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ustomProperty1.bin" ContentType="application/vnd.openxmlformats-officedocument.spreadsheetml.customProperty"/>
  <Override PartName="/xl/comments1.xml" ContentType="application/vnd.openxmlformats-officedocument.spreadsheetml.comments+xml"/>
  <Override PartName="/xl/customProperty2.bin" ContentType="application/vnd.openxmlformats-officedocument.spreadsheetml.customProperty"/>
  <Override PartName="/xl/drawings/drawing1.xml" ContentType="application/vnd.openxmlformats-officedocument.drawing+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omments2.xml" ContentType="application/vnd.openxmlformats-officedocument.spreadsheetml.comments+xml"/>
  <Override PartName="/xl/customProperty6.bin" ContentType="application/vnd.openxmlformats-officedocument.spreadsheetml.customProperty"/>
  <Override PartName="/xl/comments3.xml" ContentType="application/vnd.openxmlformats-officedocument.spreadsheetml.comments+xml"/>
  <Override PartName="/xl/customProperty7.bin" ContentType="application/vnd.openxmlformats-officedocument.spreadsheetml.customProperty"/>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ustomProperty8.bin" ContentType="application/vnd.openxmlformats-officedocument.spreadsheetml.customProperty"/>
  <Override PartName="/xl/comments5.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omments6.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comments7.xml" ContentType="application/vnd.openxmlformats-officedocument.spreadsheetml.comments+xml"/>
  <Override PartName="/xl/customProperty15.bin" ContentType="application/vnd.openxmlformats-officedocument.spreadsheetml.customProperty"/>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299f1afd8544a8a3/STEMCELL/"/>
    </mc:Choice>
  </mc:AlternateContent>
  <xr:revisionPtr revIDLastSave="0" documentId="8_{2EF32E72-F6C5-44CC-BF1D-CD59F8B92DD5}" xr6:coauthVersionLast="47" xr6:coauthVersionMax="47" xr10:uidLastSave="{00000000-0000-0000-0000-000000000000}"/>
  <bookViews>
    <workbookView xWindow="-110" yWindow="-110" windowWidth="38620" windowHeight="21100" tabRatio="772" firstSheet="1" activeTab="1" xr2:uid="{A768845D-2058-4580-8DAD-8E990E19E7BA}"/>
  </bookViews>
  <sheets>
    <sheet name="__FDSCACHE__" sheetId="18" state="veryHidden" r:id="rId1"/>
    <sheet name="Cover" sheetId="3" r:id="rId2"/>
    <sheet name="Model-&gt;" sheetId="21" r:id="rId3"/>
    <sheet name="BS" sheetId="15" r:id="rId4"/>
    <sheet name="IS" sheetId="4" r:id="rId5"/>
    <sheet name="CF" sheetId="17" r:id="rId6"/>
    <sheet name="DCF" sheetId="6" r:id="rId7"/>
    <sheet name="Debt Schedule" sheetId="19" r:id="rId8"/>
    <sheet name="Capex" sheetId="20" r:id="rId9"/>
    <sheet name="Public comps-&gt;" sheetId="22" r:id="rId10"/>
    <sheet name="Public comps" sheetId="26" r:id="rId11"/>
    <sheet name="Data" sheetId="27" r:id="rId12"/>
    <sheet name="Deal comps-&gt;" sheetId="24" r:id="rId13"/>
    <sheet name="Deal comps" sheetId="25" r:id="rId14"/>
    <sheet name="Summary" sheetId="29"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s>
  <definedNames>
    <definedName name="\0">#REF!</definedName>
    <definedName name="\A" localSheetId="7">#REF!</definedName>
    <definedName name="\A">#REF!</definedName>
    <definedName name="\B">#REF!</definedName>
    <definedName name="\C">#REF!</definedName>
    <definedName name="\D">#REF!</definedName>
    <definedName name="\E">#REF!</definedName>
    <definedName name="\f">#REF!</definedName>
    <definedName name="\g">#REF!</definedName>
    <definedName name="\H">#REF!</definedName>
    <definedName name="\I">#REF!</definedName>
    <definedName name="\j">#REF!</definedName>
    <definedName name="\k">#REF!</definedName>
    <definedName name="\l">#REF!</definedName>
    <definedName name="\m">#REF!</definedName>
    <definedName name="\mm">#REF!</definedName>
    <definedName name="\N">'[1]P&amp;L Alcon group'!#REF!</definedName>
    <definedName name="\O">'[1]P&amp;L Alcon group'!#REF!</definedName>
    <definedName name="\P" localSheetId="7">#REF!</definedName>
    <definedName name="\P">#REF!</definedName>
    <definedName name="\q" localSheetId="7">#REF!</definedName>
    <definedName name="\q">#REF!</definedName>
    <definedName name="\R" localSheetId="7">#REF!</definedName>
    <definedName name="\R">#REF!</definedName>
    <definedName name="\rr">#REF!</definedName>
    <definedName name="\RRR">#REF!</definedName>
    <definedName name="\S">#REF!</definedName>
    <definedName name="\t">#REF!</definedName>
    <definedName name="\TTT">#REF!</definedName>
    <definedName name="\u">#REF!</definedName>
    <definedName name="\uuu">#REF!</definedName>
    <definedName name="\V">'[1]P&amp;L Alcon group'!#REF!</definedName>
    <definedName name="\W">'[1]P&amp;L Alcon group'!#REF!</definedName>
    <definedName name="\x" localSheetId="7">#REF!</definedName>
    <definedName name="\x">#REF!</definedName>
    <definedName name="\xx" localSheetId="7">#REF!</definedName>
    <definedName name="\xx">#REF!</definedName>
    <definedName name="\z" localSheetId="7">#REF!</definedName>
    <definedName name="\z">#REF!</definedName>
    <definedName name="\zz">#REF!</definedName>
    <definedName name="_.SALESDC">#REF!</definedName>
    <definedName name="_.VISIONCARE">#REF!</definedName>
    <definedName name="_______EPS01" localSheetId="7">'[2]Tamiflu Model'!#REF!</definedName>
    <definedName name="_______EPS01">'[3]Tamiflu Model'!#REF!</definedName>
    <definedName name="_______EPS02" localSheetId="7">'[4]Tamiflu Model'!#REF!</definedName>
    <definedName name="_______EPS02">'[3]Tamiflu Model'!#REF!</definedName>
    <definedName name="_______EPS03" localSheetId="7">'[2]Tamiflu Model'!#REF!</definedName>
    <definedName name="_______EPS03">'[3]Tamiflu Model'!#REF!</definedName>
    <definedName name="_______EPS033" localSheetId="7">'[5]Tamiflu Model'!#REF!</definedName>
    <definedName name="_______EPS033">'[6]Tamiflu Model'!#REF!</definedName>
    <definedName name="_______EPS04" localSheetId="7">'[4]Tamiflu Model'!#REF!</definedName>
    <definedName name="_______EPS04">'[3]Tamiflu Model'!#REF!</definedName>
    <definedName name="_______EPS05" localSheetId="7">'[2]Tamiflu Model'!#REF!</definedName>
    <definedName name="_______EPS05">'[3]Tamiflu Model'!#REF!</definedName>
    <definedName name="_______EPS055" localSheetId="7">'[5]Tamiflu Model'!#REF!</definedName>
    <definedName name="_______EPS055">'[6]Tamiflu Model'!#REF!</definedName>
    <definedName name="_______EPS06" localSheetId="7">'[2]Tamiflu Model'!#REF!</definedName>
    <definedName name="_______EPS06">'[3]Tamiflu Model'!#REF!</definedName>
    <definedName name="_______EPS99" localSheetId="7">'[4]Tamiflu Model'!#REF!</definedName>
    <definedName name="_______EPS99">'[3]Tamiflu Model'!#REF!</definedName>
    <definedName name="______EPS02" localSheetId="7">'[2]Tamiflu Model'!#REF!</definedName>
    <definedName name="______EPS02">'[3]Tamiflu Model'!#REF!</definedName>
    <definedName name="______EPS04" localSheetId="7">'[2]Tamiflu Model'!#REF!</definedName>
    <definedName name="______EPS04">'[3]Tamiflu Model'!#REF!</definedName>
    <definedName name="______EPS99" localSheetId="7">'[2]Tamiflu Model'!#REF!</definedName>
    <definedName name="______EPS99">'[3]Tamiflu Model'!#REF!</definedName>
    <definedName name="_____EPS01" localSheetId="7">'[7]Tamiflu Model'!#REF!</definedName>
    <definedName name="_____EPS01">'[3]Tamiflu Model'!#REF!</definedName>
    <definedName name="_____EPS02" localSheetId="7">'[7]Tamiflu Model'!#REF!</definedName>
    <definedName name="_____EPS02">'[3]Tamiflu Model'!#REF!</definedName>
    <definedName name="_____EPS03" localSheetId="7">'[7]Tamiflu Model'!#REF!</definedName>
    <definedName name="_____EPS03">'[3]Tamiflu Model'!#REF!</definedName>
    <definedName name="_____EPS04" localSheetId="7">'[7]Tamiflu Model'!#REF!</definedName>
    <definedName name="_____EPS04">'[3]Tamiflu Model'!#REF!</definedName>
    <definedName name="_____EPS05" localSheetId="7">'[7]Tamiflu Model'!#REF!</definedName>
    <definedName name="_____EPS05">'[3]Tamiflu Model'!#REF!</definedName>
    <definedName name="_____EPS06" localSheetId="7">'[7]Tamiflu Model'!#REF!</definedName>
    <definedName name="_____EPS06">'[3]Tamiflu Model'!#REF!</definedName>
    <definedName name="_____EPS99" localSheetId="7">'[7]Tamiflu Model'!#REF!</definedName>
    <definedName name="_____EPS99">'[3]Tamiflu Model'!#REF!</definedName>
    <definedName name="____EPS01" localSheetId="7">'[4]Tamiflu Model'!#REF!</definedName>
    <definedName name="____EPS01">'[3]Tamiflu Model'!#REF!</definedName>
    <definedName name="____EPS02" localSheetId="7">'[4]Tamiflu Model'!#REF!</definedName>
    <definedName name="____EPS02">'[8]Tamiflu Model'!#REF!</definedName>
    <definedName name="____EPS03" localSheetId="7">'[4]Tamiflu Model'!#REF!</definedName>
    <definedName name="____EPS03">'[3]Tamiflu Model'!#REF!</definedName>
    <definedName name="____net07" localSheetId="7">[9]Annual!$Z$40</definedName>
    <definedName name="____net07">[10]Annual!$T$32</definedName>
    <definedName name="____RD2001" localSheetId="7">#REF!</definedName>
    <definedName name="____RD2001">#REF!</definedName>
    <definedName name="____RD2002" localSheetId="7">#REF!</definedName>
    <definedName name="____RD2002">#REF!</definedName>
    <definedName name="____RD2003" localSheetId="7">#REF!</definedName>
    <definedName name="____RD2003">#REF!</definedName>
    <definedName name="____RD2004">#REF!</definedName>
    <definedName name="____RD2005">#REF!</definedName>
    <definedName name="____RD2006">#REF!</definedName>
    <definedName name="___EPS01" localSheetId="7">'[7]Tamiflu Model'!#REF!</definedName>
    <definedName name="___EPS01">'[11]Tamiflu Model'!#REF!</definedName>
    <definedName name="___EPS02" localSheetId="7">'[7]Tamiflu Model'!#REF!</definedName>
    <definedName name="___EPS02">'[11]Tamiflu Model'!#REF!</definedName>
    <definedName name="___EPS03" localSheetId="7">'[7]Tamiflu Model'!#REF!</definedName>
    <definedName name="___EPS03">'[11]Tamiflu Model'!#REF!</definedName>
    <definedName name="___EPS04" localSheetId="7">'[7]Tamiflu Model'!#REF!</definedName>
    <definedName name="___EPS04">'[11]Tamiflu Model'!#REF!</definedName>
    <definedName name="___EPS05" localSheetId="7">'[2]Tamiflu Model'!#REF!</definedName>
    <definedName name="___EPS05">'[3]Tamiflu Model'!#REF!</definedName>
    <definedName name="___EPS06" localSheetId="7">'[7]Tamiflu Model'!#REF!</definedName>
    <definedName name="___EPS06">'[11]Tamiflu Model'!#REF!</definedName>
    <definedName name="___EPS99" localSheetId="7">'[7]Tamiflu Model'!#REF!</definedName>
    <definedName name="___EPS99">'[11]Tamiflu Model'!#REF!</definedName>
    <definedName name="___net07" localSheetId="7">[12]Annual!$T$32</definedName>
    <definedName name="___net07">[10]Annual!$T$32</definedName>
    <definedName name="___RD2001" localSheetId="7">#REF!</definedName>
    <definedName name="___RD2001">#REF!</definedName>
    <definedName name="___RD2002" localSheetId="7">#REF!</definedName>
    <definedName name="___RD2002">#REF!</definedName>
    <definedName name="___RD2003" localSheetId="7">#REF!</definedName>
    <definedName name="___RD2003">#REF!</definedName>
    <definedName name="___RD2004">#REF!</definedName>
    <definedName name="___RD2005">#REF!</definedName>
    <definedName name="___RD2006">#REF!</definedName>
    <definedName name="___rev06" localSheetId="7">[13]Annual!$AA$17</definedName>
    <definedName name="___rev06">[14]Annual!$AA$17</definedName>
    <definedName name="__EPS01" localSheetId="7">#REF!</definedName>
    <definedName name="__EPS01">#REF!</definedName>
    <definedName name="__EPS02" localSheetId="7">'[2]Tamiflu Model'!#REF!</definedName>
    <definedName name="__EPS02">'[3]Tamiflu Model'!#REF!</definedName>
    <definedName name="__EPS03" localSheetId="7">#REF!</definedName>
    <definedName name="__EPS03">#REF!</definedName>
    <definedName name="__EPS04" localSheetId="7">'[2]Tamiflu Model'!#REF!</definedName>
    <definedName name="__EPS04">'[3]Tamiflu Model'!#REF!</definedName>
    <definedName name="__EPS05" localSheetId="7">#REF!</definedName>
    <definedName name="__EPS05">#REF!</definedName>
    <definedName name="__EPS06" localSheetId="7">'[2]Tamiflu Model'!#REF!</definedName>
    <definedName name="__EPS06">'[3]Tamiflu Model'!#REF!</definedName>
    <definedName name="__EPS99" localSheetId="7">'[2]Tamiflu Model'!#REF!</definedName>
    <definedName name="__EPS99">'[3]Tamiflu Model'!#REF!</definedName>
    <definedName name="__FDS_HYPERLINK_TOGGLE_STATE__" hidden="1">"ON"</definedName>
    <definedName name="__FDS_UNIQUE_RANGE_ID_GENERATOR_COUNTER" hidden="1">1</definedName>
    <definedName name="__FDS_USED_FOR_REUSING_RANGE_IDS_RECYCLE" localSheetId="7" hidden="1">{1}</definedName>
    <definedName name="__FDS_USED_FOR_REUSING_RANGE_IDS_RECYCLE" hidden="1">{1}</definedName>
    <definedName name="__net07" localSheetId="7">[15]Annual!$T$32</definedName>
    <definedName name="__net07">[16]Annual!$T$32</definedName>
    <definedName name="__RD2001" localSheetId="7">#REF!</definedName>
    <definedName name="__RD2001">#REF!</definedName>
    <definedName name="__RD2002" localSheetId="7">#REF!</definedName>
    <definedName name="__RD2002">#REF!</definedName>
    <definedName name="__RD2003" localSheetId="7">#REF!</definedName>
    <definedName name="__RD2003">#REF!</definedName>
    <definedName name="__RD2004">#REF!</definedName>
    <definedName name="__RD2005">#REF!</definedName>
    <definedName name="__RD2006">#REF!</definedName>
    <definedName name="__rev06" localSheetId="7">[9]Annual!$U$17</definedName>
    <definedName name="__rev06">[17]Annual!$U$17</definedName>
    <definedName name="_001___ALI_International">#REF!</definedName>
    <definedName name="_1" hidden="1">{"fdsup://Directions/FactSet Auditing Viewer?action=AUDIT_VALUE&amp;DB=129&amp;ID1=49558210&amp;VALUEID=03051&amp;SDATE=2009&amp;PERIODTYPE=ANN_STD&amp;window=popup_no_bar&amp;width=385&amp;height=120&amp;START_MAXIMIZED=FALSE&amp;creator=factset&amp;display_string=Audit"}</definedName>
    <definedName name="_1__FDSAUDITLINK__" localSheetId="7" hidden="1">{"fdsup://IBCentral/FAT Viewer?action=UPDATE&amp;creator=factset&amp;DOC_NAME=fat:reuters_annual_pshs_src_window.fat&amp;display_string=Audit&amp;DYN_ARGS=TRUE&amp;VAR:ID1=71708110&amp;VAR:RCODE=FDSEPS&amp;VAR:SDATE=20001299&amp;VAR:FREQ=Y&amp;VAR:RELITEM=RP&amp;VAR:CURRENCY=LOCAL&amp;VAR:CURRSOURCE=","EXSHARE&amp;VAR:NATFREQ=ANNUAL&amp;VAR:RFIELD=FINALIZED&amp;VAR:DB_TYPE=NR&amp;VAR:UNITS=M&amp;window=popup&amp;width=450&amp;height=300&amp;START_MAXIMIZED=FALSE"}</definedName>
    <definedName name="_1__FDSAUDITLINK__" hidden="1">{"fdsup://IBCentral/FAT Viewer?action=UPDATE&amp;creator=factset&amp;DOC_NAME=fat:reuters_annual_pshs_src_window.fat&amp;display_string=Audit&amp;DYN_ARGS=TRUE&amp;VAR:ID1=71708110&amp;VAR:RCODE=FDSEPS&amp;VAR:SDATE=20001299&amp;VAR:FREQ=Y&amp;VAR:RELITEM=RP&amp;VAR:CURRENCY=LOCAL&amp;VAR:CURRSOURCE=","EXSHARE&amp;VAR:NATFREQ=ANNUAL&amp;VAR:RFIELD=FINALIZED&amp;VAR:DB_TYPE=NR&amp;VAR:UNITS=M&amp;window=popup&amp;width=450&amp;height=300&amp;START_MAXIMIZED=FALSE"}</definedName>
    <definedName name="_10__FDSAUDITLINK__" localSheetId="7" hidden="1">{"fdsup://IBCentral/FAT Viewer?action=UPDATE&amp;creator=factset&amp;DOC_NAME=fat:reuters_annual_pshs_src_window.fat&amp;display_string=Audit&amp;DYN_ARGS=TRUE&amp;VAR:ID1=58933Y10&amp;VAR:RCODE=FDSEPS&amp;VAR:SDATE=19981299&amp;VAR:FREQ=Y&amp;VAR:RELITEM=RP&amp;VAR:CURRENCY=LOCAL&amp;VAR:CURRSOURCE=","EXSHARE&amp;VAR:NATFREQ=ANNUAL&amp;VAR:RFIELD=FINALIZED&amp;VAR:DB_TYPE=NR&amp;VAR:UNITS=M&amp;window=popup&amp;width=450&amp;height=300&amp;START_MAXIMIZED=FALSE"}</definedName>
    <definedName name="_10__FDSAUDITLINK__" hidden="1">{"fdsup://IBCentral/FAT Viewer?action=UPDATE&amp;creator=factset&amp;DOC_NAME=fat:reuters_annual_pshs_src_window.fat&amp;display_string=Audit&amp;DYN_ARGS=TRUE&amp;VAR:ID1=58933Y10&amp;VAR:RCODE=FDSEPS&amp;VAR:SDATE=19981299&amp;VAR:FREQ=Y&amp;VAR:RELITEM=RP&amp;VAR:CURRENCY=LOCAL&amp;VAR:CURRSOURCE=","EXSHARE&amp;VAR:NATFREQ=ANNUAL&amp;VAR:RFIELD=FINALIZED&amp;VAR:DB_TYPE=NR&amp;VAR:UNITS=M&amp;window=popup&amp;width=450&amp;height=300&amp;START_MAXIMIZED=FALSE"}</definedName>
    <definedName name="_10__xlnm.Print_Area">#REF!</definedName>
    <definedName name="_10_0US">'[18]114X'!#REF!</definedName>
    <definedName name="_100__FDSAUDITLINK__" hidden="1">{"fdsup://directions/FAT Viewer?action=UPDATE&amp;creator=factset&amp;DYN_ARGS=TRUE&amp;DOC_NAME=FAT:FQL_AUDITING_CLIENT_TEMPLATE.FAT&amp;display_string=Audit&amp;VAR:KEY=ZGZYXALIDA&amp;VAR:QUERY=RkZfRUJJVERBX0lCKCdMVE1TJywwKQ==&amp;WINDOW=FIRST_POPUP&amp;HEIGHT=450&amp;WIDTH=450&amp;START_MAXIMI","ZED=FALSE&amp;VAR:CALENDAR=US&amp;VAR:SYMBOL=CEPH&amp;VAR:INDEX=0"}</definedName>
    <definedName name="_101__FDSAUDITLINK__" hidden="1">{"fdsup://directions/FAT Viewer?action=UPDATE&amp;creator=factset&amp;DYN_ARGS=TRUE&amp;DOC_NAME=FAT:FQL_AUDITING_CLIENT_TEMPLATE.FAT&amp;display_string=Audit&amp;VAR:KEY=LOBWTONMNK&amp;VAR:QUERY=RkZfRUJJVERBX0lCKCdMVE1TJywwKQ==&amp;WINDOW=FIRST_POPUP&amp;HEIGHT=450&amp;WIDTH=450&amp;START_MAXIMI","ZED=FALSE&amp;VAR:CALENDAR=US&amp;VAR:SYMBOL=GILD&amp;VAR:INDEX=0"}</definedName>
    <definedName name="_102__FDSAUDITLINK__" hidden="1">{"fdsup://directions/FAT Viewer?action=UPDATE&amp;creator=factset&amp;DYN_ARGS=TRUE&amp;DOC_NAME=FAT:FQL_AUDITING_CLIENT_TEMPLATE.FAT&amp;display_string=Audit&amp;VAR:KEY=ZEBWBWVKHA&amp;VAR:QUERY=RkZfRUJJVERBX0lCKCdMVE1TX1NFTUknLDAp&amp;WINDOW=FIRST_POPUP&amp;HEIGHT=450&amp;WIDTH=450&amp;START_MA","XIMIZED=FALSE&amp;VAR:CALENDAR=US&amp;VAR:SYMBOL=B0R7JF&amp;VAR:INDEX=0"}</definedName>
    <definedName name="_103__FDSAUDITLINK__" hidden="1">{"fdsup://directions/FAT Viewer?action=UPDATE&amp;creator=factset&amp;DYN_ARGS=TRUE&amp;DOC_NAME=FAT:FQL_AUDITING_CLIENT_TEMPLATE.FAT&amp;display_string=Audit&amp;VAR:KEY=HEXOVANKTG&amp;VAR:QUERY=RkZfRUJJVERBX0lCKCdMVE1TJywwKQ==&amp;WINDOW=FIRST_POPUP&amp;HEIGHT=450&amp;WIDTH=450&amp;START_MAXIMI","ZED=FALSE&amp;VAR:CALENDAR=US&amp;VAR:SYMBOL=B1VYK3&amp;VAR:INDEX=0"}</definedName>
    <definedName name="_104__FDSAUDITLINK__" hidden="1">{"fdsup://directions/FAT Viewer?action=UPDATE&amp;creator=factset&amp;DYN_ARGS=TRUE&amp;DOC_NAME=FAT:FQL_AUDITING_CLIENT_TEMPLATE.FAT&amp;display_string=Audit&amp;VAR:KEY=LOJGRMXQNE&amp;VAR:QUERY=RkZfRUJJVERBX0lCKCdMVE1TJywwKQ==&amp;WINDOW=FIRST_POPUP&amp;HEIGHT=450&amp;WIDTH=450&amp;START_MAXIMI","ZED=FALSE&amp;VAR:CALENDAR=US&amp;VAR:SYMBOL=MRX&amp;VAR:INDEX=0"}</definedName>
    <definedName name="_105__FDSAUDITLINK__" hidden="1">{"fdsup://directions/FAT Viewer?action=UPDATE&amp;creator=factset&amp;DYN_ARGS=TRUE&amp;DOC_NAME=FAT:FQL_AUDITING_CLIENT_TEMPLATE.FAT&amp;display_string=Audit&amp;VAR:KEY=LAFGZAPSTA&amp;VAR:QUERY=RkZfRUJJVERBX0lCKCdMVE1TJywwKQ==&amp;WINDOW=FIRST_POPUP&amp;HEIGHT=450&amp;WIDTH=450&amp;START_MAXIMI","ZED=FALSE&amp;VAR:CALENDAR=US&amp;VAR:SYMBOL=MRK&amp;VAR:INDEX=0"}</definedName>
    <definedName name="_106__FDSAUDITLINK__" hidden="1">{"fdsup://directions/FAT Viewer?action=UPDATE&amp;creator=factset&amp;DYN_ARGS=TRUE&amp;DOC_NAME=FAT:FQL_AUDITING_CLIENT_TEMPLATE.FAT&amp;display_string=Audit&amp;VAR:KEY=NUTYNUFINM&amp;VAR:QUERY=RkZfRUJJVERBX0lCKCdMVE1TJywwKQ==&amp;WINDOW=FIRST_POPUP&amp;HEIGHT=450&amp;WIDTH=450&amp;START_MAXIMI","ZED=FALSE&amp;VAR:CALENDAR=US&amp;VAR:SYMBOL=PFE&amp;VAR:INDEX=0"}</definedName>
    <definedName name="_107__FDSAUDITLINK__" hidden="1">{"fdsup://directions/FAT Viewer?action=UPDATE&amp;creator=factset&amp;DYN_ARGS=TRUE&amp;DOC_NAME=FAT:FQL_AUDITING_CLIENT_TEMPLATE.FAT&amp;display_string=Audit&amp;VAR:KEY=FYROPCDMRW&amp;VAR:QUERY=RkZfRUJJVERBX0lCKCdMVE1TX1NFTUknLDAp&amp;WINDOW=FIRST_POPUP&amp;HEIGHT=450&amp;WIDTH=450&amp;START_MA","XIMIZED=FALSE&amp;VAR:CALENDAR=US&amp;VAR:SYMBOL=B18SZ5&amp;VAR:INDEX=0"}</definedName>
    <definedName name="_108__FDSAUDITLINK__" hidden="1">{"fdsup://directions/FAT Viewer?action=UPDATE&amp;creator=factset&amp;DYN_ARGS=TRUE&amp;DOC_NAME=FAT:FQL_AUDITING_CLIENT_TEMPLATE.FAT&amp;display_string=Audit&amp;VAR:KEY=VMNIJCDGNE&amp;VAR:QUERY=RkZfTkVUX0lOQygnTFRNUycsMCk=&amp;WINDOW=FIRST_POPUP&amp;HEIGHT=450&amp;WIDTH=450&amp;START_MAXIMIZED=","FALSE&amp;VAR:CALENDAR=US&amp;VAR:SYMBOL=ACL&amp;VAR:INDEX=0"}</definedName>
    <definedName name="_109__FDSAUDITLINK__" hidden="1">{"fdsup://directions/FAT Viewer?action=UPDATE&amp;creator=factset&amp;DYN_ARGS=TRUE&amp;DOC_NAME=FAT:FQL_AUDITING_CLIENT_TEMPLATE.FAT&amp;display_string=Audit&amp;VAR:KEY=BCNIDADWBE&amp;VAR:QUERY=RkZfTkVUX0lOQygnTFRNUycsMCk=&amp;WINDOW=FIRST_POPUP&amp;HEIGHT=450&amp;WIDTH=450&amp;START_MAXIMIZED=","FALSE&amp;VAR:CALENDAR=US&amp;VAR:SYMBOL=CEPH&amp;VAR:INDEX=0"}</definedName>
    <definedName name="_11__FDSAUDITLINK__" localSheetId="7" hidden="1">{"fdsup://IBCentral/FAT Viewer?action=UPDATE&amp;creator=factset&amp;DOC_NAME=fat:reuters_annual_pshs_src_window.fat&amp;display_string=Audit&amp;DYN_ARGS=TRUE&amp;VAR:ID1=58933Y10&amp;VAR:RCODE=FDSEPS&amp;VAR:SDATE=19991299&amp;VAR:FREQ=Y&amp;VAR:RELITEM=RP&amp;VAR:CURRENCY=LOCAL&amp;VAR:CURRSOURCE=","EXSHARE&amp;VAR:NATFREQ=ANNUAL&amp;VAR:RFIELD=FINALIZED&amp;VAR:DB_TYPE=NR&amp;VAR:UNITS=M&amp;window=popup&amp;width=450&amp;height=300&amp;START_MAXIMIZED=FALSE"}</definedName>
    <definedName name="_11__FDSAUDITLINK__" hidden="1">{"fdsup://IBCentral/FAT Viewer?action=UPDATE&amp;creator=factset&amp;DOC_NAME=fat:reuters_annual_pshs_src_window.fat&amp;display_string=Audit&amp;DYN_ARGS=TRUE&amp;VAR:ID1=58933Y10&amp;VAR:RCODE=FDSEPS&amp;VAR:SDATE=19991299&amp;VAR:FREQ=Y&amp;VAR:RELITEM=RP&amp;VAR:CURRENCY=LOCAL&amp;VAR:CURRSOURCE=","EXSHARE&amp;VAR:NATFREQ=ANNUAL&amp;VAR:RFIELD=FINALIZED&amp;VAR:DB_TYPE=NR&amp;VAR:UNITS=M&amp;window=popup&amp;width=450&amp;height=300&amp;START_MAXIMIZED=FALSE"}</definedName>
    <definedName name="_11__xlnm.Print_Area" localSheetId="7">#REF!</definedName>
    <definedName name="_11__xlnm.Print_Area">#REF!</definedName>
    <definedName name="_11__xlnm.Print_Titles" localSheetId="7">#REF!</definedName>
    <definedName name="_11__xlnm.Print_Titles">#REF!</definedName>
    <definedName name="_110__FDSAUDITLINK__" hidden="1">{"fdsup://directions/FAT Viewer?action=UPDATE&amp;creator=factset&amp;DYN_ARGS=TRUE&amp;DOC_NAME=FAT:FQL_AUDITING_CLIENT_TEMPLATE.FAT&amp;display_string=Audit&amp;VAR:KEY=XWPYFGBYDU&amp;VAR:QUERY=RkZfTkVUX0lOQygnTFRNU19TRU1JJywwKQ==&amp;WINDOW=FIRST_POPUP&amp;HEIGHT=450&amp;WIDTH=450&amp;START_MA","XIMIZED=FALSE&amp;VAR:CALENDAR=US&amp;VAR:SYMBOL=B0R7JF&amp;VAR:INDEX=0"}</definedName>
    <definedName name="_111__FDSAUDITLINK__" hidden="1">{"fdsup://directions/FAT Viewer?action=UPDATE&amp;creator=factset&amp;DYN_ARGS=TRUE&amp;DOC_NAME=FAT:FQL_AUDITING_CLIENT_TEMPLATE.FAT&amp;display_string=Audit&amp;VAR:KEY=HSXADUTKDW&amp;VAR:QUERY=RkZfTkVUX0lOQygnTFRNUycsMCk=&amp;WINDOW=FIRST_POPUP&amp;HEIGHT=450&amp;WIDTH=450&amp;START_MAXIMIZED=","FALSE&amp;VAR:CALENDAR=US&amp;VAR:SYMBOL=B1VYK3&amp;VAR:INDEX=0"}</definedName>
    <definedName name="_112__FDSAUDITLINK__" hidden="1">{"fdsup://directions/FAT Viewer?action=UPDATE&amp;creator=factset&amp;DYN_ARGS=TRUE&amp;DOC_NAME=FAT:FQL_AUDITING_CLIENT_TEMPLATE.FAT&amp;display_string=Audit&amp;VAR:KEY=BEXMZAJSFI&amp;VAR:QUERY=RkZfTkVUX0lOQygnTFRNUycsMCk=&amp;WINDOW=FIRST_POPUP&amp;HEIGHT=450&amp;WIDTH=450&amp;START_MAXIMIZED=","FALSE&amp;VAR:CALENDAR=US&amp;VAR:SYMBOL=MRX&amp;VAR:INDEX=0"}</definedName>
    <definedName name="_113__FDSAUDITLINK__" hidden="1">{"fdsup://directions/FAT Viewer?action=UPDATE&amp;creator=factset&amp;DYN_ARGS=TRUE&amp;DOC_NAME=FAT:FQL_AUDITING_CLIENT_TEMPLATE.FAT&amp;display_string=Audit&amp;VAR:KEY=PENSRWJQVY&amp;VAR:QUERY=RkZfTkVUX0lOQygnTFRNUycsMCk=&amp;WINDOW=FIRST_POPUP&amp;HEIGHT=450&amp;WIDTH=450&amp;START_MAXIMIZED=","FALSE&amp;VAR:CALENDAR=US&amp;VAR:SYMBOL=MRK&amp;VAR:INDEX=0"}</definedName>
    <definedName name="_114__FDSAUDITLINK__" hidden="1">{"fdsup://directions/FAT Viewer?action=UPDATE&amp;creator=factset&amp;DYN_ARGS=TRUE&amp;DOC_NAME=FAT:FQL_AUDITING_CLIENT_TEMPLATE.FAT&amp;display_string=Audit&amp;VAR:KEY=DQRAROFKZY&amp;VAR:QUERY=RkZfTkVUX0lOQygnTFRNUycsMCk=&amp;WINDOW=FIRST_POPUP&amp;HEIGHT=450&amp;WIDTH=450&amp;START_MAXIMIZED=","FALSE&amp;VAR:CALENDAR=US&amp;VAR:SYMBOL=PFE&amp;VAR:INDEX=0"}</definedName>
    <definedName name="_115__FDSAUDITLINK__" hidden="1">{"fdsup://directions/FAT Viewer?action=UPDATE&amp;creator=factset&amp;DYN_ARGS=TRUE&amp;DOC_NAME=FAT:FQL_AUDITING_CLIENT_TEMPLATE.FAT&amp;display_string=Audit&amp;VAR:KEY=VODQVSRYZM&amp;VAR:QUERY=RkZfTkVUX0lOQygnTFRNU19TRU1JJywwKQ==&amp;WINDOW=FIRST_POPUP&amp;HEIGHT=450&amp;WIDTH=450&amp;START_MA","XIMIZED=FALSE&amp;VAR:CALENDAR=US&amp;VAR:SYMBOL=B18SZ5&amp;VAR:INDEX=0"}</definedName>
    <definedName name="_116__FDSAUDITLINK__" hidden="1">{"fdsup://directions/FAT Viewer?action=UPDATE&amp;creator=factset&amp;DYN_ARGS=TRUE&amp;DOC_NAME=FAT:FQL_AUDITING_CLIENT_TEMPLATE.FAT&amp;display_string=Audit&amp;VAR:KEY=RQXWFABANM&amp;VAR:QUERY=RkZfR1JPU1NfTUdOKCdMVE1TJywwKQ==&amp;WINDOW=FIRST_POPUP&amp;HEIGHT=450&amp;WIDTH=450&amp;START_MAXIMI","ZED=FALSE&amp;VAR:CALENDAR=US&amp;VAR:SYMBOL=ACL&amp;VAR:INDEX=0"}</definedName>
    <definedName name="_117__FDSAUDITLINK__" hidden="1">{"fdsup://directions/FAT Viewer?action=UPDATE&amp;creator=factset&amp;DYN_ARGS=TRUE&amp;DOC_NAME=FAT:FQL_AUDITING_CLIENT_TEMPLATE.FAT&amp;display_string=Audit&amp;VAR:KEY=HUHEBEPKFK&amp;VAR:QUERY=RkZfR1JPU1NfTUdOKCdMVE1TJywwKQ==&amp;WINDOW=FIRST_POPUP&amp;HEIGHT=450&amp;WIDTH=450&amp;START_MAXIMI","ZED=FALSE&amp;VAR:CALENDAR=US&amp;VAR:SYMBOL=CEPH&amp;VAR:INDEX=0"}</definedName>
    <definedName name="_118__FDSAUDITLINK__" hidden="1">{"fdsup://directions/FAT Viewer?action=UPDATE&amp;creator=factset&amp;DYN_ARGS=TRUE&amp;DOC_NAME=FAT:FQL_AUDITING_CLIENT_TEMPLATE.FAT&amp;display_string=Audit&amp;VAR:KEY=VUVETWRGLU&amp;VAR:QUERY=RkZfR1JPU1NfTUdOKCdMVE1TX1NFTUknLDAp&amp;WINDOW=FIRST_POPUP&amp;HEIGHT=450&amp;WIDTH=450&amp;START_MA","XIMIZED=FALSE&amp;VAR:CALENDAR=US&amp;VAR:SYMBOL=B0R7JF&amp;VAR:INDEX=0"}</definedName>
    <definedName name="_119__FDSAUDITLINK__" hidden="1">{"fdsup://directions/FAT Viewer?action=UPDATE&amp;creator=factset&amp;DYN_ARGS=TRUE&amp;DOC_NAME=FAT:FQL_AUDITING_CLIENT_TEMPLATE.FAT&amp;display_string=Audit&amp;VAR:KEY=LIZKXABEJW&amp;VAR:QUERY=RkZfR1JPU1NfTUdOKCdMVE1TJywwKQ==&amp;WINDOW=FIRST_POPUP&amp;HEIGHT=450&amp;WIDTH=450&amp;START_MAXIMI","ZED=FALSE&amp;VAR:CALENDAR=US&amp;VAR:SYMBOL=B1VYK3&amp;VAR:INDEX=0"}</definedName>
    <definedName name="_12__FDSAUDITLINK__" localSheetId="7" hidden="1">{"fdsup://IBCentral/FAT Viewer?action=UPDATE&amp;creator=factset&amp;DOC_NAME=fat:reuters_annual_pshs_src_window.fat&amp;display_string=Audit&amp;DYN_ARGS=TRUE&amp;VAR:ID1=58933Y10&amp;VAR:RCODE=FDSEPS&amp;VAR:SDATE=20001299&amp;VAR:FREQ=Y&amp;VAR:RELITEM=RP&amp;VAR:CURRENCY=LOCAL&amp;VAR:CURRSOURCE=","EXSHARE&amp;VAR:NATFREQ=ANNUAL&amp;VAR:RFIELD=FINALIZED&amp;VAR:DB_TYPE=NR&amp;VAR:UNITS=M&amp;window=popup&amp;width=450&amp;height=300&amp;START_MAXIMIZED=FALSE"}</definedName>
    <definedName name="_12__FDSAUDITLINK__" hidden="1">{"fdsup://IBCentral/FAT Viewer?action=UPDATE&amp;creator=factset&amp;DOC_NAME=fat:reuters_annual_pshs_src_window.fat&amp;display_string=Audit&amp;DYN_ARGS=TRUE&amp;VAR:ID1=58933Y10&amp;VAR:RCODE=FDSEPS&amp;VAR:SDATE=20001299&amp;VAR:FREQ=Y&amp;VAR:RELITEM=RP&amp;VAR:CURRENCY=LOCAL&amp;VAR:CURRSOURCE=","EXSHARE&amp;VAR:NATFREQ=ANNUAL&amp;VAR:RFIELD=FINALIZED&amp;VAR:DB_TYPE=NR&amp;VAR:UNITS=M&amp;window=popup&amp;width=450&amp;height=300&amp;START_MAXIMIZED=FALSE"}</definedName>
    <definedName name="_120__FDSAUDITLINK__" hidden="1">{"fdsup://directions/FAT Viewer?action=UPDATE&amp;creator=factset&amp;DYN_ARGS=TRUE&amp;DOC_NAME=FAT:FQL_AUDITING_CLIENT_TEMPLATE.FAT&amp;display_string=Audit&amp;VAR:KEY=ZUZIVSLUJC&amp;VAR:QUERY=RkZfR1JPU1NfTUdOKCdMVE1TJywwKQ==&amp;WINDOW=FIRST_POPUP&amp;HEIGHT=450&amp;WIDTH=450&amp;START_MAXIMI","ZED=FALSE&amp;VAR:CALENDAR=US&amp;VAR:SYMBOL=MRX&amp;VAR:INDEX=0"}</definedName>
    <definedName name="_121__FDSAUDITLINK__" hidden="1">{"fdsup://directions/FAT Viewer?action=UPDATE&amp;creator=factset&amp;DYN_ARGS=TRUE&amp;DOC_NAME=FAT:FQL_AUDITING_CLIENT_TEMPLATE.FAT&amp;display_string=Audit&amp;VAR:KEY=TSZKFYLGNY&amp;VAR:QUERY=RkZfR1JPU1NfTUdOKCdMVE1TJywwKQ==&amp;WINDOW=FIRST_POPUP&amp;HEIGHT=450&amp;WIDTH=450&amp;START_MAXIMI","ZED=FALSE&amp;VAR:CALENDAR=US&amp;VAR:SYMBOL=MRK&amp;VAR:INDEX=0"}</definedName>
    <definedName name="_122__FDSAUDITLINK__" hidden="1">{"fdsup://directions/FAT Viewer?action=UPDATE&amp;creator=factset&amp;DYN_ARGS=TRUE&amp;DOC_NAME=FAT:FQL_AUDITING_CLIENT_TEMPLATE.FAT&amp;display_string=Audit&amp;VAR:KEY=XCNOHQLQLA&amp;VAR:QUERY=RkZfR1JPU1NfTUdOKCdMVE1TJywwKQ==&amp;WINDOW=FIRST_POPUP&amp;HEIGHT=450&amp;WIDTH=450&amp;START_MAXIMI","ZED=FALSE&amp;VAR:CALENDAR=US&amp;VAR:SYMBOL=PFE&amp;VAR:INDEX=0"}</definedName>
    <definedName name="_123__FDSAUDITLINK__" hidden="1">{"fdsup://directions/FAT Viewer?action=UPDATE&amp;creator=factset&amp;DYN_ARGS=TRUE&amp;DOC_NAME=FAT:FQL_AUDITING_CLIENT_TEMPLATE.FAT&amp;display_string=Audit&amp;VAR:KEY=ZKLKRWFYJW&amp;VAR:QUERY=RkZfR1JPU1NfTUdOKCdMVE1TX1NFTUknLDAp&amp;WINDOW=FIRST_POPUP&amp;HEIGHT=450&amp;WIDTH=450&amp;START_MA","XIMIZED=FALSE&amp;VAR:CALENDAR=US&amp;VAR:SYMBOL=B18SZ5&amp;VAR:INDEX=0"}</definedName>
    <definedName name="_124__FDSAUDITLINK__" hidden="1">{"fdsup://directions/FAT Viewer?action=UPDATE&amp;creator=factset&amp;DYN_ARGS=TRUE&amp;DOC_NAME=FAT:FQL_AUDITING_CLIENT_TEMPLATE.FAT&amp;display_string=Audit&amp;VAR:KEY=HCJABKVUDA&amp;VAR:QUERY=RkZfUk9FKCdTRU1JJywwLCwsJ1JTJyk=&amp;WINDOW=FIRST_POPUP&amp;HEIGHT=450&amp;WIDTH=450&amp;START_MAXIMI","ZED=FALSE&amp;VAR:CALENDAR=US&amp;VAR:SYMBOL=B18SZ5&amp;VAR:INDEX=0"}</definedName>
    <definedName name="_125__FDSAUDITLINK__" hidden="1">{"fdsup://directions/FAT Viewer?action=UPDATE&amp;creator=factset&amp;DYN_ARGS=TRUE&amp;DOC_NAME=FAT:FQL_AUDITING_CLIENT_TEMPLATE.FAT&amp;display_string=Audit&amp;VAR:KEY=BKFGLOLUBA&amp;VAR:QUERY=RkZfUk9FKCdRVFInLDAsLCwnUlMnKQ==&amp;WINDOW=FIRST_POPUP&amp;HEIGHT=450&amp;WIDTH=450&amp;START_MAXIMI","ZED=FALSE&amp;VAR:CALENDAR=US&amp;VAR:SYMBOL=PFE&amp;VAR:INDEX=0"}</definedName>
    <definedName name="_126__FDSAUDITLINK__" hidden="1">{"fdsup://directions/FAT Viewer?action=UPDATE&amp;creator=factset&amp;DYN_ARGS=TRUE&amp;DOC_NAME=FAT:FQL_AUDITING_CLIENT_TEMPLATE.FAT&amp;display_string=Audit&amp;VAR:KEY=DIPOJURGFI&amp;VAR:QUERY=RkZfUk9FKCdRVFInLDAsLCwnUlMnKQ==&amp;WINDOW=FIRST_POPUP&amp;HEIGHT=450&amp;WIDTH=450&amp;START_MAXIMI","ZED=FALSE&amp;VAR:CALENDAR=US&amp;VAR:SYMBOL=MRK&amp;VAR:INDEX=0"}</definedName>
    <definedName name="_127__FDSAUDITLINK__" hidden="1">{"fdsup://directions/FAT Viewer?action=UPDATE&amp;creator=factset&amp;DYN_ARGS=TRUE&amp;DOC_NAME=FAT:FQL_AUDITING_CLIENT_TEMPLATE.FAT&amp;display_string=Audit&amp;VAR:KEY=VKTIVOZATO&amp;VAR:QUERY=RkZfUk9FKCdRVFInLDAsLCwnUlMnKQ==&amp;WINDOW=FIRST_POPUP&amp;HEIGHT=450&amp;WIDTH=450&amp;START_MAXIMI","ZED=FALSE&amp;VAR:CALENDAR=US&amp;VAR:SYMBOL=MRX&amp;VAR:INDEX=0"}</definedName>
    <definedName name="_128__FDSAUDITLINK__" hidden="1">{"fdsup://directions/FAT Viewer?action=UPDATE&amp;creator=factset&amp;DYN_ARGS=TRUE&amp;DOC_NAME=FAT:FQL_AUDITING_CLIENT_TEMPLATE.FAT&amp;display_string=Audit&amp;VAR:KEY=VMDMRQFSFI&amp;VAR:QUERY=RkZfUk9FKCdRVFInLDAsLCwnUlMnKQ==&amp;WINDOW=FIRST_POPUP&amp;HEIGHT=450&amp;WIDTH=450&amp;START_MAXIMI","ZED=FALSE&amp;VAR:CALENDAR=US&amp;VAR:SYMBOL=B1VYK3&amp;VAR:INDEX=0"}</definedName>
    <definedName name="_129__FDSAUDITLINK__" hidden="1">{"fdsup://directions/FAT Viewer?action=UPDATE&amp;creator=factset&amp;DYN_ARGS=TRUE&amp;DOC_NAME=FAT:FQL_AUDITING_CLIENT_TEMPLATE.FAT&amp;display_string=Audit&amp;VAR:KEY=LQLKTSHAVQ&amp;VAR:QUERY=RkZfUk9FKCdTRU1JJywwLCwsJ1JTJyk=&amp;WINDOW=FIRST_POPUP&amp;HEIGHT=450&amp;WIDTH=450&amp;START_MAXIMI","ZED=FALSE&amp;VAR:CALENDAR=US&amp;VAR:SYMBOL=B0R7JF&amp;VAR:INDEX=0"}</definedName>
    <definedName name="_13__FDSAUDITLINK__" localSheetId="7" hidden="1">{"fdsup://IBCentral/FAT Viewer?action=UPDATE&amp;creator=factset&amp;DOC_NAME=fat:reuters_annual_pshs_src_window.fat&amp;display_string=Audit&amp;DYN_ARGS=TRUE&amp;VAR:ID1=58933Y10&amp;VAR:RCODE=FDSEPS&amp;VAR:SDATE=20011299&amp;VAR:FREQ=Y&amp;VAR:RELITEM=RP&amp;VAR:CURRENCY=LOCAL&amp;VAR:CURRSOURCE=","EXSHARE&amp;VAR:NATFREQ=ANNUAL&amp;VAR:RFIELD=FINALIZED&amp;VAR:DB_TYPE=NR&amp;VAR:UNITS=M&amp;window=popup&amp;width=450&amp;height=300&amp;START_MAXIMIZED=FALSE"}</definedName>
    <definedName name="_13__FDSAUDITLINK__" hidden="1">{"fdsup://IBCentral/FAT Viewer?action=UPDATE&amp;creator=factset&amp;DOC_NAME=fat:reuters_annual_pshs_src_window.fat&amp;display_string=Audit&amp;DYN_ARGS=TRUE&amp;VAR:ID1=58933Y10&amp;VAR:RCODE=FDSEPS&amp;VAR:SDATE=20011299&amp;VAR:FREQ=Y&amp;VAR:RELITEM=RP&amp;VAR:CURRENCY=LOCAL&amp;VAR:CURRSOURCE=","EXSHARE&amp;VAR:NATFREQ=ANNUAL&amp;VAR:RFIELD=FINALIZED&amp;VAR:DB_TYPE=NR&amp;VAR:UNITS=M&amp;window=popup&amp;width=450&amp;height=300&amp;START_MAXIMIZED=FALSE"}</definedName>
    <definedName name="_13__xlnm.Print_Area">#REF!</definedName>
    <definedName name="_13__xlnm.Print_Titles">#REF!</definedName>
    <definedName name="_130__FDSAUDITLINK__" hidden="1">{"fdsup://directions/FAT Viewer?action=UPDATE&amp;creator=factset&amp;DYN_ARGS=TRUE&amp;DOC_NAME=FAT:FQL_AUDITING_CLIENT_TEMPLATE.FAT&amp;display_string=Audit&amp;VAR:KEY=JKXGJCBQZA&amp;VAR:QUERY=RkZfUk9FKCdRVFInLDAsLCwnUlMnKQ==&amp;WINDOW=FIRST_POPUP&amp;HEIGHT=450&amp;WIDTH=450&amp;START_MAXIMI","ZED=FALSE&amp;VAR:CALENDAR=US&amp;VAR:SYMBOL=GILD&amp;VAR:INDEX=0"}</definedName>
    <definedName name="_131__FDSAUDITLINK__" hidden="1">{"fdsup://directions/FAT Viewer?action=UPDATE&amp;creator=factset&amp;DYN_ARGS=TRUE&amp;DOC_NAME=FAT:FQL_AUDITING_CLIENT_TEMPLATE.FAT&amp;display_string=Audit&amp;VAR:KEY=JUZQRUNGBO&amp;VAR:QUERY=RkZfUk9FKCdRVFInLDAsLCwnUlMnKQ==&amp;WINDOW=FIRST_POPUP&amp;HEIGHT=450&amp;WIDTH=450&amp;START_MAXIMI","ZED=FALSE&amp;VAR:CALENDAR=US&amp;VAR:SYMBOL=GENZ&amp;VAR:INDEX=0"}</definedName>
    <definedName name="_132__FDSAUDITLINK__" hidden="1">{"fdsup://directions/FAT Viewer?action=UPDATE&amp;creator=factset&amp;DYN_ARGS=TRUE&amp;DOC_NAME=FAT:FQL_AUDITING_CLIENT_TEMPLATE.FAT&amp;display_string=Audit&amp;VAR:KEY=BUDEFMTSHC&amp;VAR:QUERY=RkZfUk9FKCdRVFInLDAsLCwnUlMnKQ==&amp;WINDOW=FIRST_POPUP&amp;HEIGHT=450&amp;WIDTH=450&amp;START_MAXIMI","ZED=FALSE&amp;VAR:CALENDAR=US&amp;VAR:SYMBOL=CEPH&amp;VAR:INDEX=0"}</definedName>
    <definedName name="_133__FDSAUDITLINK__" hidden="1">{"fdsup://directions/FAT Viewer?action=UPDATE&amp;creator=factset&amp;DYN_ARGS=TRUE&amp;DOC_NAME=FAT:FQL_AUDITING_CLIENT_TEMPLATE.FAT&amp;display_string=Audit&amp;VAR:KEY=DGFSXMJOZO&amp;VAR:QUERY=RkZfUk9FKCdRVFInLDAsLCwnUlMnKQ==&amp;WINDOW=FIRST_POPUP&amp;HEIGHT=450&amp;WIDTH=450&amp;START_MAXIMI","ZED=FALSE&amp;VAR:CALENDAR=US&amp;VAR:SYMBOL=ACL&amp;VAR:INDEX=0"}</definedName>
    <definedName name="_134__FDSAUDITLINK__" hidden="1">{"fdsup://directions/FAT Viewer?action=UPDATE&amp;creator=factset&amp;DYN_ARGS=TRUE&amp;DOC_NAME=FAT:FQL_AUDITING_CLIENT_TEMPLATE.FAT&amp;display_string=Audit&amp;VAR:KEY=NCRAJABCNE&amp;VAR:QUERY=RkZfUk9FKCdRVFInLDAsLCwnUlMnKQ==&amp;WINDOW=FIRST_POPUP&amp;HEIGHT=450&amp;WIDTH=450&amp;START_MAXIMI","ZED=FALSE&amp;VAR:CALENDAR=US&amp;VAR:SYMBOL=AGN&amp;VAR:INDEX=0"}</definedName>
    <definedName name="_135__FDSAUDITLINK__" hidden="1">{"fdsup://directions/FAT Viewer?action=UPDATE&amp;creator=factset&amp;DYN_ARGS=TRUE&amp;DOC_NAME=FAT:FQL_AUDITING_CLIENT_TEMPLATE.FAT&amp;display_string=Audit&amp;VAR:KEY=ZUPYHGJABE&amp;VAR:QUERY=RkZfRUJJVERBX0lCKCdMVE1TJywwKQ==&amp;WINDOW=FIRST_POPUP&amp;HEIGHT=450&amp;WIDTH=450&amp;START_MAXIMI","ZED=FALSE&amp;VAR:CALENDAR=US&amp;VAR:SYMBOL=GENZ&amp;VAR:INDEX=0"}</definedName>
    <definedName name="_136__FDSAUDITLINK__" hidden="1">{"fdsup://directions/FAT Viewer?action=UPDATE&amp;creator=factset&amp;DYN_ARGS=TRUE&amp;DOC_NAME=FAT:FQL_AUDITING_CLIENT_TEMPLATE.FAT&amp;display_string=Audit&amp;VAR:KEY=NILWVIZSXS&amp;VAR:QUERY=RkZfRElWX1lMRCgnQU5OJywwKQ==&amp;WINDOW=FIRST_POPUP&amp;HEIGHT=450&amp;WIDTH=450&amp;START_MAXIMIZED=","FALSE&amp;VAR:CALENDAR=US&amp;VAR:SYMBOL=RDY&amp;VAR:INDEX=0"}</definedName>
    <definedName name="_137__FDSAUDITLINK__" hidden="1">{"fdsup://directions/FAT Viewer?action=UPDATE&amp;creator=factset&amp;DYN_ARGS=TRUE&amp;DOC_NAME=FAT:FQL_AUDITING_CLIENT_TEMPLATE.FAT&amp;display_string=Audit&amp;VAR:KEY=VCRIDARCXS&amp;VAR:QUERY=RkZfRUJJVERBX0lCKCdMVE1TJywwLCwsLCdVU0QnKQ==&amp;WINDOW=FIRST_POPUP&amp;HEIGHT=450&amp;WIDTH=450&amp;","START_MAXIMIZED=FALSE&amp;VAR:CALENDAR=US&amp;VAR:SYMBOL=AGN&amp;VAR:INDEX=0"}</definedName>
    <definedName name="_138__FDSAUDITLINK__" hidden="1">{"fdsup://directions/FAT Viewer?action=UPDATE&amp;creator=factset&amp;DYN_ARGS=TRUE&amp;DOC_NAME=FAT:FQL_AUDITING_CLIENT_TEMPLATE.FAT&amp;display_string=Audit&amp;VAR:KEY=NCRAJABCNE&amp;VAR:QUERY=RkZfUk9FKCdRVFInLDAsLCwnUlMnKQ==&amp;WINDOW=FIRST_POPUP&amp;HEIGHT=450&amp;WIDTH=450&amp;START_MAXIMI","ZED=FALSE&amp;VAR:CALENDAR=US&amp;VAR:SYMBOL=AGN&amp;VAR:INDEX=0"}</definedName>
    <definedName name="_139__FDSAUDITLINK__" hidden="1">{"fdsup://directions/FAT Viewer?action=UPDATE&amp;creator=factset&amp;DYN_ARGS=TRUE&amp;DOC_NAME=FAT:FQL_AUDITING_CLIENT_TEMPLATE.FAT&amp;display_string=Audit&amp;VAR:KEY=TQBETWPEJC&amp;VAR:QUERY=RkZfRElWX1lMRCgnQU5OJywwKQ==&amp;WINDOW=FIRST_POPUP&amp;HEIGHT=450&amp;WIDTH=450&amp;START_MAXIMIZED=","FALSE&amp;VAR:CALENDAR=US&amp;VAR:SYMBOL=AGN&amp;VAR:INDEX=0"}</definedName>
    <definedName name="_14__FDSAUDITLINK__" localSheetId="7" hidden="1">{"fdsup://IBCentral/FAT Viewer?action=UPDATE&amp;creator=factset&amp;DOC_NAME=fat:reuters_annual_pshs_src_window.fat&amp;display_string=Audit&amp;DYN_ARGS=TRUE&amp;VAR:ID1=58933Y10&amp;VAR:RCODE=FDSEPS&amp;VAR:SDATE=20021299&amp;VAR:FREQ=Y&amp;VAR:RELITEM=RP&amp;VAR:CURRENCY=LOCAL&amp;VAR:CURRSOURCE=","EXSHARE&amp;VAR:NATFREQ=ANNUAL&amp;VAR:RFIELD=FINALIZED&amp;VAR:DB_TYPE=NR&amp;VAR:UNITS=M&amp;window=popup&amp;width=450&amp;height=300&amp;START_MAXIMIZED=FALSE"}</definedName>
    <definedName name="_14__FDSAUDITLINK__" hidden="1">{"fdsup://IBCentral/FAT Viewer?action=UPDATE&amp;creator=factset&amp;DOC_NAME=fat:reuters_annual_pshs_src_window.fat&amp;display_string=Audit&amp;DYN_ARGS=TRUE&amp;VAR:ID1=58933Y10&amp;VAR:RCODE=FDSEPS&amp;VAR:SDATE=20021299&amp;VAR:FREQ=Y&amp;VAR:RELITEM=RP&amp;VAR:CURRENCY=LOCAL&amp;VAR:CURRSOURCE=","EXSHARE&amp;VAR:NATFREQ=ANNUAL&amp;VAR:RFIELD=FINALIZED&amp;VAR:DB_TYPE=NR&amp;VAR:UNITS=M&amp;window=popup&amp;width=450&amp;height=300&amp;START_MAXIMIZED=FALSE"}</definedName>
    <definedName name="_14__xlnm.Print_Titles" localSheetId="7">#REF!</definedName>
    <definedName name="_14__xlnm.Print_Titles">#REF!</definedName>
    <definedName name="_140__FDSAUDITLINK__" hidden="1">{"fdsup://directions/FAT Viewer?action=UPDATE&amp;creator=factset&amp;DYN_ARGS=TRUE&amp;DOC_NAME=FAT:FQL_AUDITING_CLIENT_TEMPLATE.FAT&amp;display_string=Audit&amp;VAR:KEY=FEJIRWXWFQ&amp;VAR:QUERY=RkZfRFBTKCdBTk4nLDAp&amp;WINDOW=FIRST_POPUP&amp;HEIGHT=450&amp;WIDTH=450&amp;START_MAXIMIZED=FALSE&amp;VA","R:CALENDAR=US&amp;VAR:SYMBOL=AGN&amp;VAR:INDEX=0"}</definedName>
    <definedName name="_141__FDSAUDITLINK__" hidden="1">{"fdsup://directions/FAT Viewer?action=UPDATE&amp;creator=factset&amp;DYN_ARGS=TRUE&amp;DOC_NAME=FAT:FQL_AUDITING_CLIENT_TEMPLATE.FAT&amp;display_string=Audit&amp;VAR:KEY=FEJIRWXWFQ&amp;VAR:QUERY=RkZfRFBTKCdBTk4nLDAp&amp;WINDOW=FIRST_POPUP&amp;HEIGHT=450&amp;WIDTH=450&amp;START_MAXIMIZED=FALSE&amp;VA","R:CALENDAR=US&amp;VAR:SYMBOL=AGN&amp;VAR:INDEX=0"}</definedName>
    <definedName name="_142__FDSAUDITLINK__" hidden="1">{"fdsup://directions/FAT Viewer?action=UPDATE&amp;creator=factset&amp;DYN_ARGS=TRUE&amp;DOC_NAME=FAT:FQL_AUDITING_CLIENT_TEMPLATE.FAT&amp;display_string=Audit&amp;VAR:KEY=ZYVYHIPGPU&amp;VAR:QUERY=RkZfRElWX1lMRCgnQU5OJywyMDA3KQ==&amp;WINDOW=FIRST_POPUP&amp;HEIGHT=450&amp;WIDTH=450&amp;START_MAXIMI","ZED=FALSE&amp;VAR:CALENDAR=US&amp;VAR:SYMBOL=AGN&amp;VAR:INDEX=0"}</definedName>
    <definedName name="_143__FDSAUDITLINK__" hidden="1">{"fdsup://directions/FAT Viewer?action=UPDATE&amp;creator=factset&amp;DYN_ARGS=TRUE&amp;DOC_NAME=FAT:FQL_AUDITING_CLIENT_TEMPLATE.FAT&amp;display_string=Audit&amp;VAR:KEY=XMPKTMZCVU&amp;VAR:QUERY=RkZfRElWX1lMRCgnQU5OJywyMDA5KQ==&amp;WINDOW=FIRST_POPUP&amp;HEIGHT=450&amp;WIDTH=450&amp;START_MAXIMI","ZED=FALSE&amp;VAR:CALENDAR=US&amp;VAR:SYMBOL=AGN&amp;VAR:INDEX=0"}</definedName>
    <definedName name="_144__FDSAUDITLINK__" hidden="1">{"fdsup://directions/FAT Viewer?action=UPDATE&amp;creator=factset&amp;DYN_ARGS=TRUE&amp;DOC_NAME=FAT:FQL_AUDITING_CLIENT_TEMPLATE.FAT&amp;display_string=Audit&amp;VAR:KEY=ZYVYHIPGPU&amp;VAR:QUERY=RkZfRElWX1lMRCgnQU5OJywyMDA3KQ==&amp;WINDOW=FIRST_POPUP&amp;HEIGHT=450&amp;WIDTH=450&amp;START_MAXIMI","ZED=FALSE&amp;VAR:CALENDAR=US&amp;VAR:SYMBOL=AGN&amp;VAR:INDEX=0"}</definedName>
    <definedName name="_145__FDSAUDITLINK__" hidden="1">{"fdsup://directions/FAT Viewer?action=UPDATE&amp;creator=factset&amp;DYN_ARGS=TRUE&amp;DOC_NAME=FAT:FQL_AUDITING_CLIENT_TEMPLATE.FAT&amp;display_string=Audit&amp;VAR:KEY=OPUPWTWTMN&amp;VAR:QUERY=RkZfRElWX1lMRCgnQU5OJywyMDA4KQ==&amp;WINDOW=FIRST_POPUP&amp;HEIGHT=450&amp;WIDTH=450&amp;START_MAXIMI","ZED=FALSE&amp;VAR:CALENDAR=US&amp;VAR:SYMBOL=AGN&amp;VAR:INDEX=0"}</definedName>
    <definedName name="_15__FDSAUDITLINK__" localSheetId="7" hidden="1">{"fdsup://IBCentral/FAT Viewer?action=UPDATE&amp;creator=factset&amp;DOC_NAME=fat:reuters_annual_pshs_src_window.fat&amp;display_string=Audit&amp;DYN_ARGS=TRUE&amp;VAR:ID1=58933Y10&amp;VAR:RCODE=FDSEPS&amp;VAR:SDATE=20031299&amp;VAR:FREQ=Y&amp;VAR:RELITEM=RP&amp;VAR:CURRENCY=LOCAL&amp;VAR:CURRSOURCE=","EXSHARE&amp;VAR:NATFREQ=ANNUAL&amp;VAR:RFIELD=FINALIZED&amp;VAR:DB_TYPE=NR&amp;VAR:UNITS=M&amp;window=popup&amp;width=450&amp;height=300&amp;START_MAXIMIZED=FALSE"}</definedName>
    <definedName name="_15__FDSAUDITLINK__" hidden="1">{"fdsup://IBCentral/FAT Viewer?action=UPDATE&amp;creator=factset&amp;DOC_NAME=fat:reuters_annual_pshs_src_window.fat&amp;display_string=Audit&amp;DYN_ARGS=TRUE&amp;VAR:ID1=58933Y10&amp;VAR:RCODE=FDSEPS&amp;VAR:SDATE=20031299&amp;VAR:FREQ=Y&amp;VAR:RELITEM=RP&amp;VAR:CURRENCY=LOCAL&amp;VAR:CURRSOURCE=","EXSHARE&amp;VAR:NATFREQ=ANNUAL&amp;VAR:RFIELD=FINALIZED&amp;VAR:DB_TYPE=NR&amp;VAR:UNITS=M&amp;window=popup&amp;width=450&amp;height=300&amp;START_MAXIMIZED=FALSE"}</definedName>
    <definedName name="_16__FDSAUDITLINK__" localSheetId="7" hidden="1">{"fdsup://IBCentral/FAT Viewer?action=UPDATE&amp;creator=factset&amp;DOC_NAME=fat:reuters_annual_pshs_src_window.fat&amp;display_string=Audit&amp;DYN_ARGS=TRUE&amp;VAR:ID1=58933Y10&amp;VAR:RCODE=FDSEPS&amp;VAR:SDATE=20041299&amp;VAR:FREQ=Y&amp;VAR:RELITEM=RP&amp;VAR:CURRENCY=LOCAL&amp;VAR:CURRSOURCE=","EXSHARE&amp;VAR:NATFREQ=ANNUAL&amp;VAR:RFIELD=FINALIZED&amp;VAR:DB_TYPE=NR&amp;VAR:UNITS=M&amp;window=popup&amp;width=450&amp;height=300&amp;START_MAXIMIZED=FALSE"}</definedName>
    <definedName name="_16__FDSAUDITLINK__" hidden="1">{"fdsup://IBCentral/FAT Viewer?action=UPDATE&amp;creator=factset&amp;DOC_NAME=fat:reuters_annual_pshs_src_window.fat&amp;display_string=Audit&amp;DYN_ARGS=TRUE&amp;VAR:ID1=58933Y10&amp;VAR:RCODE=FDSEPS&amp;VAR:SDATE=20041299&amp;VAR:FREQ=Y&amp;VAR:RELITEM=RP&amp;VAR:CURRENCY=LOCAL&amp;VAR:CURRSOURCE=","EXSHARE&amp;VAR:NATFREQ=ANNUAL&amp;VAR:RFIELD=FINALIZED&amp;VAR:DB_TYPE=NR&amp;VAR:UNITS=M&amp;window=popup&amp;width=450&amp;height=300&amp;START_MAXIMIZED=FALSE"}</definedName>
    <definedName name="_17__FDSAUDITLINK__" localSheetId="7" hidden="1">{"fdsup://IBCentral/FAT Viewer?action=UPDATE&amp;creator=factset&amp;DOC_NAME=fat:reuters_annual_pshs_src_window.fat&amp;display_string=Audit&amp;DYN_ARGS=TRUE&amp;VAR:ID1=58933Y10&amp;VAR:RCODE=FDSEPS&amp;VAR:SDATE=20051299&amp;VAR:FREQ=Y&amp;VAR:RELITEM=RP&amp;VAR:CURRENCY=LOCAL&amp;VAR:CURRSOURCE=","EXSHARE&amp;VAR:NATFREQ=ANNUAL&amp;VAR:RFIELD=FINALIZED&amp;VAR:DB_TYPE=NR&amp;VAR:UNITS=M&amp;window=popup&amp;width=450&amp;height=300&amp;START_MAXIMIZED=FALSE"}</definedName>
    <definedName name="_17__FDSAUDITLINK__" hidden="1">{"fdsup://IBCentral/FAT Viewer?action=UPDATE&amp;creator=factset&amp;DOC_NAME=fat:reuters_annual_pshs_src_window.fat&amp;display_string=Audit&amp;DYN_ARGS=TRUE&amp;VAR:ID1=58933Y10&amp;VAR:RCODE=FDSEPS&amp;VAR:SDATE=20051299&amp;VAR:FREQ=Y&amp;VAR:RELITEM=RP&amp;VAR:CURRENCY=LOCAL&amp;VAR:CURRSOURCE=","EXSHARE&amp;VAR:NATFREQ=ANNUAL&amp;VAR:RFIELD=FINALIZED&amp;VAR:DB_TYPE=NR&amp;VAR:UNITS=M&amp;window=popup&amp;width=450&amp;height=300&amp;START_MAXIMIZED=FALSE"}</definedName>
    <definedName name="_18__FDSAUDITLINK__" localSheetId="7" hidden="1">{"fdsup://IBCentral/FAT Viewer?action=UPDATE&amp;creator=factset&amp;DOC_NAME=fat:reuters_annual_pshs_src_window.fat&amp;display_string=Audit&amp;DYN_ARGS=TRUE&amp;VAR:ID1=58933Y10&amp;VAR:RCODE=FDSEPS&amp;VAR:SDATE=20061299&amp;VAR:FREQ=Y&amp;VAR:RELITEM=RP&amp;VAR:CURRENCY=LOCAL&amp;VAR:CURRSOURCE=","EXSHARE&amp;VAR:NATFREQ=ANNUAL&amp;VAR:RFIELD=FINALIZED&amp;VAR:DB_TYPE=NR&amp;VAR:UNITS=M&amp;window=popup&amp;width=450&amp;height=300&amp;START_MAXIMIZED=FALSE"}</definedName>
    <definedName name="_18__FDSAUDITLINK__" hidden="1">{"fdsup://IBCentral/FAT Viewer?action=UPDATE&amp;creator=factset&amp;DOC_NAME=fat:reuters_annual_pshs_src_window.fat&amp;display_string=Audit&amp;DYN_ARGS=TRUE&amp;VAR:ID1=58933Y10&amp;VAR:RCODE=FDSEPS&amp;VAR:SDATE=20061299&amp;VAR:FREQ=Y&amp;VAR:RELITEM=RP&amp;VAR:CURRENCY=LOCAL&amp;VAR:CURRSOURCE=","EXSHARE&amp;VAR:NATFREQ=ANNUAL&amp;VAR:RFIELD=FINALIZED&amp;VAR:DB_TYPE=NR&amp;VAR:UNITS=M&amp;window=popup&amp;width=450&amp;height=300&amp;START_MAXIMIZED=FALSE"}</definedName>
    <definedName name="_18__xlnm.Print_Area">#REF!</definedName>
    <definedName name="_19__FDSAUDITLINK__" localSheetId="7" hidden="1">{"fdsup://IBCentral/FAT Viewer?action=UPDATE&amp;creator=factset&amp;DOC_NAME=fat:reuters_annual_pshs_src_window.fat&amp;display_string=Audit&amp;DYN_ARGS=TRUE&amp;VAR:ID1=58933Y10&amp;VAR:RCODE=FDSEPS&amp;VAR:SDATE=20071299&amp;VAR:FREQ=Y&amp;VAR:RELITEM=RP&amp;VAR:CURRENCY=LOCAL&amp;VAR:CURRSOURCE=","EXSHARE&amp;VAR:NATFREQ=ANNUAL&amp;VAR:RFIELD=FINALIZED&amp;VAR:DB_TYPE=NR&amp;VAR:UNITS=M&amp;window=popup&amp;width=450&amp;height=300&amp;START_MAXIMIZED=FALSE"}</definedName>
    <definedName name="_19__FDSAUDITLINK__" hidden="1">{"fdsup://IBCentral/FAT Viewer?action=UPDATE&amp;creator=factset&amp;DOC_NAME=fat:reuters_annual_pshs_src_window.fat&amp;display_string=Audit&amp;DYN_ARGS=TRUE&amp;VAR:ID1=58933Y10&amp;VAR:RCODE=FDSEPS&amp;VAR:SDATE=20071299&amp;VAR:FREQ=Y&amp;VAR:RELITEM=RP&amp;VAR:CURRENCY=LOCAL&amp;VAR:CURRSOURCE=","EXSHARE&amp;VAR:NATFREQ=ANNUAL&amp;VAR:RFIELD=FINALIZED&amp;VAR:DB_TYPE=NR&amp;VAR:UNITS=M&amp;window=popup&amp;width=450&amp;height=300&amp;START_MAXIMIZED=FALSE"}</definedName>
    <definedName name="_19__xlnm.Print_Area">#REF!</definedName>
    <definedName name="_1994">#REF!</definedName>
    <definedName name="_1995">#REF!</definedName>
    <definedName name="_1996">#REF!</definedName>
    <definedName name="_1997">#REF!</definedName>
    <definedName name="_1998">#REF!</definedName>
    <definedName name="_1999">#REF!</definedName>
    <definedName name="_1Q94">#REF!</definedName>
    <definedName name="_1Q95">#REF!</definedName>
    <definedName name="_2__FDSAUDITLINK__" localSheetId="7" hidden="1">{"fdsup://IBCentral/FAT Viewer?action=UPDATE&amp;creator=factset&amp;DOC_NAME=fat:reuters_annual_pshs_src_window.fat&amp;display_string=Audit&amp;DYN_ARGS=TRUE&amp;VAR:ID1=71708110&amp;VAR:RCODE=FDSEPS&amp;VAR:SDATE=20011299&amp;VAR:FREQ=Y&amp;VAR:RELITEM=RP&amp;VAR:CURRENCY=LOCAL&amp;VAR:CURRSOURCE=","EXSHARE&amp;VAR:NATFREQ=ANNUAL&amp;VAR:RFIELD=FINALIZED&amp;VAR:DB_TYPE=NR&amp;VAR:UNITS=M&amp;window=popup&amp;width=450&amp;height=300&amp;START_MAXIMIZED=FALSE"}</definedName>
    <definedName name="_2__FDSAUDITLINK__" hidden="1">{"fdsup://IBCentral/FAT Viewer?action=UPDATE&amp;creator=factset&amp;DOC_NAME=fat:reuters_annual_pshs_src_window.fat&amp;display_string=Audit&amp;DYN_ARGS=TRUE&amp;VAR:ID1=71708110&amp;VAR:RCODE=FDSEPS&amp;VAR:SDATE=20011299&amp;VAR:FREQ=Y&amp;VAR:RELITEM=RP&amp;VAR:CURRENCY=LOCAL&amp;VAR:CURRSOURCE=","EXSHARE&amp;VAR:NATFREQ=ANNUAL&amp;VAR:RFIELD=FINALIZED&amp;VAR:DB_TYPE=NR&amp;VAR:UNITS=M&amp;window=popup&amp;width=450&amp;height=300&amp;START_MAXIMIZED=FALSE"}</definedName>
    <definedName name="_2_0">#REF!</definedName>
    <definedName name="_20__FDSAUDITLINK__" hidden="1">{"fdsup://directions/FAT Viewer?action=UPDATE&amp;creator=factset&amp;DYN_ARGS=TRUE&amp;DOC_NAME=FAT:FQL_AUDITING_CLIENT_TEMPLATE.FAT&amp;display_string=Audit&amp;VAR:KEY=XWLOPUFYFW&amp;VAR:QUERY=RkZfR1JPU1NfTUdOKCdMVE1TJywwKQ==&amp;WINDOW=FIRST_POPUP&amp;HEIGHT=450&amp;WIDTH=450&amp;START_MAXIMI","ZED=FALSE&amp;VAR:CALENDAR=US&amp;VAR:SYMBOL=MRK&amp;VAR:INDEX=0"}</definedName>
    <definedName name="_20_Jul_94">#REF!</definedName>
    <definedName name="_21__FDSAUDITLINK__" hidden="1">{"fdsup://directions/FAT Viewer?action=UPDATE&amp;creator=factset&amp;DYN_ARGS=TRUE&amp;DOC_NAME=FAT:FQL_AUDITING_CLIENT_TEMPLATE.FAT&amp;display_string=Audit&amp;VAR:KEY=VQLSFYXGBK&amp;VAR:QUERY=RkZfTkVUX0lOQygnTFRNUycsMCk=&amp;WINDOW=FIRST_POPUP&amp;HEIGHT=450&amp;WIDTH=450&amp;START_MAXIMIZED=","FALSE&amp;VAR:CALENDAR=US&amp;VAR:SYMBOL=MRK&amp;VAR:INDEX=0"}</definedName>
    <definedName name="_21__xlnm.Print_Titles" localSheetId="7">#REF!</definedName>
    <definedName name="_21__xlnm.Print_Titles">#REF!</definedName>
    <definedName name="_22__FDSAUDITLINK__" hidden="1">{"fdsup://directions/FAT Viewer?action=UPDATE&amp;creator=factset&amp;DYN_ARGS=TRUE&amp;DOC_NAME=FAT:FQL_AUDITING_CLIENT_TEMPLATE.FAT&amp;display_string=Audit&amp;VAR:KEY=NGNEDCLINW&amp;VAR:QUERY=RkZfUk9FKCdRVFInLDAsLCwnUlMnKQ==&amp;WINDOW=FIRST_POPUP&amp;HEIGHT=450&amp;WIDTH=450&amp;START_MAXIMI","ZED=FALSE&amp;VAR:CALENDAR=US&amp;VAR:SYMBOL=MRK&amp;VAR:INDEX=0"}</definedName>
    <definedName name="_23__FDSAUDITLINK__" hidden="1">{"fdsup://Directions/FactSet Auditing Viewer?action=AUDIT_VALUE&amp;DB=129&amp;ID1=71708110&amp;VALUEID=05194&amp;SDATE=200904&amp;PERIODTYPE=QTR_STD&amp;window=popup_no_bar&amp;width=385&amp;height=120&amp;START_MAXIMIZED=FALSE&amp;creator=factset&amp;display_string=Audit"}</definedName>
    <definedName name="_24__FDSAUDITLINK__" hidden="1">{"fdsup://directions/FAT Viewer?action=UPDATE&amp;creator=factset&amp;DYN_ARGS=TRUE&amp;DOC_NAME=FAT:FQL_AUDITING_CLIENT_TEMPLATE.FAT&amp;display_string=Audit&amp;VAR:KEY=JGDQPKNKDU&amp;VAR:QUERY=RkZfRUJJVERBX0lCKCdMVE1TJywwLCwsLCdVU0QnKQ==&amp;WINDOW=FIRST_POPUP&amp;HEIGHT=450&amp;WIDTH=450&amp;","START_MAXIMIZED=FALSE&amp;VAR:CALENDAR=US&amp;VAR:SYMBOL=PFE&amp;VAR:INDEX=0"}</definedName>
    <definedName name="_25__FDSAUDITLINK__" hidden="1">{"fdsup://directions/FAT Viewer?action=UPDATE&amp;creator=factset&amp;DYN_ARGS=TRUE&amp;DOC_NAME=FAT:FQL_AUDITING_CLIENT_TEMPLATE.FAT&amp;display_string=Audit&amp;VAR:KEY=FWNGFKZQHQ&amp;VAR:QUERY=RkZfRUJJVERBX0lCKCdMVE1TJywwKQ==&amp;WINDOW=FIRST_POPUP&amp;HEIGHT=450&amp;WIDTH=450&amp;START_MAXIMI","ZED=FALSE&amp;VAR:CALENDAR=US&amp;VAR:SYMBOL=PFE&amp;VAR:INDEX=0"}</definedName>
    <definedName name="_25__xlnm.Print_Titles" localSheetId="7">#REF!</definedName>
    <definedName name="_25__xlnm.Print_Titles">#REF!</definedName>
    <definedName name="_26__FDSAUDITLINK__" hidden="1">{"fdsup://directions/FAT Viewer?action=UPDATE&amp;creator=factset&amp;DYN_ARGS=TRUE&amp;DOC_NAME=FAT:FQL_AUDITING_CLIENT_TEMPLATE.FAT&amp;display_string=Audit&amp;VAR:KEY=BGNSLWBONW&amp;VAR:QUERY=RkZfR1JPU1NfTUdOKCdMVE1TJywwKQ==&amp;WINDOW=FIRST_POPUP&amp;HEIGHT=450&amp;WIDTH=450&amp;START_MAXIMI","ZED=FALSE&amp;VAR:CALENDAR=US&amp;VAR:SYMBOL=PFE&amp;VAR:INDEX=0"}</definedName>
    <definedName name="_27__FDSAUDITLINK__" hidden="1">{"fdsup://directions/FAT Viewer?action=UPDATE&amp;creator=factset&amp;DYN_ARGS=TRUE&amp;DOC_NAME=FAT:FQL_AUDITING_CLIENT_TEMPLATE.FAT&amp;display_string=Audit&amp;VAR:KEY=JEPUPSXOVA&amp;VAR:QUERY=RkZfTkVUX0lOQygnTFRNUycsMCk=&amp;WINDOW=FIRST_POPUP&amp;HEIGHT=450&amp;WIDTH=450&amp;START_MAXIMIZED=","FALSE&amp;VAR:CALENDAR=US&amp;VAR:SYMBOL=PFE&amp;VAR:INDEX=0"}</definedName>
    <definedName name="_28__FDSAUDITLINK__" hidden="1">{"fdsup://directions/FAT Viewer?action=UPDATE&amp;creator=factset&amp;DYN_ARGS=TRUE&amp;DOC_NAME=FAT:FQL_AUDITING_CLIENT_TEMPLATE.FAT&amp;display_string=Audit&amp;VAR:KEY=RIJORYPGFS&amp;VAR:QUERY=RkZfUk9FKCdRVFInLDAsLCwnUlMnKQ==&amp;WINDOW=FIRST_POPUP&amp;HEIGHT=450&amp;WIDTH=450&amp;START_MAXIMI","ZED=FALSE&amp;VAR:CALENDAR=US&amp;VAR:SYMBOL=PFE&amp;VAR:INDEX=0"}</definedName>
    <definedName name="_29__FDSAUDITLINK__" hidden="1">{"fdsup://directions/FAT Viewer?action=UPDATE&amp;creator=factset&amp;DYN_ARGS=TRUE&amp;DOC_NAME=FAT:FQL_AUDITING_CLIENT_TEMPLATE.FAT&amp;display_string=Audit&amp;VAR:KEY=VQLMLQBMDE&amp;VAR:QUERY=RkZfRUJJVERBX0lCKCdMVE1TJywwLCwsLCdVU0QnKQ==&amp;WINDOW=FIRST_POPUP&amp;HEIGHT=450&amp;WIDTH=450&amp;","START_MAXIMIZED=FALSE&amp;VAR:CALENDAR=US&amp;VAR:SYMBOL=ACL&amp;VAR:INDEX=0"}</definedName>
    <definedName name="_2Q94">#REF!</definedName>
    <definedName name="_2Q95">#REF!</definedName>
    <definedName name="_3__FDSAUDITLINK__" localSheetId="7" hidden="1">{"fdsup://IBCentral/FAT Viewer?action=UPDATE&amp;creator=factset&amp;DOC_NAME=fat:reuters_annual_pshs_src_window.fat&amp;display_string=Audit&amp;DYN_ARGS=TRUE&amp;VAR:ID1=71708110&amp;VAR:RCODE=FDSEPS&amp;VAR:SDATE=20021299&amp;VAR:FREQ=Y&amp;VAR:RELITEM=RP&amp;VAR:CURRENCY=LOCAL&amp;VAR:CURRSOURCE=","EXSHARE&amp;VAR:NATFREQ=ANNUAL&amp;VAR:RFIELD=FINALIZED&amp;VAR:DB_TYPE=NR&amp;VAR:UNITS=M&amp;window=popup&amp;width=450&amp;height=300&amp;START_MAXIMIZED=FALSE"}</definedName>
    <definedName name="_3__FDSAUDITLINK__" hidden="1">{"fdsup://IBCentral/FAT Viewer?action=UPDATE&amp;creator=factset&amp;DOC_NAME=fat:reuters_annual_pshs_src_window.fat&amp;display_string=Audit&amp;DYN_ARGS=TRUE&amp;VAR:ID1=71708110&amp;VAR:RCODE=FDSEPS&amp;VAR:SDATE=20021299&amp;VAR:FREQ=Y&amp;VAR:RELITEM=RP&amp;VAR:CURRENCY=LOCAL&amp;VAR:CURRSOURCE=","EXSHARE&amp;VAR:NATFREQ=ANNUAL&amp;VAR:RFIELD=FINALIZED&amp;VAR:DB_TYPE=NR&amp;VAR:UNITS=M&amp;window=popup&amp;width=450&amp;height=300&amp;START_MAXIMIZED=FALSE"}</definedName>
    <definedName name="_3_0">'[19]114X'!#REF!</definedName>
    <definedName name="_30__FDSAUDITLINK__" hidden="1">{"fdsup://directions/FAT Viewer?action=UPDATE&amp;creator=factset&amp;DYN_ARGS=TRUE&amp;DOC_NAME=FAT:FQL_AUDITING_CLIENT_TEMPLATE.FAT&amp;display_string=Audit&amp;VAR:KEY=FIBMZMPUDC&amp;VAR:QUERY=RkZfRUJJVERBX0lCKCdMVE1TJywwKQ==&amp;WINDOW=FIRST_POPUP&amp;HEIGHT=450&amp;WIDTH=450&amp;START_MAXIMI","ZED=FALSE&amp;VAR:CALENDAR=US&amp;VAR:SYMBOL=ACL&amp;VAR:INDEX=0"}</definedName>
    <definedName name="_31__FDSAUDITLINK__" hidden="1">{"fdsup://Directions/FactSet Auditing Viewer?action=AUDIT_VALUE&amp;DB=129&amp;ID1=01849010&amp;VALUEID=05194&amp;SDATE=200904&amp;PERIODTYPE=QTR_STD&amp;window=popup_no_bar&amp;width=385&amp;height=120&amp;START_MAXIMIZED=FALSE&amp;creator=factset&amp;display_string=Audit"}</definedName>
    <definedName name="_32__FDSAUDITLINK__" hidden="1">{"fdsup://directions/FAT Viewer?action=UPDATE&amp;creator=factset&amp;DYN_ARGS=TRUE&amp;DOC_NAME=FAT:FQL_AUDITING_CLIENT_TEMPLATE.FAT&amp;display_string=Audit&amp;VAR:KEY=TQFGDMHIDY&amp;VAR:QUERY=RkZfRUJJVERBX0lCKCdMVE1TJywwLCwsLCdVU0QnKQ==&amp;WINDOW=FIRST_POPUP&amp;HEIGHT=450&amp;WIDTH=450&amp;","START_MAXIMIZED=FALSE&amp;VAR:CALENDAR=US&amp;VAR:SYMBOL=AGN&amp;VAR:INDEX=0"}</definedName>
    <definedName name="_33__FDSAUDITLINK__" hidden="1">{"fdsup://directions/FAT Viewer?action=UPDATE&amp;creator=factset&amp;DYN_ARGS=TRUE&amp;DOC_NAME=FAT:FQL_AUDITING_CLIENT_TEMPLATE.FAT&amp;display_string=Audit&amp;VAR:KEY=NEDOVYNYZU&amp;VAR:QUERY=RkZfRUJJVERBX0lCKCdMVE1TJywwKQ==&amp;WINDOW=FIRST_POPUP&amp;HEIGHT=450&amp;WIDTH=450&amp;START_MAXIMI","ZED=FALSE&amp;VAR:CALENDAR=US&amp;VAR:SYMBOL=AGN&amp;VAR:INDEX=0"}</definedName>
    <definedName name="_34__FDSAUDITLINK__" hidden="1">{"fdsup://directions/FAT Viewer?action=UPDATE&amp;creator=factset&amp;DYN_ARGS=TRUE&amp;DOC_NAME=FAT:FQL_AUDITING_CLIENT_TEMPLATE.FAT&amp;display_string=Audit&amp;VAR:KEY=VWTGXAZQTO&amp;VAR:QUERY=RkZfR1JPU1NfTUdOKCdMVE1TJywwKQ==&amp;WINDOW=FIRST_POPUP&amp;HEIGHT=450&amp;WIDTH=450&amp;START_MAXIMI","ZED=FALSE&amp;VAR:CALENDAR=US&amp;VAR:SYMBOL=AGN&amp;VAR:INDEX=0"}</definedName>
    <definedName name="_35__FDSAUDITLINK__" hidden="1">{"fdsup://directions/FAT Viewer?action=UPDATE&amp;creator=factset&amp;DYN_ARGS=TRUE&amp;DOC_NAME=FAT:FQL_AUDITING_CLIENT_TEMPLATE.FAT&amp;display_string=Audit&amp;VAR:KEY=DONOHGBYLE&amp;VAR:QUERY=RkZfTkVUX0lOQygnTFRNUycsMCk=&amp;WINDOW=FIRST_POPUP&amp;HEIGHT=450&amp;WIDTH=450&amp;START_MAXIMIZED=","FALSE&amp;VAR:CALENDAR=US&amp;VAR:SYMBOL=AGN&amp;VAR:INDEX=0"}</definedName>
    <definedName name="_36__FDSAUDITLINK__" hidden="1">{"fdsup://directions/FAT Viewer?action=UPDATE&amp;creator=factset&amp;DYN_ARGS=TRUE&amp;DOC_NAME=FAT:FQL_AUDITING_CLIENT_TEMPLATE.FAT&amp;display_string=Audit&amp;VAR:KEY=HMZATWNYFY&amp;VAR:QUERY=RkZfUk9FKCdRVFInLDAsLCwnUlMnKQ==&amp;WINDOW=FIRST_POPUP&amp;HEIGHT=450&amp;WIDTH=450&amp;START_MAXIMI","ZED=FALSE&amp;VAR:CALENDAR=US&amp;VAR:SYMBOL=AGN&amp;VAR:INDEX=0"}</definedName>
    <definedName name="_37__FDSAUDITLINK__" hidden="1">{"fdsup://Directions/FactSet Auditing Viewer?action=AUDIT_VALUE&amp;DB=129&amp;ID1=15670810&amp;VALUEID=05194&amp;SDATE=200903&amp;PERIODTYPE=QTR_STD&amp;window=popup_no_bar&amp;width=385&amp;height=120&amp;START_MAXIMIZED=FALSE&amp;creator=factset&amp;display_string=Audit"}</definedName>
    <definedName name="_38__FDSAUDITLINK__" hidden="1">{"fdsup://directions/FAT Viewer?action=UPDATE&amp;creator=factset&amp;DYN_ARGS=TRUE&amp;DOC_NAME=FAT:FQL_AUDITING_CLIENT_TEMPLATE.FAT&amp;display_string=Audit&amp;VAR:KEY=VKDYTORMHS&amp;VAR:QUERY=RkZfRUJJVERBX0lCKCdMVE1TJywwLCwsLCdVU0QnKQ==&amp;WINDOW=FIRST_POPUP&amp;HEIGHT=450&amp;WIDTH=450&amp;","START_MAXIMIZED=FALSE&amp;VAR:CALENDAR=US&amp;VAR:SYMBOL=CEPH&amp;VAR:INDEX=0"}</definedName>
    <definedName name="_39__FDSAUDITLINK__" hidden="1">{"fdsup://directions/FAT Viewer?action=UPDATE&amp;creator=factset&amp;DYN_ARGS=TRUE&amp;DOC_NAME=FAT:FQL_AUDITING_CLIENT_TEMPLATE.FAT&amp;display_string=Audit&amp;VAR:KEY=FEXCHGZGRA&amp;VAR:QUERY=RkZfRUJJVERBX0lCKCdMVE1TJywwKQ==&amp;WINDOW=FIRST_POPUP&amp;HEIGHT=450&amp;WIDTH=450&amp;START_MAXIMI","ZED=FALSE&amp;VAR:CALENDAR=US&amp;VAR:SYMBOL=CEPH&amp;VAR:INDEX=0"}</definedName>
    <definedName name="_3Q94">#REF!</definedName>
    <definedName name="_3Q95">#REF!</definedName>
    <definedName name="_4__FDSAUDITLINK__" localSheetId="7" hidden="1">{"fdsup://IBCentral/FAT Viewer?action=UPDATE&amp;creator=factset&amp;DOC_NAME=fat:reuters_annual_pshs_src_window.fat&amp;display_string=Audit&amp;DYN_ARGS=TRUE&amp;VAR:ID1=71708110&amp;VAR:RCODE=FDSEPS&amp;VAR:SDATE=20031299&amp;VAR:FREQ=Y&amp;VAR:RELITEM=RP&amp;VAR:CURRENCY=LOCAL&amp;VAR:CURRSOURCE=","EXSHARE&amp;VAR:NATFREQ=ANNUAL&amp;VAR:RFIELD=FINALIZED&amp;VAR:DB_TYPE=NR&amp;VAR:UNITS=M&amp;window=popup&amp;width=450&amp;height=300&amp;START_MAXIMIZED=FALSE"}</definedName>
    <definedName name="_4__FDSAUDITLINK__" hidden="1">{"fdsup://IBCentral/FAT Viewer?action=UPDATE&amp;creator=factset&amp;DOC_NAME=fat:reuters_annual_pshs_src_window.fat&amp;display_string=Audit&amp;DYN_ARGS=TRUE&amp;VAR:ID1=71708110&amp;VAR:RCODE=FDSEPS&amp;VAR:SDATE=20031299&amp;VAR:FREQ=Y&amp;VAR:RELITEM=RP&amp;VAR:CURRENCY=LOCAL&amp;VAR:CURRSOURCE=","EXSHARE&amp;VAR:NATFREQ=ANNUAL&amp;VAR:RFIELD=FINALIZED&amp;VAR:DB_TYPE=NR&amp;VAR:UNITS=M&amp;window=popup&amp;width=450&amp;height=300&amp;START_MAXIMIZED=FALSE"}</definedName>
    <definedName name="_40__FDSAUDITLINK__" hidden="1">{"fdsup://directions/FAT Viewer?action=UPDATE&amp;creator=factset&amp;DYN_ARGS=TRUE&amp;DOC_NAME=FAT:FQL_AUDITING_CLIENT_TEMPLATE.FAT&amp;display_string=Audit&amp;VAR:KEY=FMPQRSDOXE&amp;VAR:QUERY=RkZfR1JPU1NfTUdOKCdMVE1TJywwKQ==&amp;WINDOW=FIRST_POPUP&amp;HEIGHT=450&amp;WIDTH=450&amp;START_MAXIMI","ZED=FALSE&amp;VAR:CALENDAR=US&amp;VAR:SYMBOL=CEPH&amp;VAR:INDEX=0"}</definedName>
    <definedName name="_41__FDSAUDITLINK__" hidden="1">{"fdsup://directions/FAT Viewer?action=UPDATE&amp;creator=factset&amp;DYN_ARGS=TRUE&amp;DOC_NAME=FAT:FQL_AUDITING_CLIENT_TEMPLATE.FAT&amp;display_string=Audit&amp;VAR:KEY=VEDWBARWLC&amp;VAR:QUERY=RkZfTkVUX0lOQygnTFRNUycsMCk=&amp;WINDOW=FIRST_POPUP&amp;HEIGHT=450&amp;WIDTH=450&amp;START_MAXIMIZED=","FALSE&amp;VAR:CALENDAR=US&amp;VAR:SYMBOL=CEPH&amp;VAR:INDEX=0"}</definedName>
    <definedName name="_42__FDSAUDITLINK__" hidden="1">{"fdsup://directions/FAT Viewer?action=UPDATE&amp;creator=factset&amp;DYN_ARGS=TRUE&amp;DOC_NAME=FAT:FQL_AUDITING_CLIENT_TEMPLATE.FAT&amp;display_string=Audit&amp;VAR:KEY=DCLIPMBKTA&amp;VAR:QUERY=RkZfUk9FKCdRVFInLDAsLCwnUlMnKQ==&amp;WINDOW=FIRST_POPUP&amp;HEIGHT=450&amp;WIDTH=450&amp;START_MAXIMI","ZED=FALSE&amp;VAR:CALENDAR=US&amp;VAR:SYMBOL=CEPH&amp;VAR:INDEX=0"}</definedName>
    <definedName name="_43__FDSAUDITLINK__" hidden="1">{"fdsup://Directions/FactSet Auditing Viewer?action=AUDIT_VALUE&amp;DB=129&amp;ID1=58469030&amp;VALUEID=05194&amp;SDATE=200903&amp;PERIODTYPE=QTR_STD&amp;window=popup_no_bar&amp;width=385&amp;height=120&amp;START_MAXIMIZED=FALSE&amp;creator=factset&amp;display_string=Audit"}</definedName>
    <definedName name="_44__FDSAUDITLINK__" hidden="1">{"fdsup://directions/FAT Viewer?action=UPDATE&amp;creator=factset&amp;DYN_ARGS=TRUE&amp;DOC_NAME=FAT:FQL_AUDITING_CLIENT_TEMPLATE.FAT&amp;display_string=Audit&amp;VAR:KEY=NQVWTWXAJS&amp;VAR:QUERY=RkZfRUJJVERBX0lCKCdMVE1TJywwLCwsLCdVU0QnKQ==&amp;WINDOW=FIRST_POPUP&amp;HEIGHT=450&amp;WIDTH=450&amp;","START_MAXIMIZED=FALSE&amp;VAR:CALENDAR=US&amp;VAR:SYMBOL=MRX&amp;VAR:INDEX=0"}</definedName>
    <definedName name="_45__FDSAUDITLINK__" hidden="1">{"fdsup://directions/FAT Viewer?action=UPDATE&amp;creator=factset&amp;DYN_ARGS=TRUE&amp;DOC_NAME=FAT:FQL_AUDITING_CLIENT_TEMPLATE.FAT&amp;display_string=Audit&amp;VAR:KEY=FGTELCPWHM&amp;VAR:QUERY=RkZfRUJJVERBX0lCKCdMVE1TJywwKQ==&amp;WINDOW=FIRST_POPUP&amp;HEIGHT=450&amp;WIDTH=450&amp;START_MAXIMI","ZED=FALSE&amp;VAR:CALENDAR=US&amp;VAR:SYMBOL=MRX&amp;VAR:INDEX=0"}</definedName>
    <definedName name="_46__FDSAUDITLINK__" hidden="1">{"fdsup://directions/FAT Viewer?action=UPDATE&amp;creator=factset&amp;DYN_ARGS=TRUE&amp;DOC_NAME=FAT:FQL_AUDITING_CLIENT_TEMPLATE.FAT&amp;display_string=Audit&amp;VAR:KEY=TGVKRKVMVS&amp;VAR:QUERY=RkZfR1JPU1NfTUdOKCdMVE1TJywwKQ==&amp;WINDOW=FIRST_POPUP&amp;HEIGHT=450&amp;WIDTH=450&amp;START_MAXIMI","ZED=FALSE&amp;VAR:CALENDAR=US&amp;VAR:SYMBOL=MRX&amp;VAR:INDEX=0"}</definedName>
    <definedName name="_47__FDSAUDITLINK__" hidden="1">{"fdsup://directions/FAT Viewer?action=UPDATE&amp;creator=factset&amp;DYN_ARGS=TRUE&amp;DOC_NAME=FAT:FQL_AUDITING_CLIENT_TEMPLATE.FAT&amp;display_string=Audit&amp;VAR:KEY=LIPILKDGNM&amp;VAR:QUERY=RkZfTkVUX0lOQygnTFRNUycsMCk=&amp;WINDOW=FIRST_POPUP&amp;HEIGHT=450&amp;WIDTH=450&amp;START_MAXIMIZED=","FALSE&amp;VAR:CALENDAR=US&amp;VAR:SYMBOL=MRX&amp;VAR:INDEX=0"}</definedName>
    <definedName name="_48__FDSAUDITLINK__" hidden="1">{"fdsup://directions/FAT Viewer?action=UPDATE&amp;creator=factset&amp;DYN_ARGS=TRUE&amp;DOC_NAME=FAT:FQL_AUDITING_CLIENT_TEMPLATE.FAT&amp;display_string=Audit&amp;VAR:KEY=NKBILAFKJA&amp;VAR:QUERY=RkZfUk9FKCdRVFInLDAsLCwnUlMnKQ==&amp;WINDOW=FIRST_POPUP&amp;HEIGHT=450&amp;WIDTH=450&amp;START_MAXIMI","ZED=FALSE&amp;VAR:CALENDAR=US&amp;VAR:SYMBOL=MRX&amp;VAR:INDEX=0"}</definedName>
    <definedName name="_49__FDSAUDITLINK__" hidden="1">{"fdsup://directions/FAT Viewer?action=UPDATE&amp;creator=factset&amp;DYN_ARGS=TRUE&amp;DOC_NAME=FAT:FQL_AUDITING_CLIENT_TEMPLATE.FAT&amp;display_string=Audit&amp;VAR:KEY=HMLMRYTAJM&amp;VAR:QUERY=RkZfRUJJVERBX0lCKCdMVE1TX1NFTUknLDAsLCwsJ1VTRCcp&amp;WINDOW=FIRST_POPUP&amp;HEIGHT=450&amp;WIDTH=","450&amp;START_MAXIMIZED=FALSE&amp;VAR:CALENDAR=US&amp;VAR:SYMBOL=B0R7JF&amp;VAR:INDEX=0"}</definedName>
    <definedName name="_4Q94">#REF!</definedName>
    <definedName name="_4Q95">#REF!</definedName>
    <definedName name="_5__FDSAUDITLINK__" localSheetId="7" hidden="1">{"fdsup://IBCentral/FAT Viewer?action=UPDATE&amp;creator=factset&amp;DOC_NAME=fat:reuters_annual_pshs_src_window.fat&amp;display_string=Audit&amp;DYN_ARGS=TRUE&amp;VAR:ID1=71708110&amp;VAR:RCODE=FDSEPS&amp;VAR:SDATE=20041299&amp;VAR:FREQ=Y&amp;VAR:RELITEM=RP&amp;VAR:CURRENCY=LOCAL&amp;VAR:CURRSOURCE=","EXSHARE&amp;VAR:NATFREQ=ANNUAL&amp;VAR:RFIELD=FINALIZED&amp;VAR:DB_TYPE=NR&amp;VAR:UNITS=M&amp;window=popup&amp;width=450&amp;height=300&amp;START_MAXIMIZED=FALSE"}</definedName>
    <definedName name="_5__FDSAUDITLINK__" hidden="1">{"fdsup://IBCentral/FAT Viewer?action=UPDATE&amp;creator=factset&amp;DOC_NAME=fat:reuters_annual_pshs_src_window.fat&amp;display_string=Audit&amp;DYN_ARGS=TRUE&amp;VAR:ID1=71708110&amp;VAR:RCODE=FDSEPS&amp;VAR:SDATE=20041299&amp;VAR:FREQ=Y&amp;VAR:RELITEM=RP&amp;VAR:CURRENCY=LOCAL&amp;VAR:CURRSOURCE=","EXSHARE&amp;VAR:NATFREQ=ANNUAL&amp;VAR:RFIELD=FINALIZED&amp;VAR:DB_TYPE=NR&amp;VAR:UNITS=M&amp;window=popup&amp;width=450&amp;height=300&amp;START_MAXIMIZED=FALSE"}</definedName>
    <definedName name="_5__xlnm.Print_Area">#REF!</definedName>
    <definedName name="_50__FDSAUDITLINK__" hidden="1">{"fdsup://directions/FAT Viewer?action=UPDATE&amp;creator=factset&amp;DYN_ARGS=TRUE&amp;DOC_NAME=FAT:FQL_AUDITING_CLIENT_TEMPLATE.FAT&amp;display_string=Audit&amp;VAR:KEY=PSDAFMFIJU&amp;VAR:QUERY=RkZfUk9FKCdTRU1JJywwLCwsJ1JTJyk=&amp;WINDOW=FIRST_POPUP&amp;HEIGHT=450&amp;WIDTH=450&amp;START_MAXIMI","ZED=FALSE&amp;VAR:CALENDAR=US&amp;VAR:SYMBOL=B0R7JF&amp;VAR:INDEX=0"}</definedName>
    <definedName name="_51__FDSAUDITLINK__" hidden="1">{"fdsup://directions/FAT Viewer?action=UPDATE&amp;creator=factset&amp;DYN_ARGS=TRUE&amp;DOC_NAME=FAT:FQL_AUDITING_CLIENT_TEMPLATE.FAT&amp;display_string=Audit&amp;VAR:KEY=PSPQZWLODA&amp;VAR:QUERY=RkZfRUJJVERBX0lCKCdMVE1TJywwLCwsLCdVU0QnKQ==&amp;WINDOW=FIRST_POPUP&amp;HEIGHT=450&amp;WIDTH=450&amp;","START_MAXIMIZED=FALSE&amp;VAR:CALENDAR=US&amp;VAR:SYMBOL=B1VYK3&amp;VAR:INDEX=0"}</definedName>
    <definedName name="_52__FDSAUDITLINK__" hidden="1">{"fdsup://directions/FAT Viewer?action=UPDATE&amp;creator=factset&amp;DYN_ARGS=TRUE&amp;DOC_NAME=FAT:FQL_AUDITING_CLIENT_TEMPLATE.FAT&amp;display_string=Audit&amp;VAR:KEY=XUFMZIRIPW&amp;VAR:QUERY=RkZfUk9FKCdRVFInLDAsLCwnUlMnKQ==&amp;WINDOW=FIRST_POPUP&amp;HEIGHT=450&amp;WIDTH=450&amp;START_MAXIMI","ZED=FALSE&amp;VAR:CALENDAR=US&amp;VAR:SYMBOL=B1VYK3&amp;VAR:INDEX=0"}</definedName>
    <definedName name="_53__FDSAUDITLINK__" hidden="1">{"fdsup://directions/FAT Viewer?action=UPDATE&amp;creator=factset&amp;DYN_ARGS=TRUE&amp;DOC_NAME=FAT:FQL_AUDITING_CLIENT_TEMPLATE.FAT&amp;display_string=Audit&amp;VAR:KEY=JATKHCRKBO&amp;VAR:QUERY=RkZfR1JPU1NfTUdOKCdMVE1TX1NFTUknLDAp&amp;WINDOW=FIRST_POPUP&amp;HEIGHT=450&amp;WIDTH=450&amp;START_MA","XIMIZED=FALSE&amp;VAR:CALENDAR=US&amp;VAR:SYMBOL=B18SZ5&amp;VAR:INDEX=0"}</definedName>
    <definedName name="_54__FDSAUDITLINK__" hidden="1">{"fdsup://directions/FAT Viewer?action=UPDATE&amp;creator=factset&amp;DYN_ARGS=TRUE&amp;DOC_NAME=FAT:FQL_AUDITING_CLIENT_TEMPLATE.FAT&amp;display_string=Audit&amp;VAR:KEY=TIZGRYJATI&amp;VAR:QUERY=RkZfUk9FKCdTRU1JJywwLCwsJ1JTJyk=&amp;WINDOW=FIRST_POPUP&amp;HEIGHT=450&amp;WIDTH=450&amp;START_MAXIMI","ZED=FALSE&amp;VAR:CALENDAR=US&amp;VAR:SYMBOL=B18SZ5&amp;VAR:INDEX=0"}</definedName>
    <definedName name="_55__FDSAUDITLINK__" hidden="1">{"fdsup://Directions/FactSet Auditing Viewer?action=AUDIT_VALUE&amp;DB=129&amp;ID1=538675&amp;VALUEID=05194&amp;SDATE=200903&amp;PERIODTYPE=QTR_STD&amp;window=popup_no_bar&amp;width=385&amp;height=120&amp;START_MAXIMIZED=FALSE&amp;creator=factset&amp;display_string=Audit"}</definedName>
    <definedName name="_56__FDSAUDITLINK__" hidden="1">{"fdsup://Directions/FactSet Auditing Viewer?action=AUDIT_VALUE&amp;DB=129&amp;ID1=B1VYK3&amp;VALUEID=05194&amp;SDATE=200903&amp;PERIODTYPE=QTR_STD&amp;window=popup_no_bar&amp;width=385&amp;height=120&amp;START_MAXIMIZED=FALSE&amp;creator=factset&amp;display_string=Audit"}</definedName>
    <definedName name="_57__FDSAUDITLINK__" hidden="1">{"fdsup://directions/FAT Viewer?action=UPDATE&amp;creator=factset&amp;DYN_ARGS=TRUE&amp;DOC_NAME=FAT:FQL_AUDITING_CLIENT_TEMPLATE.FAT&amp;display_string=Audit&amp;VAR:KEY=VCRIDARCXS&amp;VAR:QUERY=RkZfRUJJVERBX0lCKCdMVE1TJywwLCwsLCdVU0QnKQ==&amp;WINDOW=FIRST_POPUP&amp;HEIGHT=450&amp;WIDTH=450&amp;","START_MAXIMIZED=FALSE&amp;VAR:CALENDAR=US&amp;VAR:SYMBOL=AGN&amp;VAR:INDEX=0"}</definedName>
    <definedName name="_58__FDSAUDITLINK__" hidden="1">{"fdsup://directions/FAT Viewer?action=UPDATE&amp;creator=factset&amp;DYN_ARGS=TRUE&amp;DOC_NAME=FAT:FQL_AUDITING_CLIENT_TEMPLATE.FAT&amp;display_string=Audit&amp;VAR:KEY=NCRAJABCNE&amp;VAR:QUERY=RkZfUk9FKCdRVFInLDAsLCwnUlMnKQ==&amp;WINDOW=FIRST_POPUP&amp;HEIGHT=450&amp;WIDTH=450&amp;START_MAXIMI","ZED=FALSE&amp;VAR:CALENDAR=US&amp;VAR:SYMBOL=AGN&amp;VAR:INDEX=0"}</definedName>
    <definedName name="_59__FDSAUDITLINK__" hidden="1">{"fdsup://directions/FAT Viewer?action=UPDATE&amp;creator=factset&amp;DYN_ARGS=TRUE&amp;DOC_NAME=FAT:FQL_AUDITING_CLIENT_TEMPLATE.FAT&amp;display_string=Audit&amp;VAR:KEY=TQBETWPEJC&amp;VAR:QUERY=RkZfRElWX1lMRCgnQU5OJywwKQ==&amp;WINDOW=FIRST_POPUP&amp;HEIGHT=450&amp;WIDTH=450&amp;START_MAXIMIZED=","FALSE&amp;VAR:CALENDAR=US&amp;VAR:SYMBOL=AGN&amp;VAR:INDEX=0"}</definedName>
    <definedName name="_5P">#REF!</definedName>
    <definedName name="_6__FDSAUDITLINK__" localSheetId="7" hidden="1">{"fdsup://IBCentral/FAT Viewer?action=UPDATE&amp;creator=factset&amp;DOC_NAME=fat:reuters_annual_pshs_src_window.fat&amp;display_string=Audit&amp;DYN_ARGS=TRUE&amp;VAR:ID1=71708110&amp;VAR:RCODE=FDSEPS&amp;VAR:SDATE=20051299&amp;VAR:FREQ=Y&amp;VAR:RELITEM=RP&amp;VAR:CURRENCY=LOCAL&amp;VAR:CURRSOURCE=","EXSHARE&amp;VAR:NATFREQ=ANNUAL&amp;VAR:RFIELD=FINALIZED&amp;VAR:DB_TYPE=NR&amp;VAR:UNITS=M&amp;window=popup&amp;width=450&amp;height=300&amp;START_MAXIMIZED=FALSE"}</definedName>
    <definedName name="_6__FDSAUDITLINK__" hidden="1">{"fdsup://IBCentral/FAT Viewer?action=UPDATE&amp;creator=factset&amp;DOC_NAME=fat:reuters_annual_pshs_src_window.fat&amp;display_string=Audit&amp;DYN_ARGS=TRUE&amp;VAR:ID1=71708110&amp;VAR:RCODE=FDSEPS&amp;VAR:SDATE=20051299&amp;VAR:FREQ=Y&amp;VAR:RELITEM=RP&amp;VAR:CURRENCY=LOCAL&amp;VAR:CURRSOURCE=","EXSHARE&amp;VAR:NATFREQ=ANNUAL&amp;VAR:RFIELD=FINALIZED&amp;VAR:DB_TYPE=NR&amp;VAR:UNITS=M&amp;window=popup&amp;width=450&amp;height=300&amp;START_MAXIMIZED=FALSE"}</definedName>
    <definedName name="_60__FDSAUDITLINK__" hidden="1">{"fdsup://directions/FAT Viewer?action=UPDATE&amp;creator=factset&amp;DYN_ARGS=TRUE&amp;DOC_NAME=FAT:FQL_AUDITING_CLIENT_TEMPLATE.FAT&amp;display_string=Audit&amp;VAR:KEY=PYHSVETSTE&amp;VAR:QUERY=RkZfRElWX1lMRCgnQU5OJywwKQ==&amp;WINDOW=FIRST_POPUP&amp;HEIGHT=450&amp;WIDTH=450&amp;START_MAXIMIZED=","FALSE&amp;VAR:CALENDAR=US&amp;VAR:SYMBOL=ACL&amp;VAR:INDEX=0"}</definedName>
    <definedName name="_61__FDSAUDITLINK__" hidden="1">{"fdsup://directions/FAT Viewer?action=UPDATE&amp;creator=factset&amp;DYN_ARGS=TRUE&amp;DOC_NAME=FAT:FQL_AUDITING_CLIENT_TEMPLATE.FAT&amp;display_string=Audit&amp;VAR:KEY=TQBETWPEJC&amp;VAR:QUERY=RkZfRElWX1lMRCgnQU5OJywwKQ==&amp;WINDOW=FIRST_POPUP&amp;HEIGHT=450&amp;WIDTH=450&amp;START_MAXIMIZED=","FALSE&amp;VAR:CALENDAR=US&amp;VAR:SYMBOL=AGN&amp;VAR:INDEX=0"}</definedName>
    <definedName name="_62__FDSAUDITLINK__" hidden="1">{"fdsup://directions/FAT Viewer?action=UPDATE&amp;creator=factset&amp;DYN_ARGS=TRUE&amp;DOC_NAME=FAT:FQL_AUDITING_CLIENT_TEMPLATE.FAT&amp;display_string=Audit&amp;VAR:KEY=XARKVYJWHM&amp;VAR:QUERY=RkZfRElWX1lMRCgnQU5OJywwKQ==&amp;WINDOW=FIRST_POPUP&amp;HEIGHT=450&amp;WIDTH=450&amp;START_MAXIMIZED=","FALSE&amp;VAR:CALENDAR=US&amp;VAR:SYMBOL=CEPH&amp;VAR:INDEX=0"}</definedName>
    <definedName name="_63__FDSAUDITLINK__" hidden="1">{"fdsup://directions/FAT Viewer?action=UPDATE&amp;creator=factset&amp;DYN_ARGS=TRUE&amp;DOC_NAME=FAT:FQL_AUDITING_CLIENT_TEMPLATE.FAT&amp;display_string=Audit&amp;VAR:KEY=LKDMZYBIVS&amp;VAR:QUERY=RkZfRUJJVERBX0lCKCdMVE1TX1NFTUknLDAsLCwsJ1VTRCcp&amp;WINDOW=FIRST_POPUP&amp;HEIGHT=450&amp;WIDTH=","450&amp;START_MAXIMIZED=FALSE&amp;VAR:CALENDAR=US&amp;VAR:SYMBOL=B0R7JF&amp;VAR:INDEX=0"}</definedName>
    <definedName name="_64__FDSAUDITLINK__" hidden="1">{"fdsup://directions/FAT Viewer?action=UPDATE&amp;creator=factset&amp;DYN_ARGS=TRUE&amp;DOC_NAME=FAT:FQL_AUDITING_CLIENT_TEMPLATE.FAT&amp;display_string=Audit&amp;VAR:KEY=ZEBWBWVKHA&amp;VAR:QUERY=RkZfRUJJVERBX0lCKCdMVE1TX1NFTUknLDAp&amp;WINDOW=FIRST_POPUP&amp;HEIGHT=450&amp;WIDTH=450&amp;START_MA","XIMIZED=FALSE&amp;VAR:CALENDAR=US&amp;VAR:SYMBOL=B0R7JF&amp;VAR:INDEX=0"}</definedName>
    <definedName name="_65__FDSAUDITLINK__" hidden="1">{"fdsup://directions/FAT Viewer?action=UPDATE&amp;creator=factset&amp;DYN_ARGS=TRUE&amp;DOC_NAME=FAT:FQL_AUDITING_CLIENT_TEMPLATE.FAT&amp;display_string=Audit&amp;VAR:KEY=VUVETWRGLU&amp;VAR:QUERY=RkZfR1JPU1NfTUdOKCdMVE1TX1NFTUknLDAp&amp;WINDOW=FIRST_POPUP&amp;HEIGHT=450&amp;WIDTH=450&amp;START_MA","XIMIZED=FALSE&amp;VAR:CALENDAR=US&amp;VAR:SYMBOL=B0R7JF&amp;VAR:INDEX=0"}</definedName>
    <definedName name="_66__FDSAUDITLINK__" hidden="1">{"fdsup://directions/FAT Viewer?action=UPDATE&amp;creator=factset&amp;DYN_ARGS=TRUE&amp;DOC_NAME=FAT:FQL_AUDITING_CLIENT_TEMPLATE.FAT&amp;display_string=Audit&amp;VAR:KEY=XWPYFGBYDU&amp;VAR:QUERY=RkZfTkVUX0lOQygnTFRNU19TRU1JJywwKQ==&amp;WINDOW=FIRST_POPUP&amp;HEIGHT=450&amp;WIDTH=450&amp;START_MA","XIMIZED=FALSE&amp;VAR:CALENDAR=US&amp;VAR:SYMBOL=B0R7JF&amp;VAR:INDEX=0"}</definedName>
    <definedName name="_67__FDSAUDITLINK__" hidden="1">{"fdsup://directions/FAT Viewer?action=UPDATE&amp;creator=factset&amp;DYN_ARGS=TRUE&amp;DOC_NAME=FAT:FQL_AUDITING_CLIENT_TEMPLATE.FAT&amp;display_string=Audit&amp;VAR:KEY=LQLKTSHAVQ&amp;VAR:QUERY=RkZfUk9FKCdTRU1JJywwLCwsJ1JTJyk=&amp;WINDOW=FIRST_POPUP&amp;HEIGHT=450&amp;WIDTH=450&amp;START_MAXIMI","ZED=FALSE&amp;VAR:CALENDAR=US&amp;VAR:SYMBOL=B0R7JF&amp;VAR:INDEX=0"}</definedName>
    <definedName name="_68__FDSAUDITLINK__" hidden="1">{"fdsup://directions/FAT Viewer?action=UPDATE&amp;creator=factset&amp;DYN_ARGS=TRUE&amp;DOC_NAME=FAT:FQL_AUDITING_CLIENT_TEMPLATE.FAT&amp;display_string=Audit&amp;VAR:KEY=VMTGTELIPK&amp;VAR:QUERY=RkZfRElWX1lMRCgnQU5OJywwKQ==&amp;WINDOW=FIRST_POPUP&amp;HEIGHT=450&amp;WIDTH=450&amp;START_MAXIMIZED=","FALSE&amp;VAR:CALENDAR=US&amp;VAR:SYMBOL=B0R7JF&amp;VAR:INDEX=0"}</definedName>
    <definedName name="_69__FDSAUDITLINK__" hidden="1">{"fdsup://directions/FAT Viewer?action=UPDATE&amp;creator=factset&amp;DYN_ARGS=TRUE&amp;DOC_NAME=FAT:FQL_AUDITING_CLIENT_TEMPLATE.FAT&amp;display_string=Audit&amp;VAR:KEY=XUZCBKBAFS&amp;VAR:QUERY=RkZfRElWX1lMRCgnQU5OJywwKQ==&amp;WINDOW=FIRST_POPUP&amp;HEIGHT=450&amp;WIDTH=450&amp;START_MAXIMIZED=","FALSE&amp;VAR:CALENDAR=US&amp;VAR:SYMBOL=B1VYK3&amp;VAR:INDEX=0"}</definedName>
    <definedName name="_7__FDSAUDITLINK__" localSheetId="7" hidden="1">{"fdsup://IBCentral/FAT Viewer?action=UPDATE&amp;creator=factset&amp;DOC_NAME=fat:reuters_annual_pshs_src_window.fat&amp;display_string=Audit&amp;DYN_ARGS=TRUE&amp;VAR:ID1=71708110&amp;VAR:RCODE=FDSEPS&amp;VAR:SDATE=20061299&amp;VAR:FREQ=Y&amp;VAR:RELITEM=RP&amp;VAR:CURRENCY=LOCAL&amp;VAR:CURRSOURCE=","EXSHARE&amp;VAR:NATFREQ=ANNUAL&amp;VAR:RFIELD=FINALIZED&amp;VAR:DB_TYPE=NR&amp;VAR:UNITS=M&amp;window=popup&amp;width=450&amp;height=300&amp;START_MAXIMIZED=FALSE"}</definedName>
    <definedName name="_7__FDSAUDITLINK__" hidden="1">{"fdsup://IBCentral/FAT Viewer?action=UPDATE&amp;creator=factset&amp;DOC_NAME=fat:reuters_annual_pshs_src_window.fat&amp;display_string=Audit&amp;DYN_ARGS=TRUE&amp;VAR:ID1=71708110&amp;VAR:RCODE=FDSEPS&amp;VAR:SDATE=20061299&amp;VAR:FREQ=Y&amp;VAR:RELITEM=RP&amp;VAR:CURRENCY=LOCAL&amp;VAR:CURRSOURCE=","EXSHARE&amp;VAR:NATFREQ=ANNUAL&amp;VAR:RFIELD=FINALIZED&amp;VAR:DB_TYPE=NR&amp;VAR:UNITS=M&amp;window=popup&amp;width=450&amp;height=300&amp;START_MAXIMIZED=FALSE"}</definedName>
    <definedName name="_7__xlnm.Print_Titles">#REF!</definedName>
    <definedName name="_7_0">#REF!</definedName>
    <definedName name="_70__FDSAUDITLINK__" hidden="1">{"fdsup://directions/FAT Viewer?action=UPDATE&amp;creator=factset&amp;DYN_ARGS=TRUE&amp;DOC_NAME=FAT:FQL_AUDITING_CLIENT_TEMPLATE.FAT&amp;display_string=Audit&amp;VAR:KEY=XAPMZITSTU&amp;VAR:QUERY=RkZfRElWX1lMRCgnQU5OJywwKQ==&amp;WINDOW=FIRST_POPUP&amp;HEIGHT=450&amp;WIDTH=450&amp;START_MAXIMIZED=","FALSE&amp;VAR:CALENDAR=US&amp;VAR:SYMBOL=MRX&amp;VAR:INDEX=0"}</definedName>
    <definedName name="_71__FDSAUDITLINK__" hidden="1">{"fdsup://directions/FAT Viewer?action=UPDATE&amp;creator=factset&amp;DYN_ARGS=TRUE&amp;DOC_NAME=FAT:FQL_AUDITING_CLIENT_TEMPLATE.FAT&amp;display_string=Audit&amp;VAR:KEY=RCXALANULS&amp;VAR:QUERY=RkZfRElWX1lMRCgnQU5OJywwKQ==&amp;WINDOW=FIRST_POPUP&amp;HEIGHT=450&amp;WIDTH=450&amp;START_MAXIMIZED=","FALSE&amp;VAR:CALENDAR=US&amp;VAR:SYMBOL=MRK&amp;VAR:INDEX=0"}</definedName>
    <definedName name="_72__FDSAUDITLINK__" hidden="1">{"fdsup://directions/FAT Viewer?action=UPDATE&amp;creator=factset&amp;DYN_ARGS=TRUE&amp;DOC_NAME=FAT:FQL_AUDITING_CLIENT_TEMPLATE.FAT&amp;display_string=Audit&amp;VAR:KEY=POBOJWJGDW&amp;VAR:QUERY=RkZfRElWX1lMRCgnQU5OJywwKQ==&amp;WINDOW=FIRST_POPUP&amp;HEIGHT=450&amp;WIDTH=450&amp;START_MAXIMIZED=","FALSE&amp;VAR:CALENDAR=US&amp;VAR:SYMBOL=PFE&amp;VAR:INDEX=0"}</definedName>
    <definedName name="_73__FDSAUDITLINK__" hidden="1">{"fdsup://directions/FAT Viewer?action=UPDATE&amp;creator=factset&amp;DYN_ARGS=TRUE&amp;DOC_NAME=FAT:FQL_AUDITING_CLIENT_TEMPLATE.FAT&amp;display_string=Audit&amp;VAR:KEY=JIHYLIRSZO&amp;VAR:QUERY=RkZfRUJJVERBX0lCKCdMVE1TX1NFTUknLDAsLCwsJ1VTRCcp&amp;WINDOW=FIRST_POPUP&amp;HEIGHT=450&amp;WIDTH=","450&amp;START_MAXIMIZED=FALSE&amp;VAR:CALENDAR=US&amp;VAR:SYMBOL=B18SZ5&amp;VAR:INDEX=0"}</definedName>
    <definedName name="_74__FDSAUDITLINK__" hidden="1">{"fdsup://directions/FAT Viewer?action=UPDATE&amp;creator=factset&amp;DYN_ARGS=TRUE&amp;DOC_NAME=FAT:FQL_AUDITING_CLIENT_TEMPLATE.FAT&amp;display_string=Audit&amp;VAR:KEY=FYROPCDMRW&amp;VAR:QUERY=RkZfRUJJVERBX0lCKCdMVE1TX1NFTUknLDAp&amp;WINDOW=FIRST_POPUP&amp;HEIGHT=450&amp;WIDTH=450&amp;START_MA","XIMIZED=FALSE&amp;VAR:CALENDAR=US&amp;VAR:SYMBOL=B18SZ5&amp;VAR:INDEX=0"}</definedName>
    <definedName name="_75__FDSAUDITLINK__" hidden="1">{"fdsup://directions/FAT Viewer?action=UPDATE&amp;creator=factset&amp;DYN_ARGS=TRUE&amp;DOC_NAME=FAT:FQL_AUDITING_CLIENT_TEMPLATE.FAT&amp;display_string=Audit&amp;VAR:KEY=ZKLKRWFYJW&amp;VAR:QUERY=RkZfR1JPU1NfTUdOKCdMVE1TX1NFTUknLDAp&amp;WINDOW=FIRST_POPUP&amp;HEIGHT=450&amp;WIDTH=450&amp;START_MA","XIMIZED=FALSE&amp;VAR:CALENDAR=US&amp;VAR:SYMBOL=B18SZ5&amp;VAR:INDEX=0"}</definedName>
    <definedName name="_76__FDSAUDITLINK__" hidden="1">{"fdsup://directions/FAT Viewer?action=UPDATE&amp;creator=factset&amp;DYN_ARGS=TRUE&amp;DOC_NAME=FAT:FQL_AUDITING_CLIENT_TEMPLATE.FAT&amp;display_string=Audit&amp;VAR:KEY=VODQVSRYZM&amp;VAR:QUERY=RkZfTkVUX0lOQygnTFRNU19TRU1JJywwKQ==&amp;WINDOW=FIRST_POPUP&amp;HEIGHT=450&amp;WIDTH=450&amp;START_MA","XIMIZED=FALSE&amp;VAR:CALENDAR=US&amp;VAR:SYMBOL=B18SZ5&amp;VAR:INDEX=0"}</definedName>
    <definedName name="_77__FDSAUDITLINK__" hidden="1">{"fdsup://directions/FAT Viewer?action=UPDATE&amp;creator=factset&amp;DYN_ARGS=TRUE&amp;DOC_NAME=FAT:FQL_AUDITING_CLIENT_TEMPLATE.FAT&amp;display_string=Audit&amp;VAR:KEY=HCJABKVUDA&amp;VAR:QUERY=RkZfUk9FKCdTRU1JJywwLCwsJ1JTJyk=&amp;WINDOW=FIRST_POPUP&amp;HEIGHT=450&amp;WIDTH=450&amp;START_MAXIMI","ZED=FALSE&amp;VAR:CALENDAR=US&amp;VAR:SYMBOL=B18SZ5&amp;VAR:INDEX=0"}</definedName>
    <definedName name="_78__FDSAUDITLINK__" hidden="1">{"fdsup://directions/FAT Viewer?action=UPDATE&amp;creator=factset&amp;DYN_ARGS=TRUE&amp;DOC_NAME=FAT:FQL_AUDITING_CLIENT_TEMPLATE.FAT&amp;display_string=Audit&amp;VAR:KEY=ROFKFCTYZE&amp;VAR:QUERY=RkZfRElWX1lMRCgnQU5OJywwKQ==&amp;WINDOW=FIRST_POPUP&amp;HEIGHT=450&amp;WIDTH=450&amp;START_MAXIMIZED=","FALSE&amp;VAR:CALENDAR=US&amp;VAR:SYMBOL=B18SZ5&amp;VAR:INDEX=0"}</definedName>
    <definedName name="_79__FDSAUDITLINK__" hidden="1">{"fdsup://directions/FAT Viewer?action=UPDATE&amp;creator=factset&amp;DYN_ARGS=TRUE&amp;DOC_NAME=FAT:FQL_AUDITING_CLIENT_TEMPLATE.FAT&amp;display_string=Audit&amp;VAR:KEY=ROFKFCTYZE&amp;VAR:QUERY=RkZfRElWX1lMRCgnQU5OJywwKQ==&amp;WINDOW=FIRST_POPUP&amp;HEIGHT=450&amp;WIDTH=450&amp;START_MAXIMIZED=","FALSE&amp;VAR:CALENDAR=US&amp;VAR:SYMBOL=B18SZ5&amp;VAR:INDEX=0"}</definedName>
    <definedName name="_8__FDSAUDITLINK__" localSheetId="7" hidden="1">{"fdsup://IBCentral/FAT Viewer?action=UPDATE&amp;creator=factset&amp;DOC_NAME=fat:reuters_annual_pshs_src_window.fat&amp;display_string=Audit&amp;DYN_ARGS=TRUE&amp;VAR:ID1=71708110&amp;VAR:RCODE=FDSEPS&amp;VAR:SDATE=20071299&amp;VAR:FREQ=Y&amp;VAR:RELITEM=RP&amp;VAR:CURRENCY=LOCAL&amp;VAR:CURRSOURCE=","EXSHARE&amp;VAR:NATFREQ=ANNUAL&amp;VAR:RFIELD=FINALIZED&amp;VAR:DB_TYPE=NR&amp;VAR:UNITS=M&amp;window=popup&amp;width=450&amp;height=300&amp;START_MAXIMIZED=FALSE"}</definedName>
    <definedName name="_8__FDSAUDITLINK__" hidden="1">{"fdsup://IBCentral/FAT Viewer?action=UPDATE&amp;creator=factset&amp;DOC_NAME=fat:reuters_annual_pshs_src_window.fat&amp;display_string=Audit&amp;DYN_ARGS=TRUE&amp;VAR:ID1=71708110&amp;VAR:RCODE=FDSEPS&amp;VAR:SDATE=20071299&amp;VAR:FREQ=Y&amp;VAR:RELITEM=RP&amp;VAR:CURRENCY=LOCAL&amp;VAR:CURRSOURCE=","EXSHARE&amp;VAR:NATFREQ=ANNUAL&amp;VAR:RFIELD=FINALIZED&amp;VAR:DB_TYPE=NR&amp;VAR:UNITS=M&amp;window=popup&amp;width=450&amp;height=300&amp;START_MAXIMIZED=FALSE"}</definedName>
    <definedName name="_8_0Print_Area">[20]MANPOWER!#REF!</definedName>
    <definedName name="_80__FDSAUDITLINK__" hidden="1">{"fdsup://directions/FAT Viewer?action=UPDATE&amp;creator=factset&amp;DYN_ARGS=TRUE&amp;DOC_NAME=FAT:FQL_AUDITING_CLIENT_TEMPLATE.FAT&amp;display_string=Audit&amp;VAR:KEY=POBOJWJGDW&amp;VAR:QUERY=RkZfRElWX1lMRCgnQU5OJywwKQ==&amp;WINDOW=FIRST_POPUP&amp;HEIGHT=450&amp;WIDTH=450&amp;START_MAXIMIZED=","FALSE&amp;VAR:CALENDAR=US&amp;VAR:SYMBOL=PFE&amp;VAR:INDEX=0"}</definedName>
    <definedName name="_81__FDSAUDITLINK__" hidden="1">{"fdsup://directions/FAT Viewer?action=UPDATE&amp;creator=factset&amp;DYN_ARGS=TRUE&amp;DOC_NAME=FAT:FQL_AUDITING_CLIENT_TEMPLATE.FAT&amp;display_string=Audit&amp;VAR:KEY=RCXALANULS&amp;VAR:QUERY=RkZfRElWX1lMRCgnQU5OJywwKQ==&amp;WINDOW=FIRST_POPUP&amp;HEIGHT=450&amp;WIDTH=450&amp;START_MAXIMIZED=","FALSE&amp;VAR:CALENDAR=US&amp;VAR:SYMBOL=MRK&amp;VAR:INDEX=0"}</definedName>
    <definedName name="_82__FDSAUDITLINK__" hidden="1">{"fdsup://directions/FAT Viewer?action=UPDATE&amp;creator=factset&amp;DYN_ARGS=TRUE&amp;DOC_NAME=FAT:FQL_AUDITING_CLIENT_TEMPLATE.FAT&amp;display_string=Audit&amp;VAR:KEY=XAPMZITSTU&amp;VAR:QUERY=RkZfRElWX1lMRCgnQU5OJywwKQ==&amp;WINDOW=FIRST_POPUP&amp;HEIGHT=450&amp;WIDTH=450&amp;START_MAXIMIZED=","FALSE&amp;VAR:CALENDAR=US&amp;VAR:SYMBOL=MRX&amp;VAR:INDEX=0"}</definedName>
    <definedName name="_83__FDSAUDITLINK__" hidden="1">{"fdsup://directions/FAT Viewer?action=UPDATE&amp;creator=factset&amp;DYN_ARGS=TRUE&amp;DOC_NAME=FAT:FQL_AUDITING_CLIENT_TEMPLATE.FAT&amp;display_string=Audit&amp;VAR:KEY=XUZCBKBAFS&amp;VAR:QUERY=RkZfRElWX1lMRCgnQU5OJywwKQ==&amp;WINDOW=FIRST_POPUP&amp;HEIGHT=450&amp;WIDTH=450&amp;START_MAXIMIZED=","FALSE&amp;VAR:CALENDAR=US&amp;VAR:SYMBOL=B1VYK3&amp;VAR:INDEX=0"}</definedName>
    <definedName name="_84__FDSAUDITLINK__" hidden="1">{"fdsup://directions/FAT Viewer?action=UPDATE&amp;creator=factset&amp;DYN_ARGS=TRUE&amp;DOC_NAME=FAT:FQL_AUDITING_CLIENT_TEMPLATE.FAT&amp;display_string=Audit&amp;VAR:KEY=VMTGTELIPK&amp;VAR:QUERY=RkZfRElWX1lMRCgnQU5OJywwKQ==&amp;WINDOW=FIRST_POPUP&amp;HEIGHT=450&amp;WIDTH=450&amp;START_MAXIMIZED=","FALSE&amp;VAR:CALENDAR=US&amp;VAR:SYMBOL=B0R7JF&amp;VAR:INDEX=0"}</definedName>
    <definedName name="_85__FDSAUDITLINK__" hidden="1">{"fdsup://directions/FAT Viewer?action=UPDATE&amp;creator=factset&amp;DYN_ARGS=TRUE&amp;DOC_NAME=FAT:FQL_AUDITING_CLIENT_TEMPLATE.FAT&amp;display_string=Audit&amp;VAR:KEY=XARKVYJWHM&amp;VAR:QUERY=RkZfRElWX1lMRCgnQU5OJywwKQ==&amp;WINDOW=FIRST_POPUP&amp;HEIGHT=450&amp;WIDTH=450&amp;START_MAXIMIZED=","FALSE&amp;VAR:CALENDAR=US&amp;VAR:SYMBOL=CEPH&amp;VAR:INDEX=0"}</definedName>
    <definedName name="_86__FDSAUDITLINK__" hidden="1">{"fdsup://directions/FAT Viewer?action=UPDATE&amp;creator=factset&amp;DYN_ARGS=TRUE&amp;DOC_NAME=FAT:FQL_AUDITING_CLIENT_TEMPLATE.FAT&amp;display_string=Audit&amp;VAR:KEY=TQBETWPEJC&amp;VAR:QUERY=RkZfRElWX1lMRCgnQU5OJywwKQ==&amp;WINDOW=FIRST_POPUP&amp;HEIGHT=450&amp;WIDTH=450&amp;START_MAXIMIZED=","FALSE&amp;VAR:CALENDAR=US&amp;VAR:SYMBOL=AGN&amp;VAR:INDEX=0"}</definedName>
    <definedName name="_87__FDSAUDITLINK__" hidden="1">{"fdsup://directions/FAT Viewer?action=UPDATE&amp;creator=factset&amp;DYN_ARGS=TRUE&amp;DOC_NAME=FAT:FQL_AUDITING_CLIENT_TEMPLATE.FAT&amp;display_string=Audit&amp;VAR:KEY=PYHSVETSTE&amp;VAR:QUERY=RkZfRElWX1lMRCgnQU5OJywwKQ==&amp;WINDOW=FIRST_POPUP&amp;HEIGHT=450&amp;WIDTH=450&amp;START_MAXIMIZED=","FALSE&amp;VAR:CALENDAR=US&amp;VAR:SYMBOL=ACL&amp;VAR:INDEX=0"}</definedName>
    <definedName name="_88__FDSAUDITLINK__" hidden="1">{"fdsup://directions/FAT Viewer?action=UPDATE&amp;creator=factset&amp;DYN_ARGS=TRUE&amp;DOC_NAME=FAT:FQL_AUDITING_CLIENT_TEMPLATE.FAT&amp;display_string=Audit&amp;VAR:KEY=JIHYLIRSZO&amp;VAR:QUERY=RkZfRUJJVERBX0lCKCdMVE1TX1NFTUknLDAsLCwsJ1VTRCcp&amp;WINDOW=FIRST_POPUP&amp;HEIGHT=450&amp;WIDTH=","450&amp;START_MAXIMIZED=FALSE&amp;VAR:CALENDAR=US&amp;VAR:SYMBOL=B18SZ5&amp;VAR:INDEX=0"}</definedName>
    <definedName name="_89__FDSAUDITLINK__" hidden="1">{"fdsup://directions/FAT Viewer?action=UPDATE&amp;creator=factset&amp;DYN_ARGS=TRUE&amp;DOC_NAME=FAT:FQL_AUDITING_CLIENT_TEMPLATE.FAT&amp;display_string=Audit&amp;VAR:KEY=LOPGTQPGJY&amp;VAR:QUERY=RkZfRUJJVERBX0lCKCdMVE1TJywwLCwsLCdVU0QnKQ==&amp;WINDOW=FIRST_POPUP&amp;HEIGHT=450&amp;WIDTH=450&amp;","START_MAXIMIZED=FALSE&amp;VAR:CALENDAR=US&amp;VAR:SYMBOL=ACL&amp;VAR:INDEX=0"}</definedName>
    <definedName name="_9__FDSAUDITLINK__" localSheetId="7" hidden="1">{"fdsup://IBCentral/FAT Viewer?action=UPDATE&amp;creator=factset&amp;DOC_NAME=fat:reuters_annual_pshs_src_window.fat&amp;display_string=Audit&amp;DYN_ARGS=TRUE&amp;VAR:ID1=71708110&amp;VAR:RCODE=FDSEPS&amp;VAR:SDATE=20081299&amp;VAR:FREQ=Y&amp;VAR:RELITEM=RP&amp;VAR:CURRENCY=LOCAL&amp;VAR:CURRSOURCE=","EXSHARE&amp;VAR:NATFREQ=ANNUAL&amp;VAR:RFIELD=FINALIZED&amp;VAR:DB_TYPE=NR&amp;VAR:UNITS=M&amp;window=popup&amp;width=450&amp;height=300&amp;START_MAXIMIZED=FALSE"}</definedName>
    <definedName name="_9__FDSAUDITLINK__" hidden="1">{"fdsup://IBCentral/FAT Viewer?action=UPDATE&amp;creator=factset&amp;DOC_NAME=fat:reuters_annual_pshs_src_window.fat&amp;display_string=Audit&amp;DYN_ARGS=TRUE&amp;VAR:ID1=71708110&amp;VAR:RCODE=FDSEPS&amp;VAR:SDATE=20081299&amp;VAR:FREQ=Y&amp;VAR:RELITEM=RP&amp;VAR:CURRENCY=LOCAL&amp;VAR:CURRSOURCE=","EXSHARE&amp;VAR:NATFREQ=ANNUAL&amp;VAR:RFIELD=FINALIZED&amp;VAR:DB_TYPE=NR&amp;VAR:UNITS=M&amp;window=popup&amp;width=450&amp;height=300&amp;START_MAXIMIZED=FALSE"}</definedName>
    <definedName name="_9__xlnm.Print_Area" localSheetId="7">#REF!</definedName>
    <definedName name="_9__xlnm.Print_Area">#REF!</definedName>
    <definedName name="_90__FDSAUDITLINK__" hidden="1">{"fdsup://directions/FAT Viewer?action=UPDATE&amp;creator=factset&amp;DYN_ARGS=TRUE&amp;DOC_NAME=FAT:FQL_AUDITING_CLIENT_TEMPLATE.FAT&amp;display_string=Audit&amp;VAR:KEY=VCRIDARCXS&amp;VAR:QUERY=RkZfRUJJVERBX0lCKCdMVE1TJywwLCwsLCdVU0QnKQ==&amp;WINDOW=FIRST_POPUP&amp;HEIGHT=450&amp;WIDTH=450&amp;","START_MAXIMIZED=FALSE&amp;VAR:CALENDAR=US&amp;VAR:SYMBOL=AGN&amp;VAR:INDEX=0"}</definedName>
    <definedName name="_91__FDSAUDITLINK__" hidden="1">{"fdsup://directions/FAT Viewer?action=UPDATE&amp;creator=factset&amp;DYN_ARGS=TRUE&amp;DOC_NAME=FAT:FQL_AUDITING_CLIENT_TEMPLATE.FAT&amp;display_string=Audit&amp;VAR:KEY=NEXOJITOPS&amp;VAR:QUERY=RkZfRUJJVERBX0lCKCdMVE1TJywwLCwsLCdVU0QnKQ==&amp;WINDOW=FIRST_POPUP&amp;HEIGHT=450&amp;WIDTH=450&amp;","START_MAXIMIZED=FALSE&amp;VAR:CALENDAR=US&amp;VAR:SYMBOL=CEPH&amp;VAR:INDEX=0"}</definedName>
    <definedName name="_92__FDSAUDITLINK__" hidden="1">{"fdsup://directions/FAT Viewer?action=UPDATE&amp;creator=factset&amp;DYN_ARGS=TRUE&amp;DOC_NAME=FAT:FQL_AUDITING_CLIENT_TEMPLATE.FAT&amp;display_string=Audit&amp;VAR:KEY=NGXQVCJMLG&amp;VAR:QUERY=RkZfRUJJVERBX0lCKCdMVE1TJywwLCwsLCdVU0QnKQ==&amp;WINDOW=FIRST_POPUP&amp;HEIGHT=450&amp;WIDTH=450&amp;","START_MAXIMIZED=FALSE&amp;VAR:CALENDAR=US&amp;VAR:SYMBOL=GENZ&amp;VAR:INDEX=0"}</definedName>
    <definedName name="_93__FDSAUDITLINK__" hidden="1">{"fdsup://directions/FAT Viewer?action=UPDATE&amp;creator=factset&amp;DYN_ARGS=TRUE&amp;DOC_NAME=FAT:FQL_AUDITING_CLIENT_TEMPLATE.FAT&amp;display_string=Audit&amp;VAR:KEY=TKNCXCFKFC&amp;VAR:QUERY=RkZfRUJJVERBX0lCKCdMVE1TJywwLCwsLCdVU0QnKQ==&amp;WINDOW=FIRST_POPUP&amp;HEIGHT=450&amp;WIDTH=450&amp;","START_MAXIMIZED=FALSE&amp;VAR:CALENDAR=US&amp;VAR:SYMBOL=GILD&amp;VAR:INDEX=0"}</definedName>
    <definedName name="_94__FDSAUDITLINK__" hidden="1">{"fdsup://directions/FAT Viewer?action=UPDATE&amp;creator=factset&amp;DYN_ARGS=TRUE&amp;DOC_NAME=FAT:FQL_AUDITING_CLIENT_TEMPLATE.FAT&amp;display_string=Audit&amp;VAR:KEY=LKDMZYBIVS&amp;VAR:QUERY=RkZfRUJJVERBX0lCKCdMVE1TX1NFTUknLDAsLCwsJ1VTRCcp&amp;WINDOW=FIRST_POPUP&amp;HEIGHT=450&amp;WIDTH=","450&amp;START_MAXIMIZED=FALSE&amp;VAR:CALENDAR=US&amp;VAR:SYMBOL=B0R7JF&amp;VAR:INDEX=0"}</definedName>
    <definedName name="_95__FDSAUDITLINK__" hidden="1">{"fdsup://directions/FAT Viewer?action=UPDATE&amp;creator=factset&amp;DYN_ARGS=TRUE&amp;DOC_NAME=FAT:FQL_AUDITING_CLIENT_TEMPLATE.FAT&amp;display_string=Audit&amp;VAR:KEY=HYZKRCLYJW&amp;VAR:QUERY=RkZfRUJJVERBX0lCKCdMVE1TJywwLCwsLCdVU0QnKQ==&amp;WINDOW=FIRST_POPUP&amp;HEIGHT=450&amp;WIDTH=450&amp;","START_MAXIMIZED=FALSE&amp;VAR:CALENDAR=US&amp;VAR:SYMBOL=B1VYK3&amp;VAR:INDEX=0"}</definedName>
    <definedName name="_96__FDSAUDITLINK__" hidden="1">{"fdsup://directions/FAT Viewer?action=UPDATE&amp;creator=factset&amp;DYN_ARGS=TRUE&amp;DOC_NAME=FAT:FQL_AUDITING_CLIENT_TEMPLATE.FAT&amp;display_string=Audit&amp;VAR:KEY=NMHAVGTIVS&amp;VAR:QUERY=RkZfRUJJVERBX0lCKCdMVE1TJywwLCwsLCdVU0QnKQ==&amp;WINDOW=FIRST_POPUP&amp;HEIGHT=450&amp;WIDTH=450&amp;","START_MAXIMIZED=FALSE&amp;VAR:CALENDAR=US&amp;VAR:SYMBOL=MRX&amp;VAR:INDEX=0"}</definedName>
    <definedName name="_97__FDSAUDITLINK__" hidden="1">{"fdsup://directions/FAT Viewer?action=UPDATE&amp;creator=factset&amp;DYN_ARGS=TRUE&amp;DOC_NAME=FAT:FQL_AUDITING_CLIENT_TEMPLATE.FAT&amp;display_string=Audit&amp;VAR:KEY=TQJYTOLIHO&amp;VAR:QUERY=RkZfRUJJVERBX0lCKCdMVE1TJywwLCwsLCdVU0QnKQ==&amp;WINDOW=FIRST_POPUP&amp;HEIGHT=450&amp;WIDTH=450&amp;","START_MAXIMIZED=FALSE&amp;VAR:CALENDAR=US&amp;VAR:SYMBOL=MRK&amp;VAR:INDEX=0"}</definedName>
    <definedName name="_98__FDSAUDITLINK__" hidden="1">{"fdsup://directions/FAT Viewer?action=UPDATE&amp;creator=factset&amp;DYN_ARGS=TRUE&amp;DOC_NAME=FAT:FQL_AUDITING_CLIENT_TEMPLATE.FAT&amp;display_string=Audit&amp;VAR:KEY=TANKNEBIHK&amp;VAR:QUERY=RkZfRUJJVERBX0lCKCdMVE1TJywwLCwsLCdVU0QnKQ==&amp;WINDOW=FIRST_POPUP&amp;HEIGHT=450&amp;WIDTH=450&amp;","START_MAXIMIZED=FALSE&amp;VAR:CALENDAR=US&amp;VAR:SYMBOL=PFE&amp;VAR:INDEX=0"}</definedName>
    <definedName name="_99__FDSAUDITLINK__" hidden="1">{"fdsup://directions/FAT Viewer?action=UPDATE&amp;creator=factset&amp;DYN_ARGS=TRUE&amp;DOC_NAME=FAT:FQL_AUDITING_CLIENT_TEMPLATE.FAT&amp;display_string=Audit&amp;VAR:KEY=ZCPKNIVGFI&amp;VAR:QUERY=RkZfRUJJVERBX0lCKCdMVE1TJywwKQ==&amp;WINDOW=FIRST_POPUP&amp;HEIGHT=450&amp;WIDTH=450&amp;START_MAXIMI","ZED=FALSE&amp;VAR:CALENDAR=US&amp;VAR:SYMBOL=ACL&amp;VAR:INDEX=0"}</definedName>
    <definedName name="_amo04">'[21]quarterly income'!#REF!</definedName>
    <definedName name="_amo05">'[21]quarterly income'!#REF!</definedName>
    <definedName name="_bdm.00380602CEC54629B5E69CBCBF45E486.edm" localSheetId="7" hidden="1">#REF!</definedName>
    <definedName name="_bdm.00380602CEC54629B5E69CBCBF45E486.edm" hidden="1">#REF!</definedName>
    <definedName name="_bdm.003851e94ad24e0d84b009a5a8117511.edm" localSheetId="7" hidden="1" xml:space="preserve">                  [22]ETX2514SUL!$1:$1048576</definedName>
    <definedName name="_bdm.003851e94ad24e0d84b009a5a8117511.edm" hidden="1" xml:space="preserve">                  [23]ETX2514SUL!$1:$1048576</definedName>
    <definedName name="_bdm.005e412748b549e79566e7339e1fe97f.edm" hidden="1" xml:space="preserve">                                                            [24]Epacadostat!$1:$1048576</definedName>
    <definedName name="_bdm.006cfc7fcaee4af888badf53704a5e25.edm" localSheetId="7" hidden="1">#REF!</definedName>
    <definedName name="_bdm.006cfc7fcaee4af888badf53704a5e25.edm" hidden="1">#REF!</definedName>
    <definedName name="_bdm.0079d3125a5f4fd694fb7615020fcce0.edm" hidden="1" xml:space="preserve">                                      '[25]RA101495 Total'!$1:$1048576</definedName>
    <definedName name="_bdm.00919349d3434300849d9a84ea8214c1.edm" hidden="1">#REF!</definedName>
    <definedName name="_bdm.00A8DE140C964DECBC25CE03ACBBEDB3.edm" localSheetId="7" hidden="1" xml:space="preserve">                                                    '[26]TNF fail TASKi3'!$A$1:$IV$65536</definedName>
    <definedName name="_bdm.00A8DE140C964DECBC25CE03ACBBEDB3.edm" hidden="1" xml:space="preserve">                                                    '[27]TNF fail TASKi3'!$A$1:$IV$65536</definedName>
    <definedName name="_bdm.00bf6a03ff3d40638bd472558ec542a2.edm" hidden="1">#REF!</definedName>
    <definedName name="_bdm.00cca812ac3a4012a25cadded113a31f.edm" localSheetId="7" hidden="1" xml:space="preserve">                           '[28]PTG-100 UC'!$1:$1048576</definedName>
    <definedName name="_bdm.00cca812ac3a4012a25cadded113a31f.edm" hidden="1" xml:space="preserve">                           '[29]PTG-100 UC'!$1:$1048576</definedName>
    <definedName name="_bdm.00d40e92cc0049a4b254bb583b909a6f.edm" localSheetId="7" hidden="1" xml:space="preserve">                                                            [28]Milestones!$1:$1048576</definedName>
    <definedName name="_bdm.00d40e92cc0049a4b254bb583b909a6f.edm" hidden="1" xml:space="preserve">                                                            [29]Milestones!$1:$1048576</definedName>
    <definedName name="_bdm.00e2dcc4a5f540e0a8000e0e72bd111e.edm" localSheetId="7" hidden="1">#REF!</definedName>
    <definedName name="_bdm.00e2dcc4a5f540e0a8000e0e72bd111e.edm" hidden="1">#REF!</definedName>
    <definedName name="_bdm.00ecfbfc05f844b59001ce3d71ba4332.edm" hidden="1" xml:space="preserve">                           '[24]DCF w TV'!$1:$1048576</definedName>
    <definedName name="_bdm.00f303518dbf43eb9cb695662f224e3d.edm" localSheetId="7" hidden="1">#REF!</definedName>
    <definedName name="_bdm.00f303518dbf43eb9cb695662f224e3d.edm" hidden="1">#REF!</definedName>
    <definedName name="_bdm.0101c5819a994802b5f6f520285169f8.edm" hidden="1" xml:space="preserve">                                                                     '[25]RA101495 Total'!$1:$1048576</definedName>
    <definedName name="_bdm.0129bff6f259476985da969ce6d1679a.edm" hidden="1" xml:space="preserve">                  [30]DCF!$1:$1048576</definedName>
    <definedName name="_bdm.0162aab47d404f81a76c3c7efaa173aa.edm" hidden="1" xml:space="preserve">                                                [31]Aducanumab!$1:$1048576</definedName>
    <definedName name="_bdm.018c7d556422410cb881cc8361137c9a.edm" hidden="1">#REF!</definedName>
    <definedName name="_bdm.01969f9dfb474c96a3e77864ce84dc53.edm" hidden="1">#REF!</definedName>
    <definedName name="_bdm.01BDF0CFE2024F6EA1B77D5397ACC0A4.edm" localSheetId="7" hidden="1">#REF!</definedName>
    <definedName name="_bdm.01BDF0CFE2024F6EA1B77D5397ACC0A4.edm" hidden="1">#REF!</definedName>
    <definedName name="_bdm.01c52198e31145819ccf7351b71d8ede.edm" localSheetId="7" hidden="1">#REF!</definedName>
    <definedName name="_bdm.01c52198e31145819ccf7351b71d8ede.edm" hidden="1">#REF!</definedName>
    <definedName name="_bdm.01f3312dee55496a914cf9a4fc67b602.edm" hidden="1" xml:space="preserve">                           '[24]Handout Tables'!$1:$1048576</definedName>
    <definedName name="_bdm.01f44b54665241f4b1d8cb465705c14d.edm" hidden="1" xml:space="preserve">                                            '[30]IFX-1 HS'!$1:$1048576</definedName>
    <definedName name="_bdm.027e7d04e01a4fdb805d43ffa58b37e5.edm" localSheetId="7" hidden="1" xml:space="preserve">                                                '[32]MYK-461'!$1:$1048576</definedName>
    <definedName name="_bdm.027e7d04e01a4fdb805d43ffa58b37e5.edm" hidden="1" xml:space="preserve">                                                '[33]Mavacamten (MYK-461)'!$1:$1048576</definedName>
    <definedName name="_bdm.02D9028ABB87403EA5A20696CE73B8D1.edm" localSheetId="7" hidden="1">#REF!</definedName>
    <definedName name="_bdm.02D9028ABB87403EA5A20696CE73B8D1.edm" hidden="1">#REF!</definedName>
    <definedName name="_bdm.031afb9666554aa5a4482776da14b466.edm" hidden="1">#REF!</definedName>
    <definedName name="_bdm.037deae4794f4865bff92d6e30081eea.edm" hidden="1" xml:space="preserve">                                                                                               '[25]RA101495 Total'!$1:$1048576</definedName>
    <definedName name="_bdm.0449c0acfd9f4cba970a994062a837ff.edm" hidden="1" xml:space="preserve">                                        [34]DCF!$1:$1048576</definedName>
    <definedName name="_bdm.04511ca05a23437880991a63b13b4f30.edm" hidden="1">#REF!</definedName>
    <definedName name="_bdm.045d7d50bae04cf58a654a35638151d8.edm" hidden="1" xml:space="preserve">                                                                                                                                                                                             [25]DCF!$1:$1048576</definedName>
    <definedName name="_bdm.04758983472543dc930169e3ecae50f3.edm" hidden="1" xml:space="preserve">                                                      '[25]RA101495 PNH'!$1:$1048576</definedName>
    <definedName name="_bdm.0481edaf220744a1bc080e290c09808d.edm" localSheetId="7" hidden="1">#REF!</definedName>
    <definedName name="_bdm.0481edaf220744a1bc080e290c09808d.edm" hidden="1">#REF!</definedName>
    <definedName name="_bdm.04959cd905244841b88b54d036816531.edm" localSheetId="7" hidden="1" xml:space="preserve">                  [32]Milestones!$1:$1048576</definedName>
    <definedName name="_bdm.04959cd905244841b88b54d036816531.edm" hidden="1">#REF!</definedName>
    <definedName name="_bdm.0497a183da2c4e4f8dd756a250c80021.edm" hidden="1">'[30]Pipeline- OLD'!#REF!</definedName>
    <definedName name="_bdm.04ac3b6e1a5246aca903d59765472bd2.edm" localSheetId="7" hidden="1" xml:space="preserve">                                                                        '[28]PTG-100 UC'!$1:$1048576</definedName>
    <definedName name="_bdm.04ac3b6e1a5246aca903d59765472bd2.edm" hidden="1" xml:space="preserve">                                                                        '[29]PTG-100 UC'!$1:$1048576</definedName>
    <definedName name="_bdm.04C3E10E1E9347888DA29C8ECB059645.edm" localSheetId="7" hidden="1" xml:space="preserve">            '[26]Key Safety'!$A$1:$IV$65536</definedName>
    <definedName name="_bdm.04C3E10E1E9347888DA29C8ECB059645.edm" hidden="1" xml:space="preserve">            '[27]Key Safety'!$A$1:$IV$65536</definedName>
    <definedName name="_bdm.04cf576294f54dc48d0ff3662aa35856.edm" localSheetId="7" hidden="1" xml:space="preserve">                                                                                                [22]Milestones!$1:$1048576</definedName>
    <definedName name="_bdm.04cf576294f54dc48d0ff3662aa35856.edm" hidden="1" xml:space="preserve">                                                                                                [23]Milestones!$1:$1048576</definedName>
    <definedName name="_bdm.05479E8EED4D41008F7A6342CB9E7F19.edm" localSheetId="7" hidden="1">#REF!</definedName>
    <definedName name="_bdm.05479E8EED4D41008F7A6342CB9E7F19.edm" hidden="1">#REF!</definedName>
    <definedName name="_bdm.055c3932f65843aab6a0175116129b4f.edm" hidden="1" xml:space="preserve">                           '[33]Mavacamten (MYK-461)'!$1:$1048576</definedName>
    <definedName name="_bdm.0571a9efa6f141d8a85e63db18d31e01.edm" localSheetId="7" hidden="1">#REF!</definedName>
    <definedName name="_bdm.0571a9efa6f141d8a85e63db18d31e01.edm" hidden="1">#REF!</definedName>
    <definedName name="_bdm.057b01da610b48899ea8ed58fa0ac839.edm" localSheetId="7" hidden="1" xml:space="preserve">                                    '[35]VA con'!$1:$1048576</definedName>
    <definedName name="_bdm.057b01da610b48899ea8ed58fa0ac839.edm" hidden="1" xml:space="preserve">                                    '[36]VA con'!$1:$1048576</definedName>
    <definedName name="_bdm.058aa42a7e294c30b48d5f9ff0927a5a.edm" hidden="1" xml:space="preserve">                                                                                                                 '[25]RA101495 Total'!$1:$1048576</definedName>
    <definedName name="_bdm.05ad2c1144fc4274bfb29ac1c3311625.edm" hidden="1" xml:space="preserve">                           [24]Epacadostat!$1:$1048576</definedName>
    <definedName name="_bdm.05cb1220c07d404e8047e0c71090e2f4.edm" hidden="1" xml:space="preserve">                  [30]DCF!$1:$1048576</definedName>
    <definedName name="_bdm.066081bc0c964c808737569e6094ecc8.edm" hidden="1" xml:space="preserve">                  [30]DCF!$1:$1048576</definedName>
    <definedName name="_bdm.067274a76ba14edc95b2c30cae474bec.edm" hidden="1">#REF!</definedName>
    <definedName name="_bdm.067610d7d20c48229bd02768f6033ec9.edm" localSheetId="7" hidden="1" xml:space="preserve">                                                      [37]Olumiant!$1:$1048576</definedName>
    <definedName name="_bdm.067610d7d20c48229bd02768f6033ec9.edm" hidden="1" xml:space="preserve">                                                      [38]Olumiant!$1:$1048576</definedName>
    <definedName name="_bdm.0683091328874fa9b5aedddde90d779d.edm" hidden="1" xml:space="preserve">                                                                                                                                                                     '[25]RA101495 PNH'!$1:$1048576</definedName>
    <definedName name="_bdm.06a7b343b8f54e1ebd07ea6e0bf06d02.edm" hidden="1" xml:space="preserve">                                                    [30]DCF!$1:$1048576</definedName>
    <definedName name="_bdm.06b1e389804d4698ae177635bc34c612.edm" localSheetId="7" hidden="1">#REF!</definedName>
    <definedName name="_bdm.06b1e389804d4698ae177635bc34c612.edm" hidden="1" xml:space="preserve">         '[39]Handout Tables'!$1:$1048576</definedName>
    <definedName name="_bdm.06bc5a7e30cd4d3b841c573b0c33de0f.edm" localSheetId="7" hidden="1">#REF!</definedName>
    <definedName name="_bdm.06bc5a7e30cd4d3b841c573b0c33de0f.edm" hidden="1">#REF!</definedName>
    <definedName name="_bdm.06e28b02c1e94a0e8b139917bafab472.edm" localSheetId="7" hidden="1" xml:space="preserve">                                                                                [22]ETX2514SUL!$1:$1048576</definedName>
    <definedName name="_bdm.06e28b02c1e94a0e8b139917bafab472.edm" hidden="1" xml:space="preserve">                                                                                [23]ETX2514SUL!$1:$1048576</definedName>
    <definedName name="_bdm.070626cd8cd845aeb1bc66181cec29bf.edm" localSheetId="7" hidden="1">#REF!</definedName>
    <definedName name="_bdm.070626cd8cd845aeb1bc66181cec29bf.edm" hidden="1">#REF!</definedName>
    <definedName name="_bdm.070dc89eca774448b581ec6a16146376.edm" hidden="1" xml:space="preserve">                                                                                   [25]DCF!$1:$1048576</definedName>
    <definedName name="_bdm.0710bfecaf604765b6ff240e7e26a310.edm" localSheetId="7" hidden="1" xml:space="preserve">                           [28]DCF!$1:$1048576</definedName>
    <definedName name="_bdm.0710bfecaf604765b6ff240e7e26a310.edm" hidden="1" xml:space="preserve">                           [29]DCF!$1:$1048576</definedName>
    <definedName name="_bdm.0711a7c12a834cf1993ca9e0685a2bf4.edm" localSheetId="7" hidden="1">[37]Olumiant!#REF!</definedName>
    <definedName name="_bdm.0711a7c12a834cf1993ca9e0685a2bf4.edm" hidden="1">[38]Olumiant!#REF!</definedName>
    <definedName name="_bdm.07630705bbc9470bb195ee8b30faf695.edm" hidden="1" xml:space="preserve">                                                    '[30]IFX-1 AAV'!$1:$1048576</definedName>
    <definedName name="_bdm.076540411D0344CA9C89FD5113F5E084.edm" localSheetId="7" hidden="1">#REF!</definedName>
    <definedName name="_bdm.076540411D0344CA9C89FD5113F5E084.edm" hidden="1">#REF!</definedName>
    <definedName name="_bdm.079b9411d231434c8a4469710b33b997.edm" hidden="1" xml:space="preserve">                                                                  '[24]DCF w TV'!$1:$1048576</definedName>
    <definedName name="_bdm.0805E30CA04E4B97800A51E21047305F.edm" localSheetId="7" hidden="1">#REF!</definedName>
    <definedName name="_bdm.0805E30CA04E4B97800A51E21047305F.edm" hidden="1">#REF!</definedName>
    <definedName name="_bdm.0828c636a59649178e16c16d98f157ec.edm" localSheetId="7" hidden="1">#REF!</definedName>
    <definedName name="_bdm.0828c636a59649178e16c16d98f157ec.edm" hidden="1">#REF!</definedName>
    <definedName name="_bdm.0842458B54D14DCBB4B51DB1744E2406.edm" localSheetId="7" hidden="1">'[40]CBST.Valuation'!$A:$IV</definedName>
    <definedName name="_bdm.0842458B54D14DCBB4B51DB1744E2406.edm" hidden="1">'[41]CBST.Valuation'!$A:$IV</definedName>
    <definedName name="_bdm.0884ccd0915e4751ab0478b04e0a1dd5.edm" localSheetId="7" hidden="1">#REF!</definedName>
    <definedName name="_bdm.0884ccd0915e4751ab0478b04e0a1dd5.edm" hidden="1">#REF!</definedName>
    <definedName name="_bdm.08a61484e4db4d93bfec5e3e9fea6e86.edm" hidden="1" xml:space="preserve">                           '[24]DCF w TV'!$1:$1048576</definedName>
    <definedName name="_bdm.08bd074d75f24f35beacd216277cd418.edm" hidden="1" xml:space="preserve">                           '[24]DCF w TV'!$1:$1048576</definedName>
    <definedName name="_bdm.08CDD1169B9744818C5FF51194EADCF9.edm" localSheetId="7" hidden="1">'[42]StaphVax Pricing Sensitivity'!$A:$IV</definedName>
    <definedName name="_bdm.08CDD1169B9744818C5FF51194EADCF9.edm" hidden="1">'[43]StaphVax Pricing Sensitivity'!$A:$IV</definedName>
    <definedName name="_bdm.08d90c2949c547efa3b80633569860b9.edm" hidden="1" xml:space="preserve">                  [30]DCF!$1:$1048576</definedName>
    <definedName name="_bdm.08da73aa1ff54120a331eb1888acfeef.edm" localSheetId="7" hidden="1">#REF!</definedName>
    <definedName name="_bdm.08da73aa1ff54120a331eb1888acfeef.edm" hidden="1">#REF!</definedName>
    <definedName name="_bdm.08df41ca8c594a56b1edb1a0ecb8b38c.edm" hidden="1">#REF!</definedName>
    <definedName name="_bdm.0907e281be3e46d98dd93f9ff10680d8.edm" hidden="1" xml:space="preserve">                           '[33]Mavacamten (MYK-461)'!$1:$1048576</definedName>
    <definedName name="_bdm.090f0237f2984efaac09ad3221ac1de3.edm" hidden="1" xml:space="preserve">                                                            '[24]DCF w TV'!$1:$1048576</definedName>
    <definedName name="_bdm.09437b42d2d34e8ea02927763d7360da.edm" hidden="1" xml:space="preserve">                           '[33]Mavacamten (MYK-461)'!$1:$1048576</definedName>
    <definedName name="_bdm.09467f25a6fe4b3e93cd7a7ba3adf0c6.edm" localSheetId="7" hidden="1">#REF!</definedName>
    <definedName name="_bdm.09467f25a6fe4b3e93cd7a7ba3adf0c6.edm" hidden="1">#REF!</definedName>
    <definedName name="_bdm.0950b4f4819a46b58bf3b8698355f8f9.edm" hidden="1" xml:space="preserve">                                                                                                                                                                                                             '[25]RA101495 PNH'!$1:$1048576</definedName>
    <definedName name="_bdm.097ad54d8b2f46878c85e8935742e6f5.edm" hidden="1" xml:space="preserve">                                                                                                     '[25]RA101495 PNH'!$1:$1048576</definedName>
    <definedName name="_bdm.099bd6da286c413d97a4598eb0599c9b.edm" hidden="1" xml:space="preserve">                                                                           [44]Aducanumab!$1:$1048576</definedName>
    <definedName name="_bdm.09A3B15E0EC3436687052E05DBE438E8.edm" localSheetId="7" hidden="1">#REF!</definedName>
    <definedName name="_bdm.09A3B15E0EC3436687052E05DBE438E8.edm" hidden="1">#REF!</definedName>
    <definedName name="_bdm.09B68DFBD09D42EA8A09E72D484DA3C1.edm" localSheetId="7" hidden="1" xml:space="preserve">                                                    '[26]TNF fail TASKi3'!$A$1:$IV$65536</definedName>
    <definedName name="_bdm.09B68DFBD09D42EA8A09E72D484DA3C1.edm" hidden="1" xml:space="preserve">                                                    '[27]TNF fail TASKi3'!$A$1:$IV$65536</definedName>
    <definedName name="_bdm.09E23822DA7B436A9533902DC784A74E.edm" localSheetId="7" hidden="1">#REF!</definedName>
    <definedName name="_bdm.09E23822DA7B436A9533902DC784A74E.edm" hidden="1">#REF!</definedName>
    <definedName name="_bdm.0a2a82975c394901b922adcb00048bdd.edm" hidden="1" xml:space="preserve">                                        [34]DCF!$1:$1048576</definedName>
    <definedName name="_bdm.0a45d01d449e40258e7c143cc3b02dad.edm" hidden="1" xml:space="preserve">                                                      '[24]DCF w TV'!$1:$1048576</definedName>
    <definedName name="_bdm.0a4e9e372d914474b94fbc99f242dba4.edm" hidden="1" xml:space="preserve">                                             '[45]Our View vs Street'!$1:$1048576</definedName>
    <definedName name="_bdm.0a66317c336246f39557d1c2b3a98d5a.edm" localSheetId="7" hidden="1">#REF!</definedName>
    <definedName name="_bdm.0a66317c336246f39557d1c2b3a98d5a.edm" hidden="1">#REF!</definedName>
    <definedName name="_bdm.0a9de48704234a23a993c9efc5b4dd39.edm" hidden="1" xml:space="preserve">         DCF!$1:$1048576</definedName>
    <definedName name="_bdm.0AD57FD48C554287A7B486C1B7E10F38.edm" localSheetId="7" hidden="1">#REF!</definedName>
    <definedName name="_bdm.0AD57FD48C554287A7B486C1B7E10F38.edm" hidden="1">#REF!</definedName>
    <definedName name="_bdm.0b0ae18a23874b31b911333d8e7e7706.edm" localSheetId="7" hidden="1" xml:space="preserve">                                                                                        [22]Milestones!$1:$1048576</definedName>
    <definedName name="_bdm.0b0ae18a23874b31b911333d8e7e7706.edm" hidden="1" xml:space="preserve">                                                                                        [23]Milestones!$1:$1048576</definedName>
    <definedName name="_bdm.0b161c7d8d6b4c4db1e9cf275b7872e6.edm" localSheetId="7" hidden="1">#REF!</definedName>
    <definedName name="_bdm.0b161c7d8d6b4c4db1e9cf275b7872e6.edm" hidden="1">#REF!</definedName>
    <definedName name="_bdm.0b1da5d637cf45b8856318a06d01e90a.edm" hidden="1" xml:space="preserve">                  [30]DCF!$1:$1048576</definedName>
    <definedName name="_bdm.0b1e2247ceda4a9989d2e1135b1bb891.edm" hidden="1" xml:space="preserve">                  [30]DCF!$1:$1048576</definedName>
    <definedName name="_bdm.0B448CED73844E43A1B1E81D59C315B9.edm" localSheetId="7" hidden="1">#REF!</definedName>
    <definedName name="_bdm.0B448CED73844E43A1B1E81D59C315B9.edm" hidden="1">#REF!</definedName>
    <definedName name="_bdm.0bb2ec337b2c43c9a12788c618145c06.edm" hidden="1" xml:space="preserve">                                                                                                  '[25]RA101495 Total'!$1:$1048576</definedName>
    <definedName name="_bdm.0cb3a232608745b9bfd09cf2c808ba3f.edm" localSheetId="7" hidden="1">#REF!</definedName>
    <definedName name="_bdm.0cb3a232608745b9bfd09cf2c808ba3f.edm" hidden="1">#REF!</definedName>
    <definedName name="_bdm.0cc41dd72e584da6818ca93bf9b99e69.edm" hidden="1" xml:space="preserve">                           [24]Epacadostat!$1:$1048576</definedName>
    <definedName name="_bdm.0ccc98baf0f04976bcd6bb57c393e674.edm" hidden="1" xml:space="preserve">                  [30]DCF!$1:$1048576</definedName>
    <definedName name="_bdm.0cfd196c1d994ecaa9588ea0835aef15.edm" hidden="1" xml:space="preserve">                                                                                                                                                                                     '[25]RA101495 Total'!$1:$1048576</definedName>
    <definedName name="_bdm.0d4694151b4649339017d8259b746d48.edm" hidden="1" xml:space="preserve">                           '[33]Earnings Snapshot'!$1:$1048576</definedName>
    <definedName name="_bdm.0d4d2e28c8bd41288754dab56de50d91.edm" hidden="1" xml:space="preserve">                                                                                                             '[25]Market Model Assumptions'!$1:$1048576</definedName>
    <definedName name="_bdm.0d5fefb0cc344cda805b3d4361cf054e.edm" hidden="1">#REF!</definedName>
    <definedName name="_bdm.0d70275872604c6f8fc46432370b14e5.edm" hidden="1" xml:space="preserve">                                                    '[30]IFX-1 AAV'!$1:$1048576</definedName>
    <definedName name="_bdm.0d7731653c554b2a9dafa03761bb775d.edm" localSheetId="7" hidden="1">#REF!</definedName>
    <definedName name="_bdm.0d7731653c554b2a9dafa03761bb775d.edm" hidden="1">#REF!</definedName>
    <definedName name="_bdm.0e0fb1c07c154565abb0851a3b40ca89.edm" hidden="1" xml:space="preserve">                                                                                                                                                                                                       '[25]Market Model Assumptions'!$1:$1048576</definedName>
    <definedName name="_bdm.0e2a2ff63fc747bda7c929e64930ebc7.edm" hidden="1" xml:space="preserve">                  [34]DCF!$1:$1048576</definedName>
    <definedName name="_bdm.0E3947D6EE7B4757BAB4DEFDF1621701.edm" localSheetId="7" hidden="1">#REF!</definedName>
    <definedName name="_bdm.0E3947D6EE7B4757BAB4DEFDF1621701.edm" hidden="1">#REF!</definedName>
    <definedName name="_bdm.0e640c3c7bd347d1a79726c0741b39fb.edm" localSheetId="7" hidden="1" xml:space="preserve">                                                                                [22]ETX2514SUL!$1:$1048576</definedName>
    <definedName name="_bdm.0e640c3c7bd347d1a79726c0741b39fb.edm" hidden="1" xml:space="preserve">                                                                                [23]ETX2514SUL!$1:$1048576</definedName>
    <definedName name="_bdm.0E93F193D1F8404D89B615F9FE49F721.edm" localSheetId="7" hidden="1">#REF!</definedName>
    <definedName name="_bdm.0E93F193D1F8404D89B615F9FE49F721.edm" hidden="1">#REF!</definedName>
    <definedName name="_bdm.0ea0a5fd91854fc9aa6815bb70bb547a.edm" localSheetId="7" hidden="1" xml:space="preserve">                           [28]DCF!$1:$1048576</definedName>
    <definedName name="_bdm.0ea0a5fd91854fc9aa6815bb70bb547a.edm" hidden="1" xml:space="preserve">                           [29]DCF!$1:$1048576</definedName>
    <definedName name="_bdm.0ea3d4b5fb584b338f4565f86ae9b57b.edm" localSheetId="7" hidden="1" xml:space="preserve">                           '[28]PTG-200 CD'!$1:$1048576</definedName>
    <definedName name="_bdm.0ea3d4b5fb584b338f4565f86ae9b57b.edm" hidden="1" xml:space="preserve">                           '[29]PTG-200 CD'!$1:$1048576</definedName>
    <definedName name="_bdm.0ea588eb480848b9849ca748967a3dd8.edm" localSheetId="7" hidden="1" xml:space="preserve">                                    [22]ETX2514SUL!$1:$1048576</definedName>
    <definedName name="_bdm.0ea588eb480848b9849ca748967a3dd8.edm" hidden="1" xml:space="preserve">                                    [23]ETX2514SUL!$1:$1048576</definedName>
    <definedName name="_bdm.0ebc0696965046f482e0188c39b8549b.edm" localSheetId="7" hidden="1">#REF!</definedName>
    <definedName name="_bdm.0ebc0696965046f482e0188c39b8549b.edm" hidden="1">#REF!</definedName>
    <definedName name="_bdm.0ebdd51f3dec44419b86fa90a6819d0e.edm" localSheetId="7" hidden="1" xml:space="preserve">                                                                                                                                                  [22]DCF!$1:$1048576</definedName>
    <definedName name="_bdm.0ebdd51f3dec44419b86fa90a6819d0e.edm" hidden="1" xml:space="preserve">                                                                                                                                                  [23]DCF!$1:$1048576</definedName>
    <definedName name="_bdm.0ec0ad6e001d47f182755accca92fa2c.edm" localSheetId="7" hidden="1">#REF!</definedName>
    <definedName name="_bdm.0ec0ad6e001d47f182755accca92fa2c.edm" hidden="1">#REF!</definedName>
    <definedName name="_bdm.0ed38478756444cea427ac8383370122.edm" hidden="1" xml:space="preserve">                  [30]DCF!$1:$1048576</definedName>
    <definedName name="_bdm.0ED65A8C897D43679BAAF290C46F0C19.edm" localSheetId="7" hidden="1" xml:space="preserve">     '[26]R788 IIa TASKi1'!$A$1:$IV$65536</definedName>
    <definedName name="_bdm.0ED65A8C897D43679BAAF290C46F0C19.edm" hidden="1" xml:space="preserve">     '[27]R788 IIa TASKi1'!$A$1:$IV$65536</definedName>
    <definedName name="_bdm.0f23590dfba9462a8a495661add7c68c.edm" hidden="1">[25]Milestones!#REF!</definedName>
    <definedName name="_bdm.0f87200dfa054bed98a3db00f7d8e774.edm" localSheetId="7" hidden="1">#REF!</definedName>
    <definedName name="_bdm.0f87200dfa054bed98a3db00f7d8e774.edm" hidden="1">#REF!</definedName>
    <definedName name="_bdm.0f9ba9b46aaf4409aa23178a059185ea.edm" localSheetId="7" hidden="1">#REF!</definedName>
    <definedName name="_bdm.0f9ba9b46aaf4409aa23178a059185ea.edm" hidden="1">#REF!</definedName>
    <definedName name="_bdm.0f9c219a29b4409caecb08981c6c3f00.edm" localSheetId="7" hidden="1" xml:space="preserve">                           '[28]PTG-200 CD'!$1:$1048576</definedName>
    <definedName name="_bdm.0f9c219a29b4409caecb08981c6c3f00.edm" hidden="1" xml:space="preserve">                           '[29]PTG-200 CD'!$1:$1048576</definedName>
    <definedName name="_bdm.0fc93e1b8bb84532942a9f08de1dbe11.edm" hidden="1" xml:space="preserve">                                                                                                                                                                                                                                                     '[25]RA101495 MG'!$1:$1048576</definedName>
    <definedName name="_bdm.0fd2fc17ac904eb0aaae74342a0a2565.edm" hidden="1" xml:space="preserve">                                        [30]DCF!$1:$1048576</definedName>
    <definedName name="_bdm.0FE649E291AB45519996455FAC5817A4.edm" localSheetId="7" hidden="1">#REF!</definedName>
    <definedName name="_bdm.0FE649E291AB45519996455FAC5817A4.edm" hidden="1">#REF!</definedName>
    <definedName name="_bdm.0fe8009a2680435daaacb53e7644021e.edm" localSheetId="7" hidden="1">#REF!</definedName>
    <definedName name="_bdm.0fe8009a2680435daaacb53e7644021e.edm" hidden="1">#REF!</definedName>
    <definedName name="_bdm.100ae1f058574e319303a84793e5202c.edm" localSheetId="7" hidden="1" xml:space="preserve">                                                '[32]MYK-461'!$1:$1048576</definedName>
    <definedName name="_bdm.100ae1f058574e319303a84793e5202c.edm" hidden="1" xml:space="preserve">                                                '[33]Mavacamten (MYK-461)'!$1:$1048576</definedName>
    <definedName name="_bdm.100ff9830ff148968b7e6ca2992a2b7b.edm" localSheetId="7" hidden="1" xml:space="preserve">                                                                           '[28]PTG-100 UC'!$1:$1048576</definedName>
    <definedName name="_bdm.100ff9830ff148968b7e6ca2992a2b7b.edm" hidden="1" xml:space="preserve">                                                                           '[29]PTG-100 UC'!$1:$1048576</definedName>
    <definedName name="_bdm.103c57508b4d4198b6cf74189fe58776.edm" localSheetId="7" hidden="1" xml:space="preserve">                                    [22]Milestones!$1:$1048576</definedName>
    <definedName name="_bdm.103c57508b4d4198b6cf74189fe58776.edm" hidden="1" xml:space="preserve">                                    [23]Milestones!$1:$1048576</definedName>
    <definedName name="_bdm.10417eb60e764ed5b55c6188e0b4563f.edm" hidden="1" xml:space="preserve">                           [24]Jakafi!$1:$1048576</definedName>
    <definedName name="_bdm.104a73f8c6014ea688f69ed2cd07d47d.edm" hidden="1">#REF!</definedName>
    <definedName name="_bdm.105a09516d254961ba8f2bb4d7220ccd.edm" hidden="1" xml:space="preserve">                           '[24]Handout Tables'!$1:$1048576</definedName>
    <definedName name="_bdm.10ebdc1dad654c2c914910398bd9d76f.edm" localSheetId="7" hidden="1" xml:space="preserve">                                                                           [28]DCF!$1:$1048576</definedName>
    <definedName name="_bdm.10ebdc1dad654c2c914910398bd9d76f.edm" hidden="1" xml:space="preserve">                                                                           [29]DCF!$1:$1048576</definedName>
    <definedName name="_bdm.113e5daa51004b61a488cdab704ac65b.edm" hidden="1" xml:space="preserve">                           '[33]Mavacamten (MYK-461)'!$1:$1048576</definedName>
    <definedName name="_bdm.114c3748cdee459eb2d15becfbfca39c.edm" hidden="1">[25]Milestones!#REF!</definedName>
    <definedName name="_bdm.116a71b9f0f54f81a80b45dd230e8fd8.edm" hidden="1" xml:space="preserve">                  [30]DCF!$1:$1048576</definedName>
    <definedName name="_bdm.11d9f6bf5de64922a0c5872a349f2d05.edm" localSheetId="7" hidden="1">#REF!</definedName>
    <definedName name="_bdm.11d9f6bf5de64922a0c5872a349f2d05.edm" hidden="1">#REF!</definedName>
    <definedName name="_bdm.122bd7168d2744339fa0814c90a390ad.edm" localSheetId="7" hidden="1">#REF!</definedName>
    <definedName name="_bdm.122bd7168d2744339fa0814c90a390ad.edm" hidden="1">#REF!</definedName>
    <definedName name="_bdm.122eb6f58ea348b99e659a12c103b945.edm" hidden="1" xml:space="preserve">                                      '[30]IFX-1 HS'!$1:$1048576</definedName>
    <definedName name="_bdm.12c5152076d84cf091523b2a9d458879.edm" hidden="1" xml:space="preserve">                           '[24]Handout Tables'!$1:$1048576</definedName>
    <definedName name="_bdm.12eee2ad9c914803a403b0e5e368c4f4.edm" hidden="1">[25]Milestones!#REF!</definedName>
    <definedName name="_bdm.12f90a073fb1497c9ff0139da228d3ac.edm" hidden="1" xml:space="preserve">                           '[33]Mavacamten (MYK-461)'!$1:$1048576</definedName>
    <definedName name="_bdm.13001f2f36274cfd918e50be3337c0fd.edm" hidden="1" xml:space="preserve">                                              [30]DCF!$1:$1048576</definedName>
    <definedName name="_bdm.1309b4af7a6f403eb78f7e64c48ef99b.edm" localSheetId="7" hidden="1" xml:space="preserve">                           [37]Olumiant!$1:$1048576</definedName>
    <definedName name="_bdm.1309b4af7a6f403eb78f7e64c48ef99b.edm" hidden="1" xml:space="preserve">                           [38]Olumiant!$1:$1048576</definedName>
    <definedName name="_bdm.134681829f5b4f3282da30ed636748b5.edm" hidden="1" xml:space="preserve">                           '[33]Mavacamten (MYK-461)'!$1:$1048576</definedName>
    <definedName name="_bdm.1348BD52014C432EAE23AC4380ED3D9A.edm" localSheetId="7" hidden="1">#REF!</definedName>
    <definedName name="_bdm.1348BD52014C432EAE23AC4380ED3D9A.edm" hidden="1">#REF!</definedName>
    <definedName name="_bdm.135e57fee26c4f0aa49bbdfc5d73191c.edm" hidden="1" xml:space="preserve">                                                                          '[25]RA101495 Total'!$1:$1048576</definedName>
    <definedName name="_bdm.138ab29e3afc471086c73c416aca1a15.edm" hidden="1" xml:space="preserve">                  '[46] Milestones'!$1:$1048576</definedName>
    <definedName name="_bdm.13a761e5909747809c51982956a05661.edm" hidden="1" xml:space="preserve">                  '[30]Pipeline- OLD'!$1:$1048576</definedName>
    <definedName name="_bdm.13d97768b0b34550b173a366a0127ca3.edm" hidden="1" xml:space="preserve">                           '[33]Mavacamten (MYK-461)'!$1:$1048576</definedName>
    <definedName name="_bdm.13f496e37a554d318fdd88a0f607b631.edm" hidden="1" xml:space="preserve">         DCF!$1:$1048576</definedName>
    <definedName name="_bdm.13feb437f23347a09328c1d3d289729a.edm" localSheetId="7" hidden="1">[37]Olumiant!#REF!</definedName>
    <definedName name="_bdm.13feb437f23347a09328c1d3d289729a.edm" hidden="1">[38]Olumiant!#REF!</definedName>
    <definedName name="_bdm.140acc5b5fa34fb5bad92c4166b46a08.edm" hidden="1" xml:space="preserve">                                                                  [24]Epacadostat!$1:$1048576</definedName>
    <definedName name="_bdm.1413706c739b4cc1b5914eb2fa2a25b4.edm" localSheetId="7" hidden="1" xml:space="preserve">                  [47]Milestones!$1:$1048576</definedName>
    <definedName name="_bdm.1413706c739b4cc1b5914eb2fa2a25b4.edm" hidden="1">#REF!</definedName>
    <definedName name="_bdm.1415e5c95456468e8c4cce53dfde718c.edm" localSheetId="7" hidden="1" xml:space="preserve">                                                '[32]MYK-461'!$1:$1048576</definedName>
    <definedName name="_bdm.1415e5c95456468e8c4cce53dfde718c.edm" hidden="1" xml:space="preserve">                                                '[33]Mavacamten (MYK-461)'!$1:$1048576</definedName>
    <definedName name="_bdm.1425b83e42e04ee49104c225df34a82b.edm" hidden="1" xml:space="preserve">                  [34]DCF!$1:$1048576</definedName>
    <definedName name="_bdm.143ae33f7a0f4c41bb18987c9bb54a70.edm" localSheetId="7" hidden="1" xml:space="preserve">                                        [22]ETX2514SUL!$1:$1048576</definedName>
    <definedName name="_bdm.143ae33f7a0f4c41bb18987c9bb54a70.edm" hidden="1" xml:space="preserve">                                        [23]ETX2514SUL!$1:$1048576</definedName>
    <definedName name="_bdm.1453bf8a10124305b5f236af21dcd52d.edm" hidden="1" xml:space="preserve">                                                                                                                               '[25]RA101495 PNH'!$1:$1048576</definedName>
    <definedName name="_bdm.1466f618d9e34d57b1b22b928eff950b.edm" localSheetId="7" hidden="1">#REF!</definedName>
    <definedName name="_bdm.1466f618d9e34d57b1b22b928eff950b.edm" hidden="1">#REF!</definedName>
    <definedName name="_bdm.147b8e00e887482f9b670265f6299546.edm" localSheetId="7" hidden="1" xml:space="preserve">                  [48]Guidance!$1:$1048576</definedName>
    <definedName name="_bdm.147b8e00e887482f9b670265f6299546.edm" hidden="1" xml:space="preserve">                  [49]Guidance!$1:$1048576</definedName>
    <definedName name="_bdm.149a1f187d2a41e5a8ff1bd5f6a49bd4.edm" hidden="1" xml:space="preserve">                           '[33]Mavacamten (MYK-461)'!$1:$1048576</definedName>
    <definedName name="_bdm.149eebff932e4138affa75d5421afaf0.edm" hidden="1" xml:space="preserve">                                                                                              '[25]RA101495 Total'!$1:$1048576</definedName>
    <definedName name="_bdm.14c6736952404c3cb18d97bb2aca07ed.edm" localSheetId="7" hidden="1">#REF!</definedName>
    <definedName name="_bdm.14c6736952404c3cb18d97bb2aca07ed.edm" hidden="1">#REF!</definedName>
    <definedName name="_bdm.14f151b9c4ff4e478ab27ac5c2ef6544.edm" hidden="1" xml:space="preserve">                                                      [24]Jakafi!$1:$1048576</definedName>
    <definedName name="_bdm.1531d81cb7c94e9dbe9e00da749a016c.edm" localSheetId="7" hidden="1" xml:space="preserve">                  [22]ETX2514SUL!$1:$1048576</definedName>
    <definedName name="_bdm.1531d81cb7c94e9dbe9e00da749a016c.edm" hidden="1" xml:space="preserve">                  [23]ETX2514SUL!$1:$1048576</definedName>
    <definedName name="_bdm.154c01286ba7488a9f20c5e5e5f042db.edm" hidden="1" xml:space="preserve">                  [34]DCF!$1:$1048576</definedName>
    <definedName name="_bdm.156ae128bbde43b69ee21ea9bfe3ee06.edm" localSheetId="7" hidden="1">[37]Olumiant!#REF!</definedName>
    <definedName name="_bdm.156ae128bbde43b69ee21ea9bfe3ee06.edm" hidden="1">[38]Olumiant!#REF!</definedName>
    <definedName name="_bdm.15723c7471b842c1bb745e6b568b46ed.edm" hidden="1">#REF!</definedName>
    <definedName name="_bdm.159dae0d7e4f42cea9c210c61dd300ba.edm" hidden="1">#REF!</definedName>
    <definedName name="_bdm.15a023ad39544a828b22723b1fa143df.edm" localSheetId="7" hidden="1">[37]Olumiant!#REF!</definedName>
    <definedName name="_bdm.15a023ad39544a828b22723b1fa143df.edm" hidden="1">[38]Olumiant!#REF!</definedName>
    <definedName name="_bdm.15c3bb61e3dc48d8a33eb8ac0fff7027.edm" localSheetId="7" hidden="1">#REF!</definedName>
    <definedName name="_bdm.15c3bb61e3dc48d8a33eb8ac0fff7027.edm" hidden="1">#REF!</definedName>
    <definedName name="_bdm.15f6c229499e4981b9d559e39a6eb610.edm" localSheetId="7" hidden="1" xml:space="preserve">                                    [22]Milestones!$1:$1048576</definedName>
    <definedName name="_bdm.15f6c229499e4981b9d559e39a6eb610.edm" hidden="1" xml:space="preserve">                                    [23]Milestones!$1:$1048576</definedName>
    <definedName name="_bdm.15fd20e0099d45938db6a757db798ebb.edm" hidden="1" xml:space="preserve">                  [30]DCF!$1:$1048576</definedName>
    <definedName name="_bdm.16306d7255bc427686d126bd0fb091dc.edm" hidden="1" xml:space="preserve">                           '[33]Mavacamten (MYK-461)'!$1:$1048576</definedName>
    <definedName name="_bdm.163B010309934CC989BB312588D5CA8C.edm" localSheetId="7" hidden="1">#REF!</definedName>
    <definedName name="_bdm.163B010309934CC989BB312588D5CA8C.edm" hidden="1">#REF!</definedName>
    <definedName name="_bdm.1641cad22f7246688a9fd016723c2101.edm" hidden="1">#REF!</definedName>
    <definedName name="_bdm.166199DFB2944513AF333DF11C54F383.edm" localSheetId="7" hidden="1">#REF!</definedName>
    <definedName name="_bdm.166199DFB2944513AF333DF11C54F383.edm" hidden="1">#REF!</definedName>
    <definedName name="_bdm.1685bed9c05b488c83026bc2455543b8.edm" localSheetId="7" hidden="1" xml:space="preserve">                  '[32]MYK-461'!$1:$1048576</definedName>
    <definedName name="_bdm.1685bed9c05b488c83026bc2455543b8.edm" hidden="1" xml:space="preserve">                  '[33]Mavacamten (MYK-461)'!$1:$1048576</definedName>
    <definedName name="_bdm.16AE9106070A4B2689DD095066D1C499.edm" localSheetId="7" hidden="1" xml:space="preserve">                                         '[26]R788 IIB TASKi3'!$A$1:$IV$65536</definedName>
    <definedName name="_bdm.16AE9106070A4B2689DD095066D1C499.edm" hidden="1" xml:space="preserve">                                         '[27]R788 IIB TASKi3'!$A$1:$IV$65536</definedName>
    <definedName name="_bdm.16befb40dd1b4116a6066d43e5e2a6d9.edm" localSheetId="7" hidden="1" xml:space="preserve">                                                            [28]DCF!$1:$1048576</definedName>
    <definedName name="_bdm.16befb40dd1b4116a6066d43e5e2a6d9.edm" hidden="1" xml:space="preserve">                                                            [29]DCF!$1:$1048576</definedName>
    <definedName name="_bdm.16c7c4d1d83b46128825fdeecf5401e2.edm" localSheetId="7" hidden="1">#REF!</definedName>
    <definedName name="_bdm.16c7c4d1d83b46128825fdeecf5401e2.edm" hidden="1">#REF!</definedName>
    <definedName name="_bdm.16C9098131BC48B98AB2B0954C84B335.edm" localSheetId="7" hidden="1">#REF!</definedName>
    <definedName name="_bdm.16C9098131BC48B98AB2B0954C84B335.edm" hidden="1">#REF!</definedName>
    <definedName name="_bdm.16EF0C265E354E948C7B64F1526FC309.edm" localSheetId="7" hidden="1">#REF!</definedName>
    <definedName name="_bdm.16EF0C265E354E948C7B64F1526FC309.edm" hidden="1">#REF!</definedName>
    <definedName name="_bdm.1730cb890b8f42ed9ed41be46f2fafd9.edm" localSheetId="7" hidden="1" xml:space="preserve">                                    [22]Milestones!$1:$1048576</definedName>
    <definedName name="_bdm.1730cb890b8f42ed9ed41be46f2fafd9.edm" hidden="1" xml:space="preserve">                                    [23]Milestones!$1:$1048576</definedName>
    <definedName name="_bdm.1753ad3242954fc283df65059d91818c.edm" hidden="1" xml:space="preserve">                                   [24]Jakafi!$1:$1048576</definedName>
    <definedName name="_bdm.17bf8ad8604e49669165a3b92fd96680.edm" hidden="1" xml:space="preserve">                  [34]DCF!$1:$1048576</definedName>
    <definedName name="_bdm.17bffcfe6e0d4fae8f92aab8a3407734.edm" localSheetId="7" hidden="1" xml:space="preserve">                           '[28]Handout Tables'!$1:$1048576</definedName>
    <definedName name="_bdm.17bffcfe6e0d4fae8f92aab8a3407734.edm" hidden="1" xml:space="preserve">                           '[29]Handout Tables'!$1:$1048576</definedName>
    <definedName name="_bdm.17ef20eb1d4347779ffb5826f8d4a0ad.edm" localSheetId="7" hidden="1">#REF!</definedName>
    <definedName name="_bdm.17ef20eb1d4347779ffb5826f8d4a0ad.edm" hidden="1">#REF!</definedName>
    <definedName name="_bdm.17fd302742944767be3f7cc0e6445902.edm" hidden="1" xml:space="preserve">                                                [31]Aducanumab!$1:$1048576</definedName>
    <definedName name="_bdm.180f5c2b4c684fc9851e6108369455a1.edm" hidden="1" xml:space="preserve">                                                      [24]Jakafi!$1:$1048576</definedName>
    <definedName name="_bdm.182fd4dfbdc842949fd2043ad95032f9.edm" localSheetId="7" hidden="1">#REF!</definedName>
    <definedName name="_bdm.182fd4dfbdc842949fd2043ad95032f9.edm" hidden="1">#REF!</definedName>
    <definedName name="_bdm.184d79aca2ba4926bb2564ec88ef7a68.edm" localSheetId="7" hidden="1">#REF!</definedName>
    <definedName name="_bdm.184d79aca2ba4926bb2564ec88ef7a68.edm" hidden="1">#REF!</definedName>
    <definedName name="_bdm.186280A39156476EADA2CEBD12DA924E.edm" localSheetId="7" hidden="1">#REF!</definedName>
    <definedName name="_bdm.186280A39156476EADA2CEBD12DA924E.edm" hidden="1">#REF!</definedName>
    <definedName name="_bdm.186980F8FA5049C891C62D14ED06CB65.edm" hidden="1">#REF!</definedName>
    <definedName name="_bdm.1882bd17546840b883cf49f25edab76f.edm" hidden="1" xml:space="preserve">                  [30]DCF!$1:$1048576</definedName>
    <definedName name="_bdm.18a3942eed984c26972dbc37566beeab.edm" hidden="1" xml:space="preserve">                  [30]DCF!$1:$1048576</definedName>
    <definedName name="_bdm.18b80b82051d4a56a2a86d51165871f9.edm" hidden="1" xml:space="preserve">                  [30]DCF!$1:$1048576</definedName>
    <definedName name="_bdm.18b880b2a08f426cafd3a5875b134715.edm" hidden="1" xml:space="preserve">                           '[33]Mavacamten (MYK-461)'!$1:$1048576</definedName>
    <definedName name="_bdm.1925cc14a19f4c78ad149a154233d89e.edm" localSheetId="7" hidden="1" xml:space="preserve">                                                                                                                                                  [22]DCF!$1:$1048576</definedName>
    <definedName name="_bdm.1925cc14a19f4c78ad149a154233d89e.edm" hidden="1" xml:space="preserve">                                                                                                                                                  [23]DCF!$1:$1048576</definedName>
    <definedName name="_bdm.193f02a8cf19496380e59ab2f6ad44b3.edm" localSheetId="7" hidden="1">#REF!</definedName>
    <definedName name="_bdm.193f02a8cf19496380e59ab2f6ad44b3.edm" hidden="1">#REF!</definedName>
    <definedName name="_bdm.19448c6b59b342deb40299c6ab05bad8.edm" localSheetId="7" hidden="1" xml:space="preserve">                                                    [22]DCF!$1:$1048576</definedName>
    <definedName name="_bdm.19448c6b59b342deb40299c6ab05bad8.edm" hidden="1" xml:space="preserve">                                                    [23]DCF!$1:$1048576</definedName>
    <definedName name="_bdm.197ebe0b34b34a1e89733937a4666b75.edm" localSheetId="7" hidden="1">#REF!</definedName>
    <definedName name="_bdm.197ebe0b34b34a1e89733937a4666b75.edm" hidden="1">#REF!</definedName>
    <definedName name="_bdm.19AAF218BA1642CE9E653773F6681E1E.edm" localSheetId="7" hidden="1">#REF!</definedName>
    <definedName name="_bdm.19AAF218BA1642CE9E653773F6681E1E.edm" hidden="1">#REF!</definedName>
    <definedName name="_bdm.19cbd1eae00249f79a59f19134dbfa6b.edm" hidden="1" xml:space="preserve">                           [24]Epacadostat!$1:$1048576</definedName>
    <definedName name="_bdm.19f3ae3a63764170b640f5c3fecb9292.edm" hidden="1" xml:space="preserve">                                                                                   [25]DCF!$1:$1048576</definedName>
    <definedName name="_bdm.1a5634288d624d489306c69ccb5b5b65.edm" hidden="1" xml:space="preserve">                                                                                 '[44]Handout Tables'!$1:$1048576</definedName>
    <definedName name="_bdm.1a6ad5a5f8bf48a8ac91b3dd4ac40921.edm" hidden="1" xml:space="preserve">                                                                                       [25]DCF!$1:$1048576</definedName>
    <definedName name="_bdm.1a868e85cd0442cea3093a0d22e96a87.edm" hidden="1" xml:space="preserve">                  [34]Guidance!$1:$1048576</definedName>
    <definedName name="_bdm.1ab4f926f1614dc493c2beb9585da108.edm" localSheetId="7" hidden="1">#REF!</definedName>
    <definedName name="_bdm.1ab4f926f1614dc493c2beb9585da108.edm" hidden="1">#REF!</definedName>
    <definedName name="_bdm.1ac385886f5e4ac3b35d7f715e8bfc03.edm" hidden="1" xml:space="preserve">                  [30]DCF!$1:$1048576</definedName>
    <definedName name="_bdm.1aeb37a467504e8aa3351f2d1b0bc3ce.edm" hidden="1">#REF!</definedName>
    <definedName name="_bdm.1b3552844b974194a15686cc2b9109e8.edm" hidden="1" xml:space="preserve">                                                [34]Guidance!$1:$1048576</definedName>
    <definedName name="_bdm.1B7CD7A550B34ABE95CC6E31E8CF89E0.edm" localSheetId="7" hidden="1">#REF!</definedName>
    <definedName name="_bdm.1B7CD7A550B34ABE95CC6E31E8CF89E0.edm" hidden="1">#REF!</definedName>
    <definedName name="_bdm.1bdcb18a74ec462c91dc7f97aaa9df6b.edm" hidden="1">#REF!</definedName>
    <definedName name="_bdm.1be216cc76e24265b428a8b942e18b71.edm" hidden="1" xml:space="preserve">                           '[44]Handout Tables'!$1:$1048576</definedName>
    <definedName name="_bdm.1bf2fdca8ad44eceb270775e230dcae2.edm" hidden="1" xml:space="preserve">                                                                                                                                                                                  [25]DCF!$1:$1048576</definedName>
    <definedName name="_bdm.1c3375bd4bbc48ef9a15a4f4bbc96fcd.edm" localSheetId="7" hidden="1" xml:space="preserve">                           [28]DCF!$1:$1048576</definedName>
    <definedName name="_bdm.1c3375bd4bbc48ef9a15a4f4bbc96fcd.edm" hidden="1" xml:space="preserve">                           [29]DCF!$1:$1048576</definedName>
    <definedName name="_bdm.1C9836774D914AE8808996760F781C93.edm" localSheetId="7" hidden="1">#REF!</definedName>
    <definedName name="_bdm.1C9836774D914AE8808996760F781C93.edm" hidden="1">#REF!</definedName>
    <definedName name="_bdm.1cb024d9f6a94a7597e0a1c7952f2e3c.edm" localSheetId="7" hidden="1">#REF!</definedName>
    <definedName name="_bdm.1cb024d9f6a94a7597e0a1c7952f2e3c.edm" hidden="1">#REF!</definedName>
    <definedName name="_bdm.1ced5c8f7172427aa516eeaea68c9e8a.edm" hidden="1">#REF!</definedName>
    <definedName name="_bdm.1cf62c843a3144f393eb1bb6f94225de.edm" hidden="1">#REF!</definedName>
    <definedName name="_bdm.1d419b803fa9473da4ab021cb508aa8d.edm" hidden="1" xml:space="preserve">                                                    [30]DCF!$1:$1048576</definedName>
    <definedName name="_bdm.1d51fcffb82441b0945edcdb8de3192c.edm" localSheetId="7" hidden="1" xml:space="preserve">                                                                           '[28]PTG-100 UC'!$1:$1048576</definedName>
    <definedName name="_bdm.1d51fcffb82441b0945edcdb8de3192c.edm" hidden="1" xml:space="preserve">                                                                           '[29]PTG-100 UC'!$1:$1048576</definedName>
    <definedName name="_bdm.1d643b8cc2b04f77a126ffce035bdc81.edm" hidden="1" xml:space="preserve">                                                                                                                                                                                  [25]DCF!$1:$1048576</definedName>
    <definedName name="_bdm.1d698e5b80d145e9a633e499c24c6916.edm" hidden="1" xml:space="preserve">                  [30]DCF!$1:$1048576</definedName>
    <definedName name="_bdm.1db938e243e94607a4a6e194d8a91990.edm" hidden="1" xml:space="preserve">                           [24]Jakafi!$1:$1048576</definedName>
    <definedName name="_bdm.1dcf953df2524f808d64a185a5a4fcd3.edm" localSheetId="7" hidden="1" xml:space="preserve">                                                                                                                                                  [22]DCF!$1:$1048576</definedName>
    <definedName name="_bdm.1dcf953df2524f808d64a185a5a4fcd3.edm" hidden="1" xml:space="preserve">                                                                                                                                                  [23]DCF!$1:$1048576</definedName>
    <definedName name="_bdm.1df2b7c9375646a59f02b7cd78fc9b2f.edm" localSheetId="7" hidden="1">#REF!</definedName>
    <definedName name="_bdm.1df2b7c9375646a59f02b7cd78fc9b2f.edm" hidden="1">#REF!</definedName>
    <definedName name="_bdm.1dfaaedbea0e48f687ff1818336d2886.edm" localSheetId="7" hidden="1">#REF!</definedName>
    <definedName name="_bdm.1dfaaedbea0e48f687ff1818336d2886.edm" hidden="1">#REF!</definedName>
    <definedName name="_bdm.1e5c5a71d0e7438fa0d1b5eef478b4ff.edm" localSheetId="7" hidden="1" xml:space="preserve">                           [28]Milestones!$1:$1048576</definedName>
    <definedName name="_bdm.1e5c5a71d0e7438fa0d1b5eef478b4ff.edm" hidden="1" xml:space="preserve">                           [29]Milestones!$1:$1048576</definedName>
    <definedName name="_bdm.1E7F97E9772D45DC9A90CB0B72A2C768.edm" hidden="1">#REF!</definedName>
    <definedName name="_bdm.1e91403218fe4049b8a9e41724052afd.edm" localSheetId="7" hidden="1">#REF!</definedName>
    <definedName name="_bdm.1e91403218fe4049b8a9e41724052afd.edm" hidden="1">#REF!</definedName>
    <definedName name="_bdm.1EB83F927B0E4AD0BA724909A81AE3BF.edm" localSheetId="7" hidden="1">#REF!</definedName>
    <definedName name="_bdm.1EB83F927B0E4AD0BA724909A81AE3BF.edm" hidden="1">#REF!</definedName>
    <definedName name="_bdm.1ec8a6d0928141ae841292abb208efe3.edm" hidden="1" xml:space="preserve">                  [30]DCF!$1:$1048576</definedName>
    <definedName name="_bdm.1EE97C6358E84012900FF2237F36EB46.edm" localSheetId="7" hidden="1">#REF!</definedName>
    <definedName name="_bdm.1EE97C6358E84012900FF2237F36EB46.edm" hidden="1">#REF!</definedName>
    <definedName name="_bdm.1EF4E360FD8C4236926E0F0378DF6A7B.edm" localSheetId="7" hidden="1">'[50]CBST Earnings Model'!$A:$IV</definedName>
    <definedName name="_bdm.1EF4E360FD8C4236926E0F0378DF6A7B.edm" hidden="1">'[51]CBST Earnings Model'!$A:$IV</definedName>
    <definedName name="_bdm.1ef8e817f7d944d7a49c83e3ab74a3f4.edm" hidden="1" xml:space="preserve">                           [44]Aducanumab!$1:$1048576</definedName>
    <definedName name="_bdm.1f6842eb764c4234ad32006d9ac00a9f.edm" hidden="1" xml:space="preserve">                                                                              [31]Aducanumab!$1:$1048576</definedName>
    <definedName name="_bdm.1F6FFD2764284C56860696A54219E329.edm" localSheetId="7" hidden="1">#REF!</definedName>
    <definedName name="_bdm.1F6FFD2764284C56860696A54219E329.edm" hidden="1">#REF!</definedName>
    <definedName name="_bdm.1fd73f7c54d6476f9d020d28a29adbea.edm" hidden="1">#REF!</definedName>
    <definedName name="_bdm.1fe3e4b9d25b42d58c80855b2a1f37de.edm" hidden="1" xml:space="preserve">                                              [30]Milestones!$1:$1048576</definedName>
    <definedName name="_bdm.1fec3669373b41dda27833748f3fcac3.edm" hidden="1" xml:space="preserve">                                                                                                                                                                                                              '[25]RA101495 Total'!$1:$1048576</definedName>
    <definedName name="_bdm.1ff13708c5c54efa9fcc40fe3f69916a.edm" hidden="1" xml:space="preserve">                                                                                                                                                                                                                                                         [25]Milestones!$1:$1048576</definedName>
    <definedName name="_bdm.2016B8DD80824DD892695DD171345FF9.edm" localSheetId="7" hidden="1">#REF!</definedName>
    <definedName name="_bdm.2016B8DD80824DD892695DD171345FF9.edm" hidden="1">#REF!</definedName>
    <definedName name="_bdm.2091f06ab6764d008775eee32081fdb2.edm" localSheetId="7" hidden="1" xml:space="preserve">                                                            [37]Olumiant!$1:$1048576</definedName>
    <definedName name="_bdm.2091f06ab6764d008775eee32081fdb2.edm" hidden="1" xml:space="preserve">                                                            [38]Olumiant!$1:$1048576</definedName>
    <definedName name="_bdm.2093e8f22d6e4df8b3c10cd508f282db.edm" hidden="1" xml:space="preserve">                                      '[30]IFX-1 AAV'!$1:$1048576</definedName>
    <definedName name="_bdm.2097943b5a9b4a6984495dbb1be8b2aa.edm" localSheetId="7" hidden="1">#REF!</definedName>
    <definedName name="_bdm.2097943b5a9b4a6984495dbb1be8b2aa.edm" hidden="1">#REF!</definedName>
    <definedName name="_bdm.209cf83003f44f23b52e820048715d36.edm" hidden="1">[25]Milestones!#REF!</definedName>
    <definedName name="_bdm.20c86d2a3c2d47dabbfff5239717fe7c.edm" localSheetId="7" hidden="1" xml:space="preserve">                                                                                                        '[52]BlueMatrix - HealthCare'!$1:$1048576</definedName>
    <definedName name="_bdm.20c86d2a3c2d47dabbfff5239717fe7c.edm" hidden="1" xml:space="preserve">                                                                                                        '[53]BlueMatrix - HealthCare'!$1:$1048576</definedName>
    <definedName name="_bdm.20cb88b4402b423e90661d77d8c236db.edm" hidden="1" xml:space="preserve">                                                  [34]Guidance!$1:$1048576</definedName>
    <definedName name="_bdm.210398355cc74ec9a8107693aef12c7b.edm" hidden="1" xml:space="preserve">                  [30]DCF!$1:$1048576</definedName>
    <definedName name="_bdm.210724b0ee5b4a08b528a469668ebf37.edm" localSheetId="7" hidden="1" xml:space="preserve">                                    [22]ETX2514SUL!$1:$1048576</definedName>
    <definedName name="_bdm.210724b0ee5b4a08b528a469668ebf37.edm" hidden="1" xml:space="preserve">                                    [23]ETX2514SUL!$1:$1048576</definedName>
    <definedName name="_bdm.21246da4fed5489587048d0af433a145.edm" localSheetId="7" hidden="1" xml:space="preserve">                           [28]DCF!$1:$1048576</definedName>
    <definedName name="_bdm.21246da4fed5489587048d0af433a145.edm" hidden="1" xml:space="preserve">                           [29]DCF!$1:$1048576</definedName>
    <definedName name="_bdm.212E4E76DA12434BAD94D2CF06FCB3F2.edm" localSheetId="7" hidden="1">#REF!</definedName>
    <definedName name="_bdm.212E4E76DA12434BAD94D2CF06FCB3F2.edm" hidden="1">#REF!</definedName>
    <definedName name="_bdm.21342c135aef4ed6b47280c7896e473a.edm" hidden="1" xml:space="preserve">                                        [34]DCF!$1:$1048576</definedName>
    <definedName name="_bdm.2162901d4ec84690b455b1f7faa71a03.edm" hidden="1" xml:space="preserve">                                                                                 [44]Aducanumab!$1:$1048576</definedName>
    <definedName name="_bdm.21693161CADA41A6BF1BBB6609EC6CF8.edm" localSheetId="7" hidden="1">#REF!</definedName>
    <definedName name="_bdm.21693161CADA41A6BF1BBB6609EC6CF8.edm" hidden="1">#REF!</definedName>
    <definedName name="_bdm.2173085c9fe34a0caebd4a63de18f1b1.edm" localSheetId="7" hidden="1">#REF!</definedName>
    <definedName name="_bdm.2173085c9fe34a0caebd4a63de18f1b1.edm" hidden="1">#REF!</definedName>
    <definedName name="_bdm.217ee31709b94e7ab76f1a2ffc32ed78.edm" hidden="1">#REF!</definedName>
    <definedName name="_bdm.21c8c444f73248b7bbb67df0c31c921f.edm" hidden="1">#REF!</definedName>
    <definedName name="_bdm.21ca118fd3554248a9ed26912461121e.edm" hidden="1">#REF!</definedName>
    <definedName name="_bdm.21DB7F44110E49E6BA2F9EDD94CB2B4A.edm" hidden="1">#REF!</definedName>
    <definedName name="_bdm.21e19eba8b6a47f69ee09dae0afbf6dc.edm" hidden="1" xml:space="preserve">                                                    [34]DCF!$1:$1048576</definedName>
    <definedName name="_bdm.21F116042541471AA05A9EEE9C756C12.edm" localSheetId="7" hidden="1" xml:space="preserve">            '[26]TNF fail'!$A$1:$IV$65536</definedName>
    <definedName name="_bdm.21F116042541471AA05A9EEE9C756C12.edm" hidden="1" xml:space="preserve">            '[27]TNF fail'!$A$1:$IV$65536</definedName>
    <definedName name="_bdm.2205a88fae77454cb9cc29111ac99ea2.edm" hidden="1" xml:space="preserve">                  [34]Guidance!$1:$1048576</definedName>
    <definedName name="_bdm.229214a2b9a3483abcd4c21b82bbd1de.edm" hidden="1" xml:space="preserve">                  [34]Guidance!$1:$1048576</definedName>
    <definedName name="_bdm.22afdf89225446d3bc3783926f2ae8f3.edm" hidden="1" xml:space="preserve">                  [30]DCF!$1:$1048576</definedName>
    <definedName name="_bdm.22beba69fbb743e6be147527fbb9ad3c.edm" hidden="1" xml:space="preserve">                                                    [31]Aducanumab!$1:$1048576</definedName>
    <definedName name="_bdm.230ecb397a4b481483a419d2a1472242.edm" hidden="1" xml:space="preserve">                           '[44]Handout Tables'!$1:$1048576</definedName>
    <definedName name="_bdm.2331541350F747CAA10B075B0387DBD6.edm" localSheetId="7" hidden="1">#REF!</definedName>
    <definedName name="_bdm.2331541350F747CAA10B075B0387DBD6.edm" hidden="1">#REF!</definedName>
    <definedName name="_bdm.235cfdef7731433880a6df01a023db06.edm" localSheetId="7" hidden="1" xml:space="preserve">                                        [32]DCF!$1:$1048576</definedName>
    <definedName name="_bdm.235cfdef7731433880a6df01a023db06.edm" hidden="1" xml:space="preserve">                                        [33]DCF!$1:$1048576</definedName>
    <definedName name="_bdm.236748EDED7F49FF9D8C8341C398889E.edm" hidden="1">#REF!</definedName>
    <definedName name="_bdm.236f5caa1333474f82371b5c3bfed0d9.edm" hidden="1">#REF!</definedName>
    <definedName name="_bdm.237fa2a3b62c482bb72c9d94f7378527.edm" hidden="1" xml:space="preserve">                                                                                                                                                                                  [25]DCF!$1:$1048576</definedName>
    <definedName name="_bdm.23817de6e76945a485d2cf7922bea5b0.edm" localSheetId="7" hidden="1" xml:space="preserve">                                                                                                            [35]Guidance!$1:$1048576</definedName>
    <definedName name="_bdm.23817de6e76945a485d2cf7922bea5b0.edm" hidden="1" xml:space="preserve">                                                                                                            [36]Guidance!$1:$1048576</definedName>
    <definedName name="_bdm.23959aac639949a79192031688d6bff2.edm" hidden="1" xml:space="preserve">                           '[44]Opicinumab LINGO MS'!$1:$1048576</definedName>
    <definedName name="_bdm.23b1cf3760ec4e46875cea9cc9e0d89b.edm" hidden="1">#REF!</definedName>
    <definedName name="_bdm.23e7c34bb0bf46a9be4516a27ab25d44.edm" hidden="1">#REF!</definedName>
    <definedName name="_bdm.240b0db0fb6a43bb9c815935189bf861.edm" localSheetId="7" hidden="1" xml:space="preserve">                           '[28]PTG-100 UC'!$1:$1048576</definedName>
    <definedName name="_bdm.240b0db0fb6a43bb9c815935189bf861.edm" hidden="1" xml:space="preserve">                           '[29]PTG-100 UC'!$1:$1048576</definedName>
    <definedName name="_bdm.24211B9B5FCD4020B7A60F561AC5B9D0.edm" localSheetId="7" hidden="1">#REF!</definedName>
    <definedName name="_bdm.24211B9B5FCD4020B7A60F561AC5B9D0.edm" hidden="1">#REF!</definedName>
    <definedName name="_bdm.243a02c7e50744c1895d1ee23e21568a.edm" hidden="1" xml:space="preserve">                                                                                   [25]DCF!$1:$1048576</definedName>
    <definedName name="_bdm.24810792dfc94c6ab530d17f66183b4c.edm" localSheetId="7" hidden="1">#REF!</definedName>
    <definedName name="_bdm.24810792dfc94c6ab530d17f66183b4c.edm" hidden="1">#REF!</definedName>
    <definedName name="_bdm.24A451E4296449DA83ECB2E2679204FE.edm" localSheetId="7" hidden="1" xml:space="preserve">            '[26]RA drugs'!$A$1:$IV$65536</definedName>
    <definedName name="_bdm.24A451E4296449DA83ECB2E2679204FE.edm" hidden="1" xml:space="preserve">            '[27]RA drugs'!$A$1:$IV$65536</definedName>
    <definedName name="_bdm.24B03CD5816A41808C16AEAA36A549C4.edm" localSheetId="7" hidden="1">#REF!</definedName>
    <definedName name="_bdm.24B03CD5816A41808C16AEAA36A549C4.edm" hidden="1">#REF!</definedName>
    <definedName name="_bdm.24ba70baf8e445fbb7288811885b08a6.edm" hidden="1">#REF!</definedName>
    <definedName name="_bdm.24c9d63d469342de8039b05cb838abfc.edm" localSheetId="7" hidden="1" xml:space="preserve">                                    [22]ETX2514SUL!$1:$1048576</definedName>
    <definedName name="_bdm.24c9d63d469342de8039b05cb838abfc.edm" hidden="1" xml:space="preserve">                                    [23]ETX2514SUL!$1:$1048576</definedName>
    <definedName name="_bdm.24f2b209e4b741a4a7d2070889f46328.edm" localSheetId="7" hidden="1">#REF!</definedName>
    <definedName name="_bdm.24f2b209e4b741a4a7d2070889f46328.edm" hidden="1">#REF!</definedName>
    <definedName name="_bdm.250b6405f6fe4954b43f0d493c489bfc.edm" localSheetId="7" hidden="1">#REF!</definedName>
    <definedName name="_bdm.250b6405f6fe4954b43f0d493c489bfc.edm" hidden="1">#REF!</definedName>
    <definedName name="_bdm.25178fd2d07c47039a6de1d5905c9e28.edm" hidden="1" xml:space="preserve">                  '[30]IFX-1 HS'!$1:$1048576</definedName>
    <definedName name="_bdm.251A86C85919485AB53EB7228D4DCBCF.edm" localSheetId="7" hidden="1">#REF!</definedName>
    <definedName name="_bdm.251A86C85919485AB53EB7228D4DCBCF.edm" hidden="1">#REF!</definedName>
    <definedName name="_bdm.253e4ac5f47d4bae847ecbec903596f6.edm" localSheetId="7" hidden="1">#REF!</definedName>
    <definedName name="_bdm.253e4ac5f47d4bae847ecbec903596f6.edm" hidden="1" xml:space="preserve">                                                                                 '[39]Handout Tables'!$1:$1048576</definedName>
    <definedName name="_bdm.25562b5c8af540e68bf71e3a941dc599.edm" hidden="1" xml:space="preserve">                                                                  '[24]DCF w TV'!$1:$1048576</definedName>
    <definedName name="_bdm.25896BCF9B9D4EEBAFAA752A4482F105.edm" localSheetId="7" hidden="1">#REF!</definedName>
    <definedName name="_bdm.25896BCF9B9D4EEBAFAA752A4482F105.edm" hidden="1">#REF!</definedName>
    <definedName name="_bdm.26460192126248c0a7fb6912645f8a91.edm" hidden="1">#REF!</definedName>
    <definedName name="_bdm.26906d67860b419087905dec3b996265.edm" localSheetId="7" hidden="1">#REF!</definedName>
    <definedName name="_bdm.26906d67860b419087905dec3b996265.edm" hidden="1">#REF!</definedName>
    <definedName name="_bdm.26c2c89ec2ca4cb88ecb9596f4ccccee.edm" localSheetId="7" hidden="1">#REF!</definedName>
    <definedName name="_bdm.26c2c89ec2ca4cb88ecb9596f4ccccee.edm" hidden="1">#REF!</definedName>
    <definedName name="_bdm.26D3F0FC17BF4635938FDD3DBFECBAEF.edm" localSheetId="7" hidden="1" xml:space="preserve">                                                    '[26]TNF fail TASKi3'!$A$1:$IV$65536</definedName>
    <definedName name="_bdm.26D3F0FC17BF4635938FDD3DBFECBAEF.edm" hidden="1" xml:space="preserve">                                                    '[27]TNF fail TASKi3'!$A$1:$IV$65536</definedName>
    <definedName name="_bdm.26ed82f5bb444f65ba1a4d018cb49cb0.edm" hidden="1" xml:space="preserve">                  [30]DCF!$1:$1048576</definedName>
    <definedName name="_bdm.272af8e30e1e4a9a8d28d350f3881dcb.edm" hidden="1" xml:space="preserve">         '[54]Cash Flow'!$1:$1048576</definedName>
    <definedName name="_bdm.27922b6b18254fbbb669da7e783a4a4a.edm" localSheetId="7" hidden="1">#REF!</definedName>
    <definedName name="_bdm.27922b6b18254fbbb669da7e783a4a4a.edm" hidden="1">#REF!</definedName>
    <definedName name="_bdm.27D1FFB4296540F099375453788F565D.edm" localSheetId="7" hidden="1">#REF!</definedName>
    <definedName name="_bdm.27D1FFB4296540F099375453788F565D.edm" hidden="1">#REF!</definedName>
    <definedName name="_bdm.27f890f9f6724d04b80da6c26502a828.edm" hidden="1" xml:space="preserve">                  [30]DCF!$1:$1048576</definedName>
    <definedName name="_bdm.284b8ea6d8f14f2c89c42da5f9a289a6.edm" localSheetId="7" hidden="1" xml:space="preserve">                                                                        '[28]PTG-100 UC'!$1:$1048576</definedName>
    <definedName name="_bdm.284b8ea6d8f14f2c89c42da5f9a289a6.edm" hidden="1" xml:space="preserve">                                                                        '[29]PTG-100 UC'!$1:$1048576</definedName>
    <definedName name="_bdm.2886d0a6abeb4116abf6aac04af51278.edm" localSheetId="7" hidden="1">#REF!</definedName>
    <definedName name="_bdm.2886d0a6abeb4116abf6aac04af51278.edm" hidden="1">#REF!</definedName>
    <definedName name="_bdm.288A0EF28849454EA8FF50E024810FFC.edm" hidden="1">#REF!</definedName>
    <definedName name="_bdm.28a20313f0014338bdf376fc60ece5b9.edm" localSheetId="7" hidden="1" xml:space="preserve">                                                                                                        '[52]BlueMatrix - HealthCare'!$1:$1048576</definedName>
    <definedName name="_bdm.28a20313f0014338bdf376fc60ece5b9.edm" hidden="1" xml:space="preserve">                                                                                                        '[53]BlueMatrix - HealthCare'!$1:$1048576</definedName>
    <definedName name="_bdm.28a5f003652d46c68562970d529d99fc.edm" localSheetId="7" hidden="1" xml:space="preserve">                                    [22]Milestones!$1:$1048576</definedName>
    <definedName name="_bdm.28a5f003652d46c68562970d529d99fc.edm" hidden="1" xml:space="preserve">                                    [23]Milestones!$1:$1048576</definedName>
    <definedName name="_bdm.28a8b2819e544b5e8c0a649f3b164b1b.edm" hidden="1" xml:space="preserve">                           [24]Jakafi!$1:$1048576</definedName>
    <definedName name="_bdm.28caaf130c9d4a728123457531218f97.edm" hidden="1" xml:space="preserve">                           '[33]Mavacamten (MYK-461)'!$1:$1048576</definedName>
    <definedName name="_bdm.2922b6404e234f4688adc0e3f9371bfe.edm" hidden="1" xml:space="preserve">                           '[24]Handout Tables'!$1:$1048576</definedName>
    <definedName name="_bdm.2946ff149bee4989965953a038fff6bc.edm" localSheetId="7" hidden="1">#REF!</definedName>
    <definedName name="_bdm.2946ff149bee4989965953a038fff6bc.edm" hidden="1">#REF!</definedName>
    <definedName name="_bdm.2948BB3726244FA6A6CD1F7DE39D1EE5.edm" localSheetId="7" hidden="1">#REF!</definedName>
    <definedName name="_bdm.2948BB3726244FA6A6CD1F7DE39D1EE5.edm" hidden="1">#REF!</definedName>
    <definedName name="_bdm.29719a79cda9430a84c61543c5175222.edm" hidden="1" xml:space="preserve">                                                                                                                                                                                                  '[25]RA101495 MG'!$1:$1048576</definedName>
    <definedName name="_bdm.29B4A10C1E9748C7ABE37CA17F7A8115.edm" localSheetId="7" hidden="1">#REF!</definedName>
    <definedName name="_bdm.29B4A10C1E9748C7ABE37CA17F7A8115.edm" hidden="1">#REF!</definedName>
    <definedName name="_bdm.29d283856429493c9e5b50523a33c67c.edm" localSheetId="7" hidden="1" xml:space="preserve">                           '[55]Dupilumab - Adult AD'!$1:$1048576</definedName>
    <definedName name="_bdm.29d283856429493c9e5b50523a33c67c.edm" hidden="1" xml:space="preserve">                           '[56]Dupilumab - Adult AD'!$1:$1048576</definedName>
    <definedName name="_bdm.29e3604f8c344227b551308b4e49789a.edm" localSheetId="7" hidden="1" xml:space="preserve">                                                                           [28]DCF!$1:$1048576</definedName>
    <definedName name="_bdm.29e3604f8c344227b551308b4e49789a.edm" hidden="1" xml:space="preserve">                                                                           [29]DCF!$1:$1048576</definedName>
    <definedName name="_bdm.29f93c44c08346af853856cd71c226c1.edm" localSheetId="7" hidden="1">#REF!</definedName>
    <definedName name="_bdm.29f93c44c08346af853856cd71c226c1.edm" hidden="1">#REF!</definedName>
    <definedName name="_bdm.2a19bd82d0204679911170d4a37a4ba7.edm" hidden="1" xml:space="preserve">                                                                                   [25]DCF!$1:$1048576</definedName>
    <definedName name="_bdm.2a249ad65287483d89e4ffbf55b08375.edm" hidden="1" xml:space="preserve">                                                                                                                                                 [25]DCF!$1:$1048576</definedName>
    <definedName name="_bdm.2a5c115c5a6d44179012cf51583d5238.edm" hidden="1" xml:space="preserve">                                                                                                 '[25]RA101495 PNH'!$1:$1048576</definedName>
    <definedName name="_bdm.2a6c25171dc741c1a044ab5e8f3c50fa.edm" hidden="1" xml:space="preserve">                                                   [44]Aducanumab!$1:$1048576</definedName>
    <definedName name="_bdm.2A9C5C9F89C44479B33B02DD483C5193.edm" localSheetId="7" hidden="1">#REF!</definedName>
    <definedName name="_bdm.2A9C5C9F89C44479B33B02DD483C5193.edm" hidden="1">#REF!</definedName>
    <definedName name="_bdm.2ab47ef07c214ab0a5fab181cf228813.edm" hidden="1">#REF!</definedName>
    <definedName name="_bdm.2aeba2c0c9ea4ca893f460a888f1d2b5.edm" hidden="1" xml:space="preserve">                           [44]Aducanumab!$1:$1048576</definedName>
    <definedName name="_bdm.2b0fc250edbf4572965a8e7d0524a6ae.edm" hidden="1" xml:space="preserve">                                                      [24]Jakafi!$1:$1048576</definedName>
    <definedName name="_bdm.2b1653194d4044eaa46279d1257b241e.edm" localSheetId="7" hidden="1" xml:space="preserve">                           '[28]PTG-200 CD'!$1:$1048576</definedName>
    <definedName name="_bdm.2b1653194d4044eaa46279d1257b241e.edm" hidden="1" xml:space="preserve">                           '[29]PTG-200 CD'!$1:$1048576</definedName>
    <definedName name="_bdm.2B2808E198A64E529AE3E295F4204CB9.edm" localSheetId="7" hidden="1">#REF!</definedName>
    <definedName name="_bdm.2B2808E198A64E529AE3E295F4204CB9.edm" hidden="1">#REF!</definedName>
    <definedName name="_bdm.2b37d92c06734b4eb648f4a348d3e73b.edm" localSheetId="7" hidden="1">#REF!</definedName>
    <definedName name="_bdm.2b37d92c06734b4eb648f4a348d3e73b.edm" hidden="1">#REF!</definedName>
    <definedName name="_bdm.2b52d00eac9844aa81e829baf2ed0185.edm" hidden="1" xml:space="preserve">                           '[33]Mavacamten (MYK-461)'!$1:$1048576</definedName>
    <definedName name="_bdm.2b71345531fa4bda991e5f1e35d670fd.edm" hidden="1">#REF!</definedName>
    <definedName name="_bdm.2b8780119e9f424982b2f64992d9afa9.edm" hidden="1" xml:space="preserve">                  [30]DCF!$1:$1048576</definedName>
    <definedName name="_bdm.2b9d4fbeee7e476a86252d04ef0f3cf5.edm" localSheetId="7" hidden="1" xml:space="preserve">                                    [22]Milestones!$1:$1048576</definedName>
    <definedName name="_bdm.2b9d4fbeee7e476a86252d04ef0f3cf5.edm" hidden="1" xml:space="preserve">                                    [23]Milestones!$1:$1048576</definedName>
    <definedName name="_bdm.2bc8ea73002b4e2ea24c2bd2b336da0a.edm" hidden="1">#REF!</definedName>
    <definedName name="_bdm.2be9bbc14c69498cbd62b9a1f8cb5806.edm" localSheetId="7" hidden="1">#REF!</definedName>
    <definedName name="_bdm.2be9bbc14c69498cbd62b9a1f8cb5806.edm" hidden="1">#REF!</definedName>
    <definedName name="_bdm.2bebe3f549dc4bb5ada2c4767fdbe700.edm" localSheetId="7" hidden="1">[22]ETX2514SUL!#REF!</definedName>
    <definedName name="_bdm.2bebe3f549dc4bb5ada2c4767fdbe700.edm" hidden="1">[23]ETX2514SUL!#REF!</definedName>
    <definedName name="_bdm.2c34d6e84a2948b5bad256b012dbb997.edm" hidden="1">#REF!</definedName>
    <definedName name="_bdm.2c3690f5367b49a8ae6ba7e9e39c5487.edm" localSheetId="7" hidden="1" xml:space="preserve">                                                                     [28]Milestones!$1:$1048576</definedName>
    <definedName name="_bdm.2c3690f5367b49a8ae6ba7e9e39c5487.edm" hidden="1" xml:space="preserve">                                                                     [29]Milestones!$1:$1048576</definedName>
    <definedName name="_bdm.2c5479c17a454448b342d70e118ba5b1.edm" hidden="1" xml:space="preserve">                  [30]DCF!$1:$1048576</definedName>
    <definedName name="_bdm.2c6012d1a8484801a37ef2e3358e7849.edm" localSheetId="7" hidden="1" xml:space="preserve">                                                  [22]DCF!$1:$1048576</definedName>
    <definedName name="_bdm.2c6012d1a8484801a37ef2e3358e7849.edm" hidden="1" xml:space="preserve">                                                  [23]DCF!$1:$1048576</definedName>
    <definedName name="_bdm.2ca23552f49541bbad9117f06a28e95c.edm" hidden="1" xml:space="preserve">                           [24]Epacadostat!$1:$1048576</definedName>
    <definedName name="_bdm.2caea1380720432fb6e95583190a4640.edm" hidden="1" xml:space="preserve">                           '[33]Mavacamten (MYK-461)'!$1:$1048576</definedName>
    <definedName name="_bdm.2cb35b614ac54a0286f48497f8c1c104.edm" hidden="1" xml:space="preserve">                  [30]DCF!$1:$1048576</definedName>
    <definedName name="_bdm.2cc141d685024df3a380dd14052c87d2.edm" hidden="1" xml:space="preserve">                                                                                                                                                                                                   '[25]RA101495 Total'!$1:$1048576</definedName>
    <definedName name="_bdm.2CC16B5483144CA28ED26D54D77C624B.edm" localSheetId="7" hidden="1">#REF!</definedName>
    <definedName name="_bdm.2CC16B5483144CA28ED26D54D77C624B.edm" hidden="1">#REF!</definedName>
    <definedName name="_bdm.2cc549ae61104a1699b6bf69ecae428b.edm" localSheetId="7" hidden="1">#REF!</definedName>
    <definedName name="_bdm.2cc549ae61104a1699b6bf69ecae428b.edm" hidden="1">#REF!</definedName>
    <definedName name="_bdm.2cc6a10136df4cfdbd1157007e69322d.edm" localSheetId="7" hidden="1">#REF!</definedName>
    <definedName name="_bdm.2cc6a10136df4cfdbd1157007e69322d.edm" hidden="1">#REF!</definedName>
    <definedName name="_bdm.2d19e1a317bb41d2abe1b8a586e11200.edm" localSheetId="7" hidden="1" xml:space="preserve">                                    '[35]VA con'!$1:$1048576</definedName>
    <definedName name="_bdm.2d19e1a317bb41d2abe1b8a586e11200.edm" hidden="1" xml:space="preserve">                                    '[36]VA con'!$1:$1048576</definedName>
    <definedName name="_bdm.2d9e96a4ed884ca6bbe860ab0db07e65.edm" localSheetId="7" hidden="1">#REF!</definedName>
    <definedName name="_bdm.2d9e96a4ed884ca6bbe860ab0db07e65.edm" hidden="1">#REF!</definedName>
    <definedName name="_bdm.2db05c9cac46456e9bc7eea332ce928c.edm" localSheetId="7" hidden="1">#REF!</definedName>
    <definedName name="_bdm.2db05c9cac46456e9bc7eea332ce928c.edm" hidden="1">#REF!</definedName>
    <definedName name="_bdm.2df4b5fc26d04faebf29c55b951e247a.edm" localSheetId="7" hidden="1" xml:space="preserve">                           '[28]PTG-100 UC'!$1:$1048576</definedName>
    <definedName name="_bdm.2df4b5fc26d04faebf29c55b951e247a.edm" hidden="1" xml:space="preserve">                           '[29]PTG-100 UC'!$1:$1048576</definedName>
    <definedName name="_bdm.2e3c0814e3854bc587bde87c9c14d823.edm" localSheetId="7" hidden="1" xml:space="preserve">                           '[28]PTG-100 UC'!$1:$1048576</definedName>
    <definedName name="_bdm.2e3c0814e3854bc587bde87c9c14d823.edm" hidden="1" xml:space="preserve">                           '[29]PTG-100 UC'!$1:$1048576</definedName>
    <definedName name="_bdm.2e88143bf17b491d80cce46b14e54627.edm" hidden="1" xml:space="preserve">                                                  [34]Guidance!$1:$1048576</definedName>
    <definedName name="_bdm.2ea4116db4fa42ce80cd78babd1f2eec.edm" hidden="1">#REF!</definedName>
    <definedName name="_bdm.2EAC61C064514D9BB07A59B68E6E42DD.edm" localSheetId="7" hidden="1" xml:space="preserve">            '[26]DMARD fail'!$A$1:$IV$65536</definedName>
    <definedName name="_bdm.2EAC61C064514D9BB07A59B68E6E42DD.edm" hidden="1" xml:space="preserve">            '[27]DMARD fail'!$A$1:$IV$65536</definedName>
    <definedName name="_bdm.2ed70b046bf04749901566afb6daf04b.edm" hidden="1" xml:space="preserve">                                                                                                              '[25]RA101495 Total'!$1:$1048576</definedName>
    <definedName name="_bdm.2ef9b8671c734de38f453b4be00587ae.edm" hidden="1">#REF!</definedName>
    <definedName name="_bdm.2f006567a7894e9c92e1c279994e9ad5.edm" localSheetId="7" hidden="1">#REF!</definedName>
    <definedName name="_bdm.2f006567a7894e9c92e1c279994e9ad5.edm" hidden="1">#REF!</definedName>
    <definedName name="_bdm.2f302a0bc5084d0fac4b324ab870fb9d.edm" hidden="1" xml:space="preserve">                  [30]DCF!$1:$1048576</definedName>
    <definedName name="_bdm.2f3f6f52ff62437eb9efc360edee33ff.edm" hidden="1" xml:space="preserve">                  [34]DCF!$1:$1048576</definedName>
    <definedName name="_bdm.2f5e633e84bd457b83967fb10ae8e97d.edm" hidden="1">#REF!</definedName>
    <definedName name="_bdm.2f7bfe19e3cf49d6984ac4dd89dd71b1.edm" localSheetId="7" hidden="1" xml:space="preserve">                                                                                 '[28]PTG-100 UC'!$1:$1048576</definedName>
    <definedName name="_bdm.2f7bfe19e3cf49d6984ac4dd89dd71b1.edm" hidden="1" xml:space="preserve">                                                                                 '[29]PTG-100 UC'!$1:$1048576</definedName>
    <definedName name="_bdm.2f870787465d4ddb9578d574ea4aa908.edm" hidden="1" xml:space="preserve">                                                                              '[24]DCF w TV'!$1:$1048576</definedName>
    <definedName name="_bdm.2fa8177e55cd4014bf2cd6dc8a641cb0.edm" localSheetId="7" hidden="1">#REF!</definedName>
    <definedName name="_bdm.2fa8177e55cd4014bf2cd6dc8a641cb0.edm" hidden="1">#REF!</definedName>
    <definedName name="_bdm.2fe6a2c8d30747b49cc042b56fd16f9b.edm" hidden="1">#REF!</definedName>
    <definedName name="_bdm.30103e4294184ecb8593ec5d350160a4.edm" hidden="1">#REF!</definedName>
    <definedName name="_bdm.302f056d2e1548a7b4595e28b8b7f3ac.edm" hidden="1" xml:space="preserve">                                                                                                    '[25]RA101495 PNH'!$1:$1048576</definedName>
    <definedName name="_bdm.3055fca0247346dbb13bdd14e4e18786.edm" hidden="1" xml:space="preserve">                                                                                              [25]DCF!$1:$1048576</definedName>
    <definedName name="_bdm.305c8a80a25c4c12af4f0ae67eabe29b.edm" hidden="1" xml:space="preserve">                           '[33]Mavacamten (MYK-461)'!$1:$1048576</definedName>
    <definedName name="_bdm.306438e6db4642bfb3622a4c1111e2c3.edm" localSheetId="7" hidden="1" xml:space="preserve">                                                                              [28]Milestones!$1:$1048576</definedName>
    <definedName name="_bdm.306438e6db4642bfb3622a4c1111e2c3.edm" hidden="1" xml:space="preserve">                                                                              [29]Milestones!$1:$1048576</definedName>
    <definedName name="_bdm.3069655e94c14340b23fd641f11b82a9.edm" hidden="1" xml:space="preserve">                  [30]DCF!$1:$1048576</definedName>
    <definedName name="_bdm.30b6dd4e43f34f5d90820240dbbc88aa.edm" hidden="1">#REF!</definedName>
    <definedName name="_bdm.30d14ef6906145a8b7d58e1bce9e93e4.edm" localSheetId="7" hidden="1" xml:space="preserve">                                    [22]Milestones!$1:$1048576</definedName>
    <definedName name="_bdm.30d14ef6906145a8b7d58e1bce9e93e4.edm" hidden="1" xml:space="preserve">                                    [23]Milestones!$1:$1048576</definedName>
    <definedName name="_bdm.30d274a067044fc49d8582d0c9c94dcc.edm" localSheetId="7" hidden="1" xml:space="preserve">                                                                                                                                                  [22]DCF!$1:$1048576</definedName>
    <definedName name="_bdm.30d274a067044fc49d8582d0c9c94dcc.edm" hidden="1" xml:space="preserve">                                                                                                                                                  [23]DCF!$1:$1048576</definedName>
    <definedName name="_bdm.30d96828d04a4c559108ef682def811b.edm" hidden="1" xml:space="preserve">                                                      [30]Milestones!$1:$1048576</definedName>
    <definedName name="_bdm.30df9fb50dce4159b35a933580f89b84.edm" hidden="1" xml:space="preserve">             '[54]Cash Flow'!$1:$1048576</definedName>
    <definedName name="_bdm.30e049675e304a3ca50f008ec4a45049.edm" localSheetId="7" hidden="1" xml:space="preserve">                                    [22]Milestones!$1:$1048576</definedName>
    <definedName name="_bdm.30e049675e304a3ca50f008ec4a45049.edm" hidden="1" xml:space="preserve">                                    [23]Milestones!$1:$1048576</definedName>
    <definedName name="_bdm.3128a59b98434a45a35c3955a2037b2a.edm" hidden="1" xml:space="preserve">                  [30]DCF!$1:$1048576</definedName>
    <definedName name="_bdm.312a69ef74794e94a7cb4b1a2a72353a.edm" hidden="1" xml:space="preserve">                                                                                   [25]DCF!$1:$1048576</definedName>
    <definedName name="_bdm.312dd7077b5843bd9adb8795eae9e50d.edm" localSheetId="7" hidden="1">#REF!</definedName>
    <definedName name="_bdm.312dd7077b5843bd9adb8795eae9e50d.edm" hidden="1" xml:space="preserve">         '[49]VA cons'!$1:$1048576</definedName>
    <definedName name="_bdm.3140f5c93ff54787963cbc9662774e31.edm" hidden="1" xml:space="preserve">                  [30]DCF!$1:$1048576</definedName>
    <definedName name="_bdm.31503cd31add4b03a89e4f8432a217bb.edm" hidden="1" xml:space="preserve">                                                                                                                                    '[25]RA101495 Total'!$1:$1048576</definedName>
    <definedName name="_bdm.317b70af4f2a4e7c847cd6c2f1153371.edm" localSheetId="7" hidden="1">#REF!</definedName>
    <definedName name="_bdm.317b70af4f2a4e7c847cd6c2f1153371.edm" hidden="1">#REF!</definedName>
    <definedName name="_bdm.31849c99af3d42fdb275806e92488d3f.edm" localSheetId="7" hidden="1" xml:space="preserve">                           [37]Olumiant!$1:$1048576</definedName>
    <definedName name="_bdm.31849c99af3d42fdb275806e92488d3f.edm" hidden="1" xml:space="preserve">                           [38]Olumiant!$1:$1048576</definedName>
    <definedName name="_bdm.31ae8e20e734431eaff7060969b617d9.edm" localSheetId="7" hidden="1">#REF!</definedName>
    <definedName name="_bdm.31ae8e20e734431eaff7060969b617d9.edm" hidden="1">#REF!</definedName>
    <definedName name="_bdm.31b0813816764c988911610b0d013a1c.edm" hidden="1" xml:space="preserve">                  '[30]IFX-1 AAV'!$1:$1048576</definedName>
    <definedName name="_bdm.320C2293A9084FB3808286607C3A6AFB.edm" localSheetId="7" hidden="1">#REF!</definedName>
    <definedName name="_bdm.320C2293A9084FB3808286607C3A6AFB.edm" hidden="1">#REF!</definedName>
    <definedName name="_bdm.32377052ebe34e70a8a912e4e81e625f.edm" hidden="1" xml:space="preserve">                                             '[25]RA101495 Total'!$1:$1048576</definedName>
    <definedName name="_bdm.323ef85b191442c39eeea7d158d9e803.edm" hidden="1">#REF!</definedName>
    <definedName name="_bdm.32699df4f8d846e58491feb74ae79080.edm" localSheetId="7" hidden="1" xml:space="preserve">                                                                        [28]Milestones!$1:$1048576</definedName>
    <definedName name="_bdm.32699df4f8d846e58491feb74ae79080.edm" hidden="1" xml:space="preserve">                                                                        [29]Milestones!$1:$1048576</definedName>
    <definedName name="_bdm.329201f490e349388d0e8942dd3134e5.edm" hidden="1" xml:space="preserve">                                                                                 [31]Aducanumab!$1:$1048576</definedName>
    <definedName name="_bdm.32B093B15B44453DAFB3DE91203147F8.edm" localSheetId="7" hidden="1">#REF!</definedName>
    <definedName name="_bdm.32B093B15B44453DAFB3DE91203147F8.edm" hidden="1">#REF!</definedName>
    <definedName name="_bdm.32b3240d6c0944bba4cb06f8863da7c0.edm" localSheetId="7" hidden="1">#REF!</definedName>
    <definedName name="_bdm.32b3240d6c0944bba4cb06f8863da7c0.edm" hidden="1">#REF!</definedName>
    <definedName name="_bdm.32b36751f59e47b5ada6be0d7e10dc1e.edm" localSheetId="7" hidden="1">#REF!</definedName>
    <definedName name="_bdm.32b36751f59e47b5ada6be0d7e10dc1e.edm" hidden="1">#REF!</definedName>
    <definedName name="_bdm.32ce9e948e944b35bbc487d41d2e31f6.edm" localSheetId="7" hidden="1" xml:space="preserve">                                                                  [28]Milestones!$1:$1048576</definedName>
    <definedName name="_bdm.32ce9e948e944b35bbc487d41d2e31f6.edm" hidden="1" xml:space="preserve">                                                                  [29]Milestones!$1:$1048576</definedName>
    <definedName name="_bdm.32CF852C77354B3FB78B9C45F00AA082.edm" localSheetId="7" hidden="1">#REF!</definedName>
    <definedName name="_bdm.32CF852C77354B3FB78B9C45F00AA082.edm" hidden="1">#REF!</definedName>
    <definedName name="_bdm.32de70d3603947469a91927091e69db1.edm" localSheetId="7" hidden="1">#REF!</definedName>
    <definedName name="_bdm.32de70d3603947469a91927091e69db1.edm" hidden="1">#REF!</definedName>
    <definedName name="_bdm.32efb8ac58a346968386fd6f9df4fcc4.edm" localSheetId="7" hidden="1" xml:space="preserve">                                        '[32]MYK-461'!$1:$1048576</definedName>
    <definedName name="_bdm.32efb8ac58a346968386fd6f9df4fcc4.edm" hidden="1" xml:space="preserve">                                        '[33]Mavacamten (MYK-461)'!$1:$1048576</definedName>
    <definedName name="_bdm.33016a36d497475499d3353b8b80786c.edm" localSheetId="7" hidden="1">#REF!</definedName>
    <definedName name="_bdm.33016a36d497475499d3353b8b80786c.edm" hidden="1">#REF!</definedName>
    <definedName name="_bdm.3331b6d6dec74d70a6bc26ddb0fbd492.edm" hidden="1">#REF!</definedName>
    <definedName name="_bdm.334e5165859640d1a70d3c2fee5e5fd1.edm" localSheetId="7" hidden="1">#REF!</definedName>
    <definedName name="_bdm.334e5165859640d1a70d3c2fee5e5fd1.edm" hidden="1">#REF!</definedName>
    <definedName name="_bdm.3364e3f5a8524456881e6ff3546ebf28.edm" localSheetId="7" hidden="1">#REF!</definedName>
    <definedName name="_bdm.3364e3f5a8524456881e6ff3546ebf28.edm" hidden="1">#REF!</definedName>
    <definedName name="_bdm.33655d0d962b411ca7f60ee56ed69296.edm" hidden="1">#REF!</definedName>
    <definedName name="_bdm.33bd38bad4724df5bd301074fb049fd8.edm" hidden="1">#REF!</definedName>
    <definedName name="_bdm.340d183b102d44a7996bd9ec99e474a2.edm" localSheetId="7" hidden="1" xml:space="preserve">                           [28]Milestones!$1:$1048576</definedName>
    <definedName name="_bdm.340d183b102d44a7996bd9ec99e474a2.edm" hidden="1" xml:space="preserve">                           [29]Milestones!$1:$1048576</definedName>
    <definedName name="_bdm.340f805f1ec644a69ddc91e99ab1aeeb.edm" hidden="1" xml:space="preserve">                  [30]DCF!$1:$1048576</definedName>
    <definedName name="_bdm.343bbb0373e54a73900d9e2e2b815298.edm" localSheetId="7" hidden="1">#REF!</definedName>
    <definedName name="_bdm.343bbb0373e54a73900d9e2e2b815298.edm" hidden="1">#REF!</definedName>
    <definedName name="_bdm.343e227f410d40c2b7e6464d5da4a395.edm" localSheetId="7" hidden="1" xml:space="preserve">                  [32]DCF!$1:$1048576</definedName>
    <definedName name="_bdm.343e227f410d40c2b7e6464d5da4a395.edm" hidden="1" xml:space="preserve">                  [33]DCF!$1:$1048576</definedName>
    <definedName name="_bdm.344c76ecc2ac48a3a246b655fffcd2ec.edm" hidden="1" xml:space="preserve">                  [30]DCF!$1:$1048576</definedName>
    <definedName name="_bdm.3466a4d4a16b4e0985506d96e684dc04.edm" hidden="1">#REF!</definedName>
    <definedName name="_bdm.34b6f9be90074854ad50514c047ebf3a.edm" localSheetId="7" hidden="1">[22]ETX2514SUL!#REF!</definedName>
    <definedName name="_bdm.34b6f9be90074854ad50514c047ebf3a.edm" hidden="1">[23]ETX2514SUL!#REF!</definedName>
    <definedName name="_bdm.34c4907b3b5b451f8ed22b7117cf0371.edm" hidden="1">#REF!</definedName>
    <definedName name="_bdm.34d52e91bea443c188aee9febc1487ba.edm" localSheetId="7" hidden="1">#REF!</definedName>
    <definedName name="_bdm.34d52e91bea443c188aee9febc1487ba.edm" hidden="1">#REF!</definedName>
    <definedName name="_bdm.35d170cd4724455e9aa8f54f34af85ef.edm" localSheetId="7" hidden="1">#REF!</definedName>
    <definedName name="_bdm.35d170cd4724455e9aa8f54f34af85ef.edm" hidden="1">#REF!</definedName>
    <definedName name="_bdm.360F4EC256C2435FB5856EF8991EB9BA.edm" localSheetId="7" hidden="1">#REF!</definedName>
    <definedName name="_bdm.360F4EC256C2435FB5856EF8991EB9BA.edm" hidden="1">#REF!</definedName>
    <definedName name="_bdm.36186a873e8b4af6be25c4f1a6b67adb.edm" hidden="1" xml:space="preserve">                           '[24]DCF w TV'!$1:$1048576</definedName>
    <definedName name="_bdm.363a103b07e844799460274fbed93615.edm" localSheetId="7" hidden="1">#REF!</definedName>
    <definedName name="_bdm.363a103b07e844799460274fbed93615.edm" hidden="1">#REF!</definedName>
    <definedName name="_bdm.36626e7e61994b3ba3397bdb9b0f2180.edm" hidden="1" xml:space="preserve">                           '[33]Mavacamten (MYK-461)'!$1:$1048576</definedName>
    <definedName name="_bdm.36A6485C306040D199F45E4B325237A5.edm" localSheetId="7" hidden="1">#REF!</definedName>
    <definedName name="_bdm.36A6485C306040D199F45E4B325237A5.edm" hidden="1">#REF!</definedName>
    <definedName name="_bdm.36d7d928456045a0972e11b17e8c9afe.edm" hidden="1">#REF!</definedName>
    <definedName name="_bdm.36dbe4b96ac44c26847a342804279010.edm" hidden="1" xml:space="preserve">                           '[33]Mavacamten (MYK-461)'!$1:$1048576</definedName>
    <definedName name="_bdm.36dc9a6de75849f9a9f6ebfe78e20c46.edm" hidden="1" xml:space="preserve">                  [30]DCF!$1:$1048576</definedName>
    <definedName name="_bdm.370513a051b44d9580826ac5939c4f30.edm" hidden="1" xml:space="preserve">                  [30]DCF!$1:$1048576</definedName>
    <definedName name="_bdm.3747b22c0d6c4be999d63fbf0640adf3.edm" localSheetId="7" hidden="1">#REF!</definedName>
    <definedName name="_bdm.3747b22c0d6c4be999d63fbf0640adf3.edm" hidden="1">#REF!</definedName>
    <definedName name="_bdm.3796a05d85c54f3782186101149c8a34.edm" hidden="1" xml:space="preserve">                                                                                 [31]Aducanumab!$1:$1048576</definedName>
    <definedName name="_bdm.3825ecc94f8645bba4f08380a3a2e560.edm" hidden="1" xml:space="preserve">                                             '[45]Our View vs Street'!$1:$1048576</definedName>
    <definedName name="_bdm.3856c305ce694aacb3e13e68e7d7d902.edm" hidden="1" xml:space="preserve">                  '[30]Pipeline- OLD'!$1:$1048576</definedName>
    <definedName name="_bdm.385b49ad0fb849c3bcaf1a8211d3f5dd.edm" hidden="1" xml:space="preserve">                  [30]Milestones!$1:$1048576</definedName>
    <definedName name="_bdm.385F7ED825944BF8BB0791825665375E.edm" localSheetId="7" hidden="1">#REF!</definedName>
    <definedName name="_bdm.385F7ED825944BF8BB0791825665375E.edm" hidden="1">#REF!</definedName>
    <definedName name="_bdm.389efc75a90949608965b5989adb0ac3.edm" localSheetId="7" hidden="1">#REF!</definedName>
    <definedName name="_bdm.389efc75a90949608965b5989adb0ac3.edm" hidden="1">#REF!</definedName>
    <definedName name="_bdm.38ab45dbaa2348dcab7e1b90f0071172.edm" hidden="1" xml:space="preserve">                           '[24]DCF w TV'!$1:$1048576</definedName>
    <definedName name="_bdm.38b0d7212da7439c9e8b1593eea1c53f.edm" hidden="1">#REF!</definedName>
    <definedName name="_bdm.38D079ECA70045259471FA759D261F18.edm" localSheetId="7" hidden="1">#REF!</definedName>
    <definedName name="_bdm.38D079ECA70045259471FA759D261F18.edm" hidden="1">#REF!</definedName>
    <definedName name="_bdm.38fbfd950995468c96630479136b01ae.edm" localSheetId="7" hidden="1">#REF!</definedName>
    <definedName name="_bdm.38fbfd950995468c96630479136b01ae.edm" hidden="1">#REF!</definedName>
    <definedName name="_bdm.3901e4251d8244a9805cf627dfbe8f86.edm" localSheetId="7" hidden="1">#REF!</definedName>
    <definedName name="_bdm.3901e4251d8244a9805cf627dfbe8f86.edm" hidden="1">#REF!</definedName>
    <definedName name="_bdm.3919fd2768a94d6785cf2ec0c51cc04f.edm" hidden="1" xml:space="preserve">                                                              '[25]RA101495 MG'!$1:$1048576</definedName>
    <definedName name="_bdm.396e2fff387546faa60369f002c627ba.edm" localSheetId="7" hidden="1">#REF!</definedName>
    <definedName name="_bdm.396e2fff387546faa60369f002c627ba.edm" hidden="1">#REF!</definedName>
    <definedName name="_bdm.397c80fd433444389996a8abf231c72c.edm" localSheetId="7" hidden="1">#REF!</definedName>
    <definedName name="_bdm.397c80fd433444389996a8abf231c72c.edm" hidden="1">#REF!</definedName>
    <definedName name="_bdm.39e916abe454493bba7d81dc6f932d2e.edm" localSheetId="7" hidden="1">#REF!</definedName>
    <definedName name="_bdm.39e916abe454493bba7d81dc6f932d2e.edm" hidden="1">#REF!</definedName>
    <definedName name="_bdm.3a113950cf2e4496af68783ed68265ca.edm" hidden="1" xml:space="preserve">                  '[30]Pipeline- OLD'!$1:$1048576</definedName>
    <definedName name="_bdm.3a28ba8fae3042d1bf137a1e10ec352a.edm" hidden="1" xml:space="preserve">                           [24]Epacadostat!$1:$1048576</definedName>
    <definedName name="_bdm.3A2C1B9DC45B4921A405796009E004CB.edm" localSheetId="7" hidden="1">#REF!</definedName>
    <definedName name="_bdm.3A2C1B9DC45B4921A405796009E004CB.edm" hidden="1">#REF!</definedName>
    <definedName name="_bdm.3a6934f98528447f914091c0899127fe.edm" hidden="1" xml:space="preserve">         DCF!$1:$1048576</definedName>
    <definedName name="_bdm.3a7d112d9ee040938f3e2d0b77198d85.edm" localSheetId="7" hidden="1">#REF!</definedName>
    <definedName name="_bdm.3a7d112d9ee040938f3e2d0b77198d85.edm" hidden="1">#REF!</definedName>
    <definedName name="_bdm.3a82a21658254fb2a148354057d8ebe9.edm" hidden="1" xml:space="preserve">                  '[30]IFX-1 AAV'!$1:$1048576</definedName>
    <definedName name="_bdm.3abbafe35033435fadb95df3acccb49a.edm" localSheetId="7" hidden="1" xml:space="preserve">                                                                     [28]Milestones!$1:$1048576</definedName>
    <definedName name="_bdm.3abbafe35033435fadb95df3acccb49a.edm" hidden="1" xml:space="preserve">                                                                     [29]Milestones!$1:$1048576</definedName>
    <definedName name="_bdm.3ada5b7348da479a9909c2b647c6000f.edm" localSheetId="7" hidden="1" xml:space="preserve">                                    [22]Milestones!$1:$1048576</definedName>
    <definedName name="_bdm.3ada5b7348da479a9909c2b647c6000f.edm" hidden="1" xml:space="preserve">                                    [23]Milestones!$1:$1048576</definedName>
    <definedName name="_bdm.3AE7F6D155624516AE661DC9CA82642A.edm" localSheetId="7" hidden="1">#REF!</definedName>
    <definedName name="_bdm.3AE7F6D155624516AE661DC9CA82642A.edm" hidden="1">#REF!</definedName>
    <definedName name="_bdm.3af090f5018546e9b6e0ebd88272ec6f.edm" localSheetId="7" hidden="1">#REF!</definedName>
    <definedName name="_bdm.3af090f5018546e9b6e0ebd88272ec6f.edm" hidden="1" xml:space="preserve">         '[39]Handout Tables'!$1:$1048576</definedName>
    <definedName name="_bdm.3b3fd9baf19d43f1a23981733994f90c.edm" localSheetId="7" hidden="1" xml:space="preserve">                                                                        '[28]PTG-100 UC'!$1:$1048576</definedName>
    <definedName name="_bdm.3b3fd9baf19d43f1a23981733994f90c.edm" hidden="1" xml:space="preserve">                                                                        '[29]PTG-100 UC'!$1:$1048576</definedName>
    <definedName name="_bdm.3b497e89196f4d0d8e22b7e1b7dd60e4.edm" localSheetId="7" hidden="1" xml:space="preserve">                                                '[32]MYK-461'!$1:$1048576</definedName>
    <definedName name="_bdm.3b497e89196f4d0d8e22b7e1b7dd60e4.edm" hidden="1" xml:space="preserve">                                                '[33]Mavacamten (MYK-461)'!$1:$1048576</definedName>
    <definedName name="_bdm.3b6f85dd808840d3b458d4b707dcb732.edm" localSheetId="7" hidden="1" xml:space="preserve">                                                                           [37]Olumiant!$1:$1048576</definedName>
    <definedName name="_bdm.3b6f85dd808840d3b458d4b707dcb732.edm" hidden="1" xml:space="preserve">                                                                           [38]Olumiant!$1:$1048576</definedName>
    <definedName name="_bdm.3bbad161a17c4ad49a9c54657419f9cf.edm" localSheetId="7" hidden="1">#REF!</definedName>
    <definedName name="_bdm.3bbad161a17c4ad49a9c54657419f9cf.edm" hidden="1">#REF!</definedName>
    <definedName name="_bdm.3bbdc933734e4a5d9d530c61734d6b62.edm" hidden="1" xml:space="preserve">                                                                              [44]Aducanumab!$1:$1048576</definedName>
    <definedName name="_bdm.3BC36ED406CA47E4AE166982FE760D1D.edm" localSheetId="7" hidden="1">[57]ITMN.Catalysts!$A:$IV</definedName>
    <definedName name="_bdm.3BC36ED406CA47E4AE166982FE760D1D.edm" hidden="1">#REF!</definedName>
    <definedName name="_bdm.3c2f012304e04c5697cab49e66cca4d8.edm" hidden="1">#REF!</definedName>
    <definedName name="_bdm.3c5bd775a4344656bf1c33fb358c317a.edm" hidden="1" xml:space="preserve">                  [34]Guidance!$1:$1048576</definedName>
    <definedName name="_bdm.3c6292cd631d4f009acef8baf4532c8e.edm" localSheetId="7" hidden="1">#REF!</definedName>
    <definedName name="_bdm.3c6292cd631d4f009acef8baf4532c8e.edm" hidden="1">#REF!</definedName>
    <definedName name="_bdm.3c6ebc38b77040ea991a29597ab4d977.edm" localSheetId="7" hidden="1" xml:space="preserve">                                                                              [28]DCF!$1:$1048576</definedName>
    <definedName name="_bdm.3c6ebc38b77040ea991a29597ab4d977.edm" hidden="1" xml:space="preserve">                                                                              [29]DCF!$1:$1048576</definedName>
    <definedName name="_bdm.3c78a77f98d143058ed549077c685ba1.edm" hidden="1" xml:space="preserve">                                                                                   [25]DCF!$1:$1048576</definedName>
    <definedName name="_bdm.3cb6adc112d742e1abb634e0ad6480b3.edm" hidden="1">#REF!</definedName>
    <definedName name="_bdm.3cf2e87daac1485f991c4e27061f56d4.edm" hidden="1" xml:space="preserve">                                                                                             '[25]Market Model Assumptions'!$1:$1048576</definedName>
    <definedName name="_bdm.3d1d9a3fa4684874af3abac8bda3ba5c.edm" localSheetId="7" hidden="1" xml:space="preserve">                  '[32]MYK-461'!$1:$1048576</definedName>
    <definedName name="_bdm.3d1d9a3fa4684874af3abac8bda3ba5c.edm" hidden="1" xml:space="preserve">                  '[33]Mavacamten (MYK-461)'!$1:$1048576</definedName>
    <definedName name="_bdm.3d8a2ff51eb3469c808fa7c6956f2f4b.edm" hidden="1" xml:space="preserve">                  [30]DCF!$1:$1048576</definedName>
    <definedName name="_bdm.3d94fb30c72444ad8c5682e313a4e129.edm" localSheetId="7" hidden="1">#REF!</definedName>
    <definedName name="_bdm.3d94fb30c72444ad8c5682e313a4e129.edm" hidden="1">#REF!</definedName>
    <definedName name="_bdm.3db729937895405aa9cc6f9a014074bf.edm" hidden="1">#REF!</definedName>
    <definedName name="_bdm.3dca116f78e745c58075fbf01e77bd05.edm" hidden="1" xml:space="preserve">                  [30]DCF!$1:$1048576</definedName>
    <definedName name="_bdm.3e1aa8f9de7b465e89c0245b00b4ca65.edm" hidden="1">#REF!</definedName>
    <definedName name="_bdm.3E5FF8FFF387436D9C3DEFBD37792AA1.edm" localSheetId="7" hidden="1">#REF!</definedName>
    <definedName name="_bdm.3E5FF8FFF387436D9C3DEFBD37792AA1.edm" hidden="1">#REF!</definedName>
    <definedName name="_bdm.3e64805790e84e2a845c482f684e9b9a.edm" hidden="1" xml:space="preserve">                                                    [34]DCF!$1:$1048576</definedName>
    <definedName name="_bdm.3ecb6d5192d042ee950d7e7c25586d3b.edm" localSheetId="7" hidden="1">#REF!</definedName>
    <definedName name="_bdm.3ecb6d5192d042ee950d7e7c25586d3b.edm" hidden="1">#REF!</definedName>
    <definedName name="_bdm.3ee85a4ccbf440edb8bd3b2495f57d75.edm" hidden="1" xml:space="preserve">         '[54]Income Statement'!$1:$1048576</definedName>
    <definedName name="_bdm.3ef07da504214c0ea7943895feee02b3.edm" localSheetId="7" hidden="1" xml:space="preserve">                                                                     [28]Milestones!$1:$1048576</definedName>
    <definedName name="_bdm.3ef07da504214c0ea7943895feee02b3.edm" hidden="1" xml:space="preserve">                                                                     [29]Milestones!$1:$1048576</definedName>
    <definedName name="_bdm.3f1fab44510940a99aecd8e956da4f34.edm" hidden="1">#REF!</definedName>
    <definedName name="_bdm.3f7b294e2e4740e88a281e313048d991.edm" hidden="1" xml:space="preserve">                                                                                      '[25]RA101495 Total'!$1:$1048576</definedName>
    <definedName name="_bdm.3f8eaf9b977548ae89bb4cf7e0e56ad7.edm" localSheetId="7" hidden="1" xml:space="preserve">                                    [22]Milestones!$1:$1048576</definedName>
    <definedName name="_bdm.3f8eaf9b977548ae89bb4cf7e0e56ad7.edm" hidden="1" xml:space="preserve">                                    [23]Milestones!$1:$1048576</definedName>
    <definedName name="_bdm.4007aa7b2b3642f3a6a2ceb67a0fd420.edm" hidden="1" xml:space="preserve">                                                   '[25]RA101495 Total'!$1:$1048576</definedName>
    <definedName name="_bdm.400d9306ffa649f08fee76de0b113abd.edm" hidden="1">#REF!</definedName>
    <definedName name="_bdm.4071b795f0e443b8983b884df726cdca.edm" hidden="1">[25]Milestones!#REF!</definedName>
    <definedName name="_bdm.4090fcfdd0244dfda750f7ba407a29b7.edm" hidden="1" xml:space="preserve">                                                                                                                                                                                                                                            '[25]RA101495 MG'!$1:$1048576</definedName>
    <definedName name="_bdm.40e1d7b78702457f92018ba120557919.edm" localSheetId="7" hidden="1" xml:space="preserve">                                    [22]Milestones!$1:$1048576</definedName>
    <definedName name="_bdm.40e1d7b78702457f92018ba120557919.edm" hidden="1" xml:space="preserve">                                    [23]Milestones!$1:$1048576</definedName>
    <definedName name="_bdm.40ebe0c29bd04a758fd2d0b95b5d4d7d.edm" hidden="1" xml:space="preserve">                                        [34]DCF!$1:$1048576</definedName>
    <definedName name="_bdm.40FE2EA916D5479C8ED603CC8782DEBD.edm" localSheetId="7" hidden="1">#REF!</definedName>
    <definedName name="_bdm.40FE2EA916D5479C8ED603CC8782DEBD.edm" hidden="1">#REF!</definedName>
    <definedName name="_bdm.4100AB239C464BE9B4969DD7A686A416.edm" localSheetId="7" hidden="1">#REF!</definedName>
    <definedName name="_bdm.4100AB239C464BE9B4969DD7A686A416.edm" hidden="1">#REF!</definedName>
    <definedName name="_bdm.41289d2ab3754b22977fe42b42377566.edm" localSheetId="7" hidden="1" xml:space="preserve">                                                                        '[28]PTG-100 UC'!$1:$1048576</definedName>
    <definedName name="_bdm.41289d2ab3754b22977fe42b42377566.edm" hidden="1" xml:space="preserve">                                                                        '[29]PTG-100 UC'!$1:$1048576</definedName>
    <definedName name="_bdm.412F48EB960A45F0B5E86D43154AD35C.edm" localSheetId="7" hidden="1">[58]VPHM!$A:$IV</definedName>
    <definedName name="_bdm.412F48EB960A45F0B5E86D43154AD35C.edm" hidden="1">[59]VPHM!$A:$IV</definedName>
    <definedName name="_bdm.41501ef06d0548f5bebd876e55b35d45.edm" hidden="1" xml:space="preserve">                                                                                                                                                                                                                 '[25]RA101495 Total'!$1:$1048576</definedName>
    <definedName name="_bdm.415abe86cd9c4058b8764fa6025686db.edm" hidden="1" xml:space="preserve">                  [30]DCF!$1:$1048576</definedName>
    <definedName name="_bdm.417b71ff318343ddb036dc2144bc9ace.edm" hidden="1">#REF!</definedName>
    <definedName name="_bdm.418a07f1170c42219078b4ddf8b16239.edm" hidden="1" xml:space="preserve">                                                    [30]DCF!$1:$1048576</definedName>
    <definedName name="_bdm.421cfe0a321248a7bf9202977401687b.edm" hidden="1" xml:space="preserve">                  [30]DCF!$1:$1048576</definedName>
    <definedName name="_bdm.425764cfe8194000a8419f99b69880e2.edm" hidden="1" xml:space="preserve">                           '[44]Opicinumab LINGO MS'!$1:$1048576</definedName>
    <definedName name="_bdm.42b6aeb2afbd485e9ac5a8dd7c0a9624.edm" localSheetId="7" hidden="1">#REF!</definedName>
    <definedName name="_bdm.42b6aeb2afbd485e9ac5a8dd7c0a9624.edm" hidden="1">#REF!</definedName>
    <definedName name="_bdm.42eeecef38ea4ad389155350a96ba862.edm" localSheetId="7" hidden="1">#REF!</definedName>
    <definedName name="_bdm.42eeecef38ea4ad389155350a96ba862.edm" hidden="1">#REF!</definedName>
    <definedName name="_bdm.431715c0e63e495a827fdbe6b848d115.edm" localSheetId="7" hidden="1" xml:space="preserve">                                                                           [37]Olumiant!$1:$1048576</definedName>
    <definedName name="_bdm.431715c0e63e495a827fdbe6b848d115.edm" hidden="1" xml:space="preserve">                                                                           [38]Olumiant!$1:$1048576</definedName>
    <definedName name="_bdm.43213e192ef543ff86b766dd0c5800e2.edm" hidden="1" xml:space="preserve">                  [30]DCF!$1:$1048576</definedName>
    <definedName name="_bdm.43503db46eca4dbda63bc024801014f0.edm" localSheetId="7" hidden="1">#REF!</definedName>
    <definedName name="_bdm.43503db46eca4dbda63bc024801014f0.edm" hidden="1">#REF!</definedName>
    <definedName name="_bdm.435cad3fc3e04a6593e7522782548e67.edm" hidden="1" xml:space="preserve">                  [30]DCF!$1:$1048576</definedName>
    <definedName name="_bdm.43784959ddb041f3846c1b35e2d04085.edm" localSheetId="7" hidden="1" xml:space="preserve">                                                                     [28]Milestones!$1:$1048576</definedName>
    <definedName name="_bdm.43784959ddb041f3846c1b35e2d04085.edm" hidden="1" xml:space="preserve">                                                                     [29]Milestones!$1:$1048576</definedName>
    <definedName name="_bdm.438538854B784FDFB8ABC666C03C7DDD.edm" localSheetId="7" hidden="1">#REF!</definedName>
    <definedName name="_bdm.438538854B784FDFB8ABC666C03C7DDD.edm" hidden="1">#REF!</definedName>
    <definedName name="_bdm.43a710c5d98f461a9d6d43b241e6919b.edm" localSheetId="7" hidden="1" xml:space="preserve">                           [37]Olumiant!$1:$1048576</definedName>
    <definedName name="_bdm.43a710c5d98f461a9d6d43b241e6919b.edm" hidden="1" xml:space="preserve">                           [38]Olumiant!$1:$1048576</definedName>
    <definedName name="_bdm.43b95f2110cc4bd296e9bcac092ff4ea.edm" localSheetId="7" hidden="1">#REF!</definedName>
    <definedName name="_bdm.43b95f2110cc4bd296e9bcac092ff4ea.edm" hidden="1">#REF!</definedName>
    <definedName name="_bdm.43f0aca931ab4bf3bf476e9d52890e39.edm" hidden="1">#REF!</definedName>
    <definedName name="_bdm.43f51957957d4c948a07295386874669.edm" localSheetId="7" hidden="1">#REF!</definedName>
    <definedName name="_bdm.43f51957957d4c948a07295386874669.edm" hidden="1">#REF!</definedName>
    <definedName name="_bdm.4414332e92294c59a11b19968c52c2e2.edm" hidden="1" xml:space="preserve">                                                                                                                                                 [25]DCF!$1:$1048576</definedName>
    <definedName name="_bdm.441c56b8e5c5415284690fca08c4e071.edm" hidden="1">#REF!</definedName>
    <definedName name="_bdm.44578b29d93249d2bd689b1d4b2e657c.edm" hidden="1">#REF!</definedName>
    <definedName name="_bdm.44584A308F37487E9C0DE549E6CE87DA.edm" hidden="1">#REF!</definedName>
    <definedName name="_bdm.446203a95b9e4c548109b883c435f965.edm" hidden="1">#REF!</definedName>
    <definedName name="_bdm.446cad6d85294232a84f07f45d6d007d.edm" hidden="1" xml:space="preserve">                  [30]DCF!$1:$1048576</definedName>
    <definedName name="_bdm.446dfe5a19e94e889644bdbd7b96afc9.edm" hidden="1">#REF!</definedName>
    <definedName name="_bdm.44e82c9f54884f20a42c5a9114104fab.edm" localSheetId="7" hidden="1">#REF!</definedName>
    <definedName name="_bdm.44e82c9f54884f20a42c5a9114104fab.edm" hidden="1">#REF!</definedName>
    <definedName name="_bdm.44e9f9a62bc44a68819b5289b85b0f78.edm" localSheetId="7" hidden="1">#REF!</definedName>
    <definedName name="_bdm.44e9f9a62bc44a68819b5289b85b0f78.edm" hidden="1">#REF!</definedName>
    <definedName name="_bdm.450f5ad6ed5549e5885ddb03c47a3d3f.edm" localSheetId="7" hidden="1" xml:space="preserve">                                                                     '[28]PTG-100 UC'!$1:$1048576</definedName>
    <definedName name="_bdm.450f5ad6ed5549e5885ddb03c47a3d3f.edm" hidden="1" xml:space="preserve">                                                                     '[29]PTG-100 UC'!$1:$1048576</definedName>
    <definedName name="_bdm.4555db3dd12448c48b1d06557b9e4c89.edm" hidden="1">#REF!</definedName>
    <definedName name="_bdm.45967dca6c93440bae06dd8b0dc5a5d4.edm" localSheetId="7" hidden="1" xml:space="preserve">                                                                           [37]Olumiant!$1:$1048576</definedName>
    <definedName name="_bdm.45967dca6c93440bae06dd8b0dc5a5d4.edm" hidden="1" xml:space="preserve">                                                                           [38]Olumiant!$1:$1048576</definedName>
    <definedName name="_bdm.45b36da6f1cc43eb9931c1acb4b7c6c7.edm" hidden="1">#REF!</definedName>
    <definedName name="_bdm.45B9C8F785854AB488E99304FDF61E7B.edm" localSheetId="7" hidden="1">#REF!</definedName>
    <definedName name="_bdm.45B9C8F785854AB488E99304FDF61E7B.edm" hidden="1">#REF!</definedName>
    <definedName name="_bdm.45c0c1d7535f477d8e32616c08fd0777.edm" hidden="1">#REF!</definedName>
    <definedName name="_bdm.45D6927E8FA646669A59FDE58D34ED1F.edm" localSheetId="7" hidden="1" xml:space="preserve">         '[26]R788 IIa TASKi1'!$A$1:$IV$65536</definedName>
    <definedName name="_bdm.45D6927E8FA646669A59FDE58D34ED1F.edm" hidden="1" xml:space="preserve">         '[27]R788 IIa TASKi1'!$A$1:$IV$65536</definedName>
    <definedName name="_bdm.45da1cd1c1d6458b88c75edcb6571832.edm" hidden="1">#REF!</definedName>
    <definedName name="_bdm.46105c493a614bb9b9a74b2f60596040.edm" hidden="1">#REF!</definedName>
    <definedName name="_bdm.462e36d9120849629267ecd4ea838cda.edm" localSheetId="7" hidden="1">#REF!</definedName>
    <definedName name="_bdm.462e36d9120849629267ecd4ea838cda.edm" hidden="1">#REF!</definedName>
    <definedName name="_bdm.462e4c37259b4b67812a493b3b4b9ab3.edm" localSheetId="7" hidden="1" xml:space="preserve">                                                                           [28]DCF!$1:$1048576</definedName>
    <definedName name="_bdm.462e4c37259b4b67812a493b3b4b9ab3.edm" hidden="1" xml:space="preserve">                                                                           [29]DCF!$1:$1048576</definedName>
    <definedName name="_bdm.4640a0b9d6b34a54ad8286b51182b7b5.edm" localSheetId="7" hidden="1">#REF!</definedName>
    <definedName name="_bdm.4640a0b9d6b34a54ad8286b51182b7b5.edm" hidden="1">#REF!</definedName>
    <definedName name="_bdm.464112F94E9340A5A1C0E21A2E138CC4.edm" localSheetId="7" hidden="1">#REF!</definedName>
    <definedName name="_bdm.464112F94E9340A5A1C0E21A2E138CC4.edm" hidden="1">#REF!</definedName>
    <definedName name="_bdm.464da419e96d45789400458bf727d02e.edm" localSheetId="7" hidden="1">#REF!</definedName>
    <definedName name="_bdm.464da419e96d45789400458bf727d02e.edm" hidden="1" xml:space="preserve">         '[39]Handout Tables'!$1:$1048576</definedName>
    <definedName name="_bdm.4652b281b06e48d18dacdedb48a98179.edm" hidden="1" xml:space="preserve">                  '[30]IFX-1 HS'!$1:$1048576</definedName>
    <definedName name="_bdm.467755104A8E483EA3E14AD1B9423285.edm" localSheetId="7" hidden="1" xml:space="preserve">                                             '[26]R788 IIB TASKi3'!$A$1:$IV$65536</definedName>
    <definedName name="_bdm.467755104A8E483EA3E14AD1B9423285.edm" hidden="1" xml:space="preserve">                                             '[27]R788 IIB TASKi3'!$A$1:$IV$65536</definedName>
    <definedName name="_bdm.4677b21fdb9a4c7282bf30fa0bd84a3e.edm" localSheetId="7" hidden="1" xml:space="preserve">                                                                        '[28]PTG-100 UC'!$1:$1048576</definedName>
    <definedName name="_bdm.4677b21fdb9a4c7282bf30fa0bd84a3e.edm" hidden="1" xml:space="preserve">                                                                        '[29]PTG-100 UC'!$1:$1048576</definedName>
    <definedName name="_bdm.46a32fc17d5f46409d5b9c085d105020.edm" localSheetId="7" hidden="1">#REF!</definedName>
    <definedName name="_bdm.46a32fc17d5f46409d5b9c085d105020.edm" hidden="1" xml:space="preserve">         '[39]Handout Tables'!$1:$1048576</definedName>
    <definedName name="_bdm.47305F78F82641A9956F300B07990CA9.edm" localSheetId="7" hidden="1">#REF!</definedName>
    <definedName name="_bdm.47305F78F82641A9956F300B07990CA9.edm" hidden="1">#REF!</definedName>
    <definedName name="_bdm.475876881ec6439d8f5c5ae4a0125bb7.edm" localSheetId="7" hidden="1">#REF!</definedName>
    <definedName name="_bdm.475876881ec6439d8f5c5ae4a0125bb7.edm" hidden="1">#REF!</definedName>
    <definedName name="_bdm.4779d285cb8a4b7db9daf05ca2d0ae7e.edm" localSheetId="7" hidden="1">#REF!</definedName>
    <definedName name="_bdm.4779d285cb8a4b7db9daf05ca2d0ae7e.edm" hidden="1">#REF!</definedName>
    <definedName name="_bdm.47ac847e9ffc45498026d707b4bf52a4.edm" hidden="1">#REF!</definedName>
    <definedName name="_bdm.4812884d840c4d53b2ec74f0df196a35.edm" localSheetId="7" hidden="1">#REF!</definedName>
    <definedName name="_bdm.4812884d840c4d53b2ec74f0df196a35.edm" hidden="1">#REF!</definedName>
    <definedName name="_bdm.481713b7ad4e4c1399454dbac4f717ec.edm" localSheetId="7" hidden="1" xml:space="preserve">                                                    [22]DCF!$1:$1048576</definedName>
    <definedName name="_bdm.481713b7ad4e4c1399454dbac4f717ec.edm" hidden="1" xml:space="preserve">                                                    [23]DCF!$1:$1048576</definedName>
    <definedName name="_bdm.482f97424cf248348a19905e7bce1a1d.edm" localSheetId="7" hidden="1">#REF!</definedName>
    <definedName name="_bdm.482f97424cf248348a19905e7bce1a1d.edm" hidden="1">#REF!</definedName>
    <definedName name="_bdm.48328160bdb8425dbdff0bb04af7a7bb.edm" localSheetId="7" hidden="1">#REF!</definedName>
    <definedName name="_bdm.48328160bdb8425dbdff0bb04af7a7bb.edm" hidden="1">#REF!</definedName>
    <definedName name="_bdm.4860a1ee67fe4429bfa71ddd54a09abf.edm" hidden="1" xml:space="preserve">                                                                                        [25]DCF!$1:$1048576</definedName>
    <definedName name="_bdm.48698CFAD0EB431C9F0527C988EE6C8F.edm" localSheetId="7" hidden="1">#REF!</definedName>
    <definedName name="_bdm.48698CFAD0EB431C9F0527C988EE6C8F.edm" hidden="1">#REF!</definedName>
    <definedName name="_bdm.4898239B4037497CB608C1C511CEC295.edm" hidden="1">#REF!</definedName>
    <definedName name="_bdm.48ccbc62cf1b42ef86ae30439d23d7cb.edm" hidden="1">#REF!</definedName>
    <definedName name="_bdm.4929a62fe7a54e468b84701177afcd9a.edm" hidden="1">#REF!</definedName>
    <definedName name="_bdm.493ecd0cbccb450ab5af792061cfc0b6.edm" localSheetId="7" hidden="1" xml:space="preserve">                                    [22]ETX2514SUL!$1:$1048576</definedName>
    <definedName name="_bdm.493ecd0cbccb450ab5af792061cfc0b6.edm" hidden="1" xml:space="preserve">                                    [23]ETX2514SUL!$1:$1048576</definedName>
    <definedName name="_bdm.4968d91c84fe4324b6f4e525688dcb45.edm" localSheetId="7" hidden="1">#REF!</definedName>
    <definedName name="_bdm.4968d91c84fe4324b6f4e525688dcb45.edm" hidden="1">#REF!</definedName>
    <definedName name="_bdm.497f4adcca524904b57a962afc00727e.edm" hidden="1" xml:space="preserve">                           [44]Aducanumab!$1:$1048576</definedName>
    <definedName name="_bdm.498288ca80fa4ad0acad8652bddb05d7.edm" hidden="1" xml:space="preserve">                  [30]DCF!$1:$1048576</definedName>
    <definedName name="_bdm.49e447a5d89e49839039d635d617b5ef.edm" hidden="1" xml:space="preserve">                                                            [24]Epacadostat!$1:$1048576</definedName>
    <definedName name="_bdm.4a173faa642941ba8482efc766c1ed2a.edm" localSheetId="7" hidden="1" xml:space="preserve">                  [60]Milestones!$1:$1048576</definedName>
    <definedName name="_bdm.4a173faa642941ba8482efc766c1ed2a.edm" hidden="1" xml:space="preserve">                  [61]Milestones!$1:$1048576</definedName>
    <definedName name="_bdm.4a33f3c52a2c4fba9fa74dc152405d38.edm" hidden="1" xml:space="preserve">                  [30]DCF!$1:$1048576</definedName>
    <definedName name="_bdm.4a48787da54f4b2a9931f3680d7fcb09.edm" hidden="1" xml:space="preserve">                                    '[30]IFX-1 HS'!$1:$1048576</definedName>
    <definedName name="_bdm.4b56d7384392405f80048d58faae12c6.edm" localSheetId="7" hidden="1">#REF!</definedName>
    <definedName name="_bdm.4b56d7384392405f80048d58faae12c6.edm" hidden="1">#REF!</definedName>
    <definedName name="_bdm.4b69068ce22a480b8c4f9d15e5a13773.edm" hidden="1">#REF!</definedName>
    <definedName name="_bdm.4B72C6CF02BD4410909A32F81DD8B8C6.edm" localSheetId="7" hidden="1">#REF!</definedName>
    <definedName name="_bdm.4B72C6CF02BD4410909A32F81DD8B8C6.edm" hidden="1">#REF!</definedName>
    <definedName name="_bdm.4b757ab568fa4cf9b149438a0d535284.edm" hidden="1" xml:space="preserve">                           [24]Epacadostat!$1:$1048576</definedName>
    <definedName name="_bdm.4b91df1ee2084f85aefc14d545099d2f.edm" hidden="1">#REF!</definedName>
    <definedName name="_bdm.4b96ec2d6707402ab7c18f24092319d5.edm" localSheetId="7" hidden="1" xml:space="preserve">                                                  [32]DCF!$1:$1048576</definedName>
    <definedName name="_bdm.4b96ec2d6707402ab7c18f24092319d5.edm" hidden="1" xml:space="preserve">                                                  [33]DCF!$1:$1048576</definedName>
    <definedName name="_bdm.4bd7830b714c446e9abefb328965321f.edm" hidden="1" xml:space="preserve">                  [30]DCF!$1:$1048576</definedName>
    <definedName name="_bdm.4be4bd480c7848b5894711b2cfdaad8f.edm" hidden="1">#REF!</definedName>
    <definedName name="_bdm.4c0bc5b9b3fe4965967869fa35f9f0cb.edm" localSheetId="7" hidden="1" xml:space="preserve">                           '[28]PTG-100 UC'!$1:$1048576</definedName>
    <definedName name="_bdm.4c0bc5b9b3fe4965967869fa35f9f0cb.edm" hidden="1" xml:space="preserve">                           '[29]PTG-100 UC'!$1:$1048576</definedName>
    <definedName name="_bdm.4C2125ADCDCD46B586F92D143B9BAEE5.edm" localSheetId="7" hidden="1">#REF!</definedName>
    <definedName name="_bdm.4C2125ADCDCD46B586F92D143B9BAEE5.edm" hidden="1">#REF!</definedName>
    <definedName name="_bdm.4c34247728cb414bab46511f359a69e1.edm" hidden="1">#REF!</definedName>
    <definedName name="_bdm.4C3ACDD04448496F92D315F9902547B1.edm" localSheetId="7" hidden="1" xml:space="preserve">            '[26]DMARD fail'!$A$1:$IV$65536</definedName>
    <definedName name="_bdm.4C3ACDD04448496F92D315F9902547B1.edm" hidden="1" xml:space="preserve">            '[27]DMARD fail'!$A$1:$IV$65536</definedName>
    <definedName name="_bdm.4C43AC4208044702831B79C0245D422F.edm" localSheetId="7" hidden="1">#REF!</definedName>
    <definedName name="_bdm.4C43AC4208044702831B79C0245D422F.edm" hidden="1">#REF!</definedName>
    <definedName name="_bdm.4c82b8b4f61e46fcbf7000e58743e1c7.edm" hidden="1">#REF!</definedName>
    <definedName name="_bdm.4C95544FBA7742B1954FBC69874DDEE9.edm" localSheetId="7" hidden="1">#REF!</definedName>
    <definedName name="_bdm.4C95544FBA7742B1954FBC69874DDEE9.edm" hidden="1">#REF!</definedName>
    <definedName name="_bdm.4cbd5b16ed034c889ec1ef7fed417dbb.edm" hidden="1" xml:space="preserve">                                                   [44]Aducanumab!$1:$1048576</definedName>
    <definedName name="_bdm.4ccba0f703754e9b82933c57b14b65fd.edm" localSheetId="7" hidden="1">#REF!</definedName>
    <definedName name="_bdm.4ccba0f703754e9b82933c57b14b65fd.edm" hidden="1">#REF!</definedName>
    <definedName name="_bdm.4cd3f8e1fbd749acbdc89acddce3e67f.edm" localSheetId="7" hidden="1" xml:space="preserve">                                                            [28]DCF!$1:$1048576</definedName>
    <definedName name="_bdm.4cd3f8e1fbd749acbdc89acddce3e67f.edm" hidden="1" xml:space="preserve">                                                            [29]DCF!$1:$1048576</definedName>
    <definedName name="_bdm.4CFAE0AF95344426AE2EEACADC655F74.edm" localSheetId="7" hidden="1">#REF!</definedName>
    <definedName name="_bdm.4CFAE0AF95344426AE2EEACADC655F74.edm" hidden="1">#REF!</definedName>
    <definedName name="_bdm.4d27a452efc9415bb2595719de82ae7f.edm" localSheetId="7" hidden="1">#REF!</definedName>
    <definedName name="_bdm.4d27a452efc9415bb2595719de82ae7f.edm" hidden="1">#REF!</definedName>
    <definedName name="_bdm.4d3631aed0dc4872b5942fee240d4be7.edm" localSheetId="7" hidden="1">#REF!</definedName>
    <definedName name="_bdm.4d3631aed0dc4872b5942fee240d4be7.edm" hidden="1">#REF!</definedName>
    <definedName name="_bdm.4d41b762eda34c23a2f6a38a317a69d7.edm" hidden="1">#REF!</definedName>
    <definedName name="_bdm.4d68c2e07ca549829eb8bc0804643bc4.edm" hidden="1">#REF!</definedName>
    <definedName name="_bdm.4d6c9c4516254a9386b5277c89aa2f51.edm" hidden="1">#REF!</definedName>
    <definedName name="_bdm.4D88F2B366744CEC93CEE2A5F892A18D.edm" hidden="1">#REF!</definedName>
    <definedName name="_bdm.4d893656ceda49e18bab914e018e04ab.edm" hidden="1">#REF!</definedName>
    <definedName name="_bdm.4dae15c2b3214ea999a815236a3881e0.edm" localSheetId="7" hidden="1">#REF!</definedName>
    <definedName name="_bdm.4dae15c2b3214ea999a815236a3881e0.edm" hidden="1">#REF!</definedName>
    <definedName name="_bdm.4DC120E224DD4D7B9BE6EC75EBD4BC04.edm" localSheetId="7" hidden="1">#REF!</definedName>
    <definedName name="_bdm.4DC120E224DD4D7B9BE6EC75EBD4BC04.edm" hidden="1">#REF!</definedName>
    <definedName name="_bdm.4de5bc94519244d9a2af271b27206506.edm" localSheetId="7" hidden="1" xml:space="preserve">                                                                                                [22]Milestones!$1:$1048576</definedName>
    <definedName name="_bdm.4de5bc94519244d9a2af271b27206506.edm" hidden="1" xml:space="preserve">                                                                                                [23]Milestones!$1:$1048576</definedName>
    <definedName name="_bdm.4e11d0e9b39b4e82affcab9ab2f9ac0a.edm" localSheetId="7" hidden="1">#REF!</definedName>
    <definedName name="_bdm.4e11d0e9b39b4e82affcab9ab2f9ac0a.edm" hidden="1">#REF!</definedName>
    <definedName name="_bdm.4e412f8c505f45598f5d24341812a9a7.edm" hidden="1">#REF!</definedName>
    <definedName name="_bdm.4E55C9624A0640B3AD560A3B08C4785B.edm" localSheetId="7" hidden="1">#REF!</definedName>
    <definedName name="_bdm.4E55C9624A0640B3AD560A3B08C4785B.edm" hidden="1">#REF!</definedName>
    <definedName name="_bdm.4e6aa03bc6284cd8939bbb89857f1a20.edm" localSheetId="7" hidden="1">#REF!</definedName>
    <definedName name="_bdm.4e6aa03bc6284cd8939bbb89857f1a20.edm" hidden="1">#REF!</definedName>
    <definedName name="_bdm.4eac2e8b2a764c54bbbc7e4885bc75ef.edm" hidden="1" xml:space="preserve">                                                                              '[24]DCF w TV'!$1:$1048576</definedName>
    <definedName name="_bdm.4eccf407af574753b68d31e918227660.edm" hidden="1" xml:space="preserve">                  [30]DCF!$1:$1048576</definedName>
    <definedName name="_bdm.4ececc5b22254932bab950356f04d0c8.edm" hidden="1" xml:space="preserve">                  [31]Aducanumab!$1:$1048576</definedName>
    <definedName name="_bdm.4efb891171e045378a334b522dd851e2.edm" localSheetId="7" hidden="1">[22]ETX2514SUL!#REF!</definedName>
    <definedName name="_bdm.4efb891171e045378a334b522dd851e2.edm" hidden="1">[23]ETX2514SUL!#REF!</definedName>
    <definedName name="_bdm.4f0bcf648c234317b248d16f9c415b45.edm" hidden="1">#REF!</definedName>
    <definedName name="_bdm.4f0f0c014bf04418aadf090ebac6dcae.edm" localSheetId="7" hidden="1" xml:space="preserve">                                                                                                                                                  [22]DCF!$1:$1048576</definedName>
    <definedName name="_bdm.4f0f0c014bf04418aadf090ebac6dcae.edm" hidden="1" xml:space="preserve">                                                                                                                                                  [23]DCF!$1:$1048576</definedName>
    <definedName name="_bdm.4f23f08dc1da40c48db00b40b3252ba4.edm" hidden="1" xml:space="preserve">                                                                                       [25]DCF!$1:$1048576</definedName>
    <definedName name="_bdm.4f976461b9294a78ab1f97f2168f4238.edm" localSheetId="7" hidden="1" xml:space="preserve">                                                                           [28]DCF!$1:$1048576</definedName>
    <definedName name="_bdm.4f976461b9294a78ab1f97f2168f4238.edm" hidden="1" xml:space="preserve">                                                                           [29]DCF!$1:$1048576</definedName>
    <definedName name="_bdm.4fd07df10e3a4e5483d325db83023c5f.edm" hidden="1" xml:space="preserve">                  '[30]IFX-1 HS'!$1:$1048576</definedName>
    <definedName name="_bdm.4fd0daf935b544a1adff1bc6b466a3ae.edm" hidden="1" xml:space="preserve">                  '[30]Pipeline- OLD'!$1:$1048576</definedName>
    <definedName name="_bdm.50172d92c93f4c458743bfcebfe7a90d.edm" localSheetId="7" hidden="1">#REF!</definedName>
    <definedName name="_bdm.50172d92c93f4c458743bfcebfe7a90d.edm" hidden="1">#REF!</definedName>
    <definedName name="_bdm.50339fe1800949c9b196dcf8f2a3c98f.edm" localSheetId="7" hidden="1">#REF!</definedName>
    <definedName name="_bdm.50339fe1800949c9b196dcf8f2a3c98f.edm" hidden="1">#REF!</definedName>
    <definedName name="_bdm.507046ba2bfd45c29b226d8371a3f7ae.edm" localSheetId="7" hidden="1" xml:space="preserve">                  '[32]MYK-461'!$1:$1048576</definedName>
    <definedName name="_bdm.507046ba2bfd45c29b226d8371a3f7ae.edm" hidden="1" xml:space="preserve">                  '[33]Mavacamten (MYK-461)'!$1:$1048576</definedName>
    <definedName name="_bdm.50795377E29B479D95B364477AB6E29E.edm" localSheetId="7" hidden="1">#REF!</definedName>
    <definedName name="_bdm.50795377E29B479D95B364477AB6E29E.edm" hidden="1">#REF!</definedName>
    <definedName name="_bdm.509949FC80F84B6DA3A67264B62C3781.edm" localSheetId="7" hidden="1" xml:space="preserve">            [26]Safety!$A$1:$IV$65536</definedName>
    <definedName name="_bdm.509949FC80F84B6DA3A67264B62C3781.edm" hidden="1" xml:space="preserve">            [27]Safety!$A$1:$IV$65536</definedName>
    <definedName name="_bdm.50ca4f4ca2454ceda59d587469900e6d.edm" hidden="1">#REF!</definedName>
    <definedName name="_bdm.5104be702e4c407cb9d2e2e3ce8fb4d0.edm" hidden="1" xml:space="preserve">                                                    '[30]IFX-1 AAV'!$1:$1048576</definedName>
    <definedName name="_bdm.516d078b8c5f477db788fbc83b1b960a.edm" hidden="1" xml:space="preserve">                                                                                              [25]DCF!$1:$1048576</definedName>
    <definedName name="_bdm.516d2d60302949f88cbef5475afc4638.edm" hidden="1">#REF!</definedName>
    <definedName name="_bdm.5182f4396dd24a80a6d5a7b95a2dfa6c.edm" localSheetId="7" hidden="1">#REF!</definedName>
    <definedName name="_bdm.5182f4396dd24a80a6d5a7b95a2dfa6c.edm" hidden="1">#REF!</definedName>
    <definedName name="_bdm.51e3032d21f9446697da7d1978cd52cc.edm" localSheetId="7" hidden="1" xml:space="preserve">                                                                              [28]DCF!$1:$1048576</definedName>
    <definedName name="_bdm.51e3032d21f9446697da7d1978cd52cc.edm" hidden="1" xml:space="preserve">                                                                              [29]DCF!$1:$1048576</definedName>
    <definedName name="_bdm.520084a6e19d4b73bbe78c8e98fb22ab.edm" hidden="1" xml:space="preserve">                                                                                       [25]DCF!$1:$1048576</definedName>
    <definedName name="_bdm.521822a1e38a498b81dc65c02541866f.edm" localSheetId="7" hidden="1">#REF!</definedName>
    <definedName name="_bdm.521822a1e38a498b81dc65c02541866f.edm" hidden="1">#REF!</definedName>
    <definedName name="_bdm.526a5aea85c140e0a9e447feb8fab785.edm" hidden="1" xml:space="preserve">                                        [34]DCF!$1:$1048576</definedName>
    <definedName name="_bdm.526d202c6caa453da70d832de8084376.edm" localSheetId="7" hidden="1">[22]ETX2514SUL!#REF!</definedName>
    <definedName name="_bdm.526d202c6caa453da70d832de8084376.edm" hidden="1">[23]ETX2514SUL!#REF!</definedName>
    <definedName name="_bdm.52ab4d96de724d339914037768bc53eb.edm" hidden="1" xml:space="preserve">           '[54]Cash Flow'!$1:$1048576</definedName>
    <definedName name="_bdm.52e0755f06454acb876d6104123ee61e.edm" hidden="1" xml:space="preserve">                  [30]DCF!$1:$1048576</definedName>
    <definedName name="_bdm.531f4dd726c24a5c8ddc5ec6c691114c.edm" localSheetId="7" hidden="1" xml:space="preserve">                                                    [22]DCF!$1:$1048576</definedName>
    <definedName name="_bdm.531f4dd726c24a5c8ddc5ec6c691114c.edm" hidden="1" xml:space="preserve">                                                    [23]DCF!$1:$1048576</definedName>
    <definedName name="_bdm.532ff9e143db4fbc935880a09afa6156.edm" localSheetId="7" hidden="1" xml:space="preserve">                                                                                        [22]Milestones!$1:$1048576</definedName>
    <definedName name="_bdm.532ff9e143db4fbc935880a09afa6156.edm" hidden="1" xml:space="preserve">                                                                                        [23]Milestones!$1:$1048576</definedName>
    <definedName name="_bdm.534a68c36ebb4298b13f9063266de481.edm" localSheetId="7" hidden="1">#REF!</definedName>
    <definedName name="_bdm.534a68c36ebb4298b13f9063266de481.edm" hidden="1">#REF!</definedName>
    <definedName name="_bdm.536118623b24442c94c3994653702a1c.edm" hidden="1" xml:space="preserve">                           '[24]DCF w TV'!$1:$1048576</definedName>
    <definedName name="_bdm.536af6dd71cb4a6a98e0d348adfb766f.edm" localSheetId="7" hidden="1">#REF!</definedName>
    <definedName name="_bdm.536af6dd71cb4a6a98e0d348adfb766f.edm" hidden="1">#REF!</definedName>
    <definedName name="_bdm.536e6fc42de046d3affc18c5ee8a4b20.edm" hidden="1">#REF!</definedName>
    <definedName name="_bdm.536e70cd4a4e4d47a87665657b476262.edm" localSheetId="7" hidden="1" xml:space="preserve">                                        [32]Milestones!$1:$1048576</definedName>
    <definedName name="_bdm.536e70cd4a4e4d47a87665657b476262.edm" hidden="1">#REF!</definedName>
    <definedName name="_bdm.53942b805c4d425b9844bd40ce64389d.edm" localSheetId="7" hidden="1">#REF!</definedName>
    <definedName name="_bdm.53942b805c4d425b9844bd40ce64389d.edm" hidden="1">#REF!</definedName>
    <definedName name="_bdm.539bdb7ebd954524bb49f3acf2fda7bc.edm" hidden="1" xml:space="preserve">                           '[24]Handout Tables'!$1:$1048576</definedName>
    <definedName name="_bdm.53c56aec682f43aa9170c0b0fa626b42.edm" hidden="1" xml:space="preserve">                           [24]Jakafi!$1:$1048576</definedName>
    <definedName name="_bdm.53d49107acf04e54bac2e9a60119b2a5.edm" localSheetId="7" hidden="1" xml:space="preserve">                  '[32]MYK-461'!$1:$1048576</definedName>
    <definedName name="_bdm.53d49107acf04e54bac2e9a60119b2a5.edm" hidden="1" xml:space="preserve">                  '[33]Mavacamten (MYK-461)'!$1:$1048576</definedName>
    <definedName name="_bdm.53e29316ab0542dabc34d3c4e7110a38.edm" hidden="1" xml:space="preserve">                                                                  '[24]DCF w TV'!$1:$1048576</definedName>
    <definedName name="_bdm.53ffc1d1826642b48b3f783454fe8175.edm" localSheetId="7" hidden="1">#REF!</definedName>
    <definedName name="_bdm.53ffc1d1826642b48b3f783454fe8175.edm" hidden="1">#REF!</definedName>
    <definedName name="_bdm.5419add1a41b44b78af68968f76b6eff.edm" localSheetId="7" hidden="1" xml:space="preserve">                                    [22]Milestones!$1:$1048576</definedName>
    <definedName name="_bdm.5419add1a41b44b78af68968f76b6eff.edm" hidden="1" xml:space="preserve">                                    [23]Milestones!$1:$1048576</definedName>
    <definedName name="_bdm.54310fe956d443eeb9c7d59319be4bad.edm" localSheetId="7" hidden="1">#REF!</definedName>
    <definedName name="_bdm.54310fe956d443eeb9c7d59319be4bad.edm" hidden="1">#REF!</definedName>
    <definedName name="_bdm.5478ee910b2e4d51ab80cb1a56b1c295.edm" hidden="1">#REF!</definedName>
    <definedName name="_bdm.54b93d55bf4d47ba84a75f5fd67ecaad.edm" localSheetId="7" hidden="1">#REF!</definedName>
    <definedName name="_bdm.54b93d55bf4d47ba84a75f5fd67ecaad.edm" hidden="1" xml:space="preserve">         '[49]VA cons'!$1:$1048576</definedName>
    <definedName name="_bdm.54df8fced6134d03b6411f2c61576c74.edm" localSheetId="7" hidden="1">#REF!</definedName>
    <definedName name="_bdm.54df8fced6134d03b6411f2c61576c74.edm" hidden="1">#REF!</definedName>
    <definedName name="_bdm.55016a12fd5040fa82b39a8a76ccef72.edm" hidden="1" xml:space="preserve">                                                                                                                                            '[25]RA101495 PNH'!$1:$1048576</definedName>
    <definedName name="_bdm.550885fcda9f4091bf6c99069a7e2931.edm" localSheetId="7" hidden="1" xml:space="preserve">                                                '[32]MYK-461'!$1:$1048576</definedName>
    <definedName name="_bdm.550885fcda9f4091bf6c99069a7e2931.edm" hidden="1" xml:space="preserve">                                                '[33]Mavacamten (MYK-461)'!$1:$1048576</definedName>
    <definedName name="_bdm.55130b4c4ca94d2a8088bbe31b2cce37.edm" hidden="1" xml:space="preserve">                                             '[45]Our View vs Street'!$1:$1048576</definedName>
    <definedName name="_bdm.551869A0CF764AE19112BCA7C094F3FB.edm" localSheetId="7" hidden="1" xml:space="preserve">                                                 '[26]R788 IIB TASKi3'!$A$1:$IV$65536</definedName>
    <definedName name="_bdm.551869A0CF764AE19112BCA7C094F3FB.edm" hidden="1" xml:space="preserve">                                                 '[27]R788 IIB TASKi3'!$A$1:$IV$65536</definedName>
    <definedName name="_bdm.551b3bbb36d94925aab1cd718d253e61.edm" localSheetId="7" hidden="1">#REF!</definedName>
    <definedName name="_bdm.551b3bbb36d94925aab1cd718d253e61.edm" hidden="1">#REF!</definedName>
    <definedName name="_bdm.55219af8eda748879b3199566ed1e918.edm" localSheetId="7" hidden="1" xml:space="preserve">                                                '[32]MYK-461'!$1:$1048576</definedName>
    <definedName name="_bdm.55219af8eda748879b3199566ed1e918.edm" hidden="1" xml:space="preserve">                                                '[33]Mavacamten (MYK-461)'!$1:$1048576</definedName>
    <definedName name="_bdm.556025c2e8034c5da0513e33bb6de1d5.edm" localSheetId="7" hidden="1" xml:space="preserve">                                        [22]ETX2514SUL!$1:$1048576</definedName>
    <definedName name="_bdm.556025c2e8034c5da0513e33bb6de1d5.edm" hidden="1" xml:space="preserve">                                        [23]ETX2514SUL!$1:$1048576</definedName>
    <definedName name="_bdm.5560850cfdc14701992c323ad4a286b5.edm" hidden="1" xml:space="preserve">                                            '[30]IFX-1 HS'!$1:$1048576</definedName>
    <definedName name="_bdm.55a15a917abd4c5a921a0fe338943ae1.edm" hidden="1" xml:space="preserve">                  [30]DCF!$1:$1048576</definedName>
    <definedName name="_bdm.55cb2bb6a03c43eb8ff62bfeb45620af.edm" localSheetId="7" hidden="1">#REF!</definedName>
    <definedName name="_bdm.55cb2bb6a03c43eb8ff62bfeb45620af.edm" hidden="1" xml:space="preserve">         '[39]Handout Tables'!$1:$1048576</definedName>
    <definedName name="_bdm.55dcc24e51c846c5af7dcad3684397ca.edm" localSheetId="7" hidden="1" xml:space="preserve">                                    [22]Milestones!$1:$1048576</definedName>
    <definedName name="_bdm.55dcc24e51c846c5af7dcad3684397ca.edm" hidden="1" xml:space="preserve">                                    [23]Milestones!$1:$1048576</definedName>
    <definedName name="_bdm.55f3cfbc0df046fbb16a4191a8ee8c2c.edm" localSheetId="7" hidden="1" xml:space="preserve">                           '[28]PTG-200 CD'!$1:$1048576</definedName>
    <definedName name="_bdm.55f3cfbc0df046fbb16a4191a8ee8c2c.edm" hidden="1" xml:space="preserve">                           '[29]PTG-200 CD'!$1:$1048576</definedName>
    <definedName name="_bdm.5630bbe5d06447b9b223db12b63e072f.edm" hidden="1" xml:space="preserve">                  [30]DCF!$1:$1048576</definedName>
    <definedName name="_bdm.56318f019abe4aa1aa80172b5f6bf63b.edm" localSheetId="7" hidden="1">#REF!</definedName>
    <definedName name="_bdm.56318f019abe4aa1aa80172b5f6bf63b.edm" hidden="1">#REF!</definedName>
    <definedName name="_bdm.568D650E99084616B72DB0D77ED2D8C8.edm" localSheetId="7" hidden="1">#REF!</definedName>
    <definedName name="_bdm.568D650E99084616B72DB0D77ED2D8C8.edm" hidden="1">#REF!</definedName>
    <definedName name="_bdm.56a94bfee80143c0b3ade777dae4d0b2.edm" hidden="1" xml:space="preserve">                  [30]DCF!$1:$1048576</definedName>
    <definedName name="_bdm.56bd011ee68d4868b373de8caffbc99e.edm" hidden="1" xml:space="preserve">                                                    [34]DCF!$1:$1048576</definedName>
    <definedName name="_bdm.56bd1980e5294d4fa6685da85d791e8f.edm" localSheetId="7" hidden="1" xml:space="preserve">                           [37]Olumiant!$1:$1048576</definedName>
    <definedName name="_bdm.56bd1980e5294d4fa6685da85d791e8f.edm" hidden="1" xml:space="preserve">                           [38]Olumiant!$1:$1048576</definedName>
    <definedName name="_bdm.56ee48d77a8543a4af0663f7902e99d8.edm" localSheetId="7" hidden="1">#REF!</definedName>
    <definedName name="_bdm.56ee48d77a8543a4af0663f7902e99d8.edm" hidden="1">#REF!</definedName>
    <definedName name="_bdm.56fdc3a356f0424f87e39470a564980a.edm" localSheetId="7" hidden="1">[22]ETX2514SUL!#REF!</definedName>
    <definedName name="_bdm.56fdc3a356f0424f87e39470a564980a.edm" hidden="1">[23]ETX2514SUL!#REF!</definedName>
    <definedName name="_bdm.57357e4cf0744aa6b6b8e37171248e00.edm" localSheetId="7" hidden="1">#REF!</definedName>
    <definedName name="_bdm.57357e4cf0744aa6b6b8e37171248e00.edm" hidden="1">#REF!</definedName>
    <definedName name="_bdm.57499eaaa10e4ad5a6a25b9e5268b684.edm" localSheetId="7" hidden="1">#REF!</definedName>
    <definedName name="_bdm.57499eaaa10e4ad5a6a25b9e5268b684.edm" hidden="1">#REF!</definedName>
    <definedName name="_bdm.5750b44b061d4536b9264a40331bdc24.edm" hidden="1" xml:space="preserve">                                                  [34]Model!$1:$1048576</definedName>
    <definedName name="_bdm.57decb8bb821492da7cb027301788e13.edm" hidden="1" xml:space="preserve">                  [34]Guidance!$1:$1048576</definedName>
    <definedName name="_bdm.57ea7d1b5aca4aa38c272ba55ad64fa6.edm" localSheetId="7" hidden="1" xml:space="preserve">                                        [32]Milestones!$1:$1048576</definedName>
    <definedName name="_bdm.57ea7d1b5aca4aa38c272ba55ad64fa6.edm" hidden="1">#REF!</definedName>
    <definedName name="_bdm.584b43fece5c44a7bc30acf1756e9b04.edm" hidden="1" xml:space="preserve">                                                                                                                                                                                                                 [25]DCF!$1:$1048576</definedName>
    <definedName name="_bdm.5857515d1268483f881a51f92368a947.edm" localSheetId="7" hidden="1">#REF!</definedName>
    <definedName name="_bdm.5857515d1268483f881a51f92368a947.edm" hidden="1">#REF!</definedName>
    <definedName name="_bdm.585847e3ec2a4a419173969d38ff9079.edm" hidden="1" xml:space="preserve">                                            '[30]IFX-1 HS'!$1:$1048576</definedName>
    <definedName name="_bdm.5862bcf17e6946f4bd35fae69f57ec77.edm" hidden="1" xml:space="preserve">                                      '[30]IFX-1 HS'!$1:$1048576</definedName>
    <definedName name="_bdm.5871f558a3c74746871e0fbd4843afbc.edm" hidden="1" xml:space="preserve">               '[25]RA101495 Total'!$1:$1048576</definedName>
    <definedName name="_bdm.58807ab26ccc426fae46de51cb09d789.edm" hidden="1" xml:space="preserve">                  [34]DCF!$1:$1048576</definedName>
    <definedName name="_bdm.588e6e402a664f64b4352f198497be5a.edm" hidden="1" xml:space="preserve">                                                    [30]DCF!$1:$1048576</definedName>
    <definedName name="_bdm.589db367041644ebad9e53b3749c2186.edm" hidden="1" xml:space="preserve">                                                                                              [25]DCF!$1:$1048576</definedName>
    <definedName name="_bdm.58a6186a267c4109869e672a4d6f5e33.edm" hidden="1" xml:space="preserve">                                                                  '[24]Handout Tables'!$1:$1048576</definedName>
    <definedName name="_bdm.58b7b26d76a44f84b7b0b658bb7e0140.edm" localSheetId="7" hidden="1">#REF!</definedName>
    <definedName name="_bdm.58b7b26d76a44f84b7b0b658bb7e0140.edm" hidden="1">#REF!</definedName>
    <definedName name="_bdm.58BCF407F57148BFAB219B65213185DD.edm" localSheetId="7" hidden="1">#REF!</definedName>
    <definedName name="_bdm.58BCF407F57148BFAB219B65213185DD.edm" hidden="1">#REF!</definedName>
    <definedName name="_bdm.58f1acfa396f4fd5917f4311cd766b98.edm" hidden="1" xml:space="preserve">                                                                                             [25]DCF!$1:$1048576</definedName>
    <definedName name="_bdm.593d5e705ede4f0490eecf6f59edbe5f.edm" localSheetId="7" hidden="1" xml:space="preserve">                                    [22]ETX2514SUL!$1:$1048576</definedName>
    <definedName name="_bdm.593d5e705ede4f0490eecf6f59edbe5f.edm" hidden="1" xml:space="preserve">                                    [23]ETX2514SUL!$1:$1048576</definedName>
    <definedName name="_bdm.59502cc089f3448794c4e9796ec32c86.edm" localSheetId="7" hidden="1">#REF!</definedName>
    <definedName name="_bdm.59502cc089f3448794c4e9796ec32c86.edm" hidden="1">#REF!</definedName>
    <definedName name="_bdm.59512f6c29484b1eb35164b13838a30d.edm" hidden="1" xml:space="preserve">                           '[24]DCF w TV'!$1:$1048576</definedName>
    <definedName name="_bdm.59673f5755814568a189085e9d49b2a2.edm" localSheetId="7" hidden="1">#REF!</definedName>
    <definedName name="_bdm.59673f5755814568a189085e9d49b2a2.edm" hidden="1">#REF!</definedName>
    <definedName name="_bdm.59c6e6adf3ae477591e33f35619d2fe9.edm" hidden="1">#REF!</definedName>
    <definedName name="_bdm.59e0bad691694dd88e70cd1158b37f3e.edm" localSheetId="7" hidden="1" xml:space="preserve">                  '[32]MYK-461'!$1:$1048576</definedName>
    <definedName name="_bdm.59e0bad691694dd88e70cd1158b37f3e.edm" hidden="1" xml:space="preserve">                  '[33]Mavacamten (MYK-461)'!$1:$1048576</definedName>
    <definedName name="_bdm.59e53818e3f9480c967699590addd443.edm" localSheetId="7" hidden="1" xml:space="preserve">                                    [22]Milestones!$1:$1048576</definedName>
    <definedName name="_bdm.59e53818e3f9480c967699590addd443.edm" hidden="1" xml:space="preserve">                                    [23]Milestones!$1:$1048576</definedName>
    <definedName name="_bdm.5a4c6f02915649c58d4e10106d46bb64.edm" localSheetId="7" hidden="1">#REF!</definedName>
    <definedName name="_bdm.5a4c6f02915649c58d4e10106d46bb64.edm" hidden="1" xml:space="preserve">         '[39]Handout Tables'!$1:$1048576</definedName>
    <definedName name="_bdm.5A615E9B2A4E4699802EF6BF377B1714.edm" localSheetId="7" hidden="1">#REF!</definedName>
    <definedName name="_bdm.5A615E9B2A4E4699802EF6BF377B1714.edm" hidden="1">#REF!</definedName>
    <definedName name="_bdm.5a84a32bc7bc4285b5ab32e63ef2a923.edm" localSheetId="7" hidden="1">#REF!</definedName>
    <definedName name="_bdm.5a84a32bc7bc4285b5ab32e63ef2a923.edm" hidden="1">#REF!</definedName>
    <definedName name="_bdm.5acb649e7d094214bfcb84b4f4a98a60.edm" localSheetId="7" hidden="1" xml:space="preserve">                           '[28]PTG-100 UC'!$1:$1048576</definedName>
    <definedName name="_bdm.5acb649e7d094214bfcb84b4f4a98a60.edm" hidden="1" xml:space="preserve">                           '[29]PTG-100 UC'!$1:$1048576</definedName>
    <definedName name="_bdm.5adacb5164b44cb6ad6a95fa446ecb5a.edm" hidden="1">#REF!</definedName>
    <definedName name="_bdm.5ba4d7a761b54a54a49a5508da1236aa.edm" hidden="1" xml:space="preserve">                  '[46] Milestones'!$1:$1048576</definedName>
    <definedName name="_bdm.5BCF65F5FCDD48DC94EF9106A7397AAA.edm" localSheetId="7" hidden="1">[58]OSIP!$A:$IV</definedName>
    <definedName name="_bdm.5BCF65F5FCDD48DC94EF9106A7397AAA.edm" hidden="1">[59]OSIP!$A:$IV</definedName>
    <definedName name="_bdm.5BF7424BDB064A3CA73B77DA8298E8C9.edm" localSheetId="7" hidden="1">#REF!</definedName>
    <definedName name="_bdm.5BF7424BDB064A3CA73B77DA8298E8C9.edm" hidden="1">#REF!</definedName>
    <definedName name="_bdm.5c0a3443cb9041a5a716b635a11eb188.edm" hidden="1">#REF!</definedName>
    <definedName name="_bdm.5c31bf4c7c39496ba4a72e1983453eb4.edm" hidden="1" xml:space="preserve">                  [34]Model!$1:$1048576</definedName>
    <definedName name="_bdm.5c37c2956a60463fb37e5fbc04431a81.edm" localSheetId="7" hidden="1" xml:space="preserve">                                                                        [28]Milestones!$1:$1048576</definedName>
    <definedName name="_bdm.5c37c2956a60463fb37e5fbc04431a81.edm" hidden="1" xml:space="preserve">                                                                        [29]Milestones!$1:$1048576</definedName>
    <definedName name="_bdm.5c757ec010a546169047ec896665ecae.edm" hidden="1">#REF!</definedName>
    <definedName name="_bdm.5c85ed005d0b45558864aebddfed347d.edm" hidden="1" xml:space="preserve">                           '[24]DCF w TV'!$1:$1048576</definedName>
    <definedName name="_bdm.5cb0aa6fb57648ea84416e7d12c1eebc.edm" hidden="1">#REF!</definedName>
    <definedName name="_bdm.5ce8fa9958ba46e38c7858a2b573eab5.edm" localSheetId="7" hidden="1">#REF!</definedName>
    <definedName name="_bdm.5ce8fa9958ba46e38c7858a2b573eab5.edm" hidden="1" xml:space="preserve">         '[39]Handout Tables'!$1:$1048576</definedName>
    <definedName name="_bdm.5d051afb05d844629918861b7cb382e6.edm" localSheetId="7" hidden="1" xml:space="preserve">                           '[28]Handout Tables'!$1:$1048576</definedName>
    <definedName name="_bdm.5d051afb05d844629918861b7cb382e6.edm" hidden="1" xml:space="preserve">                           '[29]Handout Tables'!$1:$1048576</definedName>
    <definedName name="_bdm.5d4f9c96caa049a4b237bcd450453053.edm" localSheetId="7" hidden="1" xml:space="preserve">                                                                        '[28]PTG-100 UC'!$1:$1048576</definedName>
    <definedName name="_bdm.5d4f9c96caa049a4b237bcd450453053.edm" hidden="1" xml:space="preserve">                                                                        '[29]PTG-100 UC'!$1:$1048576</definedName>
    <definedName name="_bdm.5d74976ece2e456fb41f3a4127226e5b.edm" hidden="1" xml:space="preserve">         '[54]Cash Flow'!$1:$1048576</definedName>
    <definedName name="_bdm.5d853fa7f9664eb68b86a8a0aa08b711.edm" hidden="1" xml:space="preserve">                  [30]DCF!$1:$1048576</definedName>
    <definedName name="_bdm.5D98A186B2F44BABBA212F97E31DE1DB.edm" localSheetId="7" hidden="1">#REF!</definedName>
    <definedName name="_bdm.5D98A186B2F44BABBA212F97E31DE1DB.edm" hidden="1">#REF!</definedName>
    <definedName name="_bdm.5d9fee3dbb46485f954e34894e63c04a.edm" localSheetId="7" hidden="1">#REF!</definedName>
    <definedName name="_bdm.5d9fee3dbb46485f954e34894e63c04a.edm" hidden="1">#REF!</definedName>
    <definedName name="_bdm.5db711b7c3ea4120bcb898ce292dc0f7.edm" hidden="1">#REF!</definedName>
    <definedName name="_bdm.5dce91231eec44f8adaaa65cdf17977e.edm" localSheetId="7" hidden="1" xml:space="preserve">                                                                                                                  [22]DCF!$1:$1048576</definedName>
    <definedName name="_bdm.5dce91231eec44f8adaaa65cdf17977e.edm" hidden="1" xml:space="preserve">                                                                                                                  [23]DCF!$1:$1048576</definedName>
    <definedName name="_bdm.5ddb18f5ad1b425188b75e4bc98455b1.edm" hidden="1" xml:space="preserve">                           [24]Epacadostat!$1:$1048576</definedName>
    <definedName name="_bdm.5e71760066084226a74b39423b06e7b5.edm" localSheetId="7" hidden="1" xml:space="preserve">                                                                     [28]Milestones!$1:$1048576</definedName>
    <definedName name="_bdm.5e71760066084226a74b39423b06e7b5.edm" hidden="1" xml:space="preserve">                                                                     [29]Milestones!$1:$1048576</definedName>
    <definedName name="_bdm.5e9ed02b1d08453fab6cf02f711edeb1.edm" localSheetId="7" hidden="1" xml:space="preserve">                                                    [22]DCF!$1:$1048576</definedName>
    <definedName name="_bdm.5e9ed02b1d08453fab6cf02f711edeb1.edm" hidden="1" xml:space="preserve">                                                    [23]DCF!$1:$1048576</definedName>
    <definedName name="_bdm.5ebc3aad8e734522a180645734217442.edm" localSheetId="7" hidden="1">#REF!</definedName>
    <definedName name="_bdm.5ebc3aad8e734522a180645734217442.edm" hidden="1">#REF!</definedName>
    <definedName name="_bdm.5ebda78490ae47a8b576708bcbe22daf.edm" localSheetId="7" hidden="1" xml:space="preserve">                                                                           [37]Olumiant!$1:$1048576</definedName>
    <definedName name="_bdm.5ebda78490ae47a8b576708bcbe22daf.edm" hidden="1" xml:space="preserve">                                                                           [38]Olumiant!$1:$1048576</definedName>
    <definedName name="_bdm.5ef34c639e1548b99f1748c28574bd7a.edm" localSheetId="7" hidden="1" xml:space="preserve">                                                                                                        '[52]BlueMatrix - HealthCare'!$1:$1048576</definedName>
    <definedName name="_bdm.5ef34c639e1548b99f1748c28574bd7a.edm" hidden="1" xml:space="preserve">                                                                                                        '[53]BlueMatrix - HealthCare'!$1:$1048576</definedName>
    <definedName name="_bdm.5f0045e0a7cb4462bc955007d3382f13.edm" localSheetId="7" hidden="1">#REF!</definedName>
    <definedName name="_bdm.5f0045e0a7cb4462bc955007d3382f13.edm" hidden="1">#REF!</definedName>
    <definedName name="_bdm.5f1436b4669e46e697302d62ee94985d.edm" localSheetId="7" hidden="1">#REF!</definedName>
    <definedName name="_bdm.5f1436b4669e46e697302d62ee94985d.edm" hidden="1">#REF!</definedName>
    <definedName name="_bdm.5f2bce39142741e68b3b193796e770b8.edm" localSheetId="7" hidden="1" xml:space="preserve">                                                  [32]DCF!$1:$1048576</definedName>
    <definedName name="_bdm.5f2bce39142741e68b3b193796e770b8.edm" hidden="1" xml:space="preserve">                                                  [33]DCF!$1:$1048576</definedName>
    <definedName name="_bdm.5f65b79ffa674433af3df0e559d8a40f.edm" localSheetId="7" hidden="1">#REF!</definedName>
    <definedName name="_bdm.5f65b79ffa674433af3df0e559d8a40f.edm" hidden="1">#REF!</definedName>
    <definedName name="_bdm.5FD62E3CFE08434F92780CF4FE383167.edm" localSheetId="7" hidden="1">#REF!</definedName>
    <definedName name="_bdm.5FD62E3CFE08434F92780CF4FE383167.edm" hidden="1">#REF!</definedName>
    <definedName name="_bdm.5ff823292762407c9ce0faef52090a58.edm" localSheetId="7" hidden="1">[22]ETX2514SUL!#REF!</definedName>
    <definedName name="_bdm.5ff823292762407c9ce0faef52090a58.edm" hidden="1">[23]ETX2514SUL!#REF!</definedName>
    <definedName name="_bdm.6012c57d92394b59b701f35e6c557223.edm" localSheetId="7" hidden="1" xml:space="preserve">                  [47]Milestones!$1:$1048576</definedName>
    <definedName name="_bdm.6012c57d92394b59b701f35e6c557223.edm" hidden="1">#REF!</definedName>
    <definedName name="_bdm.601f2d68c9cb44549162dbd6fabce4d9.edm" localSheetId="7" hidden="1" xml:space="preserve">                                                                                 [28]Milestones!$1:$1048576</definedName>
    <definedName name="_bdm.601f2d68c9cb44549162dbd6fabce4d9.edm" hidden="1" xml:space="preserve">                                                                                 [29]Milestones!$1:$1048576</definedName>
    <definedName name="_bdm.606e6d5f800f436c86c89e90401c35ca.edm" localSheetId="7" hidden="1">#REF!</definedName>
    <definedName name="_bdm.606e6d5f800f436c86c89e90401c35ca.edm" hidden="1">#REF!</definedName>
    <definedName name="_bdm.608e32d910654d92bb4a1f2cded1c561.edm" hidden="1">#REF!</definedName>
    <definedName name="_bdm.60da188257e54869bb7445aba88abea2.edm" localSheetId="7" hidden="1" xml:space="preserve">                                    '[35]VA con'!$1:$1048576</definedName>
    <definedName name="_bdm.60da188257e54869bb7445aba88abea2.edm" hidden="1" xml:space="preserve">                                    '[36]VA con'!$1:$1048576</definedName>
    <definedName name="_bdm.60f12b7dfc7d43a08a773679b0c75762.edm" localSheetId="7" hidden="1">#REF!</definedName>
    <definedName name="_bdm.60f12b7dfc7d43a08a773679b0c75762.edm" hidden="1">#REF!</definedName>
    <definedName name="_bdm.610a4034aaac40cea66d4c31cf7ecbab.edm" localSheetId="7" hidden="1" xml:space="preserve">                           [28]Milestones!$1:$1048576</definedName>
    <definedName name="_bdm.610a4034aaac40cea66d4c31cf7ecbab.edm" hidden="1" xml:space="preserve">                           [29]Milestones!$1:$1048576</definedName>
    <definedName name="_bdm.611E820E874A42449313004D6480664A.edm" localSheetId="7" hidden="1">#REF!</definedName>
    <definedName name="_bdm.611E820E874A42449313004D6480664A.edm" hidden="1">#REF!</definedName>
    <definedName name="_bdm.614458695d1d4aa89c7e1e145ef4b4c8.edm" localSheetId="7" hidden="1">#REF!</definedName>
    <definedName name="_bdm.614458695d1d4aa89c7e1e145ef4b4c8.edm" hidden="1">#REF!</definedName>
    <definedName name="_bdm.615609bdded04d5ca7590eae79516f19.edm" hidden="1" xml:space="preserve">                                                                  [24]Epacadostat!$1:$1048576</definedName>
    <definedName name="_bdm.6171fb1aecb0453398613732e924578c.edm" localSheetId="7" hidden="1" xml:space="preserve">                  '[32]MYK-461'!$1:$1048576</definedName>
    <definedName name="_bdm.6171fb1aecb0453398613732e924578c.edm" hidden="1" xml:space="preserve">                  '[33]Mavacamten (MYK-461)'!$1:$1048576</definedName>
    <definedName name="_bdm.617ed98ea1c34a3a8b4f3e4e73315b4c.edm" localSheetId="7" hidden="1" xml:space="preserve">                                                                                 '[28]PTG-100 UC'!$1:$1048576</definedName>
    <definedName name="_bdm.617ed98ea1c34a3a8b4f3e4e73315b4c.edm" hidden="1" xml:space="preserve">                                                                                 '[29]PTG-100 UC'!$1:$1048576</definedName>
    <definedName name="_bdm.61df2093d53b456c8dc31fda96a4816e.edm" hidden="1" xml:space="preserve">                                                            [31]Aducanumab!$1:$1048576</definedName>
    <definedName name="_bdm.61e12baa25b6430baa69886c4e213204.edm" hidden="1" xml:space="preserve">                                                                              '[24]DCF w TV'!$1:$1048576</definedName>
    <definedName name="_bdm.620098431b9b4c27aed738789fd3e5e3.edm" hidden="1">#REF!</definedName>
    <definedName name="_bdm.6255538a670c460db679a73c4a964b2f.edm" localSheetId="7" hidden="1">#REF!</definedName>
    <definedName name="_bdm.6255538a670c460db679a73c4a964b2f.edm" hidden="1">#REF!</definedName>
    <definedName name="_bdm.6259488a35f94d7993598d992847369a.edm" hidden="1" xml:space="preserve">                                                    [31]Aducanumab!$1:$1048576</definedName>
    <definedName name="_bdm.62cd137021d44278a4abc9a0d6a54f45.edm" hidden="1" xml:space="preserve">                  '[30]IFX-1 HS'!$1:$1048576</definedName>
    <definedName name="_bdm.634d13163c884f67b9c4934480e249da.edm" localSheetId="7" hidden="1" xml:space="preserve">                                        [32]DCF!$1:$1048576</definedName>
    <definedName name="_bdm.634d13163c884f67b9c4934480e249da.edm" hidden="1" xml:space="preserve">                                        [33]DCF!$1:$1048576</definedName>
    <definedName name="_bdm.6393a7de69534ccb9fc307e3d9c2c28f.edm" hidden="1" xml:space="preserve">                  [30]DCF!$1:$1048576</definedName>
    <definedName name="_bdm.63eb0940fb434f038055db816840d18d.edm" localSheetId="7" hidden="1" xml:space="preserve">                  [32]DCF!$1:$1048576</definedName>
    <definedName name="_bdm.63eb0940fb434f038055db816840d18d.edm" hidden="1" xml:space="preserve">                  [33]DCF!$1:$1048576</definedName>
    <definedName name="_bdm.640c2431dc8745e28db73bdfc66e5fa0.edm" localSheetId="7" hidden="1" xml:space="preserve">                  [32]DCF!$1:$1048576</definedName>
    <definedName name="_bdm.640c2431dc8745e28db73bdfc66e5fa0.edm" hidden="1" xml:space="preserve">                  [33]DCF!$1:$1048576</definedName>
    <definedName name="_bdm.645078feb71b4f7b997ba8d9b0eb463c.edm" localSheetId="7" hidden="1" xml:space="preserve">                  '[52]Handout Tables'!$1:$1048576</definedName>
    <definedName name="_bdm.645078feb71b4f7b997ba8d9b0eb463c.edm" hidden="1" xml:space="preserve">                  '[53]Handout Tables'!$1:$1048576</definedName>
    <definedName name="_bdm.64731e1660d84a39ac2cf1839b25485b.edm" hidden="1" xml:space="preserve">                           '[24]DCF w TV'!$1:$1048576</definedName>
    <definedName name="_bdm.649A80C3FF5E4DF0A6BF7FD8B8B6BCC3.edm" localSheetId="7" hidden="1">#REF!</definedName>
    <definedName name="_bdm.649A80C3FF5E4DF0A6BF7FD8B8B6BCC3.edm" hidden="1">#REF!</definedName>
    <definedName name="_bdm.649ccf56b03a4bcda4f49dcea8c8d5d5.edm" localSheetId="7" hidden="1">#REF!</definedName>
    <definedName name="_bdm.649ccf56b03a4bcda4f49dcea8c8d5d5.edm" hidden="1">#REF!</definedName>
    <definedName name="_bdm.64ee4fb0d17645669cab556b492e0957.edm" localSheetId="7" hidden="1" xml:space="preserve">                                                                        '[28]PTG-100 UC'!$1:$1048576</definedName>
    <definedName name="_bdm.64ee4fb0d17645669cab556b492e0957.edm" hidden="1" xml:space="preserve">                                                                        '[29]PTG-100 UC'!$1:$1048576</definedName>
    <definedName name="_bdm.65151eabeff442d19a9a32438dfbac0b.edm" localSheetId="7" hidden="1">[22]ETX2514SUL!#REF!</definedName>
    <definedName name="_bdm.65151eabeff442d19a9a32438dfbac0b.edm" hidden="1">[23]ETX2514SUL!#REF!</definedName>
    <definedName name="_bdm.6517a2fbab9e4d328f00e769f7fb1b70.edm" hidden="1" xml:space="preserve">                                                    [30]Milestones!$1:$1048576</definedName>
    <definedName name="_bdm.657cf24b83524bc39c4489a30bbb863b.edm" hidden="1" xml:space="preserve">                                        [30]DCF!$1:$1048576</definedName>
    <definedName name="_bdm.65A6BCEE9C694A529C00DFE99366501F.edm" localSheetId="7" hidden="1" xml:space="preserve">                                 '[26]R788 IIb TASKi2'!$A$1:$IV$65536</definedName>
    <definedName name="_bdm.65A6BCEE9C694A529C00DFE99366501F.edm" hidden="1" xml:space="preserve">                                 '[27]R788 IIb TASKi2'!$A$1:$IV$65536</definedName>
    <definedName name="_bdm.65b88a4cce744b2e8d4b69a586097e15.edm" hidden="1" xml:space="preserve">                                            [34]Milestones!$1:$1048576</definedName>
    <definedName name="_bdm.65D057E40EE84371BC7DF3AFEF1550CF.edm" localSheetId="7" hidden="1">#REF!</definedName>
    <definedName name="_bdm.65D057E40EE84371BC7DF3AFEF1550CF.edm" hidden="1">#REF!</definedName>
    <definedName name="_bdm.660985d8400840aeb0a300668820f313.edm" localSheetId="7" hidden="1">#REF!</definedName>
    <definedName name="_bdm.660985d8400840aeb0a300668820f313.edm" hidden="1" xml:space="preserve">                      '[39]Handout Tables'!$1:$1048576</definedName>
    <definedName name="_bdm.6613810fbda24f55aa8f2a54b7c54a2c.edm" hidden="1" xml:space="preserve">                                                                              '[24]DCF w TV'!$1:$1048576</definedName>
    <definedName name="_bdm.6641e1c6f04b470aa9460b2f72920271.edm" hidden="1" xml:space="preserve">                                    [30]DCF!$1:$1048576</definedName>
    <definedName name="_bdm.66529d324c744518b12d9540f3fe9a5d.edm" localSheetId="7" hidden="1">#REF!</definedName>
    <definedName name="_bdm.66529d324c744518b12d9540f3fe9a5d.edm" hidden="1">#REF!</definedName>
    <definedName name="_bdm.668eada769c64efaa712506121a90362.edm" hidden="1">#REF!</definedName>
    <definedName name="_bdm.66a4b716f9684d5ebd1522ea963b5c63.edm" hidden="1" xml:space="preserve">                  [30]DCF!$1:$1048576</definedName>
    <definedName name="_bdm.66f0383a89c54b52939cb51b16a0cba5.edm" hidden="1">#REF!</definedName>
    <definedName name="_bdm.67198cf53b704fc3867b6ab493ef628a.edm" hidden="1">#REF!</definedName>
    <definedName name="_bdm.6721f7f6ae454e8d993f19da97bc2488.edm" localSheetId="7" hidden="1">#REF!</definedName>
    <definedName name="_bdm.6721f7f6ae454e8d993f19da97bc2488.edm" hidden="1">#REF!</definedName>
    <definedName name="_bdm.6735af35582143deb8d868ff47fef331.edm" hidden="1" xml:space="preserve">                                        [34]DCF!$1:$1048576</definedName>
    <definedName name="_bdm.6739aa3b82ce4e22858e08d0d4098403.edm" hidden="1">#REF!</definedName>
    <definedName name="_bdm.675b088aecc3455f92001a82b2450379.edm" localSheetId="7" hidden="1">#REF!</definedName>
    <definedName name="_bdm.675b088aecc3455f92001a82b2450379.edm" hidden="1">#REF!</definedName>
    <definedName name="_bdm.6782921b5577469ba8f36c0044362981.edm" hidden="1" xml:space="preserve">                                                    '[30]IFX-1 HS'!$1:$1048576</definedName>
    <definedName name="_bdm.67ad27fa1f334609802e6f8434864bd7.edm" localSheetId="7" hidden="1" xml:space="preserve">                                                      '[32]MYK-461'!$1:$1048576</definedName>
    <definedName name="_bdm.67ad27fa1f334609802e6f8434864bd7.edm" hidden="1" xml:space="preserve">                                                      '[33]Mavacamten (MYK-461)'!$1:$1048576</definedName>
    <definedName name="_bdm.67ece34e988f457180ac6b36c80c2b4c.edm" hidden="1">#REF!</definedName>
    <definedName name="_bdm.686aec7f4afb41598985133e9f3e1fa9.edm" hidden="1" xml:space="preserve">                  '[30]Pipeline- OLD'!$1:$1048576</definedName>
    <definedName name="_bdm.687f61e9102944c88a93b8db12524d11.edm" hidden="1" xml:space="preserve">                           '[24]Handout Tables'!$1:$1048576</definedName>
    <definedName name="_bdm.68826996ff2c40928bece88a5c20bb6f.edm" localSheetId="7" hidden="1" xml:space="preserve">                                                                  [28]DCF!$1:$1048576</definedName>
    <definedName name="_bdm.68826996ff2c40928bece88a5c20bb6f.edm" hidden="1" xml:space="preserve">                                                                  [29]DCF!$1:$1048576</definedName>
    <definedName name="_bdm.68E48D7E5920428080BFEF5BC18FFC65.edm" localSheetId="7" hidden="1">#REF!</definedName>
    <definedName name="_bdm.68E48D7E5920428080BFEF5BC18FFC65.edm" hidden="1">#REF!</definedName>
    <definedName name="_bdm.68f36b121e924eeda5dd91c102fa3c1d.edm" localSheetId="7" hidden="1" xml:space="preserve">                                                            '[28]PTG-100 UC'!$1:$1048576</definedName>
    <definedName name="_bdm.68f36b121e924eeda5dd91c102fa3c1d.edm" hidden="1" xml:space="preserve">                                                            '[29]PTG-100 UC'!$1:$1048576</definedName>
    <definedName name="_bdm.68f712b290284a51a752eccc00967499.edm" hidden="1" xml:space="preserve">                                                                                                                                                                                  [25]DCF!$1:$1048576</definedName>
    <definedName name="_bdm.6937ea056f034eacbdbe9e957309ae16.edm" localSheetId="7" hidden="1">#REF!</definedName>
    <definedName name="_bdm.6937ea056f034eacbdbe9e957309ae16.edm" hidden="1">#REF!</definedName>
    <definedName name="_bdm.694068cacbb94584896dc6cbec14f073.edm" hidden="1" xml:space="preserve">                           [24]Epacadostat!$1:$1048576</definedName>
    <definedName name="_bdm.695d068b9de7468c9fdd5d6eca9b01ca.edm" hidden="1" xml:space="preserve">                  '[30]IFX-1 HS'!$1:$1048576</definedName>
    <definedName name="_bdm.6960759ba17b412a892ee7ac9320a1ef.edm" localSheetId="7" hidden="1" xml:space="preserve">                           '[28]PTG-100 UC'!$1:$1048576</definedName>
    <definedName name="_bdm.6960759ba17b412a892ee7ac9320a1ef.edm" hidden="1" xml:space="preserve">                           '[29]PTG-100 UC'!$1:$1048576</definedName>
    <definedName name="_bdm.6996bc4f6a234550ae5cca58b505aa45.edm" hidden="1" xml:space="preserve">                  [30]DCF!$1:$1048576</definedName>
    <definedName name="_bdm.69a8082837424a45ae564cff3016df00.edm" localSheetId="7" hidden="1">#REF!</definedName>
    <definedName name="_bdm.69a8082837424a45ae564cff3016df00.edm" hidden="1" xml:space="preserve">         '[39]Handout Tables'!$1:$1048576</definedName>
    <definedName name="_bdm.69caf3ad14ef43189bed575534b01ef2.edm" localSheetId="7" hidden="1">#REF!</definedName>
    <definedName name="_bdm.69caf3ad14ef43189bed575534b01ef2.edm" hidden="1">#REF!</definedName>
    <definedName name="_bdm.69e0d2a2dd6245908d747b27c0d516b8.edm" hidden="1" xml:space="preserve">                                        '[30]IFX-1 HS'!$1:$1048576</definedName>
    <definedName name="_bdm.6a11f8939b7747dd8a4f94e238504c10.edm" localSheetId="7" hidden="1" xml:space="preserve">                                                                              [28]DCF!$1:$1048576</definedName>
    <definedName name="_bdm.6a11f8939b7747dd8a4f94e238504c10.edm" hidden="1" xml:space="preserve">                                                                              [29]DCF!$1:$1048576</definedName>
    <definedName name="_bdm.6a35d5a79c4840bd9a5c3afe150af441.edm" localSheetId="7" hidden="1" xml:space="preserve">                                                                           [28]DCF!$1:$1048576</definedName>
    <definedName name="_bdm.6a35d5a79c4840bd9a5c3afe150af441.edm" hidden="1" xml:space="preserve">                                                                           [29]DCF!$1:$1048576</definedName>
    <definedName name="_bdm.6a4b6fa300b345dda44c277642acf97c.edm" hidden="1" xml:space="preserve">                                    '[30]IFX-1 HS'!$1:$1048576</definedName>
    <definedName name="_bdm.6A4F462DA4214750AB39B28F564964EF.edm" localSheetId="7" hidden="1">#REF!</definedName>
    <definedName name="_bdm.6A4F462DA4214750AB39B28F564964EF.edm" hidden="1">#REF!</definedName>
    <definedName name="_bdm.6a584b950c044b01bfc69466a3fa06c6.edm" hidden="1" xml:space="preserve">                                                                                   [25]DCF!$1:$1048576</definedName>
    <definedName name="_bdm.6a68b9afede44e8d9ccba837ada63e4b.edm" localSheetId="7" hidden="1" xml:space="preserve">                  '[32]MYK-461'!$1:$1048576</definedName>
    <definedName name="_bdm.6a68b9afede44e8d9ccba837ada63e4b.edm" hidden="1" xml:space="preserve">                  '[33]Mavacamten (MYK-461)'!$1:$1048576</definedName>
    <definedName name="_bdm.6A97FAE4CDA2440485E7D75C77862BA9.edm" localSheetId="7" hidden="1">#REF!</definedName>
    <definedName name="_bdm.6A97FAE4CDA2440485E7D75C77862BA9.edm" hidden="1">#REF!</definedName>
    <definedName name="_bdm.6b061fd67d5043f5860465b357de88f2.edm" hidden="1" xml:space="preserve">                           [33]DCF!$1:$1048576</definedName>
    <definedName name="_bdm.6b10964aa4644c89a5055e36889b1ec0.edm" localSheetId="7" hidden="1">#REF!</definedName>
    <definedName name="_bdm.6b10964aa4644c89a5055e36889b1ec0.edm" hidden="1">#REF!</definedName>
    <definedName name="_bdm.6b34c70b500c487786a2efeb1a94ba3b.edm" hidden="1" xml:space="preserve">                                                    [34]DCF!$1:$1048576</definedName>
    <definedName name="_bdm.6b47a39d31754698bc887ae3fca81af6.edm" hidden="1" xml:space="preserve">                                                                                                                                                                                                                                         '[25]RA101495 Total'!$1:$1048576</definedName>
    <definedName name="_bdm.6b73da41f93746109f7707f650583a4f.edm" localSheetId="7" hidden="1">#REF!</definedName>
    <definedName name="_bdm.6b73da41f93746109f7707f650583a4f.edm" hidden="1" xml:space="preserve">         '[49]VA cons'!$1:$1048576</definedName>
    <definedName name="_bdm.6b96ba064d944f2499a51cb9e43fdb77.edm" hidden="1" xml:space="preserve">                           '[24]Handout Tables'!$1:$1048576</definedName>
    <definedName name="_bdm.6b9ad3907ac14fb8b0edaa5e22839822.edm" hidden="1">#REF!</definedName>
    <definedName name="_bdm.6bbb437044c2479fa335534514d2294f.edm" localSheetId="7" hidden="1" xml:space="preserve">                                                                        '[28]PTG-200 CD'!$1:$1048576</definedName>
    <definedName name="_bdm.6bbb437044c2479fa335534514d2294f.edm" hidden="1" xml:space="preserve">                                                                        '[29]PTG-200 CD'!$1:$1048576</definedName>
    <definedName name="_bdm.6bd14fcb20424878830303c5ba78d8a0.edm" hidden="1" xml:space="preserve">                  '[30]IFX-1 HS'!$1:$1048576</definedName>
    <definedName name="_bdm.6bf6d36772104752a68d7f4988f46c92.edm" hidden="1" xml:space="preserve">                                                                                                                                                                                          '[25]RA101495 MG'!$1:$1048576</definedName>
    <definedName name="_bdm.6BFEFD3DF05442D6A2CCA44B06D462A9.edm" localSheetId="7" hidden="1">#REF!</definedName>
    <definedName name="_bdm.6BFEFD3DF05442D6A2CCA44B06D462A9.edm" hidden="1">#REF!</definedName>
    <definedName name="_bdm.6c133e282a4747ea87aa09877a8b4ac6.edm" localSheetId="7" hidden="1">#REF!</definedName>
    <definedName name="_bdm.6c133e282a4747ea87aa09877a8b4ac6.edm" hidden="1">#REF!</definedName>
    <definedName name="_bdm.6c145e45f7c640beba8273bcab6e4cf3.edm" localSheetId="7" hidden="1">#REF!</definedName>
    <definedName name="_bdm.6c145e45f7c640beba8273bcab6e4cf3.edm" hidden="1">#REF!</definedName>
    <definedName name="_bdm.6C256DB9C5FE486A9BFC3575DA50C313.edm" hidden="1">#REF!</definedName>
    <definedName name="_bdm.6c43238e194e4f75b1b6ff0543de9eb1.edm" localSheetId="7" hidden="1" xml:space="preserve">                                                                           [28]DCF!$1:$1048576</definedName>
    <definedName name="_bdm.6c43238e194e4f75b1b6ff0543de9eb1.edm" hidden="1" xml:space="preserve">                                                                           [29]DCF!$1:$1048576</definedName>
    <definedName name="_bdm.6C55D18345044AE59CB549633C249B4D.edm" localSheetId="7" hidden="1">#REF!</definedName>
    <definedName name="_bdm.6C55D18345044AE59CB549633C249B4D.edm" hidden="1">#REF!</definedName>
    <definedName name="_bdm.6c5d8ca1d83847259905919cc7fae924.edm" hidden="1" xml:space="preserve">                                                                              '[24]DCF w TV'!$1:$1048576</definedName>
    <definedName name="_bdm.6c87adb43cf74602b13dd7e977c76de7.edm" hidden="1">[25]Milestones!#REF!</definedName>
    <definedName name="_bdm.6cf072fb503e46d3bddbb472c976922e.edm" localSheetId="7" hidden="1" xml:space="preserve">                                                [22]ETX2514SUL!$1:$1048576</definedName>
    <definedName name="_bdm.6cf072fb503e46d3bddbb472c976922e.edm" hidden="1" xml:space="preserve">                                                [23]ETX2514SUL!$1:$1048576</definedName>
    <definedName name="_bdm.6d24025c193740098627c4a16d184d07.edm" localSheetId="7" hidden="1">#REF!</definedName>
    <definedName name="_bdm.6d24025c193740098627c4a16d184d07.edm" hidden="1">#REF!</definedName>
    <definedName name="_bdm.6d5b3036404d4a9fad75c069453c36cb.edm" hidden="1" xml:space="preserve">                           [24]Jakafi!$1:$1048576</definedName>
    <definedName name="_bdm.6d5fdc26f3e249579da31282da7c237c.edm" localSheetId="7" hidden="1" xml:space="preserve">                                                                                                                                                  [22]DCF!$1:$1048576</definedName>
    <definedName name="_bdm.6d5fdc26f3e249579da31282da7c237c.edm" hidden="1" xml:space="preserve">                                                                                                                                                  [23]DCF!$1:$1048576</definedName>
    <definedName name="_bdm.6d780d9dd1684a2aaeb25806109cec66.edm" hidden="1">#REF!</definedName>
    <definedName name="_bdm.6d7b0af7e37643d8adae87a4c2b53fb7.edm" hidden="1" xml:space="preserve">                                                      '[24]DCF w TV'!$1:$1048576</definedName>
    <definedName name="_bdm.6d95af8a759b4e1cbb1102361967e9f7.edm" hidden="1" xml:space="preserve">                  '[30]IFX-1 HS'!$1:$1048576</definedName>
    <definedName name="_bdm.6d989809b4ad404a8cf96af5c8568951.edm" localSheetId="7" hidden="1">#REF!</definedName>
    <definedName name="_bdm.6d989809b4ad404a8cf96af5c8568951.edm" hidden="1">#REF!</definedName>
    <definedName name="_bdm.6d9e5732b16d48d8966871c49ac95dd6.edm" localSheetId="7" hidden="1" xml:space="preserve">                                                                           [28]DCF!$1:$1048576</definedName>
    <definedName name="_bdm.6d9e5732b16d48d8966871c49ac95dd6.edm" hidden="1" xml:space="preserve">                                                                           [29]DCF!$1:$1048576</definedName>
    <definedName name="_bdm.6dadb7e8ad4f4fea8e7a50adc0138df2.edm" localSheetId="7" hidden="1" xml:space="preserve">                  [22]DCF!$1:$1048576</definedName>
    <definedName name="_bdm.6dadb7e8ad4f4fea8e7a50adc0138df2.edm" hidden="1" xml:space="preserve">                  [23]DCF!$1:$1048576</definedName>
    <definedName name="_bdm.6db2ef042f4f48578d4a95fc983dff8b.edm" hidden="1" xml:space="preserve">                  [30]DCF!$1:$1048576</definedName>
    <definedName name="_bdm.6dba6bc8f59343bea3dc5d6813113b38.edm" localSheetId="7" hidden="1">#REF!</definedName>
    <definedName name="_bdm.6dba6bc8f59343bea3dc5d6813113b38.edm" hidden="1">#REF!</definedName>
    <definedName name="_bdm.6dc42ff8a2ec4d43a2acd3a56b6825c8.edm" hidden="1" xml:space="preserve">                                                                                               '[25]RA101495 PNH'!$1:$1048576</definedName>
    <definedName name="_bdm.6df7a3c4091e43469b69db1202292bfb.edm" hidden="1" xml:space="preserve">                  [30]DCF!$1:$1048576</definedName>
    <definedName name="_bdm.6dfd54a96c084ae4a6f78b15c4004885.edm" hidden="1" xml:space="preserve">                  [30]DCF!$1:$1048576</definedName>
    <definedName name="_bdm.6e013dc813144658b2edb64675d1b0a9.edm" hidden="1">#REF!</definedName>
    <definedName name="_bdm.6e08069b86b649aba35513f9a272cf49.edm" localSheetId="7" hidden="1" xml:space="preserve">                                                                  [28]Milestones!$1:$1048576</definedName>
    <definedName name="_bdm.6e08069b86b649aba35513f9a272cf49.edm" hidden="1" xml:space="preserve">                                                                  [29]Milestones!$1:$1048576</definedName>
    <definedName name="_bdm.6e164812edc74f59b5e922a2be23ea19.edm" hidden="1">#REF!</definedName>
    <definedName name="_bdm.6e28c8169f394ac788252fd4e5f81e97.edm" hidden="1" xml:space="preserve">                           [33]DCF!$1:$1048576</definedName>
    <definedName name="_bdm.6e37000c3a5344cb847d4a9be7fcd3f0.edm" hidden="1" xml:space="preserve">                  [30]DCF!$1:$1048576</definedName>
    <definedName name="_bdm.6e5f6a4579e84824bcbd94fd7e282047.edm" localSheetId="7" hidden="1" xml:space="preserve">                           '[28]PTG-200 CD'!$1:$1048576</definedName>
    <definedName name="_bdm.6e5f6a4579e84824bcbd94fd7e282047.edm" hidden="1" xml:space="preserve">                           '[29]PTG-200 CD'!$1:$1048576</definedName>
    <definedName name="_bdm.6e73ee32a4944a35b48438cafec9a549.edm" localSheetId="7" hidden="1" xml:space="preserve">                                                                                 [28]Milestones!$1:$1048576</definedName>
    <definedName name="_bdm.6e73ee32a4944a35b48438cafec9a549.edm" hidden="1" xml:space="preserve">                                                                                 [29]Milestones!$1:$1048576</definedName>
    <definedName name="_bdm.6e9576aadd9c41dcaba48d7712606f9e.edm" localSheetId="7" hidden="1">#REF!</definedName>
    <definedName name="_bdm.6e9576aadd9c41dcaba48d7712606f9e.edm" hidden="1">#REF!</definedName>
    <definedName name="_bdm.6eebdd021dbe41e58d7a9ceafe2848f6.edm" localSheetId="7" hidden="1" xml:space="preserve">                                                                           [37]Olumiant!$1:$1048576</definedName>
    <definedName name="_bdm.6eebdd021dbe41e58d7a9ceafe2848f6.edm" hidden="1" xml:space="preserve">                                                                           [38]Olumiant!$1:$1048576</definedName>
    <definedName name="_bdm.6f0d8855173f436c93efa02cf4fb74a3.edm" hidden="1">#REF!</definedName>
    <definedName name="_bdm.6f1de423fb3c423a96d463c81608cd6c.edm" localSheetId="7" hidden="1" xml:space="preserve">                           '[28]PTG-100 UC'!$1:$1048576</definedName>
    <definedName name="_bdm.6f1de423fb3c423a96d463c81608cd6c.edm" hidden="1" xml:space="preserve">                           '[29]PTG-100 UC'!$1:$1048576</definedName>
    <definedName name="_bdm.6f22d0bbe4754b4986b3aa883bd5163a.edm" localSheetId="7" hidden="1">#REF!</definedName>
    <definedName name="_bdm.6f22d0bbe4754b4986b3aa883bd5163a.edm" hidden="1" xml:space="preserve">         '[39]Handout Tables'!$1:$1048576</definedName>
    <definedName name="_bdm.6f52271c31ce4adcb49c82a951d8a189.edm" hidden="1" xml:space="preserve">                           '[44]Handout Tables'!$1:$1048576</definedName>
    <definedName name="_bdm.6F8CBC0161B743D0B508E63F11CB9010.edm" localSheetId="7" hidden="1">#REF!</definedName>
    <definedName name="_bdm.6F8CBC0161B743D0B508E63F11CB9010.edm" hidden="1">#REF!</definedName>
    <definedName name="_bdm.6f97ebacecab46b485e1b8192a2fa468.edm" hidden="1">[62]Chart!$1:$1048576</definedName>
    <definedName name="_bdm.6f98af965b0d4efab18c2aa6678a241d.edm" hidden="1" xml:space="preserve">                  [30]DCF!$1:$1048576</definedName>
    <definedName name="_bdm.6faf0d5fd9b248d4af1fcae6221bb3a7.edm" localSheetId="7" hidden="1" xml:space="preserve">                                                            '[28]PTG-100 UC'!$1:$1048576</definedName>
    <definedName name="_bdm.6faf0d5fd9b248d4af1fcae6221bb3a7.edm" hidden="1" xml:space="preserve">                                                            '[29]PTG-100 UC'!$1:$1048576</definedName>
    <definedName name="_bdm.6faf446accf54ab9a511b0664a974626.edm" localSheetId="7" hidden="1" xml:space="preserve">                                                                        '[28]PTG-200 CD'!$1:$1048576</definedName>
    <definedName name="_bdm.6faf446accf54ab9a511b0664a974626.edm" hidden="1" xml:space="preserve">                                                                        '[29]PTG-200 CD'!$1:$1048576</definedName>
    <definedName name="_bdm.70013f5aaa3f4e01b2173ba5e4f3109d.edm" localSheetId="7" hidden="1">#REF!</definedName>
    <definedName name="_bdm.70013f5aaa3f4e01b2173ba5e4f3109d.edm" hidden="1">#REF!</definedName>
    <definedName name="_bdm.7021baab74bf4494947340366f07ca47.edm" hidden="1" xml:space="preserve">                           [24]Jakafi!$1:$1048576</definedName>
    <definedName name="_bdm.703F83DBAC4C4E0692530EEEE58348F2.edm" localSheetId="7" hidden="1">#REF!</definedName>
    <definedName name="_bdm.703F83DBAC4C4E0692530EEEE58348F2.edm" hidden="1">#REF!</definedName>
    <definedName name="_bdm.707c37bc94b044859fcc761e0ea77c6b.edm" hidden="1" xml:space="preserve">                           '[33]Mavacamten (MYK-461)'!$1:$1048576</definedName>
    <definedName name="_bdm.709304fcc2914beab89ab5fb646d47d4.edm" hidden="1" xml:space="preserve">                           '[24]Handout Tables'!$1:$1048576</definedName>
    <definedName name="_bdm.70c91b0a17c54c87b94cb8951e4c7416.edm" hidden="1" xml:space="preserve">                  [30]DCF!$1:$1048576</definedName>
    <definedName name="_bdm.70D443087C3F43E08221892D72DDC0FC.edm" localSheetId="7" hidden="1">#REF!</definedName>
    <definedName name="_bdm.70D443087C3F43E08221892D72DDC0FC.edm" hidden="1">#REF!</definedName>
    <definedName name="_bdm.70e79dc838224a599801fe4529f3cba8.edm" localSheetId="7" hidden="1">#REF!</definedName>
    <definedName name="_bdm.70e79dc838224a599801fe4529f3cba8.edm" hidden="1" xml:space="preserve">         '[39]HCV Sales Summary'!$1:$1048576</definedName>
    <definedName name="_bdm.70fa6c9c4bc24a248eac4ada3f20ba76.edm" hidden="1" xml:space="preserve">                                                            '[24]DCF w TV'!$1:$1048576</definedName>
    <definedName name="_bdm.70fafb59431e431782b4ae96c68eb324.edm" hidden="1" xml:space="preserve">                                                                                             [25]Milestones!$1:$1048576</definedName>
    <definedName name="_bdm.7100f6c63e9f42a4b9e384bbcdac5216.edm" localSheetId="7" hidden="1" xml:space="preserve">                                                                           [37]Olumiant!$1:$1048576</definedName>
    <definedName name="_bdm.7100f6c63e9f42a4b9e384bbcdac5216.edm" hidden="1" xml:space="preserve">                                                                           [38]Olumiant!$1:$1048576</definedName>
    <definedName name="_bdm.711102cda5b443a29c7de25a1a034d6a.edm" localSheetId="7" hidden="1" xml:space="preserve">                                                                                                                                                  [22]DCF!$1:$1048576</definedName>
    <definedName name="_bdm.711102cda5b443a29c7de25a1a034d6a.edm" hidden="1" xml:space="preserve">                                                                                                                                                  [23]DCF!$1:$1048576</definedName>
    <definedName name="_bdm.7129ae3d0baa430ab6a24bed74236403.edm" localSheetId="7" hidden="1" xml:space="preserve">                                                                                                        [22]ETX2514SUL!$1:$1048576</definedName>
    <definedName name="_bdm.7129ae3d0baa430ab6a24bed74236403.edm" hidden="1" xml:space="preserve">                                                                                                        [23]ETX2514SUL!$1:$1048576</definedName>
    <definedName name="_bdm.714522749f894e6d8e48751574bb0ddf.edm" localSheetId="7" hidden="1">#REF!</definedName>
    <definedName name="_bdm.714522749f894e6d8e48751574bb0ddf.edm" hidden="1">#REF!</definedName>
    <definedName name="_bdm.7154c38a6c2a4ba18735fefbaf356fcf.edm" hidden="1">#REF!</definedName>
    <definedName name="_bdm.7192e3b149e044c69d56df1e12ffde92.edm" hidden="1" xml:space="preserve">                  '[30]IFX-1 HS'!$1:$1048576</definedName>
    <definedName name="_bdm.7192eec6100a4ae4a3ddb568cac0254b.edm" hidden="1" xml:space="preserve">                           '[33]Mavacamten (MYK-461)'!$1:$1048576</definedName>
    <definedName name="_bdm.71aca92b0c4844848a27622bf027955a.edm" localSheetId="7" hidden="1" xml:space="preserve">                           [37]Olumiant!$1:$1048576</definedName>
    <definedName name="_bdm.71aca92b0c4844848a27622bf027955a.edm" hidden="1" xml:space="preserve">                           [38]Olumiant!$1:$1048576</definedName>
    <definedName name="_bdm.7218945373b543759c399c1a7689caff.edm" localSheetId="7" hidden="1">#REF!</definedName>
    <definedName name="_bdm.7218945373b543759c399c1a7689caff.edm" hidden="1">#REF!</definedName>
    <definedName name="_bdm.725062aaa35b4fb7b1d1b0797fb477d2.edm" localSheetId="7" hidden="1">#REF!</definedName>
    <definedName name="_bdm.725062aaa35b4fb7b1d1b0797fb477d2.edm" hidden="1">#REF!</definedName>
    <definedName name="_bdm.7276e622369e445d9e321530f1be2d87.edm" localSheetId="7" hidden="1">#REF!</definedName>
    <definedName name="_bdm.7276e622369e445d9e321530f1be2d87.edm" hidden="1">#REF!</definedName>
    <definedName name="_bdm.7288a86f5abc4262b608033b85754ed4.edm" localSheetId="7" hidden="1" xml:space="preserve">                                                                           [37]Olumiant!$1:$1048576</definedName>
    <definedName name="_bdm.7288a86f5abc4262b608033b85754ed4.edm" hidden="1" xml:space="preserve">                                                                           [38]Olumiant!$1:$1048576</definedName>
    <definedName name="_bdm.729E22FC76834592A3EF9812853CAA72.edm" localSheetId="7" hidden="1">#REF!</definedName>
    <definedName name="_bdm.729E22FC76834592A3EF9812853CAA72.edm" hidden="1">#REF!</definedName>
    <definedName name="_bdm.72b1c9c2809e46d4bc50bb3ae3bd8e04.edm" localSheetId="7" hidden="1" xml:space="preserve">                                                            [28]DCF!$1:$1048576</definedName>
    <definedName name="_bdm.72b1c9c2809e46d4bc50bb3ae3bd8e04.edm" hidden="1" xml:space="preserve">                                                            [29]DCF!$1:$1048576</definedName>
    <definedName name="_bdm.734ded82e03344cda42786dba4d9766a.edm" localSheetId="7" hidden="1" xml:space="preserve">                                                      [32]Milestones!$1:$1048576</definedName>
    <definedName name="_bdm.734ded82e03344cda42786dba4d9766a.edm" hidden="1">#REF!</definedName>
    <definedName name="_bdm.735b99f0cc6944349483581807b76eb1.edm" hidden="1" xml:space="preserve">                           [44]Aducanumab!$1:$1048576</definedName>
    <definedName name="_bdm.7377ff069494427db9e38f4f3561d500.edm" localSheetId="7" hidden="1">#REF!</definedName>
    <definedName name="_bdm.7377ff069494427db9e38f4f3561d500.edm" hidden="1">#REF!</definedName>
    <definedName name="_bdm.738577fd55af4d7e9bea2fdd0364f725.edm" hidden="1">#REF!</definedName>
    <definedName name="_bdm.739d6cb578fe4999924a62724a1852e1.edm" localSheetId="7" hidden="1" xml:space="preserve">                                                '[32]MYK-461'!$1:$1048576</definedName>
    <definedName name="_bdm.739d6cb578fe4999924a62724a1852e1.edm" hidden="1" xml:space="preserve">                                                '[33]Mavacamten (MYK-461)'!$1:$1048576</definedName>
    <definedName name="_bdm.73a9fdb0e3a84dcd9585007d8af0a666.edm" localSheetId="7" hidden="1">#REF!</definedName>
    <definedName name="_bdm.73a9fdb0e3a84dcd9585007d8af0a666.edm" hidden="1">#REF!</definedName>
    <definedName name="_bdm.73ba709a9ccf48aea20d1dc9198b23ab.edm" hidden="1" xml:space="preserve">                           '[24]Handout Tables'!$1:$1048576</definedName>
    <definedName name="_bdm.73f61ef01763427480c4f1f7a11d5941.edm" localSheetId="7" hidden="1">#REF!</definedName>
    <definedName name="_bdm.73f61ef01763427480c4f1f7a11d5941.edm" hidden="1">#REF!</definedName>
    <definedName name="_bdm.7445dce7cd2b4bebb874c457377456af.edm" hidden="1">#REF!</definedName>
    <definedName name="_bdm.74466b1c95614a109aa4755c89f8ebe3.edm" localSheetId="7" hidden="1" xml:space="preserve">                                    [22]Milestones!$1:$1048576</definedName>
    <definedName name="_bdm.74466b1c95614a109aa4755c89f8ebe3.edm" hidden="1" xml:space="preserve">                                    [23]Milestones!$1:$1048576</definedName>
    <definedName name="_bdm.74738D6ABB26423B908AFE501F0725F5.edm" localSheetId="7" hidden="1">#REF!</definedName>
    <definedName name="_bdm.74738D6ABB26423B908AFE501F0725F5.edm" hidden="1">#REF!</definedName>
    <definedName name="_bdm.747cadfb780f4983b326204db99cc562.edm" hidden="1">[25]Milestones!#REF!</definedName>
    <definedName name="_bdm.7481ce6f8c2d4e1083a6626a5eb5f8de.edm" localSheetId="7" hidden="1">[24]Jakafi!#REF!</definedName>
    <definedName name="_bdm.7481ce6f8c2d4e1083a6626a5eb5f8de.edm" hidden="1">[24]Jakafi!#REF!</definedName>
    <definedName name="_bdm.74941d19f88d40398ea68e62d74792cb.edm" localSheetId="7" hidden="1">#REF!</definedName>
    <definedName name="_bdm.74941d19f88d40398ea68e62d74792cb.edm" hidden="1" xml:space="preserve">         '[39]Handout Tables'!$1:$1048576</definedName>
    <definedName name="_bdm.74a26a5aba754d31ad0f4f8ccd62321f.edm" localSheetId="7" hidden="1" xml:space="preserve">                                                                        '[28]PTG-200 CD'!$1:$1048576</definedName>
    <definedName name="_bdm.74a26a5aba754d31ad0f4f8ccd62321f.edm" hidden="1" xml:space="preserve">                                                                        '[29]PTG-200 CD'!$1:$1048576</definedName>
    <definedName name="_bdm.74B7DBBD75204C8096FC153EB238181A.edm" localSheetId="7" hidden="1">#REF!</definedName>
    <definedName name="_bdm.74B7DBBD75204C8096FC153EB238181A.edm" hidden="1">#REF!</definedName>
    <definedName name="_bdm.74d7a388422342fc93871dea0946e620.edm" localSheetId="7" hidden="1" xml:space="preserve">                                    [35]Guidance!$1:$1048576</definedName>
    <definedName name="_bdm.74d7a388422342fc93871dea0946e620.edm" hidden="1" xml:space="preserve">                                    [36]Guidance!$1:$1048576</definedName>
    <definedName name="_bdm.74e469e0f9d843608c4cadc2f3745991.edm" localSheetId="7" hidden="1">[22]ETX2514SUL!#REF!</definedName>
    <definedName name="_bdm.74e469e0f9d843608c4cadc2f3745991.edm" hidden="1">[23]ETX2514SUL!#REF!</definedName>
    <definedName name="_bdm.74f3db856db94dc2a2a3f5fe784223ae.edm" hidden="1" xml:space="preserve">                  '[54]Cash Flow'!$1:$1048576</definedName>
    <definedName name="_bdm.74fd0e6e79ba479780f82cf538b6336e.edm" localSheetId="7" hidden="1" xml:space="preserve">                                    [22]Milestones!$1:$1048576</definedName>
    <definedName name="_bdm.74fd0e6e79ba479780f82cf538b6336e.edm" hidden="1" xml:space="preserve">                                    [23]Milestones!$1:$1048576</definedName>
    <definedName name="_bdm.74fd993dc59f45f3a0b403acfe509720.edm" localSheetId="7" hidden="1" xml:space="preserve">                                                      [37]Olumiant!$1:$1048576</definedName>
    <definedName name="_bdm.74fd993dc59f45f3a0b403acfe509720.edm" hidden="1" xml:space="preserve">                                                      [38]Olumiant!$1:$1048576</definedName>
    <definedName name="_bdm.752b45c934db4cc59a665bff2a5a928f.edm" localSheetId="7" hidden="1" xml:space="preserve">                                    '[52]BlueMatrix - HealthCare'!$1:$1048576</definedName>
    <definedName name="_bdm.752b45c934db4cc59a665bff2a5a928f.edm" hidden="1" xml:space="preserve">                                    '[53]BlueMatrix - HealthCare'!$1:$1048576</definedName>
    <definedName name="_bdm.755d76a6b0294279bb44bab7b777a8cf.edm" localSheetId="7" hidden="1">#REF!</definedName>
    <definedName name="_bdm.755d76a6b0294279bb44bab7b777a8cf.edm" hidden="1">#REF!</definedName>
    <definedName name="_bdm.7569c85805fa4e0f8c3a0a46ec3c16a5.edm" hidden="1" xml:space="preserve">                  [30]DCF!$1:$1048576</definedName>
    <definedName name="_bdm.759aad667a54400e8caa2cd26207d88e.edm" hidden="1" xml:space="preserve">                  [30]DCF!$1:$1048576</definedName>
    <definedName name="_bdm.75fe8054974d43ac819aeb64fc0c6452.edm" hidden="1" xml:space="preserve">                                                                      [30]Milestones!$1:$1048576</definedName>
    <definedName name="_bdm.763b774cf7ab4053bde2e9fe9fc03b7a.edm" localSheetId="7" hidden="1" xml:space="preserve">                                                                                                                  [22]DCF!$1:$1048576</definedName>
    <definedName name="_bdm.763b774cf7ab4053bde2e9fe9fc03b7a.edm" hidden="1" xml:space="preserve">                                                                                                                  [23]DCF!$1:$1048576</definedName>
    <definedName name="_bdm.7651875be0ff45c6ae1a3e496e9c03db.edm" hidden="1" xml:space="preserve">                  '[30]IFX-1 HS'!$1:$1048576</definedName>
    <definedName name="_bdm.7682148dd22f4fed8d0322998915c3f7.edm" localSheetId="7" hidden="1">#REF!</definedName>
    <definedName name="_bdm.7682148dd22f4fed8d0322998915c3f7.edm" hidden="1">#REF!</definedName>
    <definedName name="_bdm.768a28adb48040299575b1d30f8164de.edm" hidden="1" xml:space="preserve">                  [30]DCF!$1:$1048576</definedName>
    <definedName name="_bdm.7697744ce89b4ebbb4ea4a11ad6f6f3e.edm" hidden="1" xml:space="preserve">                           '[24]Handout Tables'!$1:$1048576</definedName>
    <definedName name="_bdm.76caa37929ce448eb9d67211a9c6697c.edm" hidden="1">#REF!</definedName>
    <definedName name="_bdm.76d2a739830f4bf89b33c2e2b7a41d51.edm" localSheetId="7" hidden="1">#REF!</definedName>
    <definedName name="_bdm.76d2a739830f4bf89b33c2e2b7a41d51.edm" hidden="1">#REF!</definedName>
    <definedName name="_bdm.7741892c071a4f3e9f1a3963d821d781.edm" localSheetId="7" hidden="1">[37]Olumiant!#REF!</definedName>
    <definedName name="_bdm.7741892c071a4f3e9f1a3963d821d781.edm" hidden="1">[38]Olumiant!#REF!</definedName>
    <definedName name="_bdm.775b1a75d13b48dbb53efe811c57313c.edm" hidden="1" xml:space="preserve">                                                                                                                                                                                                                                     [25]Milestones!$1:$1048576</definedName>
    <definedName name="_bdm.776d620d42dd496898447c80949bc61c.edm" localSheetId="7" hidden="1" xml:space="preserve">                                    [22]Milestones!$1:$1048576</definedName>
    <definedName name="_bdm.776d620d42dd496898447c80949bc61c.edm" hidden="1" xml:space="preserve">                                    [23]Milestones!$1:$1048576</definedName>
    <definedName name="_bdm.778e424cdc1c488db32846a371daf5a1.edm" localSheetId="7" hidden="1">#REF!</definedName>
    <definedName name="_bdm.778e424cdc1c488db32846a371daf5a1.edm" hidden="1">#REF!</definedName>
    <definedName name="_bdm.77afb86d7dbe4f4e9e85261e7ddf6871.edm" hidden="1" xml:space="preserve">                  [30]DCF!$1:$1048576</definedName>
    <definedName name="_bdm.77b3389f449a4ffcb26dec82521261e2.edm" localSheetId="7" hidden="1" xml:space="preserve">                                    '[52]BlueMatrix - HealthCare'!$1:$1048576</definedName>
    <definedName name="_bdm.77b3389f449a4ffcb26dec82521261e2.edm" hidden="1" xml:space="preserve">                                    '[53]BlueMatrix - HealthCare'!$1:$1048576</definedName>
    <definedName name="_bdm.77d8925a13184e25964b211c6e0297be.edm" hidden="1" xml:space="preserve">                  [30]DCF!$1:$1048576</definedName>
    <definedName name="_bdm.77eadc639ec64586b3c693e8b8e1767d.edm" localSheetId="7" hidden="1">#REF!</definedName>
    <definedName name="_bdm.77eadc639ec64586b3c693e8b8e1767d.edm" hidden="1">#REF!</definedName>
    <definedName name="_bdm.77f444f286374137aff5501cd0465897.edm" localSheetId="7" hidden="1" xml:space="preserve">                                                                                                                                                                      [22]DCF!$1:$1048576</definedName>
    <definedName name="_bdm.77f444f286374137aff5501cd0465897.edm" hidden="1" xml:space="preserve">                                                                                                                                                                      [23]DCF!$1:$1048576</definedName>
    <definedName name="_bdm.77f9ef12dbc249d9b6566486d409cf8e.edm" hidden="1">#REF!</definedName>
    <definedName name="_bdm.7805f7698d5348a4b7805592ab15bcb8.edm" hidden="1" xml:space="preserve">                           '[24]DCF w TV'!$1:$1048576</definedName>
    <definedName name="_bdm.7851a36dcfd34cbfb84b03d34548797f.edm" hidden="1">#REF!</definedName>
    <definedName name="_bdm.78572277068a40cc8cb0994e81b98177.edm" hidden="1" xml:space="preserve">                         '[54]Cash Flow'!$1:$1048576</definedName>
    <definedName name="_bdm.788f9e00d4c84f97820ea0b24700a413.edm" hidden="1" xml:space="preserve">                                                    '[30]IFX-1 AAV'!$1:$1048576</definedName>
    <definedName name="_bdm.78969909a8454500ae32b06a045345c0.edm" localSheetId="7" hidden="1" xml:space="preserve">                  '[32]MYK-461'!$1:$1048576</definedName>
    <definedName name="_bdm.78969909a8454500ae32b06a045345c0.edm" hidden="1" xml:space="preserve">                  '[33]Mavacamten (MYK-461)'!$1:$1048576</definedName>
    <definedName name="_bdm.78a7b6e2bfed4f5999eb514c86518728.edm" hidden="1" xml:space="preserve">                  [30]DCF!$1:$1048576</definedName>
    <definedName name="_bdm.78c658c3cba84227b416fc728ac12353.edm" hidden="1" xml:space="preserve">                  [30]DCF!$1:$1048576</definedName>
    <definedName name="_bdm.78e0953b173d40f2a6181ea5aa0cfa77.edm" localSheetId="7" hidden="1">[31]Aducanumab!#REF!</definedName>
    <definedName name="_bdm.78e0953b173d40f2a6181ea5aa0cfa77.edm" hidden="1">[31]Aducanumab!#REF!</definedName>
    <definedName name="_bdm.79378c6f877f405d95228f89db997aa9.edm" localSheetId="7" hidden="1">#REF!</definedName>
    <definedName name="_bdm.79378c6f877f405d95228f89db997aa9.edm" hidden="1">#REF!</definedName>
    <definedName name="_bdm.793c59cb98d2433eb8e7945880a5332f.edm" hidden="1" xml:space="preserve">                           [24]Epacadostat!$1:$1048576</definedName>
    <definedName name="_bdm.794645b6fe1c4f81bdefa477fdd82398.edm" hidden="1" xml:space="preserve">                                                      [24]Jakafi!$1:$1048576</definedName>
    <definedName name="_bdm.79665c220dea498f9ad748f5f18f9360.edm" localSheetId="7" hidden="1" xml:space="preserve">                           [28]DCF!$1:$1048576</definedName>
    <definedName name="_bdm.79665c220dea498f9ad748f5f18f9360.edm" hidden="1" xml:space="preserve">                           [29]DCF!$1:$1048576</definedName>
    <definedName name="_bdm.799eb27473e94e08a07a0dd77d324df2.edm" hidden="1" xml:space="preserve">                                                                                           '[25]RA101495 Total'!$1:$1048576</definedName>
    <definedName name="_bdm.79a438df198f427e832bc50f7a0f6be9.edm" hidden="1" xml:space="preserve">                                                                                                                                                                                              '[25]RA101495 PNH'!$1:$1048576</definedName>
    <definedName name="_bdm.79a9c87ca9d745548271ec3f8adfe951.edm" hidden="1">#REF!</definedName>
    <definedName name="_bdm.79ab0cf0fab443c18d2ebb390e8aa25b.edm" localSheetId="7" hidden="1">#REF!</definedName>
    <definedName name="_bdm.79ab0cf0fab443c18d2ebb390e8aa25b.edm" hidden="1">#REF!</definedName>
    <definedName name="_bdm.79E6824BA68541ACB851A8C246260032.edm" localSheetId="7" hidden="1" xml:space="preserve">                                     '[26]R788 IIb TASKi2'!$A$1:$IV$65536</definedName>
    <definedName name="_bdm.79E6824BA68541ACB851A8C246260032.edm" hidden="1" xml:space="preserve">                                     '[27]R788 IIb TASKi2'!$A$1:$IV$65536</definedName>
    <definedName name="_bdm.7a1ad5137c4c46dd84780cd936119d91.edm" localSheetId="7" hidden="1" xml:space="preserve">                           [28]DCF!$1:$1048576</definedName>
    <definedName name="_bdm.7a1ad5137c4c46dd84780cd936119d91.edm" hidden="1" xml:space="preserve">                           [29]DCF!$1:$1048576</definedName>
    <definedName name="_bdm.7a595728e73d454491aa5d71b19c493a.edm" hidden="1">[25]Milestones!#REF!</definedName>
    <definedName name="_bdm.7ae2b0cf7f6843748380501ac10a76a4.edm" localSheetId="7" hidden="1" xml:space="preserve">                                                                                                                                                  [22]DCF!$1:$1048576</definedName>
    <definedName name="_bdm.7ae2b0cf7f6843748380501ac10a76a4.edm" hidden="1" xml:space="preserve">                                                                                                                                                  [23]DCF!$1:$1048576</definedName>
    <definedName name="_bdm.7afbd28924fe4be7b72a42d81cada87b.edm" hidden="1" xml:space="preserve">                                        [34]DCF!$1:$1048576</definedName>
    <definedName name="_bdm.7b06b70dc7a9466dbc1895a3ca87be17.edm" localSheetId="7" hidden="1">#REF!</definedName>
    <definedName name="_bdm.7b06b70dc7a9466dbc1895a3ca87be17.edm" hidden="1">#REF!</definedName>
    <definedName name="_bdm.7b2933dce44d44bf86b80536bcdca54d.edm" hidden="1" xml:space="preserve">                  [30]DCF!$1:$1048576</definedName>
    <definedName name="_bdm.7b5590c989584a73aaa232131a4b7095.edm" localSheetId="7" hidden="1">#REF!</definedName>
    <definedName name="_bdm.7b5590c989584a73aaa232131a4b7095.edm" hidden="1">#REF!</definedName>
    <definedName name="_bdm.7b74db1737ab423486e649a06f8a5618.edm" hidden="1">#REF!</definedName>
    <definedName name="_bdm.7B7C3C42BB0B4AB192A9866BC3667575.edm" hidden="1">#REF!</definedName>
    <definedName name="_bdm.7b7df578b84c45f4ab12a0d77a70a923.edm" hidden="1" xml:space="preserve">                  [30]DCF!$1:$1048576</definedName>
    <definedName name="_bdm.7bd28e32ea11421da66769c3976e6fbc.edm" localSheetId="7" hidden="1">#REF!</definedName>
    <definedName name="_bdm.7bd28e32ea11421da66769c3976e6fbc.edm" hidden="1">#REF!</definedName>
    <definedName name="_bdm.7BEAC603E1CF424DAB39026C65C8AAA7.edm" hidden="1">#REF!</definedName>
    <definedName name="_bdm.7c1c57627dd54076be350b0a711cb053.edm" hidden="1">#REF!</definedName>
    <definedName name="_bdm.7ce67a88a31c44fbb0aa06bd7d723223.edm" hidden="1" xml:space="preserve">                                                                                                                      '[25]RA101495 Total'!$1:$1048576</definedName>
    <definedName name="_bdm.7ceccea8452b4a10abd20e12379a880f.edm" hidden="1" xml:space="preserve">                           [24]Jakafi!$1:$1048576</definedName>
    <definedName name="_bdm.7cfee583b5c34675870c992cbf4ae45f.edm" hidden="1">#REF!</definedName>
    <definedName name="_bdm.7d00b8f429a1434cad281818efef37ca.edm" localSheetId="7" hidden="1">#REF!</definedName>
    <definedName name="_bdm.7d00b8f429a1434cad281818efef37ca.edm" hidden="1">#REF!</definedName>
    <definedName name="_bdm.7d01bcefaf6e4ee08c1b4cf16d588b04.edm" localSheetId="7" hidden="1">#REF!</definedName>
    <definedName name="_bdm.7d01bcefaf6e4ee08c1b4cf16d588b04.edm" hidden="1">#REF!</definedName>
    <definedName name="_bdm.7d0aeb511d1b4d3e9c9f0e19ee6e27ba.edm" hidden="1">[25]Milestones!#REF!</definedName>
    <definedName name="_bdm.7d10a7b7c9e3421f9af6bfc5df847875.edm" localSheetId="7" hidden="1">[22]ETX2514SUL!#REF!</definedName>
    <definedName name="_bdm.7d10a7b7c9e3421f9af6bfc5df847875.edm" hidden="1">[23]ETX2514SUL!#REF!</definedName>
    <definedName name="_bdm.7d64945ac21d486c995e1d1bd869cfbf.edm" localSheetId="7" hidden="1">#REF!</definedName>
    <definedName name="_bdm.7d64945ac21d486c995e1d1bd869cfbf.edm" hidden="1">#REF!</definedName>
    <definedName name="_bdm.7db718e4c9344fa7a1fed9a7fc1e9155.edm" hidden="1" xml:space="preserve">                           '[33]Mavacamten (MYK-461)'!$1:$1048576</definedName>
    <definedName name="_bdm.7db74d67f1f648c2a7138c488769740b.edm" hidden="1" xml:space="preserve">                           [24]Epacadostat!$1:$1048576</definedName>
    <definedName name="_bdm.7dd5029ed03343eb94c0a180bf84ecae.edm" localSheetId="7" hidden="1">#REF!</definedName>
    <definedName name="_bdm.7dd5029ed03343eb94c0a180bf84ecae.edm" hidden="1">#REF!</definedName>
    <definedName name="_bdm.7DE2BCC0FEFC4784B6BD5828D0391665.edm" localSheetId="7" hidden="1">#REF!</definedName>
    <definedName name="_bdm.7DE2BCC0FEFC4784B6BD5828D0391665.edm" hidden="1">#REF!</definedName>
    <definedName name="_bdm.7df17319a4ef4aa2b33dda849b8af147.edm" localSheetId="7" hidden="1" xml:space="preserve">                                                                                                [22]Milestones!$1:$1048576</definedName>
    <definedName name="_bdm.7df17319a4ef4aa2b33dda849b8af147.edm" hidden="1" xml:space="preserve">                                                                                                [23]Milestones!$1:$1048576</definedName>
    <definedName name="_bdm.7e250206b32b41248643378c1b09def4.edm" localSheetId="7" hidden="1" xml:space="preserve">                                                  [32]DCF!$1:$1048576</definedName>
    <definedName name="_bdm.7e250206b32b41248643378c1b09def4.edm" hidden="1" xml:space="preserve">                                                  [33]DCF!$1:$1048576</definedName>
    <definedName name="_bdm.7e28529f455f49f2869dd4371c3780ad.edm" hidden="1" xml:space="preserve">                                                                              '[24]DCF w TV'!$1:$1048576</definedName>
    <definedName name="_bdm.7e347a4a3d6d4e3a8f21d290228256ee.edm" hidden="1" xml:space="preserve">                  '[30]IFX-1 HS'!$1:$1048576</definedName>
    <definedName name="_bdm.7e6326827727447ebfb201d166cc01c4.edm" localSheetId="7" hidden="1" xml:space="preserve">                  '[52]Handout Tables'!$1:$1048576</definedName>
    <definedName name="_bdm.7e6326827727447ebfb201d166cc01c4.edm" hidden="1" xml:space="preserve">                  '[53]Handout Tables'!$1:$1048576</definedName>
    <definedName name="_bdm.7e68d98dddd049549e51025c471d96c1.edm" hidden="1" xml:space="preserve">                                        [30]DCF!$1:$1048576</definedName>
    <definedName name="_bdm.7e70426f6b6845d28437854f332678bd.edm" hidden="1" xml:space="preserve">                                                    [30]DCF!$1:$1048576</definedName>
    <definedName name="_bdm.7e78d3d351e44cb693f0a4f0f378735d.edm" localSheetId="7" hidden="1" xml:space="preserve">                           [28]Milestones!$1:$1048576</definedName>
    <definedName name="_bdm.7e78d3d351e44cb693f0a4f0f378735d.edm" hidden="1" xml:space="preserve">                           [29]Milestones!$1:$1048576</definedName>
    <definedName name="_bdm.7e872877821e48909d7e7b2cf0262308.edm" hidden="1" xml:space="preserve">                  '[30]IFX-1 HS'!$1:$1048576</definedName>
    <definedName name="_bdm.7edf51b5eeaf4bf480209f4bf3c1f12b.edm" localSheetId="7" hidden="1">#REF!</definedName>
    <definedName name="_bdm.7edf51b5eeaf4bf480209f4bf3c1f12b.edm" hidden="1">#REF!</definedName>
    <definedName name="_bdm.7eed27f1344f4394b4bd6f677b88d900.edm" localSheetId="7" hidden="1">#REF!</definedName>
    <definedName name="_bdm.7eed27f1344f4394b4bd6f677b88d900.edm" hidden="1">#REF!</definedName>
    <definedName name="_bdm.7f044eb8225943af9cb9585cee0fef62.edm" localSheetId="7" hidden="1">[22]ETX2514SUL!#REF!</definedName>
    <definedName name="_bdm.7f044eb8225943af9cb9585cee0fef62.edm" hidden="1">[23]ETX2514SUL!#REF!</definedName>
    <definedName name="_bdm.7f0fc13cd27f4e8695b7bfdcb6f3cf2c.edm" hidden="1" xml:space="preserve">                  [30]DCF!$1:$1048576</definedName>
    <definedName name="_bdm.7f2afb77702f4ce29e7ac3c77e54ea07.edm" hidden="1">[25]Milestones!#REF!</definedName>
    <definedName name="_bdm.7F2CDAA6B7634328A6F91E659486C5A1.edm" localSheetId="7" hidden="1">#REF!</definedName>
    <definedName name="_bdm.7F2CDAA6B7634328A6F91E659486C5A1.edm" hidden="1">#REF!</definedName>
    <definedName name="_bdm.7f4378946e3d455b9f359920d67a05cd.edm" localSheetId="7" hidden="1" xml:space="preserve">                                    [32]Milestones!$1:$1048576</definedName>
    <definedName name="_bdm.7f4378946e3d455b9f359920d67a05cd.edm" hidden="1">#REF!</definedName>
    <definedName name="_bdm.7f74c8c0bb114af6ae6d581b15a3c951.edm" localSheetId="7" hidden="1" xml:space="preserve">                                    [22]Milestones!$1:$1048576</definedName>
    <definedName name="_bdm.7f74c8c0bb114af6ae6d581b15a3c951.edm" hidden="1" xml:space="preserve">                                    [23]Milestones!$1:$1048576</definedName>
    <definedName name="_bdm.7f7a04d8a21845048aca42929171377d.edm" localSheetId="7" hidden="1" xml:space="preserve">                                    [22]ETX2514SUL!$1:$1048576</definedName>
    <definedName name="_bdm.7f7a04d8a21845048aca42929171377d.edm" hidden="1" xml:space="preserve">                                    [23]ETX2514SUL!$1:$1048576</definedName>
    <definedName name="_bdm.7fba1d9cd3d24d088669cc69a41f2de0.edm" localSheetId="7" hidden="1" xml:space="preserve">                                                                     [28]Milestones!$1:$1048576</definedName>
    <definedName name="_bdm.7fba1d9cd3d24d088669cc69a41f2de0.edm" hidden="1" xml:space="preserve">                                                                     [29]Milestones!$1:$1048576</definedName>
    <definedName name="_bdm.7fefd71a60274d2294a05e1d6c3e3350.edm" hidden="1">#REF!</definedName>
    <definedName name="_bdm.7ffc60758d1c458b93c4a0ec02c8ac4f.edm" hidden="1">#REF!</definedName>
    <definedName name="_bdm.8026d4a79fab420d8777faf58879fb82.edm" hidden="1">#REF!</definedName>
    <definedName name="_bdm.8033320d5b144ecb9d26930c959c7850.edm" hidden="1" xml:space="preserve">                                             '[45]Our View vs Street'!$1:$1048576</definedName>
    <definedName name="_bdm.805f23d89d17439cabd6f4c687617200.edm" localSheetId="7" hidden="1" xml:space="preserve">                                                                           '[28]PTG-100 UC'!$1:$1048576</definedName>
    <definedName name="_bdm.805f23d89d17439cabd6f4c687617200.edm" hidden="1" xml:space="preserve">                                                                           '[29]PTG-100 UC'!$1:$1048576</definedName>
    <definedName name="_bdm.8068a0b927d04f7fa0a7a7aa3070cd30.edm" hidden="1" xml:space="preserve">                                                                                                                                                       '[25]RA101495 MG'!$1:$1048576</definedName>
    <definedName name="_bdm.80925a4ce4a64c74ba44a219edf69837.edm" localSheetId="7" hidden="1" xml:space="preserve">                                    '[35]VA con'!$1:$1048576</definedName>
    <definedName name="_bdm.80925a4ce4a64c74ba44a219edf69837.edm" hidden="1" xml:space="preserve">                                    '[36]VA con'!$1:$1048576</definedName>
    <definedName name="_bdm.8092F36DF1814004B54FEBAE919E2539.edm" localSheetId="7" hidden="1" xml:space="preserve">                                                    '[26]TNF fail TASKi3'!$A$1:$IV$65536</definedName>
    <definedName name="_bdm.8092F36DF1814004B54FEBAE919E2539.edm" hidden="1" xml:space="preserve">                                                    '[27]TNF fail TASKi3'!$A$1:$IV$65536</definedName>
    <definedName name="_bdm.80a83df1ecac4eca88919ec566a398df.edm" localSheetId="7" hidden="1" xml:space="preserve">                  '[32]MYK-461'!$1:$1048576</definedName>
    <definedName name="_bdm.80a83df1ecac4eca88919ec566a398df.edm" hidden="1" xml:space="preserve">                  '[33]Mavacamten (MYK-461)'!$1:$1048576</definedName>
    <definedName name="_bdm.80b4b72ea222460c80300079edf654fd.edm" hidden="1">#REF!</definedName>
    <definedName name="_bdm.80dcb2f0a35241948994aa64750f0ed5.edm" localSheetId="7" hidden="1">#REF!</definedName>
    <definedName name="_bdm.80dcb2f0a35241948994aa64750f0ed5.edm" hidden="1">#REF!</definedName>
    <definedName name="_bdm.8139c58293d64832831eb2105d01b28a.edm" hidden="1" xml:space="preserve">                  [30]DCF!$1:$1048576</definedName>
    <definedName name="_bdm.816f9722db034da2a87fee25f30d7662.edm" localSheetId="7" hidden="1" xml:space="preserve">                                                                        '[28]Handout Tables'!$1:$1048576</definedName>
    <definedName name="_bdm.816f9722db034da2a87fee25f30d7662.edm" hidden="1" xml:space="preserve">                                                                        '[29]Handout Tables'!$1:$1048576</definedName>
    <definedName name="_bdm.818c3c1f167344748564b96ae0fd4503.edm" localSheetId="7" hidden="1">#REF!</definedName>
    <definedName name="_bdm.818c3c1f167344748564b96ae0fd4503.edm" hidden="1">#REF!</definedName>
    <definedName name="_bdm.81cfd151a1cf4a66b319f2495a3f7ca5.edm" localSheetId="7" hidden="1">#REF!</definedName>
    <definedName name="_bdm.81cfd151a1cf4a66b319f2495a3f7ca5.edm" hidden="1">#REF!</definedName>
    <definedName name="_bdm.81ec378b20844dbdb288b54d7071667c.edm" localSheetId="7" hidden="1">#REF!</definedName>
    <definedName name="_bdm.81ec378b20844dbdb288b54d7071667c.edm" hidden="1">#REF!</definedName>
    <definedName name="_bdm.81ffbfff7c51432988564eaf521bcea1.edm" localSheetId="7" hidden="1" xml:space="preserve">                                                                                                                  [22]DCF!$1:$1048576</definedName>
    <definedName name="_bdm.81ffbfff7c51432988564eaf521bcea1.edm" hidden="1" xml:space="preserve">                                                                                                                  [23]DCF!$1:$1048576</definedName>
    <definedName name="_bdm.824f41970d4042b8bb9af0a9e4b2437a.edm" hidden="1" xml:space="preserve">                           '[24]DCF w TV'!$1:$1048576</definedName>
    <definedName name="_bdm.8260e3ec8015409d877703a1b8872a72.edm" localSheetId="7" hidden="1" xml:space="preserve">                                        '[32]MYK-461'!$1:$1048576</definedName>
    <definedName name="_bdm.8260e3ec8015409d877703a1b8872a72.edm" hidden="1" xml:space="preserve">                                        '[33]Mavacamten (MYK-461)'!$1:$1048576</definedName>
    <definedName name="_bdm.826340924643480CBF8D6C74065F3F43.edm" localSheetId="7" hidden="1">#REF!</definedName>
    <definedName name="_bdm.826340924643480CBF8D6C74065F3F43.edm" hidden="1">#REF!</definedName>
    <definedName name="_bdm.82726e7aa4dd48558486273eba16111d.edm" hidden="1" xml:space="preserve">                  [30]DCF!$1:$1048576</definedName>
    <definedName name="_bdm.828A994887334E7488CB097645375415.edm" localSheetId="7" hidden="1">#REF!</definedName>
    <definedName name="_bdm.828A994887334E7488CB097645375415.edm" hidden="1">#REF!</definedName>
    <definedName name="_bdm.828dfe6736b041c099a3bf7c68a268a3.edm" localSheetId="7" hidden="1">#REF!</definedName>
    <definedName name="_bdm.828dfe6736b041c099a3bf7c68a268a3.edm" hidden="1">#REF!</definedName>
    <definedName name="_bdm.82b03bbb42ec4615a271f8eb024cd102.edm" hidden="1">#REF!</definedName>
    <definedName name="_bdm.82eeb3b5a5f94272b7edac80ed6dbf62.edm" localSheetId="7" hidden="1" xml:space="preserve">                                                                           [37]Olumiant!$1:$1048576</definedName>
    <definedName name="_bdm.82eeb3b5a5f94272b7edac80ed6dbf62.edm" hidden="1" xml:space="preserve">                                                                           [38]Olumiant!$1:$1048576</definedName>
    <definedName name="_bdm.8370AA08F01B4C8786E9DDAC44888A8A.edm" localSheetId="7" hidden="1">[58]ALXN!$A:$IV</definedName>
    <definedName name="_bdm.8370AA08F01B4C8786E9DDAC44888A8A.edm" hidden="1">[59]ALXN!$A:$IV</definedName>
    <definedName name="_bdm.83c5ca4d6c1f4a99b7e3ac08a01011dc.edm" localSheetId="7" hidden="1" xml:space="preserve">                  [32]DCF!$1:$1048576</definedName>
    <definedName name="_bdm.83c5ca4d6c1f4a99b7e3ac08a01011dc.edm" hidden="1" xml:space="preserve">                  [33]DCF!$1:$1048576</definedName>
    <definedName name="_bdm.83d0bf2ec290455b8a80d02623b45a3e.edm" hidden="1" xml:space="preserve">                                                    [30]DCF!$1:$1048576</definedName>
    <definedName name="_bdm.84179E7218424FD4A77EF2FF8E123537.edm" localSheetId="7" hidden="1" xml:space="preserve">            '[26]TNF fail'!$A$1:$IV$65536</definedName>
    <definedName name="_bdm.84179E7218424FD4A77EF2FF8E123537.edm" hidden="1" xml:space="preserve">            '[27]TNF fail'!$A$1:$IV$65536</definedName>
    <definedName name="_bdm.846f36e8870b4a64a16c9d63688765f0.edm" hidden="1" xml:space="preserve">                  [30]DCF!$1:$1048576</definedName>
    <definedName name="_bdm.8492c662e6df453493663bf450a9cc01.edm" localSheetId="7" hidden="1">#REF!</definedName>
    <definedName name="_bdm.8492c662e6df453493663bf450a9cc01.edm" hidden="1">#REF!</definedName>
    <definedName name="_bdm.84efb8597dbe4176af54a903958b62dc.edm" hidden="1" xml:space="preserve">                  [34]DCF!$1:$1048576</definedName>
    <definedName name="_bdm.850d6ecc83c54d54848d32e3e161f709.edm" localSheetId="7" hidden="1">#REF!</definedName>
    <definedName name="_bdm.850d6ecc83c54d54848d32e3e161f709.edm" hidden="1" xml:space="preserve">         [49]DCF!$1:$1048576</definedName>
    <definedName name="_bdm.851d0d5fdf5d45078bd3e60c9a4de4e4.edm" localSheetId="7" hidden="1">#REF!</definedName>
    <definedName name="_bdm.851d0d5fdf5d45078bd3e60c9a4de4e4.edm" hidden="1">#REF!</definedName>
    <definedName name="_bdm.8533f5e55b704617b21e4d8929115439.edm" hidden="1" xml:space="preserve">                           '[24]Handout Tables'!$1:$1048576</definedName>
    <definedName name="_bdm.853783dd762e46988187bf4353205790.edm" localSheetId="7" hidden="1">#REF!</definedName>
    <definedName name="_bdm.853783dd762e46988187bf4353205790.edm" hidden="1">#REF!</definedName>
    <definedName name="_bdm.857869aa264a47b4adf6c0d9e9a040b8.edm" hidden="1" xml:space="preserve">                  [30]DCF!$1:$1048576</definedName>
    <definedName name="_bdm.858adc52871a486d81268bb4740b376b.edm" hidden="1" xml:space="preserve">                                                                                                                                                                                               '[25]RA101495 Total'!$1:$1048576</definedName>
    <definedName name="_bdm.85bde382de4046d7b45865f17148c750.edm" localSheetId="7" hidden="1" xml:space="preserve">                           [37]Olumiant!$1:$1048576</definedName>
    <definedName name="_bdm.85bde382de4046d7b45865f17148c750.edm" hidden="1" xml:space="preserve">                           [38]Olumiant!$1:$1048576</definedName>
    <definedName name="_bdm.85c8b997d89644dd9e6793586bd9dbcd.edm" localSheetId="7" hidden="1" xml:space="preserve">                                                                           [28]DCF!$1:$1048576</definedName>
    <definedName name="_bdm.85c8b997d89644dd9e6793586bd9dbcd.edm" hidden="1" xml:space="preserve">                                                                           [29]DCF!$1:$1048576</definedName>
    <definedName name="_bdm.85e51f18cadc487f9007ce6e74acc39b.edm" localSheetId="7" hidden="1" xml:space="preserve">                           [37]Olumiant!$1:$1048576</definedName>
    <definedName name="_bdm.85e51f18cadc487f9007ce6e74acc39b.edm" hidden="1" xml:space="preserve">                           [38]Olumiant!$1:$1048576</definedName>
    <definedName name="_bdm.8654bced1319415bab73f7d0aff1a314.edm" hidden="1" xml:space="preserve">                  [30]DCF!$1:$1048576</definedName>
    <definedName name="_bdm.867b47c65d804f72beebf22de1228af3.edm" hidden="1" xml:space="preserve">                  [30]DCF!$1:$1048576</definedName>
    <definedName name="_bdm.86b87a495cde4171abaca54d44738a68.edm" hidden="1" xml:space="preserve">                  '[30]IFX-1 HS'!$1:$1048576</definedName>
    <definedName name="_bdm.86bda2d233644ef2afa4642b8df43c69.edm" hidden="1">#REF!</definedName>
    <definedName name="_bdm.86d98bb8cc7c4061bd224a5a1278fac7.edm" hidden="1" xml:space="preserve">                                                    [30]DCF!$1:$1048576</definedName>
    <definedName name="_bdm.86e5098a68eb4908ae86216f4b029602.edm" hidden="1" xml:space="preserve">                                                                              '[24]DCF w TV'!$1:$1048576</definedName>
    <definedName name="_bdm.8729a432e4d149e7b2402aeacbeb8a1f.edm" hidden="1" xml:space="preserve">                                                                                                                                                                                [25]DCF!$1:$1048576</definedName>
    <definedName name="_bdm.87517348493846ec90ee8612590831b8.edm" localSheetId="7" hidden="1" xml:space="preserve">                  [60]Milestones!$1:$1048576</definedName>
    <definedName name="_bdm.87517348493846ec90ee8612590831b8.edm" hidden="1" xml:space="preserve">                  [61]Milestones!$1:$1048576</definedName>
    <definedName name="_bdm.87e1e038c62e4c469346fa97926c4409.edm" hidden="1" xml:space="preserve">                                                            [44]Aducanumab!$1:$1048576</definedName>
    <definedName name="_bdm.884905de7a384ee58ce9388aca048282.edm" hidden="1" xml:space="preserve">                  [30]DCF!$1:$1048576</definedName>
    <definedName name="_bdm.88afd341794e45eb95318d9a67a55150.edm" hidden="1" xml:space="preserve">                [25]DCF!$1:$1048576</definedName>
    <definedName name="_bdm.88bfcaa01741472483c6dbb67781b5a9.edm" localSheetId="7" hidden="1">#REF!</definedName>
    <definedName name="_bdm.88bfcaa01741472483c6dbb67781b5a9.edm" hidden="1">#REF!</definedName>
    <definedName name="_bdm.88d5af7b3df7409fbd452e43f222e86f.edm" hidden="1" xml:space="preserve">                  [30]DCF!$1:$1048576</definedName>
    <definedName name="_bdm.89cb5cbcb93d43bfb0957df8609eb06e.edm" localSheetId="7" hidden="1">#REF!</definedName>
    <definedName name="_bdm.89cb5cbcb93d43bfb0957df8609eb06e.edm" hidden="1">#REF!</definedName>
    <definedName name="_bdm.8a0145acda914a568ae36b3fa13d92f4.edm" hidden="1">#REF!</definedName>
    <definedName name="_bdm.8a3edb067dbf46fbbbac9b522b8ab90c.edm" hidden="1" xml:space="preserve">                                                                                                                                                                                                       '[25]Market Model Assumptions'!$1:$1048576</definedName>
    <definedName name="_bdm.8a49b29b56bb4ec18214a38a447a7632.edm" localSheetId="7" hidden="1" xml:space="preserve">                                    [22]Milestones!$1:$1048576</definedName>
    <definedName name="_bdm.8a49b29b56bb4ec18214a38a447a7632.edm" hidden="1" xml:space="preserve">                                    [23]Milestones!$1:$1048576</definedName>
    <definedName name="_bdm.8A5025FBDC08439099F04052E5139AFC.edm" hidden="1">#REF!</definedName>
    <definedName name="_bdm.8a56b1ea142c4d78bd2f8738a63ab72e.edm" hidden="1" xml:space="preserve">                                        [34]DCF!$1:$1048576</definedName>
    <definedName name="_bdm.8a6998e1012c4f30b28313508bf2aa83.edm" hidden="1" xml:space="preserve">           '[54]Cash Flow'!$1:$1048576</definedName>
    <definedName name="_bdm.8a89217ff3714bf681844036b083c88f.edm" localSheetId="7" hidden="1">[24]Jakafi!#REF!</definedName>
    <definedName name="_bdm.8a89217ff3714bf681844036b083c88f.edm" hidden="1">[24]Jakafi!#REF!</definedName>
    <definedName name="_bdm.8ad9b08b61bb4286afe1d4654d5d00d7.edm" hidden="1" xml:space="preserve">                                                    [30]DCF!$1:$1048576</definedName>
    <definedName name="_bdm.8ae42f9c534d4a89bc125848d918c641.edm" hidden="1" xml:space="preserve">                                                                                                                                                                                                            '[25]RA101495 Total'!$1:$1048576</definedName>
    <definedName name="_bdm.8ae5dc84fb5a44f9a726d273ef6338ce.edm" localSheetId="7" hidden="1">#REF!</definedName>
    <definedName name="_bdm.8ae5dc84fb5a44f9a726d273ef6338ce.edm" hidden="1">#REF!</definedName>
    <definedName name="_bdm.8aeda6acc7944a0eb7f2b9bdab2c25bc.edm" hidden="1" xml:space="preserve">                  [30]DCF!$1:$1048576</definedName>
    <definedName name="_bdm.8b65465ac2b64b1ca543740d9b043ea8.edm" localSheetId="7" hidden="1" xml:space="preserve">                  '[32]MYK-461'!$1:$1048576</definedName>
    <definedName name="_bdm.8b65465ac2b64b1ca543740d9b043ea8.edm" hidden="1" xml:space="preserve">                  '[33]Mavacamten (MYK-461)'!$1:$1048576</definedName>
    <definedName name="_bdm.8b860000e9c94df08b0d72cfa7f87f0d.edm" localSheetId="7" hidden="1" xml:space="preserve">                                    [22]Milestones!$1:$1048576</definedName>
    <definedName name="_bdm.8b860000e9c94df08b0d72cfa7f87f0d.edm" hidden="1" xml:space="preserve">                                    [23]Milestones!$1:$1048576</definedName>
    <definedName name="_bdm.8be9075cb05a4175bb4805f8fe5c8740.edm" hidden="1">[25]Milestones!#REF!</definedName>
    <definedName name="_bdm.8c0af0efbe174e49a0e60294d6fb1e34.edm" hidden="1">'[30]Pipeline- OLD'!#REF!</definedName>
    <definedName name="_bdm.8c0d70253b8c40dda7cfebe823408e71.edm" localSheetId="7" hidden="1" xml:space="preserve">                           [28]DCF!$1:$1048576</definedName>
    <definedName name="_bdm.8c0d70253b8c40dda7cfebe823408e71.edm" hidden="1" xml:space="preserve">                           [29]DCF!$1:$1048576</definedName>
    <definedName name="_bdm.8c1faa338df0462991485785a89e414a.edm" hidden="1">#REF!</definedName>
    <definedName name="_bdm.8c262173aa794a40b37bd689332b6ea8.edm" localSheetId="7" hidden="1">#REF!</definedName>
    <definedName name="_bdm.8c262173aa794a40b37bd689332b6ea8.edm" hidden="1">#REF!</definedName>
    <definedName name="_bdm.8c3f5aee90e44351b42560e0a3383dca.edm" localSheetId="7" hidden="1" xml:space="preserve">                                                               '[28]PTG-100 UC'!$1:$1048576</definedName>
    <definedName name="_bdm.8c3f5aee90e44351b42560e0a3383dca.edm" hidden="1" xml:space="preserve">                                                               '[29]PTG-100 UC'!$1:$1048576</definedName>
    <definedName name="_bdm.8c51392eca264c57b4bd01301858f8b3.edm" hidden="1" xml:space="preserve">                           '[33]Mavacamten (MYK-461)'!$1:$1048576</definedName>
    <definedName name="_bdm.8c52e56b782d4556bdd2f9ceecc2e699.edm" hidden="1" xml:space="preserve">                           [44]Aducanumab!$1:$1048576</definedName>
    <definedName name="_bdm.8C7E72C597044957B76907A45BD5A746.edm" localSheetId="7" hidden="1">[58]MEDX!$A:$IV</definedName>
    <definedName name="_bdm.8C7E72C597044957B76907A45BD5A746.edm" hidden="1">[59]MEDX!$A:$IV</definedName>
    <definedName name="_bdm.8c897c85fadf4fe19116c8277795b14e.edm" localSheetId="7" hidden="1">#REF!</definedName>
    <definedName name="_bdm.8c897c85fadf4fe19116c8277795b14e.edm" hidden="1">#REF!</definedName>
    <definedName name="_bdm.8cd4965f755d47a68e92c41a4d66b325.edm" hidden="1" xml:space="preserve">                  [30]Milestones!$1:$1048576</definedName>
    <definedName name="_bdm.8d0620015518413bbe9591f113216b42.edm" hidden="1" xml:space="preserve">                           [24]Jakafi!$1:$1048576</definedName>
    <definedName name="_bdm.8d0933301cd04107a31c30c521b4b763.edm" localSheetId="7" hidden="1">#REF!</definedName>
    <definedName name="_bdm.8d0933301cd04107a31c30c521b4b763.edm" hidden="1">#REF!</definedName>
    <definedName name="_bdm.8d0b2c3e7b6542ff9346d83905783c37.edm" hidden="1" xml:space="preserve">                                                                                                                                                  '[25]RA101495 MG'!$1:$1048576</definedName>
    <definedName name="_bdm.8d6df73fd6a74136a508c6b3f4a8a570.edm" hidden="1" xml:space="preserve">                  '[30]IFX-1 HS'!$1:$1048576</definedName>
    <definedName name="_bdm.8D773A9CC63247228A72E9229D95627E.edm" localSheetId="7" hidden="1">#REF!</definedName>
    <definedName name="_bdm.8D773A9CC63247228A72E9229D95627E.edm" hidden="1">#REF!</definedName>
    <definedName name="_bdm.8d7c9f6bc54148179f63306c83b433af.edm" localSheetId="7" hidden="1" xml:space="preserve">                                        [22]ETX2514SUL!$1:$1048576</definedName>
    <definedName name="_bdm.8d7c9f6bc54148179f63306c83b433af.edm" hidden="1" xml:space="preserve">                                        [23]ETX2514SUL!$1:$1048576</definedName>
    <definedName name="_bdm.8d8fb3077062452f9ecaea90fabbe9fe.edm" localSheetId="7" hidden="1">#REF!</definedName>
    <definedName name="_bdm.8d8fb3077062452f9ecaea90fabbe9fe.edm" hidden="1">#REF!</definedName>
    <definedName name="_bdm.8db0b769bf49461abdac1b31c693ef8a.edm" localSheetId="7" hidden="1" xml:space="preserve">                                                                           '[28]PTG-200 CD'!$1:$1048576</definedName>
    <definedName name="_bdm.8db0b769bf49461abdac1b31c693ef8a.edm" hidden="1" xml:space="preserve">                                                                           '[29]PTG-200 CD'!$1:$1048576</definedName>
    <definedName name="_bdm.8dd6d818e76b49038b2ad8fa9f6424a1.edm" localSheetId="7" hidden="1" xml:space="preserve">                                                                  [28]Milestones!$1:$1048576</definedName>
    <definedName name="_bdm.8dd6d818e76b49038b2ad8fa9f6424a1.edm" hidden="1" xml:space="preserve">                                                                  [29]Milestones!$1:$1048576</definedName>
    <definedName name="_bdm.8e1e2b172db3408a96cb65b0a46b09a7.edm" localSheetId="7" hidden="1">#REF!</definedName>
    <definedName name="_bdm.8e1e2b172db3408a96cb65b0a46b09a7.edm" hidden="1">#REF!</definedName>
    <definedName name="_bdm.8E1E96539F3242DA81EA85834A7CA2E4.edm" localSheetId="7" hidden="1">#REF!</definedName>
    <definedName name="_bdm.8E1E96539F3242DA81EA85834A7CA2E4.edm" hidden="1">#REF!</definedName>
    <definedName name="_bdm.8e2a30cb59c645f1986ffb9a7f5414a5.edm" hidden="1" xml:space="preserve">                                            '[30]IFX-1 HS'!$1:$1048576</definedName>
    <definedName name="_bdm.8e2f1c92696847299ad4fedeb6565564.edm" hidden="1">#REF!</definedName>
    <definedName name="_bdm.8E42E2B6A1CD4236B64D4991159A81BB.edm" hidden="1">#REF!</definedName>
    <definedName name="_bdm.8e73290dfaac450ca4c63b932bf2bacc.edm" hidden="1" xml:space="preserve">                           '[24]DCF w TV'!$1:$1048576</definedName>
    <definedName name="_bdm.8e8ff910ae4440b38188daf20e80593e.edm" localSheetId="7" hidden="1" xml:space="preserve">                                                      '[32]MYK-461'!$1:$1048576</definedName>
    <definedName name="_bdm.8e8ff910ae4440b38188daf20e80593e.edm" hidden="1" xml:space="preserve">                                                      '[33]Mavacamten (MYK-461)'!$1:$1048576</definedName>
    <definedName name="_bdm.8eb74f3607ae4d10b72a83dc9cbbdb35.edm" localSheetId="7" hidden="1">#REF!</definedName>
    <definedName name="_bdm.8eb74f3607ae4d10b72a83dc9cbbdb35.edm" hidden="1">#REF!</definedName>
    <definedName name="_bdm.8f39d45ac5cd49f08e335a0568b7236f.edm" localSheetId="7" hidden="1">#REF!</definedName>
    <definedName name="_bdm.8f39d45ac5cd49f08e335a0568b7236f.edm" hidden="1">#REF!</definedName>
    <definedName name="_bdm.8f41b70078924daeaa435b2432dcbe7d.edm" localSheetId="7" hidden="1" xml:space="preserve">                                                '[32]MYK-461'!$1:$1048576</definedName>
    <definedName name="_bdm.8f41b70078924daeaa435b2432dcbe7d.edm" hidden="1" xml:space="preserve">                                                '[33]Mavacamten (MYK-461)'!$1:$1048576</definedName>
    <definedName name="_bdm.8f4ebcd82edc4b59a629b7c71fc3941d.edm" hidden="1" xml:space="preserve">                                                    [30]DCF!$1:$1048576</definedName>
    <definedName name="_bdm.8fc9ee6f33b24d2f810bba7f6315bee2.edm" localSheetId="7" hidden="1" xml:space="preserve">                  [22]DCF!$1:$1048576</definedName>
    <definedName name="_bdm.8fc9ee6f33b24d2f810bba7f6315bee2.edm" hidden="1" xml:space="preserve">                  [23]DCF!$1:$1048576</definedName>
    <definedName name="_bdm.8feb6939a90040d3a8bfd87361a0aaad.edm" hidden="1" xml:space="preserve">                  '[30]Pipeline- OLD'!$1:$1048576</definedName>
    <definedName name="_bdm.8fef0facb373463f950f19532ddbaa78.edm" hidden="1" xml:space="preserve">                  [34]Guidance!$1:$1048576</definedName>
    <definedName name="_bdm.900905f7f3c94c36ba47d3c437aac6db.edm" localSheetId="7" hidden="1">#REF!</definedName>
    <definedName name="_bdm.900905f7f3c94c36ba47d3c437aac6db.edm" hidden="1">#REF!</definedName>
    <definedName name="_bdm.900c65b24e054546bce2f04b971a35f7.edm" hidden="1" xml:space="preserve">                  '[30]IFX-1 AAV'!$1:$1048576</definedName>
    <definedName name="_bdm.905fc38684fd47b2ba75a4365176cf4a.edm" hidden="1">#REF!</definedName>
    <definedName name="_bdm.906930c6ba0c4e1c990c51774dece342.edm" hidden="1">#REF!</definedName>
    <definedName name="_bdm.907eb1710a3b41129367cfe6c1fa1f61.edm" localSheetId="7" hidden="1" xml:space="preserve">                                                                        '[28]PTG-100 UC'!$1:$1048576</definedName>
    <definedName name="_bdm.907eb1710a3b41129367cfe6c1fa1f61.edm" hidden="1" xml:space="preserve">                                                                        '[29]PTG-100 UC'!$1:$1048576</definedName>
    <definedName name="_bdm.9115241ad21d46f8886e9965432fbcee.edm" localSheetId="7" hidden="1" xml:space="preserve">                                                      [28]DCF!$1:$1048576</definedName>
    <definedName name="_bdm.9115241ad21d46f8886e9965432fbcee.edm" hidden="1" xml:space="preserve">                                                      [29]DCF!$1:$1048576</definedName>
    <definedName name="_bdm.9117a9d80d5940f99f9a28acd37c2153.edm" localSheetId="7" hidden="1">#REF!</definedName>
    <definedName name="_bdm.9117a9d80d5940f99f9a28acd37c2153.edm" hidden="1">#REF!</definedName>
    <definedName name="_bdm.9132537de69f42d9aeff00c470fb8850.edm" localSheetId="7" hidden="1" xml:space="preserve">                                    [22]Milestones!$1:$1048576</definedName>
    <definedName name="_bdm.9132537de69f42d9aeff00c470fb8850.edm" hidden="1" xml:space="preserve">                                    [23]Milestones!$1:$1048576</definedName>
    <definedName name="_bdm.916a18c72fd44234a91953f6b3ecd1c7.edm" hidden="1" xml:space="preserve">                                    '[30]IFX-1 HS'!$1:$1048576</definedName>
    <definedName name="_bdm.916aeb350c2e43a9854ad997689b9638.edm" localSheetId="7" hidden="1" xml:space="preserve">                  '[32]MYK-461'!$1:$1048576</definedName>
    <definedName name="_bdm.916aeb350c2e43a9854ad997689b9638.edm" hidden="1" xml:space="preserve">                  '[33]Mavacamten (MYK-461)'!$1:$1048576</definedName>
    <definedName name="_bdm.916dbc955a894db09dec92885ee966e3.edm" localSheetId="7" hidden="1" xml:space="preserve">                                    [32]DCF!$1:$1048576</definedName>
    <definedName name="_bdm.916dbc955a894db09dec92885ee966e3.edm" hidden="1" xml:space="preserve">                                    [33]DCF!$1:$1048576</definedName>
    <definedName name="_bdm.9196e59091464ae0bb6047ba25e79768.edm" localSheetId="7" hidden="1">#REF!</definedName>
    <definedName name="_bdm.9196e59091464ae0bb6047ba25e79768.edm" hidden="1">#REF!</definedName>
    <definedName name="_bdm.91ad3ba70b3b47aaa877d5eb2837b55a.edm" hidden="1">#REF!</definedName>
    <definedName name="_bdm.91b8f0a8291b4b0b8f91221a8d200a46.edm" hidden="1">#REF!</definedName>
    <definedName name="_bdm.91F16F5D9EDA42BA838E5A46F6DAFF9B.edm" hidden="1">#REF!</definedName>
    <definedName name="_bdm.921f52adbe9e4e81a068c31b44f17260.edm" hidden="1">#REF!</definedName>
    <definedName name="_bdm.923f667479214b6b98085d4199c05ef6.edm" hidden="1">#REF!</definedName>
    <definedName name="_bdm.9272ed5844164288ba81647227a8659d.edm" hidden="1">#REF!</definedName>
    <definedName name="_bdm.9275a4242be24b7680b990cb811f39b5.edm" hidden="1">#REF!</definedName>
    <definedName name="_bdm.928a5af4ca3748999fe050e707cf4736.edm" hidden="1">#REF!</definedName>
    <definedName name="_bdm.929c5f9483d74ea4986c488e02e91f85.edm" hidden="1" xml:space="preserve">                                            [30]DCF!$1:$1048576</definedName>
    <definedName name="_bdm.92AADDD97F7646C882610C87EEFFB2D7.edm" localSheetId="7" hidden="1">#REF!</definedName>
    <definedName name="_bdm.92AADDD97F7646C882610C87EEFFB2D7.edm" hidden="1">#REF!</definedName>
    <definedName name="_bdm.92adc576c10b4ec4aa249effbc242580.edm" hidden="1" xml:space="preserve">                                                                                                                                                                                  '[25]RA101495 PNH'!$1:$1048576</definedName>
    <definedName name="_bdm.92de1b05218e4daf912e8f964aa7f5bd.edm" hidden="1" xml:space="preserve">                                                                                       [25]Milestones!$1:$1048576</definedName>
    <definedName name="_bdm.92ff9512a23741c48fdc8d473dc25c70.edm" hidden="1" xml:space="preserve">                                                                              [31]Aducanumab!$1:$1048576</definedName>
    <definedName name="_bdm.933297DE7D6F49A68A375152DE3F7377.edm" localSheetId="7" hidden="1">#REF!</definedName>
    <definedName name="_bdm.933297DE7D6F49A68A375152DE3F7377.edm" hidden="1">#REF!</definedName>
    <definedName name="_bdm.934273270aba434d971e001077c3b07c.edm" hidden="1">[25]Milestones!#REF!</definedName>
    <definedName name="_bdm.94261b3b52314ad095dff0f6e5340c29.edm" hidden="1" xml:space="preserve">                                                                  [24]Epacadostat!$1:$1048576</definedName>
    <definedName name="_bdm.944911E080E34D04ACD5A1EBF6E65535.edm" localSheetId="7" hidden="1">#REF!</definedName>
    <definedName name="_bdm.944911E080E34D04ACD5A1EBF6E65535.edm" hidden="1">#REF!</definedName>
    <definedName name="_bdm.944A9BA92CF74C0FB5FB022CA18670EC.edm" localSheetId="7" hidden="1">#REF!</definedName>
    <definedName name="_bdm.944A9BA92CF74C0FB5FB022CA18670EC.edm" hidden="1">#REF!</definedName>
    <definedName name="_bdm.944c3bf27326442492c5e04515871495.edm" localSheetId="7" hidden="1">#REF!</definedName>
    <definedName name="_bdm.944c3bf27326442492c5e04515871495.edm" hidden="1">#REF!</definedName>
    <definedName name="_bdm.949224ce552349929c43c9772f09424b.edm" hidden="1" xml:space="preserve">                  '[30]IFX-1 HS'!$1:$1048576</definedName>
    <definedName name="_bdm.953d81ee876d4245aed99d54bc67dc9c.edm" localSheetId="7" hidden="1">#REF!</definedName>
    <definedName name="_bdm.953d81ee876d4245aed99d54bc67dc9c.edm" hidden="1">#REF!</definedName>
    <definedName name="_bdm.95851d83204042b68ab568133a8b97e0.edm" hidden="1" xml:space="preserve">                                                                                                                                                                                                       [25]DCF!$1:$1048576</definedName>
    <definedName name="_bdm.95c77dd548894cc5af6fa2988da2c0ab.edm" hidden="1" xml:space="preserve">                  [30]DCF!$1:$1048576</definedName>
    <definedName name="_bdm.960D5BE294DD44E494FC4D297EFF166E.edm" localSheetId="7" hidden="1">#REF!</definedName>
    <definedName name="_bdm.960D5BE294DD44E494FC4D297EFF166E.edm" hidden="1">#REF!</definedName>
    <definedName name="_bdm.96118095c7bb42939ea3ee904f277ea6.edm" hidden="1">#REF!</definedName>
    <definedName name="_bdm.9667b8940ff94d6ab33c62bace84519c.edm" hidden="1">#REF!</definedName>
    <definedName name="_bdm.968f86e64283416d93cb4e45ecfbe6dc.edm" localSheetId="7" hidden="1">[37]Olumiant!#REF!</definedName>
    <definedName name="_bdm.968f86e64283416d93cb4e45ecfbe6dc.edm" hidden="1">[38]Olumiant!#REF!</definedName>
    <definedName name="_bdm.96af4db30fb74747acab2f843e708425.edm" localSheetId="7" hidden="1">#REF!</definedName>
    <definedName name="_bdm.96af4db30fb74747acab2f843e708425.edm" hidden="1">#REF!</definedName>
    <definedName name="_bdm.96c8de17e2064fef8f4c1e5c6fee6edf.edm" hidden="1">#REF!</definedName>
    <definedName name="_bdm.96D48181D53F4B17A1DBD617504188FB.edm" localSheetId="7" hidden="1">#REF!</definedName>
    <definedName name="_bdm.96D48181D53F4B17A1DBD617504188FB.edm" hidden="1">#REF!</definedName>
    <definedName name="_bdm.96e2e6317769426eb3900df41c2c81b1.edm" hidden="1" xml:space="preserve">                  '[30]IFX-1 AAV'!$1:$1048576</definedName>
    <definedName name="_bdm.970756f31f524253bd85be90c3429736.edm" localSheetId="7" hidden="1">[22]ETX2514SUL!#REF!</definedName>
    <definedName name="_bdm.970756f31f524253bd85be90c3429736.edm" hidden="1">[23]ETX2514SUL!#REF!</definedName>
    <definedName name="_bdm.970fb069e28b46a59e86f4390ccde6ea.edm" hidden="1" xml:space="preserve">                                                                                           '[25]RA101495 PNH'!$1:$1048576</definedName>
    <definedName name="_bdm.971cbdca8fd7464b8e46e2f9335899b5.edm" hidden="1">#REF!</definedName>
    <definedName name="_bdm.9729719803de469a9def3942bcdb7293.edm" hidden="1" xml:space="preserve">                                                                                                   '[25]RA101495 Total'!$1:$1048576</definedName>
    <definedName name="_bdm.974ac6bf91c5460da79c5a98360ead75.edm" hidden="1" xml:space="preserve">                  [30]DCF!$1:$1048576</definedName>
    <definedName name="_bdm.976dcc6511e4499abac661821610e05a.edm" hidden="1" xml:space="preserve">                                             '[45]Our View vs Street'!$1:$1048576</definedName>
    <definedName name="_bdm.9786f317abf747ebbb0e3df6d062158d.edm" hidden="1" xml:space="preserve">                  [30]DCF!$1:$1048576</definedName>
    <definedName name="_bdm.9816c0b567d04b269ed4723e1d73b6f3.edm" hidden="1" xml:space="preserve">                                                                                                                                           '[25]RA101495 PNH'!$1:$1048576</definedName>
    <definedName name="_bdm.98439665b9c34420a9324c8338ebf0ba.edm" hidden="1" xml:space="preserve">                  [30]DCF!$1:$1048576</definedName>
    <definedName name="_bdm.98981b63ba9a482f9c3b18f059371099.edm" hidden="1" xml:space="preserve">                  [30]DCF!$1:$1048576</definedName>
    <definedName name="_bdm.992d87e0637d4095b89b837f1f0942b6.edm" localSheetId="7" hidden="1" xml:space="preserve">                                        [32]DCF!$1:$1048576</definedName>
    <definedName name="_bdm.992d87e0637d4095b89b837f1f0942b6.edm" hidden="1" xml:space="preserve">                                        [33]DCF!$1:$1048576</definedName>
    <definedName name="_bdm.99368f57a67d4537b98f1d4179ffe496.edm" localSheetId="7" hidden="1" xml:space="preserve">                                                                                                                  [22]DCF!$1:$1048576</definedName>
    <definedName name="_bdm.99368f57a67d4537b98f1d4179ffe496.edm" hidden="1" xml:space="preserve">                                                                                                                  [23]DCF!$1:$1048576</definedName>
    <definedName name="_bdm.9946a435366146c69affd3d7eda1f9bc.edm" hidden="1">#REF!</definedName>
    <definedName name="_bdm.999db20ca9a7469f891fd469a47d750a.edm" hidden="1" xml:space="preserve">                  [30]DCF!$1:$1048576</definedName>
    <definedName name="_bdm.99c7f4e44cde4fb3b93fdf176c1d8004.edm" hidden="1">#REF!</definedName>
    <definedName name="_bdm.99CDE8CB927B4852810B16FD1CE7751A.edm" localSheetId="7" hidden="1" xml:space="preserve">                                                    '[26]TNF fail TASKi3'!$A$1:$IV$65536</definedName>
    <definedName name="_bdm.99CDE8CB927B4852810B16FD1CE7751A.edm" hidden="1" xml:space="preserve">                                                    '[27]TNF fail TASKi3'!$A$1:$IV$65536</definedName>
    <definedName name="_bdm.99f8d3e37a464b68b4381bd92265badb.edm" localSheetId="7" hidden="1">#REF!</definedName>
    <definedName name="_bdm.99f8d3e37a464b68b4381bd92265badb.edm" hidden="1">#REF!</definedName>
    <definedName name="_bdm.9a1ea7413dfd4b7a9f222dd15adffc4c.edm" hidden="1" xml:space="preserve">                                                                                                                                                                               [25]Milestones!$1:$1048576</definedName>
    <definedName name="_bdm.9a30d64aef4f4c4ca8133a530c5b9a27.edm" hidden="1">#REF!</definedName>
    <definedName name="_bdm.9a3c094c20f84969b30e403182ef319b.edm" hidden="1" xml:space="preserve">                                                      '[30]IFX-1 HS'!$1:$1048576</definedName>
    <definedName name="_bdm.9a4b2792d3da44af8fd81894cd329cce.edm" localSheetId="7" hidden="1">#REF!</definedName>
    <definedName name="_bdm.9a4b2792d3da44af8fd81894cd329cce.edm" hidden="1">#REF!</definedName>
    <definedName name="_bdm.9a79e1ad7e6149faa6b1aec91e623659.edm" hidden="1">#REF!</definedName>
    <definedName name="_bdm.9aa2ad33d8a340229b172be15674daa0.edm" localSheetId="7" hidden="1" xml:space="preserve">                                                '[32]MYK-461'!$1:$1048576</definedName>
    <definedName name="_bdm.9aa2ad33d8a340229b172be15674daa0.edm" hidden="1" xml:space="preserve">                                                '[33]Mavacamten (MYK-461)'!$1:$1048576</definedName>
    <definedName name="_bdm.9adbf5cb620b4d9397650b827e377a65.edm" localSheetId="7" hidden="1" xml:space="preserve">                                                                              [28]DCF!$1:$1048576</definedName>
    <definedName name="_bdm.9adbf5cb620b4d9397650b827e377a65.edm" hidden="1" xml:space="preserve">                                                                              [29]DCF!$1:$1048576</definedName>
    <definedName name="_bdm.9b783a5426184c15b2b4ba931475acae.edm" localSheetId="7" hidden="1" xml:space="preserve">                                    [22]DCF!$1:$1048576</definedName>
    <definedName name="_bdm.9b783a5426184c15b2b4ba931475acae.edm" hidden="1" xml:space="preserve">                                    [23]DCF!$1:$1048576</definedName>
    <definedName name="_bdm.9b85da9120694d9bba8461c0143bacbd.edm" localSheetId="7" hidden="1" xml:space="preserve">                                                                                        [22]Milestones!$1:$1048576</definedName>
    <definedName name="_bdm.9b85da9120694d9bba8461c0143bacbd.edm" hidden="1" xml:space="preserve">                                                                                        [23]Milestones!$1:$1048576</definedName>
    <definedName name="_bdm.9ba0885ed7aa40e1ac9e64bb0927928f.edm" localSheetId="7" hidden="1" xml:space="preserve">                           '[28]PTG-200 CD'!$1:$1048576</definedName>
    <definedName name="_bdm.9ba0885ed7aa40e1ac9e64bb0927928f.edm" hidden="1" xml:space="preserve">                           '[29]PTG-200 CD'!$1:$1048576</definedName>
    <definedName name="_bdm.9BBE3E0BE9544B2FA3690BC9105FC4D6.edm" localSheetId="7" hidden="1">#REF!</definedName>
    <definedName name="_bdm.9BBE3E0BE9544B2FA3690BC9105FC4D6.edm" hidden="1">#REF!</definedName>
    <definedName name="_bdm.9bc67db1d5ec4af4b3eed4840831a3ef.edm" hidden="1" xml:space="preserve">                                                                           [24]Jakafi!$1:$1048576</definedName>
    <definedName name="_bdm.9beb1786827746799c24763b690a119e.edm" hidden="1" xml:space="preserve">                           '[33]Mavacamten (MYK-461)'!$1:$1048576</definedName>
    <definedName name="_bdm.9bfbe84af6134a009d1cb3a653c6e6ce.edm" hidden="1" xml:space="preserve">                                        [34]DCF!$1:$1048576</definedName>
    <definedName name="_bdm.9c87fd37bd6349c898eda320aa39a1c8.edm" hidden="1" xml:space="preserve">                                                                                                                        '[25]RA101495 Total'!$1:$1048576</definedName>
    <definedName name="_bdm.9cada0b6e71c4641a4deb32b3de4f0b3.edm" hidden="1" xml:space="preserve">                  '[30]IFX-1 HS'!$1:$1048576</definedName>
    <definedName name="_bdm.9D0A34220A574DC98C800BD91486BF16.edm" localSheetId="7" hidden="1">#REF!</definedName>
    <definedName name="_bdm.9D0A34220A574DC98C800BD91486BF16.edm" hidden="1">#REF!</definedName>
    <definedName name="_bdm.9d1f7a48796c42d5929db299048ea5d7.edm" hidden="1">#REF!</definedName>
    <definedName name="_bdm.9d37734a4717492cb491937c44db3909.edm" localSheetId="7" hidden="1" xml:space="preserve">                  [32]DCF!$1:$1048576</definedName>
    <definedName name="_bdm.9d37734a4717492cb491937c44db3909.edm" hidden="1" xml:space="preserve">                  [33]DCF!$1:$1048576</definedName>
    <definedName name="_bdm.9d4b803975414ec98395e44afe1cd56c.edm" hidden="1">#REF!</definedName>
    <definedName name="_bdm.9D8976B38E1E432FB57AA3EDC280C000.edm" hidden="1">#REF!</definedName>
    <definedName name="_bdm.9D8D572E0BEE4ECB9D110A4C23724702.edm" localSheetId="7" hidden="1">#REF!</definedName>
    <definedName name="_bdm.9D8D572E0BEE4ECB9D110A4C23724702.edm" hidden="1">#REF!</definedName>
    <definedName name="_bdm.9D991E67C66D41E7B439FCACED6ED56B.edm" localSheetId="7" hidden="1">#REF!</definedName>
    <definedName name="_bdm.9D991E67C66D41E7B439FCACED6ED56B.edm" hidden="1">#REF!</definedName>
    <definedName name="_bdm.9DC239BF935E43D0A8A98D36FC15BE4B.edm" localSheetId="7" hidden="1">#REF!</definedName>
    <definedName name="_bdm.9DC239BF935E43D0A8A98D36FC15BE4B.edm" hidden="1">#REF!</definedName>
    <definedName name="_bdm.9e0cb84e762c43baaf6aa4b1314f0b3e.edm" hidden="1">#REF!</definedName>
    <definedName name="_bdm.9e18c0010b1149c39cc6bca18624ca2f.edm" hidden="1" xml:space="preserve">                                            '[30]IFX-1 HS'!$1:$1048576</definedName>
    <definedName name="_bdm.9E1A823B5A284BF7BCB71905D689975E.edm" localSheetId="7" hidden="1">#REF!</definedName>
    <definedName name="_bdm.9E1A823B5A284BF7BCB71905D689975E.edm" hidden="1">#REF!</definedName>
    <definedName name="_bdm.9e2078e1a70a47628b4809d54224aeff.edm" localSheetId="7" hidden="1">#REF!</definedName>
    <definedName name="_bdm.9e2078e1a70a47628b4809d54224aeff.edm" hidden="1">#REF!</definedName>
    <definedName name="_bdm.9e24f9abf0f94e68856507509cd7fad7.edm" hidden="1">#REF!</definedName>
    <definedName name="_bdm.9e863d7a01c34fb1a384023858438bc2.edm" localSheetId="7" hidden="1" xml:space="preserve">                                                                  '[28]PTG-100 UC'!$1:$1048576</definedName>
    <definedName name="_bdm.9e863d7a01c34fb1a384023858438bc2.edm" hidden="1" xml:space="preserve">                                                                  '[29]PTG-100 UC'!$1:$1048576</definedName>
    <definedName name="_bdm.9e8b8af018ad49dfbccfc526fba66a88.edm" hidden="1" xml:space="preserve">                  [30]DCF!$1:$1048576</definedName>
    <definedName name="_bdm.9e9f41340e074d608e67896abd41e89c.edm" hidden="1" xml:space="preserve">                  [30]DCF!$1:$1048576</definedName>
    <definedName name="_bdm.9ebc8b261084442a8cdb7484ac5220df.edm" localSheetId="7" hidden="1">[22]ETX2514SUL!#REF!</definedName>
    <definedName name="_bdm.9ebc8b261084442a8cdb7484ac5220df.edm" hidden="1">[23]ETX2514SUL!#REF!</definedName>
    <definedName name="_bdm.9ee8876300894c4891086c3da68e9765.edm" hidden="1" xml:space="preserve">                  [30]DCF!$1:$1048576</definedName>
    <definedName name="_bdm.9f8eaa79a13348d284328de005651e50.edm" hidden="1" xml:space="preserve">                  [30]DCF!$1:$1048576</definedName>
    <definedName name="_bdm.9f9bb0c46a12463881abb55b41456680.edm" localSheetId="7" hidden="1" xml:space="preserve">                                        [32]Milestones!$1:$1048576</definedName>
    <definedName name="_bdm.9f9bb0c46a12463881abb55b41456680.edm" hidden="1">#REF!</definedName>
    <definedName name="_bdm.9f9ef34d6dbb4e7ab91ff1ca8e69a407.edm" localSheetId="7" hidden="1">#REF!</definedName>
    <definedName name="_bdm.9f9ef34d6dbb4e7ab91ff1ca8e69a407.edm" hidden="1">#REF!</definedName>
    <definedName name="_bdm.9FCB7A8C72D041D0B232D60E084864D8.edm" localSheetId="7" hidden="1">#REF!</definedName>
    <definedName name="_bdm.9FCB7A8C72D041D0B232D60E084864D8.edm" hidden="1">#REF!</definedName>
    <definedName name="_bdm.9fd0e8af2db44248ac301aa1d471f4f3.edm" hidden="1" xml:space="preserve">                  [30]DCF!$1:$1048576</definedName>
    <definedName name="_bdm.A02863D54F344FC880F3FAB6C7E3F67B.edm" localSheetId="7" hidden="1">#REF!</definedName>
    <definedName name="_bdm.A02863D54F344FC880F3FAB6C7E3F67B.edm" hidden="1">#REF!</definedName>
    <definedName name="_bdm.a02c3990d67544aa8b069cc67a2a5f4d.edm" localSheetId="7" hidden="1">#REF!</definedName>
    <definedName name="_bdm.a02c3990d67544aa8b069cc67a2a5f4d.edm" hidden="1">#REF!</definedName>
    <definedName name="_bdm.a062000dd93a4ad7974cf47ebf3d623d.edm" localSheetId="7" hidden="1" xml:space="preserve">                                                    [22]DCF!$1:$1048576</definedName>
    <definedName name="_bdm.a062000dd93a4ad7974cf47ebf3d623d.edm" hidden="1" xml:space="preserve">                                                    [23]DCF!$1:$1048576</definedName>
    <definedName name="_bdm.a07a93dad23f41b7a905a3d5dcaaea3c.edm" hidden="1">#REF!</definedName>
    <definedName name="_bdm.a096856abe6049a6b3bb7192b958c9bb.edm" localSheetId="7" hidden="1" xml:space="preserve">                                        [32]Milestones!$1:$1048576</definedName>
    <definedName name="_bdm.a096856abe6049a6b3bb7192b958c9bb.edm" hidden="1">#REF!</definedName>
    <definedName name="_bdm.a0a28dd59c4c4d5a944f18206a9532a4.edm" hidden="1" xml:space="preserve">                  [30]DCF!$1:$1048576</definedName>
    <definedName name="_bdm.a0c02b01c2434147bde4826e1ee9090c.edm" hidden="1" xml:space="preserve">                                                  [30]DCF!$1:$1048576</definedName>
    <definedName name="_bdm.A0F5735C3A364B8A8ACF6042FB6F70B8.edm" localSheetId="7" hidden="1">#REF!</definedName>
    <definedName name="_bdm.A0F5735C3A364B8A8ACF6042FB6F70B8.edm" hidden="1">#REF!</definedName>
    <definedName name="_bdm.a13ddff4604b43b1b5f13b27cb3379d3.edm" localSheetId="7" hidden="1" xml:space="preserve">                                                                                [22]ETX2514SUL!$1:$1048576</definedName>
    <definedName name="_bdm.a13ddff4604b43b1b5f13b27cb3379d3.edm" hidden="1" xml:space="preserve">                                                                                [23]ETX2514SUL!$1:$1048576</definedName>
    <definedName name="_bdm.A157D89D47FC43109AE8BAAE8E1FA111.edm" localSheetId="7" hidden="1" xml:space="preserve"> '[26]R788 IIa TASKi1'!$A$1:$IV$65536</definedName>
    <definedName name="_bdm.A157D89D47FC43109AE8BAAE8E1FA111.edm" hidden="1" xml:space="preserve"> '[27]R788 IIa TASKi1'!$A$1:$IV$65536</definedName>
    <definedName name="_bdm.a1bea71b9b3c4ecdbb1cdf24a09833c8.edm" localSheetId="7" hidden="1">#REF!</definedName>
    <definedName name="_bdm.a1bea71b9b3c4ecdbb1cdf24a09833c8.edm" hidden="1">#REF!</definedName>
    <definedName name="_bdm.a1c9b3e5bbe14e339bee582d28610aba.edm" localSheetId="7" hidden="1" xml:space="preserve">                                            [22]ETX2514SUL!$1:$1048576</definedName>
    <definedName name="_bdm.a1c9b3e5bbe14e339bee582d28610aba.edm" hidden="1" xml:space="preserve">                                            [23]ETX2514SUL!$1:$1048576</definedName>
    <definedName name="_bdm.a1cee1cbc178439da27ac633f2a7d557.edm" hidden="1" xml:space="preserve">                           '[33]Mavacamten (MYK-461)'!$1:$1048576</definedName>
    <definedName name="_bdm.a1dfafdb40d942fb84f9a3e457aea352.edm" hidden="1">'[30]Pipeline- OLD'!#REF!</definedName>
    <definedName name="_bdm.a1efbc034c40448aa41dda0e3a7eec74.edm" hidden="1" xml:space="preserve">                           '[24]Handout Tables'!$1:$1048576</definedName>
    <definedName name="_bdm.a1f4a22640ca4643a6226191bcf7fe0a.edm" localSheetId="7" hidden="1" xml:space="preserve">                                        [32]DCF!$1:$1048576</definedName>
    <definedName name="_bdm.a1f4a22640ca4643a6226191bcf7fe0a.edm" hidden="1" xml:space="preserve">                                        [33]DCF!$1:$1048576</definedName>
    <definedName name="_bdm.a20afe0bd3644533a6b6dca81860dc43.edm" hidden="1" xml:space="preserve">                           '[44]Handout Tables'!$1:$1048576</definedName>
    <definedName name="_bdm.a222027cec0e46cb88cad55c5e1f7a9d.edm" hidden="1">#REF!</definedName>
    <definedName name="_bdm.a25e4254005a46a39c7de15b281697f9.edm" hidden="1" xml:space="preserve">                                                                  [24]Epacadostat!$1:$1048576</definedName>
    <definedName name="_bdm.A284F5FEC6424E079E29DDC1294C0748.edm" localSheetId="7" hidden="1">#REF!</definedName>
    <definedName name="_bdm.A284F5FEC6424E079E29DDC1294C0748.edm" hidden="1">#REF!</definedName>
    <definedName name="_bdm.a297f6d3db1a4b17bccdfa821cc7d6ee.edm" hidden="1" xml:space="preserve">                  [34]Model!$1:$1048576</definedName>
    <definedName name="_bdm.A2CD13E3907D4FE38C199A374466D219.edm" localSheetId="7" hidden="1">#REF!</definedName>
    <definedName name="_bdm.A2CD13E3907D4FE38C199A374466D219.edm" hidden="1">#REF!</definedName>
    <definedName name="_bdm.a3053af9d1444e968f035dd91a32d677.edm" localSheetId="7" hidden="1">#REF!</definedName>
    <definedName name="_bdm.a3053af9d1444e968f035dd91a32d677.edm" hidden="1">#REF!</definedName>
    <definedName name="_bdm.A32397D30F384E95ABBAF9B9BE25B927.edm" localSheetId="7" hidden="1">#REF!</definedName>
    <definedName name="_bdm.A32397D30F384E95ABBAF9B9BE25B927.edm" hidden="1">#REF!</definedName>
    <definedName name="_bdm.A3306D7ED94B4F47BFDAA4A48E2445C8.edm" hidden="1">#REF!</definedName>
    <definedName name="_bdm.a34db6f531374a78852d7da094702c62.edm" hidden="1" xml:space="preserve">                  '[30]IFX-1 HS'!$1:$1048576</definedName>
    <definedName name="_bdm.a37c17333fa74066b1d2c6057a97f239.edm" hidden="1" xml:space="preserve">                  [30]DCF!$1:$1048576</definedName>
    <definedName name="_bdm.a3965612a6844e76a54d065672a154de.edm" localSheetId="7" hidden="1">[22]ETX2514SUL!#REF!</definedName>
    <definedName name="_bdm.a3965612a6844e76a54d065672a154de.edm" hidden="1">[23]ETX2514SUL!#REF!</definedName>
    <definedName name="_bdm.a3b66afc1e55438991906785687063b0.edm" hidden="1" xml:space="preserve">                                                                                                                                                                                [25]DCF!$1:$1048576</definedName>
    <definedName name="_bdm.a3ca9a4146f147df857a50d117d929b7.edm" localSheetId="7" hidden="1">#REF!</definedName>
    <definedName name="_bdm.a3ca9a4146f147df857a50d117d929b7.edm" hidden="1">#REF!</definedName>
    <definedName name="_bdm.a3f2de599030483f97622437e3b5e419.edm" hidden="1" xml:space="preserve">                           [24]Epacadostat!$1:$1048576</definedName>
    <definedName name="_bdm.a3f9a7321ea248f1be36fb942e39a8f3.edm" localSheetId="7" hidden="1">#REF!</definedName>
    <definedName name="_bdm.a3f9a7321ea248f1be36fb942e39a8f3.edm" hidden="1">#REF!</definedName>
    <definedName name="_bdm.a410329196f14f098eed30238f64c8e7.edm" localSheetId="7" hidden="1">#REF!</definedName>
    <definedName name="_bdm.a410329196f14f098eed30238f64c8e7.edm" hidden="1">#REF!</definedName>
    <definedName name="_bdm.a42d13146663426bb22896319a43467f.edm" localSheetId="7" hidden="1">#REF!</definedName>
    <definedName name="_bdm.a42d13146663426bb22896319a43467f.edm" hidden="1">#REF!</definedName>
    <definedName name="_bdm.a43daf22722846fb9065dec8467ee064.edm" localSheetId="7" hidden="1" xml:space="preserve">                           '[28]PTG-100 UC'!$1:$1048576</definedName>
    <definedName name="_bdm.a43daf22722846fb9065dec8467ee064.edm" hidden="1" xml:space="preserve">                           '[29]PTG-100 UC'!$1:$1048576</definedName>
    <definedName name="_bdm.a48d9639798049cbac87f03c3c83b6a1.edm" hidden="1" xml:space="preserve">                           [44]SMA!$1:$1048576</definedName>
    <definedName name="_bdm.a4bb9b2b970747b7a22a7d9b65718d9e.edm" hidden="1" xml:space="preserve">         DCF!$1:$1048576</definedName>
    <definedName name="_bdm.a4f8b9cbf348411799fcf9f188a2436f.edm" hidden="1">#REF!</definedName>
    <definedName name="_bdm.a5590f60aac84a64a87d5dffbfdc63b2.edm" localSheetId="7" hidden="1" xml:space="preserve">                                                                                                                                                                      [22]DCF!$1:$1048576</definedName>
    <definedName name="_bdm.a5590f60aac84a64a87d5dffbfdc63b2.edm" hidden="1" xml:space="preserve">                                                                                                                                                                      [23]DCF!$1:$1048576</definedName>
    <definedName name="_bdm.A55D015405394FC28AF44D3721998613.edm" localSheetId="7" hidden="1">#REF!</definedName>
    <definedName name="_bdm.A55D015405394FC28AF44D3721998613.edm" hidden="1">#REF!</definedName>
    <definedName name="_bdm.a5dc859deb1248aca429e04a34cc7b55.edm" localSheetId="7" hidden="1">#REF!</definedName>
    <definedName name="_bdm.a5dc859deb1248aca429e04a34cc7b55.edm" hidden="1">#REF!</definedName>
    <definedName name="_bdm.a5dd55c2a8754088818bba91d10015ff.edm" localSheetId="7" hidden="1">#REF!</definedName>
    <definedName name="_bdm.a5dd55c2a8754088818bba91d10015ff.edm" hidden="1">#REF!</definedName>
    <definedName name="_bdm.a5f36410132144bf926b4321cb372655.edm" hidden="1" xml:space="preserve">                                                                                                                                                                                                                                    '[25]RA101495 Total'!$1:$1048576</definedName>
    <definedName name="_bdm.a605fb3d3e084e41a78712f8d6da4546.edm" hidden="1" xml:space="preserve">                           '[24]DCF w TV'!$1:$1048576</definedName>
    <definedName name="_bdm.a6087e4f443e4f4d8385b6a8a39f6c70.edm" hidden="1">#REF!</definedName>
    <definedName name="_bdm.a61ca77be1584a3fb902b02b262c3161.edm" hidden="1" xml:space="preserve">                                                    [30]DCF!$1:$1048576</definedName>
    <definedName name="_bdm.a65badc442794dbf9996a01e932835bd.edm" hidden="1" xml:space="preserve">    [25]DCF!$1:$1048576</definedName>
    <definedName name="_bdm.a65f41f17af24c37a47da094374bffca.edm" localSheetId="7" hidden="1" xml:space="preserve">                                                                                                                                                  [22]DCF!$1:$1048576</definedName>
    <definedName name="_bdm.a65f41f17af24c37a47da094374bffca.edm" hidden="1" xml:space="preserve">                                                                                                                                                  [23]DCF!$1:$1048576</definedName>
    <definedName name="_bdm.a69c1d6663514c169adb0c41d76eb0e4.edm" localSheetId="7" hidden="1">#REF!</definedName>
    <definedName name="_bdm.a69c1d6663514c169adb0c41d76eb0e4.edm" hidden="1">#REF!</definedName>
    <definedName name="_bdm.a6b5ad25d1ba4e0885aa874640b1412f.edm" localSheetId="7" hidden="1" xml:space="preserve">                                    [22]ETX2514SUL!$1:$1048576</definedName>
    <definedName name="_bdm.a6b5ad25d1ba4e0885aa874640b1412f.edm" hidden="1" xml:space="preserve">                                    [23]ETX2514SUL!$1:$1048576</definedName>
    <definedName name="_bdm.a735c945266d4f99b35cdc49de612afe.edm" hidden="1" xml:space="preserve">                                                    [30]DCF!$1:$1048576</definedName>
    <definedName name="_bdm.a74797666c584e16ad8c22900394229a.edm" hidden="1" xml:space="preserve">                           '[33]Mavacamten (MYK-461)'!$1:$1048576</definedName>
    <definedName name="_bdm.a780f625b1334abc9c2ec1b666fcb6d1.edm" localSheetId="7" hidden="1">#REF!</definedName>
    <definedName name="_bdm.a780f625b1334abc9c2ec1b666fcb6d1.edm" hidden="1">#REF!</definedName>
    <definedName name="_bdm.a78270c53d8c4f3ba8cc176e7e76c100.edm" hidden="1">#REF!</definedName>
    <definedName name="_bdm.a7951ae4ffe64f028daf7b4c483980ee.edm" hidden="1">#REF!</definedName>
    <definedName name="_bdm.a7c9f6c9f9264fc7b0647a4a414ed5a8.edm" localSheetId="7" hidden="1" xml:space="preserve">                                                                                                                                                             [22]DCF!$1:$1048576</definedName>
    <definedName name="_bdm.a7c9f6c9f9264fc7b0647a4a414ed5a8.edm" hidden="1" xml:space="preserve">                                                                                                                                                             [23]DCF!$1:$1048576</definedName>
    <definedName name="_bdm.a7cf7ac712844a6fa99f829b575af08a.edm" localSheetId="7" hidden="1">#REF!</definedName>
    <definedName name="_bdm.a7cf7ac712844a6fa99f829b575af08a.edm" hidden="1">#REF!</definedName>
    <definedName name="_bdm.a80b0f4825ce4db9a320f3ec4a454ee4.edm" localSheetId="7" hidden="1">#REF!</definedName>
    <definedName name="_bdm.a80b0f4825ce4db9a320f3ec4a454ee4.edm" hidden="1">#REF!</definedName>
    <definedName name="_bdm.a8321f52982e42c68fa8a38488ea828a.edm" hidden="1" xml:space="preserve">                           '[24]Handout Tables'!$1:$1048576</definedName>
    <definedName name="_bdm.a8371c0bb70f4657b27ac8fe2fbc2d06.edm" hidden="1" xml:space="preserve">                                                    [30]DCF!$1:$1048576</definedName>
    <definedName name="_bdm.a84636e3a2664b368a8fc06fd703815c.edm" hidden="1">#REF!</definedName>
    <definedName name="_bdm.A85BC073FA484361A5AEB4558F501A9E.edm" localSheetId="7" hidden="1">#REF!</definedName>
    <definedName name="_bdm.A85BC073FA484361A5AEB4558F501A9E.edm" hidden="1">#REF!</definedName>
    <definedName name="_bdm.a88a397f0790432fbcebf7f66f06daaf.edm" hidden="1">#REF!</definedName>
    <definedName name="_bdm.A89257C6C10E4104964DB13725C5B4A9.edm" localSheetId="7" hidden="1">#REF!</definedName>
    <definedName name="_bdm.A89257C6C10E4104964DB13725C5B4A9.edm" hidden="1">#REF!</definedName>
    <definedName name="_bdm.a8cfe04cb2a8465e8049e04e9948955d.edm" hidden="1" xml:space="preserve">                           '[24]Handout Tables'!$1:$1048576</definedName>
    <definedName name="_bdm.a9059b54c2ef4a3d8be7616d182dc894.edm" localSheetId="7" hidden="1">#REF!</definedName>
    <definedName name="_bdm.a9059b54c2ef4a3d8be7616d182dc894.edm" hidden="1">#REF!</definedName>
    <definedName name="_bdm.a909f248c14c4446abadd777b5068a85.edm" hidden="1" xml:space="preserve">                           '[24]Handout Tables'!$1:$1048576</definedName>
    <definedName name="_bdm.a91da100ab9947e59a52fd32d96062f6.edm" hidden="1" xml:space="preserve">                  [30]DCF!$1:$1048576</definedName>
    <definedName name="_bdm.A92B57B49CA7440AB9E581A9460A4843.edm" localSheetId="7" hidden="1">#REF!</definedName>
    <definedName name="_bdm.A92B57B49CA7440AB9E581A9460A4843.edm" hidden="1">#REF!</definedName>
    <definedName name="_bdm.a948b00765044602a1633dd67ae52365.edm" localSheetId="7" hidden="1">#REF!</definedName>
    <definedName name="_bdm.a948b00765044602a1633dd67ae52365.edm" hidden="1">#REF!</definedName>
    <definedName name="_bdm.A977A6B96DDE41E4A35D37F04F81BDAE.edm" localSheetId="7" hidden="1">#REF!</definedName>
    <definedName name="_bdm.A977A6B96DDE41E4A35D37F04F81BDAE.edm" hidden="1">#REF!</definedName>
    <definedName name="_bdm.a98480cfe39043249cb385c9295bca88.edm" hidden="1" xml:space="preserve">                                                                     [24]Jakafi!$1:$1048576</definedName>
    <definedName name="_bdm.a9b0f7cb14044e1c850cbf29dcb9df05.edm" hidden="1" xml:space="preserve">                           '[33]Mavacamten (MYK-461)'!$1:$1048576</definedName>
    <definedName name="_bdm.a9b6150bb51f45b193b15ddc716be99c.edm" localSheetId="7" hidden="1">[37]Olumiant!#REF!</definedName>
    <definedName name="_bdm.a9b6150bb51f45b193b15ddc716be99c.edm" hidden="1">[38]Olumiant!#REF!</definedName>
    <definedName name="_bdm.A9C0A15C1F644D30A36E54AEBC931FAE.edm" localSheetId="7" hidden="1">#REF!</definedName>
    <definedName name="_bdm.A9C0A15C1F644D30A36E54AEBC931FAE.edm" hidden="1">#REF!</definedName>
    <definedName name="_bdm.a9f5de3faebe4f3eadbfd0d28eb87090.edm" hidden="1">#REF!</definedName>
    <definedName name="_bdm.aa42c27216494bccaeee3aedcccd5f9c.edm" localSheetId="7" hidden="1">#REF!</definedName>
    <definedName name="_bdm.aa42c27216494bccaeee3aedcccd5f9c.edm" hidden="1">#REF!</definedName>
    <definedName name="_bdm.aa5020b594cf40b699007f0cb6c372ea.edm" hidden="1" xml:space="preserve">                           '[33]Mavacamten (MYK-461)'!$1:$1048576</definedName>
    <definedName name="_bdm.aa5e360c0862404388263bee870196d2.edm" hidden="1" xml:space="preserve">           '[54]Cash Flow'!$1:$1048576</definedName>
    <definedName name="_bdm.aaddc657a8a1474f9bce43a273278318.edm" localSheetId="7" hidden="1">#REF!</definedName>
    <definedName name="_bdm.aaddc657a8a1474f9bce43a273278318.edm" hidden="1">#REF!</definedName>
    <definedName name="_bdm.ab9df4f056854f65a08ade1a4b164da9.edm" hidden="1" xml:space="preserve">                                           '[54]Cash Flow'!$1:$1048576</definedName>
    <definedName name="_bdm.abe7ba5ac2044d339f7ff18c86da2c38.edm" hidden="1" xml:space="preserve">                                                                              [24]Epacadostat!$1:$1048576</definedName>
    <definedName name="_bdm.ABF4C587F39E4A3194A2FF4C715CA58A.edm" localSheetId="7" hidden="1">#REF!</definedName>
    <definedName name="_bdm.ABF4C587F39E4A3194A2FF4C715CA58A.edm" hidden="1">#REF!</definedName>
    <definedName name="_bdm.ac069e0af82b4ecc8569b5a389c04624.edm" localSheetId="7" hidden="1">#REF!</definedName>
    <definedName name="_bdm.ac069e0af82b4ecc8569b5a389c04624.edm" hidden="1">#REF!</definedName>
    <definedName name="_bdm.ac19c21b5ce241669df9b5efb85d2004.edm" hidden="1" xml:space="preserve">                                        [34]DCF!$1:$1048576</definedName>
    <definedName name="_bdm.ac613ca23c0a40b09e42ebde6dd6baf8.edm" localSheetId="7" hidden="1">[22]ETX2514SUL!#REF!</definedName>
    <definedName name="_bdm.ac613ca23c0a40b09e42ebde6dd6baf8.edm" hidden="1">[23]ETX2514SUL!#REF!</definedName>
    <definedName name="_bdm.ACA8E3D4AC554DA48ADC714D163E3290.edm" localSheetId="7" hidden="1">#REF!</definedName>
    <definedName name="_bdm.ACA8E3D4AC554DA48ADC714D163E3290.edm" hidden="1">#REF!</definedName>
    <definedName name="_bdm.acce7a4b5f6f47e5bc66775b64537a72.edm" localSheetId="7" hidden="1" xml:space="preserve">                                                                           [28]DCF!$1:$1048576</definedName>
    <definedName name="_bdm.acce7a4b5f6f47e5bc66775b64537a72.edm" hidden="1" xml:space="preserve">                                                                           [29]DCF!$1:$1048576</definedName>
    <definedName name="_bdm.acd22509ac7747829b3e173cc6f13f63.edm" localSheetId="7" hidden="1" xml:space="preserve">                                                                                 '[28]PTG-100 UC'!$1:$1048576</definedName>
    <definedName name="_bdm.acd22509ac7747829b3e173cc6f13f63.edm" hidden="1" xml:space="preserve">                                                                                 '[29]PTG-100 UC'!$1:$1048576</definedName>
    <definedName name="_bdm.acf281cc184640bdb325a5ee0c8cec4a.edm" localSheetId="7" hidden="1">#REF!</definedName>
    <definedName name="_bdm.acf281cc184640bdb325a5ee0c8cec4a.edm" hidden="1">#REF!</definedName>
    <definedName name="_bdm.ad35aed109ad4cc4b491926584001cb4.edm" hidden="1">#REF!</definedName>
    <definedName name="_bdm.ad4d6f3568824843ba879ecdace36119.edm" hidden="1" xml:space="preserve">                  [34]Model!$1:$1048576</definedName>
    <definedName name="_bdm.ad7c2a9e9df64b488315e4d29d778bdf.edm" localSheetId="7" hidden="1">#REF!</definedName>
    <definedName name="_bdm.ad7c2a9e9df64b488315e4d29d778bdf.edm" hidden="1">#REF!</definedName>
    <definedName name="_bdm.adb42e3c0aa74554afc327be982da67e.edm" hidden="1">#REF!</definedName>
    <definedName name="_bdm.adbf35ca20d949c5a7dfe1e48829d6ac.edm" hidden="1" xml:space="preserve">         DCF!$1:$1048576</definedName>
    <definedName name="_bdm.ae21992e9f8043979c2816942d27dc94.edm" hidden="1" xml:space="preserve">                 '[54]Cash Flow'!$1:$1048576</definedName>
    <definedName name="_bdm.ae496d38c0f8488d9967da6f2f7bfc18.edm" localSheetId="7" hidden="1" xml:space="preserve">                  '[32]MYK-461'!$1:$1048576</definedName>
    <definedName name="_bdm.ae496d38c0f8488d9967da6f2f7bfc18.edm" hidden="1" xml:space="preserve">                  '[33]Mavacamten (MYK-461)'!$1:$1048576</definedName>
    <definedName name="_bdm.ae5b552b645c4cef8134e8806301a50d.edm" localSheetId="7" hidden="1">#REF!</definedName>
    <definedName name="_bdm.ae5b552b645c4cef8134e8806301a50d.edm" hidden="1" xml:space="preserve">         '[49]VA cons'!$1:$1048576</definedName>
    <definedName name="_bdm.AE933E3A98F5429BAD5F2E4FF5D30B84.edm" localSheetId="7" hidden="1">#REF!</definedName>
    <definedName name="_bdm.AE933E3A98F5429BAD5F2E4FF5D30B84.edm" hidden="1">#REF!</definedName>
    <definedName name="_bdm.ae94489bcd4a45bd9c0556c7e9df460f.edm" localSheetId="7" hidden="1">#REF!</definedName>
    <definedName name="_bdm.ae94489bcd4a45bd9c0556c7e9df460f.edm" hidden="1">#REF!</definedName>
    <definedName name="_bdm.aebc4d9a4dea442495a56113d6e8aaa0.edm" hidden="1">[25]Milestones!#REF!</definedName>
    <definedName name="_bdm.aec18abfbd444d78925b982226a0c387.edm" localSheetId="7" hidden="1" xml:space="preserve">                                                                                [22]ETX2514SUL!$1:$1048576</definedName>
    <definedName name="_bdm.aec18abfbd444d78925b982226a0c387.edm" hidden="1" xml:space="preserve">                                                                                [23]ETX2514SUL!$1:$1048576</definedName>
    <definedName name="_bdm.af22d4fca9d24b9f92b5d32c77fc2eda.edm" hidden="1" xml:space="preserve">                                        [34]DCF!$1:$1048576</definedName>
    <definedName name="_bdm.AF4281F8F8ED4395A31F5E89C2007FF8.edm" localSheetId="7" hidden="1">#REF!</definedName>
    <definedName name="_bdm.AF4281F8F8ED4395A31F5E89C2007FF8.edm" hidden="1">#REF!</definedName>
    <definedName name="_bdm.af9c629c645d4209a607575ca28e93da.edm" localSheetId="7" hidden="1" xml:space="preserve">                  '[52]Handout Tables'!$1:$1048576</definedName>
    <definedName name="_bdm.af9c629c645d4209a607575ca28e93da.edm" hidden="1" xml:space="preserve">                  '[53]Handout Tables'!$1:$1048576</definedName>
    <definedName name="_bdm.AFC2E1AEC81B4B06A43941EBCB5A5DC4.edm" localSheetId="7" hidden="1" xml:space="preserve">                '[26]P2b design'!$A$1:$IV$65536</definedName>
    <definedName name="_bdm.AFC2E1AEC81B4B06A43941EBCB5A5DC4.edm" hidden="1" xml:space="preserve">                '[27]P2b design'!$A$1:$IV$65536</definedName>
    <definedName name="_bdm.b00fa8e7b9d4410f8b50978354d1aa41.edm" hidden="1" xml:space="preserve">                                                    [30]Milestones!$1:$1048576</definedName>
    <definedName name="_bdm.b01c9b21fc9e420ca7045ec0782c2dcb.edm" hidden="1" xml:space="preserve">                  [31]Aducanumab!$1:$1048576</definedName>
    <definedName name="_bdm.b023afbffb0543c291d87451eb44a0ec.edm" localSheetId="7" hidden="1">#REF!</definedName>
    <definedName name="_bdm.b023afbffb0543c291d87451eb44a0ec.edm" hidden="1">#REF!</definedName>
    <definedName name="_bdm.b02b9c9323e54bf6a8a99c8310938931.edm" hidden="1" xml:space="preserve">                         '[54]Cash Flow'!$1:$1048576</definedName>
    <definedName name="_bdm.b04d6b8c58424904b43c17900f6f4daf.edm" localSheetId="7" hidden="1" xml:space="preserve">                                    [22]ETX2514SUL!$1:$1048576</definedName>
    <definedName name="_bdm.b04d6b8c58424904b43c17900f6f4daf.edm" hidden="1" xml:space="preserve">                                    [23]ETX2514SUL!$1:$1048576</definedName>
    <definedName name="_bdm.b04f43ffb4cd4ca3ab0b000736766bd8.edm" hidden="1">#REF!</definedName>
    <definedName name="_bdm.b05bdc33889a4ef98e2de2f03925f52b.edm" localSheetId="7" hidden="1">#REF!</definedName>
    <definedName name="_bdm.b05bdc33889a4ef98e2de2f03925f52b.edm" hidden="1">#REF!</definedName>
    <definedName name="_bdm.B06E839B0DA3441CA54CEBDD2B87FC1E.edm" localSheetId="7" hidden="1">#REF!</definedName>
    <definedName name="_bdm.B06E839B0DA3441CA54CEBDD2B87FC1E.edm" hidden="1">#REF!</definedName>
    <definedName name="_bdm.b0716e9bbee04384b2e217897d01a1ed.edm" localSheetId="7" hidden="1" xml:space="preserve">                           [37]Olumiant!$1:$1048576</definedName>
    <definedName name="_bdm.b0716e9bbee04384b2e217897d01a1ed.edm" hidden="1" xml:space="preserve">                           [38]Olumiant!$1:$1048576</definedName>
    <definedName name="_bdm.b0a6b876988845e5abeb2020504afe05.edm" hidden="1">#REF!</definedName>
    <definedName name="_bdm.b0e5a2ebf91b4fa4acdbf8e978020a8c.edm" hidden="1" xml:space="preserve">                  [30]DCF!$1:$1048576</definedName>
    <definedName name="_bdm.b120916a10f843e19edf0ea815c2d90b.edm" hidden="1" xml:space="preserve">    [25]DCF!$1:$1048576</definedName>
    <definedName name="_bdm.b1289526e11d43a7945e5dbda9f1c7bb.edm" hidden="1" xml:space="preserve">                                            '[30]IFX-1 HS'!$1:$1048576</definedName>
    <definedName name="_bdm.b14c2eb43b8e401ba02fab16750e9909.edm" hidden="1">#REF!</definedName>
    <definedName name="_bdm.B16BDEC336F04C04B7EF6C638B17195B.edm" localSheetId="7" hidden="1">#REF!</definedName>
    <definedName name="_bdm.B16BDEC336F04C04B7EF6C638B17195B.edm" hidden="1">#REF!</definedName>
    <definedName name="_bdm.b16bf380812c4f03ad5fa51003b0ce89.edm" hidden="1" xml:space="preserve">                                                                                                        '[25]RA101495 Total'!$1:$1048576</definedName>
    <definedName name="_bdm.b198644f77a24c738448d53e60287786.edm" hidden="1" xml:space="preserve">                           '[24]Handout Tables'!$1:$1048576</definedName>
    <definedName name="_bdm.b1a8412be109466ca60bea85d6f1c3fe.edm" hidden="1">#REF!</definedName>
    <definedName name="_bdm.b1a9bf270de44feaa41544045606a32b.edm" hidden="1">#REF!</definedName>
    <definedName name="_bdm.b2151b0f74f34d7881313a9ce09eefe7.edm" localSheetId="7" hidden="1" xml:space="preserve">                                    [22]Milestones!$1:$1048576</definedName>
    <definedName name="_bdm.b2151b0f74f34d7881313a9ce09eefe7.edm" hidden="1" xml:space="preserve">                                    [23]Milestones!$1:$1048576</definedName>
    <definedName name="_bdm.B22AD4F509C4459086591EC3EE413975.edm" localSheetId="7" hidden="1">#REF!</definedName>
    <definedName name="_bdm.B22AD4F509C4459086591EC3EE413975.edm" hidden="1">#REF!</definedName>
    <definedName name="_bdm.b239d737e9bb42b896f4e4309c5c74ac.edm" localSheetId="7" hidden="1">#REF!</definedName>
    <definedName name="_bdm.b239d737e9bb42b896f4e4309c5c74ac.edm" hidden="1">#REF!</definedName>
    <definedName name="_bdm.b253a9af6bc041118cf7eb837be7c0ad.edm" hidden="1" xml:space="preserve">                  '[46] Milestones'!$1:$1048576</definedName>
    <definedName name="_bdm.b25498aad20e412181249049228f408a.edm" localSheetId="7" hidden="1" xml:space="preserve">                                                      '[32]MYK-461'!$1:$1048576</definedName>
    <definedName name="_bdm.b25498aad20e412181249049228f408a.edm" hidden="1" xml:space="preserve">                                                      '[33]Mavacamten (MYK-461)'!$1:$1048576</definedName>
    <definedName name="_bdm.b26f974725184312988a67f87e88f5fd.edm" hidden="1" xml:space="preserve">                                                                                                                                                                               [25]DCF!$1:$1048576</definedName>
    <definedName name="_bdm.b28b3c8f7a2e47eba99ff9a797170965.edm" hidden="1" xml:space="preserve">                           '[24]Handout Tables'!$1:$1048576</definedName>
    <definedName name="_bdm.b29ac294d42c49cd8ca8741d73415fe2.edm" localSheetId="7" hidden="1">#REF!</definedName>
    <definedName name="_bdm.b29ac294d42c49cd8ca8741d73415fe2.edm" hidden="1">#REF!</definedName>
    <definedName name="_bdm.b2ab2d87ecbe49209cdf85643db8e795.edm" hidden="1" xml:space="preserve">                  '[30]IFX-1 HS'!$1:$1048576</definedName>
    <definedName name="_bdm.b3267f73d0a14dbc80ec5ccb3aa4a70a.edm" localSheetId="7" hidden="1">#REF!</definedName>
    <definedName name="_bdm.b3267f73d0a14dbc80ec5ccb3aa4a70a.edm" hidden="1">#REF!</definedName>
    <definedName name="_bdm.b36f84ba8d444245891469bb87b0ece0.edm" hidden="1">#REF!</definedName>
    <definedName name="_bdm.B394CADA7A034942831282E920848EDA.edm" hidden="1">#REF!</definedName>
    <definedName name="_bdm.b3da58be84f64194bb304a21b3daa516.edm" localSheetId="7" hidden="1" xml:space="preserve">                  [60]DCF!$1:$1048576</definedName>
    <definedName name="_bdm.b3da58be84f64194bb304a21b3daa516.edm" hidden="1" xml:space="preserve">                  [61]DCF!$1:$1048576</definedName>
    <definedName name="_bdm.b3ff50d9134f47d8a1bf584da24e3934.edm" hidden="1" xml:space="preserve">                                                                                        [25]DCF!$1:$1048576</definedName>
    <definedName name="_bdm.b448d2d0abeb4caca71c91a3a7cffded.edm" localSheetId="7" hidden="1" xml:space="preserve">                                                                                 [28]DCF!$1:$1048576</definedName>
    <definedName name="_bdm.b448d2d0abeb4caca71c91a3a7cffded.edm" hidden="1" xml:space="preserve">                                                                                 [29]DCF!$1:$1048576</definedName>
    <definedName name="_bdm.b46729b8f5944047b447f9907a603f27.edm" hidden="1" xml:space="preserve">                  [31]Aducanumab!$1:$1048576</definedName>
    <definedName name="_bdm.b486fb5630f8477b806a54bdff99db90.edm" localSheetId="7" hidden="1" xml:space="preserve">                                                            [28]DCF!$1:$1048576</definedName>
    <definedName name="_bdm.b486fb5630f8477b806a54bdff99db90.edm" hidden="1" xml:space="preserve">                                                            [29]DCF!$1:$1048576</definedName>
    <definedName name="_bdm.b490b545ed2f431388287acf10b9aced.edm" hidden="1" xml:space="preserve">                  '[30]IFX-1 AAV'!$1:$1048576</definedName>
    <definedName name="_bdm.b49f8a5f63234543ac45aa8485cc87a1.edm" hidden="1">#REF!</definedName>
    <definedName name="_bdm.b4bad8cd621e43518ed719cd495bd701.edm" localSheetId="7" hidden="1" xml:space="preserve">                                    [22]Milestones!$1:$1048576</definedName>
    <definedName name="_bdm.b4bad8cd621e43518ed719cd495bd701.edm" hidden="1" xml:space="preserve">                                    [23]Milestones!$1:$1048576</definedName>
    <definedName name="_bdm.B4D12549E350406BAA51498992EFF515.edm" localSheetId="7" hidden="1">#REF!</definedName>
    <definedName name="_bdm.B4D12549E350406BAA51498992EFF515.edm" hidden="1">#REF!</definedName>
    <definedName name="_bdm.b4ea22303afc435e9125e50390d648bc.edm" localSheetId="7" hidden="1" xml:space="preserve">                                    [22]Milestones!$1:$1048576</definedName>
    <definedName name="_bdm.b4ea22303afc435e9125e50390d648bc.edm" hidden="1" xml:space="preserve">                                    [23]Milestones!$1:$1048576</definedName>
    <definedName name="_bdm.b50a571ff1494039a6d0d1dcbaa1791f.edm" hidden="1" xml:space="preserve">                  '[30]IFX-1 HS'!$1:$1048576</definedName>
    <definedName name="_bdm.b50d483f10aa47ccb4f851ac928dcd3a.edm" hidden="1" xml:space="preserve">                  [30]DCF!$1:$1048576</definedName>
    <definedName name="_bdm.b56a0c6fb1dd4d5a843ae4d070614a28.edm" localSheetId="7" hidden="1" xml:space="preserve">                                                                           [37]Olumiant!$1:$1048576</definedName>
    <definedName name="_bdm.b56a0c6fb1dd4d5a843ae4d070614a28.edm" hidden="1" xml:space="preserve">                                                                           [38]Olumiant!$1:$1048576</definedName>
    <definedName name="_bdm.B57CCEBDA1294D6B9D7C2ADCB12B2A12.edm" localSheetId="7" hidden="1">#REF!</definedName>
    <definedName name="_bdm.B57CCEBDA1294D6B9D7C2ADCB12B2A12.edm" hidden="1">#REF!</definedName>
    <definedName name="_bdm.B58D23F1E3C94CD38E867795BA622BFC.edm" localSheetId="7" hidden="1">#REF!</definedName>
    <definedName name="_bdm.B58D23F1E3C94CD38E867795BA622BFC.edm" hidden="1">#REF!</definedName>
    <definedName name="_bdm.b5d03eed6b0b47ad90cfce423ff887b4.edm" hidden="1" xml:space="preserve">                           '[33]Mavacamten (MYK-461)'!$1:$1048576</definedName>
    <definedName name="_bdm.b5f2435faf414605abe12ab8d21e90c9.edm" localSheetId="7" hidden="1" xml:space="preserve">                                                '[32]MYK-461'!$1:$1048576</definedName>
    <definedName name="_bdm.b5f2435faf414605abe12ab8d21e90c9.edm" hidden="1" xml:space="preserve">                                                '[33]Mavacamten (MYK-461)'!$1:$1048576</definedName>
    <definedName name="_bdm.B6015F1BFE764DEA8AA6312F1EFBFD16.edm" localSheetId="7" hidden="1">#REF!</definedName>
    <definedName name="_bdm.B6015F1BFE764DEA8AA6312F1EFBFD16.edm" hidden="1">#REF!</definedName>
    <definedName name="_bdm.b60ce5f30f654c3691a465f56abfb8d6.edm" localSheetId="7" hidden="1" xml:space="preserve">                                                                                                                                      [22]DCF!$1:$1048576</definedName>
    <definedName name="_bdm.b60ce5f30f654c3691a465f56abfb8d6.edm" hidden="1" xml:space="preserve">                                                                                                                                      [23]DCF!$1:$1048576</definedName>
    <definedName name="_bdm.b61b6d2a79494fb086d857c0dcb1b8b0.edm" localSheetId="7" hidden="1">#REF!</definedName>
    <definedName name="_bdm.b61b6d2a79494fb086d857c0dcb1b8b0.edm" hidden="1">#REF!</definedName>
    <definedName name="_bdm.b62bb3a01aa24506aa06bc31cafb9fc6.edm" localSheetId="7" hidden="1" xml:space="preserve">                                                                                                [22]ETX2514SUL!$1:$1048576</definedName>
    <definedName name="_bdm.b62bb3a01aa24506aa06bc31cafb9fc6.edm" hidden="1" xml:space="preserve">                                                                                                [23]ETX2514SUL!$1:$1048576</definedName>
    <definedName name="_bdm.b62d9406d01b4f37a9604a071bd7d4f9.edm" localSheetId="7" hidden="1">#REF!</definedName>
    <definedName name="_bdm.b62d9406d01b4f37a9604a071bd7d4f9.edm" hidden="1">#REF!</definedName>
    <definedName name="_bdm.b62f9c7fa0f4467db448f3284910829a.edm" hidden="1">#REF!</definedName>
    <definedName name="_bdm.b653a832e13b4fd8a5a5b9ff7930a459.edm" hidden="1" xml:space="preserve">                  [30]DCF!$1:$1048576</definedName>
    <definedName name="_bdm.b67bdbdc74ab487898844df58b5d246e.edm" localSheetId="7" hidden="1">#REF!</definedName>
    <definedName name="_bdm.b67bdbdc74ab487898844df58b5d246e.edm" hidden="1">#REF!</definedName>
    <definedName name="_bdm.b68425c94abd44158b0034bfa0c8688f.edm" localSheetId="7" hidden="1">#REF!</definedName>
    <definedName name="_bdm.b68425c94abd44158b0034bfa0c8688f.edm" hidden="1">#REF!</definedName>
    <definedName name="_bdm.b69667b34d85450dbb1cefc6f7a302a1.edm" hidden="1" xml:space="preserve">              [25]DCF!$1:$1048576</definedName>
    <definedName name="_bdm.b6d1b15e570348c1b4cd12df68fa1c90.edm" hidden="1" xml:space="preserve">                                                                              '[24]DCF w TV'!$1:$1048576</definedName>
    <definedName name="_bdm.b6d9368248cc42e4ac149ebfa4bd7913.edm" localSheetId="7" hidden="1">#REF!</definedName>
    <definedName name="_bdm.b6d9368248cc42e4ac149ebfa4bd7913.edm" hidden="1">#REF!</definedName>
    <definedName name="_bdm.b6f155c82d844d6390080166ce5d55a9.edm" hidden="1">#REF!</definedName>
    <definedName name="_bdm.b7296b47123f40a2b7099c532cbabb72.edm" localSheetId="7" hidden="1">#REF!</definedName>
    <definedName name="_bdm.b7296b47123f40a2b7099c532cbabb72.edm" hidden="1">#REF!</definedName>
    <definedName name="_bdm.b757223ed16642b798d855dcdad4adbf.edm" localSheetId="7" hidden="1" xml:space="preserve">                                    [22]Milestones!$1:$1048576</definedName>
    <definedName name="_bdm.b757223ed16642b798d855dcdad4adbf.edm" hidden="1" xml:space="preserve">                                    [23]Milestones!$1:$1048576</definedName>
    <definedName name="_bdm.b78cda8b58b2496fadfdfce3367e8e9f.edm" localSheetId="7" hidden="1">#REF!</definedName>
    <definedName name="_bdm.b78cda8b58b2496fadfdfce3367e8e9f.edm" hidden="1">#REF!</definedName>
    <definedName name="_bdm.b79f028ecef5476aa8596c58bb5ce1ad.edm" hidden="1">#REF!</definedName>
    <definedName name="_bdm.b7c1ced729884fab9b7571853a0fd014.edm" localSheetId="7" hidden="1" xml:space="preserve">         [48]Guidance!$1:$1048576</definedName>
    <definedName name="_bdm.b7c1ced729884fab9b7571853a0fd014.edm" hidden="1" xml:space="preserve">         [49]Guidance!$1:$1048576</definedName>
    <definedName name="_bdm.b7c7d4990417459bbff89ca48c63cda5.edm" localSheetId="6" hidden="1">DCF!$D$27:$F$34</definedName>
    <definedName name="_bdm.b7d1824985414df6ac73f506374db98a.edm" hidden="1" xml:space="preserve">                           [24]Jakafi!$1:$1048576</definedName>
    <definedName name="_bdm.B7F6B8E096634053B2B18515D78B7ED5.edm" localSheetId="7" hidden="1">#REF!</definedName>
    <definedName name="_bdm.B7F6B8E096634053B2B18515D78B7ED5.edm" hidden="1">#REF!</definedName>
    <definedName name="_bdm.b8653d7df458434e80c2b42eebb0d325.edm" localSheetId="7" hidden="1" xml:space="preserve">                           [37]Olumiant!$1:$1048576</definedName>
    <definedName name="_bdm.b8653d7df458434e80c2b42eebb0d325.edm" hidden="1" xml:space="preserve">                           [38]Olumiant!$1:$1048576</definedName>
    <definedName name="_bdm.b884cae4527b42beadfa3044799c390a.edm" hidden="1">#REF!</definedName>
    <definedName name="_bdm.b8a6c60b90cc4f07a6f2c4dd2bcc005e.edm" localSheetId="7" hidden="1">#REF!</definedName>
    <definedName name="_bdm.b8a6c60b90cc4f07a6f2c4dd2bcc005e.edm" hidden="1">#REF!</definedName>
    <definedName name="_bdm.b8acd434d93a44a7b4bbc2b2eeaecdb1.edm" hidden="1">[25]Milestones!#REF!</definedName>
    <definedName name="_bdm.b8f1f62337164a37bfb2b403815a10fd.edm" hidden="1" xml:space="preserve">                  [30]DCF!$1:$1048576</definedName>
    <definedName name="_bdm.b901d33ef5e94970889d46b6ad37439d.edm" hidden="1" xml:space="preserve">                  [30]DCF!$1:$1048576</definedName>
    <definedName name="_bdm.b9270f25424f452191d04ddaf331f9de.edm" hidden="1">#REF!</definedName>
    <definedName name="_bdm.b950f86e49424af59e138431a0123e2c.edm" hidden="1">[25]Milestones!#REF!</definedName>
    <definedName name="_bdm.b951793f974a4d2aa3775e3ca4fd8e42.edm" hidden="1" xml:space="preserve">                  [30]DCF!$1:$1048576</definedName>
    <definedName name="_bdm.b9633f6d88a04cb6bf6b62a840033224.edm" localSheetId="7" hidden="1" xml:space="preserve">                                                                           [37]Olumiant!$1:$1048576</definedName>
    <definedName name="_bdm.b9633f6d88a04cb6bf6b62a840033224.edm" hidden="1" xml:space="preserve">                                                                           [38]Olumiant!$1:$1048576</definedName>
    <definedName name="_bdm.b9c9582f569340349882b8b38d817ec7.edm" localSheetId="7" hidden="1">#REF!</definedName>
    <definedName name="_bdm.b9c9582f569340349882b8b38d817ec7.edm" hidden="1">#REF!</definedName>
    <definedName name="_bdm.ba0dacccd1864561a9c7d3d20707d7e5.edm" hidden="1" xml:space="preserve">                  [30]DCF!$1:$1048576</definedName>
    <definedName name="_bdm.ba1da94e5d1448489d9afeac913a0c81.edm" localSheetId="7" hidden="1">#REF!</definedName>
    <definedName name="_bdm.ba1da94e5d1448489d9afeac913a0c81.edm" hidden="1">#REF!</definedName>
    <definedName name="_bdm.ba2689d06c974d6c8528425ef592a634.edm" localSheetId="7" hidden="1" xml:space="preserve">                                                '[32]MYK-461'!$1:$1048576</definedName>
    <definedName name="_bdm.ba2689d06c974d6c8528425ef592a634.edm" hidden="1" xml:space="preserve">                                                '[33]Mavacamten (MYK-461)'!$1:$1048576</definedName>
    <definedName name="_bdm.ba2c13bc82e24d87aa3c91b80e9704d1.edm" hidden="1" xml:space="preserve">                  [30]DCF!$1:$1048576</definedName>
    <definedName name="_bdm.ba31987c541743f8aa7d6e388806bdce.edm" hidden="1" xml:space="preserve">                                                                                                                           [25]Milestones!$1:$1048576</definedName>
    <definedName name="_bdm.ba399403a543449bb9b3a05caa680373.edm" hidden="1" xml:space="preserve">                                        [34]DCF!$1:$1048576</definedName>
    <definedName name="_bdm.ba7a9343cf6241c085d3b777eae424af.edm" localSheetId="7" hidden="1" xml:space="preserve">                                                                           [37]Olumiant!$1:$1048576</definedName>
    <definedName name="_bdm.ba7a9343cf6241c085d3b777eae424af.edm" hidden="1" xml:space="preserve">                                                                           [38]Olumiant!$1:$1048576</definedName>
    <definedName name="_bdm.bad10664177c46a5b0f554e9f51b3a40.edm" localSheetId="7" hidden="1">#REF!</definedName>
    <definedName name="_bdm.bad10664177c46a5b0f554e9f51b3a40.edm" hidden="1">#REF!</definedName>
    <definedName name="_bdm.bae7f00961e94b4cb1bd2e62846b6842.edm" hidden="1" xml:space="preserve">                                                                                                                                                                                             '[25]RA101495 MG'!$1:$1048576</definedName>
    <definedName name="_bdm.bafb186ad1de40bc957d1dd1f6d836ff.edm" localSheetId="7" hidden="1" xml:space="preserve">                                                                           [28]DCF!$1:$1048576</definedName>
    <definedName name="_bdm.bafb186ad1de40bc957d1dd1f6d836ff.edm" hidden="1" xml:space="preserve">                                                                           [29]DCF!$1:$1048576</definedName>
    <definedName name="_bdm.BB2DBE893B144ED2A6F9DCFA420A8360.edm" localSheetId="7" hidden="1">#REF!</definedName>
    <definedName name="_bdm.BB2DBE893B144ED2A6F9DCFA420A8360.edm" hidden="1">#REF!</definedName>
    <definedName name="_bdm.bb69f3156ae1487d95098aea71d2f8db.edm" localSheetId="7" hidden="1">#REF!</definedName>
    <definedName name="_bdm.bb69f3156ae1487d95098aea71d2f8db.edm" hidden="1">#REF!</definedName>
    <definedName name="_bdm.bb95ac399a0e469e82270bd174c5a148.edm" hidden="1" xml:space="preserve">                                                      '[24]DCF w TV'!$1:$1048576</definedName>
    <definedName name="_bdm.bba63061c3824fe5bef06c05c147f70c.edm" localSheetId="7" hidden="1" xml:space="preserve">                                    [22]Milestones!$1:$1048576</definedName>
    <definedName name="_bdm.bba63061c3824fe5bef06c05c147f70c.edm" hidden="1" xml:space="preserve">                                    [23]Milestones!$1:$1048576</definedName>
    <definedName name="_bdm.bbace147c2be4f49bc58b801f4f9e088.edm" hidden="1">#REF!</definedName>
    <definedName name="_bdm.bbe989242e9a43508be617a55fdba417.edm" hidden="1">#REF!</definedName>
    <definedName name="_bdm.bc119d305e9048e594119bc71e797e45.edm" localSheetId="7" hidden="1" xml:space="preserve">                                                                        '[35]VA con'!$1:$1048576</definedName>
    <definedName name="_bdm.bc119d305e9048e594119bc71e797e45.edm" hidden="1" xml:space="preserve">                                                                        '[36]VA con'!$1:$1048576</definedName>
    <definedName name="_bdm.BC9E5B38C26642C2AE060E8A73CA67CA.edm" localSheetId="7" hidden="1">#REF!</definedName>
    <definedName name="_bdm.BC9E5B38C26642C2AE060E8A73CA67CA.edm" hidden="1">#REF!</definedName>
    <definedName name="_bdm.bcb49da3ad9c48138fae21819a7d9532.edm" hidden="1" xml:space="preserve">                                    '[30]IFX-1 HS'!$1:$1048576</definedName>
    <definedName name="_bdm.bcce5a9cab9d4177b53da80e43bcbe5f.edm" localSheetId="7" hidden="1">#REF!</definedName>
    <definedName name="_bdm.bcce5a9cab9d4177b53da80e43bcbe5f.edm" hidden="1">#REF!</definedName>
    <definedName name="_bdm.bd1bddbc8abe496ca4a57cf11869534b.edm" hidden="1" xml:space="preserve">                                                                  [24]Epacadostat!$1:$1048576</definedName>
    <definedName name="_bdm.bd2d3e2a27134ecdade59ae4462fea3a.edm" hidden="1" xml:space="preserve">                                                                                                                                                                                      '[25]RA101495 PNH'!$1:$1048576</definedName>
    <definedName name="_bdm.bd31a40ddcd94a379f6b7238c0df375d.edm" hidden="1">#REF!</definedName>
    <definedName name="_bdm.BD423D3458324BEBB4AAAF6E3CD37557.edm" localSheetId="7" hidden="1">#REF!</definedName>
    <definedName name="_bdm.BD423D3458324BEBB4AAAF6E3CD37557.edm" hidden="1">#REF!</definedName>
    <definedName name="_bdm.bd6d2d4d330049d6909930b98d488b22.edm" localSheetId="7" hidden="1">#REF!</definedName>
    <definedName name="_bdm.bd6d2d4d330049d6909930b98d488b22.edm" hidden="1">#REF!</definedName>
    <definedName name="_bdm.bd8de64b078b4cf797f13869fa6d8606.edm" hidden="1" xml:space="preserve">                           [24]Jakafi!$1:$1048576</definedName>
    <definedName name="_bdm.bdd32d01147546ac9bca48e34349424d.edm" localSheetId="7" hidden="1" xml:space="preserve">                  [32]Milestones!$1:$1048576</definedName>
    <definedName name="_bdm.bdd32d01147546ac9bca48e34349424d.edm" hidden="1">#REF!</definedName>
    <definedName name="_bdm.bdd385a3172d47cf80f5571fff64ea6a.edm" localSheetId="7" hidden="1">#REF!</definedName>
    <definedName name="_bdm.bdd385a3172d47cf80f5571fff64ea6a.edm" hidden="1">#REF!</definedName>
    <definedName name="_bdm.bdebd26194a44df4850bb12bb6baee99.edm" localSheetId="7" hidden="1" xml:space="preserve">                                    [22]Milestones!$1:$1048576</definedName>
    <definedName name="_bdm.bdebd26194a44df4850bb12bb6baee99.edm" hidden="1" xml:space="preserve">                                    [23]Milestones!$1:$1048576</definedName>
    <definedName name="_bdm.bdffae3b86884ebf91b57a15bfa2a47b.edm" localSheetId="7" hidden="1">#REF!</definedName>
    <definedName name="_bdm.bdffae3b86884ebf91b57a15bfa2a47b.edm" hidden="1">#REF!</definedName>
    <definedName name="_bdm.be0d5e6d550a4181beb827737536a443.edm" hidden="1">#REF!</definedName>
    <definedName name="_bdm.be1df5c836cb486d89c71d67ae3177d8.edm" localSheetId="7" hidden="1">#REF!</definedName>
    <definedName name="_bdm.be1df5c836cb486d89c71d67ae3177d8.edm" hidden="1">#REF!</definedName>
    <definedName name="_bdm.BEEEB67354D54AB0A5082AE4932AFCEF.edm" localSheetId="7" hidden="1">#REF!</definedName>
    <definedName name="_bdm.BEEEB67354D54AB0A5082AE4932AFCEF.edm" hidden="1">#REF!</definedName>
    <definedName name="_bdm.bf23a55cea5e4bc789a57ecf59120206.edm" hidden="1" xml:space="preserve">                                        [34]DCF!$1:$1048576</definedName>
    <definedName name="_bdm.bf400471f1e944769f94ca59e183bc1d.edm" hidden="1" xml:space="preserve">                           [24]Epacadostat!$1:$1048576</definedName>
    <definedName name="_bdm.bf926a7f10d545beb3914b7e15041a73.edm" localSheetId="7" hidden="1">#REF!</definedName>
    <definedName name="_bdm.bf926a7f10d545beb3914b7e15041a73.edm" hidden="1">#REF!</definedName>
    <definedName name="_bdm.bfcac176efee4c6783505c059a4c16d2.edm" localSheetId="7" hidden="1">#REF!</definedName>
    <definedName name="_bdm.bfcac176efee4c6783505c059a4c16d2.edm" hidden="1">#REF!</definedName>
    <definedName name="_bdm.c00f13cec9544b0f91865f1f470ca3e9.edm" hidden="1" xml:space="preserve">                                                                                              [25]DCF!$1:$1048576</definedName>
    <definedName name="_bdm.c043f02f9b9b42be9d8ccd47182e018b.edm" hidden="1" xml:space="preserve">                  '[30]Pipeline- OLD'!$1:$1048576</definedName>
    <definedName name="_bdm.c0c552b5167e4d2eb92cefc7cc503bfb.edm" hidden="1" xml:space="preserve">                  [30]DCF!$1:$1048576</definedName>
    <definedName name="_bdm.c0e735e743ab4c2dbc76a528614521ab.edm" hidden="1">#REF!</definedName>
    <definedName name="_bdm.c10e3c47636e41198961d63d0819f3ff.edm" localSheetId="7" hidden="1">#REF!</definedName>
    <definedName name="_bdm.c10e3c47636e41198961d63d0819f3ff.edm" hidden="1">#REF!</definedName>
    <definedName name="_bdm.c143ab9b01dd45ae993fdf88faa327d8.edm" localSheetId="7" hidden="1">#REF!</definedName>
    <definedName name="_bdm.c143ab9b01dd45ae993fdf88faa327d8.edm" hidden="1">#REF!</definedName>
    <definedName name="_bdm.c14bbe9496114152adec0f9034e220e5.edm" hidden="1">#REF!</definedName>
    <definedName name="_bdm.c1777f048a794b09ad13d90266b0dfa6.edm" localSheetId="7" hidden="1" xml:space="preserve">                                                [32]DCF!$1:$1048576</definedName>
    <definedName name="_bdm.c1777f048a794b09ad13d90266b0dfa6.edm" hidden="1" xml:space="preserve">                                                [33]DCF!$1:$1048576</definedName>
    <definedName name="_bdm.c17b8343f050454ea88c0f77976e6d22.edm" hidden="1" xml:space="preserve">                  [30]DCF!$1:$1048576</definedName>
    <definedName name="_bdm.C1C568366D1D4A98BC8F7885F7EE48EB.edm" localSheetId="7" hidden="1">#REF!</definedName>
    <definedName name="_bdm.C1C568366D1D4A98BC8F7885F7EE48EB.edm" hidden="1">#REF!</definedName>
    <definedName name="_bdm.c1c725395e0c4c44a8c47fe490abea74.edm" localSheetId="7" hidden="1">#REF!</definedName>
    <definedName name="_bdm.c1c725395e0c4c44a8c47fe490abea74.edm" hidden="1">#REF!</definedName>
    <definedName name="_bdm.c224deec973b441a9f7f8033c423b304.edm" hidden="1" xml:space="preserve">                                                                                                                                                                                [25]DCF!$1:$1048576</definedName>
    <definedName name="_bdm.c240f45a0d4c49089eec6f54eca2e955.edm" hidden="1" xml:space="preserve">                                                      [24]Jakafi!$1:$1048576</definedName>
    <definedName name="_bdm.c2ba674e28c349d2adb87da1e788e7ea.edm" hidden="1" xml:space="preserve">                           '[33]Mavacamten (MYK-461)'!$1:$1048576</definedName>
    <definedName name="_bdm.c2cfbfe5f38541ce928403f9475b6d3a.edm" localSheetId="7" hidden="1" xml:space="preserve">                                                            [28]DCF!$1:$1048576</definedName>
    <definedName name="_bdm.c2cfbfe5f38541ce928403f9475b6d3a.edm" hidden="1" xml:space="preserve">                                                            [29]DCF!$1:$1048576</definedName>
    <definedName name="_bdm.C2E26652E05448428AF38A9DCBAE4378.edm" localSheetId="7" hidden="1">#REF!</definedName>
    <definedName name="_bdm.C2E26652E05448428AF38A9DCBAE4378.edm" hidden="1">#REF!</definedName>
    <definedName name="_bdm.c309527b22204718bf869c411faf7732.edm" hidden="1" xml:space="preserve">                  [30]DCF!$1:$1048576</definedName>
    <definedName name="_bdm.c33a72fac5314348aab8cb23e363bd72.edm" localSheetId="7" hidden="1" xml:space="preserve">                                              [32]DCF!$1:$1048576</definedName>
    <definedName name="_bdm.c33a72fac5314348aab8cb23e363bd72.edm" hidden="1" xml:space="preserve">                                              [33]DCF!$1:$1048576</definedName>
    <definedName name="_bdm.c33e43ef1f924df7badf2ca023c358a9.edm" hidden="1" xml:space="preserve">    [25]DCF!$1:$1048576</definedName>
    <definedName name="_bdm.c33e4a9ebd114ec9b708b2baddc74324.edm" hidden="1" xml:space="preserve">                           [44]SMA!$1:$1048576</definedName>
    <definedName name="_bdm.c36842a5e6c34e7c8bb74a6fbeb7eb35.edm" localSheetId="7" hidden="1">#REF!</definedName>
    <definedName name="_bdm.c36842a5e6c34e7c8bb74a6fbeb7eb35.edm" hidden="1">#REF!</definedName>
    <definedName name="_bdm.c3765ae0dc6c4c00b7cd234ac1229bc3.edm" localSheetId="7" hidden="1" xml:space="preserve">                                                       '[28]PTG-200 CD'!$1:$1048576</definedName>
    <definedName name="_bdm.c3765ae0dc6c4c00b7cd234ac1229bc3.edm" hidden="1" xml:space="preserve">                                                       '[29]PTG-200 CD'!$1:$1048576</definedName>
    <definedName name="_bdm.c39423b8e326403d8feae01f727498b7.edm" hidden="1">#REF!</definedName>
    <definedName name="_bdm.c3c394f9f0de419586d69519f091ed4b.edm" localSheetId="7" hidden="1" xml:space="preserve">                           [28]DCF!$1:$1048576</definedName>
    <definedName name="_bdm.c3c394f9f0de419586d69519f091ed4b.edm" hidden="1" xml:space="preserve">                           [29]DCF!$1:$1048576</definedName>
    <definedName name="_bdm.c3e9783974804e73a004c3bf75835a5a.edm" hidden="1">[25]Milestones!#REF!</definedName>
    <definedName name="_bdm.c40b3068ce5b47c9acff566fbfed850d.edm" localSheetId="7" hidden="1">#REF!</definedName>
    <definedName name="_bdm.c40b3068ce5b47c9acff566fbfed850d.edm" hidden="1">#REF!</definedName>
    <definedName name="_bdm.c430e7986105410393904e1c504e7156.edm" localSheetId="7" hidden="1">#REF!</definedName>
    <definedName name="_bdm.c430e7986105410393904e1c504e7156.edm" hidden="1">#REF!</definedName>
    <definedName name="_bdm.c4618366e7de42b8adacd2a03ca78d69.edm" localSheetId="7" hidden="1">#REF!</definedName>
    <definedName name="_bdm.c4618366e7de42b8adacd2a03ca78d69.edm" hidden="1">#REF!</definedName>
    <definedName name="_bdm.c4aa9ac9e7e64a81be40a6a9303d26f2.edm" localSheetId="7" hidden="1" xml:space="preserve">                           [37]Olumiant!$1:$1048576</definedName>
    <definedName name="_bdm.c4aa9ac9e7e64a81be40a6a9303d26f2.edm" hidden="1" xml:space="preserve">                           [38]Olumiant!$1:$1048576</definedName>
    <definedName name="_bdm.c4e26e7e10e144edbc452debc3310459.edm" localSheetId="7" hidden="1" xml:space="preserve">                                                  [22]DCF!$1:$1048576</definedName>
    <definedName name="_bdm.c4e26e7e10e144edbc452debc3310459.edm" hidden="1" xml:space="preserve">                                                  [23]DCF!$1:$1048576</definedName>
    <definedName name="_bdm.c4eb4c9a264149d49967657a3638fb3b.edm" localSheetId="7" hidden="1">#REF!</definedName>
    <definedName name="_bdm.c4eb4c9a264149d49967657a3638fb3b.edm" hidden="1">#REF!</definedName>
    <definedName name="_bdm.c536cf6cf97446f5a1b027902f26bb37.edm" hidden="1">#REF!</definedName>
    <definedName name="_bdm.c55560bc00424839a5ac2cfaf3890f97.edm" localSheetId="7" hidden="1">#REF!</definedName>
    <definedName name="_bdm.c55560bc00424839a5ac2cfaf3890f97.edm" hidden="1">#REF!</definedName>
    <definedName name="_bdm.c57d3b6ea5ca48998017bc7e182367a1.edm" hidden="1">#REF!</definedName>
    <definedName name="_bdm.c5c690359a55425a84b19a0a6dc64597.edm" localSheetId="7" hidden="1" xml:space="preserve">                                                                                        [22]Milestones!$1:$1048576</definedName>
    <definedName name="_bdm.c5c690359a55425a84b19a0a6dc64597.edm" hidden="1" xml:space="preserve">                                                                                        [23]Milestones!$1:$1048576</definedName>
    <definedName name="_bdm.c5c6f07cfbad499e99d17beacdb53a29.edm" localSheetId="7" hidden="1">#REF!</definedName>
    <definedName name="_bdm.c5c6f07cfbad499e99d17beacdb53a29.edm" hidden="1">#REF!</definedName>
    <definedName name="_bdm.C5E9DC46688A4226BA43C42C1452813A.edm" localSheetId="7" hidden="1" xml:space="preserve">            '[26]DMARD fail'!$A$1:$IV$65536</definedName>
    <definedName name="_bdm.C5E9DC46688A4226BA43C42C1452813A.edm" hidden="1" xml:space="preserve">            '[27]DMARD fail'!$A$1:$IV$65536</definedName>
    <definedName name="_bdm.c5f046af02c542368f068d11f1e6f48a.edm" localSheetId="7" hidden="1">#REF!</definedName>
    <definedName name="_bdm.c5f046af02c542368f068d11f1e6f48a.edm" hidden="1">#REF!</definedName>
    <definedName name="_bdm.C60D1D34E07D482C9CB2020C041C00FE.edm" localSheetId="7" hidden="1">#REF!</definedName>
    <definedName name="_bdm.C60D1D34E07D482C9CB2020C041C00FE.edm" hidden="1">#REF!</definedName>
    <definedName name="_bdm.c61ad3bc00ac4096b03053ebe72e65d3.edm" hidden="1" xml:space="preserve">                                                                              '[24]DCF w TV'!$1:$1048576</definedName>
    <definedName name="_bdm.c64da037d3da4190a3a7b40987e8d84d.edm" hidden="1" xml:space="preserve">                  [34]Model!$1:$1048576</definedName>
    <definedName name="_bdm.c68365ee1d3842f681971c86ac988191.edm" hidden="1" xml:space="preserve">                                    '[30]IFX-1 HS'!$1:$1048576</definedName>
    <definedName name="_bdm.c69942b5ba4140f292d527d7f56d1304.edm" localSheetId="7" hidden="1" xml:space="preserve">                           [28]DCF!$1:$1048576</definedName>
    <definedName name="_bdm.c69942b5ba4140f292d527d7f56d1304.edm" hidden="1" xml:space="preserve">                           [29]DCF!$1:$1048576</definedName>
    <definedName name="_bdm.c6a25c0eeb2048778ec754da819e6778.edm" localSheetId="7" hidden="1">#REF!</definedName>
    <definedName name="_bdm.c6a25c0eeb2048778ec754da819e6778.edm" hidden="1">#REF!</definedName>
    <definedName name="_bdm.c6f955643c1d43448ead3230aada40e7.edm" localSheetId="7" hidden="1" xml:space="preserve">                                                      [28]Milestones!$1:$1048576</definedName>
    <definedName name="_bdm.c6f955643c1d43448ead3230aada40e7.edm" hidden="1" xml:space="preserve">                                                      [29]Milestones!$1:$1048576</definedName>
    <definedName name="_bdm.c72acd75597d457892fdda45cd320fbb.edm" localSheetId="7" hidden="1">#REF!</definedName>
    <definedName name="_bdm.c72acd75597d457892fdda45cd320fbb.edm" hidden="1">#REF!</definedName>
    <definedName name="_bdm.c74fe94be816495b85d9b01bf782a8ba.edm" localSheetId="7" hidden="1" xml:space="preserve">                                        [32]DCF!$1:$1048576</definedName>
    <definedName name="_bdm.c74fe94be816495b85d9b01bf782a8ba.edm" hidden="1" xml:space="preserve">                                        [33]DCF!$1:$1048576</definedName>
    <definedName name="_bdm.C77D468939E94116A447F61CEE2FCAAB.edm" localSheetId="7" hidden="1">#REF!</definedName>
    <definedName name="_bdm.C77D468939E94116A447F61CEE2FCAAB.edm" hidden="1">#REF!</definedName>
    <definedName name="_bdm.c7a77b7496b8452e9b2e27a691e28151.edm" hidden="1" xml:space="preserve">                                                      '[24]DCF w TV'!$1:$1048576</definedName>
    <definedName name="_bdm.c7cb021a0f6b49cdaaf67fc5f35bf2fe.edm" hidden="1" xml:space="preserve">                  '[30]IFX-1 HS'!$1:$1048576</definedName>
    <definedName name="_bdm.c7f5f848e29b4af7b57c52b6c46ba542.edm" localSheetId="7" hidden="1">#REF!</definedName>
    <definedName name="_bdm.c7f5f848e29b4af7b57c52b6c46ba542.edm" hidden="1">#REF!</definedName>
    <definedName name="_bdm.c8341cd89cdf4c75a7fcdc03ba58fe23.edm" localSheetId="7" hidden="1">#REF!</definedName>
    <definedName name="_bdm.c8341cd89cdf4c75a7fcdc03ba58fe23.edm" hidden="1">#REF!</definedName>
    <definedName name="_bdm.c8364899551c4206b3c394b7d46a1bcb.edm" localSheetId="7" hidden="1">#REF!</definedName>
    <definedName name="_bdm.c8364899551c4206b3c394b7d46a1bcb.edm" hidden="1">#REF!</definedName>
    <definedName name="_bdm.c843e3fa9ce94db8acb9f784138d481d.edm" hidden="1" xml:space="preserve">                           '[44]Opicinumab LINGO MS'!$1:$1048576</definedName>
    <definedName name="_bdm.c86158d996784d8ab333884526a3470f.edm" localSheetId="7" hidden="1" xml:space="preserve">                  [47]Milestones!$1:$1048576</definedName>
    <definedName name="_bdm.c86158d996784d8ab333884526a3470f.edm" hidden="1">#REF!</definedName>
    <definedName name="_bdm.c8b5135b92644446b501bc4744d08fc0.edm" hidden="1" xml:space="preserve">                                                                                   [25]DCF!$1:$1048576</definedName>
    <definedName name="_bdm.C8CB969A12524576A8EDB23B07CEF2BE.edm" localSheetId="7" hidden="1">#REF!</definedName>
    <definedName name="_bdm.C8CB969A12524576A8EDB23B07CEF2BE.edm" hidden="1">#REF!</definedName>
    <definedName name="_bdm.c94ca2c9d94a4fb4839ec3fd79bbd85c.edm" hidden="1" xml:space="preserve">                  [30]DCF!$1:$1048576</definedName>
    <definedName name="_bdm.c9506d35f51f409ba00462899da74238.edm" hidden="1" xml:space="preserve">                  '[30]IFX-1 HS'!$1:$1048576</definedName>
    <definedName name="_bdm.c9ad672706cb48d08c9c8c225edba08d.edm" localSheetId="7" hidden="1">#REF!</definedName>
    <definedName name="_bdm.c9ad672706cb48d08c9c8c225edba08d.edm" hidden="1">#REF!</definedName>
    <definedName name="_bdm.ca06f6cce85649ada5043f11490247d6.edm" localSheetId="7" hidden="1">#REF!</definedName>
    <definedName name="_bdm.ca06f6cce85649ada5043f11490247d6.edm" hidden="1">#REF!</definedName>
    <definedName name="_bdm.ca0907a009914df085eda33a00773556.edm" localSheetId="7" hidden="1">#REF!</definedName>
    <definedName name="_bdm.ca0907a009914df085eda33a00773556.edm" hidden="1">#REF!</definedName>
    <definedName name="_bdm.ca3da2a9f34d4fc6a7bf37c80ab80c2f.edm" hidden="1" xml:space="preserve">                           '[24]Handout Tables'!$1:$1048576</definedName>
    <definedName name="_bdm.ca5e9d476f044758b8a8f115ffee2522.edm" localSheetId="7" hidden="1">#REF!</definedName>
    <definedName name="_bdm.ca5e9d476f044758b8a8f115ffee2522.edm" hidden="1">#REF!</definedName>
    <definedName name="_bdm.CA616D871C9D486F889AF49D34915FD9.edm" localSheetId="7" hidden="1">[58]ITMN!$A:$IV</definedName>
    <definedName name="_bdm.CA616D871C9D486F889AF49D34915FD9.edm" hidden="1">[59]ITMN!$A:$IV</definedName>
    <definedName name="_bdm.ca72a974ce82445c90cefc3e1d461de0.edm" hidden="1" xml:space="preserve">                                                                                                                                                                                                                  '[25]RA101495 Total'!$1:$1048576</definedName>
    <definedName name="_bdm.ca7309f84f384945a894e3278c061192.edm" hidden="1" xml:space="preserve">                  [30]DCF!$1:$1048576</definedName>
    <definedName name="_bdm.CA8B5C3F3E084EE4B7D74D231CE6867B.edm" hidden="1">#REF!</definedName>
    <definedName name="_bdm.ca91501463d34d1dbc6f2823545e3f68.edm" hidden="1" xml:space="preserve">                                        [30]Milestones!$1:$1048576</definedName>
    <definedName name="_bdm.ca941ec6e06145b1931bc2a77d30b2da.edm" localSheetId="7" hidden="1" xml:space="preserve">                           '[28]PTG-100 UC'!$1:$1048576</definedName>
    <definedName name="_bdm.ca941ec6e06145b1931bc2a77d30b2da.edm" hidden="1" xml:space="preserve">                           '[29]PTG-100 UC'!$1:$1048576</definedName>
    <definedName name="_bdm.caa5253fa6f94cbc904ee32e654e93fc.edm" hidden="1">#REF!</definedName>
    <definedName name="_bdm.cab134a2093148c8904dc124fcd790c8.edm" localSheetId="7" hidden="1">[22]ETX2514SUL!#REF!</definedName>
    <definedName name="_bdm.cab134a2093148c8904dc124fcd790c8.edm" hidden="1">[23]ETX2514SUL!#REF!</definedName>
    <definedName name="_bdm.cacb5ecc497f4312bd6d8042ce9c1614.edm" localSheetId="7" hidden="1">#REF!</definedName>
    <definedName name="_bdm.cacb5ecc497f4312bd6d8042ce9c1614.edm" hidden="1">#REF!</definedName>
    <definedName name="_bdm.cb0d3c39304c47e9b339361e6f5b5238.edm" hidden="1" xml:space="preserve">                  [30]DCF!$1:$1048576</definedName>
    <definedName name="_bdm.CB64735602AA46A38821880EE228132A.edm" hidden="1">#REF!</definedName>
    <definedName name="_bdm.cb75353e9e9e484c87f74aed371a3cfc.edm" localSheetId="7" hidden="1">#REF!</definedName>
    <definedName name="_bdm.cb75353e9e9e484c87f74aed371a3cfc.edm" hidden="1">#REF!</definedName>
    <definedName name="_bdm.cbb9e7122f2c424b8016c11035c1d549.edm" hidden="1" xml:space="preserve">                           '[24]Handout Tables'!$1:$1048576</definedName>
    <definedName name="_bdm.cbd7fdeac2824500975c260fb163ea55.edm" hidden="1" xml:space="preserve">                                                    [30]DCF!$1:$1048576</definedName>
    <definedName name="_bdm.cbdeb6463c834251b854a2c9a154715c.edm" localSheetId="7" hidden="1" xml:space="preserve">                  [22]ETX2514SUL!$1:$1048576</definedName>
    <definedName name="_bdm.cbdeb6463c834251b854a2c9a154715c.edm" hidden="1" xml:space="preserve">                  [23]ETX2514SUL!$1:$1048576</definedName>
    <definedName name="_bdm.cbfd52f13cec4316840b449a8778f3cf.edm" localSheetId="7" hidden="1">#REF!</definedName>
    <definedName name="_bdm.cbfd52f13cec4316840b449a8778f3cf.edm" hidden="1">#REF!</definedName>
    <definedName name="_bdm.cc0ace7f86f844baae9bd888c54515e3.edm" hidden="1" xml:space="preserve">           '[54]Cash Flow'!$1:$1048576</definedName>
    <definedName name="_bdm.cc10565ab9b0408e86decab61d5e0138.edm" hidden="1">#REF!</definedName>
    <definedName name="_bdm.cc27024c5857440c930749dc96fa9bb2.edm" hidden="1" xml:space="preserve">                                                    '[30]IFX-1 HS'!$1:$1048576</definedName>
    <definedName name="_bdm.CC3FF6F960C9498189918C1B0D68C706.edm" localSheetId="7" hidden="1">#REF!</definedName>
    <definedName name="_bdm.CC3FF6F960C9498189918C1B0D68C706.edm" hidden="1">#REF!</definedName>
    <definedName name="_bdm.cc400d39f05544d4b076ab7ea126587b.edm" hidden="1">#REF!</definedName>
    <definedName name="_bdm.cc63cae6f5df49a584c5d262633200f9.edm" hidden="1" xml:space="preserve">                           '[24]Handout Tables'!$1:$1048576</definedName>
    <definedName name="_bdm.cc7735694a0f4105ae1db19779ae04c1.edm" localSheetId="7" hidden="1">#REF!</definedName>
    <definedName name="_bdm.cc7735694a0f4105ae1db19779ae04c1.edm" hidden="1">#REF!</definedName>
    <definedName name="_bdm.ccfc1879d70448d08182fe6a7d68a8c1.edm" hidden="1" xml:space="preserve">                                        [34]DCF!$1:$1048576</definedName>
    <definedName name="_bdm.cd0b4b7728ab4952b0f8e9e9a5becffe.edm" hidden="1" xml:space="preserve">                           [24]Jakafi!$1:$1048576</definedName>
    <definedName name="_bdm.cd6731b7ca10495ebf5bbbab39356a0d.edm" localSheetId="7" hidden="1" xml:space="preserve">                                    [32]Milestones!$1:$1048576</definedName>
    <definedName name="_bdm.cd6731b7ca10495ebf5bbbab39356a0d.edm" hidden="1">#REF!</definedName>
    <definedName name="_bdm.CD6CB50723DB45219BE0A881385C2285.edm" localSheetId="7" hidden="1">#REF!</definedName>
    <definedName name="_bdm.CD6CB50723DB45219BE0A881385C2285.edm" hidden="1">#REF!</definedName>
    <definedName name="_bdm.cdb051c7c36349e2ac95173c4d3a1e17.edm" hidden="1">#REF!</definedName>
    <definedName name="_bdm.cdd1c58d1d20447bbb8b931a0e3064b8.edm" hidden="1" xml:space="preserve">                  '[30]IFX-1 HS'!$1:$1048576</definedName>
    <definedName name="_bdm.ce04d540ae164dd6b9547d0f67ee02ca.edm" localSheetId="7" hidden="1">#REF!</definedName>
    <definedName name="_bdm.ce04d540ae164dd6b9547d0f67ee02ca.edm" hidden="1">#REF!</definedName>
    <definedName name="_bdm.ce32237e8d354670bb674ef077c16ed5.edm" localSheetId="7" hidden="1" xml:space="preserve">                                                                        '[28]PTG-200 CD'!$1:$1048576</definedName>
    <definedName name="_bdm.ce32237e8d354670bb674ef077c16ed5.edm" hidden="1" xml:space="preserve">                                                                        '[29]PTG-200 CD'!$1:$1048576</definedName>
    <definedName name="_bdm.CE44480B62FD41C58C30721AE96911BD.edm" localSheetId="7" hidden="1">#REF!</definedName>
    <definedName name="_bdm.CE44480B62FD41C58C30721AE96911BD.edm" hidden="1">#REF!</definedName>
    <definedName name="_bdm.ce7e86cd74b04299b79543925274e0af.edm" hidden="1" xml:space="preserve">                                                                                                                                                 '[25]RA101495 PNH'!$1:$1048576</definedName>
    <definedName name="_bdm.ce812ce8e1e04408bfedaf0917e4b800.edm" localSheetId="7" hidden="1">#REF!</definedName>
    <definedName name="_bdm.ce812ce8e1e04408bfedaf0917e4b800.edm" hidden="1">#REF!</definedName>
    <definedName name="_bdm.ce9e55df903e4edd887bfa10ce7417a3.edm" hidden="1" xml:space="preserve">                  '[30]IFX-1 HS'!$1:$1048576</definedName>
    <definedName name="_bdm.ceb612e3193a4ba8af97795e30e4ca6b.edm" hidden="1" xml:space="preserve">                  '[30]IFX-1 HS'!$1:$1048576</definedName>
    <definedName name="_bdm.cec462f609a042b487835d7507c99657.edm" hidden="1" xml:space="preserve">                                                  [34]Guidance!$1:$1048576</definedName>
    <definedName name="_bdm.cedc4dd589dc4953bf1606230ef11a06.edm" hidden="1" xml:space="preserve">                                            '[30]IFX-1 HS'!$1:$1048576</definedName>
    <definedName name="_bdm.cef0f0cf492345bc917d07ddd4928340.edm" localSheetId="7" hidden="1">#REF!</definedName>
    <definedName name="_bdm.cef0f0cf492345bc917d07ddd4928340.edm" hidden="1">#REF!</definedName>
    <definedName name="_bdm.cf75a7dd71f74ad3960f004f65577534.edm" hidden="1" xml:space="preserve">                                                                           [44]Aducanumab!$1:$1048576</definedName>
    <definedName name="_bdm.cfa2d3652db14791abc1d085b0f16456.edm" localSheetId="7" hidden="1">#REF!</definedName>
    <definedName name="_bdm.cfa2d3652db14791abc1d085b0f16456.edm" hidden="1">#REF!</definedName>
    <definedName name="_bdm.CFA9B694CF524F3AA685905B8F1404BA.edm" localSheetId="7" hidden="1">#REF!</definedName>
    <definedName name="_bdm.CFA9B694CF524F3AA685905B8F1404BA.edm" hidden="1">#REF!</definedName>
    <definedName name="_bdm.cfd92c4fc0194a0a880e041f9d817e42.edm" localSheetId="7" hidden="1">#REF!</definedName>
    <definedName name="_bdm.cfd92c4fc0194a0a880e041f9d817e42.edm" hidden="1">#REF!</definedName>
    <definedName name="_bdm.d05e3247f4974573bc0b3e2a7d9cf9dc.edm" localSheetId="7" hidden="1" xml:space="preserve">                                                                                                                                                  [22]DCF!$1:$1048576</definedName>
    <definedName name="_bdm.d05e3247f4974573bc0b3e2a7d9cf9dc.edm" hidden="1" xml:space="preserve">                                                                                                                                                  [23]DCF!$1:$1048576</definedName>
    <definedName name="_bdm.D065479D2C074ED48693D449F7EBA52C.edm" localSheetId="7" hidden="1">#REF!</definedName>
    <definedName name="_bdm.D065479D2C074ED48693D449F7EBA52C.edm" hidden="1">#REF!</definedName>
    <definedName name="_bdm.d0aed9403eb9425c9a19129c42af88ff.edm" hidden="1">#REF!</definedName>
    <definedName name="_bdm.d0f1144accc94322aa208b47a8920242.edm" localSheetId="7" hidden="1" xml:space="preserve">                                                                              '[28]PTG-100 UC'!$1:$1048576</definedName>
    <definedName name="_bdm.d0f1144accc94322aa208b47a8920242.edm" hidden="1" xml:space="preserve">                                                                              '[29]PTG-100 UC'!$1:$1048576</definedName>
    <definedName name="_bdm.d1074514f4b84f91abd39524a48b80a8.edm" hidden="1">#REF!</definedName>
    <definedName name="_bdm.d1075e98b90548a69b581d84b097013f.edm" localSheetId="7" hidden="1" xml:space="preserve">                  [32]Milestones!$1:$1048576</definedName>
    <definedName name="_bdm.d1075e98b90548a69b581d84b097013f.edm" hidden="1">#REF!</definedName>
    <definedName name="_bdm.d159aaff53e54ee4890f1384741387fe.edm" hidden="1" xml:space="preserve">                         '[54]Cash Flow'!$1:$1048576</definedName>
    <definedName name="_bdm.d1604775739743e3be348d9c626595fe.edm" localSheetId="7" hidden="1">#REF!</definedName>
    <definedName name="_bdm.d1604775739743e3be348d9c626595fe.edm" hidden="1">#REF!</definedName>
    <definedName name="_bdm.d17a9ebfee804bc6bbe31f01b1419015.edm" hidden="1" xml:space="preserve">                           '[24]Handout Tables'!$1:$1048576</definedName>
    <definedName name="_bdm.d1d3c860387b4ab69cedaa35099e8f4f.edm" localSheetId="7" hidden="1">#REF!</definedName>
    <definedName name="_bdm.d1d3c860387b4ab69cedaa35099e8f4f.edm" hidden="1">#REF!</definedName>
    <definedName name="_bdm.d1d5c4452a7a450c9a5b7ca9610f3853.edm" hidden="1" xml:space="preserve">                           [24]Epacadostat!$1:$1048576</definedName>
    <definedName name="_bdm.d1d83c46941a4ad2bbc8276509dc6dbe.edm" localSheetId="7" hidden="1" xml:space="preserve">                                                      '[28]PTG-100 UC'!$1:$1048576</definedName>
    <definedName name="_bdm.d1d83c46941a4ad2bbc8276509dc6dbe.edm" hidden="1" xml:space="preserve">                                                      '[29]PTG-100 UC'!$1:$1048576</definedName>
    <definedName name="_bdm.D1DEF685AD794E1892F2114730BF18A4.edm" hidden="1">#REF!</definedName>
    <definedName name="_bdm.d20aa1be57994376a6425e30c64ee0d2.edm" localSheetId="7" hidden="1" xml:space="preserve">                  '[32]MYK-461'!$1:$1048576</definedName>
    <definedName name="_bdm.d20aa1be57994376a6425e30c64ee0d2.edm" hidden="1" xml:space="preserve">                  '[33]Mavacamten (MYK-461)'!$1:$1048576</definedName>
    <definedName name="_bdm.D2326C321D2443B8A8E4DF2265948450.edm" localSheetId="7" hidden="1">#REF!</definedName>
    <definedName name="_bdm.D2326C321D2443B8A8E4DF2265948450.edm" hidden="1">#REF!</definedName>
    <definedName name="_bdm.d2469c42318343a2a5b50320705a541e.edm" localSheetId="7" hidden="1">#REF!</definedName>
    <definedName name="_bdm.d2469c42318343a2a5b50320705a541e.edm" hidden="1">#REF!</definedName>
    <definedName name="_bdm.D27D3161D0234AB18C4C17F513DAA1C1.edm" hidden="1">#REF!</definedName>
    <definedName name="_bdm.d2875a5023024a15a732c65bbe1a2bf5.edm" hidden="1" xml:space="preserve">                                                      '[24]DCF w TV'!$1:$1048576</definedName>
    <definedName name="_bdm.d29cc448181947eeb2bbc12da4af261a.edm" hidden="1" xml:space="preserve">                                                            [44]Aducanumab!$1:$1048576</definedName>
    <definedName name="_bdm.d2a9e4156ad14602a805c1a84f375109.edm" localSheetId="7" hidden="1" xml:space="preserve">                                                                           [37]Olumiant!$1:$1048576</definedName>
    <definedName name="_bdm.d2a9e4156ad14602a805c1a84f375109.edm" hidden="1" xml:space="preserve">                                                                           [38]Olumiant!$1:$1048576</definedName>
    <definedName name="_bdm.d2bc9dcb0d3e424d8a20e8fb8bc829e3.edm" hidden="1">'[30]Pipeline- OLD'!#REF!</definedName>
    <definedName name="_bdm.d2e74521d0974638a90b5862e66e1fb6.edm" hidden="1" xml:space="preserve">                  '[30]IFX-1 HS'!$1:$1048576</definedName>
    <definedName name="_bdm.D2FB642A91874F44BD37AE958167AF52.edm" localSheetId="7" hidden="1">#REF!</definedName>
    <definedName name="_bdm.D2FB642A91874F44BD37AE958167AF52.edm" hidden="1">#REF!</definedName>
    <definedName name="_bdm.d30b3cadeecf4bb9aadea43d31f2e7fd.edm" localSheetId="7" hidden="1">#REF!</definedName>
    <definedName name="_bdm.d30b3cadeecf4bb9aadea43d31f2e7fd.edm" hidden="1">#REF!</definedName>
    <definedName name="_bdm.d3257718e98546729375537758458325.edm" hidden="1" xml:space="preserve">                           '[33]Mavacamten (MYK-461)'!$1:$1048576</definedName>
    <definedName name="_bdm.D359EF84ABEB4E61B5A043AB200D2A06.edm" localSheetId="7" hidden="1">#REF!</definedName>
    <definedName name="_bdm.D359EF84ABEB4E61B5A043AB200D2A06.edm" hidden="1">#REF!</definedName>
    <definedName name="_bdm.d39ecba1607c46cc9925ff5ba7edc3bd.edm" localSheetId="7" hidden="1" xml:space="preserve">                                                                                                [22]Milestones!$1:$1048576</definedName>
    <definedName name="_bdm.d39ecba1607c46cc9925ff5ba7edc3bd.edm" hidden="1" xml:space="preserve">                                                                                                [23]Milestones!$1:$1048576</definedName>
    <definedName name="_bdm.d3c2726afc324dc7953535ada4955142.edm" localSheetId="7" hidden="1">#REF!</definedName>
    <definedName name="_bdm.d3c2726afc324dc7953535ada4955142.edm" hidden="1">#REF!</definedName>
    <definedName name="_bdm.d3cca1c0baef495a94f11340c583d231.edm" localSheetId="7" hidden="1">#REF!</definedName>
    <definedName name="_bdm.d3cca1c0baef495a94f11340c583d231.edm" hidden="1">#REF!</definedName>
    <definedName name="_bdm.d3e3c6253fdd4ccb8b0a9ef93b566a73.edm" localSheetId="7" hidden="1" xml:space="preserve">                           [37]Olumiant!$1:$1048576</definedName>
    <definedName name="_bdm.d3e3c6253fdd4ccb8b0a9ef93b566a73.edm" hidden="1" xml:space="preserve">                           [38]Olumiant!$1:$1048576</definedName>
    <definedName name="_bdm.D402146C31174FF490B9420D1AB0A7EE.edm" localSheetId="7" hidden="1">#REF!</definedName>
    <definedName name="_bdm.D402146C31174FF490B9420D1AB0A7EE.edm" hidden="1">#REF!</definedName>
    <definedName name="_bdm.d41bbd8a0a6843e5bf93abc99f4e8731.edm" localSheetId="7" hidden="1">#REF!</definedName>
    <definedName name="_bdm.d41bbd8a0a6843e5bf93abc99f4e8731.edm" hidden="1" xml:space="preserve">         [49]DCF!$1:$1048576</definedName>
    <definedName name="_bdm.d4268217bc804909907d73e27e494c03.edm" localSheetId="7" hidden="1">#REF!</definedName>
    <definedName name="_bdm.d4268217bc804909907d73e27e494c03.edm" hidden="1">#REF!</definedName>
    <definedName name="_bdm.d43164a479ef47768f079b3762296f4e.edm" localSheetId="7" hidden="1">#REF!</definedName>
    <definedName name="_bdm.d43164a479ef47768f079b3762296f4e.edm" hidden="1">#REF!</definedName>
    <definedName name="_bdm.d44903da0f1a49e289416757d487340c.edm" hidden="1" xml:space="preserve">                                                                                                                                                                                  [25]DCF!$1:$1048576</definedName>
    <definedName name="_bdm.d4492cd310d5410f95239972235dd607.edm" localSheetId="7" hidden="1">#REF!</definedName>
    <definedName name="_bdm.d4492cd310d5410f95239972235dd607.edm" hidden="1">#REF!</definedName>
    <definedName name="_bdm.d44c08c3aafc4caabcbf4a441286873f.edm" localSheetId="7" hidden="1">#REF!</definedName>
    <definedName name="_bdm.d44c08c3aafc4caabcbf4a441286873f.edm" hidden="1">#REF!</definedName>
    <definedName name="_bdm.d450598b858740668009a3830c84d80b.edm" hidden="1" xml:space="preserve">                                                      '[30]IFX-1 HS'!$1:$1048576</definedName>
    <definedName name="_bdm.d47b94e000274554b75bdefac843772c.edm" hidden="1" xml:space="preserve">                                                                                                                                                                                  [25]DCF!$1:$1048576</definedName>
    <definedName name="_bdm.d491a0bdcea24f1fa0095260781af6a2.edm" hidden="1" xml:space="preserve">                                                                           '[25]RA101495 Total'!$1:$1048576</definedName>
    <definedName name="_bdm.D493B5FC453A49BE935A600CDF083043.edm" localSheetId="7" hidden="1">#REF!</definedName>
    <definedName name="_bdm.D493B5FC453A49BE935A600CDF083043.edm" hidden="1">#REF!</definedName>
    <definedName name="_bdm.D4C09183BF824BB0977DE4B42E3D8550.edm" hidden="1">#REF!</definedName>
    <definedName name="_bdm.d4db84619a3d4aa4847933b0d20a65cd.edm" hidden="1">#REF!</definedName>
    <definedName name="_bdm.d4dfcb0cdd214560ab8b2644d082fd2a.edm" localSheetId="7" hidden="1" xml:space="preserve">                                        [32]Milestones!$1:$1048576</definedName>
    <definedName name="_bdm.d4dfcb0cdd214560ab8b2644d082fd2a.edm" hidden="1">#REF!</definedName>
    <definedName name="_bdm.d4dfdf1445874003974f376308fb1924.edm" localSheetId="7" hidden="1">#REF!</definedName>
    <definedName name="_bdm.d4dfdf1445874003974f376308fb1924.edm" hidden="1">#REF!</definedName>
    <definedName name="_bdm.d518a2c0bc8a47e093c8be45b61c86d2.edm" localSheetId="7" hidden="1">#REF!</definedName>
    <definedName name="_bdm.d518a2c0bc8a47e093c8be45b61c86d2.edm" hidden="1" xml:space="preserve">         '[39]Handout Tables'!$1:$1048576</definedName>
    <definedName name="_bdm.d53b909aa52d46368afeabbec0d572f0.edm" hidden="1" xml:space="preserve">                  [30]DCF!$1:$1048576</definedName>
    <definedName name="_bdm.d5682651aacc4364b202f3a7c8d99385.edm" hidden="1" xml:space="preserve">                  [30]DCF!$1:$1048576</definedName>
    <definedName name="_bdm.d57a91b698e048559aa00f9596c85e0b.edm" hidden="1" xml:space="preserve">                                                    [31]Aducanumab!$1:$1048576</definedName>
    <definedName name="_bdm.d5efb7ec451444f9a48178511cf2f86b.edm" hidden="1" xml:space="preserve">                           [31]Aducanumab!$1:$1048576</definedName>
    <definedName name="_bdm.d616888ff109471a877c407309e1bf97.edm" localSheetId="7" hidden="1">#REF!</definedName>
    <definedName name="_bdm.d616888ff109471a877c407309e1bf97.edm" hidden="1">#REF!</definedName>
    <definedName name="_bdm.d6318813a0f54ca9ad1a20724a4ba40b.edm" hidden="1">#REF!</definedName>
    <definedName name="_bdm.d63619d7280d4daeb3ccb1912a1ff8ba.edm" localSheetId="7" hidden="1">#REF!</definedName>
    <definedName name="_bdm.d63619d7280d4daeb3ccb1912a1ff8ba.edm" hidden="1">#REF!</definedName>
    <definedName name="_bdm.d6472857c333441b9d2528fa5a977512.edm" localSheetId="7" hidden="1">#REF!</definedName>
    <definedName name="_bdm.d6472857c333441b9d2528fa5a977512.edm" hidden="1">#REF!</definedName>
    <definedName name="_bdm.d688135cad6b432f9ffef91ce6b0db2a.edm" localSheetId="7" hidden="1" xml:space="preserve">                           [37]Olumiant!$1:$1048576</definedName>
    <definedName name="_bdm.d688135cad6b432f9ffef91ce6b0db2a.edm" hidden="1" xml:space="preserve">                           [38]Olumiant!$1:$1048576</definedName>
    <definedName name="_bdm.d693af1f757b4956ae6eea21e9121996.edm" localSheetId="7" hidden="1">#REF!</definedName>
    <definedName name="_bdm.d693af1f757b4956ae6eea21e9121996.edm" hidden="1">#REF!</definedName>
    <definedName name="_bdm.d6d6af87c5184676bcb30ca09ada46a3.edm" hidden="1">#REF!</definedName>
    <definedName name="_bdm.d6e56b01bd884880a2cace70ab0b0c89.edm" hidden="1" xml:space="preserve">                           [24]Epacadostat!$1:$1048576</definedName>
    <definedName name="_bdm.d7d1e854b3374987914a7f2068dfa404.edm" localSheetId="7" hidden="1" xml:space="preserve">                                                                     [28]Milestones!$1:$1048576</definedName>
    <definedName name="_bdm.d7d1e854b3374987914a7f2068dfa404.edm" hidden="1" xml:space="preserve">                                                                     [29]Milestones!$1:$1048576</definedName>
    <definedName name="_bdm.d7dab94a9a1e4203a73d9682f5a45f7e.edm" hidden="1" xml:space="preserve">                  [34]Guidance!$1:$1048576</definedName>
    <definedName name="_bdm.d7ee7cc18b864abf80dd588ab7cea6c7.edm" localSheetId="7" hidden="1">#REF!</definedName>
    <definedName name="_bdm.d7ee7cc18b864abf80dd588ab7cea6c7.edm" hidden="1">#REF!</definedName>
    <definedName name="_bdm.d8279b186a824ecd9cb8f3a8c9ed9723.edm" hidden="1">#REF!</definedName>
    <definedName name="_bdm.d84a9039edf94dd384deb42be7ef8088.edm" hidden="1" xml:space="preserve">                  '[30]IFX-1 AAV'!$1:$1048576</definedName>
    <definedName name="_bdm.d8552b2e149947e296f278ebad1fc386.edm" hidden="1" xml:space="preserve">                           '[24]Handout Tables'!$1:$1048576</definedName>
    <definedName name="_bdm.d86ad8a0616e40a99f67348d663a3be9.edm" hidden="1" xml:space="preserve">                  [30]DCF!$1:$1048576</definedName>
    <definedName name="_bdm.d87d33f6c52549ff93ad24bdb19b8093.edm" localSheetId="7" hidden="1">#REF!</definedName>
    <definedName name="_bdm.d87d33f6c52549ff93ad24bdb19b8093.edm" hidden="1">#REF!</definedName>
    <definedName name="_bdm.d89750f4bdb84b5f9eefb0dd569ecb59.edm" hidden="1" xml:space="preserve">                                                    [30]DCF!$1:$1048576</definedName>
    <definedName name="_bdm.d8a584b847344285a2e95daee840bba5.edm" hidden="1" xml:space="preserve">                  [30]DCF!$1:$1048576</definedName>
    <definedName name="_bdm.d8c065257a134946a8a1102b71414d70.edm" localSheetId="7" hidden="1" xml:space="preserve">                                                                     [28]Milestones!$1:$1048576</definedName>
    <definedName name="_bdm.d8c065257a134946a8a1102b71414d70.edm" hidden="1" xml:space="preserve">                                                                     [29]Milestones!$1:$1048576</definedName>
    <definedName name="_bdm.d8c69b13e5d149aa88899bd3fd5080ca.edm" localSheetId="7" hidden="1" xml:space="preserve">                           '[28]PTG-100 UC'!$1:$1048576</definedName>
    <definedName name="_bdm.d8c69b13e5d149aa88899bd3fd5080ca.edm" hidden="1" xml:space="preserve">                           '[29]PTG-100 UC'!$1:$1048576</definedName>
    <definedName name="_bdm.d8d4a677a0b243479928d8c5710e17ef.edm" hidden="1" xml:space="preserve">                           [24]Jakafi!$1:$1048576</definedName>
    <definedName name="_bdm.d8d5db91313e4ac2a3fbfe41e25123a1.edm" localSheetId="7" hidden="1">#REF!</definedName>
    <definedName name="_bdm.d8d5db91313e4ac2a3fbfe41e25123a1.edm" hidden="1">#REF!</definedName>
    <definedName name="_bdm.D93C0FD92B0D473ABD076F0F13BF9551.edm" localSheetId="7" hidden="1">[58]ONXX!$A:$IV</definedName>
    <definedName name="_bdm.D93C0FD92B0D473ABD076F0F13BF9551.edm" hidden="1">[59]ONXX!$A:$IV</definedName>
    <definedName name="_bdm.d94d26cbd505461cae2d60eae142d3b7.edm" hidden="1" xml:space="preserve">                                        [30]DCF!$1:$1048576</definedName>
    <definedName name="_bdm.d9583eb26de04751963570f902df9da9.edm" localSheetId="7" hidden="1">#REF!</definedName>
    <definedName name="_bdm.d9583eb26de04751963570f902df9da9.edm" hidden="1">#REF!</definedName>
    <definedName name="_bdm.d973f311118d4cb3b9b3bc0ad57db82c.edm" hidden="1" xml:space="preserve">                                                                  '[25]RA101495 Total'!$1:$1048576</definedName>
    <definedName name="_bdm.d98473329cea40aea6a3c9c77f9aeb1b.edm" hidden="1" xml:space="preserve">                                                                                                           '[25]RA101495 Total'!$1:$1048576</definedName>
    <definedName name="_bdm.d9c302bbf7d14b228f4e7d131130098d.edm" localSheetId="7" hidden="1" xml:space="preserve">                                    [22]Milestones!$1:$1048576</definedName>
    <definedName name="_bdm.d9c302bbf7d14b228f4e7d131130098d.edm" hidden="1" xml:space="preserve">                                    [23]Milestones!$1:$1048576</definedName>
    <definedName name="_bdm.D9EAAC55960142B0918535DEEB9C2AE6.edm" localSheetId="7" hidden="1" xml:space="preserve">                                '[63]DMARD fail TASKi2'!$A$1:$IV$65536</definedName>
    <definedName name="_bdm.D9EAAC55960142B0918535DEEB9C2AE6.edm" hidden="1" xml:space="preserve">                                '[64]DMARD fail TASKi2'!$A$1:$IV$65536</definedName>
    <definedName name="_bdm.d9fb1f90b0a64bce8c9eda018b04558f.edm" hidden="1" xml:space="preserve">                           '[33]Mavacamten (MYK-461)'!$1:$1048576</definedName>
    <definedName name="_bdm.da35f4be878e496b9bdfc684f30b661a.edm" localSheetId="7" hidden="1">#REF!</definedName>
    <definedName name="_bdm.da35f4be878e496b9bdfc684f30b661a.edm" hidden="1">#REF!</definedName>
    <definedName name="_bdm.da7f95b3ad424c00919fd873945810a2.edm" hidden="1">#REF!</definedName>
    <definedName name="_bdm.da8969db02c04220a79114740ef5ece5.edm" hidden="1" xml:space="preserve">                  '[30]IFX-1 HS'!$1:$1048576</definedName>
    <definedName name="_bdm.daacc3ae2a0a4ab7b17bc823870f66a0.edm" hidden="1" xml:space="preserve">                  [30]DCF!$1:$1048576</definedName>
    <definedName name="_bdm.dae68161030a40078d288d518e37a012.edm" hidden="1" xml:space="preserve">                  [30]DCF!$1:$1048576</definedName>
    <definedName name="_bdm.db299e740e9f4b23940d07f56a0979c8.edm" localSheetId="7" hidden="1">#REF!</definedName>
    <definedName name="_bdm.db299e740e9f4b23940d07f56a0979c8.edm" hidden="1">#REF!</definedName>
    <definedName name="_bdm.db98f90911854fd990887b420d517a18.edm" localSheetId="7" hidden="1">#REF!</definedName>
    <definedName name="_bdm.db98f90911854fd990887b420d517a18.edm" hidden="1">#REF!</definedName>
    <definedName name="_bdm.dbccb08422304286bc7592b232011ada.edm" localSheetId="7" hidden="1">#REF!</definedName>
    <definedName name="_bdm.dbccb08422304286bc7592b232011ada.edm" hidden="1">#REF!</definedName>
    <definedName name="_bdm.DBFD78C986D74A8597994CE6E0E9F7D2.edm" hidden="1">#REF!</definedName>
    <definedName name="_bdm.dc0fe8ca9c7e4adf82fba6a747bd046f.edm" hidden="1" xml:space="preserve">                  [30]DCF!$1:$1048576</definedName>
    <definedName name="_bdm.dc35bb5a417f4c629b95e9a013178f6c.edm" localSheetId="7" hidden="1">#REF!</definedName>
    <definedName name="_bdm.dc35bb5a417f4c629b95e9a013178f6c.edm" hidden="1">#REF!</definedName>
    <definedName name="_bdm.DC46AC84A58D41EDBA31A5D86A4D3627.edm" localSheetId="7" hidden="1">#REF!</definedName>
    <definedName name="_bdm.DC46AC84A58D41EDBA31A5D86A4D3627.edm" hidden="1">#REF!</definedName>
    <definedName name="_bdm.dc56acfa3e3c43ecb39f5c790d3dd3c3.edm" hidden="1" xml:space="preserve">                  [31]Aducanumab!$1:$1048576</definedName>
    <definedName name="_bdm.dc797d69f8654571b6f2becc43dcbaad.edm" hidden="1" xml:space="preserve">                           [24]Epacadostat!$1:$1048576</definedName>
    <definedName name="_bdm.dca0a7f8dd5044c98c44db8fea14abd2.edm" localSheetId="7" hidden="1">#REF!</definedName>
    <definedName name="_bdm.dca0a7f8dd5044c98c44db8fea14abd2.edm" hidden="1">#REF!</definedName>
    <definedName name="_bdm.dcf007dc6d2547c7a17b2915c7d67a15.edm" hidden="1">#REF!</definedName>
    <definedName name="_bdm.dd277b905fb840d2951f6d1cad670533.edm" hidden="1" xml:space="preserve">                                                                                                                                                                                           '[25]RA101495 Total'!$1:$1048576</definedName>
    <definedName name="_bdm.DD3660EEAEC0472A8DD93B3E398F30EF.edm" localSheetId="7" hidden="1">#REF!</definedName>
    <definedName name="_bdm.DD3660EEAEC0472A8DD93B3E398F30EF.edm" hidden="1">#REF!</definedName>
    <definedName name="_bdm.DD4DCFC1AC7A48468CF303645D5ED01E.edm" localSheetId="7" hidden="1">#REF!</definedName>
    <definedName name="_bdm.DD4DCFC1AC7A48468CF303645D5ED01E.edm" hidden="1">#REF!</definedName>
    <definedName name="_bdm.DD69F12FD67D462D904D689761AF3D5C.edm" hidden="1">#REF!</definedName>
    <definedName name="_bdm.dd72a2011c8647e3ac2542f377ec7770.edm" localSheetId="7" hidden="1" xml:space="preserve">                                                                  [28]Milestones!$1:$1048576</definedName>
    <definedName name="_bdm.dd72a2011c8647e3ac2542f377ec7770.edm" hidden="1" xml:space="preserve">                                                                  [29]Milestones!$1:$1048576</definedName>
    <definedName name="_bdm.dd89269603c3464aa6ae5a303c966cc0.edm" localSheetId="7" hidden="1">#REF!</definedName>
    <definedName name="_bdm.dd89269603c3464aa6ae5a303c966cc0.edm" hidden="1">#REF!</definedName>
    <definedName name="_bdm.dda7ecec70e94eb7b71f6a780be92c8a.edm" hidden="1" xml:space="preserve">                                                                  '[24]DCF w TV'!$1:$1048576</definedName>
    <definedName name="_bdm.dda814209f194fe29e7d74140264c312.edm" localSheetId="7" hidden="1">#REF!</definedName>
    <definedName name="_bdm.dda814209f194fe29e7d74140264c312.edm" hidden="1">#REF!</definedName>
    <definedName name="_bdm.dde39ffd1d6a460c907ca8bd706781e2.edm" hidden="1" xml:space="preserve">                                                                        '[44]Opicinumab LINGO MS'!$1:$1048576</definedName>
    <definedName name="_bdm.de144371ec2547039c64078cc5883970.edm" localSheetId="7" hidden="1">#REF!</definedName>
    <definedName name="_bdm.de144371ec2547039c64078cc5883970.edm" hidden="1">#REF!</definedName>
    <definedName name="_bdm.de1f96016a2849b3bd1c5a1545785483.edm" hidden="1" xml:space="preserve">                '[54]Income Statement'!$1:$1048576</definedName>
    <definedName name="_bdm.de412ca4be49442f9de171b5d705a33e.edm" hidden="1" xml:space="preserve">                                                                              [24]Epacadostat!$1:$1048576</definedName>
    <definedName name="_bdm.de70dfd55a0c4fa4924b5c97d135b58e.edm" localSheetId="7" hidden="1">#REF!</definedName>
    <definedName name="_bdm.de70dfd55a0c4fa4924b5c97d135b58e.edm" hidden="1">#REF!</definedName>
    <definedName name="_bdm.de8ed9174d074b56b880d718364914e7.edm" hidden="1">#REF!</definedName>
    <definedName name="_bdm.debe910219614fc7a8b4bd00dab3fdcb.edm" localSheetId="7" hidden="1">#REF!</definedName>
    <definedName name="_bdm.debe910219614fc7a8b4bd00dab3fdcb.edm" hidden="1">#REF!</definedName>
    <definedName name="_bdm.ded929ef36e24afe93be256f3a4172a1.edm" hidden="1" xml:space="preserve">                                                                                                                                                                                                   '[25]RA101495 PNH'!$1:$1048576</definedName>
    <definedName name="_bdm.dede710729fc45a3a819e775ee51bb6a.edm" hidden="1" xml:space="preserve">                  '[30]Pipeline- OLD'!$1:$1048576</definedName>
    <definedName name="_bdm.dee70ac73bdf44a2bf3d03c46b4390bd.edm" hidden="1">#REF!</definedName>
    <definedName name="_bdm.DF0189156A2C46A199D6247EEECA7C5D.edm" hidden="1">#REF!</definedName>
    <definedName name="_bdm.df03365a26e54e34979960b1041073c9.edm" hidden="1" xml:space="preserve">                                                                  [24]Epacadostat!$1:$1048576</definedName>
    <definedName name="_bdm.df29853cf212491b9de491576fb8cb0a.edm" hidden="1" xml:space="preserve">                  [30]DCF!$1:$1048576</definedName>
    <definedName name="_bdm.df2e1b2a99ef408d9a2246b05c10af9d.edm" localSheetId="7" hidden="1">#REF!</definedName>
    <definedName name="_bdm.df2e1b2a99ef408d9a2246b05c10af9d.edm" hidden="1" xml:space="preserve">         '[39]Handout Tables'!$1:$1048576</definedName>
    <definedName name="_bdm.df4041199b824a0fbf552757cbfe4a33.edm" hidden="1">#REF!</definedName>
    <definedName name="_bdm.df48f3c629ab43608d504ef60a29ca77.edm" localSheetId="7" hidden="1" xml:space="preserve">                                                                        '[28]PTG-100 UC'!$1:$1048576</definedName>
    <definedName name="_bdm.df48f3c629ab43608d504ef60a29ca77.edm" hidden="1" xml:space="preserve">                                                                        '[29]PTG-100 UC'!$1:$1048576</definedName>
    <definedName name="_bdm.df5795661ecb46e78d457cb3ee2dba7f.edm" localSheetId="7" hidden="1">#REF!</definedName>
    <definedName name="_bdm.df5795661ecb46e78d457cb3ee2dba7f.edm" hidden="1">#REF!</definedName>
    <definedName name="_bdm.df660da9957a4438a8b102f775777c09.edm" localSheetId="7" hidden="1" xml:space="preserve">                                                      '[32]MYK-461'!$1:$1048576</definedName>
    <definedName name="_bdm.df660da9957a4438a8b102f775777c09.edm" hidden="1" xml:space="preserve">                                                      '[33]Mavacamten (MYK-461)'!$1:$1048576</definedName>
    <definedName name="_bdm.df8afc23809c4dc0b9a2b7379d704de1.edm" localSheetId="7" hidden="1">#REF!</definedName>
    <definedName name="_bdm.df8afc23809c4dc0b9a2b7379d704de1.edm" hidden="1">#REF!</definedName>
    <definedName name="_bdm.dfa5045ab91a48ab9efd4faccd9788b2.edm" hidden="1">#REF!</definedName>
    <definedName name="_bdm.e00cab2fe30c46c3a324d54582311dd3.edm" hidden="1">#REF!</definedName>
    <definedName name="_bdm.e01a132f689e43859e5cd65fcaf363f3.edm" hidden="1">#REF!</definedName>
    <definedName name="_bdm.e01e60472d1547a9acd1b620e8c7b79f.edm" hidden="1" xml:space="preserve">                                                      '[24]DCF w TV'!$1:$1048576</definedName>
    <definedName name="_bdm.e02697754ead4e50991fff7474250c8d.edm" localSheetId="7" hidden="1">#REF!</definedName>
    <definedName name="_bdm.e02697754ead4e50991fff7474250c8d.edm" hidden="1">#REF!</definedName>
    <definedName name="_bdm.e049376470734bd0bae68ac964910f31.edm" hidden="1" xml:space="preserve">                                                    [30]DCF!$1:$1048576</definedName>
    <definedName name="_bdm.e0882e032e114461923cacd3f265a79c.edm" hidden="1">#REF!</definedName>
    <definedName name="_bdm.e0baa99cc26a4fcb9ce533334e00bf93.edm" localSheetId="7" hidden="1" xml:space="preserve">                                                            [37]Olumiant!$1:$1048576</definedName>
    <definedName name="_bdm.e0baa99cc26a4fcb9ce533334e00bf93.edm" hidden="1" xml:space="preserve">                                                            [38]Olumiant!$1:$1048576</definedName>
    <definedName name="_bdm.E0E6505F5C3E49C494EA40C54930B0E2.edm" localSheetId="7" hidden="1">#REF!</definedName>
    <definedName name="_bdm.E0E6505F5C3E49C494EA40C54930B0E2.edm" hidden="1">#REF!</definedName>
    <definedName name="_bdm.e122cff636844c88a642a89540cdfbca.edm" localSheetId="7" hidden="1" xml:space="preserve">                                    [22]Milestones!$1:$1048576</definedName>
    <definedName name="_bdm.e122cff636844c88a642a89540cdfbca.edm" hidden="1" xml:space="preserve">                                    [23]Milestones!$1:$1048576</definedName>
    <definedName name="_bdm.e15c9cfb97b6460a84e3148ffce6f3c8.edm" localSheetId="7" hidden="1">#REF!</definedName>
    <definedName name="_bdm.e15c9cfb97b6460a84e3148ffce6f3c8.edm" hidden="1">#REF!</definedName>
    <definedName name="_bdm.e18d85643d2a49bf8c0b6de50d4f5243.edm" hidden="1">#REF!</definedName>
    <definedName name="_bdm.e20ea8e74a6c45cf8225975fd4000236.edm" localSheetId="7" hidden="1">#REF!</definedName>
    <definedName name="_bdm.e20ea8e74a6c45cf8225975fd4000236.edm" hidden="1" xml:space="preserve">         '[39]Handout Tables'!$1:$1048576</definedName>
    <definedName name="_bdm.e2418e97595146579b8851cfd43b2080.edm" localSheetId="7" hidden="1" xml:space="preserve">                  '[32]Handout Tables'!$1:$1048576</definedName>
    <definedName name="_bdm.e2418e97595146579b8851cfd43b2080.edm" hidden="1" xml:space="preserve">                  '[33]Handout Tables'!$1:$1048576</definedName>
    <definedName name="_bdm.e246243ac3034d7d985b4e2ba2502ced.edm" localSheetId="7" hidden="1" xml:space="preserve">                                                      '[32]MYK-461'!$1:$1048576</definedName>
    <definedName name="_bdm.e246243ac3034d7d985b4e2ba2502ced.edm" hidden="1" xml:space="preserve">                                                      '[33]Mavacamten (MYK-461)'!$1:$1048576</definedName>
    <definedName name="_bdm.e262b89ac72b43f6872ceaf0d57b873b.edm" localSheetId="7" hidden="1">#REF!</definedName>
    <definedName name="_bdm.e262b89ac72b43f6872ceaf0d57b873b.edm" hidden="1">#REF!</definedName>
    <definedName name="_bdm.e263c1ca15e741ee91fcfe32d3d0af14.edm" localSheetId="7" hidden="1" xml:space="preserve">                                    [22]Milestones!$1:$1048576</definedName>
    <definedName name="_bdm.e263c1ca15e741ee91fcfe32d3d0af14.edm" hidden="1" xml:space="preserve">                                    [23]Milestones!$1:$1048576</definedName>
    <definedName name="_bdm.e26836b117e3442e860a45d31421fb1e.edm" localSheetId="7" hidden="1">#REF!</definedName>
    <definedName name="_bdm.e26836b117e3442e860a45d31421fb1e.edm" hidden="1">#REF!</definedName>
    <definedName name="_bdm.e271eeabbc2f49648bdda8b0162d61a6.edm" hidden="1" xml:space="preserve">                  [30]DCF!$1:$1048576</definedName>
    <definedName name="_bdm.e27d38b520e3426784b50fc0707b2550.edm" localSheetId="7" hidden="1">#REF!</definedName>
    <definedName name="_bdm.e27d38b520e3426784b50fc0707b2550.edm" hidden="1">#REF!</definedName>
    <definedName name="_bdm.e2e289b273bf480dbbda1da39c63ad4c.edm" hidden="1" xml:space="preserve">                         '[54]Cash Flow'!$1:$1048576</definedName>
    <definedName name="_bdm.e2eeb45dbb3043a58eb08a837a48de2b.edm" localSheetId="7" hidden="1" xml:space="preserve">                                                      '[32]MYK-461'!$1:$1048576</definedName>
    <definedName name="_bdm.e2eeb45dbb3043a58eb08a837a48de2b.edm" hidden="1" xml:space="preserve">                                                      '[33]Mavacamten (MYK-461)'!$1:$1048576</definedName>
    <definedName name="_bdm.e390436de3e34d4e86644082c029865d.edm" localSheetId="7" hidden="1" xml:space="preserve">                                    '[35]VA con'!$1:$1048576</definedName>
    <definedName name="_bdm.e390436de3e34d4e86644082c029865d.edm" hidden="1" xml:space="preserve">                                    '[36]VA con'!$1:$1048576</definedName>
    <definedName name="_bdm.e39896c03f8f4aa6875ad903659d04e9.edm" hidden="1" xml:space="preserve">                                            '[30]IFX-1 HS'!$1:$1048576</definedName>
    <definedName name="_bdm.e3c27b6510de44e9be5c7c26113c0eb3.edm" hidden="1" xml:space="preserve">                                                                                                '[25]RA101495 PNH'!$1:$1048576</definedName>
    <definedName name="_bdm.e3d459dba34d44a7a813a51c1cb2b643.edm" hidden="1">#REF!</definedName>
    <definedName name="_bdm.e3e30c4b497044e4bf9fc31d5f90cd35.edm" hidden="1" xml:space="preserve">                  '[30]IFX-1 HS'!$1:$1048576</definedName>
    <definedName name="_bdm.e4194561f7d1452793561eb4c9f3218d.edm" hidden="1" xml:space="preserve">                  '[30]IFX-1 HS'!$1:$1048576</definedName>
    <definedName name="_bdm.e47f8e6c08254b95982ce559986846fa.edm" hidden="1">#REF!</definedName>
    <definedName name="_bdm.e4a5a9b2d75648f98edc3103e24de449.edm" localSheetId="7" hidden="1">#REF!</definedName>
    <definedName name="_bdm.e4a5a9b2d75648f98edc3103e24de449.edm" hidden="1">#REF!</definedName>
    <definedName name="_bdm.e4bb9aa701ad41e4b4b0ae3ca51d4cf1.edm" hidden="1" xml:space="preserve">                  [30]DCF!$1:$1048576</definedName>
    <definedName name="_bdm.E4C3A3759ED04ECDA486A7DB38EE3A80.edm" localSheetId="7" hidden="1">#REF!</definedName>
    <definedName name="_bdm.E4C3A3759ED04ECDA486A7DB38EE3A80.edm" hidden="1">#REF!</definedName>
    <definedName name="_bdm.e4dda78e8b8041ee8eab4bd76fbf75e7.edm" localSheetId="7" hidden="1">#REF!</definedName>
    <definedName name="_bdm.e4dda78e8b8041ee8eab4bd76fbf75e7.edm" hidden="1">#REF!</definedName>
    <definedName name="_bdm.E4E3840195D943C1BBA8C588485FF8D7.edm" hidden="1">#REF!</definedName>
    <definedName name="_bdm.e4e7d8727f8b4737921dca5cbc49264d.edm" hidden="1" xml:space="preserve">                           '[24]Handout Tables'!$1:$1048576</definedName>
    <definedName name="_bdm.e52fd0bd849148dab5f6312536f812a2.edm" hidden="1" xml:space="preserve">                           '[33]Mavacamten (MYK-461)'!$1:$1048576</definedName>
    <definedName name="_bdm.E5352D1D3EC141C594E1F1490B0AB8BF.edm" localSheetId="7" hidden="1">#REF!</definedName>
    <definedName name="_bdm.E5352D1D3EC141C594E1F1490B0AB8BF.edm" hidden="1">#REF!</definedName>
    <definedName name="_bdm.e53d8b931a3c40c097812fc005f2e4be.edm" hidden="1" xml:space="preserve">                                                                  [24]Epacadostat!$1:$1048576</definedName>
    <definedName name="_bdm.e557ad632fb444dfa2f4d753de2dfe8c.edm" hidden="1" xml:space="preserve">                                        [34]DCF!$1:$1048576</definedName>
    <definedName name="_bdm.e59ffbab0905461caef9f5cb49a82eeb.edm" localSheetId="7" hidden="1" xml:space="preserve">                                                                                                    [22]ETX2514SUL!$1:$1048576</definedName>
    <definedName name="_bdm.e59ffbab0905461caef9f5cb49a82eeb.edm" hidden="1" xml:space="preserve">                                                                                                    [23]ETX2514SUL!$1:$1048576</definedName>
    <definedName name="_bdm.e5a9df9967b34e6aa4848b87a96c8555.edm" localSheetId="7" hidden="1">#REF!</definedName>
    <definedName name="_bdm.e5a9df9967b34e6aa4848b87a96c8555.edm" hidden="1">#REF!</definedName>
    <definedName name="_bdm.e5cc4503d9f44467a313deb74ddba21d.edm" hidden="1" xml:space="preserve">                                                                                                                                                                                                                                     [25]Milestones!$1:$1048576</definedName>
    <definedName name="_bdm.e5ed4aa74d4249c2aa19b66f3c02215b.edm" localSheetId="7" hidden="1">#REF!</definedName>
    <definedName name="_bdm.e5ed4aa74d4249c2aa19b66f3c02215b.edm" hidden="1">#REF!</definedName>
    <definedName name="_bdm.e6293b9cb0c54888a8870d47950a91f5.edm" hidden="1" xml:space="preserve">                  [30]DCF!$1:$1048576</definedName>
    <definedName name="_bdm.E6396E3190BB4448AE473894EBB5D42D.edm" localSheetId="7" hidden="1">#REF!</definedName>
    <definedName name="_bdm.E6396E3190BB4448AE473894EBB5D42D.edm" hidden="1">#REF!</definedName>
    <definedName name="_bdm.e686561007c64fceae8f85891ef5ca07.edm" hidden="1" xml:space="preserve">                                          [25]DCF!$1:$1048576</definedName>
    <definedName name="_bdm.e69ea0de0e4549a2ad284447901e619f.edm" hidden="1">#REF!</definedName>
    <definedName name="_bdm.e6a886c905aa43e3b0aef09709f44174.edm" hidden="1">#REF!</definedName>
    <definedName name="_bdm.e731274197a441069ec26a2b6d2290ea.edm" localSheetId="7" hidden="1" xml:space="preserve">                                                                                [22]ETX2514SUL!$1:$1048576</definedName>
    <definedName name="_bdm.e731274197a441069ec26a2b6d2290ea.edm" hidden="1" xml:space="preserve">                                                                                [23]ETX2514SUL!$1:$1048576</definedName>
    <definedName name="_bdm.e73eb1a8c14c4f71b60bb7ed46f2bb4b.edm" hidden="1" xml:space="preserve">                  [30]DCF!$1:$1048576</definedName>
    <definedName name="_bdm.e74dfb736b884319b25300b552ed2c34.edm" hidden="1" xml:space="preserve">             '[54]Cash Flow'!$1:$1048576</definedName>
    <definedName name="_bdm.e761e70413b84a13adce9ef477dae587.edm" localSheetId="7" hidden="1">#REF!</definedName>
    <definedName name="_bdm.e761e70413b84a13adce9ef477dae587.edm" hidden="1">#REF!</definedName>
    <definedName name="_bdm.e776a358c88d45ce93c8c8c3cf177f44.edm" localSheetId="7" hidden="1" xml:space="preserve">                  [22]ETX2514SUL!$1:$1048576</definedName>
    <definedName name="_bdm.e776a358c88d45ce93c8c8c3cf177f44.edm" hidden="1" xml:space="preserve">                  [23]ETX2514SUL!$1:$1048576</definedName>
    <definedName name="_bdm.e7e9d767ffed4a27ac61e23310f971b6.edm" hidden="1" xml:space="preserve">                           '[33]Mavacamten (MYK-461)'!$1:$1048576</definedName>
    <definedName name="_bdm.e7ef103e7e7d45a5a17f3f51f079d21f.edm" localSheetId="7" hidden="1">#REF!</definedName>
    <definedName name="_bdm.e7ef103e7e7d45a5a17f3f51f079d21f.edm" hidden="1">#REF!</definedName>
    <definedName name="_bdm.e7fbc2f616844172825f3a8c1d07b5cb.edm" hidden="1" xml:space="preserve">                           '[33]Mavacamten (MYK-461)'!$1:$1048576</definedName>
    <definedName name="_bdm.e7ff49ae6ebc4c21904fac427002807e.edm" hidden="1" xml:space="preserve">                           [24]Epacadostat!$1:$1048576</definedName>
    <definedName name="_bdm.E84D9F73DFCC4F66A95F36CA37BFE572.edm" localSheetId="7" hidden="1" xml:space="preserve">             '[26]R788 IIa TASKi1'!$A$1:$IV$65536</definedName>
    <definedName name="_bdm.E84D9F73DFCC4F66A95F36CA37BFE572.edm" hidden="1" xml:space="preserve">             '[27]R788 IIa TASKi1'!$A$1:$IV$65536</definedName>
    <definedName name="_bdm.e8609a2b3ca84ea987075f43bb2108e2.edm" localSheetId="7" hidden="1">#REF!</definedName>
    <definedName name="_bdm.e8609a2b3ca84ea987075f43bb2108e2.edm" hidden="1">#REF!</definedName>
    <definedName name="_bdm.E89BC7BE3B0F4168A11B0FB845022BF1.edm" localSheetId="7" hidden="1">#REF!</definedName>
    <definedName name="_bdm.E89BC7BE3B0F4168A11B0FB845022BF1.edm" hidden="1">#REF!</definedName>
    <definedName name="_bdm.E8B440B1020748E0A74C372D3D5130D4.edm" hidden="1">#REF!</definedName>
    <definedName name="_bdm.e8d7e27e179749eab606a3171be625a8.edm" hidden="1" xml:space="preserve">                                                                                                                                      [25]Milestones!$1:$1048576</definedName>
    <definedName name="_bdm.e8e2a8739c43443aa5ff9bed1c093e14.edm" localSheetId="7" hidden="1" xml:space="preserve">                                                                        [28]Milestones!$1:$1048576</definedName>
    <definedName name="_bdm.e8e2a8739c43443aa5ff9bed1c093e14.edm" hidden="1" xml:space="preserve">                                                                        [29]Milestones!$1:$1048576</definedName>
    <definedName name="_bdm.e8e6447475c44d8cbb33e0b3cf1eada6.edm" hidden="1" xml:space="preserve">                                                    '[30]IFX-1 HS'!$1:$1048576</definedName>
    <definedName name="_bdm.e8faccc9d07645a088e45c9e2f8d372e.edm" localSheetId="7" hidden="1">#REF!</definedName>
    <definedName name="_bdm.e8faccc9d07645a088e45c9e2f8d372e.edm" hidden="1">#REF!</definedName>
    <definedName name="_bdm.e966697c4c2f4dc79e9e42d44168091c.edm" hidden="1" xml:space="preserve">                                                                  '[24]DCF w TV'!$1:$1048576</definedName>
    <definedName name="_bdm.e9816ed24a52417f9eb54dd2f8b3bb6a.edm" localSheetId="7" hidden="1">#REF!</definedName>
    <definedName name="_bdm.e9816ed24a52417f9eb54dd2f8b3bb6a.edm" hidden="1">#REF!</definedName>
    <definedName name="_bdm.e9ac7fb8ab0c472cb6a09b0a36570cc1.edm" localSheetId="7" hidden="1">#REF!</definedName>
    <definedName name="_bdm.e9ac7fb8ab0c472cb6a09b0a36570cc1.edm" hidden="1" xml:space="preserve">         '[39]Handout Tables'!$1:$1048576</definedName>
    <definedName name="_bdm.ea00727e94a74cf28c953be92a4bf387.edm" hidden="1" xml:space="preserve">                  '[30]Pipeline- OLD'!$1:$1048576</definedName>
    <definedName name="_bdm.ea163d1cdd6c44398ba6671e893138d0.edm" hidden="1" xml:space="preserve">                           '[33]Earnings Snapshot'!$1:$1048576</definedName>
    <definedName name="_bdm.ea192f50ddfb43f1947db73d218bc971.edm" localSheetId="7" hidden="1">#REF!</definedName>
    <definedName name="_bdm.ea192f50ddfb43f1947db73d218bc971.edm" hidden="1">#REF!</definedName>
    <definedName name="_bdm.ea34358e3bab4c3c90e75072907a6f30.edm" localSheetId="7" hidden="1" xml:space="preserve">                                                                     '[28]PTG-200 CD'!$1:$1048576</definedName>
    <definedName name="_bdm.ea34358e3bab4c3c90e75072907a6f30.edm" hidden="1" xml:space="preserve">                                                                     '[29]PTG-200 CD'!$1:$1048576</definedName>
    <definedName name="_bdm.ea5758c048484a93adab57544c3b0d72.edm" localSheetId="7" hidden="1" xml:space="preserve">                                    [22]Milestones!$1:$1048576</definedName>
    <definedName name="_bdm.ea5758c048484a93adab57544c3b0d72.edm" hidden="1" xml:space="preserve">                                    [23]Milestones!$1:$1048576</definedName>
    <definedName name="_bdm.ea86ba622ff84aa1a0f63f94799e99e6.edm" localSheetId="7" hidden="1">#REF!</definedName>
    <definedName name="_bdm.ea86ba622ff84aa1a0f63f94799e99e6.edm" hidden="1">#REF!</definedName>
    <definedName name="_bdm.EA934AFCE3AE4572A61D5FD23ECD2527.edm" localSheetId="7" hidden="1">[58]ANDS!$A:$IV</definedName>
    <definedName name="_bdm.EA934AFCE3AE4572A61D5FD23ECD2527.edm" hidden="1">[59]ANDS!$A:$IV</definedName>
    <definedName name="_bdm.eaa002b67c194dffa024a862b007eb35.edm" localSheetId="7" hidden="1">#REF!</definedName>
    <definedName name="_bdm.eaa002b67c194dffa024a862b007eb35.edm" hidden="1">#REF!</definedName>
    <definedName name="_bdm.EAA38DDB0DF74626850997D8255ECEF1.edm" localSheetId="7" hidden="1">#REF!</definedName>
    <definedName name="_bdm.EAA38DDB0DF74626850997D8255ECEF1.edm" hidden="1">#REF!</definedName>
    <definedName name="_bdm.eb670fd9c20141a68a041fed3ada237c.edm" localSheetId="7" hidden="1">[22]ETX2514SUL!#REF!</definedName>
    <definedName name="_bdm.eb670fd9c20141a68a041fed3ada237c.edm" hidden="1">[23]ETX2514SUL!#REF!</definedName>
    <definedName name="_bdm.ebaabd1e96c34142be116a5cc21b2b24.edm" localSheetId="7" hidden="1">#REF!</definedName>
    <definedName name="_bdm.ebaabd1e96c34142be116a5cc21b2b24.edm" hidden="1">#REF!</definedName>
    <definedName name="_bdm.ec03a7c331144871a9da53babb17f551.edm" localSheetId="7" hidden="1">#REF!</definedName>
    <definedName name="_bdm.ec03a7c331144871a9da53babb17f551.edm" hidden="1">#REF!</definedName>
    <definedName name="_bdm.ec1ae7ad04e24780b57347f398f50843.edm" hidden="1" xml:space="preserve">                           [24]Epacadostat!$1:$1048576</definedName>
    <definedName name="_bdm.EC27DDAF57D3429AA8B0541AE6BAAB5B.edm" localSheetId="7" hidden="1">#REF!</definedName>
    <definedName name="_bdm.EC27DDAF57D3429AA8B0541AE6BAAB5B.edm" hidden="1">#REF!</definedName>
    <definedName name="_bdm.ec5db3d7e4f04a7eb1b9bdc06df9b788.edm" localSheetId="7" hidden="1" xml:space="preserve">                           '[28]PTG-100 UC'!$1:$1048576</definedName>
    <definedName name="_bdm.ec5db3d7e4f04a7eb1b9bdc06df9b788.edm" hidden="1" xml:space="preserve">                           '[29]PTG-100 UC'!$1:$1048576</definedName>
    <definedName name="_bdm.EC62C0BBF16643EEA688DCE79BE88DCB.edm" localSheetId="7" hidden="1">#REF!</definedName>
    <definedName name="_bdm.EC62C0BBF16643EEA688DCE79BE88DCB.edm" hidden="1">#REF!</definedName>
    <definedName name="_bdm.ec6f0eb17ee54035ab0b1f6773b8255a.edm" hidden="1" xml:space="preserve">                                                                                   [25]DCF!$1:$1048576</definedName>
    <definedName name="_bdm.eca3c2e40cdb4a7ea5ee8f0b979a16e1.edm" localSheetId="7" hidden="1">#REF!</definedName>
    <definedName name="_bdm.eca3c2e40cdb4a7ea5ee8f0b979a16e1.edm" hidden="1" xml:space="preserve">         '[39]Handout Tables'!$1:$1048576</definedName>
    <definedName name="_bdm.ECC4E258CD71400BB0409682824A369C.edm" localSheetId="7" hidden="1">#REF!</definedName>
    <definedName name="_bdm.ECC4E258CD71400BB0409682824A369C.edm" hidden="1">#REF!</definedName>
    <definedName name="_bdm.ecd304898ee04196989b01e6b97d09f0.edm" localSheetId="7" hidden="1">#REF!</definedName>
    <definedName name="_bdm.ecd304898ee04196989b01e6b97d09f0.edm" hidden="1">#REF!</definedName>
    <definedName name="_bdm.ecedccaaa6d04f4aa9ffc4d059c96c1e.edm" hidden="1" xml:space="preserve">                           [44]Aducanumab!$1:$1048576</definedName>
    <definedName name="_bdm.ed345bb6142f4618b0011b643cca4505.edm" hidden="1">#REF!</definedName>
    <definedName name="_bdm.ed5a9cb07a28411db7bb42a3d57a26de.edm" localSheetId="7" hidden="1">#REF!</definedName>
    <definedName name="_bdm.ed5a9cb07a28411db7bb42a3d57a26de.edm" hidden="1">#REF!</definedName>
    <definedName name="_bdm.edb5f9c4815e4a65b44acba13f211ee2.edm" localSheetId="7" hidden="1">#REF!</definedName>
    <definedName name="_bdm.edb5f9c4815e4a65b44acba13f211ee2.edm" hidden="1">#REF!</definedName>
    <definedName name="_bdm.edc4ea892172413883a0d9d9067c61cd.edm" localSheetId="7" hidden="1">#REF!</definedName>
    <definedName name="_bdm.edc4ea892172413883a0d9d9067c61cd.edm" hidden="1">#REF!</definedName>
    <definedName name="_bdm.ee4a4b7bece6403eb057d5507a1fb280.edm" localSheetId="7" hidden="1" xml:space="preserve">                                                                                 '[28]PTG-200 CD'!$1:$1048576</definedName>
    <definedName name="_bdm.ee4a4b7bece6403eb057d5507a1fb280.edm" hidden="1" xml:space="preserve">                                                                                 '[29]PTG-200 CD'!$1:$1048576</definedName>
    <definedName name="_bdm.ee53056e95604c48814f351861a7d91c.edm" localSheetId="7" hidden="1" xml:space="preserve">                                    [22]ETX2514SUL!$1:$1048576</definedName>
    <definedName name="_bdm.ee53056e95604c48814f351861a7d91c.edm" hidden="1" xml:space="preserve">                                    [23]ETX2514SUL!$1:$1048576</definedName>
    <definedName name="_bdm.ee6a6c8aa1074ad5a499ef4e8c435e57.edm" hidden="1">#REF!</definedName>
    <definedName name="_bdm.ee954ab56794483d80309409168087f3.edm" localSheetId="7" hidden="1">#REF!</definedName>
    <definedName name="_bdm.ee954ab56794483d80309409168087f3.edm" hidden="1">#REF!</definedName>
    <definedName name="_bdm.ee9eaadcdc6c41e8abc9567cd5737581.edm" hidden="1">#REF!</definedName>
    <definedName name="_bdm.eec4b45efa7b46d191269e43d97ea730.edm" hidden="1">#REF!</definedName>
    <definedName name="_bdm.eee1847e2e724c8298e351b90591cc48.edm" hidden="1">#REF!</definedName>
    <definedName name="_bdm.ef014982cfa74bd28b9945efc9370af1.edm" hidden="1" xml:space="preserve">                           '[24]DCF w TV'!$1:$1048576</definedName>
    <definedName name="_bdm.ef115bd84470422c961df63319a7eb1a.edm" hidden="1" xml:space="preserve">                  [30]DCF!$1:$1048576</definedName>
    <definedName name="_bdm.EF45B073B21D405FBC8408B9DF9C592B.edm" localSheetId="7" hidden="1">#REF!</definedName>
    <definedName name="_bdm.EF45B073B21D405FBC8408B9DF9C592B.edm" hidden="1">#REF!</definedName>
    <definedName name="_bdm.ef5d6edddb114d7389a3730363e20cca.edm" hidden="1">#REF!</definedName>
    <definedName name="_bdm.ef89383d3ec04d188911a7f6f6e89ade.edm" hidden="1" xml:space="preserve">                           '[33]Mavacamten (MYK-461)'!$1:$1048576</definedName>
    <definedName name="_bdm.ef8d7036589b4ccd908259e5916643c1.edm" hidden="1">#REF!</definedName>
    <definedName name="_bdm.efe652af754f4802bf6a14c89261e221.edm" hidden="1" xml:space="preserve">                           '[33]Mavacamten (MYK-461)'!$1:$1048576</definedName>
    <definedName name="_bdm.f00fcb4ccddb4e89a1c92cac129fd505.edm" localSheetId="7" hidden="1" xml:space="preserve">                                                            [22]ETX2514SUL!$1:$1048576</definedName>
    <definedName name="_bdm.f00fcb4ccddb4e89a1c92cac129fd505.edm" hidden="1" xml:space="preserve">                                                            [23]ETX2514SUL!$1:$1048576</definedName>
    <definedName name="_bdm.f01935a8ccc743da845b951bcf08068e.edm" localSheetId="7" hidden="1">#REF!</definedName>
    <definedName name="_bdm.f01935a8ccc743da845b951bcf08068e.edm" hidden="1">#REF!</definedName>
    <definedName name="_bdm.f05e7c31ca584685b2386236be7286ae.edm" localSheetId="7" hidden="1">#REF!</definedName>
    <definedName name="_bdm.f05e7c31ca584685b2386236be7286ae.edm" hidden="1" xml:space="preserve">         '[39]Handout Tables'!$1:$1048576</definedName>
    <definedName name="_bdm.f06d7b34c6484ec79b5eeeae8b12f70d.edm" hidden="1" xml:space="preserve">                  [30]DCF!$1:$1048576</definedName>
    <definedName name="_bdm.f0717b890cb14a0eb7988db9d999f4db.edm" localSheetId="7" hidden="1">#REF!</definedName>
    <definedName name="_bdm.f0717b890cb14a0eb7988db9d999f4db.edm" hidden="1">#REF!</definedName>
    <definedName name="_bdm.f0742a9984ff488d83fce5924e22b27c.edm" hidden="1" xml:space="preserve">                                                                                                                                                                                                  '[25]RA101495 MG'!$1:$1048576</definedName>
    <definedName name="_bdm.f0776ac374f3455891bfec5e2f35f101.edm" hidden="1" xml:space="preserve">                           [44]Aducanumab!$1:$1048576</definedName>
    <definedName name="_bdm.f0e2ffac8d65468088b1b68cbcecaed2.edm" hidden="1" xml:space="preserve">                                                  [30]DCF!$1:$1048576</definedName>
    <definedName name="_bdm.f11f7e615bd444bf837c33791ee9b355.edm" hidden="1">#REF!</definedName>
    <definedName name="_bdm.f12171ef915745b49d403059885b2ac9.edm" localSheetId="7" hidden="1" xml:space="preserve">                                                                                 '[28]PTG-100 UC'!$1:$1048576</definedName>
    <definedName name="_bdm.f12171ef915745b49d403059885b2ac9.edm" hidden="1" xml:space="preserve">                                                                                 '[29]PTG-100 UC'!$1:$1048576</definedName>
    <definedName name="_bdm.f16aab72e5af4cc19be3982f0ce41e5b.edm" hidden="1" xml:space="preserve">                                        [34]DCF!$1:$1048576</definedName>
    <definedName name="_bdm.f18de30e9877416fb3945ad4792ebf55.edm" hidden="1" xml:space="preserve">                                                                                                                                                                                [25]DCF!$1:$1048576</definedName>
    <definedName name="_bdm.f1aa8f2957cb4e4ea8e548128a8c9e90.edm" hidden="1">#REF!</definedName>
    <definedName name="_bdm.f21bfba11cf341e8960be9302f1b2938.edm" hidden="1" xml:space="preserve">                           '[24]Handout Tables'!$1:$1048576</definedName>
    <definedName name="_bdm.F2218B9FFE384D018916A07ADBC06973.edm" localSheetId="7" hidden="1">#REF!</definedName>
    <definedName name="_bdm.F2218B9FFE384D018916A07ADBC06973.edm" hidden="1">#REF!</definedName>
    <definedName name="_bdm.f227115a55854b68b8814e16220833dd.edm" hidden="1" xml:space="preserve">                  [30]DCF!$1:$1048576</definedName>
    <definedName name="_bdm.f26ccad94c8443c487b45bc894be3fe0.edm" localSheetId="7" hidden="1">#REF!</definedName>
    <definedName name="_bdm.f26ccad94c8443c487b45bc894be3fe0.edm" hidden="1">#REF!</definedName>
    <definedName name="_bdm.f289bb8867be48be805a4b74daca4728.edm" hidden="1" xml:space="preserve">                                                                                                                                                                                  [25]DCF!$1:$1048576</definedName>
    <definedName name="_bdm.F2A67FAEAB194E9F98C8C0133D32E1C3.edm" localSheetId="7" hidden="1">#REF!</definedName>
    <definedName name="_bdm.F2A67FAEAB194E9F98C8C0133D32E1C3.edm" hidden="1">#REF!</definedName>
    <definedName name="_bdm.f2b67aad54234cc6a2deba092c821dbf.edm" hidden="1" xml:space="preserve">                                            [30]Milestones!$1:$1048576</definedName>
    <definedName name="_bdm.F2B7EE503EB64ACCAFCBF34002C0BE69.edm" localSheetId="7" hidden="1">#REF!</definedName>
    <definedName name="_bdm.F2B7EE503EB64ACCAFCBF34002C0BE69.edm" hidden="1">#REF!</definedName>
    <definedName name="_bdm.f2bfa9c00bb34b0fa2e0cb571b132c80.edm" hidden="1" xml:space="preserve">                                    '[54]Cash Flow'!$1:$1048576</definedName>
    <definedName name="_bdm.f2c128a119844a0b8dd957a530439f24.edm" localSheetId="7" hidden="1" xml:space="preserve">                                                                           '[28]PTG-100 UC'!$1:$1048576</definedName>
    <definedName name="_bdm.f2c128a119844a0b8dd957a530439f24.edm" hidden="1" xml:space="preserve">                                                                           '[29]PTG-100 UC'!$1:$1048576</definedName>
    <definedName name="_bdm.f2d89be0dc914f188ce7651316697d2e.edm" hidden="1">#REF!</definedName>
    <definedName name="_bdm.f2f10b0b99284597b1532186a62151d4.edm" hidden="1">#REF!</definedName>
    <definedName name="_bdm.f34bf9308e0b4c6d85b30ef8f5ad0851.edm" localSheetId="7" hidden="1" xml:space="preserve">                                    '[35]VA con'!$1:$1048576</definedName>
    <definedName name="_bdm.f34bf9308e0b4c6d85b30ef8f5ad0851.edm" hidden="1" xml:space="preserve">                                    '[36]VA con'!$1:$1048576</definedName>
    <definedName name="_bdm.F36223F78A8F4C6FB61286CFF27C0B39.edm" localSheetId="7" hidden="1">#REF!</definedName>
    <definedName name="_bdm.F36223F78A8F4C6FB61286CFF27C0B39.edm" hidden="1">#REF!</definedName>
    <definedName name="_bdm.f38e18b667264c9c94f4fd2182c679ff.edm" hidden="1" xml:space="preserve">                  [30]DCF!$1:$1048576</definedName>
    <definedName name="_bdm.f3f660e69a864b88bfe03440a266e260.edm" hidden="1" xml:space="preserve">                  '[30]IFX-1 HS'!$1:$1048576</definedName>
    <definedName name="_bdm.F4030512D67B4185A4CBA03CBD66E886.edm" localSheetId="7" hidden="1">#REF!</definedName>
    <definedName name="_bdm.F4030512D67B4185A4CBA03CBD66E886.edm" hidden="1">#REF!</definedName>
    <definedName name="_bdm.f4128d16ad1a4222850bd2b67baf48ad.edm" hidden="1" xml:space="preserve">                                                    [30]DCF!$1:$1048576</definedName>
    <definedName name="_bdm.f42b761020ab433497e321abc5389241.edm" hidden="1" xml:space="preserve">                                    '[46] Milestones'!$1:$1048576</definedName>
    <definedName name="_bdm.f4789038c78642b9b632bcb43c6cdab1.edm" localSheetId="7" hidden="1">#REF!</definedName>
    <definedName name="_bdm.f4789038c78642b9b632bcb43c6cdab1.edm" hidden="1">#REF!</definedName>
    <definedName name="_bdm.f527df5114d24680bfc52b6b93f3b790.edm" localSheetId="7" hidden="1">#REF!</definedName>
    <definedName name="_bdm.f527df5114d24680bfc52b6b93f3b790.edm" hidden="1">#REF!</definedName>
    <definedName name="_bdm.f53f9c123c16470794993a14e4c2bb74.edm" hidden="1" xml:space="preserve">                  [34]Guidance!$1:$1048576</definedName>
    <definedName name="_bdm.f55cf10abdf9484aaffbe24e6cad1b48.edm" hidden="1" xml:space="preserve">                                                                                                                                                                                          '[25]RA101495 Total'!$1:$1048576</definedName>
    <definedName name="_bdm.f57dfb2ea9f349c3bd8ce7ce29776f5b.edm" hidden="1">#REF!</definedName>
    <definedName name="_bdm.f589a3d3b88c42cf9d073df8d59b6735.edm" localSheetId="7" hidden="1" xml:space="preserve">                  '[32]Handout Tables'!$1:$1048576</definedName>
    <definedName name="_bdm.f589a3d3b88c42cf9d073df8d59b6735.edm" hidden="1" xml:space="preserve">                  '[33]Handout Tables'!$1:$1048576</definedName>
    <definedName name="_bdm.f5a74719ff244df2b828d173be79624f.edm" hidden="1" xml:space="preserve">                  [30]DCF!$1:$1048576</definedName>
    <definedName name="_bdm.F5D6AA4B2B1C44929F2303606FBE804A.edm" localSheetId="7" hidden="1">#REF!</definedName>
    <definedName name="_bdm.F5D6AA4B2B1C44929F2303606FBE804A.edm" hidden="1">#REF!</definedName>
    <definedName name="_bdm.f5e1e7e0574d413d837ee551b22356a8.edm" localSheetId="7" hidden="1">#REF!</definedName>
    <definedName name="_bdm.f5e1e7e0574d413d837ee551b22356a8.edm" hidden="1">#REF!</definedName>
    <definedName name="_bdm.F5EAC274A14C4078909A0567710CF6D7.edm" localSheetId="7" hidden="1">#REF!</definedName>
    <definedName name="_bdm.F5EAC274A14C4078909A0567710CF6D7.edm" hidden="1">#REF!</definedName>
    <definedName name="_bdm.f61841d20f9a4000844ee621516fd9ec.edm" hidden="1" xml:space="preserve">                           '[24]Handout Tables'!$1:$1048576</definedName>
    <definedName name="_bdm.f62df89fa6fc4a6ab1b69ba08d83a629.edm" localSheetId="7" hidden="1">#REF!</definedName>
    <definedName name="_bdm.f62df89fa6fc4a6ab1b69ba08d83a629.edm" hidden="1">#REF!</definedName>
    <definedName name="_bdm.f6478d88bc7a4bc895ec04a2d1adb863.edm" hidden="1" xml:space="preserve">                                                                                                                                                                                  [25]DCF!$1:$1048576</definedName>
    <definedName name="_bdm.f65d8d0d335d456083654cc8e46d5607.edm" localSheetId="7" hidden="1">#REF!</definedName>
    <definedName name="_bdm.f65d8d0d335d456083654cc8e46d5607.edm" hidden="1">#REF!</definedName>
    <definedName name="_bdm.f698ad451a8f4b0fb59f1cf7af499d00.edm" localSheetId="7" hidden="1">#REF!</definedName>
    <definedName name="_bdm.f698ad451a8f4b0fb59f1cf7af499d00.edm" hidden="1">#REF!</definedName>
    <definedName name="_bdm.f6dc4431aedc4fcb96a0dcdb546c30bc.edm" hidden="1" xml:space="preserve">                           '[44]Opicinumab LINGO MS'!$1:$1048576</definedName>
    <definedName name="_bdm.f6f15a6092254033809627bcbc57acdb.edm" hidden="1">#REF!</definedName>
    <definedName name="_bdm.f6f1cb205b884f1e97d14879d677b0ff.edm" hidden="1" xml:space="preserve">                                                '[30]IFX-1 HS'!$1:$1048576</definedName>
    <definedName name="_bdm.f70fcdac8da9460f98f8dff590f47180.edm" localSheetId="7" hidden="1" xml:space="preserve">                           [37]Olumiant!$1:$1048576</definedName>
    <definedName name="_bdm.f70fcdac8da9460f98f8dff590f47180.edm" hidden="1" xml:space="preserve">                           [38]Olumiant!$1:$1048576</definedName>
    <definedName name="_bdm.F7577AECD80E4758A2E4D502918AC12A.edm" localSheetId="7" hidden="1" xml:space="preserve">                                '[63]DMARD fail TASKi2'!$A$1:$IV$65536</definedName>
    <definedName name="_bdm.F7577AECD80E4758A2E4D502918AC12A.edm" hidden="1" xml:space="preserve">                                '[64]DMARD fail TASKi2'!$A$1:$IV$65536</definedName>
    <definedName name="_bdm.f7893fa6301c4feb8d11c78d5b0a94c6.edm" hidden="1">[25]Milestones!#REF!</definedName>
    <definedName name="_bdm.f7f067e75de94056af51e6ff42d55d85.edm" localSheetId="7" hidden="1" xml:space="preserve">                           [37]Olumiant!$1:$1048576</definedName>
    <definedName name="_bdm.f7f067e75de94056af51e6ff42d55d85.edm" hidden="1" xml:space="preserve">                           [38]Olumiant!$1:$1048576</definedName>
    <definedName name="_bdm.f7f9628ff70d4c8f9135c6b22b6187e2.edm" hidden="1" xml:space="preserve">                                                    [30]DCF!$1:$1048576</definedName>
    <definedName name="_bdm.f8338c7e18fd41eabae21766e2858ece.edm" hidden="1" xml:space="preserve">                                                      [24]Jakafi!$1:$1048576</definedName>
    <definedName name="_bdm.f86ad914c5474e53b08898e08130cfcc.edm" localSheetId="7" hidden="1" xml:space="preserve">                                                                        [28]Milestones!$1:$1048576</definedName>
    <definedName name="_bdm.f86ad914c5474e53b08898e08130cfcc.edm" hidden="1" xml:space="preserve">                                                                        [29]Milestones!$1:$1048576</definedName>
    <definedName name="_bdm.F86FF3DF04404443998AA4B72B70F166.edm" localSheetId="7" hidden="1">#REF!</definedName>
    <definedName name="_bdm.F86FF3DF04404443998AA4B72B70F166.edm" hidden="1">#REF!</definedName>
    <definedName name="_bdm.F875B0BE233345FB9417CE30A141FB82.edm" localSheetId="7" hidden="1">#REF!</definedName>
    <definedName name="_bdm.F875B0BE233345FB9417CE30A141FB82.edm" hidden="1">#REF!</definedName>
    <definedName name="_bdm.f876af9d72374df7942bf852997bcf2f.edm" localSheetId="7" hidden="1">#REF!</definedName>
    <definedName name="_bdm.f876af9d72374df7942bf852997bcf2f.edm" hidden="1">#REF!</definedName>
    <definedName name="_bdm.F884B1E39C21447CA8368BA93938F816.edm" hidden="1">#REF!</definedName>
    <definedName name="_bdm.f8e01f36e44c4dfa87402475310e17ac.edm" localSheetId="7" hidden="1" xml:space="preserve">                           [37]Olumiant!$1:$1048576</definedName>
    <definedName name="_bdm.f8e01f36e44c4dfa87402475310e17ac.edm" hidden="1" xml:space="preserve">                           [38]Olumiant!$1:$1048576</definedName>
    <definedName name="_bdm.F8F19F7893AA4BCCAF63C514506F4E86.edm" localSheetId="7" hidden="1">#REF!</definedName>
    <definedName name="_bdm.F8F19F7893AA4BCCAF63C514506F4E86.edm" hidden="1">#REF!</definedName>
    <definedName name="_bdm.f919fc7196634e4ea11dcae2e0bf0df9.edm" hidden="1" xml:space="preserve">                                                                                                                                                                                                                      '[25]RA101495 Total'!$1:$1048576</definedName>
    <definedName name="_bdm.f94e46d73e9340c2ad9c83da93e9f507.edm" hidden="1" xml:space="preserve">                                                                  [24]Epacadostat!$1:$1048576</definedName>
    <definedName name="_bdm.f95f89d0b6cf473298d6b96de5ae0124.edm" localSheetId="7" hidden="1" xml:space="preserve">                                                                        '[28]PTG-200 CD'!$1:$1048576</definedName>
    <definedName name="_bdm.f95f89d0b6cf473298d6b96de5ae0124.edm" hidden="1" xml:space="preserve">                                                                        '[29]PTG-200 CD'!$1:$1048576</definedName>
    <definedName name="_bdm.f97326de41cf47cc971c7a021ce4a48c.edm" localSheetId="7" hidden="1">#REF!</definedName>
    <definedName name="_bdm.f97326de41cf47cc971c7a021ce4a48c.edm" hidden="1">#REF!</definedName>
    <definedName name="_bdm.f985f855edb34452b4b212ad2351afa8.edm" hidden="1" xml:space="preserve">                                                                                   [25]DCF!$1:$1048576</definedName>
    <definedName name="_bdm.f98bfbb200ea49078230a130cf3e6742.edm" localSheetId="7" hidden="1">#REF!</definedName>
    <definedName name="_bdm.f98bfbb200ea49078230a130cf3e6742.edm" hidden="1">#REF!</definedName>
    <definedName name="_bdm.f9a90631531445b49cb25ded2b4ab511.edm" hidden="1">'[30]Pipeline- OLD'!#REF!</definedName>
    <definedName name="_bdm.F9C2798812B946D187800EC9E6473B01.edm" hidden="1">#REF!</definedName>
    <definedName name="_bdm.f9e0524a428847968d4393265349d9f2.edm" hidden="1">#REF!</definedName>
    <definedName name="_bdm.fa155626adc748e998f8d104c7f077c0.edm" hidden="1">#REF!</definedName>
    <definedName name="_bdm.fa4d6d9a50144a5d8ac119414bcb6bf3.edm" hidden="1">#REF!</definedName>
    <definedName name="_bdm.fa5fb07aa2634d018e8a87c96f11738f.edm" localSheetId="7" hidden="1">#REF!</definedName>
    <definedName name="_bdm.fa5fb07aa2634d018e8a87c96f11738f.edm" hidden="1">#REF!</definedName>
    <definedName name="_bdm.FA876D1A62364B1AA0FF313AB8943DAF.edm" hidden="1">#REF!</definedName>
    <definedName name="_bdm.fa9b05e92799464ab0490ec1d601928e.edm" hidden="1">#REF!</definedName>
    <definedName name="_bdm.fa9b87f1865b44ac857fa9d1dbace5c4.edm" hidden="1">#REF!</definedName>
    <definedName name="_bdm.fab5c852490447cdbd5e4925dcaad376.edm" hidden="1" xml:space="preserve">                  [30]DCF!$1:$1048576</definedName>
    <definedName name="_bdm.fad11d0e15e147569405cf5bc8e3f6ba.edm" localSheetId="7" hidden="1" xml:space="preserve">                                                                                                                                        [22]DCF!$1:$1048576</definedName>
    <definedName name="_bdm.fad11d0e15e147569405cf5bc8e3f6ba.edm" hidden="1" xml:space="preserve">                                                                                                                                        [23]DCF!$1:$1048576</definedName>
    <definedName name="_bdm.FB2DE0B77EC04FBFAE963D3636CAF0F3.edm" localSheetId="7" hidden="1">#REF!</definedName>
    <definedName name="_bdm.FB2DE0B77EC04FBFAE963D3636CAF0F3.edm" hidden="1">#REF!</definedName>
    <definedName name="_bdm.fb46d3a5c787485cb9282dfa705ac5e5.edm" hidden="1">#REF!</definedName>
    <definedName name="_bdm.fb4d9c410924486493c20f8d0441c338.edm" localSheetId="7" hidden="1" xml:space="preserve">                                    [35]Guidance!$1:$1048576</definedName>
    <definedName name="_bdm.fb4d9c410924486493c20f8d0441c338.edm" hidden="1" xml:space="preserve">                                    [36]Guidance!$1:$1048576</definedName>
    <definedName name="_bdm.fb575f783bed4b528adce44cff3724d7.edm" localSheetId="7" hidden="1" xml:space="preserve">                                                                                                        '[52]BlueMatrix - HealthCare'!$1:$1048576</definedName>
    <definedName name="_bdm.fb575f783bed4b528adce44cff3724d7.edm" hidden="1" xml:space="preserve">                                                                                                        '[53]BlueMatrix - HealthCare'!$1:$1048576</definedName>
    <definedName name="_bdm.fb5b5cfc71514c30ac629c35f6e0d84d.edm" localSheetId="7" hidden="1">#REF!</definedName>
    <definedName name="_bdm.fb5b5cfc71514c30ac629c35f6e0d84d.edm" hidden="1">#REF!</definedName>
    <definedName name="_bdm.fb6592efe6aa45a38d0c4c53f4df32ea.edm" localSheetId="7" hidden="1" xml:space="preserve">                                                '[32]MYK-461'!$1:$1048576</definedName>
    <definedName name="_bdm.fb6592efe6aa45a38d0c4c53f4df32ea.edm" hidden="1" xml:space="preserve">                                                '[33]Mavacamten (MYK-461)'!$1:$1048576</definedName>
    <definedName name="_bdm.fb6a375e57af452b9ccb19d636c4fc39.edm" localSheetId="7" hidden="1">#REF!</definedName>
    <definedName name="_bdm.fb6a375e57af452b9ccb19d636c4fc39.edm" hidden="1" xml:space="preserve">         [49]DCF!$1:$1048576</definedName>
    <definedName name="_bdm.fb6b5ebe6e094fc3a32462452131a722.edm" hidden="1" xml:space="preserve">                                                                                                                                                                                    '[25]RA101495 PNH'!$1:$1048576</definedName>
    <definedName name="_bdm.fb8192d6053549d692b74ceff3a4a160.edm" hidden="1" xml:space="preserve">                  [30]DCF!$1:$1048576</definedName>
    <definedName name="_bdm.fbbbefc850e84205a8015fe574fc7880.edm" hidden="1" xml:space="preserve">                           '[24]Handout Tables'!$1:$1048576</definedName>
    <definedName name="_bdm.fc468e7123d84ca89bdb1450052c0c78.edm" hidden="1" xml:space="preserve">                  '[30]IFX-1 HS'!$1:$1048576</definedName>
    <definedName name="_bdm.fc522d2fbc054152ac7840e0789534f1.edm" localSheetId="7" hidden="1" xml:space="preserve">                                                                                [22]ETX2514SUL!$1:$1048576</definedName>
    <definedName name="_bdm.fc522d2fbc054152ac7840e0789534f1.edm" hidden="1" xml:space="preserve">                                                                                [23]ETX2514SUL!$1:$1048576</definedName>
    <definedName name="_bdm.fc59fdbf6fc64060bb01ce81f64d0a92.edm" localSheetId="7" hidden="1">#REF!</definedName>
    <definedName name="_bdm.fc59fdbf6fc64060bb01ce81f64d0a92.edm" hidden="1">#REF!</definedName>
    <definedName name="_bdm.fca335a27d114900b730bfb36ddbf935.edm" localSheetId="7" hidden="1" xml:space="preserve">                                    [22]Milestones!$1:$1048576</definedName>
    <definedName name="_bdm.fca335a27d114900b730bfb36ddbf935.edm" hidden="1" xml:space="preserve">                                    [23]Milestones!$1:$1048576</definedName>
    <definedName name="_bdm.fcb5bb643c594a27b067e6f5eea49fc6.edm" hidden="1" xml:space="preserve">                                                                                              [25]DCF!$1:$1048576</definedName>
    <definedName name="_bdm.fcca138288a44721898648c55b3bc1f8.edm" localSheetId="7" hidden="1" xml:space="preserve">                                                                                                                                                  [22]DCF!$1:$1048576</definedName>
    <definedName name="_bdm.fcca138288a44721898648c55b3bc1f8.edm" hidden="1" xml:space="preserve">                                                                                                                                                  [23]DCF!$1:$1048576</definedName>
    <definedName name="_bdm.fcdf6094a66746e093f66a5502876257.edm" localSheetId="7" hidden="1">#REF!</definedName>
    <definedName name="_bdm.fcdf6094a66746e093f66a5502876257.edm" hidden="1">#REF!</definedName>
    <definedName name="_bdm.fcf30b002bc449049a46cfb834c7b740.edm" localSheetId="7" hidden="1" xml:space="preserve">                                                                                 '[28]PTG-100 UC'!$1:$1048576</definedName>
    <definedName name="_bdm.fcf30b002bc449049a46cfb834c7b740.edm" hidden="1" xml:space="preserve">                                                                                 '[29]PTG-100 UC'!$1:$1048576</definedName>
    <definedName name="_bdm.fd0bb9d6210242e08d4f4346f5beb5b9.edm" localSheetId="7" hidden="1" xml:space="preserve">                           [37]Olumiant!$1:$1048576</definedName>
    <definedName name="_bdm.fd0bb9d6210242e08d4f4346f5beb5b9.edm" hidden="1" xml:space="preserve">                           [38]Olumiant!$1:$1048576</definedName>
    <definedName name="_bdm.fd24db1bac77437ab6287ef71e9f51a0.edm" hidden="1" xml:space="preserve">                                    [30]Milestones!$1:$1048576</definedName>
    <definedName name="_bdm.fd2f92fe94a641c88bcea23b0a048332.edm" hidden="1" xml:space="preserve">                                                            [24]Epacadostat!$1:$1048576</definedName>
    <definedName name="_bdm.fd3a637495dc4399a12cb38bce4fced4.edm" hidden="1" xml:space="preserve">                                                      [24]Epacadostat!$1:$1048576</definedName>
    <definedName name="_bdm.fd897c4761af48dda0a3f1c832b7ec6b.edm" localSheetId="7" hidden="1">#REF!</definedName>
    <definedName name="_bdm.fd897c4761af48dda0a3f1c832b7ec6b.edm" hidden="1">#REF!</definedName>
    <definedName name="_bdm.fd8a5b88431a4212b40eb6ec32350ad0.edm" hidden="1">#REF!</definedName>
    <definedName name="_bdm.fd98e6b246a5428ca327c8c78aaa9af5.edm" hidden="1">#REF!</definedName>
    <definedName name="_bdm.fda6992ffca945729e1096f63969352c.edm" localSheetId="7" hidden="1">#REF!</definedName>
    <definedName name="_bdm.fda6992ffca945729e1096f63969352c.edm" hidden="1">#REF!</definedName>
    <definedName name="_bdm.fdb698a028ae4be9a6d7bb12aeb9155e.edm" hidden="1">#REF!</definedName>
    <definedName name="_bdm.fde80f4de91f42aeae302ef56315cecc.edm" hidden="1" xml:space="preserve">                  [34]DCF!$1:$1048576</definedName>
    <definedName name="_bdm.fdf520eeab2a4d89be1596c02f79c52d.edm" hidden="1" xml:space="preserve">                                                  [30]DCF!$1:$1048576</definedName>
    <definedName name="_bdm.fe13ad953a86475b99b550abbedeb7da.edm" localSheetId="7" hidden="1">#REF!</definedName>
    <definedName name="_bdm.fe13ad953a86475b99b550abbedeb7da.edm" hidden="1">#REF!</definedName>
    <definedName name="_bdm.fe2200f1924e4ff7a23d1c591e06704a.edm" localSheetId="7" hidden="1">[37]Olumiant!#REF!</definedName>
    <definedName name="_bdm.fe2200f1924e4ff7a23d1c591e06704a.edm" hidden="1">[38]Olumiant!#REF!</definedName>
    <definedName name="_bdm.fe410323b6824868b2b96763e79611ee.edm" localSheetId="7" hidden="1" xml:space="preserve">                  [47]Aducanumab!$1:$1048576</definedName>
    <definedName name="_bdm.fe410323b6824868b2b96763e79611ee.edm" hidden="1" xml:space="preserve">                  [31]Aducanumab!$1:$1048576</definedName>
    <definedName name="_bdm.fe4c3171d6cf4c4fa5dccbad2664877c.edm" localSheetId="7" hidden="1" xml:space="preserve">                  '[32]MYK-461'!$1:$1048576</definedName>
    <definedName name="_bdm.fe4c3171d6cf4c4fa5dccbad2664877c.edm" hidden="1" xml:space="preserve">                  '[33]Mavacamten (MYK-461)'!$1:$1048576</definedName>
    <definedName name="_bdm.fe84c24a47974885b37f7f2efdea92aa.edm" localSheetId="7" hidden="1" xml:space="preserve">                                                                  '[28]PTG-100 UC'!$1:$1048576</definedName>
    <definedName name="_bdm.fe84c24a47974885b37f7f2efdea92aa.edm" hidden="1" xml:space="preserve">                                                                  '[29]PTG-100 UC'!$1:$1048576</definedName>
    <definedName name="_bdm.fecbd48fb0aa4b23b02c4bcfb69287db.edm" localSheetId="7" hidden="1" xml:space="preserve">                                                                     [28]Milestones!$1:$1048576</definedName>
    <definedName name="_bdm.fecbd48fb0aa4b23b02c4bcfb69287db.edm" hidden="1" xml:space="preserve">                                                                     [29]Milestones!$1:$1048576</definedName>
    <definedName name="_bdm.fecd9360f823406a9179870607edc8e4.edm" localSheetId="7" hidden="1" xml:space="preserve">                                                                  [28]Milestones!$1:$1048576</definedName>
    <definedName name="_bdm.fecd9360f823406a9179870607edc8e4.edm" hidden="1" xml:space="preserve">                                                                  [29]Milestones!$1:$1048576</definedName>
    <definedName name="_bdm.FED38F3AC164429EA7EBAA49128BE955.edm" localSheetId="7" hidden="1">#REF!</definedName>
    <definedName name="_bdm.FED38F3AC164429EA7EBAA49128BE955.edm" hidden="1">#REF!</definedName>
    <definedName name="_bdm.fee8221307fa4c3eab8f812e24c608ae.edm" localSheetId="7" hidden="1" xml:space="preserve">                  [47]Aducanumab!$1:$1048576</definedName>
    <definedName name="_bdm.fee8221307fa4c3eab8f812e24c608ae.edm" hidden="1" xml:space="preserve">                  [31]Aducanumab!$1:$1048576</definedName>
    <definedName name="_bdm.ff061c7182554bc8b1488767c9fba195.edm" hidden="1" xml:space="preserve">                  [34]DCF!$1:$1048576</definedName>
    <definedName name="_bdm.FF43140406E34A85BC18817A4F4DD203.edm" localSheetId="7" hidden="1">#REF!</definedName>
    <definedName name="_bdm.FF43140406E34A85BC18817A4F4DD203.edm" hidden="1">#REF!</definedName>
    <definedName name="_bdm.ffbca4bc27ad49e68c00d192945534f0.edm" hidden="1">#REF!</definedName>
    <definedName name="_bdm.ffbd623b8af04d52a1870588005b6070.edm" hidden="1" xml:space="preserve">                                                            '[24]DCF w TV'!$1:$1048576</definedName>
    <definedName name="_C__CP_BREAKDOWN_ITEMS">"c_I_SALES:B1,B2"</definedName>
    <definedName name="_C__CP_BREAKDOWN_NAMES">"c_I_SALES:Sales B1,Sales B2"</definedName>
    <definedName name="_C__CP_EXPANDED_ITEMS">"PROP|cp_3152025"</definedName>
    <definedName name="_C_B_CAP_WORKING_PD">"_C_B_CAP_WORKING_PS_12347_2014_2030"</definedName>
    <definedName name="_C_BALANCE_DATE_PD">"_C_BALANCE_DATE_PS_12347_2014_2030"</definedName>
    <definedName name="_C_c_ANAV_PS_PD">"_C_c_ANAV_PS_PS_12347_2014_2030"</definedName>
    <definedName name="_C_c_AUDUSD_PA_PD">"_C_c_AUDUSD_PA_PS_12347_2014_2030"</definedName>
    <definedName name="_C_c_AUDUSD_PE_PD">"_C_c_AUDUSD_PE_PS_12347_2014_2030"</definedName>
    <definedName name="_C_c_AVG_CS_ROA_EBIT_PD">"_C_c_AVG_CS_ROA_EBIT_PS_12347_2014_2030"</definedName>
    <definedName name="_C_c_AVG_CS_ROA_PD">"_C_c_AVG_CS_ROA_PS_12347_2014_2030"</definedName>
    <definedName name="_C_c_AVG_CS_ROE_PD">"_C_c_AVG_CS_ROE_PS_12347_2014_2030"</definedName>
    <definedName name="_C_c_AVG_CS_ROTE_INT_PD">"_C_c_AVG_CS_ROTE_INT_PS_12347_2014_2030"</definedName>
    <definedName name="_C_c_AVG_STATED_ROA_PD">"_C_c_AVG_STATED_ROA_PS_12347_2014_2030"</definedName>
    <definedName name="_C_c_AVG_STATED_ROE_PD">"_C_c_AVG_STATED_ROE_PS_12347_2014_2030"</definedName>
    <definedName name="_C_c_B_AUM_BV_PD">"_C_c_B_AUM_BV_PS_12347_2014_2030"</definedName>
    <definedName name="_C_c_B_AVG_TANGIBLE_EQ_PD">"_C_c_B_AVG_TANGIBLE_EQ_PS_12347_2014_2030"</definedName>
    <definedName name="_C_c_B_BRAND_PD">"_C_c_B_BRAND_PS_12347_2014_2030"</definedName>
    <definedName name="_C_c_B_BV_GW_PD">"_C_c_B_BV_GW_PS_12347_2014_2030"</definedName>
    <definedName name="_C_c_B_CA_ASB_PD">"_C_c_B_CA_ASB_PS_12347_2014_2030"</definedName>
    <definedName name="_C_c_B_CA_BAD_DEBT_PROV_PD">"_C_c_B_CA_BAD_DEBT_PROV_PS_12347_2014_2030"</definedName>
    <definedName name="_C_c_B_CA_CON_CR_FA_PD">"_C_c_B_CA_CON_CR_FA_PS_12347_2014_2030"</definedName>
    <definedName name="_C_c_B_CA_DEFCOST_PD">"_C_c_B_CA_DEFCOST_PS_12347_2014_2030"</definedName>
    <definedName name="_C_c_B_CA_FORSALE_PD">"_C_c_B_CA_FORSALE_PS_12347_2014_2030"</definedName>
    <definedName name="_C_c_B_CA_INV_PD">"_C_c_B_CA_INV_PS_12347_2014_2030"</definedName>
    <definedName name="_C_c_B_CA_INVEST_PD">"_C_c_B_CA_INVEST_PS_12347_2014_2030"</definedName>
    <definedName name="_C_c_B_CA_OTH_REC_PD">"_C_c_B_CA_OTH_REC_PS_12347_2014_2030"</definedName>
    <definedName name="_C_c_B_CA_OTHER_PD">"_C_c_B_CA_OTHER_PS_12347_2014_2030"</definedName>
    <definedName name="_C_c_B_CA_PREPAY_PD">"_C_c_B_CA_PREPAY_PS_12347_2014_2030"</definedName>
    <definedName name="_C_c_B_CA_REC_PD">"_C_c_B_CA_REC_PS_12347_2014_2030"</definedName>
    <definedName name="_C_c_B_CA_TRADE_REC_PD">"_C_c_B_CA_TRADE_REC_PS_12347_2014_2030"</definedName>
    <definedName name="_C_c_B_CAP_EXP_PD">"_C_c_B_CAP_EXP_PS_12347_2014_2030"</definedName>
    <definedName name="_C_c_B_CASH_OPER_PD">"_C_c_B_CASH_OPER_PS_12347_2014_2030"</definedName>
    <definedName name="_C_c_B_CASH_PD">"_C_c_B_CASH_PS_12347_2014_2030"</definedName>
    <definedName name="_C_c_B_CL_ACCREXP_PD">"_C_c_B_CL_ACCREXP_PS_12347_2014_2030"</definedName>
    <definedName name="_C_c_B_CL_ASB_PD">"_C_c_B_CL_ASB_PS_12347_2014_2030"</definedName>
    <definedName name="_C_c_B_CL_BONDS_PD">"_C_c_B_CL_BONDS_PS_12347_2014_2030"</definedName>
    <definedName name="_C_c_B_CL_CON_CR_REFIN_PD">"_C_c_B_CL_CON_CR_REFIN_PS_12347_2014_2030"</definedName>
    <definedName name="_C_c_B_CL_CUSTADV_PD">"_C_c_B_CL_CUSTADV_PS_12347_2014_2030"</definedName>
    <definedName name="_C_c_B_CL_DEF_REV_PD">"_C_c_B_CL_DEF_REV_PS_12347_2014_2030"</definedName>
    <definedName name="_C_c_B_CL_DIV_PROV_PD">"_C_c_B_CL_DIV_PROV_PS_12347_2014_2030"</definedName>
    <definedName name="_C_c_B_CL_EMP_PROV_PD">"_C_c_B_CL_EMP_PROV_PS_12347_2014_2030"</definedName>
    <definedName name="_C_c_B_CL_LEASE_PD">"_C_c_B_CL_LEASE_PS_12347_2014_2030"</definedName>
    <definedName name="_C_c_B_CL_OTH_PROV_PD">"_C_c_B_CL_OTH_PROV_PS_12347_2014_2030"</definedName>
    <definedName name="_C_c_B_CL_PROV_PD">"_C_c_B_CL_PROV_PS_12347_2014_2030"</definedName>
    <definedName name="_C_c_B_CL_RESTR_PROV_PD">"_C_c_B_CL_RESTR_PROV_PS_12347_2014_2030"</definedName>
    <definedName name="_C_c_B_CL_TAX_PROV_PD">"_C_c_B_CL_TAX_PROV_PS_12347_2014_2030"</definedName>
    <definedName name="_C_c_B_CURR_ASS_PD">"_C_c_B_CURR_ASS_PS_12347_2014_2030"</definedName>
    <definedName name="_C_c_B_CURR_BORROW_PD">"_C_c_B_CURR_BORROW_PS_12347_2014_2030"</definedName>
    <definedName name="_C_c_B_CURR_CRED_PD">"_C_c_B_CURR_CRED_PS_12347_2014_2030"</definedName>
    <definedName name="_C_c_B_CURR_DEBT_PD">"_C_c_B_CURR_DEBT_PS_12347_2014_2030"</definedName>
    <definedName name="_C_c_B_CURR_LIAB_PD">"_C_c_B_CURR_LIAB_PS_12347_2014_2030"</definedName>
    <definedName name="_C_c_B_DERIV_PD">"_C_c_B_DERIV_PS_12347_2014_2030"</definedName>
    <definedName name="_C_c_B_DERIVLIAB_PD">"_C_c_B_DERIVLIAB_PS_12347_2014_2030"</definedName>
    <definedName name="_C_c_B_EV_ADJASSOC_PD">"_C_c_B_EV_ADJASSOC_PS_12347_2014_2030"</definedName>
    <definedName name="_C_c_B_EV_ADJINV_PD">"_C_c_B_EV_ADJINV_PS_12347_2014_2030"</definedName>
    <definedName name="_C_c_B_EV_ADJLEAS_PD">"_C_c_B_EV_ADJLEAS_PS_12347_2014_2030"</definedName>
    <definedName name="_C_c_B_EV_ADJMINOR_PD">"_C_c_B_EV_ADJMINOR_PS_12347_2014_2030"</definedName>
    <definedName name="_C_c_B_EV_ADJMLP_PD">"_C_c_B_EV_ADJMLP_PS_12347_2014_2030"</definedName>
    <definedName name="_C_c_B_EV_ADJNONC_PD">"_C_c_B_EV_ADJNONC_PS_12347_2014_2030"</definedName>
    <definedName name="_C_c_B_EV_ADJOBLIG_PD">"_C_c_B_EV_ADJOBLIG_PS_12347_2014_2030"</definedName>
    <definedName name="_C_c_B_EV_ADJPENS_PD">"_C_c_B_EV_ADJPENS_PS_12347_2014_2030"</definedName>
    <definedName name="_C_c_B_EV_ADJUST_PD">"_C_c_B_EV_ADJUST_PS_12347_2014_2030"</definedName>
    <definedName name="_C_c_B_FUT_TAX_PD">"_C_c_B_FUT_TAX_PS_12347_2014_2030"</definedName>
    <definedName name="_C_c_B_GW_AMORT_PD">"_C_c_B_GW_AMORT_PS_12347_2014_2030"</definedName>
    <definedName name="_C_c_B_GW_PD">"_C_c_B_GW_PS_12347_2014_2030"</definedName>
    <definedName name="_C_c_B_INTANG_PD">"_C_c_B_INTANG_PS_12347_2014_2030"</definedName>
    <definedName name="_C_c_B_NCA_AGRIC_PD">"_C_c_B_NCA_AGRIC_PS_12347_2014_2030"</definedName>
    <definedName name="_C_c_B_NCA_ASB_PD">"_C_c_B_NCA_ASB_PS_12347_2014_2030"</definedName>
    <definedName name="_C_c_B_NCA_ASSOC_PD">"_C_c_B_NCA_ASSOC_PS_12347_2014_2030"</definedName>
    <definedName name="_C_c_B_NCA_CWIP_PD">"_C_c_B_NCA_CWIP_PS_12347_2014_2030"</definedName>
    <definedName name="_C_c_B_NCA_DERIV_PD">"_C_c_B_NCA_DERIV_PS_12347_2014_2030"</definedName>
    <definedName name="_C_c_B_NCA_INV_PD">"_C_c_B_NCA_INV_PS_12347_2014_2030"</definedName>
    <definedName name="_C_c_B_NCA_INVEST_PD">"_C_c_B_NCA_INVEST_PS_12347_2014_2030"</definedName>
    <definedName name="_C_c_B_NCA_OTHINV_PD">"_C_c_B_NCA_OTHINV_PS_12347_2014_2030"</definedName>
    <definedName name="_C_c_B_NCA_REC_PD">"_C_c_B_NCA_REC_PS_12347_2014_2030"</definedName>
    <definedName name="_C_c_B_NCL_ASB_PD">"_C_c_B_NCL_ASB_PS_12347_2014_2030"</definedName>
    <definedName name="_C_c_B_NCL_BONDS_PD">"_C_c_B_NCL_BONDS_PS_12347_2014_2030"</definedName>
    <definedName name="_C_c_B_NCL_BORROW_PD">"_C_c_B_NCL_BORROW_PS_12347_2014_2030"</definedName>
    <definedName name="_C_c_B_NCL_CONV_DEBT_PD">"_C_c_B_NCL_CONV_DEBT_PS_12347_2014_2030"</definedName>
    <definedName name="_C_c_B_NCL_CRED_PD">"_C_c_B_NCL_CRED_PS_12347_2014_2030"</definedName>
    <definedName name="_C_c_B_NCL_DERIV_PD">"_C_c_B_NCL_DERIV_PS_12347_2014_2030"</definedName>
    <definedName name="_C_c_B_NCL_EMP_PROV_PD">"_C_c_B_NCL_EMP_PROV_PS_12347_2014_2030"</definedName>
    <definedName name="_C_c_B_NCL_LEASES_PD">"_C_c_B_NCL_LEASES_PS_12347_2014_2030"</definedName>
    <definedName name="_C_c_B_NCL_OTH_PROV_PD">"_C_c_B_NCL_OTH_PROV_PS_12347_2014_2030"</definedName>
    <definedName name="_C_c_B_NCL_PROV_PD">"_C_c_B_NCL_PROV_PS_12347_2014_2030"</definedName>
    <definedName name="_C_c_B_NCL_RESTR_PROV_PD">"_C_c_B_NCL_RESTR_PROV_PS_12347_2014_2030"</definedName>
    <definedName name="_C_c_B_NCL_TAX_PROV_PD">"_C_c_B_NCL_TAX_PROV_PS_12347_2014_2030"</definedName>
    <definedName name="_C_c_B_NON_CURR_ASS_PD">"_C_c_B_NON_CURR_ASS_PS_12347_2014_2030"</definedName>
    <definedName name="_C_c_B_NON_CURR_LIAB_PD">"_C_c_B_NON_CURR_LIAB_PS_12347_2014_2030"</definedName>
    <definedName name="_C_c_B_OBSF_PV_PD">"_C_c_B_OBSF_PV_PS_12347_2014_2030"</definedName>
    <definedName name="_C_c_B_OTH_INT_PD">"_C_c_B_OTH_INT_PS_12347_2014_2030"</definedName>
    <definedName name="_C_c_B_OTH_NCA_PD">"_C_c_B_OTH_NCA_PS_12347_2014_2030"</definedName>
    <definedName name="_C_c_B_OTHER_CL_PD">"_C_c_B_OTHER_CL_PS_12347_2014_2030"</definedName>
    <definedName name="_C_c_B_OTHER_CRED_PD">"_C_c_B_OTHER_CRED_PS_12347_2014_2030"</definedName>
    <definedName name="_C_c_B_OTHER_NCL_PD">"_C_c_B_OTHER_NCL_PS_12347_2014_2030"</definedName>
    <definedName name="_C_c_B_PPE_ACC_DEPR_PD">"_C_c_B_PPE_ACC_DEPR_PS_12347_2014_2030"</definedName>
    <definedName name="_C_c_B_PPE_BOOK_VAL_PD">"_C_c_B_PPE_BOOK_VAL_PS_12347_2014_2030"</definedName>
    <definedName name="_C_c_B_PPE_LEASE_IMP_PD">"_C_c_B_PPE_LEASE_IMP_PS_12347_2014_2030"</definedName>
    <definedName name="_C_c_B_PPE_PD">"_C_c_B_PPE_PS_12347_2014_2030"</definedName>
    <definedName name="_C_c_B_RESTR_CASH_PD">"_C_c_B_RESTR_CASH_PS_12347_2014_2030"</definedName>
    <definedName name="_C_c_B_SECURITIES_PD">"_C_c_B_SECURITIES_PS_12347_2014_2030"</definedName>
    <definedName name="_C_c_B_TANGIBLES_EQ_PD">"_C_c_B_TANGIBLES_EQ_PS_12347_2014_2030"</definedName>
    <definedName name="_C_c_B_TOT_ASS_PD">"_C_c_B_TOT_ASS_PS_12347_2014_2030"</definedName>
    <definedName name="_C_c_B_TOT_LIAB_PD">"_C_c_B_TOT_LIAB_PS_12347_2014_2030"</definedName>
    <definedName name="_C_c_BORROW_CORE_PD">"_C_c_BORROW_CORE_PS_12347_2014_2030"</definedName>
    <definedName name="_C_c_BORROW_NC_PD">"_C_c_BORROW_NC_PS_12347_2014_2030"</definedName>
    <definedName name="_C_c_BORROW_PD">"_C_c_BORROW_PS_12347_2014_2030"</definedName>
    <definedName name="_C_c_BPS_PD">"_C_c_BPS_PS_12347_2014_2030"</definedName>
    <definedName name="_C_c_BPS_TOTEQ_PD">"_C_c_BPS_TOTEQ_PS_12347_2014_2030"</definedName>
    <definedName name="_C_c_C_ACQUISITIONS_PD">"_C_c_C_ACQUISITIONS_PS_12347_2014_2030"</definedName>
    <definedName name="_C_c_C_ASSOC_INV_PD">"_C_c_C_ASSOC_INV_PS_12347_2014_2030"</definedName>
    <definedName name="_C_c_C_CAP_RAISING_PD">"_C_c_C_CAP_RAISING_PS_12347_2014_2030"</definedName>
    <definedName name="_C_c_C_CAPEX_PD">"_C_c_C_CAPEX_PS_12347_2014_2030"</definedName>
    <definedName name="_C_c_C_CHG_WC_PD">"_C_c_C_CHG_WC_PS_12347_2014_2030"</definedName>
    <definedName name="_C_c_C_DISC_PD">"_C_c_C_DISC_PS_12347_2014_2030"</definedName>
    <definedName name="_C_c_C_DISPOSALES_PD">"_C_c_C_DISPOSALES_PS_12347_2014_2030"</definedName>
    <definedName name="_C_c_C_DIV_PAID_PD">"_C_c_C_DIV_PAID_PS_12347_2014_2030"</definedName>
    <definedName name="_C_c_C_DIV_REC_PD">"_C_c_C_DIV_REC_PS_12347_2014_2030"</definedName>
    <definedName name="_C_c_C_EBIT_PD">"_C_c_C_EBIT_PS_12347_2014_2030"</definedName>
    <definedName name="_C_c_C_EXP_CAPEX_PD">"_C_c_C_EXP_CAPEX_PS_12347_2014_2030"</definedName>
    <definedName name="_C_c_C_EXPLORATION_PD">"_C_c_C_EXPLORATION_PS_12347_2014_2030"</definedName>
    <definedName name="_C_c_C_FINANCING_PD">"_C_c_C_FINANCING_PS_12347_2014_2030"</definedName>
    <definedName name="_C_c_C_FOREX_PD">"_C_c_C_FOREX_PS_12347_2014_2030"</definedName>
    <definedName name="_C_c_C_GROSS_PROFIT_PD">"_C_c_C_GROSS_PROFIT_PS_12347_2014_2030"</definedName>
    <definedName name="_C_c_C_INT_PAID_PD">"_C_c_C_INT_PAID_PS_12347_2014_2030"</definedName>
    <definedName name="_C_c_C_INT_REC_PD">"_C_c_C_INT_REC_PS_12347_2014_2030"</definedName>
    <definedName name="_C_c_C_INTANG_CAP_PD">"_C_c_C_INTANG_CAP_PS_12347_2014_2030"</definedName>
    <definedName name="_C_c_C_INTEREST_PD">"_C_c_C_INTEREST_PS_12347_2014_2030"</definedName>
    <definedName name="_C_c_C_INVESTING_PD">"_C_c_C_INVESTING_PS_12347_2014_2030"</definedName>
    <definedName name="_C_c_C_LEASE_FIN_PD">"_C_c_C_LEASE_FIN_PS_12347_2014_2030"</definedName>
    <definedName name="_C_c_C_MAINT_CAPEX_PD">"_C_c_C_MAINT_CAPEX_PS_12347_2014_2030"</definedName>
    <definedName name="_C_c_C_NET_BORROW_PD">"_C_c_C_NET_BORROW_PS_12347_2014_2030"</definedName>
    <definedName name="_C_c_C_NON_CASH_PD">"_C_c_C_NON_CASH_PS_12347_2014_2030"</definedName>
    <definedName name="_C_c_C_OPERATING_PD">"_C_c_C_OPERATING_PS_12347_2014_2030"</definedName>
    <definedName name="_C_c_C_OTHER_FC_PD">"_C_c_C_OTHER_FC_PS_12347_2014_2030"</definedName>
    <definedName name="_C_c_C_OTHER_IC_PD">"_C_c_C_OTHER_IC_PS_12347_2014_2030"</definedName>
    <definedName name="_C_c_C_OTHER_OC_PD">"_C_c_C_OTHER_OC_PS_12347_2014_2030"</definedName>
    <definedName name="_C_c_C_PAYMENTS_PD">"_C_c_C_PAYMENTS_PS_12347_2014_2030"</definedName>
    <definedName name="_C_c_C_PURCHASE_PPE_PD">"_C_c_C_PURCHASE_PPE_PS_12347_2014_2030"</definedName>
    <definedName name="_C_c_C_RECEIPTS_PD">"_C_c_C_RECEIPTS_PS_12347_2014_2030"</definedName>
    <definedName name="_C_c_C_ROYALTIES_PD">"_C_c_C_ROYALTIES_PS_12347_2014_2030"</definedName>
    <definedName name="_C_c_C_SALE_PPE_PD">"_C_c_C_SALE_PPE_PS_12347_2014_2030"</definedName>
    <definedName name="_C_c_C_STOCK_BUYBACK_PD">"_C_c_C_STOCK_BUYBACK_PS_12347_2014_2030"</definedName>
    <definedName name="_C_c_C_STOCK_ISSUED_PD">"_C_c_C_STOCK_ISSUED_PS_12347_2014_2030"</definedName>
    <definedName name="_C_c_C_TAX_PD">"_C_c_C_TAX_PS_12347_2014_2030"</definedName>
    <definedName name="_C_c_CASH_CHANGE_PD">"_C_c_CASH_CHANGE_PS_12347_2014_2030"</definedName>
    <definedName name="_C_c_CASH_PE_PD">"_C_c_CASH_PE_PS_12347_2014_2030"</definedName>
    <definedName name="_C_c_COMP_EPS_PD">"_C_c_COMP_EPS_PS_12347_2014_2030"</definedName>
    <definedName name="_C_c_COPUSD_PA_PD">"_C_c_COPUSD_PA_PS_12347_2014_2030"</definedName>
    <definedName name="_C_c_COPUSD_PE_PD">"_C_c_COPUSD_PE_PS_12347_2014_2030"</definedName>
    <definedName name="_C_c_CORE_COMP_EPS_PD">"_C_c_CORE_COMP_EPS_PS_12347_2014_2030"</definedName>
    <definedName name="_C_c_CORE_EPS_BASIC_PD">"_C_c_CORE_EPS_BASIC_PS_12347_2014_2030"</definedName>
    <definedName name="_C_c_CP_CONVERTIBLE_PD">"_C_c_CP_CONVERTIBLE_PS_12347_2014_2030"</definedName>
    <definedName name="_C_c_CP_LIMITED_VOTE_PD">"_C_c_CP_LIMITED_VOTE_PS_12347_2014_2030"</definedName>
    <definedName name="_C_c_CP_OPTIONS_PD">"_C_c_CP_OPTIONS_PS_12347_2014_2030"</definedName>
    <definedName name="_C_c_CP_ORDINARY_PD">"_C_c_CP_ORDINARY_PS_12347_2014_2030"</definedName>
    <definedName name="_C_c_CP_OTHER_PD">"_C_c_CP_OTHER_PS_12347_2014_2030"</definedName>
    <definedName name="_C_c_CP_PARTLY_PAID_PD">"_C_c_CP_PARTLY_PAID_PS_12347_2014_2030"</definedName>
    <definedName name="_C_c_CP_PREF_DEBT_PD">"_C_c_CP_PREF_DEBT_PS_12347_2014_2030"</definedName>
    <definedName name="_C_c_CP_PREF_EQUITY_PD">"_C_c_CP_PREF_EQUITY_PS_12347_2014_2030"</definedName>
    <definedName name="_C_c_CP_SHARES_PD">"_C_c_CP_SHARES_PS_12347_2014_2030"</definedName>
    <definedName name="_C_c_CP_TREASURY_PD">"_C_c_CP_TREASURY_PS_12347_2014_2030"</definedName>
    <definedName name="_C_c_CPS_PD">"_C_c_CPS_PS_12347_2014_2030"</definedName>
    <definedName name="_C_c_CS_BPS_PD">"_C_c_CS_BPS_PS_12347_2014_2030"</definedName>
    <definedName name="_C_c_CS_EPS_BASIC_PD">"_C_c_CS_EPS_BASIC_PS_12347_2014_2030"</definedName>
    <definedName name="_C_c_CT_CONVERTIBLE_PD">"_C_c_CT_CONVERTIBLE_PS_12347_2014_2030"</definedName>
    <definedName name="_C_c_CT_LIMITED_VOTE_PD">"_C_c_CT_LIMITED_VOTE_PS_12347_2014_2030"</definedName>
    <definedName name="_C_c_CT_OPTIONS_PD">"_C_c_CT_OPTIONS_PS_12347_2014_2030"</definedName>
    <definedName name="_C_c_CT_ORDINARY_PD">"_C_c_CT_ORDINARY_PS_12347_2014_2030"</definedName>
    <definedName name="_C_c_CT_OTHER_PD">"_C_c_CT_OTHER_PS_12347_2014_2030"</definedName>
    <definedName name="_C_c_CT_PARTLY_PAID_PD">"_C_c_CT_PARTLY_PAID_PS_12347_2014_2030"</definedName>
    <definedName name="_C_c_CT_PREF_DEBT_PD">"_C_c_CT_PREF_DEBT_PS_12347_2014_2030"</definedName>
    <definedName name="_C_c_CT_PREF_EQUITY_PD">"_C_c_CT_PREF_EQUITY_PS_12347_2014_2030"</definedName>
    <definedName name="_C_c_CT_SHARES_PD">"_C_c_CT_SHARES_PS_12347_2014_2030"</definedName>
    <definedName name="_C_c_CT_TREASURY_PD">"_C_c_CT_TREASURY_PS_12347_2014_2030"</definedName>
    <definedName name="_C_c_DEBT_MATURE_PD">"_C_c_DEBT_MATURE_PS_12347_2014_2030"</definedName>
    <definedName name="_C_c_DIV_YIELD_PD">"_C_c_DIV_YIELD_PS_12347_2014_2030"</definedName>
    <definedName name="_C_c_DPS_FINAL_EX_PD">"_C_c_DPS_FINAL_EX_PS_12347_2014_2030"</definedName>
    <definedName name="_C_c_DPS_FINAL_PD">"_C_c_DPS_FINAL_PS_12347_2014_2030"</definedName>
    <definedName name="_C_c_DPS_INTERIM_EX_PD">"_C_c_DPS_INTERIM_EX_PS_12347_2014_2030"</definedName>
    <definedName name="_C_c_DPS_INTERIM_PD">"_C_c_DPS_INTERIM_PS_12347_2014_2030"</definedName>
    <definedName name="_C_c_DPS_PD">"_C_c_DPS_PS_12347_2014_2030"</definedName>
    <definedName name="_C_c_DPS_SPECIAL_EX_PD">"_C_c_DPS_SPECIAL_EX_PS_12347_2014_2030"</definedName>
    <definedName name="_C_c_DPS_SPECIAL_PD">"_C_c_DPS_SPECIAL_PS_12347_2014_2030"</definedName>
    <definedName name="_C_c_EBIT_MARGIN_PD">"_C_c_EBIT_MARGIN_PS_12347_2014_2030"</definedName>
    <definedName name="_C_c_EBIT_MULTIPLE_AN_PD">"_C_c_EBIT_MULTIPLE_AN_PS_12347_2014_2030"</definedName>
    <definedName name="_C_c_EBIT_MULTIPLE_CURR_PD">"_C_c_EBIT_MULTIPLE_CURR_PS_12347_2014_2030"</definedName>
    <definedName name="_C_c_EBIT_MULTIPLE_PD">"_C_c_EBIT_MULTIPLE_PS_12347_2014_2030"</definedName>
    <definedName name="_C_c_EBITDA_MARGIN_PD">"_C_c_EBITDA_MARGIN_PS_12347_2014_2030"</definedName>
    <definedName name="_C_c_EBITDA_MULTIPLE_AN_PD">"_C_c_EBITDA_MULTIPLE_AN_PS_12347_2014_2030"</definedName>
    <definedName name="_C_c_EBITDA_MULTIPLE_CU_PD">"_C_c_EBITDA_MULTIPLE_CU_PS_12347_2014_2030"</definedName>
    <definedName name="_C_c_EBITDA_MULTIPLE_PD">"_C_c_EBITDA_MULTIPLE_PS_12347_2014_2030"</definedName>
    <definedName name="_C_c_EBITDAR_MULTIPLE_A_PD">"_C_c_EBITDAR_MULTIPLE_A_PS_12347_2014_2030"</definedName>
    <definedName name="_C_c_EBITDAR_MULTIPLE_C_PD">"_C_c_EBITDAR_MULTIPLE_C_PS_12347_2014_2030"</definedName>
    <definedName name="_C_c_EBITDAR_MULTIPLE_PD">"_C_c_EBITDAR_MULTIPLE_PS_12347_2014_2030"</definedName>
    <definedName name="_C_c_ENTVAL_ANNUAL_PD">"_C_c_ENTVAL_ANNUAL_PS_12347_2014_2030"</definedName>
    <definedName name="_C_c_ENTVAL_CURR_PD">"_C_c_ENTVAL_CURR_PS_12347_2014_2030"</definedName>
    <definedName name="_C_c_EPS_BLUESKY_PD">"_C_c_EPS_BLUESKY_PS_12347_2014_2030"</definedName>
    <definedName name="_C_c_EPS_GWTH_FX_PD">"_C_c_EPS_GWTH_FX_PS_12347_2014_2030"</definedName>
    <definedName name="_C_c_EPS_PD">"_C_c_EPS_PS_12347_2014_2030"</definedName>
    <definedName name="_C_c_EPS_PRE_AMO_PD">"_C_c_EPS_PRE_AMO_PS_12347_2014_2030"</definedName>
    <definedName name="_C_c_EPS_PRE_GW_PD">"_C_c_EPS_PRE_GW_PS_12347_2014_2030"</definedName>
    <definedName name="_C_c_EPS_PRE_GWO_PD">"_C_c_EPS_PRE_GWO_PS_12347_2014_2030"</definedName>
    <definedName name="_C_c_EPS_SHARES_PD">"_C_c_EPS_SHARES_PS_12347_2014_2030"</definedName>
    <definedName name="_C_c_EPS_TROUGH_PD">"_C_c_EPS_TROUGH_PS_12347_2014_2030"</definedName>
    <definedName name="_C_c_EQ_COMMON_PD">"_C_c_EQ_COMMON_PS_12347_2014_2030"</definedName>
    <definedName name="_C_c_EQ_CONVERT_PD">"_C_c_EQ_CONVERT_PS_12347_2014_2030"</definedName>
    <definedName name="_C_c_EQ_INTERCAP_PD">"_C_c_EQ_INTERCAP_PS_12347_2014_2030"</definedName>
    <definedName name="_C_c_EQ_LIFE_FUND_PD">"_C_c_EQ_LIFE_FUND_PS_12347_2014_2030"</definedName>
    <definedName name="_C_c_EQ_MINOR_PD">"_C_c_EQ_MINOR_PS_12347_2014_2030"</definedName>
    <definedName name="_C_c_EQ_OTHER_PD">"_C_c_EQ_OTHER_PS_12347_2014_2030"</definedName>
    <definedName name="_C_c_EQ_PREF_PD">"_C_c_EQ_PREF_PS_12347_2014_2030"</definedName>
    <definedName name="_C_c_EQ_RESERV_ASSREV_PD">"_C_c_EQ_RESERV_ASSREV_PS_12347_2014_2030"</definedName>
    <definedName name="_C_c_EQ_RESERV_OTHER_PD">"_C_c_EQ_RESERV_OTHER_PS_12347_2014_2030"</definedName>
    <definedName name="_C_c_EQ_RESERV_PD">"_C_c_EQ_RESERV_PS_12347_2014_2030"</definedName>
    <definedName name="_C_c_EQ_RETAIN_PROF_PD">"_C_c_EQ_RETAIN_PROF_PS_12347_2014_2030"</definedName>
    <definedName name="_C_c_EQ_SHARE_RESERV_PD">"_C_c_EQ_SHARE_RESERV_PS_12347_2014_2030"</definedName>
    <definedName name="_C_c_EQ_SHAREHOLD_PD">"_C_c_EQ_SHAREHOLD_PS_12347_2014_2030"</definedName>
    <definedName name="_C_c_EQ_SUM_PD">"_C_c_EQ_SUM_PS_12347_2014_2030"</definedName>
    <definedName name="_C_c_EURUSD_PA_PD">"_C_c_EURUSD_PA_PS_12347_2014_2030"</definedName>
    <definedName name="_C_c_EURUSD_PE_PD">"_C_c_EURUSD_PE_PS_12347_2014_2030"</definedName>
    <definedName name="_C_c_FCF_PS_PD">"_C_c_FCF_PS_PS_12347_2014_2030"</definedName>
    <definedName name="_C_c_FCF_YIELD_PD">"_C_c_FCF_YIELD_PS_12347_2014_2030"</definedName>
    <definedName name="_C_c_FREE_CASH_ADJ_PD">"_C_c_FREE_CASH_ADJ_PS_12347_2014_2030"</definedName>
    <definedName name="_C_C_FREE_CF_PD">"_C_C_FREE_CF_PS_12347_2014_2030"</definedName>
    <definedName name="_C_c_GBPUSD_PA_PD">"_C_c_GBPUSD_PA_PS_12347_2014_2030"</definedName>
    <definedName name="_C_c_GBPUSD_PE_PD">"_C_c_GBPUSD_PE_PS_12347_2014_2030"</definedName>
    <definedName name="_C_c_GEARING_PD">"_C_c_GEARING_PS_12347_2014_2030"</definedName>
    <definedName name="_C_c_GROSS_MARGIN_PD">"_C_c_GROSS_MARGIN_PS_12347_2014_2030"</definedName>
    <definedName name="_C_c_HC_ALBUMIN_PD">"_C_c_HC_ALBUMIN_PS_12347_2014_2030"</definedName>
    <definedName name="_C_c_HC_COGS_PHARMA_PD">"_C_c_HC_COGS_PHARMA_PS_12347_2014_2030"</definedName>
    <definedName name="_C_c_HC_IC_PD">"_C_c_HC_IC_PS_12347_2014_2030"</definedName>
    <definedName name="_C_c_HC_LEGAL_COST_PD">"_C_c_HC_LEGAL_COST_PS_12347_2014_2030"</definedName>
    <definedName name="_C_c_HC_NETDEBT_PROV_PD">"_C_c_HC_NETDEBT_PROV_PS_12347_2014_2030"</definedName>
    <definedName name="_C_c_HC_NOPAT_PHARMA_PD">"_C_c_HC_NOPAT_PHARMA_PS_12347_2014_2030"</definedName>
    <definedName name="_C_c_HC_OP_PHARMA_PD">"_C_c_HC_OP_PHARMA_PS_12347_2014_2030"</definedName>
    <definedName name="_C_c_HC_PLASMA_PD">"_C_c_HC_PLASMA_PS_12347_2014_2030"</definedName>
    <definedName name="_C_c_HC_REC_PROTEINS_PD">"_C_c_HC_REC_PROTEINS_PS_12347_2014_2030"</definedName>
    <definedName name="_C_c_HC_RES_AND_DEV_CAP_PD">"_C_c_HC_RES_AND_DEV_CAP_PS_12347_2014_2030"</definedName>
    <definedName name="_C_c_HC_RES_AND_DEV_IP_PD">"_C_c_HC_RES_AND_DEV_IP_PS_12347_2014_2030"</definedName>
    <definedName name="_C_c_HC_RES_AND_DEV_PH_PD">"_C_c_HC_RES_AND_DEV_PH_PS_12347_2014_2030"</definedName>
    <definedName name="_C_c_HC_REVENUES_DIV_PD">"_C_c_HC_REVENUES_DIV_PS_12347_2014_2030"</definedName>
    <definedName name="_C_c_HC_SAL_TOTPIPELINE_PD">"_C_c_HC_SAL_TOTPIPELINE_PS_12347_2014_2030"</definedName>
    <definedName name="_C_c_HC_SALE_POS_PH_PD">"_C_c_HC_SALE_POS_PH_PS_12347_2014_2030"</definedName>
    <definedName name="_C_c_HC_SALE_TOT_PHARMA_PD">"_C_c_HC_SALE_TOT_PHARMA_PS_12347_2014_2030"</definedName>
    <definedName name="_C_c_HC_SALES_ANIM_HLTH_PD">"_C_c_HC_SALES_ANIM_HLTH_PS_12347_2014_2030"</definedName>
    <definedName name="_C_c_HC_SALES_BRAND_PD">"_C_c_HC_SALES_BRAND_PS_12347_2014_2030"</definedName>
    <definedName name="_C_c_HC_SALES_BRAND_USD_PD">"_C_c_HC_SALES_BRAND_USD_PS_12347_2014_2030"</definedName>
    <definedName name="_C_c_HC_SALES_CH_PD">"_C_c_HC_SALES_CH_PS_12347_2014_2030"</definedName>
    <definedName name="_C_c_HC_SALES_CONSUMER_PD">"_C_c_HC_SALES_CONSUMER_PS_12347_2014_2030"</definedName>
    <definedName name="_C_c_HC_SALES_EM_PD">"_C_c_HC_SALES_EM_PS_12347_2014_2030"</definedName>
    <definedName name="_C_c_HC_SALES_FLU_PD">"_C_c_HC_SALES_FLU_PS_12347_2014_2030"</definedName>
    <definedName name="_C_c_HC_SALES_GENERICS_PD">"_C_c_HC_SALES_GENERICS_PS_12347_2014_2030"</definedName>
    <definedName name="_C_c_HC_SALES_JP_PD">"_C_c_HC_SALES_JP_PS_12347_2014_2030"</definedName>
    <definedName name="_C_c_HC_SALES_MED_TECH_PD">"_C_c_HC_SALES_MED_TECH_PS_12347_2014_2030"</definedName>
    <definedName name="_C_c_HC_SALES_OTC_PD">"_C_c_HC_SALES_OTC_PS_12347_2014_2030"</definedName>
    <definedName name="_C_c_HC_SALES_OTHER_PD">"_C_c_HC_SALES_OTHER_PS_12347_2014_2030"</definedName>
    <definedName name="_C_c_HC_SALES_PAND_FLU_PD">"_C_c_HC_SALES_PAND_FLU_PS_12347_2014_2030"</definedName>
    <definedName name="_C_c_HC_SALES_PIPELINE2_PD">"_C_c_HC_SALES_PIPELINE2_PS_12347_2014_2030"</definedName>
    <definedName name="_C_c_HC_SALES_PIPELINE3_PD">"_C_c_HC_SALES_PIPELINE3_PS_12347_2014_2030"</definedName>
    <definedName name="_C_c_HC_SALES_WE_PD">"_C_c_HC_SALES_WE_PS_12347_2014_2030"</definedName>
    <definedName name="_C_c_HC_SALESFORCE_US_PD">"_C_c_HC_SALESFORCE_US_PS_12347_2014_2030"</definedName>
    <definedName name="_C_c_HC_SALESFORCE_WW_PD">"_C_c_HC_SALESFORCE_WW_PS_12347_2014_2030"</definedName>
    <definedName name="_C_c_HC_SGA_PHARMA_PD">"_C_c_HC_SGA_PHARMA_PS_12347_2014_2030"</definedName>
    <definedName name="_C_c_HC_STAFF_MF_PHARMA_PD">"_C_c_HC_STAFF_MF_PHARMA_PS_12347_2014_2030"</definedName>
    <definedName name="_C_c_HC_STAFF_PHARMA_PD">"_C_c_HC_STAFF_PHARMA_PS_12347_2014_2030"</definedName>
    <definedName name="_C_c_HC_STAFF_RD_PD">"_C_c_HC_STAFF_RD_PS_12347_2014_2030"</definedName>
    <definedName name="_C_c_I_ABNORMAL_NPAT_PD">"_C_c_I_ABNORMAL_NPAT_PS_12347_2014_2030"</definedName>
    <definedName name="_C_c_I_ABNORMAL_PBT_PD">"_C_c_I_ABNORMAL_PBT_PS_12347_2014_2030"</definedName>
    <definedName name="_C_c_I_ABNORMAL_TAX_PD">"_C_c_I_ABNORMAL_TAX_PS_12347_2014_2030"</definedName>
    <definedName name="_C_c_I_AMORT_GW_NOP_PD">"_C_c_I_AMORT_GW_NOP_PS_12347_2014_2030"</definedName>
    <definedName name="_C_c_I_AMORT_GW_PD">"_C_c_I_AMORT_GW_PS_12347_2014_2030"</definedName>
    <definedName name="_C_c_I_AMORT_INTAN_PD">"_C_c_I_AMORT_INTAN_PS_12347_2014_2030"</definedName>
    <definedName name="_C_c_I_AMORT_OTHER_PD">"_C_c_I_AMORT_OTHER_PS_12347_2014_2030"</definedName>
    <definedName name="_C_c_I_ANALYST_ADJ_CORE_PD">"_C_c_I_ANALYST_ADJ_CORE_PS_12347_2014_2030"</definedName>
    <definedName name="_C_c_I_ANALYST_ADJ_PD">"_C_c_I_ANALYST_ADJ_PS_12347_2014_2030"</definedName>
    <definedName name="_C_c_I_ASSET_SALES_PD">"_C_c_I_ASSET_SALES_PS_12347_2014_2030"</definedName>
    <definedName name="_C_c_I_B_BRCOM_EXP_PD">"_C_c_I_B_BRCOM_EXP_PS_12347_2014_2030"</definedName>
    <definedName name="_C_c_I_B_FAIR_VALUE_PD">"_C_c_I_B_FAIR_VALUE_PS_12347_2014_2030"</definedName>
    <definedName name="_C_c_I_CAPGAINS_NRO_PD">"_C_c_I_CAPGAINS_NRO_PS_12347_2014_2030"</definedName>
    <definedName name="_C_c_I_COGS_PD">"_C_c_I_COGS_PS_12347_2014_2030"</definedName>
    <definedName name="_C_c_I_CORE_EBIT_PD">"_C_c_I_CORE_EBIT_PS_12347_2014_2030"</definedName>
    <definedName name="_C_c_I_CORE_EBITA_PD">"_C_c_I_CORE_EBITA_PS_12347_2014_2030"</definedName>
    <definedName name="_C_c_I_CORE_EBITDA_PD">"_C_c_I_CORE_EBITDA_PS_12347_2014_2030"</definedName>
    <definedName name="_C_c_I_CORE_NPAT_PD">"_C_c_I_CORE_NPAT_PS_12347_2014_2030"</definedName>
    <definedName name="_C_c_I_CORE_PBT_PD">"_C_c_I_CORE_PBT_PS_12347_2014_2030"</definedName>
    <definedName name="_C_c_I_CORE_PBTADJ_PD">"_C_c_I_CORE_PBTADJ_PS_12347_2014_2030"</definedName>
    <definedName name="_C_c_I_CORE_TAX_PD">"_C_c_I_CORE_TAX_PS_12347_2014_2030"</definedName>
    <definedName name="_C_c_I_CORE_TAX_RATE_PD">"_C_c_I_CORE_TAX_RATE_PS_12347_2014_2030"</definedName>
    <definedName name="_C_c_I_DEFINED_BEN_PD">"_C_c_I_DEFINED_BEN_PS_12347_2014_2030"</definedName>
    <definedName name="_C_c_I_DEPR_AMORT_PD">"_C_c_I_DEPR_AMORT_PS_12347_2014_2030"</definedName>
    <definedName name="_C_c_I_DEPR_PD">"_C_c_I_DEPR_PS_12347_2014_2030"</definedName>
    <definedName name="_C_c_I_DIVIDENDS_PD">"_C_c_I_DIVIDENDS_PS_12347_2014_2030"</definedName>
    <definedName name="_C_c_I_EBIT_PD">"_C_c_I_EBIT_PS_12347_2014_2030"</definedName>
    <definedName name="_C_c_I_EBITA_PD">"_C_c_I_EBITA_PS_12347_2014_2030"</definedName>
    <definedName name="_C_c_I_EBITDA_PD">"_C_c_I_EBITDA_PS_12347_2014_2030"</definedName>
    <definedName name="_C_c_I_EMP_COST_PD">"_C_c_I_EMP_COST_PS_12347_2014_2030"</definedName>
    <definedName name="_C_c_I_EMP_PERF_PD">"_C_c_I_EMP_PERF_PS_12347_2014_2030"</definedName>
    <definedName name="_C_c_I_EMP_SHARES_NR_PD">"_C_c_I_EMP_SHARES_NR_PS_12347_2014_2030"</definedName>
    <definedName name="_C_c_I_EMP_SHARES_PD">"_C_c_I_EMP_SHARES_PS_12347_2014_2030"</definedName>
    <definedName name="_C_c_I_EMP_TOTAL_PD">"_C_c_I_EMP_TOTAL_PS_12347_2014_2030"</definedName>
    <definedName name="_C_c_I_EPS_ADJ_PD">"_C_c_I_EPS_ADJ_PS_12347_2014_2030"</definedName>
    <definedName name="_C_c_I_EQ_ACC_PAT_PD">"_C_c_I_EQ_ACC_PAT_PS_12347_2014_2030"</definedName>
    <definedName name="_C_c_I_EQ_ACC_PBT_PD">"_C_c_I_EQ_ACC_PBT_PS_12347_2014_2030"</definedName>
    <definedName name="_C_c_I_EQ_ACC_TAX_PD">"_C_c_I_EQ_ACC_TAX_PS_12347_2014_2030"</definedName>
    <definedName name="_C_c_I_EXPENSES_PD">"_C_c_I_EXPENSES_PS_12347_2014_2030"</definedName>
    <definedName name="_C_c_I_FINANCE_INC_PD">"_C_c_I_FINANCE_INC_PS_12347_2014_2030"</definedName>
    <definedName name="_C_c_I_FOREX_LOSS_PD">"_C_c_I_FOREX_LOSS_PS_12347_2014_2030"</definedName>
    <definedName name="_C_c_I_FRANCH_PD">"_C_c_I_FRANCH_PS_12347_2014_2030"</definedName>
    <definedName name="_C_c_I_GROSS_PROFIT_PD">"_C_c_I_GROSS_PROFIT_PS_12347_2014_2030"</definedName>
    <definedName name="_C_c_I_HEDGE_EXP_PD">"_C_c_I_HEDGE_EXP_PS_12347_2014_2030"</definedName>
    <definedName name="_C_c_I_IMPAIRMENT_NRO_PD">"_C_c_I_IMPAIRMENT_NRO_PS_12347_2014_2030"</definedName>
    <definedName name="_C_c_I_IMPAIRMENT_PD">"_C_c_I_IMPAIRMENT_PS_12347_2014_2030"</definedName>
    <definedName name="_C_c_I_INC_DISC_PD">"_C_c_I_INC_DISC_PS_12347_2014_2030"</definedName>
    <definedName name="_C_c_I_INC_TAX_PD">"_C_c_I_INC_TAX_PS_12347_2014_2030"</definedName>
    <definedName name="_C_c_I_INDINC_PD">"_C_c_I_INDINC_PS_12347_2014_2030"</definedName>
    <definedName name="_C_c_I_INT_CONV_EXP_PD">"_C_c_I_INT_CONV_EXP_PS_12347_2014_2030"</definedName>
    <definedName name="_C_c_I_INT_EXP_PD">"_C_c_I_INT_EXP_PS_12347_2014_2030"</definedName>
    <definedName name="_C_c_I_INT_INCOME_PD">"_C_c_I_INT_INCOME_PS_12347_2014_2030"</definedName>
    <definedName name="_C_c_I_INT_LEASE_EXP_PD">"_C_c_I_INT_LEASE_EXP_PS_12347_2014_2030"</definedName>
    <definedName name="_C_c_I_INVEST_INCOME_PD">"_C_c_I_INVEST_INCOME_PS_12347_2014_2030"</definedName>
    <definedName name="_C_c_I_LEASING_EXP_PD">"_C_c_I_LEASING_EXP_PS_12347_2014_2030"</definedName>
    <definedName name="_C_c_I_MINOR_PD">"_C_c_I_MINOR_PS_12347_2014_2030"</definedName>
    <definedName name="_C_c_I_NET_INTEREST_PD">"_C_c_I_NET_INTEREST_PS_12347_2014_2030"</definedName>
    <definedName name="_C_c_I_NONREC_ITEMS_PD">"_C_c_I_NONREC_ITEMS_PS_12347_2014_2030"</definedName>
    <definedName name="_C_c_I_NOP_ITEMS_PD">"_C_c_I_NOP_ITEMS_PS_12347_2014_2030"</definedName>
    <definedName name="_C_c_I_NPAT_ADJ_PD">"_C_c_I_NPAT_ADJ_PS_12347_2014_2030"</definedName>
    <definedName name="_C_c_I_NPAT_PD">"_C_c_I_NPAT_PS_12347_2014_2030"</definedName>
    <definedName name="_C_c_I_NRO_ITEMS_PD">"_C_c_I_NRO_ITEMS_PS_12347_2014_2030"</definedName>
    <definedName name="_C_c_I_OCC_IT_COST_PD">"_C_c_I_OCC_IT_COST_PS_12347_2014_2030"</definedName>
    <definedName name="_C_c_I_OOP_EXPENSES_PD">"_C_c_I_OOP_EXPENSES_PS_12347_2014_2030"</definedName>
    <definedName name="_C_c_I_OOP_INCOME_PD">"_C_c_I_OOP_INCOME_PS_12347_2014_2030"</definedName>
    <definedName name="_C_c_I_OOP_ITEMS_PD">"_C_c_I_OOP_ITEMS_PS_12347_2014_2030"</definedName>
    <definedName name="_C_c_I_OP_DIVIDEND_PD">"_C_c_I_OP_DIVIDEND_PS_12347_2014_2030"</definedName>
    <definedName name="_C_c_I_OPERATING_INC_PD">"_C_c_I_OPERATING_INC_PS_12347_2014_2030"</definedName>
    <definedName name="_C_c_I_OTH_COREEBITAADJ_PD">"_C_c_I_OTH_COREEBITAADJ_PS_12347_2014_2030"</definedName>
    <definedName name="_C_c_I_OTH_COREEBITADJ_PD">"_C_c_I_OTH_COREEBITADJ_PS_12347_2014_2030"</definedName>
    <definedName name="_C_c_I_OTH_COREEBITDAAD_PD">"_C_c_I_OTH_COREEBITDAAD_PS_12347_2014_2030"</definedName>
    <definedName name="_C_c_I_OTH_EBITADJ_PD">"_C_c_I_OTH_EBITADJ_PS_12347_2014_2030"</definedName>
    <definedName name="_C_c_I_OTH_EBITDA_PD">"_C_c_I_OTH_EBITDA_PS_12347_2014_2030"</definedName>
    <definedName name="_C_c_I_OTH_EXP_PD">"_C_c_I_OTH_EXP_PS_12347_2014_2030"</definedName>
    <definedName name="_C_c_I_OTH_NO_AMORT_PD">"_C_c_I_OTH_NO_AMORT_PS_12347_2014_2030"</definedName>
    <definedName name="_C_c_I_OTH_NO_DEPR_PD">"_C_c_I_OTH_NO_DEPR_PS_12347_2014_2030"</definedName>
    <definedName name="_C_c_I_OTHER_PAT_PD">"_C_c_I_OTHER_PAT_PS_12347_2014_2030"</definedName>
    <definedName name="_C_c_I_OTHER_PBT_PD">"_C_c_I_OTHER_PBT_PS_12347_2014_2030"</definedName>
    <definedName name="_C_c_I_OTHER_PD">"_C_c_I_OTHER_PS_12347_2014_2030"</definedName>
    <definedName name="_C_c_I_OTHER_TAX_PD">"_C_c_I_OTHER_TAX_PS_12347_2014_2030"</definedName>
    <definedName name="_C_c_I_PBT_PD">"_C_c_I_PBT_PS_12347_2014_2030"</definedName>
    <definedName name="_C_c_I_PBT_REPORTED_PD">"_C_c_I_PBT_REPORTED_PS_12347_2014_2030"</definedName>
    <definedName name="_C_c_I_PREF_DIV_PAID_PD">"_C_c_I_PREF_DIV_PAID_PS_12347_2014_2030"</definedName>
    <definedName name="_C_c_I_PROPINC_PD">"_C_c_I_PROPINC_PS_12347_2014_2030"</definedName>
    <definedName name="_C_c_I_PROVISIONS_PD">"_C_c_I_PROVISIONS_PS_12347_2014_2030"</definedName>
    <definedName name="_C_c_I_REP_EBIT_PD">"_C_c_I_REP_EBIT_PS_12347_2014_2030"</definedName>
    <definedName name="_C_c_I_REP_EBITA_PD">"_C_c_I_REP_EBITA_PS_12347_2014_2030"</definedName>
    <definedName name="_C_c_I_REP_EBITAADJ_PD">"_C_c_I_REP_EBITAADJ_PS_12347_2014_2030"</definedName>
    <definedName name="_C_c_I_REP_EBITDA_PD">"_C_c_I_REP_EBITDA_PS_12347_2014_2030"</definedName>
    <definedName name="_C_c_I_REP_EBITDAADJ_PD">"_C_c_I_REP_EBITDAADJ_PS_12347_2014_2030"</definedName>
    <definedName name="_C_c_I_REP_NPAT_PD">"_C_c_I_REP_NPAT_PS_12347_2014_2030"</definedName>
    <definedName name="_C_c_I_REP_PAT_PD">"_C_c_I_REP_PAT_PS_12347_2014_2030"</definedName>
    <definedName name="_C_c_I_RES_AND_DEV_PD">"_C_c_I_RES_AND_DEV_PS_12347_2014_2030"</definedName>
    <definedName name="_C_c_I_RESTRUCT_EXP_NRO_PD">"_C_c_I_RESTRUCT_EXP_NRO_PS_12347_2014_2030"</definedName>
    <definedName name="_C_c_I_RESTRUCT_EXP_PD">"_C_c_I_RESTRUCT_EXP_PS_12347_2014_2030"</definedName>
    <definedName name="_C_c_I_REVAL_NONREC_PD">"_C_c_I_REVAL_NONREC_PS_12347_2014_2030"</definedName>
    <definedName name="_C_c_I_REVALUATIONS_PD">"_C_c_I_REVALUATIONS_PS_12347_2014_2030"</definedName>
    <definedName name="_C_c_I_REVENUES_PD">"_C_c_I_REVENUES_PS_12347_2014_2030"</definedName>
    <definedName name="_C_c_I_ROYALTIES_PD">"_C_c_I_ROYALTIES_PS_12347_2014_2030"</definedName>
    <definedName name="_C_c_I_SALES_B1_PD">"_C_c_I_SALES_B1_PS_12347_2014_2030"</definedName>
    <definedName name="_C_c_I_SALES_B2_PD">"_C_c_I_SALES_B2_PS_12347_2014_2030"</definedName>
    <definedName name="_C_c_I_SALES_GWTH_ACQ_PD">"_C_c_I_SALES_GWTH_ACQ_PS_12347_2014_2030"</definedName>
    <definedName name="_C_c_I_SALES_GWTH_FX_PD">"_C_c_I_SALES_GWTH_FX_PS_12347_2014_2030"</definedName>
    <definedName name="_C_c_I_SALES_GWTH_PD">"_C_c_I_SALES_GWTH_PS_12347_2014_2030"</definedName>
    <definedName name="_C_c_I_SALES_PD">"_C_c_I_SALES_PS_12347_2014_2030"</definedName>
    <definedName name="_C_c_I_SGA_PD">"_C_c_I_SGA_PS_12347_2014_2030"</definedName>
    <definedName name="_C_c_I_TAX_PD">"_C_c_I_TAX_PS_12347_2014_2030"</definedName>
    <definedName name="_C_c_INT_COVER_PD">"_C_c_INT_COVER_PS_12347_2014_2030"</definedName>
    <definedName name="_C_c_INV_CAP_ADJ_PD">"_C_c_INV_CAP_ADJ_PS_12347_2014_2030"</definedName>
    <definedName name="_C_c_INV_CAP_OTH_PD">"_C_c_INV_CAP_OTH_PS_12347_2014_2030"</definedName>
    <definedName name="_C_c_IRR_PD">"_C_c_IRR_PS_12347_2014_2030"</definedName>
    <definedName name="_C_c_KD_ANN_PD">"_C_c_KD_ANN_PS_12347_2014_2030"</definedName>
    <definedName name="_C_c_KE_ANN_PD">"_C_c_KE_ANN_PS_12347_2014_2030"</definedName>
    <definedName name="_C_c_LEVERAGE_AVG_PD">"_C_c_LEVERAGE_AVG_PS_12347_2014_2030"</definedName>
    <definedName name="_C_c_LEVERAGE_PD">"_C_c_LEVERAGE_PS_12347_2014_2030"</definedName>
    <definedName name="_C_c_MVI_PD">"_C_c_MVI_PS_12347_2014_2030"</definedName>
    <definedName name="_C_c_NDE_PD">"_C_c_NDE_PS_12347_2014_2030"</definedName>
    <definedName name="_C_c_NET_DEBT_ADJ_PD">"_C_c_NET_DEBT_ADJ_PS_12347_2014_2030"</definedName>
    <definedName name="_C_c_NET_DEBT_PD">"_C_c_NET_DEBT_PS_12347_2014_2030"</definedName>
    <definedName name="_C_c_NOT_INTEREST_PD">"_C_c_NOT_INTEREST_PS_12347_2014_2030"</definedName>
    <definedName name="_C_c_NTA_PD">"_C_c_NTA_PS_12347_2014_2030"</definedName>
    <definedName name="_C_c_NTA_PS_PD">"_C_c_NTA_PS_PS_12347_2014_2030"</definedName>
    <definedName name="_C_c_NZDUSD_PA_PD">"_C_c_NZDUSD_PA_PS_12347_2014_2030"</definedName>
    <definedName name="_C_c_NZDUSD_PE_PD">"_C_c_NZDUSD_PE_PS_12347_2014_2030"</definedName>
    <definedName name="_C_c_OTHER_NONREC_OP_PD">"_C_c_OTHER_NONREC_OP_PS_12347_2014_2030"</definedName>
    <definedName name="_C_c_OTHER_NONREC_PD">"_C_c_OTHER_NONREC_PS_12347_2014_2030"</definedName>
    <definedName name="_C_c_PAYOUT_PD">"_C_c_PAYOUT_PS_12347_2014_2030"</definedName>
    <definedName name="_C_c_PB_PD">"_C_c_PB_PS_12347_2014_2030"</definedName>
    <definedName name="_C_c_PE_MVI_PD">"_C_c_PE_MVI_PS_12347_2014_2030"</definedName>
    <definedName name="_C_c_PE_PD">"_C_c_PE_PS_12347_2014_2030"</definedName>
    <definedName name="_C_c_PEN_LIAB_PD">"_C_c_PEN_LIAB_PS_12347_2014_2030"</definedName>
    <definedName name="_C_c_PNTA_PD">"_C_c_PNTA_PS_12347_2014_2030"</definedName>
    <definedName name="_C_c_PSALES_PD">"_C_c_PSALES_PS_12347_2014_2030"</definedName>
    <definedName name="_C_c_PUB_ACCSTAND_PD">"_C_c_PUB_ACCSTAND_PS_12347_2014_2030"</definedName>
    <definedName name="_C_c_PUB_ADJENTVAL_PD">"_C_c_PUB_ADJENTVAL_PS_12347_2014_2030"</definedName>
    <definedName name="_C_c_PUB_AVAIL_DEBTFCLT_PD">"_C_c_PUB_AVAIL_DEBTFCLT_PS_12347_2014_2030"</definedName>
    <definedName name="_C_c_PUB_DPS_PD">"_C_c_PUB_DPS_PS_12347_2014_2030"</definedName>
    <definedName name="_C_c_PUB_DRIVER_PD">"_C_c_PUB_DRIVER_PS_12347_2014_2030"</definedName>
    <definedName name="_C_c_PUB_EBITDA_PD">"_C_c_PUB_EBITDA_PS_12347_2014_2030"</definedName>
    <definedName name="_C_c_PUB_EMPLOYEE_PD">"_C_c_PUB_EMPLOYEE_PS_12347_2014_2030"</definedName>
    <definedName name="_C_c_PUB_EPS_PD">"_C_c_PUB_EPS_PS_12347_2014_2030"</definedName>
    <definedName name="_C_c_PUB_FCF_PD">"_C_c_PUB_FCF_PS_12347_2014_2030"</definedName>
    <definedName name="_C_c_PUB_NETINC_PD">"_C_c_PUB_NETINC_PS_12347_2014_2030"</definedName>
    <definedName name="_C_c_PUB_OP_INCOME_PD">"_C_c_PUB_OP_INCOME_PS_12347_2014_2030"</definedName>
    <definedName name="_C_c_PUB_ORGANIC_GWTH_PD">"_C_c_PUB_ORGANIC_GWTH_PS_12347_2014_2030"</definedName>
    <definedName name="_C_c_PUB_PBT_PD">"_C_c_PUB_PBT_PS_12347_2014_2030"</definedName>
    <definedName name="_C_c_PUB_RECURRING_PROF_PD">"_C_c_PUB_RECURRING_PROF_PS_12347_2014_2030"</definedName>
    <definedName name="_C_c_PUB_REVENUES_PD">"_C_c_PUB_REVENUES_PS_12347_2014_2030"</definedName>
    <definedName name="_C_c_PUB_SALES_PD">"_C_c_PUB_SALES_PS_12347_2014_2030"</definedName>
    <definedName name="_C_c_REP_EPS_BASIC_PD">"_C_c_REP_EPS_BASIC_PS_12347_2014_2030"</definedName>
    <definedName name="_C_c_REP_EPS_PD">"_C_c_REP_EPS_PS_12347_2014_2030"</definedName>
    <definedName name="_C_c_ROA_PD">"_C_c_ROA_PS_12347_2014_2030"</definedName>
    <definedName name="_C_c_ROE_PD">"_C_c_ROE_PS_12347_2014_2030"</definedName>
    <definedName name="_C_c_ROIC_PD">"_C_c_ROIC_PS_12347_2014_2030"</definedName>
    <definedName name="_C_c_SHR_REPUR_PRICE_PD">"_C_c_SHR_REPUR_PRICE_PS_12347_2014_2030"</definedName>
    <definedName name="_C_c_SHR_REPURCHASE_PD">"_C_c_SHR_REPURCHASE_PS_12347_2014_2030"</definedName>
    <definedName name="_C_c_SOC_ADJ_PD">"_C_c_SOC_ADJ_PS_12347_2014_2030"</definedName>
    <definedName name="_C_c_SOC_PD">"_C_c_SOC_PS_12347_2014_2030"</definedName>
    <definedName name="_C_c_TAX_RATE_PD">"_C_c_TAX_RATE_PS_12347_2014_2030"</definedName>
    <definedName name="_C_c_TAX_RATE_PF_PD">"_C_c_TAX_RATE_PF_PS_12347_2014_2030"</definedName>
    <definedName name="_C_c_TBPS_EFPOWA_PD">"_C_c_TBPS_EFPOWA_PS_12347_2014_2030"</definedName>
    <definedName name="_C_c_TOT_FLEET_PD">"_C_c_TOT_FLEET_PS_12347_2014_2030"</definedName>
    <definedName name="_C_c_TOTAL_CF_PD">"_C_c_TOTAL_CF_PS_12347_2014_2030"</definedName>
    <definedName name="_C_C_UNLEV_FREE_CF_PD">"_C_C_UNLEV_FREE_CF_PS_12347_2014_2030"</definedName>
    <definedName name="_C_c_USDARS_PA_PD">"_C_c_USDARS_PA_PS_12347_2014_2030"</definedName>
    <definedName name="_C_c_USDARS_PE_PD">"_C_c_USDARS_PE_PS_12347_2014_2030"</definedName>
    <definedName name="_C_c_USDBRL_PA_PD">"_C_c_USDBRL_PA_PS_12347_2014_2030"</definedName>
    <definedName name="_C_c_USDBRL_PE_PD">"_C_c_USDBRL_PE_PS_12347_2014_2030"</definedName>
    <definedName name="_C_c_USDCAD_PA_PD">"_C_c_USDCAD_PA_PS_12347_2014_2030"</definedName>
    <definedName name="_C_c_USDCAD_PE_PD">"_C_c_USDCAD_PE_PS_12347_2014_2030"</definedName>
    <definedName name="_C_c_USDCHF_PA_PD">"_C_c_USDCHF_PA_PS_12347_2014_2030"</definedName>
    <definedName name="_C_c_USDCHF_PE_PD">"_C_c_USDCHF_PE_PS_12347_2014_2030"</definedName>
    <definedName name="_C_c_USDCLP_PA_PD">"_C_c_USDCLP_PA_PS_12347_2014_2030"</definedName>
    <definedName name="_C_c_USDCLP_PE_PD">"_C_c_USDCLP_PE_PS_12347_2014_2030"</definedName>
    <definedName name="_C_c_USDCNY_PA_PD">"_C_c_USDCNY_PA_PS_12347_2014_2030"</definedName>
    <definedName name="_C_c_USDCNY_PE_PD">"_C_c_USDCNY_PE_PS_12347_2014_2030"</definedName>
    <definedName name="_C_c_USDDKK_PA_PD">"_C_c_USDDKK_PA_PS_12347_2014_2030"</definedName>
    <definedName name="_C_c_USDDKK_PE_PD">"_C_c_USDDKK_PE_PS_12347_2014_2030"</definedName>
    <definedName name="_C_c_USDHKD_PA_PD">"_C_c_USDHKD_PA_PS_12347_2014_2030"</definedName>
    <definedName name="_C_c_USDHKD_PE_PD">"_C_c_USDHKD_PE_PS_12347_2014_2030"</definedName>
    <definedName name="_C_c_USDINR_PA_PD">"_C_c_USDINR_PA_PS_12347_2014_2030"</definedName>
    <definedName name="_C_c_USDINR_PE_PD">"_C_c_USDINR_PE_PS_12347_2014_2030"</definedName>
    <definedName name="_C_c_USDJPY_PA_PD">"_C_c_USDJPY_PA_PS_12347_2014_2030"</definedName>
    <definedName name="_C_c_USDJPY_PE_PD">"_C_c_USDJPY_PE_PS_12347_2014_2030"</definedName>
    <definedName name="_C_c_USDKRW_PA_PD">"_C_c_USDKRW_PA_PS_12347_2014_2030"</definedName>
    <definedName name="_C_c_USDKRW_PE_PD">"_C_c_USDKRW_PE_PS_12347_2014_2030"</definedName>
    <definedName name="_C_c_USDMXN_PA_PD">"_C_c_USDMXN_PA_PS_12347_2014_2030"</definedName>
    <definedName name="_C_c_USDMXN_PE_PD">"_C_c_USDMXN_PE_PS_12347_2014_2030"</definedName>
    <definedName name="_C_c_USDMYR_PA_PD">"_C_c_USDMYR_PA_PS_12347_2014_2030"</definedName>
    <definedName name="_C_c_USDMYR_PE_PD">"_C_c_USDMYR_PE_PS_12347_2014_2030"</definedName>
    <definedName name="_C_c_USDNOK_PA_PD">"_C_c_USDNOK_PA_PS_12347_2014_2030"</definedName>
    <definedName name="_C_c_USDNOK_PE_PD">"_C_c_USDNOK_PE_PS_12347_2014_2030"</definedName>
    <definedName name="_C_c_USDPEN_PA_PD">"_C_c_USDPEN_PA_PS_12347_2014_2030"</definedName>
    <definedName name="_C_c_USDPEN_PE_PD">"_C_c_USDPEN_PE_PS_12347_2014_2030"</definedName>
    <definedName name="_C_c_USDPHP_PA_PD">"_C_c_USDPHP_PA_PS_12347_2014_2030"</definedName>
    <definedName name="_C_c_USDPHP_PE_PD">"_C_c_USDPHP_PE_PS_12347_2014_2030"</definedName>
    <definedName name="_C_c_USDPLN_PA_PD">"_C_c_USDPLN_PA_PS_12347_2014_2030"</definedName>
    <definedName name="_C_c_USDPLN_PE_PD">"_C_c_USDPLN_PE_PS_12347_2014_2030"</definedName>
    <definedName name="_C_c_USDSEK_PA_PD">"_C_c_USDSEK_PA_PS_12347_2014_2030"</definedName>
    <definedName name="_C_c_USDSEK_PE_PD">"_C_c_USDSEK_PE_PS_12347_2014_2030"</definedName>
    <definedName name="_C_c_USDSGD_PA_PD">"_C_c_USDSGD_PA_PS_12347_2014_2030"</definedName>
    <definedName name="_C_c_USDSGD_PE_PD">"_C_c_USDSGD_PE_PS_12347_2014_2030"</definedName>
    <definedName name="_C_c_USDTWD_PA_PD">"_C_c_USDTWD_PA_PS_12347_2014_2030"</definedName>
    <definedName name="_C_c_USDTWD_PE_PD">"_C_c_USDTWD_PE_PS_12347_2014_2030"</definedName>
    <definedName name="_C_c_USDZAR_PA_PD">"_C_c_USDZAR_PA_PS_12347_2014_2030"</definedName>
    <definedName name="_C_c_USDZAR_PE_PD">"_C_c_USDZAR_PE_PS_12347_2014_2030"</definedName>
    <definedName name="_C_c_WACC_PD">"_C_c_WACC_PS_12347_2014_2030"</definedName>
    <definedName name="_C_EVtoIC_PD">"_C_EVtoIC_PS_12347_2014_2030"</definedName>
    <definedName name="_C_EXPENSE_CHF_PD">"_C_EXPENSE_CHF_PS_12347_2014_2030"</definedName>
    <definedName name="_C_EXPENSES_CCYTOT_PD">"_C_EXPENSES_CCYTOT_PS_12347_2014_2030"</definedName>
    <definedName name="_C_EXPENSES_EUR_PD">"_C_EXPENSES_EUR_PS_12347_2014_2030"</definedName>
    <definedName name="_C_EXPENSES_GBP_PD">"_C_EXPENSES_GBP_PS_12347_2014_2030"</definedName>
    <definedName name="_C_EXPENSES_JPY_PD">"_C_EXPENSES_JPY_PS_12347_2014_2030"</definedName>
    <definedName name="_C_EXPENSES_OTH_PD">"_C_EXPENSES_OTH_PS_12347_2014_2030"</definedName>
    <definedName name="_C_EXPENSES_USD_PD">"_C_EXPENSES_USD_PS_12347_2014_2030"</definedName>
    <definedName name="_C_GSALES_AE_PD">"_C_GSALES_AE_PS_12347_2014_2030"</definedName>
    <definedName name="_C_GSALES_AFRICA_PD">"_C_GSALES_AFRICA_PS_12347_2014_2030"</definedName>
    <definedName name="_C_GSALES_AMERICAS_PD">"_C_GSALES_AMERICAS_PS_12347_2014_2030"</definedName>
    <definedName name="_C_GSALES_AR_PD">"_C_GSALES_AR_PS_12347_2014_2030"</definedName>
    <definedName name="_C_GSALES_ASIA_PD">"_C_GSALES_ASIA_PS_12347_2014_2030"</definedName>
    <definedName name="_C_GSALES_AT_PD">"_C_GSALES_AT_PS_12347_2014_2030"</definedName>
    <definedName name="_C_GSALES_AU_PD">"_C_GSALES_AU_PS_12347_2014_2030"</definedName>
    <definedName name="_C_GSALES_BE_PD">"_C_GSALES_BE_PS_12347_2014_2030"</definedName>
    <definedName name="_C_GSALES_BG_PD">"_C_GSALES_BG_PS_12347_2014_2030"</definedName>
    <definedName name="_C_GSALES_BR_PD">"_C_GSALES_BR_PS_12347_2014_2030"</definedName>
    <definedName name="_C_GSALES_CA_PD">"_C_GSALES_CA_PS_12347_2014_2030"</definedName>
    <definedName name="_C_GSALES_CH_PD">"_C_GSALES_CH_PS_12347_2014_2030"</definedName>
    <definedName name="_C_GSALES_CL_PD">"_C_GSALES_CL_PS_12347_2014_2030"</definedName>
    <definedName name="_C_GSALES_CN_PD">"_C_GSALES_CN_PS_12347_2014_2030"</definedName>
    <definedName name="_C_GSALES_CO_PD">"_C_GSALES_CO_PS_12347_2014_2030"</definedName>
    <definedName name="_C_GSALES_CZ_PD">"_C_GSALES_CZ_PS_12347_2014_2030"</definedName>
    <definedName name="_C_GSALES_DE_PD">"_C_GSALES_DE_PS_12347_2014_2030"</definedName>
    <definedName name="_C_GSALES_DEV_EUR_PD">"_C_GSALES_DEV_EUR_PS_12347_2014_2030"</definedName>
    <definedName name="_C_GSALES_DK_PD">"_C_GSALES_DK_PS_12347_2014_2030"</definedName>
    <definedName name="_C_GSALES_EG_PD">"_C_GSALES_EG_PS_12347_2014_2030"</definedName>
    <definedName name="_C_GSALES_EME_PD">"_C_GSALES_EME_PS_12347_2014_2030"</definedName>
    <definedName name="_C_GSALES_ES_PD">"_C_GSALES_ES_PS_12347_2014_2030"</definedName>
    <definedName name="_C_GSALES_EUROPE_PD">"_C_GSALES_EUROPE_PS_12347_2014_2030"</definedName>
    <definedName name="_C_GSALES_EUROZ_PD">"_C_GSALES_EUROZ_PS_12347_2014_2030"</definedName>
    <definedName name="_C_GSALES_FI_PD">"_C_GSALES_FI_PS_12347_2014_2030"</definedName>
    <definedName name="_C_GSALES_FR_PD">"_C_GSALES_FR_PS_12347_2014_2030"</definedName>
    <definedName name="_C_GSALES_GB_PD">"_C_GSALES_GB_PS_12347_2014_2030"</definedName>
    <definedName name="_C_GSALES_GR_PD">"_C_GSALES_GR_PS_12347_2014_2030"</definedName>
    <definedName name="_C_GSALES_HK_PD">"_C_GSALES_HK_PS_12347_2014_2030"</definedName>
    <definedName name="_C_GSALES_HR_PD">"_C_GSALES_HR_PS_12347_2014_2030"</definedName>
    <definedName name="_C_GSALES_HU_PD">"_C_GSALES_HU_PS_12347_2014_2030"</definedName>
    <definedName name="_C_GSALES_ID_PD">"_C_GSALES_ID_PS_12347_2014_2030"</definedName>
    <definedName name="_C_GSALES_IE_PD">"_C_GSALES_IE_PS_12347_2014_2030"</definedName>
    <definedName name="_C_GSALES_IL_PD">"_C_GSALES_IL_PS_12347_2014_2030"</definedName>
    <definedName name="_C_GSALES_IN_PD">"_C_GSALES_IN_PS_12347_2014_2030"</definedName>
    <definedName name="_C_GSALES_IOC_PD">"_C_GSALES_IOC_PS_12347_2014_2030"</definedName>
    <definedName name="_C_GSALES_IT_PD">"_C_GSALES_IT_PS_12347_2014_2030"</definedName>
    <definedName name="_C_GSALES_JP_PD">"_C_GSALES_JP_PS_12347_2014_2030"</definedName>
    <definedName name="_C_GSALES_KR_PD">"_C_GSALES_KR_PS_12347_2014_2030"</definedName>
    <definedName name="_C_GSALES_KZ_PD">"_C_GSALES_KZ_PS_12347_2014_2030"</definedName>
    <definedName name="_C_GSALES_LU_PD">"_C_GSALES_LU_PS_12347_2014_2030"</definedName>
    <definedName name="_C_GSALES_MA_PD">"_C_GSALES_MA_PS_12347_2014_2030"</definedName>
    <definedName name="_C_GSALES_MD_PD">"_C_GSALES_MD_PS_12347_2014_2030"</definedName>
    <definedName name="_C_GSALES_MIDEAST_PD">"_C_GSALES_MIDEAST_PS_12347_2014_2030"</definedName>
    <definedName name="_C_GSALES_MX_PD">"_C_GSALES_MX_PS_12347_2014_2030"</definedName>
    <definedName name="_C_GSALES_MY_PD">"_C_GSALES_MY_PS_12347_2014_2030"</definedName>
    <definedName name="_C_GSALES_NG_PD">"_C_GSALES_NG_PS_12347_2014_2030"</definedName>
    <definedName name="_C_GSALES_NJA_PD">"_C_GSALES_NJA_PS_12347_2014_2030"</definedName>
    <definedName name="_C_GSALES_NL_PD">"_C_GSALES_NL_PS_12347_2014_2030"</definedName>
    <definedName name="_C_GSALES_NO_PD">"_C_GSALES_NO_PS_12347_2014_2030"</definedName>
    <definedName name="_C_GSALES_NOR_PD">"_C_GSALES_NOR_PS_12347_2014_2030"</definedName>
    <definedName name="_C_GSALES_NTHAM_PD">"_C_GSALES_NTHAM_PS_12347_2014_2030"</definedName>
    <definedName name="_C_GSALES_NZ_PD">"_C_GSALES_NZ_PS_12347_2014_2030"</definedName>
    <definedName name="_C_GSALES_OAFRICA_PD">"_C_GSALES_OAFRICA_PS_12347_2014_2030"</definedName>
    <definedName name="_C_GSALES_OAMERICAS_PD">"_C_GSALES_OAMERICAS_PS_12347_2014_2030"</definedName>
    <definedName name="_C_GSALES_OASIA_PD">"_C_GSALES_OASIA_PS_12347_2014_2030"</definedName>
    <definedName name="_C_GSALES_OCEANIA_PD">"_C_GSALES_OCEANIA_PS_12347_2014_2030"</definedName>
    <definedName name="_C_GSALES_ODE_PD">"_C_GSALES_ODE_PS_12347_2014_2030"</definedName>
    <definedName name="_C_GSALES_OEUROPE_PD">"_C_GSALES_OEUROPE_PS_12347_2014_2030"</definedName>
    <definedName name="_C_GSALES_OME_PD">"_C_GSALES_OME_PS_12347_2014_2030"</definedName>
    <definedName name="_C_GSALES_OTHER_PD">"_C_GSALES_OTHER_PS_12347_2014_2030"</definedName>
    <definedName name="_C_GSALES_PH_PD">"_C_GSALES_PH_PS_12347_2014_2030"</definedName>
    <definedName name="_C_GSALES_PK_PD">"_C_GSALES_PK_PS_12347_2014_2030"</definedName>
    <definedName name="_C_GSALES_PL_PD">"_C_GSALES_PL_PS_12347_2014_2030"</definedName>
    <definedName name="_C_GSALES_PT_PD">"_C_GSALES_PT_PS_12347_2014_2030"</definedName>
    <definedName name="_C_GSALES_QA_PD">"_C_GSALES_QA_PS_12347_2014_2030"</definedName>
    <definedName name="_C_GSALES_RO_PD">"_C_GSALES_RO_PS_12347_2014_2030"</definedName>
    <definedName name="_C_GSALES_RS_PD">"_C_GSALES_RS_PS_12347_2014_2030"</definedName>
    <definedName name="_C_GSALES_RU_PD">"_C_GSALES_RU_PS_12347_2014_2030"</definedName>
    <definedName name="_C_GSALES_SA_PD">"_C_GSALES_SA_PS_12347_2014_2030"</definedName>
    <definedName name="_C_GSALES_SE_PD">"_C_GSALES_SE_PS_12347_2014_2030"</definedName>
    <definedName name="_C_GSALES_SG_PD">"_C_GSALES_SG_PS_12347_2014_2030"</definedName>
    <definedName name="_C_GSALES_SK_PD">"_C_GSALES_SK_PS_12347_2014_2030"</definedName>
    <definedName name="_C_GSALES_STHAM_PD">"_C_GSALES_STHAM_PS_12347_2014_2030"</definedName>
    <definedName name="_C_GSALES_TH_PD">"_C_GSALES_TH_PS_12347_2014_2030"</definedName>
    <definedName name="_C_GSALES_TOTAL_PD">"_C_GSALES_TOTAL_PS_12347_2014_2030"</definedName>
    <definedName name="_C_GSALES_TR_PD">"_C_GSALES_TR_PS_12347_2014_2030"</definedName>
    <definedName name="_C_GSALES_TW_PD">"_C_GSALES_TW_PS_12347_2014_2030"</definedName>
    <definedName name="_C_GSALES_UA_PD">"_C_GSALES_UA_PS_12347_2014_2030"</definedName>
    <definedName name="_C_GSALES_US_PD">"_C_GSALES_US_PS_12347_2014_2030"</definedName>
    <definedName name="_C_GSALES_UY_PD">"_C_GSALES_UY_PS_12347_2014_2030"</definedName>
    <definedName name="_C_GSALES_VN_PD">"_C_GSALES_VN_PS_12347_2014_2030"</definedName>
    <definedName name="_C_GSALES_ZA_PD">"_C_GSALES_ZA_PS_12347_2014_2030"</definedName>
    <definedName name="_C_OPEN_ASSUMPTION_PAGES">"RAT|PUB|GEOS|PHARM"</definedName>
    <definedName name="_C_TARGET_PRICE" localSheetId="7">[65]RAVE!$H$8</definedName>
    <definedName name="_C_TARGET_PRICE">[66]RAVE!$H$8</definedName>
    <definedName name="_C_TEMPLATE_BUSINESS_TYPES">"NONFIN"</definedName>
    <definedName name="_C_TEMPLATE_COIN_DISPLAY">"DEFAULT"</definedName>
    <definedName name="_C_TEMPLATE_CREATED">"#11-Feb-2019 12:23#"</definedName>
    <definedName name="_C_TEMPLATE_CREATED_BY">"achaubal"</definedName>
    <definedName name="_C_TEMPLATE_TEMPLATE_NAME">"LIVE"</definedName>
    <definedName name="_EPS01" localSheetId="7">'[2]Tamiflu Model'!#REF!</definedName>
    <definedName name="_EPS01">'[11]Tamiflu Model'!#REF!</definedName>
    <definedName name="_EPS02" localSheetId="7">'[2]Tamiflu Model'!#REF!</definedName>
    <definedName name="_EPS02">'[11]Tamiflu Model'!#REF!</definedName>
    <definedName name="_EPS03" localSheetId="7">'[2]Tamiflu Model'!#REF!</definedName>
    <definedName name="_EPS03">'[11]Tamiflu Model'!#REF!</definedName>
    <definedName name="_EPS04" localSheetId="7">'[2]Tamiflu Model'!#REF!</definedName>
    <definedName name="_EPS04">'[11]Tamiflu Model'!#REF!</definedName>
    <definedName name="_EPS05" localSheetId="7">'[2]Tamiflu Model'!#REF!</definedName>
    <definedName name="_EPS05">'[11]Tamiflu Model'!#REF!</definedName>
    <definedName name="_EPS06" localSheetId="7">'[2]Tamiflu Model'!#REF!</definedName>
    <definedName name="_EPS06">'[11]Tamiflu Model'!#REF!</definedName>
    <definedName name="_eps09">[67]IS!$Q$55</definedName>
    <definedName name="_eps93">#REF!</definedName>
    <definedName name="_eps94">#REF!</definedName>
    <definedName name="_EPS99" localSheetId="7">'[2]Tamiflu Model'!#REF!</definedName>
    <definedName name="_EPS99">'[11]Tamiflu Model'!#REF!</definedName>
    <definedName name="_Fill" hidden="1">#REF!</definedName>
    <definedName name="_grm09">[67]IS!$Q$65</definedName>
    <definedName name="_Inc01">[68]IS!$AP$7:$AQ$38</definedName>
    <definedName name="_Inc02">[68]IS!$AW$7:$AX$38</definedName>
    <definedName name="_Inc96">[68]IS!$I$7:$J$38</definedName>
    <definedName name="_Inc97">[68]IS!$O$7:$P$38</definedName>
    <definedName name="_Inc98">[68]IS!$U$7:$W$38</definedName>
    <definedName name="_Inc99">[68]IS!$AB$7:$AB$38</definedName>
    <definedName name="_Key1" localSheetId="7" hidden="1">#REF!</definedName>
    <definedName name="_Key1" hidden="1">#REF!</definedName>
    <definedName name="_mi01">[21]BSCF!#REF!</definedName>
    <definedName name="_mi02">[21]BSCF!#REF!</definedName>
    <definedName name="_mi03">[21]BSCF!#REF!</definedName>
    <definedName name="_mi04">[21]BSCF!#REF!</definedName>
    <definedName name="_mi05">[21]BSCF!#REF!</definedName>
    <definedName name="_mi99">[21]BSCF!#REF!</definedName>
    <definedName name="_net01">#REF!</definedName>
    <definedName name="_net02">#REF!</definedName>
    <definedName name="_net03" localSheetId="7">[9]Annual!$F$40</definedName>
    <definedName name="_net03">[17]Annual!$F$40</definedName>
    <definedName name="_net04" localSheetId="7">[9]Annual!$K$40</definedName>
    <definedName name="_net04">[17]Annual!$K$40</definedName>
    <definedName name="_net05" localSheetId="7">[9]Annual!$P$40</definedName>
    <definedName name="_net05">[17]Annual!$P$40</definedName>
    <definedName name="_net06" localSheetId="7">[9]Annual!$U$40</definedName>
    <definedName name="_net06">[17]Annual!$U$40</definedName>
    <definedName name="_net07" localSheetId="7">[15]Annual!$T$32</definedName>
    <definedName name="_net07">[16]Annual!$T$32</definedName>
    <definedName name="_net08" localSheetId="7">[9]Annual!$AE$40</definedName>
    <definedName name="_net08">[17]Annual!$AE$40</definedName>
    <definedName name="_net93">#REF!</definedName>
    <definedName name="_net94">#REF!</definedName>
    <definedName name="_Order1" hidden="1">255</definedName>
    <definedName name="_Order2" hidden="1">255</definedName>
    <definedName name="_PG2">[69]Repats!#REF!</definedName>
    <definedName name="_PG3">[69]Repats!#REF!</definedName>
    <definedName name="_rd01">#REF!</definedName>
    <definedName name="_rd02">#REF!</definedName>
    <definedName name="_rd03">#REF!</definedName>
    <definedName name="_rd04">#REF!</definedName>
    <definedName name="_rd05">#REF!</definedName>
    <definedName name="_rd06">#REF!</definedName>
    <definedName name="_rd07">#REF!</definedName>
    <definedName name="_rd08">#REF!</definedName>
    <definedName name="_RD2001" localSheetId="7">#REF!</definedName>
    <definedName name="_RD2001">#REF!</definedName>
    <definedName name="_RD2002" localSheetId="7">#REF!</definedName>
    <definedName name="_RD2002">#REF!</definedName>
    <definedName name="_RD2003" localSheetId="7">#REF!</definedName>
    <definedName name="_RD2003">#REF!</definedName>
    <definedName name="_RD2004">#REF!</definedName>
    <definedName name="_RD2005">#REF!</definedName>
    <definedName name="_RD2006">#REF!</definedName>
    <definedName name="_rev01" localSheetId="7">[9]Annual!$D$17</definedName>
    <definedName name="_rev01">[17]Annual!$D$17</definedName>
    <definedName name="_rev02" localSheetId="7">[9]Annual!$E$17</definedName>
    <definedName name="_rev02">[17]Annual!$E$17</definedName>
    <definedName name="_rev03" localSheetId="7">[9]Annual!$F$17</definedName>
    <definedName name="_rev03">[17]Annual!$F$17</definedName>
    <definedName name="_rev04" localSheetId="7">[9]Annual!$K$17</definedName>
    <definedName name="_rev04">[17]Annual!$K$17</definedName>
    <definedName name="_rev05" localSheetId="7">[9]Annual!$P$17</definedName>
    <definedName name="_rev05">[17]Annual!$P$17</definedName>
    <definedName name="_rev06" localSheetId="7">[13]Annual!$AA$17</definedName>
    <definedName name="_rev06">[14]Annual!$AA$17</definedName>
    <definedName name="_rev07" localSheetId="7">[9]Annual!$Z$17</definedName>
    <definedName name="_rev07">[17]Annual!$Z$17</definedName>
    <definedName name="_rev08" localSheetId="7">[9]Annual!$AE$17</definedName>
    <definedName name="_rev08">[17]Annual!$AE$17</definedName>
    <definedName name="_rev09">[67]IS!$Q$9</definedName>
    <definedName name="_Scenario_new_change" localSheetId="7">[70]Master!#REF!</definedName>
    <definedName name="_Scenario_new_change">[71]Master!#REF!</definedName>
    <definedName name="_scenchg_count">1</definedName>
    <definedName name="_scenchg1" localSheetId="7">[70]Master!#REF!</definedName>
    <definedName name="_scenchg1">[71]Master!#REF!</definedName>
    <definedName name="_sls93">#REF!</definedName>
    <definedName name="_sls94">#REF!</definedName>
    <definedName name="_Sort" localSheetId="7" hidden="1">#REF!</definedName>
    <definedName name="_Sort" hidden="1">#REF!</definedName>
    <definedName name="_tax09">[67]IS!$Q$43</definedName>
    <definedName name="a" localSheetId="7" hidden="1">{"PR1","pr1",TRUE,"Sch PR-1"}</definedName>
    <definedName name="a" hidden="1">{"PR1","pr1",TRUE,"Sch PR-1"}</definedName>
    <definedName name="aa">Sheet1</definedName>
    <definedName name="aassas" localSheetId="7" hidden="1">{"PR1","pr1",TRUE,"Sch PR-1"}</definedName>
    <definedName name="aassas" hidden="1">{"PR1","pr1",TRUE,"Sch PR-1"}</definedName>
    <definedName name="ABBV_Base_DCF" localSheetId="7">'[72]Scenario analysis'!$B$101</definedName>
    <definedName name="ABBV_Base_DCF">'[73]Scenario analysis'!$B$101</definedName>
    <definedName name="ABBV_DCF" localSheetId="7">'[72]DCF- Perpetuity'!$R$45</definedName>
    <definedName name="ABBV_DCF">'[73]DCF- Perpetuity'!$R$45</definedName>
    <definedName name="Absolute">'[74]Fake Output1'!$J$12</definedName>
    <definedName name="Acc_payable_growth_fore">#REF!</definedName>
    <definedName name="Acc_Rec_growth_fore">#REF!</definedName>
    <definedName name="Accounts_Receivables">[75]Yields!A$65</definedName>
    <definedName name="Accrued_compensation_growth_fore">#REF!</definedName>
    <definedName name="Accrued_expenses_growth_fore">#REF!</definedName>
    <definedName name="ACCT114">#REF!</definedName>
    <definedName name="ACCT115XXX">#REF!</definedName>
    <definedName name="ACCT16ROLL">#REF!</definedName>
    <definedName name="Accum_Cap_Expenses_growth_fore">#REF!</definedName>
    <definedName name="Accum_Goodwill_Amort_growth_fore">#REF!</definedName>
    <definedName name="Ad_Rate__Cost_per_millions___CPM__Assumptions" localSheetId="7">#REF!</definedName>
    <definedName name="Ad_Rate__Cost_per_millions___CPM__Assumptions">#REF!</definedName>
    <definedName name="adasdasdasdasd" localSheetId="7" hidden="1">{"PR1","pr1",TRUE,"Sch PR-1"}</definedName>
    <definedName name="adasdasdasdasd" hidden="1">{"PR1","pr1",TRUE,"Sch PR-1"}</definedName>
    <definedName name="Adj_net_oper_fore">#REF!</definedName>
    <definedName name="Adjusted_Net_Operating_Profit">[76]NOPAT_VDF!$C$26:$AU$26</definedName>
    <definedName name="ADJUSTMENTS">#REF!</definedName>
    <definedName name="adr_calc">#REF!</definedName>
    <definedName name="adr_ratio">#REF!</definedName>
    <definedName name="ALCON_GROUP">#REF!</definedName>
    <definedName name="allqs">[77]Quarterly!#REF!</definedName>
    <definedName name="Allshare_now">'[78]MDA Front &amp; Back'!$B$47</definedName>
    <definedName name="amtq100">[21]BSCF!#REF!</definedName>
    <definedName name="amtq101">[21]BSCF!#REF!</definedName>
    <definedName name="amtq200">[21]BSCF!#REF!</definedName>
    <definedName name="amtq201">[21]BSCF!#REF!</definedName>
    <definedName name="amtq300">[21]BSCF!#REF!</definedName>
    <definedName name="amtq301">[21]BSCF!#REF!</definedName>
    <definedName name="amtq400">[21]BSCF!#REF!</definedName>
    <definedName name="amtq401">[21]BSCF!#REF!</definedName>
    <definedName name="ANALYST" localSheetId="7">#REF!</definedName>
    <definedName name="ANALYST">#REF!</definedName>
    <definedName name="ANALYST_ID" localSheetId="7">#REF!</definedName>
    <definedName name="ANALYST_ID">#REF!</definedName>
    <definedName name="annual_percent_of_sales" localSheetId="7">#REF!</definedName>
    <definedName name="annual_percent_of_sales">#REF!</definedName>
    <definedName name="AR">[79]database!#REF!</definedName>
    <definedName name="AS2DocOpenMode" hidden="1">"AS2DocumentEdit"</definedName>
    <definedName name="asasasasas" localSheetId="7" hidden="1">{"PR1","pr1",TRUE,"Sch PR-1"}</definedName>
    <definedName name="asasasasas" hidden="1">{"PR1","pr1",TRUE,"Sch PR-1"}</definedName>
    <definedName name="asdasd" localSheetId="7">Sheet1</definedName>
    <definedName name="asdasd" localSheetId="9">Sheet1</definedName>
    <definedName name="asdasd">Sheet1</definedName>
    <definedName name="assasdafsda" localSheetId="7" hidden="1">{"PR1","pr1",TRUE,"Sch PR-1"}</definedName>
    <definedName name="assasdafsda" hidden="1">{"PR1","pr1",TRUE,"Sch PR-1"}</definedName>
    <definedName name="ASSETS">[79]database!#REF!</definedName>
    <definedName name="ASSM" localSheetId="7">#REF!</definedName>
    <definedName name="ASSM">#REF!</definedName>
    <definedName name="Average_invested_capital">'[76]Invested capital_VDF'!$C$89:$AZ$89</definedName>
    <definedName name="Average_invested_capital_DCF">[76]DCF_VDF!$C$78:$AZ$78</definedName>
    <definedName name="AvgUUPerMo">#REF!</definedName>
    <definedName name="Avrate">[80]Index!$F$7</definedName>
    <definedName name="b" localSheetId="7" hidden="1">{"PR1","pr1",TRUE,"Sch PR-1"}</definedName>
    <definedName name="b" hidden="1">{"PR1","pr1",TRUE,"Sch PR-1"}</definedName>
    <definedName name="bab">#REF!</definedName>
    <definedName name="bae">#REF!</definedName>
    <definedName name="Balance_Sheet">[75]Yields!$A$60:$A$104</definedName>
    <definedName name="Bank_Indebtedness">[81]Model!#REF!</definedName>
    <definedName name="bap">#REF!</definedName>
    <definedName name="bashrs01">#REF!</definedName>
    <definedName name="bashrs02">#REF!</definedName>
    <definedName name="bashrs03" localSheetId="7">[9]Annual!$F$51</definedName>
    <definedName name="bashrs03">[17]Annual!$F$51</definedName>
    <definedName name="bashrs04" localSheetId="7">[9]Annual!$K$51</definedName>
    <definedName name="bashrs04">[17]Annual!$K$51</definedName>
    <definedName name="bashrs05" localSheetId="7">[9]Annual!$P$51</definedName>
    <definedName name="bashrs05">[17]Annual!$P$51</definedName>
    <definedName name="bashrs06" localSheetId="7">[9]Annual!$U$51</definedName>
    <definedName name="bashrs06">[17]Annual!$U$51</definedName>
    <definedName name="bashrs07" localSheetId="7">[9]Annual!$Z$51</definedName>
    <definedName name="bashrs07">[17]Annual!$Z$51</definedName>
    <definedName name="bashrs08" localSheetId="7">[9]Annual!$AE$51</definedName>
    <definedName name="bashrs08">[17]Annual!$AE$51</definedName>
    <definedName name="BasicEPS03">'[82]Annual P&amp;L'!#REF!</definedName>
    <definedName name="BasicEPS08">'[83]Annual P&amp;L'!#REF!</definedName>
    <definedName name="BasicEPS2002" localSheetId="7">#REF!</definedName>
    <definedName name="BasicEPS2002">#REF!</definedName>
    <definedName name="BasicEPS2003">[84]Annual!$H$38</definedName>
    <definedName name="BasicEPS2004" localSheetId="7">#REF!</definedName>
    <definedName name="BasicEPS2004">[84]Annual!$J$38</definedName>
    <definedName name="BasicEPS2005">[84]Annual!$L$38</definedName>
    <definedName name="BasicEPS2006" localSheetId="7">#REF!</definedName>
    <definedName name="BasicEPS2006">[84]Annual!$N$38</definedName>
    <definedName name="bat">#REF!</definedName>
    <definedName name="bca">#REF!</definedName>
    <definedName name="bcb">#REF!</definedName>
    <definedName name="bcDataRow">'[85]Static Data'!$C$1:$C$65536</definedName>
    <definedName name="bce">#REF!</definedName>
    <definedName name="bcl">#REF!</definedName>
    <definedName name="bcm">#REF!</definedName>
    <definedName name="bcp">#REF!</definedName>
    <definedName name="bcPeriodColumn">'[85]Static Data'!$A$5:$IV$5</definedName>
    <definedName name="bdp">#REF!</definedName>
    <definedName name="beq">#REF!</definedName>
    <definedName name="bet">#REF!</definedName>
    <definedName name="bfa">#REF!</definedName>
    <definedName name="bgf">#REF!</definedName>
    <definedName name="bia">#REF!</definedName>
    <definedName name="bib">#REF!</definedName>
    <definedName name="bin">#REF!</definedName>
    <definedName name="bir">#REF!</definedName>
    <definedName name="bit">#REF!</definedName>
    <definedName name="bl_pens_prov" localSheetId="7">[86]SQLSheet!#REF!</definedName>
    <definedName name="bl_pens_prov">[87]SQLSheet!#REF!</definedName>
    <definedName name="bl_sh_fund" localSheetId="7">[86]SQLSheet!#REF!</definedName>
    <definedName name="bl_sh_fund">[87]SQLSheet!#REF!</definedName>
    <definedName name="bl_tot_cur_liab" localSheetId="7">[86]SQLSheet!#REF!</definedName>
    <definedName name="bl_tot_cur_liab">[87]SQLSheet!#REF!</definedName>
    <definedName name="bl_tot_liab_over" localSheetId="7">[86]SQLSheet!#REF!</definedName>
    <definedName name="bl_tot_liab_over">[87]SQLSheet!#REF!</definedName>
    <definedName name="bl_tot_liab_use_over" localSheetId="7">[86]SQLSheet!#REF!</definedName>
    <definedName name="bl_tot_liab_use_over">[87]SQLSheet!#REF!</definedName>
    <definedName name="BLDGCOSTS">[79]database!#REF!</definedName>
    <definedName name="bll">#REF!</definedName>
    <definedName name="Bloom_Allshare">'[78]MDA Front &amp; Back'!$I$25</definedName>
    <definedName name="Bloom_Equity">'[78]MDA Front &amp; Back'!$I$24</definedName>
    <definedName name="Bloom_Sector">'[78]MDA Front &amp; Back'!$I$26</definedName>
    <definedName name="Bloom_Segment">'[78]MDA Front &amp; Back'!$I$27</definedName>
    <definedName name="BloomF_Allshare">'[78]MDA Front &amp; Back'!$A$47</definedName>
    <definedName name="BloomF_Equity">'[78]MDA Front &amp; Back'!$A$46</definedName>
    <definedName name="BloomF_Sector">'[78]MDA Front &amp; Back'!$A$48</definedName>
    <definedName name="BloomF_Segment">'[78]MDA Front &amp; Back'!$A$49</definedName>
    <definedName name="BLPH10" hidden="1">'[78]MDA Front &amp; Back'!$AD$6</definedName>
    <definedName name="BLPH11" hidden="1">'[78]MDA Front &amp; Back'!$AA$6</definedName>
    <definedName name="BLPH2" hidden="1">'[85]MDA Front &amp; Back'!$Z$6</definedName>
    <definedName name="BLPH3" hidden="1">'[85]MDA Front &amp; Back'!$AC$6</definedName>
    <definedName name="BLPH5" hidden="1">'[85]MDA Front &amp; Back'!$AD$6</definedName>
    <definedName name="BLPH6" hidden="1">'[85]MDA Front &amp; Back'!$AB$6</definedName>
    <definedName name="BLPH7" hidden="1">'[78]MDA Front &amp; Back'!$AF$6</definedName>
    <definedName name="BLPH8" hidden="1">'[78]MDA Front &amp; Back'!$AG$6</definedName>
    <definedName name="BLPH9" hidden="1">'[78]MDA Front &amp; Back'!$AJ$6</definedName>
    <definedName name="blt">#REF!</definedName>
    <definedName name="bmi">#REF!</definedName>
    <definedName name="bmy_eps" localSheetId="7">#REF!</definedName>
    <definedName name="bmy_eps">#REF!</definedName>
    <definedName name="bmy_sales" localSheetId="7">#REF!</definedName>
    <definedName name="bmy_sales">#REF!</definedName>
    <definedName name="bnd">#REF!</definedName>
    <definedName name="bnf">#REF!</definedName>
    <definedName name="bnl">#REF!</definedName>
    <definedName name="boc">#REF!</definedName>
    <definedName name="bol">#REF!</definedName>
    <definedName name="bondyield" localSheetId="7">#REF!</definedName>
    <definedName name="bondyield">#REF!</definedName>
    <definedName name="Book">'[88]Main Model'!$V$86</definedName>
    <definedName name="bor">#REF!</definedName>
    <definedName name="bos">#REF!</definedName>
    <definedName name="bpo">#REF!</definedName>
    <definedName name="bpp">#REF!</definedName>
    <definedName name="bpr">#REF!</definedName>
    <definedName name="bpu">#REF!</definedName>
    <definedName name="bre">#REF!</definedName>
    <definedName name="Bristol_sales" localSheetId="7">#REF!</definedName>
    <definedName name="Bristol_sales">#REF!</definedName>
    <definedName name="brr">#REF!</definedName>
    <definedName name="bs" localSheetId="7">#REF!</definedName>
    <definedName name="bs">#REF!</definedName>
    <definedName name="BS_ASSETS">#REF!</definedName>
    <definedName name="bsf">#REF!</definedName>
    <definedName name="bst">#REF!</definedName>
    <definedName name="bta">#REF!</definedName>
    <definedName name="btd">#REF!</definedName>
    <definedName name="bte">#REF!</definedName>
    <definedName name="btl">#REF!</definedName>
    <definedName name="btp">#REF!</definedName>
    <definedName name="bts">#REF!</definedName>
    <definedName name="btt">#REF!</definedName>
    <definedName name="BUILDING">[79]database!#REF!</definedName>
    <definedName name="c_cash_eoy" localSheetId="7">[86]SQLSheet!#REF!</definedName>
    <definedName name="c_cash_eoy">[87]SQLSheet!#REF!</definedName>
    <definedName name="c_cash_fin" localSheetId="7">[86]SQLSheet!#REF!</definedName>
    <definedName name="c_cash_fin">[87]SQLSheet!#REF!</definedName>
    <definedName name="c_cash_inv" localSheetId="7">[86]SQLSheet!#REF!</definedName>
    <definedName name="c_cash_inv">[87]SQLSheet!#REF!</definedName>
    <definedName name="c_cash_op" localSheetId="7">[86]SQLSheet!#REF!</definedName>
    <definedName name="c_cash_op">[87]SQLSheet!#REF!</definedName>
    <definedName name="c_ex_acq" localSheetId="7">[86]SQLSheet!#REF!</definedName>
    <definedName name="c_ex_acq">[87]SQLSheet!#REF!</definedName>
    <definedName name="c_fin_act_oth" localSheetId="7">[86]SQLSheet!#REF!</definedName>
    <definedName name="c_fin_act_oth">[87]SQLSheet!#REF!</definedName>
    <definedName name="c_incr_nwc" localSheetId="7">[86]SQLSheet!#REF!</definedName>
    <definedName name="c_incr_nwc">[87]SQLSheet!#REF!</definedName>
    <definedName name="c_net_depr" localSheetId="7">[86]SQLSheet!#REF!</definedName>
    <definedName name="c_net_depr">[87]SQLSheet!#REF!</definedName>
    <definedName name="c_on_cap_ex" localSheetId="7">[86]SQLSheet!#REF!</definedName>
    <definedName name="c_on_cap_ex">[87]SQLSheet!#REF!</definedName>
    <definedName name="c_proc_ltl" localSheetId="7">[86]SQLSheet!#REF!</definedName>
    <definedName name="c_proc_ltl">[87]SQLSheet!#REF!</definedName>
    <definedName name="c_proc_stb" localSheetId="7">[86]SQLSheet!#REF!</definedName>
    <definedName name="c_proc_stb">[87]SQLSheet!#REF!</definedName>
    <definedName name="c_tot_div" localSheetId="7">[86]SQLSheet!#REF!</definedName>
    <definedName name="c_tot_div">[87]SQLSheet!#REF!</definedName>
    <definedName name="c_tot_incr_cash" localSheetId="7">[86]SQLSheet!#REF!</definedName>
    <definedName name="c_tot_incr_cash">[87]SQLSheet!#REF!</definedName>
    <definedName name="cac">#REF!</definedName>
    <definedName name="CAFE">[69]Repats!#REF!</definedName>
    <definedName name="CAGR3" localSheetId="7">#REF!</definedName>
    <definedName name="CAGR3">#REF!</definedName>
    <definedName name="CAGR5" localSheetId="7">#REF!</definedName>
    <definedName name="CAGR5">#REF!</definedName>
    <definedName name="cal00_eps" localSheetId="7">#REF!</definedName>
    <definedName name="cal00_eps">#REF!</definedName>
    <definedName name="cal00_rev">[75]Yields!$AL$15</definedName>
    <definedName name="cal94_eps" localSheetId="7">#REF!</definedName>
    <definedName name="cal94_eps">#REF!</definedName>
    <definedName name="cal95_eps">[75]Yields!O40</definedName>
    <definedName name="cal95_rev">[75]Yields!O15</definedName>
    <definedName name="cal96_eps">[75]Yields!$J$4</definedName>
    <definedName name="cal96_rev">[75]Yields!$J$3</definedName>
    <definedName name="cal97_eps">[75]Yields!$K$4</definedName>
    <definedName name="cal97_rev">[75]Yields!$K$3</definedName>
    <definedName name="cal98_eps">[75]Yields!$L$4</definedName>
    <definedName name="cal98_rev">[75]Yields!$L$3</definedName>
    <definedName name="cal99_eps">[75]Yields!$U$4</definedName>
    <definedName name="cal99_rev">[75]Yields!$U$3</definedName>
    <definedName name="Calendar">[75]Yields!$A$4:$A$58,[75]Yields!#REF!</definedName>
    <definedName name="cam">#REF!</definedName>
    <definedName name="CAMD">'[89]Current Model'!$A:$IV</definedName>
    <definedName name="CAMDitem">'[89]Current Model'!$A$1:$A$65536</definedName>
    <definedName name="CAMDQuarter">'[89]Current Model'!$A$1:$IV$1</definedName>
    <definedName name="cash">'[88]Main Model'!$T$79</definedName>
    <definedName name="Cash_and_Equivalents">[75]Yields!A$64</definedName>
    <definedName name="Cash_DCF">[76]DCF_VDF!$C$33:$AZ$33</definedName>
    <definedName name="CASH_FLOW">#REF!</definedName>
    <definedName name="Cash_fore">#REF!</definedName>
    <definedName name="Cash_growth_fore">#REF!</definedName>
    <definedName name="Cash_Operating_Taxes">[76]NOPAT_VDF!$C$39:$AU$39</definedName>
    <definedName name="Cash_operating_taxes_fore">#REF!</definedName>
    <definedName name="Cash2001" localSheetId="7">#REF!</definedName>
    <definedName name="Cash2001">'[90]Balance Sheet'!$K$7</definedName>
    <definedName name="Cash2002" localSheetId="7">#REF!</definedName>
    <definedName name="Cash2002">'[90]Balance Sheet'!$L$7</definedName>
    <definedName name="Cash2003" localSheetId="7">#REF!</definedName>
    <definedName name="Cash2003">'[90]Balance Sheet'!$M$7</definedName>
    <definedName name="Cash2004" localSheetId="7">#REF!</definedName>
    <definedName name="Cash2004">'[90]Balance Sheet'!$N$7</definedName>
    <definedName name="Cash2005" localSheetId="7">#REF!</definedName>
    <definedName name="Cash2005">'[90]Balance Sheet'!$O$7</definedName>
    <definedName name="cash2005a" localSheetId="7">#REF!</definedName>
    <definedName name="cash2005a">#REF!</definedName>
    <definedName name="cash2008" localSheetId="7">#REF!</definedName>
    <definedName name="cash2008">#REF!</definedName>
    <definedName name="CASHFLOW" localSheetId="7">#REF!</definedName>
    <definedName name="CASHFLOW">#REF!</definedName>
    <definedName name="categories">'[91]Data categories'!$A$31:$B$41</definedName>
    <definedName name="Category">[92]Lists!$B$4:$B$13</definedName>
    <definedName name="cbp">#REF!</definedName>
    <definedName name="cbu">#REF!</definedName>
    <definedName name="cce">#REF!</definedName>
    <definedName name="cde">#REF!</definedName>
    <definedName name="cdi">#REF!</definedName>
    <definedName name="cdp">#REF!</definedName>
    <definedName name="cdt">#REF!</definedName>
    <definedName name="cea">#REF!</definedName>
    <definedName name="cec">#REF!</definedName>
    <definedName name="cf" localSheetId="7">#REF!</definedName>
    <definedName name="cf">#REF!</definedName>
    <definedName name="cfa">#REF!</definedName>
    <definedName name="CFH" localSheetId="7">#REF!</definedName>
    <definedName name="CFH">#REF!</definedName>
    <definedName name="CFHh" localSheetId="7">#REF!</definedName>
    <definedName name="CFHh">#REF!</definedName>
    <definedName name="CFPS_Curr_Yr">#REF!</definedName>
    <definedName name="CFPS_Lst_Yr">#REF!</definedName>
    <definedName name="CFPS_Next_Yr">#REF!</definedName>
    <definedName name="cfv">#REF!</definedName>
    <definedName name="CHACHAR">[93]Pakistan!$A$76:$AJ$108</definedName>
    <definedName name="channel" localSheetId="7">#REF!</definedName>
    <definedName name="channel">#REF!</definedName>
    <definedName name="Chart" localSheetId="7" hidden="1">#REF!</definedName>
    <definedName name="Chart" hidden="1">#REF!</definedName>
    <definedName name="chart2">'[85]MDA Front &amp; Back'!$P$6:$Q$232,'[85]MDA Front &amp; Back'!$M$6:$M$232</definedName>
    <definedName name="cid">#REF!</definedName>
    <definedName name="cig">#REF!</definedName>
    <definedName name="cii">#REF!</definedName>
    <definedName name="cin">#REF!</definedName>
    <definedName name="CIRC">[94]income!$BH$46</definedName>
    <definedName name="cis">#REF!</definedName>
    <definedName name="CITADELZERO">0</definedName>
    <definedName name="civ">#REF!</definedName>
    <definedName name="Class">[92]Lists!$B$34:$B$41</definedName>
    <definedName name="cld">#REF!</definedName>
    <definedName name="cly">#REF!</definedName>
    <definedName name="cmc">#REF!</definedName>
    <definedName name="cmi">#REF!</definedName>
    <definedName name="cni">#REF!</definedName>
    <definedName name="CNTRY_ISO_CD" localSheetId="7">#REF!</definedName>
    <definedName name="CNTRY_ISO_CD">#REF!</definedName>
    <definedName name="co_desc" localSheetId="7">[86]WorkSheet!#REF!</definedName>
    <definedName name="co_desc">[87]WorkSheet!#REF!</definedName>
    <definedName name="co_id" localSheetId="7">[86]WorkSheet!#REF!</definedName>
    <definedName name="co_id">[87]WorkSheet!#REF!</definedName>
    <definedName name="coc">#REF!</definedName>
    <definedName name="coe">#REF!</definedName>
    <definedName name="COGS">[75]Yields!A$11</definedName>
    <definedName name="COGS1" localSheetId="7">'[72]Imbruvica P&amp;L'!$B$6</definedName>
    <definedName name="COGS1">'[73]Imbruvica P&amp;L'!$B$6</definedName>
    <definedName name="COGS2" localSheetId="7">'[72]Imbruvica P&amp;L'!$B$6</definedName>
    <definedName name="COGS2">'[73]Imbruvica P&amp;L'!$B$6</definedName>
    <definedName name="COGS2000" localSheetId="7">#REF!</definedName>
    <definedName name="COGS2000">#REF!</definedName>
    <definedName name="coi">#REF!</definedName>
    <definedName name="coj">#REF!</definedName>
    <definedName name="column_id" localSheetId="7">#REF!</definedName>
    <definedName name="column_id">#REF!</definedName>
    <definedName name="column_name" localSheetId="7">#REF!</definedName>
    <definedName name="column_name">#REF!</definedName>
    <definedName name="combo">[75]Yields!$A$2:$A$59</definedName>
    <definedName name="common" localSheetId="7">#REF!</definedName>
    <definedName name="common">#REF!</definedName>
    <definedName name="COMPANY" localSheetId="7">#REF!</definedName>
    <definedName name="COMPANY">#REF!</definedName>
    <definedName name="cond">#REF!</definedName>
    <definedName name="cons">'[95]Price Targets'!#REF!</definedName>
    <definedName name="Consideration">[92]Transactions!$J$5:$J$9987</definedName>
    <definedName name="consolidated_company_id" localSheetId="7">[86]SQLSheet!#REF!</definedName>
    <definedName name="consolidated_company_id">[87]SQLSheet!#REF!</definedName>
    <definedName name="conversion_rate" localSheetId="7">[86]SQLSheet!#REF!</definedName>
    <definedName name="conversion_rate">[87]SQLSheet!#REF!</definedName>
    <definedName name="CORPMFG">#REF!</definedName>
    <definedName name="cot">#REF!</definedName>
    <definedName name="COUNTRIES">#REF!</definedName>
    <definedName name="cpd">#REF!</definedName>
    <definedName name="CPI" localSheetId="7">#REF!</definedName>
    <definedName name="CPI">#REF!</definedName>
    <definedName name="cpy_cov_list" localSheetId="7">[86]SQLSheet!#REF!</definedName>
    <definedName name="cpy_cov_list">[87]SQLSheet!#REF!</definedName>
    <definedName name="CpyName">[96]Index!$C$6</definedName>
    <definedName name="CpyNo">[96]Index!$C$7</definedName>
    <definedName name="cratios" localSheetId="7">#REF!</definedName>
    <definedName name="cratios">#REF!</definedName>
    <definedName name="CRNCY_CD" localSheetId="7">#REF!</definedName>
    <definedName name="CRNCY_CD">#REF!</definedName>
    <definedName name="CRNCY_NM" localSheetId="7">#REF!</definedName>
    <definedName name="CRNCY_NM">#REF!</definedName>
    <definedName name="csi">#REF!</definedName>
    <definedName name="csize">#REF!</definedName>
    <definedName name="CU">[97]SMTCWKSH!#REF!</definedName>
    <definedName name="Cumulative_Translation_Adjustment">[81]Model!#REF!</definedName>
    <definedName name="CurrencyExchangeRate" localSheetId="7">[98]Storage!#REF!</definedName>
    <definedName name="CurrencyExchangeRate">[99]Storage!#REF!</definedName>
    <definedName name="current_earnings_footnote" localSheetId="7">[86]SQLSheet!#REF!</definedName>
    <definedName name="current_earnings_footnote">[87]SQLSheet!#REF!</definedName>
    <definedName name="Current_portion__capital_leases">[81]Model!#REF!</definedName>
    <definedName name="CUSIP_ID" localSheetId="7">#REF!</definedName>
    <definedName name="CUSIP_ID">#REF!</definedName>
    <definedName name="Cust_Seats_Per_Month">[100]SensitivityA!$B$15</definedName>
    <definedName name="Customer_deposits_growth_fore">#REF!</definedName>
    <definedName name="cwt">#REF!</definedName>
    <definedName name="d" localSheetId="7" hidden="1">{"PR1","pr1",TRUE,"Sch PR-1"}</definedName>
    <definedName name="d" hidden="1">{"PR1","pr1",TRUE,"Sch PR-1"}</definedName>
    <definedName name="DATA_NEW">[101]Input!$H$6:$BE$465</definedName>
    <definedName name="data_type_id" localSheetId="7">#REF!</definedName>
    <definedName name="data_type_id">#REF!</definedName>
    <definedName name="dATA1">'[102]rates 8-00'!$B$10:$C$60</definedName>
    <definedName name="_xlnm.Database">[103]database!$B$3:$G$423</definedName>
    <definedName name="dataID" localSheetId="7">#REF!</definedName>
    <definedName name="dataID">#REF!</definedName>
    <definedName name="date_of_last_bvps_update" localSheetId="7">[86]SQLSheet!#REF!</definedName>
    <definedName name="date_of_last_bvps_update">[87]SQLSheet!#REF!</definedName>
    <definedName name="date_of_last_eps_update" localSheetId="7">[86]SQLSheet!#REF!</definedName>
    <definedName name="date_of_last_eps_update">[87]SQLSheet!#REF!</definedName>
    <definedName name="DateFrom">[92]Transactions!$N$1</definedName>
    <definedName name="DateTo">[92]Transactions!$N$2</definedName>
    <definedName name="dcf" localSheetId="7">#REF!</definedName>
    <definedName name="dcf">#REF!</definedName>
    <definedName name="DCF_2" localSheetId="7">#REF!</definedName>
    <definedName name="DCF_2">#REF!</definedName>
    <definedName name="DCF_EY1">[76]DCF_VDF!$D$1:$D$65536</definedName>
    <definedName name="DCF_EY10">[76]DCF_VDF!$M$1:$M$65536</definedName>
    <definedName name="DCF_EY14">[76]DCF_VDF!$Q$1:$Q$65536</definedName>
    <definedName name="DCF_EY15">[76]DCF_VDF!$R$1:$R$65536</definedName>
    <definedName name="DCF_EY2">[76]DCF_VDF!$E$1:$E$65536</definedName>
    <definedName name="DCF_EY24">[76]DCF_VDF!$AA$1:$AA$65536</definedName>
    <definedName name="DCF_EY25">[76]DCF_VDF!$AB$1:$AB$65536</definedName>
    <definedName name="DCF_EY3">[76]DCF_VDF!$F$1:$F$65536</definedName>
    <definedName name="DCF_EY4">[76]DCF_VDF!$G$1:$G$65536</definedName>
    <definedName name="DCF_EY5">[76]DCF_VDF!$H$1:$H$65536</definedName>
    <definedName name="DCF_EY9">[76]DCF_VDF!$L$1:$L$65536</definedName>
    <definedName name="DCF_P">[76]DCF_VDF!$C$1:$C$65536</definedName>
    <definedName name="DDMRequiredIDBInputs" localSheetId="7">[104]Storage!$B$24,[104]Storage!$B$26,[104]Storage!$B$28:$B$31,[104]Storage!$B$21</definedName>
    <definedName name="DDMRequiredIDBInputs">[99]Storage!$B$24,[99]Storage!$B$26,[99]Storage!$B$28:$B$31,[99]Storage!$B$21</definedName>
    <definedName name="DDMUpdateLoad" localSheetId="7">[104]Storage!$E$43:$N$45,[104]Storage!$B$58,[104]Storage!$B$61,[104]Storage!$B$63,[104]Storage!$B$28,[104]Storage!$B$66:$B$68,[104]Storage!$B$32:$B$33,[104]Storage!$B$71:$B$78,[104]Storage!$B$82,[104]Storage!$B$89:$B$93</definedName>
    <definedName name="DDMUpdateLoad">[99]Storage!$E$43:$N$45,[99]Storage!$B$58,[99]Storage!$B$61,[99]Storage!$B$63,[99]Storage!$B$28,[99]Storage!$B$66:$B$68,[99]Storage!$B$32:$B$33,[99]Storage!$B$71:$B$78,[99]Storage!$B$82,[99]Storage!$B$89:$B$93</definedName>
    <definedName name="DEBT">#REF!</definedName>
    <definedName name="Debt_growth">[76]NOPAT_VDF!$M$153:$Q$153</definedName>
    <definedName name="Debt_Market_Cap_Ratio">#REF!</definedName>
    <definedName name="Deferred_income_taxes" localSheetId="7">[81]Model!#REF!</definedName>
    <definedName name="Deferred_income_taxes">[81]Model!#REF!</definedName>
    <definedName name="Deferred_tax_asset_growth_fore">#REF!</definedName>
    <definedName name="Deferred_tax_liability_growth_fore">#REF!</definedName>
    <definedName name="Dep_and_Amort">[76]NOPAT_VDF!$C$100:$AU$100</definedName>
    <definedName name="Dep_margin_fore">#REF!</definedName>
    <definedName name="depa00">[21]BSCF!#REF!</definedName>
    <definedName name="depa01">[21]BSCF!#REF!</definedName>
    <definedName name="depa04">[21]BSCF!#REF!</definedName>
    <definedName name="depa05">[21]BSCF!#REF!</definedName>
    <definedName name="depq100">[21]BSCF!#REF!</definedName>
    <definedName name="depq101">[21]BSCF!#REF!</definedName>
    <definedName name="depq200">[21]BSCF!#REF!</definedName>
    <definedName name="depq201">[21]BSCF!#REF!</definedName>
    <definedName name="depq300">[21]BSCF!#REF!</definedName>
    <definedName name="depq301">[21]BSCF!#REF!</definedName>
    <definedName name="depq400">[21]BSCF!#REF!</definedName>
    <definedName name="depq401">[21]BSCF!#REF!</definedName>
    <definedName name="Depreciation">[76]NOPAT_VDF!$C$104:$AE$104</definedName>
    <definedName name="Depreciation_fore">#REF!</definedName>
    <definedName name="deriv_id" localSheetId="7">[86]WorkSheet!#REF!</definedName>
    <definedName name="deriv_id">[87]WorkSheet!#REF!</definedName>
    <definedName name="deriv_spon_type_id" localSheetId="7">[86]SQLSheet!#REF!</definedName>
    <definedName name="deriv_spon_type_id">[87]SQLSheet!#REF!</definedName>
    <definedName name="deriv_type_id" localSheetId="7">[86]SQLSheet!#REF!</definedName>
    <definedName name="deriv_type_id">[87]SQLSheet!#REF!</definedName>
    <definedName name="description" localSheetId="7">[86]SQLSheet!#REF!</definedName>
    <definedName name="description">[87]SQLSheet!#REF!</definedName>
    <definedName name="DilEPS03">'[82]Annual P&amp;L'!#REF!</definedName>
    <definedName name="DilEPS04">'[82]Annual P&amp;L'!#REF!</definedName>
    <definedName name="DilEPS05">'[82]Annual P&amp;L'!#REF!</definedName>
    <definedName name="DilEPS06">'[82]Annual P&amp;L'!#REF!</definedName>
    <definedName name="DilEPS07">'[82]Annual P&amp;L'!#REF!</definedName>
    <definedName name="DilEPS08">'[83]Annual P&amp;L'!#REF!</definedName>
    <definedName name="DilEPS2002" localSheetId="7">#REF!</definedName>
    <definedName name="DilEPS2002">#REF!</definedName>
    <definedName name="DilEPS2006" localSheetId="7">#REF!</definedName>
    <definedName name="DilEPS2006">#REF!</definedName>
    <definedName name="dilshrs01" localSheetId="7">[105]Model!$F$51</definedName>
    <definedName name="dilshrs01">#REF!</definedName>
    <definedName name="dilshrs02">#REF!</definedName>
    <definedName name="dilshrs03">#REF!</definedName>
    <definedName name="dilshrs04" localSheetId="7">[9]Annual!$K$50</definedName>
    <definedName name="dilshrs04">[17]Annual!$K$50</definedName>
    <definedName name="dilshrs05">#REF!</definedName>
    <definedName name="dilshrs06">#REF!</definedName>
    <definedName name="dilshrs07" localSheetId="7">[15]Annual!$T$37</definedName>
    <definedName name="dilshrs07">[16]Annual!$T$37</definedName>
    <definedName name="DilutedEPS2003">[84]Annual!$H$37</definedName>
    <definedName name="DilutedEPS2004">[84]Annual!$J$37</definedName>
    <definedName name="DilutedEPS2005">[84]Annual!$L$37</definedName>
    <definedName name="DilutedEPS2006">[84]Annual!$N$37</definedName>
    <definedName name="DilutedShares2000" localSheetId="7">'[2]Tamiflu Model'!#REF!</definedName>
    <definedName name="DilutedShares2000">'[11]Tamiflu Model'!#REF!</definedName>
    <definedName name="DilutedShares2001" localSheetId="7">'[2]Tamiflu Model'!#REF!</definedName>
    <definedName name="DilutedShares2001">'[11]Tamiflu Model'!#REF!</definedName>
    <definedName name="DilutedShares2002" localSheetId="7">'[2]Tamiflu Model'!#REF!</definedName>
    <definedName name="DilutedShares2002">'[11]Tamiflu Model'!#REF!</definedName>
    <definedName name="DilutedShares2003" localSheetId="7">'[2]Tamiflu Model'!#REF!</definedName>
    <definedName name="DilutedShares2003">'[11]Tamiflu Model'!#REF!</definedName>
    <definedName name="DilutedShares2004" localSheetId="7">'[2]Tamiflu Model'!#REF!</definedName>
    <definedName name="DilutedShares2004">'[11]Tamiflu Model'!#REF!</definedName>
    <definedName name="DilutedShares2005" localSheetId="7">'[2]Tamiflu Model'!#REF!</definedName>
    <definedName name="DilutedShares2005">'[11]Tamiflu Model'!#REF!</definedName>
    <definedName name="discountrate" localSheetId="7">#REF!</definedName>
    <definedName name="discountrate">#REF!</definedName>
    <definedName name="DIV_SUBMISSIONS">#REF!</definedName>
    <definedName name="dividend" localSheetId="7">#REF!</definedName>
    <definedName name="dividend">#REF!</definedName>
    <definedName name="Dividends_payable" localSheetId="7">[81]Model!#REF!</definedName>
    <definedName name="Dividends_payable">[81]Model!#REF!</definedName>
    <definedName name="DnA_fore">#REF!</definedName>
    <definedName name="DnA_growth_fore">#REF!</definedName>
    <definedName name="Dontdo">'[85]MDA Front &amp; Back'!$V$1</definedName>
    <definedName name="DPS_Curr_Yr">#REF!</definedName>
    <definedName name="DPS_Lst_Yr">#REF!</definedName>
    <definedName name="dps_mkt" localSheetId="7">[86]SQLSheet!#REF!</definedName>
    <definedName name="dps_mkt">[87]SQLSheet!#REF!</definedName>
    <definedName name="DPS_Next_Yr">#REF!</definedName>
    <definedName name="dps_over" localSheetId="7">[86]SQLSheet!#REF!</definedName>
    <definedName name="dps_over">[87]SQLSheet!#REF!</definedName>
    <definedName name="dps_sum_qtr" localSheetId="7">[86]SQLSheet!#REF!</definedName>
    <definedName name="dps_sum_qtr">[87]SQLSheet!#REF!</definedName>
    <definedName name="dps_year_actual" localSheetId="7">[86]SQLSheet!#REF!</definedName>
    <definedName name="dps_year_actual">[87]SQLSheet!#REF!</definedName>
    <definedName name="DR" localSheetId="7">#REF!</definedName>
    <definedName name="DR">#REF!</definedName>
    <definedName name="DRE" localSheetId="7">#REF!</definedName>
    <definedName name="DRE">#REF!</definedName>
    <definedName name="DRS" localSheetId="7">#REF!</definedName>
    <definedName name="DRS">#REF!</definedName>
    <definedName name="dtd">#REF!</definedName>
    <definedName name="dtoev">#REF!</definedName>
    <definedName name="e" localSheetId="7">Sheet1</definedName>
    <definedName name="e" localSheetId="9">Sheet1</definedName>
    <definedName name="e">Sheet1</definedName>
    <definedName name="eaa">#REF!</definedName>
    <definedName name="eap">#REF!</definedName>
    <definedName name="Earnings">[106]earnings!$A$1</definedName>
    <definedName name="EBIT">[76]NOPAT_VDF!$C$17:$AZ$17</definedName>
    <definedName name="EBIT_fore">#REF!</definedName>
    <definedName name="EBIT_margin">[76]NOPAT_VDF!$C$111:$AU$111</definedName>
    <definedName name="EBIT_margin_fore">#REF!</definedName>
    <definedName name="ebit04">'[21]quarterly income'!#REF!</definedName>
    <definedName name="ebit05">'[21]quarterly income'!#REF!</definedName>
    <definedName name="EBITA">[76]NOPAT_VDF!$C$101:$AZ$101</definedName>
    <definedName name="EBITA_fore">#REF!</definedName>
    <definedName name="EBITDA">[76]NOPAT_VDF!$C$102:$AE$102</definedName>
    <definedName name="EBITDA_DCF">[76]DCF_VDF!$C$15:$AZ$15</definedName>
    <definedName name="EBITDA_fore">#REF!</definedName>
    <definedName name="EBITDA_growth_avg">[76]NOPAT_VDF!#REF!</definedName>
    <definedName name="EBITDA_margin">[76]NOPAT_VDF!$C$109:$AZ$109</definedName>
    <definedName name="EBITDA_margin_fore">#REF!</definedName>
    <definedName name="EBITDA_Share">[76]NOPAT_VDF!#REF!</definedName>
    <definedName name="EC_CALCULATIONS">#REF!</definedName>
    <definedName name="eCommRev">#REF!</definedName>
    <definedName name="eef">'[107]EXT 1999 All Goals'!$C$6</definedName>
    <definedName name="Effective_Tax_Rate" localSheetId="7">[81]Model!#REF!</definedName>
    <definedName name="Effective_Tax_Rate">[81]Model!#REF!</definedName>
    <definedName name="ehsht" localSheetId="7">Sheet1</definedName>
    <definedName name="ehsht" localSheetId="9">Sheet1</definedName>
    <definedName name="ehsht">Sheet1</definedName>
    <definedName name="Enddate">[96]Index!$C$8</definedName>
    <definedName name="enp">#REF!</definedName>
    <definedName name="epr">#REF!</definedName>
    <definedName name="EPS">[76]NOPAT_VDF!$C$96:$AU$96</definedName>
    <definedName name="EPS_Curr_Qtr">#REF!</definedName>
    <definedName name="EPS_Curr_Yr">#REF!</definedName>
    <definedName name="eps_fiscal_yr_change_comment" localSheetId="7">[86]SQLSheet!#REF!</definedName>
    <definedName name="eps_fiscal_yr_change_comment">[87]SQLSheet!#REF!</definedName>
    <definedName name="EPS_growth_avg">[76]NOPAT_VDF!#REF!</definedName>
    <definedName name="EPS_Growth_Rate">#REF!</definedName>
    <definedName name="EPS_Lst_Yr">#REF!</definedName>
    <definedName name="EPS_Next_Yr">#REF!</definedName>
    <definedName name="EPS_Qtr_Date">#REF!</definedName>
    <definedName name="EPS00" localSheetId="7">'[2]Tamiflu Model'!#REF!</definedName>
    <definedName name="EPS00">'[11]Tamiflu Model'!#REF!</definedName>
    <definedName name="EPS01ops" localSheetId="7">[108]Annual!#REF!</definedName>
    <definedName name="EPS01ops">[16]Annual!#REF!</definedName>
    <definedName name="EPS02ops" localSheetId="7">[108]Annual!#REF!</definedName>
    <definedName name="EPS02ops">[16]Annual!#REF!</definedName>
    <definedName name="EPS03ops" localSheetId="7">[108]Annual!#REF!</definedName>
    <definedName name="EPS03ops">[16]Annual!#REF!</definedName>
    <definedName name="EPS04ops" localSheetId="7">[108]Annual!#REF!</definedName>
    <definedName name="EPS04ops">[16]Annual!#REF!</definedName>
    <definedName name="EPS05ops" localSheetId="7">[108]Annual!#REF!</definedName>
    <definedName name="EPS05ops">[16]Annual!#REF!</definedName>
    <definedName name="EPS06ops" localSheetId="7">[108]Annual!#REF!</definedName>
    <definedName name="EPS06ops">[16]Annual!#REF!</definedName>
    <definedName name="EPS07ops" localSheetId="7">[108]Annual!#REF!</definedName>
    <definedName name="EPS07ops">[16]Annual!#REF!</definedName>
    <definedName name="EPS08ops" localSheetId="7">[108]Annual!#REF!</definedName>
    <definedName name="EPS08ops">[16]Annual!#REF!</definedName>
    <definedName name="EPS1Q00">#REF!</definedName>
    <definedName name="EPS1Q02">#REF!</definedName>
    <definedName name="EPS2Q00">#REF!</definedName>
    <definedName name="EPS2Q02">#REF!</definedName>
    <definedName name="EPS3Q00">#REF!</definedName>
    <definedName name="EPS3Q02">#REF!</definedName>
    <definedName name="EPS4Q00">#REF!</definedName>
    <definedName name="EPS4Q02">#REF!</definedName>
    <definedName name="EPSSurprise">'[106]EPS Surprise'!$A$1</definedName>
    <definedName name="epx">#REF!</definedName>
    <definedName name="Equity_income_from_JV">[81]Model!#REF!</definedName>
    <definedName name="Equity_Ticker">#REF!</definedName>
    <definedName name="erf">'[107]EXT 1999 All Goals'!$C$5</definedName>
    <definedName name="erp">#REF!</definedName>
    <definedName name="etc">#REF!</definedName>
    <definedName name="europe">#REF!</definedName>
    <definedName name="EV__LASTREFTIME__" hidden="1">38610.708900463</definedName>
    <definedName name="EV__MAXEXPCOLS__" hidden="1">100</definedName>
    <definedName name="EV__MAXEXPROWS__" hidden="1">1000</definedName>
    <definedName name="EV__WBEVMODE__" hidden="1">0</definedName>
    <definedName name="EV__WBREFOPTIONS__" hidden="1">134217728</definedName>
    <definedName name="Excess_cash">'[76]Invested capital_VDF'!$C$5:$AE$5</definedName>
    <definedName name="EXCH_CD" localSheetId="7">#REF!</definedName>
    <definedName name="EXCH_CD">#REF!</definedName>
    <definedName name="exchange_code" localSheetId="7">[86]SQLSheet!#REF!</definedName>
    <definedName name="exchange_code">[87]SQLSheet!#REF!</definedName>
    <definedName name="ExchangeRate" localSheetId="7">[109]DCF!$F$9</definedName>
    <definedName name="ExchangeRate">[110]DCF!$F$9</definedName>
    <definedName name="excl_from_sector_avg" localSheetId="7">[86]SQLSheet!#REF!</definedName>
    <definedName name="excl_from_sector_avg">[87]SQLSheet!#REF!</definedName>
    <definedName name="exp" localSheetId="7">#REF!</definedName>
    <definedName name="exp">#REF!</definedName>
    <definedName name="Expected_Comp_on_ASP">[100]SensitivityA!$C$15</definedName>
    <definedName name="Expl_forecast_1st_yr">#REF!</definedName>
    <definedName name="Expl_forecast_2nd_yr">#REF!</definedName>
    <definedName name="Expl_forecast_3rd_yr">#REF!</definedName>
    <definedName name="ExportExp.">'[111]Area Mgmt'!$D$59:$K$84</definedName>
    <definedName name="ext">#REF!</definedName>
    <definedName name="ExtExpFactor">'[112]EXT 1999 All Goals'!$C$6</definedName>
    <definedName name="Extraordinary_Income">[81]Model!#REF!</definedName>
    <definedName name="ExtRevFactor">'[112]EXT 1999 All Goals'!$C$5</definedName>
    <definedName name="f" localSheetId="7" hidden="1">{"PR1","pr1",TRUE,"Sch PR-1"}</definedName>
    <definedName name="f" hidden="1">{"PR1","pr1",TRUE,"Sch PR-1"}</definedName>
    <definedName name="F9HorizontalAxis">#REF!</definedName>
    <definedName name="F9ModelCompany">#REF!</definedName>
    <definedName name="F9OtherAxes">#REF!</definedName>
    <definedName name="F9ReportBody">#REF!</definedName>
    <definedName name="F9ReportTitle">'[113]statement of earnings'!#REF!</definedName>
    <definedName name="F9VerticalAxis" localSheetId="7">#REF!</definedName>
    <definedName name="F9VerticalAxis">#REF!</definedName>
    <definedName name="FA">[79]database!#REF!</definedName>
    <definedName name="fasdfs" localSheetId="7" hidden="1">{#N/A,#N/A,FALSE,"Aging Summary";#N/A,#N/A,FALSE,"Ratio Analysis";#N/A,#N/A,FALSE,"Test 120 Day Accts";#N/A,#N/A,FALSE,"Tickmarks"}</definedName>
    <definedName name="fasdfs" hidden="1">{#N/A,#N/A,FALSE,"Aging Summary";#N/A,#N/A,FALSE,"Ratio Analysis";#N/A,#N/A,FALSE,"Test 120 Day Accts";#N/A,#N/A,FALSE,"Tickmarks"}</definedName>
    <definedName name="FCF">[114]FCF!$A$1</definedName>
    <definedName name="ffffff" hidden="1">#REF!</definedName>
    <definedName name="FINANCE">#REF!</definedName>
    <definedName name="Financials" localSheetId="7">#REF!,#REF!,#REF!,#REF!,#REF!,#REF!,#REF!,#REF!,#REF!,#REF!,#REF!,#REF!,#REF!,#REF!,#REF!,#REF!</definedName>
    <definedName name="Financials">#REF!,#REF!,#REF!,#REF!,#REF!,#REF!,#REF!,#REF!,#REF!,#REF!,#REF!,#REF!,#REF!,#REF!,#REF!,#REF!</definedName>
    <definedName name="FirstCall" localSheetId="7">#REF!</definedName>
    <definedName name="FirstCall">#REF!</definedName>
    <definedName name="FirstHalf_99_00">[75]Yields!$C$15:$L$49</definedName>
    <definedName name="FISCAL_YEAR_1_END" localSheetId="7">#REF!</definedName>
    <definedName name="FISCAL_YEAR_1_END">#REF!</definedName>
    <definedName name="five_year_growth" localSheetId="7">[86]SQLSheet!#REF!</definedName>
    <definedName name="five_year_growth">[87]SQLSheet!#REF!</definedName>
    <definedName name="five_year_growth_act" localSheetId="7">[86]SQLSheet!#REF!</definedName>
    <definedName name="five_year_growth_act">[87]SQLSheet!#REF!</definedName>
    <definedName name="Fixed_asset_turns_fore">#REF!</definedName>
    <definedName name="Fixed_assets">'[76]Invested capital_VDF'!$C$43:$AE$43</definedName>
    <definedName name="FIXEDASSETS">#REF!</definedName>
    <definedName name="flDLBCL_duaration" localSheetId="7">'[72]Imbruvica P&amp;L'!$AB$4</definedName>
    <definedName name="flDLBCL_duaration">'[73]Imbruvica P&amp;L'!$AB$4</definedName>
    <definedName name="flfNHL_duaration" localSheetId="7">'[72]Imbruvica P&amp;L'!$AB$6</definedName>
    <definedName name="flfNHL_duaration">'[73]Imbruvica P&amp;L'!$AB$6</definedName>
    <definedName name="flMCL_duration" localSheetId="7">'[72]Imbruvica P&amp;L'!$M$4</definedName>
    <definedName name="flMCL_duration">'[73]Imbruvica P&amp;L'!$M$4</definedName>
    <definedName name="FLU">'[85]MDA Front &amp; Back'!$I$36</definedName>
    <definedName name="footnote" localSheetId="7">#REF!</definedName>
    <definedName name="footnote">#REF!</definedName>
    <definedName name="ForecastVersion">#REF!</definedName>
    <definedName name="foreign_owned_date" localSheetId="7">[86]SQLSheet!#REF!</definedName>
    <definedName name="foreign_owned_date">[87]SQLSheet!#REF!</definedName>
    <definedName name="foreign_owned_pct" localSheetId="7">[86]SQLSheet!#REF!</definedName>
    <definedName name="foreign_owned_pct">[87]SQLSheet!#REF!</definedName>
    <definedName name="Form_AEPS" localSheetId="7">#REF!</definedName>
    <definedName name="Form_AEPS">#REF!</definedName>
    <definedName name="Form_QEPS" localSheetId="7">#REF!</definedName>
    <definedName name="Form_QEPS">#REF!</definedName>
    <definedName name="Form_QRev" localSheetId="7">#REF!</definedName>
    <definedName name="Form_QRev">#REF!</definedName>
    <definedName name="FR_COU_ABBR_LINK">#REF!</definedName>
    <definedName name="fratios">#REF!</definedName>
    <definedName name="front_mini1">'[85]MDA Front &amp; Back'!$I$15:$I$18</definedName>
    <definedName name="front_mini2">'[85]MDA Front &amp; Back'!$I$20:$I$22</definedName>
    <definedName name="fs" localSheetId="7">#REF!</definedName>
    <definedName name="fs">#REF!</definedName>
    <definedName name="ftr">#REF!</definedName>
    <definedName name="FTSE_Segment">'[85]MDA Front &amp; Back'!$I$26</definedName>
    <definedName name="fuck">[115]Model!$FZ$3:$GS$64</definedName>
    <definedName name="Fully_Diluted_Shares">[75]Yields!A$46</definedName>
    <definedName name="FullyDilutedShares" localSheetId="7">#REF!</definedName>
    <definedName name="FullyDilutedShares">#REF!</definedName>
    <definedName name="fx" localSheetId="7">#REF!</definedName>
    <definedName name="fx">#REF!</definedName>
    <definedName name="fy_00">[68]IS!$AI$7:$AI$39</definedName>
    <definedName name="FY_02">[116]Tularik!#REF!</definedName>
    <definedName name="fy_97">[68]IS!$O$7:$O$38</definedName>
    <definedName name="fy_98">[68]IS!$U$7:$U$38</definedName>
    <definedName name="fy_99">[68]IS!$AB$7:$AB$38</definedName>
    <definedName name="fy00_rev" localSheetId="7">#REF!</definedName>
    <definedName name="fy00_rev">#REF!</definedName>
    <definedName name="fy95_rev">[75]Yields!$X$18</definedName>
    <definedName name="fy96_rev">[75]Yields!$Y$18</definedName>
    <definedName name="fy96_shares" localSheetId="7">#REF!</definedName>
    <definedName name="fy96_shares">#REF!</definedName>
    <definedName name="fy97_ni" localSheetId="7">#REF!</definedName>
    <definedName name="fy97_ni">#REF!</definedName>
    <definedName name="fy97_rev">[75]Yields!$Z$18</definedName>
    <definedName name="fy97_shares" localSheetId="7">#REF!</definedName>
    <definedName name="fy97_shares">#REF!</definedName>
    <definedName name="fy98_ni" localSheetId="7">#REF!</definedName>
    <definedName name="fy98_ni">#REF!</definedName>
    <definedName name="fy98_shares" localSheetId="7">#REF!</definedName>
    <definedName name="fy98_shares">#REF!</definedName>
    <definedName name="fy99_ni">#REF!</definedName>
    <definedName name="fy99_rev">#REF!</definedName>
    <definedName name="fy99_shares">#REF!</definedName>
    <definedName name="g">[75]Yields!$C$12:$Z$78</definedName>
    <definedName name="General_and_Admin_Rate">[81]Model!#REF!</definedName>
    <definedName name="Glaxo_PriceTarget" localSheetId="7">#REF!</definedName>
    <definedName name="Glaxo_PriceTarget">#REF!</definedName>
    <definedName name="GLX_cagr" localSheetId="7">#REF!</definedName>
    <definedName name="GLX_cagr">#REF!</definedName>
    <definedName name="GLX_ceps00" localSheetId="7">#REF!</definedName>
    <definedName name="GLX_ceps00">#REF!</definedName>
    <definedName name="GLX_ceps97">#REF!</definedName>
    <definedName name="GLX_ceps98">#REF!</definedName>
    <definedName name="GLX_ceps99">#REF!</definedName>
    <definedName name="GLX_div97">#REF!</definedName>
    <definedName name="GLX_div98">#REF!</definedName>
    <definedName name="GLX_eps00">#REF!</definedName>
    <definedName name="GLX_eps97">#REF!</definedName>
    <definedName name="GLX_eps98">#REF!</definedName>
    <definedName name="GLX_eps99">#REF!</definedName>
    <definedName name="GLX_noSh98">#REF!</definedName>
    <definedName name="GLX_sls00">#REF!</definedName>
    <definedName name="GLX_sls97">#REF!</definedName>
    <definedName name="GLX_sls98">#REF!</definedName>
    <definedName name="GLX_sls99">#REF!</definedName>
    <definedName name="GOODWILL">#REF!</definedName>
    <definedName name="Goodwill_growth_fore">#REF!</definedName>
    <definedName name="GRate">#REF!</definedName>
    <definedName name="Gross_inc_growth">[76]NOPAT_VDF!#REF!</definedName>
    <definedName name="Gross_income">[76]NOPAT_VDF!$C$10:$AE$10</definedName>
    <definedName name="Gross_income_fore">#REF!</definedName>
    <definedName name="Gross_income_growth_avg">#REF!</definedName>
    <definedName name="Gross_Margin" localSheetId="7">[81]Model!#REF!</definedName>
    <definedName name="Gross_Margin">[81]Model!#REF!</definedName>
    <definedName name="Gross_margin_fore">#REF!</definedName>
    <definedName name="Gross_Profit" localSheetId="7">[81]Model!#REF!</definedName>
    <definedName name="Gross_Profit">[81]Model!#REF!</definedName>
    <definedName name="gross_to_net" localSheetId="7">'[72]Imbruvica P&amp;L'!$B$4</definedName>
    <definedName name="gross_to_net">'[73]Imbruvica P&amp;L'!$B$4</definedName>
    <definedName name="Group">#REF!</definedName>
    <definedName name="growth" hidden="1">{#N/A,#N/A,FALSE,"Welcome";#N/A,#N/A,FALSE,"Instructs";#N/A,#N/A,FALSE,"TOC";#N/A,#N/A,FALSE,"Nestle";#N/A,#N/A,FALSE,"ICExcept";#N/A,#N/A,FALSE,"Equity";#N/A,#N/A,FALSE,"PLPL";#N/A,#N/A,FALSE,"Flexi";#N/A,#N/A,FALSE,"ARAging";#N/A,#N/A,FALSE,"TecDep";#N/A,#N/A,FALSE,"FA";#N/A,#N/A,FALSE,"DefTax";#N/A,#N/A,FALSE,"GAExp";#N/A,#N/A,FALSE,"AssetDet";#N/A,#N/A,FALSE,"MiscPay";#N/A,#N/A,FALSE,"OOI";#N/A,#N/A,FALSE,"Nonop";#N/A,#N/A,FALSE,"InvestDebt";#N/A,#N/A,FALSE,"Head";#N/A,#N/A,FALSE,"Legal";#N/A,#N/A,FALSE,"LTLia";#N/A,#N/A,FALSE,"MfgSources"}</definedName>
    <definedName name="H" localSheetId="7">#REF!</definedName>
    <definedName name="H">#REF!</definedName>
    <definedName name="HARVARD">#REF!</definedName>
    <definedName name="HC">#REF!</definedName>
    <definedName name="help" localSheetId="7">#REF!</definedName>
    <definedName name="help">#REF!</definedName>
    <definedName name="Hide" localSheetId="7">[75]Yields!#REF!,[75]Yields!#REF!,[75]Yields!#REF!</definedName>
    <definedName name="Hide">[75]Yields!#REF!,[75]Yields!#REF!,[75]Yields!#REF!</definedName>
    <definedName name="hidebs" localSheetId="7">#REF!</definedName>
    <definedName name="hidebs">#REF!</definedName>
    <definedName name="High">'[85]MDA Front &amp; Back'!$B$54</definedName>
    <definedName name="Home" localSheetId="7">#REF!</definedName>
    <definedName name="Home">#REF!</definedName>
    <definedName name="HomeOfficeExp">[111]HomeOffice!$C$8:$H$42</definedName>
    <definedName name="HTML_CodePage" hidden="1">1252</definedName>
    <definedName name="HTML_Control" hidden="1">{"'Sch 3B'!$B$1:$I$39"}</definedName>
    <definedName name="HTML_Description" hidden="1">""</definedName>
    <definedName name="HTML_Email" hidden="1">""</definedName>
    <definedName name="HTML_Header" hidden="1">""</definedName>
    <definedName name="HTML_LastUpdate" hidden="1">"7/2/99"</definedName>
    <definedName name="HTML_LineAfter" hidden="1">TRUE</definedName>
    <definedName name="HTML_LineBefore" hidden="1">FALSE</definedName>
    <definedName name="HTML_Name" hidden="1">"J. Roper"</definedName>
    <definedName name="HTML_OBDlg2" hidden="1">TRUE</definedName>
    <definedName name="HTML_OBDlg4" hidden="1">TRUE</definedName>
    <definedName name="HTML_OS" hidden="1">0</definedName>
    <definedName name="HTML_PathFile" hidden="1">"I:\AlconFinance\AlconGroup\AG-StratPlan\1999-2002\Reports\sch 3B.htm"</definedName>
    <definedName name="HTML_Title" hidden="1">""</definedName>
    <definedName name="HTML1_1" hidden="1">"[AUG1997.XLW]SRGP!$B$7:$L$40"</definedName>
    <definedName name="HTML1_10" hidden="1">""</definedName>
    <definedName name="HTML1_11" hidden="1">1</definedName>
    <definedName name="HTML1_12" hidden="1">"F:\OP_RESUL\SURG\IS_SUR.HTM"</definedName>
    <definedName name="HTML1_2" hidden="1">1</definedName>
    <definedName name="HTML1_3" hidden="1">""</definedName>
    <definedName name="HTML1_4" hidden="1">""</definedName>
    <definedName name="HTML1_5" hidden="1">""</definedName>
    <definedName name="HTML1_6" hidden="1">-4146</definedName>
    <definedName name="HTML1_7" hidden="1">1</definedName>
    <definedName name="HTML1_8" hidden="1">"9/10/97"</definedName>
    <definedName name="HTML1_9" hidden="1">"Mike Hoffman"</definedName>
    <definedName name="HTML10_1" hidden="1">"[AUG1997.XLW]International!$B$7:$L$24"</definedName>
    <definedName name="HTML10_10" hidden="1">""</definedName>
    <definedName name="HTML10_11" hidden="1">1</definedName>
    <definedName name="HTML10_12" hidden="1">"F:\OP_RESUL\OTHER\IS_ISUM.HTM"</definedName>
    <definedName name="HTML10_2" hidden="1">1</definedName>
    <definedName name="HTML10_3" hidden="1">""</definedName>
    <definedName name="HTML10_4" hidden="1">""</definedName>
    <definedName name="HTML10_5" hidden="1">""</definedName>
    <definedName name="HTML10_6" hidden="1">-4146</definedName>
    <definedName name="HTML10_7" hidden="1">1</definedName>
    <definedName name="HTML10_8" hidden="1">"9/15/97"</definedName>
    <definedName name="HTML10_9" hidden="1">"Mike Hoffman"</definedName>
    <definedName name="HTML11_1" hidden="1">"[AUG1997.XLW]International!$B$7:$L$39"</definedName>
    <definedName name="HTML11_10" hidden="1">""</definedName>
    <definedName name="HTML11_11" hidden="1">1</definedName>
    <definedName name="HTML11_12" hidden="1">"F:\OP_RESUL\OTHER\IS_ISUM.HTM"</definedName>
    <definedName name="HTML11_2" hidden="1">1</definedName>
    <definedName name="HTML11_3" hidden="1">""</definedName>
    <definedName name="HTML11_4" hidden="1">""</definedName>
    <definedName name="HTML11_5" hidden="1">""</definedName>
    <definedName name="HTML11_6" hidden="1">-4146</definedName>
    <definedName name="HTML11_7" hidden="1">1</definedName>
    <definedName name="HTML11_8" hidden="1">"9/15/97"</definedName>
    <definedName name="HTML11_9" hidden="1">"Mike Hoffman"</definedName>
    <definedName name="HTML12_1" hidden="1">"'[AUG1997.XLW]Eurmea_P&amp;L'!$B$7:$L$39"</definedName>
    <definedName name="HTML12_10" hidden="1">""</definedName>
    <definedName name="HTML12_11" hidden="1">1</definedName>
    <definedName name="HTML12_12" hidden="1">"F:\OP_RESUL\OTHER\IS_EUR.HTM"</definedName>
    <definedName name="HTML12_2" hidden="1">1</definedName>
    <definedName name="HTML12_3" hidden="1">""</definedName>
    <definedName name="HTML12_4" hidden="1">""</definedName>
    <definedName name="HTML12_5" hidden="1">""</definedName>
    <definedName name="HTML12_6" hidden="1">-4146</definedName>
    <definedName name="HTML12_7" hidden="1">1</definedName>
    <definedName name="HTML12_8" hidden="1">"9/15/97"</definedName>
    <definedName name="HTML12_9" hidden="1">"Mike Hoffman"</definedName>
    <definedName name="HTML13_1" hidden="1">"'[AUG1997.XLW]Cafe_P&amp;L'!$B$7:$L$39"</definedName>
    <definedName name="HTML13_10" hidden="1">""</definedName>
    <definedName name="HTML13_11" hidden="1">1</definedName>
    <definedName name="HTML13_12" hidden="1">"F:\OP_RESUL\OTHER\IS_CAFE.HTM"</definedName>
    <definedName name="HTML13_2" hidden="1">1</definedName>
    <definedName name="HTML13_3" hidden="1">""</definedName>
    <definedName name="HTML13_4" hidden="1">""</definedName>
    <definedName name="HTML13_5" hidden="1">""</definedName>
    <definedName name="HTML13_6" hidden="1">-4146</definedName>
    <definedName name="HTML13_7" hidden="1">1</definedName>
    <definedName name="HTML13_8" hidden="1">"9/15/97"</definedName>
    <definedName name="HTML13_9" hidden="1">"Mike Hoffman"</definedName>
    <definedName name="HTML14_1" hidden="1">"'[AUG1997.XLW]Lacar_P&amp;L'!$B$7:$L$39"</definedName>
    <definedName name="HTML14_10" hidden="1">""</definedName>
    <definedName name="HTML14_11" hidden="1">1</definedName>
    <definedName name="HTML14_12" hidden="1">"F:\OP_RESUL\OTHER\IS_LAC.HTM"</definedName>
    <definedName name="HTML14_2" hidden="1">1</definedName>
    <definedName name="HTML14_3" hidden="1">""</definedName>
    <definedName name="HTML14_4" hidden="1">""</definedName>
    <definedName name="HTML14_5" hidden="1">""</definedName>
    <definedName name="HTML14_6" hidden="1">-4146</definedName>
    <definedName name="HTML14_7" hidden="1">1</definedName>
    <definedName name="HTML14_8" hidden="1">"9/15/97"</definedName>
    <definedName name="HTML14_9" hidden="1">"Mike Hoffman"</definedName>
    <definedName name="HTML15_1" hidden="1">"[AUG1997.XLW]Corp.Adjustments!$B$2:$G$22"</definedName>
    <definedName name="HTML15_10" hidden="1">""</definedName>
    <definedName name="HTML15_11" hidden="1">1</definedName>
    <definedName name="HTML15_12" hidden="1">"F:\OP_RESUL\OTHER\CORPADJ.HTM"</definedName>
    <definedName name="HTML15_2" hidden="1">1</definedName>
    <definedName name="HTML15_3" hidden="1">""</definedName>
    <definedName name="HTML15_4" hidden="1">""</definedName>
    <definedName name="HTML15_5" hidden="1">""</definedName>
    <definedName name="HTML15_6" hidden="1">-4146</definedName>
    <definedName name="HTML15_7" hidden="1">1</definedName>
    <definedName name="HTML15_8" hidden="1">"9/15/97"</definedName>
    <definedName name="HTML15_9" hidden="1">"Mike Hoffman"</definedName>
    <definedName name="HTML16_1" hidden="1">"[AUG1997.XLW]flash_report!$C$6:$I$49"</definedName>
    <definedName name="HTML16_10" hidden="1">""</definedName>
    <definedName name="HTML16_11" hidden="1">1</definedName>
    <definedName name="HTML16_12" hidden="1">"F:\OP_RESUL\OTHER\OP_RESU.HTM"</definedName>
    <definedName name="HTML16_2" hidden="1">1</definedName>
    <definedName name="HTML16_3" hidden="1">""</definedName>
    <definedName name="HTML16_4" hidden="1">""</definedName>
    <definedName name="HTML16_5" hidden="1">""</definedName>
    <definedName name="HTML16_6" hidden="1">-4146</definedName>
    <definedName name="HTML16_7" hidden="1">1</definedName>
    <definedName name="HTML16_8" hidden="1">"9/16/97"</definedName>
    <definedName name="HTML16_9" hidden="1">"Mike Hoffman"</definedName>
    <definedName name="HTML17_1" hidden="1">"[SEP1997.XLW]SRGP!$B$7:$L$40"</definedName>
    <definedName name="HTML17_10" hidden="1">""</definedName>
    <definedName name="HTML17_11" hidden="1">1</definedName>
    <definedName name="HTML17_12" hidden="1">"F:\OP_RESUL\SURG\IS_Sur.htm"</definedName>
    <definedName name="HTML17_2" hidden="1">1</definedName>
    <definedName name="HTML17_3" hidden="1">""</definedName>
    <definedName name="HTML17_4" hidden="1">""</definedName>
    <definedName name="HTML17_5" hidden="1">""</definedName>
    <definedName name="HTML17_6" hidden="1">-4146</definedName>
    <definedName name="HTML17_7" hidden="1">1</definedName>
    <definedName name="HTML17_8" hidden="1">"10/8/97"</definedName>
    <definedName name="HTML17_9" hidden="1">"06643HoffmanMP"</definedName>
    <definedName name="HTML18_1" hidden="1">"[SEP1997.XLW]CLCT!$B$7:$L$39"</definedName>
    <definedName name="HTML18_10" hidden="1">""</definedName>
    <definedName name="HTML18_11" hidden="1">1</definedName>
    <definedName name="HTML18_12" hidden="1">"F:\OP_RESUL\VC\IS_VC.htm"</definedName>
    <definedName name="HTML18_2" hidden="1">1</definedName>
    <definedName name="HTML18_3" hidden="1">""</definedName>
    <definedName name="HTML18_4" hidden="1">""</definedName>
    <definedName name="HTML18_5" hidden="1">""</definedName>
    <definedName name="HTML18_6" hidden="1">-4146</definedName>
    <definedName name="HTML18_7" hidden="1">1</definedName>
    <definedName name="HTML18_8" hidden="1">"10/8/97"</definedName>
    <definedName name="HTML18_9" hidden="1">"06643HoffmanMP"</definedName>
    <definedName name="HTML19_1" hidden="1">"'[SEP1997.XLW]3939'!$B$7:$L$39"</definedName>
    <definedName name="HTML19_10" hidden="1">""</definedName>
    <definedName name="HTML19_11" hidden="1">1</definedName>
    <definedName name="HTML19_12" hidden="1">"F:\OP_RESUL\FALCON\IS_Fal.htm"</definedName>
    <definedName name="HTML19_2" hidden="1">1</definedName>
    <definedName name="HTML19_3" hidden="1">""</definedName>
    <definedName name="HTML19_4" hidden="1">""</definedName>
    <definedName name="HTML19_5" hidden="1">""</definedName>
    <definedName name="HTML19_6" hidden="1">-4146</definedName>
    <definedName name="HTML19_7" hidden="1">1</definedName>
    <definedName name="HTML19_8" hidden="1">"10/8/97"</definedName>
    <definedName name="HTML19_9" hidden="1">"06643HoffmanMP"</definedName>
    <definedName name="HTML2_1" hidden="1">"[AUG1997.XLW]CLCT!$B$7:$L$39"</definedName>
    <definedName name="HTML2_10" hidden="1">""</definedName>
    <definedName name="HTML2_11" hidden="1">1</definedName>
    <definedName name="HTML2_12" hidden="1">"F:\OP_RESUL\VC\IS_VC.HTM"</definedName>
    <definedName name="HTML2_2" hidden="1">1</definedName>
    <definedName name="HTML2_3" hidden="1">""</definedName>
    <definedName name="HTML2_4" hidden="1">""</definedName>
    <definedName name="HTML2_5" hidden="1">""</definedName>
    <definedName name="HTML2_6" hidden="1">-4146</definedName>
    <definedName name="HTML2_7" hidden="1">1</definedName>
    <definedName name="HTML2_8" hidden="1">"9/10/97"</definedName>
    <definedName name="HTML2_9" hidden="1">"Mike Hoffman"</definedName>
    <definedName name="HTML20_1" hidden="1">"'[SEP1997.XLW]OPHR-3939'!$B$7:$L$39"</definedName>
    <definedName name="HTML20_10" hidden="1">""</definedName>
    <definedName name="HTML20_11" hidden="1">1</definedName>
    <definedName name="HTML20_12" hidden="1">"F:\OP_RESUL\OPHT\IS_Oph.htm"</definedName>
    <definedName name="HTML20_2" hidden="1">1</definedName>
    <definedName name="HTML20_3" hidden="1">""</definedName>
    <definedName name="HTML20_4" hidden="1">""</definedName>
    <definedName name="HTML20_5" hidden="1">""</definedName>
    <definedName name="HTML20_6" hidden="1">-4146</definedName>
    <definedName name="HTML20_7" hidden="1">1</definedName>
    <definedName name="HTML20_8" hidden="1">"10/8/97"</definedName>
    <definedName name="HTML20_9" hidden="1">"06643HoffmanMP"</definedName>
    <definedName name="HTML21_1" hidden="1">"[SEP1997.XLW]USoperations!$B$7:$I$39"</definedName>
    <definedName name="HTML21_10" hidden="1">""</definedName>
    <definedName name="HTML21_11" hidden="1">1</definedName>
    <definedName name="HTML21_12" hidden="1">"F:\OP_RESUL\OTHER\IS_Sum.htm"</definedName>
    <definedName name="HTML21_2" hidden="1">1</definedName>
    <definedName name="HTML21_3" hidden="1">""</definedName>
    <definedName name="HTML21_4" hidden="1">""</definedName>
    <definedName name="HTML21_5" hidden="1">""</definedName>
    <definedName name="HTML21_6" hidden="1">-4146</definedName>
    <definedName name="HTML21_7" hidden="1">1</definedName>
    <definedName name="HTML21_8" hidden="1">"10/10/97"</definedName>
    <definedName name="HTML21_9" hidden="1">"06643HoffmanMP"</definedName>
    <definedName name="HTML22_1" hidden="1">"[SEP1997.XLW]Corp.Adjustments!$B$2:$G$24"</definedName>
    <definedName name="HTML22_10" hidden="1">""</definedName>
    <definedName name="HTML22_11" hidden="1">1</definedName>
    <definedName name="HTML22_12" hidden="1">"F:\OP_RESUL\OTHER\CorpAdj.htm"</definedName>
    <definedName name="HTML22_2" hidden="1">1</definedName>
    <definedName name="HTML22_3" hidden="1">""</definedName>
    <definedName name="HTML22_4" hidden="1">""</definedName>
    <definedName name="HTML22_5" hidden="1">""</definedName>
    <definedName name="HTML22_6" hidden="1">-4146</definedName>
    <definedName name="HTML22_7" hidden="1">1</definedName>
    <definedName name="HTML22_8" hidden="1">"10/10/97"</definedName>
    <definedName name="HTML22_9" hidden="1">"06643HoffmanMP"</definedName>
    <definedName name="HTML23_1" hidden="1">"[oct1997.XLW]flash_report!$A$29"</definedName>
    <definedName name="HTML23_10" hidden="1">""</definedName>
    <definedName name="HTML23_11" hidden="1">1</definedName>
    <definedName name="HTML23_12" hidden="1">"F:\OP_RESUL\OTHER\Op_Resu.htm"</definedName>
    <definedName name="HTML23_2" hidden="1">1</definedName>
    <definedName name="HTML23_3" hidden="1">""</definedName>
    <definedName name="HTML23_4" hidden="1">""</definedName>
    <definedName name="HTML23_5" hidden="1">""</definedName>
    <definedName name="HTML23_6" hidden="1">-4146</definedName>
    <definedName name="HTML23_7" hidden="1">1</definedName>
    <definedName name="HTML23_8" hidden="1">"11/10/97"</definedName>
    <definedName name="HTML23_9" hidden="1">"06643HoffmanMP"</definedName>
    <definedName name="HTML24_1" hidden="1">"[oct1997.XLW]flash_report!$C$6:$I$49"</definedName>
    <definedName name="HTML24_10" hidden="1">""</definedName>
    <definedName name="HTML24_11" hidden="1">1</definedName>
    <definedName name="HTML24_12" hidden="1">"F:\OP_RESUL\OTHER\Op_Resu.htm"</definedName>
    <definedName name="HTML24_2" hidden="1">1</definedName>
    <definedName name="HTML24_3" hidden="1">""</definedName>
    <definedName name="HTML24_4" hidden="1">""</definedName>
    <definedName name="HTML24_5" hidden="1">""</definedName>
    <definedName name="HTML24_6" hidden="1">-4146</definedName>
    <definedName name="HTML24_7" hidden="1">1</definedName>
    <definedName name="HTML24_8" hidden="1">"11/10/97"</definedName>
    <definedName name="HTML24_9" hidden="1">"06643HoffmanMP"</definedName>
    <definedName name="HTML25_1" hidden="1">"[oct1997.XLW]SRGP!$B$7:$L$40"</definedName>
    <definedName name="HTML25_10" hidden="1">""</definedName>
    <definedName name="HTML25_11" hidden="1">1</definedName>
    <definedName name="HTML25_12" hidden="1">"F:\OP_RESUL\SURG\IS_Sur.htm"</definedName>
    <definedName name="HTML25_2" hidden="1">1</definedName>
    <definedName name="HTML25_3" hidden="1">""</definedName>
    <definedName name="HTML25_4" hidden="1">""</definedName>
    <definedName name="HTML25_5" hidden="1">""</definedName>
    <definedName name="HTML25_6" hidden="1">-4146</definedName>
    <definedName name="HTML25_7" hidden="1">1</definedName>
    <definedName name="HTML25_8" hidden="1">"11/10/97"</definedName>
    <definedName name="HTML25_9" hidden="1">"06643HoffmanMP"</definedName>
    <definedName name="HTML26_1" hidden="1">"[oct1997.XLW]CLCT!$B$7:$L$39"</definedName>
    <definedName name="HTML26_10" hidden="1">""</definedName>
    <definedName name="HTML26_11" hidden="1">1</definedName>
    <definedName name="HTML26_12" hidden="1">"F:\OP_RESUL\VC\IS_VC.htm"</definedName>
    <definedName name="HTML26_2" hidden="1">1</definedName>
    <definedName name="HTML26_3" hidden="1">""</definedName>
    <definedName name="HTML26_4" hidden="1">""</definedName>
    <definedName name="HTML26_5" hidden="1">""</definedName>
    <definedName name="HTML26_6" hidden="1">-4146</definedName>
    <definedName name="HTML26_7" hidden="1">1</definedName>
    <definedName name="HTML26_8" hidden="1">"11/10/97"</definedName>
    <definedName name="HTML26_9" hidden="1">"06643HoffmanMP"</definedName>
    <definedName name="HTML27_1" hidden="1">"'[oct1997.XLW]3939'!$B$7:$L$39"</definedName>
    <definedName name="HTML27_10" hidden="1">""</definedName>
    <definedName name="HTML27_11" hidden="1">1</definedName>
    <definedName name="HTML27_12" hidden="1">"F:\OP_RESUL\FALCON\IS_Fal.htm"</definedName>
    <definedName name="HTML27_2" hidden="1">1</definedName>
    <definedName name="HTML27_3" hidden="1">""</definedName>
    <definedName name="HTML27_4" hidden="1">""</definedName>
    <definedName name="HTML27_5" hidden="1">""</definedName>
    <definedName name="HTML27_6" hidden="1">-4146</definedName>
    <definedName name="HTML27_7" hidden="1">1</definedName>
    <definedName name="HTML27_8" hidden="1">"11/10/97"</definedName>
    <definedName name="HTML27_9" hidden="1">"06643HoffmanMP"</definedName>
    <definedName name="HTML28_1" hidden="1">"'[oct1997.XLW]OPHR-3939'!$B$7:$L$39"</definedName>
    <definedName name="HTML28_10" hidden="1">""</definedName>
    <definedName name="HTML28_11" hidden="1">1</definedName>
    <definedName name="HTML28_12" hidden="1">"F:\OP_RESUL\OPHT\IS_Oph.htm"</definedName>
    <definedName name="HTML28_2" hidden="1">1</definedName>
    <definedName name="HTML28_3" hidden="1">""</definedName>
    <definedName name="HTML28_4" hidden="1">""</definedName>
    <definedName name="HTML28_5" hidden="1">""</definedName>
    <definedName name="HTML28_6" hidden="1">-4146</definedName>
    <definedName name="HTML28_7" hidden="1">1</definedName>
    <definedName name="HTML28_8" hidden="1">"11/10/97"</definedName>
    <definedName name="HTML28_9" hidden="1">"06643HoffmanMP"</definedName>
    <definedName name="HTML29_1" hidden="1">"[oct1997.XLW]USoperations!$B$7:$I$39"</definedName>
    <definedName name="HTML29_10" hidden="1">""</definedName>
    <definedName name="HTML29_11" hidden="1">1</definedName>
    <definedName name="HTML29_12" hidden="1">"F:\OP_RESUL\OTHER\IS_Sum.htm"</definedName>
    <definedName name="HTML29_2" hidden="1">1</definedName>
    <definedName name="HTML29_3" hidden="1">""</definedName>
    <definedName name="HTML29_4" hidden="1">""</definedName>
    <definedName name="HTML29_5" hidden="1">""</definedName>
    <definedName name="HTML29_6" hidden="1">-4146</definedName>
    <definedName name="HTML29_7" hidden="1">1</definedName>
    <definedName name="HTML29_8" hidden="1">"11/10/97"</definedName>
    <definedName name="HTML29_9" hidden="1">"06643HoffmanMP"</definedName>
    <definedName name="HTML3_1" hidden="1">"'[AUG1997.XLW]3939'!$B$7:$L$39"</definedName>
    <definedName name="HTML3_10" hidden="1">""</definedName>
    <definedName name="HTML3_11" hidden="1">1</definedName>
    <definedName name="HTML3_12" hidden="1">"F:\OP_RESUL\FALCON\IS_FAL.HTM"</definedName>
    <definedName name="HTML3_2" hidden="1">1</definedName>
    <definedName name="HTML3_3" hidden="1">""</definedName>
    <definedName name="HTML3_4" hidden="1">""</definedName>
    <definedName name="HTML3_5" hidden="1">""</definedName>
    <definedName name="HTML3_6" hidden="1">-4146</definedName>
    <definedName name="HTML3_7" hidden="1">1</definedName>
    <definedName name="HTML3_8" hidden="1">"9/10/97"</definedName>
    <definedName name="HTML3_9" hidden="1">"Mike Hoffman"</definedName>
    <definedName name="HTML30_1" hidden="1">"[oct1997.XLW]International!$B$7:$L$39"</definedName>
    <definedName name="HTML30_10" hidden="1">""</definedName>
    <definedName name="HTML30_11" hidden="1">1</definedName>
    <definedName name="HTML30_12" hidden="1">"F:\OP_RESUL\OTHER\IS_ISum.htm"</definedName>
    <definedName name="HTML30_2" hidden="1">1</definedName>
    <definedName name="HTML30_3" hidden="1">""</definedName>
    <definedName name="HTML30_4" hidden="1">""</definedName>
    <definedName name="HTML30_5" hidden="1">""</definedName>
    <definedName name="HTML30_6" hidden="1">-4146</definedName>
    <definedName name="HTML30_7" hidden="1">1</definedName>
    <definedName name="HTML30_8" hidden="1">"11/10/97"</definedName>
    <definedName name="HTML30_9" hidden="1">"06643HoffmanMP"</definedName>
    <definedName name="HTML31_1" hidden="1">"'[oct1997.XLW]Eurmea_P&amp;L'!$B$7:$L$39"</definedName>
    <definedName name="HTML31_10" hidden="1">""</definedName>
    <definedName name="HTML31_11" hidden="1">1</definedName>
    <definedName name="HTML31_12" hidden="1">"F:\OP_RESUL\OTHER\IS_Eur.htm"</definedName>
    <definedName name="HTML31_2" hidden="1">1</definedName>
    <definedName name="HTML31_3" hidden="1">""</definedName>
    <definedName name="HTML31_4" hidden="1">""</definedName>
    <definedName name="HTML31_5" hidden="1">""</definedName>
    <definedName name="HTML31_6" hidden="1">-4146</definedName>
    <definedName name="HTML31_7" hidden="1">1</definedName>
    <definedName name="HTML31_8" hidden="1">"11/10/97"</definedName>
    <definedName name="HTML31_9" hidden="1">"06643HoffmanMP"</definedName>
    <definedName name="HTML32_1" hidden="1">"'[oct1997.XLW]Cafe_P&amp;L'!$B$7:$L$39"</definedName>
    <definedName name="HTML32_10" hidden="1">""</definedName>
    <definedName name="HTML32_11" hidden="1">1</definedName>
    <definedName name="HTML32_12" hidden="1">"F:\OP_RESUL\OTHER\IS_Cafe.htm"</definedName>
    <definedName name="HTML32_2" hidden="1">1</definedName>
    <definedName name="HTML32_3" hidden="1">""</definedName>
    <definedName name="HTML32_4" hidden="1">""</definedName>
    <definedName name="HTML32_5" hidden="1">""</definedName>
    <definedName name="HTML32_6" hidden="1">-4146</definedName>
    <definedName name="HTML32_7" hidden="1">1</definedName>
    <definedName name="HTML32_8" hidden="1">"11/10/97"</definedName>
    <definedName name="HTML32_9" hidden="1">"06643HoffmanMP"</definedName>
    <definedName name="HTML33_1" hidden="1">"'[oct1997.XLW]Lacar_P&amp;L'!$B$7:$L$39"</definedName>
    <definedName name="HTML33_10" hidden="1">""</definedName>
    <definedName name="HTML33_11" hidden="1">1</definedName>
    <definedName name="HTML33_12" hidden="1">"F:\OP_RESUL\OTHER\IS_Lac.htm"</definedName>
    <definedName name="HTML33_2" hidden="1">1</definedName>
    <definedName name="HTML33_3" hidden="1">""</definedName>
    <definedName name="HTML33_4" hidden="1">""</definedName>
    <definedName name="HTML33_5" hidden="1">""</definedName>
    <definedName name="HTML33_6" hidden="1">-4146</definedName>
    <definedName name="HTML33_7" hidden="1">1</definedName>
    <definedName name="HTML33_8" hidden="1">"11/10/97"</definedName>
    <definedName name="HTML33_9" hidden="1">"06643HoffmanMP"</definedName>
    <definedName name="HTML34_1" hidden="1">"'[oct1997.XLW]Japan_P&amp;L'!$B$7:$L$39"</definedName>
    <definedName name="HTML34_10" hidden="1">""</definedName>
    <definedName name="HTML34_11" hidden="1">1</definedName>
    <definedName name="HTML34_12" hidden="1">"F:\OP_RESUL\OTHER\IS_Jap.htm"</definedName>
    <definedName name="HTML34_2" hidden="1">1</definedName>
    <definedName name="HTML34_3" hidden="1">""</definedName>
    <definedName name="HTML34_4" hidden="1">""</definedName>
    <definedName name="HTML34_5" hidden="1">""</definedName>
    <definedName name="HTML34_6" hidden="1">-4146</definedName>
    <definedName name="HTML34_7" hidden="1">1</definedName>
    <definedName name="HTML34_8" hidden="1">"11/10/97"</definedName>
    <definedName name="HTML34_9" hidden="1">"06643HoffmanMP"</definedName>
    <definedName name="HTML35_1" hidden="1">"[oct1997.XLW]OP_Profit_Summary!$C$6:$I$35"</definedName>
    <definedName name="HTML35_10" hidden="1">""</definedName>
    <definedName name="HTML35_11" hidden="1">1</definedName>
    <definedName name="HTML35_12" hidden="1">"F:\OP_RESUL\OTHER\opm_sum.htm"</definedName>
    <definedName name="HTML35_2" hidden="1">1</definedName>
    <definedName name="HTML35_3" hidden="1">""</definedName>
    <definedName name="HTML35_4" hidden="1">""</definedName>
    <definedName name="HTML35_5" hidden="1">""</definedName>
    <definedName name="HTML35_6" hidden="1">-4146</definedName>
    <definedName name="HTML35_7" hidden="1">1</definedName>
    <definedName name="HTML35_8" hidden="1">"11/10/97"</definedName>
    <definedName name="HTML35_9" hidden="1">"06643HoffmanMP"</definedName>
    <definedName name="HTML36_1" hidden="1">"[oct1997.XLW]EURMEA_DC!$C$6:$K$50"</definedName>
    <definedName name="HTML36_10" hidden="1">""</definedName>
    <definedName name="HTML36_11" hidden="1">1</definedName>
    <definedName name="HTML36_12" hidden="1">"F:\OP_RESUL\OTHER\opm_eur.htm"</definedName>
    <definedName name="HTML36_2" hidden="1">1</definedName>
    <definedName name="HTML36_3" hidden="1">""</definedName>
    <definedName name="HTML36_4" hidden="1">""</definedName>
    <definedName name="HTML36_5" hidden="1">""</definedName>
    <definedName name="HTML36_6" hidden="1">-4146</definedName>
    <definedName name="HTML36_7" hidden="1">1</definedName>
    <definedName name="HTML36_8" hidden="1">"11/10/97"</definedName>
    <definedName name="HTML36_9" hidden="1">"06643HoffmanMP"</definedName>
    <definedName name="HTML37_1" hidden="1">"[oct1997.XLW]LACAR_DC!$C$6:$K$29"</definedName>
    <definedName name="HTML37_10" hidden="1">""</definedName>
    <definedName name="HTML37_11" hidden="1">1</definedName>
    <definedName name="HTML37_12" hidden="1">"F:\OP_RESUL\OTHER\opm_laca.htm"</definedName>
    <definedName name="HTML37_2" hidden="1">1</definedName>
    <definedName name="HTML37_3" hidden="1">""</definedName>
    <definedName name="HTML37_4" hidden="1">""</definedName>
    <definedName name="HTML37_5" hidden="1">""</definedName>
    <definedName name="HTML37_6" hidden="1">-4146</definedName>
    <definedName name="HTML37_7" hidden="1">1</definedName>
    <definedName name="HTML37_8" hidden="1">"11/10/97"</definedName>
    <definedName name="HTML37_9" hidden="1">"06643HoffmanMP"</definedName>
    <definedName name="HTML38_1" hidden="1">"[oct1997.XLW]CAFE_DC!$C$6:$K$33"</definedName>
    <definedName name="HTML38_10" hidden="1">""</definedName>
    <definedName name="HTML38_11" hidden="1">1</definedName>
    <definedName name="HTML38_12" hidden="1">"F:\OP_RESUL\OTHER\opm_cafe.htm"</definedName>
    <definedName name="HTML38_2" hidden="1">1</definedName>
    <definedName name="HTML38_3" hidden="1">""</definedName>
    <definedName name="HTML38_4" hidden="1">""</definedName>
    <definedName name="HTML38_5" hidden="1">""</definedName>
    <definedName name="HTML38_6" hidden="1">-4146</definedName>
    <definedName name="HTML38_7" hidden="1">1</definedName>
    <definedName name="HTML38_8" hidden="1">"11/10/97"</definedName>
    <definedName name="HTML38_9" hidden="1">"06643HoffmanMP"</definedName>
    <definedName name="HTML39_1" hidden="1">"[oct1997.XLW]Corp.Adjustments!$B$2:$G$20"</definedName>
    <definedName name="HTML39_10" hidden="1">""</definedName>
    <definedName name="HTML39_11" hidden="1">1</definedName>
    <definedName name="HTML39_12" hidden="1">"F:\OP_RESUL\OTHER\CorpAdj.htm"</definedName>
    <definedName name="HTML39_2" hidden="1">1</definedName>
    <definedName name="HTML39_3" hidden="1">""</definedName>
    <definedName name="HTML39_4" hidden="1">""</definedName>
    <definedName name="HTML39_5" hidden="1">""</definedName>
    <definedName name="HTML39_6" hidden="1">-4146</definedName>
    <definedName name="HTML39_7" hidden="1">1</definedName>
    <definedName name="HTML39_8" hidden="1">"11/10/97"</definedName>
    <definedName name="HTML39_9" hidden="1">"06643HoffmanMP"</definedName>
    <definedName name="HTML4_1" hidden="1">"'[AUG1997.XLW]OPHR-3939'!$B$7:$L$39"</definedName>
    <definedName name="HTML4_10" hidden="1">""</definedName>
    <definedName name="HTML4_11" hidden="1">1</definedName>
    <definedName name="HTML4_12" hidden="1">"F:\OP_RESUL\OPHT\IS_OPH.HTM"</definedName>
    <definedName name="HTML4_2" hidden="1">1</definedName>
    <definedName name="HTML4_3" hidden="1">""</definedName>
    <definedName name="HTML4_4" hidden="1">""</definedName>
    <definedName name="HTML4_5" hidden="1">""</definedName>
    <definedName name="HTML4_6" hidden="1">-4146</definedName>
    <definedName name="HTML4_7" hidden="1">1</definedName>
    <definedName name="HTML4_8" hidden="1">"9/10/97"</definedName>
    <definedName name="HTML4_9" hidden="1">"Mike Hoffman"</definedName>
    <definedName name="HTML5_1" hidden="1">"[AUG1997.XLW]OP_Profit_Summary!$C$6:$K$35"</definedName>
    <definedName name="HTML5_10" hidden="1">""</definedName>
    <definedName name="HTML5_11" hidden="1">1</definedName>
    <definedName name="HTML5_12" hidden="1">"F:\OP_RESUL\OTHER\OPM_SUM.HTM"</definedName>
    <definedName name="HTML5_2" hidden="1">1</definedName>
    <definedName name="HTML5_3" hidden="1">""</definedName>
    <definedName name="HTML5_4" hidden="1">""</definedName>
    <definedName name="HTML5_5" hidden="1">""</definedName>
    <definedName name="HTML5_6" hidden="1">-4146</definedName>
    <definedName name="HTML5_7" hidden="1">1</definedName>
    <definedName name="HTML5_8" hidden="1">"9/15/97"</definedName>
    <definedName name="HTML5_9" hidden="1">"Mike Hoffman"</definedName>
    <definedName name="HTML6_1" hidden="1">"[AUG1997.XLW]OP_Profit_Summary!$C$6:$I$35"</definedName>
    <definedName name="HTML6_10" hidden="1">""</definedName>
    <definedName name="HTML6_11" hidden="1">1</definedName>
    <definedName name="HTML6_12" hidden="1">"F:\OP_RESUL\OTHER\OPM_SUM.HTM"</definedName>
    <definedName name="HTML6_2" hidden="1">1</definedName>
    <definedName name="HTML6_3" hidden="1">""</definedName>
    <definedName name="HTML6_4" hidden="1">""</definedName>
    <definedName name="HTML6_5" hidden="1">""</definedName>
    <definedName name="HTML6_6" hidden="1">-4146</definedName>
    <definedName name="HTML6_7" hidden="1">1</definedName>
    <definedName name="HTML6_8" hidden="1">"9/15/97"</definedName>
    <definedName name="HTML6_9" hidden="1">"Mike Hoffman"</definedName>
    <definedName name="HTML7_1" hidden="1">"[AUG1997.XLW]EURMEA_DC!$C$6:$K$50"</definedName>
    <definedName name="HTML7_10" hidden="1">""</definedName>
    <definedName name="HTML7_11" hidden="1">1</definedName>
    <definedName name="HTML7_12" hidden="1">"F:\OP_RESUL\OTHER\OPM_EUR.HTM"</definedName>
    <definedName name="HTML7_2" hidden="1">1</definedName>
    <definedName name="HTML7_3" hidden="1">""</definedName>
    <definedName name="HTML7_4" hidden="1">""</definedName>
    <definedName name="HTML7_5" hidden="1">""</definedName>
    <definedName name="HTML7_6" hidden="1">-4146</definedName>
    <definedName name="HTML7_7" hidden="1">1</definedName>
    <definedName name="HTML7_8" hidden="1">"9/15/97"</definedName>
    <definedName name="HTML7_9" hidden="1">"Mike Hoffman"</definedName>
    <definedName name="HTML8_1" hidden="1">"[AUG1997.XLW]LACAR_DC!$C$6:$K$29"</definedName>
    <definedName name="HTML8_10" hidden="1">""</definedName>
    <definedName name="HTML8_11" hidden="1">1</definedName>
    <definedName name="HTML8_12" hidden="1">"F:\OP_RESUL\OTHER\OPM_LACA.HTM"</definedName>
    <definedName name="HTML8_2" hidden="1">1</definedName>
    <definedName name="HTML8_3" hidden="1">""</definedName>
    <definedName name="HTML8_4" hidden="1">""</definedName>
    <definedName name="HTML8_5" hidden="1">""</definedName>
    <definedName name="HTML8_6" hidden="1">-4146</definedName>
    <definedName name="HTML8_7" hidden="1">1</definedName>
    <definedName name="HTML8_8" hidden="1">"9/15/97"</definedName>
    <definedName name="HTML8_9" hidden="1">"Mike Hoffman"</definedName>
    <definedName name="HTML9_1" hidden="1">"[AUG1997.XLW]CAFE_DC!$C$6:$K$33"</definedName>
    <definedName name="HTML9_10" hidden="1">""</definedName>
    <definedName name="HTML9_11" hidden="1">1</definedName>
    <definedName name="HTML9_12" hidden="1">"F:\OP_RESUL\OTHER\OPM_CAFE.HTM"</definedName>
    <definedName name="HTML9_2" hidden="1">1</definedName>
    <definedName name="HTML9_3" hidden="1">""</definedName>
    <definedName name="HTML9_4" hidden="1">""</definedName>
    <definedName name="HTML9_5" hidden="1">""</definedName>
    <definedName name="HTML9_6" hidden="1">-4146</definedName>
    <definedName name="HTML9_7" hidden="1">1</definedName>
    <definedName name="HTML9_8" hidden="1">"9/15/97"</definedName>
    <definedName name="HTML9_9" hidden="1">"Mike Hoffman"</definedName>
    <definedName name="HTMLCount" hidden="1">39</definedName>
    <definedName name="i_an_new_business" localSheetId="7">[86]SQLSheet!#REF!</definedName>
    <definedName name="i_an_new_business">[87]SQLSheet!#REF!</definedName>
    <definedName name="i_claims_ratio" localSheetId="7">[86]SQLSheet!#REF!</definedName>
    <definedName name="i_claims_ratio">[87]SQLSheet!#REF!</definedName>
    <definedName name="i_combined_ratio" localSheetId="7">[86]SQLSheet!#REF!</definedName>
    <definedName name="i_combined_ratio">[87]SQLSheet!#REF!</definedName>
    <definedName name="i_embedded_value" localSheetId="7">[86]SQLSheet!#REF!</definedName>
    <definedName name="i_embedded_value">[87]SQLSheet!#REF!</definedName>
    <definedName name="i_expense_ratio" localSheetId="7">[86]SQLSheet!#REF!</definedName>
    <definedName name="i_expense_ratio">[87]SQLSheet!#REF!</definedName>
    <definedName name="I_O_N1">'[85]MDA Front &amp; Back'!$C$41:$D$43</definedName>
    <definedName name="I_O_N2">'[85]MDA Front &amp; Back'!$B$41:$C$43</definedName>
    <definedName name="I_O_N3">'[85]MDA Front &amp; Back'!$H$41:$I$43</definedName>
    <definedName name="I_O_N4">'[85]MDA Front &amp; Back'!$G$41:$H$43</definedName>
    <definedName name="I_O_N5">'[85]MDA Front &amp; Back'!$E$41:$E$43</definedName>
    <definedName name="I_O_N6">'[85]MDA Front &amp; Back'!$D$41:$D$43</definedName>
    <definedName name="I_O_N7">'[85]MDA Front &amp; Back'!$J$41:$J$43</definedName>
    <definedName name="I_O_N8">'[85]MDA Front &amp; Back'!$I$41:$I$43</definedName>
    <definedName name="i_solvency_ratio" localSheetId="7">[86]SQLSheet!#REF!</definedName>
    <definedName name="i_solvency_ratio">[87]SQLSheet!#REF!</definedName>
    <definedName name="IC_1">'[76]Invested capital_VDF'!$P$1:$P$65536</definedName>
    <definedName name="IC_2">'[76]Invested capital_VDF'!$O$1:$O$65536</definedName>
    <definedName name="IC_P">'[76]Invested capital_VDF'!$Q$1:$Q$65536</definedName>
    <definedName name="IC_P1">'[76]Invested capital_VDF'!$R$1:$R$65536</definedName>
    <definedName name="IC_P2">'[76]Invested capital_VDF'!$S$1:$S$65536</definedName>
    <definedName name="IC_P3">'[76]Invested capital_VDF'!$T$1:$T$65536</definedName>
    <definedName name="icd">#REF!</definedName>
    <definedName name="icn">#REF!</definedName>
    <definedName name="icp">#REF!</definedName>
    <definedName name="icusymbol">#REF!</definedName>
    <definedName name="IDB_COMPANY_ID" localSheetId="7">#REF!</definedName>
    <definedName name="IDB_COMPANY_ID">#REF!</definedName>
    <definedName name="IDB_SECURITY_ID" localSheetId="7">#REF!</definedName>
    <definedName name="IDB_SECURITY_ID">#REF!</definedName>
    <definedName name="IDBInputsDialog" localSheetId="7">[104]Storage!$B$14:$B$35,[104]Storage!$B$4:$B$6,[104]Storage!$B$51</definedName>
    <definedName name="IDBInputsDialog">[99]Storage!$B$14:$B$35,[99]Storage!$B$4:$B$6,[99]Storage!$B$51</definedName>
    <definedName name="ief">#REF!</definedName>
    <definedName name="impact_chart">'[85]MDA Front &amp; Back'!$A$40:$A$43,'[85]MDA Front &amp; Back'!$F$40:$F$43,'[85]MDA Front &amp; Back'!$K$40:$K$43</definedName>
    <definedName name="ImpressionEquivalent">#REF!</definedName>
    <definedName name="IN">[75]Yields!$C$3:$O$40</definedName>
    <definedName name="Inc_cap_RnD_fore">#REF!</definedName>
    <definedName name="Inc00">[68]IS!$AI$7:$AI$39</definedName>
    <definedName name="Income_before_taxes">[76]NOPAT_VDF!#REF!</definedName>
    <definedName name="Income_equivalents">[76]NOPAT_VDF!$C$30:$AZ$30</definedName>
    <definedName name="Income_equivalents_fore">#REF!</definedName>
    <definedName name="Income_form_uncons_subs_fore">#REF!</definedName>
    <definedName name="Income_from_Unconsolidated_Subs">[76]NOPAT_VDF!$C$48:$AZ$48</definedName>
    <definedName name="Income_State">[75]Yields!$A$2:$A$59</definedName>
    <definedName name="INCOME_STATEMENT">[75]Yields!$A$2:$A$59</definedName>
    <definedName name="Income_tax">[76]NOPAT_VDF!$C$34:$AE$34</definedName>
    <definedName name="Income_tax_fore">#REF!</definedName>
    <definedName name="Income_tax_growth_fore">#REF!</definedName>
    <definedName name="Income_taxes_payable_growth_fore">#REF!</definedName>
    <definedName name="Increase_cap_RnD_fore">#REF!</definedName>
    <definedName name="Increase_Capitalized_R_D_net">[76]NOPAT_VDF!$C$22:$AZ$22</definedName>
    <definedName name="Increase_in_other_liabilities">[76]NOPAT_VDF!#REF!</definedName>
    <definedName name="IncSt">'[117]Income Statement'!$A:$IV</definedName>
    <definedName name="IncStItem">'[117]Income Statement'!$A$1:$A$65536</definedName>
    <definedName name="IncStQuarter">'[117]Income Statement'!$A$1:$IV$1</definedName>
    <definedName name="INDUSTRY_GROUP_NM" localSheetId="7">#REF!</definedName>
    <definedName name="INDUSTRY_GROUP_NM">#REF!</definedName>
    <definedName name="INDUSTRY_SECTOR_NM" localSheetId="7">#REF!</definedName>
    <definedName name="INDUSTRY_SECTOR_NM">#REF!</definedName>
    <definedName name="Inflation" localSheetId="7">#REF!</definedName>
    <definedName name="Inflation">#REF!</definedName>
    <definedName name="INSTR_ebitda00" localSheetId="7">'[118]p&amp;leuro'!$J$39</definedName>
    <definedName name="INSTR_ebitda00">'[119]p&amp;leuro'!$J$39</definedName>
    <definedName name="INSTR_ebitda97" localSheetId="7">'[118]p&amp;leuro'!$J$15</definedName>
    <definedName name="INSTR_ebitda97">'[119]p&amp;leuro'!$J$15</definedName>
    <definedName name="INSTR_ebitda98" localSheetId="7">'[118]p&amp;leuro'!$J$23</definedName>
    <definedName name="INSTR_ebitda98">'[119]p&amp;leuro'!$J$23</definedName>
    <definedName name="INSTR_ebitda99" localSheetId="7">'[118]p&amp;leuro'!$J$31</definedName>
    <definedName name="INSTR_ebitda99">'[119]p&amp;leuro'!$J$31</definedName>
    <definedName name="INSTR_netdbt" localSheetId="7">#REF!</definedName>
    <definedName name="INSTR_netdbt">#REF!</definedName>
    <definedName name="instructions" localSheetId="7">#REF!</definedName>
    <definedName name="instructions">#REF!</definedName>
    <definedName name="INTEREST">[79]database!#REF!</definedName>
    <definedName name="Interest_exp_growth_fore">#REF!</definedName>
    <definedName name="Interest_exp_inc_fore">#REF!</definedName>
    <definedName name="Interest_expense_income">[76]NOPAT_VDF!$C$63:$AE$63</definedName>
    <definedName name="Interest_Income__Expense" localSheetId="7">[81]Model!#REF!</definedName>
    <definedName name="Interest_Income__Expense">[81]Model!#REF!</definedName>
    <definedName name="InterimResults" localSheetId="7">#REF!</definedName>
    <definedName name="InterimResults">#REF!</definedName>
    <definedName name="interl" localSheetId="7">#REF!</definedName>
    <definedName name="interl">#REF!</definedName>
    <definedName name="INTERNATIONAL">#REF!</definedName>
    <definedName name="internl" localSheetId="7">#REF!</definedName>
    <definedName name="internl">#REF!</definedName>
    <definedName name="Inventories" localSheetId="7">[81]Model!#REF!</definedName>
    <definedName name="Inventories">[81]Model!#REF!</definedName>
    <definedName name="Inventory_growth_fore">#REF!</definedName>
    <definedName name="Invested_capital">'[76]Invested capital_VDF'!$C$87:$AE$87</definedName>
    <definedName name="Invested_capital_DCF">[76]DCF_VDF!$C$77:$AZ$77</definedName>
    <definedName name="Invested_capital_growth_fore">#REF!</definedName>
    <definedName name="Invested_capital_turns_DCF">[76]DCF_VDF!$C$83:$AZ$83</definedName>
    <definedName name="Invested_capital_turns_fore">#REF!</definedName>
    <definedName name="Investment_tax_credits" localSheetId="7">[81]Model!#REF!</definedName>
    <definedName name="Investment_tax_credits">[81]Model!#REF!</definedName>
    <definedName name="INVESTMENTS">#REF!</definedName>
    <definedName name="Investors">[92]Transactions!$A$5:$J$9987</definedName>
    <definedName name="IOE_LHSN">'[85]MDA Front &amp; Back'!$F$40</definedName>
    <definedName name="IOE_RHSN">'[85]MDA Front &amp; Back'!$K$40</definedName>
    <definedName name="IOEcheck">'[85]MDA Front &amp; Back'!$A$40</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ENCY" hidden="1">"c8960"</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_UNUSED_UNUSED" hidden="1">"c8135"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"c11749"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"c1349"</definedName>
    <definedName name="IQ_BV_SHARE" hidden="1">"c100"</definedName>
    <definedName name="IQ_BV_STDDEV_EST_REUT" hidden="1">"c5408"</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Y" hidden="1">"c102"</definedName>
    <definedName name="IQ_CAL_Y_EST" hidden="1">"c6797"</definedName>
    <definedName name="IQ_CAL_Y_EST_CIQ" hidden="1">"c6809"</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HIGH_EST" hidden="1">"c4166"</definedName>
    <definedName name="IQ_CASH_OPER_LOW_EST" hidden="1">"c4244"</definedName>
    <definedName name="IQ_CASH_OPER_MEDIAN_EST" hidden="1">"c4245"</definedName>
    <definedName name="IQ_CASH_OPER_NAME_AP" hidden="1">"c8926"</definedName>
    <definedName name="IQ_CASH_OPER_NAME_AP_ABS" hidden="1">"c8945"</definedName>
    <definedName name="IQ_CASH_OPER_NUM_EST" hidden="1">"c4246"</definedName>
    <definedName name="IQ_CASH_OPER_STDDEV_EST" hidden="1">"c4247"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_UNUSED_UNUSED" hidden="1">"c8280"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ATERAL_TYPE" hidden="1">"c8954"</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_UNUSED_UNUSED" hidden="1">"c7947"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_UNUSED_UNUSED" hidden="1">"c8167"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ACT_OR_EST_CIQ" hidden="1">"c4811"</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_SBC_ACT_OR_EST_CIQ" hidden="1">"c4841"</definedName>
    <definedName name="IQ_EBIT_SBC_GW_ACT_OR_EST_CIQ" hidden="1">"c4845"</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_CIQ" hidden="1">"c5060"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HIGH_EST" hidden="1">"c370"</definedName>
    <definedName name="IQ_EBITDA_HIGH_EST_CIQ" hidden="1">"c3624"</definedName>
    <definedName name="IQ_EBITDA_INT" hidden="1">"c373"</definedName>
    <definedName name="IQ_EBITDA_LOW_EST" hidden="1">"c371"</definedName>
    <definedName name="IQ_EBITDA_LOW_EST_CIQ" hidden="1">"c3625"</definedName>
    <definedName name="IQ_EBITDA_MARGIN" hidden="1">"c372"</definedName>
    <definedName name="IQ_EBITDA_MEDIAN_EST" hidden="1">"c1663"</definedName>
    <definedName name="IQ_EBITDA_MEDIAN_EST_CIQ" hidden="1">"c3623"</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_CIQ" hidden="1">"c4875"</definedName>
    <definedName name="IQ_EBT_SBC_GW_ACT_OR_EST_CIQ" hidden="1">"c4879"</definedName>
    <definedName name="IQ_EBT_SUBTOTAL_AP" hidden="1">"c8982"</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27" hidden="1">"c6927"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147" hidden="1">"c7147"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367" hidden="1">"c7367"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587" hidden="1">"c7587"</definedName>
    <definedName name="IQ_ECO_METRIC_7648_UNUSED_UNUSED_UNUSED" hidden="1">"c7648"</definedName>
    <definedName name="IQ_ECO_METRIC_7704" hidden="1">"c7704"</definedName>
    <definedName name="IQ_ECO_METRIC_7705_UNUSED_UNUSED_UNUSED" hidden="1">"c7705"</definedName>
    <definedName name="IQ_ECO_METRIC_7706" hidden="1">"c7706"</definedName>
    <definedName name="IQ_ECO_METRIC_7718" hidden="1">"c7718"</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07" hidden="1">"c7807"</definedName>
    <definedName name="IQ_ECO_METRIC_7811" hidden="1">"c7811"</definedName>
    <definedName name="IQ_ECO_METRIC_7868_UNUSED_UNUSED_UNUSED" hidden="1">"c7868"</definedName>
    <definedName name="IQ_ECO_METRIC_7873" hidden="1">"c7873"</definedName>
    <definedName name="IQ_ECO_METRIC_7924" hidden="1">"c7924"</definedName>
    <definedName name="IQ_ECO_METRIC_7925_UNUSED_UNUSED_UNUSED" hidden="1">"c7925"</definedName>
    <definedName name="IQ_ECO_METRIC_7926" hidden="1">"c7926"</definedName>
    <definedName name="IQ_ECO_METRIC_7938" hidden="1">"c7938"</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27" hidden="1">"c8027"</definedName>
    <definedName name="IQ_ECO_METRIC_8031" hidden="1">"c8031"</definedName>
    <definedName name="IQ_ECO_METRIC_8088_UNUSED_UNUSED_UNUSED" hidden="1">"c8088"</definedName>
    <definedName name="IQ_ECO_METRIC_8093" hidden="1">"c8093"</definedName>
    <definedName name="IQ_ECO_METRIC_8144" hidden="1">"c8144"</definedName>
    <definedName name="IQ_ECO_METRIC_8145_UNUSED_UNUSED_UNUSED" hidden="1">"c8145"</definedName>
    <definedName name="IQ_ECO_METRIC_8146" hidden="1">"c8146"</definedName>
    <definedName name="IQ_ECO_METRIC_8158" hidden="1">"c8158"</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247" hidden="1">"c8247"</definedName>
    <definedName name="IQ_ECO_METRIC_8251" hidden="1">"c8251"</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_UNUSED_UNUSED" hidden="1">"c8436"</definedName>
    <definedName name="IQ_ECO_METRIC_8437_UNUSED_UNUSED_UNUSED" hidden="1">"c8437"</definedName>
    <definedName name="IQ_ECO_METRIC_8467" hidden="1">"c8467"</definedName>
    <definedName name="IQ_ECO_METRIC_8471" hidden="1">"c8471"</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_CIQ" hidden="1">"c5058"</definedName>
    <definedName name="IQ_EPS_AP" hidden="1">"c8880"</definedName>
    <definedName name="IQ_EPS_AP_ABS" hidden="1">"c8899"</definedName>
    <definedName name="IQ_EPS_EST" hidden="1">"c399"</definedName>
    <definedName name="IQ_EPS_EST_CIQ" hidden="1">"c4994"</definedName>
    <definedName name="IQ_EPS_GW_ACT_OR_EST_CIQ" hidden="1">"c5066"</definedName>
    <definedName name="IQ_EPS_GW_EST" hidden="1">"c1737"</definedName>
    <definedName name="IQ_EPS_GW_EST_CIQ" hidden="1">"c4723"</definedName>
    <definedName name="IQ_EPS_GW_HIGH_EST" hidden="1">"c1739"</definedName>
    <definedName name="IQ_EPS_GW_HIGH_EST_CIQ" hidden="1">"c4725"</definedName>
    <definedName name="IQ_EPS_GW_LOW_EST" hidden="1">"c1740"</definedName>
    <definedName name="IQ_EPS_GW_LOW_EST_CIQ" hidden="1">"c4726"</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RM" hidden="1">"c1902"</definedName>
    <definedName name="IQ_EPS_NORM_EST" hidden="1">"c2226"</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_CIQ" hidden="1">"c5067"</definedName>
    <definedName name="IQ_EPS_REPORTED_EST" hidden="1">"c1744"</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GW_ACT_OR_EST_CIQ" hidden="1">"c4905"</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REUT" hidden="1">"c5409"</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_REUT" hidden="1">"c3843"</definedName>
    <definedName name="IQ_EST_BV_DIFF_REUT" hidden="1">"c5433"</definedName>
    <definedName name="IQ_EST_BV_SURPRISE_PERCENT_REUT" hidden="1">"c5434"</definedName>
    <definedName name="IQ_EST_CURRENCY" hidden="1">"c2140"</definedName>
    <definedName name="IQ_EST_CURRENCY_CIQ" hidden="1">"c4769"</definedName>
    <definedName name="IQ_EST_DATE" hidden="1">"c1634"</definedName>
    <definedName name="IQ_EST_DATE_CIQ" hidden="1">"c4770"</definedName>
    <definedName name="IQ_EST_EPS_GROWTH_1YR" hidden="1">"c1636"</definedName>
    <definedName name="IQ_EST_EPS_GROWTH_1YR_CIQ" hidden="1">"c3628"</definedName>
    <definedName name="IQ_EST_EPS_GROWTH_5YR" hidden="1">"c1655"</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URPRISE" hidden="1">"c1635"</definedName>
    <definedName name="IQ_EST_FFO_DIFF_REUT" hidden="1">"c3890"</definedName>
    <definedName name="IQ_EST_FFO_SURPRISE_PERCENT_REUT" hidden="1">"c3891"</definedName>
    <definedName name="IQ_EST_NUM_BUY_REUT" hidden="1">"c3869"</definedName>
    <definedName name="IQ_EST_NUM_HOLD_REUT" hidden="1">"c3871"</definedName>
    <definedName name="IQ_EST_NUM_OUTPERFORM_REUT" hidden="1">"c3870"</definedName>
    <definedName name="IQ_EST_NUM_SELL_REUT" hidden="1">"c3873"</definedName>
    <definedName name="IQ_EST_NUM_UNDERPERFORM_REUT" hidden="1">"c3872"</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_UNUSED_UNUSED" hidden="1">"c8401"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 hidden="1">"c11931"</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 hidden="1">"c11932"</definedName>
    <definedName name="IQ_EXPORTS_GOODS_REAL_SAAR_YOY_FC_UNUSED_UNUSED_UNUSED" hidden="1">"c8292"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_UNUSED_UNUSED" hidden="1">"c7961"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 hidden="1">"c11935"</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 hidden="1">"c11936"</definedName>
    <definedName name="IQ_EXPORTS_SERVICES_REAL_SAAR_YOY_FC_UNUSED_UNUSED_UNUSED" hidden="1">"c8296"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DJ_ACT_OR_EST_CIQ" hidden="1">"c4960"</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_CIQ" hidden="1">"c4970"</definedName>
    <definedName name="IQ_FFO_EST_REUT" hidden="1">"c3837"</definedName>
    <definedName name="IQ_FFO_HIGH_EST_CIQ" hidden="1">"c4977"</definedName>
    <definedName name="IQ_FFO_HIGH_EST_REUT" hidden="1">"c3839"</definedName>
    <definedName name="IQ_FFO_LOW_EST_CIQ" hidden="1">"c4978"</definedName>
    <definedName name="IQ_FFO_LOW_EST_REUT" hidden="1">"c3840"</definedName>
    <definedName name="IQ_FFO_MEDIAN_EST_CIQ" hidden="1">"c4979"</definedName>
    <definedName name="IQ_FFO_MEDIAN_EST_REUT" hidden="1">"c3838"</definedName>
    <definedName name="IQ_FFO_NUM_EST_CIQ" hidden="1">"c4980"</definedName>
    <definedName name="IQ_FFO_NUM_EST_REUT" hidden="1">"c3841"</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TDDEV_EST_CIQ" hidden="1">"c4981"</definedName>
    <definedName name="IQ_FFO_STDDEV_EST_REUT" hidden="1">"c3842"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Y" hidden="1">"c441"</definedName>
    <definedName name="IQ_FISCAL_Y_EST" hidden="1">"c6795"</definedName>
    <definedName name="IQ_FISCAL_Y_EST_CIQ" hidden="1">"c6807"</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_UNUSED_UNUSED" hidden="1">"c8298"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 hidden="1">"c11959"</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_UNUSED_UNUSED" hidden="1">"c8304"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_UNUSED_UNUSED" hidden="1">"c8209"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_MONTHLY_FACTOR" hidden="1">"c8971"</definedName>
    <definedName name="IQ_LATEST_MONTHLY_FACTOR_DATE" hidden="1">"c8972"</definedName>
    <definedName name="IQ_LATESTK" hidden="1">1000</definedName>
    <definedName name="IQ_LATESTQ" hidden="1">500</definedName>
    <definedName name="IQ_LEAD_UNDERWRITER" hidden="1">"c8957"</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HIGH_EST" hidden="1">"c4460"</definedName>
    <definedName name="IQ_MAINT_CAPEX_LOW_EST" hidden="1">"c4461"</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CIQ" hidden="1">"c4658"</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MES_REVISION_DATE_" hidden="1">40668.1227777778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MARGIN" hidden="1">"c794"</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SBC_ACT_OR_EST_CIQ" hidden="1">"c5012"</definedName>
    <definedName name="IQ_NI_SBC_GW_ACT_OR_EST_CIQ" hidden="1">"c5016"</definedName>
    <definedName name="IQ_NI_SFAS" hidden="1">"c795"</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"c11750"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_UNUSED_UNUSED" hidden="1">"c8248"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 hidden="1">"c6240"</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NORMALIZED" hidden="1">"c2207"</definedName>
    <definedName name="IQ_PE_RATIO" hidden="1">"c1610"</definedName>
    <definedName name="IQ_PEG_FWD" hidden="1">"c1863"</definedName>
    <definedName name="IQ_PEG_FWD_CIQ" hidden="1">"c4045"</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DAY" hidden="1">"c1822"</definedName>
    <definedName name="IQ_PERCENT_CHANGE_EST_FFO_DAY_CIQ" hidden="1">"c3764"</definedName>
    <definedName name="IQ_PERCENT_CHANGE_EST_FFO_DAY_REUT" hidden="1">"c3933"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SHARE_SHARE_12MONTHS" hidden="1">"c1828"</definedName>
    <definedName name="IQ_PERCENT_CHANGE_EST_FFO_SHARE_SHARE_12MONTHS_CIQ" hidden="1">"c3769"</definedName>
    <definedName name="IQ_PERCENT_CHANGE_EST_FFO_SHARE_SHARE_18MONTHS" hidden="1">"c1829"</definedName>
    <definedName name="IQ_PERCENT_CHANGE_EST_FFO_SHARE_SHARE_18MONTHS_CIQ" hidden="1">"c3770"</definedName>
    <definedName name="IQ_PERCENT_CHANGE_EST_FFO_SHARE_SHARE_3MONTHS" hidden="1">"c1825"</definedName>
    <definedName name="IQ_PERCENT_CHANGE_EST_FFO_SHARE_SHARE_3MONTHS_CIQ" hidden="1">"c3766"</definedName>
    <definedName name="IQ_PERCENT_CHANGE_EST_FFO_SHARE_SHARE_6MONTHS" hidden="1">"c1826"</definedName>
    <definedName name="IQ_PERCENT_CHANGE_EST_FFO_SHARE_SHARE_6MONTHS_CIQ" hidden="1">"c3767"</definedName>
    <definedName name="IQ_PERCENT_CHANGE_EST_FFO_SHARE_SHARE_9MONTHS" hidden="1">"c1827"</definedName>
    <definedName name="IQ_PERCENT_CHANGE_EST_FFO_SHARE_SHARE_9MONTHS_CIQ" hidden="1">"c3768"</definedName>
    <definedName name="IQ_PERCENT_CHANGE_EST_FFO_SHARE_SHARE_DAY" hidden="1">"c1822"</definedName>
    <definedName name="IQ_PERCENT_CHANGE_EST_FFO_SHARE_SHARE_DAY_CIQ" hidden="1">"c3764"</definedName>
    <definedName name="IQ_PERCENT_CHANGE_EST_FFO_SHARE_SHARE_MONTH" hidden="1">"c1824"</definedName>
    <definedName name="IQ_PERCENT_CHANGE_EST_FFO_SHARE_SHARE_MONTH_CIQ" hidden="1">"c3765"</definedName>
    <definedName name="IQ_PERCENT_CHANGE_EST_FFO_SHARE_SHARE_WEEK" hidden="1">"c1823"</definedName>
    <definedName name="IQ_PERCENT_CHANGE_EST_FFO_SHARE_SHARE_WEEK_CIQ" hidden="1">"c3795"</definedName>
    <definedName name="IQ_PERCENT_CHANGE_EST_FFO_WEEK" hidden="1">"c1823"</definedName>
    <definedName name="IQ_PERCENT_CHANGE_EST_FFO_WEEK_CIQ" hidden="1">"c3795"</definedName>
    <definedName name="IQ_PERCENT_CHANGE_EST_FFO_WEEK_REUT" hidden="1">"c3964"</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OL_AMT_ORIGINAL" hidden="1">"c8970"</definedName>
    <definedName name="IQ_POOL_NAME" hidden="1">"c8967"</definedName>
    <definedName name="IQ_POOL_NUMBER" hidden="1">"c8968"</definedName>
    <definedName name="IQ_POOL_TYPE" hidden="1">"c8969"</definedName>
    <definedName name="IQ_POST_RETIRE_EXP" hidden="1">"c1039"</definedName>
    <definedName name="IQ_POSTPAID_CHURN" hidden="1">"c2121"</definedName>
    <definedName name="IQ_POSTPAID_SUBS" hidden="1">"c2118"</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RETURN_ASSETS_FDIC" hidden="1">"c6731"</definedName>
    <definedName name="IQ_PREV_MONTHLY_FACTOR" hidden="1">"c8973"</definedName>
    <definedName name="IQ_PREV_MONTHLY_FACTOR_DATE" hidden="1">"c8974"</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CIQ" hidden="1">"c3613"</definedName>
    <definedName name="IQ_PRICEDATE" hidden="1">"c1069"</definedName>
    <definedName name="IQ_PRICING_DATE" hidden="1">"c1613"</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SHARE_ACT_OR_EST_CIQ" hidden="1">"c5046"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_CIQ" hidden="1">"c5059"</definedName>
    <definedName name="IQ_REVENUE_EST" hidden="1">"c1126"</definedName>
    <definedName name="IQ_REVENUE_EST_CIQ" hidden="1">"c3616"</definedName>
    <definedName name="IQ_REVENUE_HIGH_EST" hidden="1">"c1127"</definedName>
    <definedName name="IQ_REVENUE_HIGH_EST_CIQ" hidden="1">"c3618"</definedName>
    <definedName name="IQ_REVENUE_LOW_EST" hidden="1">"c1128"</definedName>
    <definedName name="IQ_REVENUE_LOW_EST_CIQ" hidden="1">"c3619"</definedName>
    <definedName name="IQ_REVENUE_MEDIAN_EST" hidden="1">"c1662"</definedName>
    <definedName name="IQ_REVENUE_MEDIAN_EST_CIQ" hidden="1">"c3617"</definedName>
    <definedName name="IQ_REVENUE_NUM_EST" hidden="1">"c1129"</definedName>
    <definedName name="IQ_REVENUE_NUM_EST_CIQ" hidden="1">"c3620"</definedName>
    <definedName name="IQ_REVISION_DATE_" hidden="1">39835.7225347222</definedName>
    <definedName name="IQ_RISK_ADJ_BANK_ASSETS" hidden="1">"c2670"</definedName>
    <definedName name="IQ_RISK_WEIGHTED_ASSETS_FDIC" hidden="1">"c6370"</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ERVICE_FEE" hidden="1">"c8951"</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"c11748"</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UCT_FIN_CLASS" hidden="1">"c8950"</definedName>
    <definedName name="IQ_STRUCT_FIN_SERIES" hidden="1">"c8956"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ITEM_CIQID" hidden="1">"c8949"</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S">'[120]TMTA-IS'!$A:$IV</definedName>
    <definedName name="is_active" localSheetId="7">[86]SQLSheet!#REF!</definedName>
    <definedName name="is_active">[87]SQLSheet!#REF!</definedName>
    <definedName name="IS_FORECAST_INFLATION_ADJUSTED" localSheetId="7">#REF!</definedName>
    <definedName name="IS_FORECAST_INFLATION_ADJUSTED">#REF!</definedName>
    <definedName name="is_foreign_share" localSheetId="7">[86]SQLSheet!#REF!</definedName>
    <definedName name="is_foreign_share">[87]SQLSheet!#REF!</definedName>
    <definedName name="is_holdbin" localSheetId="7">#REF!</definedName>
    <definedName name="is_holdbin">#REF!</definedName>
    <definedName name="IS_MODEL_PRO_FORMA" localSheetId="7">#REF!</definedName>
    <definedName name="IS_MODEL_PRO_FORMA">#REF!</definedName>
    <definedName name="is_restricted" localSheetId="7">[86]SQLSheet!#REF!</definedName>
    <definedName name="is_restricted">[87]SQLSheet!#REF!</definedName>
    <definedName name="is_restricted_ext" localSheetId="7">[86]SQLSheet!#REF!</definedName>
    <definedName name="is_restricted_ext">[87]SQLSheet!#REF!</definedName>
    <definedName name="is_restricted_over" localSheetId="7">[86]SQLSheet!#REF!</definedName>
    <definedName name="is_restricted_over">[87]SQLSheet!#REF!</definedName>
    <definedName name="is_restricted_use_over" localSheetId="7">[86]SQLSheet!#REF!</definedName>
    <definedName name="is_restricted_use_over">[87]SQLSheet!#REF!</definedName>
    <definedName name="is_tk_consolidated" localSheetId="7">[86]SQLSheet!#REF!</definedName>
    <definedName name="is_tk_consolidated">[87]SQLSheet!#REF!</definedName>
    <definedName name="is_week_of_next_release_date" localSheetId="7">[86]SQLSheet!#REF!</definedName>
    <definedName name="is_week_of_next_release_date">[87]SQLSheet!#REF!</definedName>
    <definedName name="ISitem">'[120]TMTA-IS'!$A$1:$A$65536</definedName>
    <definedName name="iso_country_code" localSheetId="7">[86]SQLSheet!#REF!</definedName>
    <definedName name="iso_country_code">[87]SQLSheet!#REF!</definedName>
    <definedName name="iso_currency_code" localSheetId="7">[86]SQLSheet!#REF!</definedName>
    <definedName name="iso_currency_code">[87]SQLSheet!#REF!</definedName>
    <definedName name="ISQuarter">'[120]TMTA-IS'!$A$1:$IV$1</definedName>
    <definedName name="ISSUE_ISO_CNTRY_CD" localSheetId="7">#REF!</definedName>
    <definedName name="ISSUE_ISO_CNTRY_CD">#REF!</definedName>
    <definedName name="IStQuarter">'[120]TMTA-IS'!$A$1:$IV$1</definedName>
    <definedName name="iue">#REF!</definedName>
    <definedName name="iuesymbol">#REF!</definedName>
    <definedName name="iun">#REF!</definedName>
    <definedName name="iunsymbol">#REF!</definedName>
    <definedName name="ius">#REF!</definedName>
    <definedName name="JVS">[79]database!#REF!</definedName>
    <definedName name="K2_WBEVMODE" hidden="1">-1</definedName>
    <definedName name="Kd">[76]WACC_VDF!#REF!</definedName>
    <definedName name="key_rec">'[85]MDA Front &amp; Back'!$I$24</definedName>
    <definedName name="keyshareholders">'[85]MDA Front &amp; Back'!$H$29:$I$34</definedName>
    <definedName name="Labour_and_Materials" localSheetId="7">[81]Model!#REF!</definedName>
    <definedName name="Labour_and_Materials">[81]Model!#REF!</definedName>
    <definedName name="Labour_and_Materials_Rate" localSheetId="7">[81]Model!#REF!</definedName>
    <definedName name="Labour_and_Materials_Rate">[81]Model!#REF!</definedName>
    <definedName name="LACAFE">#REF!</definedName>
    <definedName name="LACAR">[69]Repats!#REF!</definedName>
    <definedName name="laer">#REF!</definedName>
    <definedName name="last_earnings_release_date" localSheetId="7">[86]SQLSheet!#REF!</definedName>
    <definedName name="last_earnings_release_date">[87]SQLSheet!#REF!</definedName>
    <definedName name="last_reported_qtr" localSheetId="7">[86]SQLSheet!#REF!</definedName>
    <definedName name="last_reported_qtr">[87]SQLSheet!#REF!</definedName>
    <definedName name="last_reported_year" localSheetId="7">[86]SQLSheet!#REF!</definedName>
    <definedName name="last_reported_year">[87]SQLSheet!#REF!</definedName>
    <definedName name="LBO">[106]LBO!$A$1</definedName>
    <definedName name="LCPAY">'[121]114X'!#REF!</definedName>
    <definedName name="leftcol" localSheetId="7">#REF!</definedName>
    <definedName name="leftcol">#REF!</definedName>
    <definedName name="LEGALENTITY">#REF!</definedName>
    <definedName name="LIBOR1">[122]Inputs!$B$7</definedName>
    <definedName name="LinkData" localSheetId="7">#REF!,#REF!,#REF!</definedName>
    <definedName name="LinkData">#REF!,#REF!,#REF!</definedName>
    <definedName name="LINKStorage" localSheetId="7">[104]LINK!$AR$1:$AR$11,[104]LINK!$AT$1:$AT$11,[104]LINK!$AV$1:$AV$5</definedName>
    <definedName name="LINKStorage">[99]LINK!$AR$1:$AR$11,[99]LINK!$AT$1:$AT$11,[99]LINK!$AV$1:$AV$5</definedName>
    <definedName name="Loan_Loss_Provision_fore">#REF!</definedName>
    <definedName name="Loan_payable" localSheetId="7">[81]Model!#REF!</definedName>
    <definedName name="Loan_payable">[81]Model!#REF!</definedName>
    <definedName name="lock">[123]Meda!$A$63:$C$85</definedName>
    <definedName name="Long_Term_Debt">[75]Yields!A$85</definedName>
    <definedName name="Low">'[85]MDA Front &amp; Back'!$B$55</definedName>
    <definedName name="LT_debt_growth_fore">#REF!</definedName>
    <definedName name="Lumigan" hidden="1">{"fdsup://directions/FAT Viewer?action=UPDATE&amp;creator=factset&amp;DYN_ARGS=TRUE&amp;DOC_NAME=FAT:FQL_AUDITING_CLIENT_TEMPLATE.FAT&amp;display_string=Audit&amp;VAR:KEY=KVCHYNKNOD&amp;VAR:QUERY=RkZfRUJJVF9JQigp&amp;WINDOW=FIRST_POPUP&amp;HEIGHT=450&amp;WIDTH=450&amp;START_MAXIMIZED=FALSE&amp;VAR:CA","LENDAR=US&amp;VAR:SYMBOL=AGN&amp;VAR:INDEX=0"}</definedName>
    <definedName name="Macro10">#N/A</definedName>
    <definedName name="MANPOWER">#REF!</definedName>
    <definedName name="Market_capitalization">'[76]Summary Page_VDF'!#REF!</definedName>
    <definedName name="Marketable_securities" localSheetId="7">[81]Model!#REF!</definedName>
    <definedName name="Marketable_securities">[81]Model!#REF!</definedName>
    <definedName name="marketcap" localSheetId="7">#REF!</definedName>
    <definedName name="marketcap">#REF!</definedName>
    <definedName name="mcs03g.ReqArray">{"Price","FDX","TS1/TS132","D","0","0","V"}</definedName>
    <definedName name="medc01">'[21]Qtr. Product Sales'!#REF!</definedName>
    <definedName name="medc02">'[21]Qtr. Product Sales'!#REF!</definedName>
    <definedName name="MENU1">#REF!</definedName>
    <definedName name="MENU2">#REF!</definedName>
    <definedName name="MENU3">#REF!</definedName>
    <definedName name="MgmtExp.">'[111]Area Mgmt'!$D$6:$K$52</definedName>
    <definedName name="mgp">#REF!</definedName>
    <definedName name="mi00">[21]BSCF!#REF!</definedName>
    <definedName name="Microsoft_FY_June" localSheetId="7">#REF!</definedName>
    <definedName name="Microsoft_FY_June">#REF!</definedName>
    <definedName name="MktSec2001" localSheetId="7">#REF!</definedName>
    <definedName name="MktSec2001">'[90]Balance Sheet'!$K$8</definedName>
    <definedName name="MktSec2002" localSheetId="7">#REF!</definedName>
    <definedName name="MktSec2002">'[90]Balance Sheet'!$L$8</definedName>
    <definedName name="MktSec2003" localSheetId="7">#REF!</definedName>
    <definedName name="MktSec2003">#REF!</definedName>
    <definedName name="MktSec2004" localSheetId="7">#REF!</definedName>
    <definedName name="MktSec2004">#REF!</definedName>
    <definedName name="MktSec2005" localSheetId="7">#REF!</definedName>
    <definedName name="MktSec2005">#REF!</definedName>
    <definedName name="model">#REF!</definedName>
    <definedName name="modelpg1">[75]Yields!$A$2:$P$59</definedName>
    <definedName name="Module2.toc">#N/A</definedName>
    <definedName name="MonitorRow">1</definedName>
    <definedName name="Month">[75]Yields!A$4</definedName>
    <definedName name="month_lookup">'[78]MDA Front &amp; Back'!$W$1:$X$12</definedName>
    <definedName name="mop">#REF!</definedName>
    <definedName name="MORMOCOP">#N/A</definedName>
    <definedName name="MSCC">'[124]AGE current model'!$A:$IV</definedName>
    <definedName name="MSCCitem">'[124]AGE current model'!#REF!</definedName>
    <definedName name="MSCCQuarter">'[124]AGE current model'!#REF!</definedName>
    <definedName name="MX_CD" localSheetId="7">#REF!</definedName>
    <definedName name="MX_CD">#REF!</definedName>
    <definedName name="NameTar">[125]Inputs!$C$5</definedName>
    <definedName name="nas">#REF!</definedName>
    <definedName name="NESTLEINCOME">#REF!</definedName>
    <definedName name="NESTLEPL">#REF!</definedName>
    <definedName name="Net_adj_for_capitalized_expenses">#REF!</definedName>
    <definedName name="Net_Income" localSheetId="7">[75]Yields!#REF!</definedName>
    <definedName name="Net_Income">[75]Yields!#REF!</definedName>
    <definedName name="Net_income_fore">#REF!</definedName>
    <definedName name="Net_Income_from_Operations">[75]Yields!A$39</definedName>
    <definedName name="Net_income_growth_avg">[76]NOPAT_VDF!#REF!</definedName>
    <definedName name="NET_INTEREST">#REF!</definedName>
    <definedName name="Net_margin">[76]NOPAT_VDF!$C$113:$AU$113</definedName>
    <definedName name="Net_margin_fore">#REF!</definedName>
    <definedName name="Net_PPE_growth_fore">#REF!</definedName>
    <definedName name="Net_Revenues" localSheetId="7">#REF!</definedName>
    <definedName name="Net_Revenues">#REF!</definedName>
    <definedName name="Net_sales">[76]NOPAT_VDF!$C$8:$AE$8</definedName>
    <definedName name="Net_sales_DCF">[76]DCF_VDF!$C$9:$AZ$9</definedName>
    <definedName name="Net_sales_fore">#REF!</definedName>
    <definedName name="Net_sales_growth_fore">#REF!</definedName>
    <definedName name="Net_working_capital">'[76]Invested capital_VDF'!$C$26:$AE$26</definedName>
    <definedName name="netcash" localSheetId="7">#REF!</definedName>
    <definedName name="netcash">#REF!</definedName>
    <definedName name="NetIncome2001" localSheetId="7">#REF!</definedName>
    <definedName name="NetIncome2001">#REF!</definedName>
    <definedName name="NetIncome2002" localSheetId="7">#REF!</definedName>
    <definedName name="NetIncome2002">#REF!</definedName>
    <definedName name="NetIncome2003">#REF!</definedName>
    <definedName name="NetIncome2004">#REF!</definedName>
    <definedName name="NetIncome2005">#REF!</definedName>
    <definedName name="NETTREASURY">#REF!</definedName>
    <definedName name="NetWC_turns_fore">#REF!</definedName>
    <definedName name="NetworkRev">#REF!</definedName>
    <definedName name="newbook3333">#REF!</definedName>
    <definedName name="NEWPROD">#REF!</definedName>
    <definedName name="newstone" localSheetId="7">{"Client Name or Project Name"}</definedName>
    <definedName name="newstone">{"Client Name or Project Name"}</definedName>
    <definedName name="next_earnings_release_date" localSheetId="7">[86]SQLSheet!#REF!</definedName>
    <definedName name="next_earnings_release_date">[87]SQLSheet!#REF!</definedName>
    <definedName name="next_results_type" localSheetId="7">[86]SQLSheet!#REF!</definedName>
    <definedName name="next_results_type">[87]SQLSheet!#REF!</definedName>
    <definedName name="nio_95">[75]Yields!$X$41</definedName>
    <definedName name="nio_96">[75]Yields!$Y$41</definedName>
    <definedName name="nio_97">[75]Yields!$Z$41</definedName>
    <definedName name="nio_98">[75]Yields!$AA$41</definedName>
    <definedName name="no" localSheetId="7" hidden="1">{"PR1","pr1",TRUE,"Sch PR-1"}</definedName>
    <definedName name="no" hidden="1">{"PR1","pr1",TRUE,"Sch PR-1"}</definedName>
    <definedName name="nop">#REF!</definedName>
    <definedName name="NOPAT">[76]NOPAT_VDF!$C$41:$AU$41</definedName>
    <definedName name="NOPAT_DCF">[76]DCF_VDF!$C$12:$AZ$12</definedName>
    <definedName name="NOPAT_fore">#REF!</definedName>
    <definedName name="NOPAT_growth_avg">[76]NOPAT_VDF!#REF!</definedName>
    <definedName name="NOPAT_margin">[76]NOPAT_VDF!$C$112:$AU$112</definedName>
    <definedName name="NOPAT_margin_fore">#REF!</definedName>
    <definedName name="NOPAT_Share">[76]NOPAT_VDF!#REF!</definedName>
    <definedName name="NOPBT">[76]NOPAT_VDF!$C$32:$AU$32</definedName>
    <definedName name="NOPBT_fore">#REF!</definedName>
    <definedName name="Norm_forecast_11_15">#REF!</definedName>
    <definedName name="Norm_forecast_16_25">#REF!</definedName>
    <definedName name="Norm_forecast_4_5">#REF!</definedName>
    <definedName name="Norm_forecast_6_10">#REF!</definedName>
    <definedName name="NOVZ_NtDbt98" localSheetId="7">'[126]Balance Sheet'!$D$42</definedName>
    <definedName name="NOVZ_NtDbt98">'[127]Balance Sheet'!$D$42</definedName>
    <definedName name="NPT_1">[76]NOPAT_VDF!$P$1:$P$65536</definedName>
    <definedName name="NPT_2">[76]NOPAT_VDF!$O$1:$O$65536</definedName>
    <definedName name="NPT_P">[76]NOPAT_VDF!$Q$1:$Q$65536</definedName>
    <definedName name="Number_of_Shares">#REF!</definedName>
    <definedName name="OCCUPANCY">#REF!</definedName>
    <definedName name="Off_B_S_Income">[76]NOPAT_VDF!$C$7:$AZ$7</definedName>
    <definedName name="Off_B_S_Income_DCF">[76]DCF_VDF!$C$8:$BZ$8</definedName>
    <definedName name="Off_B_S_Income_fore">#REF!</definedName>
    <definedName name="Off_B_S_Income_growth_fore">#REF!</definedName>
    <definedName name="OL_1">'[76]PV of Op Leases_VDF'!$AD$1:$AD$65536</definedName>
    <definedName name="OL_P">'[76]PV of Op Leases_VDF'!$AF$1:$AF$65536</definedName>
    <definedName name="OM" localSheetId="7">#REF!</definedName>
    <definedName name="OM">#REF!</definedName>
    <definedName name="OMM" localSheetId="7">#REF!</definedName>
    <definedName name="OMM">#REF!</definedName>
    <definedName name="ONE">#REF!</definedName>
    <definedName name="One_Fin1">'[85]MDA Company financials'!$A$3:$F$32</definedName>
    <definedName name="One_Fin2">'[85]MDA Company financials'!$A$34:$F$50</definedName>
    <definedName name="One_Fin3">'[85]MDA Company financials'!$A$52:$F$64</definedName>
    <definedName name="oper_forecast_footnote" localSheetId="7">[86]SQLSheet!#REF!</definedName>
    <definedName name="oper_forecast_footnote">[87]SQLSheet!#REF!</definedName>
    <definedName name="Operating_Expenses" localSheetId="7">[81]Model!#REF!</definedName>
    <definedName name="Operating_Expenses">[81]Model!#REF!</definedName>
    <definedName name="Operating_Income">[75]Yields!A$21</definedName>
    <definedName name="Operating_income_fore">#REF!</definedName>
    <definedName name="Operating_Lease_Expense">[76]NOPAT_VDF!$C$23:$AZ$23</definedName>
    <definedName name="Operating_Lease_Expense_fore">#REF!</definedName>
    <definedName name="OPERATIONS">#REF!</definedName>
    <definedName name="opexp01" localSheetId="7">[9]Annual!$D$23</definedName>
    <definedName name="opexp01">[17]Annual!$D$23</definedName>
    <definedName name="opexp02" localSheetId="7">[9]Annual!$E$23</definedName>
    <definedName name="opexp02">[17]Annual!$E$23</definedName>
    <definedName name="opexp03" localSheetId="7">[9]Annual!$F$23</definedName>
    <definedName name="opexp03">[17]Annual!$F$23</definedName>
    <definedName name="opexp04" localSheetId="7">[9]Annual!$K$23</definedName>
    <definedName name="opexp04">[17]Annual!$K$23</definedName>
    <definedName name="opexp05" localSheetId="7">[9]Annual!$P$23</definedName>
    <definedName name="opexp05">[17]Annual!$P$23</definedName>
    <definedName name="opexp06">#REF!</definedName>
    <definedName name="opexp07" localSheetId="7">[9]Annual!$Z$23</definedName>
    <definedName name="opexp07">[17]Annual!$Z$23</definedName>
    <definedName name="opexp08" localSheetId="7">[9]Annual!$AE$23</definedName>
    <definedName name="opexp08">[17]Annual!$AE$23</definedName>
    <definedName name="OPHTHALMIC">#REF!</definedName>
    <definedName name="OpsysOrd">'[128]B  Status Quo'!$F$7</definedName>
    <definedName name="OpsysPref">'[128]B  Status Quo'!$F$15</definedName>
    <definedName name="Opt10.43">'[128]B  Status Quo'!$F$8</definedName>
    <definedName name="Opt14.15">'[128]B  Status Quo'!$F$9</definedName>
    <definedName name="Opt16.15">'[128]B  Status Quo'!$F$10</definedName>
    <definedName name="options">'[129]Income Statement'!$B$40</definedName>
    <definedName name="optionslife" localSheetId="7">#REF!</definedName>
    <definedName name="optionslife">#REF!</definedName>
    <definedName name="optionsoutstanding" localSheetId="7">#REF!</definedName>
    <definedName name="optionsoutstanding">#REF!</definedName>
    <definedName name="optionsprice" localSheetId="7">#REF!</definedName>
    <definedName name="optionsprice">#REF!</definedName>
    <definedName name="Ord">'[128]B  Status Quo'!$F$6</definedName>
    <definedName name="OrdIIP">'[128]B  Status Quo'!$F$11</definedName>
    <definedName name="OTHER">#REF!</definedName>
    <definedName name="Other_asset_turns_fore">#REF!</definedName>
    <definedName name="Other_assets" localSheetId="7">[81]Model!#REF!</definedName>
    <definedName name="Other_assets">[81]Model!#REF!</definedName>
    <definedName name="Other_current_assets_growth_fore">#REF!</definedName>
    <definedName name="Other_current_liabilities_growth_fore">#REF!</definedName>
    <definedName name="Other_dividends">'[76]Invested capital_VDF'!#REF!</definedName>
    <definedName name="Other_Expenses">[76]NOPAT_VDF!$C$59:$AZ$59</definedName>
    <definedName name="Other_Expenses_fore">#REF!</definedName>
    <definedName name="Other_expenses_gains">[76]NOPAT_VDF!$C$14:$AZ$14</definedName>
    <definedName name="Other_expenses_gains_fore">#REF!</definedName>
    <definedName name="Other_expenses_growth_fore">#REF!</definedName>
    <definedName name="Other_fixed_asset_turns_fore">#REF!</definedName>
    <definedName name="Other_fixed_assets_growth_fore">#REF!</definedName>
    <definedName name="Other_growth_fore">#REF!</definedName>
    <definedName name="Other_inc_exp_fore">#REF!</definedName>
    <definedName name="Other_Income">[76]NOPAT_VDF!$C$58:$AZ$58</definedName>
    <definedName name="Other_income_growth_fore">#REF!</definedName>
    <definedName name="Other_liabilities_growth_fore">#REF!</definedName>
    <definedName name="Other_Segment_Revenues">[76]NOPAT_VDF!#REF!</definedName>
    <definedName name="p" localSheetId="7">#REF!</definedName>
    <definedName name="p">#REF!</definedName>
    <definedName name="p_am_good" localSheetId="7">[86]SQLSheet!#REF!</definedName>
    <definedName name="p_am_good">[87]SQLSheet!#REF!</definedName>
    <definedName name="p_cost_of_sales" localSheetId="7">[86]SQLSheet!#REF!</definedName>
    <definedName name="p_cost_of_sales">[87]SQLSheet!#REF!</definedName>
    <definedName name="p_ebit" localSheetId="7">[86]SQLSheet!#REF!</definedName>
    <definedName name="p_ebit">[87]SQLSheet!#REF!</definedName>
    <definedName name="p_exep_items" localSheetId="7">[86]SQLSheet!#REF!</definedName>
    <definedName name="p_exep_items">[87]SQLSheet!#REF!</definedName>
    <definedName name="p_extr_items" localSheetId="7">[86]SQLSheet!#REF!</definedName>
    <definedName name="p_extr_items">[87]SQLSheet!#REF!</definedName>
    <definedName name="p_gross_profit" localSheetId="7">[86]SQLSheet!#REF!</definedName>
    <definedName name="p_gross_profit">[87]SQLSheet!#REF!</definedName>
    <definedName name="p_interest" localSheetId="7">[86]SQLSheet!#REF!</definedName>
    <definedName name="p_interest">[87]SQLSheet!#REF!</definedName>
    <definedName name="p_min_intr" localSheetId="7">[86]SQLSheet!#REF!</definedName>
    <definedName name="p_min_intr">[87]SQLSheet!#REF!</definedName>
    <definedName name="p_n_op_prof" localSheetId="7">[86]SQLSheet!#REF!</definedName>
    <definedName name="p_n_op_prof">[87]SQLSheet!#REF!</definedName>
    <definedName name="p_net_prof" localSheetId="7">[86]SQLSheet!#REF!</definedName>
    <definedName name="p_net_prof">[87]SQLSheet!#REF!</definedName>
    <definedName name="p_net_sales" localSheetId="7">[86]SQLSheet!#REF!</definedName>
    <definedName name="p_net_sales">[87]SQLSheet!#REF!</definedName>
    <definedName name="p_op_prof" localSheetId="7">[86]SQLSheet!#REF!</definedName>
    <definedName name="p_op_prof">[87]SQLSheet!#REF!</definedName>
    <definedName name="p_oth_op_inc" localSheetId="7">[86]SQLSheet!#REF!</definedName>
    <definedName name="p_oth_op_inc">[87]SQLSheet!#REF!</definedName>
    <definedName name="p_pre_tax_prof" localSheetId="7">[86]SQLSheet!#REF!</definedName>
    <definedName name="p_pre_tax_prof">[87]SQLSheet!#REF!</definedName>
    <definedName name="p_recurring_inc" localSheetId="7">[86]SQLSheet!#REF!</definedName>
    <definedName name="p_recurring_inc">[87]SQLSheet!#REF!</definedName>
    <definedName name="p_tax" localSheetId="7">[86]SQLSheet!#REF!</definedName>
    <definedName name="p_tax">[87]SQLSheet!#REF!</definedName>
    <definedName name="p_tax_percent" localSheetId="7">[86]SQLSheet!#REF!</definedName>
    <definedName name="p_tax_percent">[87]SQLSheet!#REF!</definedName>
    <definedName name="PAGE1">#REF!</definedName>
    <definedName name="PAGE2">#REF!</definedName>
    <definedName name="PAGE3">#REF!</definedName>
    <definedName name="PAGE4">#REF!</definedName>
    <definedName name="pai">#REF!</definedName>
    <definedName name="paii">#REF!</definedName>
    <definedName name="Partial_year">#REF!</definedName>
    <definedName name="Password" localSheetId="7">#REF!</definedName>
    <definedName name="Password">#REF!</definedName>
    <definedName name="pat">#REF!</definedName>
    <definedName name="paw">#REF!</definedName>
    <definedName name="PAY">[130]HeadcountM!#REF!</definedName>
    <definedName name="pb_fee_comm" localSheetId="7">[86]SQLSheet!#REF!</definedName>
    <definedName name="pb_fee_comm">[87]SQLSheet!#REF!</definedName>
    <definedName name="pb_loan_loss_prov" localSheetId="7">[86]SQLSheet!#REF!</definedName>
    <definedName name="pb_loan_loss_prov">[87]SQLSheet!#REF!</definedName>
    <definedName name="pb_tot_inc_banks" localSheetId="7">[86]SQLSheet!#REF!</definedName>
    <definedName name="pb_tot_inc_banks">[87]SQLSheet!#REF!</definedName>
    <definedName name="pb_trad_inc" localSheetId="7">[86]SQLSheet!#REF!</definedName>
    <definedName name="pb_trad_inc">[87]SQLSheet!#REF!</definedName>
    <definedName name="pb_wd_sec" localSheetId="7">[86]SQLSheet!#REF!</definedName>
    <definedName name="pb_wd_sec">[87]SQLSheet!#REF!</definedName>
    <definedName name="pbd">#REF!</definedName>
    <definedName name="pcbd01">#REF!</definedName>
    <definedName name="pcbd02">#REF!</definedName>
    <definedName name="pcbd03">#REF!</definedName>
    <definedName name="pcbd04">#REF!</definedName>
    <definedName name="pco">#REF!</definedName>
    <definedName name="pda">#REF!</definedName>
    <definedName name="pdc">#REF!</definedName>
    <definedName name="pdl">#REF!</definedName>
    <definedName name="PDLmultiples" localSheetId="7">#REF!</definedName>
    <definedName name="PDLmultiples">#REF!</definedName>
    <definedName name="pdp">#REF!</definedName>
    <definedName name="pdr">#REF!</definedName>
    <definedName name="PE_value_98" localSheetId="7">#REF!</definedName>
    <definedName name="PE_value_98">#REF!</definedName>
    <definedName name="peb">#REF!</definedName>
    <definedName name="pei">#REF!</definedName>
    <definedName name="pepc00">'[21]Qtr. Product Sales'!#REF!</definedName>
    <definedName name="pepc01">'[21]Qtr. Product Sales'!#REF!</definedName>
    <definedName name="pepc02">'[21]Qtr. Product Sales'!#REF!</definedName>
    <definedName name="percent_change" localSheetId="7">#REF!</definedName>
    <definedName name="percent_change">#REF!</definedName>
    <definedName name="Performance">'[85]MDA Front &amp; Back'!$A$3:$F$13</definedName>
    <definedName name="Performance_Ratios">'[85]MDA Front &amp; Back'!$A$23:$F$36</definedName>
    <definedName name="PERIODS">[106]revenues!$G$8:$AT$8</definedName>
    <definedName name="pet">#REF!</definedName>
    <definedName name="pfc">#REF!</definedName>
    <definedName name="pfx">#REF!</definedName>
    <definedName name="pga">#REF!</definedName>
    <definedName name="pgl">#REF!</definedName>
    <definedName name="pgp">#REF!</definedName>
    <definedName name="pgv">#REF!</definedName>
    <definedName name="pi_inv_inc" localSheetId="7">[86]SQLSheet!#REF!</definedName>
    <definedName name="pi_inv_inc">[87]SQLSheet!#REF!</definedName>
    <definedName name="pi_life_prof" localSheetId="7">[86]SQLSheet!#REF!</definedName>
    <definedName name="pi_life_prof">[87]SQLSheet!#REF!</definedName>
    <definedName name="pi_nl_claims" localSheetId="7">[86]SQLSheet!#REF!</definedName>
    <definedName name="pi_nl_claims">[87]SQLSheet!#REF!</definedName>
    <definedName name="pi_nl_prem_inc" localSheetId="7">[86]SQLSheet!#REF!</definedName>
    <definedName name="pi_nl_prem_inc">[87]SQLSheet!#REF!</definedName>
    <definedName name="pi_nl_prof" localSheetId="7">[86]SQLSheet!#REF!</definedName>
    <definedName name="pi_nl_prof">[87]SQLSheet!#REF!</definedName>
    <definedName name="pi_nl_uw_res" localSheetId="7">[86]SQLSheet!#REF!</definedName>
    <definedName name="pi_nl_uw_res">[87]SQLSheet!#REF!</definedName>
    <definedName name="pie">#REF!</definedName>
    <definedName name="pii">#REF!</definedName>
    <definedName name="pin">#REF!</definedName>
    <definedName name="pit">#REF!</definedName>
    <definedName name="pmi">#REF!</definedName>
    <definedName name="pni">#REF!</definedName>
    <definedName name="pno">#REF!</definedName>
    <definedName name="pnp">#REF!</definedName>
    <definedName name="pnrb">#REF!</definedName>
    <definedName name="poa">#REF!</definedName>
    <definedName name="poc">#REF!</definedName>
    <definedName name="poi">#REF!</definedName>
    <definedName name="pop">#REF!</definedName>
    <definedName name="popk">#REF!</definedName>
    <definedName name="pov">#REF!</definedName>
    <definedName name="ppl">#REF!</definedName>
    <definedName name="PPnE_turns_fore">#REF!</definedName>
    <definedName name="ppr">#REF!</definedName>
    <definedName name="ppt">#REF!</definedName>
    <definedName name="prd">#REF!</definedName>
    <definedName name="pre">#REF!</definedName>
    <definedName name="pre_or_net_profits" localSheetId="7">[86]SQLSheet!#REF!</definedName>
    <definedName name="pre_or_net_profits">[87]SQLSheet!#REF!</definedName>
    <definedName name="PrefA">'[128]B  Status Quo'!$F$13</definedName>
    <definedName name="PrefB">'[128]B  Status Quo'!$F$14</definedName>
    <definedName name="Preferred_stock">'[76]Invested capital_VDF'!$C$81:$AE$81</definedName>
    <definedName name="Preferred_stock_growth_fore">#REF!</definedName>
    <definedName name="Prefs">'[128]B  Status Quo'!$F$13:$F$15</definedName>
    <definedName name="premium" localSheetId="7">#REF!</definedName>
    <definedName name="premium">#REF!</definedName>
    <definedName name="pres">#REF!</definedName>
    <definedName name="Present_Value_Oper_lease">'[76]PV of Op Leases_VDF'!$C$62:$AW$62</definedName>
    <definedName name="Pretax_income">[76]NOPAT_VDF!$C$90:$AE$90</definedName>
    <definedName name="Pretax_income_fore">#REF!</definedName>
    <definedName name="pretax93">#REF!</definedName>
    <definedName name="pretax94">#REF!</definedName>
    <definedName name="pri">#REF!</definedName>
    <definedName name="price" localSheetId="7">#REF!</definedName>
    <definedName name="price">#REF!</definedName>
    <definedName name="price_increase" localSheetId="7">'[72]Imbruvica P&amp;L'!$B$5</definedName>
    <definedName name="price_increase">'[73]Imbruvica P&amp;L'!$B$5</definedName>
    <definedName name="price_month" localSheetId="7">'[72]Imbruvica P&amp;L'!$B$3</definedName>
    <definedName name="price_month">'[73]Imbruvica P&amp;L'!$B$3</definedName>
    <definedName name="Price_now">'[78]MDA Front &amp; Back'!$B$46</definedName>
    <definedName name="price_target_12m" localSheetId="7">[86]SQLSheet!#REF!</definedName>
    <definedName name="price_target_12m">[87]SQLSheet!#REF!</definedName>
    <definedName name="price_target_date" localSheetId="7">[86]SQLSheet!#REF!</definedName>
    <definedName name="price_target_date">[87]SQLSheet!#REF!</definedName>
    <definedName name="PriceDate">#REF!</definedName>
    <definedName name="priceu">#REF!</definedName>
    <definedName name="priceunit">0.01</definedName>
    <definedName name="pril01">'[21]Qtr. Product Sales'!#REF!</definedName>
    <definedName name="pril02">'[21]Qtr. Product Sales'!#REF!</definedName>
    <definedName name="pril03">'[21]Qtr. Product Sales'!#REF!</definedName>
    <definedName name="primary_source_id" localSheetId="7">[86]SQLSheet!#REF!</definedName>
    <definedName name="primary_source_id">[87]SQLSheet!#REF!</definedName>
    <definedName name="PrimaryShares2000" localSheetId="7">'[2]Tamiflu Model'!#REF!</definedName>
    <definedName name="PrimaryShares2000">'[11]Tamiflu Model'!#REF!</definedName>
    <definedName name="PrimaryShares2001" localSheetId="7">'[2]Tamiflu Model'!#REF!</definedName>
    <definedName name="PrimaryShares2001">'[11]Tamiflu Model'!#REF!</definedName>
    <definedName name="PrimaryShares2002" localSheetId="7">'[2]Tamiflu Model'!#REF!</definedName>
    <definedName name="PrimaryShares2002">'[11]Tamiflu Model'!#REF!</definedName>
    <definedName name="PrimaryShares2003" localSheetId="7">'[2]Tamiflu Model'!#REF!</definedName>
    <definedName name="PrimaryShares2003">[90]Annual!$X$40</definedName>
    <definedName name="PrimaryShares2004" localSheetId="7">'[2]Tamiflu Model'!#REF!</definedName>
    <definedName name="PrimaryShares2004">[90]Annual!$Z$40</definedName>
    <definedName name="PrimaryShares2005" localSheetId="7">'[2]Tamiflu Model'!#REF!</definedName>
    <definedName name="PrimaryShares2005">[90]Annual!$AB$40</definedName>
    <definedName name="prin01">'[21]Qtr. Product Sales'!#REF!</definedName>
    <definedName name="prin02">'[21]Qtr. Product Sales'!#REF!</definedName>
    <definedName name="print">'[131]Old Model'!$BY$3:$CH$61,'[131]Old Model'!$BY$64:$CH$120,'[131]Old Model'!$BO$3:$BX$61,'[131]Old Model'!$BO$64:$BX$120,'[131]Old Model'!$CI$3:$CR$61,'[131]Old Model'!$CI$64:$CR$120,'[131]Old Model'!$L$128:$W$188,'[131]Old Model'!$L$205:$W$256,'[131]Old Model'!$B$263:$K$315,'[131]Old Model'!$B$323:$K$375,'[131]Old Model'!$B$385:$K$438</definedName>
    <definedName name="_xlnm.Print_Area" localSheetId="7">#REF!</definedName>
    <definedName name="_xlnm.Print_Area">#REF!</definedName>
    <definedName name="Print_Area_MI" localSheetId="7">#REF!</definedName>
    <definedName name="Print_Area_MI">#REF!</definedName>
    <definedName name="_xlnm.Print_Titles" localSheetId="7">#REF!</definedName>
    <definedName name="_xlnm.Print_Titles">#REF!</definedName>
    <definedName name="Print_TSR" localSheetId="7">[132]!Print_TSR</definedName>
    <definedName name="Print_TSR">#N/A</definedName>
    <definedName name="prob_CLL" localSheetId="7">'[72]Imbruvica P&amp;L'!$AV$4</definedName>
    <definedName name="prob_CLL">'[73]Imbruvica P&amp;L'!$AV$4</definedName>
    <definedName name="prob_DLBCL" localSheetId="7">'[72]Imbruvica P&amp;L'!$AV$5</definedName>
    <definedName name="prob_DLBCL">'[73]Imbruvica P&amp;L'!$AV$5</definedName>
    <definedName name="prob_fNHL" localSheetId="7">'[72]Imbruvica P&amp;L'!$AV$6</definedName>
    <definedName name="prob_fNHL">'[73]Imbruvica P&amp;L'!$AV$6</definedName>
    <definedName name="prod_Check">'[91]Data categories'!$A$2:$B$28</definedName>
    <definedName name="PRODSALES1" localSheetId="7">#REF!</definedName>
    <definedName name="PRODSALES1">#REF!</definedName>
    <definedName name="profit_loss" localSheetId="7">#REF!</definedName>
    <definedName name="profit_loss">#REF!</definedName>
    <definedName name="PROJ" localSheetId="7">#REF!</definedName>
    <definedName name="PROJ">#REF!</definedName>
    <definedName name="ProjectName" localSheetId="7">{"Client Name or Project Name"}</definedName>
    <definedName name="ProjectName">{"Client Name or Project Name"}</definedName>
    <definedName name="pse">#REF!</definedName>
    <definedName name="psv">#REF!</definedName>
    <definedName name="PSYS_EPS">'[133]PSYS-EPS'!$A$1</definedName>
    <definedName name="PSYS_ROAIC">'[106]PSYS-roaic '!$A$1</definedName>
    <definedName name="pta">#REF!</definedName>
    <definedName name="ptc">#REF!</definedName>
    <definedName name="ptd">#REF!</definedName>
    <definedName name="PVEquivalent">#REF!</definedName>
    <definedName name="Q1_00">[68]IS!$AE$7:$AE$39</definedName>
    <definedName name="Q1_86" localSheetId="7">#REF!</definedName>
    <definedName name="Q1_86">#REF!</definedName>
    <definedName name="Q1_87" localSheetId="7">#REF!</definedName>
    <definedName name="Q1_87">#REF!</definedName>
    <definedName name="Q1_88" localSheetId="7">#REF!</definedName>
    <definedName name="Q1_88">#REF!</definedName>
    <definedName name="Q1_89">#REF!</definedName>
    <definedName name="Q1_90">#REF!</definedName>
    <definedName name="Q1_91">#REF!</definedName>
    <definedName name="Q1_92">#REF!</definedName>
    <definedName name="Q1_93">#REF!</definedName>
    <definedName name="Q1_94">#REF!</definedName>
    <definedName name="Q1_97">[68]IS!$K$7:$K$38</definedName>
    <definedName name="Q1_98">[68]IS!$Q$7:$Q$38</definedName>
    <definedName name="Q1_99">[68]IS!$X$7:$X$38</definedName>
    <definedName name="q1_rev" localSheetId="7">'[72]Imbruvica P&amp;L'!$B$8</definedName>
    <definedName name="q1_rev">'[73]Imbruvica P&amp;L'!$B$8</definedName>
    <definedName name="q197_rev" localSheetId="7">#REF!</definedName>
    <definedName name="q197_rev">#REF!</definedName>
    <definedName name="q198_ni" localSheetId="7">#REF!</definedName>
    <definedName name="q198_ni">#REF!</definedName>
    <definedName name="q198_rev" localSheetId="7">#REF!</definedName>
    <definedName name="q198_rev">#REF!</definedName>
    <definedName name="q198_shares">#REF!</definedName>
    <definedName name="q199_ni">#REF!</definedName>
    <definedName name="q199_rev">#REF!</definedName>
    <definedName name="q199_shares">#REF!</definedName>
    <definedName name="Q2_00">[68]IS!$AF$7:$AF$39</definedName>
    <definedName name="Q2_86" localSheetId="7">#REF!</definedName>
    <definedName name="Q2_86">#REF!</definedName>
    <definedName name="Q2_87" localSheetId="7">#REF!</definedName>
    <definedName name="Q2_87">#REF!</definedName>
    <definedName name="Q2_88" localSheetId="7">#REF!</definedName>
    <definedName name="Q2_88">#REF!</definedName>
    <definedName name="Q2_89">#REF!</definedName>
    <definedName name="Q2_90">#REF!</definedName>
    <definedName name="Q2_91">#REF!</definedName>
    <definedName name="Q2_92">#REF!</definedName>
    <definedName name="Q2_93">#REF!</definedName>
    <definedName name="Q2_94">#REF!</definedName>
    <definedName name="Q2_97">[68]IS!$L$7:$L$38</definedName>
    <definedName name="Q2_98">[68]IS!$R$7:$R$38</definedName>
    <definedName name="Q2_99">[68]IS!$Y$7:$Y$38</definedName>
    <definedName name="q2_rev" localSheetId="7">'[72]Imbruvica P&amp;L'!$B$9</definedName>
    <definedName name="q2_rev">'[73]Imbruvica P&amp;L'!$B$9</definedName>
    <definedName name="q297_rev" localSheetId="7">#REF!</definedName>
    <definedName name="q297_rev">#REF!</definedName>
    <definedName name="q298_ni" localSheetId="7">#REF!</definedName>
    <definedName name="q298_ni">#REF!</definedName>
    <definedName name="q298_rev" localSheetId="7">#REF!</definedName>
    <definedName name="q298_rev">#REF!</definedName>
    <definedName name="q298_shares">#REF!</definedName>
    <definedName name="q299_ni">#REF!</definedName>
    <definedName name="q299_rev">#REF!</definedName>
    <definedName name="q299_shares">#REF!</definedName>
    <definedName name="Q3_00">[68]IS!$AG$7:$AG$39</definedName>
    <definedName name="Q3_86" localSheetId="7">#REF!</definedName>
    <definedName name="Q3_86">#REF!</definedName>
    <definedName name="Q3_87" localSheetId="7">#REF!</definedName>
    <definedName name="Q3_87">#REF!</definedName>
    <definedName name="Q3_88" localSheetId="7">#REF!</definedName>
    <definedName name="Q3_88">#REF!</definedName>
    <definedName name="Q3_89">#REF!</definedName>
    <definedName name="Q3_90">#REF!</definedName>
    <definedName name="Q3_91">#REF!</definedName>
    <definedName name="Q3_92">#REF!</definedName>
    <definedName name="Q3_93">#REF!</definedName>
    <definedName name="Q3_94">#REF!</definedName>
    <definedName name="Q3_97">[68]IS!$M$7:$M$38</definedName>
    <definedName name="Q3_98">[68]IS!$S$7:$S$38</definedName>
    <definedName name="Q3_99">[68]IS!$Z$7:$Z$38</definedName>
    <definedName name="q3_rev" localSheetId="7">'[72]Imbruvica P&amp;L'!$R$8</definedName>
    <definedName name="q3_rev">'[73]Imbruvica P&amp;L'!$R$8</definedName>
    <definedName name="q397_rev" localSheetId="7">#REF!</definedName>
    <definedName name="q397_rev">#REF!</definedName>
    <definedName name="q398_ni" localSheetId="7">#REF!</definedName>
    <definedName name="q398_ni">#REF!</definedName>
    <definedName name="q398_rev" localSheetId="7">#REF!</definedName>
    <definedName name="q398_rev">#REF!</definedName>
    <definedName name="q398_shares">#REF!</definedName>
    <definedName name="q399_ni">#REF!</definedName>
    <definedName name="q399_rev">#REF!</definedName>
    <definedName name="q399_shares">#REF!</definedName>
    <definedName name="Q4_00">[68]IS!$AH$7:$AH$39</definedName>
    <definedName name="Q4_86" localSheetId="7">#REF!</definedName>
    <definedName name="Q4_86">#REF!</definedName>
    <definedName name="Q4_87" localSheetId="7">#REF!</definedName>
    <definedName name="Q4_87">#REF!</definedName>
    <definedName name="Q4_88" localSheetId="7">#REF!</definedName>
    <definedName name="Q4_88">#REF!</definedName>
    <definedName name="Q4_89">#REF!</definedName>
    <definedName name="Q4_90">#REF!</definedName>
    <definedName name="Q4_91">#REF!</definedName>
    <definedName name="Q4_92">#REF!</definedName>
    <definedName name="Q4_93">#REF!</definedName>
    <definedName name="Q4_94">#REF!</definedName>
    <definedName name="Q4_97">[68]IS!$N$7:$N$38</definedName>
    <definedName name="Q4_98">[68]IS!$T$7:$T$38</definedName>
    <definedName name="Q4_99">[68]IS!$AA$7:$AA$38</definedName>
    <definedName name="q4_rev" localSheetId="7">'[72]Imbruvica P&amp;L'!$R$9</definedName>
    <definedName name="q4_rev">'[73]Imbruvica P&amp;L'!$R$9</definedName>
    <definedName name="q497_rev" localSheetId="7">#REF!</definedName>
    <definedName name="q497_rev">#REF!</definedName>
    <definedName name="q498_ni" localSheetId="7">#REF!</definedName>
    <definedName name="q498_ni">#REF!</definedName>
    <definedName name="q498_rev" localSheetId="7">#REF!</definedName>
    <definedName name="q498_rev">#REF!</definedName>
    <definedName name="q498_shares">#REF!</definedName>
    <definedName name="q499_ni">#REF!</definedName>
    <definedName name="q499_rev">#REF!</definedName>
    <definedName name="q499_shares">#REF!</definedName>
    <definedName name="qem_comment" localSheetId="7">[86]SQLSheet!#REF!</definedName>
    <definedName name="qem_comment">[87]SQLSheet!#REF!</definedName>
    <definedName name="qfour95">[77]Quarterly!#REF!</definedName>
    <definedName name="qfour96">[77]Quarterly!#REF!</definedName>
    <definedName name="qfour97">[77]Quarterly!#REF!</definedName>
    <definedName name="qone95">[77]Quarterly!#REF!</definedName>
    <definedName name="qone96">[77]Quarterly!#REF!</definedName>
    <definedName name="qone97">[77]Quarterly!#REF!</definedName>
    <definedName name="qpl" localSheetId="7">#REF!</definedName>
    <definedName name="qpl">#REF!</definedName>
    <definedName name="qpl_pg1" localSheetId="7">#REF!</definedName>
    <definedName name="qpl_pg1">#REF!</definedName>
    <definedName name="qpl_pg2" localSheetId="7">#REF!</definedName>
    <definedName name="qpl_pg2">#REF!</definedName>
    <definedName name="qpsu">IF(ISERROR('[85]Static Data'!$D$16),0.01,IF('[85]Static Data'!$D$16=0,0.01,'[85]Static Data'!$D$16))</definedName>
    <definedName name="qq" hidden="1">{"fdsup://directions/FAT Viewer?action=UPDATE&amp;creator=factset&amp;DYN_ARGS=TRUE&amp;DOC_NAME=FAT:FQL_AUDITING_CLIENT_TEMPLATE.FAT&amp;display_string=Audit&amp;VAR:KEY=UDCJUNCJEH&amp;VAR:QUERY=RkZfTkVUX0lOQygp&amp;WINDOW=FIRST_POPUP&amp;HEIGHT=450&amp;WIDTH=450&amp;START_MAXIMIZED=FALSE&amp;VAR:CA","LENDAR=US&amp;VAR:SYMBOL=AGN&amp;VAR:INDEX=0"}</definedName>
    <definedName name="qthree95" localSheetId="7">[77]Quarterly!#REF!</definedName>
    <definedName name="qthree95">[77]Quarterly!#REF!</definedName>
    <definedName name="qthree96" localSheetId="7">[77]Quarterly!#REF!</definedName>
    <definedName name="qthree96">[77]Quarterly!#REF!</definedName>
    <definedName name="qthree97" localSheetId="7">[77]Quarterly!#REF!</definedName>
    <definedName name="qthree97">[77]Quarterly!#REF!</definedName>
    <definedName name="QTRS">[106]revenues!$A$11:$A$42</definedName>
    <definedName name="qtwo95" localSheetId="7">[77]Quarterly!#REF!</definedName>
    <definedName name="qtwo95">[77]Quarterly!#REF!</definedName>
    <definedName name="qtwo96" localSheetId="7">[77]Quarterly!#REF!</definedName>
    <definedName name="qtwo96">[77]Quarterly!#REF!</definedName>
    <definedName name="qtwo97" localSheetId="7">[77]Quarterly!#REF!</definedName>
    <definedName name="qtwo97">[77]Quarterly!#REF!</definedName>
    <definedName name="quart_earn" localSheetId="7">#REF!</definedName>
    <definedName name="quart_earn">#REF!</definedName>
    <definedName name="quarterly_1997" localSheetId="7">#REF!</definedName>
    <definedName name="quarterly_1997">#REF!</definedName>
    <definedName name="quarterly_1997_percent_of_sales" localSheetId="7">#REF!</definedName>
    <definedName name="quarterly_1997_percent_of_sales">#REF!</definedName>
    <definedName name="R_" localSheetId="7">[97]SMTCWKSH!#REF!</definedName>
    <definedName name="R_">[97]SMTCWKSH!#REF!</definedName>
    <definedName name="R_and_D">[75]Yields!A$15</definedName>
    <definedName name="r_bvps" localSheetId="7">[86]SQLSheet!#REF!</definedName>
    <definedName name="r_bvps">[87]SQLSheet!#REF!</definedName>
    <definedName name="r_calendar_is_actual" localSheetId="7">[86]SQLSheet!#REF!</definedName>
    <definedName name="r_calendar_is_actual">[87]SQLSheet!#REF!</definedName>
    <definedName name="r_ceps" localSheetId="7">[86]SQLSheet!#REF!</definedName>
    <definedName name="r_ceps">[87]SQLSheet!#REF!</definedName>
    <definedName name="R_D_amort_years">'[76]Invested capital_VDF'!$A$34</definedName>
    <definedName name="R_D_Amortization">'[76]Invested capital_VDF'!$C$31:$AU$31</definedName>
    <definedName name="R_D_expense">'[76]Invested capital_VDF'!$C$28:$AZ$28</definedName>
    <definedName name="r_eps_calendar" localSheetId="7">[86]SQLSheet!#REF!</definedName>
    <definedName name="r_eps_calendar">[87]SQLSheet!#REF!</definedName>
    <definedName name="r_eps_fiscal" localSheetId="7">[86]SQLSheet!#REF!</definedName>
    <definedName name="r_eps_fiscal">[87]SQLSheet!#REF!</definedName>
    <definedName name="r_eps_us_gaap" localSheetId="7">[86]SQLSheet!#REF!</definedName>
    <definedName name="r_eps_us_gaap">[87]SQLSheet!#REF!</definedName>
    <definedName name="r_fiscal_is_actual" localSheetId="7">[86]SQLSheet!#REF!</definedName>
    <definedName name="r_fiscal_is_actual">[87]SQLSheet!#REF!</definedName>
    <definedName name="r_roe" localSheetId="7">[86]SQLSheet!#REF!</definedName>
    <definedName name="r_roe">[87]SQLSheet!#REF!</definedName>
    <definedName name="r_sales_per_share" localSheetId="7">[86]SQLSheet!#REF!</definedName>
    <definedName name="r_sales_per_share">[87]SQLSheet!#REF!</definedName>
    <definedName name="RANGE" localSheetId="7">[134]JDSUwksh!#REF!</definedName>
    <definedName name="RANGE">[134]JDSUwksh!#REF!</definedName>
    <definedName name="Range_Names">#REF!</definedName>
    <definedName name="RangeX" localSheetId="7">[75]Yields!$A$4:$Q$4,[75]Yields!#REF!,[75]Yields!#REF!,[75]Yields!$A$7:$Q$7,[75]Yields!$A$9:$Q$9,[75]Yields!$A$21:$Q$21,[75]Yields!$A$22:$Q$22,[75]Yields!$A$29:$Q$29,[75]Yields!$A$35:$Q$35,[75]Yields!$A$39:$Q$39,[75]Yields!$A$40:$Q$40,[75]Yields!$A$42:$Q$42,[75]Yields!$A$43:$Q$43,[75]Yields!$A$46:$Q$46</definedName>
    <definedName name="RangeX">[75]Yields!$A$4:$Q$4,[75]Yields!#REF!,[75]Yields!#REF!,[75]Yields!$A$7:$Q$7,[75]Yields!$A$9:$Q$9,[75]Yields!$A$21:$Q$21,[75]Yields!$A$22:$Q$22,[75]Yields!$A$29:$Q$29,[75]Yields!$A$35:$Q$35,[75]Yields!$A$39:$Q$39,[75]Yields!$A$40:$Q$40,[75]Yields!$A$42:$Q$42,[75]Yields!$A$43:$Q$43,[75]Yields!$A$46:$Q$46</definedName>
    <definedName name="rating">#REF!</definedName>
    <definedName name="rce">#REF!</definedName>
    <definedName name="rci">#REF!</definedName>
    <definedName name="RDEXPENSES">#REF!</definedName>
    <definedName name="rec_id" localSheetId="7">[86]SQLSheet!#REF!</definedName>
    <definedName name="rec_id">[87]SQLSheet!#REF!</definedName>
    <definedName name="rec_start_date" localSheetId="7">[86]SQLSheet!#REF!</definedName>
    <definedName name="rec_start_date">[87]SQLSheet!#REF!</definedName>
    <definedName name="ref">'[135]Drugs to pull'!$R$2:$S$39</definedName>
    <definedName name="Relatives">'[85]MDA Front &amp; Back'!$I$4:$K$5</definedName>
    <definedName name="Relatives2">'[85]MDA Front &amp; Back'!$I$6:$K$7</definedName>
    <definedName name="Repcurr">[96]Index!$C$10</definedName>
    <definedName name="Report">[75]Yields!$C$12:$Y$78</definedName>
    <definedName name="Required_cash_percent">'[76]Invested capital_VDF'!$A$9</definedName>
    <definedName name="RESEARCH">#REF!</definedName>
    <definedName name="Research_and_Development_Rate" localSheetId="7">[81]Model!#REF!</definedName>
    <definedName name="Research_and_Development_Rate">[81]Model!#REF!</definedName>
    <definedName name="Restructuring_charges">'[76]Invested capital_VDF'!#REF!</definedName>
    <definedName name="Restructuring_charges_growth_fore">#REF!</definedName>
    <definedName name="Rev_At_20_Per_Month_Per_User">[100]SensitivityA!$G$15</definedName>
    <definedName name="Revenue">[106]revenues!$B$1</definedName>
    <definedName name="Revenues_and_Earnings_Model" localSheetId="7">[97]SMTCWKSH!#REF!</definedName>
    <definedName name="Revenues_and_Earnings_Model">[97]SMTCWKSH!#REF!</definedName>
    <definedName name="revprint">[75]Yields!$C$1:$BA$41</definedName>
    <definedName name="rfr">#REF!</definedName>
    <definedName name="RG" localSheetId="7">#REF!</definedName>
    <definedName name="RG">#REF!</definedName>
    <definedName name="RGS" localSheetId="7">#REF!</definedName>
    <definedName name="RGS">#REF!</definedName>
    <definedName name="right_border" localSheetId="7">#REF!</definedName>
    <definedName name="right_border">#REF!</definedName>
    <definedName name="RIR">#REF!</definedName>
    <definedName name="Risks">#REF!</definedName>
    <definedName name="RM">#REF!</definedName>
    <definedName name="RnD_expense">'[76]Invested capital_VDF'!$C$28:$AZ$28</definedName>
    <definedName name="RnD_expense_fore">#REF!</definedName>
    <definedName name="RnD_expense_growth_fore">#REF!</definedName>
    <definedName name="RnD_expenses_fore">#REF!</definedName>
    <definedName name="rns">#REF!</definedName>
    <definedName name="ROE">[75]Yields!$AO$9</definedName>
    <definedName name="roe_five_year_est_average" localSheetId="7">[86]SQLSheet!#REF!</definedName>
    <definedName name="roe_five_year_est_average">[87]SQLSheet!#REF!</definedName>
    <definedName name="roe_normalised" localSheetId="7">[86]SQLSheet!#REF!</definedName>
    <definedName name="roe_normalised">[87]SQLSheet!#REF!</definedName>
    <definedName name="Round">[92]Lists!$B$17:$B$30</definedName>
    <definedName name="rpsu">IF(ISERROR('[85]Static Data'!$D$15),0.01,IF('[85]Static Data'!$D$15=0,0.01,'[85]Static Data'!$D$15))</definedName>
    <definedName name="rrfNHL_duration" localSheetId="7">'[72]Imbruvica P&amp;L'!$AB$5</definedName>
    <definedName name="rrfNHL_duration">'[73]Imbruvica P&amp;L'!$AB$5</definedName>
    <definedName name="rrMCL_duration" localSheetId="7">'[72]Imbruvica P&amp;L'!$M$3</definedName>
    <definedName name="rrMCL_duration">'[73]Imbruvica P&amp;L'!$M$3</definedName>
    <definedName name="rwc">#REF!</definedName>
    <definedName name="rwt">#REF!</definedName>
    <definedName name="rxsales05">'[21]Qtr. Product Sales'!#REF!</definedName>
    <definedName name="s" localSheetId="7" hidden="1">{"PR1","pr1",TRUE,"Sch PR-1"}</definedName>
    <definedName name="s" hidden="1">{"PR1","pr1",TRUE,"Sch PR-1"}</definedName>
    <definedName name="saf">#REF!</definedName>
    <definedName name="sal" localSheetId="7">#REF!</definedName>
    <definedName name="sal">#REF!</definedName>
    <definedName name="Sales_growth_avg">#REF!</definedName>
    <definedName name="sales04">'[21]quarterly income'!#REF!</definedName>
    <definedName name="sales05">'[21]quarterly income'!#REF!</definedName>
    <definedName name="SALESDC">#REF!</definedName>
    <definedName name="SARA_SURI">[93]Pakistan!$A$40:$AH$72</definedName>
    <definedName name="SARA_WEST">[93]Pakistan!$A$111:$AJ$143</definedName>
    <definedName name="sas">#REF!</definedName>
    <definedName name="SB_netDbt98" localSheetId="7">#REF!</definedName>
    <definedName name="SB_netDbt98">#REF!</definedName>
    <definedName name="sbv">#REF!</definedName>
    <definedName name="scen_change" localSheetId="7">[70]Master!#REF!</definedName>
    <definedName name="scen_change">[136]Master!#REF!</definedName>
    <definedName name="sd" localSheetId="7">Sheet1</definedName>
    <definedName name="sd" localSheetId="9">Sheet1</definedName>
    <definedName name="sd">Sheet1</definedName>
    <definedName name="sdsds" localSheetId="7" hidden="1">{"PR1","pr1",TRUE,"Sch PR-1"}</definedName>
    <definedName name="sdsds" hidden="1">{"PR1","pr1",TRUE,"Sch PR-1"}</definedName>
    <definedName name="sec_desc" localSheetId="7">[86]WorkSheet!#REF!</definedName>
    <definedName name="sec_desc">[87]WorkSheet!#REF!</definedName>
    <definedName name="sec_id" localSheetId="7">[86]WorkSheet!#REF!</definedName>
    <definedName name="sec_id">[87]WorkSheet!#REF!</definedName>
    <definedName name="sec_mkt_cap" localSheetId="7">[86]SQLSheet!#REF!</definedName>
    <definedName name="sec_mkt_cap">[87]SQLSheet!#REF!</definedName>
    <definedName name="Sector_now">'[78]MDA Front &amp; Back'!$B$48</definedName>
    <definedName name="SECTOR_TX" localSheetId="7">#REF!</definedName>
    <definedName name="SECTOR_TX">#REF!</definedName>
    <definedName name="security_id" localSheetId="7">[86]SQLSheet!#REF!</definedName>
    <definedName name="security_id">[87]SQLSheet!#REF!</definedName>
    <definedName name="SECURITY_NM" localSheetId="7">#REF!</definedName>
    <definedName name="SECURITY_NM">#REF!</definedName>
    <definedName name="SEDOL1_ID" localSheetId="7">#REF!</definedName>
    <definedName name="SEDOL1_ID">#REF!</definedName>
    <definedName name="seetop">#N/A</definedName>
    <definedName name="Segment_now">'[78]MDA Front &amp; Back'!$B$49</definedName>
    <definedName name="Segment1_income">[76]NOPAT_VDF!$C$5:$AZ$5</definedName>
    <definedName name="Segment1_income_DCF">[76]DCF_VDF!$C$6:$BZ$6</definedName>
    <definedName name="Segment1_income_fore">#REF!</definedName>
    <definedName name="Segment1_income_growth_fore">#REF!</definedName>
    <definedName name="Segment2_income">[76]NOPAT_VDF!$C$6:$AZ$6</definedName>
    <definedName name="Segment2_income_DCF">[76]DCF_VDF!$C$7:$BZ$7</definedName>
    <definedName name="Segment2_income_fore">#REF!</definedName>
    <definedName name="Segment2_income_growth_fore">#REF!</definedName>
    <definedName name="Segments" localSheetId="7">#REF!,#REF!,#REF!,#REF!,#REF!,#REF!,#REF!,#REF!,#REF!,#REF!,#REF!,#REF!</definedName>
    <definedName name="Segments">#REF!,#REF!,#REF!,#REF!,#REF!,#REF!,#REF!,#REF!,#REF!,#REF!,#REF!,#REF!</definedName>
    <definedName name="select_dps_to_use" localSheetId="7">[86]SQLSheet!#REF!</definedName>
    <definedName name="select_dps_to_use">[87]SQLSheet!#REF!</definedName>
    <definedName name="select_mkt_cap_to_use" localSheetId="7">[86]SQLSheet!#REF!</definedName>
    <definedName name="select_mkt_cap_to_use">[87]SQLSheet!#REF!</definedName>
    <definedName name="select_tot_fd_shares_to_use" localSheetId="7">[86]SQLSheet!#REF!</definedName>
    <definedName name="select_tot_fd_shares_to_use">[87]SQLSheet!#REF!</definedName>
    <definedName name="select_tot_ud_shares_to_use" localSheetId="7">[86]SQLSheet!#REF!</definedName>
    <definedName name="select_tot_ud_shares_to_use">[87]SQLSheet!#REF!</definedName>
    <definedName name="Selling_and_Marketing_Rate">[81]Model!#REF!</definedName>
    <definedName name="SGA">[76]NOPAT_VDF!$C$12:$AE$12</definedName>
    <definedName name="SGA_fore">#REF!</definedName>
    <definedName name="SGA_growth">[76]NOPAT_VDF!#REF!</definedName>
    <definedName name="SGA_growth_avg">#REF!</definedName>
    <definedName name="SGA_growth_fore">#REF!</definedName>
    <definedName name="SGA_margin_fore">#REF!</definedName>
    <definedName name="sgpfootnote">[137]IS!$B$57</definedName>
    <definedName name="SHARE_DATA">[93]Forecast!$A$75:$Y$82</definedName>
    <definedName name="SHARE_PRICE" localSheetId="7">#REF!</definedName>
    <definedName name="SHARE_PRICE">#REF!</definedName>
    <definedName name="sharecount" localSheetId="7">#REF!</definedName>
    <definedName name="sharecount">#REF!</definedName>
    <definedName name="sharecountQ4">[138]Quarterly!$F$28</definedName>
    <definedName name="shares" localSheetId="7">#REF!</definedName>
    <definedName name="shares">#REF!</definedName>
    <definedName name="shares_avg">[75]Yields!$AL$9</definedName>
    <definedName name="Shares_DCF">[76]DCF_VDF!$C$37:$AZ$37</definedName>
    <definedName name="shares_fd_actual" localSheetId="7">[86]SQLSheet!#REF!</definedName>
    <definedName name="shares_fd_actual">[87]SQLSheet!#REF!</definedName>
    <definedName name="shares_fd_mkt" localSheetId="7">[86]SQLSheet!#REF!</definedName>
    <definedName name="shares_fd_mkt">[87]SQLSheet!#REF!</definedName>
    <definedName name="shares_fd_over" localSheetId="7">[86]SQLSheet!#REF!</definedName>
    <definedName name="shares_fd_over">[87]SQLSheet!#REF!</definedName>
    <definedName name="shares_fd_use_over" localSheetId="7">[86]SQLSheet!#REF!</definedName>
    <definedName name="shares_fd_use_over">[87]SQLSheet!#REF!</definedName>
    <definedName name="Shares_fore">#REF!</definedName>
    <definedName name="Shares_growth">[76]NOPAT_VDF!$M$151:$Q$151</definedName>
    <definedName name="Shares_growth_fore">#REF!</definedName>
    <definedName name="shares_not_floating" localSheetId="7">[86]SQLSheet!#REF!</definedName>
    <definedName name="shares_not_floating">[87]SQLSheet!#REF!</definedName>
    <definedName name="shares_qtr">[75]Yields!$AK$9</definedName>
    <definedName name="Shares_repurchase_liability">'[76]Invested capital_VDF'!#REF!</definedName>
    <definedName name="shares_ud_actual" localSheetId="7">[86]SQLSheet!#REF!</definedName>
    <definedName name="shares_ud_actual">[87]SQLSheet!#REF!</definedName>
    <definedName name="shares_ud_mkt" localSheetId="7">[86]SQLSheet!#REF!</definedName>
    <definedName name="shares_ud_mkt">[87]SQLSheet!#REF!</definedName>
    <definedName name="shares_ud_over" localSheetId="7">[86]SQLSheet!#REF!</definedName>
    <definedName name="shares_ud_over">[87]SQLSheet!#REF!</definedName>
    <definedName name="shares_ud_use_over" localSheetId="7">[86]SQLSheet!#REF!</definedName>
    <definedName name="shares_ud_use_over">[87]SQLSheet!#REF!</definedName>
    <definedName name="shares04">'[21]quarterly income'!#REF!</definedName>
    <definedName name="shares05">'[21]quarterly income'!#REF!</definedName>
    <definedName name="sharesinissue">'[85]MDA Front &amp; Back'!$I$13</definedName>
    <definedName name="SharesNotRRA">[92]Transactions!$P$5:$P$65536</definedName>
    <definedName name="ShEquity2001" localSheetId="7">#REF!</definedName>
    <definedName name="ShEquity2001">#REF!</definedName>
    <definedName name="ShEquity2002" localSheetId="7">#REF!</definedName>
    <definedName name="ShEquity2002">#REF!</definedName>
    <definedName name="ShEquity2003" localSheetId="7">#REF!</definedName>
    <definedName name="ShEquity2003">#REF!</definedName>
    <definedName name="ShEquity2004">#REF!</definedName>
    <definedName name="ShEquity2005">#REF!</definedName>
    <definedName name="Short_Term_Debt">[75]Yields!#REF!</definedName>
    <definedName name="SNARCO">#N/A</definedName>
    <definedName name="SNARMOCOP">#N/A</definedName>
    <definedName name="solver_adj" localSheetId="7" hidden="1">#REF!</definedName>
    <definedName name="solver_adj" hidden="1">#REF!</definedName>
    <definedName name="solver_cvg" hidden="1">0.0001</definedName>
    <definedName name="solver_drv" hidden="1">1</definedName>
    <definedName name="solver_est" hidden="1">1</definedName>
    <definedName name="solver_itr" hidden="1">100</definedName>
    <definedName name="solver_lhs1" hidden="1">#REF!</definedName>
    <definedName name="solver_lhs10" hidden="1">#REF!</definedName>
    <definedName name="solver_lhs11" hidden="1">#REF!</definedName>
    <definedName name="solver_lhs2" hidden="1">#REF!</definedName>
    <definedName name="solver_lhs3" hidden="1">#REF!</definedName>
    <definedName name="solver_lhs4" hidden="1">#REF!</definedName>
    <definedName name="solver_lhs5" hidden="1">#REF!</definedName>
    <definedName name="solver_lhs6" hidden="1">#REF!</definedName>
    <definedName name="solver_lhs7" hidden="1">#REF!</definedName>
    <definedName name="solver_lhs8" hidden="1">#REF!</definedName>
    <definedName name="solver_lhs9" hidden="1">#REF!</definedName>
    <definedName name="solver_lin" hidden="1">2</definedName>
    <definedName name="solver_neg" hidden="1">2</definedName>
    <definedName name="solver_num" hidden="1">1</definedName>
    <definedName name="solver_nwt" hidden="1">1</definedName>
    <definedName name="solver_opt" hidden="1">#REF!</definedName>
    <definedName name="solver_pre" hidden="1">0.000001</definedName>
    <definedName name="solver_rel1" hidden="1">2</definedName>
    <definedName name="solver_rel10" hidden="1">1</definedName>
    <definedName name="solver_rel11" hidden="1">3</definedName>
    <definedName name="solver_rel2" hidden="1">2</definedName>
    <definedName name="solver_rel3" hidden="1">2</definedName>
    <definedName name="solver_rel4" hidden="1">2</definedName>
    <definedName name="solver_rel5" hidden="1">1</definedName>
    <definedName name="solver_rel6" hidden="1">3</definedName>
    <definedName name="solver_rel7" hidden="1">2</definedName>
    <definedName name="solver_rel8" hidden="1">1</definedName>
    <definedName name="solver_rel9" hidden="1">3</definedName>
    <definedName name="solver_rhs1" hidden="1">#REF!</definedName>
    <definedName name="solver_rhs10" hidden="1">#REF!</definedName>
    <definedName name="solver_rhs11" hidden="1">#REF!</definedName>
    <definedName name="solver_rhs2" hidden="1">#REF!</definedName>
    <definedName name="solver_rhs3" hidden="1">#REF!</definedName>
    <definedName name="solver_rhs4" hidden="1">#REF!</definedName>
    <definedName name="solver_rhs5" hidden="1">#REF!</definedName>
    <definedName name="solver_rhs6" hidden="1">#REF!</definedName>
    <definedName name="solver_rhs7" hidden="1">#REF!</definedName>
    <definedName name="solver_rhs8" hidden="1">#REF!</definedName>
    <definedName name="solver_rhs9" hidden="1">#REF!</definedName>
    <definedName name="solver_scl" hidden="1">2</definedName>
    <definedName name="solver_sho" hidden="1">2</definedName>
    <definedName name="solver_tim" hidden="1">100</definedName>
    <definedName name="solver_tol" hidden="1">0.05</definedName>
    <definedName name="solver_typ" hidden="1">3</definedName>
    <definedName name="solver_val" hidden="1">1053</definedName>
    <definedName name="Split">[139]Recapitalisation!$F$4</definedName>
    <definedName name="ss" localSheetId="7">'[5]Tamiflu Model'!#REF!</definedName>
    <definedName name="ss">[75]Yields!$B$12:$AA$70</definedName>
    <definedName name="sss" localSheetId="7" hidden="1">{"fax (BS)",#N/A,FALSE,"BS";"fax (CF)",#N/A,FALSE,"CF";"fax (seg)",#N/A,FALSE,"Seg";"fax (telecomm)",#N/A,FALSE,"telecomm";"fax (infodisplay)",#N/A,FALSE,"infodisplay";"fax (am)",#N/A,FALSE,"AM";"fax (is)",#N/A,FALSE,"IS"}</definedName>
    <definedName name="sss" hidden="1">{"fax (BS)",#N/A,FALSE,"BS";"fax (CF)",#N/A,FALSE,"CF";"fax (seg)",#N/A,FALSE,"Seg";"fax (telecomm)",#N/A,FALSE,"telecomm";"fax (infodisplay)",#N/A,FALSE,"infodisplay";"fax (am)",#N/A,FALSE,"AM";"fax (is)",#N/A,FALSE,"IS"}</definedName>
    <definedName name="sssssss" localSheetId="7" hidden="1">{"PR1","pr1",TRUE,"Sch PR-1"}</definedName>
    <definedName name="sssssss" hidden="1">{"PR1","pr1",TRUE,"Sch PR-1"}</definedName>
    <definedName name="ST_debt_growth_fore">#REF!</definedName>
    <definedName name="Start_FTALLSH">'[140]MDA Front &amp; Back'!$N$6</definedName>
    <definedName name="Start_Sector">'[140]MDA Front &amp; Back'!$P$6</definedName>
    <definedName name="Start_Segment">'[140]MDA Front &amp; Back'!$O$6</definedName>
    <definedName name="Start_Share">'[140]MDA Front &amp; Back'!$Q$6</definedName>
    <definedName name="Startdate">[96]Index!$C$9</definedName>
    <definedName name="STATEMENT_CRNCY_CD" localSheetId="7">#REF!</definedName>
    <definedName name="STATEMENT_CRNCY_CD">#REF!</definedName>
    <definedName name="STATEMENT_CRNCY_NM" localSheetId="7">#REF!</definedName>
    <definedName name="STATEMENT_CRNCY_NM">#REF!</definedName>
    <definedName name="STEVE">#REF!</definedName>
    <definedName name="Stockholders_Equity">[75]Yields!A$89</definedName>
    <definedName name="Subheader">[141]IS!$A$3</definedName>
    <definedName name="SubmissionData">[142]RAPID2!$C$1:$J$99</definedName>
    <definedName name="SUMMARY">#REF!</definedName>
    <definedName name="Summary_Date">#REF!</definedName>
    <definedName name="SURGICAL">#REF!</definedName>
    <definedName name="swa">#REF!</definedName>
    <definedName name="swl">#REF!</definedName>
    <definedName name="t_ebdit" localSheetId="7">[86]SQLSheet!#REF!</definedName>
    <definedName name="t_ebdit">[87]SQLSheet!#REF!</definedName>
    <definedName name="t_ebitda" localSheetId="7">[86]SQLSheet!#REF!</definedName>
    <definedName name="t_ebitda">[87]SQLSheet!#REF!</definedName>
    <definedName name="t_free_cash_flow" localSheetId="7">[86]SQLSheet!#REF!</definedName>
    <definedName name="t_free_cash_flow">[87]SQLSheet!#REF!</definedName>
    <definedName name="t_tot_cash_earns" localSheetId="7">[86]SQLSheet!#REF!</definedName>
    <definedName name="t_tot_cash_earns">[87]SQLSheet!#REF!</definedName>
    <definedName name="t_tot_interest_payments" localSheetId="7">[86]SQLSheet!#REF!</definedName>
    <definedName name="t_tot_interest_payments">[87]SQLSheet!#REF!</definedName>
    <definedName name="t_tot_net_debt" localSheetId="7">[86]SQLSheet!#REF!</definedName>
    <definedName name="t_tot_net_debt">[87]SQLSheet!#REF!</definedName>
    <definedName name="t_working_cap" localSheetId="7">[86]SQLSheet!#REF!</definedName>
    <definedName name="t_working_cap">[87]SQLSheet!#REF!</definedName>
    <definedName name="Table_2" localSheetId="7">#REF!</definedName>
    <definedName name="Table_2">#REF!</definedName>
    <definedName name="table_name" localSheetId="7">#REF!</definedName>
    <definedName name="table_name">#REF!</definedName>
    <definedName name="Target" localSheetId="7">#REF!</definedName>
    <definedName name="target">#REF!</definedName>
    <definedName name="Target_debt_to_capital">#REF!</definedName>
    <definedName name="Tax_rate_for_WACC">[76]WACC_VDF!#REF!</definedName>
    <definedName name="tcd">#REF!</definedName>
    <definedName name="tce">#REF!</definedName>
    <definedName name="TEAM" localSheetId="7">#REF!</definedName>
    <definedName name="TEAM">#REF!</definedName>
    <definedName name="TECHDEPR">#REF!</definedName>
    <definedName name="template">#REF!</definedName>
    <definedName name="TerminalStageDuration" localSheetId="7">[98]Storage!#REF!</definedName>
    <definedName name="TerminalStageDuration">[99]Storage!#REF!</definedName>
    <definedName name="thou" localSheetId="7">#REF!</definedName>
    <definedName name="thou">#REF!</definedName>
    <definedName name="ticker" localSheetId="7">[86]WorkSheet!#REF!</definedName>
    <definedName name="ticker">[87]WorkSheet!#REF!</definedName>
    <definedName name="TICKER_ID" localSheetId="7">#REF!</definedName>
    <definedName name="TICKER_ID">#REF!</definedName>
    <definedName name="timestamp" localSheetId="7">[86]SQLSheet!#REF!</definedName>
    <definedName name="timestamp">[87]SQLSheet!#REF!</definedName>
    <definedName name="title">[75]Yields!$A$1:$A$41</definedName>
    <definedName name="TOC">#N/A</definedName>
    <definedName name="tot_debt">[75]Yields!$P$4</definedName>
    <definedName name="tot_fd_shares_actual" localSheetId="7">[86]SQLSheet!#REF!</definedName>
    <definedName name="tot_fd_shares_actual">[87]SQLSheet!#REF!</definedName>
    <definedName name="tot_fd_shares_over" localSheetId="7">[86]SQLSheet!#REF!</definedName>
    <definedName name="tot_fd_shares_over">[87]SQLSheet!#REF!</definedName>
    <definedName name="tot_fd_shares_sum_sec" localSheetId="7">[86]SQLSheet!#REF!</definedName>
    <definedName name="tot_fd_shares_sum_sec">[87]SQLSheet!#REF!</definedName>
    <definedName name="tot_mkt_cap_actual" localSheetId="7">[86]SQLSheet!#REF!</definedName>
    <definedName name="tot_mkt_cap_actual">[87]SQLSheet!#REF!</definedName>
    <definedName name="tot_mkt_cap_calc" localSheetId="7">[86]SQLSheet!#REF!</definedName>
    <definedName name="tot_mkt_cap_calc">[87]SQLSheet!#REF!</definedName>
    <definedName name="tot_mkt_cap_ext" localSheetId="7">[86]SQLSheet!#REF!</definedName>
    <definedName name="tot_mkt_cap_ext">[87]SQLSheet!#REF!</definedName>
    <definedName name="tot_ud_shares_actual" localSheetId="7">[86]SQLSheet!#REF!</definedName>
    <definedName name="tot_ud_shares_actual">[87]SQLSheet!#REF!</definedName>
    <definedName name="tot_ud_shares_over" localSheetId="7">[86]SQLSheet!#REF!</definedName>
    <definedName name="tot_ud_shares_over">[87]SQLSheet!#REF!</definedName>
    <definedName name="tot_ud_shares_sum_sec" localSheetId="7">[86]SQLSheet!#REF!</definedName>
    <definedName name="tot_ud_shares_sum_sec">[87]SQLSheet!#REF!</definedName>
    <definedName name="Total_amort_fore">#REF!</definedName>
    <definedName name="Total_Amortization">[76]NOPAT_VDF!$C$18:$AZ$18</definedName>
    <definedName name="Total_Amortization_fore">#REF!</definedName>
    <definedName name="Total_Assets">[75]Yields!A$74</definedName>
    <definedName name="Total_Company_Size__Employees">[100]SensitivityA!$D$7</definedName>
    <definedName name="Total_COS">[76]NOPAT_VDF!$C$9:$AZ$9</definedName>
    <definedName name="Total_COS_fore">#REF!</definedName>
    <definedName name="Total_COS_growth_fore">#REF!</definedName>
    <definedName name="Total_COS_net_DnA_fore">#REF!</definedName>
    <definedName name="Total_Current_Assets">[75]Yields!A$68</definedName>
    <definedName name="Total_Current_Liabilities">[75]Yields!A$83</definedName>
    <definedName name="Total_debt">'[76]Invested capital_VDF'!$C$61:$AU$61</definedName>
    <definedName name="Total_debt_DCF">[76]DCF_VDF!$C$35:$AZ$35</definedName>
    <definedName name="Total_debt_fore">#REF!</definedName>
    <definedName name="Total_debt_growth_fore">#REF!</definedName>
    <definedName name="Total_Increase_in_EEs_fore">#REF!</definedName>
    <definedName name="Total_other_assets">'[76]Invested capital_VDF'!$C$47:$Z$47</definedName>
    <definedName name="TOTAL_REVENUE">[75]Yields!A$7</definedName>
    <definedName name="TotalPVs">#REF!</definedName>
    <definedName name="TotAssets2001" localSheetId="7">#REF!</definedName>
    <definedName name="TotAssets2001">#REF!</definedName>
    <definedName name="TotAssets2002" localSheetId="7">#REF!</definedName>
    <definedName name="TotAssets2002">#REF!</definedName>
    <definedName name="TotAssets2003" localSheetId="7">#REF!</definedName>
    <definedName name="TotAssets2003">#REF!</definedName>
    <definedName name="TotAssets2004">#REF!</definedName>
    <definedName name="TotAssets2005">#REF!</definedName>
    <definedName name="TOTBYDIV">#REF!</definedName>
    <definedName name="totdebt">#REF!</definedName>
    <definedName name="TotOrd">'[128]B  Status Quo'!$F$6:$F$7</definedName>
    <definedName name="TotOrd10.43">'[128]B  Status Quo'!$F$6:$F$8</definedName>
    <definedName name="TotOrd14.15">'[128]B  Status Quo'!$F$6:$F$9</definedName>
    <definedName name="TotOrd16.15">'[128]B  Status Quo'!$F$6:$F$11</definedName>
    <definedName name="TotRev2000" localSheetId="7">#REF!</definedName>
    <definedName name="TotRev2000">#REF!</definedName>
    <definedName name="trailing_revs">[75]Yields!$AM$9</definedName>
    <definedName name="Transactions">[92]Transactions!$B$5:$J$9987</definedName>
    <definedName name="TransMult">[106]revenues!$B$47</definedName>
    <definedName name="trc_CFPSGROWTH5YR" localSheetId="7">#REF!</definedName>
    <definedName name="trc_CFPSGROWTH5YR">#REF!</definedName>
    <definedName name="trc_CFPSGRWPRV5YR" localSheetId="7">#REF!</definedName>
    <definedName name="trc_CFPSGRWPRV5YR">#REF!</definedName>
    <definedName name="trc_CurFY" localSheetId="7">#REF!</definedName>
    <definedName name="trc_CurFY">#REF!</definedName>
    <definedName name="trc_DIVGROWTH5YR">#REF!</definedName>
    <definedName name="trc_DIVGRWPRV5YR">#REF!</definedName>
    <definedName name="trc_DocID">#REF!</definedName>
    <definedName name="trc_EBITDAGROWTH5YR">#REF!</definedName>
    <definedName name="trc_EBITDAGRWPRV5YR">#REF!</definedName>
    <definedName name="trc_EBITNXT5">#REF!</definedName>
    <definedName name="trc_EBITPRV5">#REF!</definedName>
    <definedName name="trc_EPSGRWPRV5YR">#REF!</definedName>
    <definedName name="trc_Flavor">#REF!</definedName>
    <definedName name="trc_NETGROWTH5YR">#REF!</definedName>
    <definedName name="trc_NETGRWPRV5YR">#REF!</definedName>
    <definedName name="trc_QDType">#REF!</definedName>
    <definedName name="trc_RATING">#REF!</definedName>
    <definedName name="trc_ReleaseDate">#REF!</definedName>
    <definedName name="trc_REVGROWTH5YR">#REF!</definedName>
    <definedName name="trc_REVGRWPRV5YR">#REF!</definedName>
    <definedName name="trc_RISK">#REF!</definedName>
    <definedName name="trc_SHARESOUT">#REF!</definedName>
    <definedName name="trc_SHROUTGROWTH5YR">#REF!</definedName>
    <definedName name="trc_SHROUTGRWPRV5YR">#REF!</definedName>
    <definedName name="trc_submitter">#REF!</definedName>
    <definedName name="trc_submittername">#REF!</definedName>
    <definedName name="trc_TARGET">#REF!</definedName>
    <definedName name="trc_TemplateID">#REF!</definedName>
    <definedName name="trc_TEV">#REF!</definedName>
    <definedName name="trc_Ticker">#REF!</definedName>
    <definedName name="trc_Version">#REF!</definedName>
    <definedName name="trc_XLS_DATASHEET_ProtectDate">35417.7656018519</definedName>
    <definedName name="trc_Y1">#REF!</definedName>
    <definedName name="trc_Y1COMMONEQ">#REF!</definedName>
    <definedName name="trc_Y1DILSHR">#REF!</definedName>
    <definedName name="trc_Y1DPS">#REF!</definedName>
    <definedName name="trc_Y1EBIT">#REF!</definedName>
    <definedName name="trc_Y1EBITDA">#REF!</definedName>
    <definedName name="trc_Y1FREE_CFPS">#REF!</definedName>
    <definedName name="trc_Y1LTDEBT">#REF!</definedName>
    <definedName name="trc_Y1NETINC">#REF!</definedName>
    <definedName name="trc_Y1Q1">#REF!</definedName>
    <definedName name="trc_Y1Q2">#REF!</definedName>
    <definedName name="trc_Y1Q3">#REF!</definedName>
    <definedName name="trc_Y1Q4">#REF!</definedName>
    <definedName name="trc_Y1REVENUE">#REF!</definedName>
    <definedName name="trc_Y1ROE">#REF!</definedName>
    <definedName name="trc_Y1TAXRATE">#REF!</definedName>
    <definedName name="trc_Y1Total">#REF!</definedName>
    <definedName name="trc_Y2">#REF!</definedName>
    <definedName name="trc_Y2COMMONEQ">#REF!</definedName>
    <definedName name="trc_Y2DILSHR">#REF!</definedName>
    <definedName name="trc_Y2DPS">#REF!</definedName>
    <definedName name="trc_Y2EBIT">#REF!</definedName>
    <definedName name="trc_Y2EBITDA">#REF!</definedName>
    <definedName name="trc_Y2FREE_CFPS">#REF!</definedName>
    <definedName name="trc_Y2LTDEBT">#REF!</definedName>
    <definedName name="trc_Y2NETINC">#REF!</definedName>
    <definedName name="trc_Y2Q1">#REF!</definedName>
    <definedName name="trc_Y2Q2">#REF!</definedName>
    <definedName name="trc_Y2Q3">#REF!</definedName>
    <definedName name="trc_Y2Q4">#REF!</definedName>
    <definedName name="trc_Y2REVENUE">#REF!</definedName>
    <definedName name="trc_Y2ROE">#REF!</definedName>
    <definedName name="trc_Y2TAXRATE">#REF!</definedName>
    <definedName name="trc_Y2Total">#REF!</definedName>
    <definedName name="trc_Y3">#REF!</definedName>
    <definedName name="trc_Y3COMMONEQ">#REF!</definedName>
    <definedName name="trc_Y3DILSHR">#REF!</definedName>
    <definedName name="trc_Y3DPS">#REF!</definedName>
    <definedName name="trc_Y3EBIT">#REF!</definedName>
    <definedName name="trc_Y3EBITDA">#REF!</definedName>
    <definedName name="trc_Y3FREE_CFPS">#REF!</definedName>
    <definedName name="trc_Y3LTDEBT">#REF!</definedName>
    <definedName name="trc_Y3NETINC">#REF!</definedName>
    <definedName name="trc_Y3Q1">#REF!</definedName>
    <definedName name="trc_Y3Q2">#REF!</definedName>
    <definedName name="trc_Y3Q3">#REF!</definedName>
    <definedName name="trc_Y3Q4">#REF!</definedName>
    <definedName name="trc_Y3REVENUE">#REF!</definedName>
    <definedName name="trc_Y3ROE">#REF!</definedName>
    <definedName name="trc_Y3TAXRATE">#REF!</definedName>
    <definedName name="trc_Y3Total">#REF!</definedName>
    <definedName name="trc_Y4">#REF!</definedName>
    <definedName name="trc_Y4COMMONEQ">#REF!</definedName>
    <definedName name="trc_Y4DILSHR">#REF!</definedName>
    <definedName name="trc_Y4DPS">#REF!</definedName>
    <definedName name="trc_Y4EBIT">#REF!</definedName>
    <definedName name="trc_Y4EBITDA">#REF!</definedName>
    <definedName name="trc_Y4FREE_CFPS">#REF!</definedName>
    <definedName name="trc_Y4LTDEBT">#REF!</definedName>
    <definedName name="trc_Y4NETINC">#REF!</definedName>
    <definedName name="trc_Y4Q1">#REF!</definedName>
    <definedName name="trc_Y4Q2">#REF!</definedName>
    <definedName name="trc_Y4Q3">#REF!</definedName>
    <definedName name="trc_Y4Q4">#REF!</definedName>
    <definedName name="trc_Y4REVENUE">#REF!</definedName>
    <definedName name="trc_Y4ROE">#REF!</definedName>
    <definedName name="trc_Y4TAXRATE">#REF!</definedName>
    <definedName name="trc_Y4Total">#REF!</definedName>
    <definedName name="ud06r.GroupNums">[143]REPORTER!$AH$410:$AH$411</definedName>
    <definedName name="UniqueRange_1" localSheetId="7">[75]Yields!#REF!</definedName>
    <definedName name="UniqueRange_1">[75]Yields!#REF!</definedName>
    <definedName name="UniqueRange_2" localSheetId="7">[75]Yields!#REF!</definedName>
    <definedName name="UniqueRange_2">[75]Yields!#REF!</definedName>
    <definedName name="UniqueRange_3" localSheetId="7">[75]Yields!#REF!</definedName>
    <definedName name="UniqueRange_3">[75]Yields!#REF!</definedName>
    <definedName name="UniverseTable" localSheetId="7">#REF!</definedName>
    <definedName name="UniverseTable">#REF!</definedName>
    <definedName name="update_date" localSheetId="7">[86]SQLSheet!#REF!</definedName>
    <definedName name="update_date">[87]SQLSheet!#REF!</definedName>
    <definedName name="update_id" localSheetId="7">[86]SQLSheet!#REF!</definedName>
    <definedName name="update_id">[87]SQLSheet!#REF!</definedName>
    <definedName name="upper_left1" localSheetId="7">#REF!</definedName>
    <definedName name="upper_left1">#REF!</definedName>
    <definedName name="upper_left2" localSheetId="7">#REF!</definedName>
    <definedName name="upper_left2">#REF!</definedName>
    <definedName name="us_gaap_eps_used_flag" localSheetId="7">[86]SQLSheet!#REF!</definedName>
    <definedName name="us_gaap_eps_used_flag">[87]SQLSheet!#REF!</definedName>
    <definedName name="usd">#REF!</definedName>
    <definedName name="USOP">#REF!</definedName>
    <definedName name="USPAY">'[121]114X'!#REF!</definedName>
    <definedName name="vae">#REF!</definedName>
    <definedName name="valuation">'[106]Forward Valuation'!$A$1</definedName>
    <definedName name="Valuationoutput" localSheetId="7">#REF!</definedName>
    <definedName name="Valuationoutput">#REF!</definedName>
    <definedName name="value" localSheetId="7">#REF!</definedName>
    <definedName name="value">#REF!</definedName>
    <definedName name="Value_of_Equity">#REF!</definedName>
    <definedName name="Value_to_TargetPrice_at_9mult">[100]SensitivityA!$E$36</definedName>
    <definedName name="values_are_primary" localSheetId="7">[86]SQLSheet!#REF!</definedName>
    <definedName name="values_are_primary">[87]SQLSheet!#REF!</definedName>
    <definedName name="vars" localSheetId="7">#REF!</definedName>
    <definedName name="vars">#REF!</definedName>
    <definedName name="vcp">#REF!</definedName>
    <definedName name="Version" localSheetId="7">#REF!</definedName>
    <definedName name="Version">#REF!</definedName>
    <definedName name="vgd">#REF!</definedName>
    <definedName name="VISIONCARE">#REF!</definedName>
    <definedName name="volatility" localSheetId="7">#REF!</definedName>
    <definedName name="volatility">#REF!</definedName>
    <definedName name="Vytorin08">[144]PB!$AX$38</definedName>
    <definedName name="Vytorin09">[144]PB!$BB$38</definedName>
    <definedName name="Vytorin10">[144]PB!$BB$38</definedName>
    <definedName name="waaa" localSheetId="7" hidden="1">{"Inc.St. Annual",#N/A,FALSE,"Inc.St.";"Inc.St. Qtr",#N/A,FALSE,"Inc.St.";#N/A,#N/A,FALSE,"Bal.Sht.";"Cash Flow Annual",#N/A,FALSE,"Cash Flow";"Cash Flow Qtr",#N/A,FALSE,"Cash Flow";#N/A,#N/A,FALSE,"Debt";#N/A,#N/A,FALSE,"DCF";"Summary Annual",#N/A,FALSE,"Summary";"Summary Qtr",#N/A,FALSE,"Summary"}</definedName>
    <definedName name="waaa" hidden="1">{"Inc.St. Annual",#N/A,FALSE,"Inc.St.";"Inc.St. Qtr",#N/A,FALSE,"Inc.St.";#N/A,#N/A,FALSE,"Bal.Sht.";"Cash Flow Annual",#N/A,FALSE,"Cash Flow";"Cash Flow Qtr",#N/A,FALSE,"Cash Flow";#N/A,#N/A,FALSE,"Debt";#N/A,#N/A,FALSE,"DCF";"Summary Annual",#N/A,FALSE,"Summary";"Summary Qtr",#N/A,FALSE,"Summary"}</definedName>
    <definedName name="wac">#REF!</definedName>
    <definedName name="WACC_fore">[76]WACC_VDF!$J$21</definedName>
    <definedName name="WACC_P_8">[76]WACC_VDF!#REF!</definedName>
    <definedName name="WIZARD_3YRATCF" localSheetId="7">#REF!</definedName>
    <definedName name="WIZARD_3YRATCF">#REF!</definedName>
    <definedName name="WIZARD_3YREBITDA" localSheetId="7">#REF!</definedName>
    <definedName name="WIZARD_3YREBITDA">#REF!</definedName>
    <definedName name="WIZARD_3YRSECGROWTH" localSheetId="7">#REF!</definedName>
    <definedName name="WIZARD_3YRSECGROWTH">#REF!</definedName>
    <definedName name="WIZARD_AVERAGETRADINGVOLUME">#REF!</definedName>
    <definedName name="WIZARD_AVGTRADINGVOLUME">#REF!</definedName>
    <definedName name="WIZARD_BKVALSHR">#REF!</definedName>
    <definedName name="WIZARD_BOOKVALUEPERSHARE">#REF!</definedName>
    <definedName name="WIZARD_BURNRATE">#REF!</definedName>
    <definedName name="WIZARD_CASH">#REF!</definedName>
    <definedName name="WIZARD_CURRENTRATING">#REF!</definedName>
    <definedName name="WIZARD_DATEOFSUBMISSION">#REF!</definedName>
    <definedName name="WIZARD_DEBTEBITDA">[145]Model2Wizard!#REF!</definedName>
    <definedName name="WIZARD_DIVYIELD" localSheetId="7">#REF!</definedName>
    <definedName name="WIZARD_DIVYIELD">#REF!</definedName>
    <definedName name="WIZARD_EARNINGS" localSheetId="7">#REF!</definedName>
    <definedName name="WIZARD_EARNINGS">#REF!</definedName>
    <definedName name="WIZARD_EBITDABYSHROO" localSheetId="7">#REF!</definedName>
    <definedName name="WIZARD_EBITDABYSHROO">#REF!</definedName>
    <definedName name="WIZARD_EVBYEBITDAOO">#REF!</definedName>
    <definedName name="WIZARD_EVINVCAP">#REF!</definedName>
    <definedName name="WIZARD_INTCOVERAGE">[145]Model2Wizard!#REF!</definedName>
    <definedName name="WIZARD_LTDEBT" localSheetId="7">#REF!</definedName>
    <definedName name="WIZARD_LTDEBT">#REF!</definedName>
    <definedName name="WIZARD_MARKETCAP" localSheetId="7">#REF!</definedName>
    <definedName name="WIZARD_MARKETCAP">#REF!</definedName>
    <definedName name="WIZARD_NETCASHPERSHARE" localSheetId="7">#REF!</definedName>
    <definedName name="WIZARD_NETCASHPERSHARE">#REF!</definedName>
    <definedName name="WIZARD_NETCASHSHR" localSheetId="7">[145]Model2Wizard!#REF!</definedName>
    <definedName name="WIZARD_NETCASHSHR">[145]Model2Wizard!#REF!</definedName>
    <definedName name="WIZARD_NETDEBTCAP" localSheetId="7">#REF!</definedName>
    <definedName name="WIZARD_NETDEBTCAP">#REF!</definedName>
    <definedName name="WIZARD_OPERMARGIN" localSheetId="7">#REF!</definedName>
    <definedName name="WIZARD_OPERMARGIN">#REF!</definedName>
    <definedName name="WIZARD_PACINGS" localSheetId="7">[145]Model2Wizard!#REF!</definedName>
    <definedName name="WIZARD_PACINGS">[145]Model2Wizard!#REF!</definedName>
    <definedName name="WIZARD_PRICEESTNAV" localSheetId="7">#REF!</definedName>
    <definedName name="WIZARD_PRICEESTNAV">#REF!</definedName>
    <definedName name="WIZARD_RATING" localSheetId="7">[145]Model2Wizard!#REF!</definedName>
    <definedName name="WIZARD_RATING">[145]Model2Wizard!#REF!</definedName>
    <definedName name="WIZARD_REVENUES" localSheetId="7">#REF!</definedName>
    <definedName name="WIZARD_REVENUES">#REF!</definedName>
    <definedName name="WIZARD_ROAA" localSheetId="7">#REF!</definedName>
    <definedName name="WIZARD_ROAA">#REF!</definedName>
    <definedName name="WIZARD_ROAE" localSheetId="7">[145]Model2Wizard!#REF!</definedName>
    <definedName name="WIZARD_ROAE">[145]Model2Wizard!#REF!</definedName>
    <definedName name="WIZARD_ROE" localSheetId="7">#REF!</definedName>
    <definedName name="WIZARD_ROE">#REF!</definedName>
    <definedName name="WIZARD_ROIC" localSheetId="7">#REF!</definedName>
    <definedName name="WIZARD_ROIC">#REF!</definedName>
    <definedName name="WIZARD_SECULARGROWTHRATE" localSheetId="7">#REF!</definedName>
    <definedName name="WIZARD_SECULARGROWTHRATE">#REF!</definedName>
    <definedName name="WIZARD_SHARESOUT">#REF!</definedName>
    <definedName name="WIZARD_SHARESOUTSTANDING">#REF!</definedName>
    <definedName name="WIZARD_STATIONBCF">[145]Model2Wizard!#REF!</definedName>
    <definedName name="WIZARD_STATIONREV" localSheetId="7">#REF!</definedName>
    <definedName name="WIZARD_STATIONREV">#REF!</definedName>
    <definedName name="WIZARD_TICKER" localSheetId="7">#REF!</definedName>
    <definedName name="WIZARD_TICKER">#REF!</definedName>
    <definedName name="WIZARD_TOTDEBTCAP" localSheetId="7">#REF!</definedName>
    <definedName name="WIZARD_TOTDEBTCAP">#REF!</definedName>
    <definedName name="WIZARD_Y1CAPREVR">#REF!</definedName>
    <definedName name="WIZARD_Y1CAPREVS2">#REF!</definedName>
    <definedName name="WIZARD_Y1CASHCYEPSS1">#REF!</definedName>
    <definedName name="WIZARD_Y1CASHCYPES1">[145]Model2Wizard!#REF!</definedName>
    <definedName name="WIZARD_Y1CYE">'[146]FCall Hdr'!#REF!</definedName>
    <definedName name="WIZARD_Y1CYPEE">'[146]FCall Hdr'!#REF!</definedName>
    <definedName name="WIZARD_Y1CYPES1">[145]Model2Wizard!#REF!</definedName>
    <definedName name="WIZARD_Y1CYREVS2">[145]Model2Wizard!#REF!</definedName>
    <definedName name="WIZARD_Y1CYS1" localSheetId="7">#REF!</definedName>
    <definedName name="WIZARD_Y1CYS1">#REF!</definedName>
    <definedName name="WIZARD_Y1E" localSheetId="7">#REF!</definedName>
    <definedName name="WIZARD_Y1E">#REF!</definedName>
    <definedName name="WIZARD_Y1EBITDAYRS2" localSheetId="7">#REF!</definedName>
    <definedName name="WIZARD_Y1EBITDAYRS2">#REF!</definedName>
    <definedName name="WIZARD_Y1EMVBYREV">#REF!</definedName>
    <definedName name="WIZARD_Y1EVEBITDAS2">#REF!</definedName>
    <definedName name="WIZARD_Y1PEE">#REF!</definedName>
    <definedName name="WIZARD_Y1PES1">[145]Model2Wizard!#REF!</definedName>
    <definedName name="WIZARD_Y1Q1E" localSheetId="7">#REF!</definedName>
    <definedName name="WIZARD_Y1Q1E">#REF!</definedName>
    <definedName name="WIZARD_Y1Q1R" localSheetId="7">#REF!</definedName>
    <definedName name="WIZARD_Y1Q1R">#REF!</definedName>
    <definedName name="WIZARD_Y1Q1S1" localSheetId="7">#REF!</definedName>
    <definedName name="WIZARD_Y1Q1S1">#REF!</definedName>
    <definedName name="WIZARD_Y1Q1S2">#REF!</definedName>
    <definedName name="WIZARD_Y1Q2E">#REF!</definedName>
    <definedName name="WIZARD_Y1Q2R">#REF!</definedName>
    <definedName name="WIZARD_Y1Q2S1">#REF!</definedName>
    <definedName name="WIZARD_Y1Q2S2">#REF!</definedName>
    <definedName name="WIZARD_Y1Q3E">#REF!</definedName>
    <definedName name="WIZARD_Y1Q3R">#REF!</definedName>
    <definedName name="WIZARD_Y1Q3S1">#REF!</definedName>
    <definedName name="WIZARD_Y1Q3S2">#REF!</definedName>
    <definedName name="WIZARD_Y1Q4E">#REF!</definedName>
    <definedName name="WIZARD_Y1Q4R">#REF!</definedName>
    <definedName name="WIZARD_Y1Q4S1">#REF!</definedName>
    <definedName name="WIZARD_Y1Q4S2">#REF!</definedName>
    <definedName name="WIZARD_Y1R">#REF!</definedName>
    <definedName name="WIZARD_Y1S1">#REF!</definedName>
    <definedName name="WIZARD_Y1S2">#REF!</definedName>
    <definedName name="WIZARD_Y1YEARE">#REF!</definedName>
    <definedName name="WIZARD_Y1YEARR">#REF!</definedName>
    <definedName name="WIZARD_Y1YEARS1">#REF!</definedName>
    <definedName name="WIZARD_Y1YEARS2">#REF!</definedName>
    <definedName name="WIZARD_Y2CAPREVR">#REF!</definedName>
    <definedName name="WIZARD_Y2E">#REF!</definedName>
    <definedName name="WIZARD_Y2EMVBYREV">#REF!</definedName>
    <definedName name="WIZARD_Y2PEE">#REF!</definedName>
    <definedName name="WIZARD_Y2PES1">[145]Model2Wizard!#REF!</definedName>
    <definedName name="WIZARD_Y2Q1E" localSheetId="7">#REF!</definedName>
    <definedName name="WIZARD_Y2Q1E">#REF!</definedName>
    <definedName name="WIZARD_Y2Q1R" localSheetId="7">#REF!</definedName>
    <definedName name="WIZARD_Y2Q1R">#REF!</definedName>
    <definedName name="WIZARD_Y2Q1S1" localSheetId="7">#REF!</definedName>
    <definedName name="WIZARD_Y2Q1S1">#REF!</definedName>
    <definedName name="WIZARD_Y2Q1S2">#REF!</definedName>
    <definedName name="WIZARD_Y2Q2E">#REF!</definedName>
    <definedName name="WIZARD_Y2Q2R">#REF!</definedName>
    <definedName name="WIZARD_Y2Q2S1">#REF!</definedName>
    <definedName name="WIZARD_Y2Q2S2">#REF!</definedName>
    <definedName name="WIZARD_Y2Q3E">#REF!</definedName>
    <definedName name="WIZARD_Y2Q3R">#REF!</definedName>
    <definedName name="WIZARD_Y2Q3S1">#REF!</definedName>
    <definedName name="WIZARD_Y2Q3S2">#REF!</definedName>
    <definedName name="WIZARD_Y2Q4E">#REF!</definedName>
    <definedName name="WIZARD_Y2Q4R">#REF!</definedName>
    <definedName name="WIZARD_Y2Q4S1">#REF!</definedName>
    <definedName name="WIZARD_Y2Q4S2">#REF!</definedName>
    <definedName name="WIZARD_Y2R">#REF!</definedName>
    <definedName name="WIZARD_Y2S1">#REF!</definedName>
    <definedName name="WIZARD_Y2S2">#REF!</definedName>
    <definedName name="WIZARD_Y2YEARE">#REF!</definedName>
    <definedName name="WIZARD_Y2YEARR">#REF!</definedName>
    <definedName name="WIZARD_Y2YEARS2">#REF!</definedName>
    <definedName name="WIZARD_Y3CAPREVR">#REF!</definedName>
    <definedName name="WIZARD_Y3E">#REF!</definedName>
    <definedName name="WIZARD_Y3EMVBYREV">#REF!</definedName>
    <definedName name="WIZARD_Y3PEE">#REF!</definedName>
    <definedName name="WIZARD_Y3PES1">[145]Model2Wizard!#REF!</definedName>
    <definedName name="WIZARD_Y3Q1E" localSheetId="7">#REF!</definedName>
    <definedName name="WIZARD_Y3Q1E">#REF!</definedName>
    <definedName name="WIZARD_Y3Q1R" localSheetId="7">#REF!</definedName>
    <definedName name="WIZARD_Y3Q1R">#REF!</definedName>
    <definedName name="WIZARD_Y3Q1S1" localSheetId="7">#REF!</definedName>
    <definedName name="WIZARD_Y3Q1S1">#REF!</definedName>
    <definedName name="WIZARD_Y3Q1S2">#REF!</definedName>
    <definedName name="WIZARD_Y3Q2E">#REF!</definedName>
    <definedName name="WIZARD_Y3Q2R">#REF!</definedName>
    <definedName name="WIZARD_Y3Q2S1">#REF!</definedName>
    <definedName name="WIZARD_Y3Q2S2">#REF!</definedName>
    <definedName name="WIZARD_Y3Q3E">#REF!</definedName>
    <definedName name="WIZARD_Y3Q3R">#REF!</definedName>
    <definedName name="WIZARD_Y3Q3S1">#REF!</definedName>
    <definedName name="WIZARD_Y3Q3S2">#REF!</definedName>
    <definedName name="WIZARD_Y3Q4E">#REF!</definedName>
    <definedName name="WIZARD_Y3Q4R">#REF!</definedName>
    <definedName name="WIZARD_Y3Q4S1">#REF!</definedName>
    <definedName name="WIZARD_Y3Q4S2">#REF!</definedName>
    <definedName name="WIZARD_Y3R">#REF!</definedName>
    <definedName name="WIZARD_Y3S1">#REF!</definedName>
    <definedName name="WIZARD_Y3S2">#REF!</definedName>
    <definedName name="WIZARD_Y3YEARE">#REF!</definedName>
    <definedName name="WIZARD_Y3YEARR">#REF!</definedName>
    <definedName name="WIZARD_Y3YEARS2">#REF!</definedName>
    <definedName name="WIZARD_YEARSOFCASH">#REF!</definedName>
    <definedName name="wrn.Aging._.and._.Trend._.Analysis." localSheetId="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merica._.Online." hidden="1">{#N/A,#N/A,FALSE,"Intro";#N/A,#N/A,FALSE,"Inc. St.";#N/A,#N/A,FALSE,"CalYear";#N/A,#N/A,FALSE,"FYear";#N/A,#N/A,FALSE,"Subs";#N/A,#N/A,FALSE,"Other Revs";#N/A,#N/A,FALSE,"Deals";#N/A,#N/A,FALSE,"RevsYear";#N/A,#N/A,FALSE,"Balance";#N/A,#N/A,FALSE,"OpCashFlow";#N/A,#N/A,FALSE,"Val.";#N/A,#N/A,FALSE,"DCFVal"}</definedName>
    <definedName name="wrn.Everything." localSheetId="7" hidden="1">{"Inc.St. Annual",#N/A,FALSE,"Inc.St.";"Inc.St. Qtr",#N/A,FALSE,"Inc.St.";#N/A,#N/A,FALSE,"Bal.Sht.";"Cash Flow Annual",#N/A,FALSE,"Cash Flow";"Cash Flow Qtr",#N/A,FALSE,"Cash Flow";#N/A,#N/A,FALSE,"Debt";#N/A,#N/A,FALSE,"DCF";"Summary Annual",#N/A,FALSE,"Summary";"Summary Qtr",#N/A,FALSE,"Summary"}</definedName>
    <definedName name="wrn.Everything." hidden="1">{"Inc.St. Annual",#N/A,FALSE,"Inc.St.";"Inc.St. Qtr",#N/A,FALSE,"Inc.St.";#N/A,#N/A,FALSE,"Bal.Sht.";"Cash Flow Annual",#N/A,FALSE,"Cash Flow";"Cash Flow Qtr",#N/A,FALSE,"Cash Flow";#N/A,#N/A,FALSE,"Debt";#N/A,#N/A,FALSE,"DCF";"Summary Annual",#N/A,FALSE,"Summary";"Summary Qtr",#N/A,FALSE,"Summary"}</definedName>
    <definedName name="wrn.Fax." localSheetId="7" hidden="1">{"fax (BS)",#N/A,FALSE,"BS";"fax (CF)",#N/A,FALSE,"CF";"fax (seg)",#N/A,FALSE,"Seg";"fax (telecomm)",#N/A,FALSE,"telecomm";"fax (infodisplay)",#N/A,FALSE,"infodisplay";"fax (am)",#N/A,FALSE,"AM";"fax (is)",#N/A,FALSE,"IS"}</definedName>
    <definedName name="wrn.Fax." hidden="1">{"fax (BS)",#N/A,FALSE,"BS";"fax (CF)",#N/A,FALSE,"CF";"fax (seg)",#N/A,FALSE,"Seg";"fax (telecomm)",#N/A,FALSE,"telecomm";"fax (infodisplay)",#N/A,FALSE,"infodisplay";"fax (am)",#N/A,FALSE,"AM";"fax (is)",#N/A,FALSE,"IS"}</definedName>
    <definedName name="wrn.Report_PR_1." localSheetId="7" hidden="1">{"PR1","pr1",TRUE,"Sch PR-1"}</definedName>
    <definedName name="wrn.Report_PR_1." hidden="1">{"PR1","pr1",TRUE,"Sch PR-1"}</definedName>
    <definedName name="wrn.Revenue._.Details." localSheetId="7" hidden="1">{"Revenue by Industry Chart",#N/A,FALSE,"Mix";"Annual Revenue Detail",#N/A,FALSE,"Mix";"Quarterly Revenue Detail",#N/A,FALSE,"Mix"}</definedName>
    <definedName name="wrn.Revenue._.Details." hidden="1">{"Revenue by Industry Chart",#N/A,FALSE,"Mix";"Annual Revenue Detail",#N/A,FALSE,"Mix";"Quarterly Revenue Detail",#N/A,FALSE,"Mix"}</definedName>
    <definedName name="wrn.Rptg._.Manual._.Volume._.II." hidden="1">{#N/A,#N/A,FALSE,"Welcome";#N/A,#N/A,FALSE,"Instructs";#N/A,#N/A,FALSE,"TOC";#N/A,#N/A,FALSE,"MOR";#N/A,#N/A,FALSE,"MOHSch";#N/A,#N/A,FALSE,"MOHIns";#N/A,#N/A,FALSE,"SNar";#N/A,#N/A,FALSE,"FNar";#N/A,#N/A,FALSE,"CSFL";#N/A,#N/A,FALSE,"FrgnCurr";#N/A,#N/A,FALSE,"CMA"}</definedName>
    <definedName name="wrn.Rptg._.Manual._.Volume._.III." hidden="1">{#N/A,#N/A,FALSE,"Welcome";#N/A,#N/A,FALSE,"Instructs";#N/A,#N/A,FALSE,"TOC";#N/A,#N/A,FALSE,"Nestle";#N/A,#N/A,FALSE,"ICExcept";#N/A,#N/A,FALSE,"Equity";#N/A,#N/A,FALSE,"PLPL";#N/A,#N/A,FALSE,"Flexi";#N/A,#N/A,FALSE,"ARAging";#N/A,#N/A,FALSE,"TecDep";#N/A,#N/A,FALSE,"FA";#N/A,#N/A,FALSE,"DefTax";#N/A,#N/A,FALSE,"GAExp";#N/A,#N/A,FALSE,"AssetDet";#N/A,#N/A,FALSE,"MiscPay";#N/A,#N/A,FALSE,"OOI";#N/A,#N/A,FALSE,"Nonop";#N/A,#N/A,FALSE,"InvestDebt";#N/A,#N/A,FALSE,"Head";#N/A,#N/A,FALSE,"Legal";#N/A,#N/A,FALSE,"LTLia";#N/A,#N/A,FALSE,"MfgSources"}</definedName>
    <definedName name="wrn.Rptg._.Manual._.Volume._.IV." hidden="1">{#N/A,#N/A,FALSE,"Welcome";#N/A,#N/A,FALSE,"Instructs";#N/A,#N/A,FALSE,"TOC";#N/A,#N/A,FALSE,"YEP";#N/A,#N/A,FALSE,"Prop";#N/A,#N/A,FALSE,"Capex";#N/A,#N/A,FALSE,"ICPL";#N/A,#N/A,FALSE,"ICBS";#N/A,#N/A,FALSE,"MiscStats";#N/A,#N/A,FALSE,"Production";#N/A,#N/A,FALSE,"BIINS";#N/A,#N/A,FALSE,"WBINS";#N/A,#N/A,FALSE,"INSStats";#N/A,#N/A,FALSE,"TaxExp";#N/A,#N/A,FALSE,"TaxAccrual";#N/A,#N/A,FALSE,"TaxLoss";#N/A,#N/A,FALSE,"Royalty"}</definedName>
    <definedName name="wrn.Yahoo." hidden="1">{#N/A,#N/A,FALSE,"Inc. St.";#N/A,#N/A,FALSE,"FYear";#N/A,#N/A,FALSE,"Revs.";#N/A,#N/A,FALSE,"RevsYear";#N/A,#N/A,FALSE,"Balance";#N/A,#N/A,FALSE,"CompVal";#N/A,#N/A,FALSE,"Val.";#N/A,#N/A,FALSE,"DCFval"}</definedName>
    <definedName name="wrn.Year._.End._.Projections." hidden="1">{#N/A,#N/A,FALSE,"SALESPROJ";#N/A,#N/A,FALSE,"DCPROJ";#N/A,#N/A,FALSE,"Home Office";#N/A,#N/A,FALSE,"Summary"}</definedName>
    <definedName name="WWsales" localSheetId="7">#REF!</definedName>
    <definedName name="WWsales">#REF!</definedName>
    <definedName name="x" localSheetId="7" hidden="1">{"Revenue by Industry Chart",#N/A,FALSE,"Mix";"Annual Revenue Detail",#N/A,FALSE,"Mix";"Quarterly Revenue Detail",#N/A,FALSE,"Mix"}</definedName>
    <definedName name="x" hidden="1">{"Revenue by Industry Chart",#N/A,FALSE,"Mix";"Annual Revenue Detail",#N/A,FALSE,"Mix";"Quarterly Revenue Detail",#N/A,FALSE,"Mix"}</definedName>
    <definedName name="xei">#REF!</definedName>
    <definedName name="XHARVARD">#REF!</definedName>
    <definedName name="xx" localSheetId="7">[75]Yields!#REF!,[75]Yields!#REF!,[75]Yields!#REF!</definedName>
    <definedName name="xx">[75]Yields!#REF!,[75]Yields!#REF!,[75]Yields!#REF!</definedName>
    <definedName name="Yahoo" hidden="1">{#N/A,#N/A,FALSE,"Inc. St.";#N/A,#N/A,FALSE,"FYear";#N/A,#N/A,FALSE,"Revs.";#N/A,#N/A,FALSE,"RevsYear";#N/A,#N/A,FALSE,"Balance";#N/A,#N/A,FALSE,"CompVal";#N/A,#N/A,FALSE,"Val.";#N/A,#N/A,FALSE,"DCFval"}</definedName>
    <definedName name="Yahoo__Annual_EPS_Model___1995A___1998E" localSheetId="7">#REF!</definedName>
    <definedName name="Yahoo__Annual_EPS_Model___1995A___1998E">#REF!</definedName>
    <definedName name="Yahoo__Quarterly_Advertising_Revenue_Summary__1996E___1998E" localSheetId="7">#REF!</definedName>
    <definedName name="Yahoo__Quarterly_Advertising_Revenue_Summary__1996E___1998E">#REF!</definedName>
    <definedName name="year" localSheetId="7">[86]SQLSheet!#REF!</definedName>
    <definedName name="year">[87]SQLSheet!#REF!</definedName>
    <definedName name="year_end_month" localSheetId="7">[86]SQLSheet!#REF!</definedName>
    <definedName name="year_end_month">[87]SQLSheet!#REF!</definedName>
    <definedName name="Yes_No">'[85]MDA Front &amp; Back'!$U$1:$U$2</definedName>
    <definedName name="yr_ago_rev">[75]Yields!$AA$4</definedName>
    <definedName name="yr_end_exch_rate_usd" localSheetId="7">[86]SQLSheet!#REF!</definedName>
    <definedName name="yr_end_exch_rate_usd">[87]SQLSheet!#REF!</definedName>
    <definedName name="zeposia">#REF!</definedName>
    <definedName name="zetia08">[144]PB!$AX$37</definedName>
    <definedName name="zetia09">[144]PB!$BB$37</definedName>
    <definedName name="Zoliflodacin" localSheetId="7">#REF!</definedName>
    <definedName name="Zoliflodacin">#REF!</definedName>
    <definedName name="会社" localSheetId="7">#REF!</definedName>
    <definedName name="会社">#REF!</definedName>
  </definedNames>
  <calcPr calcId="191028" calcMode="autoNoTable"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79" i="4" l="1"/>
  <c r="Q79" i="4"/>
  <c r="P79" i="4"/>
  <c r="O79" i="4"/>
  <c r="N79" i="4"/>
  <c r="M79" i="4"/>
  <c r="L79" i="4"/>
  <c r="K79" i="4"/>
  <c r="J79" i="4"/>
  <c r="I79" i="4"/>
  <c r="H79" i="4"/>
  <c r="G79" i="4"/>
  <c r="F79" i="4"/>
  <c r="R78" i="4"/>
  <c r="Q78" i="4"/>
  <c r="P78" i="4"/>
  <c r="O78" i="4"/>
  <c r="N78" i="4"/>
  <c r="M78" i="4"/>
  <c r="L78" i="4"/>
  <c r="K78" i="4"/>
  <c r="J78" i="4"/>
  <c r="I78" i="4"/>
  <c r="H78" i="4"/>
  <c r="R77" i="4"/>
  <c r="Q77" i="4"/>
  <c r="P77" i="4"/>
  <c r="O77" i="4"/>
  <c r="N77" i="4"/>
  <c r="M77" i="4"/>
  <c r="L77" i="4"/>
  <c r="K77" i="4"/>
  <c r="J77" i="4"/>
  <c r="I77" i="4"/>
  <c r="H77" i="4"/>
  <c r="G77" i="4"/>
  <c r="F77" i="4"/>
  <c r="R76" i="4"/>
  <c r="Q76" i="4"/>
  <c r="P76" i="4"/>
  <c r="O76" i="4"/>
  <c r="N76" i="4"/>
  <c r="M76" i="4"/>
  <c r="L76" i="4"/>
  <c r="K76" i="4"/>
  <c r="J76" i="4"/>
  <c r="I76" i="4"/>
  <c r="H76" i="4"/>
  <c r="G76" i="4"/>
  <c r="F76" i="4"/>
  <c r="R75" i="4"/>
  <c r="Q75" i="4"/>
  <c r="P75" i="4"/>
  <c r="O75" i="4"/>
  <c r="N75" i="4"/>
  <c r="M75" i="4"/>
  <c r="L75" i="4"/>
  <c r="K75" i="4"/>
  <c r="J75" i="4"/>
  <c r="I75" i="4"/>
  <c r="H75" i="4"/>
  <c r="G75" i="4"/>
  <c r="F75" i="4"/>
  <c r="E79" i="4"/>
  <c r="E77" i="4"/>
  <c r="E76" i="4"/>
  <c r="E75" i="4"/>
  <c r="E48" i="17"/>
  <c r="H30" i="29"/>
  <c r="B30" i="29"/>
  <c r="H29" i="29"/>
  <c r="B29" i="29"/>
  <c r="H28" i="29"/>
  <c r="B28" i="29"/>
  <c r="H27" i="29"/>
  <c r="B27" i="29"/>
  <c r="H26" i="29"/>
  <c r="B26" i="29"/>
  <c r="H25" i="29"/>
  <c r="B25" i="29"/>
  <c r="H24" i="29"/>
  <c r="B24" i="29"/>
  <c r="B19" i="25"/>
  <c r="J14" i="25"/>
  <c r="J13" i="25"/>
  <c r="I12" i="25"/>
  <c r="H12" i="25"/>
  <c r="H11" i="25"/>
  <c r="I11" i="25" s="1"/>
  <c r="F11" i="25"/>
  <c r="I10" i="25"/>
  <c r="H9" i="25"/>
  <c r="I9" i="25" s="1"/>
  <c r="F9" i="25"/>
  <c r="G8" i="25"/>
  <c r="I7" i="25"/>
  <c r="B7" i="25"/>
  <c r="B20" i="25" s="1"/>
  <c r="I6" i="25"/>
  <c r="AK52" i="27"/>
  <c r="AJ52" i="27"/>
  <c r="AI52" i="27"/>
  <c r="AH52" i="27"/>
  <c r="AG52" i="27"/>
  <c r="AF52" i="27"/>
  <c r="AE52" i="27"/>
  <c r="AD52" i="27"/>
  <c r="AC52" i="27"/>
  <c r="AB52" i="27"/>
  <c r="AA52" i="27"/>
  <c r="Z52" i="27"/>
  <c r="Y52" i="27"/>
  <c r="X52" i="27"/>
  <c r="W52" i="27"/>
  <c r="A52" i="27"/>
  <c r="AK51" i="27"/>
  <c r="AJ51" i="27"/>
  <c r="AI51" i="27"/>
  <c r="AH51" i="27"/>
  <c r="AG51" i="27"/>
  <c r="AF51" i="27"/>
  <c r="AE51" i="27"/>
  <c r="AD51" i="27"/>
  <c r="AC51" i="27"/>
  <c r="AB51" i="27"/>
  <c r="AA51" i="27"/>
  <c r="Z51" i="27"/>
  <c r="Y51" i="27"/>
  <c r="X51" i="27"/>
  <c r="W51" i="27"/>
  <c r="A51" i="27"/>
  <c r="AK50" i="27"/>
  <c r="AJ50" i="27"/>
  <c r="AI50" i="27"/>
  <c r="AH50" i="27"/>
  <c r="AG50" i="27"/>
  <c r="AF50" i="27"/>
  <c r="AE50" i="27"/>
  <c r="AD50" i="27"/>
  <c r="AC50" i="27"/>
  <c r="AB50" i="27"/>
  <c r="AA50" i="27"/>
  <c r="Z50" i="27"/>
  <c r="Y50" i="27"/>
  <c r="X50" i="27"/>
  <c r="W50" i="27"/>
  <c r="A50" i="27"/>
  <c r="AK49" i="27"/>
  <c r="AJ49" i="27"/>
  <c r="AI49" i="27"/>
  <c r="AH49" i="27"/>
  <c r="AG49" i="27"/>
  <c r="AF49" i="27"/>
  <c r="AE49" i="27"/>
  <c r="AD49" i="27"/>
  <c r="AC49" i="27"/>
  <c r="AB49" i="27"/>
  <c r="AA49" i="27"/>
  <c r="Z49" i="27"/>
  <c r="Y49" i="27"/>
  <c r="X49" i="27"/>
  <c r="W49" i="27"/>
  <c r="A49" i="27"/>
  <c r="A48" i="27"/>
  <c r="AK46" i="27"/>
  <c r="AJ46" i="27"/>
  <c r="AI46" i="27"/>
  <c r="AH46" i="27"/>
  <c r="AG46" i="27"/>
  <c r="AF46" i="27"/>
  <c r="AE46" i="27"/>
  <c r="AD46" i="27"/>
  <c r="AC46" i="27"/>
  <c r="AB46" i="27"/>
  <c r="AA46" i="27"/>
  <c r="Z46" i="27"/>
  <c r="Y46" i="27"/>
  <c r="X46" i="27"/>
  <c r="W46" i="27"/>
  <c r="U46" i="27"/>
  <c r="T46" i="27"/>
  <c r="S46" i="27"/>
  <c r="R46" i="27"/>
  <c r="Q46" i="27"/>
  <c r="P46" i="27"/>
  <c r="O46" i="27"/>
  <c r="N46" i="27"/>
  <c r="M46" i="27"/>
  <c r="L46" i="27"/>
  <c r="K46" i="27"/>
  <c r="J46" i="27"/>
  <c r="I46" i="27"/>
  <c r="H46" i="27"/>
  <c r="G46" i="27"/>
  <c r="F46" i="27"/>
  <c r="E46" i="27"/>
  <c r="D46" i="27"/>
  <c r="C46" i="27"/>
  <c r="B46" i="27"/>
  <c r="A46" i="27"/>
  <c r="AK45" i="27"/>
  <c r="AJ45" i="27"/>
  <c r="AI45" i="27"/>
  <c r="AH45" i="27"/>
  <c r="AG45" i="27"/>
  <c r="AF45" i="27"/>
  <c r="AE45" i="27"/>
  <c r="AD45" i="27"/>
  <c r="AC45" i="27"/>
  <c r="AB45" i="27"/>
  <c r="AA45" i="27"/>
  <c r="Z45" i="27"/>
  <c r="Y45" i="27"/>
  <c r="X45" i="27"/>
  <c r="W45" i="27"/>
  <c r="U45" i="27"/>
  <c r="T45" i="27"/>
  <c r="S45" i="27"/>
  <c r="Q45" i="27"/>
  <c r="P45" i="27"/>
  <c r="O45" i="27"/>
  <c r="N45" i="27"/>
  <c r="K45" i="27"/>
  <c r="J45" i="27"/>
  <c r="I45" i="27"/>
  <c r="H45" i="27"/>
  <c r="G45" i="27"/>
  <c r="F45" i="27"/>
  <c r="E45" i="27"/>
  <c r="C45" i="27"/>
  <c r="A45" i="27"/>
  <c r="AK44" i="27"/>
  <c r="AJ44" i="27"/>
  <c r="AI44" i="27"/>
  <c r="AH44" i="27"/>
  <c r="AG44" i="27"/>
  <c r="AF44" i="27"/>
  <c r="AE44" i="27"/>
  <c r="AD44" i="27"/>
  <c r="AC44" i="27"/>
  <c r="AB44" i="27"/>
  <c r="AA44" i="27"/>
  <c r="Z44" i="27"/>
  <c r="Y44" i="27"/>
  <c r="X44" i="27"/>
  <c r="W44" i="27"/>
  <c r="U44" i="27"/>
  <c r="T44" i="27"/>
  <c r="S44" i="27"/>
  <c r="R44" i="27"/>
  <c r="Q44" i="27"/>
  <c r="P44" i="27"/>
  <c r="O44" i="27"/>
  <c r="N44" i="27"/>
  <c r="M44" i="27"/>
  <c r="L44" i="27"/>
  <c r="K44" i="27"/>
  <c r="J44" i="27"/>
  <c r="I44" i="27"/>
  <c r="H44" i="27"/>
  <c r="G44" i="27"/>
  <c r="F44" i="27"/>
  <c r="E44" i="27"/>
  <c r="D44" i="27"/>
  <c r="C44" i="27"/>
  <c r="B44" i="27"/>
  <c r="A44" i="27"/>
  <c r="AK43" i="27"/>
  <c r="AJ43" i="27"/>
  <c r="AI43" i="27"/>
  <c r="AH43" i="27"/>
  <c r="AG43" i="27"/>
  <c r="AF43" i="27"/>
  <c r="AE43" i="27"/>
  <c r="AD43" i="27"/>
  <c r="AC43" i="27"/>
  <c r="AB43" i="27"/>
  <c r="AA43" i="27"/>
  <c r="Z43" i="27"/>
  <c r="Y43" i="27"/>
  <c r="X43" i="27"/>
  <c r="W43" i="27"/>
  <c r="U43" i="27"/>
  <c r="T43" i="27"/>
  <c r="S43" i="27"/>
  <c r="R43" i="27"/>
  <c r="Q43" i="27"/>
  <c r="P43" i="27"/>
  <c r="O43" i="27"/>
  <c r="N43" i="27"/>
  <c r="M43" i="27"/>
  <c r="L43" i="27"/>
  <c r="K43" i="27"/>
  <c r="J43" i="27"/>
  <c r="I43" i="27"/>
  <c r="H43" i="27"/>
  <c r="G43" i="27"/>
  <c r="F43" i="27"/>
  <c r="E43" i="27"/>
  <c r="D43" i="27"/>
  <c r="C43" i="27"/>
  <c r="B43" i="27"/>
  <c r="A43" i="27"/>
  <c r="AK42" i="27"/>
  <c r="AJ42" i="27"/>
  <c r="AI42" i="27"/>
  <c r="AH42" i="27"/>
  <c r="AG42" i="27"/>
  <c r="AF42" i="27"/>
  <c r="AE42" i="27"/>
  <c r="AD42" i="27"/>
  <c r="AC42" i="27"/>
  <c r="AB42" i="27"/>
  <c r="AA42" i="27"/>
  <c r="Z42" i="27"/>
  <c r="Y42" i="27"/>
  <c r="X42" i="27"/>
  <c r="W42" i="27"/>
  <c r="U42" i="27"/>
  <c r="T42" i="27"/>
  <c r="S42" i="27"/>
  <c r="R42" i="27"/>
  <c r="Q42" i="27"/>
  <c r="P42" i="27"/>
  <c r="O42" i="27"/>
  <c r="N42" i="27"/>
  <c r="M42" i="27"/>
  <c r="L42" i="27"/>
  <c r="K42" i="27"/>
  <c r="J42" i="27"/>
  <c r="I42" i="27"/>
  <c r="H42" i="27"/>
  <c r="G42" i="27"/>
  <c r="F42" i="27"/>
  <c r="E42" i="27"/>
  <c r="D42" i="27"/>
  <c r="C42" i="27"/>
  <c r="B42" i="27"/>
  <c r="A42" i="27"/>
  <c r="AK41" i="27"/>
  <c r="AJ41" i="27"/>
  <c r="AI41" i="27"/>
  <c r="AH41" i="27"/>
  <c r="AG41" i="27"/>
  <c r="AF41" i="27"/>
  <c r="AE41" i="27"/>
  <c r="AD41" i="27"/>
  <c r="AC41" i="27"/>
  <c r="AB41" i="27"/>
  <c r="AA41" i="27"/>
  <c r="Z41" i="27"/>
  <c r="Y41" i="27"/>
  <c r="X41" i="27"/>
  <c r="W41" i="27"/>
  <c r="U41" i="27"/>
  <c r="T41" i="27"/>
  <c r="S41" i="27"/>
  <c r="R41" i="27"/>
  <c r="Q41" i="27"/>
  <c r="P41" i="27"/>
  <c r="O41" i="27"/>
  <c r="N41" i="27"/>
  <c r="M41" i="27"/>
  <c r="L41" i="27"/>
  <c r="K41" i="27"/>
  <c r="J41" i="27"/>
  <c r="I41" i="27"/>
  <c r="H41" i="27"/>
  <c r="G41" i="27"/>
  <c r="F41" i="27"/>
  <c r="E41" i="27"/>
  <c r="D41" i="27"/>
  <c r="C41" i="27"/>
  <c r="B41" i="27"/>
  <c r="A41" i="27"/>
  <c r="AK40" i="27"/>
  <c r="AJ40" i="27"/>
  <c r="AI40" i="27"/>
  <c r="AH40" i="27"/>
  <c r="AG40" i="27"/>
  <c r="AF40" i="27"/>
  <c r="AE40" i="27"/>
  <c r="AD40" i="27"/>
  <c r="AC40" i="27"/>
  <c r="AB40" i="27"/>
  <c r="AA40" i="27"/>
  <c r="Z40" i="27"/>
  <c r="Y40" i="27"/>
  <c r="X40" i="27"/>
  <c r="W40" i="27"/>
  <c r="U40" i="27"/>
  <c r="T40" i="27"/>
  <c r="S40" i="27"/>
  <c r="R40" i="27"/>
  <c r="Q40" i="27"/>
  <c r="P40" i="27"/>
  <c r="O40" i="27"/>
  <c r="N40" i="27"/>
  <c r="M40" i="27"/>
  <c r="L40" i="27"/>
  <c r="K40" i="27"/>
  <c r="J40" i="27"/>
  <c r="I40" i="27"/>
  <c r="H40" i="27"/>
  <c r="G40" i="27"/>
  <c r="F40" i="27"/>
  <c r="E40" i="27"/>
  <c r="D40" i="27"/>
  <c r="C40" i="27"/>
  <c r="B40" i="27"/>
  <c r="A40" i="27"/>
  <c r="AK39" i="27"/>
  <c r="AJ39" i="27"/>
  <c r="AI39" i="27"/>
  <c r="AH39" i="27"/>
  <c r="AG39" i="27"/>
  <c r="AF39" i="27"/>
  <c r="AE39" i="27"/>
  <c r="AD39" i="27"/>
  <c r="AC39" i="27"/>
  <c r="AB39" i="27"/>
  <c r="AA39" i="27"/>
  <c r="Z39" i="27"/>
  <c r="Y39" i="27"/>
  <c r="X39" i="27"/>
  <c r="W39" i="27"/>
  <c r="U39" i="27"/>
  <c r="S39" i="27"/>
  <c r="R39" i="27"/>
  <c r="Q39" i="27"/>
  <c r="P39" i="27"/>
  <c r="O39" i="27"/>
  <c r="N39" i="27"/>
  <c r="M39" i="27"/>
  <c r="K39" i="27"/>
  <c r="J39" i="27"/>
  <c r="I39" i="27"/>
  <c r="H39" i="27"/>
  <c r="G39" i="27"/>
  <c r="F39" i="27"/>
  <c r="E39" i="27"/>
  <c r="D39" i="27"/>
  <c r="C39" i="27"/>
  <c r="B39" i="27"/>
  <c r="A39" i="27"/>
  <c r="AK38" i="27"/>
  <c r="AJ38" i="27"/>
  <c r="AI38" i="27"/>
  <c r="AH38" i="27"/>
  <c r="AG38" i="27"/>
  <c r="AF38" i="27"/>
  <c r="AE38" i="27"/>
  <c r="AD38" i="27"/>
  <c r="AC38" i="27"/>
  <c r="AB38" i="27"/>
  <c r="AA38" i="27"/>
  <c r="Z38" i="27"/>
  <c r="Y38" i="27"/>
  <c r="X38" i="27"/>
  <c r="W38" i="27"/>
  <c r="S38" i="27"/>
  <c r="R38" i="27"/>
  <c r="Q38" i="27"/>
  <c r="P38" i="27"/>
  <c r="O38" i="27"/>
  <c r="N38" i="27"/>
  <c r="J38" i="27"/>
  <c r="I38" i="27"/>
  <c r="H38" i="27"/>
  <c r="G38" i="27"/>
  <c r="F38" i="27"/>
  <c r="E38" i="27"/>
  <c r="D38" i="27"/>
  <c r="C38" i="27"/>
  <c r="B38" i="27"/>
  <c r="A38" i="27"/>
  <c r="AK37" i="27"/>
  <c r="AJ37" i="27"/>
  <c r="AI37" i="27"/>
  <c r="AH37" i="27"/>
  <c r="AG37" i="27"/>
  <c r="AF37" i="27"/>
  <c r="AE37" i="27"/>
  <c r="AD37" i="27"/>
  <c r="AC37" i="27"/>
  <c r="AB37" i="27"/>
  <c r="AA37" i="27"/>
  <c r="Z37" i="27"/>
  <c r="Y37" i="27"/>
  <c r="X37" i="27"/>
  <c r="W37" i="27"/>
  <c r="U37" i="27"/>
  <c r="T37" i="27"/>
  <c r="S37" i="27"/>
  <c r="R37" i="27"/>
  <c r="Q37" i="27"/>
  <c r="P37" i="27"/>
  <c r="O37" i="27"/>
  <c r="N37" i="27"/>
  <c r="M37" i="27"/>
  <c r="L37" i="27"/>
  <c r="K37" i="27"/>
  <c r="J37" i="27"/>
  <c r="I37" i="27"/>
  <c r="H37" i="27"/>
  <c r="G37" i="27"/>
  <c r="F37" i="27"/>
  <c r="E37" i="27"/>
  <c r="D37" i="27"/>
  <c r="C37" i="27"/>
  <c r="B37" i="27"/>
  <c r="A37" i="27"/>
  <c r="AK36" i="27"/>
  <c r="AJ36" i="27"/>
  <c r="AI36" i="27"/>
  <c r="AH36" i="27"/>
  <c r="AG36" i="27"/>
  <c r="AF36" i="27"/>
  <c r="AE36" i="27"/>
  <c r="AD36" i="27"/>
  <c r="AC36" i="27"/>
  <c r="AB36" i="27"/>
  <c r="AA36" i="27"/>
  <c r="Z36" i="27"/>
  <c r="Y36" i="27"/>
  <c r="X36" i="27"/>
  <c r="W36" i="27"/>
  <c r="U36" i="27"/>
  <c r="T36" i="27"/>
  <c r="S36" i="27"/>
  <c r="R36" i="27"/>
  <c r="Q36" i="27"/>
  <c r="P36" i="27"/>
  <c r="O36" i="27"/>
  <c r="N36" i="27"/>
  <c r="M36" i="27"/>
  <c r="L36" i="27"/>
  <c r="K36" i="27"/>
  <c r="J36" i="27"/>
  <c r="I36" i="27"/>
  <c r="H36" i="27"/>
  <c r="G36" i="27"/>
  <c r="F36" i="27"/>
  <c r="E36" i="27"/>
  <c r="D36" i="27"/>
  <c r="C36" i="27"/>
  <c r="B36" i="27"/>
  <c r="A36" i="27"/>
  <c r="AK35" i="27"/>
  <c r="AJ35" i="27"/>
  <c r="AI35" i="27"/>
  <c r="AH35" i="27"/>
  <c r="AG35" i="27"/>
  <c r="AF35" i="27"/>
  <c r="AE35" i="27"/>
  <c r="AD35" i="27"/>
  <c r="AC35" i="27"/>
  <c r="AB35" i="27"/>
  <c r="AA35" i="27"/>
  <c r="Z35" i="27"/>
  <c r="Y35" i="27"/>
  <c r="X35" i="27"/>
  <c r="W35" i="27"/>
  <c r="U35" i="27"/>
  <c r="T35" i="27"/>
  <c r="S35" i="27"/>
  <c r="R35" i="27"/>
  <c r="Q35" i="27"/>
  <c r="P35" i="27"/>
  <c r="O35" i="27"/>
  <c r="K8" i="25" s="1"/>
  <c r="N35" i="27"/>
  <c r="M35" i="27"/>
  <c r="L35" i="27"/>
  <c r="K35" i="27"/>
  <c r="J35" i="27"/>
  <c r="I35" i="27"/>
  <c r="H35" i="27"/>
  <c r="G35" i="27"/>
  <c r="F35" i="27"/>
  <c r="E35" i="27"/>
  <c r="D35" i="27"/>
  <c r="C35" i="27"/>
  <c r="B35" i="27"/>
  <c r="A35" i="27"/>
  <c r="AI16" i="26" s="1"/>
  <c r="AK34" i="27"/>
  <c r="AJ34" i="27"/>
  <c r="AI34" i="27"/>
  <c r="AH34" i="27"/>
  <c r="AG34" i="27"/>
  <c r="AF34" i="27"/>
  <c r="AE34" i="27"/>
  <c r="AD34" i="27"/>
  <c r="AC34" i="27"/>
  <c r="AB34" i="27"/>
  <c r="AA34" i="27"/>
  <c r="Z34" i="27"/>
  <c r="Y34" i="27"/>
  <c r="X34" i="27"/>
  <c r="W34" i="27"/>
  <c r="V34" i="27"/>
  <c r="U34" i="27"/>
  <c r="T34" i="27"/>
  <c r="S34" i="27"/>
  <c r="R34" i="27"/>
  <c r="Q34" i="27"/>
  <c r="P34" i="27"/>
  <c r="O34" i="27"/>
  <c r="N34" i="27"/>
  <c r="M34" i="27"/>
  <c r="L34" i="27"/>
  <c r="K34" i="27"/>
  <c r="J34" i="27"/>
  <c r="I34" i="27"/>
  <c r="H34" i="27"/>
  <c r="G34" i="27"/>
  <c r="F34" i="27"/>
  <c r="E34" i="27"/>
  <c r="D34" i="27"/>
  <c r="C34" i="27"/>
  <c r="B34" i="27"/>
  <c r="AK33" i="27"/>
  <c r="AJ33" i="27"/>
  <c r="AI33" i="27"/>
  <c r="AH33" i="27"/>
  <c r="AG33" i="27"/>
  <c r="AF33" i="27"/>
  <c r="AE33" i="27"/>
  <c r="AD33" i="27"/>
  <c r="AC33" i="27"/>
  <c r="AB33" i="27"/>
  <c r="AA33" i="27"/>
  <c r="Z33" i="27"/>
  <c r="Y33" i="27"/>
  <c r="X33" i="27"/>
  <c r="W33" i="27"/>
  <c r="V33" i="27"/>
  <c r="U33" i="27"/>
  <c r="T33" i="27"/>
  <c r="S33" i="27"/>
  <c r="R33" i="27"/>
  <c r="Q33" i="27"/>
  <c r="P33" i="27"/>
  <c r="O33" i="27"/>
  <c r="N33" i="27"/>
  <c r="M33" i="27"/>
  <c r="L33" i="27"/>
  <c r="K33" i="27"/>
  <c r="J33" i="27"/>
  <c r="I33" i="27"/>
  <c r="H33" i="27"/>
  <c r="G33" i="27"/>
  <c r="F33" i="27"/>
  <c r="E33" i="27"/>
  <c r="D33" i="27"/>
  <c r="C33" i="27"/>
  <c r="B33" i="27"/>
  <c r="W32" i="27"/>
  <c r="T32" i="27"/>
  <c r="Q32" i="27"/>
  <c r="N32" i="27"/>
  <c r="K32" i="27"/>
  <c r="H32" i="27"/>
  <c r="E32" i="27"/>
  <c r="B32" i="27"/>
  <c r="V24" i="27"/>
  <c r="V52" i="27" s="1"/>
  <c r="S24" i="27"/>
  <c r="S52" i="27" s="1"/>
  <c r="N24" i="27"/>
  <c r="N52" i="27" s="1"/>
  <c r="K24" i="27"/>
  <c r="K52" i="27" s="1"/>
  <c r="J24" i="27"/>
  <c r="J52" i="27" s="1"/>
  <c r="F24" i="27"/>
  <c r="F52" i="27" s="1"/>
  <c r="AH11" i="26" s="1"/>
  <c r="C24" i="27"/>
  <c r="C52" i="27" s="1"/>
  <c r="AH10" i="26" s="1"/>
  <c r="P23" i="27"/>
  <c r="P51" i="27" s="1"/>
  <c r="H23" i="27"/>
  <c r="H51" i="27" s="1"/>
  <c r="V22" i="27"/>
  <c r="V50" i="27" s="1"/>
  <c r="U22" i="27"/>
  <c r="U50" i="27" s="1"/>
  <c r="S16" i="26" s="1"/>
  <c r="T22" i="27"/>
  <c r="T50" i="27" s="1"/>
  <c r="S22" i="27"/>
  <c r="S50" i="27" s="1"/>
  <c r="T15" i="26" s="1"/>
  <c r="Q22" i="27"/>
  <c r="Q24" i="27" s="1"/>
  <c r="Q52" i="27" s="1"/>
  <c r="P22" i="27"/>
  <c r="P24" i="27" s="1"/>
  <c r="P52" i="27" s="1"/>
  <c r="O22" i="27"/>
  <c r="O23" i="27" s="1"/>
  <c r="O51" i="27" s="1"/>
  <c r="N22" i="27"/>
  <c r="N50" i="27" s="1"/>
  <c r="R14" i="26" s="1"/>
  <c r="M22" i="27"/>
  <c r="M50" i="27" s="1"/>
  <c r="T13" i="26" s="1"/>
  <c r="K22" i="27"/>
  <c r="K50" i="27" s="1"/>
  <c r="R13" i="26" s="1"/>
  <c r="J22" i="27"/>
  <c r="J50" i="27" s="1"/>
  <c r="T12" i="26" s="1"/>
  <c r="I22" i="27"/>
  <c r="I24" i="27" s="1"/>
  <c r="I52" i="27" s="1"/>
  <c r="AH12" i="26" s="1"/>
  <c r="H22" i="27"/>
  <c r="H24" i="27" s="1"/>
  <c r="H52" i="27" s="1"/>
  <c r="G22" i="27"/>
  <c r="G23" i="27" s="1"/>
  <c r="G51" i="27" s="1"/>
  <c r="F22" i="27"/>
  <c r="F50" i="27" s="1"/>
  <c r="E22" i="27"/>
  <c r="E50" i="27" s="1"/>
  <c r="R11" i="26" s="1"/>
  <c r="C22" i="27"/>
  <c r="C50" i="27" s="1"/>
  <c r="V21" i="27"/>
  <c r="V23" i="27" s="1"/>
  <c r="V51" i="27" s="1"/>
  <c r="U21" i="27"/>
  <c r="U23" i="27" s="1"/>
  <c r="U51" i="27" s="1"/>
  <c r="T21" i="27"/>
  <c r="T23" i="27" s="1"/>
  <c r="T51" i="27" s="1"/>
  <c r="S21" i="27"/>
  <c r="S49" i="27" s="1"/>
  <c r="R21" i="27"/>
  <c r="R49" i="27" s="1"/>
  <c r="Q21" i="27"/>
  <c r="Q49" i="27" s="1"/>
  <c r="P21" i="27"/>
  <c r="P49" i="27" s="1"/>
  <c r="O21" i="27"/>
  <c r="O49" i="27" s="1"/>
  <c r="N21" i="27"/>
  <c r="N23" i="27" s="1"/>
  <c r="N51" i="27" s="1"/>
  <c r="M21" i="27"/>
  <c r="M23" i="27" s="1"/>
  <c r="M51" i="27" s="1"/>
  <c r="L21" i="27"/>
  <c r="K21" i="27"/>
  <c r="K49" i="27" s="1"/>
  <c r="J21" i="27"/>
  <c r="J49" i="27" s="1"/>
  <c r="I21" i="27"/>
  <c r="I49" i="27" s="1"/>
  <c r="H21" i="27"/>
  <c r="H49" i="27" s="1"/>
  <c r="G21" i="27"/>
  <c r="G49" i="27" s="1"/>
  <c r="F21" i="27"/>
  <c r="F23" i="27" s="1"/>
  <c r="F51" i="27" s="1"/>
  <c r="E21" i="27"/>
  <c r="E23" i="27" s="1"/>
  <c r="E51" i="27" s="1"/>
  <c r="D21" i="27"/>
  <c r="C21" i="27"/>
  <c r="C49" i="27" s="1"/>
  <c r="B21" i="27"/>
  <c r="B49" i="27" s="1"/>
  <c r="G10" i="26" s="1"/>
  <c r="S17" i="27"/>
  <c r="R17" i="27"/>
  <c r="R45" i="27" s="1"/>
  <c r="Q17" i="27"/>
  <c r="M17" i="27"/>
  <c r="M45" i="27" s="1"/>
  <c r="L17" i="27"/>
  <c r="L45" i="27" s="1"/>
  <c r="D17" i="27"/>
  <c r="D45" i="27" s="1"/>
  <c r="C17" i="27"/>
  <c r="B17" i="27"/>
  <c r="B45" i="27" s="1"/>
  <c r="U11" i="27"/>
  <c r="T11" i="27"/>
  <c r="T39" i="27" s="1"/>
  <c r="M11" i="27"/>
  <c r="L11" i="27"/>
  <c r="L39" i="27" s="1"/>
  <c r="K11" i="27"/>
  <c r="U10" i="27"/>
  <c r="U38" i="27" s="1"/>
  <c r="T10" i="27"/>
  <c r="T38" i="27" s="1"/>
  <c r="M10" i="27"/>
  <c r="M38" i="27" s="1"/>
  <c r="L10" i="27"/>
  <c r="L38" i="27" s="1"/>
  <c r="K10" i="27"/>
  <c r="K38" i="27" s="1"/>
  <c r="AC16" i="26"/>
  <c r="AA16" i="26"/>
  <c r="K16" i="26"/>
  <c r="I16" i="26"/>
  <c r="AB15" i="26"/>
  <c r="J15" i="26"/>
  <c r="M15" i="26" s="1"/>
  <c r="F15" i="26" a="1"/>
  <c r="F15" i="26" s="1"/>
  <c r="E15" i="26" a="1"/>
  <c r="E15" i="26" s="1"/>
  <c r="AG14" i="26"/>
  <c r="AB14" i="26"/>
  <c r="J14" i="26"/>
  <c r="M14" i="26" s="1"/>
  <c r="I14" i="26"/>
  <c r="L14" i="26" s="1"/>
  <c r="F14" i="26" a="1"/>
  <c r="F14" i="26" s="1"/>
  <c r="E14" i="26" a="1"/>
  <c r="E14" i="26" s="1"/>
  <c r="AG13" i="26"/>
  <c r="AC13" i="26"/>
  <c r="AB13" i="26"/>
  <c r="AA13" i="26"/>
  <c r="K13" i="26"/>
  <c r="N13" i="26" s="1"/>
  <c r="J13" i="26"/>
  <c r="M13" i="26" s="1"/>
  <c r="I13" i="26"/>
  <c r="L13" i="26" s="1"/>
  <c r="G13" i="26"/>
  <c r="F13" i="26" a="1"/>
  <c r="F13" i="26" s="1"/>
  <c r="E13" i="26" a="1"/>
  <c r="E13" i="26" s="1"/>
  <c r="AI12" i="26"/>
  <c r="AG12" i="26"/>
  <c r="AC12" i="26"/>
  <c r="AB12" i="26"/>
  <c r="AA12" i="26"/>
  <c r="K12" i="26"/>
  <c r="N12" i="26" s="1"/>
  <c r="J12" i="26"/>
  <c r="M12" i="26" s="1"/>
  <c r="I12" i="26"/>
  <c r="L12" i="26" s="1"/>
  <c r="G12" i="26"/>
  <c r="F12" i="26" a="1"/>
  <c r="F12" i="26" s="1"/>
  <c r="E12" i="26" a="1"/>
  <c r="E12" i="26" s="1"/>
  <c r="AC11" i="26"/>
  <c r="AB11" i="26"/>
  <c r="AA11" i="26"/>
  <c r="S11" i="26"/>
  <c r="K11" i="26"/>
  <c r="N11" i="26" s="1"/>
  <c r="J11" i="26"/>
  <c r="M11" i="26" s="1"/>
  <c r="I11" i="26"/>
  <c r="L11" i="26" s="1"/>
  <c r="F11" i="26" a="1"/>
  <c r="F11" i="26" s="1"/>
  <c r="E11" i="26" a="1"/>
  <c r="E11" i="26" s="1"/>
  <c r="AC10" i="26"/>
  <c r="AB10" i="26"/>
  <c r="AA10" i="26"/>
  <c r="S10" i="26"/>
  <c r="K10" i="26"/>
  <c r="N10" i="26" s="1"/>
  <c r="J10" i="26"/>
  <c r="M10" i="26" s="1"/>
  <c r="I10" i="26"/>
  <c r="L10" i="26" s="1"/>
  <c r="F10" i="26" a="1"/>
  <c r="F10" i="26" s="1"/>
  <c r="E10" i="26" a="1"/>
  <c r="E10" i="26" s="1"/>
  <c r="AI9" i="26"/>
  <c r="AL9" i="26" s="1"/>
  <c r="V9" i="26"/>
  <c r="O9" i="26"/>
  <c r="R9" i="26" s="1"/>
  <c r="U9" i="26" s="1"/>
  <c r="N9" i="26"/>
  <c r="Q9" i="26" s="1"/>
  <c r="T9" i="26" s="1"/>
  <c r="W9" i="26" s="1"/>
  <c r="Z9" i="26" s="1"/>
  <c r="AC9" i="26" s="1"/>
  <c r="AF9" i="26" s="1"/>
  <c r="M9" i="26"/>
  <c r="P9" i="26" s="1"/>
  <c r="S9" i="26" s="1"/>
  <c r="L9" i="26"/>
  <c r="H9" i="26"/>
  <c r="F9" i="26"/>
  <c r="J11" i="20"/>
  <c r="I11" i="20"/>
  <c r="H11" i="20"/>
  <c r="G11" i="20"/>
  <c r="F11" i="20"/>
  <c r="D11" i="20"/>
  <c r="C11" i="20"/>
  <c r="J5" i="20"/>
  <c r="I5" i="20"/>
  <c r="H5" i="20"/>
  <c r="G5" i="20"/>
  <c r="F5" i="20"/>
  <c r="E5" i="20"/>
  <c r="D5" i="20"/>
  <c r="C5" i="20"/>
  <c r="H35" i="19"/>
  <c r="F31" i="19" s="1"/>
  <c r="G35" i="19"/>
  <c r="H34" i="19"/>
  <c r="G34" i="19"/>
  <c r="H30" i="19"/>
  <c r="G30" i="19"/>
  <c r="F30" i="19"/>
  <c r="E30" i="19"/>
  <c r="F23" i="19"/>
  <c r="G23" i="19" s="1"/>
  <c r="H23" i="19" s="1"/>
  <c r="I23" i="19" s="1"/>
  <c r="J23" i="19" s="1"/>
  <c r="K23" i="19" s="1"/>
  <c r="L23" i="19" s="1"/>
  <c r="M23" i="19" s="1"/>
  <c r="N23" i="19" s="1"/>
  <c r="O23" i="19" s="1"/>
  <c r="P23" i="19" s="1"/>
  <c r="Q23" i="19" s="1"/>
  <c r="R23" i="19" s="1"/>
  <c r="E23" i="19"/>
  <c r="D23" i="19"/>
  <c r="D17" i="19"/>
  <c r="D12" i="19"/>
  <c r="C12" i="19"/>
  <c r="C17" i="19" s="1"/>
  <c r="E11" i="19"/>
  <c r="C11" i="19"/>
  <c r="I90" i="6"/>
  <c r="I91" i="6" s="1"/>
  <c r="I92" i="6" s="1"/>
  <c r="I93" i="6" s="1"/>
  <c r="N88" i="6"/>
  <c r="M88" i="6"/>
  <c r="L88" i="6"/>
  <c r="K88" i="6"/>
  <c r="E70" i="6"/>
  <c r="P66" i="6"/>
  <c r="M66" i="6"/>
  <c r="I66" i="6"/>
  <c r="H66" i="6"/>
  <c r="E66" i="6"/>
  <c r="I45" i="6"/>
  <c r="I46" i="6" s="1"/>
  <c r="I44" i="6"/>
  <c r="I43" i="6"/>
  <c r="L41" i="6"/>
  <c r="M41" i="6" s="1"/>
  <c r="N41" i="6" s="1"/>
  <c r="K41" i="6"/>
  <c r="P19" i="6"/>
  <c r="O19" i="6"/>
  <c r="N19" i="6"/>
  <c r="M19" i="6"/>
  <c r="L19" i="6"/>
  <c r="K19" i="6"/>
  <c r="J19" i="6"/>
  <c r="I19" i="6"/>
  <c r="H19" i="6"/>
  <c r="G19" i="6"/>
  <c r="F19" i="6"/>
  <c r="E19" i="6"/>
  <c r="H15" i="6"/>
  <c r="H8" i="6"/>
  <c r="I8" i="6" s="1"/>
  <c r="J8" i="6" s="1"/>
  <c r="K8" i="6" s="1"/>
  <c r="L8" i="6" s="1"/>
  <c r="M8" i="6" s="1"/>
  <c r="N8" i="6" s="1"/>
  <c r="O8" i="6" s="1"/>
  <c r="P8" i="6" s="1"/>
  <c r="Q8" i="6" s="1"/>
  <c r="R8" i="6" s="1"/>
  <c r="L7" i="6"/>
  <c r="M7" i="6" s="1"/>
  <c r="N7" i="6" s="1"/>
  <c r="O7" i="6" s="1"/>
  <c r="P7" i="6" s="1"/>
  <c r="I7" i="6"/>
  <c r="J7" i="6" s="1"/>
  <c r="K7" i="6" s="1"/>
  <c r="H7" i="6"/>
  <c r="G7" i="6"/>
  <c r="F7" i="6"/>
  <c r="R60" i="17"/>
  <c r="Q60" i="17"/>
  <c r="P60" i="17"/>
  <c r="O60" i="17"/>
  <c r="N60" i="17"/>
  <c r="M60" i="17"/>
  <c r="L60" i="17"/>
  <c r="K60" i="17"/>
  <c r="J60" i="17"/>
  <c r="I60" i="17"/>
  <c r="H60" i="17"/>
  <c r="G60" i="17"/>
  <c r="F60" i="17"/>
  <c r="E60" i="17"/>
  <c r="D60" i="17"/>
  <c r="C60" i="17"/>
  <c r="R53" i="17"/>
  <c r="Q53" i="17"/>
  <c r="P53" i="17"/>
  <c r="O53" i="17"/>
  <c r="N53" i="17"/>
  <c r="M53" i="17"/>
  <c r="L53" i="17"/>
  <c r="K53" i="17"/>
  <c r="J53" i="17"/>
  <c r="I53" i="17"/>
  <c r="H53" i="17"/>
  <c r="G53" i="17"/>
  <c r="F53" i="17"/>
  <c r="E53" i="17"/>
  <c r="D53" i="17"/>
  <c r="C53" i="17"/>
  <c r="P50" i="17"/>
  <c r="Q50" i="17" s="1"/>
  <c r="R50" i="17" s="1"/>
  <c r="L50" i="17"/>
  <c r="M50" i="17" s="1"/>
  <c r="N50" i="17" s="1"/>
  <c r="O50" i="17" s="1"/>
  <c r="D50" i="17"/>
  <c r="F48" i="17"/>
  <c r="G48" i="17" s="1"/>
  <c r="H48" i="17" s="1"/>
  <c r="I48" i="17" s="1"/>
  <c r="J48" i="17" s="1"/>
  <c r="K48" i="17" s="1"/>
  <c r="L48" i="17" s="1"/>
  <c r="M48" i="17" s="1"/>
  <c r="N48" i="17" s="1"/>
  <c r="O48" i="17" s="1"/>
  <c r="P48" i="17" s="1"/>
  <c r="Q48" i="17" s="1"/>
  <c r="R48" i="17" s="1"/>
  <c r="E10" i="17"/>
  <c r="E15" i="15" s="1"/>
  <c r="D48" i="17"/>
  <c r="C48" i="17"/>
  <c r="F47" i="17"/>
  <c r="G47" i="17" s="1"/>
  <c r="H47" i="17" s="1"/>
  <c r="I47" i="17" s="1"/>
  <c r="J47" i="17" s="1"/>
  <c r="K47" i="17" s="1"/>
  <c r="L47" i="17" s="1"/>
  <c r="M47" i="17" s="1"/>
  <c r="N47" i="17" s="1"/>
  <c r="O47" i="17" s="1"/>
  <c r="P47" i="17" s="1"/>
  <c r="Q47" i="17" s="1"/>
  <c r="R47" i="17" s="1"/>
  <c r="D47" i="17"/>
  <c r="C47" i="17"/>
  <c r="D34" i="17"/>
  <c r="C34" i="17"/>
  <c r="L31" i="17"/>
  <c r="M31" i="17" s="1"/>
  <c r="N31" i="17" s="1"/>
  <c r="O31" i="17" s="1"/>
  <c r="P31" i="17" s="1"/>
  <c r="Q31" i="17" s="1"/>
  <c r="R31" i="17" s="1"/>
  <c r="G31" i="17"/>
  <c r="H31" i="17" s="1"/>
  <c r="I31" i="17" s="1"/>
  <c r="J31" i="17" s="1"/>
  <c r="K31" i="17" s="1"/>
  <c r="H29" i="17"/>
  <c r="G29" i="17"/>
  <c r="F29" i="17"/>
  <c r="E29" i="17"/>
  <c r="D29" i="17"/>
  <c r="D35" i="17" s="1"/>
  <c r="C29" i="17"/>
  <c r="C35" i="17" s="1"/>
  <c r="D26" i="17"/>
  <c r="C26" i="17"/>
  <c r="E24" i="17"/>
  <c r="F24" i="17" s="1"/>
  <c r="G24" i="17" s="1"/>
  <c r="H24" i="17" s="1"/>
  <c r="I24" i="17" s="1"/>
  <c r="J23" i="17"/>
  <c r="I23" i="17"/>
  <c r="H23" i="17"/>
  <c r="H50" i="17" s="1"/>
  <c r="G23" i="17"/>
  <c r="G15" i="6" s="1"/>
  <c r="F23" i="17"/>
  <c r="F50" i="17" s="1"/>
  <c r="E23" i="17"/>
  <c r="E26" i="17" s="1"/>
  <c r="P19" i="17"/>
  <c r="Q19" i="17" s="1"/>
  <c r="R19" i="17" s="1"/>
  <c r="H19" i="17"/>
  <c r="I19" i="17" s="1"/>
  <c r="J19" i="17" s="1"/>
  <c r="K19" i="17" s="1"/>
  <c r="L19" i="17" s="1"/>
  <c r="M19" i="17" s="1"/>
  <c r="N19" i="17" s="1"/>
  <c r="O19" i="17" s="1"/>
  <c r="F19" i="17"/>
  <c r="G19" i="17" s="1"/>
  <c r="D19" i="17"/>
  <c r="C19" i="17"/>
  <c r="D14" i="17"/>
  <c r="C14" i="17"/>
  <c r="D12" i="17"/>
  <c r="C12" i="17"/>
  <c r="E9" i="17"/>
  <c r="R5" i="17"/>
  <c r="R5" i="19" s="1"/>
  <c r="R28" i="19" s="1"/>
  <c r="Q5" i="17"/>
  <c r="Q5" i="19" s="1"/>
  <c r="Q28" i="19" s="1"/>
  <c r="P5" i="17"/>
  <c r="P5" i="19" s="1"/>
  <c r="P28" i="19" s="1"/>
  <c r="O5" i="17"/>
  <c r="O5" i="19" s="1"/>
  <c r="O28" i="19" s="1"/>
  <c r="N5" i="17"/>
  <c r="N5" i="19" s="1"/>
  <c r="N28" i="19" s="1"/>
  <c r="M5" i="17"/>
  <c r="M5" i="19" s="1"/>
  <c r="M28" i="19" s="1"/>
  <c r="L5" i="17"/>
  <c r="L5" i="19" s="1"/>
  <c r="L28" i="19" s="1"/>
  <c r="K5" i="17"/>
  <c r="K5" i="19" s="1"/>
  <c r="K28" i="19" s="1"/>
  <c r="J5" i="17"/>
  <c r="J5" i="19" s="1"/>
  <c r="J28" i="19" s="1"/>
  <c r="I5" i="17"/>
  <c r="I5" i="19" s="1"/>
  <c r="I28" i="19" s="1"/>
  <c r="H5" i="17"/>
  <c r="H5" i="19" s="1"/>
  <c r="H28" i="19" s="1"/>
  <c r="G5" i="17"/>
  <c r="G5" i="19" s="1"/>
  <c r="G28" i="19" s="1"/>
  <c r="F5" i="17"/>
  <c r="F5" i="19" s="1"/>
  <c r="F28" i="19" s="1"/>
  <c r="E5" i="17"/>
  <c r="E5" i="19" s="1"/>
  <c r="E28" i="19" s="1"/>
  <c r="D5" i="17"/>
  <c r="D5" i="19" s="1"/>
  <c r="D28" i="19" s="1"/>
  <c r="C5" i="17"/>
  <c r="C5" i="19" s="1"/>
  <c r="C28" i="19" s="1"/>
  <c r="R4" i="17"/>
  <c r="Q4" i="17"/>
  <c r="P4" i="17"/>
  <c r="O4" i="17"/>
  <c r="N4" i="17"/>
  <c r="M4" i="17"/>
  <c r="L4" i="17"/>
  <c r="K4" i="17"/>
  <c r="J4" i="17"/>
  <c r="I4" i="17"/>
  <c r="H4" i="17"/>
  <c r="G4" i="17"/>
  <c r="F4" i="17"/>
  <c r="E4" i="17"/>
  <c r="D4" i="17"/>
  <c r="C4" i="17"/>
  <c r="C280" i="4"/>
  <c r="C281" i="4" s="1"/>
  <c r="R277" i="4"/>
  <c r="Q277" i="4"/>
  <c r="P277" i="4"/>
  <c r="O277" i="4"/>
  <c r="N277" i="4"/>
  <c r="M277" i="4"/>
  <c r="L277" i="4"/>
  <c r="K277" i="4"/>
  <c r="J277" i="4"/>
  <c r="I277" i="4"/>
  <c r="H277" i="4"/>
  <c r="G277" i="4"/>
  <c r="F277" i="4"/>
  <c r="E277" i="4"/>
  <c r="D277" i="4"/>
  <c r="C277" i="4"/>
  <c r="P269" i="4"/>
  <c r="P271" i="4" s="1"/>
  <c r="P280" i="4" s="1"/>
  <c r="M269" i="4"/>
  <c r="M271" i="4" s="1"/>
  <c r="E269" i="4"/>
  <c r="E271" i="4" s="1"/>
  <c r="E280" i="4" s="1"/>
  <c r="C265" i="4"/>
  <c r="R262" i="4"/>
  <c r="Q262" i="4"/>
  <c r="Q269" i="4" s="1"/>
  <c r="Q271" i="4" s="1"/>
  <c r="P262" i="4"/>
  <c r="O262" i="4"/>
  <c r="O269" i="4" s="1"/>
  <c r="O271" i="4" s="1"/>
  <c r="N262" i="4"/>
  <c r="N269" i="4" s="1"/>
  <c r="N271" i="4" s="1"/>
  <c r="M262" i="4"/>
  <c r="L262" i="4"/>
  <c r="L269" i="4" s="1"/>
  <c r="L271" i="4" s="1"/>
  <c r="K262" i="4"/>
  <c r="K269" i="4" s="1"/>
  <c r="K271" i="4" s="1"/>
  <c r="J262" i="4"/>
  <c r="I262" i="4"/>
  <c r="I269" i="4" s="1"/>
  <c r="I271" i="4" s="1"/>
  <c r="H262" i="4"/>
  <c r="H269" i="4" s="1"/>
  <c r="H271" i="4" s="1"/>
  <c r="G262" i="4"/>
  <c r="G269" i="4" s="1"/>
  <c r="G271" i="4" s="1"/>
  <c r="F262" i="4"/>
  <c r="F269" i="4" s="1"/>
  <c r="F271" i="4" s="1"/>
  <c r="E262" i="4"/>
  <c r="D262" i="4"/>
  <c r="C262" i="4"/>
  <c r="R257" i="4"/>
  <c r="Q257" i="4"/>
  <c r="P257" i="4"/>
  <c r="O257" i="4"/>
  <c r="N257" i="4"/>
  <c r="M257" i="4"/>
  <c r="C256" i="4"/>
  <c r="H255" i="4"/>
  <c r="H257" i="4" s="1"/>
  <c r="C255" i="4"/>
  <c r="C257" i="4" s="1"/>
  <c r="C254" i="4"/>
  <c r="C252" i="4"/>
  <c r="D251" i="4" s="1"/>
  <c r="D254" i="4" s="1"/>
  <c r="R248" i="4"/>
  <c r="Q248" i="4"/>
  <c r="P248" i="4"/>
  <c r="O248" i="4"/>
  <c r="N248" i="4"/>
  <c r="M248" i="4"/>
  <c r="L248" i="4"/>
  <c r="K248" i="4"/>
  <c r="K255" i="4" s="1"/>
  <c r="K257" i="4" s="1"/>
  <c r="J248" i="4"/>
  <c r="I248" i="4"/>
  <c r="I255" i="4" s="1"/>
  <c r="I257" i="4" s="1"/>
  <c r="H248" i="4"/>
  <c r="G248" i="4"/>
  <c r="G255" i="4" s="1"/>
  <c r="G257" i="4" s="1"/>
  <c r="F248" i="4"/>
  <c r="F255" i="4" s="1"/>
  <c r="F257" i="4" s="1"/>
  <c r="E248" i="4"/>
  <c r="E255" i="4" s="1"/>
  <c r="E257" i="4" s="1"/>
  <c r="D248" i="4"/>
  <c r="C248" i="4"/>
  <c r="N243" i="4"/>
  <c r="C241" i="4"/>
  <c r="E239" i="4"/>
  <c r="F239" i="4" s="1"/>
  <c r="G239" i="4" s="1"/>
  <c r="H239" i="4" s="1"/>
  <c r="I239" i="4" s="1"/>
  <c r="J239" i="4" s="1"/>
  <c r="K239" i="4" s="1"/>
  <c r="L239" i="4" s="1"/>
  <c r="M239" i="4" s="1"/>
  <c r="N239" i="4" s="1"/>
  <c r="O239" i="4" s="1"/>
  <c r="P239" i="4" s="1"/>
  <c r="Q239" i="4" s="1"/>
  <c r="R239" i="4" s="1"/>
  <c r="C239" i="4"/>
  <c r="D239" i="4" s="1"/>
  <c r="C237" i="4"/>
  <c r="C240" i="4" s="1"/>
  <c r="C276" i="4" s="1"/>
  <c r="C278" i="4" s="1"/>
  <c r="R234" i="4"/>
  <c r="R241" i="4" s="1"/>
  <c r="R243" i="4" s="1"/>
  <c r="Q234" i="4"/>
  <c r="Q241" i="4" s="1"/>
  <c r="Q243" i="4" s="1"/>
  <c r="P234" i="4"/>
  <c r="P241" i="4" s="1"/>
  <c r="P243" i="4" s="1"/>
  <c r="O234" i="4"/>
  <c r="O241" i="4" s="1"/>
  <c r="O243" i="4" s="1"/>
  <c r="N234" i="4"/>
  <c r="N241" i="4" s="1"/>
  <c r="M234" i="4"/>
  <c r="M241" i="4" s="1"/>
  <c r="M243" i="4" s="1"/>
  <c r="L234" i="4"/>
  <c r="L241" i="4" s="1"/>
  <c r="L243" i="4" s="1"/>
  <c r="K234" i="4"/>
  <c r="K241" i="4" s="1"/>
  <c r="K243" i="4" s="1"/>
  <c r="J234" i="4"/>
  <c r="J241" i="4" s="1"/>
  <c r="J243" i="4" s="1"/>
  <c r="I234" i="4"/>
  <c r="I241" i="4" s="1"/>
  <c r="I243" i="4" s="1"/>
  <c r="H234" i="4"/>
  <c r="G234" i="4"/>
  <c r="G241" i="4" s="1"/>
  <c r="G243" i="4" s="1"/>
  <c r="F234" i="4"/>
  <c r="F241" i="4" s="1"/>
  <c r="F243" i="4" s="1"/>
  <c r="E234" i="4"/>
  <c r="E241" i="4" s="1"/>
  <c r="E243" i="4" s="1"/>
  <c r="D234" i="4"/>
  <c r="C234" i="4"/>
  <c r="C238" i="4" s="1"/>
  <c r="D237" i="4" s="1"/>
  <c r="D240" i="4" s="1"/>
  <c r="D276" i="4" s="1"/>
  <c r="D278" i="4" s="1"/>
  <c r="D95" i="4"/>
  <c r="G90" i="4"/>
  <c r="F90" i="4"/>
  <c r="D85" i="4"/>
  <c r="C85" i="4"/>
  <c r="D79" i="4"/>
  <c r="D78" i="4"/>
  <c r="D77" i="4"/>
  <c r="D76" i="4"/>
  <c r="D75" i="4"/>
  <c r="D74" i="4"/>
  <c r="D72" i="4"/>
  <c r="J71" i="4"/>
  <c r="H71" i="4"/>
  <c r="I71" i="4" s="1"/>
  <c r="G71" i="4"/>
  <c r="K65" i="4"/>
  <c r="L65" i="4" s="1"/>
  <c r="M65" i="4" s="1"/>
  <c r="D65" i="4"/>
  <c r="C65" i="4"/>
  <c r="K64" i="4"/>
  <c r="L64" i="4" s="1"/>
  <c r="M64" i="4" s="1"/>
  <c r="C64" i="4"/>
  <c r="K63" i="4"/>
  <c r="D63" i="4"/>
  <c r="L62" i="4"/>
  <c r="M62" i="4" s="1"/>
  <c r="N62" i="4" s="1"/>
  <c r="O62" i="4" s="1"/>
  <c r="P62" i="4" s="1"/>
  <c r="Q62" i="4" s="1"/>
  <c r="R62" i="4" s="1"/>
  <c r="K62" i="4"/>
  <c r="M61" i="4"/>
  <c r="N61" i="4" s="1"/>
  <c r="O61" i="4" s="1"/>
  <c r="P61" i="4" s="1"/>
  <c r="Q61" i="4" s="1"/>
  <c r="R61" i="4" s="1"/>
  <c r="K61" i="4"/>
  <c r="L61" i="4" s="1"/>
  <c r="O60" i="4"/>
  <c r="P60" i="4" s="1"/>
  <c r="Q60" i="4" s="1"/>
  <c r="R60" i="4" s="1"/>
  <c r="M60" i="4"/>
  <c r="N60" i="4" s="1"/>
  <c r="L60" i="4"/>
  <c r="K60" i="4"/>
  <c r="M59" i="4"/>
  <c r="N59" i="4" s="1"/>
  <c r="O59" i="4" s="1"/>
  <c r="P59" i="4" s="1"/>
  <c r="Q59" i="4" s="1"/>
  <c r="R59" i="4" s="1"/>
  <c r="K59" i="4"/>
  <c r="L59" i="4" s="1"/>
  <c r="D53" i="4"/>
  <c r="D52" i="4" s="1"/>
  <c r="C53" i="4"/>
  <c r="C95" i="4" s="1"/>
  <c r="R49" i="4"/>
  <c r="Q49" i="4"/>
  <c r="P49" i="4"/>
  <c r="O49" i="4"/>
  <c r="N49" i="4"/>
  <c r="M49" i="4"/>
  <c r="L49" i="4"/>
  <c r="K49" i="4"/>
  <c r="J49" i="4"/>
  <c r="I49" i="4"/>
  <c r="H49" i="4"/>
  <c r="G49" i="4"/>
  <c r="F49" i="4"/>
  <c r="E49" i="4"/>
  <c r="D49" i="4"/>
  <c r="C49" i="4"/>
  <c r="R39" i="4"/>
  <c r="Q39" i="4"/>
  <c r="P39" i="4"/>
  <c r="O39" i="4"/>
  <c r="N39" i="4"/>
  <c r="M39" i="4"/>
  <c r="L39" i="4"/>
  <c r="K39" i="4"/>
  <c r="J39" i="4"/>
  <c r="I39" i="4"/>
  <c r="H39" i="4"/>
  <c r="G39" i="4"/>
  <c r="F39" i="4"/>
  <c r="E39" i="4"/>
  <c r="D39" i="4"/>
  <c r="C39" i="4"/>
  <c r="D33" i="4"/>
  <c r="C33" i="4"/>
  <c r="D29" i="4"/>
  <c r="C29" i="4"/>
  <c r="D27" i="4"/>
  <c r="C27" i="4"/>
  <c r="D24" i="4"/>
  <c r="C24" i="4"/>
  <c r="C15" i="4"/>
  <c r="C26" i="4" s="1"/>
  <c r="C32" i="4" s="1"/>
  <c r="G11" i="4"/>
  <c r="D11" i="4"/>
  <c r="D64" i="4" s="1"/>
  <c r="C11" i="4"/>
  <c r="C59" i="4" s="1"/>
  <c r="G10" i="4"/>
  <c r="F10" i="4"/>
  <c r="E10" i="4"/>
  <c r="G9" i="4"/>
  <c r="F9" i="4"/>
  <c r="E9" i="4"/>
  <c r="G8" i="4"/>
  <c r="F8" i="4"/>
  <c r="E8" i="4"/>
  <c r="E11" i="4" s="1"/>
  <c r="G7" i="4"/>
  <c r="F7" i="4"/>
  <c r="E7" i="4"/>
  <c r="F59" i="15"/>
  <c r="G59" i="15" s="1"/>
  <c r="H59" i="15" s="1"/>
  <c r="I59" i="15" s="1"/>
  <c r="J59" i="15" s="1"/>
  <c r="K59" i="15" s="1"/>
  <c r="L59" i="15" s="1"/>
  <c r="M59" i="15" s="1"/>
  <c r="N59" i="15" s="1"/>
  <c r="O59" i="15" s="1"/>
  <c r="P59" i="15" s="1"/>
  <c r="Q59" i="15" s="1"/>
  <c r="R59" i="15" s="1"/>
  <c r="G58" i="15"/>
  <c r="H58" i="15" s="1"/>
  <c r="I58" i="15" s="1"/>
  <c r="J58" i="15" s="1"/>
  <c r="K58" i="15" s="1"/>
  <c r="L58" i="15" s="1"/>
  <c r="M58" i="15" s="1"/>
  <c r="N58" i="15" s="1"/>
  <c r="O58" i="15" s="1"/>
  <c r="P58" i="15" s="1"/>
  <c r="Q58" i="15" s="1"/>
  <c r="R58" i="15" s="1"/>
  <c r="F58" i="15"/>
  <c r="F57" i="15"/>
  <c r="G57" i="15" s="1"/>
  <c r="H57" i="15" s="1"/>
  <c r="I57" i="15" s="1"/>
  <c r="J57" i="15" s="1"/>
  <c r="K57" i="15" s="1"/>
  <c r="L57" i="15" s="1"/>
  <c r="M57" i="15" s="1"/>
  <c r="N57" i="15" s="1"/>
  <c r="O57" i="15" s="1"/>
  <c r="P57" i="15" s="1"/>
  <c r="Q57" i="15" s="1"/>
  <c r="R57" i="15" s="1"/>
  <c r="K56" i="15"/>
  <c r="L56" i="15" s="1"/>
  <c r="M56" i="15" s="1"/>
  <c r="N56" i="15" s="1"/>
  <c r="O56" i="15" s="1"/>
  <c r="P56" i="15" s="1"/>
  <c r="Q56" i="15" s="1"/>
  <c r="R56" i="15" s="1"/>
  <c r="F56" i="15"/>
  <c r="G56" i="15" s="1"/>
  <c r="H56" i="15" s="1"/>
  <c r="I56" i="15" s="1"/>
  <c r="J56" i="15" s="1"/>
  <c r="D56" i="15"/>
  <c r="D53" i="15"/>
  <c r="D59" i="15" s="1"/>
  <c r="D52" i="15"/>
  <c r="C52" i="15"/>
  <c r="D51" i="15"/>
  <c r="C51" i="15"/>
  <c r="D50" i="15"/>
  <c r="C50" i="15"/>
  <c r="C56" i="15" s="1"/>
  <c r="D49" i="15"/>
  <c r="C49" i="15"/>
  <c r="C46" i="15"/>
  <c r="D44" i="15"/>
  <c r="C44" i="15"/>
  <c r="C37" i="15"/>
  <c r="F35" i="15"/>
  <c r="G35" i="15" s="1"/>
  <c r="H35" i="15" s="1"/>
  <c r="I35" i="15" s="1"/>
  <c r="J35" i="15" s="1"/>
  <c r="K35" i="15" s="1"/>
  <c r="L35" i="15" s="1"/>
  <c r="M35" i="15" s="1"/>
  <c r="N35" i="15" s="1"/>
  <c r="O35" i="15" s="1"/>
  <c r="P35" i="15" s="1"/>
  <c r="Q35" i="15" s="1"/>
  <c r="R35" i="15" s="1"/>
  <c r="E35" i="15"/>
  <c r="G34" i="15"/>
  <c r="F34" i="15"/>
  <c r="E34" i="15"/>
  <c r="G30" i="15"/>
  <c r="H30" i="15" s="1"/>
  <c r="I30" i="15" s="1"/>
  <c r="J30" i="15" s="1"/>
  <c r="K30" i="15" s="1"/>
  <c r="L30" i="15" s="1"/>
  <c r="M30" i="15" s="1"/>
  <c r="N30" i="15" s="1"/>
  <c r="O30" i="15" s="1"/>
  <c r="P30" i="15" s="1"/>
  <c r="Q30" i="15" s="1"/>
  <c r="R30" i="15" s="1"/>
  <c r="E30" i="15"/>
  <c r="F30" i="15" s="1"/>
  <c r="D30" i="15"/>
  <c r="C30" i="15"/>
  <c r="G29" i="15"/>
  <c r="H29" i="15" s="1"/>
  <c r="I29" i="15" s="1"/>
  <c r="J29" i="15" s="1"/>
  <c r="K29" i="15" s="1"/>
  <c r="L29" i="15" s="1"/>
  <c r="M29" i="15" s="1"/>
  <c r="N29" i="15" s="1"/>
  <c r="O29" i="15" s="1"/>
  <c r="P29" i="15" s="1"/>
  <c r="Q29" i="15" s="1"/>
  <c r="R29" i="15" s="1"/>
  <c r="E29" i="15"/>
  <c r="F29" i="15" s="1"/>
  <c r="D28" i="15"/>
  <c r="E55" i="17" s="1"/>
  <c r="C28" i="15"/>
  <c r="D25" i="15"/>
  <c r="E25" i="15" s="1"/>
  <c r="F25" i="15" s="1"/>
  <c r="G25" i="15" s="1"/>
  <c r="H25" i="15" s="1"/>
  <c r="I25" i="15" s="1"/>
  <c r="J25" i="15" s="1"/>
  <c r="K25" i="15" s="1"/>
  <c r="L25" i="15" s="1"/>
  <c r="M25" i="15" s="1"/>
  <c r="N25" i="15" s="1"/>
  <c r="O25" i="15" s="1"/>
  <c r="P25" i="15" s="1"/>
  <c r="Q25" i="15" s="1"/>
  <c r="R25" i="15" s="1"/>
  <c r="C25" i="15"/>
  <c r="C26" i="15" s="1"/>
  <c r="C31" i="15" s="1"/>
  <c r="E24" i="15"/>
  <c r="F24" i="15" s="1"/>
  <c r="G24" i="15" s="1"/>
  <c r="H24" i="15" s="1"/>
  <c r="I24" i="15" s="1"/>
  <c r="J24" i="15" s="1"/>
  <c r="K24" i="15" s="1"/>
  <c r="L24" i="15" s="1"/>
  <c r="M24" i="15" s="1"/>
  <c r="N24" i="15" s="1"/>
  <c r="O24" i="15" s="1"/>
  <c r="P24" i="15" s="1"/>
  <c r="Q24" i="15" s="1"/>
  <c r="R24" i="15" s="1"/>
  <c r="F22" i="15"/>
  <c r="F16" i="17" s="1"/>
  <c r="E22" i="15"/>
  <c r="E16" i="17" s="1"/>
  <c r="D21" i="15"/>
  <c r="D46" i="15" s="1"/>
  <c r="E17" i="15"/>
  <c r="F17" i="15" s="1"/>
  <c r="G17" i="15" s="1"/>
  <c r="H17" i="15" s="1"/>
  <c r="I17" i="15" s="1"/>
  <c r="J17" i="15" s="1"/>
  <c r="K17" i="15" s="1"/>
  <c r="L17" i="15" s="1"/>
  <c r="M17" i="15" s="1"/>
  <c r="N17" i="15" s="1"/>
  <c r="O17" i="15" s="1"/>
  <c r="P17" i="15" s="1"/>
  <c r="Q17" i="15" s="1"/>
  <c r="R17" i="15" s="1"/>
  <c r="D17" i="15"/>
  <c r="C17" i="15"/>
  <c r="F16" i="15"/>
  <c r="G16" i="15" s="1"/>
  <c r="H16" i="15" s="1"/>
  <c r="I16" i="15" s="1"/>
  <c r="J16" i="15" s="1"/>
  <c r="K16" i="15" s="1"/>
  <c r="L16" i="15" s="1"/>
  <c r="M16" i="15" s="1"/>
  <c r="N16" i="15" s="1"/>
  <c r="O16" i="15" s="1"/>
  <c r="P16" i="15" s="1"/>
  <c r="Q16" i="15" s="1"/>
  <c r="R16" i="15" s="1"/>
  <c r="E14" i="15"/>
  <c r="F9" i="17" s="1"/>
  <c r="D11" i="15"/>
  <c r="C11" i="15"/>
  <c r="C45" i="15" s="1"/>
  <c r="D9" i="15"/>
  <c r="C9" i="15"/>
  <c r="C43" i="15" s="1"/>
  <c r="E8" i="15"/>
  <c r="F8" i="15" s="1"/>
  <c r="G8" i="15" s="1"/>
  <c r="H8" i="15" s="1"/>
  <c r="I8" i="15" s="1"/>
  <c r="J8" i="15" s="1"/>
  <c r="K8" i="15" s="1"/>
  <c r="L8" i="15" s="1"/>
  <c r="M8" i="15" s="1"/>
  <c r="N8" i="15" s="1"/>
  <c r="O8" i="15" s="1"/>
  <c r="P8" i="15" s="1"/>
  <c r="Q8" i="15" s="1"/>
  <c r="R8" i="15" s="1"/>
  <c r="R5" i="15"/>
  <c r="Q5" i="15"/>
  <c r="P5" i="15"/>
  <c r="O5" i="15"/>
  <c r="N5" i="15"/>
  <c r="M5" i="15"/>
  <c r="L5" i="15"/>
  <c r="K5" i="15"/>
  <c r="J5" i="15"/>
  <c r="I5" i="15"/>
  <c r="H5" i="15"/>
  <c r="G5" i="15"/>
  <c r="F5" i="15"/>
  <c r="E5" i="15"/>
  <c r="D5" i="15"/>
  <c r="C5" i="15"/>
  <c r="R4" i="15"/>
  <c r="Q4" i="15"/>
  <c r="P4" i="15"/>
  <c r="O4" i="15"/>
  <c r="N4" i="15"/>
  <c r="M4" i="15"/>
  <c r="L4" i="15"/>
  <c r="K4" i="15"/>
  <c r="J4" i="15"/>
  <c r="I4" i="15"/>
  <c r="H4" i="15"/>
  <c r="G4" i="15"/>
  <c r="F4" i="15"/>
  <c r="E4" i="15"/>
  <c r="D4" i="15"/>
  <c r="C4" i="15"/>
  <c r="C11" i="3"/>
  <c r="M280" i="4" l="1"/>
  <c r="K280" i="4"/>
  <c r="AK10" i="26"/>
  <c r="AL12" i="26"/>
  <c r="F10" i="17"/>
  <c r="E46" i="17"/>
  <c r="E30" i="4" s="1"/>
  <c r="E12" i="6" s="1"/>
  <c r="F14" i="15"/>
  <c r="G9" i="17" s="1"/>
  <c r="AJ14" i="26"/>
  <c r="O12" i="26"/>
  <c r="AK12" i="26"/>
  <c r="O10" i="26"/>
  <c r="O13" i="26"/>
  <c r="O11" i="26"/>
  <c r="AK11" i="26"/>
  <c r="E20" i="4"/>
  <c r="E21" i="4"/>
  <c r="E14" i="4"/>
  <c r="E22" i="4"/>
  <c r="E18" i="4"/>
  <c r="E19" i="4"/>
  <c r="E23" i="4"/>
  <c r="E52" i="15" s="1"/>
  <c r="E49" i="15"/>
  <c r="E9" i="15" s="1"/>
  <c r="E17" i="17"/>
  <c r="D57" i="15"/>
  <c r="D26" i="15"/>
  <c r="D31" i="15" s="1"/>
  <c r="D58" i="15"/>
  <c r="D43" i="15"/>
  <c r="N65" i="4"/>
  <c r="C57" i="15"/>
  <c r="G21" i="4"/>
  <c r="G22" i="4"/>
  <c r="G51" i="15" s="1"/>
  <c r="G18" i="4"/>
  <c r="G23" i="4"/>
  <c r="G52" i="15" s="1"/>
  <c r="G19" i="4"/>
  <c r="G20" i="4"/>
  <c r="G49" i="15"/>
  <c r="G9" i="15" s="1"/>
  <c r="G14" i="4"/>
  <c r="K71" i="4"/>
  <c r="F15" i="15"/>
  <c r="G15" i="4"/>
  <c r="L63" i="4"/>
  <c r="F46" i="17"/>
  <c r="F30" i="4" s="1"/>
  <c r="H34" i="15"/>
  <c r="E11" i="15"/>
  <c r="G22" i="15"/>
  <c r="D55" i="17"/>
  <c r="D56" i="17" s="1"/>
  <c r="C55" i="17"/>
  <c r="C56" i="17" s="1"/>
  <c r="C39" i="15"/>
  <c r="D45" i="15"/>
  <c r="F11" i="4"/>
  <c r="D255" i="4"/>
  <c r="D257" i="4" s="1"/>
  <c r="D252" i="4"/>
  <c r="E251" i="4" s="1"/>
  <c r="L255" i="4"/>
  <c r="L257" i="4" s="1"/>
  <c r="L280" i="4" s="1"/>
  <c r="J269" i="4"/>
  <c r="J271" i="4" s="1"/>
  <c r="E52" i="4"/>
  <c r="D94" i="4"/>
  <c r="D89" i="4"/>
  <c r="D238" i="4"/>
  <c r="E237" i="4" s="1"/>
  <c r="C67" i="4"/>
  <c r="C35" i="4"/>
  <c r="D49" i="17"/>
  <c r="D86" i="4"/>
  <c r="D62" i="4"/>
  <c r="D61" i="4"/>
  <c r="D88" i="4"/>
  <c r="D60" i="4"/>
  <c r="D59" i="4"/>
  <c r="D87" i="4"/>
  <c r="E71" i="4"/>
  <c r="D15" i="4"/>
  <c r="D26" i="4" s="1"/>
  <c r="C34" i="4"/>
  <c r="N64" i="4"/>
  <c r="I90" i="4"/>
  <c r="R269" i="4"/>
  <c r="R271" i="4" s="1"/>
  <c r="R280" i="4" s="1"/>
  <c r="C53" i="15"/>
  <c r="C266" i="4"/>
  <c r="D265" i="4" s="1"/>
  <c r="C269" i="4"/>
  <c r="C271" i="4" s="1"/>
  <c r="D71" i="4"/>
  <c r="C87" i="4"/>
  <c r="H90" i="4"/>
  <c r="D241" i="4"/>
  <c r="D243" i="4" s="1"/>
  <c r="D269" i="4"/>
  <c r="D271" i="4" s="1"/>
  <c r="D266" i="4"/>
  <c r="E265" i="4" s="1"/>
  <c r="E266" i="4" s="1"/>
  <c r="F265" i="4" s="1"/>
  <c r="F266" i="4" s="1"/>
  <c r="G265" i="4" s="1"/>
  <c r="G266" i="4" s="1"/>
  <c r="H265" i="4" s="1"/>
  <c r="H266" i="4" s="1"/>
  <c r="I265" i="4" s="1"/>
  <c r="I266" i="4" s="1"/>
  <c r="J265" i="4" s="1"/>
  <c r="J266" i="4" s="1"/>
  <c r="K265" i="4" s="1"/>
  <c r="K266" i="4" s="1"/>
  <c r="L265" i="4" s="1"/>
  <c r="L266" i="4" s="1"/>
  <c r="M265" i="4" s="1"/>
  <c r="M266" i="4" s="1"/>
  <c r="N265" i="4" s="1"/>
  <c r="N266" i="4" s="1"/>
  <c r="O265" i="4" s="1"/>
  <c r="O266" i="4" s="1"/>
  <c r="P265" i="4" s="1"/>
  <c r="P266" i="4" s="1"/>
  <c r="Q265" i="4" s="1"/>
  <c r="Q266" i="4" s="1"/>
  <c r="R265" i="4" s="1"/>
  <c r="R266" i="4" s="1"/>
  <c r="E53" i="4"/>
  <c r="C49" i="17"/>
  <c r="C86" i="4"/>
  <c r="C60" i="4"/>
  <c r="C88" i="4"/>
  <c r="H241" i="4"/>
  <c r="H243" i="4" s="1"/>
  <c r="H280" i="4" s="1"/>
  <c r="C61" i="4"/>
  <c r="G280" i="4"/>
  <c r="O280" i="4"/>
  <c r="E59" i="6"/>
  <c r="C62" i="4"/>
  <c r="C63" i="4"/>
  <c r="C89" i="4"/>
  <c r="H10" i="26"/>
  <c r="Y10" i="26"/>
  <c r="F280" i="4"/>
  <c r="N280" i="4"/>
  <c r="J62" i="6"/>
  <c r="J15" i="6"/>
  <c r="J50" i="17"/>
  <c r="K23" i="17"/>
  <c r="J255" i="4"/>
  <c r="J257" i="4" s="1"/>
  <c r="I280" i="4"/>
  <c r="Q280" i="4"/>
  <c r="J24" i="17"/>
  <c r="K24" i="17" s="1"/>
  <c r="L24" i="17" s="1"/>
  <c r="M24" i="17" s="1"/>
  <c r="N24" i="17" s="1"/>
  <c r="O24" i="17" s="1"/>
  <c r="P24" i="17" s="1"/>
  <c r="Q24" i="17" s="1"/>
  <c r="R24" i="17" s="1"/>
  <c r="I26" i="17"/>
  <c r="G49" i="17"/>
  <c r="I15" i="6"/>
  <c r="F26" i="17"/>
  <c r="O66" i="6"/>
  <c r="G66" i="6"/>
  <c r="N66" i="6"/>
  <c r="F66" i="6"/>
  <c r="L66" i="6"/>
  <c r="K66" i="6"/>
  <c r="J66" i="6"/>
  <c r="E62" i="6"/>
  <c r="E50" i="17"/>
  <c r="G26" i="17"/>
  <c r="G50" i="17"/>
  <c r="F62" i="6"/>
  <c r="F15" i="6"/>
  <c r="H26" i="17"/>
  <c r="X9" i="26"/>
  <c r="AA9" i="26" s="1"/>
  <c r="AD9" i="26" s="1"/>
  <c r="AG9" i="26"/>
  <c r="AJ9" i="26" s="1"/>
  <c r="Z13" i="26"/>
  <c r="X13" i="26"/>
  <c r="H13" i="26"/>
  <c r="G62" i="6"/>
  <c r="AH9" i="26"/>
  <c r="AK9" i="26" s="1"/>
  <c r="Y9" i="26"/>
  <c r="AB9" i="26" s="1"/>
  <c r="AE9" i="26" s="1"/>
  <c r="H62" i="6"/>
  <c r="I50" i="17"/>
  <c r="I62" i="6"/>
  <c r="E49" i="17"/>
  <c r="E15" i="6"/>
  <c r="E31" i="19"/>
  <c r="E9" i="19" s="1"/>
  <c r="F9" i="19" s="1"/>
  <c r="G31" i="19"/>
  <c r="P10" i="26"/>
  <c r="Q10" i="26"/>
  <c r="P12" i="26"/>
  <c r="Q12" i="26"/>
  <c r="P14" i="26"/>
  <c r="L23" i="27"/>
  <c r="L51" i="27" s="1"/>
  <c r="D11" i="19"/>
  <c r="D19" i="19"/>
  <c r="H31" i="19"/>
  <c r="AJ12" i="26"/>
  <c r="H12" i="26"/>
  <c r="Z12" i="26"/>
  <c r="I13" i="25"/>
  <c r="K13" i="25"/>
  <c r="I8" i="25"/>
  <c r="I14" i="25" s="1"/>
  <c r="K14" i="25"/>
  <c r="P11" i="26"/>
  <c r="Q11" i="26"/>
  <c r="P13" i="26"/>
  <c r="Q13" i="26"/>
  <c r="P15" i="26"/>
  <c r="C14" i="19"/>
  <c r="AJ13" i="26"/>
  <c r="O14" i="26"/>
  <c r="D49" i="27"/>
  <c r="L49" i="27"/>
  <c r="T49" i="27"/>
  <c r="G50" i="27"/>
  <c r="T11" i="26" s="1"/>
  <c r="O50" i="27"/>
  <c r="S14" i="26" s="1"/>
  <c r="K14" i="26"/>
  <c r="N14" i="26" s="1"/>
  <c r="Q14" i="26" s="1"/>
  <c r="AA14" i="26"/>
  <c r="AI14" i="26"/>
  <c r="AL14" i="26" s="1"/>
  <c r="G15" i="26"/>
  <c r="G16" i="26"/>
  <c r="I23" i="27"/>
  <c r="I51" i="27" s="1"/>
  <c r="Q23" i="27"/>
  <c r="Q51" i="27" s="1"/>
  <c r="T24" i="27"/>
  <c r="T52" i="27" s="1"/>
  <c r="E49" i="27"/>
  <c r="G11" i="26" s="1"/>
  <c r="M49" i="27"/>
  <c r="U49" i="27"/>
  <c r="H50" i="27"/>
  <c r="R12" i="26" s="1"/>
  <c r="X12" i="26" s="1"/>
  <c r="P50" i="27"/>
  <c r="T14" i="26" s="1"/>
  <c r="J23" i="27"/>
  <c r="J51" i="27" s="1"/>
  <c r="E24" i="27"/>
  <c r="E52" i="27" s="1"/>
  <c r="AG11" i="26" s="1"/>
  <c r="AJ11" i="26" s="1"/>
  <c r="M24" i="27"/>
  <c r="M52" i="27" s="1"/>
  <c r="AI13" i="26" s="1"/>
  <c r="AL13" i="26" s="1"/>
  <c r="U24" i="27"/>
  <c r="U52" i="27" s="1"/>
  <c r="AH16" i="26" s="1"/>
  <c r="F49" i="27"/>
  <c r="N49" i="27"/>
  <c r="G14" i="26" s="1"/>
  <c r="V49" i="27"/>
  <c r="I50" i="27"/>
  <c r="S12" i="26" s="1"/>
  <c r="Y12" i="26" s="1"/>
  <c r="Q50" i="27"/>
  <c r="R15" i="26" s="1"/>
  <c r="AC14" i="26"/>
  <c r="I15" i="26"/>
  <c r="L15" i="26" s="1"/>
  <c r="O15" i="26" s="1"/>
  <c r="AG15" i="26"/>
  <c r="AJ15" i="26" s="1"/>
  <c r="J16" i="26"/>
  <c r="AB16" i="26"/>
  <c r="C23" i="27"/>
  <c r="C51" i="27" s="1"/>
  <c r="K23" i="27"/>
  <c r="K51" i="27" s="1"/>
  <c r="S23" i="27"/>
  <c r="S51" i="27" s="1"/>
  <c r="G24" i="27"/>
  <c r="G52" i="27" s="1"/>
  <c r="AI11" i="26" s="1"/>
  <c r="AL11" i="26" s="1"/>
  <c r="O24" i="27"/>
  <c r="O52" i="27" s="1"/>
  <c r="AH14" i="26" s="1"/>
  <c r="AK14" i="26" s="1"/>
  <c r="B8" i="25"/>
  <c r="K15" i="26"/>
  <c r="N15" i="26" s="1"/>
  <c r="Q15" i="26" s="1"/>
  <c r="AA15" i="26"/>
  <c r="AI15" i="26"/>
  <c r="AL15" i="26" s="1"/>
  <c r="R16" i="26"/>
  <c r="AG16" i="26"/>
  <c r="B22" i="27"/>
  <c r="R22" i="27"/>
  <c r="AC15" i="26"/>
  <c r="T16" i="26"/>
  <c r="D22" i="27"/>
  <c r="D23" i="27" s="1"/>
  <c r="D51" i="27" s="1"/>
  <c r="L22" i="27"/>
  <c r="J280" i="4" l="1"/>
  <c r="E51" i="15"/>
  <c r="E78" i="4"/>
  <c r="G14" i="15"/>
  <c r="O18" i="26"/>
  <c r="O21" i="26" s="1"/>
  <c r="E24" i="26" s="1"/>
  <c r="C13" i="29" s="1"/>
  <c r="G16" i="17"/>
  <c r="H22" i="15"/>
  <c r="X14" i="26"/>
  <c r="H14" i="26"/>
  <c r="Z14" i="26"/>
  <c r="Y14" i="26"/>
  <c r="D42" i="25"/>
  <c r="E19" i="29" s="1"/>
  <c r="D36" i="25"/>
  <c r="D19" i="29" s="1"/>
  <c r="C28" i="29" s="1"/>
  <c r="D31" i="25"/>
  <c r="C19" i="29" s="1"/>
  <c r="Q17" i="26"/>
  <c r="Q18" i="26"/>
  <c r="H9" i="4"/>
  <c r="H10" i="4"/>
  <c r="H8" i="4"/>
  <c r="H7" i="4"/>
  <c r="H11" i="4" s="1"/>
  <c r="C7" i="17"/>
  <c r="C20" i="17" s="1"/>
  <c r="C37" i="17" s="1"/>
  <c r="C39" i="17" s="1"/>
  <c r="C42" i="17" s="1"/>
  <c r="C50" i="4"/>
  <c r="C43" i="4"/>
  <c r="E74" i="4"/>
  <c r="E24" i="4"/>
  <c r="K62" i="6"/>
  <c r="K15" i="6"/>
  <c r="K26" i="17"/>
  <c r="L23" i="17"/>
  <c r="I9" i="4"/>
  <c r="I7" i="4"/>
  <c r="I11" i="4" s="1"/>
  <c r="I10" i="4"/>
  <c r="I8" i="4"/>
  <c r="G24" i="4"/>
  <c r="G26" i="4" s="1"/>
  <c r="AF12" i="26"/>
  <c r="AD12" i="26"/>
  <c r="V12" i="26"/>
  <c r="W12" i="26"/>
  <c r="U12" i="26"/>
  <c r="AE12" i="26"/>
  <c r="Y16" i="26"/>
  <c r="X16" i="26"/>
  <c r="P17" i="26"/>
  <c r="P20" i="26" s="1"/>
  <c r="P18" i="26"/>
  <c r="P21" i="26" s="1"/>
  <c r="AF13" i="26"/>
  <c r="AD13" i="26"/>
  <c r="AE13" i="26"/>
  <c r="W13" i="26"/>
  <c r="U13" i="26"/>
  <c r="I34" i="15"/>
  <c r="R24" i="27"/>
  <c r="R52" i="27" s="1"/>
  <c r="AH15" i="26" s="1"/>
  <c r="AK15" i="26" s="1"/>
  <c r="R50" i="27"/>
  <c r="S15" i="26" s="1"/>
  <c r="Y15" i="26" s="1"/>
  <c r="F53" i="4"/>
  <c r="E95" i="4"/>
  <c r="G10" i="17"/>
  <c r="G46" i="17" s="1"/>
  <c r="G30" i="4" s="1"/>
  <c r="E72" i="4"/>
  <c r="E50" i="15"/>
  <c r="B24" i="27"/>
  <c r="B52" i="27" s="1"/>
  <c r="AG10" i="26" s="1"/>
  <c r="AJ10" i="26" s="1"/>
  <c r="B50" i="27"/>
  <c r="R10" i="26" s="1"/>
  <c r="X10" i="26" s="1"/>
  <c r="G9" i="19"/>
  <c r="H9" i="19" s="1"/>
  <c r="I9" i="19" s="1"/>
  <c r="J9" i="19" s="1"/>
  <c r="K9" i="19" s="1"/>
  <c r="L9" i="19" s="1"/>
  <c r="M9" i="19" s="1"/>
  <c r="N9" i="19" s="1"/>
  <c r="O9" i="19" s="1"/>
  <c r="P9" i="19" s="1"/>
  <c r="Q9" i="19" s="1"/>
  <c r="R9" i="19" s="1"/>
  <c r="E238" i="4"/>
  <c r="F237" i="4" s="1"/>
  <c r="E240" i="4"/>
  <c r="E276" i="4" s="1"/>
  <c r="E278" i="4" s="1"/>
  <c r="E254" i="4"/>
  <c r="E252" i="4"/>
  <c r="F251" i="4" s="1"/>
  <c r="H9" i="17"/>
  <c r="H14" i="15"/>
  <c r="L71" i="4"/>
  <c r="E15" i="4"/>
  <c r="Z15" i="26"/>
  <c r="X15" i="26"/>
  <c r="H15" i="26"/>
  <c r="J90" i="4"/>
  <c r="K90" i="4" s="1"/>
  <c r="D41" i="25"/>
  <c r="K19" i="29" s="1"/>
  <c r="D35" i="25"/>
  <c r="J19" i="29" s="1"/>
  <c r="I28" i="29" s="1"/>
  <c r="D30" i="25"/>
  <c r="I19" i="29" s="1"/>
  <c r="AF10" i="26"/>
  <c r="AD10" i="26"/>
  <c r="V10" i="26"/>
  <c r="AE10" i="26"/>
  <c r="O64" i="4"/>
  <c r="L50" i="27"/>
  <c r="S13" i="26" s="1"/>
  <c r="Y13" i="26" s="1"/>
  <c r="L24" i="27"/>
  <c r="L52" i="27" s="1"/>
  <c r="AH13" i="26" s="1"/>
  <c r="AK13" i="26" s="1"/>
  <c r="R23" i="27"/>
  <c r="R51" i="27" s="1"/>
  <c r="Z11" i="26"/>
  <c r="X11" i="26"/>
  <c r="H11" i="26"/>
  <c r="Y11" i="26"/>
  <c r="O17" i="26"/>
  <c r="J26" i="17"/>
  <c r="D280" i="4"/>
  <c r="D281" i="4" s="1"/>
  <c r="E281" i="4" s="1"/>
  <c r="F281" i="4" s="1"/>
  <c r="G281" i="4" s="1"/>
  <c r="H281" i="4" s="1"/>
  <c r="I281" i="4" s="1"/>
  <c r="J281" i="4" s="1"/>
  <c r="K281" i="4" s="1"/>
  <c r="L281" i="4" s="1"/>
  <c r="M281" i="4" s="1"/>
  <c r="N281" i="4" s="1"/>
  <c r="O281" i="4" s="1"/>
  <c r="P281" i="4" s="1"/>
  <c r="Q281" i="4" s="1"/>
  <c r="R281" i="4" s="1"/>
  <c r="E82" i="6"/>
  <c r="E33" i="6"/>
  <c r="F49" i="17"/>
  <c r="F22" i="4"/>
  <c r="F18" i="4"/>
  <c r="F21" i="4"/>
  <c r="F23" i="4"/>
  <c r="F52" i="15" s="1"/>
  <c r="F49" i="15"/>
  <c r="F9" i="15" s="1"/>
  <c r="F14" i="4"/>
  <c r="F15" i="4" s="1"/>
  <c r="F20" i="4"/>
  <c r="F19" i="4"/>
  <c r="G50" i="15"/>
  <c r="F17" i="17"/>
  <c r="E43" i="15"/>
  <c r="B21" i="25"/>
  <c r="B9" i="25"/>
  <c r="F59" i="6"/>
  <c r="F12" i="6"/>
  <c r="F14" i="17"/>
  <c r="F11" i="15"/>
  <c r="E45" i="15"/>
  <c r="D50" i="27"/>
  <c r="T10" i="26" s="1"/>
  <c r="Z10" i="26" s="1"/>
  <c r="D24" i="27"/>
  <c r="D52" i="27" s="1"/>
  <c r="AI10" i="26" s="1"/>
  <c r="AL10" i="26" s="1"/>
  <c r="C58" i="15"/>
  <c r="C59" i="15"/>
  <c r="D32" i="4"/>
  <c r="D66" i="4"/>
  <c r="F52" i="4"/>
  <c r="E94" i="4"/>
  <c r="E14" i="17"/>
  <c r="M63" i="4"/>
  <c r="G43" i="15"/>
  <c r="B23" i="27"/>
  <c r="B51" i="27" s="1"/>
  <c r="O65" i="4"/>
  <c r="F72" i="4" l="1"/>
  <c r="F51" i="15"/>
  <c r="G78" i="4"/>
  <c r="F78" i="4"/>
  <c r="G15" i="15"/>
  <c r="Y18" i="26"/>
  <c r="K10" i="4"/>
  <c r="K8" i="4"/>
  <c r="K9" i="4"/>
  <c r="K7" i="4"/>
  <c r="K11" i="4" s="1"/>
  <c r="G66" i="4"/>
  <c r="O20" i="26"/>
  <c r="E23" i="26" s="1"/>
  <c r="I13" i="29" s="1"/>
  <c r="F95" i="4"/>
  <c r="G53" i="4"/>
  <c r="L90" i="4"/>
  <c r="M71" i="4"/>
  <c r="W10" i="26"/>
  <c r="F240" i="4"/>
  <c r="F238" i="4"/>
  <c r="G237" i="4" s="1"/>
  <c r="G59" i="6"/>
  <c r="G12" i="6"/>
  <c r="C68" i="4"/>
  <c r="C97" i="4"/>
  <c r="C52" i="4" s="1"/>
  <c r="C94" i="4" s="1"/>
  <c r="C98" i="4"/>
  <c r="C45" i="4" s="1"/>
  <c r="C55" i="4"/>
  <c r="C56" i="4" s="1"/>
  <c r="C47" i="4"/>
  <c r="C21" i="19"/>
  <c r="D25" i="19" s="1"/>
  <c r="D38" i="17"/>
  <c r="D62" i="17" s="1"/>
  <c r="C7" i="15"/>
  <c r="U10" i="26"/>
  <c r="H10" i="17"/>
  <c r="H15" i="15"/>
  <c r="J34" i="15"/>
  <c r="D35" i="4"/>
  <c r="D46" i="4"/>
  <c r="D80" i="4"/>
  <c r="D67" i="4"/>
  <c r="D34" i="4"/>
  <c r="G53" i="15"/>
  <c r="G21" i="15" s="1"/>
  <c r="G10" i="15"/>
  <c r="F24" i="4"/>
  <c r="F26" i="4" s="1"/>
  <c r="G74" i="4"/>
  <c r="J10" i="4"/>
  <c r="J9" i="4"/>
  <c r="J8" i="4"/>
  <c r="J7" i="4"/>
  <c r="AK17" i="26"/>
  <c r="AK20" i="26" s="1"/>
  <c r="AK18" i="26"/>
  <c r="AK21" i="26" s="1"/>
  <c r="AL17" i="26"/>
  <c r="AL18" i="26"/>
  <c r="I9" i="17"/>
  <c r="I14" i="15"/>
  <c r="H16" i="17"/>
  <c r="I22" i="15"/>
  <c r="Z18" i="26"/>
  <c r="Z17" i="26"/>
  <c r="G72" i="4"/>
  <c r="F50" i="15"/>
  <c r="AF11" i="26"/>
  <c r="AD11" i="26"/>
  <c r="V11" i="26"/>
  <c r="AE11" i="26"/>
  <c r="W11" i="26"/>
  <c r="U11" i="26"/>
  <c r="H46" i="17"/>
  <c r="H30" i="4" s="1"/>
  <c r="E10" i="15"/>
  <c r="E53" i="15"/>
  <c r="E21" i="15" s="1"/>
  <c r="Y17" i="26"/>
  <c r="V13" i="26"/>
  <c r="L62" i="6"/>
  <c r="M23" i="17"/>
  <c r="L15" i="6"/>
  <c r="L26" i="17"/>
  <c r="X17" i="26"/>
  <c r="X18" i="26"/>
  <c r="AJ17" i="26"/>
  <c r="AJ20" i="26" s="1"/>
  <c r="H23" i="26" s="1"/>
  <c r="I16" i="29" s="1"/>
  <c r="AJ18" i="26"/>
  <c r="AJ21" i="26" s="1"/>
  <c r="H24" i="26" s="1"/>
  <c r="C16" i="29" s="1"/>
  <c r="H23" i="4"/>
  <c r="H52" i="15" s="1"/>
  <c r="H19" i="4"/>
  <c r="H22" i="4"/>
  <c r="H51" i="15" s="1"/>
  <c r="H49" i="15"/>
  <c r="H9" i="15" s="1"/>
  <c r="H14" i="4"/>
  <c r="H15" i="4" s="1"/>
  <c r="H20" i="4"/>
  <c r="H21" i="4"/>
  <c r="H18" i="4"/>
  <c r="H49" i="17"/>
  <c r="G17" i="17"/>
  <c r="F43" i="15"/>
  <c r="P64" i="4"/>
  <c r="F254" i="4"/>
  <c r="F252" i="4"/>
  <c r="G251" i="4" s="1"/>
  <c r="F74" i="4"/>
  <c r="N63" i="4"/>
  <c r="B22" i="25"/>
  <c r="B10" i="25"/>
  <c r="U15" i="26"/>
  <c r="AF15" i="26"/>
  <c r="AE15" i="26"/>
  <c r="W15" i="26"/>
  <c r="AD15" i="26"/>
  <c r="V15" i="26"/>
  <c r="I22" i="4"/>
  <c r="I51" i="15" s="1"/>
  <c r="I23" i="4"/>
  <c r="I52" i="15" s="1"/>
  <c r="I19" i="4"/>
  <c r="I20" i="4"/>
  <c r="I21" i="4"/>
  <c r="I49" i="15"/>
  <c r="I9" i="15" s="1"/>
  <c r="I14" i="4"/>
  <c r="I15" i="4" s="1"/>
  <c r="I18" i="4"/>
  <c r="I49" i="17"/>
  <c r="P65" i="4"/>
  <c r="F94" i="4"/>
  <c r="G52" i="4"/>
  <c r="F45" i="15"/>
  <c r="G11" i="15"/>
  <c r="G14" i="17" s="1"/>
  <c r="E26" i="4"/>
  <c r="AF14" i="26"/>
  <c r="AD14" i="26"/>
  <c r="V14" i="26"/>
  <c r="U14" i="26"/>
  <c r="AE14" i="26"/>
  <c r="W14" i="26"/>
  <c r="V18" i="26" l="1"/>
  <c r="V21" i="26" s="1"/>
  <c r="AE17" i="26"/>
  <c r="AE20" i="26" s="1"/>
  <c r="AD17" i="26"/>
  <c r="AD20" i="26" s="1"/>
  <c r="G23" i="26" s="1"/>
  <c r="I15" i="29" s="1"/>
  <c r="AF18" i="26"/>
  <c r="V17" i="26"/>
  <c r="V20" i="26" s="1"/>
  <c r="E66" i="4"/>
  <c r="G254" i="4"/>
  <c r="G252" i="4"/>
  <c r="H251" i="4" s="1"/>
  <c r="AF17" i="26"/>
  <c r="G46" i="15"/>
  <c r="I10" i="17"/>
  <c r="I15" i="15" s="1"/>
  <c r="G240" i="4"/>
  <c r="G276" i="4" s="1"/>
  <c r="G278" i="4" s="1"/>
  <c r="G238" i="4"/>
  <c r="H237" i="4" s="1"/>
  <c r="AE18" i="26"/>
  <c r="AE21" i="26" s="1"/>
  <c r="Q65" i="4"/>
  <c r="F276" i="4"/>
  <c r="F278" i="4" s="1"/>
  <c r="U17" i="26"/>
  <c r="U18" i="26"/>
  <c r="B23" i="25"/>
  <c r="B11" i="25"/>
  <c r="I24" i="4"/>
  <c r="E18" i="17"/>
  <c r="E44" i="15"/>
  <c r="F53" i="15"/>
  <c r="F21" i="15" s="1"/>
  <c r="F10" i="15"/>
  <c r="J9" i="17"/>
  <c r="J14" i="15" s="1"/>
  <c r="L9" i="4"/>
  <c r="L7" i="4"/>
  <c r="L10" i="4"/>
  <c r="L8" i="4"/>
  <c r="K23" i="4"/>
  <c r="K52" i="15" s="1"/>
  <c r="K19" i="4"/>
  <c r="K20" i="4"/>
  <c r="K22" i="4"/>
  <c r="K51" i="15" s="1"/>
  <c r="K49" i="15"/>
  <c r="K9" i="15" s="1"/>
  <c r="K18" i="4"/>
  <c r="K14" i="4"/>
  <c r="K21" i="4"/>
  <c r="K49" i="17"/>
  <c r="W17" i="26"/>
  <c r="W18" i="26"/>
  <c r="I17" i="17"/>
  <c r="H43" i="15"/>
  <c r="H17" i="17"/>
  <c r="E15" i="17"/>
  <c r="E46" i="15"/>
  <c r="O63" i="4"/>
  <c r="H12" i="6"/>
  <c r="H59" i="6"/>
  <c r="AD18" i="26"/>
  <c r="D7" i="17"/>
  <c r="D20" i="17" s="1"/>
  <c r="D50" i="4"/>
  <c r="D43" i="4"/>
  <c r="G95" i="4"/>
  <c r="H53" i="4"/>
  <c r="F66" i="4"/>
  <c r="G94" i="4"/>
  <c r="H52" i="4"/>
  <c r="I50" i="15"/>
  <c r="M62" i="6"/>
  <c r="N23" i="17"/>
  <c r="M15" i="6"/>
  <c r="M26" i="17"/>
  <c r="I46" i="17"/>
  <c r="I30" i="4" s="1"/>
  <c r="K34" i="15"/>
  <c r="C12" i="15"/>
  <c r="C18" i="15" s="1"/>
  <c r="C41" i="15" s="1"/>
  <c r="C15" i="19"/>
  <c r="I72" i="4"/>
  <c r="H50" i="15"/>
  <c r="H72" i="4"/>
  <c r="I16" i="17"/>
  <c r="J22" i="15"/>
  <c r="G45" i="15"/>
  <c r="H11" i="15"/>
  <c r="Q64" i="4"/>
  <c r="N71" i="4"/>
  <c r="M90" i="4"/>
  <c r="I26" i="4"/>
  <c r="I43" i="15"/>
  <c r="I74" i="4"/>
  <c r="H24" i="4"/>
  <c r="H26" i="4" s="1"/>
  <c r="H74" i="4"/>
  <c r="J11" i="4"/>
  <c r="G44" i="15"/>
  <c r="G34" i="26" l="1"/>
  <c r="K15" i="29" s="1"/>
  <c r="G28" i="26"/>
  <c r="J15" i="29" s="1"/>
  <c r="I26" i="29" s="1"/>
  <c r="H66" i="4"/>
  <c r="K9" i="17"/>
  <c r="K14" i="15" s="1"/>
  <c r="J10" i="17"/>
  <c r="J15" i="15"/>
  <c r="M10" i="4"/>
  <c r="M9" i="4"/>
  <c r="M7" i="4"/>
  <c r="M8" i="4"/>
  <c r="I59" i="6"/>
  <c r="I12" i="6"/>
  <c r="I53" i="15"/>
  <c r="I21" i="15" s="1"/>
  <c r="I10" i="15"/>
  <c r="D68" i="4"/>
  <c r="D97" i="4"/>
  <c r="D81" i="4"/>
  <c r="D55" i="4"/>
  <c r="D56" i="4" s="1"/>
  <c r="D98" i="4"/>
  <c r="D45" i="4" s="1"/>
  <c r="D82" i="4" s="1"/>
  <c r="D47" i="4"/>
  <c r="D36" i="15"/>
  <c r="P63" i="4"/>
  <c r="I66" i="4"/>
  <c r="J46" i="17"/>
  <c r="J30" i="4" s="1"/>
  <c r="H53" i="15"/>
  <c r="H21" i="15" s="1"/>
  <c r="H10" i="15"/>
  <c r="H94" i="4"/>
  <c r="I52" i="4"/>
  <c r="D37" i="17"/>
  <c r="D39" i="17" s="1"/>
  <c r="D42" i="17" s="1"/>
  <c r="D61" i="17"/>
  <c r="D63" i="17" s="1"/>
  <c r="E62" i="17" s="1"/>
  <c r="G18" i="17"/>
  <c r="F44" i="15"/>
  <c r="R65" i="4"/>
  <c r="L34" i="15"/>
  <c r="G29" i="26"/>
  <c r="D15" i="29" s="1"/>
  <c r="C26" i="29" s="1"/>
  <c r="AD21" i="26"/>
  <c r="G24" i="26" s="1"/>
  <c r="C15" i="29" s="1"/>
  <c r="G35" i="26"/>
  <c r="E15" i="29" s="1"/>
  <c r="E61" i="6"/>
  <c r="E14" i="6"/>
  <c r="K50" i="15"/>
  <c r="F15" i="17"/>
  <c r="F46" i="15"/>
  <c r="U21" i="26"/>
  <c r="F24" i="26" s="1"/>
  <c r="C14" i="29" s="1"/>
  <c r="G15" i="17"/>
  <c r="J20" i="4"/>
  <c r="J23" i="4"/>
  <c r="J52" i="15" s="1"/>
  <c r="J14" i="4"/>
  <c r="J15" i="4" s="1"/>
  <c r="J18" i="4"/>
  <c r="J49" i="15"/>
  <c r="J9" i="15" s="1"/>
  <c r="J19" i="4"/>
  <c r="J22" i="4"/>
  <c r="J51" i="15" s="1"/>
  <c r="J21" i="4"/>
  <c r="J49" i="17"/>
  <c r="R64" i="4"/>
  <c r="H45" i="15"/>
  <c r="I11" i="15"/>
  <c r="K15" i="4"/>
  <c r="K26" i="4" s="1"/>
  <c r="U20" i="26"/>
  <c r="F23" i="26" s="1"/>
  <c r="I14" i="29" s="1"/>
  <c r="J16" i="17"/>
  <c r="K22" i="15"/>
  <c r="N90" i="4"/>
  <c r="O71" i="4"/>
  <c r="N62" i="6"/>
  <c r="N15" i="6"/>
  <c r="O23" i="17"/>
  <c r="N26" i="17"/>
  <c r="K24" i="4"/>
  <c r="L11" i="4"/>
  <c r="H240" i="4"/>
  <c r="H238" i="4"/>
  <c r="I237" i="4" s="1"/>
  <c r="H254" i="4"/>
  <c r="H252" i="4"/>
  <c r="I251" i="4" s="1"/>
  <c r="B12" i="25"/>
  <c r="B25" i="25" s="1"/>
  <c r="B24" i="25"/>
  <c r="H14" i="17"/>
  <c r="H95" i="4"/>
  <c r="I53" i="4"/>
  <c r="K43" i="15"/>
  <c r="F18" i="17"/>
  <c r="H276" i="4" l="1"/>
  <c r="H278" i="4" s="1"/>
  <c r="G14" i="6"/>
  <c r="G61" i="6"/>
  <c r="Q63" i="4"/>
  <c r="N7" i="4"/>
  <c r="N11" i="4" s="1"/>
  <c r="N8" i="4"/>
  <c r="N10" i="4"/>
  <c r="N9" i="4"/>
  <c r="H15" i="17"/>
  <c r="H61" i="6" s="1"/>
  <c r="H46" i="15"/>
  <c r="D37" i="15"/>
  <c r="D39" i="15" s="1"/>
  <c r="I46" i="15"/>
  <c r="I15" i="17"/>
  <c r="I45" i="15"/>
  <c r="J11" i="15"/>
  <c r="J14" i="17" s="1"/>
  <c r="I44" i="15"/>
  <c r="K16" i="17"/>
  <c r="L22" i="15"/>
  <c r="I14" i="17"/>
  <c r="K17" i="17"/>
  <c r="J43" i="15"/>
  <c r="J17" i="17"/>
  <c r="J59" i="6"/>
  <c r="J12" i="6"/>
  <c r="L9" i="17"/>
  <c r="L14" i="15" s="1"/>
  <c r="K66" i="4"/>
  <c r="K74" i="4"/>
  <c r="J24" i="4"/>
  <c r="J26" i="4" s="1"/>
  <c r="J74" i="4"/>
  <c r="L14" i="4"/>
  <c r="L15" i="4" s="1"/>
  <c r="L18" i="4"/>
  <c r="L19" i="4"/>
  <c r="L20" i="4"/>
  <c r="L23" i="4"/>
  <c r="L52" i="15" s="1"/>
  <c r="L49" i="15"/>
  <c r="L9" i="15" s="1"/>
  <c r="L22" i="4"/>
  <c r="L51" i="15" s="1"/>
  <c r="L21" i="4"/>
  <c r="L49" i="17"/>
  <c r="I18" i="17"/>
  <c r="H44" i="15"/>
  <c r="H18" i="17"/>
  <c r="I254" i="4"/>
  <c r="I252" i="4"/>
  <c r="J251" i="4" s="1"/>
  <c r="O15" i="6"/>
  <c r="P23" i="17"/>
  <c r="O26" i="17"/>
  <c r="O62" i="6"/>
  <c r="K72" i="4"/>
  <c r="J50" i="15"/>
  <c r="J72" i="4"/>
  <c r="O90" i="4"/>
  <c r="P71" i="4"/>
  <c r="D21" i="19"/>
  <c r="E25" i="19" s="1"/>
  <c r="E38" i="17"/>
  <c r="D7" i="15"/>
  <c r="M11" i="4"/>
  <c r="J53" i="4"/>
  <c r="I95" i="4"/>
  <c r="K10" i="17"/>
  <c r="K46" i="17" s="1"/>
  <c r="K30" i="4" s="1"/>
  <c r="F61" i="6"/>
  <c r="F14" i="6"/>
  <c r="I240" i="4"/>
  <c r="I238" i="4"/>
  <c r="J237" i="4" s="1"/>
  <c r="K53" i="15"/>
  <c r="K21" i="15" s="1"/>
  <c r="K10" i="15"/>
  <c r="M34" i="15"/>
  <c r="J52" i="4"/>
  <c r="I94" i="4"/>
  <c r="H14" i="6" l="1"/>
  <c r="I276" i="4"/>
  <c r="I278" i="4" s="1"/>
  <c r="K15" i="15"/>
  <c r="J66" i="4"/>
  <c r="K59" i="6"/>
  <c r="K12" i="6"/>
  <c r="L10" i="17"/>
  <c r="L46" i="17" s="1"/>
  <c r="L30" i="4" s="1"/>
  <c r="O9" i="4"/>
  <c r="O7" i="4"/>
  <c r="O8" i="4"/>
  <c r="O10" i="4"/>
  <c r="L24" i="4"/>
  <c r="L26" i="4" s="1"/>
  <c r="L74" i="4"/>
  <c r="J95" i="4"/>
  <c r="K53" i="4"/>
  <c r="L50" i="15"/>
  <c r="L72" i="4"/>
  <c r="M9" i="17"/>
  <c r="M14" i="15" s="1"/>
  <c r="I61" i="6"/>
  <c r="I14" i="6"/>
  <c r="R63" i="4"/>
  <c r="Q71" i="4"/>
  <c r="P90" i="4"/>
  <c r="J254" i="4"/>
  <c r="J252" i="4"/>
  <c r="K251" i="4" s="1"/>
  <c r="L16" i="17"/>
  <c r="M22" i="15"/>
  <c r="N34" i="15"/>
  <c r="N18" i="4"/>
  <c r="N14" i="4"/>
  <c r="N15" i="4" s="1"/>
  <c r="N19" i="4"/>
  <c r="N20" i="4"/>
  <c r="N49" i="15"/>
  <c r="N9" i="15" s="1"/>
  <c r="N23" i="4"/>
  <c r="N52" i="15" s="1"/>
  <c r="N22" i="4"/>
  <c r="N51" i="15" s="1"/>
  <c r="N21" i="4"/>
  <c r="N49" i="17"/>
  <c r="K46" i="15"/>
  <c r="D15" i="19"/>
  <c r="D12" i="15"/>
  <c r="D18" i="15" s="1"/>
  <c r="D41" i="15" s="1"/>
  <c r="J10" i="15"/>
  <c r="J53" i="15"/>
  <c r="J21" i="15" s="1"/>
  <c r="K15" i="17" s="1"/>
  <c r="K44" i="15"/>
  <c r="K11" i="15"/>
  <c r="K14" i="17" s="1"/>
  <c r="J45" i="15"/>
  <c r="Q23" i="17"/>
  <c r="P26" i="17"/>
  <c r="J240" i="4"/>
  <c r="J276" i="4" s="1"/>
  <c r="J278" i="4" s="1"/>
  <c r="J238" i="4"/>
  <c r="K237" i="4" s="1"/>
  <c r="M20" i="4"/>
  <c r="M14" i="4"/>
  <c r="M72" i="4" s="1"/>
  <c r="M18" i="4"/>
  <c r="M74" i="4" s="1"/>
  <c r="M19" i="4"/>
  <c r="M49" i="15"/>
  <c r="M9" i="15" s="1"/>
  <c r="M23" i="4"/>
  <c r="M52" i="15" s="1"/>
  <c r="M22" i="4"/>
  <c r="M51" i="15" s="1"/>
  <c r="M21" i="4"/>
  <c r="M49" i="17"/>
  <c r="K52" i="4"/>
  <c r="J94" i="4"/>
  <c r="M17" i="17"/>
  <c r="L43" i="15"/>
  <c r="L17" i="17"/>
  <c r="M15" i="4" l="1"/>
  <c r="L15" i="15"/>
  <c r="M10" i="17" s="1"/>
  <c r="K14" i="6"/>
  <c r="K61" i="6"/>
  <c r="L66" i="4"/>
  <c r="N9" i="17"/>
  <c r="N14" i="15"/>
  <c r="K18" i="17"/>
  <c r="J44" i="15"/>
  <c r="J18" i="17"/>
  <c r="O34" i="15"/>
  <c r="R71" i="4"/>
  <c r="R90" i="4" s="1"/>
  <c r="Q90" i="4"/>
  <c r="K240" i="4"/>
  <c r="K238" i="4"/>
  <c r="L237" i="4" s="1"/>
  <c r="N43" i="15"/>
  <c r="M16" i="17"/>
  <c r="N22" i="15"/>
  <c r="L10" i="15"/>
  <c r="L53" i="15"/>
  <c r="L21" i="15" s="1"/>
  <c r="P9" i="4"/>
  <c r="P8" i="4"/>
  <c r="P10" i="4"/>
  <c r="P7" i="4"/>
  <c r="N17" i="17"/>
  <c r="M43" i="15"/>
  <c r="K95" i="4"/>
  <c r="L53" i="4"/>
  <c r="O11" i="4"/>
  <c r="Q26" i="17"/>
  <c r="R23" i="17"/>
  <c r="K252" i="4"/>
  <c r="L251" i="4" s="1"/>
  <c r="K254" i="4"/>
  <c r="K45" i="15"/>
  <c r="L11" i="15"/>
  <c r="N74" i="4"/>
  <c r="M24" i="4"/>
  <c r="M26" i="4" s="1"/>
  <c r="L59" i="6"/>
  <c r="L12" i="6"/>
  <c r="N50" i="15"/>
  <c r="L52" i="4"/>
  <c r="K94" i="4"/>
  <c r="N72" i="4"/>
  <c r="M50" i="15"/>
  <c r="J15" i="17"/>
  <c r="J46" i="15"/>
  <c r="N24" i="4"/>
  <c r="N26" i="4" s="1"/>
  <c r="M15" i="15" l="1"/>
  <c r="M46" i="17"/>
  <c r="M30" i="4" s="1"/>
  <c r="M59" i="6" s="1"/>
  <c r="N66" i="4"/>
  <c r="M66" i="4"/>
  <c r="N10" i="17"/>
  <c r="N46" i="17" s="1"/>
  <c r="N30" i="4" s="1"/>
  <c r="P34" i="15"/>
  <c r="O9" i="17"/>
  <c r="O14" i="15"/>
  <c r="N16" i="17"/>
  <c r="O22" i="15"/>
  <c r="M11" i="15"/>
  <c r="L45" i="15"/>
  <c r="O18" i="4"/>
  <c r="O19" i="4"/>
  <c r="O20" i="4"/>
  <c r="O49" i="15"/>
  <c r="O9" i="15" s="1"/>
  <c r="O14" i="4"/>
  <c r="O15" i="4" s="1"/>
  <c r="O22" i="4"/>
  <c r="O51" i="15" s="1"/>
  <c r="O23" i="4"/>
  <c r="O52" i="15" s="1"/>
  <c r="O21" i="4"/>
  <c r="O49" i="17"/>
  <c r="N53" i="15"/>
  <c r="N21" i="15" s="1"/>
  <c r="N10" i="15"/>
  <c r="L14" i="17"/>
  <c r="L95" i="4"/>
  <c r="M53" i="4"/>
  <c r="R10" i="4"/>
  <c r="R7" i="4"/>
  <c r="R9" i="4"/>
  <c r="R8" i="4"/>
  <c r="J14" i="6"/>
  <c r="J61" i="6"/>
  <c r="L254" i="4"/>
  <c r="L252" i="4"/>
  <c r="M251" i="4" s="1"/>
  <c r="L240" i="4"/>
  <c r="L276" i="4" s="1"/>
  <c r="L278" i="4" s="1"/>
  <c r="L238" i="4"/>
  <c r="M237" i="4" s="1"/>
  <c r="L44" i="15"/>
  <c r="L18" i="17"/>
  <c r="M10" i="15"/>
  <c r="M18" i="17" s="1"/>
  <c r="M53" i="15"/>
  <c r="M21" i="15" s="1"/>
  <c r="K276" i="4"/>
  <c r="K278" i="4" s="1"/>
  <c r="M52" i="4"/>
  <c r="L94" i="4"/>
  <c r="R26" i="17"/>
  <c r="P11" i="4"/>
  <c r="L15" i="17"/>
  <c r="L46" i="15"/>
  <c r="Q9" i="4"/>
  <c r="Q7" i="4"/>
  <c r="Q8" i="4"/>
  <c r="Q10" i="4"/>
  <c r="M12" i="6" l="1"/>
  <c r="N15" i="15"/>
  <c r="N59" i="6"/>
  <c r="N12" i="6"/>
  <c r="P19" i="4"/>
  <c r="P18" i="4"/>
  <c r="P20" i="4"/>
  <c r="P49" i="15"/>
  <c r="P9" i="15" s="1"/>
  <c r="P14" i="4"/>
  <c r="P23" i="4"/>
  <c r="P52" i="15" s="1"/>
  <c r="P22" i="4"/>
  <c r="P51" i="15" s="1"/>
  <c r="P21" i="4"/>
  <c r="P49" i="17"/>
  <c r="Q34" i="15"/>
  <c r="N15" i="17"/>
  <c r="N46" i="15"/>
  <c r="O10" i="17"/>
  <c r="O15" i="15"/>
  <c r="N44" i="15"/>
  <c r="Q11" i="4"/>
  <c r="M240" i="4"/>
  <c r="M238" i="4"/>
  <c r="N237" i="4" s="1"/>
  <c r="R11" i="4"/>
  <c r="O24" i="4"/>
  <c r="O26" i="4" s="1"/>
  <c r="P74" i="4"/>
  <c r="O74" i="4"/>
  <c r="O16" i="17"/>
  <c r="P22" i="15"/>
  <c r="N14" i="17"/>
  <c r="N11" i="15"/>
  <c r="M45" i="15"/>
  <c r="P9" i="17"/>
  <c r="P14" i="15" s="1"/>
  <c r="M15" i="17"/>
  <c r="M46" i="15"/>
  <c r="O50" i="15"/>
  <c r="O72" i="4"/>
  <c r="M14" i="17"/>
  <c r="O46" i="17"/>
  <c r="O30" i="4" s="1"/>
  <c r="N52" i="4"/>
  <c r="M94" i="4"/>
  <c r="M254" i="4"/>
  <c r="M252" i="4"/>
  <c r="N251" i="4" s="1"/>
  <c r="N53" i="4"/>
  <c r="M95" i="4"/>
  <c r="N18" i="17"/>
  <c r="M44" i="15"/>
  <c r="L61" i="6"/>
  <c r="L14" i="6"/>
  <c r="P17" i="17"/>
  <c r="O43" i="15"/>
  <c r="O17" i="17"/>
  <c r="O66" i="4" l="1"/>
  <c r="P50" i="15"/>
  <c r="O59" i="6"/>
  <c r="O12" i="6"/>
  <c r="P43" i="15"/>
  <c r="R34" i="15"/>
  <c r="P10" i="17"/>
  <c r="P15" i="15" s="1"/>
  <c r="O53" i="15"/>
  <c r="O21" i="15" s="1"/>
  <c r="O10" i="15"/>
  <c r="P15" i="4"/>
  <c r="P26" i="4" s="1"/>
  <c r="P72" i="4"/>
  <c r="N45" i="15"/>
  <c r="O11" i="15"/>
  <c r="E72" i="6"/>
  <c r="P63" i="6" s="1"/>
  <c r="R20" i="4"/>
  <c r="R19" i="4"/>
  <c r="R14" i="4"/>
  <c r="R50" i="15" s="1"/>
  <c r="R18" i="4"/>
  <c r="R49" i="15"/>
  <c r="R9" i="15" s="1"/>
  <c r="R43" i="15" s="1"/>
  <c r="R22" i="4"/>
  <c r="R51" i="15" s="1"/>
  <c r="R23" i="4"/>
  <c r="R52" i="15" s="1"/>
  <c r="R21" i="4"/>
  <c r="R49" i="17"/>
  <c r="P24" i="4"/>
  <c r="Q9" i="17"/>
  <c r="Q14" i="15" s="1"/>
  <c r="M61" i="6"/>
  <c r="M14" i="6"/>
  <c r="N94" i="4"/>
  <c r="O52" i="4"/>
  <c r="N61" i="6"/>
  <c r="N14" i="6"/>
  <c r="M276" i="4"/>
  <c r="M278" i="4" s="1"/>
  <c r="N95" i="4"/>
  <c r="O53" i="4"/>
  <c r="N254" i="4"/>
  <c r="N252" i="4"/>
  <c r="O251" i="4" s="1"/>
  <c r="N240" i="4"/>
  <c r="N238" i="4"/>
  <c r="O237" i="4" s="1"/>
  <c r="P16" i="17"/>
  <c r="Q22" i="15"/>
  <c r="Q18" i="4"/>
  <c r="Q19" i="4"/>
  <c r="Q20" i="4"/>
  <c r="Q49" i="15"/>
  <c r="Q9" i="15" s="1"/>
  <c r="Q17" i="17" s="1"/>
  <c r="Q14" i="4"/>
  <c r="Q15" i="4" s="1"/>
  <c r="Q22" i="4"/>
  <c r="Q51" i="15" s="1"/>
  <c r="Q23" i="4"/>
  <c r="Q52" i="15" s="1"/>
  <c r="Q21" i="4"/>
  <c r="Q49" i="17"/>
  <c r="R15" i="4" l="1"/>
  <c r="P46" i="17"/>
  <c r="P30" i="4" s="1"/>
  <c r="Q24" i="4"/>
  <c r="Q26" i="4" s="1"/>
  <c r="R74" i="4"/>
  <c r="Q16" i="17"/>
  <c r="R22" i="15"/>
  <c r="R16" i="17" s="1"/>
  <c r="O44" i="15"/>
  <c r="O18" i="17"/>
  <c r="P66" i="4"/>
  <c r="R9" i="17"/>
  <c r="R14" i="15" s="1"/>
  <c r="O15" i="17"/>
  <c r="O46" i="15"/>
  <c r="O95" i="4"/>
  <c r="P53" i="4"/>
  <c r="O45" i="15"/>
  <c r="P11" i="15"/>
  <c r="Q10" i="17"/>
  <c r="Q46" i="17" s="1"/>
  <c r="Q30" i="4" s="1"/>
  <c r="R72" i="4"/>
  <c r="Q50" i="15"/>
  <c r="O240" i="4"/>
  <c r="O238" i="4"/>
  <c r="P237" i="4" s="1"/>
  <c r="P53" i="15"/>
  <c r="P21" i="15" s="1"/>
  <c r="P10" i="15"/>
  <c r="N276" i="4"/>
  <c r="N278" i="4" s="1"/>
  <c r="R24" i="4"/>
  <c r="R26" i="4" s="1"/>
  <c r="O14" i="17"/>
  <c r="Q72" i="4"/>
  <c r="R17" i="17"/>
  <c r="Q43" i="15"/>
  <c r="O254" i="4"/>
  <c r="O252" i="4"/>
  <c r="P251" i="4" s="1"/>
  <c r="O94" i="4"/>
  <c r="P52" i="4"/>
  <c r="R53" i="15"/>
  <c r="R21" i="15" s="1"/>
  <c r="R10" i="15"/>
  <c r="R44" i="15" s="1"/>
  <c r="Q74" i="4"/>
  <c r="R66" i="4" l="1"/>
  <c r="Q66" i="4"/>
  <c r="Q53" i="15"/>
  <c r="Q21" i="15" s="1"/>
  <c r="R15" i="17" s="1"/>
  <c r="Q10" i="15"/>
  <c r="Q15" i="15"/>
  <c r="P254" i="4"/>
  <c r="P252" i="4"/>
  <c r="Q251" i="4" s="1"/>
  <c r="Q18" i="17"/>
  <c r="P44" i="15"/>
  <c r="P18" i="17"/>
  <c r="R46" i="15"/>
  <c r="P45" i="15"/>
  <c r="Q11" i="15"/>
  <c r="P94" i="4"/>
  <c r="Q52" i="4"/>
  <c r="O14" i="6"/>
  <c r="O61" i="6"/>
  <c r="P14" i="17"/>
  <c r="P15" i="17"/>
  <c r="P46" i="15"/>
  <c r="P240" i="4"/>
  <c r="P238" i="4"/>
  <c r="Q237" i="4" s="1"/>
  <c r="O276" i="4"/>
  <c r="O278" i="4" s="1"/>
  <c r="Q53" i="4"/>
  <c r="P95" i="4"/>
  <c r="R10" i="17" l="1"/>
  <c r="R46" i="17" s="1"/>
  <c r="R30" i="4" s="1"/>
  <c r="R15" i="15"/>
  <c r="R18" i="17"/>
  <c r="Q44" i="15"/>
  <c r="R53" i="4"/>
  <c r="R95" i="4" s="1"/>
  <c r="Q95" i="4"/>
  <c r="Q15" i="17"/>
  <c r="Q46" i="15"/>
  <c r="Q240" i="4"/>
  <c r="Q276" i="4" s="1"/>
  <c r="Q278" i="4" s="1"/>
  <c r="Q238" i="4"/>
  <c r="R237" i="4" s="1"/>
  <c r="P276" i="4"/>
  <c r="P278" i="4" s="1"/>
  <c r="R52" i="4"/>
  <c r="R94" i="4" s="1"/>
  <c r="Q94" i="4"/>
  <c r="R14" i="17"/>
  <c r="Q45" i="15"/>
  <c r="R11" i="15"/>
  <c r="R45" i="15" s="1"/>
  <c r="Q14" i="17"/>
  <c r="Q254" i="4"/>
  <c r="Q252" i="4"/>
  <c r="R251" i="4" s="1"/>
  <c r="R240" i="4" l="1"/>
  <c r="R238" i="4"/>
  <c r="R254" i="4"/>
  <c r="R252" i="4"/>
  <c r="R276" i="4" l="1"/>
  <c r="R278" i="4" s="1"/>
  <c r="E7" i="15"/>
  <c r="F7" i="15"/>
  <c r="G7" i="15"/>
  <c r="H7" i="15"/>
  <c r="I7" i="15"/>
  <c r="J7" i="15"/>
  <c r="K7" i="15"/>
  <c r="L7" i="15"/>
  <c r="M7" i="15"/>
  <c r="N7" i="15"/>
  <c r="O7" i="15"/>
  <c r="P7" i="15"/>
  <c r="Q7" i="15"/>
  <c r="R7" i="15"/>
  <c r="E12" i="15"/>
  <c r="F12" i="15"/>
  <c r="G12" i="15"/>
  <c r="H12" i="15"/>
  <c r="I12" i="15"/>
  <c r="J12" i="15"/>
  <c r="K12" i="15"/>
  <c r="L12" i="15"/>
  <c r="M12" i="15"/>
  <c r="N12" i="15"/>
  <c r="O12" i="15"/>
  <c r="P12" i="15"/>
  <c r="Q12" i="15"/>
  <c r="R12" i="15"/>
  <c r="E18" i="15"/>
  <c r="F18" i="15"/>
  <c r="G18" i="15"/>
  <c r="H18" i="15"/>
  <c r="I18" i="15"/>
  <c r="J18" i="15"/>
  <c r="K18" i="15"/>
  <c r="L18" i="15"/>
  <c r="M18" i="15"/>
  <c r="N18" i="15"/>
  <c r="O18" i="15"/>
  <c r="P18" i="15"/>
  <c r="Q18" i="15"/>
  <c r="R18" i="15"/>
  <c r="E23" i="15"/>
  <c r="F23" i="15"/>
  <c r="G23" i="15"/>
  <c r="H23" i="15"/>
  <c r="I23" i="15"/>
  <c r="J23" i="15"/>
  <c r="K23" i="15"/>
  <c r="L23" i="15"/>
  <c r="M23" i="15"/>
  <c r="N23" i="15"/>
  <c r="O23" i="15"/>
  <c r="P23" i="15"/>
  <c r="Q23" i="15"/>
  <c r="R23" i="15"/>
  <c r="E26" i="15"/>
  <c r="F26" i="15"/>
  <c r="G26" i="15"/>
  <c r="H26" i="15"/>
  <c r="I26" i="15"/>
  <c r="J26" i="15"/>
  <c r="K26" i="15"/>
  <c r="L26" i="15"/>
  <c r="M26" i="15"/>
  <c r="N26" i="15"/>
  <c r="O26" i="15"/>
  <c r="P26" i="15"/>
  <c r="Q26" i="15"/>
  <c r="R26" i="15"/>
  <c r="E28" i="15"/>
  <c r="F28" i="15"/>
  <c r="G28" i="15"/>
  <c r="H28" i="15"/>
  <c r="I28" i="15"/>
  <c r="J28" i="15"/>
  <c r="K28" i="15"/>
  <c r="L28" i="15"/>
  <c r="M28" i="15"/>
  <c r="N28" i="15"/>
  <c r="O28" i="15"/>
  <c r="P28" i="15"/>
  <c r="Q28" i="15"/>
  <c r="R28" i="15"/>
  <c r="E31" i="15"/>
  <c r="F31" i="15"/>
  <c r="G31" i="15"/>
  <c r="H31" i="15"/>
  <c r="I31" i="15"/>
  <c r="J31" i="15"/>
  <c r="K31" i="15"/>
  <c r="L31" i="15"/>
  <c r="M31" i="15"/>
  <c r="N31" i="15"/>
  <c r="O31" i="15"/>
  <c r="P31" i="15"/>
  <c r="Q31" i="15"/>
  <c r="R31" i="15"/>
  <c r="E36" i="15"/>
  <c r="F36" i="15"/>
  <c r="G36" i="15"/>
  <c r="H36" i="15"/>
  <c r="I36" i="15"/>
  <c r="J36" i="15"/>
  <c r="K36" i="15"/>
  <c r="L36" i="15"/>
  <c r="M36" i="15"/>
  <c r="N36" i="15"/>
  <c r="O36" i="15"/>
  <c r="P36" i="15"/>
  <c r="Q36" i="15"/>
  <c r="R36" i="15"/>
  <c r="E37" i="15"/>
  <c r="F37" i="15"/>
  <c r="G37" i="15"/>
  <c r="H37" i="15"/>
  <c r="I37" i="15"/>
  <c r="J37" i="15"/>
  <c r="K37" i="15"/>
  <c r="L37" i="15"/>
  <c r="M37" i="15"/>
  <c r="N37" i="15"/>
  <c r="O37" i="15"/>
  <c r="P37" i="15"/>
  <c r="Q37" i="15"/>
  <c r="R37" i="15"/>
  <c r="E39" i="15"/>
  <c r="F39" i="15"/>
  <c r="G39" i="15"/>
  <c r="H39" i="15"/>
  <c r="I39" i="15"/>
  <c r="J39" i="15"/>
  <c r="K39" i="15"/>
  <c r="L39" i="15"/>
  <c r="M39" i="15"/>
  <c r="N39" i="15"/>
  <c r="O39" i="15"/>
  <c r="P39" i="15"/>
  <c r="Q39" i="15"/>
  <c r="R39" i="15"/>
  <c r="E41" i="15"/>
  <c r="F41" i="15"/>
  <c r="G41" i="15"/>
  <c r="H41" i="15"/>
  <c r="I41" i="15"/>
  <c r="J41" i="15"/>
  <c r="K41" i="15"/>
  <c r="L41" i="15"/>
  <c r="M41" i="15"/>
  <c r="N41" i="15"/>
  <c r="O41" i="15"/>
  <c r="P41" i="15"/>
  <c r="Q41" i="15"/>
  <c r="R41" i="15"/>
  <c r="E7" i="17"/>
  <c r="F7" i="17"/>
  <c r="G7" i="17"/>
  <c r="H7" i="17"/>
  <c r="I7" i="17"/>
  <c r="J7" i="17"/>
  <c r="K7" i="17"/>
  <c r="L7" i="17"/>
  <c r="M7" i="17"/>
  <c r="N7" i="17"/>
  <c r="O7" i="17"/>
  <c r="P7" i="17"/>
  <c r="Q7" i="17"/>
  <c r="R7" i="17"/>
  <c r="E20" i="17"/>
  <c r="F20" i="17"/>
  <c r="G20" i="17"/>
  <c r="H20" i="17"/>
  <c r="I20" i="17"/>
  <c r="J20" i="17"/>
  <c r="K20" i="17"/>
  <c r="L20" i="17"/>
  <c r="M20" i="17"/>
  <c r="N20" i="17"/>
  <c r="O20" i="17"/>
  <c r="P20" i="17"/>
  <c r="Q20" i="17"/>
  <c r="R20" i="17"/>
  <c r="E30" i="17"/>
  <c r="F30" i="17"/>
  <c r="G30" i="17"/>
  <c r="H30" i="17"/>
  <c r="I30" i="17"/>
  <c r="J30" i="17"/>
  <c r="K30" i="17"/>
  <c r="L30" i="17"/>
  <c r="M30" i="17"/>
  <c r="N30" i="17"/>
  <c r="O30" i="17"/>
  <c r="P30" i="17"/>
  <c r="Q30" i="17"/>
  <c r="R30" i="17"/>
  <c r="E35" i="17"/>
  <c r="F35" i="17"/>
  <c r="G35" i="17"/>
  <c r="H35" i="17"/>
  <c r="I35" i="17"/>
  <c r="J35" i="17"/>
  <c r="K35" i="17"/>
  <c r="L35" i="17"/>
  <c r="M35" i="17"/>
  <c r="N35" i="17"/>
  <c r="O35" i="17"/>
  <c r="P35" i="17"/>
  <c r="Q35" i="17"/>
  <c r="R35" i="17"/>
  <c r="E37" i="17"/>
  <c r="F37" i="17"/>
  <c r="G37" i="17"/>
  <c r="H37" i="17"/>
  <c r="I37" i="17"/>
  <c r="J37" i="17"/>
  <c r="K37" i="17"/>
  <c r="L37" i="17"/>
  <c r="M37" i="17"/>
  <c r="N37" i="17"/>
  <c r="O37" i="17"/>
  <c r="P37" i="17"/>
  <c r="Q37" i="17"/>
  <c r="R37" i="17"/>
  <c r="F38" i="17"/>
  <c r="G38" i="17"/>
  <c r="H38" i="17"/>
  <c r="I38" i="17"/>
  <c r="J38" i="17"/>
  <c r="K38" i="17"/>
  <c r="L38" i="17"/>
  <c r="M38" i="17"/>
  <c r="N38" i="17"/>
  <c r="O38" i="17"/>
  <c r="P38" i="17"/>
  <c r="Q38" i="17"/>
  <c r="R38" i="17"/>
  <c r="E39" i="17"/>
  <c r="F39" i="17"/>
  <c r="G39" i="17"/>
  <c r="H39" i="17"/>
  <c r="I39" i="17"/>
  <c r="J39" i="17"/>
  <c r="K39" i="17"/>
  <c r="L39" i="17"/>
  <c r="M39" i="17"/>
  <c r="N39" i="17"/>
  <c r="O39" i="17"/>
  <c r="P39" i="17"/>
  <c r="Q39" i="17"/>
  <c r="R39" i="17"/>
  <c r="E42" i="17"/>
  <c r="F42" i="17"/>
  <c r="G42" i="17"/>
  <c r="H42" i="17"/>
  <c r="I42" i="17"/>
  <c r="J42" i="17"/>
  <c r="K42" i="17"/>
  <c r="L42" i="17"/>
  <c r="M42" i="17"/>
  <c r="N42" i="17"/>
  <c r="O42" i="17"/>
  <c r="P42" i="17"/>
  <c r="Q42" i="17"/>
  <c r="R42" i="17"/>
  <c r="F55" i="17"/>
  <c r="G55" i="17"/>
  <c r="H55" i="17"/>
  <c r="I55" i="17"/>
  <c r="J55" i="17"/>
  <c r="K55" i="17"/>
  <c r="L55" i="17"/>
  <c r="M55" i="17"/>
  <c r="N55" i="17"/>
  <c r="O55" i="17"/>
  <c r="P55" i="17"/>
  <c r="Q55" i="17"/>
  <c r="R55" i="17"/>
  <c r="E56" i="17"/>
  <c r="F56" i="17"/>
  <c r="G56" i="17"/>
  <c r="H56" i="17"/>
  <c r="I56" i="17"/>
  <c r="J56" i="17"/>
  <c r="K56" i="17"/>
  <c r="L56" i="17"/>
  <c r="M56" i="17"/>
  <c r="N56" i="17"/>
  <c r="O56" i="17"/>
  <c r="P56" i="17"/>
  <c r="Q56" i="17"/>
  <c r="R56" i="17"/>
  <c r="E57" i="17"/>
  <c r="F57" i="17"/>
  <c r="G57" i="17"/>
  <c r="H57" i="17"/>
  <c r="I57" i="17"/>
  <c r="J57" i="17"/>
  <c r="K57" i="17"/>
  <c r="L57" i="17"/>
  <c r="M57" i="17"/>
  <c r="N57" i="17"/>
  <c r="O57" i="17"/>
  <c r="P57" i="17"/>
  <c r="Q57" i="17"/>
  <c r="R57" i="17"/>
  <c r="E61" i="17"/>
  <c r="F61" i="17"/>
  <c r="G61" i="17"/>
  <c r="H61" i="17"/>
  <c r="I61" i="17"/>
  <c r="J61" i="17"/>
  <c r="K61" i="17"/>
  <c r="L61" i="17"/>
  <c r="M61" i="17"/>
  <c r="N61" i="17"/>
  <c r="O61" i="17"/>
  <c r="P61" i="17"/>
  <c r="Q61" i="17"/>
  <c r="R61" i="17"/>
  <c r="F62" i="17"/>
  <c r="G62" i="17"/>
  <c r="H62" i="17"/>
  <c r="I62" i="17"/>
  <c r="J62" i="17"/>
  <c r="K62" i="17"/>
  <c r="L62" i="17"/>
  <c r="M62" i="17"/>
  <c r="N62" i="17"/>
  <c r="O62" i="17"/>
  <c r="P62" i="17"/>
  <c r="Q62" i="17"/>
  <c r="R62" i="17"/>
  <c r="E63" i="17"/>
  <c r="F63" i="17"/>
  <c r="G63" i="17"/>
  <c r="H63" i="17"/>
  <c r="I63" i="17"/>
  <c r="J63" i="17"/>
  <c r="K63" i="17"/>
  <c r="L63" i="17"/>
  <c r="M63" i="17"/>
  <c r="N63" i="17"/>
  <c r="O63" i="17"/>
  <c r="P63" i="17"/>
  <c r="Q63" i="17"/>
  <c r="R63" i="17"/>
  <c r="E11" i="6"/>
  <c r="F11" i="6"/>
  <c r="G11" i="6"/>
  <c r="H11" i="6"/>
  <c r="I11" i="6"/>
  <c r="J11" i="6"/>
  <c r="K11" i="6"/>
  <c r="L11" i="6"/>
  <c r="M11" i="6"/>
  <c r="N11" i="6"/>
  <c r="O11" i="6"/>
  <c r="E13" i="6"/>
  <c r="F13" i="6"/>
  <c r="G13" i="6"/>
  <c r="H13" i="6"/>
  <c r="I13" i="6"/>
  <c r="J13" i="6"/>
  <c r="K13" i="6"/>
  <c r="L13" i="6"/>
  <c r="M13" i="6"/>
  <c r="N13" i="6"/>
  <c r="O13" i="6"/>
  <c r="E16" i="6"/>
  <c r="F16" i="6"/>
  <c r="G16" i="6"/>
  <c r="H16" i="6"/>
  <c r="I16" i="6"/>
  <c r="J16" i="6"/>
  <c r="K16" i="6"/>
  <c r="L16" i="6"/>
  <c r="M16" i="6"/>
  <c r="N16" i="6"/>
  <c r="O16" i="6"/>
  <c r="P16" i="6"/>
  <c r="E28" i="6"/>
  <c r="F28" i="6"/>
  <c r="E29" i="6"/>
  <c r="F29" i="6"/>
  <c r="E30" i="6"/>
  <c r="F30" i="6"/>
  <c r="E31" i="6"/>
  <c r="F31" i="6"/>
  <c r="E32" i="6"/>
  <c r="F34" i="6"/>
  <c r="F40" i="6"/>
  <c r="E41" i="6"/>
  <c r="F41" i="6"/>
  <c r="I41" i="6"/>
  <c r="E42" i="6"/>
  <c r="F42" i="6"/>
  <c r="F43" i="6"/>
  <c r="E58" i="6"/>
  <c r="F58" i="6"/>
  <c r="G58" i="6"/>
  <c r="H58" i="6"/>
  <c r="I58" i="6"/>
  <c r="J58" i="6"/>
  <c r="K58" i="6"/>
  <c r="L58" i="6"/>
  <c r="M58" i="6"/>
  <c r="N58" i="6"/>
  <c r="O58" i="6"/>
  <c r="E60" i="6"/>
  <c r="F60" i="6"/>
  <c r="G60" i="6"/>
  <c r="H60" i="6"/>
  <c r="I60" i="6"/>
  <c r="J60" i="6"/>
  <c r="K60" i="6"/>
  <c r="L60" i="6"/>
  <c r="M60" i="6"/>
  <c r="N60" i="6"/>
  <c r="O60" i="6"/>
  <c r="E63" i="6"/>
  <c r="F63" i="6"/>
  <c r="G63" i="6"/>
  <c r="H63" i="6"/>
  <c r="I63" i="6"/>
  <c r="J63" i="6"/>
  <c r="K63" i="6"/>
  <c r="L63" i="6"/>
  <c r="M63" i="6"/>
  <c r="N63" i="6"/>
  <c r="O63" i="6"/>
  <c r="E77" i="6"/>
  <c r="F77" i="6"/>
  <c r="E78" i="6"/>
  <c r="F78" i="6"/>
  <c r="E79" i="6"/>
  <c r="F79" i="6"/>
  <c r="E80" i="6"/>
  <c r="F80" i="6"/>
  <c r="E81" i="6"/>
  <c r="F83" i="6"/>
  <c r="F87" i="6"/>
  <c r="E88" i="6"/>
  <c r="F88" i="6"/>
  <c r="I88" i="6"/>
  <c r="E89" i="6"/>
  <c r="F89" i="6"/>
  <c r="F90" i="6"/>
  <c r="E8" i="19"/>
  <c r="F8" i="19"/>
  <c r="G8" i="19"/>
  <c r="H8" i="19"/>
  <c r="I8" i="19"/>
  <c r="J8" i="19"/>
  <c r="K8" i="19"/>
  <c r="L8" i="19"/>
  <c r="M8" i="19"/>
  <c r="N8" i="19"/>
  <c r="O8" i="19"/>
  <c r="P8" i="19"/>
  <c r="Q8" i="19"/>
  <c r="R8" i="19"/>
  <c r="F11" i="19"/>
  <c r="G11" i="19"/>
  <c r="H11" i="19"/>
  <c r="E12" i="19"/>
  <c r="F12" i="19"/>
  <c r="G12" i="19"/>
  <c r="H12" i="19"/>
  <c r="I12" i="19"/>
  <c r="J12" i="19"/>
  <c r="K12" i="19"/>
  <c r="L12" i="19"/>
  <c r="M12" i="19"/>
  <c r="N12" i="19"/>
  <c r="O12" i="19"/>
  <c r="P12" i="19"/>
  <c r="Q12" i="19"/>
  <c r="R12" i="19"/>
  <c r="D13" i="19"/>
  <c r="E13" i="19"/>
  <c r="F13" i="19"/>
  <c r="G13" i="19"/>
  <c r="H13" i="19"/>
  <c r="I13" i="19"/>
  <c r="J13" i="19"/>
  <c r="K13" i="19"/>
  <c r="L13" i="19"/>
  <c r="M13" i="19"/>
  <c r="N13" i="19"/>
  <c r="O13" i="19"/>
  <c r="P13" i="19"/>
  <c r="Q13" i="19"/>
  <c r="R13" i="19"/>
  <c r="D14" i="19"/>
  <c r="E14" i="19"/>
  <c r="F14" i="19"/>
  <c r="G14" i="19"/>
  <c r="H14" i="19"/>
  <c r="I14" i="19"/>
  <c r="J14" i="19"/>
  <c r="K14" i="19"/>
  <c r="L14" i="19"/>
  <c r="M14" i="19"/>
  <c r="N14" i="19"/>
  <c r="O14" i="19"/>
  <c r="P14" i="19"/>
  <c r="Q14" i="19"/>
  <c r="R14" i="19"/>
  <c r="E15" i="19"/>
  <c r="F15" i="19"/>
  <c r="G15" i="19"/>
  <c r="H15" i="19"/>
  <c r="I15" i="19"/>
  <c r="J15" i="19"/>
  <c r="K15" i="19"/>
  <c r="L15" i="19"/>
  <c r="M15" i="19"/>
  <c r="N15" i="19"/>
  <c r="O15" i="19"/>
  <c r="P15" i="19"/>
  <c r="Q15" i="19"/>
  <c r="R15" i="19"/>
  <c r="E17" i="19"/>
  <c r="F17" i="19"/>
  <c r="G17" i="19"/>
  <c r="H17" i="19"/>
  <c r="I17" i="19"/>
  <c r="J17" i="19"/>
  <c r="K17" i="19"/>
  <c r="L17" i="19"/>
  <c r="M17" i="19"/>
  <c r="N17" i="19"/>
  <c r="O17" i="19"/>
  <c r="P17" i="19"/>
  <c r="Q17" i="19"/>
  <c r="R17" i="19"/>
  <c r="E19" i="19"/>
  <c r="F19" i="19"/>
  <c r="G19" i="19"/>
  <c r="H19" i="19"/>
  <c r="I19" i="19"/>
  <c r="J19" i="19"/>
  <c r="K19" i="19"/>
  <c r="L19" i="19"/>
  <c r="M19" i="19"/>
  <c r="N19" i="19"/>
  <c r="O19" i="19"/>
  <c r="P19" i="19"/>
  <c r="Q19" i="19"/>
  <c r="R19" i="19"/>
  <c r="E21" i="19"/>
  <c r="F21" i="19"/>
  <c r="G21" i="19"/>
  <c r="H21" i="19"/>
  <c r="I21" i="19"/>
  <c r="J21" i="19"/>
  <c r="K21" i="19"/>
  <c r="L21" i="19"/>
  <c r="M21" i="19"/>
  <c r="N21" i="19"/>
  <c r="O21" i="19"/>
  <c r="P21" i="19"/>
  <c r="Q21" i="19"/>
  <c r="R21" i="19"/>
  <c r="F25" i="19"/>
  <c r="G25" i="19"/>
  <c r="H25" i="19"/>
  <c r="I25" i="19"/>
  <c r="J25" i="19"/>
  <c r="K25" i="19"/>
  <c r="L25" i="19"/>
  <c r="M25" i="19"/>
  <c r="N25" i="19"/>
  <c r="O25" i="19"/>
  <c r="P25" i="19"/>
  <c r="Q25" i="19"/>
  <c r="R25" i="19"/>
  <c r="E27" i="4"/>
  <c r="F27" i="4"/>
  <c r="G27" i="4"/>
  <c r="H27" i="4"/>
  <c r="I27" i="4"/>
  <c r="J27" i="4"/>
  <c r="K27" i="4"/>
  <c r="L27" i="4"/>
  <c r="M27" i="4"/>
  <c r="N27" i="4"/>
  <c r="O27" i="4"/>
  <c r="P27" i="4"/>
  <c r="Q27" i="4"/>
  <c r="R27" i="4"/>
  <c r="E28" i="4"/>
  <c r="F28" i="4"/>
  <c r="G28" i="4"/>
  <c r="H28" i="4"/>
  <c r="I28" i="4"/>
  <c r="J28" i="4"/>
  <c r="K28" i="4"/>
  <c r="L28" i="4"/>
  <c r="M28" i="4"/>
  <c r="N28" i="4"/>
  <c r="O28" i="4"/>
  <c r="P28" i="4"/>
  <c r="Q28" i="4"/>
  <c r="R28" i="4"/>
  <c r="E32" i="4"/>
  <c r="F32" i="4"/>
  <c r="G32" i="4"/>
  <c r="H32" i="4"/>
  <c r="I32" i="4"/>
  <c r="J32" i="4"/>
  <c r="K32" i="4"/>
  <c r="L32" i="4"/>
  <c r="M32" i="4"/>
  <c r="N32" i="4"/>
  <c r="O32" i="4"/>
  <c r="P32" i="4"/>
  <c r="Q32" i="4"/>
  <c r="R32" i="4"/>
  <c r="E33" i="4"/>
  <c r="F33" i="4"/>
  <c r="G33" i="4"/>
  <c r="H33" i="4"/>
  <c r="I33" i="4"/>
  <c r="J33" i="4"/>
  <c r="K33" i="4"/>
  <c r="L33" i="4"/>
  <c r="M33" i="4"/>
  <c r="N33" i="4"/>
  <c r="O33" i="4"/>
  <c r="P33" i="4"/>
  <c r="Q33" i="4"/>
  <c r="R33" i="4"/>
  <c r="E34" i="4"/>
  <c r="F34" i="4"/>
  <c r="G34" i="4"/>
  <c r="H34" i="4"/>
  <c r="I34" i="4"/>
  <c r="J34" i="4"/>
  <c r="K34" i="4"/>
  <c r="L34" i="4"/>
  <c r="M34" i="4"/>
  <c r="N34" i="4"/>
  <c r="O34" i="4"/>
  <c r="P34" i="4"/>
  <c r="Q34" i="4"/>
  <c r="R34" i="4"/>
  <c r="E35" i="4"/>
  <c r="F35" i="4"/>
  <c r="G35" i="4"/>
  <c r="H35" i="4"/>
  <c r="I35" i="4"/>
  <c r="J35" i="4"/>
  <c r="K35" i="4"/>
  <c r="L35" i="4"/>
  <c r="M35" i="4"/>
  <c r="N35" i="4"/>
  <c r="O35" i="4"/>
  <c r="P35" i="4"/>
  <c r="Q35" i="4"/>
  <c r="R35" i="4"/>
  <c r="E43" i="4"/>
  <c r="F43" i="4"/>
  <c r="G43" i="4"/>
  <c r="H43" i="4"/>
  <c r="I43" i="4"/>
  <c r="J43" i="4"/>
  <c r="K43" i="4"/>
  <c r="L43" i="4"/>
  <c r="M43" i="4"/>
  <c r="N43" i="4"/>
  <c r="O43" i="4"/>
  <c r="P43" i="4"/>
  <c r="Q43" i="4"/>
  <c r="R43" i="4"/>
  <c r="E45" i="4"/>
  <c r="F45" i="4"/>
  <c r="G45" i="4"/>
  <c r="H45" i="4"/>
  <c r="I45" i="4"/>
  <c r="J45" i="4"/>
  <c r="K45" i="4"/>
  <c r="L45" i="4"/>
  <c r="M45" i="4"/>
  <c r="N45" i="4"/>
  <c r="O45" i="4"/>
  <c r="P45" i="4"/>
  <c r="Q45" i="4"/>
  <c r="R45" i="4"/>
  <c r="E46" i="4"/>
  <c r="F46" i="4"/>
  <c r="G46" i="4"/>
  <c r="H46" i="4"/>
  <c r="I46" i="4"/>
  <c r="J46" i="4"/>
  <c r="K46" i="4"/>
  <c r="L46" i="4"/>
  <c r="M46" i="4"/>
  <c r="N46" i="4"/>
  <c r="O46" i="4"/>
  <c r="P46" i="4"/>
  <c r="Q46" i="4"/>
  <c r="R46" i="4"/>
  <c r="E47" i="4"/>
  <c r="F47" i="4"/>
  <c r="G47" i="4"/>
  <c r="H47" i="4"/>
  <c r="I47" i="4"/>
  <c r="J47" i="4"/>
  <c r="K47" i="4"/>
  <c r="L47" i="4"/>
  <c r="M47" i="4"/>
  <c r="N47" i="4"/>
  <c r="O47" i="4"/>
  <c r="P47" i="4"/>
  <c r="Q47" i="4"/>
  <c r="R47" i="4"/>
  <c r="E50" i="4"/>
  <c r="F50" i="4"/>
  <c r="G50" i="4"/>
  <c r="H50" i="4"/>
  <c r="I50" i="4"/>
  <c r="J50" i="4"/>
  <c r="K50" i="4"/>
  <c r="L50" i="4"/>
  <c r="M50" i="4"/>
  <c r="N50" i="4"/>
  <c r="O50" i="4"/>
  <c r="P50" i="4"/>
  <c r="Q50" i="4"/>
  <c r="R50" i="4"/>
  <c r="E55" i="4"/>
  <c r="F55" i="4"/>
  <c r="G55" i="4"/>
  <c r="H55" i="4"/>
  <c r="I55" i="4"/>
  <c r="J55" i="4"/>
  <c r="K55" i="4"/>
  <c r="L55" i="4"/>
  <c r="M55" i="4"/>
  <c r="N55" i="4"/>
  <c r="O55" i="4"/>
  <c r="P55" i="4"/>
  <c r="Q55" i="4"/>
  <c r="R55" i="4"/>
  <c r="E56" i="4"/>
  <c r="F56" i="4"/>
  <c r="G56" i="4"/>
  <c r="H56" i="4"/>
  <c r="I56" i="4"/>
  <c r="J56" i="4"/>
  <c r="K56" i="4"/>
  <c r="L56" i="4"/>
  <c r="M56" i="4"/>
  <c r="N56" i="4"/>
  <c r="O56" i="4"/>
  <c r="P56" i="4"/>
  <c r="Q56" i="4"/>
  <c r="R56" i="4"/>
  <c r="E67" i="4"/>
  <c r="F67" i="4"/>
  <c r="G67" i="4"/>
  <c r="H67" i="4"/>
  <c r="I67" i="4"/>
  <c r="J67" i="4"/>
  <c r="K67" i="4"/>
  <c r="L67" i="4"/>
  <c r="M67" i="4"/>
  <c r="N67" i="4"/>
  <c r="O67" i="4"/>
  <c r="P67" i="4"/>
  <c r="Q67" i="4"/>
  <c r="R67" i="4"/>
  <c r="E68" i="4"/>
  <c r="F68" i="4"/>
  <c r="G68" i="4"/>
  <c r="H68" i="4"/>
  <c r="I68" i="4"/>
  <c r="J68" i="4"/>
  <c r="K68" i="4"/>
  <c r="L68" i="4"/>
  <c r="M68" i="4"/>
  <c r="N68" i="4"/>
  <c r="O68" i="4"/>
  <c r="P68" i="4"/>
  <c r="Q68" i="4"/>
  <c r="R68" i="4"/>
  <c r="E80" i="4"/>
  <c r="F80" i="4"/>
  <c r="G80" i="4"/>
  <c r="H80" i="4"/>
  <c r="I80" i="4"/>
  <c r="J80" i="4"/>
  <c r="K80" i="4"/>
  <c r="L80" i="4"/>
  <c r="M80" i="4"/>
  <c r="N80" i="4"/>
  <c r="O80" i="4"/>
  <c r="P80" i="4"/>
  <c r="Q80" i="4"/>
  <c r="R80" i="4"/>
  <c r="E81" i="4"/>
  <c r="F81" i="4"/>
  <c r="H81" i="4"/>
  <c r="I81" i="4"/>
  <c r="J81" i="4"/>
  <c r="K81" i="4"/>
  <c r="L81" i="4"/>
  <c r="M81" i="4"/>
  <c r="N81" i="4"/>
  <c r="O81" i="4"/>
  <c r="P81" i="4"/>
  <c r="Q81" i="4"/>
  <c r="R81" i="4"/>
  <c r="E82" i="4"/>
  <c r="F82" i="4"/>
  <c r="H82" i="4"/>
  <c r="I82" i="4"/>
  <c r="J82" i="4"/>
  <c r="K82" i="4"/>
  <c r="L82" i="4"/>
  <c r="M82" i="4"/>
  <c r="N82" i="4"/>
  <c r="O82" i="4"/>
  <c r="P82" i="4"/>
  <c r="Q82" i="4"/>
  <c r="R82" i="4"/>
  <c r="E97" i="4"/>
  <c r="F97" i="4"/>
  <c r="G97" i="4"/>
  <c r="H97" i="4"/>
  <c r="I97" i="4"/>
  <c r="J97" i="4"/>
  <c r="K97" i="4"/>
  <c r="L97" i="4"/>
  <c r="M97" i="4"/>
  <c r="N97" i="4"/>
  <c r="O97" i="4"/>
  <c r="P97" i="4"/>
  <c r="Q97" i="4"/>
  <c r="R97" i="4"/>
  <c r="E98" i="4"/>
  <c r="F98" i="4"/>
  <c r="G98" i="4"/>
  <c r="H98" i="4"/>
  <c r="I98" i="4"/>
  <c r="J98" i="4"/>
  <c r="K98" i="4"/>
  <c r="L98" i="4"/>
  <c r="M98" i="4"/>
  <c r="N98" i="4"/>
  <c r="O98" i="4"/>
  <c r="P98" i="4"/>
  <c r="Q98" i="4"/>
  <c r="R98" i="4"/>
  <c r="E28" i="26"/>
  <c r="F28" i="26"/>
  <c r="H28" i="26"/>
  <c r="E29" i="26"/>
  <c r="F29" i="26"/>
  <c r="H29" i="26"/>
  <c r="E34" i="26"/>
  <c r="F34" i="26"/>
  <c r="H34" i="26"/>
  <c r="E35" i="26"/>
  <c r="F35" i="26"/>
  <c r="H35" i="26"/>
  <c r="C9" i="29"/>
  <c r="I9" i="29"/>
  <c r="C10" i="29"/>
  <c r="I10" i="29"/>
  <c r="D13" i="29"/>
  <c r="E13" i="29"/>
  <c r="J13" i="29"/>
  <c r="K13" i="29"/>
  <c r="D14" i="29"/>
  <c r="E14" i="29"/>
  <c r="J14" i="29"/>
  <c r="K14" i="29"/>
  <c r="D16" i="29"/>
  <c r="E16" i="29"/>
  <c r="J16" i="29"/>
  <c r="K16" i="29"/>
  <c r="C24" i="29"/>
  <c r="D24" i="29"/>
  <c r="I24" i="29"/>
  <c r="J24" i="29"/>
  <c r="C25" i="29"/>
  <c r="D25" i="29"/>
  <c r="I25" i="29"/>
  <c r="J25" i="29"/>
  <c r="D26" i="29"/>
  <c r="J26" i="29"/>
  <c r="C27" i="29"/>
  <c r="D27" i="29"/>
  <c r="I27" i="29"/>
  <c r="J27" i="29"/>
  <c r="D28" i="29"/>
  <c r="J28" i="29"/>
  <c r="C29" i="29"/>
  <c r="D29" i="29"/>
  <c r="I29" i="29"/>
  <c r="J29" i="29"/>
  <c r="C30" i="29"/>
  <c r="D30" i="29"/>
  <c r="I30" i="29"/>
  <c r="J30" i="29"/>
  <c r="C31" i="29"/>
  <c r="I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 Jenna</author>
  </authors>
  <commentList>
    <comment ref="A1" authorId="0" shapeId="0" xr:uid="{DCEF07FC-950C-4CAC-A63D-8FA83E3221FA}">
      <text>
        <r>
          <rPr>
            <b/>
            <sz val="9"/>
            <color indexed="81"/>
            <rFont val="Tahoma"/>
            <family val="2"/>
          </rPr>
          <t>&lt;?xml version="1.0" encoding="utf-8"?&gt;&lt;Schema xmlns:xsd="http://www.w3.org/2001/XMLSchema" xmlns:xsi="http://www.w3.org/2001/XMLSchema-instance" Version="2" Timestamp="1648590927"&gt;&lt;FQL&gt;&lt;Q&gt;CADL-US^P_PRICE(44467)&lt;/Q&gt;&lt;R&gt;1&lt;/R&gt;&lt;C&gt;1&lt;/C&gt;&lt;D xsi:type="xsd:double"&gt;10.35&lt;/D&gt;&lt;/FQL&gt;&lt;FQL&gt;&lt;Q&gt;CADL-US^P_PRICE(44468)&lt;/Q&gt;&lt;R&gt;1&lt;/R&gt;&lt;C&gt;1&lt;/C&gt;&lt;D xsi:type="xsd:double"&gt;10.27&lt;/D&gt;&lt;/FQL&gt;&lt;FQL&gt;&lt;Q&gt;CADL-US^P_PRICE(44473)&lt;/Q&gt;&lt;R&gt;1&lt;/R&gt;&lt;C&gt;1&lt;/C&gt;&lt;D xsi:type="xsd:double"&gt;9.89&lt;/D&gt;&lt;/FQL&gt;&lt;FQL&gt;&lt;Q&gt;CADL-US^P_PRICE(44476)&lt;/Q&gt;&lt;R&gt;1&lt;/R&gt;&lt;C&gt;1&lt;/C&gt;&lt;D xsi:type="xsd:double"&gt;10.25&lt;/D&gt;&lt;/FQL&gt;&lt;/Schema&gt;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Van Bolhuis</author>
  </authors>
  <commentList>
    <comment ref="E59" authorId="0" shapeId="0" xr:uid="{5B90F66D-2BAE-44DC-A310-DA9E4C14AD1B}">
      <text>
        <r>
          <rPr>
            <b/>
            <sz val="9"/>
            <color indexed="81"/>
            <rFont val="Tahoma"/>
            <family val="2"/>
          </rPr>
          <t xml:space="preserve">Author
</t>
        </r>
        <r>
          <rPr>
            <sz val="9"/>
            <color indexed="81"/>
            <rFont val="Tahoma"/>
            <family val="2"/>
          </rPr>
          <t>YTD financial summary</t>
        </r>
      </text>
    </comment>
    <comment ref="F59" authorId="0" shapeId="0" xr:uid="{67EC9409-2045-4CF3-8BA2-000054C8614D}">
      <text>
        <r>
          <rPr>
            <b/>
            <sz val="9"/>
            <color indexed="81"/>
            <rFont val="Tahoma"/>
            <charset val="1"/>
          </rPr>
          <t>Author:</t>
        </r>
        <r>
          <rPr>
            <sz val="9"/>
            <color indexed="81"/>
            <rFont val="Tahoma"/>
            <charset val="1"/>
          </rPr>
          <t xml:space="preserve">
Guidance from management: - 200bp decrease in margin of 5 years</t>
        </r>
      </text>
    </comment>
    <comment ref="F71" authorId="0" shapeId="0" xr:uid="{BCB08B2B-7A66-482B-BC62-452EC4442501}">
      <text>
        <r>
          <rPr>
            <b/>
            <sz val="9"/>
            <color indexed="81"/>
            <rFont val="Tahoma"/>
            <charset val="1"/>
          </rPr>
          <t>Author:</t>
        </r>
        <r>
          <rPr>
            <sz val="9"/>
            <color indexed="81"/>
            <rFont val="Tahoma"/>
            <charset val="1"/>
          </rPr>
          <t xml:space="preserve">
Guidance from management: 22-25% revenue growth per year for 5 years</t>
        </r>
      </text>
    </comment>
    <comment ref="K71" authorId="0" shapeId="0" xr:uid="{051135A0-5BC6-47FE-9C28-5B67796B9742}">
      <text>
        <r>
          <rPr>
            <b/>
            <sz val="9"/>
            <color indexed="81"/>
            <rFont val="Tahoma"/>
            <charset val="1"/>
          </rPr>
          <t>Author:</t>
        </r>
        <r>
          <rPr>
            <sz val="9"/>
            <color indexed="81"/>
            <rFont val="Tahoma"/>
            <charset val="1"/>
          </rPr>
          <t xml:space="preserve">
3% decline in rev growth thereafter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Van Bolhuis</author>
  </authors>
  <commentList>
    <comment ref="E29" authorId="0" shapeId="0" xr:uid="{13C660A6-195C-47D8-AAB9-44A7CBB3981E}">
      <text>
        <r>
          <rPr>
            <b/>
            <sz val="9"/>
            <color indexed="81"/>
            <rFont val="Tahoma"/>
            <family val="2"/>
          </rPr>
          <t>Scott Van Bolhuis:</t>
        </r>
        <r>
          <rPr>
            <sz val="9"/>
            <color indexed="81"/>
            <rFont val="Tahoma"/>
            <family val="2"/>
          </rPr>
          <t xml:space="preserve">
Debt repayment</t>
        </r>
      </text>
    </comment>
    <comment ref="K50" authorId="0" shapeId="0" xr:uid="{7199704D-BCBC-4789-AD9A-4517A8F4718A}">
      <text>
        <r>
          <rPr>
            <b/>
            <sz val="9"/>
            <color indexed="81"/>
            <rFont val="Tahoma"/>
            <charset val="1"/>
          </rPr>
          <t>Author:</t>
        </r>
        <r>
          <rPr>
            <sz val="9"/>
            <color indexed="81"/>
            <rFont val="Tahoma"/>
            <charset val="1"/>
          </rPr>
          <t xml:space="preserve">
15% Y/Y capex growth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Li, Jenna</author>
    <author>Scott Van Bolhuis</author>
  </authors>
  <commentList>
    <comment ref="E25" authorId="0" shapeId="0" xr:uid="{121AB65B-3963-41ED-B1FF-7457ED289A38}">
      <text>
        <r>
          <rPr>
            <b/>
            <sz val="9"/>
            <color indexed="81"/>
            <rFont val="Tahoma"/>
            <family val="2"/>
          </rPr>
          <t>Author:</t>
        </r>
        <r>
          <rPr>
            <sz val="9"/>
            <color indexed="81"/>
            <rFont val="Tahoma"/>
            <family val="2"/>
          </rPr>
          <t xml:space="preserve">
WACC estimated from Thermo Fisher</t>
        </r>
      </text>
    </comment>
    <comment ref="E71" authorId="1" shapeId="0" xr:uid="{9FACA84A-4AF7-4A05-A660-5C8BBA8C9DFB}">
      <text>
        <r>
          <rPr>
            <b/>
            <sz val="9"/>
            <color indexed="81"/>
            <rFont val="Tahoma"/>
            <family val="2"/>
          </rPr>
          <t>Author:</t>
        </r>
        <r>
          <rPr>
            <sz val="9"/>
            <color indexed="81"/>
            <rFont val="Tahoma"/>
            <family val="2"/>
          </rPr>
          <t xml:space="preserve">
Public comp group EV/Sales </t>
        </r>
      </text>
    </comment>
    <comment ref="E73" authorId="0" shapeId="0" xr:uid="{7845E652-0698-4D1C-8AA8-47D2A61D5ED0}">
      <text>
        <r>
          <rPr>
            <b/>
            <sz val="9"/>
            <color indexed="81"/>
            <rFont val="Tahoma"/>
            <family val="2"/>
          </rPr>
          <t>Author:</t>
        </r>
        <r>
          <rPr>
            <sz val="9"/>
            <color indexed="81"/>
            <rFont val="Tahoma"/>
            <family val="2"/>
          </rPr>
          <t xml:space="preserve">
WACC estimated from Thermo Fisher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Van Bolhuis</author>
  </authors>
  <commentList>
    <comment ref="F34" authorId="0" shapeId="0" xr:uid="{547FB78D-9B88-45FC-B2AA-8D2421465870}">
      <text>
        <r>
          <rPr>
            <b/>
            <sz val="9"/>
            <color indexed="81"/>
            <rFont val="Tahoma"/>
            <charset val="1"/>
          </rPr>
          <t>Author:</t>
        </r>
        <r>
          <rPr>
            <sz val="9"/>
            <color indexed="81"/>
            <rFont val="Tahoma"/>
            <charset val="1"/>
          </rPr>
          <t xml:space="preserve">
Negotiated new credit facility for May month-end (prime + 50bps)</t>
        </r>
      </text>
    </comment>
    <comment ref="G34" authorId="0" shapeId="0" xr:uid="{2E6CF26B-D0A0-4698-8FD5-03CED02FB6B8}">
      <text>
        <r>
          <rPr>
            <b/>
            <sz val="9"/>
            <color indexed="81"/>
            <rFont val="Tahoma"/>
            <charset val="1"/>
          </rPr>
          <t>Author:</t>
        </r>
        <r>
          <rPr>
            <sz val="9"/>
            <color indexed="81"/>
            <rFont val="Tahoma"/>
            <charset val="1"/>
          </rPr>
          <t xml:space="preserve">
BofC prime rate = 3.20% as of May 23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Van Bolhuis</author>
  </authors>
  <commentList>
    <comment ref="Q5" authorId="0" shapeId="0" xr:uid="{993CCDA9-2DF3-41D6-A7AE-8041F7C8CF55}">
      <text>
        <r>
          <rPr>
            <b/>
            <sz val="9"/>
            <color indexed="81"/>
            <rFont val="Tahoma"/>
            <family val="2"/>
          </rPr>
          <t>Scott Van Bolhuis:</t>
        </r>
        <r>
          <rPr>
            <sz val="9"/>
            <color indexed="81"/>
            <rFont val="Tahoma"/>
            <family val="2"/>
          </rPr>
          <t xml:space="preserve">
and subsidiaries</t>
        </r>
      </text>
    </comment>
    <comment ref="Z5" authorId="0" shapeId="0" xr:uid="{4DF47D41-98E2-4AAB-BDB0-FB2A74C22826}">
      <text>
        <r>
          <rPr>
            <b/>
            <sz val="9"/>
            <color indexed="81"/>
            <rFont val="Tahoma"/>
            <family val="2"/>
          </rPr>
          <t>Scott Van Bolhuis:</t>
        </r>
        <r>
          <rPr>
            <sz val="9"/>
            <color indexed="81"/>
            <rFont val="Tahoma"/>
            <family val="2"/>
          </rPr>
          <t xml:space="preserve">
Danaher is parent company</t>
        </r>
      </text>
    </comment>
    <comment ref="AC5" authorId="0" shapeId="0" xr:uid="{625D1986-DD07-4EC0-8E6B-94FB271E1090}">
      <text>
        <r>
          <rPr>
            <b/>
            <sz val="9"/>
            <color indexed="81"/>
            <rFont val="Tahoma"/>
            <family val="2"/>
          </rPr>
          <t>Scott Van Bolhuis:</t>
        </r>
        <r>
          <rPr>
            <sz val="9"/>
            <color indexed="81"/>
            <rFont val="Tahoma"/>
            <family val="2"/>
          </rPr>
          <t xml:space="preserve">
No financials available
</t>
        </r>
      </text>
    </comment>
    <comment ref="AF5" authorId="0" shapeId="0" xr:uid="{74DE85D5-817A-483B-A410-F6D299729A0C}">
      <text>
        <r>
          <rPr>
            <b/>
            <sz val="9"/>
            <color indexed="81"/>
            <rFont val="Tahoma"/>
            <family val="2"/>
          </rPr>
          <t>Scott Van Bolhuis:</t>
        </r>
        <r>
          <rPr>
            <sz val="9"/>
            <color indexed="81"/>
            <rFont val="Tahoma"/>
            <family val="2"/>
          </rPr>
          <t xml:space="preserve">
No filings with SEC</t>
        </r>
      </text>
    </comment>
    <comment ref="AI5" authorId="0" shapeId="0" xr:uid="{3C06ADDD-991D-404C-8C18-11E533E4C8CF}">
      <text>
        <r>
          <rPr>
            <b/>
            <sz val="9"/>
            <color indexed="81"/>
            <rFont val="Tahoma"/>
            <family val="2"/>
          </rPr>
          <t>Scott Van Bolhuis:</t>
        </r>
        <r>
          <rPr>
            <sz val="9"/>
            <color indexed="81"/>
            <rFont val="Tahoma"/>
            <family val="2"/>
          </rPr>
          <t xml:space="preserve">
No financials, only for parent Co. </t>
        </r>
      </text>
    </comment>
    <comment ref="T7" authorId="0" shapeId="0" xr:uid="{E4E1E650-55EB-453C-BF7C-46EABEEDDAC9}">
      <text>
        <r>
          <rPr>
            <b/>
            <sz val="9"/>
            <color indexed="81"/>
            <rFont val="Tahoma"/>
            <family val="2"/>
          </rPr>
          <t xml:space="preserve">Author:
</t>
        </r>
        <r>
          <rPr>
            <sz val="9"/>
            <color indexed="81"/>
            <rFont val="Tahoma"/>
            <family val="2"/>
          </rPr>
          <t>Differs from F/S values due to consolidated operations</t>
        </r>
      </text>
    </comment>
    <comment ref="V7" authorId="0" shapeId="0" xr:uid="{872083EA-4EF1-4BFC-9B05-51C27AB7DC0A}">
      <text>
        <r>
          <rPr>
            <b/>
            <sz val="9"/>
            <color indexed="81"/>
            <rFont val="Tahoma"/>
            <family val="2"/>
          </rPr>
          <t>Scott Van Bolhuis:</t>
        </r>
        <r>
          <rPr>
            <sz val="9"/>
            <color indexed="81"/>
            <rFont val="Tahoma"/>
            <family val="2"/>
          </rPr>
          <t xml:space="preserve">
No data</t>
        </r>
      </text>
    </comment>
    <comment ref="W7" authorId="0" shapeId="0" xr:uid="{F36EAA99-E0B5-43B0-A64C-0DF70DD8B360}">
      <text>
        <r>
          <rPr>
            <b/>
            <sz val="9"/>
            <color indexed="81"/>
            <rFont val="Tahoma"/>
            <family val="2"/>
          </rPr>
          <t>Scott Van Bolhuis:</t>
        </r>
        <r>
          <rPr>
            <sz val="9"/>
            <color indexed="81"/>
            <rFont val="Tahoma"/>
            <family val="2"/>
          </rPr>
          <t xml:space="preserve">
Estimated from STEMCELL</t>
        </r>
      </text>
    </comment>
    <comment ref="K8" authorId="0" shapeId="0" xr:uid="{74914A37-17D5-4CB7-9274-ACFBAAF18FE0}">
      <text>
        <r>
          <rPr>
            <b/>
            <sz val="9"/>
            <color indexed="81"/>
            <rFont val="Tahoma"/>
            <family val="2"/>
          </rPr>
          <t>Scott Van Bolhuis:</t>
        </r>
        <r>
          <rPr>
            <sz val="9"/>
            <color indexed="81"/>
            <rFont val="Tahoma"/>
            <family val="2"/>
          </rPr>
          <t xml:space="preserve">
Continuing operations</t>
        </r>
      </text>
    </comment>
    <comment ref="Q8" authorId="0" shapeId="0" xr:uid="{27C8CDA7-2825-482E-ABDF-B6513F92132E}">
      <text>
        <r>
          <rPr>
            <b/>
            <sz val="9"/>
            <color indexed="81"/>
            <rFont val="Tahoma"/>
            <family val="2"/>
          </rPr>
          <t>Scott Van Bolhuis:</t>
        </r>
        <r>
          <rPr>
            <sz val="9"/>
            <color indexed="81"/>
            <rFont val="Tahoma"/>
            <family val="2"/>
          </rPr>
          <t xml:space="preserve">
continuting operations</t>
        </r>
      </text>
    </comment>
    <comment ref="K10" authorId="0" shapeId="0" xr:uid="{394B9A3E-A58D-49E7-BB12-63427FBD6C7C}">
      <text>
        <r>
          <rPr>
            <b/>
            <sz val="9"/>
            <color indexed="81"/>
            <rFont val="Tahoma"/>
            <family val="2"/>
          </rPr>
          <t>Scott Van Bolhuis:</t>
        </r>
        <r>
          <rPr>
            <sz val="9"/>
            <color indexed="81"/>
            <rFont val="Tahoma"/>
            <family val="2"/>
          </rPr>
          <t xml:space="preserve">
Earnings / Earnings per share = Shares (millions)</t>
        </r>
      </text>
    </comment>
    <comment ref="N10" authorId="0" shapeId="0" xr:uid="{9C945B6A-6919-48E2-84B9-494929F81D9B}">
      <text>
        <r>
          <rPr>
            <b/>
            <sz val="9"/>
            <color indexed="81"/>
            <rFont val="Tahoma"/>
            <family val="2"/>
          </rPr>
          <t>Scott Van Bolhuis:</t>
        </r>
        <r>
          <rPr>
            <sz val="9"/>
            <color indexed="81"/>
            <rFont val="Tahoma"/>
            <family val="2"/>
          </rPr>
          <t xml:space="preserve">
thousands</t>
        </r>
      </text>
    </comment>
    <comment ref="K12" authorId="0" shapeId="0" xr:uid="{E01CDBBD-FFDE-4D91-8438-C6A6C4C071CC}">
      <text>
        <r>
          <rPr>
            <b/>
            <sz val="9"/>
            <color indexed="81"/>
            <rFont val="Tahoma"/>
            <family val="2"/>
          </rPr>
          <t>Scott Van Bolhuis:</t>
        </r>
        <r>
          <rPr>
            <sz val="9"/>
            <color indexed="81"/>
            <rFont val="Tahoma"/>
            <family val="2"/>
          </rPr>
          <t xml:space="preserve">
Net interest expenses on debt and bonds (page 26)</t>
        </r>
      </text>
    </comment>
    <comment ref="N13" authorId="0" shapeId="0" xr:uid="{5615D1CC-427E-483A-A0A5-698CEE16CA7D}">
      <text>
        <r>
          <rPr>
            <b/>
            <sz val="9"/>
            <color indexed="81"/>
            <rFont val="Tahoma"/>
            <family val="2"/>
          </rPr>
          <t>Scott Van Bolhuis:</t>
        </r>
        <r>
          <rPr>
            <sz val="9"/>
            <color indexed="81"/>
            <rFont val="Tahoma"/>
            <family val="2"/>
          </rPr>
          <t xml:space="preserve">
Contingent consideration payable (liability)</t>
        </r>
      </text>
    </comment>
    <comment ref="O13" authorId="0" shapeId="0" xr:uid="{D157CE50-C492-4425-8E8E-454B1E45D669}">
      <text>
        <r>
          <rPr>
            <b/>
            <sz val="9"/>
            <color indexed="81"/>
            <rFont val="Tahoma"/>
            <family val="2"/>
          </rPr>
          <t>Scott Van Bolhuis:</t>
        </r>
        <r>
          <rPr>
            <sz val="9"/>
            <color indexed="81"/>
            <rFont val="Tahoma"/>
            <family val="2"/>
          </rPr>
          <t xml:space="preserve">
Current portion of long term debt is 190</t>
        </r>
      </text>
    </comment>
    <comment ref="N14" authorId="0" shapeId="0" xr:uid="{AE7C6A61-5E8F-418B-87A8-6736A09CAFD5}">
      <text>
        <r>
          <rPr>
            <b/>
            <sz val="9"/>
            <color indexed="81"/>
            <rFont val="Tahoma"/>
            <family val="2"/>
          </rPr>
          <t>Scott Van Bolhuis:</t>
        </r>
        <r>
          <rPr>
            <sz val="9"/>
            <color indexed="81"/>
            <rFont val="Tahoma"/>
            <family val="2"/>
          </rPr>
          <t xml:space="preserve">
Contingent consideration payable</t>
        </r>
      </text>
    </comment>
    <comment ref="O14" authorId="0" shapeId="0" xr:uid="{B0EA0EFA-2E8D-4398-BABF-56D6FC1447C6}">
      <text>
        <r>
          <rPr>
            <b/>
            <sz val="9"/>
            <color indexed="81"/>
            <rFont val="Tahoma"/>
            <family val="2"/>
          </rPr>
          <t>Scott Van Bolhuis:</t>
        </r>
        <r>
          <rPr>
            <sz val="9"/>
            <color indexed="81"/>
            <rFont val="Tahoma"/>
            <family val="2"/>
          </rPr>
          <t xml:space="preserve">
long term debt is 2,198</t>
        </r>
      </text>
    </comment>
    <comment ref="N15" authorId="0" shapeId="0" xr:uid="{5827A200-6855-4882-AF9F-8FAD3FB4799A}">
      <text>
        <r>
          <rPr>
            <b/>
            <sz val="9"/>
            <color indexed="81"/>
            <rFont val="Tahoma"/>
            <family val="2"/>
          </rPr>
          <t>Scott Van Bolhuis:</t>
        </r>
        <r>
          <rPr>
            <sz val="9"/>
            <color indexed="81"/>
            <rFont val="Tahoma"/>
            <family val="2"/>
          </rPr>
          <t xml:space="preserve">
Large amount of cash and few liabilities</t>
        </r>
      </text>
    </comment>
    <comment ref="N16" authorId="0" shapeId="0" xr:uid="{289D8D9D-BD42-41BC-B288-DFD1EF23C860}">
      <text>
        <r>
          <rPr>
            <b/>
            <sz val="9"/>
            <color indexed="81"/>
            <rFont val="Tahoma"/>
            <family val="2"/>
          </rPr>
          <t>Scott Van Bolhuis:</t>
        </r>
        <r>
          <rPr>
            <sz val="9"/>
            <color indexed="81"/>
            <rFont val="Tahoma"/>
            <family val="2"/>
          </rPr>
          <t xml:space="preserve">
Purchases of PPE</t>
        </r>
      </text>
    </comment>
    <comment ref="Q16" authorId="0" shapeId="0" xr:uid="{B0643961-6C2C-4080-A007-9201D21257A3}">
      <text>
        <r>
          <rPr>
            <b/>
            <sz val="9"/>
            <color indexed="81"/>
            <rFont val="Tahoma"/>
            <family val="2"/>
          </rPr>
          <t>Scott Van Bolhuis:</t>
        </r>
        <r>
          <rPr>
            <sz val="9"/>
            <color indexed="81"/>
            <rFont val="Tahoma"/>
            <family val="2"/>
          </rPr>
          <t xml:space="preserve">
Payments for additions to PPE</t>
        </r>
      </text>
    </comment>
    <comment ref="W17" authorId="0" shapeId="0" xr:uid="{890CBFE7-A03C-43CE-BF9C-BD3021C91EC0}">
      <text>
        <r>
          <rPr>
            <b/>
            <sz val="9"/>
            <color indexed="81"/>
            <rFont val="Tahoma"/>
            <family val="2"/>
          </rPr>
          <t>Scott Van Bolhuis:</t>
        </r>
        <r>
          <rPr>
            <sz val="9"/>
            <color indexed="81"/>
            <rFont val="Tahoma"/>
            <family val="2"/>
          </rPr>
          <t xml:space="preserve">
Estimated if reversion back to 20% EBITDA margin (pre 2020)</t>
        </r>
      </text>
    </comment>
    <comment ref="X17" authorId="0" shapeId="0" xr:uid="{9CCEA512-8ECB-4D5F-A9BE-0267EEC89731}">
      <text>
        <r>
          <rPr>
            <b/>
            <sz val="9"/>
            <color indexed="81"/>
            <rFont val="Tahoma"/>
            <family val="2"/>
          </rPr>
          <t>Scott Van Bolhuis:</t>
        </r>
        <r>
          <rPr>
            <sz val="9"/>
            <color indexed="81"/>
            <rFont val="Tahoma"/>
            <family val="2"/>
          </rPr>
          <t xml:space="preserve">
Decreased due to higher expenses from Miltenyi biomedicine</t>
        </r>
      </text>
    </comment>
    <comment ref="U18" authorId="0" shapeId="0" xr:uid="{FD96EF69-D21F-4FEA-A15C-323DFF1CE349}">
      <text>
        <r>
          <rPr>
            <b/>
            <sz val="9"/>
            <color indexed="81"/>
            <rFont val="Tahoma"/>
            <family val="2"/>
          </rPr>
          <t>Scott Van Bolhuis:</t>
        </r>
        <r>
          <rPr>
            <sz val="9"/>
            <color indexed="81"/>
            <rFont val="Tahoma"/>
            <family val="2"/>
          </rPr>
          <t xml:space="preserve">
Includes Tax recovery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Scott Van Bolhuis</author>
  </authors>
  <commentList>
    <comment ref="H7" authorId="0" shapeId="0" xr:uid="{CB97D3B8-E350-4260-BAEE-F80CFC1BAD32}">
      <text>
        <r>
          <rPr>
            <b/>
            <sz val="9"/>
            <color indexed="81"/>
            <rFont val="Tahoma"/>
            <family val="2"/>
          </rPr>
          <t xml:space="preserve">Author:
</t>
        </r>
        <r>
          <rPr>
            <sz val="9"/>
            <color indexed="81"/>
            <rFont val="Tahoma"/>
            <family val="2"/>
          </rPr>
          <t>Unable to find exact deal metrics; however, from DNR financials a proxy was provided: $1.1B for $97m for the 9 acquisitons in 1H 2021</t>
        </r>
      </text>
    </comment>
    <comment ref="K7" authorId="0" shapeId="0" xr:uid="{31F528AA-B384-458C-91C9-9EDBCC9A13E1}">
      <text>
        <r>
          <rPr>
            <b/>
            <sz val="9"/>
            <color indexed="81"/>
            <rFont val="Tahoma"/>
            <family val="2"/>
          </rPr>
          <t xml:space="preserve">Author:
</t>
        </r>
        <r>
          <rPr>
            <sz val="9"/>
            <color indexed="81"/>
            <rFont val="Tahoma"/>
            <family val="2"/>
          </rPr>
          <t>Unable to find exact deal metrics; however, from DNR financials a proxy was provided: $1.1B for $97m for the 9 acquisitons in 1H 2021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futureMetadata>
  <cellMetadata count="1">
    <bk>
      <rc t="1" v="0"/>
    </bk>
  </cellMetadata>
  <valueMetadata count="6">
    <bk>
      <rc t="2" v="0"/>
    </bk>
    <bk>
      <rc t="2" v="1"/>
    </bk>
    <bk>
      <rc t="2" v="2"/>
    </bk>
    <bk>
      <rc t="2" v="3"/>
    </bk>
    <bk>
      <rc t="2" v="4"/>
    </bk>
    <bk>
      <rc t="2" v="5"/>
    </bk>
  </valueMetadata>
</metadata>
</file>

<file path=xl/sharedStrings.xml><?xml version="1.0" encoding="utf-8"?>
<sst xmlns="http://schemas.openxmlformats.org/spreadsheetml/2006/main" count="692" uniqueCount="416">
  <si>
    <t>This sheet contains FactSet XML data for use with this workbook's =FDS codes.  Modifying the worksheet's contents may damage the workbook's =FDS functionality.</t>
  </si>
  <si>
    <t>Company / Ticker:</t>
  </si>
  <si>
    <t>STEMCELL Technologies Inc.</t>
  </si>
  <si>
    <t>Sector:</t>
  </si>
  <si>
    <t>Canadian Biotechnology</t>
  </si>
  <si>
    <t>Date:</t>
  </si>
  <si>
    <t>Current assets:</t>
  </si>
  <si>
    <t>Cash and cash equivalents</t>
  </si>
  <si>
    <t>Short term investments</t>
  </si>
  <si>
    <t>Accounts receivables</t>
  </si>
  <si>
    <t>Inventories</t>
  </si>
  <si>
    <t>Prepaid expenses and other current assets</t>
  </si>
  <si>
    <t>Total current assets</t>
  </si>
  <si>
    <t>Fixed assets, net</t>
  </si>
  <si>
    <t>Intangible assets</t>
  </si>
  <si>
    <t>Future income taxes</t>
  </si>
  <si>
    <t>Other assets</t>
  </si>
  <si>
    <t>Total assets</t>
  </si>
  <si>
    <t>Current liabilities:</t>
  </si>
  <si>
    <t>Accounts payable</t>
  </si>
  <si>
    <t>Accrued expenses</t>
  </si>
  <si>
    <t>Current portion of long term debt</t>
  </si>
  <si>
    <t>Deferred lease inducements</t>
  </si>
  <si>
    <t>Other liabilities</t>
  </si>
  <si>
    <t>Total current liabilities</t>
  </si>
  <si>
    <t>Long term debt</t>
  </si>
  <si>
    <t>Total liabilities</t>
  </si>
  <si>
    <t>Stockholders' equity:</t>
  </si>
  <si>
    <t>Additional paid in capital</t>
  </si>
  <si>
    <t>Cumulative foreign currency translation adjustment</t>
  </si>
  <si>
    <t>Accumulated Deficit / Retained Earnings</t>
  </si>
  <si>
    <t>Total stockholders' equity</t>
  </si>
  <si>
    <t>Total liabilities, stockholders' equity</t>
  </si>
  <si>
    <t>Balance Sheet Check</t>
  </si>
  <si>
    <t>Receivables (% of Revenues)</t>
  </si>
  <si>
    <t>Inventories  (% of Revenues)</t>
  </si>
  <si>
    <t>Prepaid expenses (% of Revenues)</t>
  </si>
  <si>
    <t>Accounts Payable (% of Operating Expenses)</t>
  </si>
  <si>
    <t>IS drivers</t>
  </si>
  <si>
    <t>Revenue</t>
  </si>
  <si>
    <t>COGS</t>
  </si>
  <si>
    <t>R&amp;D</t>
  </si>
  <si>
    <t>SG&amp;A</t>
  </si>
  <si>
    <t>Operating expenses</t>
  </si>
  <si>
    <t>Inputs</t>
  </si>
  <si>
    <t>Inventory as % COGS</t>
  </si>
  <si>
    <t>Days' receivables (% rev)</t>
  </si>
  <si>
    <t>Days' payables (% OpEx)</t>
  </si>
  <si>
    <t>Accrued expenses (% OpEx)</t>
  </si>
  <si>
    <t>2020A</t>
  </si>
  <si>
    <t>2021A</t>
  </si>
  <si>
    <t>2022E</t>
  </si>
  <si>
    <t>2023E</t>
  </si>
  <si>
    <t>2024E</t>
  </si>
  <si>
    <t>2025E</t>
  </si>
  <si>
    <t>2026E</t>
  </si>
  <si>
    <t>2027E</t>
  </si>
  <si>
    <t>2028E</t>
  </si>
  <si>
    <t>2029E</t>
  </si>
  <si>
    <t>2030E</t>
  </si>
  <si>
    <t>2031E</t>
  </si>
  <si>
    <t>2032E</t>
  </si>
  <si>
    <t>2033E</t>
  </si>
  <si>
    <t>2034E</t>
  </si>
  <si>
    <t>2035E</t>
  </si>
  <si>
    <t>Consumable products</t>
  </si>
  <si>
    <t>Instrument products</t>
  </si>
  <si>
    <t>Management fees</t>
  </si>
  <si>
    <t>Service and maintenance</t>
  </si>
  <si>
    <t>Total Revenues</t>
  </si>
  <si>
    <t>COGS:</t>
  </si>
  <si>
    <t>Cost of sales</t>
  </si>
  <si>
    <t>Gross Profit:</t>
  </si>
  <si>
    <t>Expenses:</t>
  </si>
  <si>
    <t xml:space="preserve">Sales </t>
  </si>
  <si>
    <t>Marketing and business operations</t>
  </si>
  <si>
    <t>Operations</t>
  </si>
  <si>
    <t>Quality and regulatory</t>
  </si>
  <si>
    <t>G&amp;A</t>
  </si>
  <si>
    <t>Total Operating Expenses</t>
  </si>
  <si>
    <t>Earnings (loss) before other income and expenses</t>
  </si>
  <si>
    <t>Interest and Other Income (Expense), net</t>
  </si>
  <si>
    <t>Interest, dividend and investment income (expense), net</t>
  </si>
  <si>
    <t>Other Income (Expense)</t>
  </si>
  <si>
    <t>Depreciation and Amortization</t>
  </si>
  <si>
    <t>Foreign exchange (loss) gain</t>
  </si>
  <si>
    <t>Pretax Income (Loss)</t>
  </si>
  <si>
    <t>Income Tax Expense (Benefit)</t>
  </si>
  <si>
    <t>Tax Rate</t>
  </si>
  <si>
    <t>Other comprehensive gain</t>
  </si>
  <si>
    <t>Unrealized gain on available-for-sale secuties</t>
  </si>
  <si>
    <t xml:space="preserve">Comprehensive loss </t>
  </si>
  <si>
    <t>Stock option expense</t>
  </si>
  <si>
    <t>Other</t>
  </si>
  <si>
    <t>Diluted EPS</t>
  </si>
  <si>
    <t>Diluted EPS Fully Taxed</t>
  </si>
  <si>
    <t>Basic EPS non-</t>
  </si>
  <si>
    <t xml:space="preserve">Diluted EPS </t>
  </si>
  <si>
    <t xml:space="preserve">Basic EPS </t>
  </si>
  <si>
    <t>Diluted Shares Outstanding</t>
  </si>
  <si>
    <t>Basic Shares Outstanding</t>
  </si>
  <si>
    <t xml:space="preserve">Margin Analysis </t>
  </si>
  <si>
    <t>Gross margin (%)</t>
  </si>
  <si>
    <t>Sales expenses (% of total Rev.)</t>
  </si>
  <si>
    <t>Marketing &amp; bus. Ops (% of total Rev.)</t>
  </si>
  <si>
    <t>Operations expenses (% of total Rev.)</t>
  </si>
  <si>
    <t>Quality &amp; regulatory (% of total Rev.)</t>
  </si>
  <si>
    <t>R&amp;D (% of total Rev.)</t>
  </si>
  <si>
    <t>SG&amp;A (% of total Rev.)</t>
  </si>
  <si>
    <t>Operating Margin (% of total Rev.)</t>
  </si>
  <si>
    <t>-</t>
  </si>
  <si>
    <t>Pre-tax income (% of total Rev.)</t>
  </si>
  <si>
    <t>Net income  (% of total Rev.)</t>
  </si>
  <si>
    <t>Growth % y/y</t>
  </si>
  <si>
    <t>Total revenue</t>
  </si>
  <si>
    <t xml:space="preserve">Sales expenses </t>
  </si>
  <si>
    <t xml:space="preserve">Marketing &amp; bus. Ops </t>
  </si>
  <si>
    <t xml:space="preserve">Operations expenses </t>
  </si>
  <si>
    <t xml:space="preserve">Quality &amp; regulatory </t>
  </si>
  <si>
    <t xml:space="preserve">R&amp;D </t>
  </si>
  <si>
    <t xml:space="preserve">SG&amp;A </t>
  </si>
  <si>
    <t>Pre-tax income</t>
  </si>
  <si>
    <t>Net Income non-</t>
  </si>
  <si>
    <t>EPS, diluted non-</t>
  </si>
  <si>
    <t>Revenue composition</t>
  </si>
  <si>
    <t>Revenue total</t>
  </si>
  <si>
    <t>Revenue est. (Budget and actuals)</t>
  </si>
  <si>
    <t>Share count dilution calculation</t>
  </si>
  <si>
    <t>Fully diluted share count</t>
  </si>
  <si>
    <t>Basic share count</t>
  </si>
  <si>
    <t>Basic EPS</t>
  </si>
  <si>
    <t>Source: Company Filings</t>
  </si>
  <si>
    <t>Covertible Issuance</t>
  </si>
  <si>
    <r>
      <t xml:space="preserve">Covertible due in month </t>
    </r>
    <r>
      <rPr>
        <sz val="9"/>
        <rFont val="Calibri"/>
        <family val="2"/>
        <scheme val="minor"/>
      </rPr>
      <t>day, year</t>
    </r>
  </si>
  <si>
    <t>Amount Issued</t>
  </si>
  <si>
    <t>Approx. Date To Be Issued</t>
  </si>
  <si>
    <t>Amount Outstanding, Beginning of Year</t>
  </si>
  <si>
    <t>Amount Outstanding, Year-End</t>
  </si>
  <si>
    <t>Interest Rate</t>
  </si>
  <si>
    <t>Interest Paid</t>
  </si>
  <si>
    <t>Converted</t>
  </si>
  <si>
    <t>Converts to x shares/$1000 face</t>
  </si>
  <si>
    <t>Common Shares Issued</t>
  </si>
  <si>
    <t>Carrying Amount on Balance Sheet</t>
  </si>
  <si>
    <t>Amort of Principal (reported as interest exp)</t>
  </si>
  <si>
    <t>Covertible due in</t>
  </si>
  <si>
    <t>strike</t>
  </si>
  <si>
    <t>Amortization Rate</t>
  </si>
  <si>
    <t>Interest Expense</t>
  </si>
  <si>
    <t>Amortization of Principal</t>
  </si>
  <si>
    <t>Reported Interest Expense</t>
  </si>
  <si>
    <t>Dilution to share count by converts</t>
  </si>
  <si>
    <t>Cash flows from operating activities</t>
  </si>
  <si>
    <t>Net Income (Loss)</t>
  </si>
  <si>
    <t>Adjustments</t>
  </si>
  <si>
    <t>Depreciation</t>
  </si>
  <si>
    <t>Amortization</t>
  </si>
  <si>
    <t>Change in assets and liabilities:</t>
  </si>
  <si>
    <t>Prepaid expenses &amp; other current assets</t>
  </si>
  <si>
    <t>Account receivables</t>
  </si>
  <si>
    <t>Net cash provided by (used in) operating activities</t>
  </si>
  <si>
    <t>Cash flows from investing activities</t>
  </si>
  <si>
    <t>Investments, net</t>
  </si>
  <si>
    <t>Purchase of intangible assets</t>
  </si>
  <si>
    <t>Government grant received</t>
  </si>
  <si>
    <t>Net cash used in investing activities</t>
  </si>
  <si>
    <t>Cash flows from financing activities</t>
  </si>
  <si>
    <t>Exercise of options &amp; warrants</t>
  </si>
  <si>
    <t>Proceeds from issuance of shares, net cost</t>
  </si>
  <si>
    <t>Repurchase of common stock</t>
  </si>
  <si>
    <t>Net cash provided by financing activities</t>
  </si>
  <si>
    <t>Net increase in cash,cash equivalents</t>
  </si>
  <si>
    <t>Beginning cash and equivalents</t>
  </si>
  <si>
    <t>Ending cash and equivalents</t>
  </si>
  <si>
    <t>Effect of exchange rate changes on cash</t>
  </si>
  <si>
    <t>Cash and cash equivalents at end of period</t>
  </si>
  <si>
    <t>Depreciation &amp; Amortization</t>
  </si>
  <si>
    <t>Depreciation (% PPE)</t>
  </si>
  <si>
    <t>Amortization (% intangible assets)</t>
  </si>
  <si>
    <t>Capital Expenditures (% Revenue)</t>
  </si>
  <si>
    <t>Capital Expenditures growth</t>
  </si>
  <si>
    <t>INTEREST EXPENSE</t>
  </si>
  <si>
    <t>Debt</t>
  </si>
  <si>
    <t>Interest Rate on Debt</t>
  </si>
  <si>
    <t>Case 1: Terminal Growth Rate</t>
  </si>
  <si>
    <t>Year</t>
  </si>
  <si>
    <t>Terminal value</t>
  </si>
  <si>
    <t>Net Income</t>
  </si>
  <si>
    <t>(+) D&amp;A</t>
  </si>
  <si>
    <t>(+) Interest x (1-Tc)</t>
  </si>
  <si>
    <t>(-) Change in NWC</t>
  </si>
  <si>
    <t>(-) Capex</t>
  </si>
  <si>
    <t>Total Free Cash Flows</t>
  </si>
  <si>
    <t>Discount Factor</t>
  </si>
  <si>
    <t>DCF Analysis</t>
  </si>
  <si>
    <t xml:space="preserve">Valuation Date </t>
  </si>
  <si>
    <t>Terminal Growth Rate (%)</t>
  </si>
  <si>
    <t>WACC</t>
  </si>
  <si>
    <t>Valuation</t>
  </si>
  <si>
    <t>$/Sh</t>
  </si>
  <si>
    <t>NPV free cash flows</t>
  </si>
  <si>
    <t>Enterprise Value</t>
  </si>
  <si>
    <t>(+) Cash &amp; Cash Equivalents</t>
  </si>
  <si>
    <t>(-) Debt</t>
  </si>
  <si>
    <t>Implied Equity Value</t>
  </si>
  <si>
    <t>Diluted Shares</t>
  </si>
  <si>
    <t>Implied Fully Diluted Share Price</t>
  </si>
  <si>
    <t>Chart Bridge ($M)</t>
  </si>
  <si>
    <t>EV</t>
  </si>
  <si>
    <t>Terminal growth rate</t>
  </si>
  <si>
    <t>Cash</t>
  </si>
  <si>
    <t>Implied equity value</t>
  </si>
  <si>
    <t>Exit multiple (EV/revenue)</t>
  </si>
  <si>
    <t>Terminal year revenue ($000)</t>
  </si>
  <si>
    <t>Type of borrowing</t>
  </si>
  <si>
    <t>Issue date</t>
  </si>
  <si>
    <t>Due date</t>
  </si>
  <si>
    <t>Year due</t>
  </si>
  <si>
    <t>Interest rate</t>
  </si>
  <si>
    <t>Calculated rate</t>
  </si>
  <si>
    <t>Revolving credit facility</t>
  </si>
  <si>
    <t>Syndicated loan-term</t>
  </si>
  <si>
    <t>1.97%-3.02%</t>
  </si>
  <si>
    <t>Total Debt (beginning)</t>
  </si>
  <si>
    <t>Total Debt (ending)</t>
  </si>
  <si>
    <t>Current portion of total debt</t>
  </si>
  <si>
    <t>Long-term debt</t>
  </si>
  <si>
    <t>Blended interest rate</t>
  </si>
  <si>
    <t>Total cash</t>
  </si>
  <si>
    <t>Interest rate on cash</t>
  </si>
  <si>
    <t>Interest Income</t>
  </si>
  <si>
    <t xml:space="preserve">Proportion </t>
  </si>
  <si>
    <t>Repayment total</t>
  </si>
  <si>
    <t>Baseline capex</t>
  </si>
  <si>
    <t>GMP Cell Sep</t>
  </si>
  <si>
    <t>ABMF Phase 3</t>
  </si>
  <si>
    <t>ABMF P4, Station labs, Canventa, Railway, Pcourt</t>
  </si>
  <si>
    <t>Unidentified capex</t>
  </si>
  <si>
    <t>Total capex</t>
  </si>
  <si>
    <t>Revolver drawdown (paydown)</t>
  </si>
  <si>
    <t>EBITDA</t>
  </si>
  <si>
    <t>Exit multiple (EV/Revenue)</t>
  </si>
  <si>
    <t>Increase/(Decrease) in Cash</t>
  </si>
  <si>
    <t>Cash - Open</t>
  </si>
  <si>
    <t>Cash - Close</t>
  </si>
  <si>
    <t>Mandatory debt repayments</t>
  </si>
  <si>
    <t>CHANGES IN CASH</t>
  </si>
  <si>
    <t>Mandatory repayments</t>
  </si>
  <si>
    <t>Balance Sheet</t>
  </si>
  <si>
    <t>thousands of Canadian dollars (excl. per share figures)</t>
  </si>
  <si>
    <t xml:space="preserve">Income Statement </t>
  </si>
  <si>
    <t>Cash Flow Statement</t>
  </si>
  <si>
    <t xml:space="preserve">DCF Analysis  - Exit Multiple </t>
  </si>
  <si>
    <t xml:space="preserve">DCF Analysis  - Growth Perpituity </t>
  </si>
  <si>
    <t>Debt  Schedule</t>
  </si>
  <si>
    <t>Capex by project</t>
  </si>
  <si>
    <t>D&amp;A</t>
  </si>
  <si>
    <t>Type of Borrowing</t>
  </si>
  <si>
    <t>Case 2: Exit Multiple</t>
  </si>
  <si>
    <t>prime + 50bps</t>
  </si>
  <si>
    <t>Net debt</t>
  </si>
  <si>
    <t>Free cash flow</t>
  </si>
  <si>
    <t>Free Cash Flow (EBITDA - capex)</t>
  </si>
  <si>
    <t>Equity Value Sensitivity Analysis</t>
  </si>
  <si>
    <t>Company</t>
  </si>
  <si>
    <t>Deal Date</t>
  </si>
  <si>
    <t>Native Currency of Deal</t>
  </si>
  <si>
    <t>Deal Size (M)</t>
  </si>
  <si>
    <t>Pre-money Valuation (M)</t>
  </si>
  <si>
    <t>Post Valuation (M)</t>
  </si>
  <si>
    <t>% Acquired</t>
  </si>
  <si>
    <t>Revenue (M)</t>
  </si>
  <si>
    <t>BioLegend</t>
  </si>
  <si>
    <t>US Dollars (USD)</t>
  </si>
  <si>
    <t>Precision Nanosystems</t>
  </si>
  <si>
    <t>AbCellera</t>
  </si>
  <si>
    <t>Promega</t>
  </si>
  <si>
    <t>FUJIFILM Irvine Scientific</t>
  </si>
  <si>
    <t>Lonza Group</t>
  </si>
  <si>
    <t>Thermo Fisher Scientific</t>
  </si>
  <si>
    <t>Average</t>
  </si>
  <si>
    <t>Median</t>
  </si>
  <si>
    <t>Deal Synopsis</t>
  </si>
  <si>
    <t>Deal Type</t>
  </si>
  <si>
    <t>HQ Location</t>
  </si>
  <si>
    <t>The company was acquired by PerkinElmer (NYS: PKI) for $5.7 billion on September 17, 2021. The acquisition expands PerkinElmer's existing life science franchise into new segments, and its state-of-the-art campus in San Diego, California will become PerkinElmer's global Center of Excellence (CoE) for research reagent content development for the combined company.</t>
  </si>
  <si>
    <t>Merger/Acquistion</t>
  </si>
  <si>
    <t>San Diego, CA</t>
  </si>
  <si>
    <t>The company was acquired by Danaher (NYS: DHR) for an undisclosed amount on June 1, 2021.</t>
  </si>
  <si>
    <t>Vancouver, Canada</t>
  </si>
  <si>
    <t>The company raised $483 million in its initial public offering on the Nasdaq stock exchange under the ticker symbol of ABCL on December 11, 2020. A total of 24,150,000 shares were sold at a price of $20 per share. After the offering, there was a total of 265,565,268 outstanding shares (excluding the over-allotment option) priced at $20 per share, valuing the company at $5.31 billion. The underwriters were granted an option to purchase up to an additional 3,622,500 shares from the company to cover over-allotments, if any.</t>
  </si>
  <si>
    <t>IPO</t>
  </si>
  <si>
    <t>A 14% stake in the company was acquired by Eppendorf on September 9, 2020 for an undisclosed sum.</t>
  </si>
  <si>
    <t>Corporate</t>
  </si>
  <si>
    <t>Madison, WI</t>
  </si>
  <si>
    <t>The company was acquired by FUJIFILM Holdings (TKS: 4901) for $800 million on June 1, 2018. The acquisition will enhance the product portfolio and service offerings of Fujifilm and contribute to their strategic growth.</t>
  </si>
  <si>
    <t>Santa Ana, CA</t>
  </si>
  <si>
    <t>MassMutual Financial Group sold a 5.02% stake in the company (SWX: LONN) to an undisclosed investor for $263.86 million in 2018.</t>
  </si>
  <si>
    <t>Secondary Transaction - Private</t>
  </si>
  <si>
    <t>Basel, Switzerland</t>
  </si>
  <si>
    <t>The company raised $1.5 billion in a secondary public offering on the New York stock exchange under the ticker symbol of TMO on August 9, 2017. A total of 8,771,930 shares were sold at a price of $171 per share. The underwriters were granted an option to purchase up to an additional 1,315,789 shares from the company to cover over-allotments, if any.</t>
  </si>
  <si>
    <t>Public Investment 2nd Offering</t>
  </si>
  <si>
    <t>Waltham, MA</t>
  </si>
  <si>
    <t>STEMCELL Technologies Inc. /// Public company comparables</t>
  </si>
  <si>
    <t>Offset</t>
  </si>
  <si>
    <t>Lookup</t>
  </si>
  <si>
    <t>Net Debt</t>
  </si>
  <si>
    <t>Net income</t>
  </si>
  <si>
    <t>Ticker</t>
  </si>
  <si>
    <t>Company / ticker</t>
  </si>
  <si>
    <t>Share Price</t>
  </si>
  <si>
    <t>Market Cap (M)</t>
  </si>
  <si>
    <t>Net Debt (M)</t>
  </si>
  <si>
    <t>EV (M)</t>
  </si>
  <si>
    <t>Earnings (M)</t>
  </si>
  <si>
    <t>EPS (F.D.)</t>
  </si>
  <si>
    <t>P/E (x)</t>
  </si>
  <si>
    <t>EBITDA (M)</t>
  </si>
  <si>
    <t>EV/EBITDA (x)</t>
  </si>
  <si>
    <t>Net debt/EBITDA (x)</t>
  </si>
  <si>
    <t>EV/Revenue (x)</t>
  </si>
  <si>
    <t>FCF (M)</t>
  </si>
  <si>
    <t>FCF yield (%)</t>
  </si>
  <si>
    <t>NYSE: TMO</t>
  </si>
  <si>
    <t>Charles River Laboratories</t>
  </si>
  <si>
    <t>NYSE: CRL</t>
  </si>
  <si>
    <t>Bio-Techne</t>
  </si>
  <si>
    <t>NASDAQ: TECH</t>
  </si>
  <si>
    <t>SWX: LONN</t>
  </si>
  <si>
    <t>Abcellera</t>
  </si>
  <si>
    <t>NASDAQ: ABCL</t>
  </si>
  <si>
    <t>Danaher</t>
  </si>
  <si>
    <t>NYSE: DHR</t>
  </si>
  <si>
    <t>STEMCELL Technologies</t>
  </si>
  <si>
    <t>na</t>
  </si>
  <si>
    <t>PRIVATE</t>
  </si>
  <si>
    <t>N/A</t>
  </si>
  <si>
    <t>Average (excl. STEMCELL)</t>
  </si>
  <si>
    <t>Median (excl. STEMCELL)</t>
  </si>
  <si>
    <t>Implied equity value (based on 2021 actuals)</t>
  </si>
  <si>
    <t>(millions of Canadian dollars)</t>
  </si>
  <si>
    <t>P/E</t>
  </si>
  <si>
    <t>EV/EBITDA</t>
  </si>
  <si>
    <t>EV/Revenue</t>
  </si>
  <si>
    <t>FCF yield</t>
  </si>
  <si>
    <t>STEMCELL</t>
  </si>
  <si>
    <t>(average)</t>
  </si>
  <si>
    <t>(median)</t>
  </si>
  <si>
    <t xml:space="preserve">(median) </t>
  </si>
  <si>
    <t>currency</t>
  </si>
  <si>
    <t>USD</t>
  </si>
  <si>
    <t>CHF</t>
  </si>
  <si>
    <t>CAD</t>
  </si>
  <si>
    <t>units</t>
  </si>
  <si>
    <t>millions</t>
  </si>
  <si>
    <t>thousands</t>
  </si>
  <si>
    <t>year-end</t>
  </si>
  <si>
    <t>Miltenyi Biotech</t>
  </si>
  <si>
    <t>Biolegend</t>
  </si>
  <si>
    <t>Fujifilm Irvine Scientific</t>
  </si>
  <si>
    <t>Operating Income</t>
  </si>
  <si>
    <t>Basic Shares</t>
  </si>
  <si>
    <t>Short term Debt</t>
  </si>
  <si>
    <t>Long term Debt</t>
  </si>
  <si>
    <t>Cash and Equivalents</t>
  </si>
  <si>
    <t>CAPEX</t>
  </si>
  <si>
    <t>Taxes</t>
  </si>
  <si>
    <t>Calculations</t>
  </si>
  <si>
    <t>Net debt to EBITDA</t>
  </si>
  <si>
    <t>Limited data in presentation</t>
  </si>
  <si>
    <t xml:space="preserve">Danaher is parent co. </t>
  </si>
  <si>
    <t>Private, no parent</t>
  </si>
  <si>
    <t>* Acquired by Perkin Elmer</t>
  </si>
  <si>
    <t>*Irvine Scientific acquired by Fujifilm in June 2018</t>
  </si>
  <si>
    <t>Formatting legend</t>
  </si>
  <si>
    <t>Special values</t>
  </si>
  <si>
    <t>Formulas</t>
  </si>
  <si>
    <t>Links</t>
  </si>
  <si>
    <t>Common units (millions)</t>
  </si>
  <si>
    <t>Currency</t>
  </si>
  <si>
    <t>Deal #</t>
  </si>
  <si>
    <t>Sources: Company Reports</t>
  </si>
  <si>
    <t>Sources: Company Reports, financial projections</t>
  </si>
  <si>
    <t>Source: Company Reports, PitchBook</t>
  </si>
  <si>
    <t>Notes: revenue estimates are from the year of acquisition unless otherwise noted, valuations are in native currency unless otherwise noted</t>
  </si>
  <si>
    <t>Swiss Franc (CHF)</t>
  </si>
  <si>
    <t>Implied equity value (based on 2022 forecast)</t>
  </si>
  <si>
    <t>Implied equity value (based on 2023 forecast)</t>
  </si>
  <si>
    <t>STEMCELL Technologies Inc. /// M&amp;A and deal comparables</t>
  </si>
  <si>
    <t>STEMCELL Technologies Inc. /// Valuation Summary</t>
  </si>
  <si>
    <t>DCF</t>
  </si>
  <si>
    <t>Exit multiple</t>
  </si>
  <si>
    <t>Public comps</t>
  </si>
  <si>
    <t>Deal comps</t>
  </si>
  <si>
    <t>Valuation Methodology (median)</t>
  </si>
  <si>
    <t>Terminal growth model</t>
  </si>
  <si>
    <t>Valuation Methodology (average)</t>
  </si>
  <si>
    <t>Canadian dollars</t>
  </si>
  <si>
    <t>Current</t>
  </si>
  <si>
    <t>Chart Data</t>
  </si>
  <si>
    <t>2022P</t>
  </si>
  <si>
    <t>2023P</t>
  </si>
  <si>
    <t>2024P</t>
  </si>
  <si>
    <t>2025P</t>
  </si>
  <si>
    <t>2026P</t>
  </si>
  <si>
    <t>2027P</t>
  </si>
  <si>
    <t>2028P</t>
  </si>
  <si>
    <t>2029P</t>
  </si>
  <si>
    <t>2030P</t>
  </si>
  <si>
    <t>2031P</t>
  </si>
  <si>
    <t>2032P</t>
  </si>
  <si>
    <t>2033P</t>
  </si>
  <si>
    <t>2034P</t>
  </si>
  <si>
    <t>2035P</t>
  </si>
  <si>
    <t>2022P valuation (median)</t>
  </si>
  <si>
    <t>2022P valuation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</si>
</sst>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4" formatCode="_-&quot;$&quot;* #,##0.00_-;\-&quot;$&quot;* #,##0.00_-;_-&quot;$&quot;* &quot;-&quot;??_-;_-@_-"/>
    <numFmt numFmtId="164" formatCode="&quot;$&quot;#,##0_);\(&quot;$&quot;#,##0\)"/>
    <numFmt numFmtId="165" formatCode="&quot;$&quot;#,##0_);[Red]\(&quot;$&quot;#,##0\)"/>
    <numFmt numFmtId="166" formatCode="&quot;$&quot;#,##0.00_);\(&quot;$&quot;#,##0.00\)"/>
    <numFmt numFmtId="167" formatCode="_(&quot;$&quot;* #,##0.00_);_(&quot;$&quot;* \(#,##0.00\);_(&quot;$&quot;* &quot;-&quot;??_);_(@_)"/>
    <numFmt numFmtId="168" formatCode="_(* #,##0.00_);_(* \(#,##0.00\);_(* &quot;-&quot;??_);_(@_)"/>
    <numFmt numFmtId="169" formatCode="0.0%"/>
    <numFmt numFmtId="170" formatCode="0.0"/>
    <numFmt numFmtId="171" formatCode="_(* #,##0_);_(* \(#,##0\);_(* &quot;-&quot;??_);_(@_)"/>
    <numFmt numFmtId="172" formatCode="&quot;$&quot;#,##0.0_);\(&quot;$&quot;#,##0.0\)"/>
    <numFmt numFmtId="173" formatCode="[$-409]mmmm\ d\,\ yyyy;@"/>
    <numFmt numFmtId="174" formatCode="[$-409]mmm\-yy;@"/>
    <numFmt numFmtId="175" formatCode="0_);[Red]\(0\)"/>
    <numFmt numFmtId="176" formatCode="General\ \ \ \ "/>
    <numFmt numFmtId="177" formatCode="#,##0.0_);\(#,##0.0\)"/>
    <numFmt numFmtId="178" formatCode="&quot;$&quot;#,##0.00"/>
    <numFmt numFmtId="179" formatCode="0.0_);\(0.0\)"/>
    <numFmt numFmtId="180" formatCode="0.00_);\(0.00\)"/>
    <numFmt numFmtId="181" formatCode="&quot;$&quot;#,##0"/>
    <numFmt numFmtId="182" formatCode="_(&quot;$&quot;* #,##0_);_(&quot;$&quot;* \(#,##0\);_(&quot;$&quot;* &quot;-&quot;??_);_(@_)"/>
    <numFmt numFmtId="183" formatCode="0.0\x"/>
    <numFmt numFmtId="184" formatCode="_([$$-409]* #,##0.00_);_([$$-409]* \(#,##0.00\);_([$$-409]* &quot;-&quot;??_);_(@_)"/>
    <numFmt numFmtId="185" formatCode="_-&quot;$&quot;* #,##0_-;\-&quot;$&quot;* #,##0_-;_-&quot;$&quot;* &quot;-&quot;??_-;_-@_-"/>
    <numFmt numFmtId="186" formatCode="_([$$-409]* #,##0_);_([$$-409]* \(#,##0\);_([$$-409]* &quot;-&quot;_);_(@_)"/>
    <numFmt numFmtId="187" formatCode="_-* #,##0.00\ [$CHF-100C]_-;\-* #,##0.00\ [$CHF-100C]_-;_-* &quot;-&quot;??\ [$CHF-100C]_-;_-@_-"/>
    <numFmt numFmtId="188" formatCode="_-* #,##0\ [$CHF-100C]_-;\-* #,##0\ [$CHF-100C]_-;_-* &quot;-&quot;\ [$CHF-100C]_-;_-@_-"/>
    <numFmt numFmtId="189" formatCode="_-* #,##0.00\ [$CHF-100C]_-;\-* #,##0.00\ [$CHF-100C]_-;_-* &quot;-&quot;\ [$CHF-100C]_-;_-@_-"/>
    <numFmt numFmtId="190" formatCode="#,##0.000"/>
    <numFmt numFmtId="191" formatCode="#,##0.0"/>
    <numFmt numFmtId="192" formatCode="&quot;$&quot;#,##0.0&quot;B&quot;;\(&quot;$&quot;#,##0.0\)&quot;B&quot;"/>
  </numFmts>
  <fonts count="71"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b/>
      <sz val="10"/>
      <color theme="0"/>
      <name val="Calibri"/>
      <family val="2"/>
      <scheme val="minor"/>
    </font>
    <font>
      <sz val="11"/>
      <color theme="1"/>
      <name val="Calibri"/>
      <family val="2"/>
      <scheme val="minor"/>
    </font>
    <font>
      <sz val="10"/>
      <name val="Arial"/>
      <family val="2"/>
    </font>
    <font>
      <sz val="9"/>
      <color theme="1"/>
      <name val="Calibri"/>
      <family val="2"/>
      <scheme val="minor"/>
    </font>
    <font>
      <sz val="10"/>
      <name val="Calibri"/>
      <family val="2"/>
      <scheme val="minor"/>
    </font>
    <font>
      <sz val="10"/>
      <name val="Helv"/>
    </font>
    <font>
      <sz val="10"/>
      <name val="Helvetica"/>
      <family val="2"/>
    </font>
    <font>
      <sz val="11"/>
      <color theme="1"/>
      <name val="Arial"/>
      <family val="2"/>
    </font>
    <font>
      <b/>
      <sz val="14"/>
      <color theme="1"/>
      <name val="Arial"/>
      <family val="2"/>
    </font>
    <font>
      <b/>
      <sz val="11"/>
      <color theme="1"/>
      <name val="Arial"/>
      <family val="2"/>
    </font>
    <font>
      <sz val="10"/>
      <color theme="1"/>
      <name val="Arial"/>
      <family val="2"/>
    </font>
    <font>
      <b/>
      <sz val="12"/>
      <name val="Arial"/>
      <family val="2"/>
    </font>
    <font>
      <b/>
      <sz val="11"/>
      <name val="Arial"/>
      <family val="2"/>
    </font>
    <font>
      <b/>
      <sz val="14"/>
      <name val="Arial"/>
      <family val="2"/>
    </font>
    <font>
      <b/>
      <sz val="10"/>
      <name val="Arial"/>
      <family val="2"/>
    </font>
    <font>
      <b/>
      <sz val="9"/>
      <color indexed="81"/>
      <name val="Tahoma"/>
      <family val="2"/>
    </font>
    <font>
      <sz val="9"/>
      <color indexed="81"/>
      <name val="Tahoma"/>
      <family val="2"/>
    </font>
    <font>
      <sz val="10"/>
      <name val="Helvetica"/>
    </font>
    <font>
      <sz val="9"/>
      <color theme="0"/>
      <name val="Calibri"/>
      <family val="2"/>
      <scheme val="minor"/>
    </font>
    <font>
      <b/>
      <sz val="9"/>
      <color theme="0"/>
      <name val="Calibri"/>
      <family val="2"/>
      <scheme val="minor"/>
    </font>
    <font>
      <sz val="9"/>
      <name val="Calibri"/>
      <family val="2"/>
      <scheme val="minor"/>
    </font>
    <font>
      <b/>
      <sz val="9"/>
      <name val="Calibri"/>
      <family val="2"/>
      <scheme val="minor"/>
    </font>
    <font>
      <b/>
      <sz val="9"/>
      <color rgb="FFFF0000"/>
      <name val="Calibri"/>
      <family val="2"/>
      <scheme val="minor"/>
    </font>
    <font>
      <i/>
      <sz val="9"/>
      <color rgb="FFFF0000"/>
      <name val="Calibri"/>
      <family val="2"/>
      <scheme val="minor"/>
    </font>
    <font>
      <i/>
      <sz val="9"/>
      <name val="Calibri"/>
      <family val="2"/>
      <scheme val="minor"/>
    </font>
    <font>
      <b/>
      <sz val="9"/>
      <color indexed="10"/>
      <name val="Calibri"/>
      <family val="2"/>
      <scheme val="minor"/>
    </font>
    <font>
      <sz val="9"/>
      <color indexed="8"/>
      <name val="Calibri"/>
      <family val="2"/>
      <scheme val="minor"/>
    </font>
    <font>
      <b/>
      <sz val="9"/>
      <color theme="1"/>
      <name val="Calibri"/>
      <family val="2"/>
      <scheme val="minor"/>
    </font>
    <font>
      <sz val="9"/>
      <color rgb="FF0000FF"/>
      <name val="Calibri"/>
      <family val="2"/>
      <scheme val="minor"/>
    </font>
    <font>
      <b/>
      <sz val="9"/>
      <color rgb="FF0000FF"/>
      <name val="Calibri"/>
      <family val="2"/>
      <scheme val="minor"/>
    </font>
    <font>
      <b/>
      <sz val="9"/>
      <color indexed="43"/>
      <name val="Calibri"/>
      <family val="2"/>
      <scheme val="minor"/>
    </font>
    <font>
      <sz val="9"/>
      <color indexed="43"/>
      <name val="Calibri"/>
      <family val="2"/>
      <scheme val="minor"/>
    </font>
    <font>
      <b/>
      <sz val="9"/>
      <color indexed="8"/>
      <name val="Calibri"/>
      <family val="2"/>
      <scheme val="minor"/>
    </font>
    <font>
      <sz val="9"/>
      <color indexed="12"/>
      <name val="Calibri"/>
      <family val="2"/>
      <scheme val="minor"/>
    </font>
    <font>
      <sz val="9"/>
      <color indexed="10"/>
      <name val="Calibri"/>
      <family val="2"/>
      <scheme val="minor"/>
    </font>
    <font>
      <sz val="9"/>
      <color rgb="FF00B050"/>
      <name val="Calibri"/>
      <family val="2"/>
      <scheme val="minor"/>
    </font>
    <font>
      <i/>
      <sz val="9"/>
      <color theme="1"/>
      <name val="Calibri"/>
      <family val="2"/>
      <scheme val="minor"/>
    </font>
    <font>
      <b/>
      <sz val="9"/>
      <color rgb="FFFFFFFF"/>
      <name val="Calibri"/>
      <family val="2"/>
      <scheme val="minor"/>
    </font>
    <font>
      <sz val="9"/>
      <color rgb="FF000000"/>
      <name val="Calibri"/>
      <family val="2"/>
      <scheme val="minor"/>
    </font>
    <font>
      <b/>
      <sz val="9"/>
      <color rgb="FF000000"/>
      <name val="Calibri"/>
      <family val="2"/>
      <scheme val="minor"/>
    </font>
    <font>
      <i/>
      <sz val="9"/>
      <color theme="0"/>
      <name val="Calibri"/>
      <family val="2"/>
      <scheme val="minor"/>
    </font>
    <font>
      <b/>
      <i/>
      <sz val="9"/>
      <color theme="1"/>
      <name val="Calibri"/>
      <family val="2"/>
      <scheme val="minor"/>
    </font>
    <font>
      <b/>
      <sz val="10"/>
      <color theme="1"/>
      <name val="Calibri"/>
      <family val="2"/>
      <scheme val="minor"/>
    </font>
    <font>
      <i/>
      <sz val="8"/>
      <color theme="1"/>
      <name val="Calibri"/>
      <family val="2"/>
      <scheme val="minor"/>
    </font>
    <font>
      <sz val="8"/>
      <color theme="1"/>
      <name val="Calibri"/>
      <family val="2"/>
      <scheme val="minor"/>
    </font>
    <font>
      <b/>
      <sz val="8"/>
      <name val="Calibri"/>
      <family val="2"/>
      <scheme val="minor"/>
    </font>
    <font>
      <sz val="8"/>
      <color rgb="FF0000FF"/>
      <name val="Calibri"/>
      <family val="2"/>
      <scheme val="minor"/>
    </font>
    <font>
      <sz val="8"/>
      <color rgb="FF00B050"/>
      <name val="Calibri"/>
      <family val="2"/>
      <scheme val="minor"/>
    </font>
    <font>
      <sz val="8"/>
      <name val="Calibri"/>
      <family val="2"/>
      <scheme val="minor"/>
    </font>
    <font>
      <sz val="9"/>
      <color indexed="81"/>
      <name val="Tahoma"/>
      <charset val="1"/>
    </font>
    <font>
      <b/>
      <sz val="9"/>
      <color indexed="81"/>
      <name val="Tahoma"/>
      <charset val="1"/>
    </font>
    <font>
      <b/>
      <i/>
      <sz val="9"/>
      <name val="Calibri"/>
      <family val="2"/>
      <scheme val="minor"/>
    </font>
    <font>
      <b/>
      <i/>
      <sz val="9"/>
      <color rgb="FF0000FF"/>
      <name val="Calibri"/>
      <family val="2"/>
      <scheme val="minor"/>
    </font>
    <font>
      <sz val="9"/>
      <color rgb="FFFF0000"/>
      <name val="Calibri"/>
      <family val="2"/>
      <scheme val="minor"/>
    </font>
    <font>
      <b/>
      <sz val="11"/>
      <color theme="1"/>
      <name val="Calibri"/>
      <family val="2"/>
      <scheme val="minor"/>
    </font>
    <font>
      <b/>
      <sz val="13"/>
      <color theme="1"/>
      <name val="Calibri"/>
      <family val="2"/>
      <scheme val="minor"/>
    </font>
    <font>
      <b/>
      <sz val="12"/>
      <color theme="1"/>
      <name val="Calibri"/>
      <family val="2"/>
      <scheme val="minor"/>
    </font>
    <font>
      <b/>
      <sz val="8"/>
      <color theme="0"/>
      <name val="Arial"/>
      <family val="2"/>
    </font>
    <font>
      <sz val="8"/>
      <color theme="1"/>
      <name val="Arial"/>
      <family val="2"/>
    </font>
    <font>
      <b/>
      <i/>
      <sz val="10"/>
      <color theme="1"/>
      <name val="Calibri"/>
      <family val="2"/>
      <scheme val="minor"/>
    </font>
    <font>
      <b/>
      <i/>
      <sz val="9"/>
      <color theme="0"/>
      <name val="Calibri"/>
      <family val="2"/>
      <scheme val="minor"/>
    </font>
    <font>
      <i/>
      <sz val="9"/>
      <color rgb="FF0000FF"/>
      <name val="Calibri"/>
      <family val="2"/>
      <scheme val="minor"/>
    </font>
    <font>
      <sz val="9"/>
      <color rgb="FF334152"/>
      <name val="Calibri"/>
      <family val="2"/>
      <scheme val="minor"/>
    </font>
    <font>
      <b/>
      <u/>
      <sz val="9"/>
      <color theme="1"/>
      <name val="Calibri"/>
      <family val="2"/>
      <scheme val="minor"/>
    </font>
    <font>
      <i/>
      <sz val="10"/>
      <color theme="1"/>
      <name val="Calibri"/>
      <family val="2"/>
      <scheme val="minor"/>
    </font>
    <font>
      <sz val="10"/>
      <color rgb="FF000000"/>
      <name val="Calibri"/>
      <family val="2"/>
    </font>
  </fonts>
  <fills count="14">
    <fill>
      <patternFill patternType="none"/>
    </fill>
    <fill>
      <patternFill patternType="gray125"/>
    </fill>
    <fill>
      <patternFill patternType="solid">
        <fgColor theme="0"/>
        <bgColor indexed="64"/>
      </patternFill>
    </fill>
    <fill>
      <patternFill patternType="solid">
        <fgColor theme="1" tint="0.499984740745262"/>
        <bgColor indexed="64"/>
      </patternFill>
    </fill>
    <fill>
      <patternFill patternType="solid">
        <fgColor theme="6"/>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bgColor indexed="44"/>
      </patternFill>
    </fill>
    <fill>
      <patternFill patternType="solid">
        <fgColor theme="1" tint="0.34998626667073579"/>
        <bgColor indexed="64"/>
      </patternFill>
    </fill>
    <fill>
      <patternFill patternType="solid">
        <fgColor theme="1" tint="0.34998626667073579"/>
        <bgColor indexed="44"/>
      </patternFill>
    </fill>
    <fill>
      <patternFill patternType="solid">
        <fgColor theme="3"/>
        <bgColor indexed="64"/>
      </patternFill>
    </fill>
    <fill>
      <patternFill patternType="solid">
        <fgColor theme="3" tint="0.79998168889431442"/>
        <bgColor indexed="64"/>
      </patternFill>
    </fill>
    <fill>
      <patternFill patternType="solid">
        <fgColor theme="0" tint="-4.9989318521683403E-2"/>
        <bgColor indexed="64"/>
      </patternFill>
    </fill>
  </fills>
  <borders count="12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indexed="64"/>
      </right>
      <top style="thin">
        <color indexed="64"/>
      </top>
      <bottom/>
      <diagonal/>
    </border>
    <border>
      <left/>
      <right/>
      <top/>
      <bottom style="thin">
        <color auto="1"/>
      </bottom>
      <diagonal/>
    </border>
    <border>
      <left/>
      <right/>
      <top/>
      <bottom style="medium">
        <color auto="1"/>
      </bottom>
      <diagonal/>
    </border>
    <border>
      <left/>
      <right/>
      <top/>
      <bottom style="double">
        <color auto="1"/>
      </bottom>
      <diagonal/>
    </border>
    <border>
      <left/>
      <right style="thin">
        <color indexed="64"/>
      </right>
      <top/>
      <bottom style="thin">
        <color indexed="64"/>
      </bottom>
      <diagonal/>
    </border>
    <border>
      <left/>
      <right/>
      <top/>
      <bottom style="thick">
        <color auto="1"/>
      </bottom>
      <diagonal/>
    </border>
    <border>
      <left style="thin">
        <color auto="1"/>
      </left>
      <right style="hair">
        <color theme="1" tint="0.24994659260841701"/>
      </right>
      <top style="thin">
        <color auto="1"/>
      </top>
      <bottom/>
      <diagonal/>
    </border>
    <border>
      <left style="hair">
        <color theme="1" tint="0.24994659260841701"/>
      </left>
      <right style="hair">
        <color theme="1" tint="0.24994659260841701"/>
      </right>
      <top style="thin">
        <color auto="1"/>
      </top>
      <bottom/>
      <diagonal/>
    </border>
    <border>
      <left style="hair">
        <color theme="1" tint="0.24994659260841701"/>
      </left>
      <right style="thin">
        <color auto="1"/>
      </right>
      <top style="thin">
        <color auto="1"/>
      </top>
      <bottom/>
      <diagonal/>
    </border>
    <border>
      <left style="thin">
        <color auto="1"/>
      </left>
      <right style="hair">
        <color theme="1" tint="0.24994659260841701"/>
      </right>
      <top/>
      <bottom/>
      <diagonal/>
    </border>
    <border>
      <left style="hair">
        <color theme="1" tint="0.24994659260841701"/>
      </left>
      <right style="hair">
        <color theme="1" tint="0.24994659260841701"/>
      </right>
      <top/>
      <bottom/>
      <diagonal/>
    </border>
    <border>
      <left style="hair">
        <color theme="1" tint="0.24994659260841701"/>
      </left>
      <right style="thin">
        <color auto="1"/>
      </right>
      <top/>
      <bottom/>
      <diagonal/>
    </border>
    <border>
      <left style="thin">
        <color auto="1"/>
      </left>
      <right style="hair">
        <color theme="1" tint="0.24994659260841701"/>
      </right>
      <top style="thin">
        <color auto="1"/>
      </top>
      <bottom style="thin">
        <color auto="1"/>
      </bottom>
      <diagonal/>
    </border>
    <border>
      <left style="hair">
        <color theme="1" tint="0.24994659260841701"/>
      </left>
      <right style="hair">
        <color theme="1" tint="0.24994659260841701"/>
      </right>
      <top style="thin">
        <color auto="1"/>
      </top>
      <bottom style="thin">
        <color auto="1"/>
      </bottom>
      <diagonal/>
    </border>
    <border>
      <left style="hair">
        <color theme="1" tint="0.24994659260841701"/>
      </left>
      <right style="thin">
        <color auto="1"/>
      </right>
      <top style="thin">
        <color auto="1"/>
      </top>
      <bottom style="thin">
        <color auto="1"/>
      </bottom>
      <diagonal/>
    </border>
    <border>
      <left/>
      <right style="hair">
        <color theme="2" tint="-0.749961851863155"/>
      </right>
      <top style="thin">
        <color auto="1"/>
      </top>
      <bottom/>
      <diagonal/>
    </border>
    <border>
      <left style="hair">
        <color theme="2" tint="-0.749961851863155"/>
      </left>
      <right style="hair">
        <color theme="2" tint="-0.749961851863155"/>
      </right>
      <top style="thin">
        <color auto="1"/>
      </top>
      <bottom/>
      <diagonal/>
    </border>
    <border>
      <left style="hair">
        <color theme="2" tint="-0.749961851863155"/>
      </left>
      <right style="thin">
        <color indexed="64"/>
      </right>
      <top style="thin">
        <color auto="1"/>
      </top>
      <bottom/>
      <diagonal/>
    </border>
    <border>
      <left/>
      <right style="hair">
        <color theme="2" tint="-0.749961851863155"/>
      </right>
      <top/>
      <bottom/>
      <diagonal/>
    </border>
    <border>
      <left style="hair">
        <color theme="2" tint="-0.749961851863155"/>
      </left>
      <right style="hair">
        <color theme="2" tint="-0.749961851863155"/>
      </right>
      <top/>
      <bottom/>
      <diagonal/>
    </border>
    <border>
      <left style="hair">
        <color theme="2" tint="-0.749961851863155"/>
      </left>
      <right style="thin">
        <color auto="1"/>
      </right>
      <top/>
      <bottom/>
      <diagonal/>
    </border>
    <border>
      <left style="hair">
        <color theme="2" tint="-0.749961851863155"/>
      </left>
      <right/>
      <top/>
      <bottom/>
      <diagonal/>
    </border>
    <border>
      <left/>
      <right style="hair">
        <color theme="2" tint="-0.749961851863155"/>
      </right>
      <top/>
      <bottom style="thin">
        <color indexed="64"/>
      </bottom>
      <diagonal/>
    </border>
    <border>
      <left style="hair">
        <color theme="2" tint="-0.749961851863155"/>
      </left>
      <right style="hair">
        <color theme="2" tint="-0.749961851863155"/>
      </right>
      <top/>
      <bottom style="thin">
        <color indexed="64"/>
      </bottom>
      <diagonal/>
    </border>
    <border>
      <left style="hair">
        <color theme="2" tint="-0.749961851863155"/>
      </left>
      <right style="thin">
        <color indexed="64"/>
      </right>
      <top/>
      <bottom style="thin">
        <color indexed="64"/>
      </bottom>
      <diagonal/>
    </border>
    <border>
      <left style="thin">
        <color auto="1"/>
      </left>
      <right style="hair">
        <color theme="2" tint="-0.749961851863155"/>
      </right>
      <top style="thin">
        <color auto="1"/>
      </top>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indexed="64"/>
      </right>
      <top style="thin">
        <color auto="1"/>
      </top>
      <bottom/>
      <diagonal/>
    </border>
    <border>
      <left/>
      <right style="hair">
        <color auto="1"/>
      </right>
      <top/>
      <bottom/>
      <diagonal/>
    </border>
    <border>
      <left style="hair">
        <color auto="1"/>
      </left>
      <right style="hair">
        <color auto="1"/>
      </right>
      <top/>
      <bottom/>
      <diagonal/>
    </border>
    <border>
      <left style="hair">
        <color auto="1"/>
      </left>
      <right style="thin">
        <color indexed="64"/>
      </right>
      <top/>
      <bottom/>
      <diagonal/>
    </border>
    <border>
      <left/>
      <right style="hair">
        <color auto="1"/>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thin">
        <color auto="1"/>
      </left>
      <right style="hair">
        <color theme="2" tint="-0.749961851863155"/>
      </right>
      <top/>
      <bottom/>
      <diagonal/>
    </border>
    <border>
      <left style="thin">
        <color auto="1"/>
      </left>
      <right style="hair">
        <color theme="2" tint="-0.749961851863155"/>
      </right>
      <top style="thin">
        <color auto="1"/>
      </top>
      <bottom style="thin">
        <color auto="1"/>
      </bottom>
      <diagonal/>
    </border>
    <border>
      <left style="hair">
        <color theme="2" tint="-0.749961851863155"/>
      </left>
      <right style="hair">
        <color theme="2" tint="-0.749961851863155"/>
      </right>
      <top style="thin">
        <color auto="1"/>
      </top>
      <bottom style="thin">
        <color auto="1"/>
      </bottom>
      <diagonal/>
    </border>
    <border>
      <left style="hair">
        <color theme="2" tint="-0.749961851863155"/>
      </left>
      <right style="thin">
        <color auto="1"/>
      </right>
      <top style="thin">
        <color auto="1"/>
      </top>
      <bottom style="thin">
        <color auto="1"/>
      </bottom>
      <diagonal/>
    </border>
    <border>
      <left style="thin">
        <color auto="1"/>
      </left>
      <right style="hair">
        <color theme="2" tint="-0.749961851863155"/>
      </right>
      <top/>
      <bottom style="thin">
        <color auto="1"/>
      </bottom>
      <diagonal/>
    </border>
    <border>
      <left style="thin">
        <color auto="1"/>
      </left>
      <right style="hair">
        <color auto="1"/>
      </right>
      <top/>
      <bottom/>
      <diagonal/>
    </border>
    <border>
      <left style="thin">
        <color auto="1"/>
      </left>
      <right style="hair">
        <color auto="1"/>
      </right>
      <top/>
      <bottom style="thin">
        <color indexed="64"/>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theme="0" tint="-0.499984740745262"/>
      </left>
      <right style="hair">
        <color theme="0" tint="-0.499984740745262"/>
      </right>
      <top style="thin">
        <color indexed="64"/>
      </top>
      <bottom style="double">
        <color indexed="64"/>
      </bottom>
      <diagonal/>
    </border>
    <border>
      <left style="hair">
        <color theme="0" tint="-0.499984740745262"/>
      </left>
      <right style="thin">
        <color auto="1"/>
      </right>
      <top style="thin">
        <color indexed="64"/>
      </top>
      <bottom style="double">
        <color indexed="64"/>
      </bottom>
      <diagonal/>
    </border>
    <border>
      <left/>
      <right/>
      <top style="thin">
        <color indexed="64"/>
      </top>
      <bottom style="double">
        <color indexed="64"/>
      </bottom>
      <diagonal/>
    </border>
    <border>
      <left/>
      <right style="thin">
        <color auto="1"/>
      </right>
      <top style="thin">
        <color indexed="64"/>
      </top>
      <bottom style="double">
        <color indexed="64"/>
      </bottom>
      <diagonal/>
    </border>
    <border>
      <left style="hair">
        <color theme="0" tint="-0.499984740745262"/>
      </left>
      <right style="hair">
        <color theme="0" tint="-0.499984740745262"/>
      </right>
      <top style="double">
        <color indexed="64"/>
      </top>
      <bottom style="double">
        <color indexed="64"/>
      </bottom>
      <diagonal/>
    </border>
    <border>
      <left style="hair">
        <color theme="0" tint="-0.499984740745262"/>
      </left>
      <right style="thin">
        <color indexed="64"/>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hair">
        <color theme="0" tint="-0.499984740745262"/>
      </left>
      <right style="hair">
        <color theme="0" tint="-0.499984740745262"/>
      </right>
      <top style="double">
        <color indexed="64"/>
      </top>
      <bottom/>
      <diagonal/>
    </border>
    <border>
      <left style="hair">
        <color theme="0" tint="-0.499984740745262"/>
      </left>
      <right style="thin">
        <color auto="1"/>
      </right>
      <top style="double">
        <color indexed="64"/>
      </top>
      <bottom/>
      <diagonal/>
    </border>
    <border>
      <left style="hair">
        <color theme="0" tint="-0.499984740745262"/>
      </left>
      <right style="hair">
        <color theme="0" tint="-0.499984740745262"/>
      </right>
      <top/>
      <bottom/>
      <diagonal/>
    </border>
    <border>
      <left style="hair">
        <color theme="0" tint="-0.499984740745262"/>
      </left>
      <right style="thin">
        <color indexed="64"/>
      </right>
      <top/>
      <bottom/>
      <diagonal/>
    </border>
    <border>
      <left style="thin">
        <color indexed="64"/>
      </left>
      <right style="hair">
        <color theme="0" tint="-0.499984740745262"/>
      </right>
      <top style="thin">
        <color indexed="64"/>
      </top>
      <bottom style="hair">
        <color indexed="64"/>
      </bottom>
      <diagonal/>
    </border>
    <border>
      <left style="hair">
        <color theme="0" tint="-0.499984740745262"/>
      </left>
      <right style="hair">
        <color theme="0" tint="-0.499984740745262"/>
      </right>
      <top style="thin">
        <color indexed="64"/>
      </top>
      <bottom style="hair">
        <color indexed="64"/>
      </bottom>
      <diagonal/>
    </border>
    <border>
      <left style="hair">
        <color theme="0" tint="-0.499984740745262"/>
      </left>
      <right style="thin">
        <color auto="1"/>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theme="0" tint="-0.499984740745262"/>
      </right>
      <top/>
      <bottom style="thin">
        <color auto="1"/>
      </bottom>
      <diagonal/>
    </border>
    <border>
      <left style="hair">
        <color theme="0" tint="-0.499984740745262"/>
      </left>
      <right style="hair">
        <color theme="0" tint="-0.499984740745262"/>
      </right>
      <top/>
      <bottom style="thin">
        <color auto="1"/>
      </bottom>
      <diagonal/>
    </border>
    <border>
      <left style="hair">
        <color theme="0" tint="-0.499984740745262"/>
      </left>
      <right style="thin">
        <color auto="1"/>
      </right>
      <top/>
      <bottom style="thin">
        <color auto="1"/>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style="hair">
        <color indexed="64"/>
      </right>
      <top/>
      <bottom style="hair">
        <color theme="0" tint="-0.499984740745262"/>
      </bottom>
      <diagonal/>
    </border>
    <border>
      <left style="hair">
        <color indexed="64"/>
      </left>
      <right style="hair">
        <color indexed="64"/>
      </right>
      <top/>
      <bottom style="hair">
        <color theme="0" tint="-0.499984740745262"/>
      </bottom>
      <diagonal/>
    </border>
    <border>
      <left style="hair">
        <color indexed="64"/>
      </left>
      <right style="thin">
        <color indexed="64"/>
      </right>
      <top/>
      <bottom style="hair">
        <color theme="0" tint="-0.499984740745262"/>
      </bottom>
      <diagonal/>
    </border>
    <border>
      <left style="thin">
        <color indexed="64"/>
      </left>
      <right style="hair">
        <color indexed="64"/>
      </right>
      <top style="hair">
        <color theme="0" tint="-0.499984740745262"/>
      </top>
      <bottom style="thin">
        <color indexed="64"/>
      </bottom>
      <diagonal/>
    </border>
    <border>
      <left style="hair">
        <color indexed="64"/>
      </left>
      <right style="hair">
        <color indexed="64"/>
      </right>
      <top style="hair">
        <color theme="0" tint="-0.499984740745262"/>
      </top>
      <bottom style="thin">
        <color indexed="64"/>
      </bottom>
      <diagonal/>
    </border>
    <border>
      <left style="hair">
        <color indexed="64"/>
      </left>
      <right style="thin">
        <color indexed="64"/>
      </right>
      <top style="hair">
        <color theme="0" tint="-0.499984740745262"/>
      </top>
      <bottom style="thin">
        <color indexed="64"/>
      </bottom>
      <diagonal/>
    </border>
    <border>
      <left style="thin">
        <color indexed="64"/>
      </left>
      <right style="hair">
        <color theme="0" tint="-0.499984740745262"/>
      </right>
      <top style="thin">
        <color indexed="64"/>
      </top>
      <bottom style="double">
        <color indexed="64"/>
      </bottom>
      <diagonal/>
    </border>
    <border>
      <left style="thin">
        <color indexed="64"/>
      </left>
      <right style="hair">
        <color theme="0" tint="-0.499984740745262"/>
      </right>
      <top/>
      <bottom style="hair">
        <color indexed="64"/>
      </bottom>
      <diagonal/>
    </border>
    <border>
      <left style="hair">
        <color theme="0" tint="-0.499984740745262"/>
      </left>
      <right style="hair">
        <color theme="0" tint="-0.499984740745262"/>
      </right>
      <top/>
      <bottom style="hair">
        <color indexed="64"/>
      </bottom>
      <diagonal/>
    </border>
    <border>
      <left style="hair">
        <color theme="0" tint="-0.499984740745262"/>
      </left>
      <right style="thin">
        <color indexed="64"/>
      </right>
      <top/>
      <bottom style="hair">
        <color indexed="64"/>
      </bottom>
      <diagonal/>
    </border>
    <border>
      <left style="thin">
        <color indexed="64"/>
      </left>
      <right style="hair">
        <color theme="0" tint="-0.499984740745262"/>
      </right>
      <top style="hair">
        <color indexed="64"/>
      </top>
      <bottom style="thin">
        <color indexed="64"/>
      </bottom>
      <diagonal/>
    </border>
    <border>
      <left style="hair">
        <color theme="0" tint="-0.499984740745262"/>
      </left>
      <right style="hair">
        <color theme="0" tint="-0.499984740745262"/>
      </right>
      <top style="hair">
        <color indexed="64"/>
      </top>
      <bottom style="thin">
        <color auto="1"/>
      </bottom>
      <diagonal/>
    </border>
    <border>
      <left style="hair">
        <color theme="0" tint="-0.499984740745262"/>
      </left>
      <right style="thin">
        <color indexed="64"/>
      </right>
      <top style="hair">
        <color indexed="64"/>
      </top>
      <bottom style="thin">
        <color indexed="64"/>
      </bottom>
      <diagonal/>
    </border>
    <border>
      <left style="thin">
        <color indexed="64"/>
      </left>
      <right/>
      <top/>
      <bottom style="medium">
        <color auto="1"/>
      </bottom>
      <diagonal/>
    </border>
    <border>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style="thin">
        <color indexed="64"/>
      </left>
      <right/>
      <top style="medium">
        <color auto="1"/>
      </top>
      <bottom/>
      <diagonal/>
    </border>
    <border>
      <left/>
      <right style="thin">
        <color indexed="64"/>
      </right>
      <top style="medium">
        <color auto="1"/>
      </top>
      <bottom/>
      <diagonal/>
    </border>
    <border>
      <left/>
      <right style="medium">
        <color auto="1"/>
      </right>
      <top style="medium">
        <color auto="1"/>
      </top>
      <bottom/>
      <diagonal/>
    </border>
    <border>
      <left style="medium">
        <color auto="1"/>
      </left>
      <right/>
      <top/>
      <bottom style="double">
        <color auto="1"/>
      </bottom>
      <diagonal/>
    </border>
    <border>
      <left style="thin">
        <color indexed="64"/>
      </left>
      <right/>
      <top/>
      <bottom style="double">
        <color auto="1"/>
      </bottom>
      <diagonal/>
    </border>
    <border>
      <left/>
      <right style="thin">
        <color indexed="64"/>
      </right>
      <top/>
      <bottom style="double">
        <color auto="1"/>
      </bottom>
      <diagonal/>
    </border>
    <border>
      <left/>
      <right style="medium">
        <color auto="1"/>
      </right>
      <top/>
      <bottom style="double">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thin">
        <color indexed="64"/>
      </right>
      <top style="double">
        <color auto="1"/>
      </top>
      <bottom/>
      <diagonal/>
    </border>
    <border>
      <left style="thin">
        <color auto="1"/>
      </left>
      <right style="hair">
        <color theme="0" tint="-0.499984740745262"/>
      </right>
      <top style="thin">
        <color auto="1"/>
      </top>
      <bottom style="hair">
        <color theme="0" tint="-0.499984740745262"/>
      </bottom>
      <diagonal/>
    </border>
    <border>
      <left style="hair">
        <color theme="0" tint="-0.499984740745262"/>
      </left>
      <right style="hair">
        <color theme="0" tint="-0.499984740745262"/>
      </right>
      <top style="thin">
        <color auto="1"/>
      </top>
      <bottom style="hair">
        <color theme="0" tint="-0.499984740745262"/>
      </bottom>
      <diagonal/>
    </border>
    <border>
      <left style="hair">
        <color theme="0" tint="-0.499984740745262"/>
      </left>
      <right style="thin">
        <color auto="1"/>
      </right>
      <top style="thin">
        <color auto="1"/>
      </top>
      <bottom style="hair">
        <color theme="0" tint="-0.499984740745262"/>
      </bottom>
      <diagonal/>
    </border>
    <border>
      <left style="thin">
        <color auto="1"/>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thin">
        <color auto="1"/>
      </right>
      <top style="hair">
        <color theme="0" tint="-0.499984740745262"/>
      </top>
      <bottom style="hair">
        <color theme="0" tint="-0.499984740745262"/>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theme="0" tint="-0.499984740745262"/>
      </left>
      <right/>
      <top style="thin">
        <color indexed="64"/>
      </top>
      <bottom/>
      <diagonal/>
    </border>
    <border>
      <left/>
      <right style="hair">
        <color theme="0" tint="-0.499984740745262"/>
      </right>
      <top style="thin">
        <color indexed="64"/>
      </top>
      <bottom/>
      <diagonal/>
    </border>
    <border>
      <left style="thin">
        <color auto="1"/>
      </left>
      <right/>
      <top style="hair">
        <color theme="0" tint="-0.499984740745262"/>
      </top>
      <bottom/>
      <diagonal/>
    </border>
    <border>
      <left/>
      <right/>
      <top style="hair">
        <color theme="0" tint="-0.499984740745262"/>
      </top>
      <bottom/>
      <diagonal/>
    </border>
    <border>
      <left/>
      <right style="thin">
        <color auto="1"/>
      </right>
      <top style="hair">
        <color theme="0" tint="-0.499984740745262"/>
      </top>
      <bottom/>
      <diagonal/>
    </border>
    <border>
      <left style="thin">
        <color indexed="64"/>
      </left>
      <right style="hair">
        <color theme="0" tint="-0.499984740745262"/>
      </right>
      <top style="double">
        <color indexed="64"/>
      </top>
      <bottom style="double">
        <color indexed="64"/>
      </bottom>
      <diagonal/>
    </border>
    <border>
      <left style="thin">
        <color indexed="64"/>
      </left>
      <right style="hair">
        <color theme="0" tint="-0.499984740745262"/>
      </right>
      <top style="double">
        <color indexed="64"/>
      </top>
      <bottom/>
      <diagonal/>
    </border>
    <border>
      <left style="thin">
        <color indexed="64"/>
      </left>
      <right style="hair">
        <color theme="0" tint="-0.499984740745262"/>
      </right>
      <top/>
      <bottom/>
      <diagonal/>
    </border>
  </borders>
  <cellStyleXfs count="43">
    <xf numFmtId="0" fontId="0" fillId="0" borderId="0"/>
    <xf numFmtId="168" fontId="4" fillId="0" borderId="0" applyFont="0" applyFill="0" applyBorder="0" applyAlignment="0" applyProtection="0"/>
    <xf numFmtId="9" fontId="4" fillId="0" borderId="0" applyFont="0" applyFill="0" applyBorder="0" applyAlignment="0" applyProtection="0"/>
    <xf numFmtId="0" fontId="6" fillId="0" borderId="0"/>
    <xf numFmtId="0" fontId="7" fillId="0" borderId="0"/>
    <xf numFmtId="9" fontId="7" fillId="0" borderId="0" applyFont="0" applyFill="0" applyBorder="0" applyAlignment="0" applyProtection="0"/>
    <xf numFmtId="0" fontId="6" fillId="0" borderId="0"/>
    <xf numFmtId="168" fontId="7" fillId="0" borderId="0" applyFont="0" applyFill="0" applyBorder="0" applyAlignment="0" applyProtection="0"/>
    <xf numFmtId="0" fontId="7" fillId="0" borderId="0"/>
    <xf numFmtId="0" fontId="10" fillId="0" borderId="0"/>
    <xf numFmtId="9" fontId="10" fillId="0" borderId="0" applyFont="0" applyFill="0" applyBorder="0" applyAlignment="0" applyProtection="0"/>
    <xf numFmtId="0" fontId="7" fillId="0" borderId="0"/>
    <xf numFmtId="0" fontId="11" fillId="0" borderId="0"/>
    <xf numFmtId="0" fontId="7" fillId="0" borderId="0"/>
    <xf numFmtId="0" fontId="7" fillId="0" borderId="0"/>
    <xf numFmtId="0" fontId="7" fillId="0" borderId="0"/>
    <xf numFmtId="9" fontId="11" fillId="0" borderId="0" applyFont="0" applyFill="0" applyBorder="0" applyAlignment="0" applyProtection="0"/>
    <xf numFmtId="0" fontId="7" fillId="0" borderId="0"/>
    <xf numFmtId="0" fontId="22" fillId="0" borderId="0"/>
    <xf numFmtId="0" fontId="11" fillId="0" borderId="0"/>
    <xf numFmtId="9" fontId="11" fillId="0" borderId="0" applyFont="0" applyFill="0" applyBorder="0" applyAlignment="0" applyProtection="0"/>
    <xf numFmtId="0" fontId="11" fillId="0" borderId="0"/>
    <xf numFmtId="9" fontId="22" fillId="0" borderId="0" applyFont="0" applyFill="0" applyBorder="0" applyAlignment="0" applyProtection="0"/>
    <xf numFmtId="0" fontId="10" fillId="0" borderId="0"/>
    <xf numFmtId="9" fontId="10" fillId="0" borderId="0" applyFont="0" applyFill="0" applyBorder="0" applyAlignment="0" applyProtection="0"/>
    <xf numFmtId="9" fontId="6" fillId="0" borderId="0" applyFont="0" applyFill="0" applyBorder="0" applyAlignment="0" applyProtection="0"/>
    <xf numFmtId="0" fontId="6"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168" fontId="10" fillId="0" borderId="0" applyFont="0" applyFill="0" applyBorder="0" applyAlignment="0" applyProtection="0"/>
    <xf numFmtId="9" fontId="10" fillId="0" borderId="0" applyFont="0" applyFill="0" applyBorder="0" applyAlignment="0" applyProtection="0"/>
    <xf numFmtId="0" fontId="11" fillId="0" borderId="0"/>
    <xf numFmtId="0" fontId="10" fillId="0" borderId="0"/>
    <xf numFmtId="0" fontId="2" fillId="0" borderId="0"/>
    <xf numFmtId="0" fontId="2" fillId="0" borderId="0"/>
    <xf numFmtId="0" fontId="15" fillId="0" borderId="0"/>
    <xf numFmtId="167" fontId="4" fillId="0" borderId="0" applyFont="0" applyFill="0" applyBorder="0" applyAlignment="0" applyProtection="0"/>
    <xf numFmtId="0" fontId="1" fillId="0" borderId="0"/>
    <xf numFmtId="9" fontId="1" fillId="0" borderId="0" applyFont="0" applyFill="0" applyBorder="0" applyAlignment="0" applyProtection="0"/>
    <xf numFmtId="168" fontId="1" fillId="0" borderId="0" applyFont="0" applyFill="0" applyBorder="0" applyAlignment="0" applyProtection="0"/>
  </cellStyleXfs>
  <cellXfs count="785">
    <xf numFmtId="0" fontId="0" fillId="0" borderId="0" xfId="0"/>
    <xf numFmtId="0" fontId="12" fillId="0" borderId="0" xfId="12" applyFont="1"/>
    <xf numFmtId="0" fontId="13" fillId="0" borderId="0" xfId="12" applyFont="1"/>
    <xf numFmtId="0" fontId="15" fillId="0" borderId="0" xfId="13" applyFont="1"/>
    <xf numFmtId="0" fontId="16" fillId="0" borderId="0" xfId="14" applyFont="1" applyAlignment="1">
      <alignment horizontal="right"/>
    </xf>
    <xf numFmtId="0" fontId="17" fillId="0" borderId="0" xfId="14" applyFont="1"/>
    <xf numFmtId="0" fontId="7" fillId="0" borderId="0" xfId="14"/>
    <xf numFmtId="0" fontId="18" fillId="0" borderId="0" xfId="14" applyFont="1" applyAlignment="1">
      <alignment horizontal="right"/>
    </xf>
    <xf numFmtId="0" fontId="18" fillId="0" borderId="0" xfId="14" applyFont="1" applyAlignment="1">
      <alignment horizontal="left"/>
    </xf>
    <xf numFmtId="0" fontId="7" fillId="0" borderId="0" xfId="14" applyAlignment="1">
      <alignment horizontal="left"/>
    </xf>
    <xf numFmtId="0" fontId="19" fillId="0" borderId="0" xfId="14" applyFont="1"/>
    <xf numFmtId="0" fontId="16" fillId="0" borderId="0" xfId="14" applyFont="1"/>
    <xf numFmtId="0" fontId="7" fillId="0" borderId="0" xfId="13"/>
    <xf numFmtId="15" fontId="16" fillId="0" borderId="0" xfId="14" applyNumberFormat="1" applyFont="1" applyAlignment="1">
      <alignment horizontal="right"/>
    </xf>
    <xf numFmtId="173" fontId="19" fillId="0" borderId="0" xfId="14" quotePrefix="1" applyNumberFormat="1" applyFont="1" applyAlignment="1">
      <alignment horizontal="left"/>
    </xf>
    <xf numFmtId="0" fontId="14" fillId="0" borderId="0" xfId="12" applyFont="1"/>
    <xf numFmtId="0" fontId="9" fillId="2" borderId="0" xfId="9" applyFont="1" applyFill="1"/>
    <xf numFmtId="0" fontId="8" fillId="0" borderId="0" xfId="0" applyFont="1"/>
    <xf numFmtId="0" fontId="25" fillId="0" borderId="0" xfId="15" applyFont="1"/>
    <xf numFmtId="0" fontId="26" fillId="0" borderId="0" xfId="15" applyFont="1"/>
    <xf numFmtId="174" fontId="27" fillId="0" borderId="0" xfId="15" applyNumberFormat="1" applyFont="1" applyAlignment="1">
      <alignment horizontal="center" vertical="center"/>
    </xf>
    <xf numFmtId="1" fontId="28" fillId="0" borderId="0" xfId="15" applyNumberFormat="1" applyFont="1" applyAlignment="1">
      <alignment horizontal="right"/>
    </xf>
    <xf numFmtId="0" fontId="25" fillId="0" borderId="0" xfId="15" applyFont="1" applyAlignment="1">
      <alignment vertical="center"/>
    </xf>
    <xf numFmtId="0" fontId="29" fillId="0" borderId="0" xfId="15" applyFont="1" applyAlignment="1">
      <alignment horizontal="right" vertical="center"/>
    </xf>
    <xf numFmtId="37" fontId="25" fillId="0" borderId="0" xfId="15" applyNumberFormat="1" applyFont="1"/>
    <xf numFmtId="9" fontId="31" fillId="0" borderId="0" xfId="2" applyFont="1" applyFill="1" applyAlignment="1">
      <alignment horizontal="center" wrapText="1"/>
    </xf>
    <xf numFmtId="37" fontId="26" fillId="0" borderId="0" xfId="15" applyNumberFormat="1" applyFont="1"/>
    <xf numFmtId="0" fontId="32" fillId="0" borderId="0" xfId="0" applyFont="1"/>
    <xf numFmtId="9" fontId="31" fillId="0" borderId="0" xfId="2" applyFont="1" applyAlignment="1">
      <alignment horizontal="center" wrapText="1"/>
    </xf>
    <xf numFmtId="37" fontId="31" fillId="0" borderId="0" xfId="2" applyNumberFormat="1" applyFont="1" applyAlignment="1">
      <alignment horizontal="center" wrapText="1"/>
    </xf>
    <xf numFmtId="0" fontId="25" fillId="2" borderId="0" xfId="15" applyFont="1" applyFill="1"/>
    <xf numFmtId="0" fontId="8" fillId="2" borderId="0" xfId="0" applyFont="1" applyFill="1"/>
    <xf numFmtId="2" fontId="31" fillId="2" borderId="0" xfId="2" applyNumberFormat="1" applyFont="1" applyFill="1" applyAlignment="1">
      <alignment horizontal="center" wrapText="1"/>
    </xf>
    <xf numFmtId="2" fontId="31" fillId="0" borderId="0" xfId="2" applyNumberFormat="1" applyFont="1" applyFill="1" applyAlignment="1">
      <alignment horizontal="center" wrapText="1"/>
    </xf>
    <xf numFmtId="2" fontId="31" fillId="0" borderId="0" xfId="2" applyNumberFormat="1" applyFont="1" applyAlignment="1">
      <alignment horizontal="center" wrapText="1"/>
    </xf>
    <xf numFmtId="9" fontId="35" fillId="0" borderId="0" xfId="2" applyFont="1" applyAlignment="1">
      <alignment horizontal="center" wrapText="1"/>
    </xf>
    <xf numFmtId="9" fontId="36" fillId="0" borderId="0" xfId="2" applyFont="1" applyFill="1" applyAlignment="1">
      <alignment horizontal="center" wrapText="1"/>
    </xf>
    <xf numFmtId="9" fontId="37" fillId="0" borderId="0" xfId="2" applyFont="1" applyAlignment="1">
      <alignment horizontal="center" wrapText="1"/>
    </xf>
    <xf numFmtId="177" fontId="25" fillId="0" borderId="0" xfId="15" applyNumberFormat="1" applyFont="1"/>
    <xf numFmtId="0" fontId="25" fillId="0" borderId="0" xfId="15" applyFont="1" applyAlignment="1">
      <alignment wrapText="1"/>
    </xf>
    <xf numFmtId="169" fontId="38" fillId="0" borderId="0" xfId="15" applyNumberFormat="1" applyFont="1" applyAlignment="1">
      <alignment horizontal="right"/>
    </xf>
    <xf numFmtId="0" fontId="25" fillId="2" borderId="0" xfId="15" applyFont="1" applyFill="1" applyAlignment="1">
      <alignment wrapText="1"/>
    </xf>
    <xf numFmtId="0" fontId="25" fillId="0" borderId="0" xfId="15" applyFont="1" applyAlignment="1">
      <alignment horizontal="right"/>
    </xf>
    <xf numFmtId="0" fontId="39" fillId="0" borderId="0" xfId="15" applyFont="1"/>
    <xf numFmtId="0" fontId="30" fillId="0" borderId="0" xfId="15" applyFont="1"/>
    <xf numFmtId="0" fontId="26" fillId="0" borderId="0" xfId="0" applyFont="1" applyAlignment="1">
      <alignment horizontal="left" vertical="center"/>
    </xf>
    <xf numFmtId="166" fontId="25" fillId="0" borderId="0" xfId="15" applyNumberFormat="1" applyFont="1"/>
    <xf numFmtId="0" fontId="25" fillId="4" borderId="0" xfId="15" applyFont="1" applyFill="1"/>
    <xf numFmtId="0" fontId="26" fillId="4" borderId="0" xfId="15" applyFont="1" applyFill="1"/>
    <xf numFmtId="0" fontId="8" fillId="4" borderId="0" xfId="0" applyFont="1" applyFill="1"/>
    <xf numFmtId="0" fontId="25" fillId="4" borderId="0" xfId="15" applyFont="1" applyFill="1" applyAlignment="1">
      <alignment wrapText="1"/>
    </xf>
    <xf numFmtId="0" fontId="38" fillId="4" borderId="0" xfId="15" applyFont="1" applyFill="1"/>
    <xf numFmtId="0" fontId="26" fillId="4" borderId="11" xfId="15" applyFont="1" applyFill="1" applyBorder="1"/>
    <xf numFmtId="0" fontId="25" fillId="4" borderId="11" xfId="15" applyFont="1" applyFill="1" applyBorder="1"/>
    <xf numFmtId="0" fontId="30" fillId="4" borderId="0" xfId="15" applyFont="1" applyFill="1"/>
    <xf numFmtId="1" fontId="26" fillId="4" borderId="0" xfId="15" applyNumberFormat="1" applyFont="1" applyFill="1" applyAlignment="1">
      <alignment horizontal="center"/>
    </xf>
    <xf numFmtId="0" fontId="26" fillId="4" borderId="0" xfId="15" applyFont="1" applyFill="1" applyAlignment="1">
      <alignment horizontal="right"/>
    </xf>
    <xf numFmtId="37" fontId="26" fillId="4" borderId="0" xfId="15" applyNumberFormat="1" applyFont="1" applyFill="1" applyAlignment="1">
      <alignment horizontal="right"/>
    </xf>
    <xf numFmtId="37" fontId="25" fillId="4" borderId="0" xfId="15" applyNumberFormat="1" applyFont="1" applyFill="1"/>
    <xf numFmtId="10" fontId="25" fillId="4" borderId="0" xfId="2" applyNumberFormat="1" applyFont="1" applyFill="1"/>
    <xf numFmtId="177" fontId="25" fillId="4" borderId="0" xfId="15" applyNumberFormat="1" applyFont="1" applyFill="1"/>
    <xf numFmtId="39" fontId="25" fillId="4" borderId="0" xfId="15" applyNumberFormat="1" applyFont="1" applyFill="1"/>
    <xf numFmtId="179" fontId="25" fillId="4" borderId="0" xfId="15" applyNumberFormat="1" applyFont="1" applyFill="1"/>
    <xf numFmtId="0" fontId="25" fillId="4" borderId="12" xfId="15" applyFont="1" applyFill="1" applyBorder="1"/>
    <xf numFmtId="0" fontId="30" fillId="4" borderId="12" xfId="15" applyFont="1" applyFill="1" applyBorder="1"/>
    <xf numFmtId="180" fontId="40" fillId="4" borderId="11" xfId="15" applyNumberFormat="1" applyFont="1" applyFill="1" applyBorder="1"/>
    <xf numFmtId="0" fontId="26" fillId="4" borderId="8" xfId="15" applyFont="1" applyFill="1" applyBorder="1"/>
    <xf numFmtId="177" fontId="26" fillId="4" borderId="8" xfId="15" applyNumberFormat="1" applyFont="1" applyFill="1" applyBorder="1"/>
    <xf numFmtId="0" fontId="26" fillId="4" borderId="0" xfId="15" applyFont="1" applyFill="1" applyAlignment="1">
      <alignment wrapText="1"/>
    </xf>
    <xf numFmtId="0" fontId="26" fillId="4" borderId="10" xfId="15" applyFont="1" applyFill="1" applyBorder="1"/>
    <xf numFmtId="177" fontId="26" fillId="4" borderId="10" xfId="15" applyNumberFormat="1" applyFont="1" applyFill="1" applyBorder="1"/>
    <xf numFmtId="0" fontId="25" fillId="0" borderId="3" xfId="15" applyFont="1" applyBorder="1"/>
    <xf numFmtId="0" fontId="25" fillId="0" borderId="5" xfId="15" applyFont="1" applyBorder="1"/>
    <xf numFmtId="0" fontId="25" fillId="0" borderId="3" xfId="15" applyFont="1" applyBorder="1" applyAlignment="1">
      <alignment horizontal="left" indent="1"/>
    </xf>
    <xf numFmtId="0" fontId="26" fillId="5" borderId="1" xfId="15" applyFont="1" applyFill="1" applyBorder="1"/>
    <xf numFmtId="178" fontId="25" fillId="0" borderId="0" xfId="15" applyNumberFormat="1" applyFont="1" applyAlignment="1">
      <alignment wrapText="1"/>
    </xf>
    <xf numFmtId="14" fontId="25" fillId="0" borderId="0" xfId="15" applyNumberFormat="1" applyFont="1" applyAlignment="1">
      <alignment wrapText="1"/>
    </xf>
    <xf numFmtId="0" fontId="25" fillId="0" borderId="7" xfId="15" applyFont="1" applyBorder="1"/>
    <xf numFmtId="169" fontId="38" fillId="0" borderId="0" xfId="2" applyNumberFormat="1" applyFont="1"/>
    <xf numFmtId="0" fontId="26" fillId="0" borderId="0" xfId="15" applyFont="1" applyAlignment="1">
      <alignment horizontal="right"/>
    </xf>
    <xf numFmtId="10" fontId="38" fillId="0" borderId="0" xfId="2" applyNumberFormat="1" applyFont="1" applyFill="1"/>
    <xf numFmtId="172" fontId="25" fillId="0" borderId="0" xfId="15" applyNumberFormat="1" applyFont="1" applyAlignment="1">
      <alignment wrapText="1"/>
    </xf>
    <xf numFmtId="0" fontId="26" fillId="0" borderId="1" xfId="15" applyFont="1" applyBorder="1"/>
    <xf numFmtId="0" fontId="36" fillId="2" borderId="0" xfId="15" applyFont="1" applyFill="1"/>
    <xf numFmtId="0" fontId="36" fillId="3" borderId="0" xfId="15" applyFont="1" applyFill="1"/>
    <xf numFmtId="170" fontId="36" fillId="3" borderId="0" xfId="15" applyNumberFormat="1" applyFont="1" applyFill="1" applyAlignment="1">
      <alignment horizontal="center"/>
    </xf>
    <xf numFmtId="170" fontId="36" fillId="0" borderId="0" xfId="15" applyNumberFormat="1" applyFont="1" applyAlignment="1">
      <alignment horizontal="center"/>
    </xf>
    <xf numFmtId="170" fontId="25" fillId="0" borderId="0" xfId="15" applyNumberFormat="1" applyFont="1"/>
    <xf numFmtId="37" fontId="26" fillId="0" borderId="0" xfId="17" applyNumberFormat="1" applyFont="1" applyAlignment="1">
      <alignment horizontal="left"/>
    </xf>
    <xf numFmtId="14" fontId="29" fillId="0" borderId="0" xfId="15" applyNumberFormat="1" applyFont="1" applyAlignment="1">
      <alignment horizontal="right"/>
    </xf>
    <xf numFmtId="0" fontId="25" fillId="0" borderId="0" xfId="11" applyFont="1"/>
    <xf numFmtId="164" fontId="8" fillId="0" borderId="0" xfId="0" applyNumberFormat="1" applyFont="1"/>
    <xf numFmtId="164" fontId="25" fillId="0" borderId="0" xfId="0" applyNumberFormat="1" applyFont="1"/>
    <xf numFmtId="0" fontId="25" fillId="0" borderId="0" xfId="19" applyFont="1"/>
    <xf numFmtId="0" fontId="25" fillId="0" borderId="5" xfId="11" applyFont="1" applyBorder="1"/>
    <xf numFmtId="0" fontId="26" fillId="0" borderId="0" xfId="11" applyFont="1" applyAlignment="1">
      <alignment horizontal="right"/>
    </xf>
    <xf numFmtId="37" fontId="25" fillId="0" borderId="0" xfId="11" applyNumberFormat="1" applyFont="1" applyAlignment="1">
      <alignment horizontal="right"/>
    </xf>
    <xf numFmtId="0" fontId="25" fillId="0" borderId="3" xfId="11" applyFont="1" applyBorder="1" applyAlignment="1">
      <alignment vertical="center"/>
    </xf>
    <xf numFmtId="0" fontId="43" fillId="0" borderId="3" xfId="11" applyFont="1" applyBorder="1" applyAlignment="1">
      <alignment horizontal="left" vertical="center"/>
    </xf>
    <xf numFmtId="0" fontId="25" fillId="0" borderId="5" xfId="11" applyFont="1" applyBorder="1" applyAlignment="1">
      <alignment vertical="center"/>
    </xf>
    <xf numFmtId="0" fontId="25" fillId="0" borderId="0" xfId="11" applyFont="1" applyAlignment="1">
      <alignment vertical="center"/>
    </xf>
    <xf numFmtId="9" fontId="33" fillId="0" borderId="0" xfId="11" applyNumberFormat="1" applyFont="1" applyAlignment="1">
      <alignment vertical="center"/>
    </xf>
    <xf numFmtId="164" fontId="25" fillId="0" borderId="4" xfId="11" applyNumberFormat="1" applyFont="1" applyBorder="1" applyAlignment="1">
      <alignment horizontal="right"/>
    </xf>
    <xf numFmtId="0" fontId="31" fillId="0" borderId="0" xfId="11" applyFont="1"/>
    <xf numFmtId="0" fontId="25" fillId="0" borderId="0" xfId="0" applyFont="1"/>
    <xf numFmtId="0" fontId="43" fillId="0" borderId="3" xfId="11" applyFont="1" applyBorder="1"/>
    <xf numFmtId="164" fontId="43" fillId="0" borderId="0" xfId="11" applyNumberFormat="1" applyFont="1"/>
    <xf numFmtId="0" fontId="44" fillId="0" borderId="7" xfId="11" applyFont="1" applyBorder="1"/>
    <xf numFmtId="164" fontId="44" fillId="0" borderId="8" xfId="11" applyNumberFormat="1" applyFont="1" applyBorder="1"/>
    <xf numFmtId="0" fontId="43" fillId="0" borderId="5" xfId="11" applyFont="1" applyBorder="1"/>
    <xf numFmtId="171" fontId="43" fillId="0" borderId="10" xfId="1" applyNumberFormat="1" applyFont="1" applyFill="1" applyBorder="1"/>
    <xf numFmtId="0" fontId="44" fillId="0" borderId="3" xfId="11" applyFont="1" applyBorder="1"/>
    <xf numFmtId="164" fontId="44" fillId="0" borderId="0" xfId="11" applyNumberFormat="1" applyFont="1"/>
    <xf numFmtId="37" fontId="43" fillId="0" borderId="0" xfId="11" applyNumberFormat="1" applyFont="1"/>
    <xf numFmtId="0" fontId="44" fillId="6" borderId="1" xfId="11" applyFont="1" applyFill="1" applyBorder="1"/>
    <xf numFmtId="0" fontId="44" fillId="6" borderId="2" xfId="11" applyFont="1" applyFill="1" applyBorder="1"/>
    <xf numFmtId="14" fontId="33" fillId="0" borderId="0" xfId="11" applyNumberFormat="1" applyFont="1"/>
    <xf numFmtId="37" fontId="25" fillId="0" borderId="0" xfId="11" applyNumberFormat="1" applyFont="1" applyAlignment="1">
      <alignment horizontal="left"/>
    </xf>
    <xf numFmtId="181" fontId="8" fillId="0" borderId="0" xfId="0" applyNumberFormat="1" applyFont="1" applyAlignment="1">
      <alignment horizontal="center" vertical="center"/>
    </xf>
    <xf numFmtId="37" fontId="23" fillId="0" borderId="10" xfId="11" applyNumberFormat="1" applyFont="1" applyBorder="1" applyAlignment="1">
      <alignment horizontal="center"/>
    </xf>
    <xf numFmtId="9" fontId="8" fillId="0" borderId="5" xfId="0" applyNumberFormat="1" applyFont="1" applyBorder="1" applyAlignment="1">
      <alignment horizontal="center"/>
    </xf>
    <xf numFmtId="9" fontId="8" fillId="0" borderId="10" xfId="0" applyNumberFormat="1" applyFont="1" applyBorder="1" applyAlignment="1">
      <alignment horizontal="center"/>
    </xf>
    <xf numFmtId="9" fontId="8" fillId="0" borderId="13" xfId="0" applyNumberFormat="1" applyFont="1" applyBorder="1" applyAlignment="1">
      <alignment horizontal="center"/>
    </xf>
    <xf numFmtId="9" fontId="25" fillId="0" borderId="0" xfId="2" applyFont="1" applyFill="1" applyBorder="1" applyAlignment="1">
      <alignment horizontal="center"/>
    </xf>
    <xf numFmtId="9" fontId="25" fillId="0" borderId="10" xfId="2" applyFont="1" applyFill="1" applyBorder="1" applyAlignment="1">
      <alignment horizontal="center"/>
    </xf>
    <xf numFmtId="164" fontId="8" fillId="0" borderId="3" xfId="0" applyNumberFormat="1" applyFont="1" applyBorder="1" applyAlignment="1">
      <alignment horizontal="center"/>
    </xf>
    <xf numFmtId="164" fontId="8" fillId="0" borderId="0" xfId="0" applyNumberFormat="1" applyFont="1" applyAlignment="1">
      <alignment horizontal="center"/>
    </xf>
    <xf numFmtId="164" fontId="8" fillId="0" borderId="4" xfId="0" applyNumberFormat="1" applyFont="1" applyBorder="1" applyAlignment="1">
      <alignment horizontal="center"/>
    </xf>
    <xf numFmtId="164" fontId="8" fillId="0" borderId="5" xfId="0" applyNumberFormat="1" applyFont="1" applyBorder="1" applyAlignment="1">
      <alignment horizontal="center"/>
    </xf>
    <xf numFmtId="164" fontId="8" fillId="0" borderId="10" xfId="0" applyNumberFormat="1" applyFont="1" applyBorder="1" applyAlignment="1">
      <alignment horizontal="center"/>
    </xf>
    <xf numFmtId="164" fontId="8" fillId="0" borderId="13" xfId="0" applyNumberFormat="1" applyFont="1" applyBorder="1" applyAlignment="1">
      <alignment horizontal="center"/>
    </xf>
    <xf numFmtId="171" fontId="25" fillId="0" borderId="0" xfId="1" applyNumberFormat="1" applyFont="1" applyFill="1" applyBorder="1"/>
    <xf numFmtId="9" fontId="34" fillId="0" borderId="0" xfId="2" applyFont="1" applyFill="1" applyAlignment="1">
      <alignment horizontal="right"/>
    </xf>
    <xf numFmtId="37" fontId="26" fillId="0" borderId="0" xfId="11" applyNumberFormat="1" applyFont="1" applyAlignment="1">
      <alignment horizontal="right"/>
    </xf>
    <xf numFmtId="37" fontId="37" fillId="0" borderId="0" xfId="2" applyNumberFormat="1" applyFont="1" applyAlignment="1">
      <alignment horizontal="center" wrapText="1"/>
    </xf>
    <xf numFmtId="173" fontId="19" fillId="2" borderId="0" xfId="14" quotePrefix="1" applyNumberFormat="1" applyFont="1" applyFill="1" applyAlignment="1">
      <alignment horizontal="left"/>
    </xf>
    <xf numFmtId="0" fontId="25" fillId="0" borderId="1" xfId="11" applyFont="1" applyBorder="1"/>
    <xf numFmtId="2" fontId="25" fillId="0" borderId="2" xfId="11" applyNumberFormat="1" applyFont="1" applyBorder="1"/>
    <xf numFmtId="2" fontId="25" fillId="0" borderId="6" xfId="11" applyNumberFormat="1" applyFont="1" applyBorder="1"/>
    <xf numFmtId="171" fontId="25" fillId="0" borderId="4" xfId="11" applyNumberFormat="1" applyFont="1" applyBorder="1" applyAlignment="1">
      <alignment horizontal="right"/>
    </xf>
    <xf numFmtId="171" fontId="8" fillId="0" borderId="4" xfId="0" applyNumberFormat="1" applyFont="1" applyBorder="1"/>
    <xf numFmtId="164" fontId="25" fillId="0" borderId="0" xfId="11" applyNumberFormat="1" applyFont="1" applyAlignment="1">
      <alignment horizontal="right"/>
    </xf>
    <xf numFmtId="164" fontId="8" fillId="0" borderId="10" xfId="0" applyNumberFormat="1" applyFont="1" applyBorder="1"/>
    <xf numFmtId="164" fontId="25" fillId="0" borderId="13" xfId="11" applyNumberFormat="1" applyFont="1" applyBorder="1" applyAlignment="1">
      <alignment horizontal="right"/>
    </xf>
    <xf numFmtId="164" fontId="8" fillId="2" borderId="0" xfId="0" applyNumberFormat="1" applyFont="1" applyFill="1" applyAlignment="1">
      <alignment horizontal="center"/>
    </xf>
    <xf numFmtId="164" fontId="25" fillId="8" borderId="0" xfId="11" applyNumberFormat="1" applyFont="1" applyFill="1" applyAlignment="1">
      <alignment horizontal="center" vertical="center"/>
    </xf>
    <xf numFmtId="0" fontId="25" fillId="2" borderId="0" xfId="11" applyFont="1" applyFill="1"/>
    <xf numFmtId="37" fontId="23" fillId="0" borderId="0" xfId="11" applyNumberFormat="1" applyFont="1" applyAlignment="1">
      <alignment horizontal="center" vertical="center"/>
    </xf>
    <xf numFmtId="9" fontId="8" fillId="0" borderId="0" xfId="0" applyNumberFormat="1" applyFont="1" applyAlignment="1">
      <alignment horizontal="center" vertical="center"/>
    </xf>
    <xf numFmtId="9" fontId="25" fillId="0" borderId="0" xfId="2" applyFont="1" applyFill="1" applyBorder="1" applyAlignment="1">
      <alignment horizontal="center" vertical="center"/>
    </xf>
    <xf numFmtId="181" fontId="26" fillId="0" borderId="0" xfId="11" applyNumberFormat="1" applyFont="1" applyAlignment="1">
      <alignment horizontal="center" vertical="center"/>
    </xf>
    <xf numFmtId="0" fontId="26" fillId="2" borderId="0" xfId="0" applyFont="1" applyFill="1" applyAlignment="1">
      <alignment horizontal="left"/>
    </xf>
    <xf numFmtId="164" fontId="26" fillId="2" borderId="0" xfId="11" applyNumberFormat="1" applyFont="1" applyFill="1"/>
    <xf numFmtId="166" fontId="43" fillId="0" borderId="4" xfId="11" applyNumberFormat="1" applyFont="1" applyBorder="1"/>
    <xf numFmtId="166" fontId="43" fillId="0" borderId="9" xfId="11" applyNumberFormat="1" applyFont="1" applyBorder="1"/>
    <xf numFmtId="166" fontId="43" fillId="0" borderId="13" xfId="11" applyNumberFormat="1" applyFont="1" applyBorder="1"/>
    <xf numFmtId="166" fontId="44" fillId="6" borderId="6" xfId="11" applyNumberFormat="1" applyFont="1" applyFill="1" applyBorder="1"/>
    <xf numFmtId="0" fontId="46" fillId="0" borderId="0" xfId="0" applyFont="1"/>
    <xf numFmtId="0" fontId="23" fillId="2" borderId="0" xfId="9" applyFont="1" applyFill="1"/>
    <xf numFmtId="0" fontId="25" fillId="2" borderId="0" xfId="9" applyFont="1" applyFill="1" applyAlignment="1">
      <alignment horizontal="left"/>
    </xf>
    <xf numFmtId="0" fontId="25" fillId="2" borderId="0" xfId="9" applyFont="1" applyFill="1"/>
    <xf numFmtId="0" fontId="0" fillId="2" borderId="0" xfId="0" applyFill="1"/>
    <xf numFmtId="0" fontId="47" fillId="2" borderId="0" xfId="0" applyFont="1" applyFill="1"/>
    <xf numFmtId="0" fontId="41" fillId="2" borderId="0" xfId="0" applyFont="1" applyFill="1"/>
    <xf numFmtId="0" fontId="49" fillId="0" borderId="0" xfId="0" applyFont="1"/>
    <xf numFmtId="0" fontId="50" fillId="0" borderId="0" xfId="14" applyFont="1" applyAlignment="1">
      <alignment horizontal="center"/>
    </xf>
    <xf numFmtId="0" fontId="51" fillId="0" borderId="0" xfId="14" applyFont="1" applyAlignment="1">
      <alignment horizontal="center"/>
    </xf>
    <xf numFmtId="0" fontId="52" fillId="0" borderId="0" xfId="14" applyFont="1" applyAlignment="1">
      <alignment horizontal="center"/>
    </xf>
    <xf numFmtId="15" fontId="53" fillId="2" borderId="0" xfId="14" applyNumberFormat="1" applyFont="1" applyFill="1" applyAlignment="1">
      <alignment horizontal="center"/>
    </xf>
    <xf numFmtId="169" fontId="33" fillId="7" borderId="4" xfId="20" applyNumberFormat="1" applyFont="1" applyFill="1" applyBorder="1" applyAlignment="1">
      <alignment horizontal="center" vertical="center"/>
    </xf>
    <xf numFmtId="169" fontId="33" fillId="7" borderId="13" xfId="11" applyNumberFormat="1" applyFont="1" applyFill="1" applyBorder="1" applyAlignment="1">
      <alignment horizontal="center"/>
    </xf>
    <xf numFmtId="14" fontId="33" fillId="7" borderId="4" xfId="11" applyNumberFormat="1" applyFont="1" applyFill="1" applyBorder="1" applyAlignment="1">
      <alignment horizontal="center" vertical="center"/>
    </xf>
    <xf numFmtId="14" fontId="48" fillId="0" borderId="0" xfId="0" applyNumberFormat="1" applyFont="1"/>
    <xf numFmtId="0" fontId="53" fillId="0" borderId="0" xfId="15" applyFont="1"/>
    <xf numFmtId="0" fontId="50" fillId="0" borderId="0" xfId="15" applyFont="1"/>
    <xf numFmtId="14" fontId="48" fillId="0" borderId="0" xfId="15" applyNumberFormat="1" applyFont="1" applyAlignment="1">
      <alignment horizontal="center" vertical="center"/>
    </xf>
    <xf numFmtId="2" fontId="37" fillId="0" borderId="0" xfId="2" applyNumberFormat="1" applyFont="1" applyAlignment="1">
      <alignment horizontal="center" wrapText="1"/>
    </xf>
    <xf numFmtId="0" fontId="56" fillId="2" borderId="0" xfId="9" applyFont="1" applyFill="1"/>
    <xf numFmtId="0" fontId="57" fillId="2" borderId="0" xfId="9" applyFont="1" applyFill="1"/>
    <xf numFmtId="0" fontId="8" fillId="0" borderId="3" xfId="0" applyFont="1" applyBorder="1"/>
    <xf numFmtId="181" fontId="33" fillId="7" borderId="4" xfId="20" applyNumberFormat="1" applyFont="1" applyFill="1" applyBorder="1" applyAlignment="1">
      <alignment horizontal="center" vertical="center"/>
    </xf>
    <xf numFmtId="0" fontId="25" fillId="0" borderId="14" xfId="11" applyFont="1" applyBorder="1"/>
    <xf numFmtId="0" fontId="8" fillId="0" borderId="14" xfId="0" applyFont="1" applyBorder="1"/>
    <xf numFmtId="0" fontId="31" fillId="0" borderId="14" xfId="11" applyFont="1" applyBorder="1"/>
    <xf numFmtId="0" fontId="25" fillId="0" borderId="14" xfId="0" applyFont="1" applyBorder="1"/>
    <xf numFmtId="183" fontId="33" fillId="7" borderId="4" xfId="20" applyNumberFormat="1" applyFont="1" applyFill="1" applyBorder="1" applyAlignment="1">
      <alignment horizontal="center" vertical="center"/>
    </xf>
    <xf numFmtId="183" fontId="8" fillId="0" borderId="5" xfId="0" applyNumberFormat="1" applyFont="1" applyBorder="1" applyAlignment="1">
      <alignment horizontal="center"/>
    </xf>
    <xf numFmtId="183" fontId="8" fillId="0" borderId="10" xfId="0" applyNumberFormat="1" applyFont="1" applyBorder="1" applyAlignment="1">
      <alignment horizontal="center"/>
    </xf>
    <xf numFmtId="183" fontId="8" fillId="0" borderId="13" xfId="0" applyNumberFormat="1" applyFont="1" applyBorder="1" applyAlignment="1">
      <alignment horizontal="center"/>
    </xf>
    <xf numFmtId="14" fontId="25" fillId="7" borderId="4" xfId="11" applyNumberFormat="1" applyFont="1" applyFill="1" applyBorder="1" applyAlignment="1">
      <alignment horizontal="center" vertical="center"/>
    </xf>
    <xf numFmtId="37" fontId="30" fillId="0" borderId="0" xfId="15" applyNumberFormat="1" applyFont="1"/>
    <xf numFmtId="37" fontId="33" fillId="0" borderId="0" xfId="1" applyNumberFormat="1" applyFont="1" applyFill="1" applyBorder="1"/>
    <xf numFmtId="0" fontId="24" fillId="9" borderId="7" xfId="9" applyFont="1" applyFill="1" applyBorder="1"/>
    <xf numFmtId="0" fontId="23" fillId="9" borderId="3" xfId="9" applyFont="1" applyFill="1" applyBorder="1"/>
    <xf numFmtId="0" fontId="25" fillId="9" borderId="0" xfId="9" applyFont="1" applyFill="1"/>
    <xf numFmtId="0" fontId="25" fillId="9" borderId="4" xfId="9" applyFont="1" applyFill="1" applyBorder="1"/>
    <xf numFmtId="0" fontId="45" fillId="9" borderId="5" xfId="9" applyFont="1" applyFill="1" applyBorder="1"/>
    <xf numFmtId="0" fontId="25" fillId="9" borderId="10" xfId="9" applyFont="1" applyFill="1" applyBorder="1"/>
    <xf numFmtId="0" fontId="25" fillId="9" borderId="13" xfId="9" applyFont="1" applyFill="1" applyBorder="1"/>
    <xf numFmtId="175" fontId="24" fillId="9" borderId="7" xfId="15" applyNumberFormat="1" applyFont="1" applyFill="1" applyBorder="1" applyAlignment="1">
      <alignment horizontal="left" vertical="center"/>
    </xf>
    <xf numFmtId="0" fontId="25" fillId="9" borderId="3" xfId="9" applyFont="1" applyFill="1" applyBorder="1"/>
    <xf numFmtId="0" fontId="25" fillId="9" borderId="0" xfId="9" applyFont="1" applyFill="1" applyAlignment="1">
      <alignment horizontal="left"/>
    </xf>
    <xf numFmtId="0" fontId="25" fillId="9" borderId="10" xfId="9" applyFont="1" applyFill="1" applyBorder="1" applyAlignment="1">
      <alignment horizontal="left"/>
    </xf>
    <xf numFmtId="0" fontId="42" fillId="10" borderId="1" xfId="11" applyFont="1" applyFill="1" applyBorder="1" applyAlignment="1">
      <alignment vertical="center"/>
    </xf>
    <xf numFmtId="0" fontId="42" fillId="10" borderId="6" xfId="11" applyFont="1" applyFill="1" applyBorder="1" applyAlignment="1">
      <alignment horizontal="center" vertical="center"/>
    </xf>
    <xf numFmtId="0" fontId="42" fillId="9" borderId="7" xfId="11" applyFont="1" applyFill="1" applyBorder="1" applyAlignment="1">
      <alignment horizontal="left"/>
    </xf>
    <xf numFmtId="165" fontId="42" fillId="9" borderId="8" xfId="11" quotePrefix="1" applyNumberFormat="1" applyFont="1" applyFill="1" applyBorder="1" applyAlignment="1">
      <alignment horizontal="right"/>
    </xf>
    <xf numFmtId="0" fontId="42" fillId="9" borderId="9" xfId="11" applyFont="1" applyFill="1" applyBorder="1" applyAlignment="1">
      <alignment horizontal="right"/>
    </xf>
    <xf numFmtId="0" fontId="24" fillId="9" borderId="1" xfId="0" applyFont="1" applyFill="1" applyBorder="1"/>
    <xf numFmtId="0" fontId="23" fillId="9" borderId="2" xfId="0" applyFont="1" applyFill="1" applyBorder="1"/>
    <xf numFmtId="0" fontId="23" fillId="9" borderId="6" xfId="0" applyFont="1" applyFill="1" applyBorder="1"/>
    <xf numFmtId="0" fontId="5" fillId="9" borderId="8" xfId="9" applyFont="1" applyFill="1" applyBorder="1"/>
    <xf numFmtId="0" fontId="9" fillId="9" borderId="8" xfId="9" applyFont="1" applyFill="1" applyBorder="1"/>
    <xf numFmtId="0" fontId="9" fillId="9" borderId="0" xfId="9" applyFont="1" applyFill="1"/>
    <xf numFmtId="0" fontId="9" fillId="9" borderId="10" xfId="9" applyFont="1" applyFill="1" applyBorder="1"/>
    <xf numFmtId="181" fontId="25" fillId="2" borderId="0" xfId="9" applyNumberFormat="1" applyFont="1" applyFill="1"/>
    <xf numFmtId="166" fontId="26" fillId="0" borderId="0" xfId="15" applyNumberFormat="1" applyFont="1"/>
    <xf numFmtId="0" fontId="24" fillId="9" borderId="15" xfId="15" applyFont="1" applyFill="1" applyBorder="1" applyAlignment="1">
      <alignment horizontal="right" vertical="center"/>
    </xf>
    <xf numFmtId="0" fontId="24" fillId="9" borderId="16" xfId="15" applyFont="1" applyFill="1" applyBorder="1" applyAlignment="1">
      <alignment horizontal="right" vertical="center"/>
    </xf>
    <xf numFmtId="0" fontId="24" fillId="9" borderId="17" xfId="15" applyFont="1" applyFill="1" applyBorder="1" applyAlignment="1">
      <alignment horizontal="right" vertical="center"/>
    </xf>
    <xf numFmtId="164" fontId="25" fillId="0" borderId="18" xfId="15" applyNumberFormat="1" applyFont="1" applyBorder="1"/>
    <xf numFmtId="164" fontId="25" fillId="0" borderId="19" xfId="15" applyNumberFormat="1" applyFont="1" applyBorder="1"/>
    <xf numFmtId="164" fontId="25" fillId="0" borderId="20" xfId="15" applyNumberFormat="1" applyFont="1" applyBorder="1"/>
    <xf numFmtId="164" fontId="33" fillId="0" borderId="18" xfId="15" applyNumberFormat="1" applyFont="1" applyBorder="1"/>
    <xf numFmtId="164" fontId="33" fillId="0" borderId="19" xfId="15" applyNumberFormat="1" applyFont="1" applyBorder="1"/>
    <xf numFmtId="164" fontId="26" fillId="0" borderId="21" xfId="15" applyNumberFormat="1" applyFont="1" applyBorder="1"/>
    <xf numFmtId="164" fontId="26" fillId="0" borderId="22" xfId="15" applyNumberFormat="1" applyFont="1" applyBorder="1"/>
    <xf numFmtId="164" fontId="26" fillId="0" borderId="23" xfId="15" applyNumberFormat="1" applyFont="1" applyBorder="1"/>
    <xf numFmtId="164" fontId="26" fillId="5" borderId="21" xfId="15" applyNumberFormat="1" applyFont="1" applyFill="1" applyBorder="1"/>
    <xf numFmtId="164" fontId="26" fillId="5" borderId="22" xfId="15" applyNumberFormat="1" applyFont="1" applyFill="1" applyBorder="1"/>
    <xf numFmtId="164" fontId="26" fillId="5" borderId="23" xfId="15" applyNumberFormat="1" applyFont="1" applyFill="1" applyBorder="1"/>
    <xf numFmtId="164" fontId="40" fillId="0" borderId="19" xfId="15" applyNumberFormat="1" applyFont="1" applyBorder="1"/>
    <xf numFmtId="164" fontId="40" fillId="0" borderId="20" xfId="15" applyNumberFormat="1" applyFont="1" applyBorder="1"/>
    <xf numFmtId="169" fontId="8" fillId="0" borderId="24" xfId="2" applyNumberFormat="1" applyFont="1" applyBorder="1"/>
    <xf numFmtId="169" fontId="8" fillId="0" borderId="25" xfId="2" applyNumberFormat="1" applyFont="1" applyBorder="1"/>
    <xf numFmtId="169" fontId="8" fillId="0" borderId="26" xfId="2" applyNumberFormat="1" applyFont="1" applyBorder="1"/>
    <xf numFmtId="169" fontId="8" fillId="0" borderId="27" xfId="2" applyNumberFormat="1" applyFont="1" applyBorder="1"/>
    <xf numFmtId="169" fontId="8" fillId="0" borderId="28" xfId="2" applyNumberFormat="1" applyFont="1" applyBorder="1"/>
    <xf numFmtId="169" fontId="8" fillId="0" borderId="29" xfId="2" applyNumberFormat="1" applyFont="1" applyBorder="1"/>
    <xf numFmtId="169" fontId="25" fillId="0" borderId="27" xfId="2" applyNumberFormat="1" applyFont="1" applyBorder="1"/>
    <xf numFmtId="169" fontId="8" fillId="0" borderId="30" xfId="2" applyNumberFormat="1" applyFont="1" applyBorder="1"/>
    <xf numFmtId="169" fontId="25" fillId="0" borderId="31" xfId="2" applyNumberFormat="1" applyFont="1" applyBorder="1"/>
    <xf numFmtId="169" fontId="25" fillId="0" borderId="32" xfId="2" applyNumberFormat="1" applyFont="1" applyBorder="1"/>
    <xf numFmtId="169" fontId="8" fillId="0" borderId="32" xfId="2" applyNumberFormat="1" applyFont="1" applyBorder="1"/>
    <xf numFmtId="169" fontId="8" fillId="0" borderId="33" xfId="2" applyNumberFormat="1" applyFont="1" applyBorder="1"/>
    <xf numFmtId="14" fontId="26" fillId="0" borderId="0" xfId="15" applyNumberFormat="1" applyFont="1" applyAlignment="1">
      <alignment wrapText="1"/>
    </xf>
    <xf numFmtId="0" fontId="24" fillId="9" borderId="34" xfId="15" applyFont="1" applyFill="1" applyBorder="1" applyAlignment="1">
      <alignment horizontal="right" vertical="center"/>
    </xf>
    <xf numFmtId="0" fontId="24" fillId="9" borderId="25" xfId="15" applyFont="1" applyFill="1" applyBorder="1" applyAlignment="1">
      <alignment horizontal="right" vertical="center"/>
    </xf>
    <xf numFmtId="0" fontId="24" fillId="9" borderId="26" xfId="15" applyFont="1" applyFill="1" applyBorder="1" applyAlignment="1">
      <alignment horizontal="right" vertical="center"/>
    </xf>
    <xf numFmtId="164" fontId="40" fillId="0" borderId="27" xfId="0" applyNumberFormat="1" applyFont="1" applyBorder="1"/>
    <xf numFmtId="164" fontId="40" fillId="0" borderId="28" xfId="0" applyNumberFormat="1" applyFont="1" applyBorder="1"/>
    <xf numFmtId="164" fontId="40" fillId="0" borderId="29" xfId="0" applyNumberFormat="1" applyFont="1" applyBorder="1"/>
    <xf numFmtId="164" fontId="40" fillId="0" borderId="31" xfId="0" applyNumberFormat="1" applyFont="1" applyBorder="1"/>
    <xf numFmtId="164" fontId="40" fillId="0" borderId="32" xfId="0" applyNumberFormat="1" applyFont="1" applyBorder="1"/>
    <xf numFmtId="164" fontId="40" fillId="0" borderId="33" xfId="0" applyNumberFormat="1" applyFont="1" applyBorder="1"/>
    <xf numFmtId="0" fontId="24" fillId="9" borderId="35" xfId="15" applyFont="1" applyFill="1" applyBorder="1" applyAlignment="1">
      <alignment horizontal="right" vertical="center"/>
    </xf>
    <xf numFmtId="0" fontId="24" fillId="9" borderId="36" xfId="15" applyFont="1" applyFill="1" applyBorder="1" applyAlignment="1">
      <alignment horizontal="right" vertical="center"/>
    </xf>
    <xf numFmtId="0" fontId="24" fillId="9" borderId="37" xfId="15" applyFont="1" applyFill="1" applyBorder="1" applyAlignment="1">
      <alignment horizontal="right" vertical="center"/>
    </xf>
    <xf numFmtId="9" fontId="8" fillId="0" borderId="38" xfId="2" applyFont="1" applyBorder="1" applyAlignment="1">
      <alignment horizontal="center"/>
    </xf>
    <xf numFmtId="9" fontId="8" fillId="0" borderId="39" xfId="2" applyFont="1" applyBorder="1" applyAlignment="1">
      <alignment horizontal="center"/>
    </xf>
    <xf numFmtId="9" fontId="33" fillId="7" borderId="39" xfId="2" applyFont="1" applyFill="1" applyBorder="1" applyAlignment="1">
      <alignment horizontal="center"/>
    </xf>
    <xf numFmtId="9" fontId="8" fillId="0" borderId="40" xfId="2" applyFont="1" applyBorder="1" applyAlignment="1">
      <alignment horizontal="center"/>
    </xf>
    <xf numFmtId="1" fontId="8" fillId="0" borderId="38" xfId="0" applyNumberFormat="1" applyFont="1" applyBorder="1" applyAlignment="1">
      <alignment horizontal="center"/>
    </xf>
    <xf numFmtId="1" fontId="8" fillId="0" borderId="39" xfId="0" applyNumberFormat="1" applyFont="1" applyBorder="1" applyAlignment="1">
      <alignment horizontal="center"/>
    </xf>
    <xf numFmtId="1" fontId="33" fillId="7" borderId="39" xfId="0" applyNumberFormat="1" applyFont="1" applyFill="1" applyBorder="1" applyAlignment="1">
      <alignment horizontal="center"/>
    </xf>
    <xf numFmtId="1" fontId="8" fillId="0" borderId="40" xfId="0" applyNumberFormat="1" applyFont="1" applyBorder="1" applyAlignment="1">
      <alignment horizontal="center"/>
    </xf>
    <xf numFmtId="9" fontId="8" fillId="0" borderId="41" xfId="2" applyFont="1" applyBorder="1" applyAlignment="1">
      <alignment horizontal="center"/>
    </xf>
    <xf numFmtId="9" fontId="8" fillId="0" borderId="42" xfId="2" applyFont="1" applyBorder="1" applyAlignment="1">
      <alignment horizontal="center"/>
    </xf>
    <xf numFmtId="9" fontId="33" fillId="7" borderId="42" xfId="2" applyFont="1" applyFill="1" applyBorder="1" applyAlignment="1">
      <alignment horizontal="center"/>
    </xf>
    <xf numFmtId="9" fontId="8" fillId="0" borderId="43" xfId="2" applyFont="1" applyBorder="1" applyAlignment="1">
      <alignment horizontal="center"/>
    </xf>
    <xf numFmtId="175" fontId="24" fillId="9" borderId="34" xfId="15" applyNumberFormat="1" applyFont="1" applyFill="1" applyBorder="1" applyAlignment="1">
      <alignment horizontal="left" vertical="center"/>
    </xf>
    <xf numFmtId="0" fontId="26" fillId="0" borderId="44" xfId="15" applyFont="1" applyBorder="1" applyAlignment="1">
      <alignment horizontal="left" indent="1"/>
    </xf>
    <xf numFmtId="164" fontId="26" fillId="0" borderId="28" xfId="15" applyNumberFormat="1" applyFont="1" applyBorder="1"/>
    <xf numFmtId="164" fontId="26" fillId="0" borderId="25" xfId="15" applyNumberFormat="1" applyFont="1" applyBorder="1"/>
    <xf numFmtId="164" fontId="26" fillId="0" borderId="29" xfId="15" applyNumberFormat="1" applyFont="1" applyBorder="1"/>
    <xf numFmtId="176" fontId="25" fillId="0" borderId="44" xfId="15" applyNumberFormat="1" applyFont="1" applyBorder="1" applyAlignment="1">
      <alignment horizontal="left" indent="2"/>
    </xf>
    <xf numFmtId="164" fontId="33" fillId="0" borderId="28" xfId="15" applyNumberFormat="1" applyFont="1" applyBorder="1"/>
    <xf numFmtId="164" fontId="25" fillId="0" borderId="28" xfId="15" applyNumberFormat="1" applyFont="1" applyBorder="1"/>
    <xf numFmtId="164" fontId="25" fillId="0" borderId="29" xfId="15" applyNumberFormat="1" applyFont="1" applyBorder="1"/>
    <xf numFmtId="0" fontId="25" fillId="0" borderId="44" xfId="15" applyFont="1" applyBorder="1" applyAlignment="1">
      <alignment horizontal="left" indent="2"/>
    </xf>
    <xf numFmtId="164" fontId="25" fillId="0" borderId="33" xfId="15" applyNumberFormat="1" applyFont="1" applyBorder="1"/>
    <xf numFmtId="0" fontId="26" fillId="5" borderId="45" xfId="15" applyFont="1" applyFill="1" applyBorder="1"/>
    <xf numFmtId="164" fontId="26" fillId="5" borderId="46" xfId="15" applyNumberFormat="1" applyFont="1" applyFill="1" applyBorder="1"/>
    <xf numFmtId="164" fontId="26" fillId="5" borderId="47" xfId="15" applyNumberFormat="1" applyFont="1" applyFill="1" applyBorder="1"/>
    <xf numFmtId="0" fontId="26" fillId="0" borderId="44" xfId="15" applyFont="1" applyBorder="1"/>
    <xf numFmtId="164" fontId="34" fillId="2" borderId="28" xfId="15" applyNumberFormat="1" applyFont="1" applyFill="1" applyBorder="1"/>
    <xf numFmtId="0" fontId="26" fillId="0" borderId="28" xfId="15" applyFont="1" applyBorder="1"/>
    <xf numFmtId="0" fontId="25" fillId="0" borderId="44" xfId="15" applyFont="1" applyBorder="1"/>
    <xf numFmtId="37" fontId="25" fillId="0" borderId="44" xfId="15" applyNumberFormat="1" applyFont="1" applyBorder="1" applyAlignment="1">
      <alignment horizontal="left" indent="1"/>
    </xf>
    <xf numFmtId="37" fontId="26" fillId="0" borderId="44" xfId="15" applyNumberFormat="1" applyFont="1" applyBorder="1" applyAlignment="1">
      <alignment horizontal="left"/>
    </xf>
    <xf numFmtId="164" fontId="32" fillId="0" borderId="28" xfId="15" applyNumberFormat="1" applyFont="1" applyBorder="1"/>
    <xf numFmtId="0" fontId="25" fillId="2" borderId="44" xfId="15" applyFont="1" applyFill="1" applyBorder="1" applyAlignment="1">
      <alignment horizontal="left" indent="1"/>
    </xf>
    <xf numFmtId="164" fontId="33" fillId="2" borderId="28" xfId="15" applyNumberFormat="1" applyFont="1" applyFill="1" applyBorder="1"/>
    <xf numFmtId="164" fontId="25" fillId="2" borderId="28" xfId="15" applyNumberFormat="1" applyFont="1" applyFill="1" applyBorder="1"/>
    <xf numFmtId="164" fontId="25" fillId="2" borderId="29" xfId="15" applyNumberFormat="1" applyFont="1" applyFill="1" applyBorder="1"/>
    <xf numFmtId="0" fontId="25" fillId="0" borderId="44" xfId="15" applyFont="1" applyBorder="1" applyAlignment="1">
      <alignment horizontal="left" indent="1"/>
    </xf>
    <xf numFmtId="0" fontId="25" fillId="0" borderId="44" xfId="15" applyFont="1" applyBorder="1" applyAlignment="1">
      <alignment horizontal="left"/>
    </xf>
    <xf numFmtId="0" fontId="25" fillId="0" borderId="44" xfId="15" applyFont="1" applyBorder="1" applyAlignment="1">
      <alignment horizontal="left" wrapText="1" indent="1"/>
    </xf>
    <xf numFmtId="164" fontId="40" fillId="0" borderId="28" xfId="15" applyNumberFormat="1" applyFont="1" applyBorder="1"/>
    <xf numFmtId="164" fontId="40" fillId="0" borderId="29" xfId="15" applyNumberFormat="1" applyFont="1" applyBorder="1"/>
    <xf numFmtId="169" fontId="8" fillId="0" borderId="28" xfId="2" applyNumberFormat="1" applyFont="1" applyFill="1" applyBorder="1"/>
    <xf numFmtId="169" fontId="25" fillId="0" borderId="28" xfId="2" applyNumberFormat="1" applyFont="1" applyFill="1" applyBorder="1"/>
    <xf numFmtId="169" fontId="25" fillId="0" borderId="29" xfId="2" applyNumberFormat="1" applyFont="1" applyFill="1" applyBorder="1"/>
    <xf numFmtId="0" fontId="29" fillId="0" borderId="44" xfId="15" applyFont="1" applyBorder="1" applyAlignment="1">
      <alignment horizontal="left" indent="1"/>
    </xf>
    <xf numFmtId="164" fontId="29" fillId="0" borderId="28" xfId="15" applyNumberFormat="1" applyFont="1" applyBorder="1"/>
    <xf numFmtId="164" fontId="29" fillId="0" borderId="29" xfId="15" applyNumberFormat="1" applyFont="1" applyBorder="1"/>
    <xf numFmtId="0" fontId="26" fillId="0" borderId="34" xfId="15" applyFont="1" applyBorder="1"/>
    <xf numFmtId="164" fontId="26" fillId="0" borderId="26" xfId="15" applyNumberFormat="1" applyFont="1" applyBorder="1"/>
    <xf numFmtId="166" fontId="26" fillId="5" borderId="46" xfId="15" applyNumberFormat="1" applyFont="1" applyFill="1" applyBorder="1"/>
    <xf numFmtId="166" fontId="26" fillId="5" borderId="47" xfId="15" applyNumberFormat="1" applyFont="1" applyFill="1" applyBorder="1"/>
    <xf numFmtId="177" fontId="25" fillId="0" borderId="44" xfId="15" applyNumberFormat="1" applyFont="1" applyBorder="1"/>
    <xf numFmtId="164" fontId="25" fillId="0" borderId="28" xfId="15" applyNumberFormat="1" applyFont="1" applyBorder="1" applyAlignment="1">
      <alignment horizontal="right"/>
    </xf>
    <xf numFmtId="164" fontId="25" fillId="0" borderId="29" xfId="15" applyNumberFormat="1" applyFont="1" applyBorder="1" applyAlignment="1">
      <alignment horizontal="right"/>
    </xf>
    <xf numFmtId="0" fontId="25" fillId="0" borderId="28" xfId="15" applyFont="1" applyBorder="1"/>
    <xf numFmtId="0" fontId="25" fillId="0" borderId="29" xfId="15" applyFont="1" applyBorder="1"/>
    <xf numFmtId="37" fontId="25" fillId="0" borderId="28" xfId="15" applyNumberFormat="1" applyFont="1" applyBorder="1"/>
    <xf numFmtId="37" fontId="25" fillId="0" borderId="29" xfId="15" applyNumberFormat="1" applyFont="1" applyBorder="1"/>
    <xf numFmtId="37" fontId="33" fillId="0" borderId="28" xfId="15" applyNumberFormat="1" applyFont="1" applyBorder="1"/>
    <xf numFmtId="169" fontId="25" fillId="0" borderId="28" xfId="2" applyNumberFormat="1" applyFont="1" applyFill="1" applyBorder="1" applyAlignment="1">
      <alignment horizontal="right"/>
    </xf>
    <xf numFmtId="169" fontId="38" fillId="0" borderId="28" xfId="15" applyNumberFormat="1" applyFont="1" applyBorder="1" applyAlignment="1">
      <alignment horizontal="right"/>
    </xf>
    <xf numFmtId="169" fontId="25" fillId="0" borderId="28" xfId="15" applyNumberFormat="1" applyFont="1" applyBorder="1" applyAlignment="1">
      <alignment horizontal="right"/>
    </xf>
    <xf numFmtId="169" fontId="25" fillId="0" borderId="29" xfId="15" applyNumberFormat="1" applyFont="1" applyBorder="1" applyAlignment="1">
      <alignment horizontal="right"/>
    </xf>
    <xf numFmtId="169" fontId="33" fillId="0" borderId="28" xfId="15" applyNumberFormat="1" applyFont="1" applyBorder="1" applyAlignment="1">
      <alignment horizontal="right"/>
    </xf>
    <xf numFmtId="9" fontId="33" fillId="0" borderId="28" xfId="16" applyFont="1" applyFill="1" applyBorder="1" applyAlignment="1">
      <alignment horizontal="right" vertical="center"/>
    </xf>
    <xf numFmtId="9" fontId="25" fillId="0" borderId="28" xfId="16" applyFont="1" applyFill="1" applyBorder="1" applyAlignment="1">
      <alignment horizontal="right" vertical="center"/>
    </xf>
    <xf numFmtId="9" fontId="25" fillId="0" borderId="29" xfId="16" applyFont="1" applyFill="1" applyBorder="1" applyAlignment="1">
      <alignment horizontal="right" vertical="center"/>
    </xf>
    <xf numFmtId="0" fontId="25" fillId="2" borderId="44" xfId="15" applyFont="1" applyFill="1" applyBorder="1"/>
    <xf numFmtId="9" fontId="25" fillId="0" borderId="28" xfId="15" applyNumberFormat="1" applyFont="1" applyBorder="1" applyAlignment="1">
      <alignment horizontal="right"/>
    </xf>
    <xf numFmtId="9" fontId="25" fillId="2" borderId="28" xfId="15" applyNumberFormat="1" applyFont="1" applyFill="1" applyBorder="1" applyAlignment="1">
      <alignment horizontal="right"/>
    </xf>
    <xf numFmtId="9" fontId="25" fillId="0" borderId="29" xfId="15" applyNumberFormat="1" applyFont="1" applyBorder="1" applyAlignment="1">
      <alignment horizontal="right"/>
    </xf>
    <xf numFmtId="9" fontId="25" fillId="0" borderId="28" xfId="2" applyFont="1" applyFill="1" applyBorder="1" applyAlignment="1">
      <alignment horizontal="right"/>
    </xf>
    <xf numFmtId="9" fontId="33" fillId="0" borderId="28" xfId="2" applyFont="1" applyFill="1" applyBorder="1" applyAlignment="1">
      <alignment horizontal="right"/>
    </xf>
    <xf numFmtId="9" fontId="8" fillId="0" borderId="28" xfId="2" applyFont="1" applyFill="1" applyBorder="1" applyAlignment="1">
      <alignment horizontal="right"/>
    </xf>
    <xf numFmtId="9" fontId="8" fillId="0" borderId="29" xfId="2" applyFont="1" applyFill="1" applyBorder="1" applyAlignment="1">
      <alignment horizontal="right"/>
    </xf>
    <xf numFmtId="9" fontId="33" fillId="0" borderId="29" xfId="2" applyFont="1" applyFill="1" applyBorder="1" applyAlignment="1">
      <alignment horizontal="right"/>
    </xf>
    <xf numFmtId="9" fontId="33" fillId="0" borderId="28" xfId="15" applyNumberFormat="1" applyFont="1" applyBorder="1" applyAlignment="1">
      <alignment horizontal="right"/>
    </xf>
    <xf numFmtId="9" fontId="33" fillId="0" borderId="29" xfId="15" applyNumberFormat="1" applyFont="1" applyBorder="1" applyAlignment="1">
      <alignment horizontal="right"/>
    </xf>
    <xf numFmtId="182" fontId="33" fillId="0" borderId="28" xfId="39" applyNumberFormat="1" applyFont="1" applyFill="1" applyBorder="1" applyAlignment="1">
      <alignment horizontal="right"/>
    </xf>
    <xf numFmtId="182" fontId="8" fillId="0" borderId="28" xfId="39" applyNumberFormat="1" applyFont="1" applyFill="1" applyBorder="1" applyAlignment="1">
      <alignment horizontal="right"/>
    </xf>
    <xf numFmtId="182" fontId="8" fillId="0" borderId="29" xfId="39" applyNumberFormat="1" applyFont="1" applyFill="1" applyBorder="1" applyAlignment="1">
      <alignment horizontal="right"/>
    </xf>
    <xf numFmtId="0" fontId="25" fillId="0" borderId="48" xfId="15" applyFont="1" applyBorder="1"/>
    <xf numFmtId="0" fontId="25" fillId="0" borderId="32" xfId="15" applyFont="1" applyBorder="1"/>
    <xf numFmtId="0" fontId="25" fillId="0" borderId="33" xfId="15" applyFont="1" applyBorder="1"/>
    <xf numFmtId="0" fontId="30" fillId="0" borderId="28" xfId="15" applyFont="1" applyBorder="1"/>
    <xf numFmtId="0" fontId="30" fillId="0" borderId="29" xfId="15" applyFont="1" applyBorder="1"/>
    <xf numFmtId="166" fontId="26" fillId="0" borderId="28" xfId="15" applyNumberFormat="1" applyFont="1" applyBorder="1"/>
    <xf numFmtId="166" fontId="26" fillId="0" borderId="29" xfId="15" applyNumberFormat="1" applyFont="1" applyBorder="1"/>
    <xf numFmtId="0" fontId="26" fillId="0" borderId="48" xfId="15" applyFont="1" applyBorder="1"/>
    <xf numFmtId="166" fontId="26" fillId="0" borderId="32" xfId="15" applyNumberFormat="1" applyFont="1" applyBorder="1"/>
    <xf numFmtId="166" fontId="26" fillId="0" borderId="33" xfId="15" applyNumberFormat="1" applyFont="1" applyBorder="1"/>
    <xf numFmtId="175" fontId="25" fillId="0" borderId="44" xfId="15" applyNumberFormat="1" applyFont="1" applyBorder="1"/>
    <xf numFmtId="0" fontId="26" fillId="0" borderId="28" xfId="15" applyFont="1" applyBorder="1" applyAlignment="1">
      <alignment horizontal="right"/>
    </xf>
    <xf numFmtId="0" fontId="26" fillId="0" borderId="29" xfId="15" applyFont="1" applyBorder="1" applyAlignment="1">
      <alignment horizontal="right"/>
    </xf>
    <xf numFmtId="175" fontId="25" fillId="0" borderId="44" xfId="15" applyNumberFormat="1" applyFont="1" applyBorder="1" applyAlignment="1">
      <alignment horizontal="left"/>
    </xf>
    <xf numFmtId="37" fontId="25" fillId="0" borderId="28" xfId="1" applyNumberFormat="1" applyFont="1" applyFill="1" applyBorder="1"/>
    <xf numFmtId="175" fontId="25" fillId="0" borderId="44" xfId="15" applyNumberFormat="1" applyFont="1" applyBorder="1" applyAlignment="1">
      <alignment horizontal="left" indent="1"/>
    </xf>
    <xf numFmtId="37" fontId="33" fillId="0" borderId="28" xfId="1" applyNumberFormat="1" applyFont="1" applyFill="1" applyBorder="1"/>
    <xf numFmtId="175" fontId="26" fillId="5" borderId="45" xfId="15" applyNumberFormat="1" applyFont="1" applyFill="1" applyBorder="1"/>
    <xf numFmtId="37" fontId="26" fillId="5" borderId="46" xfId="1" applyNumberFormat="1" applyFont="1" applyFill="1" applyBorder="1"/>
    <xf numFmtId="37" fontId="26" fillId="5" borderId="47" xfId="1" applyNumberFormat="1" applyFont="1" applyFill="1" applyBorder="1"/>
    <xf numFmtId="175" fontId="26" fillId="0" borderId="44" xfId="15" applyNumberFormat="1" applyFont="1" applyBorder="1" applyAlignment="1">
      <alignment wrapText="1"/>
    </xf>
    <xf numFmtId="37" fontId="25" fillId="0" borderId="29" xfId="1" applyNumberFormat="1" applyFont="1" applyFill="1" applyBorder="1"/>
    <xf numFmtId="175" fontId="26" fillId="5" borderId="45" xfId="15" applyNumberFormat="1" applyFont="1" applyFill="1" applyBorder="1" applyAlignment="1">
      <alignment horizontal="left"/>
    </xf>
    <xf numFmtId="171" fontId="26" fillId="5" borderId="46" xfId="1" applyNumberFormat="1" applyFont="1" applyFill="1" applyBorder="1"/>
    <xf numFmtId="175" fontId="26" fillId="0" borderId="44" xfId="15" applyNumberFormat="1" applyFont="1" applyBorder="1" applyAlignment="1">
      <alignment horizontal="left"/>
    </xf>
    <xf numFmtId="171" fontId="26" fillId="0" borderId="28" xfId="1" applyNumberFormat="1" applyFont="1" applyFill="1" applyBorder="1"/>
    <xf numFmtId="37" fontId="26" fillId="0" borderId="28" xfId="1" applyNumberFormat="1" applyFont="1" applyFill="1" applyBorder="1"/>
    <xf numFmtId="37" fontId="26" fillId="0" borderId="29" xfId="1" applyNumberFormat="1" applyFont="1" applyFill="1" applyBorder="1"/>
    <xf numFmtId="37" fontId="25" fillId="2" borderId="44" xfId="17" applyNumberFormat="1" applyFont="1" applyFill="1" applyBorder="1" applyAlignment="1">
      <alignment horizontal="left"/>
    </xf>
    <xf numFmtId="171" fontId="33" fillId="0" borderId="28" xfId="1" applyNumberFormat="1" applyFont="1" applyFill="1" applyBorder="1"/>
    <xf numFmtId="171" fontId="25" fillId="0" borderId="28" xfId="1" applyNumberFormat="1" applyFont="1" applyFill="1" applyBorder="1"/>
    <xf numFmtId="171" fontId="25" fillId="0" borderId="29" xfId="1" applyNumberFormat="1" applyFont="1" applyFill="1" applyBorder="1"/>
    <xf numFmtId="37" fontId="26" fillId="2" borderId="45" xfId="17" applyNumberFormat="1" applyFont="1" applyFill="1" applyBorder="1" applyAlignment="1">
      <alignment horizontal="left"/>
    </xf>
    <xf numFmtId="171" fontId="26" fillId="0" borderId="46" xfId="1" applyNumberFormat="1" applyFont="1" applyFill="1" applyBorder="1"/>
    <xf numFmtId="37" fontId="26" fillId="0" borderId="46" xfId="1" applyNumberFormat="1" applyFont="1" applyFill="1" applyBorder="1"/>
    <xf numFmtId="37" fontId="26" fillId="0" borderId="47" xfId="1" applyNumberFormat="1" applyFont="1" applyFill="1" applyBorder="1"/>
    <xf numFmtId="0" fontId="23" fillId="9" borderId="35" xfId="15" applyFont="1" applyFill="1" applyBorder="1"/>
    <xf numFmtId="0" fontId="24" fillId="9" borderId="36" xfId="15" applyFont="1" applyFill="1" applyBorder="1" applyAlignment="1">
      <alignment horizontal="right"/>
    </xf>
    <xf numFmtId="0" fontId="24" fillId="9" borderId="37" xfId="15" applyFont="1" applyFill="1" applyBorder="1" applyAlignment="1">
      <alignment horizontal="right"/>
    </xf>
    <xf numFmtId="0" fontId="25" fillId="0" borderId="35" xfId="15" applyFont="1" applyBorder="1"/>
    <xf numFmtId="0" fontId="25" fillId="0" borderId="49" xfId="15" applyFont="1" applyBorder="1" applyAlignment="1">
      <alignment horizontal="left" indent="2"/>
    </xf>
    <xf numFmtId="9" fontId="25" fillId="0" borderId="39" xfId="2" applyFont="1" applyFill="1" applyBorder="1"/>
    <xf numFmtId="9" fontId="33" fillId="0" borderId="39" xfId="2" applyFont="1" applyFill="1" applyBorder="1"/>
    <xf numFmtId="9" fontId="25" fillId="0" borderId="40" xfId="2" applyFont="1" applyFill="1" applyBorder="1"/>
    <xf numFmtId="0" fontId="25" fillId="0" borderId="49" xfId="15" applyFont="1" applyBorder="1"/>
    <xf numFmtId="169" fontId="40" fillId="0" borderId="39" xfId="2" applyNumberFormat="1" applyFont="1" applyFill="1" applyBorder="1"/>
    <xf numFmtId="169" fontId="40" fillId="0" borderId="40" xfId="2" applyNumberFormat="1" applyFont="1" applyFill="1" applyBorder="1"/>
    <xf numFmtId="0" fontId="25" fillId="0" borderId="50" xfId="15" applyFont="1" applyBorder="1"/>
    <xf numFmtId="169" fontId="25" fillId="0" borderId="42" xfId="2" applyNumberFormat="1" applyFont="1" applyFill="1" applyBorder="1" applyAlignment="1">
      <alignment horizontal="right"/>
    </xf>
    <xf numFmtId="9" fontId="8" fillId="0" borderId="42" xfId="2" applyFont="1" applyFill="1" applyBorder="1"/>
    <xf numFmtId="169" fontId="8" fillId="0" borderId="42" xfId="2" applyNumberFormat="1" applyFont="1" applyFill="1" applyBorder="1"/>
    <xf numFmtId="169" fontId="33" fillId="0" borderId="42" xfId="2" applyNumberFormat="1" applyFont="1" applyFill="1" applyBorder="1"/>
    <xf numFmtId="169" fontId="8" fillId="0" borderId="43" xfId="2" applyNumberFormat="1" applyFont="1" applyFill="1" applyBorder="1"/>
    <xf numFmtId="0" fontId="26" fillId="0" borderId="49" xfId="15" applyFont="1" applyBorder="1"/>
    <xf numFmtId="0" fontId="26" fillId="0" borderId="50" xfId="15" applyFont="1" applyBorder="1"/>
    <xf numFmtId="175" fontId="24" fillId="9" borderId="35" xfId="15" applyNumberFormat="1" applyFont="1" applyFill="1" applyBorder="1" applyAlignment="1">
      <alignment horizontal="left" vertical="center"/>
    </xf>
    <xf numFmtId="16" fontId="45" fillId="9" borderId="36" xfId="15" applyNumberFormat="1" applyFont="1" applyFill="1" applyBorder="1" applyAlignment="1">
      <alignment horizontal="right" vertical="center"/>
    </xf>
    <xf numFmtId="16" fontId="45" fillId="9" borderId="37" xfId="15" applyNumberFormat="1" applyFont="1" applyFill="1" applyBorder="1" applyAlignment="1">
      <alignment horizontal="right" vertical="center"/>
    </xf>
    <xf numFmtId="175" fontId="24" fillId="9" borderId="50" xfId="15" applyNumberFormat="1" applyFont="1" applyFill="1" applyBorder="1" applyAlignment="1">
      <alignment horizontal="left" vertical="center"/>
    </xf>
    <xf numFmtId="0" fontId="24" fillId="9" borderId="42" xfId="15" applyFont="1" applyFill="1" applyBorder="1" applyAlignment="1">
      <alignment horizontal="right" vertical="center"/>
    </xf>
    <xf numFmtId="0" fontId="24" fillId="9" borderId="43" xfId="15" applyFont="1" applyFill="1" applyBorder="1" applyAlignment="1">
      <alignment horizontal="right" vertical="center"/>
    </xf>
    <xf numFmtId="0" fontId="25" fillId="2" borderId="49" xfId="0" applyFont="1" applyFill="1" applyBorder="1" applyAlignment="1">
      <alignment horizontal="left"/>
    </xf>
    <xf numFmtId="181" fontId="40" fillId="0" borderId="40" xfId="0" applyNumberFormat="1" applyFont="1" applyBorder="1"/>
    <xf numFmtId="0" fontId="25" fillId="2" borderId="49" xfId="0" applyFont="1" applyFill="1" applyBorder="1" applyAlignment="1">
      <alignment horizontal="left" indent="1"/>
    </xf>
    <xf numFmtId="164" fontId="25" fillId="0" borderId="40" xfId="0" applyNumberFormat="1" applyFont="1" applyBorder="1"/>
    <xf numFmtId="0" fontId="26" fillId="5" borderId="51" xfId="0" applyFont="1" applyFill="1" applyBorder="1" applyAlignment="1">
      <alignment horizontal="left"/>
    </xf>
    <xf numFmtId="164" fontId="26" fillId="5" borderId="52" xfId="11" applyNumberFormat="1" applyFont="1" applyFill="1" applyBorder="1"/>
    <xf numFmtId="164" fontId="26" fillId="5" borderId="53" xfId="11" applyNumberFormat="1" applyFont="1" applyFill="1" applyBorder="1"/>
    <xf numFmtId="16" fontId="45" fillId="9" borderId="25" xfId="15" applyNumberFormat="1" applyFont="1" applyFill="1" applyBorder="1" applyAlignment="1">
      <alignment horizontal="right" vertical="center"/>
    </xf>
    <xf numFmtId="16" fontId="45" fillId="9" borderId="26" xfId="15" applyNumberFormat="1" applyFont="1" applyFill="1" applyBorder="1" applyAlignment="1">
      <alignment horizontal="right" vertical="center"/>
    </xf>
    <xf numFmtId="175" fontId="24" fillId="9" borderId="48" xfId="15" applyNumberFormat="1" applyFont="1" applyFill="1" applyBorder="1" applyAlignment="1">
      <alignment horizontal="left" vertical="center"/>
    </xf>
    <xf numFmtId="0" fontId="24" fillId="9" borderId="32" xfId="15" applyFont="1" applyFill="1" applyBorder="1" applyAlignment="1">
      <alignment horizontal="right" vertical="center"/>
    </xf>
    <xf numFmtId="0" fontId="24" fillId="9" borderId="33" xfId="15" applyFont="1" applyFill="1" applyBorder="1" applyAlignment="1">
      <alignment horizontal="right" vertical="center"/>
    </xf>
    <xf numFmtId="0" fontId="25" fillId="2" borderId="44" xfId="0" applyFont="1" applyFill="1" applyBorder="1" applyAlignment="1">
      <alignment horizontal="left"/>
    </xf>
    <xf numFmtId="181" fontId="40" fillId="0" borderId="29" xfId="0" applyNumberFormat="1" applyFont="1" applyBorder="1"/>
    <xf numFmtId="0" fontId="25" fillId="2" borderId="44" xfId="0" applyFont="1" applyFill="1" applyBorder="1" applyAlignment="1">
      <alignment horizontal="left" indent="1"/>
    </xf>
    <xf numFmtId="164" fontId="25" fillId="0" borderId="29" xfId="0" applyNumberFormat="1" applyFont="1" applyBorder="1"/>
    <xf numFmtId="0" fontId="26" fillId="5" borderId="45" xfId="0" applyFont="1" applyFill="1" applyBorder="1" applyAlignment="1">
      <alignment horizontal="left"/>
    </xf>
    <xf numFmtId="164" fontId="26" fillId="5" borderId="46" xfId="11" applyNumberFormat="1" applyFont="1" applyFill="1" applyBorder="1"/>
    <xf numFmtId="164" fontId="26" fillId="5" borderId="47" xfId="11" applyNumberFormat="1" applyFont="1" applyFill="1" applyBorder="1"/>
    <xf numFmtId="0" fontId="24" fillId="9" borderId="9" xfId="15" applyFont="1" applyFill="1" applyBorder="1" applyAlignment="1">
      <alignment horizontal="right" vertical="center"/>
    </xf>
    <xf numFmtId="0" fontId="25" fillId="2" borderId="3" xfId="9" applyFont="1" applyFill="1" applyBorder="1"/>
    <xf numFmtId="0" fontId="26" fillId="2" borderId="5" xfId="9" applyFont="1" applyFill="1" applyBorder="1"/>
    <xf numFmtId="0" fontId="25" fillId="2" borderId="3" xfId="9" applyFont="1" applyFill="1" applyBorder="1" applyAlignment="1">
      <alignment horizontal="left"/>
    </xf>
    <xf numFmtId="0" fontId="25" fillId="2" borderId="5" xfId="9" applyFont="1" applyFill="1" applyBorder="1"/>
    <xf numFmtId="175" fontId="24" fillId="9" borderId="45" xfId="15" applyNumberFormat="1" applyFont="1" applyFill="1" applyBorder="1" applyAlignment="1">
      <alignment horizontal="left" vertical="center"/>
    </xf>
    <xf numFmtId="0" fontId="24" fillId="9" borderId="46" xfId="15" applyFont="1" applyFill="1" applyBorder="1" applyAlignment="1">
      <alignment horizontal="right" vertical="center"/>
    </xf>
    <xf numFmtId="0" fontId="24" fillId="9" borderId="47" xfId="15" applyFont="1" applyFill="1" applyBorder="1" applyAlignment="1">
      <alignment horizontal="right" vertical="center"/>
    </xf>
    <xf numFmtId="175" fontId="25" fillId="2" borderId="44" xfId="15" applyNumberFormat="1" applyFont="1" applyFill="1" applyBorder="1" applyAlignment="1">
      <alignment horizontal="left" indent="1"/>
    </xf>
    <xf numFmtId="181" fontId="8" fillId="2" borderId="28" xfId="0" applyNumberFormat="1" applyFont="1" applyFill="1" applyBorder="1"/>
    <xf numFmtId="181" fontId="33" fillId="2" borderId="28" xfId="0" applyNumberFormat="1" applyFont="1" applyFill="1" applyBorder="1"/>
    <xf numFmtId="181" fontId="33" fillId="2" borderId="29" xfId="0" applyNumberFormat="1" applyFont="1" applyFill="1" applyBorder="1"/>
    <xf numFmtId="181" fontId="8" fillId="2" borderId="32" xfId="0" applyNumberFormat="1" applyFont="1" applyFill="1" applyBorder="1"/>
    <xf numFmtId="181" fontId="33" fillId="2" borderId="32" xfId="0" applyNumberFormat="1" applyFont="1" applyFill="1" applyBorder="1"/>
    <xf numFmtId="181" fontId="33" fillId="2" borderId="33" xfId="0" applyNumberFormat="1" applyFont="1" applyFill="1" applyBorder="1"/>
    <xf numFmtId="175" fontId="26" fillId="2" borderId="45" xfId="15" applyNumberFormat="1" applyFont="1" applyFill="1" applyBorder="1" applyAlignment="1">
      <alignment horizontal="left" indent="1"/>
    </xf>
    <xf numFmtId="181" fontId="40" fillId="2" borderId="46" xfId="0" applyNumberFormat="1" applyFont="1" applyFill="1" applyBorder="1"/>
    <xf numFmtId="181" fontId="33" fillId="2" borderId="46" xfId="0" applyNumberFormat="1" applyFont="1" applyFill="1" applyBorder="1"/>
    <xf numFmtId="181" fontId="8" fillId="2" borderId="46" xfId="0" applyNumberFormat="1" applyFont="1" applyFill="1" applyBorder="1"/>
    <xf numFmtId="181" fontId="8" fillId="2" borderId="47" xfId="0" applyNumberFormat="1" applyFont="1" applyFill="1" applyBorder="1"/>
    <xf numFmtId="0" fontId="25" fillId="2" borderId="5" xfId="9" applyFont="1" applyFill="1" applyBorder="1" applyAlignment="1">
      <alignment horizontal="left"/>
    </xf>
    <xf numFmtId="181" fontId="33" fillId="2" borderId="28" xfId="9" applyNumberFormat="1" applyFont="1" applyFill="1" applyBorder="1"/>
    <xf numFmtId="181" fontId="25" fillId="2" borderId="28" xfId="9" applyNumberFormat="1" applyFont="1" applyFill="1" applyBorder="1"/>
    <xf numFmtId="181" fontId="25" fillId="2" borderId="29" xfId="9" applyNumberFormat="1" applyFont="1" applyFill="1" applyBorder="1"/>
    <xf numFmtId="0" fontId="25" fillId="2" borderId="28" xfId="9" applyFont="1" applyFill="1" applyBorder="1"/>
    <xf numFmtId="181" fontId="25" fillId="2" borderId="32" xfId="9" applyNumberFormat="1" applyFont="1" applyFill="1" applyBorder="1"/>
    <xf numFmtId="0" fontId="25" fillId="2" borderId="32" xfId="9" applyFont="1" applyFill="1" applyBorder="1"/>
    <xf numFmtId="181" fontId="25" fillId="2" borderId="33" xfId="9" applyNumberFormat="1" applyFont="1" applyFill="1" applyBorder="1"/>
    <xf numFmtId="0" fontId="26" fillId="2" borderId="32" xfId="9" applyFont="1" applyFill="1" applyBorder="1"/>
    <xf numFmtId="0" fontId="26" fillId="2" borderId="33" xfId="9" applyFont="1" applyFill="1" applyBorder="1"/>
    <xf numFmtId="0" fontId="25" fillId="2" borderId="29" xfId="9" applyFont="1" applyFill="1" applyBorder="1"/>
    <xf numFmtId="10" fontId="25" fillId="2" borderId="28" xfId="9" applyNumberFormat="1" applyFont="1" applyFill="1" applyBorder="1"/>
    <xf numFmtId="10" fontId="25" fillId="2" borderId="29" xfId="9" applyNumberFormat="1" applyFont="1" applyFill="1" applyBorder="1"/>
    <xf numFmtId="181" fontId="40" fillId="2" borderId="28" xfId="9" applyNumberFormat="1" applyFont="1" applyFill="1" applyBorder="1"/>
    <xf numFmtId="164" fontId="40" fillId="2" borderId="28" xfId="9" applyNumberFormat="1" applyFont="1" applyFill="1" applyBorder="1"/>
    <xf numFmtId="164" fontId="40" fillId="2" borderId="29" xfId="9" applyNumberFormat="1" applyFont="1" applyFill="1" applyBorder="1"/>
    <xf numFmtId="10" fontId="33" fillId="2" borderId="28" xfId="9" applyNumberFormat="1" applyFont="1" applyFill="1" applyBorder="1"/>
    <xf numFmtId="164" fontId="25" fillId="2" borderId="32" xfId="9" applyNumberFormat="1" applyFont="1" applyFill="1" applyBorder="1"/>
    <xf numFmtId="164" fontId="25" fillId="2" borderId="33" xfId="9" applyNumberFormat="1" applyFont="1" applyFill="1" applyBorder="1"/>
    <xf numFmtId="0" fontId="24" fillId="9" borderId="8" xfId="9" applyFont="1" applyFill="1" applyBorder="1"/>
    <xf numFmtId="14" fontId="33" fillId="2" borderId="0" xfId="9" applyNumberFormat="1" applyFont="1" applyFill="1" applyAlignment="1">
      <alignment horizontal="left"/>
    </xf>
    <xf numFmtId="0" fontId="33" fillId="2" borderId="0" xfId="9" applyFont="1" applyFill="1" applyAlignment="1">
      <alignment horizontal="left"/>
    </xf>
    <xf numFmtId="14" fontId="33" fillId="2" borderId="10" xfId="9" applyNumberFormat="1" applyFont="1" applyFill="1" applyBorder="1" applyAlignment="1">
      <alignment horizontal="left"/>
    </xf>
    <xf numFmtId="0" fontId="33" fillId="2" borderId="10" xfId="9" applyFont="1" applyFill="1" applyBorder="1" applyAlignment="1">
      <alignment horizontal="left"/>
    </xf>
    <xf numFmtId="10" fontId="33" fillId="2" borderId="0" xfId="9" applyNumberFormat="1" applyFont="1" applyFill="1" applyAlignment="1">
      <alignment horizontal="left"/>
    </xf>
    <xf numFmtId="9" fontId="25" fillId="2" borderId="4" xfId="2" applyFont="1" applyFill="1" applyBorder="1"/>
    <xf numFmtId="10" fontId="33" fillId="2" borderId="10" xfId="9" applyNumberFormat="1" applyFont="1" applyFill="1" applyBorder="1" applyAlignment="1">
      <alignment horizontal="left"/>
    </xf>
    <xf numFmtId="9" fontId="25" fillId="2" borderId="13" xfId="2" applyFont="1" applyFill="1" applyBorder="1"/>
    <xf numFmtId="0" fontId="58" fillId="2" borderId="28" xfId="9" applyFont="1" applyFill="1" applyBorder="1"/>
    <xf numFmtId="0" fontId="58" fillId="2" borderId="32" xfId="9" applyFont="1" applyFill="1" applyBorder="1"/>
    <xf numFmtId="0" fontId="9" fillId="9" borderId="9" xfId="9" applyFont="1" applyFill="1" applyBorder="1"/>
    <xf numFmtId="0" fontId="9" fillId="9" borderId="4" xfId="9" applyFont="1" applyFill="1" applyBorder="1"/>
    <xf numFmtId="0" fontId="9" fillId="9" borderId="13" xfId="9" applyFont="1" applyFill="1" applyBorder="1"/>
    <xf numFmtId="164" fontId="8" fillId="0" borderId="28" xfId="1" applyNumberFormat="1" applyFont="1" applyFill="1" applyBorder="1"/>
    <xf numFmtId="164" fontId="8" fillId="0" borderId="29" xfId="1" applyNumberFormat="1" applyFont="1" applyFill="1" applyBorder="1"/>
    <xf numFmtId="164" fontId="25" fillId="0" borderId="28" xfId="1" applyNumberFormat="1" applyFont="1" applyFill="1" applyBorder="1"/>
    <xf numFmtId="164" fontId="33" fillId="0" borderId="28" xfId="1" applyNumberFormat="1" applyFont="1" applyFill="1" applyBorder="1"/>
    <xf numFmtId="164" fontId="40" fillId="0" borderId="28" xfId="1" applyNumberFormat="1" applyFont="1" applyFill="1" applyBorder="1"/>
    <xf numFmtId="164" fontId="25" fillId="0" borderId="29" xfId="1" applyNumberFormat="1" applyFont="1" applyFill="1" applyBorder="1"/>
    <xf numFmtId="164" fontId="40" fillId="0" borderId="29" xfId="1" applyNumberFormat="1" applyFont="1" applyFill="1" applyBorder="1"/>
    <xf numFmtId="164" fontId="33" fillId="0" borderId="36" xfId="15" applyNumberFormat="1" applyFont="1" applyBorder="1"/>
    <xf numFmtId="164" fontId="25" fillId="0" borderId="36" xfId="15" applyNumberFormat="1" applyFont="1" applyBorder="1"/>
    <xf numFmtId="164" fontId="25" fillId="0" borderId="37" xfId="15" applyNumberFormat="1" applyFont="1" applyBorder="1"/>
    <xf numFmtId="181" fontId="25" fillId="0" borderId="39" xfId="15" applyNumberFormat="1" applyFont="1" applyBorder="1"/>
    <xf numFmtId="181" fontId="25" fillId="0" borderId="40" xfId="15" applyNumberFormat="1" applyFont="1" applyBorder="1"/>
    <xf numFmtId="181" fontId="33" fillId="0" borderId="42" xfId="15" applyNumberFormat="1" applyFont="1" applyBorder="1"/>
    <xf numFmtId="181" fontId="26" fillId="0" borderId="42" xfId="15" applyNumberFormat="1" applyFont="1" applyBorder="1"/>
    <xf numFmtId="181" fontId="26" fillId="0" borderId="43" xfId="15" applyNumberFormat="1" applyFont="1" applyBorder="1"/>
    <xf numFmtId="164" fontId="25" fillId="0" borderId="39" xfId="15" applyNumberFormat="1" applyFont="1" applyBorder="1"/>
    <xf numFmtId="164" fontId="25" fillId="0" borderId="40" xfId="15" applyNumberFormat="1" applyFont="1" applyBorder="1"/>
    <xf numFmtId="164" fontId="25" fillId="0" borderId="42" xfId="15" applyNumberFormat="1" applyFont="1" applyBorder="1"/>
    <xf numFmtId="164" fontId="25" fillId="0" borderId="43" xfId="15" applyNumberFormat="1" applyFont="1" applyBorder="1"/>
    <xf numFmtId="164" fontId="8" fillId="0" borderId="31" xfId="0" applyNumberFormat="1" applyFont="1" applyBorder="1"/>
    <xf numFmtId="164" fontId="8" fillId="0" borderId="32" xfId="0" applyNumberFormat="1" applyFont="1" applyBorder="1"/>
    <xf numFmtId="164" fontId="8" fillId="0" borderId="47" xfId="0" applyNumberFormat="1" applyFont="1" applyBorder="1"/>
    <xf numFmtId="0" fontId="29" fillId="2" borderId="0" xfId="9" applyFont="1" applyFill="1"/>
    <xf numFmtId="10" fontId="33" fillId="2" borderId="0" xfId="9" applyNumberFormat="1" applyFont="1" applyFill="1" applyAlignment="1">
      <alignment horizontal="center"/>
    </xf>
    <xf numFmtId="10" fontId="33" fillId="2" borderId="10" xfId="9" applyNumberFormat="1" applyFont="1" applyFill="1" applyBorder="1" applyAlignment="1">
      <alignment horizontal="center"/>
    </xf>
    <xf numFmtId="169" fontId="8" fillId="0" borderId="39" xfId="2" applyNumberFormat="1" applyFont="1" applyFill="1" applyBorder="1"/>
    <xf numFmtId="169" fontId="38" fillId="0" borderId="39" xfId="2" applyNumberFormat="1" applyFont="1" applyFill="1" applyBorder="1"/>
    <xf numFmtId="169" fontId="38" fillId="0" borderId="40" xfId="2" applyNumberFormat="1" applyFont="1" applyFill="1" applyBorder="1"/>
    <xf numFmtId="0" fontId="1" fillId="0" borderId="0" xfId="40"/>
    <xf numFmtId="0" fontId="15" fillId="2" borderId="0" xfId="40" applyFont="1" applyFill="1"/>
    <xf numFmtId="0" fontId="1" fillId="2" borderId="0" xfId="40" applyFill="1"/>
    <xf numFmtId="0" fontId="8" fillId="2" borderId="0" xfId="40" applyFont="1" applyFill="1"/>
    <xf numFmtId="0" fontId="29" fillId="2" borderId="0" xfId="40" applyFont="1" applyFill="1" applyAlignment="1">
      <alignment horizontal="center"/>
    </xf>
    <xf numFmtId="0" fontId="8" fillId="2" borderId="64" xfId="40" applyFont="1" applyFill="1" applyBorder="1"/>
    <xf numFmtId="3" fontId="63" fillId="2" borderId="0" xfId="40" applyNumberFormat="1" applyFont="1" applyFill="1"/>
    <xf numFmtId="9" fontId="63" fillId="2" borderId="0" xfId="2" applyFont="1" applyFill="1" applyBorder="1"/>
    <xf numFmtId="3" fontId="63" fillId="2" borderId="0" xfId="40" applyNumberFormat="1" applyFont="1" applyFill="1" applyAlignment="1">
      <alignment horizontal="right" vertical="center"/>
    </xf>
    <xf numFmtId="0" fontId="63" fillId="2" borderId="0" xfId="40" applyFont="1" applyFill="1"/>
    <xf numFmtId="0" fontId="8" fillId="2" borderId="78" xfId="40" applyFont="1" applyFill="1" applyBorder="1"/>
    <xf numFmtId="0" fontId="8" fillId="2" borderId="81" xfId="40" applyFont="1" applyFill="1" applyBorder="1"/>
    <xf numFmtId="0" fontId="8" fillId="2" borderId="85" xfId="40" applyFont="1" applyFill="1" applyBorder="1"/>
    <xf numFmtId="0" fontId="4" fillId="2" borderId="0" xfId="40" applyFont="1" applyFill="1"/>
    <xf numFmtId="0" fontId="24" fillId="11" borderId="56" xfId="40" applyFont="1" applyFill="1" applyBorder="1" applyAlignment="1">
      <alignment vertical="center"/>
    </xf>
    <xf numFmtId="0" fontId="24" fillId="11" borderId="57" xfId="40" applyFont="1" applyFill="1" applyBorder="1" applyAlignment="1">
      <alignment vertical="center"/>
    </xf>
    <xf numFmtId="0" fontId="8" fillId="2" borderId="58" xfId="40" applyFont="1" applyFill="1" applyBorder="1" applyAlignment="1">
      <alignment vertical="top"/>
    </xf>
    <xf numFmtId="0" fontId="8" fillId="2" borderId="58" xfId="40" applyFont="1" applyFill="1" applyBorder="1" applyAlignment="1">
      <alignment vertical="center" wrapText="1"/>
    </xf>
    <xf numFmtId="14" fontId="41" fillId="2" borderId="58" xfId="40" applyNumberFormat="1" applyFont="1" applyFill="1" applyBorder="1" applyAlignment="1">
      <alignment horizontal="right" vertical="center" wrapText="1"/>
    </xf>
    <xf numFmtId="0" fontId="8" fillId="2" borderId="58" xfId="40" applyFont="1" applyFill="1" applyBorder="1" applyAlignment="1">
      <alignment horizontal="right" vertical="center" wrapText="1"/>
    </xf>
    <xf numFmtId="0" fontId="8" fillId="2" borderId="58" xfId="40" applyFont="1" applyFill="1" applyBorder="1" applyAlignment="1">
      <alignment horizontal="center" vertical="center" wrapText="1"/>
    </xf>
    <xf numFmtId="0" fontId="8" fillId="2" borderId="59" xfId="40" applyFont="1" applyFill="1" applyBorder="1" applyAlignment="1">
      <alignment horizontal="center" vertical="center" wrapText="1"/>
    </xf>
    <xf numFmtId="0" fontId="8" fillId="5" borderId="60" xfId="40" applyFont="1" applyFill="1" applyBorder="1" applyAlignment="1">
      <alignment horizontal="center" vertical="center" wrapText="1"/>
    </xf>
    <xf numFmtId="0" fontId="8" fillId="5" borderId="61" xfId="40" applyFont="1" applyFill="1" applyBorder="1" applyAlignment="1">
      <alignment horizontal="center" vertical="center" wrapText="1"/>
    </xf>
    <xf numFmtId="169" fontId="8" fillId="12" borderId="0" xfId="41" applyNumberFormat="1" applyFont="1" applyFill="1" applyBorder="1"/>
    <xf numFmtId="169" fontId="8" fillId="12" borderId="4" xfId="41" applyNumberFormat="1" applyFont="1" applyFill="1" applyBorder="1"/>
    <xf numFmtId="0" fontId="8" fillId="2" borderId="64" xfId="40" applyFont="1" applyFill="1" applyBorder="1" applyAlignment="1">
      <alignment horizontal="center"/>
    </xf>
    <xf numFmtId="184" fontId="8" fillId="2" borderId="64" xfId="40" applyNumberFormat="1" applyFont="1" applyFill="1" applyBorder="1"/>
    <xf numFmtId="186" fontId="8" fillId="2" borderId="64" xfId="40" applyNumberFormat="1" applyFont="1" applyFill="1" applyBorder="1"/>
    <xf numFmtId="185" fontId="8" fillId="2" borderId="64" xfId="40" applyNumberFormat="1" applyFont="1" applyFill="1" applyBorder="1"/>
    <xf numFmtId="44" fontId="8" fillId="2" borderId="64" xfId="40" applyNumberFormat="1" applyFont="1" applyFill="1" applyBorder="1"/>
    <xf numFmtId="183" fontId="8" fillId="2" borderId="64" xfId="40" applyNumberFormat="1" applyFont="1" applyFill="1" applyBorder="1" applyAlignment="1">
      <alignment horizontal="center"/>
    </xf>
    <xf numFmtId="169" fontId="8" fillId="2" borderId="65" xfId="41" applyNumberFormat="1" applyFont="1" applyFill="1" applyBorder="1"/>
    <xf numFmtId="169" fontId="8" fillId="2" borderId="0" xfId="41" applyNumberFormat="1" applyFont="1" applyFill="1" applyBorder="1"/>
    <xf numFmtId="169" fontId="8" fillId="2" borderId="4" xfId="41" applyNumberFormat="1" applyFont="1" applyFill="1" applyBorder="1"/>
    <xf numFmtId="187" fontId="8" fillId="2" borderId="64" xfId="40" applyNumberFormat="1" applyFont="1" applyFill="1" applyBorder="1"/>
    <xf numFmtId="188" fontId="8" fillId="2" borderId="64" xfId="40" applyNumberFormat="1" applyFont="1" applyFill="1" applyBorder="1"/>
    <xf numFmtId="189" fontId="8" fillId="2" borderId="64" xfId="40" applyNumberFormat="1" applyFont="1" applyFill="1" applyBorder="1"/>
    <xf numFmtId="0" fontId="8" fillId="2" borderId="66" xfId="40" applyFont="1" applyFill="1" applyBorder="1"/>
    <xf numFmtId="0" fontId="8" fillId="2" borderId="67" xfId="40" applyFont="1" applyFill="1" applyBorder="1"/>
    <xf numFmtId="183" fontId="8" fillId="2" borderId="67" xfId="40" applyNumberFormat="1" applyFont="1" applyFill="1" applyBorder="1" applyAlignment="1">
      <alignment horizontal="center"/>
    </xf>
    <xf numFmtId="169" fontId="8" fillId="2" borderId="68" xfId="41" applyNumberFormat="1" applyFont="1" applyFill="1" applyBorder="1" applyAlignment="1">
      <alignment horizontal="right"/>
    </xf>
    <xf numFmtId="169" fontId="8" fillId="2" borderId="69" xfId="41" applyNumberFormat="1" applyFont="1" applyFill="1" applyBorder="1" applyAlignment="1">
      <alignment horizontal="right"/>
    </xf>
    <xf numFmtId="169" fontId="8" fillId="2" borderId="70" xfId="41" applyNumberFormat="1" applyFont="1" applyFill="1" applyBorder="1" applyAlignment="1">
      <alignment horizontal="right"/>
    </xf>
    <xf numFmtId="0" fontId="8" fillId="2" borderId="71" xfId="40" applyFont="1" applyFill="1" applyBorder="1"/>
    <xf numFmtId="0" fontId="8" fillId="2" borderId="72" xfId="40" applyFont="1" applyFill="1" applyBorder="1"/>
    <xf numFmtId="183" fontId="8" fillId="2" borderId="72" xfId="40" applyNumberFormat="1" applyFont="1" applyFill="1" applyBorder="1" applyAlignment="1">
      <alignment horizontal="center"/>
    </xf>
    <xf numFmtId="169" fontId="8" fillId="2" borderId="73" xfId="41" applyNumberFormat="1" applyFont="1" applyFill="1" applyBorder="1" applyAlignment="1">
      <alignment horizontal="right"/>
    </xf>
    <xf numFmtId="169" fontId="8" fillId="12" borderId="10" xfId="41" applyNumberFormat="1" applyFont="1" applyFill="1" applyBorder="1" applyAlignment="1">
      <alignment horizontal="right"/>
    </xf>
    <xf numFmtId="169" fontId="8" fillId="12" borderId="13" xfId="41" applyNumberFormat="1" applyFont="1" applyFill="1" applyBorder="1" applyAlignment="1">
      <alignment horizontal="right"/>
    </xf>
    <xf numFmtId="0" fontId="46" fillId="2" borderId="0" xfId="40" applyFont="1" applyFill="1"/>
    <xf numFmtId="0" fontId="8" fillId="2" borderId="77" xfId="40" applyFont="1" applyFill="1" applyBorder="1" applyAlignment="1">
      <alignment horizontal="center" wrapText="1"/>
    </xf>
    <xf numFmtId="0" fontId="8" fillId="2" borderId="78" xfId="40" applyFont="1" applyFill="1" applyBorder="1" applyAlignment="1">
      <alignment horizontal="center" wrapText="1"/>
    </xf>
    <xf numFmtId="182" fontId="8" fillId="2" borderId="78" xfId="40" applyNumberFormat="1" applyFont="1" applyFill="1" applyBorder="1" applyAlignment="1">
      <alignment vertical="center"/>
    </xf>
    <xf numFmtId="182" fontId="8" fillId="2" borderId="79" xfId="40" applyNumberFormat="1" applyFont="1" applyFill="1" applyBorder="1" applyAlignment="1">
      <alignment vertical="center"/>
    </xf>
    <xf numFmtId="0" fontId="8" fillId="2" borderId="80" xfId="40" applyFont="1" applyFill="1" applyBorder="1" applyAlignment="1">
      <alignment horizontal="center" wrapText="1"/>
    </xf>
    <xf numFmtId="0" fontId="8" fillId="2" borderId="81" xfId="40" applyFont="1" applyFill="1" applyBorder="1" applyAlignment="1">
      <alignment horizontal="center" wrapText="1"/>
    </xf>
    <xf numFmtId="182" fontId="8" fillId="2" borderId="81" xfId="40" applyNumberFormat="1" applyFont="1" applyFill="1" applyBorder="1" applyAlignment="1">
      <alignment vertical="center"/>
    </xf>
    <xf numFmtId="182" fontId="8" fillId="2" borderId="82" xfId="40" applyNumberFormat="1" applyFont="1" applyFill="1" applyBorder="1" applyAlignment="1">
      <alignment vertical="center"/>
    </xf>
    <xf numFmtId="0" fontId="8" fillId="2" borderId="0" xfId="40" applyFont="1" applyFill="1" applyAlignment="1">
      <alignment horizontal="center" wrapText="1"/>
    </xf>
    <xf numFmtId="182" fontId="8" fillId="2" borderId="0" xfId="40" applyNumberFormat="1" applyFont="1" applyFill="1" applyAlignment="1">
      <alignment vertical="center"/>
    </xf>
    <xf numFmtId="0" fontId="8" fillId="2" borderId="84" xfId="40" applyFont="1" applyFill="1" applyBorder="1" applyAlignment="1">
      <alignment horizontal="center" wrapText="1"/>
    </xf>
    <xf numFmtId="0" fontId="8" fillId="2" borderId="85" xfId="40" applyFont="1" applyFill="1" applyBorder="1" applyAlignment="1">
      <alignment horizontal="center" wrapText="1"/>
    </xf>
    <xf numFmtId="182" fontId="8" fillId="2" borderId="85" xfId="40" applyNumberFormat="1" applyFont="1" applyFill="1" applyBorder="1" applyAlignment="1">
      <alignment vertical="center"/>
    </xf>
    <xf numFmtId="182" fontId="8" fillId="2" borderId="86" xfId="40" applyNumberFormat="1" applyFont="1" applyFill="1" applyBorder="1" applyAlignment="1">
      <alignment vertical="center"/>
    </xf>
    <xf numFmtId="0" fontId="8" fillId="2" borderId="87" xfId="40" applyFont="1" applyFill="1" applyBorder="1" applyAlignment="1">
      <alignment horizontal="center" wrapText="1"/>
    </xf>
    <xf numFmtId="0" fontId="8" fillId="2" borderId="88" xfId="40" applyFont="1" applyFill="1" applyBorder="1" applyAlignment="1">
      <alignment horizontal="center" wrapText="1"/>
    </xf>
    <xf numFmtId="182" fontId="8" fillId="2" borderId="88" xfId="40" applyNumberFormat="1" applyFont="1" applyFill="1" applyBorder="1" applyAlignment="1">
      <alignment vertical="center"/>
    </xf>
    <xf numFmtId="182" fontId="8" fillId="2" borderId="89" xfId="40" applyNumberFormat="1" applyFont="1" applyFill="1" applyBorder="1" applyAlignment="1">
      <alignment vertical="center"/>
    </xf>
    <xf numFmtId="0" fontId="66" fillId="2" borderId="0" xfId="40" applyFont="1" applyFill="1"/>
    <xf numFmtId="0" fontId="41" fillId="2" borderId="0" xfId="40" applyFont="1" applyFill="1"/>
    <xf numFmtId="184" fontId="8" fillId="2" borderId="0" xfId="40" applyNumberFormat="1" applyFont="1" applyFill="1"/>
    <xf numFmtId="186" fontId="8" fillId="2" borderId="0" xfId="40" applyNumberFormat="1" applyFont="1" applyFill="1"/>
    <xf numFmtId="185" fontId="8" fillId="2" borderId="0" xfId="40" applyNumberFormat="1" applyFont="1" applyFill="1"/>
    <xf numFmtId="182" fontId="8" fillId="2" borderId="0" xfId="40" applyNumberFormat="1" applyFont="1" applyFill="1"/>
    <xf numFmtId="182" fontId="8" fillId="2" borderId="0" xfId="40" applyNumberFormat="1" applyFont="1" applyFill="1" applyAlignment="1">
      <alignment horizontal="right"/>
    </xf>
    <xf numFmtId="0" fontId="24" fillId="9" borderId="8" xfId="9" applyFont="1" applyFill="1" applyBorder="1" applyAlignment="1">
      <alignment horizontal="center"/>
    </xf>
    <xf numFmtId="3" fontId="1" fillId="2" borderId="0" xfId="40" applyNumberFormat="1" applyFill="1"/>
    <xf numFmtId="0" fontId="59" fillId="2" borderId="0" xfId="40" applyFont="1" applyFill="1"/>
    <xf numFmtId="0" fontId="8" fillId="0" borderId="0" xfId="40" applyFont="1"/>
    <xf numFmtId="0" fontId="32" fillId="0" borderId="0" xfId="40" applyFont="1" applyAlignment="1">
      <alignment vertical="center" wrapText="1"/>
    </xf>
    <xf numFmtId="0" fontId="41" fillId="0" borderId="0" xfId="40" applyFont="1"/>
    <xf numFmtId="0" fontId="8" fillId="2" borderId="109" xfId="40" applyFont="1" applyFill="1" applyBorder="1" applyAlignment="1">
      <alignment horizontal="left" vertical="top"/>
    </xf>
    <xf numFmtId="0" fontId="8" fillId="2" borderId="110" xfId="40" applyFont="1" applyFill="1" applyBorder="1" applyAlignment="1">
      <alignment horizontal="left" vertical="top"/>
    </xf>
    <xf numFmtId="15" fontId="8" fillId="2" borderId="110" xfId="40" applyNumberFormat="1" applyFont="1" applyFill="1" applyBorder="1" applyAlignment="1">
      <alignment horizontal="center" vertical="center"/>
    </xf>
    <xf numFmtId="0" fontId="8" fillId="2" borderId="110" xfId="40" applyFont="1" applyFill="1" applyBorder="1" applyAlignment="1">
      <alignment horizontal="right" vertical="center"/>
    </xf>
    <xf numFmtId="3" fontId="8" fillId="2" borderId="110" xfId="40" applyNumberFormat="1" applyFont="1" applyFill="1" applyBorder="1" applyAlignment="1">
      <alignment horizontal="right" vertical="center"/>
    </xf>
    <xf numFmtId="183" fontId="8" fillId="2" borderId="110" xfId="40" applyNumberFormat="1" applyFont="1" applyFill="1" applyBorder="1" applyAlignment="1">
      <alignment horizontal="right" vertical="center"/>
    </xf>
    <xf numFmtId="9" fontId="8" fillId="2" borderId="110" xfId="41" applyFont="1" applyFill="1" applyBorder="1" applyAlignment="1">
      <alignment horizontal="right" vertical="center"/>
    </xf>
    <xf numFmtId="3" fontId="8" fillId="2" borderId="111" xfId="40" applyNumberFormat="1" applyFont="1" applyFill="1" applyBorder="1" applyAlignment="1">
      <alignment horizontal="right" vertical="center"/>
    </xf>
    <xf numFmtId="0" fontId="32" fillId="2" borderId="112" xfId="40" applyFont="1" applyFill="1" applyBorder="1" applyAlignment="1">
      <alignment horizontal="left" vertical="top"/>
    </xf>
    <xf numFmtId="0" fontId="8" fillId="2" borderId="113" xfId="40" applyFont="1" applyFill="1" applyBorder="1"/>
    <xf numFmtId="3" fontId="8" fillId="2" borderId="113" xfId="40" applyNumberFormat="1" applyFont="1" applyFill="1" applyBorder="1"/>
    <xf numFmtId="183" fontId="8" fillId="2" borderId="113" xfId="40" applyNumberFormat="1" applyFont="1" applyFill="1" applyBorder="1"/>
    <xf numFmtId="9" fontId="8" fillId="2" borderId="113" xfId="2" applyFont="1" applyFill="1" applyBorder="1"/>
    <xf numFmtId="3" fontId="8" fillId="2" borderId="114" xfId="40" applyNumberFormat="1" applyFont="1" applyFill="1" applyBorder="1"/>
    <xf numFmtId="0" fontId="32" fillId="2" borderId="115" xfId="40" applyFont="1" applyFill="1" applyBorder="1" applyAlignment="1">
      <alignment horizontal="left" vertical="top"/>
    </xf>
    <xf numFmtId="0" fontId="8" fillId="2" borderId="116" xfId="40" applyFont="1" applyFill="1" applyBorder="1"/>
    <xf numFmtId="3" fontId="8" fillId="2" borderId="116" xfId="40" applyNumberFormat="1" applyFont="1" applyFill="1" applyBorder="1"/>
    <xf numFmtId="183" fontId="8" fillId="2" borderId="116" xfId="40" applyNumberFormat="1" applyFont="1" applyFill="1" applyBorder="1"/>
    <xf numFmtId="9" fontId="8" fillId="2" borderId="116" xfId="2" applyFont="1" applyFill="1" applyBorder="1"/>
    <xf numFmtId="3" fontId="8" fillId="2" borderId="117" xfId="40" applyNumberFormat="1" applyFont="1" applyFill="1" applyBorder="1"/>
    <xf numFmtId="0" fontId="41" fillId="2" borderId="0" xfId="40" applyFont="1" applyFill="1" applyAlignment="1">
      <alignment horizontal="left" vertical="top"/>
    </xf>
    <xf numFmtId="3" fontId="8" fillId="2" borderId="0" xfId="40" applyNumberFormat="1" applyFont="1" applyFill="1"/>
    <xf numFmtId="183" fontId="8" fillId="2" borderId="0" xfId="40" applyNumberFormat="1" applyFont="1" applyFill="1"/>
    <xf numFmtId="0" fontId="67" fillId="0" borderId="0" xfId="40" applyFont="1" applyAlignment="1">
      <alignment vertical="center" wrapText="1"/>
    </xf>
    <xf numFmtId="0" fontId="8" fillId="0" borderId="0" xfId="40" applyFont="1" applyAlignment="1">
      <alignment vertical="top"/>
    </xf>
    <xf numFmtId="0" fontId="24" fillId="9" borderId="106" xfId="40" applyFont="1" applyFill="1" applyBorder="1" applyAlignment="1">
      <alignment vertical="center" wrapText="1"/>
    </xf>
    <xf numFmtId="0" fontId="24" fillId="9" borderId="107" xfId="40" applyFont="1" applyFill="1" applyBorder="1" applyAlignment="1">
      <alignment horizontal="center"/>
    </xf>
    <xf numFmtId="0" fontId="24" fillId="9" borderId="108" xfId="40" applyFont="1" applyFill="1" applyBorder="1" applyAlignment="1">
      <alignment horizontal="center"/>
    </xf>
    <xf numFmtId="0" fontId="24" fillId="2" borderId="0" xfId="40" applyFont="1" applyFill="1"/>
    <xf numFmtId="0" fontId="25" fillId="2" borderId="0" xfId="40" applyFont="1" applyFill="1" applyAlignment="1">
      <alignment vertical="center" wrapText="1"/>
    </xf>
    <xf numFmtId="0" fontId="8" fillId="2" borderId="3" xfId="40" applyFont="1" applyFill="1" applyBorder="1" applyAlignment="1">
      <alignment horizontal="center" vertical="center"/>
    </xf>
    <xf numFmtId="0" fontId="8" fillId="2" borderId="0" xfId="40" applyFont="1" applyFill="1" applyAlignment="1">
      <alignment horizontal="center" vertical="center"/>
    </xf>
    <xf numFmtId="0" fontId="8" fillId="2" borderId="4" xfId="40" applyFont="1" applyFill="1" applyBorder="1" applyAlignment="1">
      <alignment horizontal="center" vertical="center"/>
    </xf>
    <xf numFmtId="0" fontId="45" fillId="9" borderId="74" xfId="40" applyFont="1" applyFill="1" applyBorder="1" applyAlignment="1">
      <alignment horizontal="center"/>
    </xf>
    <xf numFmtId="0" fontId="65" fillId="9" borderId="75" xfId="40" applyFont="1" applyFill="1" applyBorder="1" applyAlignment="1">
      <alignment horizontal="center"/>
    </xf>
    <xf numFmtId="0" fontId="45" fillId="9" borderId="83" xfId="40" applyFont="1" applyFill="1" applyBorder="1" applyAlignment="1">
      <alignment horizontal="center"/>
    </xf>
    <xf numFmtId="0" fontId="8" fillId="13" borderId="109" xfId="40" applyFont="1" applyFill="1" applyBorder="1" applyAlignment="1">
      <alignment horizontal="left" vertical="top"/>
    </xf>
    <xf numFmtId="0" fontId="8" fillId="13" borderId="110" xfId="40" applyFont="1" applyFill="1" applyBorder="1" applyAlignment="1">
      <alignment horizontal="left" vertical="top"/>
    </xf>
    <xf numFmtId="15" fontId="8" fillId="13" borderId="110" xfId="40" applyNumberFormat="1" applyFont="1" applyFill="1" applyBorder="1" applyAlignment="1">
      <alignment horizontal="center" vertical="center"/>
    </xf>
    <xf numFmtId="0" fontId="8" fillId="13" borderId="110" xfId="40" applyFont="1" applyFill="1" applyBorder="1" applyAlignment="1">
      <alignment horizontal="right" vertical="center"/>
    </xf>
    <xf numFmtId="3" fontId="8" fillId="13" borderId="110" xfId="40" applyNumberFormat="1" applyFont="1" applyFill="1" applyBorder="1" applyAlignment="1">
      <alignment horizontal="right" vertical="center"/>
    </xf>
    <xf numFmtId="183" fontId="8" fillId="13" borderId="110" xfId="40" applyNumberFormat="1" applyFont="1" applyFill="1" applyBorder="1" applyAlignment="1">
      <alignment horizontal="right" vertical="center"/>
    </xf>
    <xf numFmtId="9" fontId="8" fillId="13" borderId="110" xfId="41" applyFont="1" applyFill="1" applyBorder="1" applyAlignment="1">
      <alignment horizontal="right" vertical="center"/>
    </xf>
    <xf numFmtId="3" fontId="8" fillId="13" borderId="111" xfId="40" applyNumberFormat="1" applyFont="1" applyFill="1" applyBorder="1" applyAlignment="1">
      <alignment horizontal="right" vertical="center"/>
    </xf>
    <xf numFmtId="0" fontId="8" fillId="13" borderId="120" xfId="40" applyFont="1" applyFill="1" applyBorder="1" applyAlignment="1">
      <alignment horizontal="center" vertical="center"/>
    </xf>
    <xf numFmtId="0" fontId="8" fillId="13" borderId="121" xfId="40" applyFont="1" applyFill="1" applyBorder="1" applyAlignment="1">
      <alignment horizontal="center" vertical="center"/>
    </xf>
    <xf numFmtId="0" fontId="8" fillId="13" borderId="122" xfId="40" applyFont="1" applyFill="1" applyBorder="1" applyAlignment="1">
      <alignment horizontal="center" vertical="center"/>
    </xf>
    <xf numFmtId="0" fontId="8" fillId="13" borderId="3" xfId="40" applyFont="1" applyFill="1" applyBorder="1" applyAlignment="1">
      <alignment horizontal="center" vertical="center"/>
    </xf>
    <xf numFmtId="0" fontId="8" fillId="13" borderId="0" xfId="40" applyFont="1" applyFill="1" applyAlignment="1">
      <alignment horizontal="center" vertical="center"/>
    </xf>
    <xf numFmtId="0" fontId="8" fillId="13" borderId="4" xfId="40" applyFont="1" applyFill="1" applyBorder="1" applyAlignment="1">
      <alignment horizontal="center" vertical="center"/>
    </xf>
    <xf numFmtId="0" fontId="8" fillId="13" borderId="5" xfId="40" applyFont="1" applyFill="1" applyBorder="1" applyAlignment="1">
      <alignment horizontal="center" vertical="center"/>
    </xf>
    <xf numFmtId="0" fontId="8" fillId="13" borderId="10" xfId="40" applyFont="1" applyFill="1" applyBorder="1" applyAlignment="1">
      <alignment horizontal="center" vertical="center"/>
    </xf>
    <xf numFmtId="0" fontId="8" fillId="13" borderId="13" xfId="40" applyFont="1" applyFill="1" applyBorder="1" applyAlignment="1">
      <alignment horizontal="center" vertical="center"/>
    </xf>
    <xf numFmtId="0" fontId="8" fillId="13" borderId="62" xfId="40" applyFont="1" applyFill="1" applyBorder="1" applyAlignment="1">
      <alignment horizontal="center"/>
    </xf>
    <xf numFmtId="0" fontId="8" fillId="13" borderId="62" xfId="40" applyFont="1" applyFill="1" applyBorder="1"/>
    <xf numFmtId="184" fontId="8" fillId="13" borderId="62" xfId="40" applyNumberFormat="1" applyFont="1" applyFill="1" applyBorder="1"/>
    <xf numFmtId="185" fontId="8" fillId="13" borderId="62" xfId="40" applyNumberFormat="1" applyFont="1" applyFill="1" applyBorder="1"/>
    <xf numFmtId="44" fontId="8" fillId="13" borderId="62" xfId="40" applyNumberFormat="1" applyFont="1" applyFill="1" applyBorder="1"/>
    <xf numFmtId="183" fontId="8" fillId="13" borderId="62" xfId="40" applyNumberFormat="1" applyFont="1" applyFill="1" applyBorder="1" applyAlignment="1">
      <alignment horizontal="center"/>
    </xf>
    <xf numFmtId="169" fontId="8" fillId="13" borderId="63" xfId="41" applyNumberFormat="1" applyFont="1" applyFill="1" applyBorder="1"/>
    <xf numFmtId="0" fontId="8" fillId="13" borderId="64" xfId="40" applyFont="1" applyFill="1" applyBorder="1" applyAlignment="1">
      <alignment horizontal="center"/>
    </xf>
    <xf numFmtId="0" fontId="8" fillId="13" borderId="64" xfId="40" applyFont="1" applyFill="1" applyBorder="1"/>
    <xf numFmtId="184" fontId="8" fillId="13" borderId="64" xfId="40" applyNumberFormat="1" applyFont="1" applyFill="1" applyBorder="1"/>
    <xf numFmtId="185" fontId="8" fillId="13" borderId="64" xfId="40" applyNumberFormat="1" applyFont="1" applyFill="1" applyBorder="1"/>
    <xf numFmtId="44" fontId="8" fillId="13" borderId="64" xfId="40" applyNumberFormat="1" applyFont="1" applyFill="1" applyBorder="1"/>
    <xf numFmtId="183" fontId="8" fillId="13" borderId="64" xfId="40" applyNumberFormat="1" applyFont="1" applyFill="1" applyBorder="1" applyAlignment="1">
      <alignment horizontal="center"/>
    </xf>
    <xf numFmtId="169" fontId="8" fillId="13" borderId="65" xfId="41" applyNumberFormat="1" applyFont="1" applyFill="1" applyBorder="1"/>
    <xf numFmtId="184" fontId="8" fillId="13" borderId="64" xfId="40" applyNumberFormat="1" applyFont="1" applyFill="1" applyBorder="1" applyAlignment="1">
      <alignment horizontal="right"/>
    </xf>
    <xf numFmtId="185" fontId="8" fillId="13" borderId="64" xfId="40" applyNumberFormat="1" applyFont="1" applyFill="1" applyBorder="1" applyAlignment="1">
      <alignment horizontal="right"/>
    </xf>
    <xf numFmtId="44" fontId="8" fillId="13" borderId="64" xfId="40" applyNumberFormat="1" applyFont="1" applyFill="1" applyBorder="1" applyAlignment="1">
      <alignment horizontal="right"/>
    </xf>
    <xf numFmtId="169" fontId="8" fillId="13" borderId="65" xfId="41" applyNumberFormat="1" applyFont="1" applyFill="1" applyBorder="1" applyAlignment="1">
      <alignment horizontal="right"/>
    </xf>
    <xf numFmtId="0" fontId="5" fillId="9" borderId="7" xfId="9" applyFont="1" applyFill="1" applyBorder="1"/>
    <xf numFmtId="0" fontId="9" fillId="9" borderId="8" xfId="9" applyFont="1" applyFill="1" applyBorder="1" applyAlignment="1">
      <alignment horizontal="left"/>
    </xf>
    <xf numFmtId="0" fontId="15" fillId="9" borderId="5" xfId="40" applyFont="1" applyFill="1" applyBorder="1"/>
    <xf numFmtId="0" fontId="15" fillId="9" borderId="10" xfId="40" applyFont="1" applyFill="1" applyBorder="1"/>
    <xf numFmtId="0" fontId="15" fillId="9" borderId="13" xfId="40" applyFont="1" applyFill="1" applyBorder="1"/>
    <xf numFmtId="0" fontId="24" fillId="9" borderId="9" xfId="9" applyFont="1" applyFill="1" applyBorder="1"/>
    <xf numFmtId="0" fontId="8" fillId="2" borderId="123" xfId="40" applyFont="1" applyFill="1" applyBorder="1" applyAlignment="1">
      <alignment vertical="top"/>
    </xf>
    <xf numFmtId="0" fontId="8" fillId="13" borderId="124" xfId="40" applyFont="1" applyFill="1" applyBorder="1"/>
    <xf numFmtId="0" fontId="8" fillId="2" borderId="125" xfId="40" applyFont="1" applyFill="1" applyBorder="1"/>
    <xf numFmtId="0" fontId="8" fillId="13" borderId="125" xfId="40" applyFont="1" applyFill="1" applyBorder="1"/>
    <xf numFmtId="0" fontId="33" fillId="2" borderId="0" xfId="40" applyFont="1" applyFill="1"/>
    <xf numFmtId="0" fontId="33" fillId="2" borderId="3" xfId="40" applyFont="1" applyFill="1" applyBorder="1"/>
    <xf numFmtId="0" fontId="33" fillId="2" borderId="4" xfId="40" applyFont="1" applyFill="1" applyBorder="1"/>
    <xf numFmtId="0" fontId="8" fillId="2" borderId="4" xfId="40" applyFont="1" applyFill="1" applyBorder="1"/>
    <xf numFmtId="0" fontId="8" fillId="2" borderId="3" xfId="40" applyFont="1" applyFill="1" applyBorder="1"/>
    <xf numFmtId="17" fontId="33" fillId="2" borderId="0" xfId="40" applyNumberFormat="1" applyFont="1" applyFill="1"/>
    <xf numFmtId="16" fontId="33" fillId="2" borderId="0" xfId="40" applyNumberFormat="1" applyFont="1" applyFill="1"/>
    <xf numFmtId="0" fontId="8" fillId="2" borderId="90" xfId="40" applyFont="1" applyFill="1" applyBorder="1"/>
    <xf numFmtId="0" fontId="8" fillId="2" borderId="11" xfId="40" applyFont="1" applyFill="1" applyBorder="1"/>
    <xf numFmtId="0" fontId="8" fillId="2" borderId="91" xfId="40" applyFont="1" applyFill="1" applyBorder="1"/>
    <xf numFmtId="0" fontId="32" fillId="2" borderId="0" xfId="40" applyFont="1" applyFill="1"/>
    <xf numFmtId="0" fontId="32" fillId="2" borderId="97" xfId="40" applyFont="1" applyFill="1" applyBorder="1"/>
    <xf numFmtId="0" fontId="32" fillId="2" borderId="12" xfId="40" applyFont="1" applyFill="1" applyBorder="1"/>
    <xf numFmtId="0" fontId="32" fillId="2" borderId="98" xfId="40" applyFont="1" applyFill="1" applyBorder="1"/>
    <xf numFmtId="0" fontId="32" fillId="2" borderId="99" xfId="40" applyFont="1" applyFill="1" applyBorder="1"/>
    <xf numFmtId="0" fontId="32" fillId="2" borderId="100" xfId="40" applyFont="1" applyFill="1" applyBorder="1"/>
    <xf numFmtId="3" fontId="33" fillId="2" borderId="101" xfId="40" applyNumberFormat="1" applyFont="1" applyFill="1" applyBorder="1"/>
    <xf numFmtId="3" fontId="33" fillId="2" borderId="0" xfId="40" applyNumberFormat="1" applyFont="1" applyFill="1"/>
    <xf numFmtId="3" fontId="33" fillId="2" borderId="3" xfId="40" applyNumberFormat="1" applyFont="1" applyFill="1" applyBorder="1"/>
    <xf numFmtId="3" fontId="33" fillId="2" borderId="4" xfId="40" applyNumberFormat="1" applyFont="1" applyFill="1" applyBorder="1"/>
    <xf numFmtId="3" fontId="33" fillId="2" borderId="4" xfId="40" applyNumberFormat="1" applyFont="1" applyFill="1" applyBorder="1" applyAlignment="1">
      <alignment horizontal="center"/>
    </xf>
    <xf numFmtId="0" fontId="33" fillId="2" borderId="102" xfId="40" applyFont="1" applyFill="1" applyBorder="1"/>
    <xf numFmtId="190" fontId="33" fillId="2" borderId="3" xfId="40" applyNumberFormat="1" applyFont="1" applyFill="1" applyBorder="1"/>
    <xf numFmtId="190" fontId="33" fillId="2" borderId="0" xfId="40" applyNumberFormat="1" applyFont="1" applyFill="1"/>
    <xf numFmtId="190" fontId="33" fillId="2" borderId="4" xfId="40" applyNumberFormat="1" applyFont="1" applyFill="1" applyBorder="1"/>
    <xf numFmtId="3" fontId="8" fillId="2" borderId="101" xfId="40" applyNumberFormat="1" applyFont="1" applyFill="1" applyBorder="1"/>
    <xf numFmtId="3" fontId="8" fillId="2" borderId="3" xfId="40" applyNumberFormat="1" applyFont="1" applyFill="1" applyBorder="1"/>
    <xf numFmtId="3" fontId="8" fillId="2" borderId="4" xfId="40" applyNumberFormat="1" applyFont="1" applyFill="1" applyBorder="1"/>
    <xf numFmtId="4" fontId="8" fillId="2" borderId="0" xfId="40" applyNumberFormat="1" applyFont="1" applyFill="1"/>
    <xf numFmtId="3" fontId="8" fillId="2" borderId="102" xfId="40" applyNumberFormat="1" applyFont="1" applyFill="1" applyBorder="1"/>
    <xf numFmtId="183" fontId="8" fillId="2" borderId="101" xfId="40" applyNumberFormat="1" applyFont="1" applyFill="1" applyBorder="1" applyAlignment="1">
      <alignment horizontal="right"/>
    </xf>
    <xf numFmtId="183" fontId="8" fillId="2" borderId="0" xfId="40" applyNumberFormat="1" applyFont="1" applyFill="1" applyAlignment="1">
      <alignment horizontal="right"/>
    </xf>
    <xf numFmtId="183" fontId="8" fillId="2" borderId="3" xfId="40" applyNumberFormat="1" applyFont="1" applyFill="1" applyBorder="1" applyAlignment="1">
      <alignment horizontal="right"/>
    </xf>
    <xf numFmtId="183" fontId="8" fillId="2" borderId="4" xfId="40" applyNumberFormat="1" applyFont="1" applyFill="1" applyBorder="1" applyAlignment="1">
      <alignment horizontal="right"/>
    </xf>
    <xf numFmtId="171" fontId="8" fillId="2" borderId="103" xfId="42" applyNumberFormat="1" applyFont="1" applyFill="1" applyBorder="1"/>
    <xf numFmtId="171" fontId="8" fillId="2" borderId="11" xfId="42" applyNumberFormat="1" applyFont="1" applyFill="1" applyBorder="1"/>
    <xf numFmtId="171" fontId="8" fillId="2" borderId="90" xfId="42" applyNumberFormat="1" applyFont="1" applyFill="1" applyBorder="1"/>
    <xf numFmtId="171" fontId="8" fillId="2" borderId="91" xfId="42" applyNumberFormat="1" applyFont="1" applyFill="1" applyBorder="1"/>
    <xf numFmtId="0" fontId="32" fillId="2" borderId="0" xfId="40" applyFont="1" applyFill="1" applyAlignment="1">
      <alignment horizontal="center"/>
    </xf>
    <xf numFmtId="0" fontId="68" fillId="2" borderId="0" xfId="40" applyFont="1" applyFill="1"/>
    <xf numFmtId="0" fontId="33" fillId="2" borderId="0" xfId="40" applyFont="1" applyFill="1" applyAlignment="1">
      <alignment horizontal="center"/>
    </xf>
    <xf numFmtId="0" fontId="8" fillId="2" borderId="0" xfId="40" applyFont="1" applyFill="1" applyAlignment="1">
      <alignment horizontal="center"/>
    </xf>
    <xf numFmtId="0" fontId="40" fillId="2" borderId="0" xfId="40" applyFont="1" applyFill="1" applyAlignment="1">
      <alignment horizontal="center"/>
    </xf>
    <xf numFmtId="3" fontId="8" fillId="2" borderId="105" xfId="40" applyNumberFormat="1" applyFont="1" applyFill="1" applyBorder="1" applyAlignment="1">
      <alignment horizontal="center"/>
    </xf>
    <xf numFmtId="0" fontId="8" fillId="2" borderId="102" xfId="40" applyFont="1" applyFill="1" applyBorder="1"/>
    <xf numFmtId="3" fontId="8" fillId="2" borderId="4" xfId="40" applyNumberFormat="1" applyFont="1" applyFill="1" applyBorder="1" applyAlignment="1">
      <alignment horizontal="center"/>
    </xf>
    <xf numFmtId="190" fontId="8" fillId="2" borderId="3" xfId="40" applyNumberFormat="1" applyFont="1" applyFill="1" applyBorder="1"/>
    <xf numFmtId="190" fontId="8" fillId="2" borderId="0" xfId="40" applyNumberFormat="1" applyFont="1" applyFill="1"/>
    <xf numFmtId="190" fontId="8" fillId="2" borderId="4" xfId="40" applyNumberFormat="1" applyFont="1" applyFill="1" applyBorder="1"/>
    <xf numFmtId="0" fontId="8" fillId="2" borderId="101" xfId="40" applyFont="1" applyFill="1" applyBorder="1"/>
    <xf numFmtId="191" fontId="8" fillId="2" borderId="3" xfId="40" applyNumberFormat="1" applyFont="1" applyFill="1" applyBorder="1"/>
    <xf numFmtId="191" fontId="8" fillId="2" borderId="0" xfId="40" applyNumberFormat="1" applyFont="1" applyFill="1"/>
    <xf numFmtId="0" fontId="8" fillId="2" borderId="104" xfId="40" applyFont="1" applyFill="1" applyBorder="1"/>
    <xf numFmtId="0" fontId="24" fillId="9" borderId="76" xfId="40" applyFont="1" applyFill="1" applyBorder="1" applyAlignment="1">
      <alignment horizontal="center"/>
    </xf>
    <xf numFmtId="0" fontId="65" fillId="9" borderId="54" xfId="40" applyFont="1" applyFill="1" applyBorder="1" applyAlignment="1">
      <alignment horizontal="center"/>
    </xf>
    <xf numFmtId="0" fontId="24" fillId="9" borderId="55" xfId="40" applyFont="1" applyFill="1" applyBorder="1" applyAlignment="1">
      <alignment horizontal="center"/>
    </xf>
    <xf numFmtId="0" fontId="45" fillId="9" borderId="7" xfId="9" applyFont="1" applyFill="1" applyBorder="1"/>
    <xf numFmtId="0" fontId="24" fillId="9" borderId="9" xfId="9" applyFont="1" applyFill="1" applyBorder="1" applyAlignment="1">
      <alignment horizontal="center"/>
    </xf>
    <xf numFmtId="0" fontId="8" fillId="2" borderId="88" xfId="40" applyFont="1" applyFill="1" applyBorder="1"/>
    <xf numFmtId="0" fontId="5" fillId="2" borderId="0" xfId="9" applyFont="1" applyFill="1"/>
    <xf numFmtId="0" fontId="32" fillId="2" borderId="0" xfId="40" applyFont="1" applyFill="1" applyAlignment="1">
      <alignment vertical="center" wrapText="1"/>
    </xf>
    <xf numFmtId="0" fontId="60" fillId="2" borderId="0" xfId="40" applyFont="1" applyFill="1" applyAlignment="1">
      <alignment vertical="center" wrapText="1"/>
    </xf>
    <xf numFmtId="0" fontId="60" fillId="2" borderId="0" xfId="40" applyFont="1" applyFill="1" applyAlignment="1">
      <alignment vertical="center"/>
    </xf>
    <xf numFmtId="0" fontId="61" fillId="2" borderId="0" xfId="40" applyFont="1" applyFill="1" applyAlignment="1">
      <alignment vertical="center" wrapText="1"/>
    </xf>
    <xf numFmtId="0" fontId="67" fillId="2" borderId="0" xfId="40" applyFont="1" applyFill="1" applyAlignment="1">
      <alignment wrapText="1"/>
    </xf>
    <xf numFmtId="0" fontId="1" fillId="2" borderId="0" xfId="40" applyFill="1" applyAlignment="1">
      <alignment vertical="top"/>
    </xf>
    <xf numFmtId="0" fontId="5" fillId="9" borderId="9" xfId="9" applyFont="1" applyFill="1" applyBorder="1"/>
    <xf numFmtId="0" fontId="0" fillId="2" borderId="0" xfId="0" applyFill="1" applyAlignment="1">
      <alignment horizontal="left" indent="2"/>
    </xf>
    <xf numFmtId="0" fontId="69" fillId="2" borderId="0" xfId="0" applyFont="1" applyFill="1"/>
    <xf numFmtId="192" fontId="0" fillId="2" borderId="0" xfId="0" applyNumberFormat="1" applyFill="1"/>
    <xf numFmtId="192" fontId="0" fillId="2" borderId="0" xfId="0" applyNumberFormat="1" applyFill="1" applyAlignment="1">
      <alignment horizontal="right"/>
    </xf>
    <xf numFmtId="0" fontId="0" fillId="2" borderId="10" xfId="0" applyFill="1" applyBorder="1"/>
    <xf numFmtId="0" fontId="47" fillId="2" borderId="10" xfId="0" applyFont="1" applyFill="1" applyBorder="1"/>
    <xf numFmtId="0" fontId="47" fillId="2" borderId="10" xfId="0" applyFont="1" applyFill="1" applyBorder="1" applyAlignment="1">
      <alignment horizontal="right"/>
    </xf>
    <xf numFmtId="0" fontId="5" fillId="9" borderId="1" xfId="9" applyFont="1" applyFill="1" applyBorder="1"/>
    <xf numFmtId="0" fontId="9" fillId="9" borderId="2" xfId="9" applyFont="1" applyFill="1" applyBorder="1" applyAlignment="1">
      <alignment horizontal="left"/>
    </xf>
    <xf numFmtId="0" fontId="9" fillId="9" borderId="2" xfId="9" applyFont="1" applyFill="1" applyBorder="1"/>
    <xf numFmtId="0" fontId="9" fillId="9" borderId="6" xfId="9" applyFont="1" applyFill="1" applyBorder="1"/>
    <xf numFmtId="0" fontId="64" fillId="2" borderId="0" xfId="0" applyFont="1" applyFill="1"/>
    <xf numFmtId="0" fontId="41" fillId="2" borderId="0" xfId="0" applyFont="1" applyFill="1" applyAlignment="1">
      <alignment horizontal="left"/>
    </xf>
    <xf numFmtId="192" fontId="47" fillId="2" borderId="0" xfId="0" applyNumberFormat="1" applyFont="1" applyFill="1"/>
    <xf numFmtId="9" fontId="25" fillId="0" borderId="29" xfId="2" applyFont="1" applyFill="1" applyBorder="1" applyAlignment="1">
      <alignment horizontal="right"/>
    </xf>
    <xf numFmtId="0" fontId="0" fillId="2" borderId="0" xfId="0" applyFill="1" applyAlignment="1">
      <alignment horizontal="center"/>
    </xf>
    <xf numFmtId="0" fontId="32" fillId="0" borderId="0" xfId="0" applyFont="1" applyAlignment="1">
      <alignment horizontal="center" vertical="center" wrapText="1"/>
    </xf>
    <xf numFmtId="37" fontId="26" fillId="0" borderId="0" xfId="11" applyNumberFormat="1" applyFont="1" applyAlignment="1">
      <alignment horizontal="center"/>
    </xf>
    <xf numFmtId="0" fontId="32" fillId="0" borderId="3" xfId="0" applyFont="1" applyBorder="1" applyAlignment="1">
      <alignment horizontal="center" vertical="center" wrapText="1"/>
    </xf>
    <xf numFmtId="0" fontId="32" fillId="0" borderId="5" xfId="0" applyFont="1" applyBorder="1" applyAlignment="1">
      <alignment horizontal="center" vertical="center" wrapText="1"/>
    </xf>
    <xf numFmtId="0" fontId="24" fillId="9" borderId="1" xfId="0" applyFont="1" applyFill="1" applyBorder="1" applyAlignment="1">
      <alignment horizontal="center"/>
    </xf>
    <xf numFmtId="0" fontId="24" fillId="9" borderId="2" xfId="0" applyFont="1" applyFill="1" applyBorder="1" applyAlignment="1">
      <alignment horizontal="center"/>
    </xf>
    <xf numFmtId="0" fontId="24" fillId="9" borderId="6" xfId="0" applyFont="1" applyFill="1" applyBorder="1" applyAlignment="1">
      <alignment horizontal="center"/>
    </xf>
    <xf numFmtId="37" fontId="26" fillId="0" borderId="3" xfId="11" applyNumberFormat="1" applyFont="1" applyBorder="1" applyAlignment="1">
      <alignment horizontal="center"/>
    </xf>
    <xf numFmtId="37" fontId="26" fillId="0" borderId="4" xfId="11" applyNumberFormat="1" applyFont="1" applyBorder="1" applyAlignment="1">
      <alignment horizontal="center"/>
    </xf>
    <xf numFmtId="0" fontId="24" fillId="0" borderId="0" xfId="0" applyFont="1" applyAlignment="1">
      <alignment horizontal="center"/>
    </xf>
    <xf numFmtId="0" fontId="24" fillId="11" borderId="94" xfId="40" applyFont="1" applyFill="1" applyBorder="1" applyAlignment="1">
      <alignment horizontal="center"/>
    </xf>
    <xf numFmtId="0" fontId="24" fillId="11" borderId="93" xfId="40" applyFont="1" applyFill="1" applyBorder="1" applyAlignment="1">
      <alignment horizontal="center"/>
    </xf>
    <xf numFmtId="0" fontId="24" fillId="11" borderId="96" xfId="40" applyFont="1" applyFill="1" applyBorder="1" applyAlignment="1">
      <alignment horizontal="center"/>
    </xf>
    <xf numFmtId="0" fontId="24" fillId="9" borderId="92" xfId="40" applyFont="1" applyFill="1" applyBorder="1" applyAlignment="1">
      <alignment horizontal="center"/>
    </xf>
    <xf numFmtId="0" fontId="24" fillId="9" borderId="93" xfId="40" applyFont="1" applyFill="1" applyBorder="1" applyAlignment="1">
      <alignment horizontal="center"/>
    </xf>
    <xf numFmtId="0" fontId="24" fillId="9" borderId="94" xfId="40" applyFont="1" applyFill="1" applyBorder="1" applyAlignment="1">
      <alignment horizontal="center"/>
    </xf>
    <xf numFmtId="0" fontId="24" fillId="9" borderId="95" xfId="40" applyFont="1" applyFill="1" applyBorder="1" applyAlignment="1">
      <alignment horizontal="center"/>
    </xf>
    <xf numFmtId="0" fontId="24" fillId="11" borderId="95" xfId="40" applyFont="1" applyFill="1" applyBorder="1" applyAlignment="1">
      <alignment horizontal="center"/>
    </xf>
    <xf numFmtId="0" fontId="8" fillId="2" borderId="0" xfId="40" applyFont="1" applyFill="1" applyAlignment="1">
      <alignment horizontal="right"/>
    </xf>
    <xf numFmtId="0" fontId="8" fillId="2" borderId="0" xfId="40" applyFont="1" applyFill="1" applyAlignment="1">
      <alignment horizontal="right" wrapText="1"/>
    </xf>
    <xf numFmtId="0" fontId="8" fillId="2" borderId="102" xfId="40" applyFont="1" applyFill="1" applyBorder="1" applyAlignment="1">
      <alignment horizontal="right" wrapText="1"/>
    </xf>
    <xf numFmtId="0" fontId="8" fillId="2" borderId="11" xfId="40" applyFont="1" applyFill="1" applyBorder="1" applyAlignment="1">
      <alignment horizontal="right" wrapText="1"/>
    </xf>
    <xf numFmtId="0" fontId="8" fillId="2" borderId="104" xfId="40" applyFont="1" applyFill="1" applyBorder="1" applyAlignment="1">
      <alignment horizontal="right" wrapText="1"/>
    </xf>
    <xf numFmtId="0" fontId="24" fillId="9" borderId="108" xfId="40" applyFont="1" applyFill="1" applyBorder="1" applyAlignment="1">
      <alignment horizontal="center" vertical="center"/>
    </xf>
    <xf numFmtId="0" fontId="24" fillId="9" borderId="111" xfId="40" applyFont="1" applyFill="1" applyBorder="1" applyAlignment="1">
      <alignment horizontal="center" vertical="center"/>
    </xf>
    <xf numFmtId="0" fontId="24" fillId="9" borderId="107" xfId="40" applyFont="1" applyFill="1" applyBorder="1" applyAlignment="1">
      <alignment horizontal="center" vertical="center" wrapText="1"/>
    </xf>
    <xf numFmtId="0" fontId="24" fillId="9" borderId="110" xfId="40" applyFont="1" applyFill="1" applyBorder="1" applyAlignment="1">
      <alignment horizontal="center" vertical="center" wrapText="1"/>
    </xf>
    <xf numFmtId="0" fontId="62" fillId="2" borderId="0" xfId="40" applyFont="1" applyFill="1" applyAlignment="1">
      <alignment horizontal="center" vertical="center" wrapText="1"/>
    </xf>
    <xf numFmtId="0" fontId="24" fillId="9" borderId="107" xfId="40" applyFont="1" applyFill="1" applyBorder="1" applyAlignment="1">
      <alignment horizontal="left" vertical="center" wrapText="1"/>
    </xf>
    <xf numFmtId="0" fontId="24" fillId="9" borderId="110" xfId="40" applyFont="1" applyFill="1" applyBorder="1" applyAlignment="1">
      <alignment horizontal="left" vertical="center" wrapText="1"/>
    </xf>
    <xf numFmtId="0" fontId="25" fillId="2" borderId="0" xfId="40" applyFont="1" applyFill="1" applyAlignment="1">
      <alignment horizontal="center" vertical="center" wrapText="1"/>
    </xf>
    <xf numFmtId="0" fontId="25" fillId="13" borderId="0" xfId="40" applyFont="1" applyFill="1" applyAlignment="1">
      <alignment horizontal="center" vertical="center" wrapText="1"/>
    </xf>
    <xf numFmtId="0" fontId="25" fillId="13" borderId="10" xfId="40" applyFont="1" applyFill="1" applyBorder="1" applyAlignment="1">
      <alignment horizontal="center" vertical="center" wrapText="1"/>
    </xf>
    <xf numFmtId="0" fontId="24" fillId="9" borderId="106" xfId="40" applyFont="1" applyFill="1" applyBorder="1" applyAlignment="1">
      <alignment horizontal="left" vertical="center" wrapText="1"/>
    </xf>
    <xf numFmtId="0" fontId="24" fillId="9" borderId="109" xfId="40" applyFont="1" applyFill="1" applyBorder="1" applyAlignment="1">
      <alignment horizontal="left" vertical="center" wrapText="1"/>
    </xf>
    <xf numFmtId="0" fontId="24" fillId="9" borderId="118" xfId="40" applyFont="1" applyFill="1" applyBorder="1" applyAlignment="1">
      <alignment horizontal="center"/>
    </xf>
    <xf numFmtId="0" fontId="24" fillId="9" borderId="8" xfId="40" applyFont="1" applyFill="1" applyBorder="1" applyAlignment="1">
      <alignment horizontal="center"/>
    </xf>
    <xf numFmtId="0" fontId="24" fillId="9" borderId="119" xfId="40" applyFont="1" applyFill="1" applyBorder="1" applyAlignment="1">
      <alignment horizontal="center"/>
    </xf>
  </cellXfs>
  <cellStyles count="43">
    <cellStyle name="Comma" xfId="1" builtinId="3"/>
    <cellStyle name="Comma 10" xfId="7" xr:uid="{4F6FDE6D-5006-4712-8455-2C91627D2287}"/>
    <cellStyle name="Comma 2" xfId="42" xr:uid="{B5C125B6-1D78-4272-9DEC-8D6564B939B9}"/>
    <cellStyle name="Comma 4" xfId="32" xr:uid="{00000000-0005-0000-0000-000002000000}"/>
    <cellStyle name="Currency" xfId="39" builtinId="4"/>
    <cellStyle name="Normal" xfId="0" builtinId="0"/>
    <cellStyle name="Normal 100 2" xfId="31" xr:uid="{00000000-0005-0000-0000-000005000000}"/>
    <cellStyle name="Normal 120" xfId="26" xr:uid="{9681838C-ED1D-4A68-92BC-2AF01EA1625D}"/>
    <cellStyle name="Normal 120 2" xfId="30" xr:uid="{00000000-0005-0000-0000-000006000000}"/>
    <cellStyle name="Normal 16" xfId="8" xr:uid="{AFF7815F-C6F6-4844-B97F-C7350B397B36}"/>
    <cellStyle name="Normal 2" xfId="38" xr:uid="{0205E0E0-A812-44D1-960D-F434C24F3584}"/>
    <cellStyle name="Normal 2 10" xfId="13" xr:uid="{DB6600CA-18EE-4912-A4FF-A8518F01E4BB}"/>
    <cellStyle name="Normal 2 2 3 2" xfId="4" xr:uid="{4E722A6E-B9D5-400A-BD50-741A6955A768}"/>
    <cellStyle name="Normal 2 2 4 2" xfId="18" xr:uid="{2379896B-D666-4958-9310-BB5895099CCA}"/>
    <cellStyle name="Normal 2 34 2" xfId="9" xr:uid="{E911446B-BCC6-4E4B-87B2-E14843C0C021}"/>
    <cellStyle name="Normal 3" xfId="23" xr:uid="{E66EB4AF-C04C-40F6-8CA7-663C1DB9EF57}"/>
    <cellStyle name="Normal 3 9 2" xfId="35" xr:uid="{00000000-0005-0000-0000-00000D000000}"/>
    <cellStyle name="Normal 4" xfId="40" xr:uid="{D1C2BF66-B5F2-4030-BE4E-E592718237D5}"/>
    <cellStyle name="Normal 6 8" xfId="3" xr:uid="{74596B75-6783-4BE2-AE48-F7C38964541C}"/>
    <cellStyle name="Normal 6 8 2" xfId="27" xr:uid="{00000000-0005-0000-0000-00000E000000}"/>
    <cellStyle name="Normal 6 8 4" xfId="36" xr:uid="{4FF542B1-A6CE-45E0-8959-0A0D9B7B8EB1}"/>
    <cellStyle name="Normal 7 11" xfId="6" xr:uid="{30E77F45-CBCA-4AF4-8D69-B05D441AC895}"/>
    <cellStyle name="Normal 7 11 2" xfId="28" xr:uid="{00000000-0005-0000-0000-00000F000000}"/>
    <cellStyle name="Normal 7 11 4" xfId="37" xr:uid="{9F7F44F5-3FB7-4849-B781-CF1181D47960}"/>
    <cellStyle name="Normal 76" xfId="14" xr:uid="{D58FB960-2A49-4D44-9F38-7763E95BE8CA}"/>
    <cellStyle name="Normal 79 2" xfId="12" xr:uid="{240B39CD-E064-4216-BE45-AC4099DF4113}"/>
    <cellStyle name="Normal 8 6" xfId="21" xr:uid="{1AD1B02C-BA3A-4AC8-B60D-6BDF2C0BC289}"/>
    <cellStyle name="Normal 8 6 2" xfId="34" xr:uid="{00000000-0005-0000-0000-000013000000}"/>
    <cellStyle name="Normal_AMLN_resume" xfId="11" xr:uid="{E85E8D9B-4614-44EC-A3CD-F11DEF5AC9F1}"/>
    <cellStyle name="Normal_GILD" xfId="19" xr:uid="{5AD364D5-B3A6-4B3A-91B3-1A8679EE1B5E}"/>
    <cellStyle name="Normal_pdli" xfId="17" xr:uid="{7A6BF9D1-C709-4C31-BD94-026E5E0298AD}"/>
    <cellStyle name="Normal_Schnolle" xfId="15" xr:uid="{E9F339DC-18BF-4091-A73C-BD03B5B6988A}"/>
    <cellStyle name="Percent" xfId="2" builtinId="5"/>
    <cellStyle name="Percent 10" xfId="5" xr:uid="{5721FF23-290E-440A-97E6-884A340A2B8C}"/>
    <cellStyle name="Percent 2" xfId="20" xr:uid="{5A465C4B-06C6-4430-8BEA-09178BE03FBC}"/>
    <cellStyle name="Percent 2 2 2 2" xfId="33" xr:uid="{00000000-0005-0000-0000-000022000000}"/>
    <cellStyle name="Percent 2 2 5 2" xfId="22" xr:uid="{BE56E8AD-78D1-4289-B05F-0694D5A8BA11}"/>
    <cellStyle name="Percent 2 35" xfId="10" xr:uid="{F5C48F56-7D20-4BA3-81DF-C12FCD750998}"/>
    <cellStyle name="Percent 3" xfId="41" xr:uid="{E313AA88-4F2A-4424-A076-5199D9949021}"/>
    <cellStyle name="Percent 6" xfId="24" xr:uid="{163BE312-F3E4-49F0-8C37-9B216DCD1C14}"/>
    <cellStyle name="Percent 8 3" xfId="16" xr:uid="{FC62F69E-7968-499B-8DB1-C0B2E4578823}"/>
    <cellStyle name="Percent 85 3" xfId="25" xr:uid="{2EAFCD12-AD2B-4345-85C7-1C35D942123A}"/>
    <cellStyle name="Percent 85 3 2" xfId="29" xr:uid="{00000000-0005-0000-0000-000027000000}"/>
  </cellStyles>
  <dxfs count="0"/>
  <tableStyles count="0" defaultTableStyle="TableStyleMedium2" defaultPivotStyle="PivotStyleLight16"/>
  <colors>
    <mruColors>
      <color rgb="FF0000FF"/>
      <color rgb="FFF87F24"/>
      <color rgb="FFF98B39"/>
      <color rgb="FFF9832B"/>
      <color rgb="FFF876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02.xml"/><Relationship Id="rId21" Type="http://schemas.openxmlformats.org/officeDocument/2006/relationships/externalLink" Target="externalLinks/externalLink6.xml"/><Relationship Id="rId42" Type="http://schemas.openxmlformats.org/officeDocument/2006/relationships/externalLink" Target="externalLinks/externalLink27.xml"/><Relationship Id="rId63" Type="http://schemas.openxmlformats.org/officeDocument/2006/relationships/externalLink" Target="externalLinks/externalLink48.xml"/><Relationship Id="rId84" Type="http://schemas.openxmlformats.org/officeDocument/2006/relationships/externalLink" Target="externalLinks/externalLink69.xml"/><Relationship Id="rId138" Type="http://schemas.openxmlformats.org/officeDocument/2006/relationships/externalLink" Target="externalLinks/externalLink123.xml"/><Relationship Id="rId159" Type="http://schemas.openxmlformats.org/officeDocument/2006/relationships/externalLink" Target="externalLinks/externalLink144.xml"/><Relationship Id="rId170" Type="http://schemas.microsoft.com/office/2017/06/relationships/rdSupportingPropertyBag" Target="richData/rdsupportingpropertybag.xml"/><Relationship Id="rId107" Type="http://schemas.openxmlformats.org/officeDocument/2006/relationships/externalLink" Target="externalLinks/externalLink92.xml"/><Relationship Id="rId11" Type="http://schemas.openxmlformats.org/officeDocument/2006/relationships/worksheet" Target="worksheets/sheet11.xml"/><Relationship Id="rId32" Type="http://schemas.openxmlformats.org/officeDocument/2006/relationships/externalLink" Target="externalLinks/externalLink17.xml"/><Relationship Id="rId53" Type="http://schemas.openxmlformats.org/officeDocument/2006/relationships/externalLink" Target="externalLinks/externalLink38.xml"/><Relationship Id="rId74" Type="http://schemas.openxmlformats.org/officeDocument/2006/relationships/externalLink" Target="externalLinks/externalLink59.xml"/><Relationship Id="rId128" Type="http://schemas.openxmlformats.org/officeDocument/2006/relationships/externalLink" Target="externalLinks/externalLink113.xml"/><Relationship Id="rId149" Type="http://schemas.openxmlformats.org/officeDocument/2006/relationships/externalLink" Target="externalLinks/externalLink134.xml"/><Relationship Id="rId5" Type="http://schemas.openxmlformats.org/officeDocument/2006/relationships/worksheet" Target="worksheets/sheet5.xml"/><Relationship Id="rId95" Type="http://schemas.openxmlformats.org/officeDocument/2006/relationships/externalLink" Target="externalLinks/externalLink80.xml"/><Relationship Id="rId160" Type="http://schemas.openxmlformats.org/officeDocument/2006/relationships/externalLink" Target="externalLinks/externalLink145.xml"/><Relationship Id="rId22" Type="http://schemas.openxmlformats.org/officeDocument/2006/relationships/externalLink" Target="externalLinks/externalLink7.xml"/><Relationship Id="rId43" Type="http://schemas.openxmlformats.org/officeDocument/2006/relationships/externalLink" Target="externalLinks/externalLink28.xml"/><Relationship Id="rId64" Type="http://schemas.openxmlformats.org/officeDocument/2006/relationships/externalLink" Target="externalLinks/externalLink49.xml"/><Relationship Id="rId118" Type="http://schemas.openxmlformats.org/officeDocument/2006/relationships/externalLink" Target="externalLinks/externalLink103.xml"/><Relationship Id="rId139" Type="http://schemas.openxmlformats.org/officeDocument/2006/relationships/externalLink" Target="externalLinks/externalLink124.xml"/><Relationship Id="rId85" Type="http://schemas.openxmlformats.org/officeDocument/2006/relationships/externalLink" Target="externalLinks/externalLink70.xml"/><Relationship Id="rId150" Type="http://schemas.openxmlformats.org/officeDocument/2006/relationships/externalLink" Target="externalLinks/externalLink135.xml"/><Relationship Id="rId171" Type="http://schemas.microsoft.com/office/2017/06/relationships/rdRichValueTypes" Target="richData/rdRichValueTypes.xml"/><Relationship Id="rId12" Type="http://schemas.openxmlformats.org/officeDocument/2006/relationships/worksheet" Target="worksheets/sheet12.xml"/><Relationship Id="rId33" Type="http://schemas.openxmlformats.org/officeDocument/2006/relationships/externalLink" Target="externalLinks/externalLink18.xml"/><Relationship Id="rId108" Type="http://schemas.openxmlformats.org/officeDocument/2006/relationships/externalLink" Target="externalLinks/externalLink93.xml"/><Relationship Id="rId129" Type="http://schemas.openxmlformats.org/officeDocument/2006/relationships/externalLink" Target="externalLinks/externalLink114.xml"/><Relationship Id="rId54" Type="http://schemas.openxmlformats.org/officeDocument/2006/relationships/externalLink" Target="externalLinks/externalLink39.xml"/><Relationship Id="rId75" Type="http://schemas.openxmlformats.org/officeDocument/2006/relationships/externalLink" Target="externalLinks/externalLink60.xml"/><Relationship Id="rId96" Type="http://schemas.openxmlformats.org/officeDocument/2006/relationships/externalLink" Target="externalLinks/externalLink81.xml"/><Relationship Id="rId140" Type="http://schemas.openxmlformats.org/officeDocument/2006/relationships/externalLink" Target="externalLinks/externalLink125.xml"/><Relationship Id="rId161" Type="http://schemas.openxmlformats.org/officeDocument/2006/relationships/externalLink" Target="externalLinks/externalLink146.xml"/><Relationship Id="rId6" Type="http://schemas.openxmlformats.org/officeDocument/2006/relationships/worksheet" Target="worksheets/sheet6.xml"/><Relationship Id="rId23" Type="http://schemas.openxmlformats.org/officeDocument/2006/relationships/externalLink" Target="externalLinks/externalLink8.xml"/><Relationship Id="rId28" Type="http://schemas.openxmlformats.org/officeDocument/2006/relationships/externalLink" Target="externalLinks/externalLink13.xml"/><Relationship Id="rId49" Type="http://schemas.openxmlformats.org/officeDocument/2006/relationships/externalLink" Target="externalLinks/externalLink34.xml"/><Relationship Id="rId114" Type="http://schemas.openxmlformats.org/officeDocument/2006/relationships/externalLink" Target="externalLinks/externalLink99.xml"/><Relationship Id="rId119" Type="http://schemas.openxmlformats.org/officeDocument/2006/relationships/externalLink" Target="externalLinks/externalLink104.xml"/><Relationship Id="rId44" Type="http://schemas.openxmlformats.org/officeDocument/2006/relationships/externalLink" Target="externalLinks/externalLink29.xml"/><Relationship Id="rId60" Type="http://schemas.openxmlformats.org/officeDocument/2006/relationships/externalLink" Target="externalLinks/externalLink45.xml"/><Relationship Id="rId65" Type="http://schemas.openxmlformats.org/officeDocument/2006/relationships/externalLink" Target="externalLinks/externalLink50.xml"/><Relationship Id="rId81" Type="http://schemas.openxmlformats.org/officeDocument/2006/relationships/externalLink" Target="externalLinks/externalLink66.xml"/><Relationship Id="rId86" Type="http://schemas.openxmlformats.org/officeDocument/2006/relationships/externalLink" Target="externalLinks/externalLink71.xml"/><Relationship Id="rId130" Type="http://schemas.openxmlformats.org/officeDocument/2006/relationships/externalLink" Target="externalLinks/externalLink115.xml"/><Relationship Id="rId135" Type="http://schemas.openxmlformats.org/officeDocument/2006/relationships/externalLink" Target="externalLinks/externalLink120.xml"/><Relationship Id="rId151" Type="http://schemas.openxmlformats.org/officeDocument/2006/relationships/externalLink" Target="externalLinks/externalLink136.xml"/><Relationship Id="rId156" Type="http://schemas.openxmlformats.org/officeDocument/2006/relationships/externalLink" Target="externalLinks/externalLink141.xml"/><Relationship Id="rId177" Type="http://schemas.openxmlformats.org/officeDocument/2006/relationships/customXml" Target="../customXml/item5.xml"/><Relationship Id="rId172" Type="http://schemas.openxmlformats.org/officeDocument/2006/relationships/calcChain" Target="calcChain.xml"/><Relationship Id="rId13" Type="http://schemas.openxmlformats.org/officeDocument/2006/relationships/worksheet" Target="worksheets/sheet13.xml"/><Relationship Id="rId18" Type="http://schemas.openxmlformats.org/officeDocument/2006/relationships/externalLink" Target="externalLinks/externalLink3.xml"/><Relationship Id="rId39" Type="http://schemas.openxmlformats.org/officeDocument/2006/relationships/externalLink" Target="externalLinks/externalLink24.xml"/><Relationship Id="rId109" Type="http://schemas.openxmlformats.org/officeDocument/2006/relationships/externalLink" Target="externalLinks/externalLink94.xml"/><Relationship Id="rId34" Type="http://schemas.openxmlformats.org/officeDocument/2006/relationships/externalLink" Target="externalLinks/externalLink19.xml"/><Relationship Id="rId50" Type="http://schemas.openxmlformats.org/officeDocument/2006/relationships/externalLink" Target="externalLinks/externalLink35.xml"/><Relationship Id="rId55" Type="http://schemas.openxmlformats.org/officeDocument/2006/relationships/externalLink" Target="externalLinks/externalLink40.xml"/><Relationship Id="rId76" Type="http://schemas.openxmlformats.org/officeDocument/2006/relationships/externalLink" Target="externalLinks/externalLink61.xml"/><Relationship Id="rId97" Type="http://schemas.openxmlformats.org/officeDocument/2006/relationships/externalLink" Target="externalLinks/externalLink82.xml"/><Relationship Id="rId104" Type="http://schemas.openxmlformats.org/officeDocument/2006/relationships/externalLink" Target="externalLinks/externalLink89.xml"/><Relationship Id="rId120" Type="http://schemas.openxmlformats.org/officeDocument/2006/relationships/externalLink" Target="externalLinks/externalLink105.xml"/><Relationship Id="rId125" Type="http://schemas.openxmlformats.org/officeDocument/2006/relationships/externalLink" Target="externalLinks/externalLink110.xml"/><Relationship Id="rId141" Type="http://schemas.openxmlformats.org/officeDocument/2006/relationships/externalLink" Target="externalLinks/externalLink126.xml"/><Relationship Id="rId146" Type="http://schemas.openxmlformats.org/officeDocument/2006/relationships/externalLink" Target="externalLinks/externalLink131.xml"/><Relationship Id="rId167" Type="http://schemas.microsoft.com/office/2017/06/relationships/rdRichValueStructure" Target="richData/rdrichvaluestructure.xml"/><Relationship Id="rId7" Type="http://schemas.openxmlformats.org/officeDocument/2006/relationships/worksheet" Target="worksheets/sheet7.xml"/><Relationship Id="rId71" Type="http://schemas.openxmlformats.org/officeDocument/2006/relationships/externalLink" Target="externalLinks/externalLink56.xml"/><Relationship Id="rId92" Type="http://schemas.openxmlformats.org/officeDocument/2006/relationships/externalLink" Target="externalLinks/externalLink77.xml"/><Relationship Id="rId162" Type="http://schemas.openxmlformats.org/officeDocument/2006/relationships/theme" Target="theme/theme1.xml"/><Relationship Id="rId2" Type="http://schemas.openxmlformats.org/officeDocument/2006/relationships/worksheet" Target="worksheets/sheet2.xml"/><Relationship Id="rId29" Type="http://schemas.openxmlformats.org/officeDocument/2006/relationships/externalLink" Target="externalLinks/externalLink14.xml"/><Relationship Id="rId24" Type="http://schemas.openxmlformats.org/officeDocument/2006/relationships/externalLink" Target="externalLinks/externalLink9.xml"/><Relationship Id="rId40" Type="http://schemas.openxmlformats.org/officeDocument/2006/relationships/externalLink" Target="externalLinks/externalLink25.xml"/><Relationship Id="rId45" Type="http://schemas.openxmlformats.org/officeDocument/2006/relationships/externalLink" Target="externalLinks/externalLink30.xml"/><Relationship Id="rId66" Type="http://schemas.openxmlformats.org/officeDocument/2006/relationships/externalLink" Target="externalLinks/externalLink51.xml"/><Relationship Id="rId87" Type="http://schemas.openxmlformats.org/officeDocument/2006/relationships/externalLink" Target="externalLinks/externalLink72.xml"/><Relationship Id="rId110" Type="http://schemas.openxmlformats.org/officeDocument/2006/relationships/externalLink" Target="externalLinks/externalLink95.xml"/><Relationship Id="rId115" Type="http://schemas.openxmlformats.org/officeDocument/2006/relationships/externalLink" Target="externalLinks/externalLink100.xml"/><Relationship Id="rId131" Type="http://schemas.openxmlformats.org/officeDocument/2006/relationships/externalLink" Target="externalLinks/externalLink116.xml"/><Relationship Id="rId136" Type="http://schemas.openxmlformats.org/officeDocument/2006/relationships/externalLink" Target="externalLinks/externalLink121.xml"/><Relationship Id="rId157" Type="http://schemas.openxmlformats.org/officeDocument/2006/relationships/externalLink" Target="externalLinks/externalLink142.xml"/><Relationship Id="rId178" Type="http://schemas.microsoft.com/office/2006/relationships/vbaProject" Target="vbaProject.bin"/><Relationship Id="rId61" Type="http://schemas.openxmlformats.org/officeDocument/2006/relationships/externalLink" Target="externalLinks/externalLink46.xml"/><Relationship Id="rId82" Type="http://schemas.openxmlformats.org/officeDocument/2006/relationships/externalLink" Target="externalLinks/externalLink67.xml"/><Relationship Id="rId152" Type="http://schemas.openxmlformats.org/officeDocument/2006/relationships/externalLink" Target="externalLinks/externalLink137.xml"/><Relationship Id="rId173" Type="http://schemas.openxmlformats.org/officeDocument/2006/relationships/customXml" Target="../customXml/item1.xml"/><Relationship Id="rId19" Type="http://schemas.openxmlformats.org/officeDocument/2006/relationships/externalLink" Target="externalLinks/externalLink4.xml"/><Relationship Id="rId14" Type="http://schemas.openxmlformats.org/officeDocument/2006/relationships/worksheet" Target="worksheets/sheet14.xml"/><Relationship Id="rId30" Type="http://schemas.openxmlformats.org/officeDocument/2006/relationships/externalLink" Target="externalLinks/externalLink15.xml"/><Relationship Id="rId35" Type="http://schemas.openxmlformats.org/officeDocument/2006/relationships/externalLink" Target="externalLinks/externalLink20.xml"/><Relationship Id="rId56" Type="http://schemas.openxmlformats.org/officeDocument/2006/relationships/externalLink" Target="externalLinks/externalLink41.xml"/><Relationship Id="rId77" Type="http://schemas.openxmlformats.org/officeDocument/2006/relationships/externalLink" Target="externalLinks/externalLink62.xml"/><Relationship Id="rId100" Type="http://schemas.openxmlformats.org/officeDocument/2006/relationships/externalLink" Target="externalLinks/externalLink85.xml"/><Relationship Id="rId105" Type="http://schemas.openxmlformats.org/officeDocument/2006/relationships/externalLink" Target="externalLinks/externalLink90.xml"/><Relationship Id="rId126" Type="http://schemas.openxmlformats.org/officeDocument/2006/relationships/externalLink" Target="externalLinks/externalLink111.xml"/><Relationship Id="rId147" Type="http://schemas.openxmlformats.org/officeDocument/2006/relationships/externalLink" Target="externalLinks/externalLink132.xml"/><Relationship Id="rId168" Type="http://schemas.microsoft.com/office/2017/06/relationships/richStyles" Target="richData/richStyles.xml"/><Relationship Id="rId8" Type="http://schemas.openxmlformats.org/officeDocument/2006/relationships/worksheet" Target="worksheets/sheet8.xml"/><Relationship Id="rId51" Type="http://schemas.openxmlformats.org/officeDocument/2006/relationships/externalLink" Target="externalLinks/externalLink36.xml"/><Relationship Id="rId72" Type="http://schemas.openxmlformats.org/officeDocument/2006/relationships/externalLink" Target="externalLinks/externalLink57.xml"/><Relationship Id="rId93" Type="http://schemas.openxmlformats.org/officeDocument/2006/relationships/externalLink" Target="externalLinks/externalLink78.xml"/><Relationship Id="rId98" Type="http://schemas.openxmlformats.org/officeDocument/2006/relationships/externalLink" Target="externalLinks/externalLink83.xml"/><Relationship Id="rId121" Type="http://schemas.openxmlformats.org/officeDocument/2006/relationships/externalLink" Target="externalLinks/externalLink106.xml"/><Relationship Id="rId142" Type="http://schemas.openxmlformats.org/officeDocument/2006/relationships/externalLink" Target="externalLinks/externalLink127.xml"/><Relationship Id="rId163" Type="http://schemas.openxmlformats.org/officeDocument/2006/relationships/styles" Target="styles.xml"/><Relationship Id="rId3" Type="http://schemas.openxmlformats.org/officeDocument/2006/relationships/worksheet" Target="worksheets/sheet3.xml"/><Relationship Id="rId25" Type="http://schemas.openxmlformats.org/officeDocument/2006/relationships/externalLink" Target="externalLinks/externalLink10.xml"/><Relationship Id="rId46" Type="http://schemas.openxmlformats.org/officeDocument/2006/relationships/externalLink" Target="externalLinks/externalLink31.xml"/><Relationship Id="rId67" Type="http://schemas.openxmlformats.org/officeDocument/2006/relationships/externalLink" Target="externalLinks/externalLink52.xml"/><Relationship Id="rId116" Type="http://schemas.openxmlformats.org/officeDocument/2006/relationships/externalLink" Target="externalLinks/externalLink101.xml"/><Relationship Id="rId137" Type="http://schemas.openxmlformats.org/officeDocument/2006/relationships/externalLink" Target="externalLinks/externalLink122.xml"/><Relationship Id="rId158" Type="http://schemas.openxmlformats.org/officeDocument/2006/relationships/externalLink" Target="externalLinks/externalLink143.xml"/><Relationship Id="rId20" Type="http://schemas.openxmlformats.org/officeDocument/2006/relationships/externalLink" Target="externalLinks/externalLink5.xml"/><Relationship Id="rId41" Type="http://schemas.openxmlformats.org/officeDocument/2006/relationships/externalLink" Target="externalLinks/externalLink26.xml"/><Relationship Id="rId62" Type="http://schemas.openxmlformats.org/officeDocument/2006/relationships/externalLink" Target="externalLinks/externalLink47.xml"/><Relationship Id="rId83" Type="http://schemas.openxmlformats.org/officeDocument/2006/relationships/externalLink" Target="externalLinks/externalLink68.xml"/><Relationship Id="rId88" Type="http://schemas.openxmlformats.org/officeDocument/2006/relationships/externalLink" Target="externalLinks/externalLink73.xml"/><Relationship Id="rId111" Type="http://schemas.openxmlformats.org/officeDocument/2006/relationships/externalLink" Target="externalLinks/externalLink96.xml"/><Relationship Id="rId132" Type="http://schemas.openxmlformats.org/officeDocument/2006/relationships/externalLink" Target="externalLinks/externalLink117.xml"/><Relationship Id="rId153" Type="http://schemas.openxmlformats.org/officeDocument/2006/relationships/externalLink" Target="externalLinks/externalLink138.xml"/><Relationship Id="rId174"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externalLink" Target="externalLinks/externalLink21.xml"/><Relationship Id="rId57" Type="http://schemas.openxmlformats.org/officeDocument/2006/relationships/externalLink" Target="externalLinks/externalLink42.xml"/><Relationship Id="rId106" Type="http://schemas.openxmlformats.org/officeDocument/2006/relationships/externalLink" Target="externalLinks/externalLink91.xml"/><Relationship Id="rId127" Type="http://schemas.openxmlformats.org/officeDocument/2006/relationships/externalLink" Target="externalLinks/externalLink112.xml"/><Relationship Id="rId10" Type="http://schemas.openxmlformats.org/officeDocument/2006/relationships/worksheet" Target="worksheets/sheet10.xml"/><Relationship Id="rId31" Type="http://schemas.openxmlformats.org/officeDocument/2006/relationships/externalLink" Target="externalLinks/externalLink16.xml"/><Relationship Id="rId52" Type="http://schemas.openxmlformats.org/officeDocument/2006/relationships/externalLink" Target="externalLinks/externalLink37.xml"/><Relationship Id="rId73" Type="http://schemas.openxmlformats.org/officeDocument/2006/relationships/externalLink" Target="externalLinks/externalLink58.xml"/><Relationship Id="rId78" Type="http://schemas.openxmlformats.org/officeDocument/2006/relationships/externalLink" Target="externalLinks/externalLink63.xml"/><Relationship Id="rId94" Type="http://schemas.openxmlformats.org/officeDocument/2006/relationships/externalLink" Target="externalLinks/externalLink79.xml"/><Relationship Id="rId99" Type="http://schemas.openxmlformats.org/officeDocument/2006/relationships/externalLink" Target="externalLinks/externalLink84.xml"/><Relationship Id="rId101" Type="http://schemas.openxmlformats.org/officeDocument/2006/relationships/externalLink" Target="externalLinks/externalLink86.xml"/><Relationship Id="rId122" Type="http://schemas.openxmlformats.org/officeDocument/2006/relationships/externalLink" Target="externalLinks/externalLink107.xml"/><Relationship Id="rId143" Type="http://schemas.openxmlformats.org/officeDocument/2006/relationships/externalLink" Target="externalLinks/externalLink128.xml"/><Relationship Id="rId148" Type="http://schemas.openxmlformats.org/officeDocument/2006/relationships/externalLink" Target="externalLinks/externalLink133.xml"/><Relationship Id="rId164" Type="http://schemas.openxmlformats.org/officeDocument/2006/relationships/sharedStrings" Target="sharedStrings.xml"/><Relationship Id="rId169"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externalLink" Target="externalLinks/externalLink11.xml"/><Relationship Id="rId47" Type="http://schemas.openxmlformats.org/officeDocument/2006/relationships/externalLink" Target="externalLinks/externalLink32.xml"/><Relationship Id="rId68" Type="http://schemas.openxmlformats.org/officeDocument/2006/relationships/externalLink" Target="externalLinks/externalLink53.xml"/><Relationship Id="rId89" Type="http://schemas.openxmlformats.org/officeDocument/2006/relationships/externalLink" Target="externalLinks/externalLink74.xml"/><Relationship Id="rId112" Type="http://schemas.openxmlformats.org/officeDocument/2006/relationships/externalLink" Target="externalLinks/externalLink97.xml"/><Relationship Id="rId133" Type="http://schemas.openxmlformats.org/officeDocument/2006/relationships/externalLink" Target="externalLinks/externalLink118.xml"/><Relationship Id="rId154" Type="http://schemas.openxmlformats.org/officeDocument/2006/relationships/externalLink" Target="externalLinks/externalLink139.xml"/><Relationship Id="rId175" Type="http://schemas.openxmlformats.org/officeDocument/2006/relationships/customXml" Target="../customXml/item3.xml"/><Relationship Id="rId16" Type="http://schemas.openxmlformats.org/officeDocument/2006/relationships/externalLink" Target="externalLinks/externalLink1.xml"/><Relationship Id="rId37" Type="http://schemas.openxmlformats.org/officeDocument/2006/relationships/externalLink" Target="externalLinks/externalLink22.xml"/><Relationship Id="rId58" Type="http://schemas.openxmlformats.org/officeDocument/2006/relationships/externalLink" Target="externalLinks/externalLink43.xml"/><Relationship Id="rId79" Type="http://schemas.openxmlformats.org/officeDocument/2006/relationships/externalLink" Target="externalLinks/externalLink64.xml"/><Relationship Id="rId102" Type="http://schemas.openxmlformats.org/officeDocument/2006/relationships/externalLink" Target="externalLinks/externalLink87.xml"/><Relationship Id="rId123" Type="http://schemas.openxmlformats.org/officeDocument/2006/relationships/externalLink" Target="externalLinks/externalLink108.xml"/><Relationship Id="rId144" Type="http://schemas.openxmlformats.org/officeDocument/2006/relationships/externalLink" Target="externalLinks/externalLink129.xml"/><Relationship Id="rId90" Type="http://schemas.openxmlformats.org/officeDocument/2006/relationships/externalLink" Target="externalLinks/externalLink75.xml"/><Relationship Id="rId165" Type="http://schemas.openxmlformats.org/officeDocument/2006/relationships/sheetMetadata" Target="metadata.xml"/><Relationship Id="rId27" Type="http://schemas.openxmlformats.org/officeDocument/2006/relationships/externalLink" Target="externalLinks/externalLink12.xml"/><Relationship Id="rId48" Type="http://schemas.openxmlformats.org/officeDocument/2006/relationships/externalLink" Target="externalLinks/externalLink33.xml"/><Relationship Id="rId69" Type="http://schemas.openxmlformats.org/officeDocument/2006/relationships/externalLink" Target="externalLinks/externalLink54.xml"/><Relationship Id="rId113" Type="http://schemas.openxmlformats.org/officeDocument/2006/relationships/externalLink" Target="externalLinks/externalLink98.xml"/><Relationship Id="rId134" Type="http://schemas.openxmlformats.org/officeDocument/2006/relationships/externalLink" Target="externalLinks/externalLink119.xml"/><Relationship Id="rId80" Type="http://schemas.openxmlformats.org/officeDocument/2006/relationships/externalLink" Target="externalLinks/externalLink65.xml"/><Relationship Id="rId155" Type="http://schemas.openxmlformats.org/officeDocument/2006/relationships/externalLink" Target="externalLinks/externalLink140.xml"/><Relationship Id="rId176" Type="http://schemas.openxmlformats.org/officeDocument/2006/relationships/customXml" Target="../customXml/item4.xml"/><Relationship Id="rId17" Type="http://schemas.openxmlformats.org/officeDocument/2006/relationships/externalLink" Target="externalLinks/externalLink2.xml"/><Relationship Id="rId38" Type="http://schemas.openxmlformats.org/officeDocument/2006/relationships/externalLink" Target="externalLinks/externalLink23.xml"/><Relationship Id="rId59" Type="http://schemas.openxmlformats.org/officeDocument/2006/relationships/externalLink" Target="externalLinks/externalLink44.xml"/><Relationship Id="rId103" Type="http://schemas.openxmlformats.org/officeDocument/2006/relationships/externalLink" Target="externalLinks/externalLink88.xml"/><Relationship Id="rId124" Type="http://schemas.openxmlformats.org/officeDocument/2006/relationships/externalLink" Target="externalLinks/externalLink109.xml"/><Relationship Id="rId70" Type="http://schemas.openxmlformats.org/officeDocument/2006/relationships/externalLink" Target="externalLinks/externalLink55.xml"/><Relationship Id="rId91" Type="http://schemas.openxmlformats.org/officeDocument/2006/relationships/externalLink" Target="externalLinks/externalLink76.xml"/><Relationship Id="rId145" Type="http://schemas.openxmlformats.org/officeDocument/2006/relationships/externalLink" Target="externalLinks/externalLink130.xml"/><Relationship Id="rId166" Type="http://schemas.microsoft.com/office/2017/06/relationships/rdRichValue" Target="richData/rdrichvalue.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669246885110614E-3"/>
          <c:y val="2.1075516820901589E-2"/>
          <c:w val="0.86651649700599553"/>
          <c:h val="0.68971765083986347"/>
        </c:manualLayout>
      </c:layout>
      <c:barChart>
        <c:barDir val="col"/>
        <c:grouping val="stacked"/>
        <c:varyColors val="0"/>
        <c:ser>
          <c:idx val="0"/>
          <c:order val="0"/>
          <c:spPr>
            <a:solidFill>
              <a:schemeClr val="accent1"/>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2-2199-45A2-9F3C-47056FDF88A7}"/>
              </c:ext>
            </c:extLst>
          </c:dPt>
          <c:dPt>
            <c:idx val="2"/>
            <c:invertIfNegative val="0"/>
            <c:bubble3D val="0"/>
            <c:spPr>
              <a:noFill/>
              <a:ln>
                <a:noFill/>
              </a:ln>
              <a:effectLst/>
            </c:spPr>
            <c:extLst>
              <c:ext xmlns:c16="http://schemas.microsoft.com/office/drawing/2014/chart" uri="{C3380CC4-5D6E-409C-BE32-E72D297353CC}">
                <c16:uniqueId val="{00000003-2199-45A2-9F3C-47056FDF88A7}"/>
              </c:ext>
            </c:extLst>
          </c:dPt>
          <c:dPt>
            <c:idx val="3"/>
            <c:invertIfNegative val="0"/>
            <c:bubble3D val="0"/>
            <c:spPr>
              <a:noFill/>
              <a:ln>
                <a:noFill/>
              </a:ln>
              <a:effectLst/>
            </c:spPr>
            <c:extLst>
              <c:ext xmlns:c16="http://schemas.microsoft.com/office/drawing/2014/chart" uri="{C3380CC4-5D6E-409C-BE32-E72D297353CC}">
                <c16:uniqueId val="{00000004-2199-45A2-9F3C-47056FDF88A7}"/>
              </c:ext>
            </c:extLst>
          </c:dPt>
          <c:cat>
            <c:strRef>
              <c:f>DCF!$D$40:$D$43</c:f>
              <c:strCache>
                <c:ptCount val="4"/>
                <c:pt idx="0">
                  <c:v>EV</c:v>
                </c:pt>
                <c:pt idx="1">
                  <c:v>Cash</c:v>
                </c:pt>
                <c:pt idx="2">
                  <c:v>Debt</c:v>
                </c:pt>
                <c:pt idx="3">
                  <c:v>Implied equity value</c:v>
                </c:pt>
              </c:strCache>
            </c:strRef>
          </c:cat>
          <c:val>
            <c:numRef>
              <c:f>DCF!$E$40:$E$43</c:f>
              <c:numCache>
                <c:formatCode>"$"#,##0_);\("$"#,##0\)</c:formatCode>
                <c:ptCount val="4"/>
                <c:pt idx="1">
                  <c:v>4407.1854881380477</c:v>
                </c:pt>
                <c:pt idx="2">
                  <c:v>4468.9737512095726</c:v>
                </c:pt>
              </c:numCache>
            </c:numRef>
          </c:val>
          <c:extLst>
            <c:ext xmlns:c16="http://schemas.microsoft.com/office/drawing/2014/chart" uri="{C3380CC4-5D6E-409C-BE32-E72D297353CC}">
              <c16:uniqueId val="{00000000-2199-45A2-9F3C-47056FDF88A7}"/>
            </c:ext>
          </c:extLst>
        </c:ser>
        <c:ser>
          <c:idx val="1"/>
          <c:order val="1"/>
          <c:spPr>
            <a:solidFill>
              <a:schemeClr val="bg1">
                <a:lumMod val="75000"/>
              </a:schemeClr>
            </a:solidFill>
            <a:ln>
              <a:noFill/>
            </a:ln>
            <a:effectLst/>
          </c:spPr>
          <c:invertIfNegative val="0"/>
          <c:dPt>
            <c:idx val="1"/>
            <c:invertIfNegative val="0"/>
            <c:bubble3D val="0"/>
            <c:spPr>
              <a:solidFill>
                <a:schemeClr val="accent6"/>
              </a:solidFill>
              <a:ln>
                <a:noFill/>
              </a:ln>
              <a:effectLst/>
            </c:spPr>
            <c:extLst>
              <c:ext xmlns:c16="http://schemas.microsoft.com/office/drawing/2014/chart" uri="{C3380CC4-5D6E-409C-BE32-E72D297353CC}">
                <c16:uniqueId val="{0000000C-A593-4E5B-8161-59F0D2139054}"/>
              </c:ext>
            </c:extLst>
          </c:dPt>
          <c:dPt>
            <c:idx val="2"/>
            <c:invertIfNegative val="0"/>
            <c:bubble3D val="0"/>
            <c:spPr>
              <a:solidFill>
                <a:srgbClr val="C00000"/>
              </a:solidFill>
              <a:ln>
                <a:noFill/>
              </a:ln>
              <a:effectLst/>
            </c:spPr>
            <c:extLst>
              <c:ext xmlns:c16="http://schemas.microsoft.com/office/drawing/2014/chart" uri="{C3380CC4-5D6E-409C-BE32-E72D297353CC}">
                <c16:uniqueId val="{0000000D-A593-4E5B-8161-59F0D2139054}"/>
              </c:ext>
            </c:extLst>
          </c:dPt>
          <c:dPt>
            <c:idx val="3"/>
            <c:invertIfNegative val="0"/>
            <c:bubble3D val="0"/>
            <c:spPr>
              <a:solidFill>
                <a:schemeClr val="accent6"/>
              </a:solidFill>
              <a:ln>
                <a:noFill/>
              </a:ln>
              <a:effectLst/>
            </c:spPr>
            <c:extLst>
              <c:ext xmlns:c16="http://schemas.microsoft.com/office/drawing/2014/chart" uri="{C3380CC4-5D6E-409C-BE32-E72D297353CC}">
                <c16:uniqueId val="{00000006-2199-45A2-9F3C-47056FDF88A7}"/>
              </c:ext>
            </c:extLst>
          </c:dPt>
          <c:dLbls>
            <c:dLbl>
              <c:idx val="0"/>
              <c:layout>
                <c:manualLayout>
                  <c:x val="2.1197671794611489E-3"/>
                  <c:y val="-0.345738295318127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593-4E5B-8161-59F0D2139054}"/>
                </c:ext>
              </c:extLst>
            </c:dLbl>
            <c:dLbl>
              <c:idx val="1"/>
              <c:layout>
                <c:manualLayout>
                  <c:x val="0"/>
                  <c:y val="5.76230492196878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593-4E5B-8161-59F0D2139054}"/>
                </c:ext>
              </c:extLst>
            </c:dLbl>
            <c:dLbl>
              <c:idx val="2"/>
              <c:layout>
                <c:manualLayout>
                  <c:x val="-2.1197671794611584E-3"/>
                  <c:y val="7.202881152460984E-2"/>
                </c:manualLayout>
              </c:layout>
              <c:tx>
                <c:rich>
                  <a:bodyPr/>
                  <a:lstStyle/>
                  <a:p>
                    <a:fld id="{488EE0CA-AB35-43DE-B546-081209C54429}" type="VALUE">
                      <a:rPr lang="en-US"/>
                      <a:pPr/>
                      <a:t>[VALUE]</a:t>
                    </a:fld>
                    <a:endParaRPr lang="en-CA"/>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A593-4E5B-8161-59F0D2139054}"/>
                </c:ext>
              </c:extLst>
            </c:dLbl>
            <c:dLbl>
              <c:idx val="3"/>
              <c:layout>
                <c:manualLayout>
                  <c:x val="1.8018105984528871E-2"/>
                  <c:y val="-0.34093637454981995"/>
                </c:manualLayout>
              </c:layout>
              <c:tx>
                <c:rich>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fld id="{3397E92E-8163-4173-9E10-7F457007EBDF}" type="VALUE">
                      <a:rPr lang="en-US" b="1">
                        <a:solidFill>
                          <a:schemeClr val="tx1"/>
                        </a:solidFill>
                      </a:rPr>
                      <a:pPr>
                        <a:defRPr b="1">
                          <a:solidFill>
                            <a:schemeClr val="bg1"/>
                          </a:solidFill>
                        </a:defRPr>
                      </a:pPr>
                      <a:t>[VALUE]</a:t>
                    </a:fld>
                    <a:r>
                      <a:rPr lang="en-US" b="1"/>
                      <a:t>)</a:t>
                    </a:r>
                  </a:p>
                </c:rich>
              </c:tx>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2199-45A2-9F3C-47056FDF88A7}"/>
                </c:ext>
              </c:extLst>
            </c:dLbl>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DCF!$D$40:$D$43</c:f>
              <c:strCache>
                <c:ptCount val="4"/>
                <c:pt idx="0">
                  <c:v>EV</c:v>
                </c:pt>
                <c:pt idx="1">
                  <c:v>Cash</c:v>
                </c:pt>
                <c:pt idx="2">
                  <c:v>Debt</c:v>
                </c:pt>
                <c:pt idx="3">
                  <c:v>Implied equity value</c:v>
                </c:pt>
              </c:strCache>
            </c:strRef>
          </c:cat>
          <c:val>
            <c:numRef>
              <c:f>DCF!$F$40:$F$43</c:f>
              <c:numCache>
                <c:formatCode>_(* #,##0_);_(* \(#,##0\);_(* "-"??_);_(@_)</c:formatCode>
                <c:ptCount val="4"/>
                <c:pt idx="0" formatCode="&quot;$&quot;#,##0_);\(&quot;$&quot;#,##0\)">
                  <c:v>4407.1854881380477</c:v>
                </c:pt>
                <c:pt idx="1">
                  <c:v>9.4872630715245023</c:v>
                </c:pt>
                <c:pt idx="2">
                  <c:v>-52.301000000000002</c:v>
                </c:pt>
                <c:pt idx="3" formatCode="&quot;$&quot;#,##0_);\(&quot;$&quot;#,##0\)">
                  <c:v>4364.3717512095727</c:v>
                </c:pt>
              </c:numCache>
            </c:numRef>
          </c:val>
          <c:extLst>
            <c:ext xmlns:c16="http://schemas.microsoft.com/office/drawing/2014/chart" uri="{C3380CC4-5D6E-409C-BE32-E72D297353CC}">
              <c16:uniqueId val="{00000001-2199-45A2-9F3C-47056FDF88A7}"/>
            </c:ext>
          </c:extLst>
        </c:ser>
        <c:dLbls>
          <c:showLegendKey val="0"/>
          <c:showVal val="0"/>
          <c:showCatName val="0"/>
          <c:showSerName val="0"/>
          <c:showPercent val="0"/>
          <c:showBubbleSize val="0"/>
        </c:dLbls>
        <c:gapWidth val="150"/>
        <c:overlap val="100"/>
        <c:axId val="1214295376"/>
        <c:axId val="1158930016"/>
      </c:barChart>
      <c:catAx>
        <c:axId val="121429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158930016"/>
        <c:crosses val="autoZero"/>
        <c:auto val="1"/>
        <c:lblAlgn val="ctr"/>
        <c:lblOffset val="100"/>
        <c:noMultiLvlLbl val="0"/>
      </c:catAx>
      <c:valAx>
        <c:axId val="1158930016"/>
        <c:scaling>
          <c:orientation val="minMax"/>
        </c:scaling>
        <c:delete val="1"/>
        <c:axPos val="l"/>
        <c:numFmt formatCode="0%" sourceLinked="1"/>
        <c:majorTickMark val="none"/>
        <c:minorTickMark val="none"/>
        <c:tickLblPos val="nextTo"/>
        <c:crossAx val="12142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mn-l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669246885110614E-3"/>
          <c:y val="2.1075516820901589E-2"/>
          <c:w val="0.86651649700599553"/>
          <c:h val="0.68971765083986347"/>
        </c:manualLayout>
      </c:layout>
      <c:barChart>
        <c:barDir val="col"/>
        <c:grouping val="stacked"/>
        <c:varyColors val="0"/>
        <c:ser>
          <c:idx val="0"/>
          <c:order val="0"/>
          <c:spPr>
            <a:solidFill>
              <a:schemeClr val="accent1"/>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1-170B-41FD-93A7-DBC6C8A58006}"/>
              </c:ext>
            </c:extLst>
          </c:dPt>
          <c:dPt>
            <c:idx val="2"/>
            <c:invertIfNegative val="0"/>
            <c:bubble3D val="0"/>
            <c:spPr>
              <a:noFill/>
              <a:ln>
                <a:noFill/>
              </a:ln>
              <a:effectLst/>
            </c:spPr>
            <c:extLst>
              <c:ext xmlns:c16="http://schemas.microsoft.com/office/drawing/2014/chart" uri="{C3380CC4-5D6E-409C-BE32-E72D297353CC}">
                <c16:uniqueId val="{00000003-170B-41FD-93A7-DBC6C8A58006}"/>
              </c:ext>
            </c:extLst>
          </c:dPt>
          <c:cat>
            <c:strRef>
              <c:f>DCF!$D$87:$D$90</c:f>
              <c:strCache>
                <c:ptCount val="4"/>
                <c:pt idx="0">
                  <c:v>EV</c:v>
                </c:pt>
                <c:pt idx="1">
                  <c:v>Cash</c:v>
                </c:pt>
                <c:pt idx="2">
                  <c:v>Debt</c:v>
                </c:pt>
                <c:pt idx="3">
                  <c:v>Implied equity value</c:v>
                </c:pt>
              </c:strCache>
            </c:strRef>
          </c:cat>
          <c:val>
            <c:numRef>
              <c:f>DCF!$E$87:$E$90</c:f>
              <c:numCache>
                <c:formatCode>"$"#,##0_);\("$"#,##0\)</c:formatCode>
                <c:ptCount val="4"/>
                <c:pt idx="1">
                  <c:v>5634.9425256410668</c:v>
                </c:pt>
                <c:pt idx="2">
                  <c:v>5696.7307887125917</c:v>
                </c:pt>
              </c:numCache>
            </c:numRef>
          </c:val>
          <c:extLst>
            <c:ext xmlns:c16="http://schemas.microsoft.com/office/drawing/2014/chart" uri="{C3380CC4-5D6E-409C-BE32-E72D297353CC}">
              <c16:uniqueId val="{00000006-170B-41FD-93A7-DBC6C8A58006}"/>
            </c:ext>
          </c:extLst>
        </c:ser>
        <c:ser>
          <c:idx val="1"/>
          <c:order val="1"/>
          <c:spPr>
            <a:solidFill>
              <a:schemeClr val="accent2"/>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D-170B-41FD-93A7-DBC6C8A58006}"/>
              </c:ext>
            </c:extLst>
          </c:dPt>
          <c:dPt>
            <c:idx val="1"/>
            <c:invertIfNegative val="0"/>
            <c:bubble3D val="0"/>
            <c:spPr>
              <a:solidFill>
                <a:srgbClr val="00B050"/>
              </a:solidFill>
              <a:ln>
                <a:noFill/>
              </a:ln>
              <a:effectLst/>
            </c:spPr>
            <c:extLst>
              <c:ext xmlns:c16="http://schemas.microsoft.com/office/drawing/2014/chart" uri="{C3380CC4-5D6E-409C-BE32-E72D297353CC}">
                <c16:uniqueId val="{0000000B-4DD1-4C45-9820-19A8EFD007B6}"/>
              </c:ext>
            </c:extLst>
          </c:dPt>
          <c:dPt>
            <c:idx val="2"/>
            <c:invertIfNegative val="0"/>
            <c:bubble3D val="0"/>
            <c:spPr>
              <a:solidFill>
                <a:srgbClr val="C00000"/>
              </a:solidFill>
              <a:ln>
                <a:noFill/>
              </a:ln>
              <a:effectLst/>
            </c:spPr>
            <c:extLst>
              <c:ext xmlns:c16="http://schemas.microsoft.com/office/drawing/2014/chart" uri="{C3380CC4-5D6E-409C-BE32-E72D297353CC}">
                <c16:uniqueId val="{0000000A-170B-41FD-93A7-DBC6C8A58006}"/>
              </c:ext>
            </c:extLst>
          </c:dPt>
          <c:dPt>
            <c:idx val="3"/>
            <c:invertIfNegative val="0"/>
            <c:bubble3D val="0"/>
            <c:spPr>
              <a:solidFill>
                <a:schemeClr val="accent6"/>
              </a:solidFill>
              <a:ln>
                <a:noFill/>
              </a:ln>
              <a:effectLst/>
            </c:spPr>
            <c:extLst>
              <c:ext xmlns:c16="http://schemas.microsoft.com/office/drawing/2014/chart" uri="{C3380CC4-5D6E-409C-BE32-E72D297353CC}">
                <c16:uniqueId val="{0000000C-170B-41FD-93A7-DBC6C8A58006}"/>
              </c:ext>
            </c:extLst>
          </c:dPt>
          <c:dLbls>
            <c:dLbl>
              <c:idx val="0"/>
              <c:layout>
                <c:manualLayout>
                  <c:x val="0"/>
                  <c:y val="-0.3054545454545454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70B-41FD-93A7-DBC6C8A58006}"/>
                </c:ext>
              </c:extLst>
            </c:dLbl>
            <c:dLbl>
              <c:idx val="2"/>
              <c:layout>
                <c:manualLayout>
                  <c:x val="-5.8292928895208878E-17"/>
                  <c:y val="5.3333333333333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70B-41FD-93A7-DBC6C8A58006}"/>
                </c:ext>
              </c:extLst>
            </c:dLbl>
            <c:dLbl>
              <c:idx val="3"/>
              <c:layout>
                <c:manualLayout>
                  <c:x val="-1.1658585779041776E-16"/>
                  <c:y val="-0.30060606060606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70B-41FD-93A7-DBC6C8A5800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DCF!$D$87:$D$90</c:f>
              <c:strCache>
                <c:ptCount val="4"/>
                <c:pt idx="0">
                  <c:v>EV</c:v>
                </c:pt>
                <c:pt idx="1">
                  <c:v>Cash</c:v>
                </c:pt>
                <c:pt idx="2">
                  <c:v>Debt</c:v>
                </c:pt>
                <c:pt idx="3">
                  <c:v>Implied equity value</c:v>
                </c:pt>
              </c:strCache>
            </c:strRef>
          </c:cat>
          <c:val>
            <c:numRef>
              <c:f>DCF!$F$87:$F$90</c:f>
              <c:numCache>
                <c:formatCode>_(* #,##0_);_(* \(#,##0\);_(* "-"??_);_(@_)</c:formatCode>
                <c:ptCount val="4"/>
                <c:pt idx="0" formatCode="&quot;$&quot;#,##0_);\(&quot;$&quot;#,##0\)">
                  <c:v>5634.9425256410668</c:v>
                </c:pt>
                <c:pt idx="1">
                  <c:v>9.4872630715245023</c:v>
                </c:pt>
                <c:pt idx="2">
                  <c:v>-52.301000000000002</c:v>
                </c:pt>
                <c:pt idx="3" formatCode="&quot;$&quot;#,##0_);\(&quot;$&quot;#,##0\)">
                  <c:v>5592.1287887125918</c:v>
                </c:pt>
              </c:numCache>
            </c:numRef>
          </c:val>
          <c:extLst>
            <c:ext xmlns:c16="http://schemas.microsoft.com/office/drawing/2014/chart" uri="{C3380CC4-5D6E-409C-BE32-E72D297353CC}">
              <c16:uniqueId val="{0000000E-170B-41FD-93A7-DBC6C8A58006}"/>
            </c:ext>
          </c:extLst>
        </c:ser>
        <c:dLbls>
          <c:showLegendKey val="0"/>
          <c:showVal val="0"/>
          <c:showCatName val="0"/>
          <c:showSerName val="0"/>
          <c:showPercent val="0"/>
          <c:showBubbleSize val="0"/>
        </c:dLbls>
        <c:gapWidth val="150"/>
        <c:overlap val="100"/>
        <c:axId val="1214295376"/>
        <c:axId val="1158930016"/>
      </c:barChart>
      <c:catAx>
        <c:axId val="121429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158930016"/>
        <c:crosses val="autoZero"/>
        <c:auto val="1"/>
        <c:lblAlgn val="ctr"/>
        <c:lblOffset val="100"/>
        <c:noMultiLvlLbl val="0"/>
      </c:catAx>
      <c:valAx>
        <c:axId val="1158930016"/>
        <c:scaling>
          <c:orientation val="minMax"/>
        </c:scaling>
        <c:delete val="1"/>
        <c:axPos val="l"/>
        <c:numFmt formatCode="0%" sourceLinked="1"/>
        <c:majorTickMark val="none"/>
        <c:minorTickMark val="none"/>
        <c:tickLblPos val="nextTo"/>
        <c:crossAx val="12142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dLbl>
              <c:idx val="3"/>
              <c:layout>
                <c:manualLayout>
                  <c:x val="-6.1151172606900566E-17"/>
                  <c:y val="-4.47316103379721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7FD-4E5F-92FC-0159637136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Summary!$B$24:$B$30</c:f>
              <c:strCache>
                <c:ptCount val="7"/>
                <c:pt idx="0">
                  <c:v>Public comps: FCF yield</c:v>
                </c:pt>
                <c:pt idx="1">
                  <c:v>Public comps: EV/EBITDA</c:v>
                </c:pt>
                <c:pt idx="2">
                  <c:v>Public comps: EV/Revenue</c:v>
                </c:pt>
                <c:pt idx="3">
                  <c:v>Public comps: P/E</c:v>
                </c:pt>
                <c:pt idx="4">
                  <c:v>Deal comps: EV/Revenue</c:v>
                </c:pt>
                <c:pt idx="5">
                  <c:v>DCF: Terminal growth model</c:v>
                </c:pt>
                <c:pt idx="6">
                  <c:v>DCF: Exit multiple</c:v>
                </c:pt>
              </c:strCache>
            </c:strRef>
          </c:cat>
          <c:val>
            <c:numRef>
              <c:f>Summary!$C$24:$C$30</c:f>
              <c:numCache>
                <c:formatCode>"$"#,##0.0"B";\("$"#,##0.0\)"B"</c:formatCode>
                <c:ptCount val="7"/>
                <c:pt idx="0">
                  <c:v>0.65756615104476224</c:v>
                </c:pt>
                <c:pt idx="1">
                  <c:v>1.5202141176305941</c:v>
                </c:pt>
                <c:pt idx="2">
                  <c:v>1.8696272878262035</c:v>
                </c:pt>
                <c:pt idx="3">
                  <c:v>2.3264026829686411</c:v>
                </c:pt>
                <c:pt idx="4">
                  <c:v>4.3319059028865974</c:v>
                </c:pt>
                <c:pt idx="5">
                  <c:v>4.364371751209573</c:v>
                </c:pt>
                <c:pt idx="6">
                  <c:v>5.5921287887125919</c:v>
                </c:pt>
              </c:numCache>
            </c:numRef>
          </c:val>
          <c:extLst>
            <c:ext xmlns:c16="http://schemas.microsoft.com/office/drawing/2014/chart" uri="{C3380CC4-5D6E-409C-BE32-E72D297353CC}">
              <c16:uniqueId val="{00000000-11C0-48BF-9097-94D12A568A45}"/>
            </c:ext>
          </c:extLst>
        </c:ser>
        <c:dLbls>
          <c:showLegendKey val="0"/>
          <c:showVal val="0"/>
          <c:showCatName val="0"/>
          <c:showSerName val="0"/>
          <c:showPercent val="0"/>
          <c:showBubbleSize val="0"/>
        </c:dLbls>
        <c:gapWidth val="118"/>
        <c:overlap val="-100"/>
        <c:axId val="236128496"/>
        <c:axId val="236128912"/>
      </c:barChart>
      <c:lineChart>
        <c:grouping val="standard"/>
        <c:varyColors val="0"/>
        <c:ser>
          <c:idx val="1"/>
          <c:order val="1"/>
          <c:tx>
            <c:strRef>
              <c:f>Summary!$D$23</c:f>
              <c:strCache>
                <c:ptCount val="1"/>
                <c:pt idx="0">
                  <c:v>Average</c:v>
                </c:pt>
              </c:strCache>
            </c:strRef>
          </c:tx>
          <c:spPr>
            <a:ln w="22225" cap="rnd">
              <a:solidFill>
                <a:schemeClr val="tx1"/>
              </a:solidFill>
              <a:prstDash val="sysDot"/>
              <a:round/>
            </a:ln>
            <a:effectLst/>
          </c:spPr>
          <c:marker>
            <c:symbol val="none"/>
          </c:marker>
          <c:val>
            <c:numRef>
              <c:f>Summary!$D$24:$D$30</c:f>
              <c:numCache>
                <c:formatCode>"$"#,##0.0"B";\("$"#,##0.0\)"B"</c:formatCode>
                <c:ptCount val="7"/>
                <c:pt idx="0">
                  <c:v>2.951745240325566</c:v>
                </c:pt>
                <c:pt idx="1">
                  <c:v>2.951745240325566</c:v>
                </c:pt>
                <c:pt idx="2">
                  <c:v>2.951745240325566</c:v>
                </c:pt>
                <c:pt idx="3">
                  <c:v>2.951745240325566</c:v>
                </c:pt>
                <c:pt idx="4">
                  <c:v>2.951745240325566</c:v>
                </c:pt>
                <c:pt idx="5">
                  <c:v>2.951745240325566</c:v>
                </c:pt>
                <c:pt idx="6">
                  <c:v>2.951745240325566</c:v>
                </c:pt>
              </c:numCache>
            </c:numRef>
          </c:val>
          <c:smooth val="0"/>
          <c:extLst>
            <c:ext xmlns:c16="http://schemas.microsoft.com/office/drawing/2014/chart" uri="{C3380CC4-5D6E-409C-BE32-E72D297353CC}">
              <c16:uniqueId val="{00000001-67FD-4E5F-92FC-015963713618}"/>
            </c:ext>
          </c:extLst>
        </c:ser>
        <c:dLbls>
          <c:showLegendKey val="0"/>
          <c:showVal val="0"/>
          <c:showCatName val="0"/>
          <c:showSerName val="0"/>
          <c:showPercent val="0"/>
          <c:showBubbleSize val="0"/>
        </c:dLbls>
        <c:marker val="1"/>
        <c:smooth val="0"/>
        <c:axId val="2023928144"/>
        <c:axId val="2023927728"/>
      </c:lineChart>
      <c:catAx>
        <c:axId val="236128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28912"/>
        <c:crosses val="autoZero"/>
        <c:auto val="1"/>
        <c:lblAlgn val="ctr"/>
        <c:lblOffset val="100"/>
        <c:noMultiLvlLbl val="0"/>
      </c:catAx>
      <c:valAx>
        <c:axId val="236128912"/>
        <c:scaling>
          <c:orientation val="minMax"/>
        </c:scaling>
        <c:delete val="0"/>
        <c:axPos val="l"/>
        <c:numFmt formatCode="&quot;$&quot;#,##0.0&quot;B&quot;;\(&quot;$&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28496"/>
        <c:crosses val="autoZero"/>
        <c:crossBetween val="between"/>
      </c:valAx>
      <c:valAx>
        <c:axId val="2023927728"/>
        <c:scaling>
          <c:orientation val="minMax"/>
          <c:max val="6"/>
        </c:scaling>
        <c:delete val="0"/>
        <c:axPos val="r"/>
        <c:numFmt formatCode="&quot;$&quot;#,##0.0&quot;B&quot;;\(&quot;$&quot;#,##0.0\)&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928144"/>
        <c:crosses val="max"/>
        <c:crossBetween val="between"/>
      </c:valAx>
      <c:catAx>
        <c:axId val="2023928144"/>
        <c:scaling>
          <c:orientation val="minMax"/>
        </c:scaling>
        <c:delete val="1"/>
        <c:axPos val="b"/>
        <c:majorTickMark val="out"/>
        <c:minorTickMark val="none"/>
        <c:tickLblPos val="nextTo"/>
        <c:crossAx val="202392772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Summary!$H$24:$H$30</c:f>
              <c:strCache>
                <c:ptCount val="7"/>
                <c:pt idx="0">
                  <c:v>Public comps: FCF yield</c:v>
                </c:pt>
                <c:pt idx="1">
                  <c:v>Public comps: EV/EBITDA</c:v>
                </c:pt>
                <c:pt idx="2">
                  <c:v>Public comps: EV/Revenue</c:v>
                </c:pt>
                <c:pt idx="3">
                  <c:v>Public comps: P/E</c:v>
                </c:pt>
                <c:pt idx="4">
                  <c:v>Deal comps: EV/Revenue</c:v>
                </c:pt>
                <c:pt idx="5">
                  <c:v>DCF: Terminal growth model</c:v>
                </c:pt>
                <c:pt idx="6">
                  <c:v>DCF: Exit multiple</c:v>
                </c:pt>
              </c:strCache>
            </c:strRef>
          </c:cat>
          <c:val>
            <c:numRef>
              <c:f>Summary!$I$24:$I$30</c:f>
              <c:numCache>
                <c:formatCode>"$"#,##0.0"B";\("$"#,##0.0\)"B"</c:formatCode>
                <c:ptCount val="7"/>
                <c:pt idx="0">
                  <c:v>0.63480151291067055</c:v>
                </c:pt>
                <c:pt idx="1">
                  <c:v>1.2052694748885517</c:v>
                </c:pt>
                <c:pt idx="2">
                  <c:v>1.6414801974597835</c:v>
                </c:pt>
                <c:pt idx="3">
                  <c:v>2.299432417346011</c:v>
                </c:pt>
                <c:pt idx="4">
                  <c:v>3.7158404384370631</c:v>
                </c:pt>
                <c:pt idx="5">
                  <c:v>4.364371751209573</c:v>
                </c:pt>
                <c:pt idx="6">
                  <c:v>5.5921287887125919</c:v>
                </c:pt>
              </c:numCache>
            </c:numRef>
          </c:val>
          <c:extLst>
            <c:ext xmlns:c16="http://schemas.microsoft.com/office/drawing/2014/chart" uri="{C3380CC4-5D6E-409C-BE32-E72D297353CC}">
              <c16:uniqueId val="{00000000-CA57-4A42-891A-C40739D5074A}"/>
            </c:ext>
          </c:extLst>
        </c:ser>
        <c:dLbls>
          <c:showLegendKey val="0"/>
          <c:showVal val="0"/>
          <c:showCatName val="0"/>
          <c:showSerName val="0"/>
          <c:showPercent val="0"/>
          <c:showBubbleSize val="0"/>
        </c:dLbls>
        <c:gapWidth val="118"/>
        <c:overlap val="-100"/>
        <c:axId val="236128496"/>
        <c:axId val="236128912"/>
      </c:barChart>
      <c:lineChart>
        <c:grouping val="standard"/>
        <c:varyColors val="0"/>
        <c:ser>
          <c:idx val="1"/>
          <c:order val="1"/>
          <c:spPr>
            <a:ln w="22225" cap="rnd">
              <a:solidFill>
                <a:schemeClr val="tx1"/>
              </a:solidFill>
              <a:prstDash val="sysDot"/>
              <a:round/>
            </a:ln>
            <a:effectLst/>
          </c:spPr>
          <c:marker>
            <c:symbol val="none"/>
          </c:marker>
          <c:val>
            <c:numRef>
              <c:f>Summary!$J$24:$J$30</c:f>
              <c:numCache>
                <c:formatCode>"$"#,##0.0"B";\("$"#,##0.0\)"B"</c:formatCode>
                <c:ptCount val="7"/>
                <c:pt idx="0">
                  <c:v>2.779046368709178</c:v>
                </c:pt>
                <c:pt idx="1">
                  <c:v>2.779046368709178</c:v>
                </c:pt>
                <c:pt idx="2">
                  <c:v>2.779046368709178</c:v>
                </c:pt>
                <c:pt idx="3">
                  <c:v>2.779046368709178</c:v>
                </c:pt>
                <c:pt idx="4">
                  <c:v>2.779046368709178</c:v>
                </c:pt>
                <c:pt idx="5">
                  <c:v>2.779046368709178</c:v>
                </c:pt>
                <c:pt idx="6">
                  <c:v>2.779046368709178</c:v>
                </c:pt>
              </c:numCache>
            </c:numRef>
          </c:val>
          <c:smooth val="0"/>
          <c:extLst>
            <c:ext xmlns:c16="http://schemas.microsoft.com/office/drawing/2014/chart" uri="{C3380CC4-5D6E-409C-BE32-E72D297353CC}">
              <c16:uniqueId val="{00000001-323B-42FA-B925-EE440EBEDD98}"/>
            </c:ext>
          </c:extLst>
        </c:ser>
        <c:dLbls>
          <c:showLegendKey val="0"/>
          <c:showVal val="0"/>
          <c:showCatName val="0"/>
          <c:showSerName val="0"/>
          <c:showPercent val="0"/>
          <c:showBubbleSize val="0"/>
        </c:dLbls>
        <c:marker val="1"/>
        <c:smooth val="0"/>
        <c:axId val="35741840"/>
        <c:axId val="35742672"/>
      </c:lineChart>
      <c:catAx>
        <c:axId val="236128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28912"/>
        <c:crosses val="autoZero"/>
        <c:auto val="1"/>
        <c:lblAlgn val="ctr"/>
        <c:lblOffset val="100"/>
        <c:noMultiLvlLbl val="0"/>
      </c:catAx>
      <c:valAx>
        <c:axId val="236128912"/>
        <c:scaling>
          <c:orientation val="minMax"/>
        </c:scaling>
        <c:delete val="0"/>
        <c:axPos val="l"/>
        <c:numFmt formatCode="&quot;$&quot;#,##0.0&quot;B&quot;;\(&quot;$&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28496"/>
        <c:crosses val="autoZero"/>
        <c:crossBetween val="between"/>
      </c:valAx>
      <c:valAx>
        <c:axId val="35742672"/>
        <c:scaling>
          <c:orientation val="minMax"/>
          <c:max val="6"/>
        </c:scaling>
        <c:delete val="0"/>
        <c:axPos val="r"/>
        <c:numFmt formatCode="&quot;$&quot;#,##0.0&quot;B&quot;;\(&quot;$&quot;#,##0.0\)&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41840"/>
        <c:crosses val="max"/>
        <c:crossBetween val="between"/>
      </c:valAx>
      <c:catAx>
        <c:axId val="35741840"/>
        <c:scaling>
          <c:orientation val="minMax"/>
        </c:scaling>
        <c:delete val="1"/>
        <c:axPos val="b"/>
        <c:majorTickMark val="out"/>
        <c:minorTickMark val="none"/>
        <c:tickLblPos val="nextTo"/>
        <c:crossAx val="357426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82550</xdr:colOff>
      <xdr:row>2</xdr:row>
      <xdr:rowOff>19050</xdr:rowOff>
    </xdr:from>
    <xdr:to>
      <xdr:col>2</xdr:col>
      <xdr:colOff>2253769</xdr:colOff>
      <xdr:row>8</xdr:row>
      <xdr:rowOff>15736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355600" y="374650"/>
          <a:ext cx="3847619" cy="11142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247651</xdr:colOff>
      <xdr:row>19</xdr:row>
      <xdr:rowOff>152399</xdr:rowOff>
    </xdr:from>
    <xdr:to>
      <xdr:col>13</xdr:col>
      <xdr:colOff>88900</xdr:colOff>
      <xdr:row>37</xdr:row>
      <xdr:rowOff>28574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247651</xdr:colOff>
      <xdr:row>66</xdr:row>
      <xdr:rowOff>152399</xdr:rowOff>
    </xdr:from>
    <xdr:to>
      <xdr:col>13</xdr:col>
      <xdr:colOff>88900</xdr:colOff>
      <xdr:row>84</xdr:row>
      <xdr:rowOff>28574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561340</xdr:colOff>
      <xdr:row>33</xdr:row>
      <xdr:rowOff>119380</xdr:rowOff>
    </xdr:from>
    <xdr:to>
      <xdr:col>5</xdr:col>
      <xdr:colOff>25400</xdr:colOff>
      <xdr:row>49</xdr:row>
      <xdr:rowOff>33020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561340</xdr:colOff>
      <xdr:row>33</xdr:row>
      <xdr:rowOff>119380</xdr:rowOff>
    </xdr:from>
    <xdr:to>
      <xdr:col>11</xdr:col>
      <xdr:colOff>25400</xdr:colOff>
      <xdr:row>49</xdr:row>
      <xdr:rowOff>33020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xdr:col>
          <xdr:colOff>615950</xdr:colOff>
          <xdr:row>31</xdr:row>
          <xdr:rowOff>0</xdr:rowOff>
        </xdr:from>
        <xdr:to>
          <xdr:col>5</xdr:col>
          <xdr:colOff>12700</xdr:colOff>
          <xdr:row>32</xdr:row>
          <xdr:rowOff>101600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E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000" b="0" i="0" u="none" strike="noStrike" baseline="0">
                  <a:solidFill>
                    <a:srgbClr val="000000"/>
                  </a:solidFill>
                  <a:latin typeface="Calibri"/>
                  <a:ea typeface="Calibri"/>
                  <a:cs typeface="Calibri"/>
                </a:rPr>
                <a:t>Sort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609600</xdr:colOff>
          <xdr:row>30</xdr:row>
          <xdr:rowOff>177800</xdr:rowOff>
        </xdr:from>
        <xdr:to>
          <xdr:col>10</xdr:col>
          <xdr:colOff>730250</xdr:colOff>
          <xdr:row>32</xdr:row>
          <xdr:rowOff>101600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E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000" b="0" i="0" u="none" strike="noStrike" baseline="0">
                  <a:solidFill>
                    <a:srgbClr val="000000"/>
                  </a:solidFill>
                  <a:latin typeface="Calibri"/>
                  <a:ea typeface="Calibri"/>
                  <a:cs typeface="Calibri"/>
                </a:rPr>
                <a:t>Sort Chart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GPlan/Report/Strategic%20Plans/Strat%20Plan%202001/Alcon%20Group/Strategic%20Plan.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eckresources-my.sharepoint.com/Documents%20and%20Settings/dyidana/Local%20Settings/Temporary%20Internet%20Files/Content.Outlook/DU0UYR6E/GIL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MRI-DT70428717\Users\Research\Somaiya\Company\GILD\Models\GILD.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teckresources-my.sharepoint.com/Research/Somaiya/Company/GILD/Models/GILD.xls" TargetMode="External"/></Relationships>
</file>

<file path=xl/externalLinks/_rels/externalLink5.xml.rels><?xml version="1.0" encoding="UTF-8" standalone="yes"?>
<Relationships xmlns="http://schemas.openxmlformats.org/package/2006/relationships"><Relationship Id="rId2" Type="http://schemas.microsoft.com/office/2019/04/relationships/externalLinkLongPath" Target="file:///G:\ny-data-1\nyshare\Documents%20and%20Settings\isomaiya\Local%20Settings\Temporary%20Internet%20Files\OLK29\Documents%20and%20Settings\mjain\Local%20Settings\Temporary%20Internet%20Files\OLK33\Research\Somaiya\Company\GILD\Models\GILD.xls?0DD6D482" TargetMode="External"/><Relationship Id="rId1" Type="http://schemas.openxmlformats.org/officeDocument/2006/relationships/externalLinkPath" Target="file:///\\0DD6D482\GILD.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0DD6D482\GIL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teckresources-my.sharepoint.com/ny-data-1/nyshare/Documents%20and%20Settings/dreid/Desktop/GILD"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Research\Somaiya\Company\GILD\Models\GILD.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teckresources-my.sharepoint.com/Somaiya/Company%20Data/Company/BMRN/Models/BMRN.xls" TargetMode="External"/></Relationships>
</file>

<file path=xl/externalLinks/_rels/externalLink10.xml.rels><?xml version="1.0" encoding="UTF-8" standalone="yes"?>
<Relationships xmlns="http://schemas.openxmlformats.org/package/2006/relationships"><Relationship Id="rId2" Type="http://schemas.microsoft.com/office/2019/04/relationships/externalLinkLongPath" Target="file:///\\CMRI-DT70428717\Users\ny-data-1\nyshare\Documents%20and%20Settings\isomaiya\Local%20Settings\Temporary%20Internet%20Files\OLK29\Documents%20and%20Settings\mjain\Local%20Settings\Temporary%20Internet%20Files\OLK33\Research\Somaiya\Company\AMLN\Models\AMLN_resume.xls?1D2ABD54" TargetMode="External"/><Relationship Id="rId1" Type="http://schemas.openxmlformats.org/officeDocument/2006/relationships/externalLinkPath" Target="file:///\\1D2ABD54\AMLN_resume.xls"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file:///\\CMRI-DT70428717\Users\ny-data-1\nyshare\Documents%20and%20Settings\isomaiya\Local%20Settings\Temporary%20Internet%20Files\OLK29\Documents%20and%20Settings\mjain\Local%20Settings\Temporary%20Internet%20Files\OLK33\Research\Somaiya\Company\GILD\Models\GILD?EF33410C" TargetMode="External"/><Relationship Id="rId1" Type="http://schemas.openxmlformats.org/officeDocument/2006/relationships/externalLinkPath" Target="file:///\\EF33410C\GILD"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kresources-my.sharepoint.com/Applications/Microsoft%20Office%202011/Microsoft%20Excel.app/Contents/MacOS/AMLN_resume.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ICPT/AMLN"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MRI-DT70428717\Users\Research2\Biotech\Companies\ICPT\AMLN" TargetMode="External"/></Relationships>
</file>

<file path=xl/externalLinks/_rels/externalLink15.xml.rels><?xml version="1.0" encoding="UTF-8" standalone="yes"?>
<Relationships xmlns="http://schemas.openxmlformats.org/package/2006/relationships"><Relationship Id="rId2" Type="http://schemas.microsoft.com/office/2019/04/relationships/externalLinkLongPath" Target="file:///\\ibgvsnyres\RES2Data\C\Documents%20and%20Settings\isomaiya\Local%20Settings\Temporary%20Internet%20Files\OLK29\Documents%20and%20Settings\mjain\Local%20Settings\Temporary%20Internet%20Files\OLK33\Research\Somaiya\Company\AMLN\Models\AMLN_resume?4E3C1035" TargetMode="External"/><Relationship Id="rId1" Type="http://schemas.openxmlformats.org/officeDocument/2006/relationships/externalLinkPath" Target="file:///\\4E3C1035\AMLN_resume"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MRI-DT70428717\Users\Users\Main\Desktop\2017%20Preview\AMLN_resume"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MRI-DT70428717\Users\Somaiya\Company%20Data\Company\BMRN\Models\BMRN.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TEMP/0697GB~1.XLS" TargetMode="External"/></Relationships>
</file>

<file path=xl/externalLinks/_rels/externalLink19.xml.rels><?xml version="1.0" encoding="UTF-8" standalone="yes"?>
<Relationships xmlns="http://schemas.openxmlformats.org/package/2006/relationships"><Relationship Id="rId1" Type="http://schemas.microsoft.com/office/2006/relationships/xlExternalLinkPath/xlPathMissing" Target="HEADCOUNTM" TargetMode="External"/></Relationships>
</file>

<file path=xl/externalLinks/_rels/externalLink20.xml.rels><?xml version="1.0" encoding="UTF-8" standalone="yes"?>
<Relationships xmlns="http://schemas.openxmlformats.org/package/2006/relationships"><Relationship Id="rId1" Type="http://schemas.microsoft.com/office/2006/relationships/xlExternalLinkPath/xlPathMissing" Target="MANPOWER"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lusfs001nas\depshare03\Equity%20Research\Healthcare\BoA%20Launch\alcon\models\ALCON-model-032805-dml.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ETTX/Models/ETTX%20Model%20Draft%20v12-MATT.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Research2\Biotech\Companies\ETTX\Models\ETTX%20Model%20Draft%20v12-MATT.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s://teckresources-my.sharepoint.com/Companies/INCY/Models/2018/INCY%20pre%204Q17.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RARX/Model/RARX%202019%20Quarters.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https://teckresources-my.sharepoint.com/Users/Main/Library/Containers/com.apple.mail/Data/Library/Mail%20Downloads/10F3EE09-10E1-4BC9-AAFC-733B8D5DD55C/RA%20data%20comparison.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F:\Somaiya\Company%20Data\Company\Rigel\Models-Initiation\data%20and%20initiation%20exhibits\RA%20data%20comparison.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PTGX/Model/PTGX%20Pre-2Q17.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Research2\Biotech\Companies\PTGX\Model\PTGX%20Pre-2Q17.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IFRX/Model/IFRX%20pre2Q18.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MRI-DT70428717\Users\ibgvsnyres\Biotech\Companies\BIIB\Models\BIIB.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MYOK/Models/MYOK%20pre-2Q17.xlsx"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MRI-DT70428717\Users\Research2\Biotech\Companies\MYOK\Models\MYOK%20-%20rev%20Matt.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ALXN/Models/ALXN%203Q18%20v4.xlsx"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ibgvsnyres\RES2Data\Users\agilber\Downloads\ALNY_US_AUG_26_2021.xlsx"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C:\Users\agilber\Downloads\ALNY_US_AUG_26_2021.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ibgvsnyres\RES2Data\Research2\Biotech\Seigerman\Companies\LLY\Model\LLY_Model%20TH%20260921.xlsx"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U:\Seigerman\Companies\LLY\Model\LLY_Model_EDS_9-20-21.xlsx"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G:\Research2\Biotech\Companies\GILD\Models\GILD.xlsx"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teckresources-my.sharepoint.com/Users/Main/Library/Containers/com.apple.mail/Data/Library/Mail%20Downloads/9E9E02A8-DA34-4F4E-AB43-D7ABCE549BF3/CBST_Model" TargetMode="External"/></Relationships>
</file>

<file path=xl/externalLinks/_rels/externalLink41.xml.rels><?xml version="1.0" encoding="UTF-8" standalone="yes"?>
<Relationships xmlns="http://schemas.openxmlformats.org/package/2006/relationships"><Relationship Id="rId1" Type="http://schemas.microsoft.com/office/2006/relationships/xlExternalLinkPath/xlPathMissing" Target="CBST_Model.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ICPT/NABI_figures" TargetMode="External"/></Relationships>
</file>

<file path=xl/externalLinks/_rels/externalLink43.xml.rels><?xml version="1.0" encoding="UTF-8" standalone="yes"?>
<Relationships xmlns="http://schemas.openxmlformats.org/package/2006/relationships"><Relationship Id="rId1" Type="http://schemas.microsoft.com/office/2006/relationships/xlExternalLinkPath/xlPathMissing" Target="NABI_figures.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MRI-DT70428717\Users\Users\gsing23\AppData\Local\Microsoft\Windows\Temporary%20Internet%20Files\Content.Outlook\LV7FR610\BIIB%20pre-4Q17.xlsx"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https://teckresources-my.sharepoint.com/Companies/REGN/Model/REGN%20pre2Q21%20v5.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CELG/Model/CELG.xlsx"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BIIB/Models/BIIB.xlsx"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ibgvsnyres\RES2Data\Research2\Biotech\Seigerman\Companies\VRTX\Model\VRTX_EDS_9-7-21_CW.xlsx"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teckresources-my.sharepoint.com/Seigerman/Old%20Models/Prior%20BMO%20biotech%20models/VRTX%20-%20rev%2010Q%20Update.xlsx"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teckresources-my.sharepoint.com/Research/S%20Willey/Companies/Cubist/CBST-Earnings%20Model.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F:\Research\S%20Willey\Companies\Cubist\CBST-Earnings%20Model.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ETTX/Models/ETTX%20Model%20v11.xlsx"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C:\Research2\Biotech\Companies\ETTX\Models\ETTX%20Model%20v11.xlsx"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MRI-DT70428717\Users\gsing23\OneDrive%20-%20BMO%20Financial%20Group\George%20Farmer\George%20models\NKTR\NKTR_in_progress.v4.xlsx"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REGN/Model/REGN-latest-MATT-v3%20-%20Ryan%20Edit.xlsx"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C:\Users\Na%20Sun\Downloads\REGN-latest-MATT-v3%20-%20Ryan%20Edit.xlsx"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ICPT/ITMN_model"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https://teckresources-my.sharepoint.com/Users/Main/Library/Containers/com.apple.mail/Data/Library/Mail%20Downloads/10F3EE09-10E1-4BC9-AAFC-733B8D5DD55C/One-pagers-update_NEW_Dec" TargetMode="External"/></Relationships>
</file>

<file path=xl/externalLinks/_rels/externalLink59.xml.rels><?xml version="1.0" encoding="UTF-8" standalone="yes"?>
<Relationships xmlns="http://schemas.openxmlformats.org/package/2006/relationships"><Relationship Id="rId1" Type="http://schemas.microsoft.com/office/2006/relationships/xlExternalLinkPath/xlPathMissing" Target="One-pagers-update_NEW_Dec.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https://teckresources-my.sharepoint.com/Research2/Biotech/Companies/AVXS/Models/AVXS%20-%20Pre-2Q17.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CMRI-DT70428717\Users\Research2\Biotech\Companies\AVXS\Models\AVXS%20-%20Pre-2Q17.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https://teckresources-my.sharepoint.com/Research2/Biotech/Seigerman/Companies/INCY/Models/INCY%20charts%20and%20graphs%20for%20initiation.xlsx"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https://teckresources-my.sharepoint.com/Users/Main/Library/Containers/com.apple.mail/Data/Library/Mail%20Downloads/9E9E02A8-DA34-4F4E-AB43-D7ABCE549BF3/Tables%20Initiation.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F:\Users\andrewwlam\Downloads\Tables%20Initiation.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ibgvsnyres\RES2Data\Users\thuyn04\AppData\Roaming\Microsoft\Excel\BIIB_Model%20(1)%20(version%201).xlsb"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C:\Users\thuyn04\AppData\Roaming\Microsoft\Excel\BIIB_Model%20(1)%20(version%201).xlsb"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Documents%20and%20Settings/ut1avn/Local%20Settings/Temporary%20Internet%20Files/OLK5BAC/Copy%20of%20MRK%20db%2011-23-09.xls" TargetMode="External"/></Relationships>
</file>

<file path=xl/externalLinks/_rels/externalLink68.xml.rels><?xml version="1.0" encoding="UTF-8" standalone="yes"?>
<Relationships xmlns="http://schemas.openxmlformats.org/package/2006/relationships"><Relationship Id="rId1" Type="http://schemas.microsoft.com/office/2006/relationships/xlExternalLinkPath/xlStartup" Target="health/Witzke/Models/Models_Robin/HGSI_Robin.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TEMP/1296BS.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https://teckresources-my.sharepoint.com/Applications/Microsoft%20Office%202008/Office/Startup/Excel/health/LIND/INDUSTRY/FACTSET.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CMRI-DT70428717\Users\Users\Main\Library\Containers\com.apple.mail\Data\Library\Mail%20Downloads\10F3EE09-10E1-4BC9-AAFC-733B8D5DD55C\FACTSET.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ibgvsnyres\RES2Data\Users\G302544\AppData\Local\Microsoft\Windows\Temporary%20Internet%20Files\Content.Outlook\INV3PZ9Y\ABBV%20-%20Orilissa\ABBV_Model_2018-10-24.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C:\Users\G302544\AppData\Local\Microsoft\Windows\Temporary%20Internet%20Files\Content.Outlook\INV3PZ9Y\ABBV%20-%20Orilissa\ABBV_Model_2018-10-24.xlsx"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kbcfp\london\Data\JONES\Spreadsheets\New%20Files\Ottakars.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CMRI-DT70428717\Users\Pubprod\Software\Bond%20Yields.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Models/Healthcare/Maris/FRX_VDF.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S:\Dna\Models\DNA071001.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Srv4\Users\Cairn\Cairn%20Energy%20Master.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BLUEBOOK/DEC97/dec1997A.XLW"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blackbox\data\windows\TEMP\WINDOWS\Profiles\danielt\Desktop\My%20Documents\Clients\Isotron\Jan02%20work\ISOTRON\Accounting\Reporting%20%20Isotron-Blank.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W:\Abramsky-Harris\Cognos\models\062304COGN%20Model_5.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CMRI-DT70428717\Users\Equity%20Research\Biotech_Auster\Companies2\NABI\Nabi%20Current%20Model.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CMRI-DT70428717\Users\a381307\Coverage\ENCY\ENCY_07.26.05.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Q:\Fidelity\Inbox\MLNM.O.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clusfs001nas\depshare03\Documents%20and%20Settings\seymand\Local%20Settings\Temporary%20Internet%20Files\OLK5\Burren%20Energy%20Master.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P:\GLBEARN\ADDINS\GE_VBALN.XLA"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CMRI-DT70428717\Users\Users\Main\Library\Containers\com.apple.mail\Data\Library\Mail%20Downloads\10F3EE09-10E1-4BC9-AAFC-733B8D5DD55C\GE_VBALN"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CMRI-DT70428717\Users\Documents%20and%20Settings\msigal\Local%20Settings\Temporary%20Internet%20Files\OLK405\APPS\SHEETS\Energy%20Technology\Research\Fcel\apwr.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D:\Models\NEW%20Models\CAMD_link.xls" TargetMode="External"/></Relationships>
</file>

<file path=xl/externalLinks/_rels/externalLink90.xml.rels><?xml version="1.0" encoding="UTF-8" standalone="yes"?>
<Relationships xmlns="http://schemas.openxmlformats.org/package/2006/relationships"><Relationship Id="rId1" Type="http://schemas.microsoft.com/office/2006/relationships/xlExternalLinkPath/xlStartup" Target="HEALTH/HarrS/Companies/AMGN/Models/AMGN.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Research2/Nachman/Companies/NEOS/IMS%20Data/ADHD%20Market%20Model.xlsm"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CMRI-DT70428717\Users\Documents%20and%20Settings\mblack\Local%20Settings\Temporary%20Internet%20Files\OLK1C\Share%20Capital%20New.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clusfs001nas\depshare03\Documents%20and%20Settings\seymand\Local%20Settings\Temporary%20Internet%20Files\OLK5\Tullow%20Main.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clusfs001nas\depshare03\Equity%20Research\Healthcare\Taylor_G\Companies\HCR\Model\HCR%20Model_PF.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https://teckresources-my.sharepoint.com/Research2/Nachman/Working%20Notes%20&amp;%20Flashes/Reviews%20and%20Previews/3Q18%20Preview/3Q18%20Specialty%20Pharma%20Preview%2010.24.18.xlsm"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blackbox\data\windows\TEMP\Swindon_Shared\Project_Fission\Accounts%20package\Other\Reporting%20%20Isotron-Blank.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CMRI-DT70428717\Users\N0002RSCH\F\Semis\COMPANY\SMTC\SMTCWKSH.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D:\StdMod_HGSIP&amp;L.xls"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CMRI-DT70428717\Users\Users\Main\Library\Containers\com.apple.mail\Data\Library\Mail%20Downloads\9E9E02A8-DA34-4F4E-AB43-D7ABCE549BF3\StdMod_HGSIP&amp;L"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F:\Software%20Group\Open%20Text\Model\OTEXmodel.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R:\commonSys3\Pharma%20Services\Excel%20Stuff\COMPS\Master%20Comps_9-6-02.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D:\VOL1\FY02\CONSOL\STATE\STATE%20EFF%20RATES%200802.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TEMP/sep19972.XLW"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https://teckresources-my.sharepoint.com/Users/Main/Library/Containers/com.apple.mail/Data/Library/Mail%20Downloads/9E9E02A8-DA34-4F4E-AB43-D7ABCE549BF3/StdMod_HGSIP&amp;L"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https://teckresources-my.sharepoint.com/Biotech/Company%20Data/Company/BIIB/Model/BIIB-REV.xlsx"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clusfs001nas\depshare03\Equity%20Research\Healthcare\Taylor_G\Companies\PSYS\PSYS%20Model.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WINNT/Profiles/les/Desktop/QKKA%20Model/Financial%20Projections/IPO%20Projections%2099-04%20EXTERNAL%20990605.xls" TargetMode="External"/></Relationships>
</file>

<file path=xl/externalLinks/_rels/externalLink108.xml.rels><?xml version="1.0" encoding="UTF-8" standalone="yes"?>
<Relationships xmlns="http://schemas.openxmlformats.org/package/2006/relationships"><Relationship Id="rId2" Type="http://schemas.microsoft.com/office/2019/04/relationships/externalLinkLongPath" Target="file:///G:\ny-data-1\nyshare\Documents%20and%20Settings\isomaiya\Local%20Settings\Temporary%20Internet%20Files\OLK29\Documents%20and%20Settings\mjain\Local%20Settings\Temporary%20Internet%20Files\OLK33\Research\Somaiya\Company\AMLN\Models\AMLN_resume.xls?2A72B6BF" TargetMode="External"/><Relationship Id="rId1" Type="http://schemas.openxmlformats.org/officeDocument/2006/relationships/externalLinkPath" Target="file:///\\2A72B6BF\AMLN_resume.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https://teckresources-my.sharepoint.com/Applications/Microsoft%20Office%202011/Microsoft%20Excel.app/Contents/MacOS/GLPG%20-%203Q.xlsx"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CMRI-DT70428717\Users\Research2\Biotech\Companies\GLPG\GLPG%20-%203Q.xlsx"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My%20Documents/april%2098/intarea.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WINNT/Profiles/les/Desktop/QKKA%20Model/IPO%20Projections%2099-04%20EXTERNAL%20990605.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CMRI-DT70428717\Users\Main\acctsw\FS98\QFS98.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clusfs001nas\depshare03\Equity%20Research\Healthcare\Taylor_G\Companies\RTSX\Model\RTSX_Model_PF.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CMRI-DT70428717\Users\RSCO1\SYS2\HOME\KDUNNE\COMPNEW\SANM\quarsanm.xls" TargetMode="External"/></Relationships>
</file>

<file path=xl/externalLinks/_rels/externalLink116.xml.rels><?xml version="1.0" encoding="UTF-8" standalone="yes"?>
<Relationships xmlns="http://schemas.openxmlformats.org/package/2006/relationships"><Relationship Id="rId1" Type="http://schemas.microsoft.com/office/2006/relationships/xlExternalLinkPath/xlStartup" Target="health/Witzke/Models/Models_Robin/TLRK_Robin.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CMRI-DT70428717\Users\research\restrict\SEMIS\Computing\Individual\David\OldSemiModels\intc.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https://teckresources-my.sharepoint.com/Applications/Microsoft%20Office%202011/Office/Startup/Excel/PHARM/David/david%20Instrumentarium.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CMRI-DT70428717\Users\Applications\Microsoft%20Office%202008\Office\Startup\Excel\PHARM\David\david%20Instrumentarium.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R:\SEMIS\Computing\DATA\MODELS\TMTA_Model.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WINDOWS/TEMP/INVMOH/INFILES/INFILES/96BSCF01.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clusfs001nas\depshare03\Documents%20and%20Settings\arogers\Local%20Settings\Temporary%20Internet%20Files\OLKC8\Consolidated%20Model%20v5%20(5).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Research2/Nachman/Companies/MYL/Models/MYL%2005.10.2017%20Working.xlsm"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file:///\\CMRI-DT70428717\Users\DOCUME~1\EGLOVER\LOCALS~1\Temp\notesE1EF34\AGE%20Model.xls"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A:\M&amp;A%20Models\MODELKEY.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https://teckresources-my.sharepoint.com/Users/Main/Library/Containers/com.apple.mail/Data/Library/Mail%20Downloads/10F3EE09-10E1-4BC9-AAFC-733B8D5DD55C/NOVARTIS.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CMRI-DT70428717\Users\Applications\Microsoft%20Office%202008\Office\Startup\Excel\PHARM\XLDATA\NOVARTIS\NOVARTIS.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CMRI-DT70428717\Users\Documents%20and%20Settings\mblack\Local%20Settings\Temporary%20Internet%20Files\OLK1C\Opsys%20Scenarios.xls"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CMRI-DT70428717\Users\Equity%20Research\Biotech_Farmer\Companies%20-%20Non%20Coverage\RNVS\RNVS%20(in%20progress).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BACKUP/CURFILES/EXCEL/HYPERION/97BUDGET/97BUDGET.XLS"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file:///F:\Home\Kdunne\COMPNEW\SLR\Home\Kdunne\COMPNEW\SANM\QUARSANM.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https://teckresources-my.sharepoint.com/Somaiya/Company%20Data/Company/INCY/Initiation/Comp%20Revenue%20Model%20Inputs.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file:///\\clusfs001nas\depshare03\Equity%20Research\Healthcare\Taylor_G\Sector%20Reports\Show%20Me%20the%20Money\Quarter_Quality_Feeley.xls"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file:///\\CMRI-DT70428717\Users\Test%20Models\jdsu0127x1.xls"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Research2/Nachman/Companies/VRX/IMS%20Data/IMS%20Trx%204.19.2016.xlsm"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file:///\\CMRI-DT70428717\Users\Users\isomaiya\AppData\Local\Microsoft\Windows\INetCache\Content.Outlook\SS2QGMK0\FACTSET.XLS"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file:///\\clusfs001nas\depshare03\BT\research\PHARMA\PHARMA\Active%20Companies\SGP\SGP.xls"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file:///\\CMRI-DT70428717\Users\Companies_Covered\DNDN\Models_DNDN\DNDN_In_Progress.xls"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L:\Finance\Restricted\Confidential\Share%20capital\Resolution%20Scenarios.xls"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file:///\\Srv4\Users\Tullow\Tullow%20Master.xls"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Richter/Company/IMPH/Integrated%20Impath.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S:\Companies%20Under%20Coverage\BGEN\MODELS\BGEN062501.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https://teckresources-my.sharepoint.com/Research2/Nachman/Companies/TEVA/Models/Reporter/Reporter.xla"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file:///\\clusfs001nas\depshare03\DOCUME~1\gdrivas\LOCALS~1\Temp\notes8078E4\BT\research\PHARMA\PHARMA\2006%20models\SGP.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S:\Companies%20Under%20Coverage\BGEN\MODELS\BGEN071701.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file:///F:\Home\Kdunne\COMPNEW\SLR\Quarsl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BS - Alcon group"/>
      <sheetName val="Int. Exp."/>
      <sheetName val="Cashflow"/>
      <sheetName val="P&amp;L Alcon group"/>
      <sheetName val="BS - Alcon Only"/>
      <sheetName val="Eco Prof-New Format"/>
      <sheetName val="AUL Tech Income"/>
      <sheetName val="P&amp;L Alcon Only"/>
      <sheetName val="LT Debts"/>
      <sheetName val="Debt-Equity"/>
      <sheetName val="CARAT Worksheet"/>
      <sheetName val="Invested Cap W Refr"/>
      <sheetName val="Cost of Cap"/>
      <sheetName val="Eco Perf. -Alcon W Refr"/>
      <sheetName val="Eco Perf. - CARAT"/>
      <sheetName val="Eco Perf. -Alcon Only"/>
      <sheetName val="Eco Perf. -Alcon Only CARAT"/>
      <sheetName val="Invested Cap -Alcon Only"/>
      <sheetName val="Cost of Cap-Alcon Only"/>
      <sheetName val="Debt-Equity-Alcon Only"/>
      <sheetName val="PFME Exp"/>
      <sheetName val="Sale @ Comparable"/>
      <sheetName val="P&amp;L - Acquisition"/>
      <sheetName val="P&amp;L - AG Refractive"/>
      <sheetName val="BS -Refractive"/>
      <sheetName val="P&amp;L - US Refractive"/>
      <sheetName val="P&amp;L - Int'l  Refractive"/>
      <sheetName val="P&amp;L - AG pull through "/>
      <sheetName val="P&amp;L - US pull through"/>
      <sheetName val="P&amp;L - Int'l pull through"/>
      <sheetName val="Sheet1 (2)"/>
      <sheetName val="Refr Sales OP"/>
      <sheetName val="P&amp;L Alcon Only (2)"/>
      <sheetName val="corp adj"/>
      <sheetName val="opht"/>
      <sheetName val="falcon"/>
      <sheetName val="vc"/>
      <sheetName val="U.S. Admin."/>
      <sheetName val="surg"/>
      <sheetName val="intl"/>
      <sheetName val="K"/>
      <sheetName val="r&amp;d"/>
      <sheetName val="f&amp;a"/>
      <sheetName val="corp mfg"/>
      <sheetName val="Sheet1"/>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miflu Model"/>
      <sheetName val="bltzSingleDPmap"/>
      <sheetName val="bltzPeriodicDPmap"/>
      <sheetName val="bltzModelProperties"/>
      <sheetName val="__FDSCACHE__"/>
      <sheetName val="One Page"/>
      <sheetName val="GILD Model"/>
      <sheetName val="KeyMetrics"/>
      <sheetName val="DCF Valuation"/>
      <sheetName val="HIV Model"/>
      <sheetName val="Liposomal Products"/>
      <sheetName val="Hepsera Model"/>
      <sheetName val="Mapping"/>
      <sheetName val="Pipeline"/>
      <sheetName val="Street"/>
      <sheetName val="ProductRevBuild"/>
      <sheetName val="GILD Alone OLD"/>
      <sheetName val="VIRS Alone OLD"/>
      <sheetName val="Patents"/>
      <sheetName val="VireadStudies"/>
      <sheetName val="Viread-HIV"/>
      <sheetName val="Ambisome"/>
      <sheetName val="Vistide-AIDS"/>
      <sheetName val="Hepsera"/>
      <sheetName val="Tamiflu-Influenza"/>
      <sheetName val="AnnotatedPV"/>
      <sheetName val="Product"/>
      <sheetName val="Trials"/>
      <sheetName val="PHistBackup"/>
      <sheetName val="AnnotatedBackup"/>
      <sheetName val="PriceEvents"/>
      <sheetName val="HIVDrugSales"/>
      <sheetName val="HIV RevBuild Detailed"/>
      <sheetName val="P&amp;L"/>
      <sheetName val="New Numbers vs Old"/>
      <sheetName val="Earnings Snapshot"/>
      <sheetName val="Guidance"/>
      <sheetName val="HBV Model"/>
      <sheetName val="Letairis"/>
      <sheetName val="Aztreonam"/>
      <sheetName val="Milestones"/>
      <sheetName val="Preview Snapshot"/>
      <sheetName val="Street Estimates"/>
      <sheetName val="Ambrisentan"/>
      <sheetName val="GILD BTK"/>
      <sheetName val="New Numbers vs. old"/>
      <sheetName val="HIV Market"/>
      <sheetName val="Ranexa"/>
      <sheetName val="Darusentan"/>
      <sheetName val="FCFF"/>
      <sheetName val="Quarterly"/>
      <sheetName val="NY UPLOAD shadow"/>
      <sheetName val="NY UPLOAD"/>
      <sheetName val="GILD New Pipe"/>
      <sheetName val="GILD Milestones "/>
      <sheetName val="Annual"/>
      <sheetName val="Balance Sheet"/>
      <sheetName val="Calc"/>
      <sheetName val="Cash Flow"/>
      <sheetName val="Sheet5"/>
      <sheetName val="RAVE"/>
      <sheetName val="Pre-Earnings"/>
      <sheetName val="Post-Earnings"/>
      <sheetName val="Changes to Model"/>
      <sheetName val="Royalty Contract Revenues"/>
      <sheetName val="Tamiflu"/>
      <sheetName val="CS vs Consensus"/>
      <sheetName val="Title"/>
      <sheetName val="Main Exhibits"/>
      <sheetName val="IMS Check"/>
      <sheetName val="Accretion-Dilution if Zero"/>
      <sheetName val="Pro-Forma P&amp;L"/>
      <sheetName val="Pro-Forma P&amp;L_KC"/>
      <sheetName val="VRUS Acc-Dil"/>
      <sheetName val="Changes to Model by Product"/>
      <sheetName val="US Atripla Rev v Rx"/>
      <sheetName val="Variance"/>
      <sheetName val="Earnings OLD"/>
      <sheetName val="Quarterly GILD Rev"/>
      <sheetName val="Annual HIV Summary"/>
      <sheetName val="HBV Market"/>
      <sheetName val="Letairis Launch"/>
      <sheetName val="Product Chg"/>
      <sheetName val="Fin.Guidance"/>
      <sheetName val="DCF Valuation "/>
      <sheetName val="PE Valuation"/>
      <sheetName val="KADS Upload Template"/>
      <sheetName val="RDB_Upload_Status"/>
      <sheetName val="Industry_Product_UPLOADER"/>
      <sheetName val="__RMT_data___HOLT"/>
      <sheetName val="__RMT_data___RDB"/>
      <sheetName val="DCF"/>
      <sheetName val="IMS Check 2"/>
      <sheetName val="Consensus"/>
      <sheetName val="Earnings Preview"/>
      <sheetName val="Earnings Actual vs Estimated"/>
    </sheetNames>
    <sheetDataSet>
      <sheetData sheetId="0" refreshError="1"/>
      <sheetData sheetId="1">
        <row r="35">
          <cell r="BE35">
            <v>249.92159088652983</v>
          </cell>
        </row>
      </sheetData>
      <sheetData sheetId="2"/>
      <sheetData sheetId="3"/>
      <sheetData sheetId="4">
        <row r="35">
          <cell r="BE35">
            <v>249.92159088652983</v>
          </cell>
        </row>
      </sheetData>
      <sheetData sheetId="5">
        <row r="35">
          <cell r="BE35">
            <v>249.92159088652983</v>
          </cell>
        </row>
      </sheetData>
      <sheetData sheetId="6">
        <row r="35">
          <cell r="BE35">
            <v>249.92159088652983</v>
          </cell>
        </row>
      </sheetData>
      <sheetData sheetId="7">
        <row r="35">
          <cell r="BE35">
            <v>249.92159088652983</v>
          </cell>
        </row>
      </sheetData>
      <sheetData sheetId="8">
        <row r="35">
          <cell r="BE35">
            <v>249.92159088652983</v>
          </cell>
        </row>
      </sheetData>
      <sheetData sheetId="9">
        <row r="35">
          <cell r="BE35">
            <v>249.92159088652983</v>
          </cell>
        </row>
      </sheetData>
      <sheetData sheetId="10">
        <row r="71">
          <cell r="W71">
            <v>71.862999999999914</v>
          </cell>
        </row>
      </sheetData>
      <sheetData sheetId="11">
        <row r="71">
          <cell r="W71">
            <v>71.862999999999914</v>
          </cell>
        </row>
      </sheetData>
      <sheetData sheetId="12">
        <row r="35">
          <cell r="BE35">
            <v>249.92159088652983</v>
          </cell>
        </row>
      </sheetData>
      <sheetData sheetId="13">
        <row r="71">
          <cell r="W71">
            <v>71.862999999999914</v>
          </cell>
        </row>
      </sheetData>
      <sheetData sheetId="14">
        <row r="35">
          <cell r="BE35">
            <v>249.92159088652983</v>
          </cell>
        </row>
      </sheetData>
      <sheetData sheetId="15">
        <row r="71">
          <cell r="W71">
            <v>71.862999999999914</v>
          </cell>
        </row>
      </sheetData>
      <sheetData sheetId="16">
        <row r="71">
          <cell r="W71">
            <v>71.862999999999914</v>
          </cell>
        </row>
      </sheetData>
      <sheetData sheetId="17">
        <row r="35">
          <cell r="BE35">
            <v>249.92159088652983</v>
          </cell>
        </row>
      </sheetData>
      <sheetData sheetId="18">
        <row r="71">
          <cell r="W71">
            <v>71.862999999999914</v>
          </cell>
        </row>
      </sheetData>
      <sheetData sheetId="19">
        <row r="35">
          <cell r="BE35">
            <v>249.92159088652983</v>
          </cell>
        </row>
      </sheetData>
      <sheetData sheetId="20"/>
      <sheetData sheetId="21">
        <row r="35">
          <cell r="BE35">
            <v>249.92159088652983</v>
          </cell>
        </row>
      </sheetData>
      <sheetData sheetId="22">
        <row r="35">
          <cell r="BE35">
            <v>249.92159088652983</v>
          </cell>
        </row>
      </sheetData>
      <sheetData sheetId="23">
        <row r="35">
          <cell r="BE35">
            <v>249.92159088652983</v>
          </cell>
        </row>
      </sheetData>
      <sheetData sheetId="24">
        <row r="35">
          <cell r="BE35">
            <v>249.92159088652983</v>
          </cell>
        </row>
      </sheetData>
      <sheetData sheetId="25" refreshError="1"/>
      <sheetData sheetId="26"/>
      <sheetData sheetId="27"/>
      <sheetData sheetId="28"/>
      <sheetData sheetId="29" refreshError="1"/>
      <sheetData sheetId="30"/>
      <sheetData sheetId="31">
        <row r="35">
          <cell r="BE35">
            <v>249.92159088652983</v>
          </cell>
        </row>
      </sheetData>
      <sheetData sheetId="32"/>
      <sheetData sheetId="33">
        <row r="35">
          <cell r="BE35">
            <v>249.92159088652983</v>
          </cell>
        </row>
      </sheetData>
      <sheetData sheetId="34">
        <row r="35">
          <cell r="BE35">
            <v>249.92159088652983</v>
          </cell>
        </row>
      </sheetData>
      <sheetData sheetId="35">
        <row r="35">
          <cell r="BE35">
            <v>249.92159088652983</v>
          </cell>
        </row>
      </sheetData>
      <sheetData sheetId="36">
        <row r="35">
          <cell r="BE35">
            <v>249.92159088652983</v>
          </cell>
        </row>
      </sheetData>
      <sheetData sheetId="37">
        <row r="71">
          <cell r="W71">
            <v>71.862999999999914</v>
          </cell>
        </row>
      </sheetData>
      <sheetData sheetId="38">
        <row r="71">
          <cell r="W71">
            <v>71.862999999999914</v>
          </cell>
        </row>
      </sheetData>
      <sheetData sheetId="39">
        <row r="35">
          <cell r="BE35">
            <v>249.92159088652983</v>
          </cell>
        </row>
      </sheetData>
      <sheetData sheetId="40">
        <row r="71">
          <cell r="W71">
            <v>71.862999999999914</v>
          </cell>
        </row>
      </sheetData>
      <sheetData sheetId="41">
        <row r="35">
          <cell r="BE35">
            <v>249.92159088652983</v>
          </cell>
        </row>
      </sheetData>
      <sheetData sheetId="42" refreshError="1"/>
      <sheetData sheetId="43" refreshError="1"/>
      <sheetData sheetId="44" refreshError="1"/>
      <sheetData sheetId="45" refreshError="1"/>
      <sheetData sheetId="46" refreshError="1"/>
      <sheetData sheetId="47"/>
      <sheetData sheetId="48"/>
      <sheetData sheetId="49"/>
      <sheetData sheetId="50">
        <row r="7">
          <cell r="AW7">
            <v>494516</v>
          </cell>
        </row>
      </sheetData>
      <sheetData sheetId="51"/>
      <sheetData sheetId="52"/>
      <sheetData sheetId="53"/>
      <sheetData sheetId="54"/>
      <sheetData sheetId="55">
        <row r="5">
          <cell r="M5">
            <v>2117556.6987000005</v>
          </cell>
        </row>
      </sheetData>
      <sheetData sheetId="56"/>
      <sheetData sheetId="57"/>
      <sheetData sheetId="58"/>
      <sheetData sheetId="59"/>
      <sheetData sheetId="60"/>
      <sheetData sheetId="61"/>
      <sheetData sheetId="62"/>
      <sheetData sheetId="63"/>
      <sheetData sheetId="64">
        <row r="5">
          <cell r="AZ5">
            <v>29119.879521981242</v>
          </cell>
        </row>
      </sheetData>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refreshError="1"/>
      <sheetData sheetId="92" refreshError="1"/>
      <sheetData sheetId="93" refreshError="1"/>
      <sheetData sheetId="94" refreshError="1"/>
      <sheetData sheetId="9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One Page"/>
      <sheetName val="Mapping"/>
      <sheetName val="P&amp;L"/>
      <sheetName val="New Numbers vs Old"/>
      <sheetName val="Earnings Snapshot"/>
      <sheetName val="Guidance"/>
      <sheetName val="HIV Model"/>
      <sheetName val="HBV Model"/>
      <sheetName val="Tamiflu Model"/>
      <sheetName val="Letairis"/>
      <sheetName val="Aztreonam"/>
      <sheetName val="Liposomal Products"/>
      <sheetName val="Milestones"/>
      <sheetName val="Preview Snapshot"/>
      <sheetName val="Pipeline"/>
      <sheetName val="DCF Valuation"/>
      <sheetName val="Street Estimates"/>
      <sheetName val="Hepsera Model"/>
      <sheetName val="Ambrisentan"/>
      <sheetName val="GILD BTK"/>
      <sheetName val="GILD Model"/>
      <sheetName val="KeyMetrics"/>
      <sheetName val="Street"/>
      <sheetName val="ProductRevBuild"/>
      <sheetName val="GILD Alone OLD"/>
      <sheetName val="VIRS Alone OLD"/>
      <sheetName val="Patents"/>
      <sheetName val="VireadStudies"/>
      <sheetName val="Viread-HIV"/>
      <sheetName val="Ambisome"/>
      <sheetName val="Vistide-AIDS"/>
      <sheetName val="Hepsera"/>
      <sheetName val="Tamiflu-Influenza"/>
      <sheetName val="AnnotatedPV"/>
      <sheetName val="Product"/>
      <sheetName val="Trials"/>
      <sheetName val="PHistBackup"/>
      <sheetName val="AnnotatedBackup"/>
      <sheetName val="PriceEvents"/>
      <sheetName val="HIVDrugSales"/>
      <sheetName val="HIV RevBuild Detailed"/>
      <sheetName val="New Numbers vs. old"/>
      <sheetName val="HIV Market"/>
      <sheetName val="Ranexa"/>
      <sheetName val="Darusentan"/>
      <sheetName val="FCFF"/>
      <sheetName val="Quarterly"/>
      <sheetName val="NY UPLOAD shadow"/>
      <sheetName val="NY UPLOAD"/>
      <sheetName val="GILD New Pipe"/>
      <sheetName val="GILD Milestones "/>
      <sheetName val="Annual"/>
      <sheetName val="Balance Sheet"/>
      <sheetName val="Calc"/>
      <sheetName val="Cash Flow"/>
      <sheetName val="Sheet5"/>
      <sheetName val="RAVE"/>
      <sheetName val="Pre-Earnings"/>
      <sheetName val="Post-Earnings"/>
      <sheetName val="Changes to Model"/>
      <sheetName val="Royalty Contract Revenues"/>
      <sheetName val="Tamiflu"/>
      <sheetName val="CS vs Consensus"/>
      <sheetName val="Title"/>
      <sheetName val="Main Exhibits"/>
      <sheetName val="IMS Check"/>
      <sheetName val="Accretion-Dilution if Zero"/>
      <sheetName val="Pro-Forma P&amp;L"/>
      <sheetName val="Pro-Forma P&amp;L_KC"/>
      <sheetName val="VRUS Acc-Dil"/>
      <sheetName val="Changes to Model by Product"/>
      <sheetName val="US Atripla Rev v Rx"/>
      <sheetName val="Variance"/>
      <sheetName val="Earnings OLD"/>
      <sheetName val="Quarterly GILD Rev"/>
      <sheetName val="Annual HIV Summary"/>
      <sheetName val="HBV Market"/>
      <sheetName val="Letairis Launch"/>
      <sheetName val="Product Chg"/>
      <sheetName val="Fin.Guidance"/>
      <sheetName val="DCF Valuation "/>
      <sheetName val="PE Valuation"/>
      <sheetName val="KADS Upload Template"/>
      <sheetName val="RDB_Upload_Status"/>
      <sheetName val="Industry_Product_UPLOADER"/>
      <sheetName val="__RMT_data___HOLT"/>
      <sheetName val="__RMT_data___RDB"/>
      <sheetName val="DCF"/>
      <sheetName val="IMS Check 2"/>
      <sheetName val="Consensus"/>
      <sheetName val="Earnings Preview"/>
      <sheetName val="Earnings Actual vs Estima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refreshError="1"/>
      <sheetData sheetId="45" refreshError="1"/>
      <sheetData sheetId="46" refreshError="1"/>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refreshError="1"/>
      <sheetData sheetId="92" refreshError="1"/>
      <sheetData sheetId="93" refreshError="1"/>
      <sheetData sheetId="94" refreshError="1"/>
      <sheetData sheetId="9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One Page"/>
      <sheetName val="Mapping"/>
      <sheetName val="P&amp;L"/>
      <sheetName val="New Numbers vs Old"/>
      <sheetName val="Earnings Snapshot"/>
      <sheetName val="Guidance"/>
      <sheetName val="HIV Model"/>
      <sheetName val="HBV Model"/>
      <sheetName val="Tamiflu Model"/>
      <sheetName val="Letairis"/>
      <sheetName val="Aztreonam"/>
      <sheetName val="Liposomal Products"/>
      <sheetName val="Milestones"/>
      <sheetName val="Preview Snapshot"/>
      <sheetName val="Pipeline"/>
      <sheetName val="DCF Valuation"/>
      <sheetName val="Street Estimates"/>
      <sheetName val="Hepsera Model"/>
      <sheetName val="Ambrisentan"/>
      <sheetName val="GILD BTK"/>
      <sheetName val="GILD Model"/>
      <sheetName val="KeyMetrics"/>
      <sheetName val="Street"/>
      <sheetName val="ProductRevBuild"/>
      <sheetName val="GILD Alone OLD"/>
      <sheetName val="VIRS Alone OLD"/>
      <sheetName val="Patents"/>
      <sheetName val="VireadStudies"/>
      <sheetName val="Viread-HIV"/>
      <sheetName val="Ambisome"/>
      <sheetName val="Vistide-AIDS"/>
      <sheetName val="Hepsera"/>
      <sheetName val="Tamiflu-Influenza"/>
      <sheetName val="AnnotatedPV"/>
      <sheetName val="Product"/>
      <sheetName val="Trials"/>
      <sheetName val="PHistBackup"/>
      <sheetName val="AnnotatedBackup"/>
      <sheetName val="PriceEvents"/>
      <sheetName val="HIVDrugSales"/>
      <sheetName val="HIV RevBuild Detailed"/>
      <sheetName val="New Numbers vs. old"/>
      <sheetName val="HIV Market"/>
      <sheetName val="Ranexa"/>
      <sheetName val="Darusentan"/>
    </sheetNames>
    <sheetDataSet>
      <sheetData sheetId="0">
        <row r="35">
          <cell r="BE35">
            <v>249.92159088652983</v>
          </cell>
        </row>
      </sheetData>
      <sheetData sheetId="1"/>
      <sheetData sheetId="2">
        <row r="35">
          <cell r="BE35">
            <v>249.92159088652983</v>
          </cell>
        </row>
      </sheetData>
      <sheetData sheetId="3">
        <row r="35">
          <cell r="BE35">
            <v>249.92159088652983</v>
          </cell>
        </row>
      </sheetData>
      <sheetData sheetId="4">
        <row r="35">
          <cell r="BE35">
            <v>249.92159088652983</v>
          </cell>
        </row>
      </sheetData>
      <sheetData sheetId="5">
        <row r="35">
          <cell r="BE35">
            <v>249.92159088652983</v>
          </cell>
        </row>
      </sheetData>
      <sheetData sheetId="6" refreshError="1"/>
      <sheetData sheetId="7" refreshError="1"/>
      <sheetData sheetId="8" refreshError="1"/>
      <sheetData sheetId="9" refreshError="1"/>
      <sheetData sheetId="10">
        <row r="35">
          <cell r="BE35">
            <v>249.92159088652983</v>
          </cell>
        </row>
      </sheetData>
      <sheetData sheetId="11" refreshError="1"/>
      <sheetData sheetId="12">
        <row r="35">
          <cell r="BE35">
            <v>249.92159088652983</v>
          </cell>
        </row>
      </sheetData>
      <sheetData sheetId="13" refreshError="1"/>
      <sheetData sheetId="14" refreshError="1"/>
      <sheetData sheetId="15">
        <row r="35">
          <cell r="BE35">
            <v>249.92159088652983</v>
          </cell>
        </row>
      </sheetData>
      <sheetData sheetId="16" refreshError="1"/>
      <sheetData sheetId="17" refreshError="1"/>
      <sheetData sheetId="18">
        <row r="71">
          <cell r="W71">
            <v>71.862999999999914</v>
          </cell>
        </row>
      </sheetData>
      <sheetData sheetId="19">
        <row r="35">
          <cell r="BE35">
            <v>249.92159088652983</v>
          </cell>
        </row>
      </sheetData>
      <sheetData sheetId="20" refreshError="1"/>
      <sheetData sheetId="21">
        <row r="71">
          <cell r="W71">
            <v>71.862999999999914</v>
          </cell>
        </row>
      </sheetData>
      <sheetData sheetId="22">
        <row r="35">
          <cell r="BE35">
            <v>249.92159088652983</v>
          </cell>
        </row>
      </sheetData>
      <sheetData sheetId="23" refreshError="1"/>
      <sheetData sheetId="24">
        <row r="35">
          <cell r="BE35">
            <v>249.92159088652983</v>
          </cell>
        </row>
      </sheetData>
      <sheetData sheetId="25">
        <row r="35">
          <cell r="BE35">
            <v>249.92159088652983</v>
          </cell>
        </row>
      </sheetData>
      <sheetData sheetId="26">
        <row r="35">
          <cell r="BE35">
            <v>249.92159088652983</v>
          </cell>
        </row>
      </sheetData>
      <sheetData sheetId="27">
        <row r="71">
          <cell r="W71">
            <v>71.862999999999914</v>
          </cell>
        </row>
      </sheetData>
      <sheetData sheetId="28">
        <row r="71">
          <cell r="W71">
            <v>71.862999999999914</v>
          </cell>
        </row>
      </sheetData>
      <sheetData sheetId="29">
        <row r="35">
          <cell r="BE35">
            <v>249.92159088652983</v>
          </cell>
        </row>
      </sheetData>
      <sheetData sheetId="30">
        <row r="71">
          <cell r="W71">
            <v>71.862999999999914</v>
          </cell>
        </row>
      </sheetData>
      <sheetData sheetId="31">
        <row r="35">
          <cell r="BE35">
            <v>249.92159088652983</v>
          </cell>
        </row>
      </sheetData>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One Page"/>
      <sheetName val="Mapping"/>
      <sheetName val="GILD BTK"/>
      <sheetName val="GILD Model"/>
      <sheetName val="KeyMetrics"/>
      <sheetName val="DCF Valuation"/>
      <sheetName val="Milestones"/>
      <sheetName val="Pipeline"/>
      <sheetName val="HIV Model"/>
      <sheetName val="Liposomal Products"/>
      <sheetName val="Hepsera Model"/>
      <sheetName val="Tamiflu Model"/>
      <sheetName val="Street"/>
      <sheetName val="ProductRevBuild"/>
      <sheetName val="GILD Alone OLD"/>
      <sheetName val="VIRS Alone OLD"/>
      <sheetName val="Patents"/>
      <sheetName val="VireadStudies"/>
      <sheetName val="Viread-HIV"/>
      <sheetName val="Ambisome"/>
      <sheetName val="Vistide-AIDS"/>
      <sheetName val="Hepsera"/>
      <sheetName val="Tamiflu-Influenza"/>
      <sheetName val="AnnotatedPV"/>
      <sheetName val="Product"/>
      <sheetName val="Trials"/>
      <sheetName val="PHistBackup"/>
      <sheetName val="AnnotatedBackup"/>
      <sheetName val="PriceEvents"/>
      <sheetName val="HIVDrugSales"/>
      <sheetName val="HIV RevBuild Detailed"/>
      <sheetName val="P&amp;L"/>
      <sheetName val="New Numbers vs Old"/>
      <sheetName val="Earnings Snapshot"/>
      <sheetName val="Guidance"/>
      <sheetName val="HBV Model"/>
      <sheetName val="Letairis"/>
      <sheetName val="Aztreonam"/>
      <sheetName val="Preview Snapshot"/>
      <sheetName val="Street Estimates"/>
      <sheetName val="Ambrisentan"/>
      <sheetName val="New Numbers vs. old"/>
      <sheetName val="HIV Market"/>
      <sheetName val="Ranexa"/>
      <sheetName val="Darusentan"/>
    </sheetNames>
    <sheetDataSet>
      <sheetData sheetId="0">
        <row r="35">
          <cell r="BE35">
            <v>249.92159088652983</v>
          </cell>
        </row>
      </sheetData>
      <sheetData sheetId="1"/>
      <sheetData sheetId="2">
        <row r="35">
          <cell r="BE35">
            <v>249.92159088652983</v>
          </cell>
        </row>
      </sheetData>
      <sheetData sheetId="3">
        <row r="35">
          <cell r="BE35">
            <v>249.92159088652983</v>
          </cell>
        </row>
      </sheetData>
      <sheetData sheetId="4">
        <row r="35">
          <cell r="BE35">
            <v>249.92159088652983</v>
          </cell>
        </row>
      </sheetData>
      <sheetData sheetId="5">
        <row r="35">
          <cell r="BE35">
            <v>249.92159088652983</v>
          </cell>
        </row>
      </sheetData>
      <sheetData sheetId="6" refreshError="1"/>
      <sheetData sheetId="7">
        <row r="35">
          <cell r="BE35">
            <v>249.92159088652983</v>
          </cell>
        </row>
      </sheetData>
      <sheetData sheetId="8">
        <row r="35">
          <cell r="BE35">
            <v>249.92159088652983</v>
          </cell>
        </row>
      </sheetData>
      <sheetData sheetId="9">
        <row r="35">
          <cell r="BE35">
            <v>249.92159088652983</v>
          </cell>
        </row>
      </sheetData>
      <sheetData sheetId="10">
        <row r="35">
          <cell r="BE35">
            <v>249.92159088652983</v>
          </cell>
        </row>
      </sheetData>
      <sheetData sheetId="11">
        <row r="71">
          <cell r="W71">
            <v>71.862999999999914</v>
          </cell>
        </row>
      </sheetData>
      <sheetData sheetId="12">
        <row r="35">
          <cell r="BE35">
            <v>249.92159088652983</v>
          </cell>
        </row>
      </sheetData>
      <sheetData sheetId="13">
        <row r="35">
          <cell r="BE35">
            <v>249.92159088652983</v>
          </cell>
        </row>
      </sheetData>
      <sheetData sheetId="14">
        <row r="71">
          <cell r="W71">
            <v>71.862999999999914</v>
          </cell>
        </row>
      </sheetData>
      <sheetData sheetId="15">
        <row r="35">
          <cell r="BE35">
            <v>249.92159088652983</v>
          </cell>
        </row>
      </sheetData>
      <sheetData sheetId="16">
        <row r="35">
          <cell r="BE35">
            <v>249.92159088652983</v>
          </cell>
        </row>
      </sheetData>
      <sheetData sheetId="17">
        <row r="35">
          <cell r="BE35">
            <v>249.92159088652983</v>
          </cell>
        </row>
      </sheetData>
      <sheetData sheetId="18">
        <row r="35">
          <cell r="BE35">
            <v>249.92159088652983</v>
          </cell>
        </row>
      </sheetData>
      <sheetData sheetId="19">
        <row r="35">
          <cell r="BE35">
            <v>249.92159088652983</v>
          </cell>
        </row>
      </sheetData>
      <sheetData sheetId="20">
        <row r="71">
          <cell r="W71">
            <v>71.862999999999914</v>
          </cell>
        </row>
      </sheetData>
      <sheetData sheetId="21">
        <row r="35">
          <cell r="BE35">
            <v>249.92159088652983</v>
          </cell>
        </row>
      </sheetData>
      <sheetData sheetId="22"/>
      <sheetData sheetId="23">
        <row r="35">
          <cell r="BE35">
            <v>249.92159088652983</v>
          </cell>
        </row>
      </sheetData>
      <sheetData sheetId="24">
        <row r="35">
          <cell r="BE35">
            <v>249.92159088652983</v>
          </cell>
        </row>
      </sheetData>
      <sheetData sheetId="25">
        <row r="35">
          <cell r="BE35">
            <v>249.92159088652983</v>
          </cell>
        </row>
      </sheetData>
      <sheetData sheetId="26">
        <row r="35">
          <cell r="BE35">
            <v>249.92159088652983</v>
          </cell>
        </row>
      </sheetData>
      <sheetData sheetId="27" refreshError="1"/>
      <sheetData sheetId="28"/>
      <sheetData sheetId="29"/>
      <sheetData sheetId="30">
        <row r="71">
          <cell r="W71">
            <v>71.862999999999914</v>
          </cell>
        </row>
      </sheetData>
      <sheetData sheetId="31" refreshError="1"/>
      <sheetData sheetId="32"/>
      <sheetData sheetId="33">
        <row r="35">
          <cell r="BE35">
            <v>249.92159088652983</v>
          </cell>
        </row>
      </sheetData>
      <sheetData sheetId="34"/>
      <sheetData sheetId="35">
        <row r="35">
          <cell r="BE35">
            <v>249.92159088652983</v>
          </cell>
        </row>
      </sheetData>
      <sheetData sheetId="36">
        <row r="35">
          <cell r="BE35">
            <v>249.92159088652983</v>
          </cell>
        </row>
      </sheetData>
      <sheetData sheetId="37">
        <row r="35">
          <cell r="BE35">
            <v>249.92159088652983</v>
          </cell>
        </row>
      </sheetData>
      <sheetData sheetId="38">
        <row r="35">
          <cell r="BE35">
            <v>249.92159088652983</v>
          </cell>
        </row>
      </sheetData>
      <sheetData sheetId="39">
        <row r="71">
          <cell r="W71">
            <v>71.862999999999914</v>
          </cell>
        </row>
      </sheetData>
      <sheetData sheetId="40">
        <row r="71">
          <cell r="W71">
            <v>71.862999999999914</v>
          </cell>
        </row>
      </sheetData>
      <sheetData sheetId="41">
        <row r="35">
          <cell r="BE35">
            <v>249.92159088652983</v>
          </cell>
        </row>
      </sheetData>
      <sheetData sheetId="42">
        <row r="35">
          <cell r="BE35">
            <v>249.92159088652983</v>
          </cell>
        </row>
      </sheetData>
      <sheetData sheetId="43" refreshError="1"/>
      <sheetData sheetId="44" refreshError="1"/>
      <sheetData sheetId="45" refreshError="1"/>
      <sheetData sheetId="46" refreshError="1"/>
      <sheetData sheetId="47"/>
      <sheetData sheetId="4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One Page"/>
      <sheetName val="Mapping"/>
      <sheetName val="GILD BTK"/>
      <sheetName val="GILD Model"/>
      <sheetName val="KeyMetrics"/>
      <sheetName val="DCF Valuation"/>
      <sheetName val="Milestones"/>
      <sheetName val="Pipeline"/>
      <sheetName val="HIV Model"/>
      <sheetName val="Liposomal Products"/>
      <sheetName val="Hepsera Model"/>
      <sheetName val="Tamiflu Model"/>
      <sheetName val="Street"/>
      <sheetName val="ProductRevBuild"/>
      <sheetName val="GILD Alone OLD"/>
      <sheetName val="VIRS Alone OLD"/>
      <sheetName val="Patents"/>
      <sheetName val="VireadStudies"/>
      <sheetName val="Viread-HIV"/>
      <sheetName val="Ambisome"/>
      <sheetName val="Vistide-AIDS"/>
      <sheetName val="Hepsera"/>
      <sheetName val="Tamiflu-Influenza"/>
      <sheetName val="AnnotatedPV"/>
      <sheetName val="Product"/>
      <sheetName val="Trials"/>
      <sheetName val="PHistBackup"/>
      <sheetName val="AnnotatedBackup"/>
      <sheetName val="PriceEvents"/>
      <sheetName val="HIVDrugSales"/>
      <sheetName val="HIV RevBuild Detailed"/>
      <sheetName val="P&amp;L"/>
      <sheetName val="New Numbers vs Old"/>
      <sheetName val="Earnings Snapshot"/>
      <sheetName val="Guidance"/>
      <sheetName val="HBV Model"/>
      <sheetName val="Letairis"/>
      <sheetName val="Aztreonam"/>
      <sheetName val="Preview Snapshot"/>
      <sheetName val="Street Estimates"/>
      <sheetName val="Ambrisentan"/>
      <sheetName val="New Numbers vs. old"/>
      <sheetName val="HIV Market"/>
      <sheetName val="Ranexa"/>
      <sheetName val="Darusentan"/>
    </sheetNames>
    <sheetDataSet>
      <sheetData sheetId="0"/>
      <sheetData sheetId="1"/>
      <sheetData sheetId="2"/>
      <sheetData sheetId="3"/>
      <sheetData sheetId="4"/>
      <sheetData sheetId="5"/>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refreshError="1"/>
      <sheetData sheetId="32"/>
      <sheetData sheetId="33"/>
      <sheetData sheetId="34"/>
      <sheetData sheetId="35"/>
      <sheetData sheetId="36"/>
      <sheetData sheetId="37"/>
      <sheetData sheetId="38"/>
      <sheetData sheetId="39"/>
      <sheetData sheetId="40"/>
      <sheetData sheetId="41"/>
      <sheetData sheetId="42"/>
      <sheetData sheetId="43" refreshError="1"/>
      <sheetData sheetId="44" refreshError="1"/>
      <sheetData sheetId="45" refreshError="1"/>
      <sheetData sheetId="46" refreshError="1"/>
      <sheetData sheetId="47"/>
      <sheetData sheetId="4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One Page"/>
      <sheetName val="GILD Model"/>
      <sheetName val="KeyMetrics"/>
      <sheetName val="DCF Valuation"/>
      <sheetName val="HIV Model"/>
      <sheetName val="Liposomal Products"/>
      <sheetName val="Hepsera Model"/>
      <sheetName val="Tamiflu Model"/>
      <sheetName val="Mapping"/>
      <sheetName val="Pipeline"/>
      <sheetName val="Street"/>
      <sheetName val="ProductRevBuild"/>
      <sheetName val="GILD Alone OLD"/>
      <sheetName val="VIRS Alone OLD"/>
      <sheetName val="Patents"/>
      <sheetName val="VireadStudies"/>
      <sheetName val="Viread-HIV"/>
      <sheetName val="Ambisome"/>
      <sheetName val="Vistide-AIDS"/>
      <sheetName val="Hepsera"/>
      <sheetName val="Tamiflu-Influenza"/>
      <sheetName val="AnnotatedPV"/>
      <sheetName val="Product"/>
      <sheetName val="Trials"/>
      <sheetName val="PHistBackup"/>
      <sheetName val="AnnotatedBackup"/>
      <sheetName val="PriceEvents"/>
      <sheetName val="HIVDrugSales"/>
      <sheetName val="HIV RevBuild Detailed"/>
      <sheetName val="P&amp;L"/>
      <sheetName val="Preview Snapshot"/>
      <sheetName val="Earnings Snapshot"/>
      <sheetName val="New Numbers vs Old"/>
      <sheetName val="Guidance"/>
      <sheetName val="HBV Model"/>
      <sheetName val="Darusentan"/>
      <sheetName val="Ranexa"/>
      <sheetName val="Letairis"/>
      <sheetName val="Aztreonam"/>
      <sheetName val="Milestones"/>
      <sheetName val="HIV Market"/>
      <sheetName val="Street Estimates"/>
      <sheetName val="Ambrisentan"/>
      <sheetName val="GILD BTK"/>
      <sheetName val="New Numbers vs. old"/>
    </sheetNames>
    <sheetDataSet>
      <sheetData sheetId="0"/>
      <sheetData sheetId="1"/>
      <sheetData sheetId="2"/>
      <sheetData sheetId="3"/>
      <sheetData sheetId="4"/>
      <sheetData sheetId="5"/>
      <sheetData sheetId="6">
        <row r="71">
          <cell r="W71">
            <v>71.862999999999914</v>
          </cell>
        </row>
      </sheetData>
      <sheetData sheetId="7">
        <row r="71">
          <cell r="W71">
            <v>71.862999999999914</v>
          </cell>
        </row>
      </sheetData>
      <sheetData sheetId="8"/>
      <sheetData sheetId="9">
        <row r="71">
          <cell r="W71">
            <v>71.862999999999914</v>
          </cell>
        </row>
      </sheetData>
      <sheetData sheetId="10">
        <row r="71">
          <cell r="W71">
            <v>71.862999999999914</v>
          </cell>
        </row>
      </sheetData>
      <sheetData sheetId="11">
        <row r="71">
          <cell r="W71">
            <v>71.862999999999914</v>
          </cell>
        </row>
      </sheetData>
      <sheetData sheetId="12">
        <row r="35">
          <cell r="BE35">
            <v>249.92159088652983</v>
          </cell>
        </row>
      </sheetData>
      <sheetData sheetId="13"/>
      <sheetData sheetId="14"/>
      <sheetData sheetId="15"/>
      <sheetData sheetId="16"/>
      <sheetData sheetId="17"/>
      <sheetData sheetId="18">
        <row r="71">
          <cell r="W71">
            <v>71.862999999999914</v>
          </cell>
        </row>
      </sheetData>
      <sheetData sheetId="19"/>
      <sheetData sheetId="20"/>
      <sheetData sheetId="21"/>
      <sheetData sheetId="22"/>
      <sheetData sheetId="23"/>
      <sheetData sheetId="24"/>
      <sheetData sheetId="25" refreshError="1"/>
      <sheetData sheetId="26"/>
      <sheetData sheetId="27"/>
      <sheetData sheetId="28"/>
      <sheetData sheetId="29" refreshError="1"/>
      <sheetData sheetId="30"/>
      <sheetData sheetId="31"/>
      <sheetData sheetId="32"/>
      <sheetData sheetId="33">
        <row r="35">
          <cell r="BE35">
            <v>249.92159088652983</v>
          </cell>
        </row>
      </sheetData>
      <sheetData sheetId="34"/>
      <sheetData sheetId="35"/>
      <sheetData sheetId="36">
        <row r="71">
          <cell r="W71">
            <v>71.862999999999914</v>
          </cell>
        </row>
      </sheetData>
      <sheetData sheetId="37">
        <row r="71">
          <cell r="W71">
            <v>71.862999999999914</v>
          </cell>
        </row>
      </sheetData>
      <sheetData sheetId="38"/>
      <sheetData sheetId="39"/>
      <sheetData sheetId="40">
        <row r="71">
          <cell r="W71">
            <v>71.862999999999914</v>
          </cell>
        </row>
      </sheetData>
      <sheetData sheetId="41"/>
      <sheetData sheetId="42"/>
      <sheetData sheetId="43">
        <row r="71">
          <cell r="W71">
            <v>71.862999999999914</v>
          </cell>
        </row>
      </sheetData>
      <sheetData sheetId="44"/>
      <sheetData sheetId="45"/>
      <sheetData sheetId="46" refreshError="1"/>
      <sheetData sheetId="47" refreshError="1"/>
      <sheetData sheetId="4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One Page"/>
      <sheetName val="Mapping"/>
      <sheetName val="P&amp;L"/>
      <sheetName val="New Numbers vs Old"/>
      <sheetName val="Earnings Snapshot"/>
      <sheetName val="Guidance"/>
      <sheetName val="HIV Model"/>
      <sheetName val="HBV Model"/>
      <sheetName val="Tamiflu Model"/>
      <sheetName val="Letairis"/>
      <sheetName val="Aztreonam"/>
      <sheetName val="Liposomal Products"/>
      <sheetName val="Milestones"/>
      <sheetName val="Preview Snapshot"/>
      <sheetName val="Pipeline"/>
      <sheetName val="DCF Valuation"/>
      <sheetName val="Street Estimates"/>
      <sheetName val="Hepsera Model"/>
      <sheetName val="Ambrisentan"/>
      <sheetName val="GILD BTK"/>
      <sheetName val="GILD Model"/>
      <sheetName val="KeyMetrics"/>
      <sheetName val="Street"/>
      <sheetName val="ProductRevBuild"/>
      <sheetName val="GILD Alone OLD"/>
      <sheetName val="VIRS Alone OLD"/>
      <sheetName val="Patents"/>
      <sheetName val="VireadStudies"/>
      <sheetName val="Viread-HIV"/>
      <sheetName val="Ambisome"/>
      <sheetName val="Vistide-AIDS"/>
      <sheetName val="Hepsera"/>
      <sheetName val="Tamiflu-Influenza"/>
      <sheetName val="AnnotatedPV"/>
      <sheetName val="Product"/>
      <sheetName val="Trials"/>
      <sheetName val="PHistBackup"/>
      <sheetName val="AnnotatedBackup"/>
      <sheetName val="PriceEvents"/>
      <sheetName val="HIVDrugSales"/>
      <sheetName val="HIV RevBuild Detailed"/>
      <sheetName val="New Numbers vs. old"/>
      <sheetName val="HIV Market"/>
      <sheetName val="Ranexa"/>
      <sheetName val="Darusentan"/>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sheetData sheetId="11" refreshError="1"/>
      <sheetData sheetId="12"/>
      <sheetData sheetId="13" refreshError="1"/>
      <sheetData sheetId="14" refreshError="1"/>
      <sheetData sheetId="15"/>
      <sheetData sheetId="16" refreshError="1"/>
      <sheetData sheetId="17" refreshError="1"/>
      <sheetData sheetId="18"/>
      <sheetData sheetId="19"/>
      <sheetData sheetId="20" refreshError="1"/>
      <sheetData sheetId="21"/>
      <sheetData sheetId="22"/>
      <sheetData sheetId="23" refreshError="1"/>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Initiation figures"/>
      <sheetName val="Initiation figures 2"/>
      <sheetName val="One Pager"/>
      <sheetName val="NPV"/>
      <sheetName val="Annual"/>
      <sheetName val="Guidance"/>
      <sheetName val="Earnings Snapshot"/>
      <sheetName val="DCF 0 TV Valuation"/>
      <sheetName val="Key Milestones"/>
      <sheetName val="NPV - no TV"/>
      <sheetName val="DCF Valuation"/>
      <sheetName val="Naglazyme"/>
      <sheetName val="Kuvan"/>
      <sheetName val="GALNS "/>
      <sheetName val="PEG-PAL"/>
      <sheetName val="Aldurazyme"/>
      <sheetName val="BMN-701"/>
      <sheetName val="Firdapse "/>
      <sheetName val="Pipeline"/>
      <sheetName val="Summary"/>
      <sheetName val="NY UPLOAD shad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7">
          <cell r="D17">
            <v>11.699</v>
          </cell>
          <cell r="E17">
            <v>13.919</v>
          </cell>
          <cell r="F17">
            <v>12.1</v>
          </cell>
          <cell r="K17">
            <v>18.640999999999998</v>
          </cell>
          <cell r="P17">
            <v>25.669</v>
          </cell>
          <cell r="U17">
            <v>84.209000000000003</v>
          </cell>
          <cell r="Z17">
            <v>121.581</v>
          </cell>
          <cell r="AE17">
            <v>296.48099999999999</v>
          </cell>
        </row>
        <row r="23">
          <cell r="D23">
            <v>63.648000000000003</v>
          </cell>
          <cell r="E23">
            <v>83.218999999999994</v>
          </cell>
          <cell r="F23">
            <v>87.903000000000006</v>
          </cell>
          <cell r="K23">
            <v>95.33</v>
          </cell>
          <cell r="P23">
            <v>101.72</v>
          </cell>
          <cell r="Z23">
            <v>160.012</v>
          </cell>
          <cell r="AE23">
            <v>231.48700000000002</v>
          </cell>
        </row>
        <row r="40">
          <cell r="F40">
            <v>-75.798000000000016</v>
          </cell>
          <cell r="K40">
            <v>-187.44300000000001</v>
          </cell>
          <cell r="P40">
            <v>-74.27000000000001</v>
          </cell>
          <cell r="U40">
            <v>-19.220999999999997</v>
          </cell>
          <cell r="Z40">
            <v>2.4810000000000012</v>
          </cell>
          <cell r="AE40">
            <v>56.069999999999979</v>
          </cell>
        </row>
        <row r="50">
          <cell r="K50">
            <v>64.353999999999999</v>
          </cell>
        </row>
        <row r="51">
          <cell r="F51">
            <v>62.125</v>
          </cell>
          <cell r="K51">
            <v>64.353999999999999</v>
          </cell>
          <cell r="P51">
            <v>68.788749999999993</v>
          </cell>
          <cell r="U51">
            <v>84.53125</v>
          </cell>
          <cell r="Z51">
            <v>95.878</v>
          </cell>
          <cell r="AE51">
            <v>98.974999999999994</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One Page"/>
      <sheetName val="Annual"/>
      <sheetName val="Cash Flow"/>
      <sheetName val="Valuation"/>
      <sheetName val="NPV"/>
      <sheetName val="Mapping Sheet"/>
      <sheetName val="Exenatide"/>
      <sheetName val="Smylin"/>
      <sheetName val="Calc"/>
      <sheetName val="Milestones"/>
      <sheetName val="Pipeline"/>
      <sheetName val="AC2993 Deal Terms"/>
      <sheetName val="Summary"/>
      <sheetName val="Diabetes Worksheet"/>
      <sheetName val="NY UPLOAD shadow"/>
      <sheetName val="NY UPLOAD"/>
      <sheetName val="2002"/>
      <sheetName val="2003"/>
      <sheetName val="Balance Sheet"/>
      <sheetName val="DCF Valuation"/>
      <sheetName val="FCFF"/>
    </sheet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sheetData sheetId="20"/>
      <sheetData sheetId="2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One Page"/>
      <sheetName val="Mapping"/>
      <sheetName val="GILD BTK"/>
      <sheetName val="GILD Model"/>
      <sheetName val="KeyMetrics"/>
      <sheetName val="DCF Valuation"/>
      <sheetName val="Milestones"/>
      <sheetName val="Pipeline"/>
      <sheetName val="HIV Model"/>
      <sheetName val="Liposomal Products"/>
      <sheetName val="Hepsera Model"/>
      <sheetName val="Tamiflu Model"/>
      <sheetName val="Street"/>
      <sheetName val="ProductRevBuild"/>
      <sheetName val="GILD Alone OLD"/>
      <sheetName val="VIRS Alone OLD"/>
      <sheetName val="Patents"/>
      <sheetName val="VireadStudies"/>
      <sheetName val="Viread-HIV"/>
      <sheetName val="Ambisome"/>
      <sheetName val="Vistide-AIDS"/>
      <sheetName val="Hepsera"/>
      <sheetName val="Tamiflu-Influenza"/>
      <sheetName val="AnnotatedPV"/>
      <sheetName val="Product"/>
      <sheetName val="Trials"/>
      <sheetName val="PHistBackup"/>
      <sheetName val="AnnotatedBackup"/>
      <sheetName val="PriceEvents"/>
      <sheetName val="HIVDrugSales"/>
      <sheetName val="HIV RevBuild Detailed"/>
      <sheetName val="P&amp;L"/>
      <sheetName val="New Numbers vs Old"/>
      <sheetName val="Earnings Snapshot"/>
      <sheetName val="Guidance"/>
      <sheetName val="HBV Model"/>
      <sheetName val="Letairis"/>
      <sheetName val="Aztreonam"/>
      <sheetName val="Preview Snapshot"/>
      <sheetName val="Street Estimates"/>
      <sheetName val="Ambrisentan"/>
      <sheetName val="New Numbers vs. old"/>
      <sheetName val="HIV Market"/>
      <sheetName val="Ranexa"/>
      <sheetName val="Darusent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ual"/>
      <sheetName val="__FDSCACHE__"/>
      <sheetName val="One Page"/>
      <sheetName val="Cash Flow"/>
      <sheetName val="Valuation"/>
      <sheetName val="NPV"/>
      <sheetName val="Mapping Sheet"/>
      <sheetName val="Exenatide"/>
      <sheetName val="Smylin"/>
      <sheetName val="Calc"/>
      <sheetName val="Milestones"/>
      <sheetName val="Pipeline"/>
      <sheetName val="AC2993 Deal Terms"/>
      <sheetName val="Summary"/>
      <sheetName val="Diabetes Worksheet"/>
      <sheetName val="NY UPLOAD shadow"/>
      <sheetName val="NY UPLOAD"/>
      <sheetName val="2002"/>
      <sheetName val="2003"/>
      <sheetName val="Balance Sheet"/>
      <sheetName val="DCF Valuation"/>
      <sheetName val="FCFF"/>
    </sheetNames>
    <sheetDataSet>
      <sheetData sheetId="0" refreshError="1">
        <row r="32">
          <cell r="T32">
            <v>164.55633427716353</v>
          </cell>
        </row>
      </sheetData>
      <sheetData sheetId="1">
        <row r="32">
          <cell r="T32">
            <v>164.55633427716353</v>
          </cell>
        </row>
      </sheetData>
      <sheetData sheetId="2">
        <row r="32">
          <cell r="T32">
            <v>164.55633427716353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sheetData sheetId="20"/>
      <sheetData sheetId="2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ual"/>
      <sheetName val="bltzSingleDPmap"/>
      <sheetName val="bltzPeriodicDPmap"/>
      <sheetName val="bltzModelProperties"/>
      <sheetName val="__FDSCACHE__"/>
      <sheetName val="One Page"/>
      <sheetName val="Mapping"/>
      <sheetName val="Guidance"/>
      <sheetName val="Byetta"/>
      <sheetName val="Symlin"/>
      <sheetName val="Earnings Snapshot"/>
      <sheetName val="Earnings Preview"/>
      <sheetName val="Preview"/>
      <sheetName val="Pramlitide data"/>
      <sheetName val="Key Milestones 1Q09"/>
      <sheetName val="DCF Valuation"/>
      <sheetName val="new vs. old"/>
      <sheetName val="Key Milestones"/>
      <sheetName val="Street Est."/>
      <sheetName val="NPV"/>
      <sheetName val="Amigo trials"/>
      <sheetName val="LAR"/>
      <sheetName val="AMIGO"/>
      <sheetName val="Exenatide Deal Terms"/>
      <sheetName val="Pipeline"/>
      <sheetName val="Summary"/>
      <sheetName val="Diabetes Worksheet"/>
      <sheetName val="Calc"/>
      <sheetName val="2004 Changes"/>
      <sheetName val="Comparison"/>
      <sheetName val="NY UPLOAD shadow"/>
      <sheetName val="Exenatide"/>
      <sheetName val="Milestones"/>
      <sheetName val="Cash Flow"/>
      <sheetName val="FC 11-4-03"/>
      <sheetName val="AMIGOs"/>
      <sheetName val="Amigo Data"/>
      <sheetName val="MainCode"/>
      <sheetName val="mStartup"/>
      <sheetName val="AMGN Model"/>
      <sheetName val="US EPO"/>
      <sheetName val="Intl EPO"/>
      <sheetName val="Neupo-Neulasta"/>
      <sheetName val="US Enbrel"/>
      <sheetName val="US RA"/>
      <sheetName val="Denosumab"/>
      <sheetName val="Sensipar"/>
      <sheetName val="Guidance Snapshot"/>
      <sheetName val="AMGN vs TKTX"/>
      <sheetName val="Products"/>
      <sheetName val="Annuaq"/>
    </sheetNames>
    <sheetDataSet>
      <sheetData sheetId="0" refreshError="1">
        <row r="17">
          <cell r="AA17">
            <v>6.4740000000000002</v>
          </cell>
        </row>
      </sheetData>
      <sheetData sheetId="1"/>
      <sheetData sheetId="2"/>
      <sheetData sheetId="3"/>
      <sheetData sheetId="4" refreshError="1"/>
      <sheetData sheetId="5"/>
      <sheetData sheetId="6"/>
      <sheetData sheetId="7"/>
      <sheetData sheetId="8"/>
      <sheetData sheetId="9"/>
      <sheetData sheetId="10"/>
      <sheetData sheetId="11" refreshError="1"/>
      <sheetData sheetId="12"/>
      <sheetData sheetId="13" refreshError="1"/>
      <sheetData sheetId="14"/>
      <sheetData sheetId="15"/>
      <sheetData sheetId="16" refreshError="1"/>
      <sheetData sheetId="17"/>
      <sheetData sheetId="18"/>
      <sheetData sheetId="19" refreshError="1"/>
      <sheetData sheetId="20"/>
      <sheetData sheetId="21"/>
      <sheetData sheetId="22"/>
      <sheetData sheetId="23"/>
      <sheetData sheetId="24" refreshError="1"/>
      <sheetData sheetId="25" refreshError="1"/>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ual"/>
      <sheetName val="bltzSingleDPmap"/>
      <sheetName val="bltzPeriodicDPmap"/>
      <sheetName val="bltzModelProperties"/>
      <sheetName val="__FDSCACHE__"/>
      <sheetName val="One Page"/>
      <sheetName val="Mapping"/>
      <sheetName val="Guidance"/>
      <sheetName val="Byetta"/>
      <sheetName val="Symlin"/>
      <sheetName val="Earnings Snapshot"/>
      <sheetName val="Earnings Preview"/>
      <sheetName val="Preview"/>
      <sheetName val="Pramlitide data"/>
      <sheetName val="Key Milestones 1Q09"/>
      <sheetName val="DCF Valuation"/>
      <sheetName val="new vs. old"/>
      <sheetName val="Key Milestones"/>
      <sheetName val="Street Est."/>
      <sheetName val="NPV"/>
      <sheetName val="Amigo trials"/>
      <sheetName val="LAR"/>
      <sheetName val="AMIGO"/>
      <sheetName val="Exenatide Deal Terms"/>
      <sheetName val="Pipeline"/>
      <sheetName val="Summary"/>
      <sheetName val="Diabetes Worksheet"/>
      <sheetName val="Calc"/>
      <sheetName val="2004 Changes"/>
      <sheetName val="Comparison"/>
      <sheetName val="NY UPLOAD shadow"/>
      <sheetName val="Exenatide"/>
      <sheetName val="Milestones"/>
      <sheetName val="Cash Flow"/>
      <sheetName val="FC 11-4-03"/>
      <sheetName val="AMIGOs"/>
      <sheetName val="Amigo Data"/>
      <sheetName val="MainCode"/>
      <sheetName val="mStartup"/>
      <sheetName val="AMGN Model"/>
      <sheetName val="US EPO"/>
      <sheetName val="Intl EPO"/>
      <sheetName val="Neupo-Neulasta"/>
      <sheetName val="US Enbrel"/>
      <sheetName val="US RA"/>
      <sheetName val="Denosumab"/>
      <sheetName val="Sensipar"/>
      <sheetName val="Guidance Snapshot"/>
      <sheetName val="AMGN vs TKTX"/>
      <sheetName val="Products"/>
      <sheetName val="Annuaq"/>
    </sheetNames>
    <sheetDataSet>
      <sheetData sheetId="0" refreshError="1"/>
      <sheetData sheetId="1"/>
      <sheetData sheetId="2"/>
      <sheetData sheetId="3"/>
      <sheetData sheetId="4" refreshError="1"/>
      <sheetData sheetId="5"/>
      <sheetData sheetId="6"/>
      <sheetData sheetId="7"/>
      <sheetData sheetId="8"/>
      <sheetData sheetId="9"/>
      <sheetData sheetId="10"/>
      <sheetData sheetId="11" refreshError="1"/>
      <sheetData sheetId="12"/>
      <sheetData sheetId="13" refreshError="1"/>
      <sheetData sheetId="14"/>
      <sheetData sheetId="15"/>
      <sheetData sheetId="16" refreshError="1"/>
      <sheetData sheetId="17"/>
      <sheetData sheetId="18"/>
      <sheetData sheetId="19" refreshError="1"/>
      <sheetData sheetId="20"/>
      <sheetData sheetId="21"/>
      <sheetData sheetId="22"/>
      <sheetData sheetId="23"/>
      <sheetData sheetId="24" refreshError="1"/>
      <sheetData sheetId="25" refreshError="1"/>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One Page"/>
      <sheetName val="Annual"/>
      <sheetName val="Cash Flow"/>
      <sheetName val="Valuation"/>
      <sheetName val="NPV"/>
      <sheetName val="Mapping Sheet"/>
      <sheetName val="Exenatide"/>
      <sheetName val="Smylin"/>
      <sheetName val="Calc"/>
      <sheetName val="Milestones"/>
      <sheetName val="Pipeline"/>
      <sheetName val="AC2993 Deal Terms"/>
      <sheetName val="Summary"/>
      <sheetName val="Diabetes Worksheet"/>
      <sheetName val="NY UPLOAD shadow"/>
      <sheetName val="NY UPLOAD"/>
      <sheetName val="2002"/>
      <sheetName val="2003"/>
      <sheetName val="Balance Sheet"/>
      <sheetName val="DCF Valuation"/>
      <sheetName val="FCFF"/>
    </sheetNames>
    <sheetDataSet>
      <sheetData sheetId="0">
        <row r="32">
          <cell r="T32">
            <v>164.55633427716353</v>
          </cell>
        </row>
      </sheetData>
      <sheetData sheetId="1"/>
      <sheetData sheetId="2" refreshError="1">
        <row r="32">
          <cell r="T32">
            <v>164.55633427716353</v>
          </cell>
        </row>
        <row r="37">
          <cell r="T37">
            <v>116.03733592916279</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sheetData sheetId="20"/>
      <sheetData sheetId="2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ual"/>
      <sheetName val="__FDSCACHE__"/>
      <sheetName val="One Page"/>
      <sheetName val="Cash Flow"/>
      <sheetName val="Valuation"/>
      <sheetName val="NPV"/>
      <sheetName val="Mapping Sheet"/>
      <sheetName val="Exenatide"/>
      <sheetName val="Smylin"/>
      <sheetName val="Calc"/>
      <sheetName val="Milestones"/>
      <sheetName val="Pipeline"/>
      <sheetName val="AC2993 Deal Terms"/>
      <sheetName val="Summary"/>
      <sheetName val="Diabetes Worksheet"/>
      <sheetName val="NY UPLOAD shadow"/>
      <sheetName val="NY UPLOAD"/>
      <sheetName val="2002"/>
      <sheetName val="2003"/>
      <sheetName val="Balance Sheet"/>
      <sheetName val="DCF Valuation"/>
      <sheetName val="FCFF"/>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sheetData sheetId="20"/>
      <sheetData sheetId="2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Initiation figures"/>
      <sheetName val="Initiation figures 2"/>
      <sheetName val="One Pager"/>
      <sheetName val="NPV"/>
      <sheetName val="Annual"/>
      <sheetName val="Guidance"/>
      <sheetName val="Earnings Snapshot"/>
      <sheetName val="DCF 0 TV Valuation"/>
      <sheetName val="Key Milestones"/>
      <sheetName val="NPV - no TV"/>
      <sheetName val="DCF Valuation"/>
      <sheetName val="Naglazyme"/>
      <sheetName val="Kuvan"/>
      <sheetName val="GALNS "/>
      <sheetName val="PEG-PAL"/>
      <sheetName val="Aldurazyme"/>
      <sheetName val="BMN-701"/>
      <sheetName val="Firdapse "/>
      <sheetName val="Pipeline"/>
      <sheetName val="Summary"/>
      <sheetName val="NY UPLOAD shad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14X"/>
      <sheetName val="BSCF"/>
      <sheetName val="BS Rec"/>
      <sheetName val="Cash"/>
      <sheetName val="Rec"/>
      <sheetName val="Aging"/>
      <sheetName val="DSO"/>
      <sheetName val="Inv"/>
      <sheetName val="MOH"/>
      <sheetName val="Tec Dep"/>
      <sheetName val="Equity"/>
      <sheetName val="Repats"/>
      <sheetName val="Invest"/>
      <sheetName val="LTD TP"/>
      <sheetName val="STD TP"/>
      <sheetName val="ODS"/>
      <sheetName val="STD N"/>
      <sheetName val="LTD N"/>
      <sheetName val="Guarantees"/>
      <sheetName val="1142"/>
      <sheetName val="117X"/>
      <sheetName val="119X"/>
      <sheetName val="12X"/>
      <sheetName val="14X"/>
      <sheetName val="2199"/>
      <sheetName val="26X"/>
      <sheetName val="279XSum"/>
      <sheetName val="279XDet"/>
      <sheetName val="29XD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COUNTM"/>
      <sheetName val="114X"/>
    </sheetNames>
    <sheetDataSet>
      <sheetData sheetId="0" refreshError="1"/>
      <sheetData sheetId="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NPOWER"/>
    </sheetNames>
    <sheetDataSet>
      <sheetData sheetId="0"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ual Product Sales"/>
      <sheetName val="quarterly income"/>
      <sheetName val="Client Product"/>
      <sheetName val="Sheet6"/>
      <sheetName val="Qtr. Product Sales"/>
      <sheetName val="New"/>
      <sheetName val="old product breakout"/>
      <sheetName val="old p&amp;l"/>
      <sheetName val="consensus summary"/>
      <sheetName val="DCF"/>
      <sheetName val="chartsheet"/>
      <sheetName val="SFAS 123R"/>
      <sheetName val="p&amp;l"/>
      <sheetName val="New Product Breakout"/>
      <sheetName val="Variance"/>
      <sheetName val="For Preview"/>
      <sheetName val="Client P&amp;L"/>
      <sheetName val="1q02"/>
      <sheetName val="3q02"/>
      <sheetName val="4q02"/>
      <sheetName val="bs charts"/>
      <sheetName val="Sheet4"/>
      <sheetName val="Sheet2"/>
      <sheetName val="Sheet3"/>
      <sheetName val="Sheet1"/>
      <sheetName val="charts"/>
      <sheetName val="BSCF"/>
      <sheetName val="cash flow data"/>
      <sheetName val="BSCF (2)"/>
      <sheetName val="consol"/>
      <sheetName val="pharma"/>
      <sheetName val="surgical"/>
      <sheetName val="consumer"/>
      <sheetName val="Medco"/>
      <sheetName val="medco ROIIC"/>
      <sheetName val="ROIIC Template"/>
      <sheetName val="Pipeline"/>
      <sheetName val="Forecasts_VD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ueMatrix - HealthCare"/>
      <sheetName val="Earnings Snapshot"/>
      <sheetName val="Cover"/>
      <sheetName val="Model"/>
      <sheetName val="DCF"/>
      <sheetName val="NPV"/>
      <sheetName val="Sales by Indication"/>
      <sheetName val="ETX2514SUL"/>
      <sheetName val="ETX0282CPDP"/>
      <sheetName val="Zoliflodacin"/>
      <sheetName val="Product Valuation"/>
      <sheetName val="Milestones"/>
      <sheetName val="DCF No TV"/>
      <sheetName val="Competition"/>
    </sheetNames>
    <sheetDataSet>
      <sheetData sheetId="0"/>
      <sheetData sheetId="1"/>
      <sheetData sheetId="2"/>
      <sheetData sheetId="3"/>
      <sheetData sheetId="4">
        <row r="1">
          <cell r="A1" t="str">
            <v>Entasis Therapeutics Discounted Cash Flow Valuation</v>
          </cell>
          <cell r="G1" t="str">
            <v>BMO Biotechnology Research</v>
          </cell>
        </row>
        <row r="2">
          <cell r="A2" t="str">
            <v>($ 000s, except per share amounts)</v>
          </cell>
        </row>
        <row r="3">
          <cell r="E3">
            <v>0.5</v>
          </cell>
          <cell r="G3">
            <v>0</v>
          </cell>
          <cell r="H3">
            <v>0</v>
          </cell>
          <cell r="I3">
            <v>0</v>
          </cell>
          <cell r="J3">
            <v>1</v>
          </cell>
          <cell r="K3">
            <v>2</v>
          </cell>
          <cell r="L3">
            <v>3</v>
          </cell>
          <cell r="M3">
            <v>4</v>
          </cell>
          <cell r="N3">
            <v>5</v>
          </cell>
          <cell r="O3">
            <v>6</v>
          </cell>
          <cell r="P3">
            <v>7</v>
          </cell>
          <cell r="Q3">
            <v>8</v>
          </cell>
          <cell r="R3">
            <v>9</v>
          </cell>
          <cell r="S3">
            <v>10</v>
          </cell>
          <cell r="T3">
            <v>11</v>
          </cell>
          <cell r="U3">
            <v>12</v>
          </cell>
        </row>
        <row r="4">
          <cell r="G4" t="str">
            <v>2016E</v>
          </cell>
          <cell r="H4" t="str">
            <v>2017E</v>
          </cell>
          <cell r="I4" t="str">
            <v>2018E</v>
          </cell>
          <cell r="J4" t="str">
            <v>2019E</v>
          </cell>
          <cell r="K4" t="str">
            <v>2020E</v>
          </cell>
          <cell r="L4" t="str">
            <v>2021E</v>
          </cell>
          <cell r="M4" t="str">
            <v>2022E</v>
          </cell>
          <cell r="N4" t="str">
            <v>2023E</v>
          </cell>
          <cell r="O4" t="str">
            <v>2024E</v>
          </cell>
          <cell r="P4" t="str">
            <v>2025E</v>
          </cell>
          <cell r="Q4" t="str">
            <v>2026E</v>
          </cell>
          <cell r="R4" t="str">
            <v>2027E</v>
          </cell>
          <cell r="S4" t="str">
            <v>2028E</v>
          </cell>
          <cell r="T4" t="str">
            <v>2029E</v>
          </cell>
          <cell r="U4" t="str">
            <v>2030E</v>
          </cell>
        </row>
        <row r="6">
          <cell r="E6" t="str">
            <v>Net FCFF</v>
          </cell>
          <cell r="G6">
            <v>-16119</v>
          </cell>
          <cell r="H6">
            <v>-28870</v>
          </cell>
          <cell r="I6">
            <v>-66869.285021499993</v>
          </cell>
          <cell r="J6">
            <v>-80647.737393980002</v>
          </cell>
          <cell r="K6">
            <v>-92272.399338629999</v>
          </cell>
          <cell r="L6">
            <v>-86319.782399858028</v>
          </cell>
          <cell r="M6">
            <v>-52093.827156678934</v>
          </cell>
          <cell r="N6">
            <v>-13227.797595885579</v>
          </cell>
          <cell r="O6">
            <v>27633.230856001224</v>
          </cell>
          <cell r="P6">
            <v>70961.220225228215</v>
          </cell>
          <cell r="Q6">
            <v>113646.92774842544</v>
          </cell>
          <cell r="R6">
            <v>142767.72347927472</v>
          </cell>
          <cell r="S6">
            <v>157171.2007280408</v>
          </cell>
          <cell r="T6">
            <v>166596.53063200554</v>
          </cell>
          <cell r="U6">
            <v>170829.03133378233</v>
          </cell>
        </row>
        <row r="7">
          <cell r="E7" t="str">
            <v>Growth</v>
          </cell>
          <cell r="H7">
            <v>0.79105403561014953</v>
          </cell>
          <cell r="I7">
            <v>1.3162204718219603</v>
          </cell>
          <cell r="J7">
            <v>0.20605054126195493</v>
          </cell>
          <cell r="K7">
            <v>0.14414120371240233</v>
          </cell>
          <cell r="L7">
            <v>-6.4511348804602908E-2</v>
          </cell>
          <cell r="M7">
            <v>-0.39650187120067842</v>
          </cell>
          <cell r="N7">
            <v>-0.7460774468325917</v>
          </cell>
          <cell r="O7">
            <v>-3.089027342283825</v>
          </cell>
          <cell r="P7">
            <v>1.56796682932272</v>
          </cell>
          <cell r="Q7">
            <v>0.60153570341257401</v>
          </cell>
          <cell r="R7">
            <v>0.2562391813645199</v>
          </cell>
          <cell r="S7">
            <v>0.1008874898173816</v>
          </cell>
          <cell r="T7">
            <v>5.9968555691533712E-2</v>
          </cell>
          <cell r="U7">
            <v>2.5405695339034088E-2</v>
          </cell>
        </row>
        <row r="8">
          <cell r="E8" t="str">
            <v>PV of Net FCFF</v>
          </cell>
          <cell r="G8">
            <v>-16119</v>
          </cell>
          <cell r="H8">
            <v>-28870</v>
          </cell>
          <cell r="I8">
            <v>-66869.285021499993</v>
          </cell>
          <cell r="J8">
            <v>-70128.46729911305</v>
          </cell>
          <cell r="K8">
            <v>-69771.190426185261</v>
          </cell>
          <cell r="L8">
            <v>-56756.658107903713</v>
          </cell>
          <cell r="M8">
            <v>-29784.814752193681</v>
          </cell>
          <cell r="N8">
            <v>-6576.5532239089598</v>
          </cell>
          <cell r="O8">
            <v>11946.60826324405</v>
          </cell>
          <cell r="P8">
            <v>26676.951080802992</v>
          </cell>
          <cell r="Q8">
            <v>37151.382273127521</v>
          </cell>
          <cell r="R8">
            <v>40583.497437699174</v>
          </cell>
          <cell r="S8">
            <v>38850.317062781556</v>
          </cell>
          <cell r="T8">
            <v>35808.795187125841</v>
          </cell>
          <cell r="U8">
            <v>31929.167415745946</v>
          </cell>
        </row>
        <row r="10">
          <cell r="A10">
            <v>37892.747377662039</v>
          </cell>
          <cell r="T10" t="str">
            <v>2030 FCF</v>
          </cell>
          <cell r="U10" t="str">
            <v>$171mn</v>
          </cell>
        </row>
        <row r="11">
          <cell r="A11" t="str">
            <v>Discounted Cash Flow (DCF) and Equity Valuation ($000's, except per share amount):</v>
          </cell>
        </row>
        <row r="12">
          <cell r="A12" t="str">
            <v>Assumed Discount Rate (%)</v>
          </cell>
          <cell r="C12">
            <v>0.15</v>
          </cell>
        </row>
        <row r="13">
          <cell r="A13" t="str">
            <v>Discounted Net Cash Flow (2019-30)</v>
          </cell>
          <cell r="C13">
            <v>-10070.965088777612</v>
          </cell>
          <cell r="F13" t="str">
            <v xml:space="preserve">      Equity Value Sensitivity Analysis</v>
          </cell>
        </row>
        <row r="14">
          <cell r="A14" t="str">
            <v>Terminal Growth Rate (%)</v>
          </cell>
          <cell r="C14">
            <v>0.01</v>
          </cell>
        </row>
        <row r="15">
          <cell r="A15" t="str">
            <v>Implied Terminal Year FCF Multiple</v>
          </cell>
          <cell r="C15">
            <v>7.2142857142857153</v>
          </cell>
          <cell r="E15" t="str">
            <v>Terminal Value</v>
          </cell>
          <cell r="G15" t="str">
            <v>Discount Rate</v>
          </cell>
        </row>
        <row r="16">
          <cell r="A16" t="str">
            <v>Present Value of Terminal Value</v>
          </cell>
          <cell r="C16">
            <v>230346.13635645292</v>
          </cell>
          <cell r="F16">
            <v>278113.88624617527</v>
          </cell>
          <cell r="G16">
            <v>0.13</v>
          </cell>
          <cell r="H16">
            <v>0.15</v>
          </cell>
          <cell r="I16">
            <v>0.16999999999999998</v>
          </cell>
          <cell r="J16">
            <v>0.18999999999999997</v>
          </cell>
        </row>
        <row r="17">
          <cell r="A17" t="str">
            <v>Terminal Value as % of total</v>
          </cell>
          <cell r="C17">
            <v>1.045719928536746</v>
          </cell>
          <cell r="F17">
            <v>0</v>
          </cell>
          <cell r="G17">
            <v>381269.78837963758</v>
          </cell>
          <cell r="H17">
            <v>260628.86599469534</v>
          </cell>
          <cell r="I17">
            <v>176302.1420528545</v>
          </cell>
          <cell r="J17">
            <v>115846.87496457258</v>
          </cell>
        </row>
        <row r="18">
          <cell r="A18" t="str">
            <v>Enterprise Value</v>
          </cell>
          <cell r="C18">
            <v>220275.17126767529</v>
          </cell>
          <cell r="F18">
            <v>5.0000000000000001E-3</v>
          </cell>
          <cell r="G18">
            <v>394972.78147769207</v>
          </cell>
          <cell r="H18">
            <v>269069.91025403049</v>
          </cell>
          <cell r="I18">
            <v>181716.59193140522</v>
          </cell>
          <cell r="J18">
            <v>119432.70563846669</v>
          </cell>
        </row>
        <row r="19">
          <cell r="A19" t="str">
            <v>Add: Net Cash</v>
          </cell>
          <cell r="C19">
            <v>57838.714978499986</v>
          </cell>
          <cell r="F19">
            <v>0.01</v>
          </cell>
          <cell r="G19">
            <v>409817.69066725107</v>
          </cell>
          <cell r="H19">
            <v>278113.88624617527</v>
          </cell>
          <cell r="I19">
            <v>187469.44492736532</v>
          </cell>
          <cell r="J19">
            <v>123217.74912757718</v>
          </cell>
        </row>
        <row r="20">
          <cell r="A20" t="str">
            <v>Equity Value</v>
          </cell>
          <cell r="C20">
            <v>278113.88624617527</v>
          </cell>
          <cell r="F20">
            <v>1.4999999999999999E-2</v>
          </cell>
          <cell r="G20">
            <v>425953.4615254674</v>
          </cell>
          <cell r="H20">
            <v>287827.78638588625</v>
          </cell>
          <cell r="I20">
            <v>193593.44972951646</v>
          </cell>
          <cell r="J20">
            <v>127219.08081606537</v>
          </cell>
        </row>
        <row r="21">
          <cell r="A21" t="str">
            <v>Fully Diluted Shares Outstanding 2018E (thousands)</v>
          </cell>
          <cell r="C21">
            <v>63923.790261028764</v>
          </cell>
          <cell r="F21">
            <v>0.02</v>
          </cell>
          <cell r="G21">
            <v>443556.1206435216</v>
          </cell>
          <cell r="H21">
            <v>298288.90961326746</v>
          </cell>
          <cell r="I21">
            <v>200125.72151847766</v>
          </cell>
          <cell r="J21">
            <v>131455.7849568176</v>
          </cell>
        </row>
        <row r="22">
          <cell r="A22" t="str">
            <v>Equity Value per Share</v>
          </cell>
          <cell r="C22">
            <v>4.3507101989809236</v>
          </cell>
        </row>
        <row r="23">
          <cell r="I23" t="str">
            <v xml:space="preserve"> </v>
          </cell>
        </row>
        <row r="24">
          <cell r="A24" t="str">
            <v>WACC Calculation</v>
          </cell>
          <cell r="F24" t="str">
            <v>Value per Share</v>
          </cell>
        </row>
        <row r="25">
          <cell r="A25" t="str">
            <v>Predicted beta (Factset)</v>
          </cell>
          <cell r="B25">
            <v>1.5</v>
          </cell>
        </row>
        <row r="26">
          <cell r="A26" t="str">
            <v>10-year Bond yield (risk-free rate) US</v>
          </cell>
          <cell r="B26">
            <v>2.9000000000000001E-2</v>
          </cell>
          <cell r="E26" t="str">
            <v>Terminal Value</v>
          </cell>
          <cell r="G26" t="str">
            <v>Discount Rate</v>
          </cell>
          <cell r="M26" t="str">
            <v>Pre-money</v>
          </cell>
        </row>
        <row r="27">
          <cell r="A27" t="str">
            <v>Market return rm</v>
          </cell>
          <cell r="B27">
            <v>7.4999999999999997E-2</v>
          </cell>
          <cell r="G27">
            <v>0.13</v>
          </cell>
          <cell r="H27">
            <v>0.15</v>
          </cell>
          <cell r="I27">
            <v>0.16999999999999998</v>
          </cell>
          <cell r="J27">
            <v>0.18999999999999997</v>
          </cell>
          <cell r="M27">
            <v>108</v>
          </cell>
        </row>
        <row r="28">
          <cell r="A28" t="str">
            <v>Market premium</v>
          </cell>
          <cell r="B28">
            <v>4.5999999999999999E-2</v>
          </cell>
          <cell r="F28">
            <v>0</v>
          </cell>
          <cell r="G28">
            <v>5.9644427657175276</v>
          </cell>
          <cell r="H28">
            <v>4.0771810452796027</v>
          </cell>
          <cell r="I28">
            <v>2.7580051391342071</v>
          </cell>
          <cell r="J28">
            <v>1.8122654256188373</v>
          </cell>
          <cell r="L28" t="str">
            <v>IPO</v>
          </cell>
          <cell r="M28">
            <v>75</v>
          </cell>
        </row>
        <row r="29">
          <cell r="A29" t="str">
            <v>Cost of equity</v>
          </cell>
          <cell r="B29">
            <v>9.8000000000000004E-2</v>
          </cell>
          <cell r="F29">
            <v>5.0000000000000001E-3</v>
          </cell>
          <cell r="G29">
            <v>6.178807293260391</v>
          </cell>
          <cell r="H29">
            <v>4.2092296022388611</v>
          </cell>
          <cell r="I29">
            <v>2.8427067792660132</v>
          </cell>
          <cell r="J29">
            <v>1.8683608270218455</v>
          </cell>
          <cell r="L29" t="str">
            <v>Post-money</v>
          </cell>
          <cell r="M29">
            <v>183</v>
          </cell>
        </row>
        <row r="30">
          <cell r="A30" t="str">
            <v>Cost of debt (before tax)</v>
          </cell>
          <cell r="B30">
            <v>0.08</v>
          </cell>
          <cell r="F30">
            <v>0.01</v>
          </cell>
          <cell r="G30">
            <v>6.4110355314318248</v>
          </cell>
          <cell r="H30">
            <v>4.3507101989809236</v>
          </cell>
          <cell r="I30">
            <v>2.9327022719060567</v>
          </cell>
          <cell r="J30">
            <v>1.9275726396139101</v>
          </cell>
          <cell r="K30" t="str">
            <v>Upside vs post-money</v>
          </cell>
          <cell r="M30">
            <v>0.51974801227418199</v>
          </cell>
        </row>
        <row r="31">
          <cell r="A31" t="str">
            <v>Cost of debt (after tax 35%)</v>
          </cell>
          <cell r="B31">
            <v>5.2000000000000005E-2</v>
          </cell>
          <cell r="F31">
            <v>1.4999999999999999E-2</v>
          </cell>
          <cell r="G31">
            <v>6.663457529444254</v>
          </cell>
          <cell r="H31">
            <v>4.5026708399261004</v>
          </cell>
          <cell r="I31">
            <v>3.028503925361588</v>
          </cell>
          <cell r="J31">
            <v>1.9901679843540923</v>
          </cell>
        </row>
        <row r="32">
          <cell r="A32" t="str">
            <v>Market Equity 2018E (mn)</v>
          </cell>
          <cell r="B32">
            <v>300</v>
          </cell>
          <cell r="F32">
            <v>0.02</v>
          </cell>
          <cell r="G32">
            <v>6.9388269818214496</v>
          </cell>
          <cell r="H32">
            <v>4.666320760943985</v>
          </cell>
          <cell r="I32">
            <v>3.1306923557141544</v>
          </cell>
          <cell r="J32">
            <v>2.0564454081966383</v>
          </cell>
        </row>
        <row r="33">
          <cell r="A33" t="str">
            <v>Total Debt 2018E (mn)</v>
          </cell>
          <cell r="B33">
            <v>0</v>
          </cell>
        </row>
        <row r="34">
          <cell r="A34" t="str">
            <v>Debt + Equity</v>
          </cell>
          <cell r="B34">
            <v>300</v>
          </cell>
        </row>
        <row r="35">
          <cell r="A35" t="str">
            <v>WACC</v>
          </cell>
          <cell r="B35">
            <v>9.8000000000000004E-2</v>
          </cell>
        </row>
        <row r="41">
          <cell r="A41" t="str">
            <v>Entasis Therapeutics Free Cash Flow Calculation</v>
          </cell>
        </row>
        <row r="43">
          <cell r="E43" t="str">
            <v>2014E</v>
          </cell>
          <cell r="F43" t="str">
            <v>2015E</v>
          </cell>
          <cell r="G43" t="str">
            <v>2016E</v>
          </cell>
          <cell r="H43" t="str">
            <v>2017E</v>
          </cell>
          <cell r="I43" t="str">
            <v>2018E</v>
          </cell>
          <cell r="J43" t="str">
            <v>2019E</v>
          </cell>
          <cell r="K43" t="str">
            <v>2020E</v>
          </cell>
          <cell r="L43" t="str">
            <v>2021E</v>
          </cell>
          <cell r="M43" t="str">
            <v>2022E</v>
          </cell>
          <cell r="N43" t="str">
            <v>2023E</v>
          </cell>
          <cell r="O43" t="str">
            <v>2024E</v>
          </cell>
          <cell r="P43" t="str">
            <v>2025E</v>
          </cell>
          <cell r="Q43" t="str">
            <v>2026E</v>
          </cell>
          <cell r="R43" t="str">
            <v>2027E</v>
          </cell>
          <cell r="S43" t="str">
            <v>2028E</v>
          </cell>
          <cell r="T43" t="str">
            <v>2029E</v>
          </cell>
          <cell r="U43" t="str">
            <v>2030E</v>
          </cell>
        </row>
        <row r="44">
          <cell r="A44" t="str">
            <v>Earnings Before Interest and Taxes</v>
          </cell>
          <cell r="G44">
            <v>-19104</v>
          </cell>
          <cell r="H44">
            <v>-31344</v>
          </cell>
          <cell r="I44">
            <v>-68175.65625</v>
          </cell>
          <cell r="J44">
            <v>-83371.692187499997</v>
          </cell>
          <cell r="K44">
            <v>-94896.451171875</v>
          </cell>
          <cell r="L44">
            <v>-87562.173377463696</v>
          </cell>
          <cell r="M44">
            <v>-52493.652767883774</v>
          </cell>
          <cell r="N44">
            <v>-13778.07115750818</v>
          </cell>
          <cell r="O44">
            <v>27112.78664065151</v>
          </cell>
          <cell r="P44">
            <v>70518.812904851191</v>
          </cell>
          <cell r="Q44">
            <v>112832.2587714429</v>
          </cell>
          <cell r="R44">
            <v>144875.14356623209</v>
          </cell>
          <cell r="S44">
            <v>167710.90717592271</v>
          </cell>
          <cell r="T44">
            <v>187731.26453821815</v>
          </cell>
          <cell r="U44">
            <v>203839.94440299401</v>
          </cell>
        </row>
        <row r="45">
          <cell r="A45" t="str">
            <v>Stock option expense</v>
          </cell>
          <cell r="G45">
            <v>570</v>
          </cell>
          <cell r="H45">
            <v>420</v>
          </cell>
          <cell r="I45">
            <v>1224</v>
          </cell>
          <cell r="J45">
            <v>1468.8</v>
          </cell>
          <cell r="K45">
            <v>1689.12</v>
          </cell>
          <cell r="L45">
            <v>1858.0319999999999</v>
          </cell>
          <cell r="M45">
            <v>2043.8352</v>
          </cell>
          <cell r="N45">
            <v>2248.2187200000003</v>
          </cell>
          <cell r="O45">
            <v>2473.0405920000007</v>
          </cell>
          <cell r="P45">
            <v>2720.344651200001</v>
          </cell>
          <cell r="Q45">
            <v>2992.3791163200012</v>
          </cell>
          <cell r="R45">
            <v>3291.6170279520015</v>
          </cell>
          <cell r="S45">
            <v>3620.7787307472022</v>
          </cell>
          <cell r="T45">
            <v>3982.8566038219228</v>
          </cell>
          <cell r="U45">
            <v>4381.1422642041152</v>
          </cell>
        </row>
        <row r="46">
          <cell r="A46" t="str">
            <v>Tax Rate</v>
          </cell>
          <cell r="G46">
            <v>0</v>
          </cell>
          <cell r="H46">
            <v>0</v>
          </cell>
          <cell r="I46">
            <v>0</v>
          </cell>
          <cell r="J46">
            <v>0</v>
          </cell>
          <cell r="K46">
            <v>0</v>
          </cell>
          <cell r="L46">
            <v>0</v>
          </cell>
          <cell r="M46">
            <v>0</v>
          </cell>
          <cell r="N46">
            <v>0</v>
          </cell>
          <cell r="O46">
            <v>0</v>
          </cell>
          <cell r="P46">
            <v>0</v>
          </cell>
          <cell r="Q46">
            <v>0</v>
          </cell>
          <cell r="R46">
            <v>2.5000000000000001E-2</v>
          </cell>
          <cell r="S46">
            <v>7.4999999999999997E-2</v>
          </cell>
          <cell r="T46">
            <v>0.125</v>
          </cell>
          <cell r="U46">
            <v>0.17499999999999999</v>
          </cell>
        </row>
        <row r="47">
          <cell r="A47" t="str">
            <v>Adjusted EBIT (1-Tax Rate)</v>
          </cell>
          <cell r="G47">
            <v>-18534</v>
          </cell>
          <cell r="H47">
            <v>-30924</v>
          </cell>
          <cell r="I47">
            <v>-66951.65625</v>
          </cell>
          <cell r="J47">
            <v>-81902.892187499994</v>
          </cell>
          <cell r="K47">
            <v>-93207.331171875005</v>
          </cell>
          <cell r="L47">
            <v>-85704.141377463689</v>
          </cell>
          <cell r="M47">
            <v>-50449.817567883772</v>
          </cell>
          <cell r="N47">
            <v>-11529.85243750818</v>
          </cell>
          <cell r="O47">
            <v>29585.827232651511</v>
          </cell>
          <cell r="P47">
            <v>73239.157556051185</v>
          </cell>
          <cell r="Q47">
            <v>115824.6378877629</v>
          </cell>
          <cell r="R47">
            <v>144462.59157932948</v>
          </cell>
          <cell r="S47">
            <v>158481.80946366966</v>
          </cell>
          <cell r="T47">
            <v>167749.85599928506</v>
          </cell>
          <cell r="U47">
            <v>171782.39650043845</v>
          </cell>
        </row>
        <row r="48">
          <cell r="A48" t="str">
            <v>Growth</v>
          </cell>
          <cell r="G48" t="str">
            <v>nm</v>
          </cell>
          <cell r="H48" t="str">
            <v>nm</v>
          </cell>
          <cell r="I48" t="str">
            <v>nm</v>
          </cell>
          <cell r="J48" t="str">
            <v>nm</v>
          </cell>
          <cell r="K48" t="str">
            <v>nm</v>
          </cell>
          <cell r="L48" t="str">
            <v>nm</v>
          </cell>
          <cell r="M48" t="str">
            <v>nm</v>
          </cell>
          <cell r="N48" t="str">
            <v>nm</v>
          </cell>
          <cell r="O48" t="str">
            <v>nm</v>
          </cell>
          <cell r="P48" t="str">
            <v>nm</v>
          </cell>
          <cell r="Q48">
            <v>2.9148690005171298</v>
          </cell>
          <cell r="R48">
            <v>0.97247751612612121</v>
          </cell>
          <cell r="S48">
            <v>0.36829099882222532</v>
          </cell>
          <cell r="T48">
            <v>0.16119927079646584</v>
          </cell>
          <cell r="U48">
            <v>8.3925007430066062E-2</v>
          </cell>
        </row>
        <row r="50">
          <cell r="A50" t="str">
            <v>Depreciation and Amortization</v>
          </cell>
          <cell r="G50">
            <v>177</v>
          </cell>
          <cell r="H50">
            <v>194</v>
          </cell>
          <cell r="I50">
            <v>192.93041600000001</v>
          </cell>
          <cell r="J50">
            <v>282.20824352</v>
          </cell>
          <cell r="K50">
            <v>356.26926012000001</v>
          </cell>
          <cell r="L50">
            <v>374.62325707200011</v>
          </cell>
          <cell r="M50">
            <v>369.5494851432</v>
          </cell>
          <cell r="N50">
            <v>466.13136981672005</v>
          </cell>
          <cell r="O50">
            <v>554.30654408701218</v>
          </cell>
          <cell r="P50">
            <v>422.66552573936298</v>
          </cell>
          <cell r="Q50">
            <v>491.67141935773407</v>
          </cell>
          <cell r="R50">
            <v>556.00217253811422</v>
          </cell>
          <cell r="S50">
            <v>616.16980830277953</v>
          </cell>
          <cell r="T50">
            <v>672.63603755134773</v>
          </cell>
          <cell r="U50">
            <v>725.8173080766361</v>
          </cell>
        </row>
        <row r="51">
          <cell r="A51" t="str">
            <v>Capital Expenditures</v>
          </cell>
          <cell r="G51">
            <v>140</v>
          </cell>
          <cell r="H51">
            <v>286</v>
          </cell>
          <cell r="I51">
            <v>635.81700000000012</v>
          </cell>
          <cell r="J51">
            <v>699.39870000000019</v>
          </cell>
          <cell r="K51">
            <v>804.3085050000002</v>
          </cell>
          <cell r="L51">
            <v>965.17020600000023</v>
          </cell>
          <cell r="M51">
            <v>1013.4287163000002</v>
          </cell>
          <cell r="N51">
            <v>1053.9658649520004</v>
          </cell>
          <cell r="O51">
            <v>1085.5848409005605</v>
          </cell>
          <cell r="P51">
            <v>1112.7244619230744</v>
          </cell>
          <cell r="Q51">
            <v>1134.9789511615359</v>
          </cell>
          <cell r="R51">
            <v>1157.6785301847665</v>
          </cell>
          <cell r="S51">
            <v>1180.8321007884617</v>
          </cell>
          <cell r="T51">
            <v>1204.448742804231</v>
          </cell>
          <cell r="U51">
            <v>1228.5377176603156</v>
          </cell>
        </row>
        <row r="52">
          <cell r="A52" t="str">
            <v>Change in Non-Cash Working Capital</v>
          </cell>
          <cell r="G52">
            <v>-2378</v>
          </cell>
          <cell r="H52">
            <v>-2146</v>
          </cell>
          <cell r="I52">
            <v>-525.2578125</v>
          </cell>
          <cell r="J52">
            <v>-1672.3452500000003</v>
          </cell>
          <cell r="K52">
            <v>-1382.9710781250005</v>
          </cell>
          <cell r="L52">
            <v>25.094073466351517</v>
          </cell>
          <cell r="M52">
            <v>1000.1303576383657</v>
          </cell>
          <cell r="N52">
            <v>1110.1106632421179</v>
          </cell>
          <cell r="O52">
            <v>1421.3180798367393</v>
          </cell>
          <cell r="P52">
            <v>1587.8783946392518</v>
          </cell>
          <cell r="Q52">
            <v>1534.4026075336619</v>
          </cell>
          <cell r="R52">
            <v>1093.1917424081048</v>
          </cell>
          <cell r="S52">
            <v>745.94644314317793</v>
          </cell>
          <cell r="T52">
            <v>621.51266202665556</v>
          </cell>
          <cell r="U52">
            <v>450.64475707244128</v>
          </cell>
        </row>
        <row r="53">
          <cell r="A53" t="str">
            <v>FCFF</v>
          </cell>
          <cell r="G53">
            <v>-16119</v>
          </cell>
          <cell r="H53">
            <v>-28870</v>
          </cell>
          <cell r="I53">
            <v>-66869.285021499993</v>
          </cell>
          <cell r="J53">
            <v>-80647.737393980002</v>
          </cell>
          <cell r="K53">
            <v>-92272.399338629999</v>
          </cell>
          <cell r="L53">
            <v>-86319.782399858028</v>
          </cell>
          <cell r="M53">
            <v>-52093.827156678934</v>
          </cell>
          <cell r="N53">
            <v>-13227.797595885579</v>
          </cell>
          <cell r="O53">
            <v>27633.230856001224</v>
          </cell>
          <cell r="P53">
            <v>70961.220225228215</v>
          </cell>
          <cell r="Q53">
            <v>113646.92774842544</v>
          </cell>
          <cell r="R53">
            <v>142767.72347927472</v>
          </cell>
          <cell r="S53">
            <v>157171.2007280408</v>
          </cell>
          <cell r="T53">
            <v>166596.53063200554</v>
          </cell>
          <cell r="U53">
            <v>170829.03133378233</v>
          </cell>
        </row>
        <row r="54">
          <cell r="A54" t="str">
            <v>Growth</v>
          </cell>
        </row>
        <row r="56">
          <cell r="A56" t="str">
            <v>Change in Non Cash Working Capital</v>
          </cell>
        </row>
        <row r="58">
          <cell r="A58" t="str">
            <v>Change in:</v>
          </cell>
        </row>
        <row r="59">
          <cell r="A59" t="str">
            <v>Accounts receivable</v>
          </cell>
          <cell r="G59">
            <v>0</v>
          </cell>
          <cell r="H59">
            <v>-620</v>
          </cell>
          <cell r="I59">
            <v>0</v>
          </cell>
          <cell r="J59">
            <v>1444</v>
          </cell>
          <cell r="K59">
            <v>0</v>
          </cell>
          <cell r="L59">
            <v>-285.0064206210015</v>
          </cell>
          <cell r="M59">
            <v>-1107.0413125393823</v>
          </cell>
          <cell r="N59">
            <v>-1515.3253414298374</v>
          </cell>
          <cell r="O59">
            <v>-1493.8220811181818</v>
          </cell>
          <cell r="P59">
            <v>-1551.7906101705894</v>
          </cell>
          <cell r="Q59">
            <v>-1518.518955624575</v>
          </cell>
          <cell r="R59">
            <v>-1179.409042699971</v>
          </cell>
          <cell r="S59">
            <v>-854.71936715129959</v>
          </cell>
          <cell r="T59">
            <v>-763.25580919234199</v>
          </cell>
          <cell r="U59">
            <v>-635.31292572885468</v>
          </cell>
        </row>
        <row r="60">
          <cell r="A60" t="str">
            <v>Prepaid expenses &amp; other assets</v>
          </cell>
          <cell r="G60">
            <v>-170</v>
          </cell>
          <cell r="H60">
            <v>-345</v>
          </cell>
          <cell r="I60">
            <v>-318</v>
          </cell>
          <cell r="J60">
            <v>0</v>
          </cell>
          <cell r="K60">
            <v>0</v>
          </cell>
          <cell r="L60">
            <v>0</v>
          </cell>
          <cell r="M60">
            <v>-113.03182210692262</v>
          </cell>
          <cell r="N60">
            <v>-1010.2168942865585</v>
          </cell>
          <cell r="O60">
            <v>-995.8813874121206</v>
          </cell>
          <cell r="P60">
            <v>-1034.52707344706</v>
          </cell>
          <cell r="Q60">
            <v>-1012.3459704163838</v>
          </cell>
          <cell r="R60">
            <v>-786.27269513331339</v>
          </cell>
          <cell r="S60">
            <v>-569.81291143420003</v>
          </cell>
          <cell r="T60">
            <v>-508.83720612822799</v>
          </cell>
          <cell r="U60">
            <v>-423.54195048590282</v>
          </cell>
        </row>
        <row r="61">
          <cell r="A61" t="str">
            <v>Accounts payable and accrued expenses</v>
          </cell>
          <cell r="G61">
            <v>2548</v>
          </cell>
          <cell r="H61">
            <v>3833</v>
          </cell>
          <cell r="I61">
            <v>843.2578125</v>
          </cell>
          <cell r="J61">
            <v>228.34525000000031</v>
          </cell>
          <cell r="K61">
            <v>1382.9710781250005</v>
          </cell>
          <cell r="L61">
            <v>259.91234715464998</v>
          </cell>
          <cell r="M61">
            <v>219.94277700793918</v>
          </cell>
          <cell r="N61">
            <v>1415.4315724742783</v>
          </cell>
          <cell r="O61">
            <v>1068.3853886935631</v>
          </cell>
          <cell r="P61">
            <v>998.4392889783976</v>
          </cell>
          <cell r="Q61">
            <v>996.46231850729691</v>
          </cell>
          <cell r="R61">
            <v>872.48999542517959</v>
          </cell>
          <cell r="S61">
            <v>678.5858354423217</v>
          </cell>
          <cell r="T61">
            <v>650.58035329391441</v>
          </cell>
          <cell r="U61">
            <v>608.21011914231622</v>
          </cell>
        </row>
        <row r="62">
          <cell r="A62" t="str">
            <v>Deferred Revenues</v>
          </cell>
          <cell r="G62">
            <v>0</v>
          </cell>
          <cell r="H62">
            <v>-722</v>
          </cell>
          <cell r="I62">
            <v>0</v>
          </cell>
          <cell r="J62">
            <v>0</v>
          </cell>
          <cell r="K62">
            <v>0</v>
          </cell>
          <cell r="L62">
            <v>0</v>
          </cell>
          <cell r="M62">
            <v>0</v>
          </cell>
          <cell r="N62">
            <v>0</v>
          </cell>
          <cell r="O62">
            <v>0</v>
          </cell>
          <cell r="P62">
            <v>0</v>
          </cell>
          <cell r="Q62">
            <v>0</v>
          </cell>
          <cell r="R62">
            <v>0</v>
          </cell>
          <cell r="S62">
            <v>0</v>
          </cell>
          <cell r="T62">
            <v>0</v>
          </cell>
          <cell r="U62">
            <v>0</v>
          </cell>
        </row>
        <row r="63">
          <cell r="A63" t="str">
            <v>Change in non-cash working capital</v>
          </cell>
          <cell r="G63">
            <v>2378</v>
          </cell>
          <cell r="H63">
            <v>2146</v>
          </cell>
          <cell r="I63">
            <v>525.2578125</v>
          </cell>
          <cell r="J63">
            <v>1672.3452500000003</v>
          </cell>
          <cell r="K63">
            <v>1382.9710781250005</v>
          </cell>
          <cell r="L63">
            <v>-25.094073466351517</v>
          </cell>
          <cell r="M63">
            <v>-1000.1303576383657</v>
          </cell>
          <cell r="N63">
            <v>-1110.1106632421179</v>
          </cell>
          <cell r="O63">
            <v>-1421.3180798367393</v>
          </cell>
          <cell r="P63">
            <v>-1587.8783946392518</v>
          </cell>
          <cell r="Q63">
            <v>-1534.4026075336619</v>
          </cell>
          <cell r="R63">
            <v>-1093.1917424081048</v>
          </cell>
          <cell r="S63">
            <v>-745.94644314317793</v>
          </cell>
          <cell r="T63">
            <v>-621.51266202665556</v>
          </cell>
          <cell r="U63">
            <v>-450.64475707244128</v>
          </cell>
        </row>
        <row r="65">
          <cell r="A65" t="str">
            <v>Source: Company data, FactSet, BMO estimates</v>
          </cell>
        </row>
      </sheetData>
      <sheetData sheetId="5"/>
      <sheetData sheetId="6"/>
      <sheetData sheetId="7">
        <row r="3">
          <cell r="I3" t="str">
            <v>MDR Acinetobacter Infections Probability Adjust:</v>
          </cell>
          <cell r="J3">
            <v>0.6</v>
          </cell>
          <cell r="P3" t="str">
            <v>Hosp. Acquired Infections less Acine Probability Adjust:</v>
          </cell>
          <cell r="Q3">
            <v>0</v>
          </cell>
        </row>
        <row r="4">
          <cell r="B4" t="str">
            <v>Global share</v>
          </cell>
        </row>
        <row r="5">
          <cell r="B5" t="str">
            <v>US</v>
          </cell>
          <cell r="C5" t="str">
            <v>2016E</v>
          </cell>
          <cell r="D5" t="str">
            <v>2017E</v>
          </cell>
          <cell r="E5" t="str">
            <v>2018E</v>
          </cell>
          <cell r="F5" t="str">
            <v>2019E</v>
          </cell>
          <cell r="G5" t="str">
            <v>2020E</v>
          </cell>
          <cell r="H5" t="str">
            <v>2021E</v>
          </cell>
          <cell r="I5" t="str">
            <v>2022E</v>
          </cell>
          <cell r="J5" t="str">
            <v>2023E</v>
          </cell>
          <cell r="K5" t="str">
            <v>2024E</v>
          </cell>
          <cell r="L5" t="str">
            <v>2025E</v>
          </cell>
          <cell r="M5" t="str">
            <v>2026E</v>
          </cell>
          <cell r="N5" t="str">
            <v>2027E</v>
          </cell>
          <cell r="O5" t="str">
            <v>2028E</v>
          </cell>
          <cell r="P5" t="str">
            <v>2029E</v>
          </cell>
          <cell r="Q5" t="str">
            <v>2030E</v>
          </cell>
          <cell r="S5" t="str">
            <v>IP</v>
          </cell>
        </row>
        <row r="6">
          <cell r="B6" t="str">
            <v>Number of Acinetobacter inf patients ('000)</v>
          </cell>
          <cell r="C6">
            <v>80</v>
          </cell>
          <cell r="D6">
            <v>80.600000000000009</v>
          </cell>
          <cell r="E6">
            <v>81.20450000000001</v>
          </cell>
          <cell r="F6">
            <v>81.813533750000019</v>
          </cell>
          <cell r="G6">
            <v>82.42713525312503</v>
          </cell>
          <cell r="H6">
            <v>83.045338767523475</v>
          </cell>
          <cell r="I6">
            <v>83.668178808279905</v>
          </cell>
          <cell r="J6">
            <v>84.295690149342008</v>
          </cell>
          <cell r="K6">
            <v>84.927907825462071</v>
          </cell>
          <cell r="L6">
            <v>85.564867134153047</v>
          </cell>
          <cell r="M6">
            <v>86.2066036376592</v>
          </cell>
          <cell r="N6">
            <v>86.853153164941645</v>
          </cell>
          <cell r="O6">
            <v>87.504551813678717</v>
          </cell>
          <cell r="P6">
            <v>88.160835952281317</v>
          </cell>
          <cell r="Q6">
            <v>88.822042221923439</v>
          </cell>
          <cell r="S6">
            <v>2033</v>
          </cell>
        </row>
        <row r="7">
          <cell r="B7" t="str">
            <v>% Growth y/y</v>
          </cell>
          <cell r="D7">
            <v>7.4999999999999997E-3</v>
          </cell>
          <cell r="E7">
            <v>7.4999999999999997E-3</v>
          </cell>
          <cell r="F7">
            <v>7.4999999999999997E-3</v>
          </cell>
          <cell r="G7">
            <v>7.4999999999999997E-3</v>
          </cell>
          <cell r="H7">
            <v>7.4999999999999997E-3</v>
          </cell>
          <cell r="I7">
            <v>7.4999999999999997E-3</v>
          </cell>
          <cell r="J7">
            <v>7.4999999999999997E-3</v>
          </cell>
          <cell r="K7">
            <v>7.4999999999999997E-3</v>
          </cell>
          <cell r="L7">
            <v>7.4999999999999997E-3</v>
          </cell>
          <cell r="M7">
            <v>7.4999999999999997E-3</v>
          </cell>
          <cell r="N7">
            <v>7.4999999999999997E-3</v>
          </cell>
          <cell r="O7">
            <v>7.4999999999999997E-3</v>
          </cell>
          <cell r="P7">
            <v>7.4999999999999997E-3</v>
          </cell>
          <cell r="Q7">
            <v>7.4999999999999997E-3</v>
          </cell>
        </row>
        <row r="9">
          <cell r="B9" t="str">
            <v>Acinetobacter inf patients ('000)</v>
          </cell>
          <cell r="C9">
            <v>80</v>
          </cell>
          <cell r="D9">
            <v>80.600000000000009</v>
          </cell>
          <cell r="E9">
            <v>81.20450000000001</v>
          </cell>
          <cell r="F9">
            <v>81.813533750000019</v>
          </cell>
          <cell r="G9">
            <v>82.42713525312503</v>
          </cell>
          <cell r="H9">
            <v>83.045338767523475</v>
          </cell>
          <cell r="I9">
            <v>83.668178808279905</v>
          </cell>
          <cell r="J9">
            <v>84.295690149342008</v>
          </cell>
          <cell r="K9">
            <v>84.927907825462071</v>
          </cell>
          <cell r="L9">
            <v>85.564867134153047</v>
          </cell>
          <cell r="M9">
            <v>86.2066036376592</v>
          </cell>
          <cell r="N9">
            <v>86.853153164941645</v>
          </cell>
          <cell r="O9">
            <v>87.504551813678717</v>
          </cell>
          <cell r="P9">
            <v>88.160835952281317</v>
          </cell>
          <cell r="Q9">
            <v>88.822042221923439</v>
          </cell>
        </row>
        <row r="10">
          <cell r="B10" t="str">
            <v>% of MDR Acinetobacter inf patients</v>
          </cell>
          <cell r="C10">
            <v>0.6</v>
          </cell>
          <cell r="D10">
            <v>0.61</v>
          </cell>
          <cell r="E10">
            <v>0.62</v>
          </cell>
          <cell r="F10">
            <v>0.63</v>
          </cell>
          <cell r="G10">
            <v>0.64</v>
          </cell>
          <cell r="H10">
            <v>0.65</v>
          </cell>
          <cell r="I10">
            <v>0.66</v>
          </cell>
          <cell r="J10">
            <v>0.67</v>
          </cell>
          <cell r="K10">
            <v>0.68</v>
          </cell>
          <cell r="L10">
            <v>0.69000000000000006</v>
          </cell>
          <cell r="M10">
            <v>0.70000000000000007</v>
          </cell>
          <cell r="N10">
            <v>0.71000000000000008</v>
          </cell>
          <cell r="O10">
            <v>0.72000000000000008</v>
          </cell>
          <cell r="P10">
            <v>0.73000000000000009</v>
          </cell>
          <cell r="Q10">
            <v>0.7400000000000001</v>
          </cell>
        </row>
        <row r="11">
          <cell r="B11" t="str">
            <v>MDR Acinetobacter patients ('000)</v>
          </cell>
          <cell r="C11">
            <v>48</v>
          </cell>
          <cell r="D11">
            <v>49.166000000000004</v>
          </cell>
          <cell r="E11">
            <v>50.346790000000006</v>
          </cell>
          <cell r="F11">
            <v>51.542526262500012</v>
          </cell>
          <cell r="G11">
            <v>52.753366562000018</v>
          </cell>
          <cell r="H11">
            <v>53.979470198890262</v>
          </cell>
          <cell r="I11">
            <v>55.220998013464737</v>
          </cell>
          <cell r="J11">
            <v>56.478112400059146</v>
          </cell>
          <cell r="K11">
            <v>57.75097732131421</v>
          </cell>
          <cell r="L11">
            <v>59.039758322565611</v>
          </cell>
          <cell r="M11">
            <v>60.344622546361443</v>
          </cell>
          <cell r="N11">
            <v>61.665738747108577</v>
          </cell>
          <cell r="O11">
            <v>63.003277305848684</v>
          </cell>
          <cell r="P11">
            <v>64.357410245165369</v>
          </cell>
          <cell r="Q11">
            <v>65.728311244223349</v>
          </cell>
        </row>
        <row r="12">
          <cell r="B12" t="str">
            <v>% Eligible for ETX2514SUL</v>
          </cell>
          <cell r="C12">
            <v>0.97</v>
          </cell>
          <cell r="D12">
            <v>0.97</v>
          </cell>
          <cell r="E12">
            <v>0.97</v>
          </cell>
          <cell r="F12">
            <v>0.97</v>
          </cell>
          <cell r="G12">
            <v>0.97</v>
          </cell>
          <cell r="H12">
            <v>0.97</v>
          </cell>
          <cell r="I12">
            <v>0.97</v>
          </cell>
          <cell r="J12">
            <v>0.97</v>
          </cell>
          <cell r="K12">
            <v>0.97</v>
          </cell>
          <cell r="L12">
            <v>0.97</v>
          </cell>
          <cell r="M12">
            <v>0.97</v>
          </cell>
          <cell r="N12">
            <v>0.97</v>
          </cell>
          <cell r="O12">
            <v>0.97</v>
          </cell>
          <cell r="P12">
            <v>0.97</v>
          </cell>
          <cell r="Q12">
            <v>0.97</v>
          </cell>
        </row>
        <row r="13">
          <cell r="B13" t="str">
            <v>Eligible ETX2514SUL patients ('000)</v>
          </cell>
          <cell r="C13">
            <v>46.56</v>
          </cell>
          <cell r="D13">
            <v>47.691020000000002</v>
          </cell>
          <cell r="E13">
            <v>48.836386300000001</v>
          </cell>
          <cell r="F13">
            <v>49.996250474625008</v>
          </cell>
          <cell r="G13">
            <v>51.170765565140016</v>
          </cell>
          <cell r="H13">
            <v>52.360086092923552</v>
          </cell>
          <cell r="I13">
            <v>53.564368073060791</v>
          </cell>
          <cell r="J13">
            <v>54.783769028057371</v>
          </cell>
          <cell r="K13">
            <v>56.018448001674784</v>
          </cell>
          <cell r="L13">
            <v>57.26856557288864</v>
          </cell>
          <cell r="M13">
            <v>58.534283869970601</v>
          </cell>
          <cell r="N13">
            <v>59.815766584695318</v>
          </cell>
          <cell r="O13">
            <v>61.113178986673219</v>
          </cell>
          <cell r="P13">
            <v>62.426687937810406</v>
          </cell>
          <cell r="Q13">
            <v>63.756461906896646</v>
          </cell>
        </row>
        <row r="14">
          <cell r="B14" t="str">
            <v>% ETX2514SUL Market Share</v>
          </cell>
          <cell r="C14">
            <v>0</v>
          </cell>
          <cell r="D14">
            <v>0</v>
          </cell>
          <cell r="E14">
            <v>0</v>
          </cell>
          <cell r="F14">
            <v>0</v>
          </cell>
          <cell r="G14">
            <v>0</v>
          </cell>
          <cell r="H14">
            <v>2.4E-2</v>
          </cell>
          <cell r="I14">
            <v>6.4000000000000015E-2</v>
          </cell>
          <cell r="J14">
            <v>9.6000000000000002E-2</v>
          </cell>
          <cell r="K14">
            <v>0.128</v>
          </cell>
          <cell r="L14">
            <v>0.16000000000000003</v>
          </cell>
          <cell r="M14">
            <v>0.18400000000000002</v>
          </cell>
          <cell r="N14">
            <v>0.2</v>
          </cell>
          <cell r="O14">
            <v>0.21200000000000002</v>
          </cell>
          <cell r="P14">
            <v>0.22399999999999998</v>
          </cell>
          <cell r="Q14">
            <v>0.23199999999999998</v>
          </cell>
        </row>
        <row r="15">
          <cell r="B15" t="str">
            <v>ETX2514SUL Patients (000s)</v>
          </cell>
          <cell r="C15">
            <v>0</v>
          </cell>
          <cell r="D15">
            <v>0</v>
          </cell>
          <cell r="E15">
            <v>0</v>
          </cell>
          <cell r="F15">
            <v>0</v>
          </cell>
          <cell r="G15">
            <v>0</v>
          </cell>
          <cell r="H15">
            <v>1.2566420662301654</v>
          </cell>
          <cell r="I15">
            <v>3.4281195566758913</v>
          </cell>
          <cell r="J15">
            <v>5.2592418266935077</v>
          </cell>
          <cell r="K15">
            <v>7.1703613442143723</v>
          </cell>
          <cell r="L15">
            <v>9.1629704916621844</v>
          </cell>
          <cell r="M15">
            <v>10.770308232074592</v>
          </cell>
          <cell r="N15">
            <v>11.963153316939064</v>
          </cell>
          <cell r="O15">
            <v>12.955993945174724</v>
          </cell>
          <cell r="P15">
            <v>13.983578098069529</v>
          </cell>
          <cell r="Q15">
            <v>14.79149916240002</v>
          </cell>
        </row>
        <row r="17">
          <cell r="B17" t="str">
            <v>Net cost per day (IV 3x daily)</v>
          </cell>
          <cell r="H17">
            <v>1000</v>
          </cell>
          <cell r="I17">
            <v>1020</v>
          </cell>
          <cell r="J17">
            <v>1040.4000000000001</v>
          </cell>
          <cell r="K17">
            <v>1061.2080000000001</v>
          </cell>
          <cell r="L17">
            <v>1082.4321600000001</v>
          </cell>
          <cell r="M17">
            <v>1104.0808032</v>
          </cell>
          <cell r="N17">
            <v>1126.1624192639999</v>
          </cell>
          <cell r="O17">
            <v>1148.68566764928</v>
          </cell>
          <cell r="P17">
            <v>1171.6593810022657</v>
          </cell>
          <cell r="Q17">
            <v>1195.0925686223111</v>
          </cell>
        </row>
        <row r="18">
          <cell r="B18" t="str">
            <v>% Price increase</v>
          </cell>
          <cell r="I18">
            <v>0.02</v>
          </cell>
          <cell r="J18">
            <v>0.02</v>
          </cell>
          <cell r="K18">
            <v>0.02</v>
          </cell>
          <cell r="L18">
            <v>0.02</v>
          </cell>
          <cell r="M18">
            <v>0.02</v>
          </cell>
          <cell r="N18">
            <v>0.02</v>
          </cell>
          <cell r="O18">
            <v>0.02</v>
          </cell>
          <cell r="P18">
            <v>0.02</v>
          </cell>
          <cell r="Q18">
            <v>0.02</v>
          </cell>
        </row>
        <row r="19">
          <cell r="B19" t="str">
            <v>Duration of therapy, average (days)</v>
          </cell>
          <cell r="H19">
            <v>14</v>
          </cell>
          <cell r="I19">
            <v>14</v>
          </cell>
          <cell r="J19">
            <v>14</v>
          </cell>
          <cell r="K19">
            <v>14</v>
          </cell>
          <cell r="L19">
            <v>14</v>
          </cell>
          <cell r="M19">
            <v>14</v>
          </cell>
          <cell r="N19">
            <v>14</v>
          </cell>
          <cell r="O19">
            <v>14</v>
          </cell>
          <cell r="P19">
            <v>14</v>
          </cell>
          <cell r="Q19">
            <v>14</v>
          </cell>
        </row>
        <row r="20">
          <cell r="B20" t="str">
            <v>Compliance Rate</v>
          </cell>
          <cell r="H20">
            <v>0.9</v>
          </cell>
          <cell r="I20">
            <v>0.9</v>
          </cell>
          <cell r="J20">
            <v>0.9</v>
          </cell>
          <cell r="K20">
            <v>0.9</v>
          </cell>
          <cell r="L20">
            <v>0.9</v>
          </cell>
          <cell r="M20">
            <v>0.9</v>
          </cell>
          <cell r="N20">
            <v>0.9</v>
          </cell>
          <cell r="O20">
            <v>0.9</v>
          </cell>
          <cell r="P20">
            <v>0.9</v>
          </cell>
          <cell r="Q20">
            <v>0.9</v>
          </cell>
        </row>
        <row r="21">
          <cell r="B21" t="str">
            <v>Cost per cycle/patient</v>
          </cell>
          <cell r="H21">
            <v>12600</v>
          </cell>
          <cell r="I21">
            <v>12852</v>
          </cell>
          <cell r="J21">
            <v>13109.040000000003</v>
          </cell>
          <cell r="K21">
            <v>13371.220800000001</v>
          </cell>
          <cell r="L21">
            <v>13638.645216000001</v>
          </cell>
          <cell r="M21">
            <v>13911.418120319999</v>
          </cell>
          <cell r="N21">
            <v>14189.646482726399</v>
          </cell>
          <cell r="O21">
            <v>14473.439412380929</v>
          </cell>
          <cell r="P21">
            <v>14762.908200628548</v>
          </cell>
          <cell r="Q21">
            <v>15058.16636464112</v>
          </cell>
        </row>
        <row r="22">
          <cell r="B22" t="str">
            <v>US Acinetobacter Inf-ETX2514-Sulbactam Sales ($mn) — unadjusted</v>
          </cell>
          <cell r="H22">
            <v>15.833690034500083</v>
          </cell>
          <cell r="I22">
            <v>44.058192542398551</v>
          </cell>
          <cell r="J22">
            <v>68.943611475798278</v>
          </cell>
          <cell r="K22">
            <v>95.876484749275193</v>
          </cell>
          <cell r="L22">
            <v>124.97050366045764</v>
          </cell>
          <cell r="M22">
            <v>149.83026110111413</v>
          </cell>
          <cell r="N22">
            <v>169.75291638602104</v>
          </cell>
          <cell r="O22">
            <v>187.51779339266054</v>
          </cell>
          <cell r="P22">
            <v>206.4382797781204</v>
          </cell>
          <cell r="Q22">
            <v>222.73285516986928</v>
          </cell>
        </row>
        <row r="23">
          <cell r="B23" t="str">
            <v>Risk adjusted sales</v>
          </cell>
          <cell r="H23">
            <v>9.5002140207000494</v>
          </cell>
          <cell r="I23">
            <v>26.434915525439131</v>
          </cell>
          <cell r="J23">
            <v>41.366166885478968</v>
          </cell>
          <cell r="K23">
            <v>57.525890849565116</v>
          </cell>
          <cell r="L23">
            <v>74.982302196274574</v>
          </cell>
          <cell r="M23">
            <v>89.898156660668477</v>
          </cell>
          <cell r="N23">
            <v>101.85174983161262</v>
          </cell>
          <cell r="O23">
            <v>112.51067603559632</v>
          </cell>
          <cell r="P23">
            <v>123.86296786687224</v>
          </cell>
          <cell r="Q23">
            <v>133.63971310192156</v>
          </cell>
        </row>
        <row r="25">
          <cell r="B25" t="str">
            <v>Europe</v>
          </cell>
          <cell r="C25" t="str">
            <v>2016E</v>
          </cell>
          <cell r="D25" t="str">
            <v>2017E</v>
          </cell>
          <cell r="E25" t="str">
            <v>2018E</v>
          </cell>
          <cell r="F25" t="str">
            <v>2019E</v>
          </cell>
          <cell r="G25" t="str">
            <v>2020E</v>
          </cell>
          <cell r="H25" t="str">
            <v>2021E</v>
          </cell>
          <cell r="I25" t="str">
            <v>2022E</v>
          </cell>
          <cell r="J25" t="str">
            <v>2023E</v>
          </cell>
          <cell r="K25" t="str">
            <v>2024E</v>
          </cell>
          <cell r="L25" t="str">
            <v>2025E</v>
          </cell>
          <cell r="M25" t="str">
            <v>2026E</v>
          </cell>
          <cell r="N25" t="str">
            <v>2027E</v>
          </cell>
          <cell r="O25" t="str">
            <v>2028E</v>
          </cell>
          <cell r="P25" t="str">
            <v>2029E</v>
          </cell>
          <cell r="Q25" t="str">
            <v>2030E</v>
          </cell>
          <cell r="S25" t="str">
            <v>IP</v>
          </cell>
        </row>
        <row r="26">
          <cell r="B26" t="str">
            <v>Number of Acinetobacter inf patients ('000)</v>
          </cell>
          <cell r="C26">
            <v>105</v>
          </cell>
          <cell r="D26">
            <v>105.78750000000001</v>
          </cell>
          <cell r="E26">
            <v>106.58090625000001</v>
          </cell>
          <cell r="F26">
            <v>107.38026304687502</v>
          </cell>
          <cell r="G26">
            <v>108.18561501972658</v>
          </cell>
          <cell r="H26">
            <v>108.99700713237453</v>
          </cell>
          <cell r="I26">
            <v>109.81448468586736</v>
          </cell>
          <cell r="J26">
            <v>110.63809332101137</v>
          </cell>
          <cell r="K26">
            <v>111.46787902091896</v>
          </cell>
          <cell r="L26">
            <v>112.30388811357585</v>
          </cell>
          <cell r="M26">
            <v>113.14616727442768</v>
          </cell>
          <cell r="N26">
            <v>113.9947635289859</v>
          </cell>
          <cell r="O26">
            <v>114.8497242554533</v>
          </cell>
          <cell r="P26">
            <v>115.71109718736921</v>
          </cell>
          <cell r="Q26">
            <v>116.57893041627449</v>
          </cell>
          <cell r="S26">
            <v>2035</v>
          </cell>
        </row>
        <row r="27">
          <cell r="B27" t="str">
            <v>% Growth y/y</v>
          </cell>
          <cell r="D27">
            <v>7.4999999999999997E-3</v>
          </cell>
          <cell r="E27">
            <v>7.4999999999999997E-3</v>
          </cell>
          <cell r="F27">
            <v>7.4999999999999997E-3</v>
          </cell>
          <cell r="G27">
            <v>7.4999999999999997E-3</v>
          </cell>
          <cell r="H27">
            <v>7.4999999999999997E-3</v>
          </cell>
          <cell r="I27">
            <v>7.4999999999999997E-3</v>
          </cell>
          <cell r="J27">
            <v>7.4999999999999997E-3</v>
          </cell>
          <cell r="K27">
            <v>7.4999999999999997E-3</v>
          </cell>
          <cell r="L27">
            <v>7.4999999999999997E-3</v>
          </cell>
          <cell r="M27">
            <v>7.4999999999999997E-3</v>
          </cell>
          <cell r="N27">
            <v>7.4999999999999997E-3</v>
          </cell>
          <cell r="O27">
            <v>7.4999999999999997E-3</v>
          </cell>
          <cell r="P27">
            <v>7.4999999999999997E-3</v>
          </cell>
          <cell r="Q27">
            <v>7.4999999999999997E-3</v>
          </cell>
        </row>
        <row r="29">
          <cell r="B29" t="str">
            <v>Acinetobacter inf patients ('000)</v>
          </cell>
          <cell r="C29">
            <v>105</v>
          </cell>
          <cell r="D29">
            <v>105.78750000000001</v>
          </cell>
          <cell r="E29">
            <v>106.58090625000001</v>
          </cell>
          <cell r="F29">
            <v>107.38026304687502</v>
          </cell>
          <cell r="G29">
            <v>108.18561501972658</v>
          </cell>
          <cell r="H29">
            <v>108.99700713237453</v>
          </cell>
          <cell r="I29">
            <v>109.81448468586736</v>
          </cell>
          <cell r="J29">
            <v>110.63809332101137</v>
          </cell>
          <cell r="K29">
            <v>111.46787902091896</v>
          </cell>
          <cell r="L29">
            <v>112.30388811357585</v>
          </cell>
          <cell r="M29">
            <v>113.14616727442768</v>
          </cell>
          <cell r="N29">
            <v>113.9947635289859</v>
          </cell>
          <cell r="O29">
            <v>114.8497242554533</v>
          </cell>
          <cell r="P29">
            <v>115.71109718736921</v>
          </cell>
          <cell r="Q29">
            <v>116.57893041627449</v>
          </cell>
        </row>
        <row r="30">
          <cell r="B30" t="str">
            <v>% of MDR Acinetobacter inf patients</v>
          </cell>
          <cell r="C30">
            <v>0.65</v>
          </cell>
          <cell r="D30">
            <v>0.65</v>
          </cell>
          <cell r="E30">
            <v>0.65</v>
          </cell>
          <cell r="F30">
            <v>0.65</v>
          </cell>
          <cell r="G30">
            <v>0.65</v>
          </cell>
          <cell r="H30">
            <v>0.66</v>
          </cell>
          <cell r="I30">
            <v>0.66</v>
          </cell>
          <cell r="J30">
            <v>0.66</v>
          </cell>
          <cell r="K30">
            <v>0.66</v>
          </cell>
          <cell r="L30">
            <v>0.66</v>
          </cell>
          <cell r="M30">
            <v>0.67</v>
          </cell>
          <cell r="N30">
            <v>0.67</v>
          </cell>
          <cell r="O30">
            <v>0.67</v>
          </cell>
          <cell r="P30">
            <v>0.67</v>
          </cell>
          <cell r="Q30">
            <v>0.67</v>
          </cell>
        </row>
        <row r="31">
          <cell r="B31" t="str">
            <v>MDR Acinetobacter patients ('000)</v>
          </cell>
          <cell r="C31">
            <v>68.25</v>
          </cell>
          <cell r="D31">
            <v>68.761875000000003</v>
          </cell>
          <cell r="E31">
            <v>69.277589062500013</v>
          </cell>
          <cell r="F31">
            <v>69.797170980468763</v>
          </cell>
          <cell r="G31">
            <v>70.320649762822285</v>
          </cell>
          <cell r="H31">
            <v>71.938024707367191</v>
          </cell>
          <cell r="I31">
            <v>72.47755989267246</v>
          </cell>
          <cell r="J31">
            <v>73.021141591867504</v>
          </cell>
          <cell r="K31">
            <v>73.568800153806521</v>
          </cell>
          <cell r="L31">
            <v>74.120566154960059</v>
          </cell>
          <cell r="M31">
            <v>75.807932073866553</v>
          </cell>
          <cell r="N31">
            <v>76.376491564420562</v>
          </cell>
          <cell r="O31">
            <v>76.949315251153706</v>
          </cell>
          <cell r="P31">
            <v>77.526435115537367</v>
          </cell>
          <cell r="Q31">
            <v>78.107883378903907</v>
          </cell>
        </row>
        <row r="32">
          <cell r="B32" t="str">
            <v>% Eligible for ETX2514SUL</v>
          </cell>
          <cell r="C32">
            <v>0.97</v>
          </cell>
          <cell r="D32">
            <v>0.97</v>
          </cell>
          <cell r="E32">
            <v>0.97</v>
          </cell>
          <cell r="F32">
            <v>0.97</v>
          </cell>
          <cell r="G32">
            <v>0.97</v>
          </cell>
          <cell r="H32">
            <v>0.97</v>
          </cell>
          <cell r="I32">
            <v>0.97</v>
          </cell>
          <cell r="J32">
            <v>0.97</v>
          </cell>
          <cell r="K32">
            <v>0.97</v>
          </cell>
          <cell r="L32">
            <v>0.97</v>
          </cell>
          <cell r="M32">
            <v>0.97</v>
          </cell>
          <cell r="N32">
            <v>0.97</v>
          </cell>
          <cell r="O32">
            <v>0.97</v>
          </cell>
          <cell r="P32">
            <v>0.97</v>
          </cell>
          <cell r="Q32">
            <v>0.97</v>
          </cell>
        </row>
        <row r="33">
          <cell r="B33" t="str">
            <v>Eligible ETX2514SUL patients ('000)</v>
          </cell>
          <cell r="C33">
            <v>66.202500000000001</v>
          </cell>
          <cell r="D33">
            <v>66.699018750000008</v>
          </cell>
          <cell r="E33">
            <v>67.199261390625011</v>
          </cell>
          <cell r="F33">
            <v>67.703255851054692</v>
          </cell>
          <cell r="G33">
            <v>68.211030269937609</v>
          </cell>
          <cell r="H33">
            <v>69.779883966146173</v>
          </cell>
          <cell r="I33">
            <v>70.303233095892281</v>
          </cell>
          <cell r="J33">
            <v>70.830507344111481</v>
          </cell>
          <cell r="K33">
            <v>71.361736149192325</v>
          </cell>
          <cell r="L33">
            <v>71.89694917031126</v>
          </cell>
          <cell r="M33">
            <v>73.533694111650561</v>
          </cell>
          <cell r="N33">
            <v>74.08519681748794</v>
          </cell>
          <cell r="O33">
            <v>74.64083579361909</v>
          </cell>
          <cell r="P33">
            <v>75.200642062071239</v>
          </cell>
          <cell r="Q33">
            <v>75.764646877536791</v>
          </cell>
        </row>
        <row r="34">
          <cell r="B34" t="str">
            <v>% ETX2514SUL Market Share</v>
          </cell>
          <cell r="C34">
            <v>0</v>
          </cell>
          <cell r="D34">
            <v>0</v>
          </cell>
          <cell r="E34">
            <v>0</v>
          </cell>
          <cell r="F34">
            <v>0</v>
          </cell>
          <cell r="G34">
            <v>0</v>
          </cell>
          <cell r="H34">
            <v>0</v>
          </cell>
          <cell r="I34">
            <v>1.9200000000000002E-2</v>
          </cell>
          <cell r="J34">
            <v>5.1200000000000016E-2</v>
          </cell>
          <cell r="K34">
            <v>7.6800000000000007E-2</v>
          </cell>
          <cell r="L34">
            <v>0.1024</v>
          </cell>
          <cell r="M34">
            <v>0.12800000000000003</v>
          </cell>
          <cell r="N34">
            <v>0.14720000000000003</v>
          </cell>
          <cell r="O34">
            <v>0.16000000000000003</v>
          </cell>
          <cell r="P34">
            <v>0.16960000000000003</v>
          </cell>
          <cell r="Q34">
            <v>0.1792</v>
          </cell>
        </row>
        <row r="35">
          <cell r="B35" t="str">
            <v>ETX2514SUL Patients (000s)</v>
          </cell>
          <cell r="C35">
            <v>0</v>
          </cell>
          <cell r="D35">
            <v>0</v>
          </cell>
          <cell r="E35">
            <v>0</v>
          </cell>
          <cell r="F35">
            <v>0</v>
          </cell>
          <cell r="G35">
            <v>0</v>
          </cell>
          <cell r="H35">
            <v>0</v>
          </cell>
          <cell r="I35">
            <v>1.3498220754411319</v>
          </cell>
          <cell r="J35">
            <v>3.626521976018509</v>
          </cell>
          <cell r="K35">
            <v>5.4805813362579707</v>
          </cell>
          <cell r="L35">
            <v>7.3622475950398734</v>
          </cell>
          <cell r="M35">
            <v>9.4123128462912735</v>
          </cell>
          <cell r="N35">
            <v>10.905340971534226</v>
          </cell>
          <cell r="O35">
            <v>11.942533726979057</v>
          </cell>
          <cell r="P35">
            <v>12.754028893727284</v>
          </cell>
          <cell r="Q35">
            <v>13.577024720454594</v>
          </cell>
        </row>
        <row r="37">
          <cell r="B37" t="str">
            <v>Net cost per day (IV 3x daily)</v>
          </cell>
          <cell r="I37">
            <v>750</v>
          </cell>
          <cell r="J37">
            <v>742.5</v>
          </cell>
          <cell r="K37">
            <v>735.07500000000005</v>
          </cell>
          <cell r="L37">
            <v>727.72424999999998</v>
          </cell>
          <cell r="M37">
            <v>720.44700749999993</v>
          </cell>
          <cell r="N37">
            <v>713.24253742499991</v>
          </cell>
          <cell r="O37">
            <v>706.11011205074988</v>
          </cell>
          <cell r="P37">
            <v>699.04901093024239</v>
          </cell>
          <cell r="Q37">
            <v>692.05852082093998</v>
          </cell>
        </row>
        <row r="38">
          <cell r="B38" t="str">
            <v>% Price increase</v>
          </cell>
          <cell r="I38">
            <v>-0.01</v>
          </cell>
          <cell r="J38">
            <v>-0.01</v>
          </cell>
          <cell r="K38">
            <v>-0.01</v>
          </cell>
          <cell r="L38">
            <v>-0.01</v>
          </cell>
          <cell r="M38">
            <v>-0.01</v>
          </cell>
          <cell r="N38">
            <v>-0.01</v>
          </cell>
          <cell r="O38">
            <v>-0.01</v>
          </cell>
          <cell r="P38">
            <v>-0.01</v>
          </cell>
          <cell r="Q38">
            <v>-0.01</v>
          </cell>
        </row>
        <row r="39">
          <cell r="B39" t="str">
            <v>Duration of therapy, average (days)</v>
          </cell>
          <cell r="I39">
            <v>14</v>
          </cell>
          <cell r="J39">
            <v>14</v>
          </cell>
          <cell r="K39">
            <v>14</v>
          </cell>
          <cell r="L39">
            <v>14</v>
          </cell>
          <cell r="M39">
            <v>14</v>
          </cell>
          <cell r="N39">
            <v>14</v>
          </cell>
          <cell r="O39">
            <v>14</v>
          </cell>
          <cell r="P39">
            <v>14</v>
          </cell>
          <cell r="Q39">
            <v>14</v>
          </cell>
        </row>
        <row r="40">
          <cell r="B40" t="str">
            <v>Compliance Rate</v>
          </cell>
          <cell r="I40">
            <v>0.9</v>
          </cell>
          <cell r="J40">
            <v>0.9</v>
          </cell>
          <cell r="K40">
            <v>0.9</v>
          </cell>
          <cell r="L40">
            <v>0.9</v>
          </cell>
          <cell r="M40">
            <v>0.9</v>
          </cell>
          <cell r="N40">
            <v>0.9</v>
          </cell>
          <cell r="O40">
            <v>0.9</v>
          </cell>
          <cell r="P40">
            <v>0.9</v>
          </cell>
          <cell r="Q40">
            <v>0.9</v>
          </cell>
        </row>
        <row r="41">
          <cell r="B41" t="str">
            <v>Cost per cycle/patient</v>
          </cell>
          <cell r="I41">
            <v>9450</v>
          </cell>
          <cell r="J41">
            <v>9355.5</v>
          </cell>
          <cell r="K41">
            <v>9261.9450000000015</v>
          </cell>
          <cell r="L41">
            <v>9169.3255499999996</v>
          </cell>
          <cell r="M41">
            <v>9077.6322944999993</v>
          </cell>
          <cell r="N41">
            <v>8986.855971555</v>
          </cell>
          <cell r="O41">
            <v>8896.9874118394491</v>
          </cell>
          <cell r="P41">
            <v>8808.0175377210544</v>
          </cell>
          <cell r="Q41">
            <v>8719.9373623438441</v>
          </cell>
        </row>
        <row r="42">
          <cell r="B42" t="str">
            <v>EU Acinetobacter Inf-ETX2514-Sulbactam Sales ($mn) — unadjusted</v>
          </cell>
          <cell r="I42">
            <v>12.755818612918697</v>
          </cell>
          <cell r="J42">
            <v>33.927926346641158</v>
          </cell>
          <cell r="K42">
            <v>50.760842904447841</v>
          </cell>
          <cell r="L42">
            <v>67.506844978625153</v>
          </cell>
          <cell r="M42">
            <v>85.44151505943087</v>
          </cell>
          <cell r="N42">
            <v>98.004728631875764</v>
          </cell>
          <cell r="O42">
            <v>106.25257223440073</v>
          </cell>
          <cell r="P42">
            <v>112.33771017255097</v>
          </cell>
          <cell r="Q42">
            <v>118.39080512935799</v>
          </cell>
        </row>
        <row r="43">
          <cell r="B43" t="str">
            <v>Risk adjusted sales</v>
          </cell>
          <cell r="I43">
            <v>7.6534911677512181</v>
          </cell>
          <cell r="J43">
            <v>20.356755807984694</v>
          </cell>
          <cell r="K43">
            <v>30.456505742668703</v>
          </cell>
          <cell r="L43">
            <v>40.504106987175092</v>
          </cell>
          <cell r="M43">
            <v>51.264909035658519</v>
          </cell>
          <cell r="N43">
            <v>58.802837179125454</v>
          </cell>
          <cell r="O43">
            <v>63.751543340640438</v>
          </cell>
          <cell r="P43">
            <v>67.402626103530579</v>
          </cell>
          <cell r="Q43">
            <v>71.034483077614794</v>
          </cell>
        </row>
        <row r="46">
          <cell r="F46" t="str">
            <v>2019E</v>
          </cell>
          <cell r="G46" t="str">
            <v>2020E</v>
          </cell>
          <cell r="H46" t="str">
            <v>2021E</v>
          </cell>
          <cell r="I46" t="str">
            <v>2022E</v>
          </cell>
          <cell r="J46" t="str">
            <v>2023E</v>
          </cell>
          <cell r="K46" t="str">
            <v>2024E</v>
          </cell>
          <cell r="L46" t="str">
            <v>2025E</v>
          </cell>
          <cell r="M46" t="str">
            <v>2026E</v>
          </cell>
          <cell r="N46" t="str">
            <v>2027E</v>
          </cell>
          <cell r="O46" t="str">
            <v>2028E</v>
          </cell>
          <cell r="P46" t="str">
            <v>2029E</v>
          </cell>
          <cell r="Q46" t="str">
            <v>2030E</v>
          </cell>
        </row>
        <row r="47">
          <cell r="B47" t="str">
            <v>WW ETX2514SUL Sales ($mn)</v>
          </cell>
          <cell r="C47">
            <v>0</v>
          </cell>
          <cell r="D47">
            <v>0</v>
          </cell>
          <cell r="E47">
            <v>0</v>
          </cell>
          <cell r="F47">
            <v>0</v>
          </cell>
          <cell r="G47">
            <v>0</v>
          </cell>
          <cell r="H47">
            <v>9.5002140207000494</v>
          </cell>
          <cell r="I47">
            <v>34.08840669319035</v>
          </cell>
          <cell r="J47">
            <v>61.722922693463659</v>
          </cell>
          <cell r="K47">
            <v>87.982396592233812</v>
          </cell>
          <cell r="L47">
            <v>115.48640918344967</v>
          </cell>
          <cell r="M47">
            <v>141.16306569632701</v>
          </cell>
          <cell r="N47">
            <v>160.65458701073808</v>
          </cell>
          <cell r="O47">
            <v>176.26221937623677</v>
          </cell>
          <cell r="P47">
            <v>191.26559397040282</v>
          </cell>
          <cell r="Q47">
            <v>204.67419617953635</v>
          </cell>
        </row>
        <row r="48">
          <cell r="B48" t="str">
            <v>WW sales (unadjusted)</v>
          </cell>
          <cell r="H48">
            <v>15.833690034500083</v>
          </cell>
          <cell r="I48">
            <v>56.814011155317246</v>
          </cell>
          <cell r="J48">
            <v>102.87153782243944</v>
          </cell>
          <cell r="K48">
            <v>146.63732765372305</v>
          </cell>
          <cell r="L48">
            <v>192.47734863908278</v>
          </cell>
          <cell r="M48">
            <v>235.27177616054502</v>
          </cell>
          <cell r="N48">
            <v>267.75764501789683</v>
          </cell>
          <cell r="O48">
            <v>293.77036562706127</v>
          </cell>
          <cell r="P48">
            <v>318.77598995067137</v>
          </cell>
          <cell r="Q48">
            <v>341.12366029922725</v>
          </cell>
        </row>
        <row r="50">
          <cell r="B50" t="str">
            <v>Source: Company data, BMO Capital Markets estimates</v>
          </cell>
        </row>
      </sheetData>
      <sheetData sheetId="8"/>
      <sheetData sheetId="9"/>
      <sheetData sheetId="10"/>
      <sheetData sheetId="11">
        <row r="2">
          <cell r="B2" t="str">
            <v>Key Milestones for Entasis Clinical Programs</v>
          </cell>
        </row>
        <row r="4">
          <cell r="B4" t="str">
            <v>DRUG</v>
          </cell>
          <cell r="C4" t="str">
            <v>DISEASE</v>
          </cell>
          <cell r="D4" t="str">
            <v>EVENT TYPE</v>
          </cell>
          <cell r="E4" t="str">
            <v>MILESTONE</v>
          </cell>
          <cell r="F4" t="str">
            <v>NOTES</v>
          </cell>
          <cell r="G4" t="str">
            <v>ESTIMATED TIMELINE</v>
          </cell>
        </row>
        <row r="5">
          <cell r="F5" t="str">
            <v>NOTES</v>
          </cell>
          <cell r="G5">
            <v>2013</v>
          </cell>
          <cell r="H5">
            <v>2014</v>
          </cell>
          <cell r="I5">
            <v>2015</v>
          </cell>
          <cell r="J5">
            <v>2016</v>
          </cell>
          <cell r="M5">
            <v>2016</v>
          </cell>
          <cell r="N5">
            <v>2018</v>
          </cell>
          <cell r="R5">
            <v>2019</v>
          </cell>
          <cell r="S5">
            <v>2020</v>
          </cell>
          <cell r="T5">
            <v>2021</v>
          </cell>
          <cell r="U5">
            <v>2022</v>
          </cell>
          <cell r="W5" t="str">
            <v>Timing</v>
          </cell>
        </row>
        <row r="6">
          <cell r="A6" t="str">
            <v>MDR Benchmark</v>
          </cell>
          <cell r="B6" t="str">
            <v>ETX2514SUL (IV)</v>
          </cell>
          <cell r="C6" t="str">
            <v>MDR Acinetobacter Infection</v>
          </cell>
          <cell r="D6" t="str">
            <v>Clinical Data</v>
          </cell>
          <cell r="E6" t="str">
            <v>Phase 2 Data</v>
          </cell>
          <cell r="Q6" t="str">
            <v>4Q2018</v>
          </cell>
          <cell r="W6" t="str">
            <v>4Q2018</v>
          </cell>
        </row>
        <row r="7">
          <cell r="D7" t="str">
            <v>Clinical Trial</v>
          </cell>
          <cell r="E7" t="str">
            <v>Intiate Phase 3 Trial</v>
          </cell>
          <cell r="R7" t="str">
            <v>1Q2019</v>
          </cell>
          <cell r="W7" t="str">
            <v>1Q2019</v>
          </cell>
        </row>
        <row r="8">
          <cell r="D8" t="str">
            <v>Clinical Data</v>
          </cell>
          <cell r="E8" t="str">
            <v>Phase 3 Data</v>
          </cell>
          <cell r="S8">
            <v>2020</v>
          </cell>
          <cell r="W8" t="str">
            <v>2020</v>
          </cell>
        </row>
        <row r="9">
          <cell r="D9" t="str">
            <v>Commercial</v>
          </cell>
          <cell r="E9" t="str">
            <v>Launch - 2021</v>
          </cell>
          <cell r="T9">
            <v>2021</v>
          </cell>
        </row>
        <row r="10">
          <cell r="A10" t="str">
            <v>Hospital-acquired Disease</v>
          </cell>
          <cell r="C10" t="str">
            <v>Carbapenem-resistant infections
(Pseudomonas, CREand others)</v>
          </cell>
          <cell r="D10" t="str">
            <v>Clinical Data</v>
          </cell>
          <cell r="E10" t="str">
            <v>Phase 2 Data</v>
          </cell>
          <cell r="Q10" t="str">
            <v>4Q2018</v>
          </cell>
          <cell r="W10" t="str">
            <v>4Q2018</v>
          </cell>
        </row>
        <row r="11">
          <cell r="D11" t="str">
            <v>Clinical Trial</v>
          </cell>
          <cell r="E11" t="str">
            <v>Intiate Phase 3 Trial</v>
          </cell>
          <cell r="R11" t="str">
            <v>1Q2019</v>
          </cell>
          <cell r="W11" t="str">
            <v>1Q2019</v>
          </cell>
        </row>
        <row r="12">
          <cell r="D12" t="str">
            <v>Clinical Data</v>
          </cell>
          <cell r="E12" t="str">
            <v>Phase 3 Data</v>
          </cell>
          <cell r="S12">
            <v>2020</v>
          </cell>
          <cell r="W12" t="str">
            <v>2020</v>
          </cell>
        </row>
        <row r="13">
          <cell r="D13" t="str">
            <v>Commercial</v>
          </cell>
          <cell r="E13" t="str">
            <v>Launch - 2021</v>
          </cell>
          <cell r="T13">
            <v>2021</v>
          </cell>
          <cell r="W13" t="str">
            <v>2021</v>
          </cell>
        </row>
        <row r="14">
          <cell r="A14" t="str">
            <v>Unmet Need</v>
          </cell>
          <cell r="B14" t="str">
            <v>ETX0282CPDP (oral)</v>
          </cell>
          <cell r="C14" t="str">
            <v>Complicated UTIs
(Enterobacteriaceaeincluding ESBL-producing and CRE)</v>
          </cell>
          <cell r="D14" t="str">
            <v>Clinical Data</v>
          </cell>
          <cell r="E14" t="str">
            <v>Phase 1 SAD Data</v>
          </cell>
          <cell r="Q14" t="str">
            <v>4Q2018</v>
          </cell>
          <cell r="W14" t="str">
            <v>4Q2018</v>
          </cell>
        </row>
        <row r="15">
          <cell r="D15" t="str">
            <v>Clinical Data</v>
          </cell>
          <cell r="E15" t="str">
            <v>Other Phase 1 Data</v>
          </cell>
          <cell r="R15" t="str">
            <v>1H2019</v>
          </cell>
          <cell r="W15" t="str">
            <v>1H2019</v>
          </cell>
        </row>
        <row r="16">
          <cell r="D16" t="str">
            <v>Commercial</v>
          </cell>
          <cell r="E16" t="str">
            <v>Launch - 2024</v>
          </cell>
          <cell r="W16" t="str">
            <v/>
          </cell>
        </row>
        <row r="17">
          <cell r="A17" t="str">
            <v>Grant Funded</v>
          </cell>
          <cell r="B17" t="str">
            <v>Zoliflodacin (oral)</v>
          </cell>
          <cell r="C17" t="str">
            <v>Uncomplicated
gonorrhea</v>
          </cell>
          <cell r="D17" t="str">
            <v>Clinical Trial</v>
          </cell>
          <cell r="E17" t="str">
            <v>Intiate Phase 3 Trial</v>
          </cell>
          <cell r="R17">
            <v>2019</v>
          </cell>
          <cell r="W17" t="str">
            <v>2019</v>
          </cell>
        </row>
        <row r="18">
          <cell r="D18" t="str">
            <v>Clinical Trial</v>
          </cell>
          <cell r="E18" t="str">
            <v>Phase 3 Data</v>
          </cell>
          <cell r="T18">
            <v>2021</v>
          </cell>
          <cell r="W18" t="str">
            <v>2021</v>
          </cell>
        </row>
        <row r="19">
          <cell r="D19" t="str">
            <v>Commercial</v>
          </cell>
          <cell r="E19" t="str">
            <v>Launch - 2022</v>
          </cell>
          <cell r="U19">
            <v>2022</v>
          </cell>
          <cell r="W19" t="str">
            <v>2022</v>
          </cell>
        </row>
        <row r="20">
          <cell r="A20" t="str">
            <v>Other</v>
          </cell>
          <cell r="B20" t="str">
            <v>NBP Program (IV)</v>
          </cell>
          <cell r="C20" t="str">
            <v>Gram-negative infections (initially multi-drug resistant Pseudomonas)</v>
          </cell>
          <cell r="D20" t="str">
            <v>Clinical Trial</v>
          </cell>
          <cell r="E20" t="str">
            <v>Preclinical data</v>
          </cell>
          <cell r="R20">
            <v>2019</v>
          </cell>
          <cell r="W20" t="str">
            <v>2019</v>
          </cell>
        </row>
        <row r="21">
          <cell r="D21" t="str">
            <v>Clinical Trial</v>
          </cell>
          <cell r="E21" t="str">
            <v>Initiate Phase 1</v>
          </cell>
          <cell r="R21">
            <v>2019</v>
          </cell>
        </row>
        <row r="22">
          <cell r="E22" t="str">
            <v xml:space="preserve"> </v>
          </cell>
          <cell r="W22" t="str">
            <v/>
          </cell>
        </row>
        <row r="23">
          <cell r="B23" t="str">
            <v>IV: Intravenous; MDR: Multi-durg Resistant; SAD: Single Dose Ascending</v>
          </cell>
          <cell r="W23" t="str">
            <v/>
          </cell>
        </row>
        <row r="24">
          <cell r="B24" t="str">
            <v>E: BMO timeline estimates</v>
          </cell>
        </row>
        <row r="25">
          <cell r="B25" t="str">
            <v>Source: Company Data, clinicaltrials.gov, BMO estimates</v>
          </cell>
        </row>
        <row r="109">
          <cell r="AD109">
            <v>940000</v>
          </cell>
        </row>
        <row r="110">
          <cell r="AD110">
            <v>1.1190476190476191</v>
          </cell>
        </row>
        <row r="111">
          <cell r="AD111">
            <v>0.8936170212765957</v>
          </cell>
        </row>
        <row r="112">
          <cell r="AD112">
            <v>0.1063829787234043</v>
          </cell>
        </row>
      </sheetData>
      <sheetData sheetId="12"/>
      <sheetData sheetId="13"/>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ueMatrix - HealthCare"/>
      <sheetName val="Earnings Snapshot"/>
      <sheetName val="Cover"/>
      <sheetName val="Model"/>
      <sheetName val="DCF"/>
      <sheetName val="NPV"/>
      <sheetName val="Sales by Indication"/>
      <sheetName val="ETX2514SUL"/>
      <sheetName val="ETX0282CPDP"/>
      <sheetName val="Zoliflodacin"/>
      <sheetName val="Product Valuation"/>
      <sheetName val="Milestones"/>
      <sheetName val="DCF No TV"/>
      <sheetName val="Competi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BlueMatrix - HealthCare"/>
      <sheetName val="Cover"/>
      <sheetName val="Milestones"/>
      <sheetName val="Model"/>
      <sheetName val="Handout Tables"/>
      <sheetName val="Guidance"/>
      <sheetName val="Earnings Snapshot"/>
      <sheetName val="Variance Table"/>
      <sheetName val="DCF w TV"/>
      <sheetName val="DCF no TV"/>
      <sheetName val="Baricitinib"/>
      <sheetName val="Jakafi"/>
      <sheetName val="Iclusig"/>
      <sheetName val="Epacadostat"/>
      <sheetName val="Capmatinib"/>
      <sheetName val="Pipeline"/>
      <sheetName val="ASCO17"/>
      <sheetName val="CCR2-CCL2 (PF-0413630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F3"/>
        </row>
        <row r="4">
          <cell r="D4" t="str">
            <v>2012A</v>
          </cell>
          <cell r="E4" t="str">
            <v>2015A</v>
          </cell>
          <cell r="F4" t="str">
            <v>2020E</v>
          </cell>
          <cell r="K4" t="str">
            <v>$mns except per share amounts</v>
          </cell>
          <cell r="L4"/>
          <cell r="M4" t="str">
            <v>2017E</v>
          </cell>
          <cell r="N4" t="str">
            <v>2018E</v>
          </cell>
          <cell r="O4" t="str">
            <v>2019E</v>
          </cell>
          <cell r="P4" t="str">
            <v>2020E</v>
          </cell>
        </row>
        <row r="5">
          <cell r="C5" t="str">
            <v>Jakafi</v>
          </cell>
          <cell r="D5">
            <v>136.00200000000001</v>
          </cell>
          <cell r="E5">
            <v>601.01599999999996</v>
          </cell>
          <cell r="F5">
            <v>1717.9669414331115</v>
          </cell>
          <cell r="K5"/>
          <cell r="L5"/>
          <cell r="M5"/>
          <cell r="N5"/>
          <cell r="O5"/>
          <cell r="P5"/>
          <cell r="U5" t="str">
            <v>2017E</v>
          </cell>
          <cell r="V5" t="str">
            <v>2018E</v>
          </cell>
          <cell r="W5" t="str">
            <v>2019E</v>
          </cell>
          <cell r="X5" t="str">
            <v>2020E</v>
          </cell>
        </row>
        <row r="6">
          <cell r="C6" t="str">
            <v>Jakavi Royalties</v>
          </cell>
          <cell r="D6">
            <v>0</v>
          </cell>
          <cell r="E6">
            <v>0</v>
          </cell>
          <cell r="F6">
            <v>252.33506305202008</v>
          </cell>
          <cell r="K6" t="str">
            <v>Jakafi</v>
          </cell>
          <cell r="L6"/>
          <cell r="M6"/>
          <cell r="N6"/>
          <cell r="O6"/>
          <cell r="P6"/>
          <cell r="S6" t="str">
            <v>Jakafi</v>
          </cell>
          <cell r="U6">
            <v>1107</v>
          </cell>
          <cell r="V6">
            <v>1334</v>
          </cell>
          <cell r="W6">
            <v>1480</v>
          </cell>
          <cell r="X6">
            <v>1656</v>
          </cell>
        </row>
        <row r="7">
          <cell r="C7" t="str">
            <v>Baricitinib Royalties</v>
          </cell>
          <cell r="D7">
            <v>0</v>
          </cell>
          <cell r="E7">
            <v>0</v>
          </cell>
          <cell r="F7">
            <v>247.5147716156805</v>
          </cell>
          <cell r="K7" t="str">
            <v>BMO Capital Markets</v>
          </cell>
          <cell r="L7"/>
          <cell r="M7">
            <v>1148.0617024425528</v>
          </cell>
          <cell r="N7">
            <v>1418.139574473993</v>
          </cell>
          <cell r="O7">
            <v>1555.1077936974266</v>
          </cell>
          <cell r="P7">
            <v>1717.9669414331115</v>
          </cell>
          <cell r="S7" t="str">
            <v>Jakavi</v>
          </cell>
          <cell r="U7">
            <v>139</v>
          </cell>
          <cell r="V7">
            <v>168</v>
          </cell>
          <cell r="W7">
            <v>194</v>
          </cell>
          <cell r="X7">
            <v>218</v>
          </cell>
        </row>
        <row r="8">
          <cell r="C8" t="str">
            <v>Epacadostat</v>
          </cell>
          <cell r="D8">
            <v>0</v>
          </cell>
          <cell r="E8">
            <v>0</v>
          </cell>
          <cell r="F8">
            <v>199.08443714877438</v>
          </cell>
          <cell r="K8" t="str">
            <v>Consensus</v>
          </cell>
          <cell r="L8"/>
          <cell r="M8">
            <v>1114.0745999999999</v>
          </cell>
          <cell r="N8">
            <v>1335.0319</v>
          </cell>
          <cell r="O8">
            <v>1532.3440000000001</v>
          </cell>
          <cell r="P8">
            <v>1698.7034000000001</v>
          </cell>
          <cell r="S8" t="str">
            <v>Baricitinib</v>
          </cell>
          <cell r="U8">
            <v>9</v>
          </cell>
          <cell r="V8">
            <v>42</v>
          </cell>
          <cell r="W8">
            <v>119</v>
          </cell>
          <cell r="X8">
            <v>212</v>
          </cell>
        </row>
        <row r="9">
          <cell r="D9">
            <v>136.00200000000001</v>
          </cell>
          <cell r="E9">
            <v>601.01599999999996</v>
          </cell>
          <cell r="F9">
            <v>2416.9012132495864</v>
          </cell>
          <cell r="G9" t="str">
            <v>(mn)</v>
          </cell>
          <cell r="K9" t="str">
            <v>BMO vs Consensus (%)</v>
          </cell>
          <cell r="L9"/>
          <cell r="M9">
            <v>3.0507025689799239E-2</v>
          </cell>
          <cell r="N9">
            <v>6.2251452174283628E-2</v>
          </cell>
          <cell r="O9">
            <v>1.4855537462493018E-2</v>
          </cell>
          <cell r="P9">
            <v>1.1340144155307819E-2</v>
          </cell>
          <cell r="S9" t="str">
            <v>Epacadostat</v>
          </cell>
          <cell r="U9">
            <v>0</v>
          </cell>
          <cell r="V9">
            <v>8</v>
          </cell>
          <cell r="W9">
            <v>77</v>
          </cell>
          <cell r="X9">
            <v>303</v>
          </cell>
        </row>
        <row r="10">
          <cell r="C10" t="str">
            <v>Total Revenue</v>
          </cell>
          <cell r="D10">
            <v>0.13600200000000001</v>
          </cell>
          <cell r="E10">
            <v>0.60101599999999999</v>
          </cell>
          <cell r="F10">
            <v>2.4169012132495862</v>
          </cell>
          <cell r="G10" t="str">
            <v>(bn)</v>
          </cell>
          <cell r="K10" t="str">
            <v>Jakavi Royalties</v>
          </cell>
          <cell r="L10"/>
          <cell r="M10"/>
          <cell r="N10"/>
          <cell r="O10"/>
          <cell r="P10"/>
          <cell r="S10" t="str">
            <v>Revenue</v>
          </cell>
          <cell r="U10">
            <v>1429</v>
          </cell>
          <cell r="V10">
            <v>1621</v>
          </cell>
          <cell r="W10">
            <v>2013</v>
          </cell>
          <cell r="X10">
            <v>2531</v>
          </cell>
        </row>
        <row r="11">
          <cell r="K11" t="str">
            <v>BMO Capital Markets</v>
          </cell>
          <cell r="L11"/>
          <cell r="M11">
            <v>149.96697982630263</v>
          </cell>
          <cell r="N11">
            <v>197.47896979710404</v>
          </cell>
          <cell r="O11">
            <v>229.3193997199881</v>
          </cell>
          <cell r="P11">
            <v>252.33506305202008</v>
          </cell>
          <cell r="S11" t="str">
            <v>EPS (non-GAAP)</v>
          </cell>
          <cell r="U11">
            <v>0.36</v>
          </cell>
          <cell r="V11">
            <v>0.84</v>
          </cell>
          <cell r="W11">
            <v>1.79</v>
          </cell>
          <cell r="X11">
            <v>2.92</v>
          </cell>
        </row>
        <row r="12">
          <cell r="K12" t="str">
            <v>Consensus</v>
          </cell>
          <cell r="L12"/>
          <cell r="M12">
            <v>146.63533000000001</v>
          </cell>
          <cell r="N12">
            <v>177.05600000000001</v>
          </cell>
          <cell r="O12">
            <v>203.994</v>
          </cell>
          <cell r="P12">
            <v>234.91333</v>
          </cell>
        </row>
        <row r="13">
          <cell r="K13" t="str">
            <v>BMO vs Consensus (%)</v>
          </cell>
          <cell r="L13"/>
          <cell r="M13">
            <v>2.2720648743400629E-2</v>
          </cell>
          <cell r="N13">
            <v>0.11534751602376669</v>
          </cell>
          <cell r="O13">
            <v>0.12414776767938318</v>
          </cell>
          <cell r="P13">
            <v>7.4162385983034929E-2</v>
          </cell>
        </row>
        <row r="14">
          <cell r="K14" t="str">
            <v>Baricitinib</v>
          </cell>
          <cell r="L14"/>
          <cell r="M14"/>
          <cell r="N14"/>
          <cell r="O14"/>
          <cell r="P14"/>
          <cell r="U14">
            <v>183</v>
          </cell>
          <cell r="V14">
            <v>119</v>
          </cell>
          <cell r="W14">
            <v>339</v>
          </cell>
          <cell r="X14">
            <v>657</v>
          </cell>
        </row>
        <row r="15">
          <cell r="B15" t="str">
            <v>?</v>
          </cell>
          <cell r="E15" t="str">
            <v>?</v>
          </cell>
          <cell r="H15" t="str">
            <v>2020 E</v>
          </cell>
          <cell r="K15" t="str">
            <v>BMO Capital Markets</v>
          </cell>
          <cell r="L15"/>
          <cell r="M15">
            <v>10.984614921347415</v>
          </cell>
          <cell r="N15">
            <v>60.683522920653147</v>
          </cell>
          <cell r="O15">
            <v>155.80239474883197</v>
          </cell>
          <cell r="P15">
            <v>247.5147716156805</v>
          </cell>
        </row>
        <row r="16">
          <cell r="K16" t="str">
            <v>Consensus</v>
          </cell>
          <cell r="L16"/>
          <cell r="M16">
            <v>5.7106250000000003</v>
          </cell>
          <cell r="N16">
            <v>34.600445000000001</v>
          </cell>
          <cell r="O16">
            <v>85.26925</v>
          </cell>
          <cell r="P16">
            <v>158.01399000000001</v>
          </cell>
        </row>
        <row r="17">
          <cell r="K17" t="str">
            <v>BMO vs Consensus (%)</v>
          </cell>
          <cell r="L17"/>
          <cell r="M17">
            <v>0.92353987897076317</v>
          </cell>
          <cell r="N17">
            <v>0.75383648738197295</v>
          </cell>
          <cell r="O17">
            <v>0.82718148393274205</v>
          </cell>
          <cell r="P17">
            <v>0.56641049071465432</v>
          </cell>
          <cell r="R17" t="str">
            <v>JAKAFI SALES OVER TIME</v>
          </cell>
        </row>
        <row r="18">
          <cell r="K18" t="str">
            <v>Epacadostat</v>
          </cell>
          <cell r="L18"/>
          <cell r="M18"/>
          <cell r="N18"/>
          <cell r="O18"/>
          <cell r="P18"/>
        </row>
        <row r="19">
          <cell r="K19" t="str">
            <v>BMO Capital Markets</v>
          </cell>
          <cell r="L19"/>
          <cell r="M19"/>
          <cell r="N19"/>
          <cell r="O19"/>
          <cell r="P19"/>
        </row>
        <row r="20">
          <cell r="K20" t="str">
            <v>Consensus</v>
          </cell>
          <cell r="L20"/>
          <cell r="M20"/>
          <cell r="N20"/>
          <cell r="O20"/>
          <cell r="P20"/>
        </row>
        <row r="21">
          <cell r="K21" t="str">
            <v>BMO vs Consensus (%)</v>
          </cell>
          <cell r="L21"/>
          <cell r="M21" t="e">
            <v>#DIV/0!</v>
          </cell>
          <cell r="N21" t="e">
            <v>#DIV/0!</v>
          </cell>
          <cell r="O21" t="e">
            <v>#DIV/0!</v>
          </cell>
          <cell r="P21" t="e">
            <v>#DIV/0!</v>
          </cell>
        </row>
        <row r="22">
          <cell r="K22" t="str">
            <v>Epacadostat</v>
          </cell>
          <cell r="L22"/>
          <cell r="M22"/>
          <cell r="N22"/>
          <cell r="O22"/>
          <cell r="P22"/>
          <cell r="S22" t="str">
            <v>MF, BMO</v>
          </cell>
          <cell r="T22">
            <v>327.79880678980493</v>
          </cell>
          <cell r="U22"/>
          <cell r="V22"/>
          <cell r="W22">
            <v>414.48835367821164</v>
          </cell>
          <cell r="X22"/>
          <cell r="Y22"/>
          <cell r="Z22">
            <v>497.75115846266453</v>
          </cell>
          <cell r="AA22"/>
          <cell r="AB22"/>
          <cell r="AC22">
            <v>575.16335629751836</v>
          </cell>
          <cell r="AD22"/>
          <cell r="AE22"/>
          <cell r="AF22">
            <v>689.29032770395418</v>
          </cell>
          <cell r="AG22"/>
          <cell r="AH22"/>
          <cell r="AI22">
            <v>739.2355579321129</v>
          </cell>
          <cell r="AJ22"/>
          <cell r="AK22"/>
          <cell r="AL22">
            <v>800.21083612201187</v>
          </cell>
          <cell r="AM22"/>
        </row>
        <row r="23">
          <cell r="K23" t="str">
            <v>BMO Capital Markets</v>
          </cell>
          <cell r="L23"/>
          <cell r="M23">
            <v>0</v>
          </cell>
          <cell r="N23">
            <v>0</v>
          </cell>
          <cell r="O23">
            <v>30.760262635879354</v>
          </cell>
          <cell r="P23">
            <v>199.08443714877438</v>
          </cell>
          <cell r="S23" t="str">
            <v>PV, BMO</v>
          </cell>
          <cell r="T23">
            <v>29.652193210195058</v>
          </cell>
          <cell r="U23"/>
          <cell r="V23"/>
          <cell r="W23">
            <v>186.66081089857883</v>
          </cell>
          <cell r="X23"/>
          <cell r="Y23"/>
          <cell r="Z23">
            <v>355.06484153733567</v>
          </cell>
          <cell r="AA23"/>
          <cell r="AB23"/>
          <cell r="AC23">
            <v>576.47414807763425</v>
          </cell>
          <cell r="AD23"/>
          <cell r="AE23"/>
          <cell r="AF23">
            <v>728.84924677003892</v>
          </cell>
          <cell r="AG23"/>
          <cell r="AH23"/>
          <cell r="AI23">
            <v>815.87223576531358</v>
          </cell>
          <cell r="AJ23"/>
          <cell r="AK23"/>
          <cell r="AL23">
            <v>917.75610531109965</v>
          </cell>
          <cell r="AM23"/>
        </row>
        <row r="24">
          <cell r="K24" t="str">
            <v>Consensus</v>
          </cell>
          <cell r="L24"/>
          <cell r="M24">
            <v>0</v>
          </cell>
          <cell r="N24">
            <v>21.224</v>
          </cell>
          <cell r="O24">
            <v>70.933750000000003</v>
          </cell>
          <cell r="P24">
            <v>309.14902000000001</v>
          </cell>
          <cell r="S24" t="str">
            <v>Consensus</v>
          </cell>
          <cell r="T24"/>
          <cell r="U24"/>
          <cell r="V24"/>
          <cell r="W24"/>
          <cell r="X24"/>
          <cell r="Y24"/>
          <cell r="Z24"/>
          <cell r="AA24"/>
          <cell r="AB24"/>
          <cell r="AC24"/>
          <cell r="AD24">
            <v>1114.0745999999999</v>
          </cell>
          <cell r="AE24"/>
          <cell r="AF24"/>
          <cell r="AG24">
            <v>1335.0319</v>
          </cell>
          <cell r="AH24"/>
          <cell r="AI24"/>
          <cell r="AJ24">
            <v>1532.3440000000001</v>
          </cell>
          <cell r="AK24"/>
          <cell r="AL24"/>
          <cell r="AM24">
            <v>1698.7034000000001</v>
          </cell>
        </row>
        <row r="25">
          <cell r="K25" t="str">
            <v>BMO vs Consensus (%)</v>
          </cell>
          <cell r="L25"/>
          <cell r="M25" t="str">
            <v>nm</v>
          </cell>
          <cell r="N25">
            <v>-1</v>
          </cell>
          <cell r="O25">
            <v>-0.56635222815825537</v>
          </cell>
          <cell r="P25">
            <v>-0.35602436278538296</v>
          </cell>
          <cell r="S25" t="str">
            <v>year</v>
          </cell>
          <cell r="T25">
            <v>2014</v>
          </cell>
          <cell r="U25"/>
          <cell r="V25"/>
          <cell r="W25">
            <v>2015</v>
          </cell>
          <cell r="X25"/>
          <cell r="Y25"/>
          <cell r="Z25">
            <v>2016</v>
          </cell>
          <cell r="AA25"/>
          <cell r="AB25"/>
          <cell r="AC25">
            <v>2017</v>
          </cell>
          <cell r="AD25"/>
          <cell r="AE25"/>
          <cell r="AF25">
            <v>2018</v>
          </cell>
          <cell r="AG25"/>
          <cell r="AH25"/>
          <cell r="AI25">
            <v>2019</v>
          </cell>
          <cell r="AJ25"/>
          <cell r="AK25"/>
          <cell r="AL25">
            <v>2020</v>
          </cell>
          <cell r="AM25"/>
        </row>
        <row r="26">
          <cell r="K26" t="str">
            <v>In $mns except per share amounts</v>
          </cell>
          <cell r="L26"/>
          <cell r="M26" t="str">
            <v>2017E</v>
          </cell>
          <cell r="N26" t="str">
            <v>2018E</v>
          </cell>
          <cell r="O26" t="str">
            <v>2019E</v>
          </cell>
          <cell r="P26" t="str">
            <v>2020E</v>
          </cell>
        </row>
        <row r="27">
          <cell r="K27"/>
          <cell r="L27"/>
          <cell r="M27"/>
          <cell r="N27"/>
          <cell r="O27"/>
          <cell r="P27"/>
        </row>
        <row r="28">
          <cell r="K28" t="str">
            <v>Total Revenue</v>
          </cell>
          <cell r="L28"/>
          <cell r="M28"/>
          <cell r="N28"/>
          <cell r="O28"/>
          <cell r="P28"/>
        </row>
        <row r="29">
          <cell r="K29" t="str">
            <v>BMO Capital Markets</v>
          </cell>
          <cell r="L29"/>
          <cell r="M29">
            <v>1520.2782244973941</v>
          </cell>
          <cell r="N29">
            <v>1753.9946486341969</v>
          </cell>
          <cell r="O29">
            <v>2051.6067948430114</v>
          </cell>
          <cell r="P29">
            <v>2508.7458096622022</v>
          </cell>
          <cell r="AL29" t="str">
            <v>bn sales</v>
          </cell>
          <cell r="AM29">
            <v>1.6987034000000001</v>
          </cell>
        </row>
        <row r="30">
          <cell r="K30" t="str">
            <v>Consensus</v>
          </cell>
          <cell r="L30"/>
          <cell r="M30">
            <v>1470.0083</v>
          </cell>
          <cell r="N30">
            <v>1667.7863</v>
          </cell>
          <cell r="O30">
            <v>2068.7046</v>
          </cell>
          <cell r="P30">
            <v>2669.3944999999999</v>
          </cell>
        </row>
        <row r="31">
          <cell r="K31" t="str">
            <v>BMO vs Consensus (%)</v>
          </cell>
          <cell r="L31"/>
          <cell r="M31">
            <v>3.4197034463951059E-2</v>
          </cell>
          <cell r="N31">
            <v>5.1690284681075171E-2</v>
          </cell>
          <cell r="O31">
            <v>-8.2649814560226131E-3</v>
          </cell>
          <cell r="P31">
            <v>-6.0181696762242387E-2</v>
          </cell>
        </row>
        <row r="32">
          <cell r="K32" t="str">
            <v>EPS</v>
          </cell>
          <cell r="L32"/>
          <cell r="M32"/>
          <cell r="N32"/>
          <cell r="O32"/>
          <cell r="P32"/>
        </row>
        <row r="33">
          <cell r="K33" t="str">
            <v>BMO Capital Markets</v>
          </cell>
          <cell r="L33"/>
          <cell r="M33">
            <v>0.37883030248988081</v>
          </cell>
          <cell r="N33">
            <v>0.90859017899259731</v>
          </cell>
          <cell r="O33">
            <v>1.3909521040709616</v>
          </cell>
          <cell r="P33">
            <v>2.6836677816193042</v>
          </cell>
        </row>
        <row r="34">
          <cell r="K34" t="str">
            <v>Consensus</v>
          </cell>
          <cell r="L34"/>
          <cell r="M34">
            <v>1.2</v>
          </cell>
          <cell r="N34">
            <v>1.3533333999999999</v>
          </cell>
          <cell r="O34">
            <v>3.0433333</v>
          </cell>
          <cell r="P34">
            <v>4.5049999999999999</v>
          </cell>
        </row>
        <row r="35">
          <cell r="K35" t="str">
            <v>BMO vs Consensus (%)</v>
          </cell>
          <cell r="L35"/>
          <cell r="M35">
            <v>-0.68430808125843257</v>
          </cell>
          <cell r="N35">
            <v>-0.32862797962970736</v>
          </cell>
          <cell r="O35">
            <v>-0.54295111085237968</v>
          </cell>
          <cell r="P35">
            <v>-0.40429128043966611</v>
          </cell>
        </row>
        <row r="36">
          <cell r="C36" t="str">
            <v>OLD INCORRECT LINKED</v>
          </cell>
        </row>
        <row r="45">
          <cell r="C45" t="str">
            <v>Jakafi PV Revenues</v>
          </cell>
        </row>
        <row r="46">
          <cell r="C46"/>
          <cell r="D46">
            <v>2016</v>
          </cell>
          <cell r="E46">
            <v>2017</v>
          </cell>
          <cell r="F46">
            <v>2018</v>
          </cell>
          <cell r="G46">
            <v>2019</v>
          </cell>
          <cell r="H46">
            <v>2020</v>
          </cell>
          <cell r="I46">
            <v>2021</v>
          </cell>
          <cell r="Q46" t="str">
            <v>Jakafi Patients on Treatment</v>
          </cell>
        </row>
        <row r="47">
          <cell r="C47" t="str">
            <v>US</v>
          </cell>
          <cell r="D47">
            <v>355.06484153733567</v>
          </cell>
          <cell r="E47">
            <v>576.47414807763425</v>
          </cell>
          <cell r="F47">
            <v>728.84924677003892</v>
          </cell>
          <cell r="G47">
            <v>815.87223576531358</v>
          </cell>
          <cell r="H47">
            <v>917.75610531109965</v>
          </cell>
          <cell r="I47">
            <v>1029.4362186066326</v>
          </cell>
          <cell r="P47"/>
          <cell r="Q47"/>
          <cell r="R47">
            <v>2014</v>
          </cell>
          <cell r="S47">
            <v>2015</v>
          </cell>
          <cell r="T47">
            <v>2016</v>
          </cell>
          <cell r="U47">
            <v>2017</v>
          </cell>
          <cell r="V47">
            <v>2018</v>
          </cell>
          <cell r="W47">
            <v>2019</v>
          </cell>
          <cell r="X47">
            <v>2020</v>
          </cell>
        </row>
        <row r="48">
          <cell r="C48" t="str">
            <v>ROW</v>
          </cell>
          <cell r="D48">
            <v>108.32848443366014</v>
          </cell>
          <cell r="E48">
            <v>188.24584716625213</v>
          </cell>
          <cell r="F48">
            <v>297.04118543565181</v>
          </cell>
          <cell r="G48">
            <v>410.81472198170701</v>
          </cell>
          <cell r="H48">
            <v>490.2177528018006</v>
          </cell>
          <cell r="I48">
            <v>555.04400425061874</v>
          </cell>
          <cell r="P48"/>
          <cell r="Q48" t="str">
            <v>MF</v>
          </cell>
          <cell r="R48">
            <v>4549.0798848812638</v>
          </cell>
          <cell r="S48">
            <v>5336.4081132230249</v>
          </cell>
          <cell r="T48">
            <v>5902.1414247075036</v>
          </cell>
          <cell r="U48">
            <v>6306.573514591435</v>
          </cell>
          <cell r="V48">
            <v>6900.1739301110974</v>
          </cell>
          <cell r="W48">
            <v>7306.8657231483548</v>
          </cell>
          <cell r="X48">
            <v>7679.1912036989934</v>
          </cell>
        </row>
        <row r="49">
          <cell r="P49"/>
          <cell r="Q49" t="str">
            <v>PV</v>
          </cell>
          <cell r="R49">
            <v>774.12883171771682</v>
          </cell>
          <cell r="S49">
            <v>3154.2567273568493</v>
          </cell>
          <cell r="T49">
            <v>5185.0754266205095</v>
          </cell>
          <cell r="U49">
            <v>7635.3032257284231</v>
          </cell>
          <cell r="V49">
            <v>8626.9701763546454</v>
          </cell>
          <cell r="W49">
            <v>9293.6944108626394</v>
          </cell>
          <cell r="X49">
            <v>9908.1108746918926</v>
          </cell>
        </row>
        <row r="50">
          <cell r="AI50" t="str">
            <v>Consensus Factset Array Product sales</v>
          </cell>
          <cell r="AM50" t="str">
            <v>xxxxxx</v>
          </cell>
        </row>
        <row r="51">
          <cell r="AF51">
            <v>2014</v>
          </cell>
          <cell r="AG51">
            <v>2015</v>
          </cell>
          <cell r="AH51">
            <v>2016</v>
          </cell>
          <cell r="AI51">
            <v>2017</v>
          </cell>
          <cell r="AJ51">
            <v>2018</v>
          </cell>
          <cell r="AK51">
            <v>2019</v>
          </cell>
          <cell r="AL51">
            <v>2020</v>
          </cell>
          <cell r="AM51" t="str">
            <v>xxxxxx</v>
          </cell>
        </row>
        <row r="52">
          <cell r="AI52" t="str">
            <v>Segment data</v>
          </cell>
          <cell r="AM52" t="str">
            <v>xxxxxx</v>
          </cell>
        </row>
        <row r="53">
          <cell r="AD53" t="str">
            <v>product rev, NET</v>
          </cell>
          <cell r="AF53">
            <v>357.56200000000001</v>
          </cell>
          <cell r="AG53">
            <v>601.01499999999999</v>
          </cell>
          <cell r="AH53">
            <v>882.404</v>
          </cell>
          <cell r="AI53">
            <v>1226.6732999999999</v>
          </cell>
          <cell r="AJ53">
            <v>1471.3633</v>
          </cell>
          <cell r="AK53">
            <v>1885.6849</v>
          </cell>
          <cell r="AL53">
            <v>2385.2523999999999</v>
          </cell>
          <cell r="AM53">
            <v>3191.7997999999998</v>
          </cell>
        </row>
        <row r="54">
          <cell r="AD54" t="str">
            <v>jakafi</v>
          </cell>
          <cell r="AF54" t="e">
            <v>#N/A</v>
          </cell>
          <cell r="AG54">
            <v>601.01499999999999</v>
          </cell>
          <cell r="AH54">
            <v>852.81600000000003</v>
          </cell>
          <cell r="AI54">
            <v>1114.0745999999999</v>
          </cell>
          <cell r="AJ54">
            <v>1335.0319</v>
          </cell>
          <cell r="AK54">
            <v>1532.3440000000001</v>
          </cell>
          <cell r="AL54">
            <v>1698.7034000000001</v>
          </cell>
          <cell r="AM54">
            <v>1864.9032999999999</v>
          </cell>
        </row>
        <row r="55">
          <cell r="AD55" t="str">
            <v>iclusig</v>
          </cell>
          <cell r="AF55" t="e">
            <v>#N/A</v>
          </cell>
          <cell r="AG55">
            <v>0</v>
          </cell>
          <cell r="AH55">
            <v>29.588000000000001</v>
          </cell>
          <cell r="AI55">
            <v>62.951816999999998</v>
          </cell>
          <cell r="AJ55">
            <v>79.094634999999997</v>
          </cell>
          <cell r="AK55">
            <v>94.232699999999994</v>
          </cell>
          <cell r="AL55">
            <v>104.72199999999999</v>
          </cell>
          <cell r="AM55">
            <v>120.631165</v>
          </cell>
        </row>
        <row r="56">
          <cell r="AD56" t="str">
            <v>epacadostat</v>
          </cell>
          <cell r="AF56" t="e">
            <v>#N/A</v>
          </cell>
          <cell r="AG56">
            <v>0</v>
          </cell>
          <cell r="AH56">
            <v>0</v>
          </cell>
          <cell r="AI56">
            <v>0</v>
          </cell>
          <cell r="AJ56">
            <v>21.224</v>
          </cell>
          <cell r="AK56">
            <v>70.933750000000003</v>
          </cell>
          <cell r="AL56">
            <v>309.14902000000001</v>
          </cell>
          <cell r="AM56">
            <v>989.97850000000005</v>
          </cell>
        </row>
        <row r="57">
          <cell r="AD57" t="str">
            <v>Early oncology</v>
          </cell>
          <cell r="AF57">
            <v>48.966000000000001</v>
          </cell>
          <cell r="AG57">
            <v>74.820999999999998</v>
          </cell>
          <cell r="AH57">
            <v>110.711</v>
          </cell>
          <cell r="AI57" t="e">
            <v>#N/A</v>
          </cell>
          <cell r="AJ57" t="e">
            <v>#N/A</v>
          </cell>
          <cell r="AK57" t="e">
            <v>#N/A</v>
          </cell>
          <cell r="AL57" t="e">
            <v>#N/A</v>
          </cell>
          <cell r="AM57" t="e">
            <v>#N/A</v>
          </cell>
        </row>
        <row r="58">
          <cell r="AD58" t="str">
            <v>product royalty rev</v>
          </cell>
          <cell r="AF58" t="e">
            <v>#N/A</v>
          </cell>
          <cell r="AG58" t="e">
            <v>#N/A</v>
          </cell>
          <cell r="AH58" t="e">
            <v>#N/A</v>
          </cell>
          <cell r="AI58">
            <v>148.26159999999999</v>
          </cell>
          <cell r="AJ58">
            <v>214.809</v>
          </cell>
          <cell r="AK58">
            <v>294.12200000000001</v>
          </cell>
          <cell r="AL58">
            <v>391.31979999999999</v>
          </cell>
          <cell r="AM58">
            <v>416.154</v>
          </cell>
        </row>
        <row r="59">
          <cell r="AD59" t="str">
            <v>jakavi royality</v>
          </cell>
          <cell r="AF59">
            <v>0</v>
          </cell>
          <cell r="AG59">
            <v>0</v>
          </cell>
          <cell r="AH59">
            <v>0</v>
          </cell>
          <cell r="AI59">
            <v>146.63533000000001</v>
          </cell>
          <cell r="AJ59">
            <v>177.05600000000001</v>
          </cell>
          <cell r="AK59">
            <v>203.994</v>
          </cell>
          <cell r="AL59">
            <v>234.91333</v>
          </cell>
          <cell r="AM59">
            <v>258.76900000000001</v>
          </cell>
        </row>
        <row r="60">
          <cell r="AD60" t="str">
            <v>baricitnib</v>
          </cell>
          <cell r="AF60">
            <v>104.857</v>
          </cell>
          <cell r="AG60">
            <v>77.856999999999999</v>
          </cell>
          <cell r="AH60">
            <v>112.512</v>
          </cell>
          <cell r="AI60">
            <v>5.7106250000000003</v>
          </cell>
          <cell r="AJ60">
            <v>34.600445000000001</v>
          </cell>
          <cell r="AK60">
            <v>85.26925</v>
          </cell>
          <cell r="AL60">
            <v>158.01399000000001</v>
          </cell>
          <cell r="AM60">
            <v>197.27776</v>
          </cell>
        </row>
        <row r="61">
          <cell r="AD61" t="str">
            <v>contract</v>
          </cell>
          <cell r="AF61">
            <v>0.11</v>
          </cell>
          <cell r="AG61">
            <v>5.8000000000000003E-2</v>
          </cell>
          <cell r="AH61">
            <v>9.1999999999999998E-2</v>
          </cell>
          <cell r="AI61">
            <v>138.5</v>
          </cell>
          <cell r="AJ61">
            <v>57.25</v>
          </cell>
          <cell r="AK61">
            <v>70</v>
          </cell>
          <cell r="AL61">
            <v>78</v>
          </cell>
          <cell r="AM61">
            <v>90</v>
          </cell>
        </row>
        <row r="62">
          <cell r="AD62" t="str">
            <v>license and royalty</v>
          </cell>
          <cell r="AI62">
            <v>0.12244444</v>
          </cell>
          <cell r="AJ62">
            <v>0.24640001</v>
          </cell>
          <cell r="AK62">
            <v>0.158</v>
          </cell>
          <cell r="AL62">
            <v>0.2</v>
          </cell>
          <cell r="AM62">
            <v>0</v>
          </cell>
        </row>
        <row r="63">
          <cell r="AH63" t="str">
            <v>NET SALES</v>
          </cell>
          <cell r="AI63" t="str">
            <v>Consensus Estimate</v>
          </cell>
          <cell r="AJ63"/>
        </row>
        <row r="64">
          <cell r="AI64">
            <v>1470.0083</v>
          </cell>
          <cell r="AJ64">
            <v>1667.7863</v>
          </cell>
          <cell r="AK64">
            <v>2068.7046</v>
          </cell>
          <cell r="AL64">
            <v>2669.3944999999999</v>
          </cell>
          <cell r="AM64" t="e">
            <v>#NUM!</v>
          </cell>
        </row>
        <row r="65">
          <cell r="AH65" t="str">
            <v>EPS</v>
          </cell>
          <cell r="AI65">
            <v>1.2</v>
          </cell>
          <cell r="AJ65">
            <v>1.3533333999999999</v>
          </cell>
          <cell r="AK65">
            <v>3.0433333</v>
          </cell>
          <cell r="AL65">
            <v>4.5049999999999999</v>
          </cell>
          <cell r="AM65" t="e">
            <v>#NUM!</v>
          </cell>
        </row>
        <row r="66">
          <cell r="AG66" t="str">
            <v>in fact set, data item, type in sales estimate, we can search in data items for Sales Estimate and select FE_ESTIMATE</v>
          </cell>
          <cell r="AI66"/>
          <cell r="AJ66"/>
          <cell r="AK66"/>
        </row>
        <row r="67">
          <cell r="AI67"/>
          <cell r="AJ67"/>
          <cell r="AK67"/>
        </row>
        <row r="68">
          <cell r="AG68" t="str">
            <v>FactSet Support15:43</v>
          </cell>
          <cell r="AI68"/>
          <cell r="AJ68"/>
          <cell r="AK68"/>
        </row>
        <row r="69">
          <cell r="C69" t="str">
            <v>Baricitinib Sales / Royalty</v>
          </cell>
          <cell r="R69" t="str">
            <v xml:space="preserve">year on year growth </v>
          </cell>
          <cell r="AI69"/>
          <cell r="AJ69"/>
          <cell r="AK69"/>
        </row>
        <row r="70">
          <cell r="D70" t="str">
            <v>2017E</v>
          </cell>
          <cell r="E70" t="str">
            <v>2018E</v>
          </cell>
          <cell r="F70" t="str">
            <v>2019E</v>
          </cell>
          <cell r="G70" t="str">
            <v>2020E</v>
          </cell>
          <cell r="H70" t="str">
            <v>2021E</v>
          </cell>
          <cell r="I70" t="str">
            <v>2022E</v>
          </cell>
          <cell r="J70" t="str">
            <v>2023E</v>
          </cell>
          <cell r="K70" t="str">
            <v>2024E</v>
          </cell>
          <cell r="L70" t="str">
            <v>2025E</v>
          </cell>
          <cell r="R70">
            <v>2014</v>
          </cell>
          <cell r="S70">
            <v>2015</v>
          </cell>
          <cell r="T70">
            <v>2016</v>
          </cell>
          <cell r="U70">
            <v>2017</v>
          </cell>
          <cell r="V70">
            <v>2018</v>
          </cell>
          <cell r="W70">
            <v>2019</v>
          </cell>
          <cell r="X70">
            <v>2020</v>
          </cell>
          <cell r="AG70" t="str">
            <v>The inputs we will want are Sales, Mean, Annual, Non Rolling, Current Unreported Year, and Latest Available</v>
          </cell>
          <cell r="AI70"/>
          <cell r="AJ70"/>
          <cell r="AK70"/>
        </row>
        <row r="71">
          <cell r="C71" t="str">
            <v>Sales</v>
          </cell>
          <cell r="D71">
            <v>57.801480579636333</v>
          </cell>
          <cell r="E71">
            <v>303.1069223666052</v>
          </cell>
          <cell r="F71">
            <v>725.22780325579117</v>
          </cell>
          <cell r="G71">
            <v>1104.059086462722</v>
          </cell>
          <cell r="H71">
            <v>1344.9072034463129</v>
          </cell>
          <cell r="I71">
            <v>1578.626617278497</v>
          </cell>
          <cell r="J71">
            <v>1798.7888394940242</v>
          </cell>
          <cell r="K71">
            <v>1937.4887500917744</v>
          </cell>
          <cell r="L71">
            <v>2252.285034466247</v>
          </cell>
          <cell r="Q71" t="str">
            <v>Myelofibrosis</v>
          </cell>
          <cell r="S71">
            <v>0.17307417065996655</v>
          </cell>
          <cell r="T71">
            <v>0.10601387665284712</v>
          </cell>
          <cell r="U71">
            <v>6.8522941214336219E-2</v>
          </cell>
          <cell r="V71">
            <v>9.412407770182285E-2</v>
          </cell>
          <cell r="W71">
            <v>5.8939353870853806E-2</v>
          </cell>
          <cell r="X71">
            <v>5.0955566265724617E-2</v>
          </cell>
        </row>
        <row r="72">
          <cell r="C72" t="str">
            <v>Royalties</v>
          </cell>
          <cell r="D72">
            <v>10.984614921347415</v>
          </cell>
          <cell r="E72">
            <v>60.683522920653147</v>
          </cell>
          <cell r="F72">
            <v>155.80239474883197</v>
          </cell>
          <cell r="G72">
            <v>247.5147716156805</v>
          </cell>
          <cell r="H72">
            <v>307.72680086157823</v>
          </cell>
          <cell r="I72">
            <v>366.9429204924092</v>
          </cell>
          <cell r="J72">
            <v>424.18509826844627</v>
          </cell>
          <cell r="K72">
            <v>460.24707502386133</v>
          </cell>
          <cell r="L72">
            <v>544.61695930588667</v>
          </cell>
          <cell r="Q72" t="str">
            <v>Polycythemia vera</v>
          </cell>
          <cell r="S72">
            <v>3.0745888773550254</v>
          </cell>
          <cell r="T72">
            <v>0.64383430861869351</v>
          </cell>
          <cell r="U72">
            <v>0.47255393557599712</v>
          </cell>
          <cell r="V72">
            <v>0.12987918374801888</v>
          </cell>
          <cell r="W72">
            <v>7.7283706895776128E-2</v>
          </cell>
          <cell r="X72">
            <v>6.6111111111111232E-2</v>
          </cell>
        </row>
        <row r="75">
          <cell r="T75" t="str">
            <v>2016 Y/Y Growth, U.S Patients on Jakafi  (BMO Estimates)</v>
          </cell>
        </row>
        <row r="111">
          <cell r="M111"/>
          <cell r="N111"/>
          <cell r="O111"/>
        </row>
        <row r="112">
          <cell r="M112"/>
          <cell r="N112"/>
          <cell r="O112"/>
        </row>
        <row r="114">
          <cell r="N114"/>
        </row>
        <row r="115">
          <cell r="C115" t="str">
            <v>United States</v>
          </cell>
          <cell r="D115">
            <v>0</v>
          </cell>
          <cell r="E115">
            <v>0</v>
          </cell>
          <cell r="F115">
            <v>0</v>
          </cell>
          <cell r="G115" t="str">
            <v>2015A</v>
          </cell>
          <cell r="H115" t="str">
            <v>2016A</v>
          </cell>
          <cell r="I115" t="str">
            <v>2017E</v>
          </cell>
          <cell r="J115" t="str">
            <v>2018E</v>
          </cell>
          <cell r="K115" t="str">
            <v>2019E</v>
          </cell>
          <cell r="L115" t="str">
            <v>2020E</v>
          </cell>
          <cell r="M115" t="str">
            <v>2021E</v>
          </cell>
          <cell r="N115" t="str">
            <v>2022E</v>
          </cell>
          <cell r="O115" t="str">
            <v>2023E</v>
          </cell>
          <cell r="P115" t="str">
            <v>2024E</v>
          </cell>
          <cell r="Q115" t="str">
            <v>2025E</v>
          </cell>
          <cell r="R115" t="str">
            <v>2026E</v>
          </cell>
          <cell r="S115" t="str">
            <v>2027E</v>
          </cell>
          <cell r="T115" t="str">
            <v>2028E</v>
          </cell>
          <cell r="U115" t="str">
            <v>2029E</v>
          </cell>
          <cell r="V115" t="str">
            <v>2030E</v>
          </cell>
        </row>
        <row r="116">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row>
        <row r="117">
          <cell r="C117" t="str">
            <v>US Population</v>
          </cell>
          <cell r="D117">
            <v>0</v>
          </cell>
          <cell r="E117">
            <v>0</v>
          </cell>
          <cell r="F117">
            <v>0</v>
          </cell>
          <cell r="G117">
            <v>321045.34606347757</v>
          </cell>
          <cell r="H117">
            <v>322548.13709987269</v>
          </cell>
          <cell r="I117">
            <v>323151.22132293833</v>
          </cell>
          <cell r="J117">
            <v>323755.43316243781</v>
          </cell>
          <cell r="K117">
            <v>324360.77472673147</v>
          </cell>
          <cell r="L117">
            <v>323453.89157799509</v>
          </cell>
          <cell r="M117">
            <v>324967.95684918086</v>
          </cell>
          <cell r="N117">
            <v>325575.56552905036</v>
          </cell>
          <cell r="O117">
            <v>326184.31028495461</v>
          </cell>
          <cell r="P117">
            <v>326794.19324107131</v>
          </cell>
          <cell r="Q117">
            <v>325880.50647606427</v>
          </cell>
          <cell r="R117">
            <v>328325.32631776482</v>
          </cell>
          <cell r="S117">
            <v>330787.76626514806</v>
          </cell>
          <cell r="T117">
            <v>333268.67451213667</v>
          </cell>
          <cell r="U117">
            <v>335768.1895709777</v>
          </cell>
          <cell r="V117">
            <v>338286.45099276007</v>
          </cell>
        </row>
        <row r="118">
          <cell r="C118">
            <v>0</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row>
        <row r="119">
          <cell r="C119" t="str">
            <v>Melanoma (% Probability of Success below)</v>
          </cell>
          <cell r="D119">
            <v>0</v>
          </cell>
          <cell r="E119">
            <v>0</v>
          </cell>
          <cell r="F119">
            <v>0</v>
          </cell>
          <cell r="G119" t="str">
            <v>2015A</v>
          </cell>
          <cell r="H119" t="str">
            <v>2016E</v>
          </cell>
          <cell r="I119" t="str">
            <v>2017E</v>
          </cell>
          <cell r="J119" t="str">
            <v>2018E</v>
          </cell>
          <cell r="K119" t="str">
            <v>2019E</v>
          </cell>
          <cell r="L119" t="str">
            <v>2020E</v>
          </cell>
          <cell r="M119" t="str">
            <v>2021E</v>
          </cell>
          <cell r="N119" t="str">
            <v>2022E</v>
          </cell>
          <cell r="O119" t="str">
            <v>2023E</v>
          </cell>
          <cell r="P119" t="str">
            <v>2024E</v>
          </cell>
          <cell r="Q119" t="str">
            <v>2025E</v>
          </cell>
          <cell r="R119" t="str">
            <v>2026E</v>
          </cell>
          <cell r="S119" t="str">
            <v>2027E</v>
          </cell>
          <cell r="T119" t="str">
            <v>2028E</v>
          </cell>
          <cell r="U119" t="str">
            <v>2029E</v>
          </cell>
          <cell r="V119" t="str">
            <v>2030E</v>
          </cell>
        </row>
        <row r="120">
          <cell r="C120">
            <v>0.8</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row>
        <row r="121">
          <cell r="C121" t="str">
            <v>US Incidence of Melanoma ('000)</v>
          </cell>
          <cell r="D121">
            <v>0</v>
          </cell>
          <cell r="E121">
            <v>0</v>
          </cell>
          <cell r="F121">
            <v>0</v>
          </cell>
          <cell r="G121">
            <v>73870</v>
          </cell>
          <cell r="H121">
            <v>76159.969999999987</v>
          </cell>
          <cell r="I121">
            <v>78520.929069999984</v>
          </cell>
          <cell r="J121">
            <v>80955.077871169982</v>
          </cell>
          <cell r="K121">
            <v>83464.685285176238</v>
          </cell>
          <cell r="L121">
            <v>86052.090529016699</v>
          </cell>
          <cell r="M121">
            <v>88719.705335416205</v>
          </cell>
          <cell r="N121">
            <v>91470.016200814105</v>
          </cell>
          <cell r="O121">
            <v>94305.586703039342</v>
          </cell>
          <cell r="P121">
            <v>97229.059890833552</v>
          </cell>
          <cell r="Q121">
            <v>100243.16074744938</v>
          </cell>
          <cell r="R121">
            <v>103350.69873062031</v>
          </cell>
          <cell r="S121">
            <v>106554.57039126953</v>
          </cell>
          <cell r="T121">
            <v>109857.76207339887</v>
          </cell>
          <cell r="U121">
            <v>113263.35269767423</v>
          </cell>
          <cell r="V121">
            <v>116774.51663130212</v>
          </cell>
        </row>
        <row r="122">
          <cell r="C122" t="str">
            <v>% Growth y/y</v>
          </cell>
          <cell r="D122">
            <v>0</v>
          </cell>
          <cell r="E122">
            <v>0</v>
          </cell>
          <cell r="F122">
            <v>0</v>
          </cell>
          <cell r="G122">
            <v>0</v>
          </cell>
          <cell r="H122">
            <v>3.1E-2</v>
          </cell>
          <cell r="I122">
            <v>3.1E-2</v>
          </cell>
          <cell r="J122">
            <v>3.1E-2</v>
          </cell>
          <cell r="K122">
            <v>3.1E-2</v>
          </cell>
          <cell r="L122">
            <v>3.1E-2</v>
          </cell>
          <cell r="M122">
            <v>3.1E-2</v>
          </cell>
          <cell r="N122">
            <v>3.1E-2</v>
          </cell>
          <cell r="O122">
            <v>3.1E-2</v>
          </cell>
          <cell r="P122">
            <v>3.1E-2</v>
          </cell>
          <cell r="Q122">
            <v>3.1E-2</v>
          </cell>
          <cell r="R122">
            <v>3.1E-2</v>
          </cell>
          <cell r="S122">
            <v>3.1E-2</v>
          </cell>
          <cell r="T122">
            <v>3.1E-2</v>
          </cell>
          <cell r="U122">
            <v>3.1E-2</v>
          </cell>
          <cell r="V122">
            <v>3.1E-2</v>
          </cell>
        </row>
        <row r="123">
          <cell r="C123" t="str">
            <v>% with advanced disease upon diagnosis</v>
          </cell>
          <cell r="D123">
            <v>0</v>
          </cell>
          <cell r="E123">
            <v>0</v>
          </cell>
          <cell r="F123">
            <v>0</v>
          </cell>
          <cell r="G123">
            <v>0.3</v>
          </cell>
          <cell r="H123">
            <v>0.3</v>
          </cell>
          <cell r="I123">
            <v>0.3</v>
          </cell>
          <cell r="J123">
            <v>0.3</v>
          </cell>
          <cell r="K123">
            <v>0.3</v>
          </cell>
          <cell r="L123">
            <v>0.3</v>
          </cell>
          <cell r="M123">
            <v>0.3</v>
          </cell>
          <cell r="N123">
            <v>0.3</v>
          </cell>
          <cell r="O123">
            <v>0.3</v>
          </cell>
          <cell r="P123">
            <v>0.3</v>
          </cell>
          <cell r="Q123">
            <v>0.3</v>
          </cell>
          <cell r="R123">
            <v>0.3</v>
          </cell>
          <cell r="S123">
            <v>0.3</v>
          </cell>
          <cell r="T123">
            <v>0.3</v>
          </cell>
          <cell r="U123">
            <v>0.3</v>
          </cell>
          <cell r="V123">
            <v>0.3</v>
          </cell>
        </row>
        <row r="124">
          <cell r="C124" t="str">
            <v>Number of patients with advanced melanoma</v>
          </cell>
          <cell r="D124">
            <v>0</v>
          </cell>
          <cell r="E124">
            <v>0</v>
          </cell>
          <cell r="F124">
            <v>0</v>
          </cell>
          <cell r="G124">
            <v>22161</v>
          </cell>
          <cell r="H124">
            <v>22847.990999999995</v>
          </cell>
          <cell r="I124">
            <v>23556.278720999995</v>
          </cell>
          <cell r="J124">
            <v>24286.523361350995</v>
          </cell>
          <cell r="K124">
            <v>25039.405585552871</v>
          </cell>
          <cell r="L124">
            <v>25815.627158705011</v>
          </cell>
          <cell r="M124">
            <v>26615.911600624862</v>
          </cell>
          <cell r="N124">
            <v>27441.004860244229</v>
          </cell>
          <cell r="O124">
            <v>28291.6760109118</v>
          </cell>
          <cell r="P124">
            <v>29168.717967250064</v>
          </cell>
          <cell r="Q124">
            <v>30072.948224234813</v>
          </cell>
          <cell r="R124">
            <v>31005.209619186091</v>
          </cell>
          <cell r="S124">
            <v>31966.371117380859</v>
          </cell>
          <cell r="T124">
            <v>32957.328622019661</v>
          </cell>
          <cell r="U124">
            <v>33979.005809302267</v>
          </cell>
          <cell r="V124">
            <v>35032.354989390631</v>
          </cell>
        </row>
        <row r="125">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row>
        <row r="126">
          <cell r="C126" t="str">
            <v>Patients receiving epacadostat</v>
          </cell>
          <cell r="D126">
            <v>0</v>
          </cell>
          <cell r="E126">
            <v>0</v>
          </cell>
          <cell r="F126">
            <v>0</v>
          </cell>
          <cell r="G126">
            <v>0</v>
          </cell>
          <cell r="H126">
            <v>0</v>
          </cell>
          <cell r="I126">
            <v>0</v>
          </cell>
          <cell r="J126">
            <v>0</v>
          </cell>
          <cell r="K126">
            <v>1251.9702792776436</v>
          </cell>
          <cell r="L126">
            <v>3226.9533948381263</v>
          </cell>
          <cell r="M126">
            <v>4657.7845301093503</v>
          </cell>
          <cell r="N126">
            <v>6311.4311178561729</v>
          </cell>
          <cell r="O126">
            <v>7497.2941428916274</v>
          </cell>
          <cell r="P126">
            <v>8458.9282105025177</v>
          </cell>
          <cell r="Q126">
            <v>9322.6139495127918</v>
          </cell>
          <cell r="R126">
            <v>9921.6670781395496</v>
          </cell>
          <cell r="S126">
            <v>10389.070613148779</v>
          </cell>
          <cell r="T126">
            <v>10875.918445266489</v>
          </cell>
          <cell r="U126">
            <v>10193.701742790679</v>
          </cell>
          <cell r="V126">
            <v>5254.8532484085945</v>
          </cell>
        </row>
        <row r="127">
          <cell r="C127" t="str">
            <v>% Market share epacadostat</v>
          </cell>
          <cell r="D127">
            <v>0</v>
          </cell>
          <cell r="E127">
            <v>0</v>
          </cell>
          <cell r="F127">
            <v>0</v>
          </cell>
          <cell r="G127">
            <v>0</v>
          </cell>
          <cell r="H127">
            <v>0</v>
          </cell>
          <cell r="I127">
            <v>0</v>
          </cell>
          <cell r="J127">
            <v>0</v>
          </cell>
          <cell r="K127">
            <v>0.05</v>
          </cell>
          <cell r="L127">
            <v>0.125</v>
          </cell>
          <cell r="M127">
            <v>0.17499999999999999</v>
          </cell>
          <cell r="N127">
            <v>0.23</v>
          </cell>
          <cell r="O127">
            <v>0.26500000000000001</v>
          </cell>
          <cell r="P127">
            <v>0.28999999999999998</v>
          </cell>
          <cell r="Q127">
            <v>0.31</v>
          </cell>
          <cell r="R127">
            <v>0.32</v>
          </cell>
          <cell r="S127">
            <v>0.32500000000000001</v>
          </cell>
          <cell r="T127">
            <v>0.33</v>
          </cell>
          <cell r="U127">
            <v>0.3</v>
          </cell>
          <cell r="V127">
            <v>0.15</v>
          </cell>
        </row>
        <row r="128">
          <cell r="C128">
            <v>0</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row>
        <row r="129">
          <cell r="C129" t="str">
            <v>Monthly cost, gross</v>
          </cell>
          <cell r="D129">
            <v>0</v>
          </cell>
          <cell r="E129">
            <v>0</v>
          </cell>
          <cell r="F129">
            <v>0</v>
          </cell>
          <cell r="G129">
            <v>0</v>
          </cell>
          <cell r="H129">
            <v>0</v>
          </cell>
          <cell r="I129">
            <v>0</v>
          </cell>
          <cell r="J129">
            <v>0</v>
          </cell>
          <cell r="K129">
            <v>8000</v>
          </cell>
          <cell r="L129">
            <v>8160</v>
          </cell>
          <cell r="M129">
            <v>8323.2000000000007</v>
          </cell>
          <cell r="N129">
            <v>8489.6640000000007</v>
          </cell>
          <cell r="O129">
            <v>8659.4572800000005</v>
          </cell>
          <cell r="P129">
            <v>8832.6464255999999</v>
          </cell>
          <cell r="Q129">
            <v>9009.2993541119995</v>
          </cell>
          <cell r="R129">
            <v>9189.4853411942404</v>
          </cell>
          <cell r="S129">
            <v>9373.2750480181257</v>
          </cell>
          <cell r="T129">
            <v>9560.7405489784887</v>
          </cell>
          <cell r="U129">
            <v>9751.9553599580595</v>
          </cell>
          <cell r="V129">
            <v>9946.9944671572212</v>
          </cell>
        </row>
        <row r="130">
          <cell r="C130" t="str">
            <v>% Growth (y/y)</v>
          </cell>
          <cell r="D130">
            <v>0</v>
          </cell>
          <cell r="E130">
            <v>0</v>
          </cell>
          <cell r="F130">
            <v>0</v>
          </cell>
          <cell r="G130">
            <v>0</v>
          </cell>
          <cell r="H130">
            <v>0</v>
          </cell>
          <cell r="I130">
            <v>0</v>
          </cell>
          <cell r="J130">
            <v>0</v>
          </cell>
          <cell r="K130">
            <v>0</v>
          </cell>
          <cell r="L130">
            <v>0.02</v>
          </cell>
          <cell r="M130">
            <v>0.02</v>
          </cell>
          <cell r="N130">
            <v>0.02</v>
          </cell>
          <cell r="O130">
            <v>0.02</v>
          </cell>
          <cell r="P130">
            <v>0.02</v>
          </cell>
          <cell r="Q130">
            <v>0.02</v>
          </cell>
          <cell r="R130">
            <v>0.02</v>
          </cell>
          <cell r="S130">
            <v>0.02</v>
          </cell>
          <cell r="T130">
            <v>0.02</v>
          </cell>
          <cell r="U130">
            <v>0.02</v>
          </cell>
          <cell r="V130">
            <v>0.02</v>
          </cell>
        </row>
        <row r="131">
          <cell r="C131" t="str">
            <v>% Discount</v>
          </cell>
          <cell r="D131">
            <v>0</v>
          </cell>
          <cell r="E131">
            <v>0</v>
          </cell>
          <cell r="F131">
            <v>0</v>
          </cell>
          <cell r="G131">
            <v>0</v>
          </cell>
          <cell r="H131">
            <v>0</v>
          </cell>
          <cell r="I131">
            <v>0</v>
          </cell>
          <cell r="J131">
            <v>0</v>
          </cell>
          <cell r="K131">
            <v>0.15</v>
          </cell>
          <cell r="L131">
            <v>0.15</v>
          </cell>
          <cell r="M131">
            <v>0.15</v>
          </cell>
          <cell r="N131">
            <v>0.15</v>
          </cell>
          <cell r="O131">
            <v>0.15</v>
          </cell>
          <cell r="P131">
            <v>0.15</v>
          </cell>
          <cell r="Q131">
            <v>0.15</v>
          </cell>
          <cell r="R131">
            <v>0.15</v>
          </cell>
          <cell r="S131">
            <v>0.15</v>
          </cell>
          <cell r="T131">
            <v>0.15</v>
          </cell>
          <cell r="U131">
            <v>0.15</v>
          </cell>
          <cell r="V131">
            <v>0.15</v>
          </cell>
        </row>
        <row r="132">
          <cell r="C132" t="str">
            <v>Net price</v>
          </cell>
          <cell r="D132">
            <v>0</v>
          </cell>
          <cell r="E132">
            <v>0</v>
          </cell>
          <cell r="F132">
            <v>0</v>
          </cell>
          <cell r="G132">
            <v>0</v>
          </cell>
          <cell r="H132">
            <v>0</v>
          </cell>
          <cell r="I132">
            <v>0</v>
          </cell>
          <cell r="J132">
            <v>81600</v>
          </cell>
          <cell r="K132">
            <v>6800</v>
          </cell>
          <cell r="L132">
            <v>6936</v>
          </cell>
          <cell r="M132">
            <v>7074.72</v>
          </cell>
          <cell r="N132">
            <v>7216.2144000000008</v>
          </cell>
          <cell r="O132">
            <v>7360.5386880000005</v>
          </cell>
          <cell r="P132">
            <v>7507.7494617599996</v>
          </cell>
          <cell r="Q132">
            <v>7657.9044509951991</v>
          </cell>
          <cell r="R132">
            <v>7811.0625400151039</v>
          </cell>
          <cell r="S132">
            <v>7967.283790815407</v>
          </cell>
          <cell r="T132">
            <v>8126.6294666317153</v>
          </cell>
          <cell r="U132">
            <v>8289.1620559643507</v>
          </cell>
          <cell r="V132">
            <v>8454.9452970836373</v>
          </cell>
        </row>
        <row r="133">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row>
        <row r="134">
          <cell r="C134" t="str">
            <v>Avg duration (months)</v>
          </cell>
          <cell r="D134">
            <v>0</v>
          </cell>
          <cell r="E134">
            <v>0</v>
          </cell>
          <cell r="F134">
            <v>0</v>
          </cell>
          <cell r="G134">
            <v>0</v>
          </cell>
          <cell r="H134">
            <v>0</v>
          </cell>
          <cell r="I134">
            <v>0</v>
          </cell>
          <cell r="J134">
            <v>0</v>
          </cell>
          <cell r="K134">
            <v>4</v>
          </cell>
          <cell r="L134">
            <v>7</v>
          </cell>
          <cell r="M134">
            <v>8.5</v>
          </cell>
          <cell r="N134">
            <v>9.5</v>
          </cell>
          <cell r="O134">
            <v>10</v>
          </cell>
          <cell r="P134">
            <v>10</v>
          </cell>
          <cell r="Q134">
            <v>10</v>
          </cell>
          <cell r="R134">
            <v>10</v>
          </cell>
          <cell r="S134">
            <v>10</v>
          </cell>
          <cell r="T134">
            <v>10</v>
          </cell>
          <cell r="U134">
            <v>10</v>
          </cell>
          <cell r="V134">
            <v>10</v>
          </cell>
        </row>
        <row r="135">
          <cell r="C135" t="str">
            <v>Compliance</v>
          </cell>
          <cell r="D135">
            <v>0</v>
          </cell>
          <cell r="E135">
            <v>0</v>
          </cell>
          <cell r="F135">
            <v>0</v>
          </cell>
          <cell r="G135">
            <v>0</v>
          </cell>
          <cell r="H135">
            <v>0</v>
          </cell>
          <cell r="I135">
            <v>0</v>
          </cell>
          <cell r="J135">
            <v>0</v>
          </cell>
          <cell r="K135">
            <v>0.85</v>
          </cell>
          <cell r="L135">
            <v>0.85</v>
          </cell>
          <cell r="M135">
            <v>0.85</v>
          </cell>
          <cell r="N135">
            <v>0.85</v>
          </cell>
          <cell r="O135">
            <v>0.85</v>
          </cell>
          <cell r="P135">
            <v>0.85</v>
          </cell>
          <cell r="Q135">
            <v>0.85</v>
          </cell>
          <cell r="R135">
            <v>0.85</v>
          </cell>
          <cell r="S135">
            <v>0.85</v>
          </cell>
          <cell r="T135">
            <v>0.85</v>
          </cell>
          <cell r="U135">
            <v>0.85</v>
          </cell>
          <cell r="V135">
            <v>0.85</v>
          </cell>
        </row>
        <row r="136">
          <cell r="C136" t="str">
            <v>Price per course of therapy ($)</v>
          </cell>
          <cell r="D136">
            <v>0</v>
          </cell>
          <cell r="E136">
            <v>0</v>
          </cell>
          <cell r="F136">
            <v>0</v>
          </cell>
          <cell r="G136">
            <v>0</v>
          </cell>
          <cell r="H136">
            <v>0</v>
          </cell>
          <cell r="I136">
            <v>0</v>
          </cell>
          <cell r="J136">
            <v>0</v>
          </cell>
          <cell r="K136">
            <v>23120</v>
          </cell>
          <cell r="L136">
            <v>41269.200000000004</v>
          </cell>
          <cell r="M136">
            <v>51114.851999999999</v>
          </cell>
          <cell r="N136">
            <v>58270.931280000004</v>
          </cell>
          <cell r="O136">
            <v>62564.578848000005</v>
          </cell>
          <cell r="P136">
            <v>63815.870424959998</v>
          </cell>
          <cell r="Q136">
            <v>65092.187833459189</v>
          </cell>
          <cell r="R136">
            <v>66394.031590128376</v>
          </cell>
          <cell r="S136">
            <v>67721.912221930965</v>
          </cell>
          <cell r="T136">
            <v>69076.350466369578</v>
          </cell>
          <cell r="U136">
            <v>70457.87747569698</v>
          </cell>
          <cell r="V136">
            <v>71867.03502521092</v>
          </cell>
        </row>
        <row r="137">
          <cell r="C137" t="str">
            <v>% Growth y/y</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row>
        <row r="138">
          <cell r="C138">
            <v>0</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row>
        <row r="139">
          <cell r="C139" t="str">
            <v>US Epacadostat Melanoma Sales ($mn) (RISK-ADJUSTED)</v>
          </cell>
          <cell r="D139">
            <v>0</v>
          </cell>
          <cell r="E139">
            <v>0</v>
          </cell>
          <cell r="F139">
            <v>0</v>
          </cell>
          <cell r="G139">
            <v>0</v>
          </cell>
          <cell r="H139">
            <v>0</v>
          </cell>
          <cell r="I139">
            <v>0</v>
          </cell>
          <cell r="J139">
            <v>0</v>
          </cell>
          <cell r="K139">
            <v>23.156442285519297</v>
          </cell>
          <cell r="L139">
            <v>106.53902803380291</v>
          </cell>
          <cell r="M139">
            <v>190.46557352354318</v>
          </cell>
          <cell r="N139">
            <v>294.21837515764054</v>
          </cell>
          <cell r="O139">
            <v>375.25204043967346</v>
          </cell>
          <cell r="P139">
            <v>431.85109329237395</v>
          </cell>
          <cell r="Q139">
            <v>485.46347064041083</v>
          </cell>
          <cell r="R139">
            <v>526.99158193018718</v>
          </cell>
          <cell r="S139">
            <v>562.85418250488328</v>
          </cell>
          <cell r="T139">
            <v>601.01500333510501</v>
          </cell>
          <cell r="U139">
            <v>574.58127073387561</v>
          </cell>
          <cell r="V139">
            <v>302.12057796457907</v>
          </cell>
        </row>
        <row r="140">
          <cell r="C140" t="str">
            <v>$ Growth (y/y)</v>
          </cell>
          <cell r="D140">
            <v>0</v>
          </cell>
          <cell r="E140">
            <v>0</v>
          </cell>
          <cell r="F140">
            <v>0</v>
          </cell>
          <cell r="G140">
            <v>0</v>
          </cell>
          <cell r="H140">
            <v>0</v>
          </cell>
          <cell r="I140">
            <v>0</v>
          </cell>
          <cell r="J140">
            <v>0</v>
          </cell>
          <cell r="K140">
            <v>0</v>
          </cell>
          <cell r="L140">
            <v>3.6008375000000008</v>
          </cell>
          <cell r="M140">
            <v>0.78775399999999918</v>
          </cell>
          <cell r="N140">
            <v>0.54473257142857157</v>
          </cell>
          <cell r="O140">
            <v>0.27542013729977111</v>
          </cell>
          <cell r="P140">
            <v>0.15082943396226378</v>
          </cell>
          <cell r="Q140">
            <v>0.12414551724137923</v>
          </cell>
          <cell r="R140">
            <v>8.5543225806451684E-2</v>
          </cell>
          <cell r="S140">
            <v>6.8051562500000218E-2</v>
          </cell>
          <cell r="T140">
            <v>6.7798769230769107E-2</v>
          </cell>
          <cell r="U140">
            <v>-4.3981818181818122E-2</v>
          </cell>
          <cell r="V140">
            <v>-0.47419000000000011</v>
          </cell>
        </row>
        <row r="141">
          <cell r="C141">
            <v>0</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row>
        <row r="142">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row>
        <row r="143">
          <cell r="C143" t="str">
            <v>US Epacadostat NSCLC Sales ($mn) (RISK-ADJUSTED)</v>
          </cell>
          <cell r="D143">
            <v>0</v>
          </cell>
          <cell r="E143">
            <v>0</v>
          </cell>
          <cell r="F143">
            <v>0</v>
          </cell>
          <cell r="G143">
            <v>0</v>
          </cell>
          <cell r="H143">
            <v>0</v>
          </cell>
          <cell r="I143">
            <v>0</v>
          </cell>
          <cell r="J143">
            <v>0</v>
          </cell>
          <cell r="K143">
            <v>0</v>
          </cell>
          <cell r="L143">
            <v>20.164991505355808</v>
          </cell>
          <cell r="M143">
            <v>174.13254107241127</v>
          </cell>
          <cell r="N143">
            <v>541.53879128483084</v>
          </cell>
          <cell r="O143">
            <v>885.09161238416607</v>
          </cell>
          <cell r="P143">
            <v>1207.1638059648726</v>
          </cell>
          <cell r="Q143">
            <v>1547.3235445106498</v>
          </cell>
          <cell r="R143">
            <v>1893.5514921202011</v>
          </cell>
          <cell r="S143">
            <v>2066.9020148075183</v>
          </cell>
          <cell r="T143">
            <v>2226.5390463646982</v>
          </cell>
          <cell r="U143">
            <v>1159.6630618804713</v>
          </cell>
          <cell r="V143">
            <v>649.83586926554892</v>
          </cell>
        </row>
        <row r="144">
          <cell r="C144" t="str">
            <v>$ Growth (y/y)</v>
          </cell>
          <cell r="D144">
            <v>0</v>
          </cell>
          <cell r="E144">
            <v>0</v>
          </cell>
          <cell r="F144">
            <v>0</v>
          </cell>
          <cell r="G144">
            <v>0</v>
          </cell>
          <cell r="H144" t="str">
            <v>-</v>
          </cell>
          <cell r="I144" t="str">
            <v>-</v>
          </cell>
          <cell r="J144" t="str">
            <v>-</v>
          </cell>
          <cell r="K144" t="str">
            <v>-</v>
          </cell>
          <cell r="L144" t="str">
            <v>-</v>
          </cell>
          <cell r="M144">
            <v>7.6353887640449436</v>
          </cell>
          <cell r="N144">
            <v>2.1099229813664602</v>
          </cell>
          <cell r="O144">
            <v>0.6344011299435024</v>
          </cell>
          <cell r="P144">
            <v>0.36388571428571392</v>
          </cell>
          <cell r="Q144">
            <v>0.28178424242424271</v>
          </cell>
          <cell r="R144">
            <v>0.22375924468922115</v>
          </cell>
          <cell r="S144">
            <v>9.1547826086956441E-2</v>
          </cell>
          <cell r="T144">
            <v>7.723492957746525E-2</v>
          </cell>
          <cell r="U144">
            <v>-0.47916338418862692</v>
          </cell>
          <cell r="V144">
            <v>-0.43963389830508481</v>
          </cell>
        </row>
        <row r="145">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row>
        <row r="146">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row>
        <row r="147">
          <cell r="C147" t="str">
            <v>US Epacadostat Head/Neck Sales ($mn) (RISK-ADJUSTED)</v>
          </cell>
          <cell r="D147">
            <v>0</v>
          </cell>
          <cell r="E147">
            <v>0</v>
          </cell>
          <cell r="F147">
            <v>0</v>
          </cell>
          <cell r="G147">
            <v>0</v>
          </cell>
          <cell r="H147">
            <v>0</v>
          </cell>
          <cell r="I147">
            <v>0</v>
          </cell>
          <cell r="J147">
            <v>0</v>
          </cell>
          <cell r="K147">
            <v>0</v>
          </cell>
          <cell r="L147">
            <v>0</v>
          </cell>
          <cell r="M147">
            <v>3.6817924368006598</v>
          </cell>
          <cell r="N147">
            <v>21.242299165427301</v>
          </cell>
          <cell r="O147">
            <v>44.493058565280371</v>
          </cell>
          <cell r="P147">
            <v>61.456941411299191</v>
          </cell>
          <cell r="Q147">
            <v>77.792531068526685</v>
          </cell>
          <cell r="R147">
            <v>91.643250449841744</v>
          </cell>
          <cell r="S147">
            <v>95.243876640576914</v>
          </cell>
          <cell r="T147">
            <v>98.96751810187105</v>
          </cell>
          <cell r="U147">
            <v>63.438260314988938</v>
          </cell>
          <cell r="V147">
            <v>24.011482858894148</v>
          </cell>
        </row>
        <row r="148">
          <cell r="C148" t="str">
            <v>$ Growth (y/y)</v>
          </cell>
          <cell r="D148">
            <v>0</v>
          </cell>
          <cell r="E148">
            <v>0</v>
          </cell>
          <cell r="F148">
            <v>0</v>
          </cell>
          <cell r="G148">
            <v>0</v>
          </cell>
          <cell r="H148" t="str">
            <v>-</v>
          </cell>
          <cell r="I148" t="str">
            <v>-</v>
          </cell>
          <cell r="J148" t="str">
            <v>-</v>
          </cell>
          <cell r="K148" t="str">
            <v>-</v>
          </cell>
          <cell r="L148" t="str">
            <v>-</v>
          </cell>
          <cell r="M148" t="str">
            <v>-</v>
          </cell>
          <cell r="N148">
            <v>4.7695536970264589</v>
          </cell>
          <cell r="O148">
            <v>1.0945500399361014</v>
          </cell>
          <cell r="P148">
            <v>0.38127032379959558</v>
          </cell>
          <cell r="Q148">
            <v>0.2658054449521321</v>
          </cell>
          <cell r="R148">
            <v>0.17804690490291541</v>
          </cell>
          <cell r="S148">
            <v>3.9289594957196083E-2</v>
          </cell>
          <cell r="T148">
            <v>3.9095862039993268E-2</v>
          </cell>
          <cell r="U148">
            <v>-0.35899917941066772</v>
          </cell>
          <cell r="V148">
            <v>-0.6214984027041357</v>
          </cell>
        </row>
        <row r="149">
          <cell r="C149" t="str">
            <v>US Epacadostat RCC Sales ($mn) (RISK-ADJUSTED)</v>
          </cell>
          <cell r="D149">
            <v>0</v>
          </cell>
          <cell r="E149">
            <v>0</v>
          </cell>
          <cell r="F149">
            <v>0</v>
          </cell>
          <cell r="G149">
            <v>0</v>
          </cell>
          <cell r="H149">
            <v>0</v>
          </cell>
          <cell r="I149">
            <v>0</v>
          </cell>
          <cell r="J149">
            <v>0</v>
          </cell>
          <cell r="K149">
            <v>0</v>
          </cell>
          <cell r="L149">
            <v>0</v>
          </cell>
          <cell r="M149">
            <v>1.7295544649111378</v>
          </cell>
          <cell r="N149">
            <v>13.628024406267311</v>
          </cell>
          <cell r="O149">
            <v>30.544218541278802</v>
          </cell>
          <cell r="P149">
            <v>48.134633999201277</v>
          </cell>
          <cell r="Q149">
            <v>67.848414026744152</v>
          </cell>
          <cell r="R149">
            <v>83.014220236604146</v>
          </cell>
          <cell r="S149">
            <v>92.447624167410879</v>
          </cell>
          <cell r="T149">
            <v>102.6231422870903</v>
          </cell>
          <cell r="U149">
            <v>96.264172577515239</v>
          </cell>
          <cell r="V149">
            <v>44.499461472372509</v>
          </cell>
        </row>
        <row r="150">
          <cell r="C150" t="str">
            <v>$ Growth (y/y)</v>
          </cell>
          <cell r="D150">
            <v>0</v>
          </cell>
          <cell r="E150">
            <v>0</v>
          </cell>
          <cell r="F150">
            <v>0</v>
          </cell>
          <cell r="G150">
            <v>0</v>
          </cell>
          <cell r="H150" t="str">
            <v>-</v>
          </cell>
          <cell r="I150" t="str">
            <v>-</v>
          </cell>
          <cell r="J150" t="str">
            <v>-</v>
          </cell>
          <cell r="K150" t="str">
            <v>-</v>
          </cell>
          <cell r="L150" t="str">
            <v>-</v>
          </cell>
          <cell r="M150" t="str">
            <v>-</v>
          </cell>
          <cell r="N150">
            <v>6.8795000000000002</v>
          </cell>
          <cell r="O150">
            <v>1.2412800000000002</v>
          </cell>
          <cell r="P150">
            <v>0.57590000000000052</v>
          </cell>
          <cell r="Q150">
            <v>0.40955499999999989</v>
          </cell>
          <cell r="R150">
            <v>0.22352484472049716</v>
          </cell>
          <cell r="S150">
            <v>0.11363599999999985</v>
          </cell>
          <cell r="T150">
            <v>0.11006792452830227</v>
          </cell>
          <cell r="U150">
            <v>-6.1964285714285805E-2</v>
          </cell>
          <cell r="V150">
            <v>-0.53773599999999999</v>
          </cell>
        </row>
        <row r="151">
          <cell r="C151">
            <v>0</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row>
        <row r="152">
          <cell r="C152" t="str">
            <v>Epacadostat Sales - US ($mn) (RISK-ADJUSTED)</v>
          </cell>
          <cell r="D152">
            <v>0</v>
          </cell>
          <cell r="E152">
            <v>0</v>
          </cell>
          <cell r="F152">
            <v>0</v>
          </cell>
          <cell r="G152">
            <v>0</v>
          </cell>
          <cell r="H152">
            <v>0</v>
          </cell>
          <cell r="I152">
            <v>0</v>
          </cell>
          <cell r="J152">
            <v>0</v>
          </cell>
          <cell r="K152">
            <v>23.156442285519297</v>
          </cell>
          <cell r="L152">
            <v>126.70401953915871</v>
          </cell>
          <cell r="M152">
            <v>370.00946149766622</v>
          </cell>
          <cell r="N152">
            <v>870.62749001416591</v>
          </cell>
          <cell r="O152">
            <v>1335.3809299303987</v>
          </cell>
          <cell r="P152">
            <v>1748.6064746677469</v>
          </cell>
          <cell r="Q152">
            <v>2178.4279602463316</v>
          </cell>
          <cell r="R152">
            <v>2595.2005447368342</v>
          </cell>
          <cell r="S152">
            <v>2817.4476981203898</v>
          </cell>
          <cell r="T152">
            <v>3029.1447100887644</v>
          </cell>
          <cell r="U152">
            <v>1893.9467655068511</v>
          </cell>
          <cell r="V152">
            <v>1020.4673915613947</v>
          </cell>
        </row>
        <row r="153">
          <cell r="C153" t="str">
            <v>% Growth (y/y)</v>
          </cell>
          <cell r="D153">
            <v>0</v>
          </cell>
          <cell r="E153">
            <v>0</v>
          </cell>
          <cell r="F153">
            <v>0</v>
          </cell>
          <cell r="G153">
            <v>0</v>
          </cell>
          <cell r="H153" t="str">
            <v>-</v>
          </cell>
          <cell r="I153" t="str">
            <v>-</v>
          </cell>
          <cell r="J153" t="str">
            <v>-</v>
          </cell>
          <cell r="K153" t="str">
            <v>-</v>
          </cell>
          <cell r="L153">
            <v>4.4716531139324491</v>
          </cell>
          <cell r="M153">
            <v>1.9202661671148671</v>
          </cell>
          <cell r="N153">
            <v>1.3529871006275802</v>
          </cell>
          <cell r="O153">
            <v>0.53381434108940296</v>
          </cell>
          <cell r="P153">
            <v>0.30944394627448046</v>
          </cell>
          <cell r="Q153">
            <v>0.24580801444204603</v>
          </cell>
          <cell r="R153">
            <v>0.19131804773722005</v>
          </cell>
          <cell r="S153">
            <v>8.5637756910263096E-2</v>
          </cell>
          <cell r="T153">
            <v>7.5137867549273318E-2</v>
          </cell>
          <cell r="U153">
            <v>-0.3747585715535684</v>
          </cell>
          <cell r="V153">
            <v>-0.46119531438450911</v>
          </cell>
        </row>
        <row r="154">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row>
        <row r="155">
          <cell r="C155" t="str">
            <v>EU</v>
          </cell>
          <cell r="D155"/>
          <cell r="E155"/>
          <cell r="F155"/>
          <cell r="G155"/>
          <cell r="H155"/>
          <cell r="I155"/>
          <cell r="J155"/>
          <cell r="K155"/>
          <cell r="L155"/>
          <cell r="M155"/>
          <cell r="N155"/>
          <cell r="O155"/>
          <cell r="P155"/>
          <cell r="Q155"/>
          <cell r="R155"/>
          <cell r="S155"/>
          <cell r="T155"/>
          <cell r="U155"/>
          <cell r="V155"/>
        </row>
        <row r="156">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row>
        <row r="157">
          <cell r="C157" t="str">
            <v>EU Epacadostat Melanoma Sales ($mn) (RISK-ADJUSTED)</v>
          </cell>
          <cell r="D157">
            <v>0</v>
          </cell>
          <cell r="E157">
            <v>0</v>
          </cell>
          <cell r="F157">
            <v>0</v>
          </cell>
          <cell r="G157">
            <v>0</v>
          </cell>
          <cell r="H157">
            <v>0</v>
          </cell>
          <cell r="I157">
            <v>0</v>
          </cell>
          <cell r="J157">
            <v>0</v>
          </cell>
          <cell r="K157">
            <v>7.6038203503600563</v>
          </cell>
          <cell r="L157">
            <v>47.037232687327304</v>
          </cell>
          <cell r="M157">
            <v>115.22503927590742</v>
          </cell>
          <cell r="N157">
            <v>176.41356800778891</v>
          </cell>
          <cell r="O157">
            <v>237.58387012968964</v>
          </cell>
          <cell r="P157">
            <v>280.78887204520015</v>
          </cell>
          <cell r="Q157">
            <v>312.65279324488955</v>
          </cell>
          <cell r="R157">
            <v>336.85055617807774</v>
          </cell>
          <cell r="S157">
            <v>361.91578335305496</v>
          </cell>
          <cell r="T157">
            <v>378.63891643339525</v>
          </cell>
          <cell r="U157">
            <v>325.20285289504574</v>
          </cell>
          <cell r="V157">
            <v>192.42394198344599</v>
          </cell>
        </row>
        <row r="158">
          <cell r="C158" t="str">
            <v>$ Growth (y/y)</v>
          </cell>
          <cell r="D158">
            <v>0</v>
          </cell>
          <cell r="E158">
            <v>0</v>
          </cell>
          <cell r="F158">
            <v>0</v>
          </cell>
          <cell r="G158">
            <v>0</v>
          </cell>
          <cell r="H158">
            <v>0</v>
          </cell>
          <cell r="I158">
            <v>0</v>
          </cell>
          <cell r="J158">
            <v>0</v>
          </cell>
          <cell r="K158">
            <v>0</v>
          </cell>
          <cell r="L158">
            <v>5.1859999999999991</v>
          </cell>
          <cell r="M158">
            <v>1.4496559999999992</v>
          </cell>
          <cell r="N158">
            <v>0.53103499999999992</v>
          </cell>
          <cell r="O158">
            <v>0.34674374999999991</v>
          </cell>
          <cell r="P158">
            <v>0.18185157894736803</v>
          </cell>
          <cell r="Q158">
            <v>0.11348000000000025</v>
          </cell>
          <cell r="R158">
            <v>7.7394999999999881E-2</v>
          </cell>
          <cell r="S158">
            <v>7.4410526315789705E-2</v>
          </cell>
          <cell r="T158">
            <v>4.6207249999999478E-2</v>
          </cell>
          <cell r="U158">
            <v>-0.14112670731707322</v>
          </cell>
          <cell r="V158">
            <v>-0.40829565217391284</v>
          </cell>
        </row>
        <row r="159">
          <cell r="C159">
            <v>0</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row>
        <row r="160">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row>
        <row r="161">
          <cell r="C161" t="str">
            <v>EU Epacadostat NSCLC Sales ($mn) (RISK-ADJUSTED)</v>
          </cell>
          <cell r="D161">
            <v>0</v>
          </cell>
          <cell r="E161">
            <v>0</v>
          </cell>
          <cell r="F161">
            <v>0</v>
          </cell>
          <cell r="G161">
            <v>0</v>
          </cell>
          <cell r="H161">
            <v>0</v>
          </cell>
          <cell r="I161">
            <v>0</v>
          </cell>
          <cell r="J161">
            <v>0</v>
          </cell>
          <cell r="K161">
            <v>0</v>
          </cell>
          <cell r="L161">
            <v>25.343184922288366</v>
          </cell>
          <cell r="M161">
            <v>190.05487952847096</v>
          </cell>
          <cell r="N161">
            <v>557.43856385218658</v>
          </cell>
          <cell r="O161">
            <v>865.6324098419642</v>
          </cell>
          <cell r="P161">
            <v>1109.4576405211808</v>
          </cell>
          <cell r="Q161">
            <v>1307.9314441259764</v>
          </cell>
          <cell r="R161">
            <v>1470.3218740271932</v>
          </cell>
          <cell r="S161">
            <v>1629.6764741396576</v>
          </cell>
          <cell r="T161">
            <v>1697.122449606655</v>
          </cell>
          <cell r="U161">
            <v>1070.5978245468903</v>
          </cell>
          <cell r="V161">
            <v>455.2344747065253</v>
          </cell>
        </row>
        <row r="162">
          <cell r="C162" t="str">
            <v>$ Growth (y/y)</v>
          </cell>
          <cell r="D162">
            <v>0</v>
          </cell>
          <cell r="E162">
            <v>0</v>
          </cell>
          <cell r="F162">
            <v>0</v>
          </cell>
          <cell r="G162">
            <v>0</v>
          </cell>
          <cell r="H162" t="str">
            <v>-</v>
          </cell>
          <cell r="I162" t="str">
            <v>-</v>
          </cell>
          <cell r="J162" t="str">
            <v>-</v>
          </cell>
          <cell r="K162" t="str">
            <v>-</v>
          </cell>
          <cell r="L162" t="str">
            <v>-</v>
          </cell>
          <cell r="M162">
            <v>6.4992499999999973</v>
          </cell>
          <cell r="N162">
            <v>1.9330400000000005</v>
          </cell>
          <cell r="O162">
            <v>0.55287500000000001</v>
          </cell>
          <cell r="P162">
            <v>0.28167294559099387</v>
          </cell>
          <cell r="Q162">
            <v>0.17889263758782192</v>
          </cell>
          <cell r="R162">
            <v>0.12415821229050272</v>
          </cell>
          <cell r="S162">
            <v>0.10838075861307428</v>
          </cell>
          <cell r="T162">
            <v>4.1386113463166785E-2</v>
          </cell>
          <cell r="U162">
            <v>-0.36916878048780477</v>
          </cell>
          <cell r="V162">
            <v>-0.57478479381443304</v>
          </cell>
        </row>
        <row r="163">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row>
        <row r="164">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row>
        <row r="165">
          <cell r="C165" t="str">
            <v>EU Epacadostat head/neck Sales ($mn) (RISK-ADJUSTED)</v>
          </cell>
          <cell r="D165">
            <v>0</v>
          </cell>
          <cell r="E165">
            <v>0</v>
          </cell>
          <cell r="F165">
            <v>0</v>
          </cell>
          <cell r="G165">
            <v>0</v>
          </cell>
          <cell r="H165">
            <v>0</v>
          </cell>
          <cell r="I165">
            <v>0</v>
          </cell>
          <cell r="J165">
            <v>0</v>
          </cell>
          <cell r="K165">
            <v>0</v>
          </cell>
          <cell r="L165">
            <v>0</v>
          </cell>
          <cell r="M165">
            <v>6.9422031833501734</v>
          </cell>
          <cell r="N165">
            <v>23.496096005778135</v>
          </cell>
          <cell r="O165">
            <v>48.631804163836968</v>
          </cell>
          <cell r="P165">
            <v>70.927236155582634</v>
          </cell>
          <cell r="Q165">
            <v>84.601194487699885</v>
          </cell>
          <cell r="R165">
            <v>97.827948723839697</v>
          </cell>
          <cell r="S165">
            <v>113.75152819089089</v>
          </cell>
          <cell r="T165">
            <v>124.35797741028917</v>
          </cell>
          <cell r="U165">
            <v>119.99962153148108</v>
          </cell>
          <cell r="V165">
            <v>59.696811721373557</v>
          </cell>
        </row>
        <row r="166">
          <cell r="C166" t="str">
            <v>$ Growth (y/y)</v>
          </cell>
          <cell r="D166">
            <v>0</v>
          </cell>
          <cell r="E166">
            <v>0</v>
          </cell>
          <cell r="F166">
            <v>0</v>
          </cell>
          <cell r="G166">
            <v>0</v>
          </cell>
          <cell r="H166" t="str">
            <v>-</v>
          </cell>
          <cell r="I166" t="str">
            <v>-</v>
          </cell>
          <cell r="J166" t="str">
            <v>-</v>
          </cell>
          <cell r="K166" t="str">
            <v>-</v>
          </cell>
          <cell r="L166" t="str">
            <v>-</v>
          </cell>
          <cell r="M166" t="str">
            <v>-</v>
          </cell>
          <cell r="N166">
            <v>2.3845301535008332</v>
          </cell>
          <cell r="O166">
            <v>1.0697823226410672</v>
          </cell>
          <cell r="P166">
            <v>0.45845372951071273</v>
          </cell>
          <cell r="Q166">
            <v>0.19278854038697779</v>
          </cell>
          <cell r="R166">
            <v>0.15634240528439403</v>
          </cell>
          <cell r="S166">
            <v>0.16277127012038406</v>
          </cell>
          <cell r="T166">
            <v>9.3242256944444435E-2</v>
          </cell>
          <cell r="U166">
            <v>-3.504685400622698E-2</v>
          </cell>
          <cell r="V166">
            <v>-0.50252499999999989</v>
          </cell>
        </row>
        <row r="167">
          <cell r="C167">
            <v>0</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row>
        <row r="168">
          <cell r="C168" t="str">
            <v>EU Epacadostat Other Indication Sales ($mn) (RISK-ADJUSTED)</v>
          </cell>
          <cell r="D168">
            <v>0</v>
          </cell>
          <cell r="E168">
            <v>0</v>
          </cell>
          <cell r="F168">
            <v>0</v>
          </cell>
          <cell r="G168">
            <v>0</v>
          </cell>
          <cell r="H168">
            <v>0</v>
          </cell>
          <cell r="I168">
            <v>0</v>
          </cell>
          <cell r="J168">
            <v>0</v>
          </cell>
          <cell r="K168">
            <v>0</v>
          </cell>
          <cell r="L168">
            <v>0</v>
          </cell>
          <cell r="M168">
            <v>1.7280800234488944</v>
          </cell>
          <cell r="N168">
            <v>11.894331599398157</v>
          </cell>
          <cell r="O168">
            <v>31.44464797160893</v>
          </cell>
          <cell r="P168">
            <v>53.592865454114367</v>
          </cell>
          <cell r="Q168">
            <v>77.068601787072396</v>
          </cell>
          <cell r="R168">
            <v>95.256791808821475</v>
          </cell>
          <cell r="S168">
            <v>102.9613516439026</v>
          </cell>
          <cell r="T168">
            <v>110.93250292815281</v>
          </cell>
          <cell r="U168">
            <v>84.838404926878056</v>
          </cell>
          <cell r="V168">
            <v>41.195105478065514</v>
          </cell>
        </row>
        <row r="169">
          <cell r="C169" t="str">
            <v>$ Growth (y/y)</v>
          </cell>
          <cell r="D169">
            <v>0</v>
          </cell>
          <cell r="E169">
            <v>0</v>
          </cell>
          <cell r="F169">
            <v>0</v>
          </cell>
          <cell r="G169">
            <v>0</v>
          </cell>
          <cell r="H169" t="str">
            <v>-</v>
          </cell>
          <cell r="I169" t="str">
            <v>-</v>
          </cell>
          <cell r="J169" t="str">
            <v>-</v>
          </cell>
          <cell r="K169" t="str">
            <v>-</v>
          </cell>
          <cell r="L169" t="str">
            <v>-</v>
          </cell>
          <cell r="M169" t="str">
            <v>-</v>
          </cell>
          <cell r="N169">
            <v>5.8829750000000018</v>
          </cell>
          <cell r="O169">
            <v>1.6436666666666668</v>
          </cell>
          <cell r="P169">
            <v>0.70435571428571397</v>
          </cell>
          <cell r="Q169">
            <v>0.4380384615384616</v>
          </cell>
          <cell r="R169">
            <v>0.23599999999999999</v>
          </cell>
          <cell r="S169">
            <v>8.0882000000000343E-2</v>
          </cell>
          <cell r="T169">
            <v>7.7418867924528234E-2</v>
          </cell>
          <cell r="U169">
            <v>-0.23522500000000013</v>
          </cell>
          <cell r="V169">
            <v>-0.51442857142857124</v>
          </cell>
        </row>
        <row r="170">
          <cell r="C170">
            <v>0</v>
          </cell>
          <cell r="D170">
            <v>0</v>
          </cell>
          <cell r="E170">
            <v>0</v>
          </cell>
          <cell r="F170">
            <v>0</v>
          </cell>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row>
        <row r="171">
          <cell r="C171">
            <v>0</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row>
        <row r="172">
          <cell r="C172" t="str">
            <v>Epacadostat Sales - EU ($mn) (RISK-ADJUSTED)</v>
          </cell>
          <cell r="D172">
            <v>0</v>
          </cell>
          <cell r="E172">
            <v>0</v>
          </cell>
          <cell r="F172">
            <v>0</v>
          </cell>
          <cell r="G172">
            <v>0</v>
          </cell>
          <cell r="H172">
            <v>0</v>
          </cell>
          <cell r="I172">
            <v>0</v>
          </cell>
          <cell r="J172">
            <v>0</v>
          </cell>
          <cell r="K172">
            <v>7.6038203503600563</v>
          </cell>
          <cell r="L172">
            <v>72.380417609615677</v>
          </cell>
          <cell r="M172">
            <v>313.9502020111774</v>
          </cell>
          <cell r="N172">
            <v>769.24255946515177</v>
          </cell>
          <cell r="O172">
            <v>1183.2927321070997</v>
          </cell>
          <cell r="P172">
            <v>1514.7666141760781</v>
          </cell>
          <cell r="Q172">
            <v>1782.2540336456382</v>
          </cell>
          <cell r="R172">
            <v>2000.257170737932</v>
          </cell>
          <cell r="S172">
            <v>2208.3051373275061</v>
          </cell>
          <cell r="T172">
            <v>2311.051846378492</v>
          </cell>
          <cell r="U172">
            <v>1600.638703900295</v>
          </cell>
          <cell r="V172">
            <v>748.55033388941035</v>
          </cell>
        </row>
        <row r="173">
          <cell r="C173" t="str">
            <v>% Growth (y/y)</v>
          </cell>
          <cell r="D173">
            <v>0</v>
          </cell>
          <cell r="E173">
            <v>0</v>
          </cell>
          <cell r="F173">
            <v>0</v>
          </cell>
          <cell r="G173" t="str">
            <v>-</v>
          </cell>
          <cell r="H173" t="str">
            <v>-</v>
          </cell>
          <cell r="I173" t="str">
            <v>-</v>
          </cell>
          <cell r="J173" t="str">
            <v>-</v>
          </cell>
          <cell r="K173" t="str">
            <v>-</v>
          </cell>
          <cell r="L173">
            <v>8.5189541933599617</v>
          </cell>
          <cell r="M173">
            <v>3.3375019429214978</v>
          </cell>
          <cell r="N173">
            <v>1.4502056521618827</v>
          </cell>
          <cell r="O173">
            <v>0.53825697440588005</v>
          </cell>
          <cell r="P173">
            <v>0.28012838503513837</v>
          </cell>
          <cell r="Q173">
            <v>0.17658655595274886</v>
          </cell>
          <cell r="R173">
            <v>0.12231877890401721</v>
          </cell>
          <cell r="S173">
            <v>0.10401060905224568</v>
          </cell>
          <cell r="T173">
            <v>4.6527405707768255E-2</v>
          </cell>
          <cell r="U173">
            <v>-0.30739818476657799</v>
          </cell>
          <cell r="V173">
            <v>-0.53234272539742478</v>
          </cell>
        </row>
        <row r="174">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row>
        <row r="175">
          <cell r="C175" t="str">
            <v>Total Epacadostat Sales - WW ($mn) (RISK-ADJUSTED)</v>
          </cell>
          <cell r="D175">
            <v>0</v>
          </cell>
          <cell r="E175">
            <v>0</v>
          </cell>
          <cell r="F175">
            <v>0</v>
          </cell>
          <cell r="G175">
            <v>0</v>
          </cell>
          <cell r="H175">
            <v>0</v>
          </cell>
          <cell r="I175">
            <v>0</v>
          </cell>
          <cell r="J175">
            <v>0</v>
          </cell>
          <cell r="K175">
            <v>30.760262635879354</v>
          </cell>
          <cell r="L175">
            <v>199.08443714877438</v>
          </cell>
          <cell r="M175">
            <v>683.95966350884362</v>
          </cell>
          <cell r="N175">
            <v>1639.8700494793177</v>
          </cell>
          <cell r="O175">
            <v>2518.6736620374986</v>
          </cell>
          <cell r="P175">
            <v>3263.3730888438249</v>
          </cell>
          <cell r="Q175">
            <v>3960.6819938919698</v>
          </cell>
          <cell r="R175">
            <v>4595.4577154747658</v>
          </cell>
          <cell r="S175">
            <v>5025.7528354478964</v>
          </cell>
          <cell r="T175">
            <v>5340.1965564672564</v>
          </cell>
          <cell r="U175">
            <v>3494.5854694071459</v>
          </cell>
          <cell r="V175">
            <v>1769.0177254508051</v>
          </cell>
        </row>
        <row r="176">
          <cell r="C176" t="str">
            <v>% Growth (y/y)</v>
          </cell>
          <cell r="D176">
            <v>0</v>
          </cell>
          <cell r="E176">
            <v>0</v>
          </cell>
          <cell r="F176">
            <v>0</v>
          </cell>
          <cell r="G176">
            <v>0</v>
          </cell>
          <cell r="H176" t="str">
            <v>-</v>
          </cell>
          <cell r="I176" t="str">
            <v>-</v>
          </cell>
          <cell r="J176" t="str">
            <v>-</v>
          </cell>
          <cell r="K176" t="str">
            <v>-</v>
          </cell>
          <cell r="L176">
            <v>5.4721306025702958</v>
          </cell>
          <cell r="M176">
            <v>2.4355255152251072</v>
          </cell>
          <cell r="N176">
            <v>1.3976122233092978</v>
          </cell>
          <cell r="O176">
            <v>0.53589832489300826</v>
          </cell>
          <cell r="P176">
            <v>0.29567126461468485</v>
          </cell>
          <cell r="Q176">
            <v>0.2136773473532545</v>
          </cell>
          <cell r="R176">
            <v>0.16026929770219511</v>
          </cell>
          <cell r="S176">
            <v>9.3634877440859299E-2</v>
          </cell>
          <cell r="T176">
            <v>6.2566491292908255E-2</v>
          </cell>
          <cell r="U176">
            <v>-0.34560733252879605</v>
          </cell>
          <cell r="V176">
            <v>-0.49378324240817106</v>
          </cell>
        </row>
        <row r="177">
          <cell r="C177">
            <v>0</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row>
      </sheetData>
      <sheetData sheetId="9" refreshError="1"/>
      <sheetData sheetId="10" refreshError="1"/>
      <sheetData sheetId="11" refreshError="1"/>
      <sheetData sheetId="12">
        <row r="1">
          <cell r="A1" t="str">
            <v>Incyte Discounted Cash Flow Valuation</v>
          </cell>
          <cell r="B1"/>
          <cell r="C1"/>
          <cell r="D1"/>
          <cell r="E1"/>
          <cell r="F1"/>
          <cell r="G1"/>
          <cell r="H1"/>
          <cell r="I1"/>
          <cell r="J1" t="str">
            <v>BMO Research Biotechnology Research</v>
          </cell>
          <cell r="K1"/>
          <cell r="L1"/>
          <cell r="M1"/>
          <cell r="N1"/>
          <cell r="O1"/>
          <cell r="P1"/>
          <cell r="Q1"/>
          <cell r="R1"/>
          <cell r="S1"/>
          <cell r="T1"/>
          <cell r="U1"/>
          <cell r="V1"/>
          <cell r="W1"/>
          <cell r="X1"/>
          <cell r="Y1"/>
          <cell r="Z1"/>
        </row>
        <row r="2">
          <cell r="A2" t="str">
            <v>($ million, except per share amounts)</v>
          </cell>
          <cell r="L2"/>
          <cell r="M2"/>
          <cell r="N2"/>
          <cell r="O2"/>
          <cell r="P2"/>
          <cell r="Q2"/>
          <cell r="R2"/>
          <cell r="S2"/>
          <cell r="T2"/>
        </row>
        <row r="3">
          <cell r="B3">
            <v>0.5</v>
          </cell>
          <cell r="C3"/>
          <cell r="D3">
            <v>0</v>
          </cell>
          <cell r="E3">
            <v>0</v>
          </cell>
          <cell r="F3">
            <v>0</v>
          </cell>
          <cell r="G3">
            <v>0</v>
          </cell>
          <cell r="H3">
            <v>0</v>
          </cell>
          <cell r="I3">
            <v>1</v>
          </cell>
          <cell r="J3">
            <v>2</v>
          </cell>
          <cell r="K3">
            <v>3</v>
          </cell>
          <cell r="L3">
            <v>4</v>
          </cell>
          <cell r="M3">
            <v>5</v>
          </cell>
          <cell r="N3">
            <v>6</v>
          </cell>
          <cell r="O3">
            <v>7</v>
          </cell>
          <cell r="P3">
            <v>8</v>
          </cell>
          <cell r="Q3">
            <v>9</v>
          </cell>
          <cell r="R3">
            <v>10</v>
          </cell>
          <cell r="S3">
            <v>11</v>
          </cell>
          <cell r="T3">
            <v>12</v>
          </cell>
          <cell r="U3"/>
          <cell r="V3"/>
          <cell r="W3"/>
          <cell r="X3"/>
          <cell r="Y3"/>
          <cell r="Z3"/>
        </row>
        <row r="4">
          <cell r="B4"/>
          <cell r="C4"/>
          <cell r="D4" t="str">
            <v>2014A</v>
          </cell>
          <cell r="E4" t="str">
            <v>2015A</v>
          </cell>
          <cell r="F4" t="str">
            <v>2016A</v>
          </cell>
          <cell r="G4" t="str">
            <v>2017E</v>
          </cell>
          <cell r="H4" t="str">
            <v>2018E</v>
          </cell>
          <cell r="I4" t="str">
            <v>2019E</v>
          </cell>
          <cell r="J4" t="str">
            <v>2020E</v>
          </cell>
          <cell r="K4" t="str">
            <v>2021E</v>
          </cell>
          <cell r="L4" t="str">
            <v>2022E</v>
          </cell>
          <cell r="M4" t="str">
            <v>2023E</v>
          </cell>
          <cell r="N4" t="str">
            <v>2024E</v>
          </cell>
          <cell r="O4" t="str">
            <v>2025E</v>
          </cell>
          <cell r="P4" t="str">
            <v>2026E</v>
          </cell>
          <cell r="Q4" t="str">
            <v>2027E</v>
          </cell>
          <cell r="R4" t="str">
            <v>2028E</v>
          </cell>
          <cell r="S4" t="str">
            <v>2029E</v>
          </cell>
          <cell r="T4" t="str">
            <v>2030E</v>
          </cell>
          <cell r="U4"/>
          <cell r="V4"/>
          <cell r="W4"/>
          <cell r="X4"/>
          <cell r="Y4"/>
          <cell r="Z4"/>
        </row>
        <row r="5">
          <cell r="B5"/>
          <cell r="C5"/>
          <cell r="D5"/>
          <cell r="E5"/>
          <cell r="U5"/>
          <cell r="V5"/>
          <cell r="W5"/>
          <cell r="X5"/>
          <cell r="Y5"/>
          <cell r="Z5"/>
        </row>
        <row r="6">
          <cell r="A6"/>
          <cell r="B6" t="str">
            <v>Net FCFF (mn)</v>
          </cell>
          <cell r="C6"/>
          <cell r="D6">
            <v>-3.425735187861271</v>
          </cell>
          <cell r="E6">
            <v>47.426133731431534</v>
          </cell>
          <cell r="F6">
            <v>111.41972952201857</v>
          </cell>
          <cell r="G6">
            <v>-498.40601604055695</v>
          </cell>
          <cell r="H6">
            <v>74.0558833370239</v>
          </cell>
          <cell r="I6">
            <v>164.13832744871644</v>
          </cell>
          <cell r="J6">
            <v>445.97533737212103</v>
          </cell>
          <cell r="K6">
            <v>872.67423067924869</v>
          </cell>
          <cell r="L6">
            <v>1639.1811086251944</v>
          </cell>
          <cell r="M6">
            <v>2377.7974955182881</v>
          </cell>
          <cell r="N6">
            <v>3141.2520331065748</v>
          </cell>
          <cell r="O6">
            <v>3859.5511754027475</v>
          </cell>
          <cell r="P6">
            <v>4433.1074016312041</v>
          </cell>
          <cell r="Q6">
            <v>4894.6163929127852</v>
          </cell>
          <cell r="R6">
            <v>4853.2054599438816</v>
          </cell>
          <cell r="S6">
            <v>3873.3329434546895</v>
          </cell>
          <cell r="T6">
            <v>2252.6202978209794</v>
          </cell>
          <cell r="U6"/>
          <cell r="V6"/>
          <cell r="W6"/>
          <cell r="X6"/>
          <cell r="Y6"/>
          <cell r="Z6"/>
        </row>
        <row r="7">
          <cell r="B7" t="str">
            <v>Growth</v>
          </cell>
          <cell r="C7"/>
          <cell r="D7"/>
          <cell r="E7">
            <v>-14.844074667382641</v>
          </cell>
          <cell r="F7">
            <v>1.3493319137708977</v>
          </cell>
          <cell r="G7">
            <v>-5.4732294556689158</v>
          </cell>
          <cell r="H7">
            <v>-1.1485854523292867</v>
          </cell>
          <cell r="I7">
            <v>1.2164117157543408</v>
          </cell>
          <cell r="J7">
            <v>1.7170700731763096</v>
          </cell>
          <cell r="K7">
            <v>0.9567768832721143</v>
          </cell>
          <cell r="L7">
            <v>0.87834251430723775</v>
          </cell>
          <cell r="M7">
            <v>0.45060084148516222</v>
          </cell>
          <cell r="N7">
            <v>0.32107634860717044</v>
          </cell>
          <cell r="O7">
            <v>0.22866651090896489</v>
          </cell>
          <cell r="P7">
            <v>0.14860697530940381</v>
          </cell>
          <cell r="Q7">
            <v>0.10410507787647202</v>
          </cell>
          <cell r="R7">
            <v>-8.460506328721697E-3</v>
          </cell>
          <cell r="S7">
            <v>-0.20190212934041382</v>
          </cell>
          <cell r="T7">
            <v>-0.41842843599914492</v>
          </cell>
          <cell r="U7"/>
          <cell r="V7"/>
          <cell r="W7"/>
          <cell r="X7"/>
          <cell r="Y7"/>
          <cell r="Z7"/>
        </row>
        <row r="8">
          <cell r="B8" t="str">
            <v>PV of Net FCFF</v>
          </cell>
          <cell r="C8"/>
          <cell r="D8">
            <v>-3.425735187861271</v>
          </cell>
          <cell r="E8">
            <v>47.426133731431534</v>
          </cell>
          <cell r="F8">
            <v>111.41972952201857</v>
          </cell>
          <cell r="G8">
            <v>-498.40601604055695</v>
          </cell>
          <cell r="H8">
            <v>74.0558833370239</v>
          </cell>
          <cell r="I8">
            <v>148.54147280426827</v>
          </cell>
          <cell r="J8">
            <v>365.24668812851581</v>
          </cell>
          <cell r="K8">
            <v>646.79300997427981</v>
          </cell>
          <cell r="L8">
            <v>1099.4559353768641</v>
          </cell>
          <cell r="M8">
            <v>1443.3228099850999</v>
          </cell>
          <cell r="N8">
            <v>1725.5562241416801</v>
          </cell>
          <cell r="O8">
            <v>1918.6725296772902</v>
          </cell>
          <cell r="P8">
            <v>1994.3897293410632</v>
          </cell>
          <cell r="Q8">
            <v>1992.7745044616747</v>
          </cell>
          <cell r="R8">
            <v>1788.15803000449</v>
          </cell>
          <cell r="S8">
            <v>1291.5159422166732</v>
          </cell>
          <cell r="T8">
            <v>679.73660311944673</v>
          </cell>
          <cell r="U8"/>
          <cell r="V8"/>
          <cell r="W8"/>
          <cell r="X8"/>
          <cell r="Y8"/>
          <cell r="Z8"/>
        </row>
        <row r="9">
          <cell r="A9"/>
          <cell r="B9"/>
          <cell r="C9"/>
          <cell r="D9"/>
          <cell r="E9"/>
          <cell r="F9"/>
          <cell r="G9"/>
          <cell r="H9"/>
          <cell r="I9"/>
          <cell r="J9"/>
          <cell r="K9"/>
          <cell r="L9"/>
          <cell r="M9"/>
          <cell r="N9"/>
          <cell r="O9"/>
          <cell r="P9"/>
          <cell r="Q9"/>
          <cell r="R9"/>
          <cell r="S9"/>
          <cell r="T9"/>
          <cell r="U9"/>
          <cell r="V9"/>
          <cell r="W9"/>
          <cell r="X9"/>
          <cell r="Y9"/>
          <cell r="Z9"/>
        </row>
        <row r="10">
          <cell r="A10"/>
          <cell r="B10"/>
          <cell r="C10"/>
          <cell r="D10"/>
          <cell r="E10"/>
          <cell r="F10"/>
          <cell r="G10"/>
          <cell r="H10" t="str">
            <v>2018-2023 FCF Sum (Bn):</v>
          </cell>
          <cell r="I10" t="str">
            <v>$5.6bn</v>
          </cell>
          <cell r="J10"/>
          <cell r="K10"/>
          <cell r="L10"/>
          <cell r="M10"/>
          <cell r="N10"/>
          <cell r="O10"/>
          <cell r="P10"/>
          <cell r="Q10"/>
          <cell r="R10"/>
          <cell r="S10"/>
          <cell r="T10"/>
          <cell r="U10"/>
          <cell r="V10"/>
          <cell r="W10"/>
          <cell r="X10"/>
          <cell r="Y10"/>
          <cell r="Z10"/>
        </row>
        <row r="11">
          <cell r="A11"/>
          <cell r="I11"/>
          <cell r="N11" t="str">
            <v>bn</v>
          </cell>
          <cell r="O11">
            <v>3.8595511754027476</v>
          </cell>
          <cell r="U11"/>
          <cell r="V11"/>
          <cell r="W11"/>
          <cell r="X11"/>
          <cell r="Y11"/>
          <cell r="Z11"/>
          <cell r="AA11"/>
          <cell r="AB11"/>
          <cell r="AC11"/>
          <cell r="AD11"/>
          <cell r="AE11"/>
          <cell r="AF11"/>
          <cell r="AG11"/>
          <cell r="AH11"/>
        </row>
        <row r="12">
          <cell r="A12">
            <v>37892.747377662039</v>
          </cell>
          <cell r="B12"/>
          <cell r="C12"/>
          <cell r="D12"/>
          <cell r="E12"/>
          <cell r="F12"/>
          <cell r="G12"/>
          <cell r="H12"/>
          <cell r="I12"/>
          <cell r="J12"/>
          <cell r="K12"/>
          <cell r="U12"/>
          <cell r="V12"/>
          <cell r="W12"/>
          <cell r="X12"/>
          <cell r="Y12"/>
          <cell r="Z12"/>
          <cell r="AA12"/>
          <cell r="AB12"/>
          <cell r="AC12"/>
          <cell r="AD12"/>
          <cell r="AE12"/>
          <cell r="AF12"/>
          <cell r="AG12"/>
          <cell r="AH12"/>
        </row>
        <row r="13">
          <cell r="A13" t="str">
            <v>Discounted Cash Flow (DCF) and Equity Valuation ($mn, except per share amount):</v>
          </cell>
          <cell r="B13"/>
          <cell r="C13"/>
          <cell r="D13"/>
          <cell r="E13"/>
          <cell r="F13"/>
          <cell r="G13"/>
          <cell r="H13"/>
          <cell r="I13"/>
          <cell r="J13"/>
          <cell r="K13"/>
          <cell r="U13"/>
          <cell r="V13"/>
          <cell r="W13"/>
          <cell r="X13"/>
          <cell r="Y13"/>
          <cell r="Z13"/>
          <cell r="AA13"/>
          <cell r="AB13"/>
          <cell r="AC13"/>
          <cell r="AD13"/>
          <cell r="AE13"/>
          <cell r="AF13"/>
          <cell r="AG13"/>
          <cell r="AH13"/>
        </row>
        <row r="14">
          <cell r="A14" t="str">
            <v>Assumed Discount Rate (%)</v>
          </cell>
          <cell r="B14">
            <v>0.105</v>
          </cell>
          <cell r="C14"/>
          <cell r="D14"/>
          <cell r="E14"/>
          <cell r="F14"/>
          <cell r="G14"/>
          <cell r="H14"/>
          <cell r="I14"/>
          <cell r="J14"/>
          <cell r="K14"/>
          <cell r="U14"/>
          <cell r="V14"/>
          <cell r="W14"/>
          <cell r="X14"/>
          <cell r="Y14"/>
          <cell r="Z14"/>
          <cell r="AA14"/>
          <cell r="AB14"/>
          <cell r="AC14"/>
          <cell r="AD14"/>
          <cell r="AE14"/>
          <cell r="AF14"/>
          <cell r="AG14"/>
          <cell r="AH14"/>
        </row>
        <row r="15">
          <cell r="A15" t="str">
            <v>Discounted Net Cash Flow (2018-25)</v>
          </cell>
          <cell r="B15">
            <v>7421.6445534250224</v>
          </cell>
          <cell r="C15"/>
          <cell r="D15"/>
          <cell r="E15" t="str">
            <v xml:space="preserve">      Equity Value Sensitivity Analysis</v>
          </cell>
          <cell r="F15"/>
          <cell r="G15"/>
          <cell r="H15"/>
          <cell r="I15"/>
          <cell r="J15"/>
          <cell r="K15"/>
          <cell r="U15"/>
          <cell r="V15"/>
          <cell r="W15"/>
          <cell r="X15"/>
          <cell r="Y15"/>
          <cell r="Z15"/>
          <cell r="AA15"/>
          <cell r="AB15"/>
          <cell r="AC15"/>
          <cell r="AD15"/>
          <cell r="AE15"/>
          <cell r="AF15"/>
          <cell r="AG15"/>
          <cell r="AH15"/>
        </row>
        <row r="16">
          <cell r="A16" t="str">
            <v>Terminal Growth Rate (%)</v>
          </cell>
          <cell r="B16">
            <v>0.04</v>
          </cell>
          <cell r="C16"/>
          <cell r="D16"/>
          <cell r="E16"/>
          <cell r="F16"/>
          <cell r="G16"/>
          <cell r="H16"/>
          <cell r="I16"/>
          <cell r="J16"/>
          <cell r="K16"/>
          <cell r="U16"/>
          <cell r="V16"/>
          <cell r="W16"/>
          <cell r="X16"/>
          <cell r="Y16"/>
          <cell r="Z16"/>
          <cell r="AA16"/>
          <cell r="AB16"/>
          <cell r="AC16"/>
          <cell r="AD16"/>
          <cell r="AE16"/>
          <cell r="AF16"/>
          <cell r="AG16"/>
          <cell r="AH16"/>
        </row>
        <row r="17">
          <cell r="A17" t="str">
            <v>Implied Terminal Year FCF Multiple</v>
          </cell>
          <cell r="B17">
            <v>16</v>
          </cell>
          <cell r="C17"/>
          <cell r="D17" t="str">
            <v>Terminal Growth</v>
          </cell>
          <cell r="E17"/>
          <cell r="F17" t="str">
            <v>Discount Rate</v>
          </cell>
          <cell r="G17"/>
          <cell r="H17"/>
          <cell r="I17"/>
          <cell r="J17"/>
          <cell r="K17"/>
          <cell r="U17"/>
          <cell r="V17"/>
          <cell r="W17"/>
          <cell r="X17"/>
          <cell r="Y17"/>
          <cell r="Z17"/>
          <cell r="AA17"/>
          <cell r="AB17"/>
          <cell r="AC17"/>
          <cell r="AD17"/>
          <cell r="AE17"/>
          <cell r="AF17"/>
          <cell r="AG17"/>
          <cell r="AH17"/>
        </row>
        <row r="18">
          <cell r="A18" t="str">
            <v>Present Value of Terminal Value</v>
          </cell>
          <cell r="B18">
            <v>30698.760474836643</v>
          </cell>
          <cell r="C18"/>
          <cell r="D18"/>
          <cell r="E18">
            <v>39514.625566562747</v>
          </cell>
          <cell r="F18">
            <v>9.9999999999999992E-2</v>
          </cell>
          <cell r="G18">
            <v>0.105</v>
          </cell>
          <cell r="H18">
            <v>0.11</v>
          </cell>
          <cell r="I18">
            <v>0.115</v>
          </cell>
          <cell r="J18"/>
          <cell r="K18"/>
          <cell r="U18"/>
          <cell r="V18"/>
          <cell r="W18"/>
          <cell r="X18"/>
          <cell r="Y18"/>
          <cell r="Z18"/>
          <cell r="AA18"/>
          <cell r="AB18"/>
          <cell r="AC18"/>
          <cell r="AD18"/>
          <cell r="AE18"/>
          <cell r="AF18"/>
          <cell r="AG18"/>
          <cell r="AH18"/>
        </row>
        <row r="19">
          <cell r="A19" t="str">
            <v>Terminal Value as % of total</v>
          </cell>
          <cell r="B19">
            <v>0.80531044861871814</v>
          </cell>
          <cell r="C19"/>
          <cell r="D19"/>
          <cell r="E19">
            <v>3.0000000000000002E-2</v>
          </cell>
          <cell r="F19">
            <v>38133.969611276836</v>
          </cell>
          <cell r="G19">
            <v>35165.634499294225</v>
          </cell>
          <cell r="H19">
            <v>32579.953158560082</v>
          </cell>
          <cell r="I19">
            <v>30309.075627518465</v>
          </cell>
          <cell r="J19"/>
          <cell r="K19"/>
          <cell r="U19"/>
          <cell r="V19"/>
          <cell r="W19"/>
          <cell r="X19"/>
          <cell r="Y19"/>
          <cell r="Z19"/>
          <cell r="AA19"/>
          <cell r="AB19"/>
          <cell r="AC19"/>
          <cell r="AD19"/>
          <cell r="AE19"/>
          <cell r="AF19"/>
          <cell r="AG19"/>
          <cell r="AH19"/>
        </row>
        <row r="20">
          <cell r="A20" t="str">
            <v>Enterprise Value</v>
          </cell>
          <cell r="B20">
            <v>38120.405028261666</v>
          </cell>
          <cell r="C20"/>
          <cell r="D20"/>
          <cell r="E20">
            <v>3.5000000000000003E-2</v>
          </cell>
          <cell r="F20">
            <v>40528.053149983716</v>
          </cell>
          <cell r="G20">
            <v>37184.808923383178</v>
          </cell>
          <cell r="H20">
            <v>34299.514548014078</v>
          </cell>
          <cell r="I20">
            <v>31785.967468027698</v>
          </cell>
          <cell r="J20"/>
          <cell r="K20"/>
          <cell r="U20"/>
          <cell r="V20"/>
          <cell r="W20"/>
          <cell r="X20"/>
          <cell r="Y20"/>
          <cell r="Z20"/>
          <cell r="AA20"/>
          <cell r="AB20"/>
          <cell r="AC20"/>
          <cell r="AD20"/>
          <cell r="AE20"/>
          <cell r="AF20"/>
          <cell r="AG20"/>
          <cell r="AH20"/>
        </row>
        <row r="21">
          <cell r="A21" t="str">
            <v>Add: Net Cash</v>
          </cell>
          <cell r="B21">
            <v>1394.2205383010833</v>
          </cell>
          <cell r="C21"/>
          <cell r="D21"/>
          <cell r="E21">
            <v>0.04</v>
          </cell>
          <cell r="F21">
            <v>43321.150611808414</v>
          </cell>
          <cell r="G21">
            <v>39514.625566562747</v>
          </cell>
          <cell r="H21">
            <v>36264.727564532936</v>
          </cell>
          <cell r="I21">
            <v>33459.778220604821</v>
          </cell>
          <cell r="J21"/>
          <cell r="K21"/>
          <cell r="U21"/>
          <cell r="V21"/>
          <cell r="W21"/>
          <cell r="X21"/>
          <cell r="Y21"/>
          <cell r="Z21"/>
        </row>
        <row r="22">
          <cell r="A22" t="str">
            <v>Equity Value</v>
          </cell>
          <cell r="B22">
            <v>39514.625566562747</v>
          </cell>
          <cell r="C22"/>
          <cell r="D22"/>
          <cell r="E22">
            <v>4.4999999999999998E-2</v>
          </cell>
          <cell r="F22">
            <v>46622.083975783047</v>
          </cell>
          <cell r="G22">
            <v>42232.744983605575</v>
          </cell>
          <cell r="H22">
            <v>38532.281045131618</v>
          </cell>
          <cell r="I22">
            <v>35372.704794978679</v>
          </cell>
          <cell r="J22"/>
          <cell r="K22"/>
          <cell r="U22"/>
          <cell r="V22"/>
          <cell r="W22"/>
          <cell r="X22"/>
          <cell r="Y22"/>
          <cell r="Z22"/>
        </row>
        <row r="23">
          <cell r="A23" t="str">
            <v>Shares Outstanding 2018E (million)</v>
          </cell>
          <cell r="B23">
            <v>212.33343745922622</v>
          </cell>
          <cell r="C23"/>
          <cell r="D23"/>
          <cell r="E23">
            <v>4.9999999999999996E-2</v>
          </cell>
          <cell r="F23">
            <v>50583.204012552618</v>
          </cell>
          <cell r="G23">
            <v>45445.067931019825</v>
          </cell>
          <cell r="H23">
            <v>41177.760105830086</v>
          </cell>
          <cell r="I23">
            <v>37579.927765410059</v>
          </cell>
          <cell r="J23"/>
          <cell r="K23"/>
          <cell r="N23"/>
          <cell r="U23"/>
          <cell r="V23"/>
          <cell r="W23"/>
          <cell r="X23"/>
          <cell r="Y23"/>
          <cell r="Z23"/>
        </row>
        <row r="24">
          <cell r="A24" t="str">
            <v>Equity Value per Share</v>
          </cell>
          <cell r="B24">
            <v>186.0970464162086</v>
          </cell>
          <cell r="C24"/>
          <cell r="D24"/>
          <cell r="E24"/>
          <cell r="F24"/>
          <cell r="G24"/>
          <cell r="H24"/>
          <cell r="I24"/>
          <cell r="J24"/>
          <cell r="K24"/>
          <cell r="L24"/>
          <cell r="U24"/>
          <cell r="V24"/>
          <cell r="W24"/>
          <cell r="X24"/>
          <cell r="Y24"/>
          <cell r="Z24"/>
        </row>
        <row r="25">
          <cell r="A25"/>
          <cell r="B25"/>
          <cell r="C25"/>
          <cell r="D25"/>
          <cell r="E25"/>
          <cell r="F25"/>
          <cell r="G25"/>
          <cell r="H25" t="str">
            <v xml:space="preserve"> </v>
          </cell>
          <cell r="I25"/>
          <cell r="J25"/>
          <cell r="K25"/>
          <cell r="U25"/>
          <cell r="V25"/>
          <cell r="W25"/>
          <cell r="X25"/>
          <cell r="Y25"/>
          <cell r="Z25"/>
        </row>
        <row r="26">
          <cell r="A26" t="str">
            <v>WACC Calculation</v>
          </cell>
          <cell r="B26"/>
          <cell r="C26"/>
          <cell r="D26"/>
          <cell r="E26" t="str">
            <v>Value per Share</v>
          </cell>
          <cell r="F26"/>
          <cell r="G26"/>
          <cell r="H26"/>
          <cell r="I26"/>
          <cell r="J26"/>
          <cell r="K26"/>
          <cell r="U26"/>
          <cell r="V26"/>
          <cell r="W26"/>
          <cell r="X26"/>
          <cell r="Y26"/>
          <cell r="Z26"/>
        </row>
        <row r="27">
          <cell r="A27" t="str">
            <v>Predicted beta (Factset)</v>
          </cell>
          <cell r="B27">
            <v>1.37</v>
          </cell>
          <cell r="C27"/>
          <cell r="D27"/>
          <cell r="E27"/>
          <cell r="F27"/>
          <cell r="G27"/>
          <cell r="H27"/>
          <cell r="I27"/>
          <cell r="J27"/>
          <cell r="K27"/>
          <cell r="U27"/>
          <cell r="V27"/>
          <cell r="W27"/>
          <cell r="X27"/>
          <cell r="Y27"/>
          <cell r="Z27"/>
        </row>
        <row r="28">
          <cell r="A28" t="str">
            <v>10-year Bond yield (risk-free rate) US</v>
          </cell>
          <cell r="B28">
            <v>2.3699999999999999E-2</v>
          </cell>
          <cell r="C28"/>
          <cell r="D28" t="str">
            <v>Terminal Growth</v>
          </cell>
          <cell r="E28"/>
          <cell r="F28" t="str">
            <v>Discount Rate</v>
          </cell>
          <cell r="G28"/>
          <cell r="H28"/>
          <cell r="I28"/>
          <cell r="J28"/>
          <cell r="K28"/>
          <cell r="U28"/>
          <cell r="V28"/>
          <cell r="W28"/>
          <cell r="X28"/>
          <cell r="Y28"/>
          <cell r="Z28"/>
        </row>
        <row r="29">
          <cell r="A29" t="str">
            <v>Market return rm</v>
          </cell>
          <cell r="B29">
            <v>7.4999999999999997E-2</v>
          </cell>
          <cell r="C29"/>
          <cell r="D29"/>
          <cell r="E29"/>
          <cell r="F29">
            <v>9.9999999999999992E-2</v>
          </cell>
          <cell r="G29">
            <v>0.105</v>
          </cell>
          <cell r="H29">
            <v>0.11</v>
          </cell>
          <cell r="I29">
            <v>0.115</v>
          </cell>
          <cell r="J29"/>
          <cell r="K29"/>
          <cell r="U29"/>
          <cell r="V29"/>
          <cell r="W29"/>
          <cell r="X29"/>
          <cell r="Y29"/>
          <cell r="Z29"/>
        </row>
        <row r="30">
          <cell r="A30" t="str">
            <v>Market premium</v>
          </cell>
          <cell r="B30">
            <v>5.1299999999999998E-2</v>
          </cell>
          <cell r="C30"/>
          <cell r="D30"/>
          <cell r="E30">
            <v>3.0000000000000002E-2</v>
          </cell>
          <cell r="F30">
            <v>179.59474526285854</v>
          </cell>
          <cell r="G30">
            <v>165.61515190487594</v>
          </cell>
          <cell r="H30">
            <v>153.43769473338986</v>
          </cell>
          <cell r="I30">
            <v>142.74282934518322</v>
          </cell>
          <cell r="J30"/>
          <cell r="K30"/>
          <cell r="U30"/>
          <cell r="V30"/>
          <cell r="W30"/>
          <cell r="X30"/>
          <cell r="Y30"/>
          <cell r="Z30"/>
        </row>
        <row r="31">
          <cell r="A31" t="str">
            <v>Cost of equity</v>
          </cell>
          <cell r="B31">
            <v>9.3981000000000009E-2</v>
          </cell>
          <cell r="C31"/>
          <cell r="D31"/>
          <cell r="E31">
            <v>3.5000000000000003E-2</v>
          </cell>
          <cell r="F31">
            <v>190.86985844029488</v>
          </cell>
          <cell r="G31">
            <v>175.12460292799466</v>
          </cell>
          <cell r="H31">
            <v>161.53609604987682</v>
          </cell>
          <cell r="I31">
            <v>149.69836050495564</v>
          </cell>
          <cell r="J31"/>
          <cell r="K31"/>
          <cell r="U31"/>
          <cell r="V31"/>
          <cell r="W31"/>
          <cell r="X31"/>
          <cell r="Y31"/>
          <cell r="Z31"/>
        </row>
        <row r="32">
          <cell r="A32" t="str">
            <v>Cost of debt (before tax)</v>
          </cell>
          <cell r="B32">
            <v>0.05</v>
          </cell>
          <cell r="C32"/>
          <cell r="D32"/>
          <cell r="E32">
            <v>0.04</v>
          </cell>
          <cell r="F32">
            <v>204.02415714730398</v>
          </cell>
          <cell r="G32">
            <v>186.0970464162086</v>
          </cell>
          <cell r="H32">
            <v>170.79141184014765</v>
          </cell>
          <cell r="I32">
            <v>157.58129581936433</v>
          </cell>
          <cell r="J32"/>
          <cell r="K32"/>
          <cell r="U32"/>
          <cell r="V32"/>
          <cell r="W32"/>
          <cell r="X32"/>
          <cell r="Y32"/>
          <cell r="Z32"/>
        </row>
        <row r="33">
          <cell r="A33" t="str">
            <v>Cost of debt (after tax 35%)</v>
          </cell>
          <cell r="B33">
            <v>3.2500000000000001E-2</v>
          </cell>
          <cell r="C33"/>
          <cell r="D33"/>
          <cell r="E33">
            <v>4.4999999999999998E-2</v>
          </cell>
          <cell r="F33">
            <v>219.57014652831469</v>
          </cell>
          <cell r="G33">
            <v>198.89823048579152</v>
          </cell>
          <cell r="H33">
            <v>181.47062236738319</v>
          </cell>
          <cell r="I33">
            <v>166.59036475011712</v>
          </cell>
          <cell r="J33"/>
          <cell r="K33"/>
          <cell r="U33"/>
          <cell r="V33"/>
          <cell r="W33"/>
          <cell r="X33"/>
          <cell r="Y33"/>
          <cell r="Z33"/>
        </row>
        <row r="34">
          <cell r="A34" t="str">
            <v>Market Equity 2018E (mn)</v>
          </cell>
          <cell r="B34">
            <v>30000</v>
          </cell>
          <cell r="C34"/>
          <cell r="D34"/>
          <cell r="E34">
            <v>4.9999999999999996E-2</v>
          </cell>
          <cell r="F34">
            <v>238.22533378552762</v>
          </cell>
          <cell r="G34">
            <v>214.02690256802586</v>
          </cell>
          <cell r="H34">
            <v>193.9297013158247</v>
          </cell>
          <cell r="I34">
            <v>176.98544428560115</v>
          </cell>
          <cell r="J34"/>
          <cell r="K34"/>
          <cell r="U34"/>
          <cell r="V34"/>
          <cell r="W34"/>
          <cell r="X34"/>
          <cell r="Y34"/>
          <cell r="Z34"/>
        </row>
        <row r="35">
          <cell r="A35" t="str">
            <v>Total Debt 2018E (mn)</v>
          </cell>
          <cell r="B35">
            <v>19.399999999999977</v>
          </cell>
          <cell r="C35"/>
          <cell r="D35"/>
          <cell r="E35"/>
          <cell r="F35"/>
          <cell r="G35"/>
          <cell r="H35"/>
          <cell r="I35"/>
          <cell r="J35"/>
          <cell r="K35"/>
          <cell r="U35"/>
          <cell r="V35"/>
          <cell r="W35"/>
          <cell r="X35"/>
          <cell r="Y35"/>
          <cell r="Z35"/>
        </row>
        <row r="36">
          <cell r="A36" t="str">
            <v>Debt + Equity</v>
          </cell>
          <cell r="B36">
            <v>30019.4</v>
          </cell>
          <cell r="C36"/>
          <cell r="D36"/>
          <cell r="E36"/>
          <cell r="F36"/>
          <cell r="G36"/>
          <cell r="H36"/>
          <cell r="I36"/>
          <cell r="J36"/>
          <cell r="K36"/>
          <cell r="V36"/>
          <cell r="W36"/>
          <cell r="X36"/>
          <cell r="Y36"/>
          <cell r="Z36"/>
        </row>
        <row r="37">
          <cell r="A37" t="str">
            <v>WACC</v>
          </cell>
          <cell r="B37">
            <v>9.3952577333324461E-2</v>
          </cell>
          <cell r="C37"/>
          <cell r="D37"/>
          <cell r="E37"/>
          <cell r="F37"/>
          <cell r="G37"/>
          <cell r="H37"/>
          <cell r="I37"/>
          <cell r="J37"/>
          <cell r="K37"/>
          <cell r="V37"/>
          <cell r="W37"/>
          <cell r="X37"/>
          <cell r="Y37"/>
          <cell r="Z37"/>
        </row>
        <row r="38">
          <cell r="A38"/>
          <cell r="B38"/>
          <cell r="C38"/>
          <cell r="D38"/>
          <cell r="E38"/>
          <cell r="F38"/>
          <cell r="G38"/>
          <cell r="H38"/>
          <cell r="I38"/>
          <cell r="J38"/>
          <cell r="K38"/>
          <cell r="V38"/>
          <cell r="W38"/>
          <cell r="X38"/>
          <cell r="Y38"/>
          <cell r="Z38"/>
        </row>
        <row r="39">
          <cell r="A39"/>
          <cell r="B39"/>
          <cell r="C39"/>
          <cell r="D39"/>
          <cell r="E39"/>
          <cell r="F39"/>
          <cell r="G39"/>
          <cell r="H39"/>
          <cell r="I39"/>
          <cell r="J39"/>
          <cell r="K39"/>
          <cell r="V39"/>
          <cell r="W39"/>
          <cell r="X39"/>
          <cell r="Y39"/>
          <cell r="Z39"/>
        </row>
        <row r="40">
          <cell r="V40"/>
          <cell r="W40"/>
          <cell r="X40"/>
          <cell r="Y40"/>
          <cell r="Z40"/>
        </row>
        <row r="41">
          <cell r="V41"/>
          <cell r="W41"/>
          <cell r="X41"/>
          <cell r="Y41"/>
          <cell r="Z41"/>
        </row>
        <row r="42">
          <cell r="A42" t="str">
            <v>Incyte P/E Multiple Valuation</v>
          </cell>
          <cell r="B42"/>
          <cell r="C42"/>
          <cell r="D42"/>
          <cell r="E42"/>
          <cell r="F42"/>
          <cell r="G42"/>
          <cell r="H42"/>
          <cell r="I42"/>
          <cell r="J42"/>
          <cell r="K42"/>
          <cell r="L42"/>
          <cell r="M42"/>
          <cell r="N42"/>
          <cell r="O42"/>
          <cell r="P42"/>
          <cell r="Q42"/>
          <cell r="R42"/>
          <cell r="S42"/>
          <cell r="T42"/>
          <cell r="V42"/>
          <cell r="W42"/>
          <cell r="X42"/>
          <cell r="Y42"/>
          <cell r="Z42"/>
        </row>
        <row r="43">
          <cell r="D43"/>
          <cell r="E43"/>
          <cell r="F43"/>
          <cell r="G43"/>
          <cell r="H43"/>
          <cell r="I43"/>
          <cell r="V43"/>
          <cell r="W43"/>
          <cell r="X43"/>
          <cell r="Y43"/>
          <cell r="Z43"/>
        </row>
        <row r="44">
          <cell r="A44" t="str">
            <v>P/E calculation base year-end</v>
          </cell>
          <cell r="B44">
            <v>2017</v>
          </cell>
          <cell r="C44"/>
          <cell r="D44"/>
          <cell r="E44" t="str">
            <v>Value per Share</v>
          </cell>
          <cell r="F44"/>
          <cell r="G44"/>
          <cell r="H44"/>
          <cell r="I44"/>
          <cell r="J44"/>
          <cell r="V44"/>
          <cell r="W44"/>
          <cell r="X44"/>
          <cell r="Y44"/>
          <cell r="Z44"/>
        </row>
        <row r="45">
          <cell r="A45" t="str">
            <v>Projected pretax income in 2017E</v>
          </cell>
          <cell r="B45">
            <v>-283.3371236360789</v>
          </cell>
          <cell r="D45"/>
          <cell r="E45"/>
          <cell r="F45"/>
          <cell r="G45"/>
          <cell r="H45"/>
          <cell r="I45"/>
          <cell r="V45"/>
          <cell r="W45"/>
          <cell r="X45"/>
          <cell r="Y45"/>
          <cell r="Z45"/>
        </row>
        <row r="46">
          <cell r="A46" t="str">
            <v>Shares Outstanding at end of 2017E</v>
          </cell>
          <cell r="B46">
            <v>1148.0617024425528</v>
          </cell>
          <cell r="D46"/>
          <cell r="E46"/>
          <cell r="F46" t="str">
            <v>Discount Rate</v>
          </cell>
          <cell r="G46"/>
          <cell r="H46"/>
          <cell r="I46"/>
          <cell r="V46"/>
          <cell r="W46"/>
          <cell r="X46"/>
          <cell r="Y46"/>
          <cell r="Z46"/>
        </row>
        <row r="47">
          <cell r="A47" t="str">
            <v>Fully Taxed EPS in 2017E</v>
          </cell>
          <cell r="B47">
            <v>0.37883030248988081</v>
          </cell>
          <cell r="D47" t="str">
            <v>P/E Multiple x</v>
          </cell>
          <cell r="E47">
            <v>9.8653724606739797</v>
          </cell>
          <cell r="F47">
            <v>0.15000000000000002</v>
          </cell>
          <cell r="G47">
            <v>0.2</v>
          </cell>
          <cell r="H47">
            <v>0.25</v>
          </cell>
          <cell r="I47">
            <v>0.3</v>
          </cell>
          <cell r="K47"/>
          <cell r="V47"/>
          <cell r="W47"/>
          <cell r="X47"/>
          <cell r="Y47"/>
          <cell r="Z47"/>
        </row>
        <row r="48">
          <cell r="A48" t="str">
            <v>Assumed EPS multiple</v>
          </cell>
          <cell r="B48">
            <v>45</v>
          </cell>
          <cell r="D48"/>
          <cell r="E48">
            <v>35</v>
          </cell>
          <cell r="F48">
            <v>8.7180475628475929</v>
          </cell>
          <cell r="G48">
            <v>7.6730674694130956</v>
          </cell>
          <cell r="H48">
            <v>6.788639020618664</v>
          </cell>
          <cell r="I48">
            <v>6.0350753696612767</v>
          </cell>
          <cell r="V48"/>
          <cell r="W48"/>
          <cell r="X48"/>
          <cell r="Y48"/>
          <cell r="Z48"/>
        </row>
        <row r="49">
          <cell r="A49" t="str">
            <v>Assumed Trading Value end of 2017E</v>
          </cell>
          <cell r="B49">
            <v>17.047363612044638</v>
          </cell>
          <cell r="D49"/>
          <cell r="E49">
            <v>40</v>
          </cell>
          <cell r="F49">
            <v>9.963482928968677</v>
          </cell>
          <cell r="G49">
            <v>8.7692199650435381</v>
          </cell>
          <cell r="H49">
            <v>7.7584445949927598</v>
          </cell>
          <cell r="I49">
            <v>6.8972289938986027</v>
          </cell>
          <cell r="V49"/>
          <cell r="W49"/>
          <cell r="X49"/>
          <cell r="Y49"/>
          <cell r="Z49"/>
        </row>
        <row r="50">
          <cell r="A50" t="str">
            <v>Discount rate</v>
          </cell>
          <cell r="B50">
            <v>0.2</v>
          </cell>
          <cell r="D50"/>
          <cell r="E50">
            <v>45</v>
          </cell>
          <cell r="F50">
            <v>11.208918295089763</v>
          </cell>
          <cell r="G50">
            <v>9.8653724606739797</v>
          </cell>
          <cell r="H50">
            <v>8.7282501693668539</v>
          </cell>
          <cell r="I50">
            <v>7.7593826181359278</v>
          </cell>
          <cell r="K50"/>
          <cell r="V50"/>
          <cell r="W50"/>
          <cell r="X50"/>
          <cell r="Y50"/>
          <cell r="Z50"/>
        </row>
        <row r="51">
          <cell r="A51" t="str">
            <v xml:space="preserve">Discounted to end of </v>
          </cell>
          <cell r="B51">
            <v>2014</v>
          </cell>
          <cell r="D51"/>
          <cell r="E51">
            <v>50</v>
          </cell>
          <cell r="F51">
            <v>12.454353661210845</v>
          </cell>
          <cell r="G51">
            <v>10.961524956304421</v>
          </cell>
          <cell r="H51">
            <v>9.698055743740948</v>
          </cell>
          <cell r="I51">
            <v>8.6215362423732511</v>
          </cell>
          <cell r="L51"/>
          <cell r="V51"/>
          <cell r="W51"/>
          <cell r="X51"/>
          <cell r="Y51"/>
          <cell r="Z51"/>
        </row>
        <row r="52">
          <cell r="A52" t="str">
            <v>Per share value at end of 2014E</v>
          </cell>
          <cell r="B52">
            <v>9.8653724606739797</v>
          </cell>
          <cell r="D52"/>
          <cell r="E52">
            <v>55</v>
          </cell>
          <cell r="F52">
            <v>13.699789027331931</v>
          </cell>
          <cell r="G52">
            <v>12.057677451934863</v>
          </cell>
          <cell r="H52">
            <v>10.667861318115044</v>
          </cell>
          <cell r="I52">
            <v>9.4836898666105771</v>
          </cell>
          <cell r="V52"/>
          <cell r="W52"/>
          <cell r="X52"/>
          <cell r="Y52"/>
          <cell r="Z52"/>
        </row>
        <row r="53">
          <cell r="V53"/>
          <cell r="W53"/>
          <cell r="X53"/>
          <cell r="Y53"/>
          <cell r="Z53"/>
        </row>
        <row r="54">
          <cell r="A54" t="str">
            <v>Incyte Free Cash Flow Calculation</v>
          </cell>
          <cell r="B54"/>
          <cell r="C54"/>
          <cell r="D54"/>
          <cell r="E54"/>
          <cell r="F54"/>
          <cell r="G54"/>
          <cell r="H54"/>
          <cell r="I54"/>
          <cell r="J54"/>
          <cell r="K54"/>
          <cell r="L54"/>
          <cell r="M54"/>
          <cell r="N54"/>
          <cell r="O54"/>
          <cell r="P54"/>
          <cell r="Q54"/>
          <cell r="R54"/>
          <cell r="S54"/>
          <cell r="T54"/>
          <cell r="U54"/>
          <cell r="V54"/>
          <cell r="W54"/>
          <cell r="X54"/>
          <cell r="Y54"/>
          <cell r="Z54"/>
        </row>
        <row r="55">
          <cell r="A55"/>
          <cell r="B55"/>
          <cell r="C55"/>
          <cell r="D55"/>
          <cell r="E55"/>
          <cell r="F55"/>
          <cell r="G55"/>
          <cell r="H55"/>
          <cell r="I55"/>
          <cell r="J55"/>
          <cell r="V55"/>
          <cell r="W55"/>
          <cell r="X55"/>
          <cell r="Y55"/>
          <cell r="Z55"/>
        </row>
        <row r="56">
          <cell r="C56"/>
          <cell r="D56" t="str">
            <v>2014A</v>
          </cell>
          <cell r="E56" t="str">
            <v>2015A</v>
          </cell>
          <cell r="F56" t="str">
            <v>2016A</v>
          </cell>
          <cell r="G56" t="str">
            <v>2017E</v>
          </cell>
          <cell r="H56" t="str">
            <v>2018E</v>
          </cell>
          <cell r="I56" t="str">
            <v>2019E</v>
          </cell>
          <cell r="J56" t="str">
            <v>2020E</v>
          </cell>
          <cell r="K56" t="str">
            <v>2021E</v>
          </cell>
          <cell r="L56" t="str">
            <v>2022E</v>
          </cell>
          <cell r="M56" t="str">
            <v>2023E</v>
          </cell>
          <cell r="N56" t="str">
            <v>2024E</v>
          </cell>
          <cell r="O56" t="str">
            <v>2025E</v>
          </cell>
          <cell r="P56" t="str">
            <v>2026E</v>
          </cell>
          <cell r="Q56" t="str">
            <v>2027E</v>
          </cell>
          <cell r="R56" t="str">
            <v>2028E</v>
          </cell>
          <cell r="S56" t="str">
            <v>2029E</v>
          </cell>
          <cell r="T56" t="str">
            <v>2030E</v>
          </cell>
        </row>
        <row r="57">
          <cell r="A57" t="str">
            <v>Earnings Before Interest and Taxes</v>
          </cell>
          <cell r="B57"/>
          <cell r="C57"/>
          <cell r="D57">
            <v>-4.8029999999999973</v>
          </cell>
          <cell r="E57">
            <v>50.649999999999977</v>
          </cell>
          <cell r="F57">
            <v>144.99899999999991</v>
          </cell>
          <cell r="G57">
            <v>-222.37113363607887</v>
          </cell>
          <cell r="H57">
            <v>33.666250621638028</v>
          </cell>
          <cell r="I57">
            <v>141.8353334901326</v>
          </cell>
          <cell r="J57">
            <v>495.29332236924688</v>
          </cell>
          <cell r="K57">
            <v>1267.8926241960262</v>
          </cell>
          <cell r="L57">
            <v>2300.5346859991878</v>
          </cell>
          <cell r="M57">
            <v>3359.6026523537216</v>
          </cell>
          <cell r="N57">
            <v>4242.6011690840169</v>
          </cell>
          <cell r="O57">
            <v>5134.8276322963611</v>
          </cell>
          <cell r="P57">
            <v>5896.8381045470232</v>
          </cell>
          <cell r="Q57">
            <v>6250.9300044677912</v>
          </cell>
          <cell r="R57">
            <v>6001.3158782019218</v>
          </cell>
          <cell r="S57">
            <v>4174.0063733421275</v>
          </cell>
          <cell r="T57">
            <v>2034.0523405426479</v>
          </cell>
        </row>
        <row r="58">
          <cell r="A58" t="str">
            <v>Tax Rate</v>
          </cell>
          <cell r="B58"/>
          <cell r="C58"/>
          <cell r="D58">
            <v>-3.6127167630057802E-4</v>
          </cell>
          <cell r="E58">
            <v>7.4760648703731136E-4</v>
          </cell>
          <cell r="F58">
            <v>3.4105548851932212E-2</v>
          </cell>
          <cell r="G58">
            <v>2.4927290534140886E-2</v>
          </cell>
          <cell r="H58">
            <v>6.3189435197310864E-2</v>
          </cell>
          <cell r="I58">
            <v>0.1</v>
          </cell>
          <cell r="J58">
            <v>0.17499999999999999</v>
          </cell>
          <cell r="K58">
            <v>0.2</v>
          </cell>
          <cell r="L58">
            <v>0.21</v>
          </cell>
          <cell r="M58">
            <v>0.21</v>
          </cell>
          <cell r="N58">
            <v>0.21</v>
          </cell>
          <cell r="O58">
            <v>0.21</v>
          </cell>
          <cell r="P58">
            <v>0.21</v>
          </cell>
          <cell r="Q58">
            <v>0.21</v>
          </cell>
          <cell r="R58">
            <v>0.21</v>
          </cell>
          <cell r="S58">
            <v>0.21</v>
          </cell>
          <cell r="T58">
            <v>0.21</v>
          </cell>
        </row>
        <row r="59">
          <cell r="A59" t="str">
            <v>Adjusted EBIT (1-Tax Rate)</v>
          </cell>
          <cell r="B59"/>
          <cell r="C59"/>
          <cell r="D59">
            <v>-4.8047351878612687</v>
          </cell>
          <cell r="E59">
            <v>50.612133731431534</v>
          </cell>
          <cell r="F59">
            <v>140.05372952201859</v>
          </cell>
          <cell r="G59">
            <v>-216.82802378152607</v>
          </cell>
          <cell r="H59">
            <v>31.538899259645603</v>
          </cell>
          <cell r="I59">
            <v>127.65180014111934</v>
          </cell>
          <cell r="J59">
            <v>408.61699095462865</v>
          </cell>
          <cell r="K59">
            <v>1014.314099356821</v>
          </cell>
          <cell r="L59">
            <v>1817.4224019393585</v>
          </cell>
          <cell r="M59">
            <v>2654.0860953594402</v>
          </cell>
          <cell r="N59">
            <v>3351.6549235763737</v>
          </cell>
          <cell r="O59">
            <v>4056.5138295141255</v>
          </cell>
          <cell r="P59">
            <v>4658.5021025921487</v>
          </cell>
          <cell r="Q59">
            <v>4938.2347035295552</v>
          </cell>
          <cell r="R59">
            <v>4741.0395437795187</v>
          </cell>
          <cell r="S59">
            <v>3297.4650349402809</v>
          </cell>
          <cell r="T59">
            <v>1606.901349028692</v>
          </cell>
        </row>
        <row r="60">
          <cell r="A60" t="str">
            <v>Growth</v>
          </cell>
          <cell r="B60"/>
          <cell r="C60"/>
          <cell r="D60" t="str">
            <v>nm</v>
          </cell>
          <cell r="E60" t="str">
            <v>nm</v>
          </cell>
          <cell r="F60">
            <v>1.7671967015893928</v>
          </cell>
          <cell r="G60">
            <v>-2.5481774353423225</v>
          </cell>
          <cell r="H60" t="str">
            <v>nm</v>
          </cell>
          <cell r="I60">
            <v>3.0474399277609328</v>
          </cell>
          <cell r="J60">
            <v>2.2010280348800539</v>
          </cell>
          <cell r="K60">
            <v>1.4823101383697641</v>
          </cell>
          <cell r="L60">
            <v>0.79177475999967895</v>
          </cell>
          <cell r="M60">
            <v>0.46035731293247173</v>
          </cell>
          <cell r="N60">
            <v>0.2628282592025194</v>
          </cell>
          <cell r="O60">
            <v>0.21030175301747178</v>
          </cell>
          <cell r="P60">
            <v>0.14840039954951348</v>
          </cell>
          <cell r="Q60">
            <v>6.0047756720288642E-2</v>
          </cell>
          <cell r="R60">
            <v>-3.9932318245038692E-2</v>
          </cell>
          <cell r="S60">
            <v>-0.30448480665664979</v>
          </cell>
          <cell r="T60">
            <v>-0.51268585655896304</v>
          </cell>
        </row>
        <row r="61">
          <cell r="A61"/>
          <cell r="B61"/>
          <cell r="C61"/>
          <cell r="D61"/>
          <cell r="E61"/>
          <cell r="F61"/>
          <cell r="G61"/>
          <cell r="H61"/>
          <cell r="I61"/>
          <cell r="J61"/>
          <cell r="K61"/>
          <cell r="L61"/>
          <cell r="M61"/>
          <cell r="N61"/>
          <cell r="O61"/>
          <cell r="P61"/>
          <cell r="Q61"/>
          <cell r="R61"/>
          <cell r="S61"/>
          <cell r="T61"/>
        </row>
        <row r="62">
          <cell r="A62" t="str">
            <v>Depreciation and Amortization</v>
          </cell>
          <cell r="B62"/>
          <cell r="C62"/>
          <cell r="D62">
            <v>41.413000000000004</v>
          </cell>
          <cell r="E62">
            <v>44.883000000000003</v>
          </cell>
          <cell r="F62">
            <v>58.424999999999997</v>
          </cell>
          <cell r="G62">
            <v>52.285749999999979</v>
          </cell>
          <cell r="H62">
            <v>66.301389200674166</v>
          </cell>
          <cell r="I62">
            <v>62.996067015833958</v>
          </cell>
          <cell r="J62">
            <v>88.882462479795549</v>
          </cell>
          <cell r="K62">
            <v>56.931142331127859</v>
          </cell>
          <cell r="L62">
            <v>50.270394265335007</v>
          </cell>
          <cell r="M62">
            <v>47.791182768231664</v>
          </cell>
          <cell r="N62">
            <v>51.431899519783606</v>
          </cell>
          <cell r="O62">
            <v>57.643636973151551</v>
          </cell>
          <cell r="P62">
            <v>65.290341319287791</v>
          </cell>
          <cell r="Q62">
            <v>73.045936688637383</v>
          </cell>
          <cell r="R62">
            <v>75.979635984861815</v>
          </cell>
          <cell r="S62">
            <v>74.406225331850138</v>
          </cell>
          <cell r="T62">
            <v>62.514538164825304</v>
          </cell>
        </row>
        <row r="63">
          <cell r="A63" t="str">
            <v>Capital Expenditures</v>
          </cell>
          <cell r="B63"/>
          <cell r="C63"/>
          <cell r="D63">
            <v>27.876000000000005</v>
          </cell>
          <cell r="E63">
            <v>26.003</v>
          </cell>
          <cell r="F63">
            <v>120.277</v>
          </cell>
          <cell r="G63">
            <v>111.46309346984364</v>
          </cell>
          <cell r="H63">
            <v>21.047935783610367</v>
          </cell>
          <cell r="I63">
            <v>30.774101922645169</v>
          </cell>
          <cell r="J63">
            <v>37.63118714493303</v>
          </cell>
          <cell r="K63">
            <v>42.129479962699293</v>
          </cell>
          <cell r="L63">
            <v>44.761035382883136</v>
          </cell>
          <cell r="M63">
            <v>55.88166443834708</v>
          </cell>
          <cell r="N63">
            <v>65.235760527267942</v>
          </cell>
          <cell r="O63">
            <v>74.636313297898738</v>
          </cell>
          <cell r="P63">
            <v>82.5249976956202</v>
          </cell>
          <cell r="Q63">
            <v>79.565268458025017</v>
          </cell>
          <cell r="R63">
            <v>72.483167867058086</v>
          </cell>
          <cell r="S63">
            <v>47.980253849572705</v>
          </cell>
          <cell r="T63">
            <v>23.380959992259882</v>
          </cell>
        </row>
        <row r="64">
          <cell r="A64" t="str">
            <v>Change in Non-Cash Working Capital</v>
          </cell>
          <cell r="B64"/>
          <cell r="C64"/>
          <cell r="D64">
            <v>12.158000000000001</v>
          </cell>
          <cell r="E64">
            <v>22.066000000000006</v>
          </cell>
          <cell r="F64">
            <v>-33.218000000000004</v>
          </cell>
          <cell r="G64">
            <v>222.40064878918719</v>
          </cell>
          <cell r="H64">
            <v>2.7364693396854989</v>
          </cell>
          <cell r="I64">
            <v>-4.2645622144083291</v>
          </cell>
          <cell r="J64">
            <v>13.892928917370114</v>
          </cell>
          <cell r="K64">
            <v>156.44153104600107</v>
          </cell>
          <cell r="L64">
            <v>183.75065219661582</v>
          </cell>
          <cell r="M64">
            <v>268.19811817103647</v>
          </cell>
          <cell r="N64">
            <v>196.5990294623146</v>
          </cell>
          <cell r="O64">
            <v>179.96997778663103</v>
          </cell>
          <cell r="P64">
            <v>208.16004458461265</v>
          </cell>
          <cell r="Q64">
            <v>37.098978847381503</v>
          </cell>
          <cell r="R64">
            <v>-108.66944804655895</v>
          </cell>
          <cell r="S64">
            <v>-549.44193703213136</v>
          </cell>
          <cell r="T64">
            <v>-606.58537061972174</v>
          </cell>
        </row>
        <row r="65">
          <cell r="A65" t="str">
            <v>FCFF</v>
          </cell>
          <cell r="B65"/>
          <cell r="C65"/>
          <cell r="D65">
            <v>-3.425735187861271</v>
          </cell>
          <cell r="E65">
            <v>47.426133731431534</v>
          </cell>
          <cell r="F65">
            <v>111.41972952201857</v>
          </cell>
          <cell r="G65">
            <v>-498.40601604055695</v>
          </cell>
          <cell r="H65">
            <v>74.0558833370239</v>
          </cell>
          <cell r="I65">
            <v>164.13832744871644</v>
          </cell>
          <cell r="J65">
            <v>445.97533737212103</v>
          </cell>
          <cell r="K65">
            <v>872.67423067924869</v>
          </cell>
          <cell r="L65">
            <v>1639.1811086251944</v>
          </cell>
          <cell r="M65">
            <v>2377.7974955182881</v>
          </cell>
          <cell r="N65">
            <v>3141.2520331065748</v>
          </cell>
          <cell r="O65">
            <v>3859.5511754027475</v>
          </cell>
          <cell r="P65">
            <v>4433.1074016312041</v>
          </cell>
          <cell r="Q65">
            <v>4894.6163929127852</v>
          </cell>
          <cell r="R65">
            <v>4853.2054599438816</v>
          </cell>
          <cell r="S65">
            <v>3873.3329434546895</v>
          </cell>
          <cell r="T65">
            <v>2252.6202978209794</v>
          </cell>
        </row>
        <row r="66">
          <cell r="A66" t="str">
            <v>Growth</v>
          </cell>
          <cell r="B66"/>
        </row>
        <row r="68">
          <cell r="A68" t="str">
            <v>Change in Non Cash Working Capital</v>
          </cell>
          <cell r="B68"/>
          <cell r="C68"/>
        </row>
        <row r="69">
          <cell r="A69"/>
        </row>
        <row r="70">
          <cell r="A70" t="str">
            <v>Change in:</v>
          </cell>
        </row>
        <row r="71">
          <cell r="A71" t="str">
            <v>Accounts receivable</v>
          </cell>
          <cell r="C71"/>
          <cell r="D71">
            <v>-22.558999999999997</v>
          </cell>
          <cell r="E71">
            <v>-56.517000000000003</v>
          </cell>
          <cell r="F71">
            <v>-23.946999999999996</v>
          </cell>
          <cell r="G71">
            <v>-109.68929816455704</v>
          </cell>
          <cell r="H71">
            <v>-4.651899130572474</v>
          </cell>
          <cell r="I71">
            <v>-44.64182193132217</v>
          </cell>
          <cell r="J71">
            <v>-43.483394126256655</v>
          </cell>
          <cell r="K71">
            <v>-86.922178259364273</v>
          </cell>
          <cell r="L71">
            <v>-98.985832982525039</v>
          </cell>
          <cell r="M71">
            <v>-133.4475486655673</v>
          </cell>
          <cell r="N71">
            <v>-112.24915306705032</v>
          </cell>
          <cell r="O71">
            <v>-112.80663324756949</v>
          </cell>
          <cell r="P71">
            <v>-94.66421277265772</v>
          </cell>
          <cell r="Q71">
            <v>35.516750851142319</v>
          </cell>
          <cell r="R71">
            <v>84.985207091603229</v>
          </cell>
          <cell r="S71">
            <v>294.03496820982457</v>
          </cell>
          <cell r="T71">
            <v>295.19152628775379</v>
          </cell>
        </row>
        <row r="72">
          <cell r="A72" t="str">
            <v>Prepaid expenses &amp; other assets</v>
          </cell>
          <cell r="C72"/>
          <cell r="D72">
            <v>-30.489000000000001</v>
          </cell>
          <cell r="E72">
            <v>3.5830000000000002</v>
          </cell>
          <cell r="F72">
            <v>-13.069000000000001</v>
          </cell>
          <cell r="G72">
            <v>-161.72150755398371</v>
          </cell>
          <cell r="H72">
            <v>-3.4496729816432889</v>
          </cell>
          <cell r="I72">
            <v>1.392210031153752</v>
          </cell>
          <cell r="J72">
            <v>-7.1330238144552709</v>
          </cell>
          <cell r="K72">
            <v>-105.67626905441938</v>
          </cell>
          <cell r="L72">
            <v>-97.923373518548487</v>
          </cell>
          <cell r="M72">
            <v>-144.289658560004</v>
          </cell>
          <cell r="N72">
            <v>-93.783872984386676</v>
          </cell>
          <cell r="O72">
            <v>-75.772531032193911</v>
          </cell>
          <cell r="P72">
            <v>-118.33026596582215</v>
          </cell>
          <cell r="Q72">
            <v>44.395938563927871</v>
          </cell>
          <cell r="R72">
            <v>106.23150886450401</v>
          </cell>
          <cell r="S72">
            <v>367.54371026228068</v>
          </cell>
          <cell r="T72">
            <v>368.98940785969222</v>
          </cell>
        </row>
        <row r="73">
          <cell r="A73" t="str">
            <v>Accounts payable</v>
          </cell>
          <cell r="C73"/>
          <cell r="D73">
            <v>5.36</v>
          </cell>
          <cell r="E73">
            <v>5.6230000000000002</v>
          </cell>
          <cell r="F73">
            <v>43.758000000000003</v>
          </cell>
          <cell r="G73">
            <v>11.533467906673648</v>
          </cell>
          <cell r="H73">
            <v>-1.1160480060457019</v>
          </cell>
          <cell r="I73">
            <v>9.4721531670159891</v>
          </cell>
          <cell r="J73">
            <v>5.1840512970038333</v>
          </cell>
          <cell r="K73">
            <v>4.4506642763480642</v>
          </cell>
          <cell r="L73">
            <v>3.6551539734604717</v>
          </cell>
          <cell r="M73">
            <v>2.649746959593017</v>
          </cell>
          <cell r="N73">
            <v>2.6205546080895346</v>
          </cell>
          <cell r="O73">
            <v>2.3914406925367757</v>
          </cell>
          <cell r="P73">
            <v>1.3428983760742312</v>
          </cell>
          <cell r="Q73">
            <v>-32.503241184014357</v>
          </cell>
          <cell r="R73">
            <v>-22.929796641541202</v>
          </cell>
          <cell r="S73">
            <v>-31.149094844437194</v>
          </cell>
          <cell r="T73">
            <v>-15.998767646590096</v>
          </cell>
        </row>
        <row r="74">
          <cell r="A74" t="str">
            <v>Accrued and other current liabilities</v>
          </cell>
          <cell r="C74"/>
          <cell r="D74">
            <v>35.53</v>
          </cell>
          <cell r="E74">
            <v>25.245000000000001</v>
          </cell>
          <cell r="F74">
            <v>26.476000000000003</v>
          </cell>
          <cell r="G74">
            <v>37.476689022679935</v>
          </cell>
          <cell r="H74">
            <v>6.4811507785759659</v>
          </cell>
          <cell r="I74">
            <v>38.042020947560758</v>
          </cell>
          <cell r="J74">
            <v>31.539437726337979</v>
          </cell>
          <cell r="K74">
            <v>31.706251991434527</v>
          </cell>
          <cell r="L74">
            <v>9.5034003309972377</v>
          </cell>
          <cell r="M74">
            <v>6.88934209494181</v>
          </cell>
          <cell r="N74">
            <v>6.8134419810328382</v>
          </cell>
          <cell r="O74">
            <v>6.2177458005955941</v>
          </cell>
          <cell r="P74">
            <v>3.4915357777929898</v>
          </cell>
          <cell r="Q74">
            <v>-84.508427078437336</v>
          </cell>
          <cell r="R74">
            <v>-59.61747126800708</v>
          </cell>
          <cell r="S74">
            <v>-80.987646595536717</v>
          </cell>
          <cell r="T74">
            <v>-41.596795881134256</v>
          </cell>
        </row>
        <row r="75">
          <cell r="A75" t="str">
            <v>Change in non-cash working capital</v>
          </cell>
          <cell r="B75"/>
          <cell r="C75"/>
          <cell r="D75">
            <v>-12.158000000000001</v>
          </cell>
          <cell r="E75">
            <v>-22.066000000000006</v>
          </cell>
          <cell r="F75">
            <v>33.218000000000004</v>
          </cell>
          <cell r="G75">
            <v>-222.40064878918719</v>
          </cell>
          <cell r="H75">
            <v>-2.7364693396854989</v>
          </cell>
          <cell r="I75">
            <v>4.2645622144083291</v>
          </cell>
          <cell r="J75">
            <v>-13.892928917370114</v>
          </cell>
          <cell r="K75">
            <v>-156.44153104600107</v>
          </cell>
          <cell r="L75">
            <v>-183.75065219661582</v>
          </cell>
          <cell r="M75">
            <v>-268.19811817103647</v>
          </cell>
          <cell r="N75">
            <v>-196.5990294623146</v>
          </cell>
          <cell r="O75">
            <v>-179.96997778663103</v>
          </cell>
          <cell r="P75">
            <v>-208.16004458461265</v>
          </cell>
          <cell r="Q75">
            <v>-37.098978847381503</v>
          </cell>
          <cell r="R75">
            <v>108.66944804655895</v>
          </cell>
          <cell r="S75">
            <v>549.44193703213136</v>
          </cell>
          <cell r="T75">
            <v>606.58537061972174</v>
          </cell>
        </row>
        <row r="76">
          <cell r="V76"/>
          <cell r="W76"/>
          <cell r="X76"/>
          <cell r="Y76"/>
          <cell r="Z76"/>
        </row>
        <row r="77">
          <cell r="V77"/>
          <cell r="W77"/>
          <cell r="X77"/>
          <cell r="Y77"/>
          <cell r="Z77"/>
        </row>
        <row r="78">
          <cell r="A78" t="str">
            <v>Source: Company data, FactSet, BMO estimates</v>
          </cell>
          <cell r="V78"/>
          <cell r="W78"/>
          <cell r="X78"/>
          <cell r="Y78"/>
          <cell r="Z78"/>
        </row>
        <row r="79">
          <cell r="V79"/>
          <cell r="W79"/>
          <cell r="X79"/>
          <cell r="Y79"/>
          <cell r="Z79"/>
        </row>
        <row r="80">
          <cell r="V80"/>
          <cell r="W80"/>
          <cell r="X80"/>
          <cell r="Y80"/>
          <cell r="Z80"/>
        </row>
        <row r="81">
          <cell r="V81"/>
          <cell r="W81"/>
          <cell r="X81"/>
          <cell r="Y81"/>
          <cell r="Z81"/>
        </row>
      </sheetData>
      <sheetData sheetId="13" refreshError="1"/>
      <sheetData sheetId="14"/>
      <sheetData sheetId="15">
        <row r="1">
          <cell r="B1" t="str">
            <v>Jakafi</v>
          </cell>
          <cell r="H1"/>
          <cell r="I1"/>
          <cell r="K1"/>
          <cell r="T1"/>
          <cell r="U1"/>
          <cell r="Y1"/>
          <cell r="Z1"/>
          <cell r="AC1"/>
          <cell r="AD1"/>
          <cell r="AE1"/>
          <cell r="AH1"/>
          <cell r="AI1">
            <v>251.077</v>
          </cell>
          <cell r="AJ1"/>
          <cell r="AK1"/>
          <cell r="AL1"/>
          <cell r="AM1"/>
          <cell r="AN1"/>
          <cell r="AO1"/>
          <cell r="AP1"/>
          <cell r="AQ1"/>
          <cell r="AR1"/>
          <cell r="AS1"/>
          <cell r="AT1"/>
          <cell r="AU1"/>
          <cell r="AV1"/>
          <cell r="AW1"/>
          <cell r="AX1"/>
          <cell r="AY1"/>
          <cell r="AZ1"/>
          <cell r="BA1"/>
          <cell r="BB1"/>
        </row>
        <row r="2">
          <cell r="S2"/>
          <cell r="T2"/>
          <cell r="U2"/>
          <cell r="V2"/>
          <cell r="W2"/>
          <cell r="Y2"/>
          <cell r="Z2"/>
          <cell r="AA2"/>
          <cell r="AB2"/>
          <cell r="AC2"/>
          <cell r="AD2"/>
          <cell r="AE2"/>
          <cell r="AF2"/>
          <cell r="AG2"/>
          <cell r="AI2">
            <v>162</v>
          </cell>
          <cell r="AV2"/>
        </row>
        <row r="3">
          <cell r="B3" t="str">
            <v>US Myelofibrosis (MF)</v>
          </cell>
          <cell r="C3">
            <v>2009</v>
          </cell>
          <cell r="D3">
            <v>2010</v>
          </cell>
          <cell r="E3" t="str">
            <v>1Q 11</v>
          </cell>
          <cell r="F3" t="str">
            <v>2Q 11</v>
          </cell>
          <cell r="G3" t="str">
            <v>3Q 11</v>
          </cell>
          <cell r="H3" t="str">
            <v>4Q 11</v>
          </cell>
          <cell r="I3" t="str">
            <v>2011A</v>
          </cell>
          <cell r="J3" t="str">
            <v>1Q 12</v>
          </cell>
          <cell r="K3" t="str">
            <v>2Q 12</v>
          </cell>
          <cell r="L3" t="str">
            <v>3Q 12</v>
          </cell>
          <cell r="M3" t="str">
            <v>4Q 12</v>
          </cell>
          <cell r="N3" t="str">
            <v>2012A</v>
          </cell>
          <cell r="O3" t="str">
            <v>1Q 13A</v>
          </cell>
          <cell r="P3" t="str">
            <v>2Q 13A</v>
          </cell>
          <cell r="Q3" t="str">
            <v>3Q 13A</v>
          </cell>
          <cell r="R3" t="str">
            <v>4Q 13A</v>
          </cell>
          <cell r="S3" t="str">
            <v>2013A</v>
          </cell>
          <cell r="T3" t="str">
            <v>1Q 14A</v>
          </cell>
          <cell r="U3" t="str">
            <v>2Q 14A</v>
          </cell>
          <cell r="V3" t="str">
            <v>3Q 14A</v>
          </cell>
          <cell r="W3" t="str">
            <v>4Q 14A</v>
          </cell>
          <cell r="X3" t="str">
            <v>2014A</v>
          </cell>
          <cell r="Y3" t="str">
            <v>1Q 15A</v>
          </cell>
          <cell r="Z3" t="str">
            <v>2Q 15A</v>
          </cell>
          <cell r="AA3" t="str">
            <v>3Q 15A</v>
          </cell>
          <cell r="AB3" t="str">
            <v>4Q 15A</v>
          </cell>
          <cell r="AC3" t="str">
            <v>2015A</v>
          </cell>
          <cell r="AD3" t="str">
            <v>1Q 16A</v>
          </cell>
          <cell r="AE3" t="str">
            <v>2Q 16A</v>
          </cell>
          <cell r="AF3" t="str">
            <v>3Q 16A</v>
          </cell>
          <cell r="AG3" t="str">
            <v>4Q 16A</v>
          </cell>
          <cell r="AH3" t="str">
            <v>2016A</v>
          </cell>
          <cell r="AI3" t="str">
            <v>1Q 17A</v>
          </cell>
          <cell r="AJ3" t="str">
            <v>2Q 17A</v>
          </cell>
          <cell r="AK3" t="str">
            <v>3Q 17A</v>
          </cell>
          <cell r="AL3" t="str">
            <v>4Q 17E</v>
          </cell>
          <cell r="AM3" t="str">
            <v>2017E</v>
          </cell>
          <cell r="AN3" t="str">
            <v>1Q18E</v>
          </cell>
          <cell r="AO3" t="str">
            <v>2Q18E</v>
          </cell>
          <cell r="AP3" t="str">
            <v>3Q18E</v>
          </cell>
          <cell r="AQ3" t="str">
            <v>4Q18E</v>
          </cell>
          <cell r="AR3" t="str">
            <v>2018E</v>
          </cell>
          <cell r="AS3" t="str">
            <v>2019E</v>
          </cell>
          <cell r="AT3" t="str">
            <v>2020E</v>
          </cell>
          <cell r="AU3" t="str">
            <v>2021E</v>
          </cell>
          <cell r="AV3" t="str">
            <v>2022E</v>
          </cell>
          <cell r="AW3" t="str">
            <v>2023E</v>
          </cell>
          <cell r="AX3" t="str">
            <v>2024E</v>
          </cell>
          <cell r="AY3" t="str">
            <v>2025E</v>
          </cell>
          <cell r="AZ3" t="str">
            <v>2026E</v>
          </cell>
          <cell r="BA3" t="str">
            <v>2027E</v>
          </cell>
          <cell r="BB3" t="str">
            <v>2028E</v>
          </cell>
          <cell r="BC3" t="str">
            <v>2029E</v>
          </cell>
          <cell r="BD3" t="str">
            <v>2030E</v>
          </cell>
          <cell r="BF3"/>
        </row>
        <row r="4">
          <cell r="B4" t="str">
            <v>Total MF Population</v>
          </cell>
          <cell r="C4">
            <v>18000</v>
          </cell>
          <cell r="D4">
            <v>18180</v>
          </cell>
          <cell r="E4">
            <v>18293.412923830936</v>
          </cell>
          <cell r="F4">
            <v>18338.975948988656</v>
          </cell>
          <cell r="G4">
            <v>18384.652457030636</v>
          </cell>
          <cell r="H4">
            <v>18430.442730606344</v>
          </cell>
          <cell r="I4">
            <v>18361.871015114142</v>
          </cell>
          <cell r="J4">
            <v>18476.418511199434</v>
          </cell>
          <cell r="K4">
            <v>18522.437344588019</v>
          </cell>
          <cell r="L4">
            <v>18568.570796132994</v>
          </cell>
          <cell r="M4">
            <v>18614.819151311429</v>
          </cell>
          <cell r="N4">
            <v>18545.561450807967</v>
          </cell>
          <cell r="O4">
            <v>18661.254869302051</v>
          </cell>
          <cell r="P4">
            <v>18707.734070784296</v>
          </cell>
          <cell r="Q4">
            <v>18754.329037052219</v>
          </cell>
          <cell r="R4">
            <v>18801.040056438778</v>
          </cell>
          <cell r="S4">
            <v>18731.089508394336</v>
          </cell>
          <cell r="T4">
            <v>18847.940312997525</v>
          </cell>
          <cell r="U4">
            <v>18894.884488052667</v>
          </cell>
          <cell r="V4">
            <v>18941.945585993548</v>
          </cell>
          <cell r="W4">
            <v>18989.123898037578</v>
          </cell>
          <cell r="X4">
            <v>18918.47357127033</v>
          </cell>
          <cell r="Y4">
            <v>19036.493340364723</v>
          </cell>
          <cell r="Z4">
            <v>19083.907140544779</v>
          </cell>
          <cell r="AA4">
            <v>19131.439033296159</v>
          </cell>
          <cell r="AB4">
            <v>19179.089312749587</v>
          </cell>
          <cell r="AC4">
            <v>19107.732206738816</v>
          </cell>
          <cell r="AD4">
            <v>19226.932634535558</v>
          </cell>
          <cell r="AE4">
            <v>19274.820757926242</v>
          </cell>
          <cell r="AF4">
            <v>19322.828155275256</v>
          </cell>
          <cell r="AG4">
            <v>19370.955123655782</v>
          </cell>
          <cell r="AH4">
            <v>19298.884167848213</v>
          </cell>
          <cell r="AI4">
            <v>19419.277065546245</v>
          </cell>
          <cell r="AJ4">
            <v>19467.64425723247</v>
          </cell>
          <cell r="AK4">
            <v>19516.131916082522</v>
          </cell>
          <cell r="AL4">
            <v>19564.740342141471</v>
          </cell>
          <cell r="AM4">
            <v>19491.948395250678</v>
          </cell>
          <cell r="AN4">
            <v>19613.545692207063</v>
          </cell>
          <cell r="AO4">
            <v>19662.396744743135</v>
          </cell>
          <cell r="AP4">
            <v>19711.369469585243</v>
          </cell>
          <cell r="AQ4">
            <v>19760.46416978008</v>
          </cell>
          <cell r="AR4">
            <v>19686.944019078881</v>
          </cell>
          <cell r="AS4">
            <v>19883.81345926967</v>
          </cell>
          <cell r="AT4">
            <v>20082.651593862367</v>
          </cell>
          <cell r="AU4">
            <v>20283.478109800992</v>
          </cell>
          <cell r="AV4">
            <v>20486.312890899</v>
          </cell>
          <cell r="AW4">
            <v>20691.17601980799</v>
          </cell>
          <cell r="AX4">
            <v>20898.08778000607</v>
          </cell>
          <cell r="AY4">
            <v>21107.068657806132</v>
          </cell>
          <cell r="AZ4">
            <v>21318.139344384195</v>
          </cell>
          <cell r="BA4">
            <v>21531.320737828039</v>
          </cell>
          <cell r="BB4">
            <v>21746.633945206318</v>
          </cell>
          <cell r="BC4">
            <v>21964.100284658383</v>
          </cell>
          <cell r="BD4">
            <v>22183.741287504967</v>
          </cell>
        </row>
        <row r="5">
          <cell r="B5" t="str">
            <v>growth</v>
          </cell>
          <cell r="D5">
            <v>0.01</v>
          </cell>
          <cell r="E5">
            <v>0.01</v>
          </cell>
          <cell r="F5">
            <v>0.01</v>
          </cell>
          <cell r="G5">
            <v>0.01</v>
          </cell>
          <cell r="H5">
            <v>0.01</v>
          </cell>
          <cell r="I5">
            <v>1.000390622189995E-2</v>
          </cell>
          <cell r="J5">
            <v>0.01</v>
          </cell>
          <cell r="K5">
            <v>0.01</v>
          </cell>
          <cell r="L5">
            <v>0.01</v>
          </cell>
          <cell r="M5">
            <v>0.01</v>
          </cell>
          <cell r="N5">
            <v>1.000390622189995E-2</v>
          </cell>
          <cell r="O5">
            <v>0.01</v>
          </cell>
          <cell r="P5">
            <v>0.01</v>
          </cell>
          <cell r="Q5">
            <v>0.01</v>
          </cell>
          <cell r="R5">
            <v>0.01</v>
          </cell>
          <cell r="S5">
            <v>1.0003906221900172E-2</v>
          </cell>
          <cell r="T5">
            <v>0.01</v>
          </cell>
          <cell r="U5">
            <v>0.01</v>
          </cell>
          <cell r="V5">
            <v>0.01</v>
          </cell>
          <cell r="W5">
            <v>0.01</v>
          </cell>
          <cell r="X5">
            <v>1.0003906221900172E-2</v>
          </cell>
          <cell r="Y5">
            <v>0.01</v>
          </cell>
          <cell r="Z5">
            <v>0.01</v>
          </cell>
          <cell r="AA5">
            <v>0.01</v>
          </cell>
          <cell r="AB5">
            <v>0.01</v>
          </cell>
          <cell r="AC5">
            <v>1.0003906221900172E-2</v>
          </cell>
          <cell r="AD5">
            <v>0.01</v>
          </cell>
          <cell r="AE5">
            <v>0.01</v>
          </cell>
          <cell r="AF5">
            <v>0.01</v>
          </cell>
          <cell r="AG5">
            <v>0.01</v>
          </cell>
          <cell r="AH5">
            <v>1.0003906221900172E-2</v>
          </cell>
          <cell r="AI5">
            <v>0.01</v>
          </cell>
          <cell r="AJ5">
            <v>0.01</v>
          </cell>
          <cell r="AK5">
            <v>0.01</v>
          </cell>
          <cell r="AL5">
            <v>0.01</v>
          </cell>
          <cell r="AM5">
            <v>1.000390622189995E-2</v>
          </cell>
          <cell r="AN5">
            <v>0.01</v>
          </cell>
          <cell r="AO5">
            <v>0.01</v>
          </cell>
          <cell r="AP5">
            <v>0.01</v>
          </cell>
          <cell r="AQ5">
            <v>0.01</v>
          </cell>
          <cell r="AR5">
            <v>1.000390622189995E-2</v>
          </cell>
          <cell r="AS5">
            <v>0.01</v>
          </cell>
          <cell r="AT5">
            <v>0.01</v>
          </cell>
          <cell r="AU5">
            <v>0.01</v>
          </cell>
          <cell r="AV5">
            <v>0.01</v>
          </cell>
          <cell r="AW5">
            <v>0.01</v>
          </cell>
          <cell r="AX5">
            <v>0.01</v>
          </cell>
          <cell r="AY5">
            <v>0.01</v>
          </cell>
          <cell r="AZ5">
            <v>0.01</v>
          </cell>
          <cell r="BA5">
            <v>0.01</v>
          </cell>
          <cell r="BB5">
            <v>0.01</v>
          </cell>
          <cell r="BC5">
            <v>0.01</v>
          </cell>
          <cell r="BD5">
            <v>0.01</v>
          </cell>
        </row>
        <row r="6">
          <cell r="B6" t="str">
            <v>MF patients on therapy</v>
          </cell>
          <cell r="C6">
            <v>13500</v>
          </cell>
          <cell r="D6">
            <v>13635</v>
          </cell>
          <cell r="E6">
            <v>13902.993822111512</v>
          </cell>
          <cell r="F6">
            <v>14029.316600976323</v>
          </cell>
          <cell r="G6">
            <v>14156.18239191359</v>
          </cell>
          <cell r="H6">
            <v>14375.745329872949</v>
          </cell>
          <cell r="I6">
            <v>14116.059536218592</v>
          </cell>
          <cell r="J6">
            <v>14503.988531291556</v>
          </cell>
          <cell r="K6">
            <v>14632.725502224535</v>
          </cell>
          <cell r="L6">
            <v>14854.856636906396</v>
          </cell>
          <cell r="M6">
            <v>15078.003512562258</v>
          </cell>
          <cell r="N6">
            <v>14767.393545746187</v>
          </cell>
          <cell r="O6">
            <v>15862.066638906743</v>
          </cell>
          <cell r="P6">
            <v>15901.573960166652</v>
          </cell>
          <cell r="Q6">
            <v>15941.179681494386</v>
          </cell>
          <cell r="R6">
            <v>15980.884047972961</v>
          </cell>
          <cell r="S6">
            <v>15921.426082135185</v>
          </cell>
          <cell r="T6">
            <v>16020.749266047897</v>
          </cell>
          <cell r="U6">
            <v>16060.651814844767</v>
          </cell>
          <cell r="V6">
            <v>16100.653748094515</v>
          </cell>
          <cell r="W6">
            <v>16140.755313331942</v>
          </cell>
          <cell r="X6">
            <v>16080.702535579781</v>
          </cell>
          <cell r="Y6">
            <v>16181.019339310014</v>
          </cell>
          <cell r="Z6">
            <v>16221.321069463062</v>
          </cell>
          <cell r="AA6">
            <v>16261.723178301734</v>
          </cell>
          <cell r="AB6">
            <v>16302.225915837149</v>
          </cell>
          <cell r="AC6">
            <v>16241.572375727988</v>
          </cell>
          <cell r="AD6">
            <v>16342.892739355224</v>
          </cell>
          <cell r="AE6">
            <v>16383.597644237305</v>
          </cell>
          <cell r="AF6">
            <v>16424.403931983969</v>
          </cell>
          <cell r="AG6">
            <v>16465.311855107415</v>
          </cell>
          <cell r="AH6">
            <v>16404.051542670979</v>
          </cell>
          <cell r="AI6">
            <v>16506.385505714308</v>
          </cell>
          <cell r="AJ6">
            <v>16547.497618647598</v>
          </cell>
          <cell r="AK6">
            <v>16588.712128670144</v>
          </cell>
          <cell r="AL6">
            <v>16630.02929082025</v>
          </cell>
          <cell r="AM6">
            <v>16568.156135963076</v>
          </cell>
          <cell r="AN6">
            <v>16671.513838376002</v>
          </cell>
          <cell r="AO6">
            <v>16713.037233031664</v>
          </cell>
          <cell r="AP6">
            <v>16754.664049147457</v>
          </cell>
          <cell r="AQ6">
            <v>16796.394544313069</v>
          </cell>
          <cell r="AR6">
            <v>16733.902416217046</v>
          </cell>
          <cell r="AS6">
            <v>16901.241440379217</v>
          </cell>
          <cell r="AT6">
            <v>17070.253854783012</v>
          </cell>
          <cell r="AU6">
            <v>17240.956393330842</v>
          </cell>
          <cell r="AV6">
            <v>17413.365957264148</v>
          </cell>
          <cell r="AW6">
            <v>17587.499616836791</v>
          </cell>
          <cell r="AX6">
            <v>17763.374613005159</v>
          </cell>
          <cell r="AY6">
            <v>17941.008359135212</v>
          </cell>
          <cell r="AZ6">
            <v>18120.418442726565</v>
          </cell>
          <cell r="BA6">
            <v>18301.622627153833</v>
          </cell>
          <cell r="BB6">
            <v>18484.638853425371</v>
          </cell>
          <cell r="BC6">
            <v>18669.485241959625</v>
          </cell>
          <cell r="BD6">
            <v>18856.180094379222</v>
          </cell>
        </row>
        <row r="7">
          <cell r="B7" t="str">
            <v>% treated</v>
          </cell>
          <cell r="C7">
            <v>0.75</v>
          </cell>
          <cell r="D7">
            <v>0.75</v>
          </cell>
          <cell r="E7">
            <v>0.76</v>
          </cell>
          <cell r="F7">
            <v>0.76500000000000001</v>
          </cell>
          <cell r="G7">
            <v>0.77</v>
          </cell>
          <cell r="H7">
            <v>0.78</v>
          </cell>
          <cell r="I7">
            <v>0.76877021544260327</v>
          </cell>
          <cell r="J7">
            <v>0.78500000000000003</v>
          </cell>
          <cell r="K7">
            <v>0.79</v>
          </cell>
          <cell r="L7">
            <v>0.8</v>
          </cell>
          <cell r="M7">
            <v>0.81</v>
          </cell>
          <cell r="N7">
            <v>0.79627643438655893</v>
          </cell>
          <cell r="O7">
            <v>0.85</v>
          </cell>
          <cell r="P7">
            <v>0.85</v>
          </cell>
          <cell r="Q7">
            <v>0.85</v>
          </cell>
          <cell r="R7">
            <v>0.85</v>
          </cell>
          <cell r="S7">
            <v>0.85</v>
          </cell>
          <cell r="T7">
            <v>0.85</v>
          </cell>
          <cell r="U7">
            <v>0.85</v>
          </cell>
          <cell r="V7">
            <v>0.85</v>
          </cell>
          <cell r="W7">
            <v>0.85</v>
          </cell>
          <cell r="X7">
            <v>0.85000000000000009</v>
          </cell>
          <cell r="Y7">
            <v>0.85</v>
          </cell>
          <cell r="Z7">
            <v>0.85</v>
          </cell>
          <cell r="AA7">
            <v>0.85</v>
          </cell>
          <cell r="AB7">
            <v>0.85</v>
          </cell>
          <cell r="AC7">
            <v>0.84999999999999976</v>
          </cell>
          <cell r="AD7">
            <v>0.85</v>
          </cell>
          <cell r="AE7">
            <v>0.85</v>
          </cell>
          <cell r="AF7">
            <v>0.85</v>
          </cell>
          <cell r="AG7">
            <v>0.85</v>
          </cell>
          <cell r="AH7">
            <v>0.84999999999999987</v>
          </cell>
          <cell r="AI7">
            <v>0.85</v>
          </cell>
          <cell r="AJ7">
            <v>0.85</v>
          </cell>
          <cell r="AK7">
            <v>0.85</v>
          </cell>
          <cell r="AL7">
            <v>0.85</v>
          </cell>
          <cell r="AM7">
            <v>0.85</v>
          </cell>
          <cell r="AN7">
            <v>0.85</v>
          </cell>
          <cell r="AO7">
            <v>0.85</v>
          </cell>
          <cell r="AP7">
            <v>0.85</v>
          </cell>
          <cell r="AQ7">
            <v>0.85</v>
          </cell>
          <cell r="AR7">
            <v>0.84999999999999987</v>
          </cell>
          <cell r="AS7">
            <v>0.85</v>
          </cell>
          <cell r="AT7">
            <v>0.85</v>
          </cell>
          <cell r="AU7">
            <v>0.85</v>
          </cell>
          <cell r="AV7">
            <v>0.85</v>
          </cell>
          <cell r="AW7">
            <v>0.85</v>
          </cell>
          <cell r="AX7">
            <v>0.85</v>
          </cell>
          <cell r="AY7">
            <v>0.85</v>
          </cell>
          <cell r="AZ7">
            <v>0.85</v>
          </cell>
          <cell r="BA7">
            <v>0.85</v>
          </cell>
          <cell r="BB7">
            <v>0.85</v>
          </cell>
          <cell r="BC7">
            <v>0.85</v>
          </cell>
          <cell r="BD7">
            <v>0.85</v>
          </cell>
        </row>
        <row r="8">
          <cell r="B8" t="str">
            <v>New patient adds</v>
          </cell>
          <cell r="E8"/>
          <cell r="F8"/>
          <cell r="G8"/>
          <cell r="H8"/>
          <cell r="J8">
            <v>1444.8976524019699</v>
          </cell>
          <cell r="K8">
            <v>1194.4117533589051</v>
          </cell>
          <cell r="L8">
            <v>1039.5011238234097</v>
          </cell>
          <cell r="M8">
            <v>1223.402246898625</v>
          </cell>
          <cell r="N8">
            <v>1225.5531941207273</v>
          </cell>
          <cell r="O8">
            <v>1073.5188536720366</v>
          </cell>
          <cell r="P8">
            <v>1224.0450765518731</v>
          </cell>
          <cell r="Q8">
            <v>1098.4495334246903</v>
          </cell>
          <cell r="R8">
            <v>1137.4366603641572</v>
          </cell>
          <cell r="S8">
            <v>1133.3625310031894</v>
          </cell>
          <cell r="T8">
            <v>1182.8231293563922</v>
          </cell>
          <cell r="U8">
            <v>1233.9940916529099</v>
          </cell>
          <cell r="V8">
            <v>1271.9455558338163</v>
          </cell>
          <cell r="W8">
            <v>1283.805412841368</v>
          </cell>
          <cell r="X8">
            <v>1243.1420474211216</v>
          </cell>
          <cell r="Y8">
            <v>1294.4815471448012</v>
          </cell>
          <cell r="Z8">
            <v>1305.8163460917765</v>
          </cell>
          <cell r="AA8">
            <v>1317.1995774424406</v>
          </cell>
          <cell r="AB8">
            <v>1328.6314121407277</v>
          </cell>
          <cell r="AC8">
            <v>1311.5322207049364</v>
          </cell>
          <cell r="AD8">
            <v>1225.7169554516418</v>
          </cell>
          <cell r="AE8">
            <v>1277.9206162505097</v>
          </cell>
          <cell r="AF8">
            <v>1445.3475460145892</v>
          </cell>
          <cell r="AG8">
            <v>1317.2249484085933</v>
          </cell>
          <cell r="AH8">
            <v>1316.5525165313334</v>
          </cell>
          <cell r="AI8">
            <v>1370.0299969742875</v>
          </cell>
          <cell r="AJ8">
            <v>1323.7998094918078</v>
          </cell>
          <cell r="AK8">
            <v>1260.9296196142693</v>
          </cell>
          <cell r="AL8">
            <v>1213.9921382298783</v>
          </cell>
          <cell r="AM8">
            <v>1292.1878910775606</v>
          </cell>
          <cell r="AN8">
            <v>1417.0786762619603</v>
          </cell>
          <cell r="AO8">
            <v>1504.1733509728497</v>
          </cell>
          <cell r="AP8">
            <v>1507.9197644232711</v>
          </cell>
          <cell r="AQ8">
            <v>1595.6574817097417</v>
          </cell>
          <cell r="AR8">
            <v>1506.2073183419557</v>
          </cell>
          <cell r="AS8">
            <v>1690.1241440379217</v>
          </cell>
          <cell r="AT8">
            <v>1724.0956393330844</v>
          </cell>
          <cell r="AU8">
            <v>1810.3004212997382</v>
          </cell>
          <cell r="AV8">
            <v>1880.643523384528</v>
          </cell>
          <cell r="AW8">
            <v>1953.9712074305676</v>
          </cell>
          <cell r="AX8">
            <v>2025.0247058825883</v>
          </cell>
          <cell r="AY8">
            <v>2099.09797801882</v>
          </cell>
          <cell r="AZ8">
            <v>2174.4502131271875</v>
          </cell>
          <cell r="BA8">
            <v>640.55679195038419</v>
          </cell>
          <cell r="BB8">
            <v>277.26958280138058</v>
          </cell>
          <cell r="BC8">
            <v>93.34742620979813</v>
          </cell>
          <cell r="BD8">
            <v>0</v>
          </cell>
        </row>
        <row r="9">
          <cell r="B9" t="str">
            <v>% on therapy</v>
          </cell>
          <cell r="C9"/>
          <cell r="D9"/>
          <cell r="E9"/>
          <cell r="F9"/>
          <cell r="G9"/>
          <cell r="H9"/>
          <cell r="I9"/>
          <cell r="J9">
            <v>9.9620711177803467E-2</v>
          </cell>
          <cell r="K9">
            <v>8.1626061609460593E-2</v>
          </cell>
          <cell r="L9">
            <v>6.9977189900359171E-2</v>
          </cell>
          <cell r="M9">
            <v>8.1138212090171344E-2</v>
          </cell>
          <cell r="N9">
            <v>8.2990487815214578E-2</v>
          </cell>
          <cell r="O9">
            <v>6.7678372441009146E-2</v>
          </cell>
          <cell r="P9">
            <v>7.697634709734387E-2</v>
          </cell>
          <cell r="Q9">
            <v>6.8906414416735159E-2</v>
          </cell>
          <cell r="R9">
            <v>7.1174827184133871E-2</v>
          </cell>
          <cell r="S9">
            <v>7.1184737168418069E-2</v>
          </cell>
          <cell r="T9">
            <v>7.3830699782756082E-2</v>
          </cell>
          <cell r="U9">
            <v>7.6833375499264375E-2</v>
          </cell>
          <cell r="V9">
            <v>7.8999621737989925E-2</v>
          </cell>
          <cell r="W9">
            <v>7.9538124946418737E-2</v>
          </cell>
          <cell r="X9">
            <v>7.730645129903839E-2</v>
          </cell>
          <cell r="Y9">
            <v>0.08</v>
          </cell>
          <cell r="Z9">
            <v>8.0500000000000002E-2</v>
          </cell>
          <cell r="AA9">
            <v>8.1000000000000003E-2</v>
          </cell>
          <cell r="AB9">
            <v>8.1500000000000003E-2</v>
          </cell>
          <cell r="AC9">
            <v>8.0751554736469916E-2</v>
          </cell>
          <cell r="AD9">
            <v>7.4999999999999997E-2</v>
          </cell>
          <cell r="AE9">
            <v>7.8E-2</v>
          </cell>
          <cell r="AF9">
            <v>8.7999999999999995E-2</v>
          </cell>
          <cell r="AG9">
            <v>0.08</v>
          </cell>
          <cell r="AH9">
            <v>8.0257765168967918E-2</v>
          </cell>
          <cell r="AI9">
            <v>8.3000000000000004E-2</v>
          </cell>
          <cell r="AJ9">
            <v>0.08</v>
          </cell>
          <cell r="AK9">
            <v>7.6011302736094521E-2</v>
          </cell>
          <cell r="AL9">
            <v>7.2999999999999995E-2</v>
          </cell>
          <cell r="AM9">
            <v>7.7992256982218996E-2</v>
          </cell>
          <cell r="AN9">
            <v>8.5000000000000006E-2</v>
          </cell>
          <cell r="AO9">
            <v>0.09</v>
          </cell>
          <cell r="AP9">
            <v>0.09</v>
          </cell>
          <cell r="AQ9">
            <v>9.5000000000000001E-2</v>
          </cell>
          <cell r="AR9">
            <v>9.0009328420743648E-2</v>
          </cell>
          <cell r="AS9">
            <v>0.1</v>
          </cell>
          <cell r="AT9">
            <v>0.10100000000000001</v>
          </cell>
          <cell r="AU9">
            <v>0.105</v>
          </cell>
          <cell r="AV9">
            <v>0.108</v>
          </cell>
          <cell r="AW9">
            <v>0.1111</v>
          </cell>
          <cell r="AX9">
            <v>0.114</v>
          </cell>
          <cell r="AY9">
            <v>0.11700000000000001</v>
          </cell>
          <cell r="AZ9">
            <v>0.12</v>
          </cell>
          <cell r="BA9">
            <v>3.5000000000000003E-2</v>
          </cell>
          <cell r="BB9">
            <v>1.4999999999999999E-2</v>
          </cell>
          <cell r="BC9">
            <v>5.0000000000000001E-3</v>
          </cell>
          <cell r="BD9">
            <v>0</v>
          </cell>
          <cell r="BF9"/>
          <cell r="BG9"/>
        </row>
        <row r="10">
          <cell r="B10" t="str">
            <v>Discontinuations</v>
          </cell>
          <cell r="E10"/>
          <cell r="F10"/>
          <cell r="G10"/>
          <cell r="H10"/>
          <cell r="J10">
            <v>126.97530864197533</v>
          </cell>
          <cell r="K10">
            <v>571.44103955917421</v>
          </cell>
          <cell r="L10">
            <v>760.21428571428635</v>
          </cell>
          <cell r="M10">
            <v>800.71961245452144</v>
          </cell>
          <cell r="N10">
            <v>564.83756159248924</v>
          </cell>
          <cell r="O10">
            <v>841.58175534520728</v>
          </cell>
          <cell r="P10">
            <v>874.14828063112225</v>
          </cell>
          <cell r="Q10">
            <v>932.7455853249204</v>
          </cell>
          <cell r="R10">
            <v>900.76487245925591</v>
          </cell>
          <cell r="S10">
            <v>887.3101234401264</v>
          </cell>
          <cell r="T10">
            <v>957.56610155643227</v>
          </cell>
          <cell r="U10">
            <v>1011.6277882284226</v>
          </cell>
          <cell r="V10">
            <v>1042.8082906117515</v>
          </cell>
          <cell r="W10">
            <v>1073.3224511742785</v>
          </cell>
          <cell r="X10">
            <v>1021.3311578927212</v>
          </cell>
          <cell r="Y10">
            <v>1097.3480207847153</v>
          </cell>
          <cell r="Z10">
            <v>1126.4803566928581</v>
          </cell>
          <cell r="AA10">
            <v>1142.6518731028084</v>
          </cell>
          <cell r="AB10">
            <v>1167.0456999599348</v>
          </cell>
          <cell r="AC10">
            <v>1133.3814876350791</v>
          </cell>
          <cell r="AD10">
            <v>1173.8381018444145</v>
          </cell>
          <cell r="AE10">
            <v>1128.3168200970783</v>
          </cell>
          <cell r="AF10">
            <v>1187.1935188109587</v>
          </cell>
          <cell r="AG10">
            <v>1240.115094387703</v>
          </cell>
          <cell r="AH10">
            <v>1182.3658837850387</v>
          </cell>
          <cell r="AI10">
            <v>1225.2903555726689</v>
          </cell>
          <cell r="AJ10">
            <v>1254.2382838529927</v>
          </cell>
          <cell r="AK10">
            <v>1268.1505889807556</v>
          </cell>
          <cell r="AL10">
            <v>1266.7063951074583</v>
          </cell>
          <cell r="AM10">
            <v>1253.5964058784689</v>
          </cell>
          <cell r="AN10">
            <v>1193.3553665453451</v>
          </cell>
          <cell r="AO10">
            <v>1229.3582543631258</v>
          </cell>
          <cell r="AP10">
            <v>1274.5189514973774</v>
          </cell>
          <cell r="AQ10">
            <v>1304.3727904516218</v>
          </cell>
          <cell r="AR10">
            <v>1250.4013407143675</v>
          </cell>
          <cell r="AS10">
            <v>1283.4323510006641</v>
          </cell>
          <cell r="AT10">
            <v>1351.7701587824456</v>
          </cell>
          <cell r="AU10">
            <v>1382.2544166658188</v>
          </cell>
          <cell r="AV10">
            <v>1459.3026974999241</v>
          </cell>
          <cell r="AW10">
            <v>1535.1440461591526</v>
          </cell>
          <cell r="AX10">
            <v>1610.5329351880075</v>
          </cell>
          <cell r="AY10">
            <v>1685.1414539130319</v>
          </cell>
          <cell r="AZ10">
            <v>1759.653628252074</v>
          </cell>
          <cell r="BA10">
            <v>3057.1950225493242</v>
          </cell>
          <cell r="BB10">
            <v>3887.0059222827376</v>
          </cell>
          <cell r="BC10">
            <v>2082.1377525420589</v>
          </cell>
          <cell r="BD10">
            <v>1631.6138840638928</v>
          </cell>
        </row>
        <row r="11">
          <cell r="B11" t="str">
            <v>dropout rate</v>
          </cell>
          <cell r="C11"/>
          <cell r="D11"/>
          <cell r="E11"/>
          <cell r="F11"/>
          <cell r="G11"/>
          <cell r="H11"/>
          <cell r="I11"/>
          <cell r="J11">
            <v>0.35</v>
          </cell>
          <cell r="K11">
            <v>0.34</v>
          </cell>
          <cell r="L11">
            <v>0.33</v>
          </cell>
          <cell r="M11">
            <v>0.31</v>
          </cell>
          <cell r="N11">
            <v>0.33250000000000002</v>
          </cell>
          <cell r="O11">
            <v>0.28000000000000003</v>
          </cell>
          <cell r="P11">
            <v>0.27</v>
          </cell>
          <cell r="Q11">
            <v>0.26</v>
          </cell>
          <cell r="R11">
            <v>0.24</v>
          </cell>
          <cell r="S11">
            <v>0.26250000000000001</v>
          </cell>
          <cell r="T11">
            <v>0.24</v>
          </cell>
          <cell r="U11">
            <v>0.24</v>
          </cell>
          <cell r="V11">
            <v>0.23499999999999999</v>
          </cell>
          <cell r="W11">
            <v>0.23</v>
          </cell>
          <cell r="X11">
            <v>0.23624999999999999</v>
          </cell>
          <cell r="Y11">
            <v>0.22500000000000001</v>
          </cell>
          <cell r="Z11">
            <v>0.222</v>
          </cell>
          <cell r="AA11">
            <v>0.2175</v>
          </cell>
          <cell r="AB11">
            <v>0.215</v>
          </cell>
          <cell r="AC11">
            <v>0.21987499999999999</v>
          </cell>
          <cell r="AD11">
            <v>0.21</v>
          </cell>
          <cell r="AE11">
            <v>0.2</v>
          </cell>
          <cell r="AF11">
            <v>0.20499999999999999</v>
          </cell>
          <cell r="AG11">
            <v>0.20499999999999999</v>
          </cell>
          <cell r="AH11">
            <v>0.20499999999999999</v>
          </cell>
          <cell r="AI11">
            <v>0.2</v>
          </cell>
          <cell r="AJ11">
            <v>0.2</v>
          </cell>
          <cell r="AK11">
            <v>0.2</v>
          </cell>
          <cell r="AL11">
            <v>0.2</v>
          </cell>
          <cell r="AM11">
            <v>0.2</v>
          </cell>
          <cell r="AN11">
            <v>0.19</v>
          </cell>
          <cell r="AO11">
            <v>0.189</v>
          </cell>
          <cell r="AP11">
            <v>0.188</v>
          </cell>
          <cell r="AQ11">
            <v>0.186</v>
          </cell>
          <cell r="AR11">
            <v>0.18824999999999997</v>
          </cell>
          <cell r="AS11">
            <v>0.186</v>
          </cell>
          <cell r="AT11">
            <v>0.185</v>
          </cell>
          <cell r="AU11">
            <v>0.18</v>
          </cell>
          <cell r="AV11">
            <v>0.18</v>
          </cell>
          <cell r="AW11">
            <v>0.18</v>
          </cell>
          <cell r="AX11">
            <v>0.18</v>
          </cell>
          <cell r="AY11">
            <v>0.18</v>
          </cell>
          <cell r="AZ11">
            <v>0.18</v>
          </cell>
          <cell r="BA11">
            <v>0.3</v>
          </cell>
          <cell r="BB11">
            <v>0.5</v>
          </cell>
          <cell r="BC11">
            <v>0.5</v>
          </cell>
          <cell r="BD11">
            <v>0.75</v>
          </cell>
          <cell r="BF11"/>
          <cell r="BG11"/>
        </row>
        <row r="12">
          <cell r="B12" t="str">
            <v>Net patients adds</v>
          </cell>
          <cell r="E12"/>
          <cell r="F12"/>
          <cell r="G12"/>
          <cell r="H12"/>
          <cell r="J12">
            <v>1317.9223437599946</v>
          </cell>
          <cell r="K12">
            <v>622.9707137997309</v>
          </cell>
          <cell r="L12">
            <v>279.28683810912332</v>
          </cell>
          <cell r="M12">
            <v>422.68263444410354</v>
          </cell>
          <cell r="N12">
            <v>660.71563252823807</v>
          </cell>
          <cell r="O12">
            <v>231.9370983268293</v>
          </cell>
          <cell r="P12">
            <v>349.89679592075083</v>
          </cell>
          <cell r="Q12">
            <v>165.70394809976995</v>
          </cell>
          <cell r="R12">
            <v>236.67178790490129</v>
          </cell>
          <cell r="S12">
            <v>246.05240756306284</v>
          </cell>
          <cell r="T12">
            <v>225.25702779995993</v>
          </cell>
          <cell r="U12">
            <v>222.36630342448734</v>
          </cell>
          <cell r="V12">
            <v>229.1372652220648</v>
          </cell>
          <cell r="W12">
            <v>210.48296166708951</v>
          </cell>
          <cell r="X12">
            <v>221.81088952840039</v>
          </cell>
          <cell r="Y12">
            <v>197.13352636008585</v>
          </cell>
          <cell r="Z12">
            <v>179.3359893989184</v>
          </cell>
          <cell r="AA12">
            <v>174.54770433963222</v>
          </cell>
          <cell r="AB12">
            <v>161.58571218079283</v>
          </cell>
          <cell r="AC12">
            <v>178.15073306985732</v>
          </cell>
          <cell r="AD12">
            <v>51.878853607227256</v>
          </cell>
          <cell r="AE12">
            <v>149.6037961534314</v>
          </cell>
          <cell r="AF12">
            <v>258.15402720363045</v>
          </cell>
          <cell r="AG12">
            <v>77.109854020890225</v>
          </cell>
          <cell r="AH12">
            <v>134.18663274629483</v>
          </cell>
          <cell r="AI12">
            <v>144.73964140161866</v>
          </cell>
          <cell r="AJ12">
            <v>69.561525638815056</v>
          </cell>
          <cell r="AK12">
            <v>-7.2209693664863153</v>
          </cell>
          <cell r="AL12">
            <v>-52.714256877580056</v>
          </cell>
          <cell r="AM12">
            <v>38.591485199091835</v>
          </cell>
          <cell r="AN12">
            <v>223.72330971661518</v>
          </cell>
          <cell r="AO12">
            <v>274.81509660972392</v>
          </cell>
          <cell r="AP12">
            <v>233.40081292589366</v>
          </cell>
          <cell r="AQ12">
            <v>291.28469125811989</v>
          </cell>
          <cell r="AR12">
            <v>255.80597762758816</v>
          </cell>
          <cell r="AS12">
            <v>406.69179303725764</v>
          </cell>
          <cell r="AT12">
            <v>372.32548055063876</v>
          </cell>
          <cell r="AU12">
            <v>428.04600463391944</v>
          </cell>
          <cell r="AV12">
            <v>421.34082588460387</v>
          </cell>
          <cell r="AW12">
            <v>418.82716127141498</v>
          </cell>
          <cell r="AX12">
            <v>414.49177069458074</v>
          </cell>
          <cell r="AY12">
            <v>413.95652410578805</v>
          </cell>
          <cell r="AZ12">
            <v>414.79658487511347</v>
          </cell>
          <cell r="BA12">
            <v>-2416.63823059894</v>
          </cell>
          <cell r="BB12">
            <v>-3609.7363394813569</v>
          </cell>
          <cell r="BC12">
            <v>-1988.7903263322607</v>
          </cell>
          <cell r="BD12">
            <v>-1631.6138840638928</v>
          </cell>
        </row>
        <row r="13">
          <cell r="B13" t="str">
            <v>Patients on Jakafi</v>
          </cell>
          <cell r="C13">
            <v>0</v>
          </cell>
          <cell r="D13">
            <v>0</v>
          </cell>
          <cell r="E13">
            <v>0</v>
          </cell>
          <cell r="F13">
            <v>0</v>
          </cell>
          <cell r="G13">
            <v>0</v>
          </cell>
          <cell r="H13">
            <v>362.78659611992953</v>
          </cell>
          <cell r="I13">
            <v>90.696649029982382</v>
          </cell>
          <cell r="J13">
            <v>1680.7089398799242</v>
          </cell>
          <cell r="K13">
            <v>2303.6796536796555</v>
          </cell>
          <cell r="L13">
            <v>2582.966491788779</v>
          </cell>
          <cell r="M13">
            <v>3005.6491262328827</v>
          </cell>
          <cell r="N13">
            <v>2393.2510528953107</v>
          </cell>
          <cell r="O13">
            <v>3237.5862245597118</v>
          </cell>
          <cell r="P13">
            <v>3587.483020480463</v>
          </cell>
          <cell r="Q13">
            <v>3753.186968580233</v>
          </cell>
          <cell r="R13">
            <v>3989.8587564851346</v>
          </cell>
          <cell r="S13">
            <v>3642.0287425263855</v>
          </cell>
          <cell r="T13">
            <v>4215.1157842850944</v>
          </cell>
          <cell r="U13">
            <v>4437.4820877095808</v>
          </cell>
          <cell r="V13">
            <v>4666.6193529316452</v>
          </cell>
          <cell r="W13">
            <v>4877.1023145987347</v>
          </cell>
          <cell r="X13">
            <v>4549.0798848812638</v>
          </cell>
          <cell r="Y13">
            <v>5074.2358409588205</v>
          </cell>
          <cell r="Z13">
            <v>5253.5718303577396</v>
          </cell>
          <cell r="AA13">
            <v>5428.1195346973718</v>
          </cell>
          <cell r="AB13">
            <v>5589.7052468781649</v>
          </cell>
          <cell r="AC13">
            <v>5336.4081132230249</v>
          </cell>
          <cell r="AD13">
            <v>5641.5841004853919</v>
          </cell>
          <cell r="AE13">
            <v>5791.1878966388231</v>
          </cell>
          <cell r="AF13">
            <v>6049.341923842454</v>
          </cell>
          <cell r="AG13">
            <v>6126.4517778633444</v>
          </cell>
          <cell r="AH13">
            <v>5902.1414247075036</v>
          </cell>
          <cell r="AI13">
            <v>6271.1914192649629</v>
          </cell>
          <cell r="AJ13">
            <v>6340.7529449037775</v>
          </cell>
          <cell r="AK13">
            <v>6333.5319755372911</v>
          </cell>
          <cell r="AL13">
            <v>6280.8177186597113</v>
          </cell>
          <cell r="AM13">
            <v>6306.573514591435</v>
          </cell>
          <cell r="AN13">
            <v>6504.5410283763267</v>
          </cell>
          <cell r="AO13">
            <v>6779.3561249860504</v>
          </cell>
          <cell r="AP13">
            <v>7012.756937911945</v>
          </cell>
          <cell r="AQ13">
            <v>7304.0416291700658</v>
          </cell>
          <cell r="AR13">
            <v>6900.1739301110974</v>
          </cell>
          <cell r="AS13">
            <v>7306.8657231483548</v>
          </cell>
          <cell r="AT13">
            <v>7679.1912036989934</v>
          </cell>
          <cell r="AU13">
            <v>8107.2372083329119</v>
          </cell>
          <cell r="AV13">
            <v>8528.5780342175149</v>
          </cell>
          <cell r="AW13">
            <v>8947.405195488931</v>
          </cell>
          <cell r="AX13">
            <v>9361.8969661835108</v>
          </cell>
          <cell r="AY13">
            <v>9775.8534902893007</v>
          </cell>
          <cell r="AZ13">
            <v>10190.650075164414</v>
          </cell>
          <cell r="BA13">
            <v>7774.0118445654753</v>
          </cell>
          <cell r="BB13">
            <v>4164.2755050841179</v>
          </cell>
          <cell r="BC13">
            <v>2175.4851787518569</v>
          </cell>
          <cell r="BD13">
            <v>543.87129468796411</v>
          </cell>
        </row>
        <row r="14">
          <cell r="B14" t="str">
            <v>% penetration</v>
          </cell>
          <cell r="C14">
            <v>0</v>
          </cell>
          <cell r="D14">
            <v>0</v>
          </cell>
          <cell r="E14">
            <v>0</v>
          </cell>
          <cell r="F14">
            <v>0</v>
          </cell>
          <cell r="G14">
            <v>0</v>
          </cell>
          <cell r="H14">
            <v>2.5236019962461019E-2</v>
          </cell>
          <cell r="I14">
            <v>6.4250684688085544E-3</v>
          </cell>
          <cell r="J14">
            <v>0.11587908638054197</v>
          </cell>
          <cell r="K14">
            <v>0.15743339498369183</v>
          </cell>
          <cell r="L14">
            <v>0.17388027060264485</v>
          </cell>
          <cell r="M14">
            <v>0.19933999376832101</v>
          </cell>
          <cell r="N14">
            <v>0.16206319994666205</v>
          </cell>
          <cell r="O14">
            <v>0.2041087267039029</v>
          </cell>
          <cell r="P14">
            <v>0.22560552995993269</v>
          </cell>
          <cell r="Q14">
            <v>0.23543972551399001</v>
          </cell>
          <cell r="R14">
            <v>0.24966445814311594</v>
          </cell>
          <cell r="S14">
            <v>0.2287501586690758</v>
          </cell>
          <cell r="T14">
            <v>0.26310353618841115</v>
          </cell>
          <cell r="U14">
            <v>0.27629526739431848</v>
          </cell>
          <cell r="V14">
            <v>0.28984036461773682</v>
          </cell>
          <cell r="W14">
            <v>0.30216072419921675</v>
          </cell>
          <cell r="X14">
            <v>0.28289061841770141</v>
          </cell>
          <cell r="Y14">
            <v>0.31359185318019617</v>
          </cell>
          <cell r="Z14">
            <v>0.32386830936030764</v>
          </cell>
          <cell r="AA14">
            <v>0.33379731503117671</v>
          </cell>
          <cell r="AB14">
            <v>0.342879878842062</v>
          </cell>
          <cell r="AC14">
            <v>0.32856474667427843</v>
          </cell>
          <cell r="AD14">
            <v>0.34520107244538945</v>
          </cell>
          <cell r="AE14">
            <v>0.34499999999999997</v>
          </cell>
          <cell r="AF14">
            <v>0.36831424439472671</v>
          </cell>
          <cell r="AG14">
            <v>0.37208234084937575</v>
          </cell>
          <cell r="AH14">
            <v>0.35979778589177069</v>
          </cell>
          <cell r="AI14">
            <v>0.37992517605347054</v>
          </cell>
          <cell r="AJ14">
            <v>0.38318500422434254</v>
          </cell>
          <cell r="AK14">
            <v>0.3817976902854982</v>
          </cell>
          <cell r="AL14">
            <v>0.37767929381379461</v>
          </cell>
          <cell r="AM14">
            <v>0.38064425895301024</v>
          </cell>
          <cell r="AN14">
            <v>0.39015899164499296</v>
          </cell>
          <cell r="AO14">
            <v>0.40563280213289565</v>
          </cell>
          <cell r="AP14">
            <v>0.41855550892223242</v>
          </cell>
          <cell r="AQ14">
            <v>0.43485770770031545</v>
          </cell>
          <cell r="AR14">
            <v>0.41234696835712675</v>
          </cell>
          <cell r="AS14">
            <v>0.4323271606363378</v>
          </cell>
          <cell r="AT14">
            <v>0.44985805536496559</v>
          </cell>
          <cell r="AU14">
            <v>0.47023129247452644</v>
          </cell>
          <cell r="AV14">
            <v>0.48977194042486305</v>
          </cell>
          <cell r="AW14">
            <v>0.50873662489939386</v>
          </cell>
          <cell r="AX14">
            <v>0.52703369546287415</v>
          </cell>
          <cell r="AY14">
            <v>0.54488874285104638</v>
          </cell>
          <cell r="AZ14">
            <v>0.56238491993847328</v>
          </cell>
          <cell r="BA14">
            <v>0.42477172669003099</v>
          </cell>
          <cell r="BB14">
            <v>0.22528303301486682</v>
          </cell>
          <cell r="BC14">
            <v>0.11652625396775584</v>
          </cell>
          <cell r="BD14">
            <v>2.8843132170236586E-2</v>
          </cell>
          <cell r="BF14"/>
          <cell r="BG14"/>
        </row>
        <row r="15">
          <cell r="B15" t="str">
            <v>Monthly Cost, Gross</v>
          </cell>
          <cell r="C15">
            <v>7000</v>
          </cell>
          <cell r="D15">
            <v>7000</v>
          </cell>
          <cell r="E15">
            <v>7000</v>
          </cell>
          <cell r="F15">
            <v>7000</v>
          </cell>
          <cell r="G15">
            <v>7000</v>
          </cell>
          <cell r="H15">
            <v>7000</v>
          </cell>
          <cell r="I15">
            <v>7000</v>
          </cell>
          <cell r="J15">
            <v>7000</v>
          </cell>
          <cell r="K15">
            <v>7000</v>
          </cell>
          <cell r="L15">
            <v>7000</v>
          </cell>
          <cell r="M15">
            <v>7315</v>
          </cell>
          <cell r="N15">
            <v>7078.75</v>
          </cell>
          <cell r="O15">
            <v>7630</v>
          </cell>
          <cell r="P15">
            <v>7630</v>
          </cell>
          <cell r="Q15">
            <v>8115.75</v>
          </cell>
          <cell r="R15">
            <v>8355</v>
          </cell>
          <cell r="S15">
            <v>7932.6875</v>
          </cell>
          <cell r="T15">
            <v>8355</v>
          </cell>
          <cell r="U15">
            <v>8752</v>
          </cell>
          <cell r="V15">
            <v>8752</v>
          </cell>
          <cell r="W15">
            <v>9168</v>
          </cell>
          <cell r="X15">
            <v>8756.75</v>
          </cell>
          <cell r="Y15">
            <v>9218.5499999999993</v>
          </cell>
          <cell r="Z15">
            <v>9598.8959999999988</v>
          </cell>
          <cell r="AA15">
            <v>9663.6666666666679</v>
          </cell>
          <cell r="AB15">
            <v>9987</v>
          </cell>
          <cell r="AC15">
            <v>9617.0281666666669</v>
          </cell>
          <cell r="AD15">
            <v>9987</v>
          </cell>
          <cell r="AE15">
            <v>10586.220000000001</v>
          </cell>
          <cell r="AF15">
            <v>10586.220000000001</v>
          </cell>
          <cell r="AG15">
            <v>10903.806600000002</v>
          </cell>
          <cell r="AH15">
            <v>10515.811650000001</v>
          </cell>
          <cell r="AI15">
            <v>10903.806600000002</v>
          </cell>
          <cell r="AJ15">
            <v>11547</v>
          </cell>
          <cell r="AK15">
            <v>11547</v>
          </cell>
          <cell r="AL15">
            <v>11778</v>
          </cell>
          <cell r="AM15">
            <v>11443.951650000001</v>
          </cell>
          <cell r="AN15">
            <v>11778</v>
          </cell>
          <cell r="AO15">
            <v>12131.34</v>
          </cell>
          <cell r="AP15">
            <v>12131.34</v>
          </cell>
          <cell r="AQ15">
            <v>12495.280200000001</v>
          </cell>
          <cell r="AR15">
            <v>12133.99005</v>
          </cell>
          <cell r="AS15">
            <v>12595.081671900001</v>
          </cell>
          <cell r="AT15">
            <v>12972.934122057002</v>
          </cell>
          <cell r="AU15">
            <v>13362.122145718713</v>
          </cell>
          <cell r="AV15">
            <v>13762.985810090275</v>
          </cell>
          <cell r="AW15">
            <v>14175.875384392983</v>
          </cell>
          <cell r="AX15">
            <v>14601.151645924772</v>
          </cell>
          <cell r="AY15">
            <v>15039.186195302516</v>
          </cell>
          <cell r="AZ15">
            <v>15490.361781161591</v>
          </cell>
          <cell r="BA15">
            <v>15490.361781161591</v>
          </cell>
          <cell r="BB15">
            <v>15490.361781161591</v>
          </cell>
          <cell r="BC15">
            <v>15490.361781161591</v>
          </cell>
          <cell r="BD15">
            <v>15490.361781161591</v>
          </cell>
          <cell r="BF15"/>
          <cell r="BG15"/>
        </row>
        <row r="16">
          <cell r="B16" t="str">
            <v>growth</v>
          </cell>
          <cell r="D16"/>
          <cell r="E16"/>
          <cell r="F16"/>
          <cell r="G16"/>
          <cell r="H16"/>
          <cell r="I16">
            <v>0</v>
          </cell>
          <cell r="J16">
            <v>0</v>
          </cell>
          <cell r="K16"/>
          <cell r="L16"/>
          <cell r="M16">
            <v>4.4999999999999929E-2</v>
          </cell>
          <cell r="N16">
            <v>1.1249999999999982E-2</v>
          </cell>
          <cell r="O16">
            <v>4.3062200956937691E-2</v>
          </cell>
          <cell r="P16"/>
          <cell r="Q16">
            <v>6.3663171690694575E-2</v>
          </cell>
          <cell r="R16">
            <v>2.9479715368265325E-2</v>
          </cell>
          <cell r="S16">
            <v>0.12063393960798163</v>
          </cell>
          <cell r="T16"/>
          <cell r="U16">
            <v>4.7516457211250751E-2</v>
          </cell>
          <cell r="V16"/>
          <cell r="W16">
            <v>4.7531992687385838E-2</v>
          </cell>
          <cell r="X16">
            <v>0.10388188114053398</v>
          </cell>
          <cell r="Y16"/>
          <cell r="Z16">
            <v>4.7E-2</v>
          </cell>
          <cell r="AA16"/>
          <cell r="AB16">
            <v>4.0432149697215314E-2</v>
          </cell>
          <cell r="AC16">
            <v>9.8241718293506919E-2</v>
          </cell>
          <cell r="AD16">
            <v>0</v>
          </cell>
          <cell r="AE16">
            <v>0.06</v>
          </cell>
          <cell r="AF16">
            <v>0</v>
          </cell>
          <cell r="AG16">
            <v>0.03</v>
          </cell>
          <cell r="AH16">
            <v>9.3457507637191295E-2</v>
          </cell>
          <cell r="AI16">
            <v>0</v>
          </cell>
          <cell r="AJ16">
            <v>5.8987968476990282E-2</v>
          </cell>
          <cell r="AK16">
            <v>0</v>
          </cell>
          <cell r="AL16">
            <v>2.0005196154845306E-2</v>
          </cell>
          <cell r="AM16">
            <v>8.8261375430777944E-2</v>
          </cell>
          <cell r="AN16">
            <v>0</v>
          </cell>
          <cell r="AO16">
            <v>0.03</v>
          </cell>
          <cell r="AP16">
            <v>0</v>
          </cell>
          <cell r="AQ16">
            <v>0.03</v>
          </cell>
          <cell r="AR16">
            <v>6.0297213856194354E-2</v>
          </cell>
          <cell r="AS16">
            <v>3.7999999999999999E-2</v>
          </cell>
          <cell r="AT16">
            <v>0.03</v>
          </cell>
          <cell r="AU16">
            <v>0.03</v>
          </cell>
          <cell r="AV16">
            <v>0.03</v>
          </cell>
          <cell r="AW16">
            <v>0.03</v>
          </cell>
          <cell r="AX16">
            <v>0.03</v>
          </cell>
          <cell r="AY16">
            <v>0.03</v>
          </cell>
          <cell r="AZ16">
            <v>0.03</v>
          </cell>
          <cell r="BA16">
            <v>0</v>
          </cell>
          <cell r="BB16">
            <v>0</v>
          </cell>
          <cell r="BC16">
            <v>0</v>
          </cell>
          <cell r="BD16">
            <v>0</v>
          </cell>
          <cell r="BF16"/>
          <cell r="BG16"/>
        </row>
        <row r="17">
          <cell r="B17" t="str">
            <v>gross to net</v>
          </cell>
          <cell r="C17">
            <v>0</v>
          </cell>
          <cell r="D17">
            <v>0</v>
          </cell>
          <cell r="E17">
            <v>0</v>
          </cell>
          <cell r="F17">
            <v>0</v>
          </cell>
          <cell r="G17">
            <v>0</v>
          </cell>
          <cell r="H17">
            <v>0</v>
          </cell>
          <cell r="I17">
            <v>0</v>
          </cell>
          <cell r="J17">
            <v>0.91037735849056611</v>
          </cell>
          <cell r="K17">
            <v>0.93103448275862066</v>
          </cell>
          <cell r="L17">
            <v>0.92700000000000005</v>
          </cell>
          <cell r="M17">
            <v>0.9311827956989247</v>
          </cell>
          <cell r="N17">
            <v>0.92496856928419358</v>
          </cell>
          <cell r="O17">
            <v>0.90500000000000003</v>
          </cell>
          <cell r="P17">
            <v>0.91500000000000004</v>
          </cell>
          <cell r="Q17">
            <v>0.91500000000000004</v>
          </cell>
          <cell r="R17">
            <v>0.91800000000000004</v>
          </cell>
          <cell r="S17">
            <v>0.91338532023352736</v>
          </cell>
          <cell r="T17">
            <v>0.879</v>
          </cell>
          <cell r="U17">
            <v>0.89800000000000002</v>
          </cell>
          <cell r="V17">
            <v>0.91</v>
          </cell>
          <cell r="W17">
            <v>0.91500000000000004</v>
          </cell>
          <cell r="X17">
            <v>0.90091589345362155</v>
          </cell>
          <cell r="Y17">
            <v>0.89</v>
          </cell>
          <cell r="Z17">
            <v>0.89500000000000002</v>
          </cell>
          <cell r="AA17">
            <v>0.9</v>
          </cell>
          <cell r="AB17">
            <v>0.9</v>
          </cell>
          <cell r="AC17">
            <v>0.89635594339616598</v>
          </cell>
          <cell r="AD17">
            <v>0.89</v>
          </cell>
          <cell r="AE17">
            <v>0.89</v>
          </cell>
          <cell r="AF17">
            <v>0.88</v>
          </cell>
          <cell r="AG17">
            <v>0.88</v>
          </cell>
          <cell r="AH17">
            <v>0.88489102046630885</v>
          </cell>
          <cell r="AI17">
            <v>0.85</v>
          </cell>
          <cell r="AJ17">
            <v>0.85</v>
          </cell>
          <cell r="AK17">
            <v>0.88</v>
          </cell>
          <cell r="AL17">
            <v>0.88</v>
          </cell>
          <cell r="AM17">
            <v>0.86528645920135461</v>
          </cell>
          <cell r="AN17">
            <v>0.87</v>
          </cell>
          <cell r="AO17">
            <v>0.87</v>
          </cell>
          <cell r="AP17">
            <v>0.87</v>
          </cell>
          <cell r="AQ17">
            <v>0.87</v>
          </cell>
          <cell r="AR17">
            <v>0.87</v>
          </cell>
          <cell r="AS17">
            <v>0.85</v>
          </cell>
          <cell r="AT17">
            <v>0.85</v>
          </cell>
          <cell r="AU17">
            <v>0.85</v>
          </cell>
          <cell r="AV17">
            <v>0.85</v>
          </cell>
          <cell r="AW17">
            <v>0.85</v>
          </cell>
          <cell r="AX17">
            <v>0.85</v>
          </cell>
          <cell r="AY17">
            <v>0.85</v>
          </cell>
          <cell r="AZ17">
            <v>0.85</v>
          </cell>
          <cell r="BA17">
            <v>0.85</v>
          </cell>
          <cell r="BB17">
            <v>0.85</v>
          </cell>
          <cell r="BC17">
            <v>0.85</v>
          </cell>
          <cell r="BD17">
            <v>0.85</v>
          </cell>
          <cell r="BF17"/>
          <cell r="BG17"/>
        </row>
        <row r="18">
          <cell r="B18" t="str">
            <v>Monthly Cost, Net</v>
          </cell>
          <cell r="C18">
            <v>6300</v>
          </cell>
          <cell r="D18">
            <v>6300</v>
          </cell>
          <cell r="E18">
            <v>6300</v>
          </cell>
          <cell r="F18">
            <v>6300</v>
          </cell>
          <cell r="G18">
            <v>6300</v>
          </cell>
          <cell r="H18">
            <v>6300</v>
          </cell>
          <cell r="I18">
            <v>6300</v>
          </cell>
          <cell r="J18">
            <v>6372.6415094339627</v>
          </cell>
          <cell r="K18">
            <v>6517.2413793103442</v>
          </cell>
          <cell r="L18">
            <v>6489</v>
          </cell>
          <cell r="M18">
            <v>6811.6021505376339</v>
          </cell>
          <cell r="N18">
            <v>6547.6212598204856</v>
          </cell>
          <cell r="O18">
            <v>6905.1500000000005</v>
          </cell>
          <cell r="P18">
            <v>6981.45</v>
          </cell>
          <cell r="Q18">
            <v>7425.9112500000001</v>
          </cell>
          <cell r="R18">
            <v>7669.89</v>
          </cell>
          <cell r="S18">
            <v>7245.6003124999997</v>
          </cell>
          <cell r="T18">
            <v>7344.0450000000001</v>
          </cell>
          <cell r="U18">
            <v>7859.2960000000003</v>
          </cell>
          <cell r="V18">
            <v>7964.3200000000006</v>
          </cell>
          <cell r="W18">
            <v>8388.7200000000012</v>
          </cell>
          <cell r="X18">
            <v>7889.0952500000003</v>
          </cell>
          <cell r="Y18">
            <v>8204.5095000000001</v>
          </cell>
          <cell r="Z18">
            <v>8591.011919999999</v>
          </cell>
          <cell r="AA18">
            <v>8697.3000000000011</v>
          </cell>
          <cell r="AB18">
            <v>8988.3000000000011</v>
          </cell>
          <cell r="AC18">
            <v>8620.2803550000008</v>
          </cell>
          <cell r="AD18">
            <v>8888.43</v>
          </cell>
          <cell r="AE18">
            <v>9421.7358000000004</v>
          </cell>
          <cell r="AF18">
            <v>9315.8736000000008</v>
          </cell>
          <cell r="AG18">
            <v>9595.3498080000008</v>
          </cell>
          <cell r="AH18">
            <v>9305.3473020000001</v>
          </cell>
          <cell r="AI18">
            <v>9268.2356100000015</v>
          </cell>
          <cell r="AJ18">
            <v>9814.9499999999989</v>
          </cell>
          <cell r="AK18">
            <v>10161.36</v>
          </cell>
          <cell r="AL18">
            <v>10364.64</v>
          </cell>
          <cell r="AM18">
            <v>9902.2964025000001</v>
          </cell>
          <cell r="AN18">
            <v>10246.86</v>
          </cell>
          <cell r="AO18">
            <v>10554.265799999999</v>
          </cell>
          <cell r="AP18">
            <v>10554.265799999999</v>
          </cell>
          <cell r="AQ18">
            <v>10870.893774</v>
          </cell>
          <cell r="AR18">
            <v>10556.5713435</v>
          </cell>
          <cell r="AS18">
            <v>10705.819421115</v>
          </cell>
          <cell r="AT18">
            <v>11026.994003748452</v>
          </cell>
          <cell r="AU18">
            <v>11357.803823860906</v>
          </cell>
          <cell r="AV18">
            <v>11698.537938576734</v>
          </cell>
          <cell r="AW18">
            <v>12049.494076734034</v>
          </cell>
          <cell r="AX18">
            <v>12410.978899036056</v>
          </cell>
          <cell r="AY18">
            <v>12783.308266007138</v>
          </cell>
          <cell r="AZ18">
            <v>13166.807513987353</v>
          </cell>
          <cell r="BA18">
            <v>13166.807513987353</v>
          </cell>
          <cell r="BB18">
            <v>13166.807513987353</v>
          </cell>
          <cell r="BC18">
            <v>13166.807513987353</v>
          </cell>
          <cell r="BD18">
            <v>13166.807513987353</v>
          </cell>
        </row>
        <row r="19">
          <cell r="B19" t="str">
            <v>Avg duration (months)</v>
          </cell>
          <cell r="C19"/>
          <cell r="D19"/>
          <cell r="E19">
            <v>0</v>
          </cell>
          <cell r="F19">
            <v>0</v>
          </cell>
          <cell r="G19">
            <v>0</v>
          </cell>
          <cell r="H19">
            <v>1</v>
          </cell>
          <cell r="I19">
            <v>1</v>
          </cell>
          <cell r="J19">
            <v>2</v>
          </cell>
          <cell r="K19">
            <v>2.2000000000000002</v>
          </cell>
          <cell r="L19">
            <v>2.2999999999999998</v>
          </cell>
          <cell r="M19">
            <v>2.35</v>
          </cell>
          <cell r="N19">
            <v>8.85</v>
          </cell>
          <cell r="O19">
            <v>2.4</v>
          </cell>
          <cell r="P19">
            <v>2.4</v>
          </cell>
          <cell r="Q19">
            <v>2.4</v>
          </cell>
          <cell r="R19">
            <v>2.5</v>
          </cell>
          <cell r="S19">
            <v>9.6999999999999993</v>
          </cell>
          <cell r="T19">
            <v>2.5</v>
          </cell>
          <cell r="U19">
            <v>2.5</v>
          </cell>
          <cell r="V19">
            <v>2.5</v>
          </cell>
          <cell r="W19">
            <v>2.5</v>
          </cell>
          <cell r="X19">
            <v>10</v>
          </cell>
          <cell r="Y19">
            <v>2.5</v>
          </cell>
          <cell r="Z19">
            <v>2.5</v>
          </cell>
          <cell r="AA19">
            <v>2.5</v>
          </cell>
          <cell r="AB19">
            <v>2.5</v>
          </cell>
          <cell r="AC19">
            <v>10</v>
          </cell>
          <cell r="AD19">
            <v>2.5</v>
          </cell>
          <cell r="AE19">
            <v>2.5099999999999998</v>
          </cell>
          <cell r="AF19">
            <v>2.52</v>
          </cell>
          <cell r="AG19">
            <v>2.5299999999999998</v>
          </cell>
          <cell r="AH19">
            <v>10.059999999999999</v>
          </cell>
          <cell r="AI19">
            <v>2.5</v>
          </cell>
          <cell r="AJ19">
            <v>2.5249999999999999</v>
          </cell>
          <cell r="AK19">
            <v>2.5499999999999998</v>
          </cell>
          <cell r="AL19">
            <v>2.65</v>
          </cell>
          <cell r="AM19">
            <v>10.225</v>
          </cell>
          <cell r="AN19">
            <v>2.6</v>
          </cell>
          <cell r="AO19">
            <v>2.6</v>
          </cell>
          <cell r="AP19">
            <v>2.65</v>
          </cell>
          <cell r="AQ19">
            <v>2.65</v>
          </cell>
          <cell r="AR19">
            <v>10.5</v>
          </cell>
          <cell r="AS19">
            <v>10.5</v>
          </cell>
          <cell r="AT19">
            <v>10.5</v>
          </cell>
          <cell r="AU19">
            <v>10.5</v>
          </cell>
          <cell r="AV19">
            <v>10.5</v>
          </cell>
          <cell r="AW19">
            <v>10.5</v>
          </cell>
          <cell r="AX19">
            <v>10.5</v>
          </cell>
          <cell r="AY19">
            <v>10.5</v>
          </cell>
          <cell r="AZ19">
            <v>10.5</v>
          </cell>
          <cell r="BA19">
            <v>10.5</v>
          </cell>
          <cell r="BB19">
            <v>10.5</v>
          </cell>
          <cell r="BC19">
            <v>10.5</v>
          </cell>
          <cell r="BD19">
            <v>10.5</v>
          </cell>
        </row>
        <row r="20">
          <cell r="B20" t="str">
            <v>Compliance</v>
          </cell>
          <cell r="E20"/>
          <cell r="F20"/>
          <cell r="G20"/>
          <cell r="H20">
            <v>0.9</v>
          </cell>
          <cell r="I20"/>
          <cell r="J20">
            <v>0.9</v>
          </cell>
          <cell r="K20">
            <v>0.9</v>
          </cell>
          <cell r="L20">
            <v>0.9</v>
          </cell>
          <cell r="M20">
            <v>0.9</v>
          </cell>
          <cell r="N20">
            <v>0.9</v>
          </cell>
          <cell r="O20">
            <v>0.9</v>
          </cell>
          <cell r="P20">
            <v>0.9</v>
          </cell>
          <cell r="Q20">
            <v>0.9</v>
          </cell>
          <cell r="R20">
            <v>0.9</v>
          </cell>
          <cell r="S20">
            <v>0.9</v>
          </cell>
          <cell r="T20">
            <v>0.9</v>
          </cell>
          <cell r="U20">
            <v>0.9</v>
          </cell>
          <cell r="V20">
            <v>0.9</v>
          </cell>
          <cell r="W20">
            <v>0.9</v>
          </cell>
          <cell r="X20">
            <v>0.9</v>
          </cell>
          <cell r="Y20">
            <v>0.9</v>
          </cell>
          <cell r="Z20">
            <v>0.9</v>
          </cell>
          <cell r="AA20">
            <v>0.9</v>
          </cell>
          <cell r="AB20">
            <v>0.9</v>
          </cell>
          <cell r="AC20">
            <v>0.9</v>
          </cell>
          <cell r="AD20">
            <v>0.9</v>
          </cell>
          <cell r="AE20">
            <v>0.9</v>
          </cell>
          <cell r="AF20">
            <v>0.9</v>
          </cell>
          <cell r="AG20">
            <v>0.9</v>
          </cell>
          <cell r="AH20">
            <v>0.9</v>
          </cell>
          <cell r="AI20">
            <v>0.9</v>
          </cell>
          <cell r="AJ20">
            <v>0.9</v>
          </cell>
          <cell r="AK20">
            <v>0.9</v>
          </cell>
          <cell r="AL20">
            <v>0.9</v>
          </cell>
          <cell r="AM20">
            <v>0.9</v>
          </cell>
          <cell r="AN20">
            <v>0.9</v>
          </cell>
          <cell r="AO20">
            <v>0.9</v>
          </cell>
          <cell r="AP20">
            <v>0.9</v>
          </cell>
          <cell r="AQ20">
            <v>0.9</v>
          </cell>
          <cell r="AR20">
            <v>0.9</v>
          </cell>
          <cell r="AS20">
            <v>0.9</v>
          </cell>
          <cell r="AT20">
            <v>0.9</v>
          </cell>
          <cell r="AU20">
            <v>0.9</v>
          </cell>
          <cell r="AV20">
            <v>0.9</v>
          </cell>
          <cell r="AW20">
            <v>0.9</v>
          </cell>
          <cell r="AX20">
            <v>0.9</v>
          </cell>
          <cell r="AY20">
            <v>0.9</v>
          </cell>
          <cell r="AZ20">
            <v>0.9</v>
          </cell>
          <cell r="BA20">
            <v>0.9</v>
          </cell>
          <cell r="BB20">
            <v>0.9</v>
          </cell>
          <cell r="BC20">
            <v>0.9</v>
          </cell>
          <cell r="BD20">
            <v>0.9</v>
          </cell>
        </row>
        <row r="21">
          <cell r="B21" t="str">
            <v>Average Annual Cost</v>
          </cell>
          <cell r="E21">
            <v>0</v>
          </cell>
          <cell r="F21">
            <v>0</v>
          </cell>
          <cell r="G21">
            <v>0</v>
          </cell>
          <cell r="H21">
            <v>22680</v>
          </cell>
          <cell r="I21">
            <v>11340</v>
          </cell>
          <cell r="J21">
            <v>45883.018867924533</v>
          </cell>
          <cell r="K21">
            <v>51616.551724137935</v>
          </cell>
          <cell r="L21">
            <v>53728.92</v>
          </cell>
          <cell r="M21">
            <v>57626.154193548384</v>
          </cell>
          <cell r="N21">
            <v>52213.661196402711</v>
          </cell>
          <cell r="O21">
            <v>59660.496000000006</v>
          </cell>
          <cell r="P21">
            <v>60319.728000000003</v>
          </cell>
          <cell r="Q21">
            <v>64159.873199999995</v>
          </cell>
          <cell r="R21">
            <v>69029.010000000009</v>
          </cell>
          <cell r="S21">
            <v>63292.276800000007</v>
          </cell>
          <cell r="T21">
            <v>66096.404999999999</v>
          </cell>
          <cell r="U21">
            <v>70733.664000000004</v>
          </cell>
          <cell r="V21">
            <v>71678.880000000019</v>
          </cell>
          <cell r="W21">
            <v>75498.48000000001</v>
          </cell>
          <cell r="X21">
            <v>71001.857250000001</v>
          </cell>
          <cell r="Y21">
            <v>73840.585500000001</v>
          </cell>
          <cell r="Z21">
            <v>77319.107279999997</v>
          </cell>
          <cell r="AA21">
            <v>78275.700000000012</v>
          </cell>
          <cell r="AB21">
            <v>80894.700000000012</v>
          </cell>
          <cell r="AC21">
            <v>77582.523195000002</v>
          </cell>
          <cell r="AD21">
            <v>79995.87000000001</v>
          </cell>
          <cell r="AE21">
            <v>85134.804688799995</v>
          </cell>
          <cell r="AF21">
            <v>84513.605299200019</v>
          </cell>
          <cell r="AG21">
            <v>87394.446051263993</v>
          </cell>
          <cell r="AH21">
            <v>84259.681509816</v>
          </cell>
          <cell r="AI21">
            <v>83414.120490000016</v>
          </cell>
          <cell r="AJ21">
            <v>89217.895499999984</v>
          </cell>
          <cell r="AK21">
            <v>93281.284800000009</v>
          </cell>
          <cell r="AL21">
            <v>98878.665599999993</v>
          </cell>
          <cell r="AM21">
            <v>91197.991597500004</v>
          </cell>
          <cell r="AN21">
            <v>95910.609600000011</v>
          </cell>
          <cell r="AO21">
            <v>98787.927887999991</v>
          </cell>
          <cell r="AP21">
            <v>100687.69573199999</v>
          </cell>
          <cell r="AQ21">
            <v>103708.32660396</v>
          </cell>
          <cell r="AR21">
            <v>99773.639955990002</v>
          </cell>
          <cell r="AS21">
            <v>101169.99352953675</v>
          </cell>
          <cell r="AT21">
            <v>104205.09333542288</v>
          </cell>
          <cell r="AU21">
            <v>107331.24613548556</v>
          </cell>
          <cell r="AV21">
            <v>110551.18351955013</v>
          </cell>
          <cell r="AW21">
            <v>113867.71902513663</v>
          </cell>
          <cell r="AX21">
            <v>117283.75059589073</v>
          </cell>
          <cell r="AY21">
            <v>120802.26311376745</v>
          </cell>
          <cell r="AZ21">
            <v>124426.33100718047</v>
          </cell>
          <cell r="BA21">
            <v>124426.33100718047</v>
          </cell>
          <cell r="BB21">
            <v>124426.33100718047</v>
          </cell>
          <cell r="BC21">
            <v>124426.33100718047</v>
          </cell>
          <cell r="BD21">
            <v>124426.33100718047</v>
          </cell>
          <cell r="BF21"/>
        </row>
        <row r="22">
          <cell r="B22" t="str">
            <v>US Myelofibrosis Revenues ($mn)</v>
          </cell>
          <cell r="C22"/>
          <cell r="D22"/>
          <cell r="E22">
            <v>0</v>
          </cell>
          <cell r="F22">
            <v>0</v>
          </cell>
          <cell r="G22">
            <v>0</v>
          </cell>
          <cell r="H22">
            <v>2.0570000000000004</v>
          </cell>
          <cell r="I22">
            <v>2.0570000000000004</v>
          </cell>
          <cell r="J22">
            <v>19.279</v>
          </cell>
          <cell r="K22">
            <v>29.727000000000025</v>
          </cell>
          <cell r="L22">
            <v>43.694999999999993</v>
          </cell>
          <cell r="M22">
            <v>43.301000000000016</v>
          </cell>
          <cell r="N22">
            <v>136.00200000000004</v>
          </cell>
          <cell r="O22">
            <v>48.288999999999959</v>
          </cell>
          <cell r="P22">
            <v>54.09899999999999</v>
          </cell>
          <cell r="Q22">
            <v>60.201000000000029</v>
          </cell>
          <cell r="R22">
            <v>72.853999999999985</v>
          </cell>
          <cell r="S22">
            <v>235.44299999999996</v>
          </cell>
          <cell r="T22">
            <v>69.651000000000053</v>
          </cell>
          <cell r="U22">
            <v>78.469841749517002</v>
          </cell>
          <cell r="V22">
            <v>87.624512151116278</v>
          </cell>
          <cell r="W22">
            <v>92.053452889171581</v>
          </cell>
          <cell r="X22">
            <v>327.79880678980493</v>
          </cell>
          <cell r="Y22">
            <v>93.671136365371055</v>
          </cell>
          <cell r="Z22">
            <v>101.55037098865401</v>
          </cell>
          <cell r="AA22">
            <v>106.22246406552779</v>
          </cell>
          <cell r="AB22">
            <v>113.04438225865879</v>
          </cell>
          <cell r="AC22">
            <v>414.48835367821164</v>
          </cell>
          <cell r="AD22">
            <v>112.8258570741241</v>
          </cell>
          <cell r="AE22">
            <v>123.25791262412216</v>
          </cell>
          <cell r="AF22">
            <v>127.81292391788112</v>
          </cell>
          <cell r="AG22">
            <v>133.85446484653713</v>
          </cell>
          <cell r="AH22">
            <v>497.75115846266453</v>
          </cell>
          <cell r="AI22">
            <v>130.77647916560545</v>
          </cell>
          <cell r="AJ22">
            <v>141.4271584074356</v>
          </cell>
          <cell r="AK22">
            <v>147.70000000000019</v>
          </cell>
          <cell r="AL22">
            <v>155.25971872447712</v>
          </cell>
          <cell r="AM22">
            <v>575.16335629751836</v>
          </cell>
          <cell r="AN22">
            <v>155.96362379994613</v>
          </cell>
          <cell r="AO22">
            <v>167.42963600054824</v>
          </cell>
          <cell r="AP22">
            <v>176.52458420173747</v>
          </cell>
          <cell r="AQ22">
            <v>189.37248370172233</v>
          </cell>
          <cell r="AR22">
            <v>689.29032770395418</v>
          </cell>
          <cell r="AS22">
            <v>739.2355579321129</v>
          </cell>
          <cell r="AT22">
            <v>800.21083612201187</v>
          </cell>
          <cell r="AU22">
            <v>870.15987228634651</v>
          </cell>
          <cell r="AV22">
            <v>942.84439542158464</v>
          </cell>
          <cell r="AW22">
            <v>1018.8206208039812</v>
          </cell>
          <cell r="AX22">
            <v>1097.998388886293</v>
          </cell>
          <cell r="AY22">
            <v>1180.94522549557</v>
          </cell>
          <cell r="AZ22">
            <v>1267.985199430756</v>
          </cell>
          <cell r="BA22">
            <v>967.29177102564552</v>
          </cell>
          <cell r="BB22">
            <v>518.14552240069008</v>
          </cell>
          <cell r="BC22">
            <v>270.68763895259372</v>
          </cell>
          <cell r="BD22">
            <v>67.671909738148415</v>
          </cell>
          <cell r="BI22"/>
        </row>
        <row r="23">
          <cell r="B23" t="str">
            <v>% growth</v>
          </cell>
          <cell r="C23"/>
          <cell r="D23"/>
          <cell r="E23"/>
          <cell r="F23"/>
          <cell r="G23"/>
          <cell r="H23"/>
          <cell r="I23"/>
          <cell r="J23"/>
          <cell r="K23"/>
          <cell r="L23"/>
          <cell r="M23"/>
          <cell r="N23"/>
          <cell r="O23"/>
          <cell r="P23"/>
          <cell r="Q23"/>
          <cell r="R23">
            <v>0.68250155885545261</v>
          </cell>
          <cell r="S23">
            <v>0.73117307098424944</v>
          </cell>
          <cell r="T23">
            <v>0.44237818136635898</v>
          </cell>
          <cell r="U23">
            <v>0.45048599326266681</v>
          </cell>
          <cell r="V23">
            <v>0.45553250197033668</v>
          </cell>
          <cell r="W23">
            <v>0.26353327050225928</v>
          </cell>
          <cell r="X23">
            <v>0.39226397382723199</v>
          </cell>
          <cell r="Y23">
            <v>0.34486419958609327</v>
          </cell>
          <cell r="Z23">
            <v>0.29413248102133549</v>
          </cell>
          <cell r="AA23">
            <v>0.21224599667200073</v>
          </cell>
          <cell r="AB23">
            <v>0.22802978824443865</v>
          </cell>
          <cell r="AC23">
            <v>0.26445961697473419</v>
          </cell>
          <cell r="AD23">
            <v>0.20448903954830522</v>
          </cell>
          <cell r="AE23">
            <v>0.21376132282070626</v>
          </cell>
          <cell r="AF23">
            <v>0.20325700446032169</v>
          </cell>
          <cell r="AG23">
            <v>0.18408771999180318</v>
          </cell>
          <cell r="AH23">
            <v>0.20088092716133121</v>
          </cell>
          <cell r="AI23">
            <v>0.15910025021736085</v>
          </cell>
          <cell r="AJ23">
            <v>0.14740835210085845</v>
          </cell>
          <cell r="AK23">
            <v>0.15559518922277671</v>
          </cell>
          <cell r="AL23">
            <v>0.15991438090975096</v>
          </cell>
          <cell r="AM23">
            <v>0.15552389285028734</v>
          </cell>
          <cell r="AN23">
            <v>0.19259690117857953</v>
          </cell>
          <cell r="AO23">
            <v>0.18385773910695757</v>
          </cell>
          <cell r="AP23">
            <v>0.19515629114243227</v>
          </cell>
          <cell r="AQ23">
            <v>0.21971420055050794</v>
          </cell>
          <cell r="AR23">
            <v>0.19842531718484624</v>
          </cell>
          <cell r="AS23">
            <v>7.2458916396705764E-2</v>
          </cell>
          <cell r="AT23">
            <v>8.2484233253696582E-2</v>
          </cell>
          <cell r="AU23">
            <v>8.7413257865042393E-2</v>
          </cell>
          <cell r="AV23">
            <v>8.3530079299404481E-2</v>
          </cell>
          <cell r="AW23">
            <v>8.0581934570894465E-2</v>
          </cell>
          <cell r="AX23">
            <v>7.7715121254446462E-2</v>
          </cell>
          <cell r="AY23">
            <v>7.554367788591243E-2</v>
          </cell>
          <cell r="AZ23">
            <v>7.3703650309997037E-2</v>
          </cell>
          <cell r="BA23">
            <v>-0.23714269578233449</v>
          </cell>
          <cell r="BB23">
            <v>-0.46433378436447725</v>
          </cell>
          <cell r="BC23">
            <v>-0.47758375350145998</v>
          </cell>
          <cell r="BD23">
            <v>-0.75</v>
          </cell>
          <cell r="BI23"/>
        </row>
        <row r="24">
          <cell r="E24"/>
          <cell r="F24"/>
          <cell r="G24"/>
          <cell r="H24">
            <v>2.0571428571428583</v>
          </cell>
          <cell r="I24"/>
          <cell r="J24"/>
          <cell r="K24"/>
          <cell r="L24"/>
          <cell r="M24"/>
          <cell r="N24"/>
          <cell r="O24"/>
          <cell r="P24"/>
          <cell r="Q24"/>
          <cell r="R24"/>
          <cell r="S24"/>
          <cell r="T24"/>
          <cell r="U24"/>
          <cell r="V24"/>
          <cell r="W24"/>
          <cell r="X24"/>
          <cell r="Y24"/>
          <cell r="Z24"/>
          <cell r="AA24"/>
          <cell r="AB24"/>
          <cell r="AC24"/>
          <cell r="AD24">
            <v>0.11180959602763862</v>
          </cell>
          <cell r="AE24">
            <v>0.10233343782880655</v>
          </cell>
          <cell r="AF24">
            <v>0.11444523009748275</v>
          </cell>
          <cell r="AG24">
            <v>9.6024120643025235E-2</v>
          </cell>
          <cell r="AH24"/>
          <cell r="AI24"/>
          <cell r="AJ24">
            <v>5.898796847699006E-2</v>
          </cell>
          <cell r="AK24">
            <v>3.529411764705892E-2</v>
          </cell>
          <cell r="AL24">
            <v>2.0005196154845306E-2</v>
          </cell>
          <cell r="AM24">
            <v>6.4151189754271476E-2</v>
          </cell>
          <cell r="AN24"/>
          <cell r="AO24"/>
          <cell r="AP24"/>
          <cell r="AQ24"/>
          <cell r="AR24">
            <v>6.6073051583753539E-2</v>
          </cell>
          <cell r="AS24">
            <v>1.4137931034482909E-2</v>
          </cell>
          <cell r="AT24">
            <v>3.0000000000000249E-2</v>
          </cell>
          <cell r="AU24">
            <v>3.0000000000000027E-2</v>
          </cell>
          <cell r="AV24">
            <v>3.0000000000000027E-2</v>
          </cell>
          <cell r="AW24">
            <v>2.9999999999999805E-2</v>
          </cell>
          <cell r="AX24">
            <v>3.0000000000000027E-2</v>
          </cell>
          <cell r="AY24">
            <v>3.0000000000000027E-2</v>
          </cell>
          <cell r="AZ24">
            <v>3.0000000000000027E-2</v>
          </cell>
          <cell r="BA24"/>
          <cell r="BB24"/>
          <cell r="BC24"/>
          <cell r="BD24"/>
        </row>
        <row r="25">
          <cell r="B25" t="str">
            <v>ROW Myelofibrosis (MF)</v>
          </cell>
          <cell r="C25">
            <v>2009</v>
          </cell>
          <cell r="D25">
            <v>2010</v>
          </cell>
          <cell r="E25" t="str">
            <v>1Q 11</v>
          </cell>
          <cell r="F25" t="str">
            <v>2Q 11</v>
          </cell>
          <cell r="G25" t="str">
            <v>3Q 11</v>
          </cell>
          <cell r="H25" t="str">
            <v>4Q 11</v>
          </cell>
          <cell r="I25" t="str">
            <v>2011A</v>
          </cell>
          <cell r="J25" t="str">
            <v>1Q 12</v>
          </cell>
          <cell r="K25" t="str">
            <v>2Q 12</v>
          </cell>
          <cell r="L25" t="str">
            <v>3Q 12</v>
          </cell>
          <cell r="M25" t="str">
            <v>4Q 12</v>
          </cell>
          <cell r="N25" t="str">
            <v>2012A</v>
          </cell>
          <cell r="O25" t="str">
            <v>1Q 13A</v>
          </cell>
          <cell r="P25" t="str">
            <v>2Q 13A</v>
          </cell>
          <cell r="Q25" t="str">
            <v>3Q 13A</v>
          </cell>
          <cell r="R25" t="str">
            <v>4Q 13A</v>
          </cell>
          <cell r="S25" t="str">
            <v>2013A</v>
          </cell>
          <cell r="T25" t="str">
            <v>1Q 14A</v>
          </cell>
          <cell r="U25" t="str">
            <v>2Q 14A</v>
          </cell>
          <cell r="V25" t="str">
            <v>3Q 14A</v>
          </cell>
          <cell r="W25" t="str">
            <v>4Q 14A</v>
          </cell>
          <cell r="X25" t="str">
            <v>2014A</v>
          </cell>
          <cell r="Y25" t="str">
            <v>1Q 15A</v>
          </cell>
          <cell r="Z25" t="str">
            <v>2Q 15A</v>
          </cell>
          <cell r="AA25" t="str">
            <v>3Q 15A</v>
          </cell>
          <cell r="AB25" t="str">
            <v>4Q 15A</v>
          </cell>
          <cell r="AC25" t="str">
            <v>2015A</v>
          </cell>
          <cell r="AD25" t="str">
            <v>1Q 16A</v>
          </cell>
          <cell r="AE25" t="str">
            <v>2Q 16A</v>
          </cell>
          <cell r="AF25" t="str">
            <v>3Q 16A</v>
          </cell>
          <cell r="AG25" t="str">
            <v>4Q 16A</v>
          </cell>
          <cell r="AH25" t="str">
            <v>2016A</v>
          </cell>
          <cell r="AI25" t="str">
            <v>1Q 17A</v>
          </cell>
          <cell r="AJ25" t="str">
            <v>2Q 17A</v>
          </cell>
          <cell r="AK25" t="str">
            <v>3Q 17A</v>
          </cell>
          <cell r="AL25" t="str">
            <v>4Q 17E</v>
          </cell>
          <cell r="AM25" t="str">
            <v>2017E</v>
          </cell>
          <cell r="AN25" t="str">
            <v>1Q18E</v>
          </cell>
          <cell r="AO25" t="str">
            <v>2Q18E</v>
          </cell>
          <cell r="AP25" t="str">
            <v>3Q18E</v>
          </cell>
          <cell r="AQ25" t="str">
            <v>4Q18E</v>
          </cell>
          <cell r="AR25" t="str">
            <v>2018E</v>
          </cell>
          <cell r="AS25" t="str">
            <v>2019E</v>
          </cell>
          <cell r="AT25" t="str">
            <v>2020E</v>
          </cell>
          <cell r="AU25" t="str">
            <v>2021E</v>
          </cell>
          <cell r="AV25" t="str">
            <v>2022E</v>
          </cell>
          <cell r="AW25" t="str">
            <v>2023E</v>
          </cell>
          <cell r="AX25" t="str">
            <v>2024E</v>
          </cell>
          <cell r="AY25" t="str">
            <v>2025E</v>
          </cell>
          <cell r="AZ25" t="str">
            <v>2026E</v>
          </cell>
          <cell r="BA25" t="str">
            <v>2027E</v>
          </cell>
          <cell r="BB25" t="str">
            <v>2028E</v>
          </cell>
          <cell r="BC25" t="str">
            <v>2029E</v>
          </cell>
          <cell r="BD25" t="str">
            <v>2030E</v>
          </cell>
        </row>
        <row r="26">
          <cell r="B26" t="str">
            <v>Total MF Population</v>
          </cell>
          <cell r="C26">
            <v>36000</v>
          </cell>
          <cell r="D26">
            <v>36360</v>
          </cell>
          <cell r="E26">
            <v>36586.825847661872</v>
          </cell>
          <cell r="F26">
            <v>36677.951897977313</v>
          </cell>
          <cell r="G26">
            <v>36769.304914061271</v>
          </cell>
          <cell r="H26">
            <v>36860.885461212689</v>
          </cell>
          <cell r="I26">
            <v>36723.742030228284</v>
          </cell>
          <cell r="J26">
            <v>36952.837022398868</v>
          </cell>
          <cell r="K26">
            <v>37044.874689176038</v>
          </cell>
          <cell r="L26">
            <v>37137.141592265987</v>
          </cell>
          <cell r="M26">
            <v>37229.638302622858</v>
          </cell>
          <cell r="N26">
            <v>37091.122901615934</v>
          </cell>
          <cell r="O26">
            <v>37322.509738604102</v>
          </cell>
          <cell r="P26">
            <v>37415.468141568592</v>
          </cell>
          <cell r="Q26">
            <v>37508.658074104438</v>
          </cell>
          <cell r="R26">
            <v>37602.080112877557</v>
          </cell>
          <cell r="S26">
            <v>37462.179016788672</v>
          </cell>
          <cell r="T26">
            <v>37695.880625995051</v>
          </cell>
          <cell r="U26">
            <v>37789.768976105333</v>
          </cell>
          <cell r="V26">
            <v>37883.891171987096</v>
          </cell>
          <cell r="W26">
            <v>37978.247796075157</v>
          </cell>
          <cell r="X26">
            <v>37836.947142540659</v>
          </cell>
          <cell r="Y26">
            <v>38072.986680729446</v>
          </cell>
          <cell r="Z26">
            <v>38167.814281089559</v>
          </cell>
          <cell r="AA26">
            <v>38262.878066592319</v>
          </cell>
          <cell r="AB26">
            <v>38358.178625499175</v>
          </cell>
          <cell r="AC26">
            <v>38215.464413477632</v>
          </cell>
          <cell r="AD26">
            <v>38453.865269071117</v>
          </cell>
          <cell r="AE26">
            <v>38549.641515852483</v>
          </cell>
          <cell r="AF26">
            <v>38645.656310550512</v>
          </cell>
          <cell r="AG26">
            <v>38741.910247311564</v>
          </cell>
          <cell r="AH26">
            <v>38597.768335696426</v>
          </cell>
          <cell r="AI26">
            <v>38838.554131092489</v>
          </cell>
          <cell r="AJ26">
            <v>38935.288514464941</v>
          </cell>
          <cell r="AK26">
            <v>39032.263832165045</v>
          </cell>
          <cell r="AL26">
            <v>39129.480684282942</v>
          </cell>
          <cell r="AM26">
            <v>38983.896790501356</v>
          </cell>
          <cell r="AN26">
            <v>39227.091384414125</v>
          </cell>
          <cell r="AO26">
            <v>39324.79348948627</v>
          </cell>
          <cell r="AP26">
            <v>39422.738939170486</v>
          </cell>
          <cell r="AQ26">
            <v>39520.92833956016</v>
          </cell>
          <cell r="AR26">
            <v>39373.888038157762</v>
          </cell>
          <cell r="AS26">
            <v>39767.626918539339</v>
          </cell>
          <cell r="AT26">
            <v>40165.303187724734</v>
          </cell>
          <cell r="AU26">
            <v>40566.956219601983</v>
          </cell>
          <cell r="AV26">
            <v>40972.625781798</v>
          </cell>
          <cell r="AW26">
            <v>41382.35203961598</v>
          </cell>
          <cell r="AX26">
            <v>41796.17556001214</v>
          </cell>
          <cell r="AY26">
            <v>42214.137315612265</v>
          </cell>
          <cell r="AZ26">
            <v>42636.278688768391</v>
          </cell>
          <cell r="BA26">
            <v>43062.641475656077</v>
          </cell>
          <cell r="BB26">
            <v>43493.267890412637</v>
          </cell>
          <cell r="BC26">
            <v>43928.200569316767</v>
          </cell>
          <cell r="BD26">
            <v>44367.482575009933</v>
          </cell>
        </row>
        <row r="27">
          <cell r="B27" t="str">
            <v>growth</v>
          </cell>
          <cell r="C27"/>
          <cell r="D27">
            <v>1.0000000000000009E-2</v>
          </cell>
          <cell r="E27">
            <v>0.01</v>
          </cell>
          <cell r="F27">
            <v>0.01</v>
          </cell>
          <cell r="G27">
            <v>0.01</v>
          </cell>
          <cell r="H27">
            <v>0.01</v>
          </cell>
          <cell r="I27">
            <v>1.000390622189995E-2</v>
          </cell>
          <cell r="J27">
            <v>0.01</v>
          </cell>
          <cell r="K27">
            <v>0.01</v>
          </cell>
          <cell r="L27">
            <v>0.01</v>
          </cell>
          <cell r="M27">
            <v>0.01</v>
          </cell>
          <cell r="N27">
            <v>1.000390622189995E-2</v>
          </cell>
          <cell r="O27">
            <v>0.01</v>
          </cell>
          <cell r="P27">
            <v>0.01</v>
          </cell>
          <cell r="Q27">
            <v>0.01</v>
          </cell>
          <cell r="R27">
            <v>0.01</v>
          </cell>
          <cell r="S27">
            <v>1.0003906221900172E-2</v>
          </cell>
          <cell r="T27">
            <v>0.01</v>
          </cell>
          <cell r="U27">
            <v>0.01</v>
          </cell>
          <cell r="V27">
            <v>0.01</v>
          </cell>
          <cell r="W27">
            <v>0.01</v>
          </cell>
          <cell r="X27">
            <v>1.0003906221900172E-2</v>
          </cell>
          <cell r="Y27">
            <v>0.01</v>
          </cell>
          <cell r="Z27">
            <v>0.01</v>
          </cell>
          <cell r="AA27">
            <v>0.01</v>
          </cell>
          <cell r="AB27">
            <v>0.01</v>
          </cell>
          <cell r="AC27">
            <v>1.0003906221900172E-2</v>
          </cell>
          <cell r="AD27">
            <v>0.01</v>
          </cell>
          <cell r="AE27">
            <v>0.01</v>
          </cell>
          <cell r="AF27">
            <v>0.01</v>
          </cell>
          <cell r="AG27">
            <v>0.01</v>
          </cell>
          <cell r="AH27">
            <v>1.0003906221900172E-2</v>
          </cell>
          <cell r="AI27">
            <v>0.01</v>
          </cell>
          <cell r="AJ27">
            <v>0.01</v>
          </cell>
          <cell r="AK27">
            <v>0.01</v>
          </cell>
          <cell r="AL27">
            <v>0.01</v>
          </cell>
          <cell r="AM27">
            <v>1.000390622189995E-2</v>
          </cell>
          <cell r="AN27">
            <v>0.01</v>
          </cell>
          <cell r="AO27">
            <v>0.01</v>
          </cell>
          <cell r="AP27">
            <v>0.01</v>
          </cell>
          <cell r="AQ27">
            <v>0.01</v>
          </cell>
          <cell r="AR27">
            <v>1.000390622189995E-2</v>
          </cell>
          <cell r="AS27">
            <v>1.0000000000000009E-2</v>
          </cell>
          <cell r="AT27">
            <v>1.0000000000000009E-2</v>
          </cell>
          <cell r="AU27">
            <v>1.0000000000000009E-2</v>
          </cell>
          <cell r="AV27">
            <v>1.0000000000000009E-2</v>
          </cell>
          <cell r="AW27">
            <v>1.0000000000000009E-2</v>
          </cell>
          <cell r="AX27">
            <v>1.0000000000000009E-2</v>
          </cell>
          <cell r="AY27">
            <v>1.0000000000000009E-2</v>
          </cell>
          <cell r="AZ27">
            <v>1.0000000000000009E-2</v>
          </cell>
          <cell r="BA27">
            <v>1.0000000000000009E-2</v>
          </cell>
          <cell r="BB27">
            <v>1.0000000000000009E-2</v>
          </cell>
          <cell r="BC27">
            <v>1.0000000000000009E-2</v>
          </cell>
          <cell r="BD27">
            <v>1.0000000000000009E-2</v>
          </cell>
        </row>
        <row r="28">
          <cell r="B28" t="str">
            <v>MF patients on therapy</v>
          </cell>
          <cell r="C28">
            <v>27000</v>
          </cell>
          <cell r="D28">
            <v>27270</v>
          </cell>
          <cell r="E28">
            <v>27805.987644223023</v>
          </cell>
          <cell r="F28">
            <v>28058.633201952645</v>
          </cell>
          <cell r="G28">
            <v>28312.364783827179</v>
          </cell>
          <cell r="H28">
            <v>28751.490659745898</v>
          </cell>
          <cell r="I28">
            <v>28232.119072437185</v>
          </cell>
          <cell r="J28">
            <v>29007.977062583112</v>
          </cell>
          <cell r="K28">
            <v>29265.451004449071</v>
          </cell>
          <cell r="L28">
            <v>29709.713273812791</v>
          </cell>
          <cell r="M28">
            <v>30156.007025124516</v>
          </cell>
          <cell r="N28">
            <v>29534.787091492373</v>
          </cell>
          <cell r="O28">
            <v>31724.133277813486</v>
          </cell>
          <cell r="P28">
            <v>31803.147920333304</v>
          </cell>
          <cell r="Q28">
            <v>31882.359362988773</v>
          </cell>
          <cell r="R28">
            <v>31961.768095945921</v>
          </cell>
          <cell r="S28">
            <v>31842.852164270371</v>
          </cell>
          <cell r="T28">
            <v>32041.498532095793</v>
          </cell>
          <cell r="U28">
            <v>32121.303629689533</v>
          </cell>
          <cell r="V28">
            <v>32201.307496189031</v>
          </cell>
          <cell r="W28">
            <v>32281.510626663883</v>
          </cell>
          <cell r="X28">
            <v>32161.405071159563</v>
          </cell>
          <cell r="Y28">
            <v>32362.038678620029</v>
          </cell>
          <cell r="Z28">
            <v>32442.642138926123</v>
          </cell>
          <cell r="AA28">
            <v>32523.446356603468</v>
          </cell>
          <cell r="AB28">
            <v>32604.451831674298</v>
          </cell>
          <cell r="AC28">
            <v>32483.144751455977</v>
          </cell>
          <cell r="AD28">
            <v>32685.785478710448</v>
          </cell>
          <cell r="AE28">
            <v>32767.19528847461</v>
          </cell>
          <cell r="AF28">
            <v>32848.807863967937</v>
          </cell>
          <cell r="AG28">
            <v>32930.62371021483</v>
          </cell>
          <cell r="AH28">
            <v>32808.103085341958</v>
          </cell>
          <cell r="AI28">
            <v>33012.771011428616</v>
          </cell>
          <cell r="AJ28">
            <v>33094.995237295196</v>
          </cell>
          <cell r="AK28">
            <v>33177.424257340288</v>
          </cell>
          <cell r="AL28">
            <v>33260.0585816405</v>
          </cell>
          <cell r="AM28">
            <v>33136.312271926152</v>
          </cell>
          <cell r="AN28">
            <v>33343.027676752004</v>
          </cell>
          <cell r="AO28">
            <v>33426.074466063328</v>
          </cell>
          <cell r="AP28">
            <v>33509.328098294915</v>
          </cell>
          <cell r="AQ28">
            <v>33592.789088626138</v>
          </cell>
          <cell r="AR28">
            <v>33467.804832434093</v>
          </cell>
          <cell r="AS28">
            <v>33802.482880758434</v>
          </cell>
          <cell r="AT28">
            <v>34140.507709566024</v>
          </cell>
          <cell r="AU28">
            <v>34481.912786661684</v>
          </cell>
          <cell r="AV28">
            <v>34826.731914528296</v>
          </cell>
          <cell r="AW28">
            <v>35174.999233673581</v>
          </cell>
          <cell r="AX28">
            <v>35526.749226010317</v>
          </cell>
          <cell r="AY28">
            <v>35882.016718270424</v>
          </cell>
          <cell r="AZ28">
            <v>36240.836885453129</v>
          </cell>
          <cell r="BA28">
            <v>36603.245254307665</v>
          </cell>
          <cell r="BB28">
            <v>36969.277706850742</v>
          </cell>
          <cell r="BC28">
            <v>37338.970483919249</v>
          </cell>
          <cell r="BD28">
            <v>37712.360188758445</v>
          </cell>
          <cell r="BF28"/>
        </row>
        <row r="29">
          <cell r="B29" t="str">
            <v>% treated</v>
          </cell>
          <cell r="C29">
            <v>0.75</v>
          </cell>
          <cell r="D29">
            <v>0.75</v>
          </cell>
          <cell r="E29">
            <v>0.76</v>
          </cell>
          <cell r="F29">
            <v>0.76500000000000001</v>
          </cell>
          <cell r="G29">
            <v>0.77</v>
          </cell>
          <cell r="H29">
            <v>0.78</v>
          </cell>
          <cell r="I29">
            <v>0.76877021544260327</v>
          </cell>
          <cell r="J29">
            <v>0.78500000000000003</v>
          </cell>
          <cell r="K29">
            <v>0.79</v>
          </cell>
          <cell r="L29">
            <v>0.8</v>
          </cell>
          <cell r="M29">
            <v>0.81</v>
          </cell>
          <cell r="N29">
            <v>0.79627643438655893</v>
          </cell>
          <cell r="O29">
            <v>0.85</v>
          </cell>
          <cell r="P29">
            <v>0.85</v>
          </cell>
          <cell r="Q29">
            <v>0.85</v>
          </cell>
          <cell r="R29">
            <v>0.85</v>
          </cell>
          <cell r="S29">
            <v>0.85</v>
          </cell>
          <cell r="T29">
            <v>0.85</v>
          </cell>
          <cell r="U29">
            <v>0.85</v>
          </cell>
          <cell r="V29">
            <v>0.85</v>
          </cell>
          <cell r="W29">
            <v>0.85</v>
          </cell>
          <cell r="X29">
            <v>0.85000000000000009</v>
          </cell>
          <cell r="Y29">
            <v>0.85</v>
          </cell>
          <cell r="Z29">
            <v>0.85</v>
          </cell>
          <cell r="AA29">
            <v>0.85</v>
          </cell>
          <cell r="AB29">
            <v>0.85</v>
          </cell>
          <cell r="AC29">
            <v>0.84999999999999976</v>
          </cell>
          <cell r="AD29">
            <v>0.85</v>
          </cell>
          <cell r="AE29">
            <v>0.85</v>
          </cell>
          <cell r="AF29">
            <v>0.85</v>
          </cell>
          <cell r="AG29">
            <v>0.85</v>
          </cell>
          <cell r="AH29">
            <v>0.84999999999999987</v>
          </cell>
          <cell r="AI29">
            <v>0.85</v>
          </cell>
          <cell r="AJ29">
            <v>0.85</v>
          </cell>
          <cell r="AK29">
            <v>0.85</v>
          </cell>
          <cell r="AL29">
            <v>0.85</v>
          </cell>
          <cell r="AM29">
            <v>0.85</v>
          </cell>
          <cell r="AN29">
            <v>0.85</v>
          </cell>
          <cell r="AO29">
            <v>0.85</v>
          </cell>
          <cell r="AP29">
            <v>0.85</v>
          </cell>
          <cell r="AQ29">
            <v>0.85</v>
          </cell>
          <cell r="AR29">
            <v>0.84999999999999987</v>
          </cell>
          <cell r="AS29">
            <v>0.85</v>
          </cell>
          <cell r="AT29">
            <v>0.85</v>
          </cell>
          <cell r="AU29">
            <v>0.85</v>
          </cell>
          <cell r="AV29">
            <v>0.85</v>
          </cell>
          <cell r="AW29">
            <v>0.85</v>
          </cell>
          <cell r="AX29">
            <v>0.85</v>
          </cell>
          <cell r="AY29">
            <v>0.85</v>
          </cell>
          <cell r="AZ29">
            <v>0.85</v>
          </cell>
          <cell r="BA29">
            <v>0.85</v>
          </cell>
          <cell r="BB29">
            <v>0.85</v>
          </cell>
          <cell r="BC29">
            <v>0.85</v>
          </cell>
          <cell r="BD29">
            <v>0.85</v>
          </cell>
          <cell r="BF29"/>
        </row>
        <row r="30">
          <cell r="B30" t="str">
            <v>New patient adds</v>
          </cell>
          <cell r="E30"/>
          <cell r="F30"/>
          <cell r="G30"/>
          <cell r="H30"/>
          <cell r="J30">
            <v>0</v>
          </cell>
          <cell r="K30">
            <v>0</v>
          </cell>
          <cell r="L30">
            <v>0</v>
          </cell>
          <cell r="M30">
            <v>2222.2222222222222</v>
          </cell>
          <cell r="N30">
            <v>555.55555555555554</v>
          </cell>
          <cell r="O30">
            <v>1165.0824190506726</v>
          </cell>
          <cell r="P30">
            <v>1339.5828691643987</v>
          </cell>
          <cell r="Q30">
            <v>1116.3140280399841</v>
          </cell>
          <cell r="R30">
            <v>394.24999167350353</v>
          </cell>
          <cell r="S30">
            <v>1003.8073269821397</v>
          </cell>
          <cell r="T30">
            <v>1569.9996059143079</v>
          </cell>
          <cell r="U30">
            <v>1848.9636895921969</v>
          </cell>
          <cell r="V30">
            <v>931.22988745884516</v>
          </cell>
          <cell r="W30">
            <v>1291.2604250665554</v>
          </cell>
          <cell r="X30">
            <v>1410.3634020079764</v>
          </cell>
          <cell r="Y30">
            <v>2026.9185612676756</v>
          </cell>
          <cell r="Z30">
            <v>1739.8763048036121</v>
          </cell>
          <cell r="AA30">
            <v>1208.0972583280823</v>
          </cell>
          <cell r="AB30">
            <v>2339.8348620436441</v>
          </cell>
          <cell r="AC30">
            <v>1828.6817466107536</v>
          </cell>
          <cell r="AD30">
            <v>1482.8984049804435</v>
          </cell>
          <cell r="AE30">
            <v>2195.402084327799</v>
          </cell>
          <cell r="AF30">
            <v>2121.5521616006931</v>
          </cell>
          <cell r="AG30">
            <v>2219.5240380684795</v>
          </cell>
          <cell r="AH30">
            <v>2004.8441722443536</v>
          </cell>
          <cell r="AI30">
            <v>1650.6385505714309</v>
          </cell>
          <cell r="AJ30">
            <v>2843.44119089379</v>
          </cell>
          <cell r="AK30">
            <v>2886.435910388605</v>
          </cell>
          <cell r="AL30">
            <v>2827.1049794394426</v>
          </cell>
          <cell r="AM30">
            <v>2551.905157823317</v>
          </cell>
          <cell r="AN30">
            <v>2334.0119373726407</v>
          </cell>
          <cell r="AO30">
            <v>2841.2163296153831</v>
          </cell>
          <cell r="AP30">
            <v>2848.292888355068</v>
          </cell>
          <cell r="AQ30">
            <v>2855.3870725332217</v>
          </cell>
          <cell r="AR30">
            <v>2719.7270569690786</v>
          </cell>
          <cell r="AS30">
            <v>3042.2234592682589</v>
          </cell>
          <cell r="AT30">
            <v>3055.5754400061592</v>
          </cell>
          <cell r="AU30">
            <v>3103.3721507995515</v>
          </cell>
          <cell r="AV30">
            <v>3169.2326042220748</v>
          </cell>
          <cell r="AW30">
            <v>3236.0999294979692</v>
          </cell>
          <cell r="AX30">
            <v>3303.9876780189593</v>
          </cell>
          <cell r="AY30">
            <v>3372.9095715174199</v>
          </cell>
          <cell r="AZ30">
            <v>3442.8795041180474</v>
          </cell>
          <cell r="BA30">
            <v>2196.1947152584598</v>
          </cell>
          <cell r="BB30">
            <v>739.38555413701488</v>
          </cell>
          <cell r="BC30">
            <v>373.38970483919252</v>
          </cell>
          <cell r="BD30">
            <v>0</v>
          </cell>
        </row>
        <row r="31">
          <cell r="B31" t="str">
            <v>% on therapy</v>
          </cell>
          <cell r="C31"/>
          <cell r="D31"/>
          <cell r="E31"/>
          <cell r="F31"/>
          <cell r="G31"/>
          <cell r="H31"/>
          <cell r="I31"/>
          <cell r="J31">
            <v>0</v>
          </cell>
          <cell r="K31">
            <v>0</v>
          </cell>
          <cell r="L31">
            <v>0</v>
          </cell>
          <cell r="M31">
            <v>7.3690864323342778E-2</v>
          </cell>
          <cell r="N31">
            <v>1.8810210272874654E-2</v>
          </cell>
          <cell r="O31">
            <v>3.6725429465569726E-2</v>
          </cell>
          <cell r="P31">
            <v>4.2121077841729561E-2</v>
          </cell>
          <cell r="Q31">
            <v>3.5013532572369097E-2</v>
          </cell>
          <cell r="R31">
            <v>1.2335049503206639E-2</v>
          </cell>
          <cell r="S31">
            <v>3.1523788189692155E-2</v>
          </cell>
          <cell r="T31">
            <v>4.8998944426448969E-2</v>
          </cell>
          <cell r="U31">
            <v>5.7561913143625049E-2</v>
          </cell>
          <cell r="V31">
            <v>2.8919008570352449E-2</v>
          </cell>
          <cell r="W31">
            <v>0.04</v>
          </cell>
          <cell r="X31">
            <v>4.3852667471692849E-2</v>
          </cell>
          <cell r="Y31">
            <v>6.263259806950168E-2</v>
          </cell>
          <cell r="Z31">
            <v>5.3629303598427679E-2</v>
          </cell>
          <cell r="AA31">
            <v>3.7145425644069037E-2</v>
          </cell>
          <cell r="AB31">
            <v>7.1764275446905723E-2</v>
          </cell>
          <cell r="AC31">
            <v>5.629632723687529E-2</v>
          </cell>
          <cell r="AD31">
            <v>4.5368296440246605E-2</v>
          </cell>
          <cell r="AE31">
            <v>6.7000000000000004E-2</v>
          </cell>
          <cell r="AF31">
            <v>6.4585362439525146E-2</v>
          </cell>
          <cell r="AG31">
            <v>6.7400000000000002E-2</v>
          </cell>
          <cell r="AH31">
            <v>6.1108201441249441E-2</v>
          </cell>
          <cell r="AI31">
            <v>0.05</v>
          </cell>
          <cell r="AJ31">
            <v>8.5917558546419665E-2</v>
          </cell>
          <cell r="AK31">
            <v>8.6999999999999994E-2</v>
          </cell>
          <cell r="AL31">
            <v>8.5000000000000006E-2</v>
          </cell>
          <cell r="AM31">
            <v>7.7012346361346615E-2</v>
          </cell>
          <cell r="AN31">
            <v>7.0000000000000007E-2</v>
          </cell>
          <cell r="AO31">
            <v>8.5000000000000006E-2</v>
          </cell>
          <cell r="AP31">
            <v>8.5000000000000006E-2</v>
          </cell>
          <cell r="AQ31">
            <v>8.5000000000000006E-2</v>
          </cell>
          <cell r="AR31">
            <v>8.1263981028518339E-2</v>
          </cell>
          <cell r="AS31">
            <v>0.09</v>
          </cell>
          <cell r="AT31">
            <v>8.9499999999999996E-2</v>
          </cell>
          <cell r="AU31">
            <v>0.09</v>
          </cell>
          <cell r="AV31">
            <v>9.0999999999999998E-2</v>
          </cell>
          <cell r="AW31">
            <v>9.1999999999999998E-2</v>
          </cell>
          <cell r="AX31">
            <v>9.2999999999999999E-2</v>
          </cell>
          <cell r="AY31">
            <v>9.4E-2</v>
          </cell>
          <cell r="AZ31">
            <v>9.5000000000000001E-2</v>
          </cell>
          <cell r="BA31">
            <v>0.06</v>
          </cell>
          <cell r="BB31">
            <v>0.02</v>
          </cell>
          <cell r="BC31">
            <v>0.01</v>
          </cell>
          <cell r="BD31">
            <v>0</v>
          </cell>
          <cell r="BF31"/>
          <cell r="BG31"/>
        </row>
        <row r="32">
          <cell r="B32" t="str">
            <v>Discontinuations</v>
          </cell>
          <cell r="E32"/>
          <cell r="F32"/>
          <cell r="G32"/>
          <cell r="H32"/>
          <cell r="J32">
            <v>0</v>
          </cell>
          <cell r="K32">
            <v>0</v>
          </cell>
          <cell r="L32">
            <v>0</v>
          </cell>
          <cell r="M32">
            <v>0</v>
          </cell>
          <cell r="N32">
            <v>0</v>
          </cell>
          <cell r="O32">
            <v>333.33333333333331</v>
          </cell>
          <cell r="P32">
            <v>458.09569619093412</v>
          </cell>
          <cell r="Q32">
            <v>590.31877213695384</v>
          </cell>
          <cell r="R32">
            <v>669.21806052240834</v>
          </cell>
          <cell r="S32">
            <v>512.74146554590743</v>
          </cell>
          <cell r="T32">
            <v>627.97285019507251</v>
          </cell>
          <cell r="U32">
            <v>769.27686355295782</v>
          </cell>
          <cell r="V32">
            <v>931.22988745884368</v>
          </cell>
          <cell r="W32">
            <v>931.22988745884402</v>
          </cell>
          <cell r="X32">
            <v>814.92737216642956</v>
          </cell>
          <cell r="Y32">
            <v>985.23446810000064</v>
          </cell>
          <cell r="Z32">
            <v>1141.4870820751521</v>
          </cell>
          <cell r="AA32">
            <v>1231.2454654844212</v>
          </cell>
          <cell r="AB32">
            <v>1227.7732344109702</v>
          </cell>
          <cell r="AC32">
            <v>1146.435062517636</v>
          </cell>
          <cell r="AD32">
            <v>1394.5824785558714</v>
          </cell>
          <cell r="AE32">
            <v>1407.8298675195572</v>
          </cell>
          <cell r="AF32">
            <v>1525.9657000407938</v>
          </cell>
          <cell r="AG32">
            <v>1615.3036692747787</v>
          </cell>
          <cell r="AH32">
            <v>1485.9204288477504</v>
          </cell>
          <cell r="AI32">
            <v>1705.9367245938338</v>
          </cell>
          <cell r="AJ32">
            <v>1697.6419984904735</v>
          </cell>
          <cell r="AK32">
            <v>1869.511877350971</v>
          </cell>
          <cell r="AL32">
            <v>2022.0504823066162</v>
          </cell>
          <cell r="AM32">
            <v>1823.7852706854737</v>
          </cell>
          <cell r="AN32">
            <v>2142.8086568765398</v>
          </cell>
          <cell r="AO32">
            <v>2171.489148950955</v>
          </cell>
          <cell r="AP32">
            <v>2271.9482260506197</v>
          </cell>
          <cell r="AQ32">
            <v>2358.399925396287</v>
          </cell>
          <cell r="AR32">
            <v>2236.1614893186002</v>
          </cell>
          <cell r="AS32">
            <v>2308.6963244661724</v>
          </cell>
          <cell r="AT32">
            <v>2418.7253946864853</v>
          </cell>
          <cell r="AU32">
            <v>2514.2529014844363</v>
          </cell>
          <cell r="AV32">
            <v>2602.6207888817034</v>
          </cell>
          <cell r="AW32">
            <v>2687.6125611827588</v>
          </cell>
          <cell r="AX32">
            <v>2769.8856664300406</v>
          </cell>
          <cell r="AY32">
            <v>2850.0009681683782</v>
          </cell>
          <cell r="AZ32">
            <v>2928.4372586707345</v>
          </cell>
          <cell r="BA32">
            <v>6011.2071909756623</v>
          </cell>
          <cell r="BB32">
            <v>8111.172413767501</v>
          </cell>
          <cell r="BC32">
            <v>4425.2789839522575</v>
          </cell>
          <cell r="BD32">
            <v>2399.3343443957247</v>
          </cell>
        </row>
        <row r="33">
          <cell r="B33" t="str">
            <v>dropout rate</v>
          </cell>
          <cell r="C33"/>
          <cell r="D33"/>
          <cell r="E33"/>
          <cell r="F33"/>
          <cell r="G33"/>
          <cell r="H33"/>
          <cell r="I33"/>
          <cell r="J33">
            <v>0</v>
          </cell>
          <cell r="K33">
            <v>0</v>
          </cell>
          <cell r="L33">
            <v>0</v>
          </cell>
          <cell r="M33">
            <v>0</v>
          </cell>
          <cell r="N33">
            <v>0</v>
          </cell>
          <cell r="O33">
            <v>0.15</v>
          </cell>
          <cell r="P33">
            <v>0.15</v>
          </cell>
          <cell r="Q33">
            <v>0.15</v>
          </cell>
          <cell r="R33">
            <v>0.15</v>
          </cell>
          <cell r="S33">
            <v>0.15</v>
          </cell>
          <cell r="T33">
            <v>0.15</v>
          </cell>
          <cell r="U33">
            <v>0.15</v>
          </cell>
          <cell r="V33">
            <v>0.15</v>
          </cell>
          <cell r="W33">
            <v>0.15</v>
          </cell>
          <cell r="X33">
            <v>0.15</v>
          </cell>
          <cell r="Y33">
            <v>0.15</v>
          </cell>
          <cell r="Z33">
            <v>0.15</v>
          </cell>
          <cell r="AA33">
            <v>0.15</v>
          </cell>
          <cell r="AB33">
            <v>0.15</v>
          </cell>
          <cell r="AC33">
            <v>0.15</v>
          </cell>
          <cell r="AD33">
            <v>0.15</v>
          </cell>
          <cell r="AE33">
            <v>0.15</v>
          </cell>
          <cell r="AF33">
            <v>0.15</v>
          </cell>
          <cell r="AG33">
            <v>0.15</v>
          </cell>
          <cell r="AH33">
            <v>0.15</v>
          </cell>
          <cell r="AI33">
            <v>0.15</v>
          </cell>
          <cell r="AJ33">
            <v>0.15</v>
          </cell>
          <cell r="AK33">
            <v>0.15</v>
          </cell>
          <cell r="AL33">
            <v>0.15</v>
          </cell>
          <cell r="AM33">
            <v>0.15</v>
          </cell>
          <cell r="AN33">
            <v>0.15</v>
          </cell>
          <cell r="AO33">
            <v>0.15</v>
          </cell>
          <cell r="AP33">
            <v>0.15</v>
          </cell>
          <cell r="AQ33">
            <v>0.15</v>
          </cell>
          <cell r="AR33">
            <v>0.15</v>
          </cell>
          <cell r="AS33">
            <v>0.15</v>
          </cell>
          <cell r="AT33">
            <v>0.15</v>
          </cell>
          <cell r="AU33">
            <v>0.15</v>
          </cell>
          <cell r="AV33">
            <v>0.15</v>
          </cell>
          <cell r="AW33">
            <v>0.15</v>
          </cell>
          <cell r="AX33">
            <v>0.15</v>
          </cell>
          <cell r="AY33">
            <v>0.15</v>
          </cell>
          <cell r="AZ33">
            <v>0.15</v>
          </cell>
          <cell r="BA33">
            <v>0.3</v>
          </cell>
          <cell r="BB33">
            <v>0.5</v>
          </cell>
          <cell r="BC33">
            <v>0.5</v>
          </cell>
          <cell r="BD33">
            <v>0.5</v>
          </cell>
          <cell r="BF33"/>
          <cell r="BG33"/>
        </row>
        <row r="34">
          <cell r="B34" t="str">
            <v>Patients on Jakafi</v>
          </cell>
          <cell r="C34">
            <v>0</v>
          </cell>
          <cell r="D34">
            <v>0</v>
          </cell>
          <cell r="E34">
            <v>0</v>
          </cell>
          <cell r="F34">
            <v>0</v>
          </cell>
          <cell r="G34">
            <v>0</v>
          </cell>
          <cell r="H34">
            <v>0</v>
          </cell>
          <cell r="I34">
            <v>0</v>
          </cell>
          <cell r="J34">
            <v>0</v>
          </cell>
          <cell r="K34">
            <v>0</v>
          </cell>
          <cell r="L34">
            <v>0</v>
          </cell>
          <cell r="M34">
            <v>2222.2222222222222</v>
          </cell>
          <cell r="N34">
            <v>555.55555555555554</v>
          </cell>
          <cell r="O34">
            <v>3053.971307939561</v>
          </cell>
          <cell r="P34">
            <v>3935.4584809130256</v>
          </cell>
          <cell r="Q34">
            <v>4461.4537368160554</v>
          </cell>
          <cell r="R34">
            <v>4186.4856679671502</v>
          </cell>
          <cell r="S34">
            <v>3909.3422984089484</v>
          </cell>
          <cell r="T34">
            <v>5128.5124236863858</v>
          </cell>
          <cell r="U34">
            <v>6208.1992497256251</v>
          </cell>
          <cell r="V34">
            <v>6208.1992497256269</v>
          </cell>
          <cell r="W34">
            <v>6568.2297873333382</v>
          </cell>
          <cell r="X34">
            <v>6028.2851776177431</v>
          </cell>
          <cell r="Y34">
            <v>7609.9138805010143</v>
          </cell>
          <cell r="Z34">
            <v>8208.3031032294748</v>
          </cell>
          <cell r="AA34">
            <v>8185.1548960731352</v>
          </cell>
          <cell r="AB34">
            <v>9297.2165237058089</v>
          </cell>
          <cell r="AC34">
            <v>8325.1471008773588</v>
          </cell>
          <cell r="AD34">
            <v>9385.5324501303821</v>
          </cell>
          <cell r="AE34">
            <v>10173.104666938625</v>
          </cell>
          <cell r="AF34">
            <v>10768.691128498525</v>
          </cell>
          <cell r="AG34">
            <v>11372.911497292225</v>
          </cell>
          <cell r="AH34">
            <v>10425.05993571494</v>
          </cell>
          <cell r="AI34">
            <v>11317.613323269823</v>
          </cell>
          <cell r="AJ34">
            <v>12463.412515673141</v>
          </cell>
          <cell r="AK34">
            <v>13480.336548710775</v>
          </cell>
          <cell r="AL34">
            <v>14285.3910458436</v>
          </cell>
          <cell r="AM34">
            <v>12886.688358374335</v>
          </cell>
          <cell r="AN34">
            <v>14476.594326339702</v>
          </cell>
          <cell r="AO34">
            <v>15146.321507004131</v>
          </cell>
          <cell r="AP34">
            <v>15722.666169308581</v>
          </cell>
          <cell r="AQ34">
            <v>16219.653316445514</v>
          </cell>
          <cell r="AR34">
            <v>15391.308829774483</v>
          </cell>
          <cell r="AS34">
            <v>16124.835964576569</v>
          </cell>
          <cell r="AT34">
            <v>16761.686009896242</v>
          </cell>
          <cell r="AU34">
            <v>17350.805259211356</v>
          </cell>
          <cell r="AV34">
            <v>17917.417074551726</v>
          </cell>
          <cell r="AW34">
            <v>18465.904442866937</v>
          </cell>
          <cell r="AX34">
            <v>19000.006454455855</v>
          </cell>
          <cell r="AY34">
            <v>19522.915057804898</v>
          </cell>
          <cell r="AZ34">
            <v>20037.357303252207</v>
          </cell>
          <cell r="BA34">
            <v>16222.344827535002</v>
          </cell>
          <cell r="BB34">
            <v>8850.557967904515</v>
          </cell>
          <cell r="BC34">
            <v>4798.6686887914493</v>
          </cell>
          <cell r="BD34">
            <v>2399.3343443957247</v>
          </cell>
        </row>
        <row r="35">
          <cell r="B35" t="str">
            <v>% penetration</v>
          </cell>
          <cell r="C35">
            <v>0</v>
          </cell>
          <cell r="D35">
            <v>0</v>
          </cell>
          <cell r="E35">
            <v>0</v>
          </cell>
          <cell r="F35">
            <v>0</v>
          </cell>
          <cell r="G35">
            <v>0</v>
          </cell>
          <cell r="H35">
            <v>0</v>
          </cell>
          <cell r="I35">
            <v>0</v>
          </cell>
          <cell r="J35">
            <v>0</v>
          </cell>
          <cell r="K35">
            <v>0</v>
          </cell>
          <cell r="L35">
            <v>0</v>
          </cell>
          <cell r="M35">
            <v>7.3690864323342778E-2</v>
          </cell>
          <cell r="N35">
            <v>1.8810210272874654E-2</v>
          </cell>
          <cell r="O35">
            <v>9.6266501000844648E-2</v>
          </cell>
          <cell r="P35">
            <v>0.12374430640549564</v>
          </cell>
          <cell r="Q35">
            <v>0.13993486761821072</v>
          </cell>
          <cell r="R35">
            <v>0.13098417006843155</v>
          </cell>
          <cell r="S35">
            <v>0.12276985359984398</v>
          </cell>
          <cell r="T35">
            <v>0.16005844478681866</v>
          </cell>
          <cell r="U35">
            <v>0.19327357697859507</v>
          </cell>
          <cell r="V35">
            <v>0.19279339046901611</v>
          </cell>
          <cell r="W35">
            <v>0.20346723743182302</v>
          </cell>
          <cell r="X35">
            <v>0.18743848921649109</v>
          </cell>
          <cell r="Y35">
            <v>0.2351493969855645</v>
          </cell>
          <cell r="Z35">
            <v>0.25300969841111642</v>
          </cell>
          <cell r="AA35">
            <v>0.25166935897035536</v>
          </cell>
          <cell r="AB35">
            <v>0.28515175080090832</v>
          </cell>
          <cell r="AC35">
            <v>0.25629129090108199</v>
          </cell>
          <cell r="AD35">
            <v>0.28714416106792212</v>
          </cell>
          <cell r="AE35">
            <v>0.31046614082703833</v>
          </cell>
          <cell r="AF35">
            <v>0.327825934295496</v>
          </cell>
          <cell r="AG35">
            <v>0.34535973558752958</v>
          </cell>
          <cell r="AH35">
            <v>0.31775869237538029</v>
          </cell>
          <cell r="AI35">
            <v>0.34282530598088251</v>
          </cell>
          <cell r="AJ35">
            <v>0.37659508413006065</v>
          </cell>
          <cell r="AK35">
            <v>0.4063105214000553</v>
          </cell>
          <cell r="AL35">
            <v>0.42950588949741397</v>
          </cell>
          <cell r="AM35">
            <v>0.38889929128571843</v>
          </cell>
          <cell r="AN35">
            <v>0.43417155954416581</v>
          </cell>
          <cell r="AO35">
            <v>0.4531289344904027</v>
          </cell>
          <cell r="AP35">
            <v>0.46920266867746035</v>
          </cell>
          <cell r="AQ35">
            <v>0.48283139794239865</v>
          </cell>
          <cell r="AR35">
            <v>0.45988402606132572</v>
          </cell>
          <cell r="AS35">
            <v>0.4770311110417097</v>
          </cell>
          <cell r="AT35">
            <v>0.49096182612421108</v>
          </cell>
          <cell r="AU35">
            <v>0.5031856952530489</v>
          </cell>
          <cell r="AV35">
            <v>0.51447310986642725</v>
          </cell>
          <cell r="AW35">
            <v>0.52497241919451798</v>
          </cell>
          <cell r="AX35">
            <v>0.53480847159934686</v>
          </cell>
          <cell r="AY35">
            <v>0.54408633748459878</v>
          </cell>
          <cell r="AZ35">
            <v>0.5528944424375335</v>
          </cell>
          <cell r="BA35">
            <v>0.44319416802601319</v>
          </cell>
          <cell r="BB35">
            <v>0.23940305347822433</v>
          </cell>
          <cell r="BC35">
            <v>0.12851636310803183</v>
          </cell>
          <cell r="BD35">
            <v>6.3621961934669222E-2</v>
          </cell>
        </row>
        <row r="36">
          <cell r="B36" t="str">
            <v>Monthly Cost</v>
          </cell>
          <cell r="C36">
            <v>3200</v>
          </cell>
          <cell r="D36">
            <v>3200</v>
          </cell>
          <cell r="E36">
            <v>5250</v>
          </cell>
          <cell r="F36">
            <v>5250</v>
          </cell>
          <cell r="G36">
            <v>5250</v>
          </cell>
          <cell r="H36">
            <v>5250</v>
          </cell>
          <cell r="I36">
            <v>5250</v>
          </cell>
          <cell r="J36">
            <v>5250</v>
          </cell>
          <cell r="K36">
            <v>5250</v>
          </cell>
          <cell r="L36">
            <v>5250</v>
          </cell>
          <cell r="M36">
            <v>5250</v>
          </cell>
          <cell r="N36">
            <v>5250</v>
          </cell>
          <cell r="O36">
            <v>5197.5</v>
          </cell>
          <cell r="P36">
            <v>5197.5</v>
          </cell>
          <cell r="Q36">
            <v>5197.5</v>
          </cell>
          <cell r="R36">
            <v>5197.5</v>
          </cell>
          <cell r="S36">
            <v>5197.5</v>
          </cell>
          <cell r="T36">
            <v>5145.5249999999996</v>
          </cell>
          <cell r="U36">
            <v>5145.5249999999996</v>
          </cell>
          <cell r="V36">
            <v>5145.5249999999996</v>
          </cell>
          <cell r="W36">
            <v>5145.5249999999996</v>
          </cell>
          <cell r="X36">
            <v>5145.5249999999996</v>
          </cell>
          <cell r="Y36">
            <v>5094.0697499999997</v>
          </cell>
          <cell r="Z36">
            <v>5094.0697499999997</v>
          </cell>
          <cell r="AA36">
            <v>5094.0697499999997</v>
          </cell>
          <cell r="AB36">
            <v>5094.0697499999997</v>
          </cell>
          <cell r="AC36">
            <v>5094.0697499999997</v>
          </cell>
          <cell r="AD36">
            <v>5043.1290524999995</v>
          </cell>
          <cell r="AE36">
            <v>5043.1290524999995</v>
          </cell>
          <cell r="AF36">
            <v>5043.1290524999995</v>
          </cell>
          <cell r="AG36">
            <v>5043.1290524999995</v>
          </cell>
          <cell r="AH36">
            <v>5043.1290524999995</v>
          </cell>
          <cell r="AI36">
            <v>4992.6977619749996</v>
          </cell>
          <cell r="AJ36">
            <v>4992.6977619749996</v>
          </cell>
          <cell r="AK36">
            <v>4992.6977619749996</v>
          </cell>
          <cell r="AL36">
            <v>4992.6977619749996</v>
          </cell>
          <cell r="AM36">
            <v>4992.6977619749996</v>
          </cell>
          <cell r="AN36">
            <v>4942.7707843552498</v>
          </cell>
          <cell r="AO36">
            <v>4942.7707843552498</v>
          </cell>
          <cell r="AP36">
            <v>4942.7707843552498</v>
          </cell>
          <cell r="AQ36">
            <v>4942.7707843552498</v>
          </cell>
          <cell r="AR36">
            <v>4942.7707843552498</v>
          </cell>
          <cell r="AS36">
            <v>4893.3430765116973</v>
          </cell>
          <cell r="AT36">
            <v>4844.4096457465803</v>
          </cell>
          <cell r="AU36">
            <v>4795.9655492891143</v>
          </cell>
          <cell r="AV36">
            <v>4748.0058937962231</v>
          </cell>
          <cell r="AW36">
            <v>4700.5258348582611</v>
          </cell>
          <cell r="AX36">
            <v>4653.520576509678</v>
          </cell>
          <cell r="AY36">
            <v>4606.9853707445809</v>
          </cell>
          <cell r="AZ36">
            <v>4560.915517037135</v>
          </cell>
          <cell r="BA36">
            <v>4515.3063618667638</v>
          </cell>
          <cell r="BB36">
            <v>4470.1532982480958</v>
          </cell>
          <cell r="BC36">
            <v>4425.451765265615</v>
          </cell>
          <cell r="BD36">
            <v>4381.1972476129586</v>
          </cell>
        </row>
        <row r="37">
          <cell r="B37" t="str">
            <v>growth</v>
          </cell>
          <cell r="C37"/>
          <cell r="D37">
            <v>0</v>
          </cell>
          <cell r="E37"/>
          <cell r="F37"/>
          <cell r="G37"/>
          <cell r="H37"/>
          <cell r="I37">
            <v>0.640625</v>
          </cell>
          <cell r="J37">
            <v>0</v>
          </cell>
          <cell r="K37"/>
          <cell r="L37"/>
          <cell r="M37"/>
          <cell r="N37">
            <v>0</v>
          </cell>
          <cell r="O37">
            <v>-0.01</v>
          </cell>
          <cell r="P37"/>
          <cell r="Q37"/>
          <cell r="R37"/>
          <cell r="S37">
            <v>-0.01</v>
          </cell>
          <cell r="T37">
            <v>-0.01</v>
          </cell>
          <cell r="U37"/>
          <cell r="V37"/>
          <cell r="W37"/>
          <cell r="X37">
            <v>-1.000000000000012E-2</v>
          </cell>
          <cell r="Y37">
            <v>-0.01</v>
          </cell>
          <cell r="Z37"/>
          <cell r="AA37"/>
          <cell r="AB37"/>
          <cell r="AC37">
            <v>-1.0000000000000009E-2</v>
          </cell>
          <cell r="AD37">
            <v>-0.01</v>
          </cell>
          <cell r="AE37"/>
          <cell r="AF37"/>
          <cell r="AG37"/>
          <cell r="AH37">
            <v>-0.01</v>
          </cell>
          <cell r="AI37">
            <v>-0.01</v>
          </cell>
          <cell r="AJ37"/>
          <cell r="AK37"/>
          <cell r="AL37"/>
          <cell r="AM37">
            <v>-0.01</v>
          </cell>
          <cell r="AN37">
            <v>-0.01</v>
          </cell>
          <cell r="AO37"/>
          <cell r="AP37"/>
          <cell r="AQ37"/>
          <cell r="AR37">
            <v>-0.01</v>
          </cell>
          <cell r="AS37">
            <v>-0.01</v>
          </cell>
          <cell r="AT37">
            <v>-0.01</v>
          </cell>
          <cell r="AU37">
            <v>-0.01</v>
          </cell>
          <cell r="AV37">
            <v>-0.01</v>
          </cell>
          <cell r="AW37">
            <v>-0.01</v>
          </cell>
          <cell r="AX37">
            <v>-0.01</v>
          </cell>
          <cell r="AY37">
            <v>-0.01</v>
          </cell>
          <cell r="AZ37">
            <v>-0.01</v>
          </cell>
          <cell r="BA37">
            <v>-0.01</v>
          </cell>
          <cell r="BB37">
            <v>-0.01</v>
          </cell>
          <cell r="BC37">
            <v>-0.01</v>
          </cell>
          <cell r="BD37">
            <v>-0.01</v>
          </cell>
        </row>
        <row r="38">
          <cell r="B38" t="str">
            <v>Avg duration (months)</v>
          </cell>
          <cell r="C38"/>
          <cell r="D38"/>
          <cell r="E38">
            <v>0</v>
          </cell>
          <cell r="F38">
            <v>0</v>
          </cell>
          <cell r="G38">
            <v>0</v>
          </cell>
          <cell r="H38">
            <v>0</v>
          </cell>
          <cell r="I38">
            <v>0</v>
          </cell>
          <cell r="J38">
            <v>0</v>
          </cell>
          <cell r="K38">
            <v>0</v>
          </cell>
          <cell r="L38">
            <v>0</v>
          </cell>
          <cell r="M38">
            <v>2</v>
          </cell>
          <cell r="N38">
            <v>2</v>
          </cell>
          <cell r="O38">
            <v>2.1</v>
          </cell>
          <cell r="P38">
            <v>2.2000000000000002</v>
          </cell>
          <cell r="Q38">
            <v>2.2999999999999998</v>
          </cell>
          <cell r="R38">
            <v>2.4</v>
          </cell>
          <cell r="S38">
            <v>9</v>
          </cell>
          <cell r="T38">
            <v>2.4</v>
          </cell>
          <cell r="U38">
            <v>2.4</v>
          </cell>
          <cell r="V38">
            <v>2.4</v>
          </cell>
          <cell r="W38">
            <v>2.4</v>
          </cell>
          <cell r="X38">
            <v>9.6</v>
          </cell>
          <cell r="Y38">
            <v>2.5</v>
          </cell>
          <cell r="Z38">
            <v>2.5</v>
          </cell>
          <cell r="AA38">
            <v>2.5</v>
          </cell>
          <cell r="AB38">
            <v>2.5</v>
          </cell>
          <cell r="AC38">
            <v>10</v>
          </cell>
          <cell r="AD38">
            <v>2.5</v>
          </cell>
          <cell r="AE38">
            <v>2.5</v>
          </cell>
          <cell r="AF38">
            <v>2.5</v>
          </cell>
          <cell r="AG38">
            <v>2.5</v>
          </cell>
          <cell r="AH38">
            <v>10</v>
          </cell>
          <cell r="AI38">
            <v>2.5</v>
          </cell>
          <cell r="AJ38">
            <v>2.5</v>
          </cell>
          <cell r="AK38">
            <v>2.5</v>
          </cell>
          <cell r="AL38">
            <v>2.5</v>
          </cell>
          <cell r="AM38">
            <v>10</v>
          </cell>
          <cell r="AN38">
            <v>2.5</v>
          </cell>
          <cell r="AO38">
            <v>2.5</v>
          </cell>
          <cell r="AP38">
            <v>2.5</v>
          </cell>
          <cell r="AQ38">
            <v>2.5</v>
          </cell>
          <cell r="AR38">
            <v>10</v>
          </cell>
          <cell r="AS38">
            <v>10</v>
          </cell>
          <cell r="AT38">
            <v>10</v>
          </cell>
          <cell r="AU38">
            <v>10</v>
          </cell>
          <cell r="AV38">
            <v>10</v>
          </cell>
          <cell r="AW38">
            <v>10</v>
          </cell>
          <cell r="AX38">
            <v>10</v>
          </cell>
          <cell r="AY38">
            <v>10</v>
          </cell>
          <cell r="AZ38">
            <v>10</v>
          </cell>
          <cell r="BA38">
            <v>10</v>
          </cell>
          <cell r="BB38">
            <v>10</v>
          </cell>
          <cell r="BC38">
            <v>10</v>
          </cell>
          <cell r="BD38">
            <v>10</v>
          </cell>
        </row>
        <row r="39">
          <cell r="B39" t="str">
            <v>Compliance</v>
          </cell>
          <cell r="E39"/>
          <cell r="F39"/>
          <cell r="G39"/>
          <cell r="H39"/>
          <cell r="I39"/>
          <cell r="J39"/>
          <cell r="K39"/>
          <cell r="L39"/>
          <cell r="M39">
            <v>0.9</v>
          </cell>
          <cell r="N39">
            <v>0.9</v>
          </cell>
          <cell r="O39">
            <v>0.9</v>
          </cell>
          <cell r="P39">
            <v>0.9</v>
          </cell>
          <cell r="Q39">
            <v>0.9</v>
          </cell>
          <cell r="R39">
            <v>0.9</v>
          </cell>
          <cell r="S39">
            <v>0.9</v>
          </cell>
          <cell r="T39">
            <v>0.9</v>
          </cell>
          <cell r="U39">
            <v>0.9</v>
          </cell>
          <cell r="V39">
            <v>0.9</v>
          </cell>
          <cell r="W39">
            <v>0.9</v>
          </cell>
          <cell r="X39">
            <v>0.9</v>
          </cell>
          <cell r="Y39">
            <v>0.9</v>
          </cell>
          <cell r="Z39">
            <v>0.9</v>
          </cell>
          <cell r="AA39">
            <v>0.9</v>
          </cell>
          <cell r="AB39">
            <v>0.9</v>
          </cell>
          <cell r="AC39">
            <v>0.9</v>
          </cell>
          <cell r="AD39">
            <v>0.9</v>
          </cell>
          <cell r="AE39">
            <v>0.9</v>
          </cell>
          <cell r="AF39">
            <v>0.9</v>
          </cell>
          <cell r="AG39">
            <v>0.9</v>
          </cell>
          <cell r="AH39">
            <v>0.9</v>
          </cell>
          <cell r="AI39">
            <v>0.9</v>
          </cell>
          <cell r="AJ39">
            <v>0.9</v>
          </cell>
          <cell r="AK39">
            <v>0.9</v>
          </cell>
          <cell r="AL39">
            <v>0.9</v>
          </cell>
          <cell r="AM39">
            <v>0.9</v>
          </cell>
          <cell r="AN39">
            <v>0.9</v>
          </cell>
          <cell r="AO39">
            <v>0.9</v>
          </cell>
          <cell r="AP39">
            <v>0.9</v>
          </cell>
          <cell r="AQ39">
            <v>0.9</v>
          </cell>
          <cell r="AR39">
            <v>0.9</v>
          </cell>
          <cell r="AS39">
            <v>0.9</v>
          </cell>
          <cell r="AT39">
            <v>0.9</v>
          </cell>
          <cell r="AU39">
            <v>0.9</v>
          </cell>
          <cell r="AV39">
            <v>0.9</v>
          </cell>
          <cell r="AW39">
            <v>0.9</v>
          </cell>
          <cell r="AX39">
            <v>0.9</v>
          </cell>
          <cell r="AY39">
            <v>0.9</v>
          </cell>
          <cell r="AZ39">
            <v>0.9</v>
          </cell>
          <cell r="BA39">
            <v>0.9</v>
          </cell>
          <cell r="BB39">
            <v>0.9</v>
          </cell>
          <cell r="BC39">
            <v>0.9</v>
          </cell>
          <cell r="BD39">
            <v>0.9</v>
          </cell>
        </row>
        <row r="40">
          <cell r="B40" t="str">
            <v>Average Annual Cost</v>
          </cell>
          <cell r="E40">
            <v>0</v>
          </cell>
          <cell r="F40">
            <v>0</v>
          </cell>
          <cell r="G40">
            <v>0</v>
          </cell>
          <cell r="H40">
            <v>0</v>
          </cell>
          <cell r="I40">
            <v>0</v>
          </cell>
          <cell r="J40">
            <v>0</v>
          </cell>
          <cell r="K40">
            <v>0</v>
          </cell>
          <cell r="L40">
            <v>0</v>
          </cell>
          <cell r="M40">
            <v>37800</v>
          </cell>
          <cell r="N40">
            <v>12600</v>
          </cell>
          <cell r="O40">
            <v>39293.1</v>
          </cell>
          <cell r="P40">
            <v>41164.200000000004</v>
          </cell>
          <cell r="Q40">
            <v>43035.299999999996</v>
          </cell>
          <cell r="R40">
            <v>44906.400000000001</v>
          </cell>
          <cell r="S40">
            <v>42099.75</v>
          </cell>
          <cell r="T40">
            <v>44457.335999999996</v>
          </cell>
          <cell r="U40">
            <v>44457.335999999996</v>
          </cell>
          <cell r="V40">
            <v>44457.335999999996</v>
          </cell>
          <cell r="W40">
            <v>44457.335999999996</v>
          </cell>
          <cell r="X40">
            <v>44457.335999999996</v>
          </cell>
          <cell r="Y40">
            <v>45846.62775</v>
          </cell>
          <cell r="Z40">
            <v>45846.62775</v>
          </cell>
          <cell r="AA40">
            <v>45846.62775</v>
          </cell>
          <cell r="AB40">
            <v>45846.62775</v>
          </cell>
          <cell r="AC40">
            <v>45846.62775</v>
          </cell>
          <cell r="AD40">
            <v>45388.161472499996</v>
          </cell>
          <cell r="AE40">
            <v>45388.161472499996</v>
          </cell>
          <cell r="AF40">
            <v>45388.161472499996</v>
          </cell>
          <cell r="AG40">
            <v>45388.161472499996</v>
          </cell>
          <cell r="AH40">
            <v>45388.161472499996</v>
          </cell>
          <cell r="AI40">
            <v>44934.279857775</v>
          </cell>
          <cell r="AJ40">
            <v>44934.279857775</v>
          </cell>
          <cell r="AK40">
            <v>44934.279857775</v>
          </cell>
          <cell r="AL40">
            <v>44934.279857775</v>
          </cell>
          <cell r="AM40">
            <v>44934.279857775</v>
          </cell>
          <cell r="AN40">
            <v>44484.937059197247</v>
          </cell>
          <cell r="AO40">
            <v>44484.937059197247</v>
          </cell>
          <cell r="AP40">
            <v>44484.937059197247</v>
          </cell>
          <cell r="AQ40">
            <v>44484.937059197247</v>
          </cell>
          <cell r="AR40">
            <v>44484.937059197247</v>
          </cell>
          <cell r="AS40">
            <v>44040.087688605279</v>
          </cell>
          <cell r="AT40">
            <v>43599.686811719221</v>
          </cell>
          <cell r="AU40">
            <v>43163.689943602032</v>
          </cell>
          <cell r="AV40">
            <v>42732.053044166008</v>
          </cell>
          <cell r="AW40">
            <v>42304.732513724353</v>
          </cell>
          <cell r="AX40">
            <v>41881.6851885871</v>
          </cell>
          <cell r="AY40">
            <v>41462.868336701227</v>
          </cell>
          <cell r="AZ40">
            <v>41048.239653334218</v>
          </cell>
          <cell r="BA40">
            <v>40637.757256800876</v>
          </cell>
          <cell r="BB40">
            <v>40231.379684232867</v>
          </cell>
          <cell r="BC40">
            <v>39829.065887390534</v>
          </cell>
          <cell r="BD40">
            <v>39430.775228516628</v>
          </cell>
          <cell r="BI40"/>
        </row>
        <row r="41">
          <cell r="B41" t="str">
            <v>ROW Myelofibrosis Revenues ($mn)</v>
          </cell>
          <cell r="C41"/>
          <cell r="D41"/>
          <cell r="E41">
            <v>0</v>
          </cell>
          <cell r="F41">
            <v>0</v>
          </cell>
          <cell r="G41">
            <v>0</v>
          </cell>
          <cell r="H41">
            <v>0</v>
          </cell>
          <cell r="I41">
            <v>0</v>
          </cell>
          <cell r="J41">
            <v>0</v>
          </cell>
          <cell r="K41">
            <v>0</v>
          </cell>
          <cell r="L41">
            <v>0</v>
          </cell>
          <cell r="M41">
            <v>21</v>
          </cell>
          <cell r="N41">
            <v>21</v>
          </cell>
          <cell r="O41">
            <v>34.999999999999986</v>
          </cell>
          <cell r="P41">
            <v>33</v>
          </cell>
          <cell r="Q41">
            <v>47.999999999999993</v>
          </cell>
          <cell r="R41">
            <v>47.000000000000007</v>
          </cell>
          <cell r="S41">
            <v>162.99999999999997</v>
          </cell>
          <cell r="T41">
            <v>57</v>
          </cell>
          <cell r="U41">
            <v>69</v>
          </cell>
          <cell r="V41">
            <v>69.000000000000014</v>
          </cell>
          <cell r="W41">
            <v>73.001499645171691</v>
          </cell>
          <cell r="X41">
            <v>268.00149964517169</v>
          </cell>
          <cell r="Y41">
            <v>87.222222222222001</v>
          </cell>
          <cell r="Z41">
            <v>94.080754208232889</v>
          </cell>
          <cell r="AA41">
            <v>93.815437399088736</v>
          </cell>
          <cell r="AB41">
            <v>106.56150626837231</v>
          </cell>
          <cell r="AC41">
            <v>381.67992009791595</v>
          </cell>
          <cell r="AD41">
            <v>106.49801558797658</v>
          </cell>
          <cell r="AE41">
            <v>115.4346293249134</v>
          </cell>
          <cell r="AF41">
            <v>122.19277294694231</v>
          </cell>
          <cell r="AG41">
            <v>129.0488858628878</v>
          </cell>
          <cell r="AH41">
            <v>473.17430372272014</v>
          </cell>
          <cell r="AI41">
            <v>127.1372010974723</v>
          </cell>
          <cell r="AJ41">
            <v>140.00861649053812</v>
          </cell>
          <cell r="AK41">
            <v>151.43230376419066</v>
          </cell>
          <cell r="AL41">
            <v>160.47593978292235</v>
          </cell>
          <cell r="AM41">
            <v>579.05406113512345</v>
          </cell>
          <cell r="AN41">
            <v>160.9975968596884</v>
          </cell>
          <cell r="AO41">
            <v>168.44578972936108</v>
          </cell>
          <cell r="AP41">
            <v>174.85545373611552</v>
          </cell>
          <cell r="AQ41">
            <v>180.38256422601964</v>
          </cell>
          <cell r="AR41">
            <v>684.68140455118476</v>
          </cell>
          <cell r="AS41">
            <v>710.13918984432814</v>
          </cell>
          <cell r="AT41">
            <v>730.8042604678518</v>
          </cell>
          <cell r="AU41">
            <v>748.92477848041847</v>
          </cell>
          <cell r="AV41">
            <v>765.64801684419012</v>
          </cell>
          <cell r="AW41">
            <v>781.19514807947996</v>
          </cell>
          <cell r="AX41">
            <v>795.75228890664312</v>
          </cell>
          <cell r="AY41">
            <v>809.47605659036628</v>
          </cell>
          <cell r="AZ41">
            <v>822.49824460338334</v>
          </cell>
          <cell r="BA41">
            <v>659.23971123748674</v>
          </cell>
          <cell r="BB41">
            <v>356.07015802407903</v>
          </cell>
          <cell r="BC41">
            <v>191.12649137763259</v>
          </cell>
          <cell r="BD41">
            <v>94.607613231928127</v>
          </cell>
          <cell r="BI41"/>
        </row>
        <row r="42">
          <cell r="B42" t="str">
            <v>% growth</v>
          </cell>
          <cell r="C42"/>
          <cell r="D42"/>
          <cell r="E42"/>
          <cell r="F42"/>
          <cell r="G42"/>
          <cell r="H42"/>
          <cell r="I42"/>
          <cell r="J42"/>
          <cell r="K42"/>
          <cell r="L42"/>
          <cell r="M42"/>
          <cell r="N42"/>
          <cell r="O42"/>
          <cell r="P42"/>
          <cell r="Q42"/>
          <cell r="R42">
            <v>1.2380952380952386</v>
          </cell>
          <cell r="S42">
            <v>6.761904761904761</v>
          </cell>
          <cell r="T42">
            <v>0.62857142857142922</v>
          </cell>
          <cell r="U42">
            <v>1.0909090909090908</v>
          </cell>
          <cell r="V42">
            <v>0.43750000000000044</v>
          </cell>
          <cell r="W42">
            <v>0.55322339670578047</v>
          </cell>
          <cell r="X42">
            <v>0.6441809794182316</v>
          </cell>
          <cell r="Y42">
            <v>0.53021442495126325</v>
          </cell>
          <cell r="Z42">
            <v>0.36348919142366509</v>
          </cell>
          <cell r="AA42">
            <v>0.35964402027664799</v>
          </cell>
          <cell r="AB42">
            <v>0.45971667412753314</v>
          </cell>
          <cell r="AC42">
            <v>0.42417083711565828</v>
          </cell>
          <cell r="AD42">
            <v>0.22099635705960718</v>
          </cell>
          <cell r="AE42">
            <v>0.22697389382547972</v>
          </cell>
          <cell r="AF42">
            <v>0.30248044814988218</v>
          </cell>
          <cell r="AG42">
            <v>0.2110272309578809</v>
          </cell>
          <cell r="AH42">
            <v>0.23971495173582169</v>
          </cell>
          <cell r="AI42">
            <v>0.19379878015141005</v>
          </cell>
          <cell r="AJ42">
            <v>0.21288228072753124</v>
          </cell>
          <cell r="AK42">
            <v>0.23929018150643433</v>
          </cell>
          <cell r="AL42">
            <v>0.24352828550124217</v>
          </cell>
          <cell r="AM42">
            <v>0.22376480840018065</v>
          </cell>
          <cell r="AN42">
            <v>0.26632956734871294</v>
          </cell>
          <cell r="AO42">
            <v>0.20311016530003911</v>
          </cell>
          <cell r="AP42">
            <v>0.15467736664958376</v>
          </cell>
          <cell r="AQ42">
            <v>0.12404740841539996</v>
          </cell>
          <cell r="AR42">
            <v>0.18241361300359293</v>
          </cell>
          <cell r="AS42">
            <v>3.7181943490682601E-2</v>
          </cell>
          <cell r="AT42">
            <v>2.9100028443795223E-2</v>
          </cell>
          <cell r="AU42">
            <v>2.479530976046318E-2</v>
          </cell>
          <cell r="AV42">
            <v>2.2329663598129823E-2</v>
          </cell>
          <cell r="AW42">
            <v>2.0305846672693306E-2</v>
          </cell>
          <cell r="AX42">
            <v>1.8634448591944075E-2</v>
          </cell>
          <cell r="AY42">
            <v>1.7246281129243757E-2</v>
          </cell>
          <cell r="AZ42">
            <v>1.6087181216784208E-2</v>
          </cell>
          <cell r="BA42">
            <v>-0.19849104169775034</v>
          </cell>
          <cell r="BB42">
            <v>-0.45987756508829747</v>
          </cell>
          <cell r="BC42">
            <v>-0.46323361542500352</v>
          </cell>
          <cell r="BD42">
            <v>-0.505</v>
          </cell>
          <cell r="BI42"/>
        </row>
        <row r="43">
          <cell r="E43"/>
          <cell r="F43"/>
          <cell r="G43"/>
          <cell r="H43"/>
          <cell r="M43"/>
          <cell r="N43"/>
          <cell r="O43"/>
          <cell r="P43"/>
          <cell r="Q43"/>
          <cell r="R43"/>
          <cell r="S43"/>
          <cell r="T43"/>
          <cell r="U43"/>
          <cell r="V43"/>
          <cell r="W43"/>
          <cell r="X43"/>
          <cell r="Y43"/>
          <cell r="Z43"/>
          <cell r="AA43"/>
          <cell r="AB43"/>
          <cell r="AC43"/>
          <cell r="AD43"/>
          <cell r="AE43"/>
          <cell r="AF43">
            <v>0.31563681631301232</v>
          </cell>
          <cell r="AG43"/>
          <cell r="AH43"/>
          <cell r="AI43"/>
          <cell r="AJ43"/>
          <cell r="AK43"/>
          <cell r="AL43"/>
          <cell r="AM43"/>
          <cell r="AN43"/>
          <cell r="AO43"/>
          <cell r="AP43"/>
          <cell r="AQ43"/>
          <cell r="AR43"/>
          <cell r="AS43"/>
          <cell r="AT43"/>
          <cell r="AU43"/>
          <cell r="AV43"/>
          <cell r="AW43"/>
          <cell r="AX43"/>
          <cell r="AY43"/>
          <cell r="AZ43"/>
          <cell r="BA43"/>
          <cell r="BB43"/>
          <cell r="BC43"/>
          <cell r="BD43"/>
          <cell r="BI43"/>
        </row>
        <row r="44">
          <cell r="B44" t="str">
            <v>Total WW Myelofibrosis Revenues</v>
          </cell>
          <cell r="C44"/>
          <cell r="D44"/>
          <cell r="E44">
            <v>0</v>
          </cell>
          <cell r="F44">
            <v>0</v>
          </cell>
          <cell r="G44">
            <v>0</v>
          </cell>
          <cell r="H44">
            <v>2.0570000000000004</v>
          </cell>
          <cell r="I44">
            <v>2.0570000000000004</v>
          </cell>
          <cell r="J44">
            <v>19.279</v>
          </cell>
          <cell r="K44">
            <v>29.727000000000025</v>
          </cell>
          <cell r="L44">
            <v>43.694999999999993</v>
          </cell>
          <cell r="M44">
            <v>64.301000000000016</v>
          </cell>
          <cell r="N44">
            <v>157.00200000000004</v>
          </cell>
          <cell r="O44">
            <v>83.288999999999945</v>
          </cell>
          <cell r="P44">
            <v>87.09899999999999</v>
          </cell>
          <cell r="Q44">
            <v>108.20100000000002</v>
          </cell>
          <cell r="R44">
            <v>119.85399999999998</v>
          </cell>
          <cell r="S44">
            <v>398.44299999999993</v>
          </cell>
          <cell r="T44">
            <v>126.65100000000005</v>
          </cell>
          <cell r="U44">
            <v>147.469841749517</v>
          </cell>
          <cell r="V44">
            <v>156.62451215111628</v>
          </cell>
          <cell r="W44">
            <v>165.05495253434327</v>
          </cell>
          <cell r="X44">
            <v>595.80030643497662</v>
          </cell>
          <cell r="Y44">
            <v>180.89335858759307</v>
          </cell>
          <cell r="Z44">
            <v>195.6311251968869</v>
          </cell>
          <cell r="AA44">
            <v>200.03790146461654</v>
          </cell>
          <cell r="AB44">
            <v>219.60588852703108</v>
          </cell>
          <cell r="AC44">
            <v>796.16827377612753</v>
          </cell>
          <cell r="AD44">
            <v>219.32387266210068</v>
          </cell>
          <cell r="AE44">
            <v>238.69254194903556</v>
          </cell>
          <cell r="AF44">
            <v>250.00569686482345</v>
          </cell>
          <cell r="AG44">
            <v>262.9033507094249</v>
          </cell>
          <cell r="AH44">
            <v>970.92546218538473</v>
          </cell>
          <cell r="AI44">
            <v>257.91368026307777</v>
          </cell>
          <cell r="AJ44">
            <v>281.43577489797372</v>
          </cell>
          <cell r="AK44">
            <v>299.13230376419085</v>
          </cell>
          <cell r="AL44">
            <v>315.73565850739948</v>
          </cell>
          <cell r="AM44">
            <v>1154.2174174326419</v>
          </cell>
          <cell r="AN44">
            <v>316.96122065963453</v>
          </cell>
          <cell r="AO44">
            <v>335.87542572990935</v>
          </cell>
          <cell r="AP44">
            <v>351.38003793785299</v>
          </cell>
          <cell r="AQ44">
            <v>369.755047927742</v>
          </cell>
          <cell r="AR44">
            <v>1373.9717322551389</v>
          </cell>
          <cell r="AS44">
            <v>1449.3747477764409</v>
          </cell>
          <cell r="AT44">
            <v>1531.0150965898638</v>
          </cell>
          <cell r="AU44">
            <v>1619.084650766765</v>
          </cell>
          <cell r="AV44">
            <v>1708.4924122657749</v>
          </cell>
          <cell r="AW44">
            <v>1800.0157688834611</v>
          </cell>
          <cell r="AX44">
            <v>1893.7506777929361</v>
          </cell>
          <cell r="AY44">
            <v>1990.4212820859361</v>
          </cell>
          <cell r="AZ44">
            <v>2090.4834440341392</v>
          </cell>
          <cell r="BA44">
            <v>1626.5314822631321</v>
          </cell>
          <cell r="BB44">
            <v>874.21568042476906</v>
          </cell>
          <cell r="BC44">
            <v>461.81413033022631</v>
          </cell>
          <cell r="BD44">
            <v>162.27952297007653</v>
          </cell>
          <cell r="BI44"/>
        </row>
        <row r="45">
          <cell r="B45" t="str">
            <v>% growth</v>
          </cell>
          <cell r="C45"/>
          <cell r="D45"/>
          <cell r="E45"/>
          <cell r="F45"/>
          <cell r="G45"/>
          <cell r="H45"/>
          <cell r="I45"/>
          <cell r="J45"/>
          <cell r="K45"/>
          <cell r="L45"/>
          <cell r="M45"/>
          <cell r="N45"/>
          <cell r="O45"/>
          <cell r="P45"/>
          <cell r="Q45"/>
          <cell r="R45">
            <v>0.86395234910810026</v>
          </cell>
          <cell r="S45">
            <v>1.537821174252556</v>
          </cell>
          <cell r="T45">
            <v>0.52062097035623123</v>
          </cell>
          <cell r="U45">
            <v>0.69312898827216185</v>
          </cell>
          <cell r="V45">
            <v>0.44753294471507887</v>
          </cell>
          <cell r="W45">
            <v>0.37713345015054389</v>
          </cell>
          <cell r="X45">
            <v>0.49532130426429055</v>
          </cell>
          <cell r="Y45">
            <v>0.42828211847986197</v>
          </cell>
          <cell r="Z45">
            <v>0.32658395015554187</v>
          </cell>
          <cell r="AA45">
            <v>0.27718132185857125</v>
          </cell>
          <cell r="AB45">
            <v>0.33050166114426216</v>
          </cell>
          <cell r="AC45">
            <v>0.33630054428818656</v>
          </cell>
          <cell r="AD45">
            <v>0.21244845236205068</v>
          </cell>
          <cell r="AE45">
            <v>0.22011536614539651</v>
          </cell>
          <cell r="AF45">
            <v>0.24979163965607487</v>
          </cell>
          <cell r="AG45">
            <v>0.1971598415361453</v>
          </cell>
          <cell r="AH45">
            <v>0.21949780488037463</v>
          </cell>
          <cell r="AI45">
            <v>0.17594896138109917</v>
          </cell>
          <cell r="AJ45">
            <v>0.17907234386093429</v>
          </cell>
          <cell r="AK45">
            <v>0.19650194981728708</v>
          </cell>
          <cell r="AL45">
            <v>0.20095714891198835</v>
          </cell>
          <cell r="AM45">
            <v>0.18878066585533637</v>
          </cell>
          <cell r="AN45">
            <v>0.22894303371704416</v>
          </cell>
          <cell r="AO45">
            <v>0.19343543247716521</v>
          </cell>
          <cell r="AP45">
            <v>0.17466429909505732</v>
          </cell>
          <cell r="AQ45">
            <v>0.17109055618143465</v>
          </cell>
          <cell r="AR45">
            <v>0.19039247849101315</v>
          </cell>
          <cell r="AS45">
            <v>5.4879597411761072E-2</v>
          </cell>
          <cell r="AT45">
            <v>5.6327977935776374E-2</v>
          </cell>
          <cell r="AU45">
            <v>5.7523635379601812E-2</v>
          </cell>
          <cell r="AV45">
            <v>5.5221177877678107E-2</v>
          </cell>
          <cell r="AW45">
            <v>5.3569659402999292E-2</v>
          </cell>
          <cell r="AX45">
            <v>5.2074493196033744E-2</v>
          </cell>
          <cell r="AY45">
            <v>5.1047165514767956E-2</v>
          </cell>
          <cell r="AZ45">
            <v>5.02718509135609E-2</v>
          </cell>
          <cell r="BA45">
            <v>-0.22193524808581566</v>
          </cell>
          <cell r="BB45">
            <v>-0.46252766087970332</v>
          </cell>
          <cell r="BC45">
            <v>-0.47173890760477166</v>
          </cell>
          <cell r="BD45">
            <v>-0.64860424938917216</v>
          </cell>
          <cell r="BI45"/>
        </row>
        <row r="46">
          <cell r="B46"/>
          <cell r="C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v>1.3156368163130123</v>
          </cell>
          <cell r="AG46"/>
          <cell r="AH46">
            <v>36.5</v>
          </cell>
          <cell r="AI46"/>
          <cell r="AJ46"/>
          <cell r="AK46"/>
          <cell r="AL46"/>
          <cell r="AM46"/>
          <cell r="AN46"/>
          <cell r="AO46"/>
          <cell r="AP46"/>
          <cell r="AQ46"/>
          <cell r="AR46"/>
          <cell r="AS46"/>
          <cell r="AT46"/>
          <cell r="AU46"/>
          <cell r="AV46"/>
          <cell r="AW46"/>
          <cell r="AX46"/>
          <cell r="AY46"/>
          <cell r="AZ46"/>
          <cell r="BA46"/>
          <cell r="BB46"/>
          <cell r="BC46"/>
          <cell r="BD46"/>
        </row>
        <row r="47">
          <cell r="B47" t="str">
            <v>US Polycythemia Vera (PV)</v>
          </cell>
          <cell r="C47">
            <v>2009</v>
          </cell>
          <cell r="D47">
            <v>2010</v>
          </cell>
          <cell r="E47" t="str">
            <v>1Q 11</v>
          </cell>
          <cell r="F47" t="str">
            <v>2Q 11</v>
          </cell>
          <cell r="G47" t="str">
            <v>3Q 11</v>
          </cell>
          <cell r="H47" t="str">
            <v>4Q 11</v>
          </cell>
          <cell r="I47" t="str">
            <v>2011A</v>
          </cell>
          <cell r="J47" t="str">
            <v>1Q 12</v>
          </cell>
          <cell r="K47" t="str">
            <v>2Q 12</v>
          </cell>
          <cell r="L47" t="str">
            <v>3Q 12</v>
          </cell>
          <cell r="M47" t="str">
            <v>4Q 12</v>
          </cell>
          <cell r="N47" t="str">
            <v>2012A</v>
          </cell>
          <cell r="O47" t="str">
            <v>1Q 13A</v>
          </cell>
          <cell r="P47" t="str">
            <v>2Q 13A</v>
          </cell>
          <cell r="Q47" t="str">
            <v>3Q 13A</v>
          </cell>
          <cell r="R47" t="str">
            <v>4Q 13A</v>
          </cell>
          <cell r="S47" t="str">
            <v>2013A</v>
          </cell>
          <cell r="T47" t="str">
            <v>1Q 14A</v>
          </cell>
          <cell r="U47" t="str">
            <v>2Q 14A</v>
          </cell>
          <cell r="V47" t="str">
            <v>3Q 14A</v>
          </cell>
          <cell r="W47" t="str">
            <v>4Q 14A</v>
          </cell>
          <cell r="X47" t="str">
            <v>2014A</v>
          </cell>
          <cell r="Y47" t="str">
            <v>1Q 15A</v>
          </cell>
          <cell r="Z47" t="str">
            <v>2Q 15A</v>
          </cell>
          <cell r="AA47" t="str">
            <v>3Q 15A</v>
          </cell>
          <cell r="AB47" t="str">
            <v>4Q 15A</v>
          </cell>
          <cell r="AC47" t="str">
            <v>2015A</v>
          </cell>
          <cell r="AD47" t="str">
            <v>1Q 16A</v>
          </cell>
          <cell r="AE47" t="str">
            <v>2Q 16A</v>
          </cell>
          <cell r="AF47" t="str">
            <v>3Q 16A</v>
          </cell>
          <cell r="AG47" t="str">
            <v>4Q 16A</v>
          </cell>
          <cell r="AH47" t="str">
            <v>2016A</v>
          </cell>
          <cell r="AI47" t="str">
            <v>1Q 17A</v>
          </cell>
          <cell r="AJ47" t="str">
            <v>2Q 17A</v>
          </cell>
          <cell r="AK47" t="str">
            <v>3Q 17A</v>
          </cell>
          <cell r="AL47" t="str">
            <v>4Q 17E</v>
          </cell>
          <cell r="AM47" t="str">
            <v>2017E</v>
          </cell>
          <cell r="AN47" t="str">
            <v>1Q18E</v>
          </cell>
          <cell r="AO47" t="str">
            <v>2Q18E</v>
          </cell>
          <cell r="AP47" t="str">
            <v>3Q18E</v>
          </cell>
          <cell r="AQ47" t="str">
            <v>4Q18E</v>
          </cell>
          <cell r="AR47" t="str">
            <v>2018E</v>
          </cell>
          <cell r="AS47" t="str">
            <v>2019E</v>
          </cell>
          <cell r="AT47" t="str">
            <v>2020E</v>
          </cell>
          <cell r="AU47" t="str">
            <v>2021E</v>
          </cell>
          <cell r="AV47" t="str">
            <v>2022E</v>
          </cell>
          <cell r="AW47" t="str">
            <v>2023E</v>
          </cell>
          <cell r="AX47" t="str">
            <v>2024E</v>
          </cell>
          <cell r="AY47" t="str">
            <v>2025E</v>
          </cell>
          <cell r="AZ47" t="str">
            <v>2026E</v>
          </cell>
          <cell r="BA47" t="str">
            <v>2027E</v>
          </cell>
          <cell r="BB47" t="str">
            <v>2028E</v>
          </cell>
          <cell r="BC47" t="str">
            <v>2029E</v>
          </cell>
          <cell r="BD47" t="str">
            <v>2030E</v>
          </cell>
        </row>
        <row r="48">
          <cell r="B48" t="str">
            <v>Total PV Population</v>
          </cell>
          <cell r="C48">
            <v>95000</v>
          </cell>
          <cell r="D48">
            <v>95950</v>
          </cell>
          <cell r="E48">
            <v>96548.568209107718</v>
          </cell>
          <cell r="F48">
            <v>96789.039730773467</v>
          </cell>
          <cell r="G48">
            <v>97030.110189883912</v>
          </cell>
          <cell r="H48">
            <v>97271.781078200162</v>
          </cell>
          <cell r="I48">
            <v>96909.874801991318</v>
          </cell>
          <cell r="J48">
            <v>97514.431031330358</v>
          </cell>
          <cell r="K48">
            <v>97757.308207547889</v>
          </cell>
          <cell r="L48">
            <v>98000.790312924146</v>
          </cell>
          <cell r="M48">
            <v>98244.878854143666</v>
          </cell>
          <cell r="N48">
            <v>97879.352101486511</v>
          </cell>
          <cell r="O48">
            <v>98489.956254649733</v>
          </cell>
          <cell r="P48">
            <v>98735.263151361578</v>
          </cell>
          <cell r="Q48">
            <v>98981.181028886727</v>
          </cell>
          <cell r="R48">
            <v>99227.711408982446</v>
          </cell>
          <cell r="S48">
            <v>98858.527960970125</v>
          </cell>
          <cell r="T48">
            <v>99475.24054082029</v>
          </cell>
          <cell r="U48">
            <v>99723.001464722431</v>
          </cell>
          <cell r="V48">
            <v>99971.379481632626</v>
          </cell>
          <cell r="W48">
            <v>100220.37612853167</v>
          </cell>
          <cell r="X48">
            <v>99847.499403926748</v>
          </cell>
          <cell r="Y48">
            <v>100470.3815185916</v>
          </cell>
          <cell r="Z48">
            <v>100720.62101954191</v>
          </cell>
          <cell r="AA48">
            <v>100971.48378684086</v>
          </cell>
          <cell r="AB48">
            <v>101222.97137284506</v>
          </cell>
          <cell r="AC48">
            <v>100846.36442445486</v>
          </cell>
          <cell r="AD48">
            <v>101475.47779338212</v>
          </cell>
          <cell r="AE48">
            <v>101728.22066683295</v>
          </cell>
          <cell r="AF48">
            <v>101981.59304173052</v>
          </cell>
          <cell r="AG48">
            <v>102235.59648596107</v>
          </cell>
          <cell r="AH48">
            <v>101855.22199697666</v>
          </cell>
          <cell r="AI48">
            <v>102490.6289570496</v>
          </cell>
          <cell r="AJ48">
            <v>102745.90024650468</v>
          </cell>
          <cell r="AK48">
            <v>103001.80733487995</v>
          </cell>
          <cell r="AL48">
            <v>103258.35180574663</v>
          </cell>
          <cell r="AM48">
            <v>102874.1720860452</v>
          </cell>
          <cell r="AN48">
            <v>103515.93559775947</v>
          </cell>
          <cell r="AO48">
            <v>103773.7605972554</v>
          </cell>
          <cell r="AP48">
            <v>104032.2277561443</v>
          </cell>
          <cell r="AQ48">
            <v>104291.33867383927</v>
          </cell>
          <cell r="AR48">
            <v>103903.31565624962</v>
          </cell>
          <cell r="AS48">
            <v>104942.34881281211</v>
          </cell>
          <cell r="AT48">
            <v>105991.77230094023</v>
          </cell>
          <cell r="AU48">
            <v>107051.69002394963</v>
          </cell>
          <cell r="AV48">
            <v>108122.20692418913</v>
          </cell>
          <cell r="AW48">
            <v>109203.42899343102</v>
          </cell>
          <cell r="AX48">
            <v>110295.46328336533</v>
          </cell>
          <cell r="AY48">
            <v>111398.41791619899</v>
          </cell>
          <cell r="AZ48">
            <v>112512.40209536097</v>
          </cell>
          <cell r="BA48">
            <v>113637.52611631458</v>
          </cell>
          <cell r="BB48">
            <v>114773.90137747773</v>
          </cell>
          <cell r="BC48">
            <v>115921.6403912525</v>
          </cell>
          <cell r="BD48">
            <v>117080.85679516502</v>
          </cell>
        </row>
        <row r="49">
          <cell r="B49" t="str">
            <v>growth</v>
          </cell>
          <cell r="D49">
            <v>0.01</v>
          </cell>
          <cell r="E49">
            <v>0.01</v>
          </cell>
          <cell r="F49">
            <v>0.01</v>
          </cell>
          <cell r="G49">
            <v>0.01</v>
          </cell>
          <cell r="H49">
            <v>0.01</v>
          </cell>
          <cell r="I49">
            <v>1.0003906221900172E-2</v>
          </cell>
          <cell r="J49">
            <v>0.01</v>
          </cell>
          <cell r="K49">
            <v>0.01</v>
          </cell>
          <cell r="L49">
            <v>0.01</v>
          </cell>
          <cell r="M49">
            <v>0.01</v>
          </cell>
          <cell r="N49">
            <v>1.000390622189995E-2</v>
          </cell>
          <cell r="O49">
            <v>0.01</v>
          </cell>
          <cell r="P49">
            <v>0.01</v>
          </cell>
          <cell r="Q49">
            <v>0.01</v>
          </cell>
          <cell r="R49">
            <v>0.01</v>
          </cell>
          <cell r="S49">
            <v>1.0003906221900172E-2</v>
          </cell>
          <cell r="T49">
            <v>0.01</v>
          </cell>
          <cell r="U49">
            <v>0.01</v>
          </cell>
          <cell r="V49">
            <v>0.01</v>
          </cell>
          <cell r="W49">
            <v>0.01</v>
          </cell>
          <cell r="X49">
            <v>1.000390622189995E-2</v>
          </cell>
          <cell r="Y49">
            <v>0.01</v>
          </cell>
          <cell r="Z49">
            <v>0.01</v>
          </cell>
          <cell r="AA49">
            <v>0.01</v>
          </cell>
          <cell r="AB49">
            <v>0.01</v>
          </cell>
          <cell r="AC49">
            <v>1.0003906221900172E-2</v>
          </cell>
          <cell r="AD49">
            <v>0.01</v>
          </cell>
          <cell r="AE49">
            <v>0.01</v>
          </cell>
          <cell r="AF49">
            <v>0.01</v>
          </cell>
          <cell r="AG49">
            <v>0.01</v>
          </cell>
          <cell r="AH49">
            <v>1.000390622189995E-2</v>
          </cell>
          <cell r="AI49">
            <v>0.01</v>
          </cell>
          <cell r="AJ49">
            <v>0.01</v>
          </cell>
          <cell r="AK49">
            <v>0.01</v>
          </cell>
          <cell r="AL49">
            <v>0.01</v>
          </cell>
          <cell r="AM49">
            <v>1.000390622189995E-2</v>
          </cell>
          <cell r="AN49">
            <v>0.01</v>
          </cell>
          <cell r="AO49">
            <v>0.01</v>
          </cell>
          <cell r="AP49">
            <v>0.01</v>
          </cell>
          <cell r="AQ49">
            <v>0.01</v>
          </cell>
          <cell r="AR49">
            <v>1.0003906221900172E-2</v>
          </cell>
          <cell r="AS49">
            <v>0.01</v>
          </cell>
          <cell r="AT49">
            <v>0.01</v>
          </cell>
          <cell r="AU49">
            <v>0.01</v>
          </cell>
          <cell r="AV49">
            <v>0.01</v>
          </cell>
          <cell r="AW49">
            <v>0.01</v>
          </cell>
          <cell r="AX49">
            <v>0.01</v>
          </cell>
          <cell r="AY49">
            <v>0.01</v>
          </cell>
          <cell r="AZ49">
            <v>0.01</v>
          </cell>
          <cell r="BA49">
            <v>0.01</v>
          </cell>
          <cell r="BB49">
            <v>0.01</v>
          </cell>
          <cell r="BC49">
            <v>0.01</v>
          </cell>
          <cell r="BD49">
            <v>0.01</v>
          </cell>
        </row>
        <row r="50">
          <cell r="B50" t="str">
            <v>PV patients on therapy</v>
          </cell>
          <cell r="C50">
            <v>66500</v>
          </cell>
          <cell r="D50">
            <v>67165</v>
          </cell>
          <cell r="E50">
            <v>67583.997746375404</v>
          </cell>
          <cell r="F50">
            <v>67752.327811541429</v>
          </cell>
          <cell r="G50">
            <v>67921.077132918741</v>
          </cell>
          <cell r="H50">
            <v>68090.246754740103</v>
          </cell>
          <cell r="I50">
            <v>67836.912361393915</v>
          </cell>
          <cell r="J50">
            <v>68260.101721931249</v>
          </cell>
          <cell r="K50">
            <v>68430.115745283518</v>
          </cell>
          <cell r="L50">
            <v>68600.553219046895</v>
          </cell>
          <cell r="M50">
            <v>68771.415197900555</v>
          </cell>
          <cell r="N50">
            <v>68515.54647104055</v>
          </cell>
          <cell r="O50">
            <v>68942.969378254813</v>
          </cell>
          <cell r="P50">
            <v>69114.684205953105</v>
          </cell>
          <cell r="Q50">
            <v>69286.826720220706</v>
          </cell>
          <cell r="R50">
            <v>69459.397986287702</v>
          </cell>
          <cell r="S50">
            <v>69200.969572679081</v>
          </cell>
          <cell r="T50">
            <v>69632.668378574192</v>
          </cell>
          <cell r="U50">
            <v>69806.101025305703</v>
          </cell>
          <cell r="V50">
            <v>70979.679431959157</v>
          </cell>
          <cell r="W50">
            <v>72158.670812542798</v>
          </cell>
          <cell r="X50">
            <v>70644.279912095459</v>
          </cell>
          <cell r="Y50">
            <v>73343.37850857187</v>
          </cell>
          <cell r="Z50">
            <v>74533.259554461009</v>
          </cell>
          <cell r="AA50">
            <v>75728.612840130649</v>
          </cell>
          <cell r="AB50">
            <v>76929.458243362242</v>
          </cell>
          <cell r="AC50">
            <v>75133.677286631442</v>
          </cell>
          <cell r="AD50">
            <v>78136.117900904239</v>
          </cell>
          <cell r="AE50">
            <v>80365.29432679803</v>
          </cell>
          <cell r="AF50">
            <v>81585.274433384417</v>
          </cell>
          <cell r="AG50">
            <v>82810.833153628468</v>
          </cell>
          <cell r="AH50">
            <v>80724.379953678785</v>
          </cell>
          <cell r="AI50">
            <v>84042.315744780673</v>
          </cell>
          <cell r="AJ50">
            <v>84251.638202133836</v>
          </cell>
          <cell r="AK50">
            <v>84461.482014601555</v>
          </cell>
          <cell r="AL50">
            <v>84671.84848071223</v>
          </cell>
          <cell r="AM50">
            <v>84356.821110557081</v>
          </cell>
          <cell r="AN50">
            <v>84883.067190162765</v>
          </cell>
          <cell r="AO50">
            <v>85094.483689749424</v>
          </cell>
          <cell r="AP50">
            <v>85306.426760038317</v>
          </cell>
          <cell r="AQ50">
            <v>85518.897712548205</v>
          </cell>
          <cell r="AR50">
            <v>85200.718838124681</v>
          </cell>
          <cell r="AS50">
            <v>86052.72602650593</v>
          </cell>
          <cell r="AT50">
            <v>86913.253286770982</v>
          </cell>
          <cell r="AU50">
            <v>87782.385819638686</v>
          </cell>
          <cell r="AV50">
            <v>88660.209677835082</v>
          </cell>
          <cell r="AW50">
            <v>89546.811774613438</v>
          </cell>
          <cell r="AX50">
            <v>90442.279892359569</v>
          </cell>
          <cell r="AY50">
            <v>91346.702691283164</v>
          </cell>
          <cell r="AZ50">
            <v>92260.16971819599</v>
          </cell>
          <cell r="BA50">
            <v>93182.771415377953</v>
          </cell>
          <cell r="BB50">
            <v>94114.599129531736</v>
          </cell>
          <cell r="BC50">
            <v>95055.745120827036</v>
          </cell>
          <cell r="BD50">
            <v>96006.302572035303</v>
          </cell>
        </row>
        <row r="51">
          <cell r="B51" t="str">
            <v>% treated</v>
          </cell>
          <cell r="C51">
            <v>0.7</v>
          </cell>
          <cell r="D51">
            <v>0.7</v>
          </cell>
          <cell r="E51">
            <v>0.7</v>
          </cell>
          <cell r="F51">
            <v>0.7</v>
          </cell>
          <cell r="G51">
            <v>0.7</v>
          </cell>
          <cell r="H51">
            <v>0.7</v>
          </cell>
          <cell r="I51">
            <v>0.7</v>
          </cell>
          <cell r="J51">
            <v>0.7</v>
          </cell>
          <cell r="K51">
            <v>0.7</v>
          </cell>
          <cell r="L51">
            <v>0.7</v>
          </cell>
          <cell r="M51">
            <v>0.7</v>
          </cell>
          <cell r="N51">
            <v>0.7</v>
          </cell>
          <cell r="O51">
            <v>0.7</v>
          </cell>
          <cell r="P51">
            <v>0.7</v>
          </cell>
          <cell r="Q51">
            <v>0.7</v>
          </cell>
          <cell r="R51">
            <v>0.7</v>
          </cell>
          <cell r="S51">
            <v>0.7</v>
          </cell>
          <cell r="T51">
            <v>0.7</v>
          </cell>
          <cell r="U51">
            <v>0.7</v>
          </cell>
          <cell r="V51">
            <v>0.71</v>
          </cell>
          <cell r="W51">
            <v>0.72</v>
          </cell>
          <cell r="X51">
            <v>0.7075217740437193</v>
          </cell>
          <cell r="Y51">
            <v>0.73</v>
          </cell>
          <cell r="Z51">
            <v>0.74</v>
          </cell>
          <cell r="AA51">
            <v>0.75</v>
          </cell>
          <cell r="AB51">
            <v>0.76</v>
          </cell>
          <cell r="AC51">
            <v>0.74503109472939821</v>
          </cell>
          <cell r="AD51">
            <v>0.77</v>
          </cell>
          <cell r="AE51">
            <v>0.79</v>
          </cell>
          <cell r="AF51">
            <v>0.8</v>
          </cell>
          <cell r="AG51">
            <v>0.81</v>
          </cell>
          <cell r="AH51">
            <v>0.79254041541507714</v>
          </cell>
          <cell r="AI51">
            <v>0.82</v>
          </cell>
          <cell r="AJ51">
            <v>0.82</v>
          </cell>
          <cell r="AK51">
            <v>0.82</v>
          </cell>
          <cell r="AL51">
            <v>0.82</v>
          </cell>
          <cell r="AM51">
            <v>0.82000000000000017</v>
          </cell>
          <cell r="AN51">
            <v>0.82</v>
          </cell>
          <cell r="AO51">
            <v>0.82</v>
          </cell>
          <cell r="AP51">
            <v>0.82</v>
          </cell>
          <cell r="AQ51">
            <v>0.82</v>
          </cell>
          <cell r="AR51">
            <v>0.82</v>
          </cell>
          <cell r="AS51">
            <v>0.82</v>
          </cell>
          <cell r="AT51">
            <v>0.82</v>
          </cell>
          <cell r="AU51">
            <v>0.82</v>
          </cell>
          <cell r="AV51">
            <v>0.82</v>
          </cell>
          <cell r="AW51">
            <v>0.82</v>
          </cell>
          <cell r="AX51">
            <v>0.82</v>
          </cell>
          <cell r="AY51">
            <v>0.82</v>
          </cell>
          <cell r="AZ51">
            <v>0.82</v>
          </cell>
          <cell r="BA51">
            <v>0.82</v>
          </cell>
          <cell r="BB51">
            <v>0.82</v>
          </cell>
          <cell r="BC51">
            <v>0.82</v>
          </cell>
          <cell r="BD51">
            <v>0.82</v>
          </cell>
        </row>
        <row r="52">
          <cell r="B52" t="str">
            <v>Eligible patients for Jakafi</v>
          </cell>
          <cell r="C52">
            <v>19950</v>
          </cell>
          <cell r="D52">
            <v>20149.5</v>
          </cell>
          <cell r="E52">
            <v>20275.19932391262</v>
          </cell>
          <cell r="F52">
            <v>20325.698343462427</v>
          </cell>
          <cell r="G52">
            <v>20376.323139875622</v>
          </cell>
          <cell r="H52">
            <v>20427.074026422029</v>
          </cell>
          <cell r="I52">
            <v>20351.073708418175</v>
          </cell>
          <cell r="J52">
            <v>20478.030516579372</v>
          </cell>
          <cell r="K52">
            <v>20529.034723585053</v>
          </cell>
          <cell r="L52">
            <v>20580.165965714066</v>
          </cell>
          <cell r="M52">
            <v>20631.424559370167</v>
          </cell>
          <cell r="N52">
            <v>20554.663941312163</v>
          </cell>
          <cell r="O52">
            <v>20682.890813476442</v>
          </cell>
          <cell r="P52">
            <v>20734.405261785931</v>
          </cell>
          <cell r="Q52">
            <v>20786.048016066212</v>
          </cell>
          <cell r="R52">
            <v>20837.819395886308</v>
          </cell>
          <cell r="S52">
            <v>20760.290871803725</v>
          </cell>
          <cell r="T52">
            <v>20889.800513572256</v>
          </cell>
          <cell r="U52">
            <v>20941.83030759171</v>
          </cell>
          <cell r="V52">
            <v>21293.903829587747</v>
          </cell>
          <cell r="W52">
            <v>21647.601243762838</v>
          </cell>
          <cell r="X52">
            <v>21193.283973628641</v>
          </cell>
          <cell r="Y52">
            <v>22003.01355257156</v>
          </cell>
          <cell r="Z52">
            <v>22359.9778663383</v>
          </cell>
          <cell r="AA52">
            <v>22718.583852039195</v>
          </cell>
          <cell r="AB52">
            <v>23078.837473008673</v>
          </cell>
          <cell r="AC52">
            <v>22540.103185989436</v>
          </cell>
          <cell r="AD52">
            <v>23440.83537027127</v>
          </cell>
          <cell r="AE52">
            <v>24109.588298039409</v>
          </cell>
          <cell r="AF52">
            <v>24475.582330015324</v>
          </cell>
          <cell r="AG52">
            <v>24843.249946088541</v>
          </cell>
          <cell r="AH52">
            <v>24217.313986103636</v>
          </cell>
          <cell r="AI52">
            <v>25212.694723434201</v>
          </cell>
          <cell r="AJ52">
            <v>25275.491460640151</v>
          </cell>
          <cell r="AK52">
            <v>25338.444604380467</v>
          </cell>
          <cell r="AL52">
            <v>25401.554544213668</v>
          </cell>
          <cell r="AM52">
            <v>25307.04633316712</v>
          </cell>
          <cell r="AN52">
            <v>25464.920157048829</v>
          </cell>
          <cell r="AO52">
            <v>25528.345106924826</v>
          </cell>
          <cell r="AP52">
            <v>25591.928028011494</v>
          </cell>
          <cell r="AQ52">
            <v>25655.669313764462</v>
          </cell>
          <cell r="AR52">
            <v>25560.215651437404</v>
          </cell>
          <cell r="AS52">
            <v>25815.817807951778</v>
          </cell>
          <cell r="AT52">
            <v>26073.975986031295</v>
          </cell>
          <cell r="AU52">
            <v>26334.715745891604</v>
          </cell>
          <cell r="AV52">
            <v>26598.062903350525</v>
          </cell>
          <cell r="AW52">
            <v>26864.043532384032</v>
          </cell>
          <cell r="AX52">
            <v>27132.683967707871</v>
          </cell>
          <cell r="AY52">
            <v>27404.010807384948</v>
          </cell>
          <cell r="AZ52">
            <v>27678.050915458796</v>
          </cell>
          <cell r="BA52">
            <v>27954.831424613385</v>
          </cell>
          <cell r="BB52">
            <v>28234.379738859519</v>
          </cell>
          <cell r="BC52">
            <v>28516.723536248111</v>
          </cell>
          <cell r="BD52">
            <v>28801.89077161059</v>
          </cell>
        </row>
        <row r="53">
          <cell r="C53">
            <v>0.3</v>
          </cell>
          <cell r="D53">
            <v>0.3</v>
          </cell>
          <cell r="E53">
            <v>0.3</v>
          </cell>
          <cell r="F53">
            <v>0.3</v>
          </cell>
          <cell r="G53">
            <v>0.3</v>
          </cell>
          <cell r="H53">
            <v>0.3</v>
          </cell>
          <cell r="I53">
            <v>0.3</v>
          </cell>
          <cell r="J53">
            <v>0.3</v>
          </cell>
          <cell r="K53">
            <v>0.3</v>
          </cell>
          <cell r="L53">
            <v>0.3</v>
          </cell>
          <cell r="M53">
            <v>0.3</v>
          </cell>
          <cell r="N53">
            <v>0.3</v>
          </cell>
          <cell r="O53">
            <v>0.3</v>
          </cell>
          <cell r="P53">
            <v>0.3</v>
          </cell>
          <cell r="Q53">
            <v>0.3</v>
          </cell>
          <cell r="R53">
            <v>0.3</v>
          </cell>
          <cell r="S53">
            <v>0.3</v>
          </cell>
          <cell r="T53">
            <v>0.3</v>
          </cell>
          <cell r="U53">
            <v>0.3</v>
          </cell>
          <cell r="V53">
            <v>0.3</v>
          </cell>
          <cell r="W53">
            <v>0.3</v>
          </cell>
          <cell r="X53">
            <v>0.30000000000000004</v>
          </cell>
          <cell r="Y53">
            <v>0.3</v>
          </cell>
          <cell r="Z53">
            <v>0.3</v>
          </cell>
          <cell r="AA53">
            <v>0.3</v>
          </cell>
          <cell r="AB53">
            <v>0.3</v>
          </cell>
          <cell r="AC53">
            <v>0.30000000000000004</v>
          </cell>
          <cell r="AD53">
            <v>0.3</v>
          </cell>
          <cell r="AE53">
            <v>0.3</v>
          </cell>
          <cell r="AF53">
            <v>0.3</v>
          </cell>
          <cell r="AG53">
            <v>0.3</v>
          </cell>
          <cell r="AH53">
            <v>0.3</v>
          </cell>
          <cell r="AI53">
            <v>0.3</v>
          </cell>
          <cell r="AJ53">
            <v>0.3</v>
          </cell>
          <cell r="AK53">
            <v>0.3</v>
          </cell>
          <cell r="AL53">
            <v>0.3</v>
          </cell>
          <cell r="AM53">
            <v>0.29999999999999993</v>
          </cell>
          <cell r="AN53">
            <v>0.3</v>
          </cell>
          <cell r="AO53">
            <v>0.3</v>
          </cell>
          <cell r="AP53">
            <v>0.3</v>
          </cell>
          <cell r="AQ53">
            <v>0.3</v>
          </cell>
          <cell r="AR53">
            <v>0.3</v>
          </cell>
          <cell r="AS53">
            <v>0.3</v>
          </cell>
          <cell r="AT53">
            <v>0.3</v>
          </cell>
          <cell r="AU53">
            <v>0.3</v>
          </cell>
          <cell r="AV53">
            <v>0.3</v>
          </cell>
          <cell r="AW53">
            <v>0.3</v>
          </cell>
          <cell r="AX53">
            <v>0.3</v>
          </cell>
          <cell r="AY53">
            <v>0.3</v>
          </cell>
          <cell r="AZ53">
            <v>0.3</v>
          </cell>
          <cell r="BA53">
            <v>0.3</v>
          </cell>
          <cell r="BB53">
            <v>0.3</v>
          </cell>
          <cell r="BC53">
            <v>0.3</v>
          </cell>
          <cell r="BD53">
            <v>0.3</v>
          </cell>
        </row>
        <row r="54">
          <cell r="B54" t="str">
            <v>Patients on Jakafi</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732.96406076570997</v>
          </cell>
          <cell r="V54">
            <v>1064.6951914793874</v>
          </cell>
          <cell r="W54">
            <v>1298.8560746257701</v>
          </cell>
          <cell r="X54">
            <v>774.12883171771682</v>
          </cell>
          <cell r="Y54">
            <v>1516.7984812964805</v>
          </cell>
          <cell r="Z54">
            <v>2971.828973098578</v>
          </cell>
          <cell r="AA54">
            <v>3769.4741563523144</v>
          </cell>
          <cell r="AB54">
            <v>4358.9252986800238</v>
          </cell>
          <cell r="AC54">
            <v>3154.2567273568493</v>
          </cell>
          <cell r="AD54">
            <v>4502.8623347913526</v>
          </cell>
          <cell r="AE54">
            <v>5004.2729314319404</v>
          </cell>
          <cell r="AF54">
            <v>5485.8936185052935</v>
          </cell>
          <cell r="AG54">
            <v>5747.2728217534514</v>
          </cell>
          <cell r="AH54">
            <v>5185.0754266205095</v>
          </cell>
          <cell r="AI54">
            <v>6905.5077446668847</v>
          </cell>
          <cell r="AJ54">
            <v>7141.1491309475796</v>
          </cell>
          <cell r="AK54">
            <v>8366.0585731508509</v>
          </cell>
          <cell r="AL54">
            <v>8128.4974541483743</v>
          </cell>
          <cell r="AM54">
            <v>7635.3032257284231</v>
          </cell>
          <cell r="AN54">
            <v>8403.4236518261132</v>
          </cell>
          <cell r="AO54">
            <v>8551.9956108198166</v>
          </cell>
          <cell r="AP54">
            <v>8701.255529523909</v>
          </cell>
          <cell r="AQ54">
            <v>8851.2059132487393</v>
          </cell>
          <cell r="AR54">
            <v>8626.9701763546454</v>
          </cell>
          <cell r="AS54">
            <v>9293.6944108626394</v>
          </cell>
          <cell r="AT54">
            <v>9908.1108746918926</v>
          </cell>
          <cell r="AU54">
            <v>10539.175331855784</v>
          </cell>
          <cell r="AV54">
            <v>11171.18641940722</v>
          </cell>
          <cell r="AW54">
            <v>11685.858936587054</v>
          </cell>
          <cell r="AX54">
            <v>11938.380945791463</v>
          </cell>
          <cell r="AY54">
            <v>12194.784809286302</v>
          </cell>
          <cell r="AZ54">
            <v>12455.122911956458</v>
          </cell>
          <cell r="BA54">
            <v>9784.1909986146838</v>
          </cell>
          <cell r="BB54">
            <v>5646.8759477719041</v>
          </cell>
          <cell r="BC54">
            <v>2851.6723536248114</v>
          </cell>
          <cell r="BD54">
            <v>864.0567231483177</v>
          </cell>
        </row>
        <row r="55">
          <cell r="B55" t="str">
            <v>% penetration</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3.5000000000000003E-2</v>
          </cell>
          <cell r="V55">
            <v>0.05</v>
          </cell>
          <cell r="W55">
            <v>0.06</v>
          </cell>
          <cell r="X55">
            <v>3.6527082479571628E-2</v>
          </cell>
          <cell r="Y55">
            <v>6.8935942691323193E-2</v>
          </cell>
          <cell r="Z55">
            <v>0.13290840406297991</v>
          </cell>
          <cell r="AA55">
            <v>0.16592029595251248</v>
          </cell>
          <cell r="AB55">
            <v>0.18887109473247538</v>
          </cell>
          <cell r="AC55">
            <v>0.13993976430939697</v>
          </cell>
          <cell r="AD55">
            <v>0.19209478944176567</v>
          </cell>
          <cell r="AE55">
            <v>0.20756359957581225</v>
          </cell>
          <cell r="AF55">
            <v>0.22413740946125463</v>
          </cell>
          <cell r="AG55">
            <v>0.23134142409811134</v>
          </cell>
          <cell r="AH55">
            <v>0.21410613206715684</v>
          </cell>
          <cell r="AI55">
            <v>0.27389011053421786</v>
          </cell>
          <cell r="AJ55">
            <v>0.28253255300962271</v>
          </cell>
          <cell r="AK55">
            <v>0.3301725383611171</v>
          </cell>
          <cell r="AL55">
            <v>0.32</v>
          </cell>
          <cell r="AM55">
            <v>0.30170661266469817</v>
          </cell>
          <cell r="AN55">
            <v>0.33</v>
          </cell>
          <cell r="AO55">
            <v>0.33500000000000002</v>
          </cell>
          <cell r="AP55">
            <v>0.34</v>
          </cell>
          <cell r="AQ55">
            <v>0.34499999999999997</v>
          </cell>
          <cell r="AR55">
            <v>0.33751554736469913</v>
          </cell>
          <cell r="AS55">
            <v>0.36</v>
          </cell>
          <cell r="AT55">
            <v>0.38</v>
          </cell>
          <cell r="AU55">
            <v>0.40020083883001345</v>
          </cell>
          <cell r="AV55">
            <v>0.42</v>
          </cell>
          <cell r="AW55">
            <v>0.435</v>
          </cell>
          <cell r="AX55">
            <v>0.44</v>
          </cell>
          <cell r="AY55">
            <v>0.44500000000000001</v>
          </cell>
          <cell r="AZ55">
            <v>0.45</v>
          </cell>
          <cell r="BA55">
            <v>0.35</v>
          </cell>
          <cell r="BB55">
            <v>0.2</v>
          </cell>
          <cell r="BC55">
            <v>0.1</v>
          </cell>
          <cell r="BD55">
            <v>0.03</v>
          </cell>
        </row>
        <row r="56">
          <cell r="B56" t="str">
            <v>PV patients on frontline therapy</v>
          </cell>
          <cell r="C56">
            <v>46550</v>
          </cell>
          <cell r="D56">
            <v>47015.5</v>
          </cell>
          <cell r="E56">
            <v>47308.798422462787</v>
          </cell>
          <cell r="F56">
            <v>47426.629468079002</v>
          </cell>
          <cell r="G56">
            <v>47544.753993043123</v>
          </cell>
          <cell r="H56">
            <v>47663.172728318073</v>
          </cell>
          <cell r="I56">
            <v>47485.838652975748</v>
          </cell>
          <cell r="J56">
            <v>47782.07120535188</v>
          </cell>
          <cell r="K56">
            <v>47901.081021698468</v>
          </cell>
          <cell r="L56">
            <v>48020.387253332825</v>
          </cell>
          <cell r="M56">
            <v>48139.990638530391</v>
          </cell>
          <cell r="N56">
            <v>47960.882529728391</v>
          </cell>
          <cell r="O56">
            <v>48260.07856477837</v>
          </cell>
          <cell r="P56">
            <v>48380.278944167178</v>
          </cell>
          <cell r="Q56">
            <v>48500.778704154494</v>
          </cell>
          <cell r="R56">
            <v>48621.57859040139</v>
          </cell>
          <cell r="S56">
            <v>48440.67870087536</v>
          </cell>
          <cell r="T56">
            <v>48742.867865001936</v>
          </cell>
          <cell r="U56">
            <v>48864.270717713996</v>
          </cell>
          <cell r="V56">
            <v>49685.77560237141</v>
          </cell>
          <cell r="W56">
            <v>50511.06956877996</v>
          </cell>
          <cell r="X56">
            <v>49450.995938466825</v>
          </cell>
          <cell r="Y56">
            <v>51340.36495600031</v>
          </cell>
          <cell r="Z56">
            <v>52173.281688122705</v>
          </cell>
          <cell r="AA56">
            <v>53010.02898809145</v>
          </cell>
          <cell r="AB56">
            <v>53850.620770353569</v>
          </cell>
          <cell r="AC56">
            <v>52593.574100642007</v>
          </cell>
          <cell r="AD56"/>
          <cell r="AE56"/>
          <cell r="AF56"/>
          <cell r="AG56"/>
          <cell r="AH56">
            <v>56507.065967575152</v>
          </cell>
          <cell r="AI56"/>
          <cell r="AJ56"/>
          <cell r="AK56"/>
          <cell r="AL56"/>
          <cell r="AM56">
            <v>59049.774777389961</v>
          </cell>
          <cell r="AN56"/>
          <cell r="AO56"/>
          <cell r="AP56"/>
          <cell r="AQ56"/>
          <cell r="AR56">
            <v>59640.503186687274</v>
          </cell>
          <cell r="AS56">
            <v>60236.908218554148</v>
          </cell>
          <cell r="AT56">
            <v>60839.27730073969</v>
          </cell>
          <cell r="AU56">
            <v>61447.670073747082</v>
          </cell>
          <cell r="AV56">
            <v>62062.146774484558</v>
          </cell>
          <cell r="AW56">
            <v>62682.768242229402</v>
          </cell>
          <cell r="AX56">
            <v>63309.595924651701</v>
          </cell>
          <cell r="AY56">
            <v>63942.691883898216</v>
          </cell>
          <cell r="AZ56">
            <v>64582.118802737197</v>
          </cell>
          <cell r="BA56">
            <v>65227.939990764571</v>
          </cell>
          <cell r="BB56">
            <v>65880.219390672224</v>
          </cell>
          <cell r="BC56">
            <v>66539.021584578921</v>
          </cell>
          <cell r="BD56">
            <v>67204.411800424714</v>
          </cell>
        </row>
        <row r="57">
          <cell r="B57"/>
          <cell r="C57">
            <v>0.7</v>
          </cell>
          <cell r="D57">
            <v>0.7</v>
          </cell>
          <cell r="E57">
            <v>0.70000000000000007</v>
          </cell>
          <cell r="F57">
            <v>0.70000000000000007</v>
          </cell>
          <cell r="G57">
            <v>0.70000000000000007</v>
          </cell>
          <cell r="H57">
            <v>0.70000000000000007</v>
          </cell>
          <cell r="I57">
            <v>0.70000000000000007</v>
          </cell>
          <cell r="J57">
            <v>0.70000000000000007</v>
          </cell>
          <cell r="K57">
            <v>0.70000000000000007</v>
          </cell>
          <cell r="L57">
            <v>0.7</v>
          </cell>
          <cell r="M57">
            <v>0.70000000000000007</v>
          </cell>
          <cell r="N57">
            <v>0.70000000000000007</v>
          </cell>
          <cell r="O57">
            <v>0.70000000000000007</v>
          </cell>
          <cell r="P57">
            <v>0.70000000000000007</v>
          </cell>
          <cell r="Q57">
            <v>0.7</v>
          </cell>
          <cell r="R57">
            <v>0.7</v>
          </cell>
          <cell r="S57">
            <v>0.70000000000000007</v>
          </cell>
          <cell r="T57">
            <v>0.70000000000000007</v>
          </cell>
          <cell r="U57">
            <v>0.70000000000000007</v>
          </cell>
          <cell r="V57">
            <v>0.7</v>
          </cell>
          <cell r="W57">
            <v>0.70000000000000007</v>
          </cell>
          <cell r="X57">
            <v>0.70000000000000007</v>
          </cell>
          <cell r="Y57">
            <v>0.70000000000000007</v>
          </cell>
          <cell r="Z57">
            <v>0.7</v>
          </cell>
          <cell r="AA57">
            <v>0.7</v>
          </cell>
          <cell r="AB57">
            <v>0.7</v>
          </cell>
          <cell r="AC57">
            <v>0.7</v>
          </cell>
          <cell r="AD57"/>
          <cell r="AE57"/>
          <cell r="AF57"/>
          <cell r="AG57"/>
          <cell r="AH57">
            <v>0.70000000000000007</v>
          </cell>
          <cell r="AI57"/>
          <cell r="AJ57"/>
          <cell r="AK57"/>
          <cell r="AL57"/>
          <cell r="AM57">
            <v>0.70000000000000007</v>
          </cell>
          <cell r="AN57"/>
          <cell r="AO57"/>
          <cell r="AP57"/>
          <cell r="AQ57"/>
          <cell r="AR57">
            <v>0.7</v>
          </cell>
          <cell r="AS57">
            <v>0.7</v>
          </cell>
          <cell r="AT57">
            <v>0.70000000000000007</v>
          </cell>
          <cell r="AU57">
            <v>0.70000000000000007</v>
          </cell>
          <cell r="AV57">
            <v>0.7</v>
          </cell>
          <cell r="AW57">
            <v>0.7</v>
          </cell>
          <cell r="AX57">
            <v>0.70000000000000007</v>
          </cell>
          <cell r="AY57">
            <v>0.70000000000000007</v>
          </cell>
          <cell r="AZ57">
            <v>0.70000000000000007</v>
          </cell>
          <cell r="BA57">
            <v>0.70000000000000007</v>
          </cell>
          <cell r="BB57">
            <v>0.70000000000000007</v>
          </cell>
          <cell r="BC57">
            <v>0.7</v>
          </cell>
          <cell r="BD57">
            <v>0.70000000000000007</v>
          </cell>
        </row>
        <row r="58">
          <cell r="B58" t="str">
            <v>Patients on Jakafi</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cell r="AE58"/>
          <cell r="AF58"/>
          <cell r="AG58"/>
          <cell r="AH58">
            <v>0</v>
          </cell>
          <cell r="AI58"/>
          <cell r="AJ58"/>
          <cell r="AK58"/>
          <cell r="AL58"/>
          <cell r="AM58">
            <v>0</v>
          </cell>
          <cell r="AN58"/>
          <cell r="AO58"/>
          <cell r="AP58"/>
          <cell r="AQ58"/>
          <cell r="AR58">
            <v>0</v>
          </cell>
          <cell r="AS58">
            <v>0</v>
          </cell>
          <cell r="AT58">
            <v>0</v>
          </cell>
          <cell r="AU58">
            <v>0</v>
          </cell>
          <cell r="AV58">
            <v>0</v>
          </cell>
          <cell r="AW58">
            <v>0</v>
          </cell>
          <cell r="AX58">
            <v>0</v>
          </cell>
          <cell r="AY58">
            <v>0</v>
          </cell>
          <cell r="AZ58">
            <v>0</v>
          </cell>
          <cell r="BA58">
            <v>0</v>
          </cell>
          <cell r="BB58">
            <v>0</v>
          </cell>
          <cell r="BC58">
            <v>0</v>
          </cell>
          <cell r="BD58">
            <v>0</v>
          </cell>
        </row>
        <row r="59">
          <cell r="B59" t="str">
            <v>% penetration</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cell r="AE59"/>
          <cell r="AF59"/>
          <cell r="AG59"/>
          <cell r="AH59">
            <v>0</v>
          </cell>
          <cell r="AI59"/>
          <cell r="AJ59"/>
          <cell r="AK59"/>
          <cell r="AL59"/>
          <cell r="AM59">
            <v>0</v>
          </cell>
          <cell r="AN59"/>
          <cell r="AO59"/>
          <cell r="AP59"/>
          <cell r="AQ59"/>
          <cell r="AR59">
            <v>0</v>
          </cell>
          <cell r="AS59">
            <v>0</v>
          </cell>
          <cell r="AT59">
            <v>0</v>
          </cell>
          <cell r="AU59">
            <v>0</v>
          </cell>
          <cell r="AV59">
            <v>0</v>
          </cell>
          <cell r="AW59">
            <v>0</v>
          </cell>
          <cell r="AX59">
            <v>0</v>
          </cell>
          <cell r="AY59">
            <v>0</v>
          </cell>
          <cell r="AZ59">
            <v>0</v>
          </cell>
          <cell r="BA59">
            <v>0</v>
          </cell>
          <cell r="BB59">
            <v>0</v>
          </cell>
          <cell r="BC59">
            <v>0</v>
          </cell>
          <cell r="BD59">
            <v>0</v>
          </cell>
        </row>
        <row r="60">
          <cell r="B60" t="str">
            <v>Monthly Cost</v>
          </cell>
          <cell r="C60">
            <v>6300</v>
          </cell>
          <cell r="D60">
            <v>6300</v>
          </cell>
          <cell r="E60">
            <v>6300</v>
          </cell>
          <cell r="F60">
            <v>6300</v>
          </cell>
          <cell r="G60">
            <v>6300</v>
          </cell>
          <cell r="H60">
            <v>6300</v>
          </cell>
          <cell r="I60">
            <v>6300</v>
          </cell>
          <cell r="J60">
            <v>6372.6415094339627</v>
          </cell>
          <cell r="K60">
            <v>6517.2413793103442</v>
          </cell>
          <cell r="L60">
            <v>6489</v>
          </cell>
          <cell r="M60">
            <v>6811.6021505376339</v>
          </cell>
          <cell r="N60">
            <v>6547.6212598204856</v>
          </cell>
          <cell r="O60">
            <v>6905.1500000000005</v>
          </cell>
          <cell r="P60">
            <v>6981.45</v>
          </cell>
          <cell r="Q60">
            <v>7425.9112500000001</v>
          </cell>
          <cell r="R60">
            <v>7669.89</v>
          </cell>
          <cell r="S60">
            <v>7245.6003124999997</v>
          </cell>
          <cell r="T60">
            <v>7344.0450000000001</v>
          </cell>
          <cell r="U60">
            <v>7859.2960000000003</v>
          </cell>
          <cell r="V60">
            <v>7964.3200000000006</v>
          </cell>
          <cell r="W60">
            <v>8388.7200000000012</v>
          </cell>
          <cell r="X60">
            <v>7889.0952500000003</v>
          </cell>
          <cell r="Y60">
            <v>8204.5095000000001</v>
          </cell>
          <cell r="Z60">
            <v>8591.011919999999</v>
          </cell>
          <cell r="AA60">
            <v>8697.3000000000011</v>
          </cell>
          <cell r="AB60">
            <v>8988.3000000000011</v>
          </cell>
          <cell r="AC60">
            <v>8620.2803550000008</v>
          </cell>
          <cell r="AD60">
            <v>8888.43</v>
          </cell>
          <cell r="AE60">
            <v>9421.7358000000004</v>
          </cell>
          <cell r="AF60">
            <v>9315.8736000000008</v>
          </cell>
          <cell r="AG60">
            <v>9595.3498080000008</v>
          </cell>
          <cell r="AH60">
            <v>9305.3473020000001</v>
          </cell>
          <cell r="AI60">
            <v>9268.2356100000015</v>
          </cell>
          <cell r="AJ60">
            <v>9814.9499999999989</v>
          </cell>
          <cell r="AK60">
            <v>10161.36</v>
          </cell>
          <cell r="AL60">
            <v>10364.64</v>
          </cell>
          <cell r="AM60">
            <v>9902.2964025000001</v>
          </cell>
          <cell r="AN60">
            <v>10246.86</v>
          </cell>
          <cell r="AO60">
            <v>10554.265799999999</v>
          </cell>
          <cell r="AP60">
            <v>10554.265799999999</v>
          </cell>
          <cell r="AQ60">
            <v>10870.893774</v>
          </cell>
          <cell r="AR60">
            <v>10556.5713435</v>
          </cell>
          <cell r="AS60">
            <v>10705.819421115</v>
          </cell>
          <cell r="AT60">
            <v>11026.994003748452</v>
          </cell>
          <cell r="AU60">
            <v>11357.803823860906</v>
          </cell>
          <cell r="AV60">
            <v>11698.537938576734</v>
          </cell>
          <cell r="AW60">
            <v>12049.494076734034</v>
          </cell>
          <cell r="AX60">
            <v>12410.978899036056</v>
          </cell>
          <cell r="AY60">
            <v>12783.308266007138</v>
          </cell>
          <cell r="AZ60">
            <v>13166.807513987353</v>
          </cell>
          <cell r="BA60">
            <v>13166.807513987353</v>
          </cell>
          <cell r="BB60">
            <v>13166.807513987353</v>
          </cell>
          <cell r="BC60">
            <v>13166.807513987353</v>
          </cell>
          <cell r="BD60">
            <v>13166.807513987353</v>
          </cell>
        </row>
        <row r="61">
          <cell r="B61" t="str">
            <v>growth</v>
          </cell>
          <cell r="D61">
            <v>0</v>
          </cell>
          <cell r="E61"/>
          <cell r="F61"/>
          <cell r="G61"/>
          <cell r="H61"/>
          <cell r="I61">
            <v>0</v>
          </cell>
          <cell r="J61"/>
          <cell r="K61"/>
          <cell r="L61"/>
          <cell r="M61"/>
          <cell r="N61">
            <v>3.930496187626753E-2</v>
          </cell>
          <cell r="O61"/>
          <cell r="P61"/>
          <cell r="Q61"/>
          <cell r="R61"/>
          <cell r="S61">
            <v>0.10660040112012381</v>
          </cell>
          <cell r="T61"/>
          <cell r="U61"/>
          <cell r="V61"/>
          <cell r="W61"/>
          <cell r="X61">
            <v>8.8811818171898427E-2</v>
          </cell>
          <cell r="Y61"/>
          <cell r="Z61"/>
          <cell r="AA61"/>
          <cell r="AB61"/>
          <cell r="AC61">
            <v>9.2683011401085702E-2</v>
          </cell>
          <cell r="AD61"/>
          <cell r="AE61"/>
          <cell r="AF61"/>
          <cell r="AG61"/>
          <cell r="AH61">
            <v>7.94715390668983E-2</v>
          </cell>
          <cell r="AI61"/>
          <cell r="AJ61"/>
          <cell r="AK61"/>
          <cell r="AL61"/>
          <cell r="AM61">
            <v>6.4151189754271476E-2</v>
          </cell>
          <cell r="AN61"/>
          <cell r="AO61"/>
          <cell r="AP61"/>
          <cell r="AQ61"/>
          <cell r="AR61">
            <v>6.6073051583753539E-2</v>
          </cell>
          <cell r="AS61">
            <v>1.4137931034482909E-2</v>
          </cell>
          <cell r="AT61">
            <v>3.0000000000000249E-2</v>
          </cell>
          <cell r="AU61">
            <v>3.0000000000000027E-2</v>
          </cell>
          <cell r="AV61">
            <v>3.0000000000000027E-2</v>
          </cell>
          <cell r="AW61">
            <v>2.9999999999999805E-2</v>
          </cell>
          <cell r="AX61">
            <v>3.0000000000000027E-2</v>
          </cell>
          <cell r="AY61">
            <v>3.0000000000000027E-2</v>
          </cell>
          <cell r="AZ61">
            <v>3.0000000000000027E-2</v>
          </cell>
          <cell r="BA61">
            <v>0</v>
          </cell>
          <cell r="BB61">
            <v>0</v>
          </cell>
          <cell r="BC61">
            <v>0</v>
          </cell>
          <cell r="BD61">
            <v>0</v>
          </cell>
        </row>
        <row r="62">
          <cell r="B62" t="str">
            <v>Avg duration (months)</v>
          </cell>
          <cell r="C62"/>
          <cell r="D62"/>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1.2</v>
          </cell>
          <cell r="V62">
            <v>1.5</v>
          </cell>
          <cell r="W62">
            <v>1.6</v>
          </cell>
          <cell r="X62">
            <v>4.3000000000000007</v>
          </cell>
          <cell r="Y62">
            <v>1.75</v>
          </cell>
          <cell r="Z62">
            <v>2</v>
          </cell>
          <cell r="AA62">
            <v>2.1</v>
          </cell>
          <cell r="AB62">
            <v>2.2000000000000002</v>
          </cell>
          <cell r="AC62">
            <v>8.0500000000000007</v>
          </cell>
          <cell r="AD62">
            <v>2.2000000000000002</v>
          </cell>
          <cell r="AE62">
            <v>2.25</v>
          </cell>
          <cell r="AF62">
            <v>2.35</v>
          </cell>
          <cell r="AG62">
            <v>2.35</v>
          </cell>
          <cell r="AH62">
            <v>9.15</v>
          </cell>
          <cell r="AI62">
            <v>2.35</v>
          </cell>
          <cell r="AJ62">
            <v>2.4</v>
          </cell>
          <cell r="AK62">
            <v>2.35</v>
          </cell>
          <cell r="AL62">
            <v>2.4</v>
          </cell>
          <cell r="AM62">
            <v>9.5</v>
          </cell>
          <cell r="AN62">
            <v>2.5</v>
          </cell>
          <cell r="AO62">
            <v>2.5</v>
          </cell>
          <cell r="AP62">
            <v>2.5</v>
          </cell>
          <cell r="AQ62">
            <v>2.5</v>
          </cell>
          <cell r="AR62">
            <v>10</v>
          </cell>
          <cell r="AS62">
            <v>10.25</v>
          </cell>
          <cell r="AT62">
            <v>10.5</v>
          </cell>
          <cell r="AU62">
            <v>10.75</v>
          </cell>
          <cell r="AV62">
            <v>11</v>
          </cell>
          <cell r="AW62">
            <v>11</v>
          </cell>
          <cell r="AX62">
            <v>11</v>
          </cell>
          <cell r="AY62">
            <v>11</v>
          </cell>
          <cell r="AZ62">
            <v>11</v>
          </cell>
          <cell r="BA62">
            <v>11</v>
          </cell>
          <cell r="BB62">
            <v>11</v>
          </cell>
          <cell r="BC62">
            <v>11</v>
          </cell>
          <cell r="BD62">
            <v>11</v>
          </cell>
        </row>
        <row r="63">
          <cell r="B63" t="str">
            <v>Compliance</v>
          </cell>
          <cell r="E63"/>
          <cell r="F63"/>
          <cell r="G63"/>
          <cell r="H63"/>
          <cell r="I63"/>
          <cell r="J63"/>
          <cell r="K63"/>
          <cell r="L63"/>
          <cell r="M63"/>
          <cell r="N63"/>
          <cell r="O63"/>
          <cell r="P63"/>
          <cell r="Q63"/>
          <cell r="R63"/>
          <cell r="S63"/>
          <cell r="T63"/>
          <cell r="U63">
            <v>0.8</v>
          </cell>
          <cell r="V63">
            <v>0.8</v>
          </cell>
          <cell r="W63">
            <v>0.8</v>
          </cell>
          <cell r="X63">
            <v>0.80000000000000016</v>
          </cell>
          <cell r="Y63">
            <v>0.8</v>
          </cell>
          <cell r="Z63">
            <v>0.8</v>
          </cell>
          <cell r="AA63">
            <v>0.8</v>
          </cell>
          <cell r="AB63">
            <v>0.8</v>
          </cell>
          <cell r="AC63">
            <v>0.8</v>
          </cell>
          <cell r="AD63">
            <v>0.8</v>
          </cell>
          <cell r="AE63">
            <v>0.8</v>
          </cell>
          <cell r="AF63">
            <v>0.8</v>
          </cell>
          <cell r="AG63">
            <v>0.8</v>
          </cell>
          <cell r="AH63">
            <v>0.8</v>
          </cell>
          <cell r="AI63">
            <v>0.8</v>
          </cell>
          <cell r="AJ63">
            <v>0.8</v>
          </cell>
          <cell r="AK63">
            <v>0.8</v>
          </cell>
          <cell r="AL63">
            <v>0.8</v>
          </cell>
          <cell r="AM63">
            <v>0.8</v>
          </cell>
          <cell r="AN63">
            <v>0.8</v>
          </cell>
          <cell r="AO63">
            <v>0.8</v>
          </cell>
          <cell r="AP63">
            <v>0.8</v>
          </cell>
          <cell r="AQ63">
            <v>0.8</v>
          </cell>
          <cell r="AR63">
            <v>0.8</v>
          </cell>
          <cell r="AS63">
            <v>0.8</v>
          </cell>
          <cell r="AT63">
            <v>0.8</v>
          </cell>
          <cell r="AU63">
            <v>0.8</v>
          </cell>
          <cell r="AV63">
            <v>0.8</v>
          </cell>
          <cell r="AW63">
            <v>0.8</v>
          </cell>
          <cell r="AX63">
            <v>0.8</v>
          </cell>
          <cell r="AY63">
            <v>0.8</v>
          </cell>
          <cell r="AZ63">
            <v>0.8</v>
          </cell>
          <cell r="BA63">
            <v>0.8</v>
          </cell>
          <cell r="BB63">
            <v>0.8</v>
          </cell>
          <cell r="BC63">
            <v>0.8</v>
          </cell>
          <cell r="BD63">
            <v>0.8</v>
          </cell>
        </row>
        <row r="64">
          <cell r="B64" t="str">
            <v>Average Annual Cost</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30179.696639999998</v>
          </cell>
          <cell r="V64">
            <v>38228.736000000004</v>
          </cell>
          <cell r="W64">
            <v>42950.246400000011</v>
          </cell>
          <cell r="X64">
            <v>37119.559680000006</v>
          </cell>
          <cell r="Y64">
            <v>57431.566500000001</v>
          </cell>
          <cell r="Z64">
            <v>54982.476287999998</v>
          </cell>
          <cell r="AA64">
            <v>58445.856000000007</v>
          </cell>
          <cell r="AB64">
            <v>63277.63200000002</v>
          </cell>
          <cell r="AC64">
            <v>58534.382697000001</v>
          </cell>
          <cell r="AD64">
            <v>62574.547200000008</v>
          </cell>
          <cell r="AE64">
            <v>67836.497759999998</v>
          </cell>
          <cell r="AF64">
            <v>70055.36947200002</v>
          </cell>
          <cell r="AG64">
            <v>72157.030556160011</v>
          </cell>
          <cell r="AH64">
            <v>68155.861247040011</v>
          </cell>
          <cell r="AI64">
            <v>69697.131787200022</v>
          </cell>
          <cell r="AJ64">
            <v>75378.815999999992</v>
          </cell>
          <cell r="AK64">
            <v>76413.42720000002</v>
          </cell>
          <cell r="AL64">
            <v>79600.435200000007</v>
          </cell>
          <cell r="AM64">
            <v>75272.452546800007</v>
          </cell>
          <cell r="AN64">
            <v>81974.880000000005</v>
          </cell>
          <cell r="AO64">
            <v>84434.126400000008</v>
          </cell>
          <cell r="AP64">
            <v>84434.126400000008</v>
          </cell>
          <cell r="AQ64">
            <v>86967.150192000001</v>
          </cell>
          <cell r="AR64">
            <v>84452.570747999998</v>
          </cell>
          <cell r="AS64">
            <v>87787.719253143005</v>
          </cell>
          <cell r="AT64">
            <v>92626.749631487008</v>
          </cell>
          <cell r="AU64">
            <v>97677.112885203795</v>
          </cell>
          <cell r="AV64">
            <v>102947.13385947527</v>
          </cell>
          <cell r="AW64">
            <v>106035.54787525949</v>
          </cell>
          <cell r="AX64">
            <v>109216.61431151729</v>
          </cell>
          <cell r="AY64">
            <v>112493.11274086282</v>
          </cell>
          <cell r="AZ64">
            <v>115867.9061230887</v>
          </cell>
          <cell r="BA64">
            <v>115867.9061230887</v>
          </cell>
          <cell r="BB64">
            <v>115867.9061230887</v>
          </cell>
          <cell r="BC64">
            <v>115867.9061230887</v>
          </cell>
          <cell r="BD64">
            <v>115867.9061230887</v>
          </cell>
          <cell r="BF64" t="str">
            <v>Peak US PV sales</v>
          </cell>
        </row>
        <row r="65">
          <cell r="B65" t="str">
            <v>US PV Revenues ($mn)</v>
          </cell>
          <cell r="C65"/>
          <cell r="D65"/>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5.5301582504829128</v>
          </cell>
          <cell r="V65">
            <v>10.175487848883739</v>
          </cell>
          <cell r="W65">
            <v>13.946547110828407</v>
          </cell>
          <cell r="X65">
            <v>29.652193210195058</v>
          </cell>
          <cell r="Y65">
            <v>21.778028211419457</v>
          </cell>
          <cell r="Z65">
            <v>40.849629011345989</v>
          </cell>
          <cell r="AA65">
            <v>55.077535934472216</v>
          </cell>
          <cell r="AB65">
            <v>68.955617741341172</v>
          </cell>
          <cell r="AC65">
            <v>186.66081089857883</v>
          </cell>
          <cell r="AD65">
            <v>70.441142925875937</v>
          </cell>
          <cell r="AE65">
            <v>84.868087375877863</v>
          </cell>
          <cell r="AF65">
            <v>96.079076082118874</v>
          </cell>
          <cell r="AG65">
            <v>103.67653515346295</v>
          </cell>
          <cell r="AH65">
            <v>355.06484153733567</v>
          </cell>
          <cell r="AI65">
            <v>120.32352083439456</v>
          </cell>
          <cell r="AJ65">
            <v>134.57284159256437</v>
          </cell>
          <cell r="AK65">
            <v>159.81980193259963</v>
          </cell>
          <cell r="AL65">
            <v>161.75798371807565</v>
          </cell>
          <cell r="AM65">
            <v>576.47414807763425</v>
          </cell>
          <cell r="AN65">
            <v>172.21741136190184</v>
          </cell>
          <cell r="AO65">
            <v>180.52006959405142</v>
          </cell>
          <cell r="AP65">
            <v>183.67072730463019</v>
          </cell>
          <cell r="AQ65">
            <v>192.44103850945541</v>
          </cell>
          <cell r="AR65">
            <v>728.84924677003892</v>
          </cell>
          <cell r="AS65">
            <v>815.87223576531358</v>
          </cell>
          <cell r="AT65">
            <v>917.75610531109965</v>
          </cell>
          <cell r="AU65">
            <v>1029.4362186066326</v>
          </cell>
          <cell r="AV65">
            <v>1150.0416236878675</v>
          </cell>
          <cell r="AW65">
            <v>1239.1164547340054</v>
          </cell>
          <cell r="AX65">
            <v>1303.8695472604732</v>
          </cell>
          <cell r="AY65">
            <v>1371.8293024016054</v>
          </cell>
          <cell r="AZ65">
            <v>1443.149012314102</v>
          </cell>
          <cell r="BA65">
            <v>1133.6737241178557</v>
          </cell>
          <cell r="BB65">
            <v>654.29169220516258</v>
          </cell>
          <cell r="BC65">
            <v>330.41730456360705</v>
          </cell>
          <cell r="BD65">
            <v>100.11644328277292</v>
          </cell>
          <cell r="BF65" t="str">
            <v>$1.4bn</v>
          </cell>
          <cell r="BI65"/>
        </row>
        <row r="66">
          <cell r="B66" t="str">
            <v>% growth</v>
          </cell>
          <cell r="C66"/>
          <cell r="D66"/>
          <cell r="E66"/>
          <cell r="F66"/>
          <cell r="G66"/>
          <cell r="H66"/>
          <cell r="I66"/>
          <cell r="J66"/>
          <cell r="K66"/>
          <cell r="L66"/>
          <cell r="M66"/>
          <cell r="N66"/>
          <cell r="O66"/>
          <cell r="P66"/>
          <cell r="Q66"/>
          <cell r="R66"/>
          <cell r="S66"/>
          <cell r="T66"/>
          <cell r="U66"/>
          <cell r="V66"/>
          <cell r="W66"/>
          <cell r="X66"/>
          <cell r="Y66"/>
          <cell r="Z66">
            <v>6.3867016387422293</v>
          </cell>
          <cell r="AA66">
            <v>4.4127661250673382</v>
          </cell>
          <cell r="AB66">
            <v>3.9442788378639264</v>
          </cell>
          <cell r="AC66">
            <v>5.295008587573915</v>
          </cell>
          <cell r="AD66">
            <v>2.2345050820046071</v>
          </cell>
          <cell r="AE66">
            <v>1.0775730264846652</v>
          </cell>
          <cell r="AF66">
            <v>0.74443308786412854</v>
          </cell>
          <cell r="AG66">
            <v>0.50352557992248159</v>
          </cell>
          <cell r="AH66">
            <v>0.90219275180508185</v>
          </cell>
          <cell r="AI66">
            <v>0.70814265408795296</v>
          </cell>
          <cell r="AJ66">
            <v>0.58567072445671897</v>
          </cell>
          <cell r="AK66">
            <v>0.66341942959569566</v>
          </cell>
          <cell r="AL66">
            <v>0.56021787841038484</v>
          </cell>
          <cell r="AM66">
            <v>0.62357429021036159</v>
          </cell>
          <cell r="AN66">
            <v>0.43128633676644701</v>
          </cell>
          <cell r="AO66">
            <v>0.34143016865615317</v>
          </cell>
          <cell r="AP66">
            <v>0.1492363592221766</v>
          </cell>
          <cell r="AQ66">
            <v>0.18968494837853922</v>
          </cell>
          <cell r="AR66">
            <v>0.26432251853882649</v>
          </cell>
          <cell r="AS66">
            <v>0.11939778957160874</v>
          </cell>
          <cell r="AT66">
            <v>0.12487723577235821</v>
          </cell>
          <cell r="AU66">
            <v>0.12168822702375359</v>
          </cell>
          <cell r="AV66">
            <v>0.11715675328042896</v>
          </cell>
          <cell r="AW66">
            <v>7.74535714285709E-2</v>
          </cell>
          <cell r="AX66">
            <v>5.2257471264367972E-2</v>
          </cell>
          <cell r="AY66">
            <v>5.2121590909091076E-2</v>
          </cell>
          <cell r="AZ66">
            <v>5.1988764044943458E-2</v>
          </cell>
          <cell r="BA66">
            <v>-0.21444444444444444</v>
          </cell>
          <cell r="BB66">
            <v>-0.42285714285714271</v>
          </cell>
          <cell r="BC66">
            <v>-0.49500000000000011</v>
          </cell>
          <cell r="BD66">
            <v>-0.69700000000000006</v>
          </cell>
          <cell r="BI66"/>
        </row>
        <row r="67">
          <cell r="B67"/>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row>
        <row r="68">
          <cell r="E68"/>
          <cell r="F68"/>
          <cell r="G68"/>
          <cell r="H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row>
        <row r="69">
          <cell r="B69" t="str">
            <v>ROW Polycythemia Vera (PV)</v>
          </cell>
          <cell r="C69">
            <v>2009</v>
          </cell>
          <cell r="D69">
            <v>2010</v>
          </cell>
          <cell r="E69" t="str">
            <v>1Q 11</v>
          </cell>
          <cell r="F69" t="str">
            <v>2Q 11</v>
          </cell>
          <cell r="G69" t="str">
            <v>3Q 11</v>
          </cell>
          <cell r="H69" t="str">
            <v>4Q 11</v>
          </cell>
          <cell r="I69" t="str">
            <v>2011A</v>
          </cell>
          <cell r="J69" t="str">
            <v>1Q 12</v>
          </cell>
          <cell r="K69" t="str">
            <v>2Q 12</v>
          </cell>
          <cell r="L69" t="str">
            <v>3Q 12</v>
          </cell>
          <cell r="M69" t="str">
            <v>4Q 12</v>
          </cell>
          <cell r="N69" t="str">
            <v>2012A</v>
          </cell>
          <cell r="O69" t="str">
            <v>1Q 13A</v>
          </cell>
          <cell r="P69" t="str">
            <v>2Q 13A</v>
          </cell>
          <cell r="Q69" t="str">
            <v>3Q 13A</v>
          </cell>
          <cell r="R69" t="str">
            <v>4Q 13A</v>
          </cell>
          <cell r="S69" t="str">
            <v>2013A</v>
          </cell>
          <cell r="T69" t="str">
            <v>1Q 14A</v>
          </cell>
          <cell r="U69" t="str">
            <v>2Q 14A</v>
          </cell>
          <cell r="V69" t="str">
            <v>3Q 14A</v>
          </cell>
          <cell r="W69" t="str">
            <v>4Q 14A</v>
          </cell>
          <cell r="X69" t="str">
            <v>2014A</v>
          </cell>
          <cell r="Y69" t="str">
            <v>1Q 15A</v>
          </cell>
          <cell r="Z69" t="str">
            <v>2Q 15A</v>
          </cell>
          <cell r="AA69" t="str">
            <v>3Q 15A</v>
          </cell>
          <cell r="AB69" t="str">
            <v>4Q 15A</v>
          </cell>
          <cell r="AC69" t="str">
            <v>2015A</v>
          </cell>
          <cell r="AD69" t="str">
            <v>1Q 16A</v>
          </cell>
          <cell r="AE69" t="str">
            <v>2Q 16A</v>
          </cell>
          <cell r="AF69" t="str">
            <v>3Q 16A</v>
          </cell>
          <cell r="AG69" t="str">
            <v>4Q 16A</v>
          </cell>
          <cell r="AH69" t="str">
            <v>2016A</v>
          </cell>
          <cell r="AI69" t="str">
            <v>1Q 17A</v>
          </cell>
          <cell r="AJ69" t="str">
            <v>2Q 17A</v>
          </cell>
          <cell r="AK69" t="str">
            <v>3Q 17A</v>
          </cell>
          <cell r="AL69" t="str">
            <v>4Q 17E</v>
          </cell>
          <cell r="AM69" t="str">
            <v>2017E</v>
          </cell>
          <cell r="AN69" t="str">
            <v>1Q18E</v>
          </cell>
          <cell r="AO69" t="str">
            <v>2Q18E</v>
          </cell>
          <cell r="AP69" t="str">
            <v>3Q18E</v>
          </cell>
          <cell r="AQ69" t="str">
            <v>4Q18E</v>
          </cell>
          <cell r="AR69" t="str">
            <v>2018E</v>
          </cell>
          <cell r="AS69" t="str">
            <v>2019E</v>
          </cell>
          <cell r="AT69" t="str">
            <v>2020E</v>
          </cell>
          <cell r="AU69" t="str">
            <v>2021E</v>
          </cell>
          <cell r="AV69" t="str">
            <v>2022E</v>
          </cell>
          <cell r="AW69" t="str">
            <v>2023E</v>
          </cell>
          <cell r="AX69" t="str">
            <v>2024E</v>
          </cell>
          <cell r="AY69" t="str">
            <v>2025E</v>
          </cell>
          <cell r="AZ69" t="str">
            <v>2026E</v>
          </cell>
          <cell r="BA69" t="str">
            <v>2027E</v>
          </cell>
          <cell r="BB69" t="str">
            <v>2028E</v>
          </cell>
          <cell r="BC69" t="str">
            <v>2029E</v>
          </cell>
          <cell r="BD69" t="str">
            <v>2030E</v>
          </cell>
        </row>
        <row r="70">
          <cell r="B70" t="str">
            <v>Total PV Population</v>
          </cell>
          <cell r="C70">
            <v>190000</v>
          </cell>
          <cell r="D70">
            <v>191900</v>
          </cell>
          <cell r="E70">
            <v>193097.13641821544</v>
          </cell>
          <cell r="F70">
            <v>193578.07946154693</v>
          </cell>
          <cell r="G70">
            <v>194060.22037976782</v>
          </cell>
          <cell r="H70">
            <v>194543.56215640032</v>
          </cell>
          <cell r="I70">
            <v>193819.74960398264</v>
          </cell>
          <cell r="J70">
            <v>195028.86206266072</v>
          </cell>
          <cell r="K70">
            <v>195514.61641509578</v>
          </cell>
          <cell r="L70">
            <v>196001.58062584829</v>
          </cell>
          <cell r="M70">
            <v>196489.75770828733</v>
          </cell>
          <cell r="N70">
            <v>195758.70420297302</v>
          </cell>
          <cell r="O70">
            <v>196979.91250929947</v>
          </cell>
          <cell r="P70">
            <v>197470.52630272316</v>
          </cell>
          <cell r="Q70">
            <v>197962.36205777345</v>
          </cell>
          <cell r="R70">
            <v>198455.42281796489</v>
          </cell>
          <cell r="S70">
            <v>197717.05592194025</v>
          </cell>
          <cell r="T70">
            <v>198950.48108164058</v>
          </cell>
          <cell r="U70">
            <v>199446.00292944486</v>
          </cell>
          <cell r="V70">
            <v>199942.75896326525</v>
          </cell>
          <cell r="W70">
            <v>200440.75225706334</v>
          </cell>
          <cell r="X70">
            <v>199694.9988078535</v>
          </cell>
          <cell r="Y70">
            <v>200940.76303718321</v>
          </cell>
          <cell r="Z70">
            <v>201441.24203908382</v>
          </cell>
          <cell r="AA70">
            <v>201942.96757368173</v>
          </cell>
          <cell r="AB70">
            <v>202445.94274569012</v>
          </cell>
          <cell r="AC70">
            <v>201692.72884890973</v>
          </cell>
          <cell r="AD70">
            <v>202950.95558676423</v>
          </cell>
          <cell r="AE70">
            <v>203456.44133366589</v>
          </cell>
          <cell r="AF70">
            <v>203963.18608346104</v>
          </cell>
          <cell r="AG70">
            <v>204471.19297192214</v>
          </cell>
          <cell r="AH70">
            <v>203710.44399395332</v>
          </cell>
          <cell r="AI70">
            <v>204981.2579140992</v>
          </cell>
          <cell r="AJ70">
            <v>205491.80049300936</v>
          </cell>
          <cell r="AK70">
            <v>206003.6146697599</v>
          </cell>
          <cell r="AL70">
            <v>206516.70361149326</v>
          </cell>
          <cell r="AM70">
            <v>205748.34417209041</v>
          </cell>
          <cell r="AN70">
            <v>207031.87119551894</v>
          </cell>
          <cell r="AO70">
            <v>207547.5211945108</v>
          </cell>
          <cell r="AP70">
            <v>208064.45551228861</v>
          </cell>
          <cell r="AQ70">
            <v>208582.67734767855</v>
          </cell>
          <cell r="AR70">
            <v>207806.63131249923</v>
          </cell>
          <cell r="AS70">
            <v>209884.69762562422</v>
          </cell>
          <cell r="AT70">
            <v>211983.54460188045</v>
          </cell>
          <cell r="AU70">
            <v>214103.38004789926</v>
          </cell>
          <cell r="AV70">
            <v>216244.41384837826</v>
          </cell>
          <cell r="AW70">
            <v>218406.85798686204</v>
          </cell>
          <cell r="AX70">
            <v>220590.92656673066</v>
          </cell>
          <cell r="AY70">
            <v>222796.83583239798</v>
          </cell>
          <cell r="AZ70">
            <v>225024.80419072194</v>
          </cell>
          <cell r="BA70">
            <v>227275.05223262915</v>
          </cell>
          <cell r="BB70">
            <v>229547.80275495545</v>
          </cell>
          <cell r="BC70">
            <v>231843.280782505</v>
          </cell>
          <cell r="BD70">
            <v>234161.71359033004</v>
          </cell>
        </row>
        <row r="71">
          <cell r="B71" t="str">
            <v>growth</v>
          </cell>
          <cell r="D71">
            <v>1.0000000000000009E-2</v>
          </cell>
          <cell r="E71">
            <v>0.01</v>
          </cell>
          <cell r="F71">
            <v>0.01</v>
          </cell>
          <cell r="G71">
            <v>0.01</v>
          </cell>
          <cell r="H71">
            <v>0.01</v>
          </cell>
          <cell r="I71">
            <v>1.0003906221900172E-2</v>
          </cell>
          <cell r="J71">
            <v>0.01</v>
          </cell>
          <cell r="K71">
            <v>0.01</v>
          </cell>
          <cell r="L71">
            <v>0.01</v>
          </cell>
          <cell r="M71">
            <v>0.01</v>
          </cell>
          <cell r="N71">
            <v>1.000390622189995E-2</v>
          </cell>
          <cell r="O71">
            <v>0.01</v>
          </cell>
          <cell r="P71">
            <v>0.01</v>
          </cell>
          <cell r="Q71">
            <v>0.01</v>
          </cell>
          <cell r="R71">
            <v>0.01</v>
          </cell>
          <cell r="S71">
            <v>1.0003906221900172E-2</v>
          </cell>
          <cell r="T71">
            <v>0.01</v>
          </cell>
          <cell r="U71">
            <v>0.01</v>
          </cell>
          <cell r="V71">
            <v>0.01</v>
          </cell>
          <cell r="W71">
            <v>0.01</v>
          </cell>
          <cell r="X71">
            <v>1.000390622189995E-2</v>
          </cell>
          <cell r="Y71">
            <v>0.01</v>
          </cell>
          <cell r="Z71">
            <v>0.01</v>
          </cell>
          <cell r="AA71">
            <v>0.01</v>
          </cell>
          <cell r="AB71">
            <v>0.01</v>
          </cell>
          <cell r="AC71">
            <v>1.0003906221900172E-2</v>
          </cell>
          <cell r="AD71">
            <v>0.01</v>
          </cell>
          <cell r="AE71">
            <v>0.01</v>
          </cell>
          <cell r="AF71">
            <v>0.01</v>
          </cell>
          <cell r="AG71">
            <v>0.01</v>
          </cell>
          <cell r="AH71">
            <v>1.000390622189995E-2</v>
          </cell>
          <cell r="AI71">
            <v>0.01</v>
          </cell>
          <cell r="AJ71">
            <v>0.01</v>
          </cell>
          <cell r="AK71">
            <v>0.01</v>
          </cell>
          <cell r="AL71">
            <v>0.01</v>
          </cell>
          <cell r="AM71">
            <v>1.000390622189995E-2</v>
          </cell>
          <cell r="AN71">
            <v>0.01</v>
          </cell>
          <cell r="AO71">
            <v>0.01</v>
          </cell>
          <cell r="AP71">
            <v>0.01</v>
          </cell>
          <cell r="AQ71">
            <v>0.01</v>
          </cell>
          <cell r="AR71">
            <v>1.0003906221900172E-2</v>
          </cell>
          <cell r="AS71">
            <v>1.0000000000000009E-2</v>
          </cell>
          <cell r="AT71">
            <v>1.0000000000000009E-2</v>
          </cell>
          <cell r="AU71">
            <v>1.0000000000000009E-2</v>
          </cell>
          <cell r="AV71">
            <v>1.0000000000000009E-2</v>
          </cell>
          <cell r="AW71">
            <v>1.0000000000000009E-2</v>
          </cell>
          <cell r="AX71">
            <v>1.0000000000000009E-2</v>
          </cell>
          <cell r="AY71">
            <v>1.0000000000000009E-2</v>
          </cell>
          <cell r="AZ71">
            <v>1.0000000000000009E-2</v>
          </cell>
          <cell r="BA71">
            <v>1.0000000000000009E-2</v>
          </cell>
          <cell r="BB71">
            <v>1.0000000000000009E-2</v>
          </cell>
          <cell r="BC71">
            <v>1.0000000000000009E-2</v>
          </cell>
          <cell r="BD71">
            <v>1.0000000000000009E-2</v>
          </cell>
        </row>
        <row r="72">
          <cell r="B72" t="str">
            <v>PV patients on therapy</v>
          </cell>
          <cell r="C72">
            <v>133000</v>
          </cell>
          <cell r="D72">
            <v>134330</v>
          </cell>
          <cell r="E72">
            <v>135167.99549275081</v>
          </cell>
          <cell r="F72">
            <v>135504.65562308286</v>
          </cell>
          <cell r="G72">
            <v>135842.15426583748</v>
          </cell>
          <cell r="H72">
            <v>136180.49350948021</v>
          </cell>
          <cell r="I72">
            <v>135673.82472278783</v>
          </cell>
          <cell r="J72">
            <v>136520.2034438625</v>
          </cell>
          <cell r="K72">
            <v>136860.23149056704</v>
          </cell>
          <cell r="L72">
            <v>137201.10643809379</v>
          </cell>
          <cell r="M72">
            <v>137542.83039580111</v>
          </cell>
          <cell r="N72">
            <v>137031.0929420811</v>
          </cell>
          <cell r="O72">
            <v>137885.93875650963</v>
          </cell>
          <cell r="P72">
            <v>138229.36841190621</v>
          </cell>
          <cell r="Q72">
            <v>138573.65344044141</v>
          </cell>
          <cell r="R72">
            <v>138918.7959725754</v>
          </cell>
          <cell r="S72">
            <v>138401.93914535816</v>
          </cell>
          <cell r="T72">
            <v>139265.33675714838</v>
          </cell>
          <cell r="U72">
            <v>139612.20205061141</v>
          </cell>
          <cell r="V72">
            <v>139959.93127428566</v>
          </cell>
          <cell r="W72">
            <v>140308.52657994433</v>
          </cell>
          <cell r="X72">
            <v>139786.49916549743</v>
          </cell>
          <cell r="Y72">
            <v>140658.53412602824</v>
          </cell>
          <cell r="Z72">
            <v>141008.86942735867</v>
          </cell>
          <cell r="AA72">
            <v>141360.0773015772</v>
          </cell>
          <cell r="AB72">
            <v>141712.15992198308</v>
          </cell>
          <cell r="AC72">
            <v>141184.91019423679</v>
          </cell>
          <cell r="AD72">
            <v>154242.72624594081</v>
          </cell>
          <cell r="AE72">
            <v>154626.89541358608</v>
          </cell>
          <cell r="AF72">
            <v>155012.02142343039</v>
          </cell>
          <cell r="AG72">
            <v>155398.10665866084</v>
          </cell>
          <cell r="AH72">
            <v>154819.93743540451</v>
          </cell>
          <cell r="AI72">
            <v>155785.75601471539</v>
          </cell>
          <cell r="AJ72">
            <v>160283.6043845473</v>
          </cell>
          <cell r="AK72">
            <v>160682.81944241273</v>
          </cell>
          <cell r="AL72">
            <v>161083.02881696474</v>
          </cell>
          <cell r="AM72">
            <v>159458.80216466004</v>
          </cell>
          <cell r="AN72">
            <v>157344.2221085944</v>
          </cell>
          <cell r="AO72">
            <v>161887.06653171842</v>
          </cell>
          <cell r="AP72">
            <v>162290.27529958513</v>
          </cell>
          <cell r="AQ72">
            <v>162694.48833118926</v>
          </cell>
          <cell r="AR72">
            <v>161054.0130677718</v>
          </cell>
          <cell r="AS72">
            <v>163710.06414798691</v>
          </cell>
          <cell r="AT72">
            <v>165347.16478946677</v>
          </cell>
          <cell r="AU72">
            <v>167000.63643736142</v>
          </cell>
          <cell r="AV72">
            <v>168670.64280173506</v>
          </cell>
          <cell r="AW72">
            <v>170357.34922975241</v>
          </cell>
          <cell r="AX72">
            <v>172060.92272204993</v>
          </cell>
          <cell r="AY72">
            <v>173781.53194927043</v>
          </cell>
          <cell r="AZ72">
            <v>175519.34726876311</v>
          </cell>
          <cell r="BA72">
            <v>177274.54074145074</v>
          </cell>
          <cell r="BB72">
            <v>179047.28614886527</v>
          </cell>
          <cell r="BC72">
            <v>180837.75901035391</v>
          </cell>
          <cell r="BD72">
            <v>182646.13660045742</v>
          </cell>
        </row>
        <row r="73">
          <cell r="B73" t="str">
            <v>% treated</v>
          </cell>
          <cell r="C73">
            <v>0.7</v>
          </cell>
          <cell r="D73">
            <v>0.7</v>
          </cell>
          <cell r="E73">
            <v>0.7</v>
          </cell>
          <cell r="F73">
            <v>0.7</v>
          </cell>
          <cell r="G73">
            <v>0.7</v>
          </cell>
          <cell r="H73">
            <v>0.7</v>
          </cell>
          <cell r="I73">
            <v>0.7</v>
          </cell>
          <cell r="J73">
            <v>0.7</v>
          </cell>
          <cell r="K73">
            <v>0.7</v>
          </cell>
          <cell r="L73">
            <v>0.7</v>
          </cell>
          <cell r="M73">
            <v>0.7</v>
          </cell>
          <cell r="N73">
            <v>0.7</v>
          </cell>
          <cell r="O73">
            <v>0.7</v>
          </cell>
          <cell r="P73">
            <v>0.7</v>
          </cell>
          <cell r="Q73">
            <v>0.7</v>
          </cell>
          <cell r="R73">
            <v>0.7</v>
          </cell>
          <cell r="S73">
            <v>0.7</v>
          </cell>
          <cell r="T73">
            <v>0.7</v>
          </cell>
          <cell r="U73">
            <v>0.7</v>
          </cell>
          <cell r="V73">
            <v>0.7</v>
          </cell>
          <cell r="W73">
            <v>0.7</v>
          </cell>
          <cell r="X73">
            <v>0.7</v>
          </cell>
          <cell r="Y73">
            <v>0.7</v>
          </cell>
          <cell r="Z73">
            <v>0.7</v>
          </cell>
          <cell r="AA73">
            <v>0.7</v>
          </cell>
          <cell r="AB73">
            <v>0.7</v>
          </cell>
          <cell r="AC73">
            <v>0.69999999999999984</v>
          </cell>
          <cell r="AD73">
            <v>0.76</v>
          </cell>
          <cell r="AE73">
            <v>0.76</v>
          </cell>
          <cell r="AF73">
            <v>0.76</v>
          </cell>
          <cell r="AG73">
            <v>0.76</v>
          </cell>
          <cell r="AH73">
            <v>0.76</v>
          </cell>
          <cell r="AI73">
            <v>0.76</v>
          </cell>
          <cell r="AJ73">
            <v>0.78</v>
          </cell>
          <cell r="AK73">
            <v>0.78</v>
          </cell>
          <cell r="AL73">
            <v>0.78</v>
          </cell>
          <cell r="AM73">
            <v>0.77501864137135779</v>
          </cell>
          <cell r="AN73">
            <v>0.76</v>
          </cell>
          <cell r="AO73">
            <v>0.78</v>
          </cell>
          <cell r="AP73">
            <v>0.78</v>
          </cell>
          <cell r="AQ73">
            <v>0.78</v>
          </cell>
          <cell r="AR73">
            <v>0.77501864137135767</v>
          </cell>
          <cell r="AS73">
            <v>0.78</v>
          </cell>
          <cell r="AT73">
            <v>0.78</v>
          </cell>
          <cell r="AU73">
            <v>0.78</v>
          </cell>
          <cell r="AV73">
            <v>0.78</v>
          </cell>
          <cell r="AW73">
            <v>0.78</v>
          </cell>
          <cell r="AX73">
            <v>0.78</v>
          </cell>
          <cell r="AY73">
            <v>0.78</v>
          </cell>
          <cell r="AZ73">
            <v>0.78</v>
          </cell>
          <cell r="BA73">
            <v>0.78</v>
          </cell>
          <cell r="BB73">
            <v>0.78</v>
          </cell>
          <cell r="BC73">
            <v>0.78</v>
          </cell>
          <cell r="BD73">
            <v>0.78</v>
          </cell>
        </row>
        <row r="74">
          <cell r="B74" t="str">
            <v>Eligible patients for Jakafi</v>
          </cell>
          <cell r="C74">
            <v>39900</v>
          </cell>
          <cell r="D74">
            <v>40299</v>
          </cell>
          <cell r="E74">
            <v>40550.398647825241</v>
          </cell>
          <cell r="F74">
            <v>40651.396686924854</v>
          </cell>
          <cell r="G74">
            <v>40752.646279751243</v>
          </cell>
          <cell r="H74">
            <v>40854.148052844059</v>
          </cell>
          <cell r="I74">
            <v>40702.147416836349</v>
          </cell>
          <cell r="J74">
            <v>40956.061033158745</v>
          </cell>
          <cell r="K74">
            <v>41058.069447170106</v>
          </cell>
          <cell r="L74">
            <v>41160.331931428133</v>
          </cell>
          <cell r="M74">
            <v>41262.849118740334</v>
          </cell>
          <cell r="N74">
            <v>41109.327882624326</v>
          </cell>
          <cell r="O74">
            <v>41365.781626952885</v>
          </cell>
          <cell r="P74">
            <v>41468.810523571861</v>
          </cell>
          <cell r="Q74">
            <v>41572.096032132424</v>
          </cell>
          <cell r="R74">
            <v>41675.638791772617</v>
          </cell>
          <cell r="S74">
            <v>41520.58174360745</v>
          </cell>
          <cell r="T74">
            <v>41779.601027144512</v>
          </cell>
          <cell r="U74">
            <v>41883.66061518342</v>
          </cell>
          <cell r="V74">
            <v>41987.979382285695</v>
          </cell>
          <cell r="W74">
            <v>42092.557973983297</v>
          </cell>
          <cell r="X74">
            <v>41935.949749649233</v>
          </cell>
          <cell r="Y74">
            <v>42197.560237808473</v>
          </cell>
          <cell r="Z74">
            <v>42302.660828207598</v>
          </cell>
          <cell r="AA74">
            <v>42408.023190473155</v>
          </cell>
          <cell r="AB74">
            <v>42513.647976594926</v>
          </cell>
          <cell r="AC74">
            <v>42355.473058271033</v>
          </cell>
          <cell r="AD74">
            <v>46272.817873782238</v>
          </cell>
          <cell r="AE74">
            <v>46388.068624075822</v>
          </cell>
          <cell r="AF74">
            <v>46503.606427029117</v>
          </cell>
          <cell r="AG74">
            <v>46619.431997598251</v>
          </cell>
          <cell r="AH74">
            <v>46445.981230621357</v>
          </cell>
          <cell r="AI74">
            <v>46735.726804414611</v>
          </cell>
          <cell r="AJ74">
            <v>48085.081315364187</v>
          </cell>
          <cell r="AK74">
            <v>48204.845832723819</v>
          </cell>
          <cell r="AL74">
            <v>48324.908645089417</v>
          </cell>
          <cell r="AM74">
            <v>47837.64064939801</v>
          </cell>
          <cell r="AN74">
            <v>47203.266632578321</v>
          </cell>
          <cell r="AO74">
            <v>48566.119959515527</v>
          </cell>
          <cell r="AP74">
            <v>48687.082589875536</v>
          </cell>
          <cell r="AQ74">
            <v>48808.346499356776</v>
          </cell>
          <cell r="AR74">
            <v>48316.203920331536</v>
          </cell>
          <cell r="AS74">
            <v>49113.01924439607</v>
          </cell>
          <cell r="AT74">
            <v>49604.149436840031</v>
          </cell>
          <cell r="AU74">
            <v>50100.190931208424</v>
          </cell>
          <cell r="AV74">
            <v>50601.192840520518</v>
          </cell>
          <cell r="AW74">
            <v>51107.204768925723</v>
          </cell>
          <cell r="AX74">
            <v>51618.276816614976</v>
          </cell>
          <cell r="AY74">
            <v>52134.459584781129</v>
          </cell>
          <cell r="AZ74">
            <v>52655.804180628933</v>
          </cell>
          <cell r="BA74">
            <v>53182.362222435222</v>
          </cell>
          <cell r="BB74">
            <v>53714.18584465958</v>
          </cell>
          <cell r="BC74">
            <v>54251.327703106173</v>
          </cell>
          <cell r="BD74">
            <v>54793.840980137225</v>
          </cell>
        </row>
        <row r="75">
          <cell r="B75"/>
          <cell r="C75">
            <v>0.3</v>
          </cell>
          <cell r="D75">
            <v>0.3</v>
          </cell>
          <cell r="E75">
            <v>0.3</v>
          </cell>
          <cell r="F75">
            <v>0.3</v>
          </cell>
          <cell r="G75">
            <v>0.3</v>
          </cell>
          <cell r="H75">
            <v>0.3</v>
          </cell>
          <cell r="I75">
            <v>0.3</v>
          </cell>
          <cell r="J75">
            <v>0.3</v>
          </cell>
          <cell r="K75">
            <v>0.3</v>
          </cell>
          <cell r="L75">
            <v>0.3</v>
          </cell>
          <cell r="M75">
            <v>0.3</v>
          </cell>
          <cell r="N75">
            <v>0.3</v>
          </cell>
          <cell r="O75">
            <v>0.3</v>
          </cell>
          <cell r="P75">
            <v>0.3</v>
          </cell>
          <cell r="Q75">
            <v>0.3</v>
          </cell>
          <cell r="R75">
            <v>0.3</v>
          </cell>
          <cell r="S75">
            <v>0.3</v>
          </cell>
          <cell r="T75">
            <v>0.3</v>
          </cell>
          <cell r="U75">
            <v>0.3</v>
          </cell>
          <cell r="V75">
            <v>0.3</v>
          </cell>
          <cell r="W75">
            <v>0.3</v>
          </cell>
          <cell r="X75">
            <v>0.30000000000000004</v>
          </cell>
          <cell r="Y75">
            <v>0.3</v>
          </cell>
          <cell r="Z75">
            <v>0.3</v>
          </cell>
          <cell r="AA75">
            <v>0.3</v>
          </cell>
          <cell r="AB75">
            <v>0.3</v>
          </cell>
          <cell r="AC75">
            <v>0.3</v>
          </cell>
          <cell r="AD75">
            <v>0.3</v>
          </cell>
          <cell r="AE75">
            <v>0.3</v>
          </cell>
          <cell r="AF75">
            <v>0.3</v>
          </cell>
          <cell r="AG75">
            <v>0.3</v>
          </cell>
          <cell r="AH75">
            <v>0.30000000000000004</v>
          </cell>
          <cell r="AI75">
            <v>0.3</v>
          </cell>
          <cell r="AJ75">
            <v>0.3</v>
          </cell>
          <cell r="AK75">
            <v>0.3</v>
          </cell>
          <cell r="AL75">
            <v>0.3</v>
          </cell>
          <cell r="AM75">
            <v>0.3</v>
          </cell>
          <cell r="AN75">
            <v>0.3</v>
          </cell>
          <cell r="AO75">
            <v>0.3</v>
          </cell>
          <cell r="AP75">
            <v>0.3</v>
          </cell>
          <cell r="AQ75">
            <v>0.3</v>
          </cell>
          <cell r="AR75">
            <v>0.3</v>
          </cell>
          <cell r="AS75">
            <v>0.3</v>
          </cell>
          <cell r="AT75">
            <v>0.3</v>
          </cell>
          <cell r="AU75">
            <v>0.3</v>
          </cell>
          <cell r="AV75">
            <v>0.3</v>
          </cell>
          <cell r="AW75">
            <v>0.3</v>
          </cell>
          <cell r="AX75">
            <v>0.3</v>
          </cell>
          <cell r="AY75">
            <v>0.3</v>
          </cell>
          <cell r="AZ75">
            <v>0.3</v>
          </cell>
          <cell r="BA75">
            <v>0.3</v>
          </cell>
          <cell r="BB75">
            <v>0.3</v>
          </cell>
          <cell r="BC75">
            <v>0.3</v>
          </cell>
          <cell r="BD75">
            <v>0.3</v>
          </cell>
        </row>
        <row r="76">
          <cell r="B76" t="str">
            <v>Patients on Jakafi</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634.53991242311395</v>
          </cell>
          <cell r="AA76">
            <v>1272.2406957141945</v>
          </cell>
          <cell r="AB76">
            <v>2125.6823988297465</v>
          </cell>
          <cell r="AC76">
            <v>1008.1157517417637</v>
          </cell>
          <cell r="AD76">
            <v>2313.6408936891121</v>
          </cell>
          <cell r="AE76">
            <v>4457.8725155411685</v>
          </cell>
          <cell r="AF76">
            <v>4441.0944137812803</v>
          </cell>
          <cell r="AG76">
            <v>4801.8014957526193</v>
          </cell>
          <cell r="AH76">
            <v>4003.6023296910448</v>
          </cell>
          <cell r="AI76">
            <v>4987.6840945085596</v>
          </cell>
          <cell r="AJ76">
            <v>6397.0346880812249</v>
          </cell>
          <cell r="AK76">
            <v>6989.7026457449529</v>
          </cell>
          <cell r="AL76">
            <v>7345.386114053591</v>
          </cell>
          <cell r="AM76">
            <v>6429.9518855970828</v>
          </cell>
          <cell r="AN76">
            <v>7552.5226612125316</v>
          </cell>
          <cell r="AO76">
            <v>8741.9015927127948</v>
          </cell>
          <cell r="AP76">
            <v>9250.5456920763518</v>
          </cell>
          <cell r="AQ76">
            <v>9761.6692998713552</v>
          </cell>
          <cell r="AR76">
            <v>8826.6598114682583</v>
          </cell>
          <cell r="AS76">
            <v>11345.107445455493</v>
          </cell>
          <cell r="AT76">
            <v>12649.058106394208</v>
          </cell>
          <cell r="AU76">
            <v>13777.552506082318</v>
          </cell>
          <cell r="AV76">
            <v>15180.357852156154</v>
          </cell>
          <cell r="AW76">
            <v>16098.769502211602</v>
          </cell>
          <cell r="AX76">
            <v>17034.031349482942</v>
          </cell>
          <cell r="AY76">
            <v>17725.716258825585</v>
          </cell>
          <cell r="AZ76">
            <v>18166.252442316982</v>
          </cell>
          <cell r="BA76">
            <v>9572.82520003834</v>
          </cell>
          <cell r="BB76">
            <v>4297.1348675727668</v>
          </cell>
          <cell r="BC76">
            <v>1627.5398310931851</v>
          </cell>
          <cell r="BD76">
            <v>547.93840980137225</v>
          </cell>
        </row>
        <row r="77">
          <cell r="B77" t="str">
            <v>% penetration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1.4999999999999999E-2</v>
          </cell>
          <cell r="AA77">
            <v>0.03</v>
          </cell>
          <cell r="AB77">
            <v>0.05</v>
          </cell>
          <cell r="AC77">
            <v>2.3801310172001544E-2</v>
          </cell>
          <cell r="AD77">
            <v>0.05</v>
          </cell>
          <cell r="AE77">
            <v>9.6099549900801273E-2</v>
          </cell>
          <cell r="AF77">
            <v>9.5500000000000002E-2</v>
          </cell>
          <cell r="AG77">
            <v>0.10299999999999999</v>
          </cell>
          <cell r="AH77">
            <v>8.6199111820066593E-2</v>
          </cell>
          <cell r="AI77">
            <v>0.10672101271435513</v>
          </cell>
          <cell r="AJ77">
            <v>0.1330357464953946</v>
          </cell>
          <cell r="AK77">
            <v>0.14499999999999999</v>
          </cell>
          <cell r="AL77">
            <v>0.152</v>
          </cell>
          <cell r="AM77">
            <v>0.13441197764584983</v>
          </cell>
          <cell r="AN77">
            <v>0.16</v>
          </cell>
          <cell r="AO77">
            <v>0.18</v>
          </cell>
          <cell r="AP77">
            <v>0.19</v>
          </cell>
          <cell r="AQ77">
            <v>0.2</v>
          </cell>
          <cell r="AR77">
            <v>0.18268529179201484</v>
          </cell>
          <cell r="AS77">
            <v>0.23100000000000001</v>
          </cell>
          <cell r="AT77">
            <v>0.255</v>
          </cell>
          <cell r="AU77">
            <v>0.27500000000000002</v>
          </cell>
          <cell r="AV77">
            <v>0.3</v>
          </cell>
          <cell r="AW77">
            <v>0.315</v>
          </cell>
          <cell r="AX77">
            <v>0.33</v>
          </cell>
          <cell r="AY77">
            <v>0.34</v>
          </cell>
          <cell r="AZ77">
            <v>0.34499999999999997</v>
          </cell>
          <cell r="BA77">
            <v>0.18</v>
          </cell>
          <cell r="BB77">
            <v>0.08</v>
          </cell>
          <cell r="BC77">
            <v>0.03</v>
          </cell>
          <cell r="BD77">
            <v>0.01</v>
          </cell>
        </row>
        <row r="78">
          <cell r="B78" t="str">
            <v>Monthly Cost</v>
          </cell>
          <cell r="C78">
            <v>3200</v>
          </cell>
          <cell r="D78">
            <v>3200</v>
          </cell>
          <cell r="E78">
            <v>5250</v>
          </cell>
          <cell r="F78">
            <v>5250</v>
          </cell>
          <cell r="G78">
            <v>5250</v>
          </cell>
          <cell r="H78">
            <v>5250</v>
          </cell>
          <cell r="I78">
            <v>5250</v>
          </cell>
          <cell r="J78">
            <v>5250</v>
          </cell>
          <cell r="K78">
            <v>5250</v>
          </cell>
          <cell r="L78">
            <v>5250</v>
          </cell>
          <cell r="M78">
            <v>5250</v>
          </cell>
          <cell r="N78">
            <v>5250</v>
          </cell>
          <cell r="O78">
            <v>5197.5</v>
          </cell>
          <cell r="P78">
            <v>5197.5</v>
          </cell>
          <cell r="Q78">
            <v>5197.5</v>
          </cell>
          <cell r="R78">
            <v>5197.5</v>
          </cell>
          <cell r="S78">
            <v>5197.5</v>
          </cell>
          <cell r="T78">
            <v>5145.5249999999996</v>
          </cell>
          <cell r="U78">
            <v>5145.5249999999996</v>
          </cell>
          <cell r="V78">
            <v>5145.5249999999996</v>
          </cell>
          <cell r="W78">
            <v>5145.5249999999996</v>
          </cell>
          <cell r="X78">
            <v>5145.5249999999996</v>
          </cell>
          <cell r="Y78">
            <v>5094.0697499999997</v>
          </cell>
          <cell r="Z78">
            <v>5094.0697499999997</v>
          </cell>
          <cell r="AA78">
            <v>5094.0697499999997</v>
          </cell>
          <cell r="AB78">
            <v>5094.0697499999997</v>
          </cell>
          <cell r="AC78">
            <v>5094.0697499999997</v>
          </cell>
          <cell r="AD78">
            <v>5043.1290524999995</v>
          </cell>
          <cell r="AE78">
            <v>5043.1290524999995</v>
          </cell>
          <cell r="AF78">
            <v>5043.1290524999995</v>
          </cell>
          <cell r="AG78">
            <v>5043.1290524999995</v>
          </cell>
          <cell r="AH78">
            <v>5043.1290524999995</v>
          </cell>
          <cell r="AI78">
            <v>4992.6977619749996</v>
          </cell>
          <cell r="AJ78">
            <v>4992.6977619749996</v>
          </cell>
          <cell r="AK78">
            <v>4992.6977619749996</v>
          </cell>
          <cell r="AL78">
            <v>4992.6977619749996</v>
          </cell>
          <cell r="AM78">
            <v>4992.6977619749996</v>
          </cell>
          <cell r="AN78">
            <v>4942.7707843552498</v>
          </cell>
          <cell r="AO78">
            <v>4942.7707843552498</v>
          </cell>
          <cell r="AP78">
            <v>4942.7707843552498</v>
          </cell>
          <cell r="AQ78">
            <v>4942.7707843552498</v>
          </cell>
          <cell r="AR78">
            <v>4942.7707843552498</v>
          </cell>
          <cell r="AS78">
            <v>4893.3430765116973</v>
          </cell>
          <cell r="AT78">
            <v>4844.4096457465803</v>
          </cell>
          <cell r="AU78">
            <v>4795.9655492891143</v>
          </cell>
          <cell r="AV78">
            <v>4748.0058937962231</v>
          </cell>
          <cell r="AW78">
            <v>4700.5258348582611</v>
          </cell>
          <cell r="AX78">
            <v>4653.520576509678</v>
          </cell>
          <cell r="AY78">
            <v>4606.9853707445809</v>
          </cell>
          <cell r="AZ78">
            <v>4560.915517037135</v>
          </cell>
          <cell r="BA78">
            <v>4515.3063618667638</v>
          </cell>
          <cell r="BB78">
            <v>4470.1532982480958</v>
          </cell>
          <cell r="BC78">
            <v>4425.451765265615</v>
          </cell>
          <cell r="BD78">
            <v>4381.1972476129586</v>
          </cell>
        </row>
        <row r="79">
          <cell r="B79" t="str">
            <v>growth</v>
          </cell>
          <cell r="D79">
            <v>0</v>
          </cell>
          <cell r="E79">
            <v>0.640625</v>
          </cell>
          <cell r="F79">
            <v>0</v>
          </cell>
          <cell r="G79">
            <v>0</v>
          </cell>
          <cell r="H79">
            <v>0</v>
          </cell>
          <cell r="I79">
            <v>0.640625</v>
          </cell>
          <cell r="J79">
            <v>0</v>
          </cell>
          <cell r="K79">
            <v>0</v>
          </cell>
          <cell r="L79">
            <v>0</v>
          </cell>
          <cell r="M79">
            <v>0</v>
          </cell>
          <cell r="N79">
            <v>0</v>
          </cell>
          <cell r="O79">
            <v>-1.0000000000000009E-2</v>
          </cell>
          <cell r="P79">
            <v>0</v>
          </cell>
          <cell r="Q79">
            <v>0</v>
          </cell>
          <cell r="R79">
            <v>0</v>
          </cell>
          <cell r="S79">
            <v>-1.0000000000000009E-2</v>
          </cell>
          <cell r="T79">
            <v>-1.000000000000012E-2</v>
          </cell>
          <cell r="U79">
            <v>0</v>
          </cell>
          <cell r="V79">
            <v>0</v>
          </cell>
          <cell r="W79">
            <v>0</v>
          </cell>
          <cell r="X79">
            <v>-1.000000000000012E-2</v>
          </cell>
          <cell r="Y79">
            <v>-1.0000000000000009E-2</v>
          </cell>
          <cell r="Z79">
            <v>0</v>
          </cell>
          <cell r="AA79">
            <v>0</v>
          </cell>
          <cell r="AB79">
            <v>0</v>
          </cell>
          <cell r="AC79">
            <v>-1.0000000000000009E-2</v>
          </cell>
          <cell r="AD79">
            <v>-1.0000000000000009E-2</v>
          </cell>
          <cell r="AE79">
            <v>0</v>
          </cell>
          <cell r="AF79">
            <v>0</v>
          </cell>
          <cell r="AG79">
            <v>0</v>
          </cell>
          <cell r="AH79">
            <v>-1.0000000000000009E-2</v>
          </cell>
          <cell r="AI79">
            <v>-1.0000000000000009E-2</v>
          </cell>
          <cell r="AJ79">
            <v>0</v>
          </cell>
          <cell r="AK79">
            <v>0</v>
          </cell>
          <cell r="AL79">
            <v>0</v>
          </cell>
          <cell r="AM79">
            <v>-1.0000000000000009E-2</v>
          </cell>
          <cell r="AN79">
            <v>-1.0000000000000009E-2</v>
          </cell>
          <cell r="AO79">
            <v>0</v>
          </cell>
          <cell r="AP79">
            <v>0</v>
          </cell>
          <cell r="AQ79">
            <v>0</v>
          </cell>
          <cell r="AR79">
            <v>-1.0000000000000009E-2</v>
          </cell>
          <cell r="AS79">
            <v>-1.0000000000000009E-2</v>
          </cell>
          <cell r="AT79">
            <v>-1.0000000000000009E-2</v>
          </cell>
          <cell r="AU79">
            <v>-1.0000000000000009E-2</v>
          </cell>
          <cell r="AV79">
            <v>-1.0000000000000009E-2</v>
          </cell>
          <cell r="AW79">
            <v>-9.9999999999998979E-3</v>
          </cell>
          <cell r="AX79">
            <v>-1.000000000000012E-2</v>
          </cell>
          <cell r="AY79">
            <v>-1.000000000000012E-2</v>
          </cell>
          <cell r="AZ79">
            <v>-1.0000000000000009E-2</v>
          </cell>
          <cell r="BA79">
            <v>-1.0000000000000009E-2</v>
          </cell>
          <cell r="BB79">
            <v>-1.000000000000012E-2</v>
          </cell>
          <cell r="BC79">
            <v>-1.0000000000000009E-2</v>
          </cell>
          <cell r="BD79">
            <v>-1.0000000000000009E-2</v>
          </cell>
        </row>
        <row r="80">
          <cell r="B80" t="str">
            <v>Avg duration (months)</v>
          </cell>
          <cell r="C80"/>
          <cell r="D80"/>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1</v>
          </cell>
          <cell r="AA80">
            <v>1.3</v>
          </cell>
          <cell r="AB80">
            <v>1.5</v>
          </cell>
          <cell r="AC80">
            <v>3.8</v>
          </cell>
          <cell r="AD80">
            <v>1.5</v>
          </cell>
          <cell r="AE80">
            <v>1.6</v>
          </cell>
          <cell r="AF80">
            <v>1.625</v>
          </cell>
          <cell r="AG80">
            <v>1.7</v>
          </cell>
          <cell r="AH80">
            <v>6.4249999999999998</v>
          </cell>
          <cell r="AI80">
            <v>1.75</v>
          </cell>
          <cell r="AJ80">
            <v>1.8</v>
          </cell>
          <cell r="AK80">
            <v>1.85</v>
          </cell>
          <cell r="AL80">
            <v>1.9</v>
          </cell>
          <cell r="AM80">
            <v>7.3000000000000007</v>
          </cell>
          <cell r="AN80">
            <v>2.1</v>
          </cell>
          <cell r="AO80">
            <v>2.1</v>
          </cell>
          <cell r="AP80">
            <v>2.1</v>
          </cell>
          <cell r="AQ80">
            <v>2.2000000000000002</v>
          </cell>
          <cell r="AR80">
            <v>8.5</v>
          </cell>
          <cell r="AS80">
            <v>9.25</v>
          </cell>
          <cell r="AT80">
            <v>10</v>
          </cell>
          <cell r="AU80">
            <v>10.5</v>
          </cell>
          <cell r="AV80">
            <v>11</v>
          </cell>
          <cell r="AW80">
            <v>11</v>
          </cell>
          <cell r="AX80">
            <v>11</v>
          </cell>
          <cell r="AY80">
            <v>11</v>
          </cell>
          <cell r="AZ80">
            <v>11</v>
          </cell>
          <cell r="BA80">
            <v>11</v>
          </cell>
          <cell r="BB80">
            <v>11</v>
          </cell>
          <cell r="BC80">
            <v>11</v>
          </cell>
          <cell r="BD80">
            <v>11</v>
          </cell>
        </row>
        <row r="81">
          <cell r="B81" t="str">
            <v>Compliance</v>
          </cell>
          <cell r="E81"/>
          <cell r="F81"/>
          <cell r="G81"/>
          <cell r="H81"/>
          <cell r="I81"/>
          <cell r="J81"/>
          <cell r="K81"/>
          <cell r="L81"/>
          <cell r="M81"/>
          <cell r="N81"/>
          <cell r="O81"/>
          <cell r="P81"/>
          <cell r="Q81"/>
          <cell r="R81"/>
          <cell r="S81"/>
          <cell r="T81"/>
          <cell r="U81"/>
          <cell r="V81"/>
          <cell r="W81"/>
          <cell r="X81"/>
          <cell r="Y81">
            <v>0.8</v>
          </cell>
          <cell r="Z81">
            <v>0.8</v>
          </cell>
          <cell r="AA81">
            <v>0.8</v>
          </cell>
          <cell r="AB81">
            <v>0.8</v>
          </cell>
          <cell r="AC81">
            <v>0.8</v>
          </cell>
          <cell r="AD81">
            <v>0.8</v>
          </cell>
          <cell r="AE81">
            <v>0.8</v>
          </cell>
          <cell r="AF81">
            <v>0.8</v>
          </cell>
          <cell r="AG81">
            <v>0.8</v>
          </cell>
          <cell r="AH81">
            <v>0.8</v>
          </cell>
          <cell r="AI81">
            <v>0.8</v>
          </cell>
          <cell r="AJ81">
            <v>0.8</v>
          </cell>
          <cell r="AK81">
            <v>0.8</v>
          </cell>
          <cell r="AL81">
            <v>0.8</v>
          </cell>
          <cell r="AM81">
            <v>0.8</v>
          </cell>
          <cell r="AN81">
            <v>0.8</v>
          </cell>
          <cell r="AO81">
            <v>0.8</v>
          </cell>
          <cell r="AP81">
            <v>0.8</v>
          </cell>
          <cell r="AQ81">
            <v>0.8</v>
          </cell>
          <cell r="AR81">
            <v>0.8</v>
          </cell>
          <cell r="AS81">
            <v>0.8</v>
          </cell>
          <cell r="AT81">
            <v>0.8</v>
          </cell>
          <cell r="AU81">
            <v>0.8</v>
          </cell>
          <cell r="AV81">
            <v>0.8</v>
          </cell>
          <cell r="AW81">
            <v>0.8</v>
          </cell>
          <cell r="AX81">
            <v>0.8</v>
          </cell>
          <cell r="AY81">
            <v>0.8</v>
          </cell>
          <cell r="AZ81">
            <v>0.8</v>
          </cell>
          <cell r="BA81">
            <v>0.8</v>
          </cell>
          <cell r="BB81">
            <v>0.8</v>
          </cell>
          <cell r="BC81">
            <v>0.8</v>
          </cell>
          <cell r="BD81">
            <v>0.8</v>
          </cell>
        </row>
        <row r="82">
          <cell r="B82" t="str">
            <v>Average Annual Cost</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16301.0232</v>
          </cell>
          <cell r="AA82">
            <v>21191.330160000001</v>
          </cell>
          <cell r="AB82">
            <v>24451.534800000001</v>
          </cell>
          <cell r="AC82">
            <v>15485.972040000001</v>
          </cell>
          <cell r="AD82">
            <v>30258.774314999995</v>
          </cell>
          <cell r="AE82">
            <v>25820.820748800001</v>
          </cell>
          <cell r="AF82">
            <v>26224.271073</v>
          </cell>
          <cell r="AG82">
            <v>27434.622045599997</v>
          </cell>
          <cell r="AH82">
            <v>27434.622045599997</v>
          </cell>
          <cell r="AI82">
            <v>27959.107467060003</v>
          </cell>
          <cell r="AJ82">
            <v>28757.939108976003</v>
          </cell>
          <cell r="AK82">
            <v>29556.770750891999</v>
          </cell>
          <cell r="AL82">
            <v>30355.602392807999</v>
          </cell>
          <cell r="AM82">
            <v>29157.354929934001</v>
          </cell>
          <cell r="AN82">
            <v>33215.419670867283</v>
          </cell>
          <cell r="AO82">
            <v>33215.419670867283</v>
          </cell>
          <cell r="AP82">
            <v>33215.419670867283</v>
          </cell>
          <cell r="AQ82">
            <v>34797.106321860963</v>
          </cell>
          <cell r="AR82">
            <v>33610.841333615703</v>
          </cell>
          <cell r="AS82">
            <v>36210.738766186565</v>
          </cell>
          <cell r="AT82">
            <v>38755.277165972642</v>
          </cell>
          <cell r="AU82">
            <v>40286.110614028563</v>
          </cell>
          <cell r="AV82">
            <v>41782.451865406765</v>
          </cell>
          <cell r="AW82">
            <v>41364.627346752706</v>
          </cell>
          <cell r="AX82">
            <v>40950.981073285169</v>
          </cell>
          <cell r="AY82">
            <v>40541.47126255231</v>
          </cell>
          <cell r="AZ82">
            <v>40136.05654992679</v>
          </cell>
          <cell r="BA82">
            <v>39734.695984427526</v>
          </cell>
          <cell r="BB82">
            <v>39337.349024583244</v>
          </cell>
          <cell r="BC82">
            <v>38943.975534337413</v>
          </cell>
          <cell r="BD82">
            <v>38554.535778994039</v>
          </cell>
        </row>
        <row r="83">
          <cell r="B83" t="str">
            <v>ROW PV Revenues ($mn)</v>
          </cell>
          <cell r="C83"/>
          <cell r="D83"/>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2.5859124584337874</v>
          </cell>
          <cell r="AA83">
            <v>6.7401181564668988</v>
          </cell>
          <cell r="AB83">
            <v>12.994049287183257</v>
          </cell>
          <cell r="AC83">
            <v>22.320079902083943</v>
          </cell>
          <cell r="AD83">
            <v>17.501984412023436</v>
          </cell>
          <cell r="AE83">
            <v>28.776481786197664</v>
          </cell>
          <cell r="AF83">
            <v>29.116115941946582</v>
          </cell>
          <cell r="AG83">
            <v>32.933902293492466</v>
          </cell>
          <cell r="AH83">
            <v>108.32848443366014</v>
          </cell>
          <cell r="AI83">
            <v>34.862798902527665</v>
          </cell>
          <cell r="AJ83">
            <v>45.991383509461791</v>
          </cell>
          <cell r="AK83">
            <v>51.648259679296707</v>
          </cell>
          <cell r="AL83">
            <v>55.743405074965963</v>
          </cell>
          <cell r="AM83">
            <v>188.24584716625213</v>
          </cell>
          <cell r="AN83">
            <v>62.715052441477411</v>
          </cell>
          <cell r="AO83">
            <v>72.591482530844644</v>
          </cell>
          <cell r="AP83">
            <v>76.815189336712365</v>
          </cell>
          <cell r="AQ83">
            <v>84.919461126617406</v>
          </cell>
          <cell r="AR83">
            <v>297.04118543565181</v>
          </cell>
          <cell r="AS83">
            <v>410.81472198170701</v>
          </cell>
          <cell r="AT83">
            <v>490.2177528018006</v>
          </cell>
          <cell r="AU83">
            <v>555.04400425061874</v>
          </cell>
          <cell r="AV83">
            <v>634.27257125736412</v>
          </cell>
          <cell r="AW83">
            <v>665.91960120025055</v>
          </cell>
          <cell r="AX83">
            <v>697.56029539442216</v>
          </cell>
          <cell r="AY83">
            <v>718.62661631533376</v>
          </cell>
          <cell r="AZ83">
            <v>729.12173532508007</v>
          </cell>
          <cell r="BA83">
            <v>380.37329903559004</v>
          </cell>
          <cell r="BB83">
            <v>169.03789409141621</v>
          </cell>
          <cell r="BC83">
            <v>63.382871363252647</v>
          </cell>
          <cell r="BD83">
            <v>21.125511025372102</v>
          </cell>
          <cell r="BI83"/>
        </row>
        <row r="84">
          <cell r="B84" t="str">
            <v>% growth</v>
          </cell>
          <cell r="C84"/>
          <cell r="D84"/>
          <cell r="E84"/>
          <cell r="F84"/>
          <cell r="G84"/>
          <cell r="H84"/>
          <cell r="I84"/>
          <cell r="J84"/>
          <cell r="K84"/>
          <cell r="L84"/>
          <cell r="M84"/>
          <cell r="N84"/>
          <cell r="O84"/>
          <cell r="P84"/>
          <cell r="Q84"/>
          <cell r="R84"/>
          <cell r="S84"/>
          <cell r="T84"/>
          <cell r="U84"/>
          <cell r="V84"/>
          <cell r="W84"/>
          <cell r="X84"/>
          <cell r="Y84"/>
          <cell r="Z84"/>
          <cell r="AA84"/>
          <cell r="AB84"/>
          <cell r="AC84"/>
          <cell r="AD84"/>
          <cell r="AE84">
            <v>10.128173226570381</v>
          </cell>
          <cell r="AF84">
            <v>3.3198227784791463</v>
          </cell>
          <cell r="AG84">
            <v>1.5345372766884129</v>
          </cell>
          <cell r="AH84">
            <v>3.8534093474972693</v>
          </cell>
          <cell r="AI84">
            <v>0.99193406197858192</v>
          </cell>
          <cell r="AJ84">
            <v>0.59822815906290083</v>
          </cell>
          <cell r="AK84">
            <v>0.77387189219455066</v>
          </cell>
          <cell r="AL84">
            <v>0.69258427313609028</v>
          </cell>
          <cell r="AM84">
            <v>0.73773175310629413</v>
          </cell>
          <cell r="AN84">
            <v>0.79891042646407739</v>
          </cell>
          <cell r="AO84">
            <v>0.57837135984201082</v>
          </cell>
          <cell r="AP84">
            <v>0.48727546317507131</v>
          </cell>
          <cell r="AQ84">
            <v>0.52339924359508205</v>
          </cell>
          <cell r="AR84">
            <v>0.57794283330625329</v>
          </cell>
          <cell r="AS84">
            <v>0.38302276628471787</v>
          </cell>
          <cell r="AT84">
            <v>0.19328185328185321</v>
          </cell>
          <cell r="AU84">
            <v>0.13223970588235301</v>
          </cell>
          <cell r="AV84">
            <v>0.14274285714285706</v>
          </cell>
          <cell r="AW84">
            <v>4.9895000000000467E-2</v>
          </cell>
          <cell r="AX84">
            <v>4.7514285714285176E-2</v>
          </cell>
          <cell r="AY84">
            <v>3.0200000000000005E-2</v>
          </cell>
          <cell r="AZ84">
            <v>1.4604411764705727E-2</v>
          </cell>
          <cell r="BA84">
            <v>-0.47831304347826087</v>
          </cell>
          <cell r="BB84">
            <v>-0.55560000000000009</v>
          </cell>
          <cell r="BC84">
            <v>-0.62503750000000002</v>
          </cell>
          <cell r="BD84">
            <v>-0.66670000000000007</v>
          </cell>
          <cell r="BI84"/>
        </row>
        <row r="85">
          <cell r="B85"/>
          <cell r="D85"/>
          <cell r="E85"/>
          <cell r="F85"/>
          <cell r="G85"/>
          <cell r="H85"/>
          <cell r="I85"/>
          <cell r="J85"/>
          <cell r="K85"/>
          <cell r="L85"/>
          <cell r="M85"/>
          <cell r="N85"/>
          <cell r="O85"/>
          <cell r="P85"/>
          <cell r="Q85"/>
          <cell r="R85"/>
          <cell r="S85"/>
          <cell r="T85"/>
          <cell r="U85"/>
          <cell r="V85"/>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row>
        <row r="86">
          <cell r="E86"/>
          <cell r="F86"/>
          <cell r="G86"/>
          <cell r="H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F86" t="str">
            <v>Peak US PV sales</v>
          </cell>
        </row>
        <row r="87">
          <cell r="B87" t="str">
            <v>Total WW PV Revenues</v>
          </cell>
          <cell r="C87"/>
          <cell r="D87"/>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5.5301582504829128</v>
          </cell>
          <cell r="V87">
            <v>10.175487848883739</v>
          </cell>
          <cell r="W87">
            <v>13.946547110828407</v>
          </cell>
          <cell r="X87">
            <v>29.652193210195058</v>
          </cell>
          <cell r="Y87">
            <v>21.778028211419457</v>
          </cell>
          <cell r="Z87">
            <v>43.435541469779778</v>
          </cell>
          <cell r="AA87">
            <v>61.817654090939115</v>
          </cell>
          <cell r="AB87">
            <v>81.949667028524431</v>
          </cell>
          <cell r="AC87">
            <v>208.98089080066276</v>
          </cell>
          <cell r="AD87">
            <v>87.943127337899369</v>
          </cell>
          <cell r="AE87">
            <v>113.64456916207553</v>
          </cell>
          <cell r="AF87">
            <v>125.19519202406545</v>
          </cell>
          <cell r="AG87">
            <v>136.61043744695542</v>
          </cell>
          <cell r="AH87">
            <v>463.39332597099582</v>
          </cell>
          <cell r="AI87">
            <v>155.18631973692223</v>
          </cell>
          <cell r="AJ87">
            <v>180.56422510202617</v>
          </cell>
          <cell r="AK87">
            <v>211.46806161189633</v>
          </cell>
          <cell r="AL87">
            <v>217.5013887930416</v>
          </cell>
          <cell r="AM87">
            <v>764.71999524388639</v>
          </cell>
          <cell r="AN87">
            <v>234.93246380337925</v>
          </cell>
          <cell r="AO87">
            <v>253.11155212489606</v>
          </cell>
          <cell r="AP87">
            <v>260.48591664134256</v>
          </cell>
          <cell r="AQ87">
            <v>277.3604996360728</v>
          </cell>
          <cell r="AR87">
            <v>1025.8904322056908</v>
          </cell>
          <cell r="AS87">
            <v>1226.6869577470206</v>
          </cell>
          <cell r="AT87">
            <v>1407.9738581129002</v>
          </cell>
          <cell r="AU87">
            <v>1584.4802228572512</v>
          </cell>
          <cell r="AV87">
            <v>1784.3141949452315</v>
          </cell>
          <cell r="AW87">
            <v>1905.036055934256</v>
          </cell>
          <cell r="AX87">
            <v>2001.4298426548953</v>
          </cell>
          <cell r="AY87">
            <v>2090.4559187169393</v>
          </cell>
          <cell r="AZ87">
            <v>2172.270747639182</v>
          </cell>
          <cell r="BA87">
            <v>1514.0470231534457</v>
          </cell>
          <cell r="BB87">
            <v>823.32958629657878</v>
          </cell>
          <cell r="BC87">
            <v>393.80017592685971</v>
          </cell>
          <cell r="BD87">
            <v>121.24195430814503</v>
          </cell>
          <cell r="BF87" t="str">
            <v>$2.2bn</v>
          </cell>
          <cell r="BI87"/>
        </row>
        <row r="88">
          <cell r="B88" t="str">
            <v>% growth</v>
          </cell>
          <cell r="C88"/>
          <cell r="D88"/>
          <cell r="E88"/>
          <cell r="F88"/>
          <cell r="G88"/>
          <cell r="H88"/>
          <cell r="I88"/>
          <cell r="J88"/>
          <cell r="K88"/>
          <cell r="L88"/>
          <cell r="M88"/>
          <cell r="N88"/>
          <cell r="O88"/>
          <cell r="P88"/>
          <cell r="Q88"/>
          <cell r="R88"/>
          <cell r="S88"/>
          <cell r="T88"/>
          <cell r="U88"/>
          <cell r="V88"/>
          <cell r="W88"/>
          <cell r="X88" t="e">
            <v>#DIV/0!</v>
          </cell>
          <cell r="Y88" t="e">
            <v>#DIV/0!</v>
          </cell>
          <cell r="Z88">
            <v>6.8543035302808626</v>
          </cell>
          <cell r="AA88">
            <v>5.0751538411714163</v>
          </cell>
          <cell r="AB88">
            <v>4.8759825193503916</v>
          </cell>
          <cell r="AC88">
            <v>6.0477380650821697</v>
          </cell>
          <cell r="AD88">
            <v>3.0381583899219029</v>
          </cell>
          <cell r="AE88">
            <v>1.6163958204859399</v>
          </cell>
          <cell r="AF88">
            <v>1.025233630507759</v>
          </cell>
          <cell r="AG88">
            <v>0.66700417952162105</v>
          </cell>
          <cell r="AH88">
            <v>1.2173956872114462</v>
          </cell>
          <cell r="AI88">
            <v>0.7646213460280733</v>
          </cell>
          <cell r="AJ88">
            <v>0.58885045218933785</v>
          </cell>
          <cell r="AK88">
            <v>0.68910689135128456</v>
          </cell>
          <cell r="AL88">
            <v>0.59212863129506776</v>
          </cell>
          <cell r="AM88">
            <v>0.65026113322087609</v>
          </cell>
          <cell r="AN88">
            <v>0.51387354376111061</v>
          </cell>
          <cell r="AO88">
            <v>0.4017812885242229</v>
          </cell>
          <cell r="AP88">
            <v>0.23179791149458695</v>
          </cell>
          <cell r="AQ88">
            <v>0.27521254542419848</v>
          </cell>
          <cell r="AR88">
            <v>0.34152426847229389</v>
          </cell>
          <cell r="AS88">
            <v>0.19572901670367671</v>
          </cell>
          <cell r="AT88">
            <v>0.14778578937436326</v>
          </cell>
          <cell r="AU88">
            <v>0.12536196160695878</v>
          </cell>
          <cell r="AV88">
            <v>0.12611957486450986</v>
          </cell>
          <cell r="AW88">
            <v>6.7657288907422508E-2</v>
          </cell>
          <cell r="AX88">
            <v>5.0599455280843308E-2</v>
          </cell>
          <cell r="AY88">
            <v>4.4481237445700872E-2</v>
          </cell>
          <cell r="AZ88">
            <v>3.913731363082662E-2</v>
          </cell>
          <cell r="BA88">
            <v>-0.30301182539105309</v>
          </cell>
          <cell r="BB88">
            <v>-0.45620606645244466</v>
          </cell>
          <cell r="BC88">
            <v>-0.521698014402454</v>
          </cell>
          <cell r="BD88">
            <v>-0.69212315859741202</v>
          </cell>
          <cell r="BI88"/>
        </row>
        <row r="89">
          <cell r="E89"/>
          <cell r="F89"/>
          <cell r="G89"/>
          <cell r="H89"/>
        </row>
        <row r="90">
          <cell r="B90" t="str">
            <v>US Essential Thrombocythemia (ET)</v>
          </cell>
          <cell r="C90">
            <v>2009</v>
          </cell>
          <cell r="D90">
            <v>2010</v>
          </cell>
          <cell r="E90" t="str">
            <v>1Q 11</v>
          </cell>
          <cell r="F90" t="str">
            <v>2Q 11</v>
          </cell>
          <cell r="G90" t="str">
            <v>3Q 11</v>
          </cell>
          <cell r="H90" t="str">
            <v>4Q 11</v>
          </cell>
          <cell r="I90">
            <v>2011</v>
          </cell>
          <cell r="J90" t="str">
            <v>1Q 12</v>
          </cell>
          <cell r="K90" t="str">
            <v>2Q 12</v>
          </cell>
          <cell r="L90" t="str">
            <v>3Q 12</v>
          </cell>
          <cell r="M90" t="str">
            <v>4Q 12</v>
          </cell>
          <cell r="N90">
            <v>2012</v>
          </cell>
          <cell r="O90" t="str">
            <v>1Q 13A</v>
          </cell>
          <cell r="P90" t="str">
            <v>2Q 13A</v>
          </cell>
          <cell r="Q90" t="str">
            <v>3Q 13A</v>
          </cell>
          <cell r="R90" t="str">
            <v>4Q 13A</v>
          </cell>
          <cell r="S90">
            <v>2013</v>
          </cell>
          <cell r="T90" t="str">
            <v>1Q 14A</v>
          </cell>
          <cell r="U90" t="str">
            <v>2Q 14A</v>
          </cell>
          <cell r="V90" t="str">
            <v>3Q 14A</v>
          </cell>
          <cell r="W90" t="str">
            <v>4Q 14A</v>
          </cell>
          <cell r="X90">
            <v>2014</v>
          </cell>
          <cell r="Y90" t="str">
            <v>1Q 15A</v>
          </cell>
          <cell r="Z90" t="str">
            <v>2Q 15A</v>
          </cell>
          <cell r="AA90" t="str">
            <v>3Q 15A</v>
          </cell>
          <cell r="AB90" t="str">
            <v>4Q 15A</v>
          </cell>
          <cell r="AC90">
            <v>2015</v>
          </cell>
          <cell r="AD90"/>
          <cell r="AE90"/>
          <cell r="AF90"/>
          <cell r="AG90"/>
          <cell r="AH90">
            <v>2016</v>
          </cell>
          <cell r="AI90"/>
          <cell r="AJ90"/>
          <cell r="AK90"/>
          <cell r="AL90"/>
          <cell r="AM90" t="str">
            <v>2017E</v>
          </cell>
          <cell r="AN90"/>
          <cell r="AO90"/>
          <cell r="AP90"/>
          <cell r="AQ90"/>
          <cell r="AR90" t="str">
            <v>2018E</v>
          </cell>
          <cell r="AS90" t="str">
            <v>2019E</v>
          </cell>
          <cell r="AT90" t="str">
            <v>2020E</v>
          </cell>
          <cell r="AU90" t="str">
            <v>2021E</v>
          </cell>
          <cell r="AV90" t="str">
            <v>2022E</v>
          </cell>
          <cell r="AW90" t="str">
            <v>2023E</v>
          </cell>
          <cell r="AX90" t="str">
            <v>2024E</v>
          </cell>
          <cell r="AY90" t="str">
            <v>2025E</v>
          </cell>
          <cell r="AZ90" t="str">
            <v>2026E</v>
          </cell>
          <cell r="BA90" t="str">
            <v>2027E</v>
          </cell>
          <cell r="BB90" t="str">
            <v>2028E</v>
          </cell>
          <cell r="BC90" t="str">
            <v>2029E</v>
          </cell>
          <cell r="BD90" t="str">
            <v>2030E</v>
          </cell>
        </row>
        <row r="91">
          <cell r="B91" t="str">
            <v>Total ET Population</v>
          </cell>
          <cell r="C91">
            <v>80000</v>
          </cell>
          <cell r="D91">
            <v>80800</v>
          </cell>
          <cell r="E91">
            <v>81304.057439248601</v>
          </cell>
          <cell r="F91">
            <v>81506.559773282919</v>
          </cell>
          <cell r="G91">
            <v>81709.56647569171</v>
          </cell>
          <cell r="H91">
            <v>81913.078802694858</v>
          </cell>
          <cell r="I91">
            <v>81608.315622729511</v>
          </cell>
          <cell r="J91">
            <v>82117.415605330811</v>
          </cell>
          <cell r="K91">
            <v>82321.943753724525</v>
          </cell>
          <cell r="L91">
            <v>82526.98131614663</v>
          </cell>
          <cell r="M91">
            <v>82732.529561384115</v>
          </cell>
          <cell r="N91">
            <v>82424.71755914652</v>
          </cell>
          <cell r="O91">
            <v>82938.91053023134</v>
          </cell>
          <cell r="P91">
            <v>83145.484759041312</v>
          </cell>
          <cell r="Q91">
            <v>83352.573498009864</v>
          </cell>
          <cell r="R91">
            <v>83560.178028616792</v>
          </cell>
          <cell r="S91">
            <v>83249.286703974823</v>
          </cell>
          <cell r="T91">
            <v>83768.623613322328</v>
          </cell>
          <cell r="U91">
            <v>83977.264391345176</v>
          </cell>
          <cell r="V91">
            <v>84186.424826637973</v>
          </cell>
          <cell r="W91">
            <v>84396.10621350033</v>
          </cell>
          <cell r="X91">
            <v>84082.104761201452</v>
          </cell>
          <cell r="Y91">
            <v>84606.637068287644</v>
          </cell>
          <cell r="Z91">
            <v>84817.3650690879</v>
          </cell>
          <cell r="AA91">
            <v>85028.6179257607</v>
          </cell>
          <cell r="AB91">
            <v>85240.396945553701</v>
          </cell>
          <cell r="AC91">
            <v>84922.925808813467</v>
          </cell>
          <cell r="AD91"/>
          <cell r="AE91"/>
          <cell r="AF91"/>
          <cell r="AG91"/>
          <cell r="AH91">
            <v>85772.1550669016</v>
          </cell>
          <cell r="AM91">
            <v>86629.876617570611</v>
          </cell>
          <cell r="AR91">
            <v>87496.175383746318</v>
          </cell>
          <cell r="AS91">
            <v>88371.137137583777</v>
          </cell>
          <cell r="AT91">
            <v>89254.848508959622</v>
          </cell>
          <cell r="AU91">
            <v>90147.396994049224</v>
          </cell>
          <cell r="AV91">
            <v>91048.870963989713</v>
          </cell>
          <cell r="AW91">
            <v>91959.359673629617</v>
          </cell>
          <cell r="AX91">
            <v>92878.953270365921</v>
          </cell>
          <cell r="AY91">
            <v>93807.742803069574</v>
          </cell>
          <cell r="AZ91">
            <v>94745.820231100268</v>
          </cell>
          <cell r="BA91">
            <v>95693.278433411266</v>
          </cell>
          <cell r="BB91">
            <v>96650.211217745382</v>
          </cell>
          <cell r="BC91">
            <v>97616.71332992283</v>
          </cell>
          <cell r="BD91">
            <v>98592.880463222056</v>
          </cell>
        </row>
        <row r="92">
          <cell r="B92" t="str">
            <v>growth</v>
          </cell>
          <cell r="D92">
            <v>0.01</v>
          </cell>
          <cell r="E92">
            <v>0.01</v>
          </cell>
          <cell r="F92">
            <v>0.01</v>
          </cell>
          <cell r="G92">
            <v>0.01</v>
          </cell>
          <cell r="H92">
            <v>0.01</v>
          </cell>
          <cell r="I92">
            <v>1.000390622189995E-2</v>
          </cell>
          <cell r="J92">
            <v>0.01</v>
          </cell>
          <cell r="K92">
            <v>0.01</v>
          </cell>
          <cell r="L92">
            <v>0.01</v>
          </cell>
          <cell r="M92">
            <v>0.01</v>
          </cell>
          <cell r="N92">
            <v>1.0003906221900172E-2</v>
          </cell>
          <cell r="O92">
            <v>0.01</v>
          </cell>
          <cell r="P92">
            <v>0.01</v>
          </cell>
          <cell r="Q92">
            <v>0.01</v>
          </cell>
          <cell r="R92">
            <v>0.01</v>
          </cell>
          <cell r="S92">
            <v>1.0003906221900172E-2</v>
          </cell>
          <cell r="T92">
            <v>0.01</v>
          </cell>
          <cell r="U92">
            <v>0.01</v>
          </cell>
          <cell r="V92">
            <v>0.01</v>
          </cell>
          <cell r="W92">
            <v>0.01</v>
          </cell>
          <cell r="X92">
            <v>1.000390622189995E-2</v>
          </cell>
          <cell r="Y92">
            <v>0.01</v>
          </cell>
          <cell r="Z92">
            <v>0.01</v>
          </cell>
          <cell r="AA92">
            <v>0.01</v>
          </cell>
          <cell r="AB92">
            <v>0.01</v>
          </cell>
          <cell r="AC92">
            <v>0.01</v>
          </cell>
          <cell r="AD92"/>
          <cell r="AE92"/>
          <cell r="AF92"/>
          <cell r="AG92"/>
          <cell r="AH92">
            <v>0.01</v>
          </cell>
          <cell r="AI92"/>
          <cell r="AJ92"/>
          <cell r="AK92"/>
          <cell r="AL92"/>
          <cell r="AM92">
            <v>0.01</v>
          </cell>
          <cell r="AN92"/>
          <cell r="AO92"/>
          <cell r="AP92"/>
          <cell r="AQ92"/>
          <cell r="AR92">
            <v>0.01</v>
          </cell>
          <cell r="AS92">
            <v>0.01</v>
          </cell>
          <cell r="AT92">
            <v>0.01</v>
          </cell>
          <cell r="AU92">
            <v>0.01</v>
          </cell>
          <cell r="AV92">
            <v>0.01</v>
          </cell>
          <cell r="AW92">
            <v>0.01</v>
          </cell>
          <cell r="AX92">
            <v>0.01</v>
          </cell>
          <cell r="AY92">
            <v>0.01</v>
          </cell>
          <cell r="AZ92">
            <v>0.01</v>
          </cell>
          <cell r="BA92">
            <v>0.01</v>
          </cell>
          <cell r="BB92">
            <v>0.01</v>
          </cell>
          <cell r="BC92">
            <v>0.01</v>
          </cell>
          <cell r="BD92">
            <v>0.01</v>
          </cell>
        </row>
        <row r="93">
          <cell r="B93" t="str">
            <v>ET patients on therapy</v>
          </cell>
          <cell r="C93">
            <v>56000</v>
          </cell>
          <cell r="D93">
            <v>56560</v>
          </cell>
          <cell r="E93">
            <v>56912.840207474015</v>
          </cell>
          <cell r="F93">
            <v>57054.591841298039</v>
          </cell>
          <cell r="G93">
            <v>57196.696532984191</v>
          </cell>
          <cell r="H93">
            <v>57339.155161886396</v>
          </cell>
          <cell r="I93">
            <v>57125.820935910662</v>
          </cell>
          <cell r="J93">
            <v>57482.190923731563</v>
          </cell>
          <cell r="K93">
            <v>57625.360627607166</v>
          </cell>
          <cell r="L93">
            <v>57768.886921302634</v>
          </cell>
          <cell r="M93">
            <v>57912.770692968879</v>
          </cell>
          <cell r="N93">
            <v>57697.302291402557</v>
          </cell>
          <cell r="O93">
            <v>58057.237371161937</v>
          </cell>
          <cell r="P93">
            <v>58201.839331328913</v>
          </cell>
          <cell r="Q93">
            <v>58346.801448606901</v>
          </cell>
          <cell r="R93">
            <v>58492.124620031747</v>
          </cell>
          <cell r="S93">
            <v>58274.500692782371</v>
          </cell>
          <cell r="T93">
            <v>58638.036529325625</v>
          </cell>
          <cell r="U93">
            <v>58784.08507394162</v>
          </cell>
          <cell r="V93">
            <v>58930.497378646578</v>
          </cell>
          <cell r="W93">
            <v>59077.274349450228</v>
          </cell>
          <cell r="X93">
            <v>58857.473332841008</v>
          </cell>
          <cell r="Y93">
            <v>59224.645947801349</v>
          </cell>
          <cell r="Z93">
            <v>59372.155548361523</v>
          </cell>
          <cell r="AA93">
            <v>59520.032548032483</v>
          </cell>
          <cell r="AB93">
            <v>59668.277861887589</v>
          </cell>
          <cell r="AC93">
            <v>59446.048066169424</v>
          </cell>
          <cell r="AD93"/>
          <cell r="AE93"/>
          <cell r="AF93"/>
          <cell r="AG93"/>
          <cell r="AH93">
            <v>60040.508546831115</v>
          </cell>
          <cell r="AM93">
            <v>60640.913632299424</v>
          </cell>
          <cell r="AR93">
            <v>61247.32276862242</v>
          </cell>
          <cell r="AS93">
            <v>61859.79599630864</v>
          </cell>
          <cell r="AT93">
            <v>62478.393956271728</v>
          </cell>
          <cell r="AU93">
            <v>63103.177895834451</v>
          </cell>
          <cell r="AV93">
            <v>63734.209674792794</v>
          </cell>
          <cell r="AW93">
            <v>64371.551771540726</v>
          </cell>
          <cell r="AX93">
            <v>65015.267289256139</v>
          </cell>
          <cell r="AY93">
            <v>65665.419962148691</v>
          </cell>
          <cell r="AZ93">
            <v>66322.074161770186</v>
          </cell>
          <cell r="BA93">
            <v>66985.294903387883</v>
          </cell>
          <cell r="BB93">
            <v>67655.147852421767</v>
          </cell>
          <cell r="BC93">
            <v>68331.699330945979</v>
          </cell>
          <cell r="BD93">
            <v>69015.016324255441</v>
          </cell>
        </row>
        <row r="94">
          <cell r="B94" t="str">
            <v>% treated</v>
          </cell>
          <cell r="C94">
            <v>0.7</v>
          </cell>
          <cell r="D94">
            <v>0.7</v>
          </cell>
          <cell r="E94">
            <v>0.7</v>
          </cell>
          <cell r="F94">
            <v>0.7</v>
          </cell>
          <cell r="G94">
            <v>0.7</v>
          </cell>
          <cell r="H94">
            <v>0.7</v>
          </cell>
          <cell r="I94">
            <v>0.70000000000000007</v>
          </cell>
          <cell r="J94">
            <v>0.7</v>
          </cell>
          <cell r="K94">
            <v>0.7</v>
          </cell>
          <cell r="L94">
            <v>0.7</v>
          </cell>
          <cell r="M94">
            <v>0.7</v>
          </cell>
          <cell r="N94">
            <v>0.7</v>
          </cell>
          <cell r="O94">
            <v>0.7</v>
          </cell>
          <cell r="P94">
            <v>0.7</v>
          </cell>
          <cell r="Q94">
            <v>0.7</v>
          </cell>
          <cell r="R94">
            <v>0.7</v>
          </cell>
          <cell r="S94">
            <v>0.7</v>
          </cell>
          <cell r="T94">
            <v>0.7</v>
          </cell>
          <cell r="U94">
            <v>0.7</v>
          </cell>
          <cell r="V94">
            <v>0.7</v>
          </cell>
          <cell r="W94">
            <v>0.7</v>
          </cell>
          <cell r="X94">
            <v>0.69999999999999984</v>
          </cell>
          <cell r="Y94">
            <v>0.7</v>
          </cell>
          <cell r="Z94">
            <v>0.7</v>
          </cell>
          <cell r="AA94">
            <v>0.7</v>
          </cell>
          <cell r="AB94">
            <v>0.7</v>
          </cell>
          <cell r="AC94">
            <v>0.7</v>
          </cell>
          <cell r="AD94"/>
          <cell r="AE94"/>
          <cell r="AF94"/>
          <cell r="AG94"/>
          <cell r="AH94">
            <v>0.7</v>
          </cell>
          <cell r="AI94"/>
          <cell r="AJ94"/>
          <cell r="AK94"/>
          <cell r="AL94"/>
          <cell r="AM94">
            <v>0.7</v>
          </cell>
          <cell r="AN94"/>
          <cell r="AO94"/>
          <cell r="AP94"/>
          <cell r="AQ94"/>
          <cell r="AR94">
            <v>0.7</v>
          </cell>
          <cell r="AS94">
            <v>0.7</v>
          </cell>
          <cell r="AT94">
            <v>0.7</v>
          </cell>
          <cell r="AU94">
            <v>0.7</v>
          </cell>
          <cell r="AV94">
            <v>0.7</v>
          </cell>
          <cell r="AW94">
            <v>0.7</v>
          </cell>
          <cell r="AX94">
            <v>0.7</v>
          </cell>
          <cell r="AY94">
            <v>0.7</v>
          </cell>
          <cell r="AZ94">
            <v>0.7</v>
          </cell>
          <cell r="BA94">
            <v>0.7</v>
          </cell>
          <cell r="BB94">
            <v>0.7</v>
          </cell>
          <cell r="BC94">
            <v>0.7</v>
          </cell>
          <cell r="BD94">
            <v>0.7</v>
          </cell>
        </row>
        <row r="95">
          <cell r="B95" t="str">
            <v>Eligible patients for Jakafi</v>
          </cell>
          <cell r="C95">
            <v>14000</v>
          </cell>
          <cell r="D95">
            <v>14140</v>
          </cell>
          <cell r="E95">
            <v>14228.210051868504</v>
          </cell>
          <cell r="F95">
            <v>14263.64796032451</v>
          </cell>
          <cell r="G95">
            <v>14299.174133246048</v>
          </cell>
          <cell r="H95">
            <v>14334.788790471599</v>
          </cell>
          <cell r="I95">
            <v>14281.455233977666</v>
          </cell>
          <cell r="J95">
            <v>14370.547730932891</v>
          </cell>
          <cell r="K95">
            <v>14406.340156901791</v>
          </cell>
          <cell r="L95">
            <v>14442.221730325658</v>
          </cell>
          <cell r="M95">
            <v>14478.19267324222</v>
          </cell>
          <cell r="N95">
            <v>14424.325572850639</v>
          </cell>
          <cell r="O95">
            <v>14514.309342790484</v>
          </cell>
          <cell r="P95">
            <v>14550.459832832228</v>
          </cell>
          <cell r="Q95">
            <v>14586.700362151725</v>
          </cell>
          <cell r="R95">
            <v>14623.031155007937</v>
          </cell>
          <cell r="S95">
            <v>14568.625173195593</v>
          </cell>
          <cell r="T95">
            <v>14659.509132331406</v>
          </cell>
          <cell r="U95">
            <v>14696.021268485405</v>
          </cell>
          <cell r="V95">
            <v>14732.624344661644</v>
          </cell>
          <cell r="W95">
            <v>14769.318587362557</v>
          </cell>
          <cell r="X95">
            <v>14714.368333210252</v>
          </cell>
          <cell r="Y95">
            <v>14806.161486950337</v>
          </cell>
          <cell r="Z95">
            <v>14843.038887090381</v>
          </cell>
          <cell r="AA95">
            <v>14880.008137008121</v>
          </cell>
          <cell r="AB95">
            <v>14917.069465471897</v>
          </cell>
          <cell r="AC95">
            <v>14861.512016542356</v>
          </cell>
          <cell r="AD95"/>
          <cell r="AE95"/>
          <cell r="AF95"/>
          <cell r="AG95"/>
          <cell r="AH95">
            <v>15010.127136707779</v>
          </cell>
          <cell r="AM95">
            <v>15160.228408074856</v>
          </cell>
          <cell r="AR95">
            <v>15311.830692155605</v>
          </cell>
          <cell r="AS95">
            <v>15464.94899907716</v>
          </cell>
          <cell r="AT95">
            <v>15619.598489067932</v>
          </cell>
          <cell r="AU95">
            <v>15775.794473958613</v>
          </cell>
          <cell r="AV95">
            <v>15933.552418698198</v>
          </cell>
          <cell r="AW95">
            <v>16092.887942885181</v>
          </cell>
          <cell r="AX95">
            <v>16253.816822314035</v>
          </cell>
          <cell r="AY95">
            <v>16416.354990537173</v>
          </cell>
          <cell r="AZ95">
            <v>16580.518540442547</v>
          </cell>
          <cell r="BA95">
            <v>16746.323725846971</v>
          </cell>
          <cell r="BB95">
            <v>16913.786963105442</v>
          </cell>
          <cell r="BC95">
            <v>17082.924832736495</v>
          </cell>
          <cell r="BD95">
            <v>17253.75408106386</v>
          </cell>
        </row>
        <row r="96">
          <cell r="C96">
            <v>0.25</v>
          </cell>
          <cell r="D96">
            <v>0.25</v>
          </cell>
          <cell r="E96">
            <v>0.25</v>
          </cell>
          <cell r="F96">
            <v>0.25</v>
          </cell>
          <cell r="G96">
            <v>0.25</v>
          </cell>
          <cell r="H96">
            <v>0.25</v>
          </cell>
          <cell r="I96">
            <v>0.25</v>
          </cell>
          <cell r="J96">
            <v>0.25</v>
          </cell>
          <cell r="K96">
            <v>0.25</v>
          </cell>
          <cell r="L96">
            <v>0.25</v>
          </cell>
          <cell r="M96">
            <v>0.25</v>
          </cell>
          <cell r="N96">
            <v>0.25</v>
          </cell>
          <cell r="O96">
            <v>0.25</v>
          </cell>
          <cell r="P96">
            <v>0.25</v>
          </cell>
          <cell r="Q96">
            <v>0.25</v>
          </cell>
          <cell r="R96">
            <v>0.25</v>
          </cell>
          <cell r="S96">
            <v>0.25</v>
          </cell>
          <cell r="T96">
            <v>0.25</v>
          </cell>
          <cell r="U96">
            <v>0.25</v>
          </cell>
          <cell r="V96">
            <v>0.25</v>
          </cell>
          <cell r="W96">
            <v>0.25</v>
          </cell>
          <cell r="X96">
            <v>0.25</v>
          </cell>
          <cell r="Y96">
            <v>0.25</v>
          </cell>
          <cell r="Z96">
            <v>0.25</v>
          </cell>
          <cell r="AA96">
            <v>0.25</v>
          </cell>
          <cell r="AB96">
            <v>0.25</v>
          </cell>
          <cell r="AC96">
            <v>0.25</v>
          </cell>
          <cell r="AD96"/>
          <cell r="AE96"/>
          <cell r="AF96"/>
          <cell r="AG96"/>
          <cell r="AH96">
            <v>0.25</v>
          </cell>
          <cell r="AI96"/>
          <cell r="AJ96"/>
          <cell r="AK96"/>
          <cell r="AL96"/>
          <cell r="AM96">
            <v>0.25</v>
          </cell>
          <cell r="AN96"/>
          <cell r="AO96"/>
          <cell r="AP96"/>
          <cell r="AQ96"/>
          <cell r="AR96">
            <v>0.25</v>
          </cell>
          <cell r="AS96">
            <v>0.25</v>
          </cell>
          <cell r="AT96">
            <v>0.25</v>
          </cell>
          <cell r="AU96">
            <v>0.25</v>
          </cell>
          <cell r="AV96">
            <v>0.25</v>
          </cell>
          <cell r="AW96">
            <v>0.25</v>
          </cell>
          <cell r="AX96">
            <v>0.25</v>
          </cell>
          <cell r="AY96">
            <v>0.25</v>
          </cell>
          <cell r="AZ96">
            <v>0.25</v>
          </cell>
          <cell r="BA96">
            <v>0.25</v>
          </cell>
          <cell r="BB96">
            <v>0.25</v>
          </cell>
          <cell r="BC96">
            <v>0.25</v>
          </cell>
          <cell r="BD96">
            <v>0.25</v>
          </cell>
        </row>
        <row r="97">
          <cell r="B97" t="str">
            <v>Patients on Jakafi</v>
          </cell>
          <cell r="C97">
            <v>0</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cell r="AE97"/>
          <cell r="AF97"/>
          <cell r="AG97"/>
          <cell r="AH97">
            <v>0</v>
          </cell>
          <cell r="AM97">
            <v>0</v>
          </cell>
          <cell r="AR97">
            <v>0</v>
          </cell>
          <cell r="AS97">
            <v>0</v>
          </cell>
          <cell r="AT97">
            <v>0</v>
          </cell>
          <cell r="AU97">
            <v>0</v>
          </cell>
          <cell r="AV97">
            <v>0</v>
          </cell>
          <cell r="AW97">
            <v>0</v>
          </cell>
          <cell r="AX97">
            <v>0</v>
          </cell>
          <cell r="AY97">
            <v>0</v>
          </cell>
          <cell r="AZ97">
            <v>0</v>
          </cell>
          <cell r="BA97">
            <v>0</v>
          </cell>
          <cell r="BB97">
            <v>0</v>
          </cell>
          <cell r="BC97">
            <v>0</v>
          </cell>
          <cell r="BD97">
            <v>0</v>
          </cell>
        </row>
        <row r="98">
          <cell r="B98" t="str">
            <v>% penetration</v>
          </cell>
          <cell r="C98">
            <v>0</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cell r="AE98"/>
          <cell r="AF98"/>
          <cell r="AG98"/>
          <cell r="AH98">
            <v>0</v>
          </cell>
          <cell r="AI98"/>
          <cell r="AJ98"/>
          <cell r="AK98"/>
          <cell r="AL98"/>
          <cell r="AM98">
            <v>0</v>
          </cell>
          <cell r="AN98"/>
          <cell r="AO98"/>
          <cell r="AP98"/>
          <cell r="AQ98"/>
          <cell r="AR98">
            <v>0</v>
          </cell>
          <cell r="AS98">
            <v>0</v>
          </cell>
          <cell r="AT98">
            <v>0</v>
          </cell>
          <cell r="AU98">
            <v>0</v>
          </cell>
          <cell r="AV98">
            <v>0</v>
          </cell>
          <cell r="AW98">
            <v>0</v>
          </cell>
          <cell r="AX98">
            <v>0</v>
          </cell>
          <cell r="AY98">
            <v>0</v>
          </cell>
          <cell r="AZ98">
            <v>0</v>
          </cell>
          <cell r="BA98">
            <v>0</v>
          </cell>
          <cell r="BB98">
            <v>0</v>
          </cell>
          <cell r="BC98">
            <v>0</v>
          </cell>
          <cell r="BD98">
            <v>0</v>
          </cell>
        </row>
        <row r="99">
          <cell r="B99" t="str">
            <v>Monthly Cost</v>
          </cell>
          <cell r="C99">
            <v>6300</v>
          </cell>
          <cell r="D99">
            <v>6300</v>
          </cell>
          <cell r="E99">
            <v>6300</v>
          </cell>
          <cell r="F99">
            <v>6300</v>
          </cell>
          <cell r="G99">
            <v>6300</v>
          </cell>
          <cell r="H99">
            <v>6300</v>
          </cell>
          <cell r="I99">
            <v>6300</v>
          </cell>
          <cell r="J99">
            <v>6372.6415094339627</v>
          </cell>
          <cell r="K99">
            <v>6517.2413793103442</v>
          </cell>
          <cell r="L99">
            <v>6489</v>
          </cell>
          <cell r="M99">
            <v>6811.6021505376339</v>
          </cell>
          <cell r="N99">
            <v>6547.6212598204856</v>
          </cell>
          <cell r="O99">
            <v>6905.1500000000005</v>
          </cell>
          <cell r="P99">
            <v>6981.45</v>
          </cell>
          <cell r="Q99">
            <v>7425.9112500000001</v>
          </cell>
          <cell r="R99">
            <v>7669.89</v>
          </cell>
          <cell r="S99">
            <v>7245.6003124999997</v>
          </cell>
          <cell r="T99">
            <v>7344.0450000000001</v>
          </cell>
          <cell r="U99">
            <v>7859.2960000000003</v>
          </cell>
          <cell r="V99">
            <v>7964.3200000000006</v>
          </cell>
          <cell r="W99">
            <v>8388.7200000000012</v>
          </cell>
          <cell r="X99">
            <v>7889.0952500000003</v>
          </cell>
          <cell r="Y99">
            <v>8204.5095000000001</v>
          </cell>
          <cell r="Z99">
            <v>8591.011919999999</v>
          </cell>
          <cell r="AA99">
            <v>8697.3000000000011</v>
          </cell>
          <cell r="AB99">
            <v>8988.3000000000011</v>
          </cell>
          <cell r="AC99">
            <v>8620.2803550000008</v>
          </cell>
          <cell r="AD99"/>
          <cell r="AE99"/>
          <cell r="AF99"/>
          <cell r="AG99"/>
          <cell r="AH99">
            <v>9305.3473020000001</v>
          </cell>
          <cell r="AM99">
            <v>9902.2964025000001</v>
          </cell>
          <cell r="AR99">
            <v>10556.5713435</v>
          </cell>
          <cell r="AS99">
            <v>10705.819421115</v>
          </cell>
          <cell r="AT99">
            <v>11026.994003748452</v>
          </cell>
          <cell r="AU99">
            <v>11357.803823860906</v>
          </cell>
          <cell r="AV99">
            <v>11698.537938576734</v>
          </cell>
          <cell r="AW99">
            <v>12049.494076734034</v>
          </cell>
          <cell r="AX99">
            <v>12410.978899036056</v>
          </cell>
          <cell r="AY99">
            <v>12783.308266007138</v>
          </cell>
          <cell r="AZ99">
            <v>13166.807513987353</v>
          </cell>
          <cell r="BA99">
            <v>13166.807513987353</v>
          </cell>
          <cell r="BB99">
            <v>13166.807513987353</v>
          </cell>
          <cell r="BC99">
            <v>13166.807513987353</v>
          </cell>
          <cell r="BD99">
            <v>13166.807513987353</v>
          </cell>
        </row>
        <row r="100">
          <cell r="B100" t="str">
            <v>growth</v>
          </cell>
          <cell r="D100">
            <v>0</v>
          </cell>
          <cell r="E100"/>
          <cell r="F100"/>
          <cell r="G100"/>
          <cell r="H100"/>
          <cell r="I100">
            <v>0</v>
          </cell>
          <cell r="J100"/>
          <cell r="K100"/>
          <cell r="L100"/>
          <cell r="M100"/>
          <cell r="N100">
            <v>3.930496187626753E-2</v>
          </cell>
          <cell r="O100"/>
          <cell r="P100"/>
          <cell r="Q100"/>
          <cell r="R100"/>
          <cell r="S100">
            <v>0.10660040112012381</v>
          </cell>
          <cell r="T100"/>
          <cell r="U100"/>
          <cell r="V100"/>
          <cell r="W100"/>
          <cell r="X100">
            <v>8.8811818171898427E-2</v>
          </cell>
          <cell r="Y100"/>
          <cell r="Z100"/>
          <cell r="AA100"/>
          <cell r="AB100"/>
          <cell r="AC100">
            <v>9.2683011401085702E-2</v>
          </cell>
          <cell r="AD100"/>
          <cell r="AE100"/>
          <cell r="AF100"/>
          <cell r="AG100"/>
          <cell r="AH100">
            <v>7.94715390668983E-2</v>
          </cell>
          <cell r="AI100"/>
          <cell r="AJ100"/>
          <cell r="AK100"/>
          <cell r="AL100"/>
          <cell r="AM100">
            <v>6.4151189754271476E-2</v>
          </cell>
          <cell r="AN100"/>
          <cell r="AO100"/>
          <cell r="AP100"/>
          <cell r="AQ100"/>
          <cell r="AR100">
            <v>6.6073051583753539E-2</v>
          </cell>
          <cell r="AS100">
            <v>1.4137931034482909E-2</v>
          </cell>
          <cell r="AT100">
            <v>3.0000000000000249E-2</v>
          </cell>
          <cell r="AU100">
            <v>3.0000000000000027E-2</v>
          </cell>
          <cell r="AV100">
            <v>3.0000000000000027E-2</v>
          </cell>
          <cell r="AW100">
            <v>2.9999999999999805E-2</v>
          </cell>
          <cell r="AX100">
            <v>3.0000000000000027E-2</v>
          </cell>
          <cell r="AY100">
            <v>3.0000000000000027E-2</v>
          </cell>
          <cell r="AZ100">
            <v>3.0000000000000027E-2</v>
          </cell>
          <cell r="BA100">
            <v>0</v>
          </cell>
          <cell r="BB100">
            <v>0</v>
          </cell>
          <cell r="BC100">
            <v>0</v>
          </cell>
          <cell r="BD100">
            <v>0</v>
          </cell>
        </row>
        <row r="101">
          <cell r="B101" t="str">
            <v>Avg duration (months)</v>
          </cell>
          <cell r="C101"/>
          <cell r="D101"/>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8.0500000000000007</v>
          </cell>
          <cell r="AD101"/>
          <cell r="AE101"/>
          <cell r="AF101"/>
          <cell r="AG101"/>
          <cell r="AH101">
            <v>9.15</v>
          </cell>
          <cell r="AI101"/>
          <cell r="AJ101"/>
          <cell r="AK101"/>
          <cell r="AL101"/>
          <cell r="AM101">
            <v>9.5</v>
          </cell>
          <cell r="AN101"/>
          <cell r="AO101"/>
          <cell r="AP101"/>
          <cell r="AQ101"/>
          <cell r="AR101">
            <v>10</v>
          </cell>
          <cell r="AS101">
            <v>10.25</v>
          </cell>
          <cell r="AT101">
            <v>10.5</v>
          </cell>
          <cell r="AU101">
            <v>10.75</v>
          </cell>
          <cell r="AV101">
            <v>11</v>
          </cell>
          <cell r="AW101">
            <v>11</v>
          </cell>
          <cell r="AX101">
            <v>11</v>
          </cell>
          <cell r="AY101">
            <v>11</v>
          </cell>
          <cell r="AZ101">
            <v>11</v>
          </cell>
          <cell r="BA101">
            <v>11</v>
          </cell>
          <cell r="BB101">
            <v>11</v>
          </cell>
          <cell r="BC101">
            <v>11</v>
          </cell>
          <cell r="BD101">
            <v>11</v>
          </cell>
        </row>
        <row r="102">
          <cell r="B102" t="str">
            <v>Average Annual Cost</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69393.256857750006</v>
          </cell>
          <cell r="AD102"/>
          <cell r="AE102"/>
          <cell r="AF102"/>
          <cell r="AG102"/>
          <cell r="AH102">
            <v>85143.927813300004</v>
          </cell>
          <cell r="AM102">
            <v>94071.815823750003</v>
          </cell>
          <cell r="AR102">
            <v>105565.713435</v>
          </cell>
          <cell r="AS102">
            <v>109734.64906642876</v>
          </cell>
          <cell r="AT102">
            <v>115783.43703935875</v>
          </cell>
          <cell r="AU102">
            <v>122096.39110650474</v>
          </cell>
          <cell r="AV102">
            <v>128683.91732434407</v>
          </cell>
          <cell r="AW102">
            <v>132544.43484407436</v>
          </cell>
          <cell r="AX102">
            <v>136520.76788939661</v>
          </cell>
          <cell r="AY102">
            <v>140616.39092607851</v>
          </cell>
          <cell r="AZ102">
            <v>144834.88265386087</v>
          </cell>
          <cell r="BA102">
            <v>144834.88265386087</v>
          </cell>
          <cell r="BB102">
            <v>144834.88265386087</v>
          </cell>
          <cell r="BC102">
            <v>144834.88265386087</v>
          </cell>
          <cell r="BD102">
            <v>144834.88265386087</v>
          </cell>
        </row>
        <row r="103">
          <cell r="B103" t="str">
            <v>US ET Revenues ($mn)</v>
          </cell>
          <cell r="C103"/>
          <cell r="D103"/>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cell r="AE103"/>
          <cell r="AF103"/>
          <cell r="AG103"/>
          <cell r="AH103">
            <v>0</v>
          </cell>
          <cell r="AI103"/>
          <cell r="AJ103"/>
          <cell r="AK103"/>
          <cell r="AL103"/>
          <cell r="AM103">
            <v>0</v>
          </cell>
          <cell r="AN103"/>
          <cell r="AO103"/>
          <cell r="AP103"/>
          <cell r="AQ103"/>
          <cell r="AR103">
            <v>0</v>
          </cell>
          <cell r="AS103">
            <v>0</v>
          </cell>
          <cell r="AT103">
            <v>0</v>
          </cell>
          <cell r="AU103">
            <v>0</v>
          </cell>
          <cell r="AV103">
            <v>0</v>
          </cell>
          <cell r="AW103">
            <v>0</v>
          </cell>
          <cell r="AX103">
            <v>0</v>
          </cell>
          <cell r="AY103">
            <v>0</v>
          </cell>
          <cell r="AZ103">
            <v>0</v>
          </cell>
          <cell r="BA103">
            <v>0</v>
          </cell>
          <cell r="BB103">
            <v>0</v>
          </cell>
          <cell r="BC103">
            <v>0</v>
          </cell>
          <cell r="BD103">
            <v>0</v>
          </cell>
        </row>
        <row r="104">
          <cell r="B104" t="str">
            <v>growth</v>
          </cell>
          <cell r="D104"/>
          <cell r="E104"/>
          <cell r="F104"/>
          <cell r="G104"/>
          <cell r="H104"/>
          <cell r="I104"/>
          <cell r="J104"/>
          <cell r="K104"/>
          <cell r="L104"/>
          <cell r="M104"/>
          <cell r="N104"/>
          <cell r="O104"/>
          <cell r="P104"/>
          <cell r="Q104"/>
          <cell r="R104"/>
          <cell r="S104"/>
          <cell r="T104"/>
          <cell r="U104"/>
          <cell r="V104"/>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row>
        <row r="105">
          <cell r="E105"/>
          <cell r="F105"/>
          <cell r="G105"/>
          <cell r="H105"/>
        </row>
        <row r="106">
          <cell r="B106" t="str">
            <v>ROW Essential Thrombocythemia (ET)</v>
          </cell>
          <cell r="C106">
            <v>2009</v>
          </cell>
          <cell r="D106">
            <v>2010</v>
          </cell>
          <cell r="E106" t="str">
            <v>1Q 11</v>
          </cell>
          <cell r="F106" t="str">
            <v>2Q 11</v>
          </cell>
          <cell r="G106" t="str">
            <v>3Q 11</v>
          </cell>
          <cell r="H106" t="str">
            <v>4Q 11</v>
          </cell>
          <cell r="I106">
            <v>2011</v>
          </cell>
          <cell r="J106" t="str">
            <v>1Q 12</v>
          </cell>
          <cell r="K106" t="str">
            <v>2Q 12</v>
          </cell>
          <cell r="L106" t="str">
            <v>3Q 12</v>
          </cell>
          <cell r="M106" t="str">
            <v>4Q 12</v>
          </cell>
          <cell r="N106">
            <v>2012</v>
          </cell>
          <cell r="O106" t="str">
            <v>1Q 13A</v>
          </cell>
          <cell r="P106" t="str">
            <v>2Q 13A</v>
          </cell>
          <cell r="Q106" t="str">
            <v>3Q 13A</v>
          </cell>
          <cell r="R106" t="str">
            <v>4Q 13A</v>
          </cell>
          <cell r="S106">
            <v>2013</v>
          </cell>
          <cell r="T106" t="str">
            <v>1Q 14A</v>
          </cell>
          <cell r="U106" t="str">
            <v>2Q 14A</v>
          </cell>
          <cell r="V106" t="str">
            <v>3Q 14A</v>
          </cell>
          <cell r="W106" t="str">
            <v>4Q 14A</v>
          </cell>
          <cell r="X106">
            <v>2014</v>
          </cell>
          <cell r="Y106" t="str">
            <v>1Q 15A</v>
          </cell>
          <cell r="Z106" t="str">
            <v>2Q 15A</v>
          </cell>
          <cell r="AA106" t="str">
            <v>3Q 15A</v>
          </cell>
          <cell r="AB106" t="str">
            <v>4Q 15A</v>
          </cell>
          <cell r="AC106">
            <v>2015</v>
          </cell>
          <cell r="AD106"/>
          <cell r="AE106"/>
          <cell r="AF106"/>
          <cell r="AG106"/>
          <cell r="AH106">
            <v>2016</v>
          </cell>
          <cell r="AI106"/>
          <cell r="AJ106"/>
          <cell r="AK106"/>
          <cell r="AL106"/>
          <cell r="AM106" t="str">
            <v>2017E</v>
          </cell>
          <cell r="AN106"/>
          <cell r="AO106"/>
          <cell r="AP106"/>
          <cell r="AQ106"/>
          <cell r="AR106" t="str">
            <v>2018E</v>
          </cell>
          <cell r="AS106" t="str">
            <v>2019E</v>
          </cell>
          <cell r="AT106" t="str">
            <v>2020E</v>
          </cell>
          <cell r="AU106" t="str">
            <v>2021E</v>
          </cell>
          <cell r="AV106" t="str">
            <v>2022E</v>
          </cell>
          <cell r="AW106" t="str">
            <v>2023E</v>
          </cell>
          <cell r="AX106" t="str">
            <v>2024E</v>
          </cell>
          <cell r="AY106" t="str">
            <v>2025E</v>
          </cell>
          <cell r="AZ106" t="str">
            <v>2026E</v>
          </cell>
          <cell r="BA106" t="str">
            <v>2027E</v>
          </cell>
          <cell r="BB106" t="str">
            <v>2028E</v>
          </cell>
          <cell r="BC106" t="str">
            <v>2029E</v>
          </cell>
          <cell r="BD106" t="str">
            <v>2030E</v>
          </cell>
        </row>
        <row r="107">
          <cell r="B107" t="str">
            <v>Total ET Population</v>
          </cell>
          <cell r="C107">
            <v>160000</v>
          </cell>
          <cell r="D107">
            <v>161600</v>
          </cell>
          <cell r="E107">
            <v>162608.1148784972</v>
          </cell>
          <cell r="F107">
            <v>163013.11954656584</v>
          </cell>
          <cell r="G107">
            <v>163419.13295138342</v>
          </cell>
          <cell r="H107">
            <v>163826.15760538972</v>
          </cell>
          <cell r="I107">
            <v>163216.63124545902</v>
          </cell>
          <cell r="J107">
            <v>164234.83121066162</v>
          </cell>
          <cell r="K107">
            <v>164643.88750744905</v>
          </cell>
          <cell r="L107">
            <v>165053.96263229326</v>
          </cell>
          <cell r="M107">
            <v>165465.05912276823</v>
          </cell>
          <cell r="N107">
            <v>164849.43511829304</v>
          </cell>
          <cell r="O107">
            <v>165877.82106046268</v>
          </cell>
          <cell r="P107">
            <v>166290.96951808262</v>
          </cell>
          <cell r="Q107">
            <v>166705.14699601973</v>
          </cell>
          <cell r="R107">
            <v>167120.35605723358</v>
          </cell>
          <cell r="S107">
            <v>166498.57340794965</v>
          </cell>
          <cell r="T107">
            <v>167537.24722664466</v>
          </cell>
          <cell r="U107">
            <v>167954.52878269035</v>
          </cell>
          <cell r="V107">
            <v>168372.84965327595</v>
          </cell>
          <cell r="W107">
            <v>168792.21242700066</v>
          </cell>
          <cell r="X107">
            <v>168164.2095224029</v>
          </cell>
          <cell r="Y107">
            <v>169213.27413657529</v>
          </cell>
          <cell r="Z107">
            <v>169634.7301381758</v>
          </cell>
          <cell r="AA107">
            <v>170057.2358515214</v>
          </cell>
          <cell r="AB107">
            <v>170480.7938911074</v>
          </cell>
          <cell r="AC107">
            <v>169845.85161762693</v>
          </cell>
          <cell r="AD107"/>
          <cell r="AE107"/>
          <cell r="AF107"/>
          <cell r="AG107"/>
          <cell r="AH107">
            <v>171544.3101338032</v>
          </cell>
          <cell r="AM107">
            <v>173259.75323514122</v>
          </cell>
          <cell r="AR107">
            <v>174992.35076749264</v>
          </cell>
          <cell r="AS107">
            <v>176742.27427516755</v>
          </cell>
          <cell r="AT107">
            <v>178509.69701791924</v>
          </cell>
          <cell r="AU107">
            <v>180294.79398809845</v>
          </cell>
          <cell r="AV107">
            <v>182097.74192797943</v>
          </cell>
          <cell r="AW107">
            <v>183918.71934725923</v>
          </cell>
          <cell r="AX107">
            <v>185757.90654073184</v>
          </cell>
          <cell r="AY107">
            <v>187615.48560613915</v>
          </cell>
          <cell r="AZ107">
            <v>189491.64046220054</v>
          </cell>
          <cell r="BA107">
            <v>191386.55686682253</v>
          </cell>
          <cell r="BB107">
            <v>193300.42243549076</v>
          </cell>
          <cell r="BC107">
            <v>195233.42665984566</v>
          </cell>
          <cell r="BD107">
            <v>197185.76092644411</v>
          </cell>
        </row>
        <row r="108">
          <cell r="B108" t="str">
            <v>growth</v>
          </cell>
          <cell r="D108">
            <v>1.0000000000000009E-2</v>
          </cell>
          <cell r="E108">
            <v>0.01</v>
          </cell>
          <cell r="F108">
            <v>0.01</v>
          </cell>
          <cell r="G108">
            <v>0.01</v>
          </cell>
          <cell r="H108">
            <v>0.01</v>
          </cell>
          <cell r="I108">
            <v>1.000390622189995E-2</v>
          </cell>
          <cell r="J108">
            <v>0.01</v>
          </cell>
          <cell r="K108">
            <v>0.01</v>
          </cell>
          <cell r="L108">
            <v>0.01</v>
          </cell>
          <cell r="M108">
            <v>0.01</v>
          </cell>
          <cell r="N108">
            <v>1.0003906221900172E-2</v>
          </cell>
          <cell r="O108">
            <v>0.01</v>
          </cell>
          <cell r="P108">
            <v>0.01</v>
          </cell>
          <cell r="Q108">
            <v>0.01</v>
          </cell>
          <cell r="R108">
            <v>0.01</v>
          </cell>
          <cell r="S108">
            <v>1.0003906221900172E-2</v>
          </cell>
          <cell r="T108">
            <v>0.01</v>
          </cell>
          <cell r="U108">
            <v>0.01</v>
          </cell>
          <cell r="V108">
            <v>0.01</v>
          </cell>
          <cell r="W108">
            <v>0.01</v>
          </cell>
          <cell r="X108">
            <v>1.000390622189995E-2</v>
          </cell>
          <cell r="Y108">
            <v>0.01</v>
          </cell>
          <cell r="Z108">
            <v>0.01</v>
          </cell>
          <cell r="AA108">
            <v>0.01</v>
          </cell>
          <cell r="AB108">
            <v>0.01</v>
          </cell>
          <cell r="AC108">
            <v>1.0000000000000009E-2</v>
          </cell>
          <cell r="AD108"/>
          <cell r="AE108"/>
          <cell r="AF108"/>
          <cell r="AG108"/>
          <cell r="AH108">
            <v>1.0000000000000009E-2</v>
          </cell>
          <cell r="AI108"/>
          <cell r="AJ108"/>
          <cell r="AK108"/>
          <cell r="AL108"/>
          <cell r="AM108">
            <v>1.0000000000000009E-2</v>
          </cell>
          <cell r="AN108"/>
          <cell r="AO108"/>
          <cell r="AP108"/>
          <cell r="AQ108"/>
          <cell r="AR108">
            <v>1.0000000000000009E-2</v>
          </cell>
          <cell r="AS108">
            <v>1.0000000000000009E-2</v>
          </cell>
          <cell r="AT108">
            <v>1.0000000000000009E-2</v>
          </cell>
          <cell r="AU108">
            <v>1.0000000000000009E-2</v>
          </cell>
          <cell r="AV108">
            <v>1.0000000000000009E-2</v>
          </cell>
          <cell r="AW108">
            <v>1.0000000000000009E-2</v>
          </cell>
          <cell r="AX108">
            <v>1.0000000000000009E-2</v>
          </cell>
          <cell r="AY108">
            <v>1.0000000000000009E-2</v>
          </cell>
          <cell r="AZ108">
            <v>1.0000000000000009E-2</v>
          </cell>
          <cell r="BA108">
            <v>1.0000000000000009E-2</v>
          </cell>
          <cell r="BB108">
            <v>1.0000000000000009E-2</v>
          </cell>
          <cell r="BC108">
            <v>1.0000000000000009E-2</v>
          </cell>
          <cell r="BD108">
            <v>1.0000000000000009E-2</v>
          </cell>
        </row>
        <row r="109">
          <cell r="B109" t="str">
            <v>ET patients on therapy</v>
          </cell>
          <cell r="C109">
            <v>112000</v>
          </cell>
          <cell r="D109">
            <v>113120</v>
          </cell>
          <cell r="E109">
            <v>113825.68041494803</v>
          </cell>
          <cell r="F109">
            <v>114109.18368259608</v>
          </cell>
          <cell r="G109">
            <v>114393.39306596838</v>
          </cell>
          <cell r="H109">
            <v>114678.31032377279</v>
          </cell>
          <cell r="I109">
            <v>114251.64187182132</v>
          </cell>
          <cell r="J109">
            <v>114964.38184746313</v>
          </cell>
          <cell r="K109">
            <v>115250.72125521433</v>
          </cell>
          <cell r="L109">
            <v>115537.77384260527</v>
          </cell>
          <cell r="M109">
            <v>115825.54138593776</v>
          </cell>
          <cell r="N109">
            <v>115394.60458280511</v>
          </cell>
          <cell r="O109">
            <v>116114.47474232387</v>
          </cell>
          <cell r="P109">
            <v>116403.67866265783</v>
          </cell>
          <cell r="Q109">
            <v>116693.6028972138</v>
          </cell>
          <cell r="R109">
            <v>116984.24924006349</v>
          </cell>
          <cell r="S109">
            <v>116549.00138556474</v>
          </cell>
          <cell r="T109">
            <v>117276.07305865125</v>
          </cell>
          <cell r="U109">
            <v>117568.17014788324</v>
          </cell>
          <cell r="V109">
            <v>117860.99475729316</v>
          </cell>
          <cell r="W109">
            <v>118154.54869890046</v>
          </cell>
          <cell r="X109">
            <v>117714.94666568202</v>
          </cell>
          <cell r="Y109">
            <v>118449.2918956027</v>
          </cell>
          <cell r="Z109">
            <v>118744.31109672305</v>
          </cell>
          <cell r="AA109">
            <v>119040.06509606497</v>
          </cell>
          <cell r="AB109">
            <v>119336.55572377518</v>
          </cell>
          <cell r="AC109">
            <v>118892.09613233885</v>
          </cell>
          <cell r="AD109"/>
          <cell r="AE109"/>
          <cell r="AF109"/>
          <cell r="AG109"/>
          <cell r="AH109">
            <v>120081.01709366223</v>
          </cell>
          <cell r="AM109">
            <v>121281.82726459885</v>
          </cell>
          <cell r="AR109">
            <v>122494.64553724484</v>
          </cell>
          <cell r="AS109">
            <v>123719.59199261728</v>
          </cell>
          <cell r="AT109">
            <v>124956.78791254346</v>
          </cell>
          <cell r="AU109">
            <v>126206.3557916689</v>
          </cell>
          <cell r="AV109">
            <v>127468.41934958559</v>
          </cell>
          <cell r="AW109">
            <v>128743.10354308145</v>
          </cell>
          <cell r="AX109">
            <v>130030.53457851228</v>
          </cell>
          <cell r="AY109">
            <v>131330.83992429738</v>
          </cell>
          <cell r="AZ109">
            <v>132644.14832354037</v>
          </cell>
          <cell r="BA109">
            <v>133970.58980677577</v>
          </cell>
          <cell r="BB109">
            <v>135310.29570484353</v>
          </cell>
          <cell r="BC109">
            <v>136663.39866189196</v>
          </cell>
          <cell r="BD109">
            <v>138030.03264851088</v>
          </cell>
        </row>
        <row r="110">
          <cell r="B110" t="str">
            <v>% treated</v>
          </cell>
          <cell r="C110">
            <v>0.7</v>
          </cell>
          <cell r="D110">
            <v>0.7</v>
          </cell>
          <cell r="E110">
            <v>0.7</v>
          </cell>
          <cell r="F110">
            <v>0.7</v>
          </cell>
          <cell r="G110">
            <v>0.7</v>
          </cell>
          <cell r="H110">
            <v>0.7</v>
          </cell>
          <cell r="I110">
            <v>0.70000000000000007</v>
          </cell>
          <cell r="J110">
            <v>0.7</v>
          </cell>
          <cell r="K110">
            <v>0.7</v>
          </cell>
          <cell r="L110">
            <v>0.7</v>
          </cell>
          <cell r="M110">
            <v>0.7</v>
          </cell>
          <cell r="N110">
            <v>0.7</v>
          </cell>
          <cell r="O110">
            <v>0.7</v>
          </cell>
          <cell r="P110">
            <v>0.7</v>
          </cell>
          <cell r="Q110">
            <v>0.7</v>
          </cell>
          <cell r="R110">
            <v>0.7</v>
          </cell>
          <cell r="S110">
            <v>0.7</v>
          </cell>
          <cell r="T110">
            <v>0.7</v>
          </cell>
          <cell r="U110">
            <v>0.7</v>
          </cell>
          <cell r="V110">
            <v>0.7</v>
          </cell>
          <cell r="W110">
            <v>0.7</v>
          </cell>
          <cell r="X110">
            <v>0.69999999999999984</v>
          </cell>
          <cell r="Y110">
            <v>0.7</v>
          </cell>
          <cell r="Z110">
            <v>0.7</v>
          </cell>
          <cell r="AA110">
            <v>0.7</v>
          </cell>
          <cell r="AB110">
            <v>0.7</v>
          </cell>
          <cell r="AC110">
            <v>0.7</v>
          </cell>
          <cell r="AD110"/>
          <cell r="AE110"/>
          <cell r="AF110"/>
          <cell r="AG110"/>
          <cell r="AH110">
            <v>0.7</v>
          </cell>
          <cell r="AI110"/>
          <cell r="AJ110"/>
          <cell r="AK110"/>
          <cell r="AL110"/>
          <cell r="AM110">
            <v>0.7</v>
          </cell>
          <cell r="AN110"/>
          <cell r="AO110"/>
          <cell r="AP110"/>
          <cell r="AQ110"/>
          <cell r="AR110">
            <v>0.7</v>
          </cell>
          <cell r="AS110">
            <v>0.7</v>
          </cell>
          <cell r="AT110">
            <v>0.7</v>
          </cell>
          <cell r="AU110">
            <v>0.7</v>
          </cell>
          <cell r="AV110">
            <v>0.7</v>
          </cell>
          <cell r="AW110">
            <v>0.7</v>
          </cell>
          <cell r="AX110">
            <v>0.7</v>
          </cell>
          <cell r="AY110">
            <v>0.7</v>
          </cell>
          <cell r="AZ110">
            <v>0.7</v>
          </cell>
          <cell r="BA110">
            <v>0.7</v>
          </cell>
          <cell r="BB110">
            <v>0.7</v>
          </cell>
          <cell r="BC110">
            <v>0.7</v>
          </cell>
          <cell r="BD110">
            <v>0.7</v>
          </cell>
        </row>
        <row r="111">
          <cell r="B111" t="str">
            <v>Eligible patients for Jakafi</v>
          </cell>
          <cell r="C111">
            <v>28000</v>
          </cell>
          <cell r="D111">
            <v>28280</v>
          </cell>
          <cell r="E111">
            <v>28456.420103737008</v>
          </cell>
          <cell r="F111">
            <v>28527.29592064902</v>
          </cell>
          <cell r="G111">
            <v>28598.348266492096</v>
          </cell>
          <cell r="H111">
            <v>28669.577580943198</v>
          </cell>
          <cell r="I111">
            <v>28562.910467955331</v>
          </cell>
          <cell r="J111">
            <v>28741.095461865782</v>
          </cell>
          <cell r="K111">
            <v>28812.680313803583</v>
          </cell>
          <cell r="L111">
            <v>28884.443460651317</v>
          </cell>
          <cell r="M111">
            <v>28956.38534648444</v>
          </cell>
          <cell r="N111">
            <v>28848.651145701278</v>
          </cell>
          <cell r="O111">
            <v>29028.618685580968</v>
          </cell>
          <cell r="P111">
            <v>29100.919665664456</v>
          </cell>
          <cell r="Q111">
            <v>29173.40072430345</v>
          </cell>
          <cell r="R111">
            <v>29246.062310015874</v>
          </cell>
          <cell r="S111">
            <v>29137.250346391185</v>
          </cell>
          <cell r="T111">
            <v>29319.018264662813</v>
          </cell>
          <cell r="U111">
            <v>29392.04253697081</v>
          </cell>
          <cell r="V111">
            <v>29465.248689323289</v>
          </cell>
          <cell r="W111">
            <v>29538.637174725114</v>
          </cell>
          <cell r="X111">
            <v>29428.736666420504</v>
          </cell>
          <cell r="Y111">
            <v>29612.322973900675</v>
          </cell>
          <cell r="Z111">
            <v>29686.077774180761</v>
          </cell>
          <cell r="AA111">
            <v>29760.016274016241</v>
          </cell>
          <cell r="AB111">
            <v>29834.138930943795</v>
          </cell>
          <cell r="AC111">
            <v>29723.024033084712</v>
          </cell>
          <cell r="AD111"/>
          <cell r="AE111"/>
          <cell r="AF111"/>
          <cell r="AG111"/>
          <cell r="AH111">
            <v>30020.254273415558</v>
          </cell>
          <cell r="AM111">
            <v>30320.456816149712</v>
          </cell>
          <cell r="AR111">
            <v>30623.66138431121</v>
          </cell>
          <cell r="AS111">
            <v>30929.89799815432</v>
          </cell>
          <cell r="AT111">
            <v>31239.196978135864</v>
          </cell>
          <cell r="AU111">
            <v>31551.588947917226</v>
          </cell>
          <cell r="AV111">
            <v>31867.104837396397</v>
          </cell>
          <cell r="AW111">
            <v>32185.775885770363</v>
          </cell>
          <cell r="AX111">
            <v>32507.633644628069</v>
          </cell>
          <cell r="AY111">
            <v>32832.709981074346</v>
          </cell>
          <cell r="AZ111">
            <v>33161.037080885093</v>
          </cell>
          <cell r="BA111">
            <v>33492.647451693942</v>
          </cell>
          <cell r="BB111">
            <v>33827.573926210884</v>
          </cell>
          <cell r="BC111">
            <v>34165.84966547299</v>
          </cell>
          <cell r="BD111">
            <v>34507.50816212772</v>
          </cell>
        </row>
        <row r="112">
          <cell r="C112">
            <v>0.25</v>
          </cell>
          <cell r="D112">
            <v>0.25</v>
          </cell>
          <cell r="E112">
            <v>0.25</v>
          </cell>
          <cell r="F112">
            <v>0.25</v>
          </cell>
          <cell r="G112">
            <v>0.25</v>
          </cell>
          <cell r="H112">
            <v>0.25</v>
          </cell>
          <cell r="I112">
            <v>0.25</v>
          </cell>
          <cell r="J112">
            <v>0.25</v>
          </cell>
          <cell r="K112">
            <v>0.25</v>
          </cell>
          <cell r="L112">
            <v>0.25</v>
          </cell>
          <cell r="M112">
            <v>0.25</v>
          </cell>
          <cell r="N112">
            <v>0.25</v>
          </cell>
          <cell r="O112">
            <v>0.25</v>
          </cell>
          <cell r="P112">
            <v>0.25</v>
          </cell>
          <cell r="Q112">
            <v>0.25</v>
          </cell>
          <cell r="R112">
            <v>0.25</v>
          </cell>
          <cell r="S112">
            <v>0.25</v>
          </cell>
          <cell r="T112">
            <v>0.25</v>
          </cell>
          <cell r="U112">
            <v>0.25</v>
          </cell>
          <cell r="V112">
            <v>0.25</v>
          </cell>
          <cell r="W112">
            <v>0.25</v>
          </cell>
          <cell r="X112">
            <v>0.25</v>
          </cell>
          <cell r="Y112">
            <v>0.25</v>
          </cell>
          <cell r="Z112">
            <v>0.25</v>
          </cell>
          <cell r="AA112">
            <v>0.25</v>
          </cell>
          <cell r="AB112">
            <v>0.25</v>
          </cell>
          <cell r="AC112">
            <v>0.25</v>
          </cell>
          <cell r="AD112"/>
          <cell r="AE112"/>
          <cell r="AF112"/>
          <cell r="AG112"/>
          <cell r="AH112">
            <v>0.25</v>
          </cell>
          <cell r="AI112"/>
          <cell r="AJ112"/>
          <cell r="AK112"/>
          <cell r="AL112"/>
          <cell r="AM112">
            <v>0.25</v>
          </cell>
          <cell r="AN112"/>
          <cell r="AO112"/>
          <cell r="AP112"/>
          <cell r="AQ112"/>
          <cell r="AR112">
            <v>0.25</v>
          </cell>
          <cell r="AS112">
            <v>0.25</v>
          </cell>
          <cell r="AT112">
            <v>0.25</v>
          </cell>
          <cell r="AU112">
            <v>0.25</v>
          </cell>
          <cell r="AV112">
            <v>0.25</v>
          </cell>
          <cell r="AW112">
            <v>0.25</v>
          </cell>
          <cell r="AX112">
            <v>0.25</v>
          </cell>
          <cell r="AY112">
            <v>0.25</v>
          </cell>
          <cell r="AZ112">
            <v>0.25</v>
          </cell>
          <cell r="BA112">
            <v>0.25</v>
          </cell>
          <cell r="BB112">
            <v>0.25</v>
          </cell>
          <cell r="BC112">
            <v>0.25</v>
          </cell>
          <cell r="BD112">
            <v>0.25</v>
          </cell>
        </row>
        <row r="113">
          <cell r="B113" t="str">
            <v>Patients on Jakafi</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cell r="AE113"/>
          <cell r="AF113"/>
          <cell r="AG113"/>
          <cell r="AH113">
            <v>0</v>
          </cell>
          <cell r="AM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row>
        <row r="114">
          <cell r="B114" t="str">
            <v>% penetration</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cell r="AE114"/>
          <cell r="AF114"/>
          <cell r="AG114"/>
          <cell r="AH114">
            <v>0</v>
          </cell>
          <cell r="AI114"/>
          <cell r="AJ114"/>
          <cell r="AK114"/>
          <cell r="AL114"/>
          <cell r="AM114">
            <v>0</v>
          </cell>
          <cell r="AN114"/>
          <cell r="AO114"/>
          <cell r="AP114"/>
          <cell r="AQ114"/>
          <cell r="AR114">
            <v>0</v>
          </cell>
          <cell r="AS114">
            <v>0</v>
          </cell>
          <cell r="AT114">
            <v>0</v>
          </cell>
          <cell r="AU114">
            <v>0</v>
          </cell>
          <cell r="AV114">
            <v>0</v>
          </cell>
          <cell r="AW114">
            <v>0</v>
          </cell>
          <cell r="AX114">
            <v>0</v>
          </cell>
          <cell r="AY114">
            <v>0</v>
          </cell>
          <cell r="AZ114">
            <v>0</v>
          </cell>
          <cell r="BA114">
            <v>0</v>
          </cell>
          <cell r="BB114">
            <v>0</v>
          </cell>
          <cell r="BC114">
            <v>0</v>
          </cell>
          <cell r="BD114">
            <v>0</v>
          </cell>
        </row>
        <row r="115">
          <cell r="B115" t="str">
            <v>Monthly Cost</v>
          </cell>
          <cell r="C115">
            <v>3200</v>
          </cell>
          <cell r="D115">
            <v>3200</v>
          </cell>
          <cell r="E115">
            <v>5250</v>
          </cell>
          <cell r="F115">
            <v>5250</v>
          </cell>
          <cell r="G115">
            <v>5250</v>
          </cell>
          <cell r="H115">
            <v>5250</v>
          </cell>
          <cell r="I115">
            <v>5250</v>
          </cell>
          <cell r="J115">
            <v>5250</v>
          </cell>
          <cell r="K115">
            <v>5250</v>
          </cell>
          <cell r="L115">
            <v>5250</v>
          </cell>
          <cell r="M115">
            <v>5250</v>
          </cell>
          <cell r="N115">
            <v>5250</v>
          </cell>
          <cell r="O115">
            <v>5197.5</v>
          </cell>
          <cell r="P115">
            <v>5197.5</v>
          </cell>
          <cell r="Q115">
            <v>5197.5</v>
          </cell>
          <cell r="R115">
            <v>5197.5</v>
          </cell>
          <cell r="S115">
            <v>5197.5</v>
          </cell>
          <cell r="T115">
            <v>5145.5249999999996</v>
          </cell>
          <cell r="U115">
            <v>5145.5249999999996</v>
          </cell>
          <cell r="V115">
            <v>5145.5249999999996</v>
          </cell>
          <cell r="W115">
            <v>5145.5249999999996</v>
          </cell>
          <cell r="X115">
            <v>5145.5249999999996</v>
          </cell>
          <cell r="Y115">
            <v>5094.0697499999997</v>
          </cell>
          <cell r="Z115">
            <v>5094.0697499999997</v>
          </cell>
          <cell r="AA115">
            <v>5094.0697499999997</v>
          </cell>
          <cell r="AB115">
            <v>5094.0697499999997</v>
          </cell>
          <cell r="AC115">
            <v>5094.0697499999997</v>
          </cell>
          <cell r="AD115"/>
          <cell r="AE115"/>
          <cell r="AF115"/>
          <cell r="AG115"/>
          <cell r="AH115">
            <v>5043.1290524999995</v>
          </cell>
          <cell r="AM115">
            <v>4992.6977619749996</v>
          </cell>
          <cell r="AR115">
            <v>4942.7707843552498</v>
          </cell>
          <cell r="AS115">
            <v>4893.3430765116973</v>
          </cell>
          <cell r="AT115">
            <v>4844.4096457465803</v>
          </cell>
          <cell r="AU115">
            <v>4795.9655492891143</v>
          </cell>
          <cell r="AV115">
            <v>4748.0058937962231</v>
          </cell>
          <cell r="AW115">
            <v>4700.5258348582611</v>
          </cell>
          <cell r="AX115">
            <v>4653.520576509678</v>
          </cell>
          <cell r="AY115">
            <v>4606.9853707445809</v>
          </cell>
          <cell r="AZ115">
            <v>4560.915517037135</v>
          </cell>
          <cell r="BA115">
            <v>4515.3063618667638</v>
          </cell>
          <cell r="BB115">
            <v>4470.1532982480958</v>
          </cell>
          <cell r="BC115">
            <v>4425.451765265615</v>
          </cell>
          <cell r="BD115">
            <v>4381.1972476129586</v>
          </cell>
        </row>
        <row r="116">
          <cell r="B116" t="str">
            <v>growth</v>
          </cell>
          <cell r="D116">
            <v>0</v>
          </cell>
          <cell r="E116"/>
          <cell r="F116"/>
          <cell r="G116"/>
          <cell r="H116"/>
          <cell r="I116">
            <v>0.640625</v>
          </cell>
          <cell r="J116"/>
          <cell r="K116"/>
          <cell r="L116"/>
          <cell r="M116"/>
          <cell r="N116">
            <v>0</v>
          </cell>
          <cell r="O116"/>
          <cell r="P116"/>
          <cell r="Q116"/>
          <cell r="R116"/>
          <cell r="S116">
            <v>-1.0000000000000009E-2</v>
          </cell>
          <cell r="T116"/>
          <cell r="U116"/>
          <cell r="V116"/>
          <cell r="W116"/>
          <cell r="X116">
            <v>-1.000000000000012E-2</v>
          </cell>
          <cell r="Y116"/>
          <cell r="Z116"/>
          <cell r="AA116"/>
          <cell r="AB116"/>
          <cell r="AC116">
            <v>-1.0000000000000009E-2</v>
          </cell>
          <cell r="AD116"/>
          <cell r="AE116"/>
          <cell r="AF116"/>
          <cell r="AG116"/>
          <cell r="AH116">
            <v>-1.0000000000000009E-2</v>
          </cell>
          <cell r="AI116"/>
          <cell r="AJ116"/>
          <cell r="AK116"/>
          <cell r="AL116"/>
          <cell r="AM116">
            <v>-1.0000000000000009E-2</v>
          </cell>
          <cell r="AN116"/>
          <cell r="AO116"/>
          <cell r="AP116"/>
          <cell r="AQ116"/>
          <cell r="AR116">
            <v>-1.0000000000000009E-2</v>
          </cell>
          <cell r="AS116">
            <v>-1.0000000000000009E-2</v>
          </cell>
          <cell r="AT116">
            <v>-1.0000000000000009E-2</v>
          </cell>
          <cell r="AU116">
            <v>-1.0000000000000009E-2</v>
          </cell>
          <cell r="AV116">
            <v>-1.0000000000000009E-2</v>
          </cell>
          <cell r="AW116">
            <v>-9.9999999999998979E-3</v>
          </cell>
          <cell r="AX116">
            <v>-1.000000000000012E-2</v>
          </cell>
          <cell r="AY116">
            <v>-1.000000000000012E-2</v>
          </cell>
          <cell r="AZ116">
            <v>-1.0000000000000009E-2</v>
          </cell>
          <cell r="BA116">
            <v>-1.0000000000000009E-2</v>
          </cell>
          <cell r="BB116">
            <v>-1.000000000000012E-2</v>
          </cell>
          <cell r="BC116">
            <v>-1.0000000000000009E-2</v>
          </cell>
          <cell r="BD116">
            <v>-1.0000000000000009E-2</v>
          </cell>
        </row>
        <row r="117">
          <cell r="B117" t="str">
            <v>Avg duration (months)</v>
          </cell>
          <cell r="C117"/>
          <cell r="D117"/>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3.8</v>
          </cell>
          <cell r="AD117"/>
          <cell r="AE117"/>
          <cell r="AF117"/>
          <cell r="AG117"/>
          <cell r="AH117">
            <v>6.4249999999999998</v>
          </cell>
          <cell r="AI117"/>
          <cell r="AJ117"/>
          <cell r="AK117"/>
          <cell r="AL117"/>
          <cell r="AM117">
            <v>7.3000000000000007</v>
          </cell>
          <cell r="AN117"/>
          <cell r="AO117"/>
          <cell r="AP117"/>
          <cell r="AQ117"/>
          <cell r="AR117">
            <v>8.5</v>
          </cell>
          <cell r="AS117">
            <v>9.25</v>
          </cell>
          <cell r="AT117">
            <v>10</v>
          </cell>
          <cell r="AU117">
            <v>10.5</v>
          </cell>
          <cell r="AV117">
            <v>11</v>
          </cell>
          <cell r="AW117">
            <v>11</v>
          </cell>
          <cell r="AX117">
            <v>11</v>
          </cell>
          <cell r="AY117">
            <v>11</v>
          </cell>
          <cell r="AZ117">
            <v>11</v>
          </cell>
          <cell r="BA117">
            <v>11</v>
          </cell>
          <cell r="BB117">
            <v>11</v>
          </cell>
          <cell r="BC117">
            <v>11</v>
          </cell>
          <cell r="BD117">
            <v>11</v>
          </cell>
        </row>
        <row r="118">
          <cell r="B118" t="str">
            <v>Average Annual Cost</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19357.465049999999</v>
          </cell>
          <cell r="AD118"/>
          <cell r="AE118"/>
          <cell r="AF118"/>
          <cell r="AG118"/>
          <cell r="AH118">
            <v>32402.104162312495</v>
          </cell>
          <cell r="AM118">
            <v>36446.6936624175</v>
          </cell>
          <cell r="AR118">
            <v>42013.551667019623</v>
          </cell>
          <cell r="AS118">
            <v>45263.423457733203</v>
          </cell>
          <cell r="AT118">
            <v>48444.096457465799</v>
          </cell>
          <cell r="AU118">
            <v>50357.638267535702</v>
          </cell>
          <cell r="AV118">
            <v>52228.064831758456</v>
          </cell>
          <cell r="AW118">
            <v>51705.784183440875</v>
          </cell>
          <cell r="AX118">
            <v>51188.72634160646</v>
          </cell>
          <cell r="AY118">
            <v>50676.839078190387</v>
          </cell>
          <cell r="AZ118">
            <v>50170.070687408486</v>
          </cell>
          <cell r="BA118">
            <v>49668.3699805344</v>
          </cell>
          <cell r="BB118">
            <v>49171.686280729053</v>
          </cell>
          <cell r="BC118">
            <v>48679.969417921762</v>
          </cell>
          <cell r="BD118">
            <v>48193.169723742547</v>
          </cell>
        </row>
        <row r="119">
          <cell r="B119" t="str">
            <v>ROW ET Revenues ($mn)</v>
          </cell>
          <cell r="C119"/>
          <cell r="D119"/>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cell r="AE119"/>
          <cell r="AF119"/>
          <cell r="AG119"/>
          <cell r="AH119">
            <v>0</v>
          </cell>
          <cell r="AI119"/>
          <cell r="AJ119"/>
          <cell r="AK119"/>
          <cell r="AL119"/>
          <cell r="AM119">
            <v>0</v>
          </cell>
          <cell r="AN119"/>
          <cell r="AO119"/>
          <cell r="AP119"/>
          <cell r="AQ119"/>
          <cell r="AR119">
            <v>0</v>
          </cell>
          <cell r="AS119">
            <v>0</v>
          </cell>
          <cell r="AT119">
            <v>0</v>
          </cell>
          <cell r="AU119">
            <v>0</v>
          </cell>
          <cell r="AV119">
            <v>0</v>
          </cell>
          <cell r="AW119">
            <v>0</v>
          </cell>
          <cell r="AX119">
            <v>0</v>
          </cell>
          <cell r="AY119">
            <v>0</v>
          </cell>
          <cell r="AZ119">
            <v>0</v>
          </cell>
          <cell r="BA119">
            <v>0</v>
          </cell>
          <cell r="BB119">
            <v>0</v>
          </cell>
          <cell r="BC119">
            <v>0</v>
          </cell>
          <cell r="BD119">
            <v>0</v>
          </cell>
        </row>
        <row r="120">
          <cell r="B120" t="str">
            <v>growth</v>
          </cell>
          <cell r="D120"/>
          <cell r="E120"/>
          <cell r="F120"/>
          <cell r="G120"/>
          <cell r="H120"/>
          <cell r="I120"/>
          <cell r="J120"/>
          <cell r="K120"/>
          <cell r="L120"/>
          <cell r="M120"/>
          <cell r="N120"/>
          <cell r="O120"/>
          <cell r="P120"/>
          <cell r="Q120"/>
          <cell r="R120"/>
          <cell r="S120"/>
          <cell r="T120"/>
          <cell r="U120"/>
          <cell r="V120"/>
          <cell r="W120"/>
          <cell r="X120"/>
          <cell r="Y120"/>
          <cell r="Z120"/>
          <cell r="AA120"/>
          <cell r="AB120"/>
          <cell r="AC120"/>
          <cell r="AD120"/>
          <cell r="AE120"/>
          <cell r="AF120"/>
          <cell r="AG120"/>
          <cell r="AH120"/>
          <cell r="AI120"/>
          <cell r="AJ120"/>
          <cell r="AK120"/>
          <cell r="AL120"/>
          <cell r="AM120"/>
          <cell r="AN120"/>
          <cell r="AO120"/>
          <cell r="AP120"/>
          <cell r="AQ120"/>
          <cell r="AR120"/>
          <cell r="AS120"/>
          <cell r="AT120"/>
          <cell r="AU120"/>
          <cell r="AV120"/>
          <cell r="AW120"/>
          <cell r="AX120"/>
          <cell r="AY120"/>
          <cell r="AZ120"/>
          <cell r="BA120"/>
          <cell r="BB120"/>
          <cell r="BC120"/>
          <cell r="BD120"/>
        </row>
        <row r="121">
          <cell r="E121"/>
          <cell r="F121"/>
          <cell r="G121"/>
          <cell r="H121"/>
          <cell r="I121"/>
          <cell r="J121"/>
          <cell r="K121"/>
          <cell r="L121"/>
          <cell r="M121"/>
          <cell r="N121"/>
          <cell r="O121"/>
          <cell r="P121"/>
          <cell r="Q121"/>
          <cell r="R121"/>
          <cell r="S121"/>
          <cell r="T121"/>
          <cell r="U121"/>
          <cell r="V121"/>
          <cell r="W121"/>
          <cell r="X121"/>
          <cell r="Y121"/>
          <cell r="Z121"/>
          <cell r="AA121"/>
          <cell r="AB121"/>
          <cell r="AC121"/>
          <cell r="AD121"/>
          <cell r="AE121"/>
          <cell r="AF121"/>
          <cell r="AG121"/>
          <cell r="AH121"/>
          <cell r="AI121"/>
          <cell r="AJ121"/>
          <cell r="AK121"/>
          <cell r="AL121"/>
          <cell r="AM121"/>
          <cell r="AN121"/>
          <cell r="AO121"/>
          <cell r="AP121"/>
          <cell r="AQ121"/>
          <cell r="AR121"/>
          <cell r="AS121"/>
          <cell r="AT121"/>
          <cell r="AU121"/>
          <cell r="AV121"/>
          <cell r="AW121"/>
          <cell r="AX121"/>
          <cell r="AY121"/>
          <cell r="AZ121"/>
          <cell r="BA121"/>
          <cell r="BB121"/>
          <cell r="BC121"/>
          <cell r="BD121"/>
        </row>
        <row r="122">
          <cell r="B122" t="str">
            <v>Total WW ET Revenues</v>
          </cell>
          <cell r="C122"/>
          <cell r="D122"/>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cell r="AE122"/>
          <cell r="AF122"/>
          <cell r="AG122"/>
          <cell r="AH122">
            <v>0</v>
          </cell>
          <cell r="AI122"/>
          <cell r="AJ122"/>
          <cell r="AK122"/>
          <cell r="AL122"/>
          <cell r="AM122">
            <v>0</v>
          </cell>
          <cell r="AN122"/>
          <cell r="AO122"/>
          <cell r="AP122"/>
          <cell r="AQ122"/>
          <cell r="AR122">
            <v>0</v>
          </cell>
          <cell r="AS122">
            <v>0</v>
          </cell>
          <cell r="AT122">
            <v>0</v>
          </cell>
          <cell r="AU122">
            <v>0</v>
          </cell>
          <cell r="AV122">
            <v>0</v>
          </cell>
          <cell r="AW122">
            <v>0</v>
          </cell>
          <cell r="AX122">
            <v>0</v>
          </cell>
          <cell r="AY122">
            <v>0</v>
          </cell>
          <cell r="AZ122">
            <v>0</v>
          </cell>
          <cell r="BA122">
            <v>0</v>
          </cell>
          <cell r="BB122">
            <v>0</v>
          </cell>
          <cell r="BC122">
            <v>0</v>
          </cell>
          <cell r="BD122">
            <v>0</v>
          </cell>
        </row>
        <row r="123">
          <cell r="B123" t="str">
            <v>growth</v>
          </cell>
          <cell r="C123"/>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cell r="AD123"/>
          <cell r="AE123"/>
          <cell r="AF123"/>
          <cell r="AG123"/>
          <cell r="AH123"/>
          <cell r="AI123"/>
          <cell r="AJ123"/>
          <cell r="AK123"/>
          <cell r="AL123"/>
          <cell r="AM123"/>
          <cell r="AN123"/>
          <cell r="AO123"/>
          <cell r="AP123"/>
          <cell r="AQ123"/>
          <cell r="AR123"/>
          <cell r="AS123"/>
          <cell r="AT123"/>
          <cell r="AU123"/>
          <cell r="AV123"/>
          <cell r="AW123"/>
          <cell r="AX123"/>
          <cell r="AY123"/>
          <cell r="AZ123"/>
          <cell r="BA123"/>
          <cell r="BB123"/>
          <cell r="BC123"/>
          <cell r="BD123"/>
        </row>
        <row r="124">
          <cell r="B124"/>
          <cell r="C124"/>
          <cell r="D124"/>
          <cell r="E124"/>
          <cell r="F124"/>
          <cell r="G124"/>
          <cell r="H124"/>
          <cell r="I124"/>
          <cell r="J124"/>
          <cell r="K124"/>
          <cell r="L124"/>
          <cell r="M124"/>
          <cell r="N124"/>
          <cell r="O124"/>
          <cell r="P124"/>
          <cell r="Q124"/>
          <cell r="R124"/>
          <cell r="S124"/>
          <cell r="T124"/>
          <cell r="U124"/>
          <cell r="V124"/>
          <cell r="W124"/>
          <cell r="X124"/>
          <cell r="Y124"/>
          <cell r="Z124"/>
          <cell r="AA124"/>
          <cell r="AB124"/>
          <cell r="AC124"/>
          <cell r="AD124"/>
          <cell r="AE124"/>
          <cell r="AF124"/>
          <cell r="AG124"/>
          <cell r="AH124"/>
          <cell r="AI124"/>
          <cell r="AJ124"/>
          <cell r="AK124"/>
          <cell r="AL124"/>
          <cell r="AM124"/>
          <cell r="AN124"/>
          <cell r="AO124"/>
          <cell r="AP124"/>
          <cell r="AQ124"/>
          <cell r="AR124"/>
          <cell r="AS124"/>
          <cell r="AT124"/>
          <cell r="AU124"/>
          <cell r="AV124"/>
          <cell r="AW124"/>
          <cell r="AX124"/>
          <cell r="AY124"/>
          <cell r="AZ124"/>
          <cell r="BA124"/>
          <cell r="BB124"/>
          <cell r="BC124"/>
          <cell r="BD124"/>
          <cell r="BE124"/>
          <cell r="BF124"/>
        </row>
        <row r="125">
          <cell r="B125"/>
          <cell r="C125"/>
          <cell r="D125"/>
          <cell r="E125"/>
          <cell r="F125"/>
          <cell r="G125"/>
          <cell r="H125"/>
          <cell r="I125"/>
          <cell r="J125"/>
          <cell r="K125"/>
          <cell r="L125"/>
          <cell r="M125"/>
          <cell r="N125"/>
          <cell r="O125"/>
          <cell r="P125"/>
          <cell r="Q125"/>
          <cell r="R125"/>
          <cell r="S125"/>
          <cell r="T125"/>
          <cell r="U125"/>
          <cell r="V125"/>
          <cell r="W125"/>
          <cell r="X125"/>
          <cell r="Y125"/>
          <cell r="Z125"/>
          <cell r="AA125"/>
          <cell r="AB125"/>
          <cell r="AC125"/>
          <cell r="AD125"/>
          <cell r="AE125"/>
          <cell r="AF125"/>
          <cell r="AG125"/>
          <cell r="AH125"/>
          <cell r="AI125"/>
          <cell r="AJ125"/>
          <cell r="AK125"/>
          <cell r="AL125"/>
          <cell r="AM125"/>
          <cell r="AN125"/>
          <cell r="AO125"/>
          <cell r="AP125"/>
          <cell r="AQ125"/>
          <cell r="AR125"/>
          <cell r="AS125"/>
          <cell r="AT125"/>
          <cell r="AU125"/>
          <cell r="AV125"/>
          <cell r="AW125"/>
          <cell r="AX125"/>
          <cell r="AY125"/>
          <cell r="AZ125"/>
          <cell r="BA125"/>
          <cell r="BB125"/>
          <cell r="BC125"/>
          <cell r="BD125"/>
          <cell r="BE125"/>
          <cell r="BF125"/>
        </row>
        <row r="126">
          <cell r="B126"/>
          <cell r="C126"/>
          <cell r="D126"/>
          <cell r="E126"/>
          <cell r="F126"/>
          <cell r="G126"/>
          <cell r="H126"/>
          <cell r="I126"/>
          <cell r="J126"/>
          <cell r="K126"/>
          <cell r="L126"/>
          <cell r="M126"/>
          <cell r="N126"/>
          <cell r="O126"/>
          <cell r="P126"/>
          <cell r="Q126"/>
          <cell r="R126"/>
          <cell r="S126"/>
          <cell r="T126"/>
          <cell r="U126"/>
          <cell r="V126"/>
          <cell r="W126"/>
          <cell r="X126"/>
          <cell r="Y126"/>
          <cell r="Z126"/>
          <cell r="AA126"/>
          <cell r="AB126"/>
          <cell r="AC126"/>
          <cell r="AD126"/>
          <cell r="AE126"/>
          <cell r="AF126"/>
          <cell r="AG126"/>
          <cell r="AH126"/>
          <cell r="AI126"/>
          <cell r="AJ126"/>
          <cell r="AK126"/>
          <cell r="AL126"/>
          <cell r="AM126"/>
          <cell r="AN126"/>
          <cell r="AO126"/>
          <cell r="AP126"/>
          <cell r="AQ126"/>
          <cell r="AR126"/>
          <cell r="AS126"/>
          <cell r="AT126"/>
          <cell r="AU126"/>
          <cell r="AV126"/>
          <cell r="AW126"/>
          <cell r="AX126"/>
          <cell r="AY126"/>
          <cell r="AZ126"/>
          <cell r="BA126"/>
          <cell r="BB126"/>
          <cell r="BC126"/>
          <cell r="BD126"/>
          <cell r="BE126"/>
          <cell r="BF126" t="str">
            <v>Peak US Jakavi Sales (MF and PV)</v>
          </cell>
        </row>
        <row r="127">
          <cell r="B127" t="str">
            <v>Total US Jakafi Revenues ($mn)</v>
          </cell>
          <cell r="C127"/>
          <cell r="D127"/>
          <cell r="E127">
            <v>0</v>
          </cell>
          <cell r="F127">
            <v>0</v>
          </cell>
          <cell r="G127">
            <v>0</v>
          </cell>
          <cell r="H127">
            <v>2.0570000000000004</v>
          </cell>
          <cell r="I127">
            <v>2.0570000000000004</v>
          </cell>
          <cell r="J127">
            <v>19.279</v>
          </cell>
          <cell r="K127">
            <v>29.727000000000025</v>
          </cell>
          <cell r="L127">
            <v>43.694999999999993</v>
          </cell>
          <cell r="M127">
            <v>43.301000000000016</v>
          </cell>
          <cell r="N127">
            <v>136.00200000000004</v>
          </cell>
          <cell r="O127">
            <v>48.288999999999959</v>
          </cell>
          <cell r="P127">
            <v>54.09899999999999</v>
          </cell>
          <cell r="Q127">
            <v>60.201000000000029</v>
          </cell>
          <cell r="R127">
            <v>72.853999999999985</v>
          </cell>
          <cell r="S127">
            <v>235.44299999999996</v>
          </cell>
          <cell r="T127">
            <v>69.651000000000053</v>
          </cell>
          <cell r="U127">
            <v>83.999999999999915</v>
          </cell>
          <cell r="V127">
            <v>97.800000000000011</v>
          </cell>
          <cell r="W127">
            <v>105.99999999999999</v>
          </cell>
          <cell r="X127">
            <v>357.45099999999996</v>
          </cell>
          <cell r="Y127">
            <v>115.44916457679051</v>
          </cell>
          <cell r="Z127">
            <v>142.4</v>
          </cell>
          <cell r="AA127">
            <v>161.30000000000001</v>
          </cell>
          <cell r="AB127">
            <v>181.99999999999994</v>
          </cell>
          <cell r="AC127">
            <v>601.14916457679044</v>
          </cell>
          <cell r="AD127">
            <v>183.26700000000005</v>
          </cell>
          <cell r="AE127">
            <v>208.12600000000003</v>
          </cell>
          <cell r="AF127">
            <v>223.892</v>
          </cell>
          <cell r="AG127">
            <v>237.53100000000006</v>
          </cell>
          <cell r="AH127">
            <v>852.81600000000014</v>
          </cell>
          <cell r="AI127">
            <v>251.10000000000002</v>
          </cell>
          <cell r="AJ127">
            <v>276</v>
          </cell>
          <cell r="AK127">
            <v>307.51980193259982</v>
          </cell>
          <cell r="AL127">
            <v>317.01770244255277</v>
          </cell>
          <cell r="AM127">
            <v>1151.6375043751525</v>
          </cell>
          <cell r="AN127">
            <v>328.18103516184794</v>
          </cell>
          <cell r="AO127">
            <v>347.94970559459966</v>
          </cell>
          <cell r="AP127">
            <v>360.19531150636766</v>
          </cell>
          <cell r="AQ127">
            <v>381.81352221117777</v>
          </cell>
          <cell r="AR127">
            <v>1418.139574473993</v>
          </cell>
          <cell r="AS127">
            <v>1555.1077936974266</v>
          </cell>
          <cell r="AT127">
            <v>1717.9669414331115</v>
          </cell>
          <cell r="AU127">
            <v>1899.5960908929792</v>
          </cell>
          <cell r="AV127">
            <v>2092.8860191094523</v>
          </cell>
          <cell r="AW127">
            <v>2257.9370755379869</v>
          </cell>
          <cell r="AX127">
            <v>2401.8679361467662</v>
          </cell>
          <cell r="AY127">
            <v>2552.7745278971752</v>
          </cell>
          <cell r="AZ127">
            <v>2711.134211744858</v>
          </cell>
          <cell r="BA127">
            <v>2100.9654951435014</v>
          </cell>
          <cell r="BB127">
            <v>1172.4372146058527</v>
          </cell>
          <cell r="BC127">
            <v>601.10494351620082</v>
          </cell>
          <cell r="BD127">
            <v>167.78835302092133</v>
          </cell>
          <cell r="BF127" t="str">
            <v>$2.7bn</v>
          </cell>
          <cell r="BI127"/>
        </row>
        <row r="128">
          <cell r="B128" t="str">
            <v>% growth</v>
          </cell>
          <cell r="C128"/>
          <cell r="D128"/>
          <cell r="E128"/>
          <cell r="F128"/>
          <cell r="G128"/>
          <cell r="H128"/>
          <cell r="I128"/>
          <cell r="J128"/>
          <cell r="K128"/>
          <cell r="L128"/>
          <cell r="M128"/>
          <cell r="N128"/>
          <cell r="O128">
            <v>1.5047460967892503</v>
          </cell>
          <cell r="P128">
            <v>0.81986073266727022</v>
          </cell>
          <cell r="Q128">
            <v>0.37775489186405853</v>
          </cell>
          <cell r="R128">
            <v>0.68250155885545261</v>
          </cell>
          <cell r="S128">
            <v>0.73117307098424944</v>
          </cell>
          <cell r="T128">
            <v>0.44237818136635898</v>
          </cell>
          <cell r="U128">
            <v>0.5527089225309143</v>
          </cell>
          <cell r="V128">
            <v>0.62455773159914219</v>
          </cell>
          <cell r="W128">
            <v>0.45496472396848509</v>
          </cell>
          <cell r="X128">
            <v>0.51820610508700637</v>
          </cell>
          <cell r="Y128">
            <v>0.65753778950467923</v>
          </cell>
          <cell r="Z128">
            <v>0.69523809523809699</v>
          </cell>
          <cell r="AA128">
            <v>0.64928425357873198</v>
          </cell>
          <cell r="AB128">
            <v>0.71698113207547132</v>
          </cell>
          <cell r="AC128">
            <v>0.6817666325644367</v>
          </cell>
          <cell r="AD128">
            <v>0.58742595212199045</v>
          </cell>
          <cell r="AE128">
            <v>0.46155898876404522</v>
          </cell>
          <cell r="AF128">
            <v>0.38804711717296958</v>
          </cell>
          <cell r="AG128">
            <v>0.30511538461538534</v>
          </cell>
          <cell r="AH128">
            <v>0.41864290970175988</v>
          </cell>
          <cell r="AI128">
            <v>0.37013210234248373</v>
          </cell>
          <cell r="AJ128">
            <v>0.32611975437955842</v>
          </cell>
          <cell r="AK128">
            <v>0.37351849075715005</v>
          </cell>
          <cell r="AL128">
            <v>0.33463717343232124</v>
          </cell>
          <cell r="AM128">
            <v>0.35039387672739752</v>
          </cell>
          <cell r="AN128">
            <v>0.30697345743467896</v>
          </cell>
          <cell r="AO128">
            <v>0.26068733911086839</v>
          </cell>
          <cell r="AP128">
            <v>0.17129143958447557</v>
          </cell>
          <cell r="AQ128">
            <v>0.20439180294787085</v>
          </cell>
          <cell r="AR128">
            <v>0.23141141990112368</v>
          </cell>
          <cell r="AS128">
            <v>9.6583031521588314E-2</v>
          </cell>
          <cell r="AT128">
            <v>0.10472531125863038</v>
          </cell>
          <cell r="AU128">
            <v>0.1057233088014804</v>
          </cell>
          <cell r="AV128">
            <v>0.10175317223653035</v>
          </cell>
          <cell r="AW128">
            <v>7.8862897893869022E-2</v>
          </cell>
          <cell r="AX128">
            <v>6.374440730350539E-2</v>
          </cell>
          <cell r="AY128">
            <v>6.2828846448778286E-2</v>
          </cell>
          <cell r="AZ128">
            <v>6.2034340329355286E-2</v>
          </cell>
          <cell r="BA128">
            <v>-0.22506031385611791</v>
          </cell>
          <cell r="BB128">
            <v>-0.44195313187389007</v>
          </cell>
          <cell r="BC128">
            <v>-0.48730308452527338</v>
          </cell>
          <cell r="BD128">
            <v>-0.72086678901784951</v>
          </cell>
          <cell r="BI128"/>
        </row>
        <row r="129">
          <cell r="B129" t="str">
            <v>Total ROW Jakavi Revenues ($mn)</v>
          </cell>
          <cell r="C129"/>
          <cell r="D129"/>
          <cell r="E129">
            <v>0</v>
          </cell>
          <cell r="F129">
            <v>0</v>
          </cell>
          <cell r="G129">
            <v>0</v>
          </cell>
          <cell r="H129">
            <v>0</v>
          </cell>
          <cell r="I129">
            <v>0</v>
          </cell>
          <cell r="J129">
            <v>0</v>
          </cell>
          <cell r="K129">
            <v>0</v>
          </cell>
          <cell r="L129">
            <v>0</v>
          </cell>
          <cell r="M129">
            <v>21</v>
          </cell>
          <cell r="N129">
            <v>21</v>
          </cell>
          <cell r="O129">
            <v>34.999999999999986</v>
          </cell>
          <cell r="P129">
            <v>33</v>
          </cell>
          <cell r="Q129">
            <v>47.999999999999993</v>
          </cell>
          <cell r="R129">
            <v>47.000000000000007</v>
          </cell>
          <cell r="S129">
            <v>162.99999999999997</v>
          </cell>
          <cell r="T129">
            <v>57</v>
          </cell>
          <cell r="U129">
            <v>69</v>
          </cell>
          <cell r="V129">
            <v>69.000000000000014</v>
          </cell>
          <cell r="W129">
            <v>73.001499645171691</v>
          </cell>
          <cell r="X129">
            <v>268.00149964517169</v>
          </cell>
          <cell r="Y129">
            <v>87.222222222222001</v>
          </cell>
          <cell r="Z129">
            <v>96.666666666666671</v>
          </cell>
          <cell r="AA129">
            <v>100.55555555555563</v>
          </cell>
          <cell r="AB129">
            <v>119.55555555555557</v>
          </cell>
          <cell r="AC129">
            <v>403.99999999999989</v>
          </cell>
          <cell r="AD129">
            <v>124.00000000000001</v>
          </cell>
          <cell r="AE129">
            <v>144.21111111111105</v>
          </cell>
          <cell r="AF129">
            <v>151.3088888888889</v>
          </cell>
          <cell r="AG129">
            <v>161.98278815638025</v>
          </cell>
          <cell r="AH129">
            <v>581.50278815638023</v>
          </cell>
          <cell r="AI129">
            <v>161.99999999999997</v>
          </cell>
          <cell r="AJ129">
            <v>185.99999999999991</v>
          </cell>
          <cell r="AK129">
            <v>203.08056344348736</v>
          </cell>
          <cell r="AL129">
            <v>216.2193448578883</v>
          </cell>
          <cell r="AM129">
            <v>767.29990830137558</v>
          </cell>
          <cell r="AN129">
            <v>223.71264930116581</v>
          </cell>
          <cell r="AO129">
            <v>241.03727226020573</v>
          </cell>
          <cell r="AP129">
            <v>251.67064307282789</v>
          </cell>
          <cell r="AQ129">
            <v>265.30202535263703</v>
          </cell>
          <cell r="AR129">
            <v>981.72258998683651</v>
          </cell>
          <cell r="AS129">
            <v>1120.9539118260352</v>
          </cell>
          <cell r="AT129">
            <v>1221.0220132696525</v>
          </cell>
          <cell r="AU129">
            <v>1303.9687827310372</v>
          </cell>
          <cell r="AV129">
            <v>1399.9205881015541</v>
          </cell>
          <cell r="AW129">
            <v>1447.1147492797304</v>
          </cell>
          <cell r="AX129">
            <v>1493.3125843010653</v>
          </cell>
          <cell r="AY129">
            <v>1528.1026729057</v>
          </cell>
          <cell r="AZ129">
            <v>1551.6199799284634</v>
          </cell>
          <cell r="BA129">
            <v>1039.6130102730767</v>
          </cell>
          <cell r="BB129">
            <v>525.10805211549518</v>
          </cell>
          <cell r="BC129">
            <v>254.50936274088525</v>
          </cell>
          <cell r="BD129">
            <v>115.73312425730023</v>
          </cell>
          <cell r="BI129"/>
        </row>
        <row r="130">
          <cell r="B130" t="str">
            <v>% growth</v>
          </cell>
          <cell r="C130"/>
          <cell r="D130"/>
          <cell r="E130"/>
          <cell r="F130"/>
          <cell r="G130"/>
          <cell r="H130"/>
          <cell r="I130"/>
          <cell r="J130"/>
          <cell r="K130"/>
          <cell r="L130"/>
          <cell r="M130"/>
          <cell r="N130"/>
          <cell r="O130"/>
          <cell r="P130"/>
          <cell r="Q130"/>
          <cell r="R130">
            <v>1.2380952380952386</v>
          </cell>
          <cell r="S130">
            <v>6.761904761904761</v>
          </cell>
          <cell r="T130">
            <v>0.62857142857142922</v>
          </cell>
          <cell r="U130">
            <v>1.0909090909090908</v>
          </cell>
          <cell r="V130">
            <v>0.43750000000000044</v>
          </cell>
          <cell r="W130">
            <v>0.55322339670578047</v>
          </cell>
          <cell r="X130">
            <v>0.6441809794182316</v>
          </cell>
          <cell r="Y130">
            <v>0.53021442495126325</v>
          </cell>
          <cell r="Z130">
            <v>0.40096618357487923</v>
          </cell>
          <cell r="AA130">
            <v>0.4573268921095015</v>
          </cell>
          <cell r="AB130">
            <v>0.63771369268662625</v>
          </cell>
          <cell r="AC130">
            <v>0.50745425131906852</v>
          </cell>
          <cell r="AD130">
            <v>0.42165605095541769</v>
          </cell>
          <cell r="AE130">
            <v>0.49183908045976943</v>
          </cell>
          <cell r="AF130">
            <v>0.50472928176795495</v>
          </cell>
          <cell r="AG130">
            <v>0.35487462212585696</v>
          </cell>
          <cell r="AH130">
            <v>0.43936333702074348</v>
          </cell>
          <cell r="AI130">
            <v>0.30645161290322553</v>
          </cell>
          <cell r="AJ130">
            <v>0.28977579166345624</v>
          </cell>
          <cell r="AK130">
            <v>0.34215884430039067</v>
          </cell>
          <cell r="AL130">
            <v>0.3348291341247156</v>
          </cell>
          <cell r="AM130">
            <v>0.3195120022279756</v>
          </cell>
          <cell r="AN130">
            <v>0.38094227963682625</v>
          </cell>
          <cell r="AO130">
            <v>0.29589931322691299</v>
          </cell>
          <cell r="AP130">
            <v>0.23926504243160629</v>
          </cell>
          <cell r="AQ130">
            <v>0.22700411254602892</v>
          </cell>
          <cell r="AR130">
            <v>0.27945094136677673</v>
          </cell>
          <cell r="AS130">
            <v>0.14182348787661647</v>
          </cell>
          <cell r="AT130">
            <v>8.9270486848657571E-2</v>
          </cell>
          <cell r="AU130">
            <v>6.7932247379611121E-2</v>
          </cell>
          <cell r="AV130">
            <v>7.3584434413801691E-2</v>
          </cell>
          <cell r="AW130">
            <v>3.3712027367335695E-2</v>
          </cell>
          <cell r="AX130">
            <v>3.1924099346184454E-2</v>
          </cell>
          <cell r="AY130">
            <v>2.3297258035843926E-2</v>
          </cell>
          <cell r="AZ130">
            <v>1.5389873625471173E-2</v>
          </cell>
          <cell r="BA130">
            <v>-0.32998219685144325</v>
          </cell>
          <cell r="BB130">
            <v>-0.49490046110757668</v>
          </cell>
          <cell r="BC130">
            <v>-0.51532001515583881</v>
          </cell>
          <cell r="BD130">
            <v>-0.54526967884035149</v>
          </cell>
          <cell r="BI130"/>
        </row>
        <row r="131">
          <cell r="B131" t="str">
            <v>Total WW Jakafi (vi) Revenues ($mn)</v>
          </cell>
          <cell r="C131"/>
          <cell r="D131"/>
          <cell r="E131">
            <v>0</v>
          </cell>
          <cell r="F131">
            <v>0</v>
          </cell>
          <cell r="G131">
            <v>0</v>
          </cell>
          <cell r="H131">
            <v>2.0570000000000004</v>
          </cell>
          <cell r="I131">
            <v>2.0570000000000004</v>
          </cell>
          <cell r="J131">
            <v>19.279</v>
          </cell>
          <cell r="K131">
            <v>29.727000000000025</v>
          </cell>
          <cell r="L131">
            <v>43.694999999999993</v>
          </cell>
          <cell r="M131">
            <v>64.301000000000016</v>
          </cell>
          <cell r="N131">
            <v>157.00200000000004</v>
          </cell>
          <cell r="O131">
            <v>83.288999999999945</v>
          </cell>
          <cell r="P131">
            <v>87.09899999999999</v>
          </cell>
          <cell r="Q131">
            <v>108.20100000000002</v>
          </cell>
          <cell r="R131">
            <v>119.85399999999998</v>
          </cell>
          <cell r="S131">
            <v>398.44299999999993</v>
          </cell>
          <cell r="T131">
            <v>126.65100000000005</v>
          </cell>
          <cell r="U131">
            <v>152.99999999999991</v>
          </cell>
          <cell r="V131">
            <v>166.8</v>
          </cell>
          <cell r="W131">
            <v>179.00149964517169</v>
          </cell>
          <cell r="X131">
            <v>625.45249964517166</v>
          </cell>
          <cell r="Y131">
            <v>202.67138679901251</v>
          </cell>
          <cell r="Z131">
            <v>239.06666666666666</v>
          </cell>
          <cell r="AA131">
            <v>261.85555555555561</v>
          </cell>
          <cell r="AB131">
            <v>301.55555555555554</v>
          </cell>
          <cell r="AC131">
            <v>1005.1491645767903</v>
          </cell>
          <cell r="AD131">
            <v>307.26700000000005</v>
          </cell>
          <cell r="AE131">
            <v>352.33711111111108</v>
          </cell>
          <cell r="AF131">
            <v>375.20088888888893</v>
          </cell>
          <cell r="AG131">
            <v>399.51378815638031</v>
          </cell>
          <cell r="AH131">
            <v>1434.3187881563804</v>
          </cell>
          <cell r="AI131">
            <v>413.1</v>
          </cell>
          <cell r="AJ131">
            <v>461.99999999999989</v>
          </cell>
          <cell r="AK131">
            <v>510.60036537608721</v>
          </cell>
          <cell r="AL131">
            <v>533.23704730044108</v>
          </cell>
          <cell r="AM131">
            <v>1918.9374126765283</v>
          </cell>
          <cell r="AN131">
            <v>551.89368446301376</v>
          </cell>
          <cell r="AO131">
            <v>588.98697785480545</v>
          </cell>
          <cell r="AP131">
            <v>611.86595457919555</v>
          </cell>
          <cell r="AQ131">
            <v>647.11554756381474</v>
          </cell>
          <cell r="AR131">
            <v>2399.8621644608297</v>
          </cell>
          <cell r="AS131">
            <v>2676.0617055234616</v>
          </cell>
          <cell r="AT131">
            <v>2938.9889547027642</v>
          </cell>
          <cell r="AU131">
            <v>3203.5648736240164</v>
          </cell>
          <cell r="AV131">
            <v>3492.8066072110064</v>
          </cell>
          <cell r="AW131">
            <v>3705.0518248177173</v>
          </cell>
          <cell r="AX131">
            <v>3895.1805204478314</v>
          </cell>
          <cell r="AY131">
            <v>4080.8772008028754</v>
          </cell>
          <cell r="AZ131">
            <v>4262.7541916733217</v>
          </cell>
          <cell r="BA131">
            <v>3140.5785054165781</v>
          </cell>
          <cell r="BB131">
            <v>1697.5452667213478</v>
          </cell>
          <cell r="BC131">
            <v>855.61430625708613</v>
          </cell>
          <cell r="BD131">
            <v>283.5214772782216</v>
          </cell>
          <cell r="BI131"/>
        </row>
        <row r="132">
          <cell r="B132" t="str">
            <v>% growth</v>
          </cell>
          <cell r="C132"/>
          <cell r="D132"/>
          <cell r="E132"/>
          <cell r="F132"/>
          <cell r="G132"/>
          <cell r="H132"/>
          <cell r="I132"/>
          <cell r="J132"/>
          <cell r="K132"/>
          <cell r="L132"/>
          <cell r="M132"/>
          <cell r="N132"/>
          <cell r="O132">
            <v>3.3201929560661831</v>
          </cell>
          <cell r="P132">
            <v>1.929962660207889</v>
          </cell>
          <cell r="Q132">
            <v>1.4762787504291119</v>
          </cell>
          <cell r="R132">
            <v>0.86395234910810026</v>
          </cell>
          <cell r="S132">
            <v>1.537821174252556</v>
          </cell>
          <cell r="T132">
            <v>0.52062097035623123</v>
          </cell>
          <cell r="U132">
            <v>0.75662177522129914</v>
          </cell>
          <cell r="V132">
            <v>0.54157540133640159</v>
          </cell>
          <cell r="W132">
            <v>0.49349625081492254</v>
          </cell>
          <cell r="X132">
            <v>0.56974146777624846</v>
          </cell>
          <cell r="Y132">
            <v>0.60023518802861742</v>
          </cell>
          <cell r="Z132">
            <v>0.56252723311546915</v>
          </cell>
          <cell r="AA132">
            <v>0.56987743138822289</v>
          </cell>
          <cell r="AB132">
            <v>0.684653794260486</v>
          </cell>
          <cell r="AC132">
            <v>0.60707514183255507</v>
          </cell>
          <cell r="AD132">
            <v>0.51608475598340942</v>
          </cell>
          <cell r="AE132">
            <v>0.47380275144078809</v>
          </cell>
          <cell r="AF132">
            <v>0.43285441507192246</v>
          </cell>
          <cell r="AG132">
            <v>0.32484307052594796</v>
          </cell>
          <cell r="AH132">
            <v>0.42697107922314026</v>
          </cell>
          <cell r="AI132">
            <v>0.34443334298834549</v>
          </cell>
          <cell r="AJ132">
            <v>0.31124421876271247</v>
          </cell>
          <cell r="AK132">
            <v>0.36087195019224794</v>
          </cell>
          <cell r="AL132">
            <v>0.33471500385793429</v>
          </cell>
          <cell r="AM132">
            <v>0.33787371993018267</v>
          </cell>
          <cell r="AN132">
            <v>0.33598083869042306</v>
          </cell>
          <cell r="AO132">
            <v>0.27486358843031522</v>
          </cell>
          <cell r="AP132">
            <v>0.19832651143623892</v>
          </cell>
          <cell r="AQ132">
            <v>0.21356074346276843</v>
          </cell>
          <cell r="AR132">
            <v>0.25062034259549359</v>
          </cell>
          <cell r="AS132">
            <v>0.11508975188359827</v>
          </cell>
          <cell r="AT132">
            <v>9.8251564467521035E-2</v>
          </cell>
          <cell r="AU132">
            <v>9.0022767352662569E-2</v>
          </cell>
          <cell r="AV132">
            <v>9.028745943883032E-2</v>
          </cell>
          <cell r="AW132">
            <v>6.0766381158499971E-2</v>
          </cell>
          <cell r="AX132">
            <v>5.1316069145528997E-2</v>
          </cell>
          <cell r="AY132">
            <v>4.7673446552791487E-2</v>
          </cell>
          <cell r="AZ132">
            <v>4.4568111688012557E-2</v>
          </cell>
          <cell r="BA132">
            <v>-0.26325132433128628</v>
          </cell>
          <cell r="BB132">
            <v>-0.45948007228808974</v>
          </cell>
          <cell r="BC132">
            <v>-0.49596966688869137</v>
          </cell>
          <cell r="BD132">
            <v>-0.66863401511073839</v>
          </cell>
          <cell r="BI132"/>
        </row>
        <row r="133">
          <cell r="B133" t="str">
            <v>Royalties from ROW Sales ($mn)</v>
          </cell>
          <cell r="C133"/>
          <cell r="D133"/>
          <cell r="E133">
            <v>0</v>
          </cell>
          <cell r="F133">
            <v>0</v>
          </cell>
          <cell r="G133">
            <v>0</v>
          </cell>
          <cell r="H133">
            <v>0</v>
          </cell>
          <cell r="I133">
            <v>0</v>
          </cell>
          <cell r="J133">
            <v>0</v>
          </cell>
          <cell r="K133">
            <v>0</v>
          </cell>
          <cell r="L133">
            <v>0</v>
          </cell>
          <cell r="M133">
            <v>3.652000000000001</v>
          </cell>
          <cell r="N133">
            <v>3.652000000000001</v>
          </cell>
          <cell r="O133">
            <v>5.9089999999999998</v>
          </cell>
          <cell r="P133">
            <v>5.7999999999999989</v>
          </cell>
          <cell r="Q133">
            <v>8.4479999999999986</v>
          </cell>
          <cell r="R133">
            <v>8.2720000000000002</v>
          </cell>
          <cell r="S133">
            <v>28.428999999999995</v>
          </cell>
          <cell r="T133">
            <v>9.8260000000000005</v>
          </cell>
          <cell r="U133">
            <v>12.34</v>
          </cell>
          <cell r="V133">
            <v>12.093</v>
          </cell>
          <cell r="W133">
            <v>13.140269936130904</v>
          </cell>
          <cell r="X133">
            <v>47.399269936130906</v>
          </cell>
          <cell r="Y133">
            <v>15.69999999999996</v>
          </cell>
          <cell r="Z133">
            <v>17.400000000000006</v>
          </cell>
          <cell r="AA133">
            <v>18.100000000000016</v>
          </cell>
          <cell r="AB133">
            <v>23.6</v>
          </cell>
          <cell r="AC133">
            <v>74.799999999999983</v>
          </cell>
          <cell r="AD133">
            <v>22.32</v>
          </cell>
          <cell r="AE133">
            <v>25.957999999999984</v>
          </cell>
          <cell r="AF133">
            <v>29.626000000000012</v>
          </cell>
          <cell r="AG133">
            <v>33.211585512839861</v>
          </cell>
          <cell r="AH133">
            <v>111.11558551283986</v>
          </cell>
          <cell r="AI133">
            <v>29.159999999999993</v>
          </cell>
          <cell r="AJ133">
            <v>34.439999999999984</v>
          </cell>
          <cell r="AK133">
            <v>41.12691832313233</v>
          </cell>
          <cell r="AL133">
            <v>45.579061503170323</v>
          </cell>
          <cell r="AM133">
            <v>150.30597982630263</v>
          </cell>
          <cell r="AN133">
            <v>40.268276874209846</v>
          </cell>
          <cell r="AO133">
            <v>46.681707438064464</v>
          </cell>
          <cell r="AP133">
            <v>52.498334260907583</v>
          </cell>
          <cell r="AQ133">
            <v>58.030651223922149</v>
          </cell>
          <cell r="AR133">
            <v>197.47896979710404</v>
          </cell>
          <cell r="AS133">
            <v>229.3193997199881</v>
          </cell>
          <cell r="AT133">
            <v>252.33506305202008</v>
          </cell>
          <cell r="AU133">
            <v>271.41282002813853</v>
          </cell>
          <cell r="AV133">
            <v>293.48173526335745</v>
          </cell>
          <cell r="AW133">
            <v>304.33639233433803</v>
          </cell>
          <cell r="AX133">
            <v>314.961894389245</v>
          </cell>
          <cell r="AY133">
            <v>323.24464149736798</v>
          </cell>
          <cell r="AZ133">
            <v>328.88879518283125</v>
          </cell>
          <cell r="BA133">
            <v>210.61099236280765</v>
          </cell>
          <cell r="BB133">
            <v>99.272690944253981</v>
          </cell>
          <cell r="BC133">
            <v>45.811685293359346</v>
          </cell>
          <cell r="BD133">
            <v>20.831962366314041</v>
          </cell>
        </row>
        <row r="134">
          <cell r="B134"/>
          <cell r="C134"/>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cell r="AD134"/>
          <cell r="AE134"/>
          <cell r="AF134"/>
          <cell r="AG134"/>
          <cell r="AH134"/>
          <cell r="AI134"/>
          <cell r="AJ134"/>
          <cell r="AK134"/>
          <cell r="AL134"/>
          <cell r="AM134"/>
          <cell r="AN134"/>
          <cell r="AO134"/>
          <cell r="AP134"/>
          <cell r="AQ134"/>
          <cell r="AR134"/>
          <cell r="AS134"/>
          <cell r="AT134"/>
          <cell r="AU134"/>
          <cell r="AV134"/>
          <cell r="AW134"/>
          <cell r="AX134"/>
          <cell r="AY134"/>
          <cell r="AZ134"/>
          <cell r="BA134"/>
          <cell r="BB134"/>
          <cell r="BC134"/>
          <cell r="BD134"/>
        </row>
        <row r="135">
          <cell r="A135"/>
          <cell r="B135" t="str">
            <v>Cumulative Sales</v>
          </cell>
          <cell r="C135"/>
          <cell r="D135"/>
          <cell r="E135"/>
          <cell r="F135"/>
          <cell r="G135"/>
          <cell r="H135"/>
          <cell r="I135"/>
          <cell r="J135"/>
          <cell r="K135"/>
          <cell r="L135"/>
          <cell r="M135"/>
          <cell r="N135"/>
          <cell r="O135"/>
          <cell r="P135"/>
          <cell r="Q135"/>
          <cell r="R135"/>
          <cell r="S135"/>
          <cell r="T135"/>
          <cell r="U135"/>
          <cell r="V135"/>
          <cell r="W135"/>
          <cell r="X135"/>
          <cell r="Y135">
            <v>87.222222222222001</v>
          </cell>
          <cell r="Z135">
            <v>183.88888888888869</v>
          </cell>
          <cell r="AA135">
            <v>284.44444444444434</v>
          </cell>
          <cell r="AB135">
            <v>403.99999999999989</v>
          </cell>
          <cell r="AC135"/>
          <cell r="AD135">
            <v>124.00000000000001</v>
          </cell>
          <cell r="AE135">
            <v>268.21111111111105</v>
          </cell>
          <cell r="AF135">
            <v>419.52</v>
          </cell>
          <cell r="AG135">
            <v>581.50278815638023</v>
          </cell>
          <cell r="AH135"/>
          <cell r="AI135">
            <v>161.99999999999997</v>
          </cell>
          <cell r="AJ135">
            <v>347.99999999999989</v>
          </cell>
          <cell r="AK135">
            <v>551.08056344348722</v>
          </cell>
          <cell r="AL135">
            <v>767.29990830137558</v>
          </cell>
          <cell r="AM135"/>
          <cell r="AN135">
            <v>223.71264930116581</v>
          </cell>
          <cell r="AO135">
            <v>464.74992156137154</v>
          </cell>
          <cell r="AP135">
            <v>716.42056463419942</v>
          </cell>
          <cell r="AQ135">
            <v>981.72258998683651</v>
          </cell>
          <cell r="AR135"/>
          <cell r="AS135">
            <v>1120.9539118260352</v>
          </cell>
          <cell r="AT135">
            <v>1221.0220132696525</v>
          </cell>
          <cell r="AU135">
            <v>1303.9687827310372</v>
          </cell>
          <cell r="AV135">
            <v>1399.9205881015541</v>
          </cell>
          <cell r="AW135">
            <v>1447.1147492797304</v>
          </cell>
          <cell r="AX135">
            <v>1493.3125843010653</v>
          </cell>
          <cell r="AY135">
            <v>1528.1026729057</v>
          </cell>
          <cell r="AZ135">
            <v>1551.6199799284634</v>
          </cell>
          <cell r="BA135">
            <v>1039.6130102730767</v>
          </cell>
          <cell r="BB135">
            <v>525.10805211549518</v>
          </cell>
          <cell r="BC135">
            <v>254.50936274088525</v>
          </cell>
          <cell r="BD135">
            <v>115.73312425730023</v>
          </cell>
        </row>
        <row r="136">
          <cell r="B136" t="str">
            <v>Base Royalty Rate (&lt; $300mn)</v>
          </cell>
          <cell r="C136">
            <v>0</v>
          </cell>
          <cell r="D136"/>
          <cell r="E136"/>
          <cell r="F136"/>
          <cell r="G136"/>
          <cell r="H136"/>
          <cell r="I136"/>
          <cell r="J136"/>
          <cell r="K136"/>
          <cell r="L136"/>
          <cell r="M136"/>
          <cell r="N136"/>
          <cell r="O136"/>
          <cell r="P136"/>
          <cell r="Q136"/>
          <cell r="R136"/>
          <cell r="S136"/>
          <cell r="T136"/>
          <cell r="U136"/>
          <cell r="V136"/>
          <cell r="W136"/>
          <cell r="X136"/>
          <cell r="Y136">
            <v>0.18</v>
          </cell>
          <cell r="Z136">
            <v>0.18</v>
          </cell>
          <cell r="AA136">
            <v>0.18</v>
          </cell>
          <cell r="AB136">
            <v>0.18</v>
          </cell>
          <cell r="AC136"/>
          <cell r="AD136">
            <v>0.18</v>
          </cell>
          <cell r="AE136">
            <v>0.18</v>
          </cell>
          <cell r="AF136">
            <v>0.18</v>
          </cell>
          <cell r="AG136">
            <v>0.18</v>
          </cell>
          <cell r="AH136"/>
          <cell r="AI136">
            <v>0.18</v>
          </cell>
          <cell r="AJ136">
            <v>0.18</v>
          </cell>
          <cell r="AK136">
            <v>0.18</v>
          </cell>
          <cell r="AL136">
            <v>0.18</v>
          </cell>
          <cell r="AM136"/>
          <cell r="AN136">
            <v>0.18</v>
          </cell>
          <cell r="AO136">
            <v>0.18</v>
          </cell>
          <cell r="AP136">
            <v>0.18</v>
          </cell>
          <cell r="AQ136">
            <v>0.18</v>
          </cell>
          <cell r="AR136"/>
          <cell r="AS136">
            <v>0.18</v>
          </cell>
          <cell r="AT136">
            <v>0.18</v>
          </cell>
          <cell r="AU136">
            <v>0.18</v>
          </cell>
          <cell r="AV136">
            <v>0.18</v>
          </cell>
          <cell r="AW136">
            <v>0.18</v>
          </cell>
          <cell r="AX136">
            <v>0.18</v>
          </cell>
          <cell r="AY136">
            <v>0.18</v>
          </cell>
          <cell r="AZ136">
            <v>0.18</v>
          </cell>
          <cell r="BA136">
            <v>0.18</v>
          </cell>
          <cell r="BB136">
            <v>0.18</v>
          </cell>
          <cell r="BC136">
            <v>0.18</v>
          </cell>
          <cell r="BD136">
            <v>0.18</v>
          </cell>
        </row>
        <row r="137">
          <cell r="B137" t="str">
            <v>$300 - $500mn</v>
          </cell>
          <cell r="C137">
            <v>300</v>
          </cell>
          <cell r="D137"/>
          <cell r="E137"/>
          <cell r="F137"/>
          <cell r="G137"/>
          <cell r="H137"/>
          <cell r="I137"/>
          <cell r="J137"/>
          <cell r="K137"/>
          <cell r="L137"/>
          <cell r="M137"/>
          <cell r="N137"/>
          <cell r="O137"/>
          <cell r="P137"/>
          <cell r="Q137"/>
          <cell r="R137"/>
          <cell r="S137"/>
          <cell r="T137"/>
          <cell r="U137"/>
          <cell r="V137"/>
          <cell r="W137"/>
          <cell r="X137"/>
          <cell r="Y137">
            <v>0.2</v>
          </cell>
          <cell r="Z137">
            <v>0.2</v>
          </cell>
          <cell r="AA137">
            <v>0.2</v>
          </cell>
          <cell r="AB137">
            <v>0.2</v>
          </cell>
          <cell r="AC137"/>
          <cell r="AD137">
            <v>0.2</v>
          </cell>
          <cell r="AE137">
            <v>0.2</v>
          </cell>
          <cell r="AF137">
            <v>0.2</v>
          </cell>
          <cell r="AG137">
            <v>0.2</v>
          </cell>
          <cell r="AH137"/>
          <cell r="AI137">
            <v>0.2</v>
          </cell>
          <cell r="AJ137">
            <v>0.2</v>
          </cell>
          <cell r="AK137">
            <v>0.2</v>
          </cell>
          <cell r="AL137">
            <v>0.2</v>
          </cell>
          <cell r="AM137"/>
          <cell r="AN137">
            <v>0.2</v>
          </cell>
          <cell r="AO137">
            <v>0.2</v>
          </cell>
          <cell r="AP137">
            <v>0.2</v>
          </cell>
          <cell r="AQ137">
            <v>0.2</v>
          </cell>
          <cell r="AR137"/>
          <cell r="AS137">
            <v>0.2</v>
          </cell>
          <cell r="AT137">
            <v>0.2</v>
          </cell>
          <cell r="AU137">
            <v>0.2</v>
          </cell>
          <cell r="AV137">
            <v>0.2</v>
          </cell>
          <cell r="AW137">
            <v>0.2</v>
          </cell>
          <cell r="AX137">
            <v>0.2</v>
          </cell>
          <cell r="AY137">
            <v>0.2</v>
          </cell>
          <cell r="AZ137">
            <v>0.2</v>
          </cell>
          <cell r="BA137">
            <v>0.2</v>
          </cell>
          <cell r="BB137">
            <v>0.2</v>
          </cell>
          <cell r="BC137">
            <v>0.2</v>
          </cell>
          <cell r="BD137">
            <v>0.2</v>
          </cell>
        </row>
        <row r="138">
          <cell r="B138" t="str">
            <v>$500 - $750mn</v>
          </cell>
          <cell r="C138">
            <v>500</v>
          </cell>
          <cell r="D138"/>
          <cell r="E138"/>
          <cell r="F138"/>
          <cell r="G138"/>
          <cell r="H138"/>
          <cell r="I138"/>
          <cell r="J138"/>
          <cell r="K138"/>
          <cell r="L138"/>
          <cell r="M138"/>
          <cell r="N138"/>
          <cell r="O138"/>
          <cell r="P138"/>
          <cell r="Q138"/>
          <cell r="R138"/>
          <cell r="S138"/>
          <cell r="T138"/>
          <cell r="U138"/>
          <cell r="V138"/>
          <cell r="W138"/>
          <cell r="X138"/>
          <cell r="Y138">
            <v>0.21</v>
          </cell>
          <cell r="Z138">
            <v>0.21</v>
          </cell>
          <cell r="AA138">
            <v>0.21</v>
          </cell>
          <cell r="AB138">
            <v>0.21</v>
          </cell>
          <cell r="AC138"/>
          <cell r="AD138">
            <v>0.21</v>
          </cell>
          <cell r="AE138">
            <v>0.21</v>
          </cell>
          <cell r="AF138">
            <v>0.21</v>
          </cell>
          <cell r="AG138">
            <v>0.21</v>
          </cell>
          <cell r="AH138"/>
          <cell r="AI138">
            <v>0.21</v>
          </cell>
          <cell r="AJ138">
            <v>0.21</v>
          </cell>
          <cell r="AK138">
            <v>0.21</v>
          </cell>
          <cell r="AL138">
            <v>0.21</v>
          </cell>
          <cell r="AM138"/>
          <cell r="AN138">
            <v>0.21</v>
          </cell>
          <cell r="AO138">
            <v>0.21</v>
          </cell>
          <cell r="AP138">
            <v>0.21</v>
          </cell>
          <cell r="AQ138">
            <v>0.21</v>
          </cell>
          <cell r="AR138"/>
          <cell r="AS138">
            <v>0.21</v>
          </cell>
          <cell r="AT138">
            <v>0.21</v>
          </cell>
          <cell r="AU138">
            <v>0.21</v>
          </cell>
          <cell r="AV138">
            <v>0.21</v>
          </cell>
          <cell r="AW138">
            <v>0.21</v>
          </cell>
          <cell r="AX138">
            <v>0.21</v>
          </cell>
          <cell r="AY138">
            <v>0.21</v>
          </cell>
          <cell r="AZ138">
            <v>0.21</v>
          </cell>
          <cell r="BA138">
            <v>0.21</v>
          </cell>
          <cell r="BB138">
            <v>0.21</v>
          </cell>
          <cell r="BC138">
            <v>0.21</v>
          </cell>
          <cell r="BD138">
            <v>0.21</v>
          </cell>
        </row>
        <row r="139">
          <cell r="B139" t="str">
            <v>$750 - $1000mn</v>
          </cell>
          <cell r="C139">
            <v>750</v>
          </cell>
          <cell r="D139"/>
          <cell r="E139"/>
          <cell r="F139"/>
          <cell r="G139"/>
          <cell r="H139"/>
          <cell r="I139"/>
          <cell r="J139"/>
          <cell r="K139"/>
          <cell r="L139"/>
          <cell r="M139"/>
          <cell r="N139"/>
          <cell r="O139"/>
          <cell r="P139"/>
          <cell r="Q139"/>
          <cell r="R139"/>
          <cell r="S139"/>
          <cell r="T139"/>
          <cell r="U139"/>
          <cell r="V139"/>
          <cell r="W139"/>
          <cell r="X139"/>
          <cell r="Y139">
            <v>0.22</v>
          </cell>
          <cell r="Z139">
            <v>0.22</v>
          </cell>
          <cell r="AA139">
            <v>0.22</v>
          </cell>
          <cell r="AB139">
            <v>0.22</v>
          </cell>
          <cell r="AC139"/>
          <cell r="AD139">
            <v>0.22</v>
          </cell>
          <cell r="AE139">
            <v>0.22</v>
          </cell>
          <cell r="AF139">
            <v>0.22</v>
          </cell>
          <cell r="AG139">
            <v>0.22</v>
          </cell>
          <cell r="AH139"/>
          <cell r="AI139">
            <v>0.22</v>
          </cell>
          <cell r="AJ139">
            <v>0.22</v>
          </cell>
          <cell r="AK139">
            <v>0.22</v>
          </cell>
          <cell r="AL139">
            <v>0.22</v>
          </cell>
          <cell r="AM139"/>
          <cell r="AN139">
            <v>0.22</v>
          </cell>
          <cell r="AO139">
            <v>0.22</v>
          </cell>
          <cell r="AP139">
            <v>0.22</v>
          </cell>
          <cell r="AQ139">
            <v>0.22</v>
          </cell>
          <cell r="AR139"/>
          <cell r="AS139">
            <v>0.22</v>
          </cell>
          <cell r="AT139">
            <v>0.22</v>
          </cell>
          <cell r="AU139">
            <v>0.22</v>
          </cell>
          <cell r="AV139">
            <v>0.22</v>
          </cell>
          <cell r="AW139">
            <v>0.22</v>
          </cell>
          <cell r="AX139">
            <v>0.22</v>
          </cell>
          <cell r="AY139">
            <v>0.22</v>
          </cell>
          <cell r="AZ139">
            <v>0.22</v>
          </cell>
          <cell r="BA139">
            <v>0.22</v>
          </cell>
          <cell r="BB139">
            <v>0.22</v>
          </cell>
          <cell r="BC139">
            <v>0.22</v>
          </cell>
          <cell r="BD139">
            <v>0.22</v>
          </cell>
        </row>
        <row r="140">
          <cell r="B140" t="str">
            <v>$1000 - $1500mn</v>
          </cell>
          <cell r="C140">
            <v>1000</v>
          </cell>
          <cell r="D140"/>
          <cell r="E140"/>
          <cell r="F140"/>
          <cell r="G140"/>
          <cell r="H140"/>
          <cell r="I140"/>
          <cell r="J140"/>
          <cell r="K140"/>
          <cell r="L140"/>
          <cell r="M140"/>
          <cell r="N140"/>
          <cell r="O140"/>
          <cell r="P140"/>
          <cell r="Q140"/>
          <cell r="R140"/>
          <cell r="S140"/>
          <cell r="T140"/>
          <cell r="U140"/>
          <cell r="V140"/>
          <cell r="W140"/>
          <cell r="X140"/>
          <cell r="Y140">
            <v>0.23</v>
          </cell>
          <cell r="Z140">
            <v>0.23</v>
          </cell>
          <cell r="AA140">
            <v>0.23</v>
          </cell>
          <cell r="AB140">
            <v>0.23</v>
          </cell>
          <cell r="AC140"/>
          <cell r="AD140">
            <v>0.23</v>
          </cell>
          <cell r="AE140">
            <v>0.23</v>
          </cell>
          <cell r="AF140">
            <v>0.23</v>
          </cell>
          <cell r="AG140">
            <v>0.23</v>
          </cell>
          <cell r="AH140"/>
          <cell r="AI140">
            <v>0.23</v>
          </cell>
          <cell r="AJ140">
            <v>0.23</v>
          </cell>
          <cell r="AK140">
            <v>0.23</v>
          </cell>
          <cell r="AL140">
            <v>0.23</v>
          </cell>
          <cell r="AM140"/>
          <cell r="AN140">
            <v>0.23</v>
          </cell>
          <cell r="AO140">
            <v>0.23</v>
          </cell>
          <cell r="AP140">
            <v>0.23</v>
          </cell>
          <cell r="AQ140">
            <v>0.23</v>
          </cell>
          <cell r="AR140"/>
          <cell r="AS140">
            <v>0.23</v>
          </cell>
          <cell r="AT140">
            <v>0.23</v>
          </cell>
          <cell r="AU140">
            <v>0.23</v>
          </cell>
          <cell r="AV140">
            <v>0.23</v>
          </cell>
          <cell r="AW140">
            <v>0.23</v>
          </cell>
          <cell r="AX140">
            <v>0.23</v>
          </cell>
          <cell r="AY140">
            <v>0.23</v>
          </cell>
          <cell r="AZ140">
            <v>0.23</v>
          </cell>
          <cell r="BA140">
            <v>0.23</v>
          </cell>
          <cell r="BB140">
            <v>0.23</v>
          </cell>
          <cell r="BC140">
            <v>0.23</v>
          </cell>
          <cell r="BD140">
            <v>0.23</v>
          </cell>
        </row>
        <row r="141">
          <cell r="B141" t="str">
            <v>$1500-$2000mn</v>
          </cell>
          <cell r="C141">
            <v>1500</v>
          </cell>
          <cell r="D141"/>
          <cell r="E141"/>
          <cell r="F141"/>
          <cell r="G141"/>
          <cell r="H141"/>
          <cell r="I141"/>
          <cell r="J141"/>
          <cell r="K141"/>
          <cell r="L141"/>
          <cell r="M141"/>
          <cell r="N141"/>
          <cell r="O141"/>
          <cell r="P141"/>
          <cell r="Q141"/>
          <cell r="R141"/>
          <cell r="S141"/>
          <cell r="T141"/>
          <cell r="U141"/>
          <cell r="V141"/>
          <cell r="W141"/>
          <cell r="X141"/>
          <cell r="Y141">
            <v>0.24</v>
          </cell>
          <cell r="Z141">
            <v>0.24</v>
          </cell>
          <cell r="AA141">
            <v>0.24</v>
          </cell>
          <cell r="AB141">
            <v>0.24</v>
          </cell>
          <cell r="AC141"/>
          <cell r="AD141">
            <v>0.24</v>
          </cell>
          <cell r="AE141">
            <v>0.24</v>
          </cell>
          <cell r="AF141">
            <v>0.24</v>
          </cell>
          <cell r="AG141">
            <v>0.24</v>
          </cell>
          <cell r="AH141"/>
          <cell r="AI141">
            <v>0.24</v>
          </cell>
          <cell r="AJ141">
            <v>0.24</v>
          </cell>
          <cell r="AK141">
            <v>0.24</v>
          </cell>
          <cell r="AL141">
            <v>0.24</v>
          </cell>
          <cell r="AM141"/>
          <cell r="AN141">
            <v>0.24</v>
          </cell>
          <cell r="AO141">
            <v>0.24</v>
          </cell>
          <cell r="AP141">
            <v>0.24</v>
          </cell>
          <cell r="AQ141">
            <v>0.24</v>
          </cell>
          <cell r="AR141"/>
          <cell r="AS141">
            <v>0.24</v>
          </cell>
          <cell r="AT141">
            <v>0.24</v>
          </cell>
          <cell r="AU141">
            <v>0.24</v>
          </cell>
          <cell r="AV141">
            <v>0.24</v>
          </cell>
          <cell r="AW141">
            <v>0.24</v>
          </cell>
          <cell r="AX141">
            <v>0.24</v>
          </cell>
          <cell r="AY141">
            <v>0.24</v>
          </cell>
          <cell r="AZ141">
            <v>0.24</v>
          </cell>
          <cell r="BA141">
            <v>0.24</v>
          </cell>
          <cell r="BB141">
            <v>0.24</v>
          </cell>
          <cell r="BC141">
            <v>0.24</v>
          </cell>
          <cell r="BD141">
            <v>0.24</v>
          </cell>
        </row>
        <row r="142">
          <cell r="B142" t="str">
            <v>&gt;$2bn</v>
          </cell>
          <cell r="C142">
            <v>2000</v>
          </cell>
          <cell r="D142"/>
          <cell r="E142"/>
          <cell r="F142"/>
          <cell r="G142"/>
          <cell r="H142"/>
          <cell r="I142"/>
          <cell r="J142"/>
          <cell r="K142"/>
          <cell r="L142"/>
          <cell r="M142"/>
          <cell r="N142"/>
          <cell r="O142"/>
          <cell r="P142"/>
          <cell r="Q142"/>
          <cell r="R142"/>
          <cell r="S142"/>
          <cell r="T142"/>
          <cell r="U142"/>
          <cell r="V142"/>
          <cell r="W142"/>
          <cell r="X142"/>
          <cell r="Y142">
            <v>0.25</v>
          </cell>
          <cell r="Z142">
            <v>0.25</v>
          </cell>
          <cell r="AA142">
            <v>0.25</v>
          </cell>
          <cell r="AB142">
            <v>0.25</v>
          </cell>
          <cell r="AC142"/>
          <cell r="AD142">
            <v>0.25</v>
          </cell>
          <cell r="AE142">
            <v>0.25</v>
          </cell>
          <cell r="AF142">
            <v>0.25</v>
          </cell>
          <cell r="AG142">
            <v>0.25</v>
          </cell>
          <cell r="AH142"/>
          <cell r="AI142">
            <v>0.25</v>
          </cell>
          <cell r="AJ142">
            <v>0.25</v>
          </cell>
          <cell r="AK142">
            <v>0.25</v>
          </cell>
          <cell r="AL142">
            <v>0.25</v>
          </cell>
          <cell r="AM142"/>
          <cell r="AN142">
            <v>0.25</v>
          </cell>
          <cell r="AO142">
            <v>0.25</v>
          </cell>
          <cell r="AP142">
            <v>0.25</v>
          </cell>
          <cell r="AQ142">
            <v>0.25</v>
          </cell>
          <cell r="AR142"/>
          <cell r="AS142">
            <v>0.25</v>
          </cell>
          <cell r="AT142">
            <v>0.25</v>
          </cell>
          <cell r="AU142">
            <v>0.25</v>
          </cell>
          <cell r="AV142">
            <v>0.25</v>
          </cell>
          <cell r="AW142">
            <v>0.25</v>
          </cell>
          <cell r="AX142">
            <v>0.25</v>
          </cell>
          <cell r="AY142">
            <v>0.25</v>
          </cell>
          <cell r="AZ142">
            <v>0.25</v>
          </cell>
          <cell r="BA142">
            <v>0.25</v>
          </cell>
          <cell r="BB142">
            <v>0.25</v>
          </cell>
          <cell r="BC142">
            <v>0.25</v>
          </cell>
          <cell r="BD142">
            <v>0.25</v>
          </cell>
        </row>
        <row r="143">
          <cell r="B143" t="str">
            <v>royalty rate</v>
          </cell>
          <cell r="C143"/>
          <cell r="D143"/>
          <cell r="E143"/>
          <cell r="F143"/>
          <cell r="G143"/>
          <cell r="H143"/>
          <cell r="I143"/>
          <cell r="J143"/>
          <cell r="K143"/>
          <cell r="L143"/>
          <cell r="M143">
            <v>0.17390476190476195</v>
          </cell>
          <cell r="N143"/>
          <cell r="O143">
            <v>0.16882857142857149</v>
          </cell>
          <cell r="P143">
            <v>0.17575757575757572</v>
          </cell>
          <cell r="Q143">
            <v>0.17599999999999999</v>
          </cell>
          <cell r="R143">
            <v>0.17599999999999999</v>
          </cell>
          <cell r="S143">
            <v>0.1741465367965368</v>
          </cell>
          <cell r="T143">
            <v>0.17238596491228073</v>
          </cell>
          <cell r="U143">
            <v>0.17884057971014491</v>
          </cell>
          <cell r="V143">
            <v>0.17526086956521736</v>
          </cell>
          <cell r="W143">
            <v>0.18</v>
          </cell>
          <cell r="X143">
            <v>0.17662185354691073</v>
          </cell>
          <cell r="Y143">
            <v>0.18</v>
          </cell>
          <cell r="Z143">
            <v>0.18000000000000005</v>
          </cell>
          <cell r="AA143">
            <v>0.18000000000000002</v>
          </cell>
          <cell r="AB143">
            <v>0.19739776951672861</v>
          </cell>
          <cell r="AC143">
            <v>0.18514851485148515</v>
          </cell>
          <cell r="AD143">
            <v>0.18</v>
          </cell>
          <cell r="AE143">
            <v>0.17999999999999997</v>
          </cell>
          <cell r="AF143">
            <v>0.19579814654349462</v>
          </cell>
          <cell r="AG143">
            <v>0.20503157088996993</v>
          </cell>
          <cell r="AH143">
            <v>0.19108349568731248</v>
          </cell>
          <cell r="AI143">
            <v>0.18</v>
          </cell>
          <cell r="AJ143">
            <v>0.18516129032258064</v>
          </cell>
          <cell r="AK143">
            <v>0.20251528568649557</v>
          </cell>
          <cell r="AL143">
            <v>0.2108001091813847</v>
          </cell>
          <cell r="AM143">
            <v>0.19588947971992501</v>
          </cell>
          <cell r="AN143">
            <v>0.18</v>
          </cell>
          <cell r="AO143">
            <v>0.19367007849172141</v>
          </cell>
          <cell r="AP143">
            <v>0.20859935676214619</v>
          </cell>
          <cell r="AQ143">
            <v>0.21873429404388578</v>
          </cell>
          <cell r="AR143">
            <v>0.20115557267532364</v>
          </cell>
          <cell r="AS143">
            <v>0.20457522588634044</v>
          </cell>
          <cell r="AT143">
            <v>0.20665889747255031</v>
          </cell>
          <cell r="AU143">
            <v>0.20814364854631756</v>
          </cell>
          <cell r="AV143">
            <v>0.20964170236352539</v>
          </cell>
          <cell r="AW143">
            <v>0.2103056391939995</v>
          </cell>
          <cell r="AX143">
            <v>0.21091491339481397</v>
          </cell>
          <cell r="AY143">
            <v>0.2115333264110556</v>
          </cell>
          <cell r="AZ143">
            <v>0.21196478482959114</v>
          </cell>
          <cell r="BA143">
            <v>0.20258595292827872</v>
          </cell>
          <cell r="BB143">
            <v>0.18905193044424959</v>
          </cell>
          <cell r="BC143">
            <v>0.18</v>
          </cell>
          <cell r="BD143">
            <v>0.18</v>
          </cell>
        </row>
        <row r="144">
          <cell r="B144" t="str">
            <v>Total Jakafi Revenues to INCY</v>
          </cell>
          <cell r="C144"/>
          <cell r="D144"/>
          <cell r="E144">
            <v>0</v>
          </cell>
          <cell r="F144">
            <v>0</v>
          </cell>
          <cell r="G144">
            <v>0</v>
          </cell>
          <cell r="H144">
            <v>2.0570000000000004</v>
          </cell>
          <cell r="I144">
            <v>2.0570000000000004</v>
          </cell>
          <cell r="J144">
            <v>19.279</v>
          </cell>
          <cell r="K144">
            <v>29.727000000000025</v>
          </cell>
          <cell r="L144">
            <v>43.694999999999993</v>
          </cell>
          <cell r="M144">
            <v>46.953000000000017</v>
          </cell>
          <cell r="N144">
            <v>139.65400000000005</v>
          </cell>
          <cell r="O144">
            <v>54.197999999999958</v>
          </cell>
          <cell r="P144">
            <v>59.898999999999987</v>
          </cell>
          <cell r="Q144">
            <v>68.649000000000029</v>
          </cell>
          <cell r="R144">
            <v>81.125999999999991</v>
          </cell>
          <cell r="S144">
            <v>263.87199999999996</v>
          </cell>
          <cell r="T144">
            <v>79.477000000000061</v>
          </cell>
          <cell r="U144">
            <v>96.339999999999918</v>
          </cell>
          <cell r="V144">
            <v>109.89300000000001</v>
          </cell>
          <cell r="W144">
            <v>119.14026993613089</v>
          </cell>
          <cell r="X144">
            <v>404.85026993613087</v>
          </cell>
          <cell r="Y144">
            <v>131.14916457679047</v>
          </cell>
          <cell r="Z144">
            <v>159.80000000000001</v>
          </cell>
          <cell r="AA144">
            <v>179.40000000000003</v>
          </cell>
          <cell r="AB144">
            <v>205.59999999999994</v>
          </cell>
          <cell r="AC144">
            <v>675.94916457679051</v>
          </cell>
          <cell r="AD144">
            <v>205.58700000000005</v>
          </cell>
          <cell r="AE144">
            <v>234.084</v>
          </cell>
          <cell r="AF144">
            <v>253.518</v>
          </cell>
          <cell r="AG144">
            <v>270.74258551283992</v>
          </cell>
          <cell r="AH144">
            <v>963.93158551284</v>
          </cell>
          <cell r="AI144">
            <v>280.26</v>
          </cell>
          <cell r="AJ144">
            <v>310.44</v>
          </cell>
          <cell r="AK144">
            <v>348.64672025573213</v>
          </cell>
          <cell r="AL144">
            <v>362.59676394572307</v>
          </cell>
          <cell r="AM144">
            <v>1301.9434842014552</v>
          </cell>
          <cell r="AN144">
            <v>368.44931203605779</v>
          </cell>
          <cell r="AO144">
            <v>394.63141303266411</v>
          </cell>
          <cell r="AP144">
            <v>412.69364576727526</v>
          </cell>
          <cell r="AQ144">
            <v>439.84417343509995</v>
          </cell>
          <cell r="AR144">
            <v>1615.6185442710971</v>
          </cell>
          <cell r="AS144">
            <v>1784.4271934174146</v>
          </cell>
          <cell r="AT144">
            <v>1970.3020044851316</v>
          </cell>
          <cell r="AU144">
            <v>2171.0089109211176</v>
          </cell>
          <cell r="AV144">
            <v>2386.3677543728099</v>
          </cell>
          <cell r="AW144">
            <v>2562.273467872325</v>
          </cell>
          <cell r="AX144">
            <v>2716.8298305360113</v>
          </cell>
          <cell r="AY144">
            <v>2876.019169394543</v>
          </cell>
          <cell r="AZ144">
            <v>3040.0230069276895</v>
          </cell>
          <cell r="BA144">
            <v>2311.5764875063091</v>
          </cell>
          <cell r="BB144">
            <v>1271.7099055501067</v>
          </cell>
          <cell r="BC144">
            <v>646.91662880956017</v>
          </cell>
          <cell r="BD144">
            <v>188.62031538723537</v>
          </cell>
        </row>
        <row r="145">
          <cell r="B145" t="str">
            <v>growth</v>
          </cell>
          <cell r="C145"/>
          <cell r="D145"/>
          <cell r="E145"/>
          <cell r="F145"/>
          <cell r="G145"/>
          <cell r="H145"/>
          <cell r="I145"/>
          <cell r="J145"/>
          <cell r="K145"/>
          <cell r="L145"/>
          <cell r="M145"/>
          <cell r="N145"/>
          <cell r="O145"/>
          <cell r="P145"/>
          <cell r="Q145"/>
          <cell r="R145"/>
          <cell r="S145">
            <v>0.88946968937516901</v>
          </cell>
          <cell r="T145"/>
          <cell r="U145"/>
          <cell r="V145"/>
          <cell r="W145"/>
          <cell r="X145">
            <v>0.53426763709727032</v>
          </cell>
          <cell r="Y145"/>
          <cell r="Z145"/>
          <cell r="AA145"/>
          <cell r="AB145"/>
          <cell r="AC145">
            <v>0.66962755065824253</v>
          </cell>
          <cell r="AD145"/>
          <cell r="AE145"/>
          <cell r="AF145"/>
          <cell r="AG145"/>
          <cell r="AH145">
            <v>0.42604153689035829</v>
          </cell>
          <cell r="AI145"/>
          <cell r="AJ145"/>
          <cell r="AK145"/>
          <cell r="AL145"/>
          <cell r="AM145">
            <v>0.35065963577568926</v>
          </cell>
          <cell r="AN145"/>
          <cell r="AO145"/>
          <cell r="AP145"/>
          <cell r="AQ145"/>
          <cell r="AR145">
            <v>0.24092832283118182</v>
          </cell>
          <cell r="AS145">
            <v>0.10448546146298243</v>
          </cell>
          <cell r="AT145">
            <v>0.10416497336141917</v>
          </cell>
          <cell r="AU145">
            <v>0.10186606214636296</v>
          </cell>
          <cell r="AV145">
            <v>9.9197586139948113E-2</v>
          </cell>
          <cell r="AW145">
            <v>7.3712743217043242E-2</v>
          </cell>
          <cell r="AX145">
            <v>6.0320010569374416E-2</v>
          </cell>
          <cell r="AY145">
            <v>5.859378348592581E-2</v>
          </cell>
          <cell r="AZ145">
            <v>5.7024598194062914E-2</v>
          </cell>
          <cell r="BA145">
            <v>-0.23961875214805151</v>
          </cell>
          <cell r="BB145">
            <v>-0.4498516867499347</v>
          </cell>
          <cell r="BC145">
            <v>-0.49130173006734434</v>
          </cell>
          <cell r="BD145">
            <v>-0.70843180251166249</v>
          </cell>
        </row>
        <row r="146">
          <cell r="B146"/>
          <cell r="C146"/>
          <cell r="D146"/>
          <cell r="E146"/>
          <cell r="F146"/>
          <cell r="G146"/>
          <cell r="H146"/>
          <cell r="I146"/>
          <cell r="J146"/>
          <cell r="K146"/>
          <cell r="L146"/>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cell r="AN146"/>
          <cell r="AO146"/>
          <cell r="AP146"/>
          <cell r="AQ146"/>
          <cell r="AR146"/>
          <cell r="AS146"/>
          <cell r="AT146"/>
          <cell r="AU146"/>
          <cell r="AV146"/>
          <cell r="AW146"/>
          <cell r="AX146"/>
          <cell r="AY146"/>
          <cell r="AZ146"/>
          <cell r="BA146"/>
          <cell r="BB146"/>
          <cell r="BC146"/>
          <cell r="BD146"/>
        </row>
        <row r="147">
          <cell r="J147"/>
          <cell r="K147"/>
          <cell r="L147"/>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cell r="AN147"/>
          <cell r="AO147"/>
          <cell r="AP147"/>
          <cell r="AQ147"/>
          <cell r="AR147"/>
          <cell r="AS147"/>
          <cell r="AT147"/>
          <cell r="AU147"/>
          <cell r="AV147"/>
          <cell r="AW147"/>
          <cell r="AX147"/>
          <cell r="AY147"/>
          <cell r="AZ147"/>
          <cell r="BA147"/>
          <cell r="BB147"/>
          <cell r="BC147" t="str">
            <v>prior</v>
          </cell>
        </row>
        <row r="148">
          <cell r="M148"/>
          <cell r="N148"/>
          <cell r="O148"/>
          <cell r="P148"/>
          <cell r="Q148"/>
          <cell r="R148"/>
          <cell r="S148"/>
          <cell r="T148"/>
          <cell r="U148"/>
          <cell r="V148"/>
          <cell r="W148"/>
          <cell r="X148" t="str">
            <v>PV royalties</v>
          </cell>
          <cell r="Y148"/>
          <cell r="Z148"/>
          <cell r="AA148"/>
          <cell r="AB148"/>
          <cell r="AC148">
            <v>4.1325296452373239</v>
          </cell>
          <cell r="AD148"/>
          <cell r="AE148"/>
          <cell r="AF148"/>
          <cell r="AG148"/>
          <cell r="AH148">
            <v>20.699785488092395</v>
          </cell>
          <cell r="AI148"/>
          <cell r="AJ148"/>
          <cell r="AK148"/>
          <cell r="AL148"/>
          <cell r="AM148">
            <v>36.875381060833654</v>
          </cell>
          <cell r="AN148"/>
          <cell r="AO148"/>
          <cell r="AP148"/>
          <cell r="AQ148"/>
          <cell r="AR148">
            <v>59.751489764465539</v>
          </cell>
          <cell r="AS148">
            <v>84.042514546841858</v>
          </cell>
          <cell r="AT148">
            <v>101.30786031549133</v>
          </cell>
          <cell r="AU148">
            <v>115.52888414848158</v>
          </cell>
          <cell r="AV148">
            <v>132.96998160088427</v>
          </cell>
          <cell r="AW148">
            <v>140.04664738223192</v>
          </cell>
          <cell r="AX148">
            <v>147.1258692907754</v>
          </cell>
          <cell r="AY148">
            <v>152.01347859670392</v>
          </cell>
          <cell r="AZ148">
            <v>154.5481317427587</v>
          </cell>
          <cell r="BA148">
            <v>77.058287253598124</v>
          </cell>
          <cell r="BB148">
            <v>31.956940196212845</v>
          </cell>
          <cell r="BC148">
            <v>11.408916845385477</v>
          </cell>
          <cell r="BD148">
            <v>3.8025919845669782</v>
          </cell>
        </row>
        <row r="149">
          <cell r="J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cell r="AQ149"/>
        </row>
        <row r="150">
          <cell r="I150"/>
          <cell r="J150"/>
          <cell r="K150"/>
          <cell r="L150"/>
          <cell r="M150"/>
          <cell r="N150"/>
          <cell r="O150"/>
          <cell r="P150"/>
          <cell r="Q150"/>
          <cell r="R150"/>
          <cell r="S150"/>
          <cell r="T150"/>
          <cell r="U150"/>
          <cell r="V150"/>
          <cell r="W150"/>
          <cell r="X150"/>
          <cell r="Y150"/>
          <cell r="Z150"/>
          <cell r="AA150"/>
          <cell r="AB150"/>
          <cell r="AC150"/>
          <cell r="AD150"/>
          <cell r="AE150"/>
          <cell r="AF150"/>
          <cell r="AG150"/>
          <cell r="AH150"/>
          <cell r="AI150"/>
          <cell r="AJ150"/>
          <cell r="AK150"/>
          <cell r="AL150"/>
          <cell r="AM150"/>
          <cell r="AN150"/>
          <cell r="AO150"/>
          <cell r="AP150"/>
          <cell r="AQ150"/>
        </row>
        <row r="151">
          <cell r="I151"/>
          <cell r="J151"/>
          <cell r="K151"/>
          <cell r="L151"/>
          <cell r="M151"/>
          <cell r="N151"/>
          <cell r="O151"/>
          <cell r="P151"/>
          <cell r="Q151"/>
          <cell r="R151"/>
          <cell r="S151"/>
          <cell r="T151"/>
          <cell r="U151"/>
          <cell r="V151"/>
          <cell r="W151"/>
          <cell r="X151"/>
          <cell r="Y151"/>
          <cell r="Z151"/>
          <cell r="AA151"/>
          <cell r="AB151"/>
          <cell r="AC151"/>
          <cell r="AD151"/>
          <cell r="AE151"/>
          <cell r="AF151"/>
          <cell r="AG151"/>
          <cell r="AH151"/>
          <cell r="AI151"/>
          <cell r="AJ151"/>
          <cell r="AK151"/>
          <cell r="AL151"/>
          <cell r="AM151"/>
          <cell r="AN151"/>
          <cell r="AO151"/>
          <cell r="AP151"/>
          <cell r="AQ151"/>
        </row>
        <row r="152">
          <cell r="I152"/>
          <cell r="M152"/>
          <cell r="N152"/>
          <cell r="O152"/>
          <cell r="P152"/>
          <cell r="Q152"/>
          <cell r="R152"/>
          <cell r="S152"/>
          <cell r="T152"/>
          <cell r="U152"/>
          <cell r="V152"/>
          <cell r="W152"/>
          <cell r="X152"/>
          <cell r="Y152"/>
          <cell r="Z152"/>
          <cell r="AA152"/>
          <cell r="AB152"/>
          <cell r="AC152"/>
          <cell r="AD152"/>
          <cell r="AE152"/>
          <cell r="AF152"/>
          <cell r="AG152"/>
          <cell r="AH152"/>
          <cell r="AI152"/>
          <cell r="AJ152"/>
          <cell r="AK152"/>
          <cell r="AL152"/>
          <cell r="AM152"/>
          <cell r="AN152"/>
          <cell r="AO152"/>
          <cell r="AP152"/>
          <cell r="AQ152"/>
          <cell r="AR152"/>
          <cell r="AS152"/>
          <cell r="AT152"/>
          <cell r="AU152"/>
          <cell r="AV152"/>
          <cell r="AW152"/>
          <cell r="AX152"/>
          <cell r="AY152"/>
          <cell r="AZ152"/>
          <cell r="BA152"/>
          <cell r="BB152"/>
        </row>
        <row r="153">
          <cell r="I153"/>
          <cell r="P153"/>
          <cell r="Q153"/>
          <cell r="R153"/>
          <cell r="S153"/>
          <cell r="T153"/>
          <cell r="U153"/>
          <cell r="V153"/>
          <cell r="W153"/>
          <cell r="X153"/>
          <cell r="Y153"/>
          <cell r="Z153"/>
          <cell r="AA153"/>
          <cell r="AB153"/>
          <cell r="AC153"/>
          <cell r="AD153"/>
          <cell r="AE153"/>
          <cell r="AF153"/>
          <cell r="AG153"/>
          <cell r="AH153"/>
          <cell r="AI153"/>
          <cell r="AJ153"/>
          <cell r="AK153"/>
          <cell r="AL153"/>
          <cell r="AM153"/>
          <cell r="AN153"/>
          <cell r="AO153"/>
          <cell r="AP153"/>
          <cell r="AQ153"/>
        </row>
        <row r="155">
          <cell r="B155" t="str">
            <v>Source: Company data, BMO estimates</v>
          </cell>
        </row>
        <row r="171">
          <cell r="L171" t="str">
            <v>The cost of ruxolitinib is £3600 for a 60-tablet pack of 15 mg or 20 mg tablets,</v>
          </cell>
          <cell r="M171"/>
          <cell r="N171"/>
          <cell r="O171"/>
          <cell r="P171"/>
          <cell r="Q171"/>
          <cell r="R171"/>
        </row>
        <row r="172">
          <cell r="L172" t="str">
            <v>or £1800 for a 60-tablet pack of 5 mg tablets (excluding VAT; British National</v>
          </cell>
          <cell r="M172"/>
          <cell r="N172"/>
          <cell r="O172"/>
          <cell r="P172"/>
          <cell r="Q172"/>
          <cell r="R172"/>
        </row>
        <row r="173">
          <cell r="L173" t="str">
            <v>Formulary [BNF] online, November 2012). This corresponds to an annual cost</v>
          </cell>
          <cell r="M173"/>
          <cell r="N173"/>
          <cell r="O173"/>
          <cell r="P173"/>
          <cell r="Q173"/>
          <cell r="R173"/>
        </row>
        <row r="174">
          <cell r="L174" t="str">
            <v>of approximately £43,200 per patient (assuming a 15 mg or 20 mg dose, taken</v>
          </cell>
          <cell r="M174"/>
          <cell r="N174"/>
          <cell r="O174"/>
          <cell r="P174"/>
          <cell r="Q174"/>
          <cell r="R174"/>
        </row>
        <row r="175">
          <cell r="L175" t="str">
            <v>twice daily, 30 days per month). Costs may vary in different settings because of</v>
          </cell>
          <cell r="M175"/>
          <cell r="N175"/>
          <cell r="O175"/>
          <cell r="P175"/>
          <cell r="Q175"/>
          <cell r="R175"/>
        </row>
        <row r="176">
          <cell r="L176" t="str">
            <v>negotiated procurement discounts.</v>
          </cell>
          <cell r="M176"/>
          <cell r="N176"/>
          <cell r="O176"/>
          <cell r="P176"/>
          <cell r="Q176"/>
          <cell r="R176"/>
        </row>
        <row r="177">
          <cell r="L177"/>
          <cell r="M177"/>
          <cell r="N177"/>
          <cell r="O177"/>
          <cell r="P177"/>
          <cell r="Q177"/>
          <cell r="R177"/>
        </row>
      </sheetData>
      <sheetData sheetId="16" refreshError="1"/>
      <sheetData sheetId="17">
        <row r="2">
          <cell r="A2"/>
          <cell r="B2" t="str">
            <v>United States</v>
          </cell>
          <cell r="E2"/>
          <cell r="F2" t="str">
            <v>2015A</v>
          </cell>
          <cell r="G2" t="str">
            <v>2016A</v>
          </cell>
          <cell r="H2" t="str">
            <v>2017E</v>
          </cell>
          <cell r="I2" t="str">
            <v>2018E</v>
          </cell>
          <cell r="J2" t="str">
            <v>2019E</v>
          </cell>
          <cell r="K2" t="str">
            <v>2020E</v>
          </cell>
          <cell r="L2" t="str">
            <v>2021E</v>
          </cell>
          <cell r="M2" t="str">
            <v>2022E</v>
          </cell>
          <cell r="N2" t="str">
            <v>2023E</v>
          </cell>
          <cell r="O2" t="str">
            <v>2024E</v>
          </cell>
          <cell r="P2" t="str">
            <v>2025E</v>
          </cell>
          <cell r="Q2" t="str">
            <v>2026E</v>
          </cell>
          <cell r="R2" t="str">
            <v>2027E</v>
          </cell>
          <cell r="S2" t="str">
            <v>2028E</v>
          </cell>
          <cell r="T2" t="str">
            <v>2029E</v>
          </cell>
          <cell r="U2" t="str">
            <v>2030E</v>
          </cell>
          <cell r="V2"/>
          <cell r="W2" t="str">
            <v>IP</v>
          </cell>
          <cell r="X2"/>
          <cell r="Y2"/>
          <cell r="Z2"/>
          <cell r="AA2"/>
          <cell r="AB2"/>
          <cell r="AC2"/>
          <cell r="AD2"/>
          <cell r="AE2"/>
          <cell r="AF2"/>
          <cell r="AG2"/>
          <cell r="AH2"/>
          <cell r="AI2"/>
          <cell r="AJ2"/>
          <cell r="AK2"/>
          <cell r="AL2"/>
          <cell r="AM2"/>
          <cell r="AN2"/>
          <cell r="AO2"/>
          <cell r="AP2"/>
          <cell r="AQ2"/>
          <cell r="AR2"/>
          <cell r="AS2"/>
          <cell r="AT2"/>
          <cell r="AU2"/>
          <cell r="AV2"/>
          <cell r="AW2"/>
          <cell r="AX2"/>
          <cell r="AY2"/>
          <cell r="AZ2"/>
          <cell r="BA2"/>
          <cell r="BB2"/>
          <cell r="BC2"/>
          <cell r="BD2"/>
          <cell r="BE2"/>
          <cell r="BF2"/>
          <cell r="BG2"/>
          <cell r="BH2"/>
          <cell r="BI2"/>
          <cell r="BJ2"/>
          <cell r="BK2"/>
          <cell r="BL2"/>
          <cell r="BM2"/>
          <cell r="BN2"/>
          <cell r="BO2"/>
          <cell r="BP2"/>
          <cell r="BQ2"/>
          <cell r="BR2"/>
          <cell r="BS2"/>
          <cell r="BT2"/>
          <cell r="BU2"/>
        </row>
        <row r="4">
          <cell r="A4"/>
          <cell r="B4" t="str">
            <v>US Population</v>
          </cell>
          <cell r="F4">
            <v>321045.34606347757</v>
          </cell>
          <cell r="G4">
            <v>322548.13709987269</v>
          </cell>
          <cell r="H4">
            <v>323151.22132293833</v>
          </cell>
          <cell r="I4">
            <v>323755.43316243781</v>
          </cell>
          <cell r="J4">
            <v>324360.77472673147</v>
          </cell>
          <cell r="K4">
            <v>323453.89157799509</v>
          </cell>
          <cell r="L4">
            <v>324967.95684918086</v>
          </cell>
          <cell r="M4">
            <v>325575.56552905036</v>
          </cell>
          <cell r="N4">
            <v>326184.31028495461</v>
          </cell>
          <cell r="O4">
            <v>326794.19324107131</v>
          </cell>
          <cell r="P4">
            <v>325880.50647606427</v>
          </cell>
          <cell r="Q4">
            <v>328325.32631776482</v>
          </cell>
          <cell r="R4">
            <v>330787.76626514806</v>
          </cell>
          <cell r="S4">
            <v>333268.67451213667</v>
          </cell>
          <cell r="T4">
            <v>335768.1895709777</v>
          </cell>
          <cell r="U4">
            <v>338286.45099276007</v>
          </cell>
          <cell r="V4"/>
          <cell r="W4" t="str">
            <v>Granted + pending - 2029</v>
          </cell>
          <cell r="X4"/>
          <cell r="Y4"/>
          <cell r="Z4"/>
          <cell r="AA4"/>
          <cell r="AB4"/>
          <cell r="AC4"/>
          <cell r="AD4"/>
          <cell r="AE4"/>
          <cell r="AF4"/>
          <cell r="AG4"/>
          <cell r="AH4"/>
          <cell r="AI4"/>
          <cell r="AJ4"/>
          <cell r="AK4"/>
          <cell r="AL4"/>
          <cell r="AM4"/>
          <cell r="AN4"/>
          <cell r="AO4"/>
          <cell r="AP4"/>
          <cell r="AQ4"/>
          <cell r="AR4"/>
          <cell r="AS4"/>
          <cell r="AT4"/>
          <cell r="AU4"/>
          <cell r="AV4"/>
          <cell r="AW4"/>
          <cell r="AX4"/>
          <cell r="AY4"/>
          <cell r="AZ4"/>
          <cell r="BA4"/>
          <cell r="BB4"/>
          <cell r="BC4"/>
          <cell r="BD4"/>
          <cell r="BE4"/>
          <cell r="BF4"/>
          <cell r="BG4"/>
          <cell r="BH4"/>
          <cell r="BI4"/>
          <cell r="BJ4"/>
          <cell r="BK4"/>
          <cell r="BL4"/>
          <cell r="BM4"/>
          <cell r="BN4"/>
          <cell r="BO4"/>
          <cell r="BP4"/>
          <cell r="BQ4"/>
          <cell r="BR4"/>
          <cell r="BS4"/>
          <cell r="BT4"/>
          <cell r="BU4"/>
        </row>
        <row r="6">
          <cell r="A6"/>
          <cell r="B6" t="str">
            <v>Melanoma (% Probability of Success below)</v>
          </cell>
          <cell r="F6" t="str">
            <v>2015A</v>
          </cell>
          <cell r="G6" t="str">
            <v>2016E</v>
          </cell>
          <cell r="H6" t="str">
            <v>2017E</v>
          </cell>
          <cell r="I6" t="str">
            <v>2018E</v>
          </cell>
          <cell r="J6" t="str">
            <v>2019E</v>
          </cell>
          <cell r="K6" t="str">
            <v>2020E</v>
          </cell>
          <cell r="L6" t="str">
            <v>2021E</v>
          </cell>
          <cell r="M6" t="str">
            <v>2022E</v>
          </cell>
          <cell r="N6" t="str">
            <v>2023E</v>
          </cell>
          <cell r="O6" t="str">
            <v>2024E</v>
          </cell>
          <cell r="P6" t="str">
            <v>2025E</v>
          </cell>
          <cell r="Q6" t="str">
            <v>2026E</v>
          </cell>
          <cell r="R6" t="str">
            <v>2027E</v>
          </cell>
          <cell r="S6" t="str">
            <v>2028E</v>
          </cell>
          <cell r="T6" t="str">
            <v>2029E</v>
          </cell>
          <cell r="U6" t="str">
            <v>2030E</v>
          </cell>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cell r="BP6"/>
          <cell r="BQ6"/>
          <cell r="BR6"/>
          <cell r="BS6"/>
          <cell r="BT6"/>
          <cell r="BU6"/>
        </row>
        <row r="7">
          <cell r="A7"/>
          <cell r="B7">
            <v>0.8</v>
          </cell>
          <cell r="C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cell r="BP7"/>
          <cell r="BQ7"/>
          <cell r="BR7"/>
          <cell r="BS7"/>
          <cell r="BT7"/>
          <cell r="BU7"/>
        </row>
        <row r="8">
          <cell r="B8" t="str">
            <v>US Incidence of Melanoma ('000)</v>
          </cell>
          <cell r="F8">
            <v>73870</v>
          </cell>
          <cell r="G8">
            <v>76159.969999999987</v>
          </cell>
          <cell r="H8">
            <v>78520.929069999984</v>
          </cell>
          <cell r="I8">
            <v>80955.077871169982</v>
          </cell>
          <cell r="J8">
            <v>83464.685285176238</v>
          </cell>
          <cell r="K8">
            <v>86052.090529016699</v>
          </cell>
          <cell r="L8">
            <v>88719.705335416205</v>
          </cell>
          <cell r="M8">
            <v>91470.016200814105</v>
          </cell>
          <cell r="N8">
            <v>94305.586703039342</v>
          </cell>
          <cell r="O8">
            <v>97229.059890833552</v>
          </cell>
          <cell r="P8">
            <v>100243.16074744938</v>
          </cell>
          <cell r="Q8">
            <v>103350.69873062031</v>
          </cell>
          <cell r="R8">
            <v>106554.57039126953</v>
          </cell>
          <cell r="S8">
            <v>109857.76207339887</v>
          </cell>
          <cell r="T8">
            <v>113263.35269767423</v>
          </cell>
          <cell r="U8">
            <v>116774.51663130212</v>
          </cell>
        </row>
        <row r="9">
          <cell r="B9" t="str">
            <v>% Growth y/y</v>
          </cell>
          <cell r="G9">
            <v>3.1E-2</v>
          </cell>
          <cell r="H9">
            <v>3.1E-2</v>
          </cell>
          <cell r="I9">
            <v>3.1E-2</v>
          </cell>
          <cell r="J9">
            <v>3.1E-2</v>
          </cell>
          <cell r="K9">
            <v>3.1E-2</v>
          </cell>
          <cell r="L9">
            <v>3.1E-2</v>
          </cell>
          <cell r="M9">
            <v>3.1E-2</v>
          </cell>
          <cell r="N9">
            <v>3.1E-2</v>
          </cell>
          <cell r="O9">
            <v>3.1E-2</v>
          </cell>
          <cell r="P9">
            <v>3.1E-2</v>
          </cell>
          <cell r="Q9">
            <v>3.1E-2</v>
          </cell>
          <cell r="R9">
            <v>3.1E-2</v>
          </cell>
          <cell r="S9">
            <v>3.1E-2</v>
          </cell>
          <cell r="T9">
            <v>3.1E-2</v>
          </cell>
          <cell r="U9">
            <v>3.1E-2</v>
          </cell>
        </row>
        <row r="10">
          <cell r="B10" t="str">
            <v>% with advanced disease upon diagnosis</v>
          </cell>
          <cell r="F10">
            <v>0.3</v>
          </cell>
          <cell r="G10">
            <v>0.3</v>
          </cell>
          <cell r="H10">
            <v>0.3</v>
          </cell>
          <cell r="I10">
            <v>0.3</v>
          </cell>
          <cell r="J10">
            <v>0.3</v>
          </cell>
          <cell r="K10">
            <v>0.3</v>
          </cell>
          <cell r="L10">
            <v>0.3</v>
          </cell>
          <cell r="M10">
            <v>0.3</v>
          </cell>
          <cell r="N10">
            <v>0.3</v>
          </cell>
          <cell r="O10">
            <v>0.3</v>
          </cell>
          <cell r="P10">
            <v>0.3</v>
          </cell>
          <cell r="Q10">
            <v>0.3</v>
          </cell>
          <cell r="R10">
            <v>0.3</v>
          </cell>
          <cell r="S10">
            <v>0.3</v>
          </cell>
          <cell r="T10">
            <v>0.3</v>
          </cell>
          <cell r="U10">
            <v>0.3</v>
          </cell>
        </row>
        <row r="11">
          <cell r="B11" t="str">
            <v>Number of patients with advanced melanoma</v>
          </cell>
          <cell r="F11">
            <v>22161</v>
          </cell>
          <cell r="G11">
            <v>22847.990999999995</v>
          </cell>
          <cell r="H11">
            <v>23556.278720999995</v>
          </cell>
          <cell r="I11">
            <v>24286.523361350995</v>
          </cell>
          <cell r="J11">
            <v>25039.405585552871</v>
          </cell>
          <cell r="K11">
            <v>25815.627158705011</v>
          </cell>
          <cell r="L11">
            <v>26615.911600624862</v>
          </cell>
          <cell r="M11">
            <v>27441.004860244229</v>
          </cell>
          <cell r="N11">
            <v>28291.6760109118</v>
          </cell>
          <cell r="O11">
            <v>29168.717967250064</v>
          </cell>
          <cell r="P11">
            <v>30072.948224234813</v>
          </cell>
          <cell r="Q11">
            <v>31005.209619186091</v>
          </cell>
          <cell r="R11">
            <v>31966.371117380859</v>
          </cell>
          <cell r="S11">
            <v>32957.328622019661</v>
          </cell>
          <cell r="T11">
            <v>33979.005809302267</v>
          </cell>
          <cell r="U11">
            <v>35032.354989390631</v>
          </cell>
        </row>
        <row r="12">
          <cell r="F12"/>
          <cell r="G12"/>
          <cell r="H12"/>
          <cell r="I12"/>
          <cell r="J12"/>
          <cell r="K12"/>
          <cell r="L12"/>
          <cell r="M12"/>
          <cell r="N12"/>
          <cell r="O12"/>
          <cell r="P12"/>
          <cell r="Q12"/>
          <cell r="R12"/>
          <cell r="S12"/>
          <cell r="T12"/>
          <cell r="U12"/>
        </row>
        <row r="13">
          <cell r="B13" t="str">
            <v>Patients receiving epacadostat</v>
          </cell>
          <cell r="F13"/>
          <cell r="G13"/>
          <cell r="H13"/>
          <cell r="I13"/>
          <cell r="J13">
            <v>1251.9702792776436</v>
          </cell>
          <cell r="K13">
            <v>3226.9533948381263</v>
          </cell>
          <cell r="L13">
            <v>4657.7845301093503</v>
          </cell>
          <cell r="M13">
            <v>6311.4311178561729</v>
          </cell>
          <cell r="N13">
            <v>7497.2941428916274</v>
          </cell>
          <cell r="O13">
            <v>8458.9282105025177</v>
          </cell>
          <cell r="P13">
            <v>9322.6139495127918</v>
          </cell>
          <cell r="Q13">
            <v>9921.6670781395496</v>
          </cell>
          <cell r="R13">
            <v>10389.070613148779</v>
          </cell>
          <cell r="S13">
            <v>10875.918445266489</v>
          </cell>
          <cell r="T13">
            <v>10193.701742790679</v>
          </cell>
          <cell r="U13">
            <v>5254.8532484085945</v>
          </cell>
        </row>
        <row r="14">
          <cell r="B14" t="str">
            <v>% Market share epacadostat</v>
          </cell>
          <cell r="F14"/>
          <cell r="G14"/>
          <cell r="H14"/>
          <cell r="I14"/>
          <cell r="J14">
            <v>0.05</v>
          </cell>
          <cell r="K14">
            <v>0.125</v>
          </cell>
          <cell r="L14">
            <v>0.17499999999999999</v>
          </cell>
          <cell r="M14">
            <v>0.23</v>
          </cell>
          <cell r="N14">
            <v>0.26500000000000001</v>
          </cell>
          <cell r="O14">
            <v>0.28999999999999998</v>
          </cell>
          <cell r="P14">
            <v>0.31</v>
          </cell>
          <cell r="Q14">
            <v>0.32</v>
          </cell>
          <cell r="R14">
            <v>0.32500000000000001</v>
          </cell>
          <cell r="S14">
            <v>0.33</v>
          </cell>
          <cell r="T14">
            <v>0.3</v>
          </cell>
          <cell r="U14">
            <v>0.15</v>
          </cell>
        </row>
        <row r="15">
          <cell r="B15"/>
          <cell r="C15"/>
          <cell r="D15"/>
          <cell r="E15"/>
        </row>
        <row r="16">
          <cell r="B16" t="str">
            <v>Monthly cost, gross</v>
          </cell>
          <cell r="C16"/>
          <cell r="D16"/>
          <cell r="E16"/>
          <cell r="F16"/>
          <cell r="G16"/>
          <cell r="H16"/>
          <cell r="I16"/>
          <cell r="J16">
            <v>8000</v>
          </cell>
          <cell r="K16">
            <v>8160</v>
          </cell>
          <cell r="L16">
            <v>8323.2000000000007</v>
          </cell>
          <cell r="M16">
            <v>8489.6640000000007</v>
          </cell>
          <cell r="N16">
            <v>8659.4572800000005</v>
          </cell>
          <cell r="O16">
            <v>8832.6464255999999</v>
          </cell>
          <cell r="P16">
            <v>9009.2993541119995</v>
          </cell>
          <cell r="Q16">
            <v>9189.4853411942404</v>
          </cell>
          <cell r="R16">
            <v>9373.2750480181257</v>
          </cell>
          <cell r="S16">
            <v>9560.7405489784887</v>
          </cell>
          <cell r="T16">
            <v>9751.9553599580595</v>
          </cell>
          <cell r="U16">
            <v>9946.9944671572212</v>
          </cell>
        </row>
        <row r="17">
          <cell r="B17" t="str">
            <v>% Growth (y/y)</v>
          </cell>
          <cell r="C17"/>
          <cell r="D17"/>
          <cell r="E17"/>
          <cell r="G17"/>
          <cell r="H17"/>
          <cell r="I17"/>
          <cell r="J17"/>
          <cell r="K17">
            <v>0.02</v>
          </cell>
          <cell r="L17">
            <v>0.02</v>
          </cell>
          <cell r="M17">
            <v>0.02</v>
          </cell>
          <cell r="N17">
            <v>0.02</v>
          </cell>
          <cell r="O17">
            <v>0.02</v>
          </cell>
          <cell r="P17">
            <v>0.02</v>
          </cell>
          <cell r="Q17">
            <v>0.02</v>
          </cell>
          <cell r="R17">
            <v>0.02</v>
          </cell>
          <cell r="S17">
            <v>0.02</v>
          </cell>
          <cell r="T17">
            <v>0.02</v>
          </cell>
          <cell r="U17">
            <v>0.02</v>
          </cell>
        </row>
        <row r="18">
          <cell r="B18" t="str">
            <v>% Discount</v>
          </cell>
          <cell r="J18">
            <v>0.15</v>
          </cell>
          <cell r="K18">
            <v>0.15</v>
          </cell>
          <cell r="L18">
            <v>0.15</v>
          </cell>
          <cell r="M18">
            <v>0.15</v>
          </cell>
          <cell r="N18">
            <v>0.15</v>
          </cell>
          <cell r="O18">
            <v>0.15</v>
          </cell>
          <cell r="P18">
            <v>0.15</v>
          </cell>
          <cell r="Q18">
            <v>0.15</v>
          </cell>
          <cell r="R18">
            <v>0.15</v>
          </cell>
          <cell r="S18">
            <v>0.15</v>
          </cell>
          <cell r="T18">
            <v>0.15</v>
          </cell>
          <cell r="U18">
            <v>0.15</v>
          </cell>
        </row>
        <row r="19">
          <cell r="B19" t="str">
            <v>Net price</v>
          </cell>
          <cell r="I19">
            <v>81600</v>
          </cell>
          <cell r="J19">
            <v>6800</v>
          </cell>
          <cell r="K19">
            <v>6936</v>
          </cell>
          <cell r="L19">
            <v>7074.72</v>
          </cell>
          <cell r="M19">
            <v>7216.2144000000008</v>
          </cell>
          <cell r="N19">
            <v>7360.5386880000005</v>
          </cell>
          <cell r="O19">
            <v>7507.7494617599996</v>
          </cell>
          <cell r="P19">
            <v>7657.9044509951991</v>
          </cell>
          <cell r="Q19">
            <v>7811.0625400151039</v>
          </cell>
          <cell r="R19">
            <v>7967.283790815407</v>
          </cell>
          <cell r="S19">
            <v>8126.6294666317153</v>
          </cell>
          <cell r="T19">
            <v>8289.1620559643507</v>
          </cell>
          <cell r="U19">
            <v>8454.9452970836373</v>
          </cell>
        </row>
        <row r="20">
          <cell r="J20"/>
          <cell r="K20"/>
          <cell r="L20"/>
          <cell r="M20"/>
          <cell r="N20"/>
          <cell r="O20"/>
          <cell r="P20"/>
          <cell r="Q20"/>
          <cell r="R20"/>
          <cell r="S20"/>
          <cell r="T20"/>
          <cell r="U20"/>
        </row>
        <row r="21">
          <cell r="B21" t="str">
            <v>Avg duration (months)</v>
          </cell>
          <cell r="J21">
            <v>4</v>
          </cell>
          <cell r="K21">
            <v>7</v>
          </cell>
          <cell r="L21">
            <v>8.5</v>
          </cell>
          <cell r="M21">
            <v>9.5</v>
          </cell>
          <cell r="N21">
            <v>10</v>
          </cell>
          <cell r="O21">
            <v>10</v>
          </cell>
          <cell r="P21">
            <v>10</v>
          </cell>
          <cell r="Q21">
            <v>10</v>
          </cell>
          <cell r="R21">
            <v>10</v>
          </cell>
          <cell r="S21">
            <v>10</v>
          </cell>
          <cell r="T21">
            <v>10</v>
          </cell>
          <cell r="U21">
            <v>10</v>
          </cell>
        </row>
        <row r="22">
          <cell r="B22" t="str">
            <v>Compliance</v>
          </cell>
          <cell r="J22">
            <v>0.85</v>
          </cell>
          <cell r="K22">
            <v>0.85</v>
          </cell>
          <cell r="L22">
            <v>0.85</v>
          </cell>
          <cell r="M22">
            <v>0.85</v>
          </cell>
          <cell r="N22">
            <v>0.85</v>
          </cell>
          <cell r="O22">
            <v>0.85</v>
          </cell>
          <cell r="P22">
            <v>0.85</v>
          </cell>
          <cell r="Q22">
            <v>0.85</v>
          </cell>
          <cell r="R22">
            <v>0.85</v>
          </cell>
          <cell r="S22">
            <v>0.85</v>
          </cell>
          <cell r="T22">
            <v>0.85</v>
          </cell>
          <cell r="U22">
            <v>0.85</v>
          </cell>
        </row>
        <row r="23">
          <cell r="B23" t="str">
            <v>Price per course of therapy ($)</v>
          </cell>
          <cell r="J23">
            <v>23120</v>
          </cell>
          <cell r="K23">
            <v>41269.200000000004</v>
          </cell>
          <cell r="L23">
            <v>51114.851999999999</v>
          </cell>
          <cell r="M23">
            <v>58270.931280000004</v>
          </cell>
          <cell r="N23">
            <v>62564.578848000005</v>
          </cell>
          <cell r="O23">
            <v>63815.870424959998</v>
          </cell>
          <cell r="P23">
            <v>65092.187833459189</v>
          </cell>
          <cell r="Q23">
            <v>66394.031590128376</v>
          </cell>
          <cell r="R23">
            <v>67721.912221930965</v>
          </cell>
          <cell r="S23">
            <v>69076.350466369578</v>
          </cell>
          <cell r="T23">
            <v>70457.87747569698</v>
          </cell>
          <cell r="U23">
            <v>71867.03502521092</v>
          </cell>
        </row>
        <row r="24">
          <cell r="B24" t="str">
            <v>% Growth y/y</v>
          </cell>
          <cell r="J24"/>
          <cell r="K24"/>
          <cell r="L24"/>
          <cell r="M24"/>
          <cell r="N24"/>
          <cell r="O24"/>
          <cell r="P24"/>
          <cell r="Q24"/>
          <cell r="R24"/>
          <cell r="S24"/>
          <cell r="T24"/>
          <cell r="U24"/>
        </row>
        <row r="25">
          <cell r="B25"/>
          <cell r="J25"/>
          <cell r="K25"/>
          <cell r="L25"/>
          <cell r="M25"/>
          <cell r="N25"/>
          <cell r="O25"/>
          <cell r="P25"/>
          <cell r="Q25"/>
          <cell r="R25"/>
          <cell r="S25"/>
          <cell r="T25"/>
          <cell r="U25"/>
        </row>
        <row r="26">
          <cell r="A26"/>
          <cell r="B26" t="str">
            <v>US Epacadostat Melanoma Sales ($mn) (RISK-ADJUSTED)</v>
          </cell>
          <cell r="C26"/>
          <cell r="D26"/>
          <cell r="E26"/>
          <cell r="F26"/>
          <cell r="G26"/>
          <cell r="H26"/>
          <cell r="I26"/>
          <cell r="J26">
            <v>23.156442285519297</v>
          </cell>
          <cell r="K26">
            <v>106.53902803380291</v>
          </cell>
          <cell r="L26">
            <v>190.46557352354318</v>
          </cell>
          <cell r="M26">
            <v>294.21837515764054</v>
          </cell>
          <cell r="N26">
            <v>375.25204043967346</v>
          </cell>
          <cell r="O26">
            <v>431.85109329237395</v>
          </cell>
          <cell r="P26">
            <v>485.46347064041083</v>
          </cell>
          <cell r="Q26">
            <v>526.99158193018718</v>
          </cell>
          <cell r="R26">
            <v>562.85418250488328</v>
          </cell>
          <cell r="S26">
            <v>601.01500333510501</v>
          </cell>
          <cell r="T26">
            <v>574.58127073387561</v>
          </cell>
          <cell r="U26">
            <v>302.12057796457907</v>
          </cell>
          <cell r="V26"/>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cell r="BP26"/>
          <cell r="BQ26"/>
          <cell r="BR26"/>
          <cell r="BS26"/>
          <cell r="BT26"/>
          <cell r="BU26"/>
        </row>
        <row r="27">
          <cell r="A27"/>
          <cell r="B27" t="str">
            <v>$ Growth (y/y)</v>
          </cell>
          <cell r="C27"/>
          <cell r="D27"/>
          <cell r="E27"/>
          <cell r="F27"/>
          <cell r="G27"/>
          <cell r="H27"/>
          <cell r="I27"/>
          <cell r="J27"/>
          <cell r="K27">
            <v>3.6008375000000008</v>
          </cell>
          <cell r="L27">
            <v>0.78775399999999918</v>
          </cell>
          <cell r="M27">
            <v>0.54473257142857157</v>
          </cell>
          <cell r="N27">
            <v>0.27542013729977111</v>
          </cell>
          <cell r="O27">
            <v>0.15082943396226378</v>
          </cell>
          <cell r="P27">
            <v>0.12414551724137923</v>
          </cell>
          <cell r="Q27">
            <v>8.5543225806451684E-2</v>
          </cell>
          <cell r="R27">
            <v>6.8051562500000218E-2</v>
          </cell>
          <cell r="S27">
            <v>6.7798769230769107E-2</v>
          </cell>
          <cell r="T27">
            <v>-4.3981818181818122E-2</v>
          </cell>
          <cell r="U27">
            <v>-0.47419000000000011</v>
          </cell>
          <cell r="V27"/>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cell r="BP27"/>
          <cell r="BQ27"/>
          <cell r="BR27"/>
          <cell r="BS27"/>
          <cell r="BT27"/>
          <cell r="BU27"/>
        </row>
        <row r="28">
          <cell r="F28"/>
          <cell r="G28"/>
          <cell r="H28"/>
          <cell r="I28"/>
          <cell r="J28"/>
          <cell r="K28"/>
          <cell r="L28"/>
          <cell r="M28"/>
          <cell r="N28"/>
          <cell r="O28"/>
          <cell r="P28"/>
          <cell r="Q28"/>
          <cell r="R28"/>
          <cell r="S28"/>
          <cell r="T28"/>
          <cell r="U28"/>
        </row>
        <row r="29">
          <cell r="A29"/>
          <cell r="B29" t="str">
            <v>Non-Small Cell Lung Cancer</v>
          </cell>
          <cell r="F29" t="str">
            <v>2015A</v>
          </cell>
          <cell r="G29" t="str">
            <v>2016A</v>
          </cell>
          <cell r="H29" t="str">
            <v>2017E</v>
          </cell>
          <cell r="I29" t="str">
            <v>2018E</v>
          </cell>
          <cell r="J29" t="str">
            <v>2019E</v>
          </cell>
          <cell r="K29" t="str">
            <v>2020E</v>
          </cell>
          <cell r="L29" t="str">
            <v>2021E</v>
          </cell>
          <cell r="M29" t="str">
            <v>2022E</v>
          </cell>
          <cell r="N29" t="str">
            <v>2023E</v>
          </cell>
          <cell r="O29" t="str">
            <v>2024E</v>
          </cell>
          <cell r="P29" t="str">
            <v>2025E</v>
          </cell>
          <cell r="Q29" t="str">
            <v>2026E</v>
          </cell>
          <cell r="R29" t="str">
            <v>2027E</v>
          </cell>
          <cell r="S29" t="str">
            <v>2028E</v>
          </cell>
          <cell r="T29" t="str">
            <v>2029E</v>
          </cell>
          <cell r="U29" t="str">
            <v>2030E</v>
          </cell>
          <cell r="V29"/>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cell r="BP29"/>
          <cell r="BQ29"/>
          <cell r="BR29"/>
          <cell r="BS29"/>
          <cell r="BT29"/>
          <cell r="BU29"/>
        </row>
        <row r="30">
          <cell r="F30"/>
          <cell r="G30"/>
          <cell r="H30"/>
          <cell r="I30"/>
          <cell r="J30"/>
          <cell r="K30"/>
          <cell r="L30"/>
          <cell r="M30"/>
          <cell r="N30"/>
          <cell r="O30"/>
          <cell r="P30"/>
          <cell r="Q30"/>
          <cell r="R30"/>
          <cell r="S30"/>
          <cell r="T30"/>
          <cell r="U30"/>
        </row>
        <row r="31">
          <cell r="B31" t="str">
            <v>Probability of Success</v>
          </cell>
          <cell r="C31"/>
          <cell r="D31"/>
          <cell r="E31"/>
          <cell r="F31"/>
          <cell r="G31"/>
          <cell r="H31"/>
          <cell r="I31"/>
          <cell r="J31"/>
          <cell r="K31"/>
          <cell r="L31"/>
          <cell r="M31"/>
          <cell r="N31"/>
          <cell r="O31"/>
          <cell r="P31"/>
          <cell r="Q31"/>
          <cell r="R31"/>
          <cell r="S31"/>
          <cell r="T31"/>
          <cell r="U31"/>
        </row>
        <row r="32">
          <cell r="B32">
            <v>0.8</v>
          </cell>
          <cell r="C32"/>
          <cell r="D32"/>
          <cell r="E32"/>
          <cell r="F32"/>
          <cell r="G32"/>
          <cell r="H32"/>
          <cell r="I32"/>
          <cell r="J32"/>
          <cell r="K32"/>
          <cell r="L32"/>
          <cell r="M32"/>
          <cell r="N32"/>
          <cell r="O32"/>
          <cell r="P32"/>
          <cell r="Q32"/>
          <cell r="R32"/>
          <cell r="S32"/>
          <cell r="T32"/>
          <cell r="U32"/>
        </row>
        <row r="33">
          <cell r="B33" t="str">
            <v>Annual Lung Cancer Incidence</v>
          </cell>
          <cell r="C33"/>
          <cell r="D33"/>
          <cell r="E33"/>
          <cell r="F33">
            <v>221200</v>
          </cell>
          <cell r="G33">
            <v>230048</v>
          </cell>
          <cell r="H33">
            <v>239249.92000000001</v>
          </cell>
          <cell r="I33">
            <v>248819.91680000004</v>
          </cell>
          <cell r="J33">
            <v>258772.71347200003</v>
          </cell>
          <cell r="K33">
            <v>269123.62201088003</v>
          </cell>
          <cell r="L33">
            <v>279888.56689131522</v>
          </cell>
          <cell r="M33">
            <v>291084.10956696782</v>
          </cell>
          <cell r="N33">
            <v>302727.47394964652</v>
          </cell>
          <cell r="O33">
            <v>314836.57290763239</v>
          </cell>
          <cell r="P33">
            <v>327430.03582393768</v>
          </cell>
          <cell r="Q33">
            <v>340527.23725689523</v>
          </cell>
          <cell r="R33">
            <v>354148.32674717106</v>
          </cell>
          <cell r="S33">
            <v>368314.25981705793</v>
          </cell>
          <cell r="T33">
            <v>383046.83020974026</v>
          </cell>
          <cell r="U33">
            <v>398368.70341812988</v>
          </cell>
        </row>
        <row r="34">
          <cell r="B34" t="str">
            <v>growth</v>
          </cell>
          <cell r="C34"/>
          <cell r="D34"/>
          <cell r="E34"/>
          <cell r="F34">
            <v>0.04</v>
          </cell>
          <cell r="G34">
            <v>0.04</v>
          </cell>
          <cell r="H34">
            <v>0.04</v>
          </cell>
          <cell r="I34">
            <v>0.04</v>
          </cell>
          <cell r="J34">
            <v>0.04</v>
          </cell>
          <cell r="K34">
            <v>0.04</v>
          </cell>
          <cell r="L34">
            <v>0.04</v>
          </cell>
          <cell r="M34">
            <v>0.04</v>
          </cell>
          <cell r="N34">
            <v>0.04</v>
          </cell>
          <cell r="O34">
            <v>0.04</v>
          </cell>
          <cell r="P34">
            <v>0.04</v>
          </cell>
          <cell r="Q34">
            <v>0.04</v>
          </cell>
          <cell r="R34">
            <v>0.04</v>
          </cell>
          <cell r="S34">
            <v>0.04</v>
          </cell>
          <cell r="T34">
            <v>0.04</v>
          </cell>
          <cell r="U34">
            <v>0.04</v>
          </cell>
        </row>
        <row r="35">
          <cell r="B35" t="str">
            <v>% Non-Small Cell</v>
          </cell>
          <cell r="C35"/>
          <cell r="D35"/>
          <cell r="E35"/>
          <cell r="F35">
            <v>0.8</v>
          </cell>
          <cell r="G35">
            <v>0.8</v>
          </cell>
          <cell r="H35">
            <v>0.8</v>
          </cell>
          <cell r="I35">
            <v>0.8</v>
          </cell>
          <cell r="J35">
            <v>0.8</v>
          </cell>
          <cell r="K35">
            <v>0.8</v>
          </cell>
          <cell r="L35">
            <v>0.8</v>
          </cell>
          <cell r="M35">
            <v>0.8</v>
          </cell>
          <cell r="N35">
            <v>0.8</v>
          </cell>
          <cell r="O35">
            <v>0.8</v>
          </cell>
          <cell r="P35">
            <v>0.8</v>
          </cell>
          <cell r="Q35">
            <v>0.8</v>
          </cell>
          <cell r="R35">
            <v>0.8</v>
          </cell>
          <cell r="S35">
            <v>0.8</v>
          </cell>
          <cell r="T35">
            <v>0.8</v>
          </cell>
          <cell r="U35">
            <v>0.8</v>
          </cell>
        </row>
        <row r="36">
          <cell r="B36" t="str">
            <v>% Stage 3/4 on diagnosis</v>
          </cell>
          <cell r="C36"/>
          <cell r="D36"/>
          <cell r="E36"/>
          <cell r="F36">
            <v>0.75</v>
          </cell>
          <cell r="G36">
            <v>0.75</v>
          </cell>
          <cell r="H36">
            <v>0.75</v>
          </cell>
          <cell r="I36">
            <v>0.75</v>
          </cell>
          <cell r="J36">
            <v>0.75</v>
          </cell>
          <cell r="K36">
            <v>0.75</v>
          </cell>
          <cell r="L36">
            <v>0.75</v>
          </cell>
          <cell r="M36">
            <v>0.75</v>
          </cell>
          <cell r="N36">
            <v>0.75</v>
          </cell>
          <cell r="O36">
            <v>0.75</v>
          </cell>
          <cell r="P36">
            <v>0.75</v>
          </cell>
          <cell r="Q36">
            <v>0.75</v>
          </cell>
          <cell r="R36">
            <v>0.75</v>
          </cell>
          <cell r="S36">
            <v>0.75</v>
          </cell>
          <cell r="T36">
            <v>0.75</v>
          </cell>
          <cell r="U36">
            <v>0.75</v>
          </cell>
        </row>
        <row r="37">
          <cell r="B37" t="str">
            <v>Patients with advanced NSCLC</v>
          </cell>
          <cell r="C37"/>
          <cell r="D37"/>
          <cell r="E37"/>
          <cell r="F37">
            <v>132720.00000000003</v>
          </cell>
          <cell r="G37">
            <v>138028.80000000002</v>
          </cell>
          <cell r="H37">
            <v>143549.95200000002</v>
          </cell>
          <cell r="I37">
            <v>149291.95008000004</v>
          </cell>
          <cell r="J37">
            <v>155263.62808320005</v>
          </cell>
          <cell r="K37">
            <v>161474.17320652804</v>
          </cell>
          <cell r="L37">
            <v>167933.14013478917</v>
          </cell>
          <cell r="M37">
            <v>174650.46574018072</v>
          </cell>
          <cell r="N37">
            <v>181636.48436978794</v>
          </cell>
          <cell r="O37">
            <v>188901.94374457948</v>
          </cell>
          <cell r="P37">
            <v>196458.02149436265</v>
          </cell>
          <cell r="Q37">
            <v>204316.34235413716</v>
          </cell>
          <cell r="R37">
            <v>212488.99604830265</v>
          </cell>
          <cell r="S37">
            <v>220988.5558902348</v>
          </cell>
          <cell r="T37">
            <v>229828.0981258442</v>
          </cell>
          <cell r="U37">
            <v>239021.22205087796</v>
          </cell>
        </row>
        <row r="38">
          <cell r="F38"/>
          <cell r="G38"/>
          <cell r="H38"/>
          <cell r="I38"/>
          <cell r="J38"/>
          <cell r="K38"/>
          <cell r="L38"/>
          <cell r="M38"/>
          <cell r="N38"/>
          <cell r="O38"/>
          <cell r="P38"/>
          <cell r="Q38"/>
          <cell r="R38"/>
          <cell r="S38"/>
          <cell r="T38"/>
          <cell r="U38"/>
        </row>
        <row r="39">
          <cell r="A39"/>
          <cell r="B39" t="str">
            <v>Target Market for Epacadostat (PDL-1 &lt;50%)</v>
          </cell>
          <cell r="F39">
            <v>92904.000000000015</v>
          </cell>
          <cell r="G39">
            <v>96620.160000000003</v>
          </cell>
          <cell r="H39">
            <v>100484.9664</v>
          </cell>
          <cell r="I39">
            <v>104504.36505600002</v>
          </cell>
          <cell r="J39">
            <v>108684.53965824003</v>
          </cell>
          <cell r="K39">
            <v>113031.92124456962</v>
          </cell>
          <cell r="L39">
            <v>117553.19809435241</v>
          </cell>
          <cell r="M39">
            <v>122255.32601812649</v>
          </cell>
          <cell r="N39">
            <v>127145.53905885154</v>
          </cell>
          <cell r="O39">
            <v>132231.36062120562</v>
          </cell>
          <cell r="P39">
            <v>137520.61504605383</v>
          </cell>
          <cell r="Q39">
            <v>143021.43964789601</v>
          </cell>
          <cell r="R39">
            <v>148742.29723381184</v>
          </cell>
          <cell r="S39">
            <v>154691.98912316436</v>
          </cell>
          <cell r="T39">
            <v>160879.66868809093</v>
          </cell>
          <cell r="U39">
            <v>167314.85543561456</v>
          </cell>
          <cell r="V39"/>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cell r="BU39"/>
        </row>
        <row r="40">
          <cell r="B40" t="str">
            <v>Proportion of NSCLC Patients PDL-1 &lt;50%</v>
          </cell>
          <cell r="F40">
            <v>0.7</v>
          </cell>
          <cell r="G40">
            <v>0.7</v>
          </cell>
          <cell r="H40">
            <v>0.7</v>
          </cell>
          <cell r="I40">
            <v>0.7</v>
          </cell>
          <cell r="J40">
            <v>0.7</v>
          </cell>
          <cell r="K40">
            <v>0.7</v>
          </cell>
          <cell r="L40">
            <v>0.7</v>
          </cell>
          <cell r="M40">
            <v>0.7</v>
          </cell>
          <cell r="N40">
            <v>0.7</v>
          </cell>
          <cell r="O40">
            <v>0.7</v>
          </cell>
          <cell r="P40">
            <v>0.7</v>
          </cell>
          <cell r="Q40">
            <v>0.7</v>
          </cell>
          <cell r="R40">
            <v>0.7</v>
          </cell>
          <cell r="S40">
            <v>0.7</v>
          </cell>
          <cell r="T40">
            <v>0.7</v>
          </cell>
          <cell r="U40">
            <v>0.7</v>
          </cell>
        </row>
        <row r="41">
          <cell r="F41"/>
          <cell r="G41"/>
          <cell r="H41"/>
          <cell r="I41"/>
          <cell r="J41"/>
          <cell r="K41"/>
          <cell r="L41"/>
          <cell r="M41"/>
          <cell r="N41"/>
          <cell r="O41"/>
          <cell r="P41"/>
          <cell r="Q41"/>
          <cell r="R41"/>
          <cell r="S41"/>
          <cell r="T41"/>
          <cell r="U41"/>
        </row>
        <row r="42">
          <cell r="B42" t="str">
            <v>First line Therapy</v>
          </cell>
          <cell r="C42"/>
          <cell r="D42"/>
          <cell r="E42"/>
          <cell r="F42"/>
          <cell r="G42"/>
          <cell r="H42"/>
          <cell r="I42"/>
          <cell r="J42"/>
          <cell r="K42"/>
          <cell r="L42"/>
          <cell r="M42"/>
          <cell r="N42"/>
          <cell r="O42"/>
          <cell r="P42"/>
          <cell r="Q42"/>
          <cell r="R42"/>
          <cell r="S42"/>
          <cell r="T42"/>
          <cell r="U42"/>
        </row>
        <row r="43">
          <cell r="B43" t="str">
            <v>Candidates for first line therapy</v>
          </cell>
          <cell r="C43"/>
          <cell r="D43"/>
          <cell r="E43"/>
          <cell r="F43">
            <v>78968.400000000009</v>
          </cell>
          <cell r="G43">
            <v>82127.135999999999</v>
          </cell>
          <cell r="H43">
            <v>85412.221440000008</v>
          </cell>
          <cell r="I43">
            <v>88828.710297600017</v>
          </cell>
          <cell r="J43">
            <v>92381.858709504028</v>
          </cell>
          <cell r="K43">
            <v>96077.133057884173</v>
          </cell>
          <cell r="L43">
            <v>99920.218380199542</v>
          </cell>
          <cell r="M43">
            <v>103917.02711540752</v>
          </cell>
          <cell r="N43">
            <v>108073.70820002382</v>
          </cell>
          <cell r="O43">
            <v>112396.65652802477</v>
          </cell>
          <cell r="P43">
            <v>116892.52278914576</v>
          </cell>
          <cell r="Q43">
            <v>121568.22370071161</v>
          </cell>
          <cell r="R43">
            <v>126430.95264874006</v>
          </cell>
          <cell r="S43">
            <v>131488.19075468971</v>
          </cell>
          <cell r="T43">
            <v>136747.71838487728</v>
          </cell>
          <cell r="U43">
            <v>142217.62712027237</v>
          </cell>
        </row>
        <row r="44">
          <cell r="B44" t="str">
            <v>% patients</v>
          </cell>
          <cell r="C44"/>
          <cell r="D44"/>
          <cell r="E44"/>
          <cell r="F44">
            <v>0.85</v>
          </cell>
          <cell r="G44">
            <v>0.85</v>
          </cell>
          <cell r="H44">
            <v>0.85</v>
          </cell>
          <cell r="I44">
            <v>0.85</v>
          </cell>
          <cell r="J44">
            <v>0.85</v>
          </cell>
          <cell r="K44">
            <v>0.85</v>
          </cell>
          <cell r="L44">
            <v>0.85</v>
          </cell>
          <cell r="M44">
            <v>0.85</v>
          </cell>
          <cell r="N44">
            <v>0.85</v>
          </cell>
          <cell r="O44">
            <v>0.85</v>
          </cell>
          <cell r="P44">
            <v>0.85</v>
          </cell>
          <cell r="Q44">
            <v>0.85</v>
          </cell>
          <cell r="R44">
            <v>0.85</v>
          </cell>
          <cell r="S44">
            <v>0.85</v>
          </cell>
          <cell r="T44">
            <v>0.85</v>
          </cell>
          <cell r="U44">
            <v>0.85</v>
          </cell>
        </row>
        <row r="45">
          <cell r="B45" t="str">
            <v>First line patients taking Epacadostat</v>
          </cell>
          <cell r="F45">
            <v>0</v>
          </cell>
          <cell r="G45">
            <v>0</v>
          </cell>
          <cell r="H45">
            <v>0</v>
          </cell>
          <cell r="I45">
            <v>0</v>
          </cell>
          <cell r="J45">
            <v>0</v>
          </cell>
          <cell r="K45">
            <v>3843.0853223153672</v>
          </cell>
          <cell r="L45">
            <v>8992.8196542179576</v>
          </cell>
          <cell r="M45">
            <v>15587.554067311126</v>
          </cell>
          <cell r="N45">
            <v>21614.741640004766</v>
          </cell>
          <cell r="O45">
            <v>26975.197566725943</v>
          </cell>
          <cell r="P45">
            <v>32145.443767015087</v>
          </cell>
          <cell r="Q45">
            <v>36470.467110213482</v>
          </cell>
          <cell r="R45">
            <v>39193.595321109417</v>
          </cell>
          <cell r="S45">
            <v>42076.221041500707</v>
          </cell>
          <cell r="T45">
            <v>20512.157757731591</v>
          </cell>
          <cell r="U45">
            <v>11377.410169621789</v>
          </cell>
        </row>
        <row r="46">
          <cell r="B46" t="str">
            <v>% epacadostat market share</v>
          </cell>
          <cell r="F46">
            <v>0</v>
          </cell>
          <cell r="G46">
            <v>0</v>
          </cell>
          <cell r="H46">
            <v>0</v>
          </cell>
          <cell r="I46">
            <v>0</v>
          </cell>
          <cell r="J46">
            <v>0</v>
          </cell>
          <cell r="K46">
            <v>0.04</v>
          </cell>
          <cell r="L46">
            <v>0.09</v>
          </cell>
          <cell r="M46">
            <v>0.15</v>
          </cell>
          <cell r="N46">
            <v>0.2</v>
          </cell>
          <cell r="O46">
            <v>0.24</v>
          </cell>
          <cell r="P46">
            <v>0.27500000000000002</v>
          </cell>
          <cell r="Q46">
            <v>0.3</v>
          </cell>
          <cell r="R46">
            <v>0.31</v>
          </cell>
          <cell r="S46">
            <v>0.32</v>
          </cell>
          <cell r="T46">
            <v>0.15</v>
          </cell>
          <cell r="U46">
            <v>0.08</v>
          </cell>
        </row>
        <row r="47">
          <cell r="B47"/>
          <cell r="C47"/>
          <cell r="D47"/>
          <cell r="E47"/>
          <cell r="F47"/>
          <cell r="G47"/>
          <cell r="H47"/>
          <cell r="I47"/>
          <cell r="J47"/>
          <cell r="K47"/>
          <cell r="L47"/>
          <cell r="M47"/>
          <cell r="N47"/>
          <cell r="O47"/>
          <cell r="P47"/>
          <cell r="Q47"/>
          <cell r="R47"/>
          <cell r="S47"/>
          <cell r="T47"/>
          <cell r="U47"/>
        </row>
        <row r="48">
          <cell r="B48" t="str">
            <v>Relapsed / Refractory Therapy</v>
          </cell>
          <cell r="C48"/>
          <cell r="D48"/>
          <cell r="E48"/>
          <cell r="F48"/>
          <cell r="G48"/>
          <cell r="H48"/>
          <cell r="I48"/>
          <cell r="J48"/>
          <cell r="K48"/>
          <cell r="L48"/>
          <cell r="M48"/>
          <cell r="N48"/>
          <cell r="O48"/>
          <cell r="P48"/>
          <cell r="Q48"/>
          <cell r="R48"/>
          <cell r="S48"/>
          <cell r="T48"/>
          <cell r="U48"/>
        </row>
        <row r="49">
          <cell r="B49" t="str">
            <v>Relapsing Stage 3/4</v>
          </cell>
          <cell r="C49"/>
          <cell r="D49"/>
          <cell r="E49"/>
          <cell r="F49">
            <v>35535.780000000006</v>
          </cell>
          <cell r="G49">
            <v>36957.211199999998</v>
          </cell>
          <cell r="H49">
            <v>38435.499648000005</v>
          </cell>
          <cell r="I49">
            <v>39972.919633920006</v>
          </cell>
          <cell r="J49">
            <v>41571.836419276813</v>
          </cell>
          <cell r="K49">
            <v>43234.709876047877</v>
          </cell>
          <cell r="L49">
            <v>44964.098271089795</v>
          </cell>
          <cell r="M49">
            <v>46762.662201933381</v>
          </cell>
          <cell r="N49">
            <v>48633.168690010716</v>
          </cell>
          <cell r="O49">
            <v>50578.495437611149</v>
          </cell>
          <cell r="P49">
            <v>52601.635255115594</v>
          </cell>
          <cell r="Q49">
            <v>54705.700665320226</v>
          </cell>
          <cell r="R49">
            <v>56893.928691933026</v>
          </cell>
          <cell r="S49">
            <v>59169.685839610371</v>
          </cell>
          <cell r="T49">
            <v>61536.473273194781</v>
          </cell>
          <cell r="U49">
            <v>63997.932204122568</v>
          </cell>
        </row>
        <row r="50">
          <cell r="B50" t="str">
            <v>% patients</v>
          </cell>
          <cell r="C50"/>
          <cell r="D50"/>
          <cell r="E50"/>
          <cell r="F50">
            <v>0.45</v>
          </cell>
          <cell r="G50">
            <v>0.45</v>
          </cell>
          <cell r="H50">
            <v>0.45</v>
          </cell>
          <cell r="I50">
            <v>0.45</v>
          </cell>
          <cell r="J50">
            <v>0.45</v>
          </cell>
          <cell r="K50">
            <v>0.45</v>
          </cell>
          <cell r="L50">
            <v>0.45</v>
          </cell>
          <cell r="M50">
            <v>0.45</v>
          </cell>
          <cell r="N50">
            <v>0.45</v>
          </cell>
          <cell r="O50">
            <v>0.45</v>
          </cell>
          <cell r="P50">
            <v>0.45</v>
          </cell>
          <cell r="Q50">
            <v>0.45</v>
          </cell>
          <cell r="R50">
            <v>0.45</v>
          </cell>
          <cell r="S50">
            <v>0.45</v>
          </cell>
          <cell r="T50">
            <v>0.45</v>
          </cell>
          <cell r="U50">
            <v>0.45</v>
          </cell>
        </row>
        <row r="51">
          <cell r="B51" t="str">
            <v>Candidates for second line therapy</v>
          </cell>
          <cell r="C51"/>
          <cell r="D51"/>
          <cell r="E51"/>
          <cell r="F51">
            <v>35535.780000000006</v>
          </cell>
          <cell r="G51">
            <v>36957.211199999998</v>
          </cell>
          <cell r="H51">
            <v>38435.499648000005</v>
          </cell>
          <cell r="I51">
            <v>39972.919633920006</v>
          </cell>
          <cell r="J51">
            <v>41571.836419276813</v>
          </cell>
          <cell r="K51">
            <v>43234.709876047877</v>
          </cell>
          <cell r="L51">
            <v>44964.098271089795</v>
          </cell>
          <cell r="M51">
            <v>46762.662201933381</v>
          </cell>
          <cell r="N51">
            <v>48633.168690010716</v>
          </cell>
          <cell r="O51">
            <v>50578.495437611149</v>
          </cell>
          <cell r="P51">
            <v>52601.635255115594</v>
          </cell>
          <cell r="Q51">
            <v>54705.700665320226</v>
          </cell>
          <cell r="R51">
            <v>56893.928691933026</v>
          </cell>
          <cell r="S51">
            <v>59169.685839610371</v>
          </cell>
          <cell r="T51">
            <v>61536.473273194781</v>
          </cell>
          <cell r="U51">
            <v>63997.932204122568</v>
          </cell>
        </row>
        <row r="52">
          <cell r="B52" t="str">
            <v>% patients</v>
          </cell>
          <cell r="C52"/>
          <cell r="D52"/>
          <cell r="E52"/>
          <cell r="F52">
            <v>0.16065000000000002</v>
          </cell>
          <cell r="G52">
            <v>0.16064999999999999</v>
          </cell>
          <cell r="H52">
            <v>0.16065000000000002</v>
          </cell>
          <cell r="I52">
            <v>0.16065000000000002</v>
          </cell>
          <cell r="J52">
            <v>0.16065000000000004</v>
          </cell>
          <cell r="K52">
            <v>0.16064999999999999</v>
          </cell>
          <cell r="L52">
            <v>0.16065000000000002</v>
          </cell>
          <cell r="M52">
            <v>0.16065000000000002</v>
          </cell>
          <cell r="N52">
            <v>0.16065000000000002</v>
          </cell>
          <cell r="O52">
            <v>0.16065000000000002</v>
          </cell>
          <cell r="P52">
            <v>0.16065000000000002</v>
          </cell>
          <cell r="Q52">
            <v>0.16065000000000002</v>
          </cell>
          <cell r="R52">
            <v>0.16064999999999999</v>
          </cell>
          <cell r="S52">
            <v>0.16065000000000004</v>
          </cell>
          <cell r="T52">
            <v>0.16065000000000002</v>
          </cell>
          <cell r="U52">
            <v>0.16065000000000002</v>
          </cell>
        </row>
        <row r="53">
          <cell r="B53" t="str">
            <v>Second line patients taking Epacadostat</v>
          </cell>
          <cell r="F53"/>
          <cell r="G53"/>
          <cell r="H53"/>
          <cell r="I53"/>
          <cell r="J53"/>
          <cell r="K53">
            <v>432.34709876047879</v>
          </cell>
          <cell r="L53">
            <v>1348.9229481326938</v>
          </cell>
          <cell r="M53">
            <v>2805.7597321160029</v>
          </cell>
          <cell r="N53">
            <v>3647.4876517508037</v>
          </cell>
          <cell r="O53">
            <v>4552.0645893850033</v>
          </cell>
          <cell r="P53">
            <v>4997.1553492359817</v>
          </cell>
          <cell r="Q53">
            <v>5470.5700665320228</v>
          </cell>
          <cell r="R53">
            <v>5689.3928691933033</v>
          </cell>
          <cell r="S53">
            <v>5325.2717255649331</v>
          </cell>
          <cell r="T53">
            <v>3692.1883963916866</v>
          </cell>
          <cell r="U53">
            <v>1919.9379661236769</v>
          </cell>
        </row>
        <row r="54">
          <cell r="B54" t="str">
            <v>% epacadostat market share</v>
          </cell>
          <cell r="F54"/>
          <cell r="G54"/>
          <cell r="H54"/>
          <cell r="I54"/>
          <cell r="J54"/>
          <cell r="K54">
            <v>0.01</v>
          </cell>
          <cell r="L54">
            <v>0.03</v>
          </cell>
          <cell r="M54">
            <v>0.06</v>
          </cell>
          <cell r="N54">
            <v>7.4999999999999997E-2</v>
          </cell>
          <cell r="O54">
            <v>0.09</v>
          </cell>
          <cell r="P54">
            <v>9.5000000000000001E-2</v>
          </cell>
          <cell r="Q54">
            <v>0.1</v>
          </cell>
          <cell r="R54">
            <v>0.1</v>
          </cell>
          <cell r="S54">
            <v>0.09</v>
          </cell>
          <cell r="T54">
            <v>0.06</v>
          </cell>
          <cell r="U54">
            <v>0.03</v>
          </cell>
        </row>
        <row r="55">
          <cell r="F55"/>
          <cell r="G55"/>
          <cell r="H55"/>
          <cell r="I55"/>
          <cell r="J55"/>
          <cell r="K55"/>
          <cell r="L55"/>
          <cell r="M55"/>
          <cell r="N55"/>
          <cell r="O55"/>
          <cell r="P55"/>
          <cell r="Q55"/>
          <cell r="R55"/>
          <cell r="S55"/>
          <cell r="T55"/>
          <cell r="U55"/>
        </row>
        <row r="56">
          <cell r="B56" t="str">
            <v>Avg duration (months)</v>
          </cell>
          <cell r="C56"/>
          <cell r="D56"/>
          <cell r="E56"/>
          <cell r="F56">
            <v>0</v>
          </cell>
          <cell r="G56">
            <v>0</v>
          </cell>
          <cell r="H56">
            <v>0</v>
          </cell>
          <cell r="I56">
            <v>0</v>
          </cell>
          <cell r="J56">
            <v>0</v>
          </cell>
          <cell r="K56">
            <v>1</v>
          </cell>
          <cell r="L56">
            <v>3.5</v>
          </cell>
          <cell r="M56">
            <v>6</v>
          </cell>
          <cell r="N56">
            <v>7</v>
          </cell>
          <cell r="O56">
            <v>7.5</v>
          </cell>
          <cell r="P56">
            <v>8</v>
          </cell>
          <cell r="Q56">
            <v>8.5</v>
          </cell>
          <cell r="R56">
            <v>8.5</v>
          </cell>
          <cell r="S56">
            <v>8.5</v>
          </cell>
          <cell r="T56">
            <v>8.5</v>
          </cell>
          <cell r="U56">
            <v>8.5</v>
          </cell>
        </row>
        <row r="57">
          <cell r="B57" t="str">
            <v>Compliance</v>
          </cell>
          <cell r="C57"/>
          <cell r="D57"/>
          <cell r="E57"/>
          <cell r="F57">
            <v>0.85</v>
          </cell>
          <cell r="G57">
            <v>0.85</v>
          </cell>
          <cell r="H57">
            <v>0.85</v>
          </cell>
          <cell r="I57">
            <v>0.85</v>
          </cell>
          <cell r="J57">
            <v>0.85</v>
          </cell>
          <cell r="K57">
            <v>0.85</v>
          </cell>
          <cell r="L57">
            <v>0.85</v>
          </cell>
          <cell r="M57">
            <v>0.85</v>
          </cell>
          <cell r="N57">
            <v>0.85</v>
          </cell>
          <cell r="O57">
            <v>0.85</v>
          </cell>
          <cell r="P57">
            <v>0.85</v>
          </cell>
          <cell r="Q57">
            <v>0.85</v>
          </cell>
          <cell r="R57">
            <v>0.85</v>
          </cell>
          <cell r="S57">
            <v>0.85</v>
          </cell>
          <cell r="T57">
            <v>0.85</v>
          </cell>
          <cell r="U57">
            <v>0.85</v>
          </cell>
        </row>
        <row r="58">
          <cell r="B58" t="str">
            <v>Price per course of therapy ($)</v>
          </cell>
          <cell r="C58"/>
          <cell r="D58"/>
          <cell r="E58"/>
          <cell r="F58">
            <v>0</v>
          </cell>
          <cell r="G58">
            <v>0</v>
          </cell>
          <cell r="H58">
            <v>0</v>
          </cell>
          <cell r="I58">
            <v>0</v>
          </cell>
          <cell r="J58">
            <v>0</v>
          </cell>
          <cell r="K58">
            <v>5895.5999999999995</v>
          </cell>
          <cell r="L58">
            <v>21047.292000000001</v>
          </cell>
          <cell r="M58">
            <v>36802.693440000003</v>
          </cell>
          <cell r="N58">
            <v>43795.205193599999</v>
          </cell>
          <cell r="O58">
            <v>47861.902818719995</v>
          </cell>
          <cell r="P58">
            <v>52073.750266767354</v>
          </cell>
          <cell r="Q58">
            <v>56434.926851609118</v>
          </cell>
          <cell r="R58">
            <v>57563.625388641318</v>
          </cell>
          <cell r="S58">
            <v>58714.897896414142</v>
          </cell>
          <cell r="T58">
            <v>59889.195854342433</v>
          </cell>
          <cell r="U58">
            <v>61086.97977142928</v>
          </cell>
        </row>
        <row r="59">
          <cell r="B59" t="str">
            <v>% Growth y/y</v>
          </cell>
          <cell r="C59"/>
          <cell r="D59"/>
          <cell r="E59"/>
          <cell r="F59"/>
          <cell r="G59" t="str">
            <v>-</v>
          </cell>
          <cell r="H59" t="str">
            <v>-</v>
          </cell>
          <cell r="I59" t="str">
            <v>-</v>
          </cell>
          <cell r="J59" t="str">
            <v>-</v>
          </cell>
          <cell r="K59" t="str">
            <v>-</v>
          </cell>
          <cell r="L59">
            <v>2.5700000000000007</v>
          </cell>
          <cell r="M59">
            <v>0.74857142857142867</v>
          </cell>
          <cell r="N59">
            <v>0.18999999999999995</v>
          </cell>
          <cell r="O59">
            <v>9.2857142857142749E-2</v>
          </cell>
          <cell r="P59">
            <v>8.8000000000000078E-2</v>
          </cell>
          <cell r="Q59">
            <v>8.3749999999999991E-2</v>
          </cell>
          <cell r="R59">
            <v>2.000000000000024E-2</v>
          </cell>
          <cell r="S59">
            <v>2.0000000000000018E-2</v>
          </cell>
          <cell r="T59">
            <v>2.000000000000024E-2</v>
          </cell>
          <cell r="U59">
            <v>2.0000000000000018E-2</v>
          </cell>
        </row>
        <row r="60">
          <cell r="F60"/>
          <cell r="G60"/>
          <cell r="H60"/>
          <cell r="I60"/>
          <cell r="J60"/>
          <cell r="K60"/>
          <cell r="L60"/>
          <cell r="M60"/>
          <cell r="N60"/>
          <cell r="O60"/>
          <cell r="P60"/>
          <cell r="Q60"/>
          <cell r="R60"/>
          <cell r="S60"/>
          <cell r="T60"/>
          <cell r="U60"/>
        </row>
        <row r="61">
          <cell r="A61"/>
          <cell r="B61" t="str">
            <v>US Epacadostat NSCLC Sales ($mn) (RISK-ADJUSTED)</v>
          </cell>
          <cell r="C61"/>
          <cell r="D61"/>
          <cell r="E61"/>
          <cell r="F61">
            <v>0</v>
          </cell>
          <cell r="G61">
            <v>0</v>
          </cell>
          <cell r="H61">
            <v>0</v>
          </cell>
          <cell r="I61">
            <v>0</v>
          </cell>
          <cell r="J61">
            <v>0</v>
          </cell>
          <cell r="K61">
            <v>20.164991505355808</v>
          </cell>
          <cell r="L61">
            <v>174.13254107241127</v>
          </cell>
          <cell r="M61">
            <v>541.53879128483084</v>
          </cell>
          <cell r="N61">
            <v>885.09161238416607</v>
          </cell>
          <cell r="O61">
            <v>1207.1638059648726</v>
          </cell>
          <cell r="P61">
            <v>1547.3235445106498</v>
          </cell>
          <cell r="Q61">
            <v>1893.5514921202011</v>
          </cell>
          <cell r="R61">
            <v>2066.9020148075183</v>
          </cell>
          <cell r="S61">
            <v>2226.5390463646982</v>
          </cell>
          <cell r="T61">
            <v>1159.6630618804713</v>
          </cell>
          <cell r="U61">
            <v>649.83586926554892</v>
          </cell>
          <cell r="V61"/>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cell r="BU61"/>
        </row>
        <row r="62">
          <cell r="A62"/>
          <cell r="B62" t="str">
            <v>$ Growth (y/y)</v>
          </cell>
          <cell r="C62"/>
          <cell r="D62"/>
          <cell r="E62"/>
          <cell r="F62"/>
          <cell r="G62" t="str">
            <v>-</v>
          </cell>
          <cell r="H62" t="str">
            <v>-</v>
          </cell>
          <cell r="I62" t="str">
            <v>-</v>
          </cell>
          <cell r="J62" t="str">
            <v>-</v>
          </cell>
          <cell r="K62" t="str">
            <v>-</v>
          </cell>
          <cell r="L62">
            <v>7.6353887640449436</v>
          </cell>
          <cell r="M62">
            <v>2.1099229813664602</v>
          </cell>
          <cell r="N62">
            <v>0.6344011299435024</v>
          </cell>
          <cell r="O62">
            <v>0.36388571428571392</v>
          </cell>
          <cell r="P62">
            <v>0.28178424242424271</v>
          </cell>
          <cell r="Q62">
            <v>0.22375924468922115</v>
          </cell>
          <cell r="R62">
            <v>9.1547826086956441E-2</v>
          </cell>
          <cell r="S62">
            <v>7.723492957746525E-2</v>
          </cell>
          <cell r="T62">
            <v>-0.47916338418862692</v>
          </cell>
          <cell r="U62">
            <v>-0.43963389830508481</v>
          </cell>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cell r="BU62"/>
        </row>
        <row r="63">
          <cell r="F63"/>
          <cell r="G63"/>
          <cell r="H63"/>
          <cell r="I63"/>
          <cell r="J63"/>
          <cell r="K63"/>
          <cell r="L63"/>
          <cell r="M63"/>
          <cell r="N63"/>
          <cell r="O63"/>
          <cell r="P63"/>
          <cell r="Q63"/>
          <cell r="R63"/>
          <cell r="S63"/>
          <cell r="T63"/>
          <cell r="U63"/>
        </row>
        <row r="64">
          <cell r="A64"/>
          <cell r="B64" t="str">
            <v>Metastatic colorectal cancer</v>
          </cell>
          <cell r="C64"/>
          <cell r="D64"/>
          <cell r="E64"/>
          <cell r="F64" t="str">
            <v>2015E</v>
          </cell>
          <cell r="G64" t="str">
            <v>2016E</v>
          </cell>
          <cell r="H64" t="str">
            <v>2017E</v>
          </cell>
          <cell r="I64" t="str">
            <v>2018E</v>
          </cell>
          <cell r="J64" t="str">
            <v>2019E</v>
          </cell>
          <cell r="K64" t="str">
            <v>2020E</v>
          </cell>
          <cell r="L64" t="str">
            <v>2021E</v>
          </cell>
          <cell r="M64" t="str">
            <v>2022E</v>
          </cell>
          <cell r="N64" t="str">
            <v>2023E</v>
          </cell>
          <cell r="O64" t="str">
            <v>2024E</v>
          </cell>
          <cell r="P64" t="str">
            <v>2025E</v>
          </cell>
          <cell r="Q64" t="str">
            <v>2026E</v>
          </cell>
          <cell r="R64" t="str">
            <v>2027E</v>
          </cell>
          <cell r="S64" t="str">
            <v>2028E</v>
          </cell>
          <cell r="T64" t="str">
            <v>2029E</v>
          </cell>
          <cell r="U64" t="str">
            <v>2030E</v>
          </cell>
          <cell r="V64"/>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cell r="BU64"/>
        </row>
        <row r="65">
          <cell r="B65" t="str">
            <v>Probability of Success</v>
          </cell>
          <cell r="C65"/>
          <cell r="D65"/>
          <cell r="E65"/>
          <cell r="F65"/>
          <cell r="G65"/>
          <cell r="H65"/>
          <cell r="I65"/>
          <cell r="J65"/>
          <cell r="K65"/>
          <cell r="L65"/>
          <cell r="M65"/>
          <cell r="N65"/>
          <cell r="O65"/>
          <cell r="P65"/>
          <cell r="Q65"/>
          <cell r="R65"/>
          <cell r="S65"/>
          <cell r="T65"/>
          <cell r="U65"/>
        </row>
        <row r="66">
          <cell r="B66">
            <v>0.5</v>
          </cell>
          <cell r="C66"/>
          <cell r="D66"/>
          <cell r="E66"/>
          <cell r="F66"/>
          <cell r="G66"/>
          <cell r="H66"/>
          <cell r="I66"/>
          <cell r="J66"/>
          <cell r="K66"/>
          <cell r="L66"/>
          <cell r="M66"/>
          <cell r="N66"/>
          <cell r="O66"/>
          <cell r="P66"/>
          <cell r="Q66"/>
          <cell r="R66"/>
          <cell r="S66"/>
          <cell r="T66"/>
          <cell r="U66"/>
        </row>
        <row r="67">
          <cell r="F67"/>
          <cell r="G67"/>
          <cell r="H67"/>
          <cell r="I67"/>
          <cell r="J67"/>
          <cell r="K67"/>
          <cell r="L67"/>
          <cell r="M67"/>
          <cell r="N67"/>
          <cell r="O67"/>
          <cell r="P67"/>
          <cell r="Q67"/>
          <cell r="R67"/>
          <cell r="S67"/>
          <cell r="T67"/>
          <cell r="U67"/>
        </row>
        <row r="68">
          <cell r="B68" t="str">
            <v>Colorectal cancer annual incidence</v>
          </cell>
          <cell r="C68"/>
          <cell r="D68"/>
          <cell r="E68"/>
          <cell r="F68">
            <v>132700</v>
          </cell>
          <cell r="G68">
            <v>134027</v>
          </cell>
          <cell r="H68">
            <v>135367.26999999999</v>
          </cell>
          <cell r="I68">
            <v>136720.94269999999</v>
          </cell>
          <cell r="J68">
            <v>138088.15212699998</v>
          </cell>
          <cell r="K68">
            <v>139469.03364826998</v>
          </cell>
          <cell r="L68">
            <v>140863.72398475267</v>
          </cell>
          <cell r="M68">
            <v>142272.3612246002</v>
          </cell>
          <cell r="N68">
            <v>143695.08483684622</v>
          </cell>
          <cell r="O68">
            <v>145132.03568521468</v>
          </cell>
          <cell r="P68">
            <v>146583.35604206682</v>
          </cell>
          <cell r="Q68">
            <v>148049.18960248749</v>
          </cell>
          <cell r="R68">
            <v>149529.68149851236</v>
          </cell>
          <cell r="S68">
            <v>151024.9783134975</v>
          </cell>
          <cell r="T68">
            <v>152535.22809663249</v>
          </cell>
          <cell r="U68">
            <v>154060.58037759882</v>
          </cell>
        </row>
        <row r="69">
          <cell r="B69" t="str">
            <v>% growth</v>
          </cell>
          <cell r="C69"/>
          <cell r="D69"/>
          <cell r="E69"/>
          <cell r="F69">
            <v>0.01</v>
          </cell>
          <cell r="G69">
            <v>0.01</v>
          </cell>
          <cell r="H69">
            <v>0.01</v>
          </cell>
          <cell r="I69">
            <v>0.01</v>
          </cell>
          <cell r="J69">
            <v>0.01</v>
          </cell>
          <cell r="K69">
            <v>0.01</v>
          </cell>
          <cell r="L69">
            <v>0.01</v>
          </cell>
          <cell r="M69">
            <v>0.01</v>
          </cell>
          <cell r="N69">
            <v>0.01</v>
          </cell>
          <cell r="O69">
            <v>0.01</v>
          </cell>
          <cell r="P69">
            <v>0.01</v>
          </cell>
          <cell r="Q69">
            <v>0.01</v>
          </cell>
          <cell r="R69">
            <v>0.01</v>
          </cell>
          <cell r="S69">
            <v>0.01</v>
          </cell>
          <cell r="T69">
            <v>0.01</v>
          </cell>
          <cell r="U69">
            <v>0.01</v>
          </cell>
        </row>
        <row r="70">
          <cell r="B70" t="str">
            <v>% Microsatellite Instability-High Patients</v>
          </cell>
          <cell r="C70"/>
          <cell r="D70"/>
          <cell r="E70"/>
          <cell r="F70">
            <v>0.15</v>
          </cell>
          <cell r="G70">
            <v>0.15</v>
          </cell>
          <cell r="H70">
            <v>0.15</v>
          </cell>
          <cell r="I70">
            <v>0.15</v>
          </cell>
          <cell r="J70">
            <v>0.15</v>
          </cell>
          <cell r="K70">
            <v>0.15</v>
          </cell>
          <cell r="L70">
            <v>0.15</v>
          </cell>
          <cell r="M70">
            <v>0.15</v>
          </cell>
          <cell r="N70">
            <v>0.15</v>
          </cell>
          <cell r="O70">
            <v>0.15</v>
          </cell>
          <cell r="P70">
            <v>0.15</v>
          </cell>
          <cell r="Q70">
            <v>0.15</v>
          </cell>
          <cell r="R70">
            <v>0.15</v>
          </cell>
          <cell r="S70">
            <v>0.15</v>
          </cell>
          <cell r="T70">
            <v>0.15</v>
          </cell>
          <cell r="U70">
            <v>0.15</v>
          </cell>
        </row>
        <row r="71">
          <cell r="B71" t="str">
            <v>% Advanced CRC (Stage III or IV)</v>
          </cell>
          <cell r="C71"/>
          <cell r="D71"/>
          <cell r="E71"/>
          <cell r="F71">
            <v>0.25</v>
          </cell>
          <cell r="G71">
            <v>0.25</v>
          </cell>
          <cell r="H71">
            <v>0.25</v>
          </cell>
          <cell r="I71">
            <v>0.25</v>
          </cell>
          <cell r="J71">
            <v>0.25</v>
          </cell>
          <cell r="K71">
            <v>0.25</v>
          </cell>
          <cell r="L71">
            <v>0.25</v>
          </cell>
          <cell r="M71">
            <v>0.25</v>
          </cell>
          <cell r="N71">
            <v>0.25</v>
          </cell>
          <cell r="O71">
            <v>0.25</v>
          </cell>
          <cell r="P71">
            <v>0.25</v>
          </cell>
          <cell r="Q71">
            <v>0.25</v>
          </cell>
          <cell r="R71">
            <v>0.25</v>
          </cell>
          <cell r="S71">
            <v>0.25</v>
          </cell>
          <cell r="T71">
            <v>0.25</v>
          </cell>
          <cell r="U71">
            <v>0.25</v>
          </cell>
        </row>
        <row r="72">
          <cell r="B72" t="str">
            <v>Patients with advanced metastatic CRC</v>
          </cell>
          <cell r="F72">
            <v>4976.25</v>
          </cell>
          <cell r="G72">
            <v>5026.0124999999998</v>
          </cell>
          <cell r="H72">
            <v>5076.2726249999996</v>
          </cell>
          <cell r="I72">
            <v>5127.0353512499996</v>
          </cell>
          <cell r="J72">
            <v>5178.3057047624989</v>
          </cell>
          <cell r="K72">
            <v>5230.0887618101242</v>
          </cell>
          <cell r="L72">
            <v>5282.3896494282244</v>
          </cell>
          <cell r="M72">
            <v>5335.2135459225074</v>
          </cell>
          <cell r="N72">
            <v>5388.5656813817332</v>
          </cell>
          <cell r="O72">
            <v>5442.4513381955503</v>
          </cell>
          <cell r="P72">
            <v>5496.8758515775053</v>
          </cell>
          <cell r="Q72">
            <v>5551.8446100932806</v>
          </cell>
          <cell r="R72">
            <v>5607.3630561942136</v>
          </cell>
          <cell r="S72">
            <v>5663.4366867561557</v>
          </cell>
          <cell r="T72">
            <v>5720.0710536237184</v>
          </cell>
          <cell r="U72">
            <v>5777.2717641599556</v>
          </cell>
        </row>
        <row r="73">
          <cell r="F73"/>
          <cell r="G73"/>
          <cell r="H73"/>
          <cell r="I73"/>
          <cell r="J73"/>
          <cell r="K73"/>
          <cell r="L73"/>
          <cell r="M73"/>
          <cell r="N73"/>
          <cell r="O73"/>
          <cell r="P73"/>
          <cell r="Q73"/>
          <cell r="R73"/>
          <cell r="S73"/>
          <cell r="T73"/>
          <cell r="U73"/>
        </row>
        <row r="74">
          <cell r="B74" t="str">
            <v>First line Therapy</v>
          </cell>
          <cell r="C74"/>
          <cell r="D74"/>
          <cell r="E74"/>
          <cell r="F74"/>
          <cell r="G74"/>
          <cell r="H74"/>
          <cell r="I74"/>
          <cell r="J74"/>
          <cell r="K74"/>
          <cell r="L74"/>
          <cell r="M74"/>
          <cell r="N74"/>
          <cell r="O74"/>
          <cell r="P74"/>
          <cell r="Q74"/>
          <cell r="R74"/>
          <cell r="S74"/>
          <cell r="T74"/>
          <cell r="U74"/>
        </row>
        <row r="75">
          <cell r="B75" t="str">
            <v>Candidates for first line therapy</v>
          </cell>
          <cell r="C75"/>
          <cell r="D75"/>
          <cell r="E75"/>
          <cell r="F75">
            <v>4976.25</v>
          </cell>
          <cell r="G75">
            <v>5026.0124999999998</v>
          </cell>
          <cell r="H75">
            <v>5076.2726249999996</v>
          </cell>
          <cell r="I75">
            <v>5127.0353512499996</v>
          </cell>
          <cell r="J75">
            <v>5178.3057047624989</v>
          </cell>
          <cell r="K75">
            <v>5230.0887618101242</v>
          </cell>
          <cell r="L75">
            <v>5282.3896494282244</v>
          </cell>
          <cell r="M75">
            <v>5335.2135459225074</v>
          </cell>
          <cell r="N75">
            <v>5388.5656813817332</v>
          </cell>
          <cell r="O75">
            <v>5442.4513381955503</v>
          </cell>
          <cell r="P75">
            <v>5496.8758515775053</v>
          </cell>
          <cell r="Q75">
            <v>5551.8446100932806</v>
          </cell>
          <cell r="R75">
            <v>5607.3630561942136</v>
          </cell>
          <cell r="S75">
            <v>5663.4366867561557</v>
          </cell>
          <cell r="T75">
            <v>5720.0710536237184</v>
          </cell>
          <cell r="U75">
            <v>5777.2717641599556</v>
          </cell>
        </row>
        <row r="76">
          <cell r="B76" t="str">
            <v>% patients</v>
          </cell>
          <cell r="C76"/>
          <cell r="D76"/>
          <cell r="E76"/>
          <cell r="F76">
            <v>1</v>
          </cell>
          <cell r="G76">
            <v>1</v>
          </cell>
          <cell r="H76">
            <v>1</v>
          </cell>
          <cell r="I76">
            <v>1</v>
          </cell>
          <cell r="J76">
            <v>1</v>
          </cell>
          <cell r="K76">
            <v>1</v>
          </cell>
          <cell r="L76">
            <v>1</v>
          </cell>
          <cell r="M76">
            <v>1</v>
          </cell>
          <cell r="N76">
            <v>1</v>
          </cell>
          <cell r="O76">
            <v>1</v>
          </cell>
          <cell r="P76">
            <v>1</v>
          </cell>
          <cell r="Q76">
            <v>1</v>
          </cell>
          <cell r="R76">
            <v>1</v>
          </cell>
          <cell r="S76">
            <v>1</v>
          </cell>
          <cell r="T76">
            <v>1</v>
          </cell>
          <cell r="U76">
            <v>1</v>
          </cell>
        </row>
        <row r="77">
          <cell r="B77" t="str">
            <v>First line patients taking Epacadostat</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row>
        <row r="78">
          <cell r="B78" t="str">
            <v>% epacadostat market share</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row>
        <row r="79">
          <cell r="B79"/>
          <cell r="C79"/>
          <cell r="D79"/>
          <cell r="E79"/>
          <cell r="F79"/>
          <cell r="G79"/>
          <cell r="H79"/>
          <cell r="I79"/>
          <cell r="J79"/>
          <cell r="K79"/>
          <cell r="L79"/>
          <cell r="M79"/>
          <cell r="N79"/>
          <cell r="O79"/>
          <cell r="P79"/>
          <cell r="Q79"/>
          <cell r="R79"/>
          <cell r="S79"/>
          <cell r="T79"/>
          <cell r="U79"/>
        </row>
        <row r="80">
          <cell r="B80" t="str">
            <v>Second Line Therapy</v>
          </cell>
          <cell r="C80"/>
          <cell r="D80"/>
          <cell r="E80"/>
          <cell r="F80"/>
          <cell r="G80"/>
          <cell r="H80"/>
          <cell r="I80"/>
          <cell r="J80"/>
          <cell r="K80"/>
          <cell r="L80"/>
          <cell r="M80"/>
          <cell r="N80"/>
          <cell r="O80"/>
          <cell r="P80"/>
          <cell r="Q80"/>
          <cell r="R80"/>
          <cell r="S80"/>
          <cell r="T80"/>
          <cell r="U80"/>
        </row>
        <row r="81">
          <cell r="B81" t="str">
            <v>Candidates for second line therapy</v>
          </cell>
          <cell r="C81"/>
          <cell r="D81"/>
          <cell r="E81"/>
          <cell r="F81">
            <v>2736.9375</v>
          </cell>
          <cell r="G81">
            <v>2764.3068750000002</v>
          </cell>
          <cell r="H81">
            <v>2791.9499437499999</v>
          </cell>
          <cell r="I81">
            <v>2819.8694431875001</v>
          </cell>
          <cell r="J81">
            <v>2848.0681376193747</v>
          </cell>
          <cell r="K81">
            <v>2876.5488189955686</v>
          </cell>
          <cell r="L81">
            <v>2905.3143071855238</v>
          </cell>
          <cell r="M81">
            <v>2934.3674502573795</v>
          </cell>
          <cell r="N81">
            <v>2963.7111247599537</v>
          </cell>
          <cell r="O81">
            <v>2993.3482360075527</v>
          </cell>
          <cell r="P81">
            <v>3023.2817183676279</v>
          </cell>
          <cell r="Q81">
            <v>3053.5145355513046</v>
          </cell>
          <cell r="R81">
            <v>3084.0496809068177</v>
          </cell>
          <cell r="S81">
            <v>3114.8901777158858</v>
          </cell>
          <cell r="T81">
            <v>3146.0390794930454</v>
          </cell>
          <cell r="U81">
            <v>3177.4994702879758</v>
          </cell>
        </row>
        <row r="82">
          <cell r="B82" t="str">
            <v>% patients</v>
          </cell>
          <cell r="C82"/>
          <cell r="D82"/>
          <cell r="E82"/>
          <cell r="F82">
            <v>0.55000000000000004</v>
          </cell>
          <cell r="G82">
            <v>0.55000000000000004</v>
          </cell>
          <cell r="H82">
            <v>0.55000000000000004</v>
          </cell>
          <cell r="I82">
            <v>0.55000000000000004</v>
          </cell>
          <cell r="J82">
            <v>0.55000000000000004</v>
          </cell>
          <cell r="K82">
            <v>0.55000000000000004</v>
          </cell>
          <cell r="L82">
            <v>0.55000000000000004</v>
          </cell>
          <cell r="M82">
            <v>0.55000000000000004</v>
          </cell>
          <cell r="N82">
            <v>0.55000000000000004</v>
          </cell>
          <cell r="O82">
            <v>0.55000000000000004</v>
          </cell>
          <cell r="P82">
            <v>0.55000000000000004</v>
          </cell>
          <cell r="Q82">
            <v>0.55000000000000004</v>
          </cell>
          <cell r="R82">
            <v>0.55000000000000004</v>
          </cell>
          <cell r="S82">
            <v>0.55000000000000004</v>
          </cell>
          <cell r="T82">
            <v>0.55000000000000004</v>
          </cell>
          <cell r="U82">
            <v>0.55000000000000004</v>
          </cell>
        </row>
        <row r="83">
          <cell r="B83" t="str">
            <v>Second line patients taking Epacadostat</v>
          </cell>
          <cell r="F83">
            <v>0</v>
          </cell>
          <cell r="G83">
            <v>0</v>
          </cell>
          <cell r="H83">
            <v>0</v>
          </cell>
          <cell r="I83">
            <v>0</v>
          </cell>
          <cell r="J83">
            <v>85.442044128581244</v>
          </cell>
          <cell r="K83">
            <v>230.12390551964549</v>
          </cell>
          <cell r="L83">
            <v>435.79714607782859</v>
          </cell>
          <cell r="M83">
            <v>645.56083905662354</v>
          </cell>
          <cell r="N83">
            <v>829.83911493278708</v>
          </cell>
          <cell r="O83">
            <v>898.00447080226581</v>
          </cell>
          <cell r="P83">
            <v>906.98451551028836</v>
          </cell>
          <cell r="Q83">
            <v>916.0543606653913</v>
          </cell>
          <cell r="R83">
            <v>925.21490427204526</v>
          </cell>
          <cell r="S83">
            <v>934.46705331476574</v>
          </cell>
          <cell r="T83">
            <v>943.81172384791353</v>
          </cell>
          <cell r="U83">
            <v>953.24984108639273</v>
          </cell>
        </row>
        <row r="84">
          <cell r="B84" t="str">
            <v>% epacadostat market share</v>
          </cell>
          <cell r="F84">
            <v>0</v>
          </cell>
          <cell r="G84">
            <v>0</v>
          </cell>
          <cell r="H84">
            <v>0</v>
          </cell>
          <cell r="I84">
            <v>0</v>
          </cell>
          <cell r="J84">
            <v>0.03</v>
          </cell>
          <cell r="K84">
            <v>0.08</v>
          </cell>
          <cell r="L84">
            <v>0.15</v>
          </cell>
          <cell r="M84">
            <v>0.22</v>
          </cell>
          <cell r="N84">
            <v>0.28000000000000003</v>
          </cell>
          <cell r="O84">
            <v>0.3</v>
          </cell>
          <cell r="P84">
            <v>0.3</v>
          </cell>
          <cell r="Q84">
            <v>0.3</v>
          </cell>
          <cell r="R84">
            <v>0.3</v>
          </cell>
          <cell r="S84">
            <v>0.3</v>
          </cell>
          <cell r="T84">
            <v>0.3</v>
          </cell>
          <cell r="U84">
            <v>0.3</v>
          </cell>
        </row>
        <row r="85">
          <cell r="F85"/>
          <cell r="G85"/>
          <cell r="H85"/>
          <cell r="I85"/>
          <cell r="J85"/>
          <cell r="K85"/>
          <cell r="L85"/>
          <cell r="M85"/>
          <cell r="N85"/>
          <cell r="O85"/>
          <cell r="P85"/>
          <cell r="Q85"/>
          <cell r="R85"/>
          <cell r="S85"/>
          <cell r="T85"/>
          <cell r="U85"/>
        </row>
        <row r="86">
          <cell r="B86" t="str">
            <v>Avg duration (months)</v>
          </cell>
          <cell r="C86"/>
          <cell r="D86"/>
          <cell r="E86"/>
          <cell r="F86">
            <v>0</v>
          </cell>
          <cell r="G86">
            <v>0</v>
          </cell>
          <cell r="H86">
            <v>0</v>
          </cell>
          <cell r="I86">
            <v>0</v>
          </cell>
          <cell r="J86">
            <v>3</v>
          </cell>
          <cell r="K86">
            <v>6</v>
          </cell>
          <cell r="L86">
            <v>9</v>
          </cell>
          <cell r="M86">
            <v>12</v>
          </cell>
          <cell r="N86">
            <v>14</v>
          </cell>
          <cell r="O86">
            <v>14</v>
          </cell>
          <cell r="P86">
            <v>14</v>
          </cell>
          <cell r="Q86">
            <v>14</v>
          </cell>
          <cell r="R86">
            <v>14</v>
          </cell>
          <cell r="S86">
            <v>14</v>
          </cell>
          <cell r="T86">
            <v>14</v>
          </cell>
          <cell r="U86">
            <v>14</v>
          </cell>
        </row>
        <row r="87">
          <cell r="B87" t="str">
            <v>Compliance</v>
          </cell>
          <cell r="C87"/>
          <cell r="D87"/>
          <cell r="E87"/>
          <cell r="F87">
            <v>0.85</v>
          </cell>
          <cell r="G87">
            <v>0.85</v>
          </cell>
          <cell r="H87">
            <v>0.85</v>
          </cell>
          <cell r="I87">
            <v>0.85</v>
          </cell>
          <cell r="J87">
            <v>0.85</v>
          </cell>
          <cell r="K87">
            <v>0.85</v>
          </cell>
          <cell r="L87">
            <v>0.85</v>
          </cell>
          <cell r="M87">
            <v>0.85</v>
          </cell>
          <cell r="N87">
            <v>0.85</v>
          </cell>
          <cell r="O87">
            <v>0.85</v>
          </cell>
          <cell r="P87">
            <v>0.85</v>
          </cell>
          <cell r="Q87">
            <v>0.85</v>
          </cell>
          <cell r="R87">
            <v>0.85</v>
          </cell>
          <cell r="S87">
            <v>0.85</v>
          </cell>
          <cell r="T87">
            <v>0.85</v>
          </cell>
          <cell r="U87">
            <v>0.85</v>
          </cell>
        </row>
        <row r="88">
          <cell r="B88" t="str">
            <v>Price per course of therapy ($)</v>
          </cell>
          <cell r="C88"/>
          <cell r="D88"/>
          <cell r="E88"/>
          <cell r="F88">
            <v>0</v>
          </cell>
          <cell r="G88">
            <v>0</v>
          </cell>
          <cell r="H88">
            <v>0</v>
          </cell>
          <cell r="I88">
            <v>0</v>
          </cell>
          <cell r="J88">
            <v>17340</v>
          </cell>
          <cell r="K88">
            <v>35373.599999999999</v>
          </cell>
          <cell r="L88">
            <v>54121.608</v>
          </cell>
          <cell r="M88">
            <v>73605.386880000005</v>
          </cell>
          <cell r="N88">
            <v>87590.410387200012</v>
          </cell>
          <cell r="O88">
            <v>89342.218594944003</v>
          </cell>
          <cell r="P88">
            <v>91129.062966842874</v>
          </cell>
          <cell r="Q88">
            <v>92951.644226179735</v>
          </cell>
          <cell r="R88">
            <v>94810.677110703342</v>
          </cell>
          <cell r="S88">
            <v>96706.890652917413</v>
          </cell>
          <cell r="T88">
            <v>98641.028465975774</v>
          </cell>
          <cell r="U88">
            <v>100613.84903529529</v>
          </cell>
        </row>
        <row r="89">
          <cell r="B89" t="str">
            <v>% Growth y/y</v>
          </cell>
          <cell r="C89"/>
          <cell r="D89"/>
          <cell r="E89"/>
          <cell r="F89"/>
          <cell r="G89" t="str">
            <v>-</v>
          </cell>
          <cell r="H89" t="str">
            <v>-</v>
          </cell>
          <cell r="I89" t="str">
            <v>-</v>
          </cell>
          <cell r="J89" t="str">
            <v>-</v>
          </cell>
          <cell r="K89">
            <v>1.04</v>
          </cell>
          <cell r="L89">
            <v>0.53</v>
          </cell>
          <cell r="M89">
            <v>0.3600000000000001</v>
          </cell>
          <cell r="N89">
            <v>0.19000000000000017</v>
          </cell>
          <cell r="O89">
            <v>1.9999999999999796E-2</v>
          </cell>
          <cell r="P89">
            <v>1.9999999999999796E-2</v>
          </cell>
          <cell r="Q89">
            <v>2.0000000000000018E-2</v>
          </cell>
          <cell r="R89">
            <v>2.000000000000024E-2</v>
          </cell>
          <cell r="S89">
            <v>2.0000000000000018E-2</v>
          </cell>
          <cell r="T89">
            <v>2.000000000000024E-2</v>
          </cell>
          <cell r="U89">
            <v>2.0000000000000018E-2</v>
          </cell>
        </row>
        <row r="90">
          <cell r="B90"/>
          <cell r="C90"/>
          <cell r="D90"/>
          <cell r="E90"/>
          <cell r="F90"/>
          <cell r="G90"/>
          <cell r="H90"/>
          <cell r="I90"/>
          <cell r="J90"/>
          <cell r="K90"/>
          <cell r="L90"/>
          <cell r="M90"/>
          <cell r="N90"/>
          <cell r="O90"/>
          <cell r="P90"/>
          <cell r="Q90"/>
          <cell r="R90"/>
          <cell r="S90"/>
          <cell r="T90"/>
          <cell r="U90"/>
        </row>
        <row r="91">
          <cell r="A91"/>
          <cell r="B91" t="str">
            <v>Total Epacadostat mCRC Sales ($mn)</v>
          </cell>
          <cell r="C91"/>
          <cell r="D91"/>
          <cell r="E91"/>
          <cell r="F91">
            <v>0</v>
          </cell>
          <cell r="G91">
            <v>0</v>
          </cell>
          <cell r="H91">
            <v>0</v>
          </cell>
          <cell r="I91">
            <v>0</v>
          </cell>
          <cell r="J91">
            <v>0.74078252259479938</v>
          </cell>
          <cell r="K91">
            <v>4.0701554921448659</v>
          </cell>
          <cell r="L91">
            <v>11.793021153771488</v>
          </cell>
          <cell r="M91">
            <v>23.758377656670095</v>
          </cell>
          <cell r="N91">
            <v>36.342974316156827</v>
          </cell>
          <cell r="O91">
            <v>40.114855864826524</v>
          </cell>
          <cell r="P91">
            <v>41.326324511944271</v>
          </cell>
          <cell r="Q91">
            <v>42.574379512204999</v>
          </cell>
          <cell r="R91">
            <v>43.860125773473591</v>
          </cell>
          <cell r="S91">
            <v>45.184701571832498</v>
          </cell>
          <cell r="T91">
            <v>46.549279559301851</v>
          </cell>
          <cell r="U91">
            <v>47.955067801992776</v>
          </cell>
          <cell r="V91"/>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cell r="BU91"/>
        </row>
        <row r="92">
          <cell r="A92"/>
          <cell r="B92" t="str">
            <v>$ Growth (y/y)</v>
          </cell>
          <cell r="C92"/>
          <cell r="D92"/>
          <cell r="E92"/>
          <cell r="F92"/>
          <cell r="G92" t="str">
            <v>-</v>
          </cell>
          <cell r="H92" t="str">
            <v>-</v>
          </cell>
          <cell r="I92" t="str">
            <v>-</v>
          </cell>
          <cell r="J92" t="str">
            <v>-</v>
          </cell>
          <cell r="K92">
            <v>4.4944000000000006</v>
          </cell>
          <cell r="L92">
            <v>1.8974374999999992</v>
          </cell>
          <cell r="M92">
            <v>1.014613333333334</v>
          </cell>
          <cell r="N92">
            <v>0.52969090909090943</v>
          </cell>
          <cell r="O92">
            <v>0.10378571428571415</v>
          </cell>
          <cell r="P92">
            <v>3.0199999999999561E-2</v>
          </cell>
          <cell r="Q92">
            <v>3.0200000000000227E-2</v>
          </cell>
          <cell r="R92">
            <v>3.0200000000000005E-2</v>
          </cell>
          <cell r="S92">
            <v>3.0200000000000005E-2</v>
          </cell>
          <cell r="T92">
            <v>3.0200000000000227E-2</v>
          </cell>
          <cell r="U92">
            <v>3.0200000000000227E-2</v>
          </cell>
          <cell r="V92"/>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cell r="BU92"/>
        </row>
        <row r="93">
          <cell r="B93"/>
          <cell r="C93"/>
          <cell r="D93"/>
          <cell r="E93"/>
          <cell r="F93"/>
          <cell r="G93"/>
          <cell r="H93"/>
          <cell r="I93"/>
          <cell r="J93"/>
          <cell r="K93"/>
          <cell r="L93"/>
          <cell r="M93"/>
          <cell r="N93"/>
          <cell r="O93"/>
          <cell r="P93"/>
          <cell r="Q93"/>
          <cell r="R93"/>
          <cell r="S93"/>
          <cell r="T93"/>
          <cell r="U93"/>
        </row>
        <row r="94">
          <cell r="A94"/>
          <cell r="B94" t="str">
            <v>Metastatic squamous cell carcinoma of head and neck</v>
          </cell>
          <cell r="F94" t="str">
            <v>2015A</v>
          </cell>
          <cell r="G94" t="str">
            <v>2016A</v>
          </cell>
          <cell r="H94" t="str">
            <v>2017E</v>
          </cell>
          <cell r="I94" t="str">
            <v>2018E</v>
          </cell>
          <cell r="J94" t="str">
            <v>2019E</v>
          </cell>
          <cell r="K94" t="str">
            <v>2020E</v>
          </cell>
          <cell r="L94" t="str">
            <v>2021E</v>
          </cell>
          <cell r="M94" t="str">
            <v>2022E</v>
          </cell>
          <cell r="N94" t="str">
            <v>2023E</v>
          </cell>
          <cell r="O94" t="str">
            <v>2024E</v>
          </cell>
          <cell r="P94" t="str">
            <v>2025E</v>
          </cell>
          <cell r="Q94" t="str">
            <v>2026E</v>
          </cell>
          <cell r="R94" t="str">
            <v>2027E</v>
          </cell>
          <cell r="S94" t="str">
            <v>2028E</v>
          </cell>
          <cell r="T94" t="str">
            <v>2029E</v>
          </cell>
          <cell r="U94" t="str">
            <v>2030E</v>
          </cell>
          <cell r="V94"/>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cell r="BU94"/>
        </row>
        <row r="95">
          <cell r="B95" t="str">
            <v>Probability of Success</v>
          </cell>
          <cell r="C95"/>
          <cell r="D95"/>
          <cell r="E95"/>
          <cell r="F95"/>
          <cell r="G95"/>
          <cell r="H95"/>
          <cell r="I95"/>
          <cell r="J95"/>
          <cell r="K95"/>
          <cell r="L95"/>
          <cell r="M95"/>
          <cell r="N95"/>
          <cell r="O95"/>
          <cell r="P95"/>
          <cell r="Q95"/>
          <cell r="R95"/>
          <cell r="S95"/>
          <cell r="T95"/>
          <cell r="U95"/>
        </row>
        <row r="96">
          <cell r="B96">
            <v>0.5</v>
          </cell>
          <cell r="C96"/>
          <cell r="D96"/>
          <cell r="E96"/>
          <cell r="F96"/>
          <cell r="G96"/>
          <cell r="H96"/>
          <cell r="I96"/>
          <cell r="J96"/>
          <cell r="K96"/>
          <cell r="L96"/>
          <cell r="M96"/>
          <cell r="N96"/>
          <cell r="O96"/>
          <cell r="P96"/>
          <cell r="Q96"/>
          <cell r="R96"/>
          <cell r="S96"/>
          <cell r="T96"/>
          <cell r="U96"/>
        </row>
        <row r="97">
          <cell r="F97"/>
          <cell r="G97"/>
          <cell r="H97"/>
          <cell r="I97"/>
          <cell r="J97"/>
          <cell r="K97"/>
          <cell r="L97"/>
          <cell r="M97"/>
          <cell r="N97"/>
          <cell r="O97"/>
          <cell r="P97"/>
          <cell r="Q97"/>
          <cell r="R97"/>
          <cell r="S97"/>
          <cell r="T97"/>
          <cell r="U97"/>
        </row>
        <row r="98">
          <cell r="B98" t="str">
            <v>Head/neck squamous cell cancer annual incidence</v>
          </cell>
          <cell r="C98"/>
          <cell r="D98"/>
          <cell r="E98"/>
          <cell r="F98">
            <v>60000</v>
          </cell>
          <cell r="G98">
            <v>60299.999999999993</v>
          </cell>
          <cell r="H98">
            <v>60601.499999999985</v>
          </cell>
          <cell r="I98">
            <v>60904.507499999978</v>
          </cell>
          <cell r="J98">
            <v>61209.030037499972</v>
          </cell>
          <cell r="K98">
            <v>61515.075187687464</v>
          </cell>
          <cell r="L98">
            <v>61822.650563625895</v>
          </cell>
          <cell r="M98">
            <v>62131.763816444021</v>
          </cell>
          <cell r="N98">
            <v>62442.422635526236</v>
          </cell>
          <cell r="O98">
            <v>62754.634748703858</v>
          </cell>
          <cell r="P98">
            <v>63068.407922447368</v>
          </cell>
          <cell r="Q98">
            <v>63383.749962059599</v>
          </cell>
          <cell r="R98">
            <v>63700.66871186989</v>
          </cell>
          <cell r="S98">
            <v>64019.172055429233</v>
          </cell>
          <cell r="T98">
            <v>64339.267915706376</v>
          </cell>
          <cell r="U98">
            <v>64660.964255284904</v>
          </cell>
        </row>
        <row r="99">
          <cell r="B99" t="str">
            <v>growth</v>
          </cell>
          <cell r="F99">
            <v>5.0000000000000001E-3</v>
          </cell>
          <cell r="G99">
            <v>5.0000000000000001E-3</v>
          </cell>
          <cell r="H99">
            <v>5.0000000000000001E-3</v>
          </cell>
          <cell r="I99">
            <v>5.0000000000000001E-3</v>
          </cell>
          <cell r="J99">
            <v>5.0000000000000001E-3</v>
          </cell>
          <cell r="K99">
            <v>5.0000000000000001E-3</v>
          </cell>
          <cell r="L99">
            <v>5.0000000000000001E-3</v>
          </cell>
          <cell r="M99">
            <v>5.0000000000000001E-3</v>
          </cell>
          <cell r="N99">
            <v>5.0000000000000001E-3</v>
          </cell>
          <cell r="O99">
            <v>5.0000000000000001E-3</v>
          </cell>
          <cell r="P99">
            <v>5.0000000000000001E-3</v>
          </cell>
          <cell r="Q99">
            <v>5.0000000000000001E-3</v>
          </cell>
          <cell r="R99">
            <v>5.0000000000000001E-3</v>
          </cell>
          <cell r="S99">
            <v>5.0000000000000001E-3</v>
          </cell>
          <cell r="T99">
            <v>5.0000000000000001E-3</v>
          </cell>
          <cell r="U99">
            <v>5.0000000000000001E-3</v>
          </cell>
        </row>
        <row r="100">
          <cell r="B100" t="str">
            <v>% Advanced SCCHN (Stage IV)</v>
          </cell>
          <cell r="C100"/>
          <cell r="D100"/>
          <cell r="E100"/>
          <cell r="F100">
            <v>0.53</v>
          </cell>
          <cell r="G100">
            <v>0.53</v>
          </cell>
          <cell r="H100">
            <v>0.53</v>
          </cell>
          <cell r="I100">
            <v>0.53</v>
          </cell>
          <cell r="J100">
            <v>0.53</v>
          </cell>
          <cell r="K100">
            <v>0.53</v>
          </cell>
          <cell r="L100">
            <v>0.53</v>
          </cell>
          <cell r="M100">
            <v>0.53</v>
          </cell>
          <cell r="N100">
            <v>0.53</v>
          </cell>
          <cell r="O100">
            <v>0.53</v>
          </cell>
          <cell r="P100">
            <v>0.53</v>
          </cell>
          <cell r="Q100">
            <v>0.53</v>
          </cell>
          <cell r="R100">
            <v>0.53</v>
          </cell>
          <cell r="S100">
            <v>0.53</v>
          </cell>
          <cell r="T100">
            <v>0.53</v>
          </cell>
          <cell r="U100">
            <v>0.53</v>
          </cell>
        </row>
        <row r="101">
          <cell r="B101" t="str">
            <v>Patients with advanced metastatic SCCHN</v>
          </cell>
          <cell r="F101">
            <v>31800</v>
          </cell>
          <cell r="G101">
            <v>31958.999999999996</v>
          </cell>
          <cell r="H101">
            <v>32118.794999999995</v>
          </cell>
          <cell r="I101">
            <v>32279.388974999991</v>
          </cell>
          <cell r="J101">
            <v>32440.785919874987</v>
          </cell>
          <cell r="K101">
            <v>32602.989849474357</v>
          </cell>
          <cell r="L101">
            <v>32766.004798721726</v>
          </cell>
          <cell r="M101">
            <v>32929.834822715333</v>
          </cell>
          <cell r="N101">
            <v>33094.483996828909</v>
          </cell>
          <cell r="O101">
            <v>33259.956416813046</v>
          </cell>
          <cell r="P101">
            <v>33426.256198897107</v>
          </cell>
          <cell r="Q101">
            <v>33593.387479891586</v>
          </cell>
          <cell r="R101">
            <v>33761.354417291041</v>
          </cell>
          <cell r="S101">
            <v>33930.161189377497</v>
          </cell>
          <cell r="T101">
            <v>34099.81199532438</v>
          </cell>
          <cell r="U101">
            <v>34270.311055300997</v>
          </cell>
        </row>
        <row r="102">
          <cell r="F102"/>
          <cell r="G102"/>
          <cell r="H102"/>
          <cell r="I102"/>
          <cell r="J102"/>
          <cell r="K102"/>
          <cell r="L102"/>
          <cell r="M102"/>
          <cell r="N102"/>
          <cell r="O102"/>
          <cell r="P102"/>
          <cell r="Q102"/>
          <cell r="R102"/>
          <cell r="S102"/>
          <cell r="T102"/>
          <cell r="U102"/>
        </row>
        <row r="103">
          <cell r="A103"/>
          <cell r="B103" t="str">
            <v>Target Market for Epacadostat (PDL-1 &lt;50%)</v>
          </cell>
          <cell r="F103">
            <v>22260</v>
          </cell>
          <cell r="G103">
            <v>22371.299999999996</v>
          </cell>
          <cell r="H103">
            <v>22483.156499999994</v>
          </cell>
          <cell r="I103">
            <v>22595.572282499994</v>
          </cell>
          <cell r="J103">
            <v>22708.550143912489</v>
          </cell>
          <cell r="K103">
            <v>22822.092894632049</v>
          </cell>
          <cell r="L103">
            <v>22936.203359105206</v>
          </cell>
          <cell r="M103">
            <v>23050.884375900732</v>
          </cell>
          <cell r="N103">
            <v>23166.138797780233</v>
          </cell>
          <cell r="O103">
            <v>23281.96949176913</v>
          </cell>
          <cell r="P103">
            <v>23398.379339227973</v>
          </cell>
          <cell r="Q103">
            <v>23515.371235924107</v>
          </cell>
          <cell r="R103">
            <v>23632.948092103728</v>
          </cell>
          <cell r="S103">
            <v>23751.112832564246</v>
          </cell>
          <cell r="T103">
            <v>23869.868396727066</v>
          </cell>
          <cell r="U103">
            <v>23989.217738710697</v>
          </cell>
          <cell r="V103"/>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cell r="BU103"/>
        </row>
        <row r="104">
          <cell r="B104" t="str">
            <v>Proportion of NSCLC Patients PDL-1 &lt;50%</v>
          </cell>
          <cell r="F104">
            <v>0.7</v>
          </cell>
          <cell r="G104">
            <v>0.7</v>
          </cell>
          <cell r="H104">
            <v>0.7</v>
          </cell>
          <cell r="I104">
            <v>0.7</v>
          </cell>
          <cell r="J104">
            <v>0.7</v>
          </cell>
          <cell r="K104">
            <v>0.7</v>
          </cell>
          <cell r="L104">
            <v>0.7</v>
          </cell>
          <cell r="M104">
            <v>0.7</v>
          </cell>
          <cell r="N104">
            <v>0.7</v>
          </cell>
          <cell r="O104">
            <v>0.7</v>
          </cell>
          <cell r="P104">
            <v>0.7</v>
          </cell>
          <cell r="Q104">
            <v>0.7</v>
          </cell>
          <cell r="R104">
            <v>0.7</v>
          </cell>
          <cell r="S104">
            <v>0.7</v>
          </cell>
          <cell r="T104">
            <v>0.7</v>
          </cell>
          <cell r="U104">
            <v>0.7</v>
          </cell>
        </row>
        <row r="105">
          <cell r="F105"/>
          <cell r="G105"/>
          <cell r="H105"/>
          <cell r="I105"/>
          <cell r="J105"/>
          <cell r="K105"/>
          <cell r="L105"/>
          <cell r="M105"/>
          <cell r="N105"/>
          <cell r="O105"/>
          <cell r="P105"/>
          <cell r="Q105"/>
          <cell r="R105"/>
          <cell r="S105"/>
          <cell r="T105"/>
          <cell r="U105"/>
        </row>
        <row r="106">
          <cell r="B106" t="str">
            <v>First line Therapy</v>
          </cell>
          <cell r="C106"/>
          <cell r="D106"/>
          <cell r="E106"/>
          <cell r="F106"/>
          <cell r="G106"/>
          <cell r="H106"/>
          <cell r="I106"/>
          <cell r="J106"/>
          <cell r="K106"/>
          <cell r="L106"/>
          <cell r="M106"/>
          <cell r="N106"/>
          <cell r="O106"/>
          <cell r="P106"/>
          <cell r="Q106"/>
          <cell r="R106"/>
          <cell r="S106"/>
          <cell r="T106"/>
          <cell r="U106"/>
        </row>
        <row r="107">
          <cell r="B107" t="str">
            <v>Candidates for first line therapy</v>
          </cell>
          <cell r="F107">
            <v>9171.119999999999</v>
          </cell>
          <cell r="G107">
            <v>9216.9755999999979</v>
          </cell>
          <cell r="H107">
            <v>9263.0604779999976</v>
          </cell>
          <cell r="I107">
            <v>9309.3757803899971</v>
          </cell>
          <cell r="J107">
            <v>9355.9226592919458</v>
          </cell>
          <cell r="K107">
            <v>9402.7022725884035</v>
          </cell>
          <cell r="L107">
            <v>9449.7157839513438</v>
          </cell>
          <cell r="M107">
            <v>9496.9643628711019</v>
          </cell>
          <cell r="N107">
            <v>9544.4491846854562</v>
          </cell>
          <cell r="O107">
            <v>9592.1714306088816</v>
          </cell>
          <cell r="P107">
            <v>9640.1322877619241</v>
          </cell>
          <cell r="Q107">
            <v>9688.3329492007324</v>
          </cell>
          <cell r="R107">
            <v>9736.7746139467363</v>
          </cell>
          <cell r="S107">
            <v>9785.458487016469</v>
          </cell>
          <cell r="T107">
            <v>9834.3857794515516</v>
          </cell>
          <cell r="U107">
            <v>9883.557708348806</v>
          </cell>
        </row>
        <row r="108">
          <cell r="B108" t="str">
            <v>% patients</v>
          </cell>
          <cell r="C108"/>
          <cell r="D108"/>
          <cell r="E108"/>
          <cell r="F108">
            <v>0.41199999999999998</v>
          </cell>
          <cell r="G108">
            <v>0.41199999999999998</v>
          </cell>
          <cell r="H108">
            <v>0.41199999999999998</v>
          </cell>
          <cell r="I108">
            <v>0.41199999999999998</v>
          </cell>
          <cell r="J108">
            <v>0.41199999999999998</v>
          </cell>
          <cell r="K108">
            <v>0.41199999999999998</v>
          </cell>
          <cell r="L108">
            <v>0.41199999999999998</v>
          </cell>
          <cell r="M108">
            <v>0.41199999999999998</v>
          </cell>
          <cell r="N108">
            <v>0.41199999999999998</v>
          </cell>
          <cell r="O108">
            <v>0.41199999999999998</v>
          </cell>
          <cell r="P108">
            <v>0.41199999999999998</v>
          </cell>
          <cell r="Q108">
            <v>0.41199999999999998</v>
          </cell>
          <cell r="R108">
            <v>0.41199999999999998</v>
          </cell>
          <cell r="S108">
            <v>0.41199999999999998</v>
          </cell>
          <cell r="T108">
            <v>0.41199999999999998</v>
          </cell>
          <cell r="U108">
            <v>0.41199999999999998</v>
          </cell>
        </row>
        <row r="109">
          <cell r="B109" t="str">
            <v>First line patients taking Epacadostat</v>
          </cell>
          <cell r="F109">
            <v>0</v>
          </cell>
          <cell r="G109">
            <v>0</v>
          </cell>
          <cell r="H109">
            <v>0</v>
          </cell>
          <cell r="I109">
            <v>0</v>
          </cell>
          <cell r="J109">
            <v>0</v>
          </cell>
          <cell r="K109">
            <v>0</v>
          </cell>
          <cell r="L109">
            <v>377.98863135805374</v>
          </cell>
          <cell r="M109">
            <v>854.72679265839918</v>
          </cell>
          <cell r="N109">
            <v>1288.5006399325366</v>
          </cell>
          <cell r="O109">
            <v>1534.7474288974211</v>
          </cell>
          <cell r="P109">
            <v>1831.6251346747656</v>
          </cell>
          <cell r="Q109">
            <v>2034.5499193321536</v>
          </cell>
          <cell r="R109">
            <v>2044.7226689288145</v>
          </cell>
          <cell r="S109">
            <v>2054.9462822734586</v>
          </cell>
          <cell r="T109">
            <v>1180.1262935341861</v>
          </cell>
          <cell r="U109">
            <v>395.34230833395225</v>
          </cell>
        </row>
        <row r="110">
          <cell r="B110" t="str">
            <v>% epacadostat market share</v>
          </cell>
          <cell r="F110">
            <v>0</v>
          </cell>
          <cell r="G110">
            <v>0</v>
          </cell>
          <cell r="H110">
            <v>0</v>
          </cell>
          <cell r="I110">
            <v>0</v>
          </cell>
          <cell r="J110">
            <v>0</v>
          </cell>
          <cell r="K110">
            <v>0</v>
          </cell>
          <cell r="L110">
            <v>0.04</v>
          </cell>
          <cell r="M110">
            <v>0.09</v>
          </cell>
          <cell r="N110">
            <v>0.13500000000000001</v>
          </cell>
          <cell r="O110">
            <v>0.16</v>
          </cell>
          <cell r="P110">
            <v>0.19</v>
          </cell>
          <cell r="Q110">
            <v>0.21</v>
          </cell>
          <cell r="R110">
            <v>0.21</v>
          </cell>
          <cell r="S110">
            <v>0.21</v>
          </cell>
          <cell r="T110">
            <v>0.12</v>
          </cell>
          <cell r="U110">
            <v>0.04</v>
          </cell>
        </row>
        <row r="111">
          <cell r="F111"/>
          <cell r="G111"/>
          <cell r="H111"/>
          <cell r="I111"/>
          <cell r="J111"/>
          <cell r="K111"/>
          <cell r="L111"/>
          <cell r="M111"/>
          <cell r="N111"/>
          <cell r="O111"/>
          <cell r="P111"/>
          <cell r="Q111"/>
          <cell r="R111"/>
          <cell r="S111"/>
          <cell r="T111"/>
          <cell r="U111"/>
        </row>
        <row r="112">
          <cell r="B112" t="str">
            <v>Second / Third Line Therapy</v>
          </cell>
          <cell r="C112"/>
          <cell r="D112"/>
          <cell r="E112"/>
          <cell r="F112"/>
          <cell r="G112"/>
          <cell r="H112"/>
          <cell r="I112"/>
          <cell r="J112"/>
          <cell r="K112"/>
          <cell r="L112"/>
          <cell r="M112"/>
          <cell r="N112"/>
          <cell r="O112"/>
          <cell r="P112"/>
          <cell r="Q112"/>
          <cell r="R112"/>
          <cell r="S112"/>
          <cell r="T112"/>
          <cell r="U112"/>
        </row>
        <row r="113">
          <cell r="B113" t="str">
            <v>Candidates for second line therapy</v>
          </cell>
          <cell r="F113">
            <v>7234.5</v>
          </cell>
          <cell r="G113">
            <v>7270.6724999999988</v>
          </cell>
          <cell r="H113">
            <v>7307.0258624999979</v>
          </cell>
          <cell r="I113">
            <v>7343.5609918124983</v>
          </cell>
          <cell r="J113">
            <v>7380.2787967715594</v>
          </cell>
          <cell r="K113">
            <v>7417.1801907554163</v>
          </cell>
          <cell r="L113">
            <v>7454.2660917091926</v>
          </cell>
          <cell r="M113">
            <v>7491.5374221677384</v>
          </cell>
          <cell r="N113">
            <v>7528.9951092785759</v>
          </cell>
          <cell r="O113">
            <v>7566.6400848249677</v>
          </cell>
          <cell r="P113">
            <v>7604.4732852490915</v>
          </cell>
          <cell r="Q113">
            <v>7642.4956516753355</v>
          </cell>
          <cell r="R113">
            <v>7680.7081299337124</v>
          </cell>
          <cell r="S113">
            <v>7719.1116705833801</v>
          </cell>
          <cell r="T113">
            <v>7757.7072289362968</v>
          </cell>
          <cell r="U113">
            <v>7796.4957650809765</v>
          </cell>
        </row>
        <row r="114">
          <cell r="B114" t="str">
            <v>% patients</v>
          </cell>
          <cell r="C114"/>
          <cell r="D114"/>
          <cell r="E114"/>
          <cell r="F114">
            <v>0.32500000000000001</v>
          </cell>
          <cell r="G114">
            <v>0.32500000000000001</v>
          </cell>
          <cell r="H114">
            <v>0.32500000000000001</v>
          </cell>
          <cell r="I114">
            <v>0.32500000000000001</v>
          </cell>
          <cell r="J114">
            <v>0.32500000000000001</v>
          </cell>
          <cell r="K114">
            <v>0.32500000000000001</v>
          </cell>
          <cell r="L114">
            <v>0.32500000000000001</v>
          </cell>
          <cell r="M114">
            <v>0.32500000000000001</v>
          </cell>
          <cell r="N114">
            <v>0.32500000000000001</v>
          </cell>
          <cell r="O114">
            <v>0.32500000000000001</v>
          </cell>
          <cell r="P114">
            <v>0.32500000000000001</v>
          </cell>
          <cell r="Q114">
            <v>0.32500000000000001</v>
          </cell>
          <cell r="R114">
            <v>0.32500000000000001</v>
          </cell>
          <cell r="S114">
            <v>0.32500000000000001</v>
          </cell>
          <cell r="T114">
            <v>0.32500000000000001</v>
          </cell>
          <cell r="U114">
            <v>0.32500000000000001</v>
          </cell>
        </row>
        <row r="115">
          <cell r="B115" t="str">
            <v>Second line patients taking Epacadostat</v>
          </cell>
          <cell r="F115"/>
          <cell r="G115"/>
          <cell r="H115"/>
          <cell r="I115"/>
          <cell r="J115"/>
          <cell r="K115"/>
          <cell r="L115">
            <v>111.81399137563788</v>
          </cell>
          <cell r="M115">
            <v>299.66149688670953</v>
          </cell>
          <cell r="N115">
            <v>489.38468210310742</v>
          </cell>
          <cell r="O115">
            <v>605.33120678599744</v>
          </cell>
          <cell r="P115">
            <v>684.40259567241822</v>
          </cell>
          <cell r="Q115">
            <v>726.03708690915687</v>
          </cell>
          <cell r="R115">
            <v>768.07081299337131</v>
          </cell>
          <cell r="S115">
            <v>810.50672541125493</v>
          </cell>
          <cell r="T115">
            <v>620.61657831490379</v>
          </cell>
          <cell r="U115">
            <v>272.87735177783418</v>
          </cell>
        </row>
        <row r="116">
          <cell r="B116" t="str">
            <v>% epacadostat market share</v>
          </cell>
          <cell r="F116"/>
          <cell r="G116"/>
          <cell r="H116"/>
          <cell r="I116"/>
          <cell r="J116"/>
          <cell r="K116"/>
          <cell r="L116">
            <v>1.4999999999999999E-2</v>
          </cell>
          <cell r="M116">
            <v>0.04</v>
          </cell>
          <cell r="N116">
            <v>6.5000000000000002E-2</v>
          </cell>
          <cell r="O116">
            <v>0.08</v>
          </cell>
          <cell r="P116">
            <v>0.09</v>
          </cell>
          <cell r="Q116">
            <v>9.5000000000000001E-2</v>
          </cell>
          <cell r="R116">
            <v>0.1</v>
          </cell>
          <cell r="S116">
            <v>0.105</v>
          </cell>
          <cell r="T116">
            <v>0.08</v>
          </cell>
          <cell r="U116">
            <v>3.5000000000000003E-2</v>
          </cell>
        </row>
        <row r="117">
          <cell r="F117"/>
          <cell r="G117"/>
          <cell r="H117"/>
          <cell r="I117"/>
          <cell r="J117"/>
          <cell r="K117"/>
          <cell r="L117"/>
          <cell r="M117"/>
          <cell r="N117"/>
          <cell r="O117"/>
          <cell r="P117"/>
          <cell r="Q117"/>
          <cell r="R117"/>
          <cell r="S117"/>
          <cell r="T117"/>
          <cell r="U117"/>
        </row>
        <row r="118">
          <cell r="B118" t="str">
            <v>Avg duration (months)</v>
          </cell>
          <cell r="C118"/>
          <cell r="D118"/>
          <cell r="E118"/>
          <cell r="F118">
            <v>0</v>
          </cell>
          <cell r="G118">
            <v>0</v>
          </cell>
          <cell r="H118">
            <v>0</v>
          </cell>
          <cell r="I118">
            <v>0</v>
          </cell>
          <cell r="J118">
            <v>0</v>
          </cell>
          <cell r="K118">
            <v>0</v>
          </cell>
          <cell r="L118">
            <v>2.5</v>
          </cell>
          <cell r="M118">
            <v>6</v>
          </cell>
          <cell r="N118">
            <v>8</v>
          </cell>
          <cell r="O118">
            <v>9</v>
          </cell>
          <cell r="P118">
            <v>9.5</v>
          </cell>
          <cell r="Q118">
            <v>10</v>
          </cell>
          <cell r="R118">
            <v>10</v>
          </cell>
          <cell r="S118">
            <v>10</v>
          </cell>
          <cell r="T118">
            <v>10</v>
          </cell>
          <cell r="U118">
            <v>10</v>
          </cell>
        </row>
        <row r="119">
          <cell r="B119" t="str">
            <v>Compliance</v>
          </cell>
          <cell r="C119"/>
          <cell r="D119"/>
          <cell r="E119"/>
          <cell r="F119">
            <v>0.85</v>
          </cell>
          <cell r="G119">
            <v>0.85</v>
          </cell>
          <cell r="H119">
            <v>0.85</v>
          </cell>
          <cell r="I119">
            <v>0.85</v>
          </cell>
          <cell r="J119">
            <v>0.85</v>
          </cell>
          <cell r="K119">
            <v>0.85</v>
          </cell>
          <cell r="L119">
            <v>0.85</v>
          </cell>
          <cell r="M119">
            <v>0.85</v>
          </cell>
          <cell r="N119">
            <v>0.85</v>
          </cell>
          <cell r="O119">
            <v>0.85</v>
          </cell>
          <cell r="P119">
            <v>0.85</v>
          </cell>
          <cell r="Q119">
            <v>0.85</v>
          </cell>
          <cell r="R119">
            <v>0.85</v>
          </cell>
          <cell r="S119">
            <v>0.85</v>
          </cell>
          <cell r="T119">
            <v>0.85</v>
          </cell>
          <cell r="U119">
            <v>0.85</v>
          </cell>
        </row>
        <row r="120">
          <cell r="B120" t="str">
            <v>Price per course of therapy ($)</v>
          </cell>
          <cell r="C120"/>
          <cell r="D120"/>
          <cell r="E120"/>
          <cell r="F120">
            <v>0</v>
          </cell>
          <cell r="G120">
            <v>0</v>
          </cell>
          <cell r="H120">
            <v>0</v>
          </cell>
          <cell r="I120">
            <v>0</v>
          </cell>
          <cell r="J120">
            <v>0</v>
          </cell>
          <cell r="K120">
            <v>0</v>
          </cell>
          <cell r="L120">
            <v>15033.78</v>
          </cell>
          <cell r="M120">
            <v>36802.693440000003</v>
          </cell>
          <cell r="N120">
            <v>50051.663078400001</v>
          </cell>
          <cell r="O120">
            <v>57434.283382463989</v>
          </cell>
          <cell r="P120">
            <v>61837.578441786231</v>
          </cell>
          <cell r="Q120">
            <v>66394.031590128376</v>
          </cell>
          <cell r="R120">
            <v>67721.912221930965</v>
          </cell>
          <cell r="S120">
            <v>69076.350466369578</v>
          </cell>
          <cell r="T120">
            <v>70457.87747569698</v>
          </cell>
          <cell r="U120">
            <v>71867.03502521092</v>
          </cell>
          <cell r="V120"/>
        </row>
        <row r="121">
          <cell r="B121" t="str">
            <v>% Growth y/y</v>
          </cell>
          <cell r="C121"/>
          <cell r="D121"/>
          <cell r="E121"/>
          <cell r="F121"/>
          <cell r="G121" t="str">
            <v>-</v>
          </cell>
          <cell r="H121" t="str">
            <v>-</v>
          </cell>
          <cell r="I121" t="str">
            <v>-</v>
          </cell>
          <cell r="J121" t="str">
            <v>-</v>
          </cell>
          <cell r="K121" t="str">
            <v>-</v>
          </cell>
          <cell r="L121" t="str">
            <v>-</v>
          </cell>
          <cell r="M121">
            <v>1.448</v>
          </cell>
          <cell r="N121">
            <v>0.35999999999999988</v>
          </cell>
          <cell r="O121">
            <v>0.14749999999999974</v>
          </cell>
          <cell r="P121">
            <v>7.6666666666666661E-2</v>
          </cell>
          <cell r="Q121">
            <v>7.3684210526315796E-2</v>
          </cell>
          <cell r="R121">
            <v>2.000000000000024E-2</v>
          </cell>
          <cell r="S121">
            <v>2.0000000000000018E-2</v>
          </cell>
          <cell r="T121">
            <v>2.000000000000024E-2</v>
          </cell>
          <cell r="U121">
            <v>2.0000000000000018E-2</v>
          </cell>
        </row>
        <row r="122">
          <cell r="B122"/>
          <cell r="C122"/>
          <cell r="D122"/>
          <cell r="E122"/>
          <cell r="F122"/>
          <cell r="G122"/>
          <cell r="H122"/>
          <cell r="I122"/>
          <cell r="J122"/>
          <cell r="K122"/>
          <cell r="L122"/>
          <cell r="M122"/>
          <cell r="N122"/>
          <cell r="O122"/>
          <cell r="P122"/>
          <cell r="Q122"/>
          <cell r="R122"/>
          <cell r="S122"/>
          <cell r="T122"/>
          <cell r="U122"/>
        </row>
        <row r="123">
          <cell r="A123"/>
          <cell r="B123" t="str">
            <v>US Epacadostat Head/Neck Sales ($mn) (RISK-ADJUSTED)</v>
          </cell>
          <cell r="C123"/>
          <cell r="D123"/>
          <cell r="E123"/>
          <cell r="F123">
            <v>0</v>
          </cell>
          <cell r="G123">
            <v>0</v>
          </cell>
          <cell r="H123">
            <v>0</v>
          </cell>
          <cell r="I123">
            <v>0</v>
          </cell>
          <cell r="J123">
            <v>0</v>
          </cell>
          <cell r="K123">
            <v>0</v>
          </cell>
          <cell r="L123">
            <v>3.6817924368006598</v>
          </cell>
          <cell r="M123">
            <v>21.242299165427301</v>
          </cell>
          <cell r="N123">
            <v>44.493058565280371</v>
          </cell>
          <cell r="O123">
            <v>61.456941411299191</v>
          </cell>
          <cell r="P123">
            <v>77.792531068526685</v>
          </cell>
          <cell r="Q123">
            <v>91.643250449841744</v>
          </cell>
          <cell r="R123">
            <v>95.243876640576914</v>
          </cell>
          <cell r="S123">
            <v>98.96751810187105</v>
          </cell>
          <cell r="T123">
            <v>63.438260314988938</v>
          </cell>
          <cell r="U123">
            <v>24.011482858894148</v>
          </cell>
          <cell r="V123"/>
          <cell r="W123"/>
          <cell r="X123"/>
          <cell r="Y123"/>
          <cell r="Z123"/>
          <cell r="AA123"/>
          <cell r="AB123"/>
          <cell r="AC123"/>
          <cell r="AD123"/>
          <cell r="AE123"/>
          <cell r="AF123"/>
          <cell r="AG123"/>
          <cell r="AH123"/>
          <cell r="AI123"/>
          <cell r="AJ123"/>
          <cell r="AK123"/>
          <cell r="AL123"/>
          <cell r="AM123"/>
          <cell r="AN123"/>
          <cell r="AO123"/>
          <cell r="AP123"/>
          <cell r="AQ123"/>
          <cell r="AR123"/>
          <cell r="AS123"/>
          <cell r="AT123"/>
          <cell r="AU123"/>
          <cell r="AV123"/>
          <cell r="AW123"/>
          <cell r="AX123"/>
          <cell r="AY123"/>
          <cell r="AZ123"/>
          <cell r="BA123"/>
          <cell r="BB123"/>
          <cell r="BC123"/>
          <cell r="BD123"/>
          <cell r="BE123"/>
          <cell r="BF123"/>
          <cell r="BG123"/>
          <cell r="BH123"/>
          <cell r="BI123"/>
          <cell r="BJ123"/>
          <cell r="BK123"/>
          <cell r="BL123"/>
          <cell r="BM123"/>
          <cell r="BN123"/>
          <cell r="BO123"/>
          <cell r="BP123"/>
          <cell r="BQ123"/>
          <cell r="BR123"/>
          <cell r="BS123"/>
          <cell r="BT123"/>
          <cell r="BU123"/>
        </row>
        <row r="124">
          <cell r="A124"/>
          <cell r="B124" t="str">
            <v>$ Growth (y/y)</v>
          </cell>
          <cell r="C124"/>
          <cell r="D124"/>
          <cell r="E124"/>
          <cell r="F124"/>
          <cell r="G124" t="str">
            <v>-</v>
          </cell>
          <cell r="H124" t="str">
            <v>-</v>
          </cell>
          <cell r="I124" t="str">
            <v>-</v>
          </cell>
          <cell r="J124" t="str">
            <v>-</v>
          </cell>
          <cell r="K124" t="str">
            <v>-</v>
          </cell>
          <cell r="L124" t="str">
            <v>-</v>
          </cell>
          <cell r="M124">
            <v>4.7695536970264589</v>
          </cell>
          <cell r="N124">
            <v>1.0945500399361014</v>
          </cell>
          <cell r="O124">
            <v>0.38127032379959558</v>
          </cell>
          <cell r="P124">
            <v>0.2658054449521321</v>
          </cell>
          <cell r="Q124">
            <v>0.17804690490291541</v>
          </cell>
          <cell r="R124">
            <v>3.9289594957196083E-2</v>
          </cell>
          <cell r="S124">
            <v>3.9095862039993268E-2</v>
          </cell>
          <cell r="T124">
            <v>-0.35899917941066772</v>
          </cell>
          <cell r="U124">
            <v>-0.6214984027041357</v>
          </cell>
          <cell r="V124"/>
          <cell r="W124"/>
          <cell r="X124"/>
          <cell r="Y124"/>
          <cell r="Z124"/>
          <cell r="AA124"/>
          <cell r="AB124"/>
          <cell r="AC124"/>
          <cell r="AD124"/>
          <cell r="AE124"/>
          <cell r="AF124"/>
          <cell r="AG124"/>
          <cell r="AH124"/>
          <cell r="AI124"/>
          <cell r="AJ124"/>
          <cell r="AK124"/>
          <cell r="AL124"/>
          <cell r="AM124"/>
          <cell r="AN124"/>
          <cell r="AO124"/>
          <cell r="AP124"/>
          <cell r="AQ124"/>
          <cell r="AR124"/>
          <cell r="AS124"/>
          <cell r="AT124"/>
          <cell r="AU124"/>
          <cell r="AV124"/>
          <cell r="AW124"/>
          <cell r="AX124"/>
          <cell r="AY124"/>
          <cell r="AZ124"/>
          <cell r="BA124"/>
          <cell r="BB124"/>
          <cell r="BC124"/>
          <cell r="BD124"/>
          <cell r="BE124"/>
          <cell r="BF124"/>
          <cell r="BG124"/>
          <cell r="BH124"/>
          <cell r="BI124"/>
          <cell r="BJ124"/>
          <cell r="BK124"/>
          <cell r="BL124"/>
          <cell r="BM124"/>
          <cell r="BN124"/>
          <cell r="BO124"/>
          <cell r="BP124"/>
          <cell r="BQ124"/>
          <cell r="BR124"/>
          <cell r="BS124"/>
          <cell r="BT124"/>
          <cell r="BU124"/>
        </row>
        <row r="125">
          <cell r="B125"/>
          <cell r="C125"/>
          <cell r="D125"/>
          <cell r="E125"/>
          <cell r="F125"/>
          <cell r="G125"/>
          <cell r="H125"/>
          <cell r="I125"/>
          <cell r="J125"/>
          <cell r="K125"/>
          <cell r="L125"/>
          <cell r="M125"/>
          <cell r="N125"/>
          <cell r="O125"/>
          <cell r="P125"/>
          <cell r="Q125"/>
          <cell r="R125"/>
          <cell r="S125"/>
          <cell r="T125"/>
          <cell r="U125"/>
        </row>
        <row r="126">
          <cell r="A126"/>
          <cell r="B126" t="str">
            <v>Ovarian cancer</v>
          </cell>
          <cell r="C126"/>
          <cell r="D126"/>
          <cell r="E126"/>
          <cell r="F126" t="str">
            <v>2015E</v>
          </cell>
          <cell r="G126" t="str">
            <v>2016A</v>
          </cell>
          <cell r="H126" t="str">
            <v>2017E</v>
          </cell>
          <cell r="I126" t="str">
            <v>2018E</v>
          </cell>
          <cell r="J126" t="str">
            <v>2019E</v>
          </cell>
          <cell r="K126" t="str">
            <v>2020E</v>
          </cell>
          <cell r="L126" t="str">
            <v>2021E</v>
          </cell>
          <cell r="M126" t="str">
            <v>2022E</v>
          </cell>
          <cell r="N126" t="str">
            <v>2023E</v>
          </cell>
          <cell r="O126" t="str">
            <v>2024E</v>
          </cell>
          <cell r="P126" t="str">
            <v>2025E</v>
          </cell>
          <cell r="Q126" t="str">
            <v>2026E</v>
          </cell>
          <cell r="R126" t="str">
            <v>2027E</v>
          </cell>
          <cell r="S126" t="str">
            <v>2028E</v>
          </cell>
          <cell r="T126" t="str">
            <v>2029E</v>
          </cell>
          <cell r="U126" t="str">
            <v>2030E</v>
          </cell>
          <cell r="V126"/>
          <cell r="W126"/>
          <cell r="X126"/>
          <cell r="Y126"/>
          <cell r="Z126"/>
          <cell r="AA126"/>
          <cell r="AB126"/>
          <cell r="AC126"/>
          <cell r="AD126"/>
          <cell r="AE126"/>
          <cell r="AF126"/>
          <cell r="AG126"/>
          <cell r="AH126"/>
          <cell r="AI126"/>
          <cell r="AJ126"/>
          <cell r="AK126"/>
          <cell r="AL126"/>
          <cell r="AM126"/>
          <cell r="AN126"/>
          <cell r="AO126"/>
          <cell r="AP126"/>
          <cell r="AQ126"/>
          <cell r="AR126"/>
          <cell r="AS126"/>
          <cell r="AT126"/>
          <cell r="AU126"/>
          <cell r="AV126"/>
          <cell r="AW126"/>
          <cell r="AX126"/>
          <cell r="AY126"/>
          <cell r="AZ126"/>
          <cell r="BA126"/>
          <cell r="BB126"/>
          <cell r="BC126"/>
          <cell r="BD126"/>
          <cell r="BE126"/>
          <cell r="BF126"/>
          <cell r="BG126"/>
          <cell r="BH126"/>
          <cell r="BI126"/>
          <cell r="BJ126"/>
          <cell r="BK126"/>
          <cell r="BL126"/>
          <cell r="BM126"/>
          <cell r="BN126"/>
          <cell r="BO126"/>
          <cell r="BP126"/>
          <cell r="BQ126"/>
          <cell r="BR126"/>
          <cell r="BS126"/>
          <cell r="BT126"/>
          <cell r="BU126"/>
        </row>
        <row r="127">
          <cell r="B127" t="str">
            <v>Probability of Success</v>
          </cell>
          <cell r="C127"/>
          <cell r="D127"/>
          <cell r="E127"/>
          <cell r="F127"/>
          <cell r="G127"/>
          <cell r="H127"/>
          <cell r="I127"/>
          <cell r="J127"/>
          <cell r="K127"/>
          <cell r="L127"/>
          <cell r="M127"/>
          <cell r="N127"/>
          <cell r="O127"/>
          <cell r="P127"/>
          <cell r="Q127"/>
          <cell r="R127"/>
          <cell r="S127"/>
          <cell r="T127"/>
          <cell r="U127"/>
        </row>
        <row r="128">
          <cell r="B128">
            <v>0.5</v>
          </cell>
          <cell r="C128"/>
          <cell r="D128"/>
          <cell r="E128"/>
          <cell r="F128"/>
          <cell r="G128"/>
          <cell r="H128"/>
          <cell r="I128"/>
          <cell r="J128"/>
          <cell r="K128"/>
          <cell r="L128"/>
          <cell r="M128"/>
          <cell r="N128"/>
          <cell r="O128"/>
          <cell r="P128"/>
          <cell r="Q128"/>
          <cell r="R128"/>
          <cell r="S128"/>
          <cell r="T128"/>
          <cell r="U128"/>
        </row>
        <row r="129">
          <cell r="F129"/>
          <cell r="G129"/>
          <cell r="H129"/>
          <cell r="I129"/>
          <cell r="J129"/>
          <cell r="K129"/>
          <cell r="L129"/>
          <cell r="M129"/>
          <cell r="N129"/>
          <cell r="O129"/>
          <cell r="P129"/>
          <cell r="Q129"/>
          <cell r="R129"/>
          <cell r="S129"/>
          <cell r="T129"/>
          <cell r="U129"/>
        </row>
        <row r="130">
          <cell r="B130" t="str">
            <v>Ovarian cancer annual incidence</v>
          </cell>
          <cell r="C130"/>
          <cell r="D130"/>
          <cell r="E130"/>
          <cell r="F130">
            <v>21290</v>
          </cell>
          <cell r="G130">
            <v>21715.8</v>
          </cell>
          <cell r="H130">
            <v>22150.115999999998</v>
          </cell>
          <cell r="I130">
            <v>22593.118319999998</v>
          </cell>
          <cell r="J130">
            <v>23044.980686399998</v>
          </cell>
          <cell r="K130">
            <v>23505.880300127999</v>
          </cell>
          <cell r="L130">
            <v>23975.99790613056</v>
          </cell>
          <cell r="M130">
            <v>24455.517864253172</v>
          </cell>
          <cell r="N130">
            <v>24944.628221538234</v>
          </cell>
          <cell r="O130">
            <v>25443.520785968998</v>
          </cell>
          <cell r="P130">
            <v>25952.391201688377</v>
          </cell>
          <cell r="Q130">
            <v>26471.439025722146</v>
          </cell>
          <cell r="R130">
            <v>27000.867806236591</v>
          </cell>
          <cell r="S130">
            <v>27540.885162361323</v>
          </cell>
          <cell r="T130">
            <v>28091.702865608549</v>
          </cell>
          <cell r="U130">
            <v>28653.536922920721</v>
          </cell>
        </row>
        <row r="131">
          <cell r="B131" t="str">
            <v>growth</v>
          </cell>
          <cell r="F131">
            <v>0.02</v>
          </cell>
          <cell r="G131">
            <v>0.02</v>
          </cell>
          <cell r="H131">
            <v>0.02</v>
          </cell>
          <cell r="I131">
            <v>0.02</v>
          </cell>
          <cell r="J131">
            <v>0.02</v>
          </cell>
          <cell r="K131">
            <v>0.02</v>
          </cell>
          <cell r="L131">
            <v>0.02</v>
          </cell>
          <cell r="M131">
            <v>0.02</v>
          </cell>
          <cell r="N131">
            <v>0.02</v>
          </cell>
          <cell r="O131">
            <v>0.02</v>
          </cell>
          <cell r="P131">
            <v>0.02</v>
          </cell>
          <cell r="Q131">
            <v>0.02</v>
          </cell>
          <cell r="R131">
            <v>0.02</v>
          </cell>
          <cell r="S131">
            <v>0.02</v>
          </cell>
          <cell r="T131">
            <v>0.02</v>
          </cell>
          <cell r="U131">
            <v>0.02</v>
          </cell>
        </row>
        <row r="132">
          <cell r="B132" t="str">
            <v>% Advanced  (Stage III or IV)</v>
          </cell>
          <cell r="C132"/>
          <cell r="D132"/>
          <cell r="E132"/>
          <cell r="F132">
            <v>0.8</v>
          </cell>
          <cell r="G132">
            <v>0.8</v>
          </cell>
          <cell r="H132">
            <v>0.8</v>
          </cell>
          <cell r="I132">
            <v>0.8</v>
          </cell>
          <cell r="J132">
            <v>0.8</v>
          </cell>
          <cell r="K132">
            <v>0.8</v>
          </cell>
          <cell r="L132">
            <v>0.8</v>
          </cell>
          <cell r="M132">
            <v>0.8</v>
          </cell>
          <cell r="N132">
            <v>0.8</v>
          </cell>
          <cell r="O132">
            <v>0.8</v>
          </cell>
          <cell r="P132">
            <v>0.8</v>
          </cell>
          <cell r="Q132">
            <v>0.8</v>
          </cell>
          <cell r="R132">
            <v>0.8</v>
          </cell>
          <cell r="S132">
            <v>0.8</v>
          </cell>
          <cell r="T132">
            <v>0.8</v>
          </cell>
          <cell r="U132">
            <v>0.8</v>
          </cell>
        </row>
        <row r="133">
          <cell r="B133" t="str">
            <v>Patients with advanced metastatic ovarian cancer</v>
          </cell>
          <cell r="F133">
            <v>17032</v>
          </cell>
          <cell r="G133">
            <v>17372.64</v>
          </cell>
          <cell r="H133">
            <v>17720.092799999999</v>
          </cell>
          <cell r="I133">
            <v>18074.494655999999</v>
          </cell>
          <cell r="J133">
            <v>18435.984549119999</v>
          </cell>
          <cell r="K133">
            <v>18804.704240102401</v>
          </cell>
          <cell r="L133">
            <v>19180.798324904448</v>
          </cell>
          <cell r="M133">
            <v>19564.41429140254</v>
          </cell>
          <cell r="N133">
            <v>19955.70257723059</v>
          </cell>
          <cell r="O133">
            <v>20354.816628775199</v>
          </cell>
          <cell r="P133">
            <v>20761.912961350703</v>
          </cell>
          <cell r="Q133">
            <v>21177.151220577718</v>
          </cell>
          <cell r="R133">
            <v>21600.694244989274</v>
          </cell>
          <cell r="S133">
            <v>22032.708129889059</v>
          </cell>
          <cell r="T133">
            <v>22473.36229248684</v>
          </cell>
          <cell r="U133">
            <v>22922.829538336577</v>
          </cell>
        </row>
        <row r="134">
          <cell r="F134"/>
          <cell r="G134"/>
          <cell r="H134"/>
          <cell r="I134"/>
          <cell r="J134"/>
          <cell r="K134"/>
          <cell r="L134"/>
          <cell r="M134"/>
          <cell r="N134"/>
          <cell r="O134"/>
          <cell r="P134"/>
          <cell r="Q134"/>
          <cell r="R134"/>
          <cell r="S134"/>
          <cell r="T134"/>
          <cell r="U134"/>
        </row>
        <row r="135">
          <cell r="B135" t="str">
            <v>First line Therapy</v>
          </cell>
          <cell r="C135"/>
          <cell r="D135"/>
          <cell r="E135"/>
          <cell r="F135"/>
          <cell r="G135"/>
          <cell r="H135"/>
          <cell r="I135"/>
          <cell r="J135"/>
          <cell r="K135"/>
          <cell r="L135"/>
          <cell r="M135"/>
          <cell r="N135"/>
          <cell r="O135"/>
          <cell r="P135"/>
          <cell r="Q135"/>
          <cell r="R135"/>
          <cell r="S135"/>
          <cell r="T135"/>
          <cell r="U135"/>
        </row>
        <row r="136">
          <cell r="B136" t="str">
            <v>Candidates for first line therapy</v>
          </cell>
          <cell r="F136">
            <v>13625.6</v>
          </cell>
          <cell r="G136">
            <v>13898.112000000001</v>
          </cell>
          <cell r="H136">
            <v>14176.07424</v>
          </cell>
          <cell r="I136">
            <v>14459.5957248</v>
          </cell>
          <cell r="J136">
            <v>14748.787639296001</v>
          </cell>
          <cell r="K136">
            <v>15043.763392081921</v>
          </cell>
          <cell r="L136">
            <v>15344.638659923559</v>
          </cell>
          <cell r="M136">
            <v>15651.531433122032</v>
          </cell>
          <cell r="N136">
            <v>15964.562061784472</v>
          </cell>
          <cell r="O136">
            <v>16283.85330302016</v>
          </cell>
          <cell r="P136">
            <v>16609.530369080563</v>
          </cell>
          <cell r="Q136">
            <v>16941.720976462177</v>
          </cell>
          <cell r="R136">
            <v>17280.555395991421</v>
          </cell>
          <cell r="S136">
            <v>17626.166503911249</v>
          </cell>
          <cell r="T136">
            <v>17978.689833989472</v>
          </cell>
          <cell r="U136">
            <v>18338.263630669262</v>
          </cell>
        </row>
        <row r="137">
          <cell r="B137" t="str">
            <v>% patients</v>
          </cell>
          <cell r="F137">
            <v>0.8</v>
          </cell>
          <cell r="G137">
            <v>0.8</v>
          </cell>
          <cell r="H137">
            <v>0.8</v>
          </cell>
          <cell r="I137">
            <v>0.8</v>
          </cell>
          <cell r="J137">
            <v>0.8</v>
          </cell>
          <cell r="K137">
            <v>0.8</v>
          </cell>
          <cell r="L137">
            <v>0.8</v>
          </cell>
          <cell r="M137">
            <v>0.8</v>
          </cell>
          <cell r="N137">
            <v>0.8</v>
          </cell>
          <cell r="O137">
            <v>0.8</v>
          </cell>
          <cell r="P137">
            <v>0.8</v>
          </cell>
          <cell r="Q137">
            <v>0.8</v>
          </cell>
          <cell r="R137">
            <v>0.8</v>
          </cell>
          <cell r="S137">
            <v>0.8</v>
          </cell>
          <cell r="T137">
            <v>0.8</v>
          </cell>
          <cell r="U137">
            <v>0.8</v>
          </cell>
        </row>
        <row r="138">
          <cell r="B138" t="str">
            <v>First line patients taking Epacadostat</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row>
        <row r="139">
          <cell r="B139" t="str">
            <v>% epacadostat market share</v>
          </cell>
          <cell r="F139">
            <v>0</v>
          </cell>
          <cell r="G139">
            <v>0</v>
          </cell>
          <cell r="H139">
            <v>0</v>
          </cell>
          <cell r="I139">
            <v>0</v>
          </cell>
          <cell r="J139">
            <v>0</v>
          </cell>
          <cell r="K139">
            <v>0</v>
          </cell>
          <cell r="L139">
            <v>0</v>
          </cell>
          <cell r="M139">
            <v>0</v>
          </cell>
          <cell r="N139">
            <v>0</v>
          </cell>
          <cell r="O139">
            <v>0</v>
          </cell>
          <cell r="P139">
            <v>0</v>
          </cell>
          <cell r="Q139">
            <v>0</v>
          </cell>
          <cell r="R139">
            <v>0</v>
          </cell>
          <cell r="S139">
            <v>0</v>
          </cell>
          <cell r="T139">
            <v>0</v>
          </cell>
          <cell r="U139">
            <v>0</v>
          </cell>
        </row>
        <row r="140">
          <cell r="F140"/>
          <cell r="G140"/>
          <cell r="H140"/>
          <cell r="I140"/>
          <cell r="J140"/>
          <cell r="K140"/>
          <cell r="L140"/>
          <cell r="M140"/>
          <cell r="N140"/>
          <cell r="O140"/>
          <cell r="P140"/>
          <cell r="Q140"/>
          <cell r="R140"/>
          <cell r="S140"/>
          <cell r="T140"/>
          <cell r="U140"/>
        </row>
        <row r="141">
          <cell r="B141" t="str">
            <v>Second Line Therapy</v>
          </cell>
          <cell r="C141"/>
          <cell r="D141"/>
          <cell r="E141"/>
          <cell r="F141"/>
          <cell r="G141"/>
          <cell r="H141"/>
          <cell r="I141"/>
          <cell r="J141"/>
          <cell r="K141"/>
          <cell r="L141"/>
          <cell r="M141"/>
          <cell r="N141"/>
          <cell r="O141"/>
          <cell r="P141"/>
          <cell r="Q141"/>
          <cell r="R141"/>
          <cell r="S141"/>
          <cell r="T141"/>
          <cell r="U141"/>
        </row>
        <row r="142">
          <cell r="B142" t="str">
            <v>Candidates for second line therapy</v>
          </cell>
          <cell r="F142">
            <v>10219.199999999999</v>
          </cell>
          <cell r="G142">
            <v>10423.583999999999</v>
          </cell>
          <cell r="H142">
            <v>10632.055679999999</v>
          </cell>
          <cell r="I142">
            <v>10844.696793599998</v>
          </cell>
          <cell r="J142">
            <v>11061.590729472</v>
          </cell>
          <cell r="K142">
            <v>11282.822544061441</v>
          </cell>
          <cell r="L142">
            <v>11508.478994942669</v>
          </cell>
          <cell r="M142">
            <v>11738.648574841523</v>
          </cell>
          <cell r="N142">
            <v>11973.421546338353</v>
          </cell>
          <cell r="O142">
            <v>12212.889977265118</v>
          </cell>
          <cell r="P142">
            <v>12457.147776810421</v>
          </cell>
          <cell r="Q142">
            <v>12706.29073234663</v>
          </cell>
          <cell r="R142">
            <v>12960.416546993563</v>
          </cell>
          <cell r="S142">
            <v>13219.624877933435</v>
          </cell>
          <cell r="T142">
            <v>13484.017375492103</v>
          </cell>
          <cell r="U142">
            <v>13753.697723001946</v>
          </cell>
        </row>
        <row r="143">
          <cell r="B143" t="str">
            <v>% patients</v>
          </cell>
          <cell r="C143"/>
          <cell r="D143"/>
          <cell r="E143"/>
          <cell r="F143">
            <v>0.6</v>
          </cell>
          <cell r="G143">
            <v>0.6</v>
          </cell>
          <cell r="H143">
            <v>0.6</v>
          </cell>
          <cell r="I143">
            <v>0.6</v>
          </cell>
          <cell r="J143">
            <v>0.6</v>
          </cell>
          <cell r="K143">
            <v>0.6</v>
          </cell>
          <cell r="L143">
            <v>0.6</v>
          </cell>
          <cell r="M143">
            <v>0.6</v>
          </cell>
          <cell r="N143">
            <v>0.6</v>
          </cell>
          <cell r="O143">
            <v>0.6</v>
          </cell>
          <cell r="P143">
            <v>0.6</v>
          </cell>
          <cell r="Q143">
            <v>0.6</v>
          </cell>
          <cell r="R143">
            <v>0.6</v>
          </cell>
          <cell r="S143">
            <v>0.6</v>
          </cell>
          <cell r="T143">
            <v>0.6</v>
          </cell>
          <cell r="U143">
            <v>0.6</v>
          </cell>
        </row>
        <row r="144">
          <cell r="B144" t="str">
            <v>Second line patients taking Epacadostat</v>
          </cell>
          <cell r="F144">
            <v>0</v>
          </cell>
          <cell r="G144">
            <v>0</v>
          </cell>
          <cell r="H144">
            <v>0</v>
          </cell>
          <cell r="I144">
            <v>0</v>
          </cell>
          <cell r="J144">
            <v>0</v>
          </cell>
          <cell r="K144">
            <v>225.65645088122881</v>
          </cell>
          <cell r="L144">
            <v>920.67831959541354</v>
          </cell>
          <cell r="M144">
            <v>1878.1837719746438</v>
          </cell>
          <cell r="N144">
            <v>2514.4185247310543</v>
          </cell>
          <cell r="O144">
            <v>3053.2224943162796</v>
          </cell>
          <cell r="P144">
            <v>3114.2869442026054</v>
          </cell>
          <cell r="Q144">
            <v>3176.5726830866574</v>
          </cell>
          <cell r="R144">
            <v>3240.1041367483908</v>
          </cell>
          <cell r="S144">
            <v>3304.9062194833587</v>
          </cell>
          <cell r="T144">
            <v>3371.0043438730258</v>
          </cell>
          <cell r="U144">
            <v>3438.4244307504864</v>
          </cell>
        </row>
        <row r="145">
          <cell r="B145" t="str">
            <v>% epacadostat market share</v>
          </cell>
          <cell r="F145">
            <v>0</v>
          </cell>
          <cell r="G145">
            <v>0</v>
          </cell>
          <cell r="H145">
            <v>0</v>
          </cell>
          <cell r="I145">
            <v>0</v>
          </cell>
          <cell r="J145">
            <v>0</v>
          </cell>
          <cell r="K145">
            <v>0.02</v>
          </cell>
          <cell r="L145">
            <v>0.08</v>
          </cell>
          <cell r="M145">
            <v>0.16</v>
          </cell>
          <cell r="N145">
            <v>0.21</v>
          </cell>
          <cell r="O145">
            <v>0.25</v>
          </cell>
          <cell r="P145">
            <v>0.25</v>
          </cell>
          <cell r="Q145">
            <v>0.25</v>
          </cell>
          <cell r="R145">
            <v>0.25</v>
          </cell>
          <cell r="S145">
            <v>0.25</v>
          </cell>
          <cell r="T145">
            <v>0.25</v>
          </cell>
          <cell r="U145">
            <v>0.25</v>
          </cell>
        </row>
        <row r="146">
          <cell r="F146"/>
          <cell r="G146"/>
          <cell r="H146"/>
          <cell r="I146"/>
          <cell r="J146"/>
          <cell r="K146"/>
          <cell r="L146"/>
          <cell r="M146"/>
          <cell r="N146"/>
          <cell r="O146"/>
          <cell r="P146"/>
          <cell r="Q146"/>
          <cell r="R146"/>
          <cell r="S146"/>
          <cell r="T146"/>
          <cell r="U146"/>
        </row>
        <row r="147">
          <cell r="B147" t="str">
            <v>Avg duration (months)</v>
          </cell>
          <cell r="C147"/>
          <cell r="D147"/>
          <cell r="E147"/>
          <cell r="F147">
            <v>0</v>
          </cell>
          <cell r="G147">
            <v>0</v>
          </cell>
          <cell r="H147">
            <v>0</v>
          </cell>
          <cell r="I147">
            <v>0</v>
          </cell>
          <cell r="J147">
            <v>1</v>
          </cell>
          <cell r="K147">
            <v>2.5</v>
          </cell>
          <cell r="L147">
            <v>3</v>
          </cell>
          <cell r="M147">
            <v>3.5</v>
          </cell>
          <cell r="N147">
            <v>3.5</v>
          </cell>
          <cell r="O147">
            <v>3.5</v>
          </cell>
          <cell r="P147">
            <v>3.5</v>
          </cell>
          <cell r="Q147">
            <v>3.5</v>
          </cell>
          <cell r="R147">
            <v>3.5</v>
          </cell>
          <cell r="S147">
            <v>3.5</v>
          </cell>
          <cell r="T147">
            <v>3.5</v>
          </cell>
          <cell r="U147">
            <v>3.5</v>
          </cell>
        </row>
        <row r="148">
          <cell r="B148" t="str">
            <v>Compliance</v>
          </cell>
          <cell r="C148"/>
          <cell r="D148"/>
          <cell r="E148"/>
          <cell r="F148">
            <v>0.85</v>
          </cell>
          <cell r="G148">
            <v>0.85</v>
          </cell>
          <cell r="H148">
            <v>0.85</v>
          </cell>
          <cell r="I148">
            <v>0.85</v>
          </cell>
          <cell r="J148">
            <v>0.85</v>
          </cell>
          <cell r="K148">
            <v>0.85</v>
          </cell>
          <cell r="L148">
            <v>0.85</v>
          </cell>
          <cell r="M148">
            <v>0.85</v>
          </cell>
          <cell r="N148">
            <v>0.85</v>
          </cell>
          <cell r="O148">
            <v>0.85</v>
          </cell>
          <cell r="P148">
            <v>0.85</v>
          </cell>
          <cell r="Q148">
            <v>0.85</v>
          </cell>
          <cell r="R148">
            <v>0.85</v>
          </cell>
          <cell r="S148">
            <v>0.85</v>
          </cell>
          <cell r="T148">
            <v>0.85</v>
          </cell>
          <cell r="U148">
            <v>0.85</v>
          </cell>
        </row>
        <row r="149">
          <cell r="B149" t="str">
            <v>Price per course of therapy ($)</v>
          </cell>
          <cell r="C149"/>
          <cell r="D149"/>
          <cell r="E149"/>
          <cell r="F149">
            <v>0</v>
          </cell>
          <cell r="G149">
            <v>0</v>
          </cell>
          <cell r="H149">
            <v>0</v>
          </cell>
          <cell r="I149">
            <v>0</v>
          </cell>
          <cell r="J149">
            <v>5780</v>
          </cell>
          <cell r="K149">
            <v>14739</v>
          </cell>
          <cell r="L149">
            <v>18040.536</v>
          </cell>
          <cell r="M149">
            <v>21468.237840000002</v>
          </cell>
          <cell r="N149">
            <v>21897.602596800003</v>
          </cell>
          <cell r="O149">
            <v>22335.554648736001</v>
          </cell>
          <cell r="P149">
            <v>22782.265741710718</v>
          </cell>
          <cell r="Q149">
            <v>23237.911056544934</v>
          </cell>
          <cell r="R149">
            <v>23702.669277675835</v>
          </cell>
          <cell r="S149">
            <v>24176.722663229353</v>
          </cell>
          <cell r="T149">
            <v>24660.257116493944</v>
          </cell>
          <cell r="U149">
            <v>25153.462258823824</v>
          </cell>
        </row>
        <row r="150">
          <cell r="B150" t="str">
            <v>% Growth y/y</v>
          </cell>
          <cell r="C150"/>
          <cell r="D150"/>
          <cell r="E150"/>
          <cell r="F150"/>
          <cell r="G150" t="str">
            <v>-</v>
          </cell>
          <cell r="H150" t="str">
            <v>-</v>
          </cell>
          <cell r="I150" t="str">
            <v>-</v>
          </cell>
          <cell r="J150" t="str">
            <v>-</v>
          </cell>
          <cell r="K150">
            <v>1.5499999999999998</v>
          </cell>
          <cell r="L150">
            <v>0.22399999999999998</v>
          </cell>
          <cell r="M150">
            <v>0.19000000000000017</v>
          </cell>
          <cell r="N150">
            <v>2.0000000000000018E-2</v>
          </cell>
          <cell r="O150">
            <v>1.9999999999999796E-2</v>
          </cell>
          <cell r="P150">
            <v>1.9999999999999796E-2</v>
          </cell>
          <cell r="Q150">
            <v>2.0000000000000018E-2</v>
          </cell>
          <cell r="R150">
            <v>2.000000000000024E-2</v>
          </cell>
          <cell r="S150">
            <v>2.0000000000000018E-2</v>
          </cell>
          <cell r="T150">
            <v>2.000000000000024E-2</v>
          </cell>
          <cell r="U150">
            <v>2.0000000000000018E-2</v>
          </cell>
        </row>
        <row r="151">
          <cell r="B151"/>
          <cell r="C151"/>
          <cell r="D151"/>
          <cell r="E151"/>
          <cell r="F151"/>
          <cell r="G151"/>
          <cell r="H151"/>
          <cell r="I151"/>
          <cell r="J151"/>
          <cell r="K151"/>
          <cell r="L151"/>
          <cell r="M151"/>
          <cell r="N151"/>
          <cell r="O151"/>
          <cell r="P151"/>
          <cell r="Q151"/>
          <cell r="R151"/>
          <cell r="S151"/>
          <cell r="T151"/>
          <cell r="U151"/>
        </row>
        <row r="152">
          <cell r="A152"/>
          <cell r="B152" t="str">
            <v>Total Epacadostat ovarian cancer Sales ($mn)</v>
          </cell>
          <cell r="C152"/>
          <cell r="D152"/>
          <cell r="E152"/>
          <cell r="F152">
            <v>0</v>
          </cell>
          <cell r="G152">
            <v>0</v>
          </cell>
          <cell r="H152">
            <v>0</v>
          </cell>
          <cell r="I152">
            <v>0</v>
          </cell>
          <cell r="J152">
            <v>0</v>
          </cell>
          <cell r="K152">
            <v>1.6629752147692158</v>
          </cell>
          <cell r="L152">
            <v>8.3047651845402815</v>
          </cell>
          <cell r="M152">
            <v>20.160647961989991</v>
          </cell>
          <cell r="N152">
            <v>27.529868808296381</v>
          </cell>
          <cell r="O152">
            <v>34.097708938275652</v>
          </cell>
          <cell r="P152">
            <v>35.475256379381982</v>
          </cell>
          <cell r="Q152">
            <v>36.90845673710902</v>
          </cell>
          <cell r="R152">
            <v>38.399558389288231</v>
          </cell>
          <cell r="S152">
            <v>39.950900548215479</v>
          </cell>
          <cell r="T152">
            <v>41.564916930363395</v>
          </cell>
          <cell r="U152">
            <v>43.244139574350072</v>
          </cell>
          <cell r="V152"/>
          <cell r="W152"/>
          <cell r="X152"/>
          <cell r="Y152"/>
          <cell r="Z152"/>
          <cell r="AA152"/>
          <cell r="AB152"/>
          <cell r="AC152"/>
          <cell r="AD152"/>
          <cell r="AE152"/>
          <cell r="AF152"/>
          <cell r="AG152"/>
          <cell r="AH152"/>
          <cell r="AI152"/>
          <cell r="AJ152"/>
          <cell r="AK152"/>
          <cell r="AL152"/>
          <cell r="AM152"/>
          <cell r="AN152"/>
          <cell r="AO152"/>
          <cell r="AP152"/>
          <cell r="AQ152"/>
          <cell r="AR152"/>
          <cell r="AS152"/>
          <cell r="AT152"/>
          <cell r="AU152"/>
          <cell r="AV152"/>
          <cell r="AW152"/>
          <cell r="AX152"/>
          <cell r="AY152"/>
          <cell r="AZ152"/>
          <cell r="BA152"/>
          <cell r="BB152"/>
          <cell r="BC152"/>
          <cell r="BD152"/>
          <cell r="BE152"/>
          <cell r="BF152"/>
          <cell r="BG152"/>
          <cell r="BH152"/>
          <cell r="BI152"/>
          <cell r="BJ152"/>
          <cell r="BK152"/>
          <cell r="BL152"/>
          <cell r="BM152"/>
          <cell r="BN152"/>
          <cell r="BO152"/>
          <cell r="BP152"/>
          <cell r="BQ152"/>
          <cell r="BR152"/>
          <cell r="BS152"/>
          <cell r="BT152"/>
          <cell r="BU152"/>
        </row>
        <row r="153">
          <cell r="A153"/>
          <cell r="B153" t="str">
            <v>$ Growth (y/y)</v>
          </cell>
          <cell r="C153"/>
          <cell r="D153"/>
          <cell r="E153"/>
          <cell r="F153"/>
          <cell r="G153" t="str">
            <v>-</v>
          </cell>
          <cell r="H153" t="str">
            <v>-</v>
          </cell>
          <cell r="I153" t="str">
            <v>-</v>
          </cell>
          <cell r="J153" t="str">
            <v>-</v>
          </cell>
          <cell r="K153" t="str">
            <v>-</v>
          </cell>
          <cell r="L153">
            <v>3.9939199999999992</v>
          </cell>
          <cell r="M153">
            <v>1.4276000000000004</v>
          </cell>
          <cell r="N153">
            <v>0.36552499999999988</v>
          </cell>
          <cell r="O153">
            <v>0.23857142857142821</v>
          </cell>
          <cell r="P153">
            <v>4.0399999999999769E-2</v>
          </cell>
          <cell r="Q153">
            <v>4.0400000000000214E-2</v>
          </cell>
          <cell r="R153">
            <v>4.0400000000000214E-2</v>
          </cell>
          <cell r="S153">
            <v>4.0399999999999991E-2</v>
          </cell>
          <cell r="T153">
            <v>4.0400000000000214E-2</v>
          </cell>
          <cell r="U153">
            <v>4.0399999999999991E-2</v>
          </cell>
          <cell r="V153"/>
          <cell r="W153"/>
          <cell r="X153"/>
          <cell r="Y153"/>
          <cell r="Z153"/>
          <cell r="AA153"/>
          <cell r="AB153"/>
          <cell r="AC153"/>
          <cell r="AD153"/>
          <cell r="AE153"/>
          <cell r="AF153"/>
          <cell r="AG153"/>
          <cell r="AH153"/>
          <cell r="AI153"/>
          <cell r="AJ153"/>
          <cell r="AK153"/>
          <cell r="AL153"/>
          <cell r="AM153"/>
          <cell r="AN153"/>
          <cell r="AO153"/>
          <cell r="AP153"/>
          <cell r="AQ153"/>
          <cell r="AR153"/>
          <cell r="AS153"/>
          <cell r="AT153"/>
          <cell r="AU153"/>
          <cell r="AV153"/>
          <cell r="AW153"/>
          <cell r="AX153"/>
          <cell r="AY153"/>
          <cell r="AZ153"/>
          <cell r="BA153"/>
          <cell r="BB153"/>
          <cell r="BC153"/>
          <cell r="BD153"/>
          <cell r="BE153"/>
          <cell r="BF153"/>
          <cell r="BG153"/>
          <cell r="BH153"/>
          <cell r="BI153"/>
          <cell r="BJ153"/>
          <cell r="BK153"/>
          <cell r="BL153"/>
          <cell r="BM153"/>
          <cell r="BN153"/>
          <cell r="BO153"/>
          <cell r="BP153"/>
          <cell r="BQ153"/>
          <cell r="BR153"/>
          <cell r="BS153"/>
          <cell r="BT153"/>
          <cell r="BU153"/>
        </row>
        <row r="154">
          <cell r="B154"/>
          <cell r="C154"/>
          <cell r="D154"/>
          <cell r="E154"/>
          <cell r="F154"/>
          <cell r="G154"/>
          <cell r="H154"/>
          <cell r="I154"/>
          <cell r="J154"/>
          <cell r="K154"/>
          <cell r="L154"/>
          <cell r="M154"/>
          <cell r="N154"/>
          <cell r="O154"/>
          <cell r="P154"/>
          <cell r="Q154"/>
          <cell r="R154"/>
          <cell r="S154"/>
          <cell r="T154"/>
          <cell r="U154"/>
        </row>
        <row r="155">
          <cell r="A155"/>
          <cell r="B155" t="str">
            <v>Advanced / Metastatic Renal Cell Carcinoma</v>
          </cell>
          <cell r="F155" t="str">
            <v>2015A</v>
          </cell>
          <cell r="G155" t="str">
            <v>2016A</v>
          </cell>
          <cell r="H155" t="str">
            <v>2017E</v>
          </cell>
          <cell r="I155" t="str">
            <v>2018E</v>
          </cell>
          <cell r="J155" t="str">
            <v>2019E</v>
          </cell>
          <cell r="K155" t="str">
            <v>2020E</v>
          </cell>
          <cell r="L155" t="str">
            <v>2021E</v>
          </cell>
          <cell r="M155" t="str">
            <v>2022E</v>
          </cell>
          <cell r="N155" t="str">
            <v>2023E</v>
          </cell>
          <cell r="O155" t="str">
            <v>2024E</v>
          </cell>
          <cell r="P155" t="str">
            <v>2025E</v>
          </cell>
          <cell r="Q155" t="str">
            <v>2026E</v>
          </cell>
          <cell r="R155" t="str">
            <v>2027E</v>
          </cell>
          <cell r="S155" t="str">
            <v>2028E</v>
          </cell>
          <cell r="T155" t="str">
            <v>2029E</v>
          </cell>
          <cell r="U155" t="str">
            <v>2030E</v>
          </cell>
          <cell r="V155"/>
          <cell r="W155"/>
          <cell r="X155"/>
          <cell r="Y155"/>
          <cell r="Z155"/>
          <cell r="AA155"/>
          <cell r="AB155"/>
          <cell r="AC155"/>
          <cell r="AD155"/>
          <cell r="AE155"/>
          <cell r="AF155"/>
          <cell r="AG155"/>
          <cell r="AH155"/>
          <cell r="AI155"/>
          <cell r="AJ155"/>
          <cell r="AK155"/>
          <cell r="AL155"/>
          <cell r="AM155"/>
          <cell r="AN155"/>
          <cell r="AO155"/>
          <cell r="AP155"/>
          <cell r="AQ155"/>
          <cell r="AR155"/>
          <cell r="AS155"/>
          <cell r="AT155"/>
          <cell r="AU155"/>
          <cell r="AV155"/>
          <cell r="AW155"/>
          <cell r="AX155"/>
          <cell r="AY155"/>
          <cell r="AZ155"/>
          <cell r="BA155"/>
          <cell r="BB155"/>
          <cell r="BC155"/>
          <cell r="BD155"/>
          <cell r="BE155"/>
          <cell r="BF155"/>
          <cell r="BG155"/>
          <cell r="BH155"/>
          <cell r="BI155"/>
          <cell r="BJ155"/>
          <cell r="BK155"/>
          <cell r="BL155"/>
          <cell r="BM155"/>
          <cell r="BN155"/>
          <cell r="BO155"/>
          <cell r="BP155"/>
          <cell r="BQ155"/>
          <cell r="BR155"/>
          <cell r="BS155"/>
          <cell r="BT155"/>
          <cell r="BU155"/>
        </row>
        <row r="156">
          <cell r="B156" t="str">
            <v>Probability of Success</v>
          </cell>
          <cell r="C156"/>
          <cell r="D156"/>
          <cell r="E156"/>
          <cell r="F156"/>
          <cell r="G156"/>
          <cell r="H156"/>
          <cell r="I156"/>
          <cell r="J156"/>
          <cell r="K156"/>
          <cell r="L156"/>
          <cell r="M156"/>
          <cell r="N156"/>
          <cell r="O156"/>
          <cell r="P156"/>
          <cell r="Q156"/>
          <cell r="R156"/>
          <cell r="S156"/>
          <cell r="T156"/>
          <cell r="U156"/>
        </row>
        <row r="157">
          <cell r="B157">
            <v>0.5</v>
          </cell>
          <cell r="C157"/>
          <cell r="D157"/>
          <cell r="E157"/>
          <cell r="F157"/>
          <cell r="G157"/>
          <cell r="H157"/>
          <cell r="I157"/>
          <cell r="J157"/>
          <cell r="K157"/>
          <cell r="L157"/>
          <cell r="M157"/>
          <cell r="N157"/>
          <cell r="O157"/>
          <cell r="P157"/>
          <cell r="Q157"/>
          <cell r="R157"/>
          <cell r="S157"/>
          <cell r="T157"/>
          <cell r="U157"/>
        </row>
        <row r="158">
          <cell r="F158"/>
          <cell r="G158"/>
          <cell r="H158"/>
          <cell r="I158"/>
          <cell r="J158"/>
          <cell r="K158"/>
          <cell r="L158"/>
          <cell r="M158"/>
          <cell r="N158"/>
          <cell r="O158"/>
          <cell r="P158"/>
          <cell r="Q158"/>
          <cell r="R158"/>
          <cell r="S158"/>
          <cell r="T158"/>
          <cell r="U158"/>
        </row>
        <row r="159">
          <cell r="B159" t="str">
            <v>RCC annual incidence</v>
          </cell>
          <cell r="C159"/>
          <cell r="D159"/>
          <cell r="E159"/>
          <cell r="F159">
            <v>62000</v>
          </cell>
          <cell r="G159">
            <v>63860</v>
          </cell>
          <cell r="H159">
            <v>65775.8</v>
          </cell>
          <cell r="I159">
            <v>67749.074000000008</v>
          </cell>
          <cell r="J159">
            <v>69781.546220000004</v>
          </cell>
          <cell r="K159">
            <v>71874.992606600004</v>
          </cell>
          <cell r="L159">
            <v>74031.24238479801</v>
          </cell>
          <cell r="M159">
            <v>76252.179656341948</v>
          </cell>
          <cell r="N159">
            <v>78539.745046032214</v>
          </cell>
          <cell r="O159">
            <v>80895.937397413189</v>
          </cell>
          <cell r="P159">
            <v>83322.815519335592</v>
          </cell>
          <cell r="Q159">
            <v>85822.499984915659</v>
          </cell>
          <cell r="R159">
            <v>88397.174984463127</v>
          </cell>
          <cell r="S159">
            <v>91049.09023399702</v>
          </cell>
          <cell r="T159">
            <v>93780.562941016935</v>
          </cell>
          <cell r="U159">
            <v>96593.979829247444</v>
          </cell>
        </row>
        <row r="160">
          <cell r="B160" t="str">
            <v>% growth</v>
          </cell>
          <cell r="C160"/>
          <cell r="D160"/>
          <cell r="E160"/>
          <cell r="F160">
            <v>0.03</v>
          </cell>
          <cell r="G160">
            <v>0.03</v>
          </cell>
          <cell r="H160">
            <v>0.03</v>
          </cell>
          <cell r="I160">
            <v>0.03</v>
          </cell>
          <cell r="J160">
            <v>0.03</v>
          </cell>
          <cell r="K160">
            <v>0.03</v>
          </cell>
          <cell r="L160">
            <v>0.03</v>
          </cell>
          <cell r="M160">
            <v>0.03</v>
          </cell>
          <cell r="N160">
            <v>0.03</v>
          </cell>
          <cell r="O160">
            <v>0.03</v>
          </cell>
          <cell r="P160">
            <v>0.03</v>
          </cell>
          <cell r="Q160">
            <v>0.03</v>
          </cell>
          <cell r="R160">
            <v>0.03</v>
          </cell>
          <cell r="S160">
            <v>0.03</v>
          </cell>
          <cell r="T160">
            <v>0.03</v>
          </cell>
          <cell r="U160">
            <v>0.03</v>
          </cell>
        </row>
        <row r="161">
          <cell r="B161" t="str">
            <v>% Advanced RCC (Stage III or IV)</v>
          </cell>
          <cell r="C161"/>
          <cell r="D161"/>
          <cell r="E161"/>
          <cell r="F161">
            <v>0.3</v>
          </cell>
          <cell r="G161">
            <v>0.3</v>
          </cell>
          <cell r="H161">
            <v>0.3</v>
          </cell>
          <cell r="I161">
            <v>0.3</v>
          </cell>
          <cell r="J161">
            <v>0.3</v>
          </cell>
          <cell r="K161">
            <v>0.3</v>
          </cell>
          <cell r="L161">
            <v>0.3</v>
          </cell>
          <cell r="M161">
            <v>0.3</v>
          </cell>
          <cell r="N161">
            <v>0.3</v>
          </cell>
          <cell r="O161">
            <v>0.3</v>
          </cell>
          <cell r="P161">
            <v>0.3</v>
          </cell>
          <cell r="Q161">
            <v>0.3</v>
          </cell>
          <cell r="R161">
            <v>0.3</v>
          </cell>
          <cell r="S161">
            <v>0.3</v>
          </cell>
          <cell r="T161">
            <v>0.3</v>
          </cell>
          <cell r="U161">
            <v>0.3</v>
          </cell>
        </row>
        <row r="162">
          <cell r="B162" t="str">
            <v>Patients with advanced metastatic RCC</v>
          </cell>
          <cell r="F162">
            <v>18600</v>
          </cell>
          <cell r="G162">
            <v>19158</v>
          </cell>
          <cell r="H162">
            <v>19732.740000000002</v>
          </cell>
          <cell r="I162">
            <v>20324.7222</v>
          </cell>
          <cell r="J162">
            <v>20934.463866000002</v>
          </cell>
          <cell r="K162">
            <v>21562.497781980001</v>
          </cell>
          <cell r="L162">
            <v>22209.372715439404</v>
          </cell>
          <cell r="M162">
            <v>22875.653896902582</v>
          </cell>
          <cell r="N162">
            <v>23561.923513809663</v>
          </cell>
          <cell r="O162">
            <v>24268.781219223954</v>
          </cell>
          <cell r="P162">
            <v>24996.844655800676</v>
          </cell>
          <cell r="Q162">
            <v>25746.749995474696</v>
          </cell>
          <cell r="R162">
            <v>26519.152495338938</v>
          </cell>
          <cell r="S162">
            <v>27314.727070199104</v>
          </cell>
          <cell r="T162">
            <v>28134.168882305079</v>
          </cell>
          <cell r="U162">
            <v>28978.193948774231</v>
          </cell>
        </row>
        <row r="163">
          <cell r="F163"/>
          <cell r="G163"/>
          <cell r="H163"/>
          <cell r="I163"/>
          <cell r="J163"/>
          <cell r="K163"/>
          <cell r="L163"/>
          <cell r="M163"/>
          <cell r="N163"/>
          <cell r="O163"/>
          <cell r="P163"/>
          <cell r="Q163"/>
          <cell r="R163"/>
          <cell r="S163"/>
          <cell r="T163"/>
          <cell r="U163"/>
        </row>
        <row r="164">
          <cell r="A164"/>
          <cell r="B164" t="str">
            <v>Target Market for Epacadostat (PDL-1 &lt;50%)</v>
          </cell>
          <cell r="F164">
            <v>13020</v>
          </cell>
          <cell r="G164">
            <v>13410.599999999999</v>
          </cell>
          <cell r="H164">
            <v>13812.918</v>
          </cell>
          <cell r="I164">
            <v>14227.305539999999</v>
          </cell>
          <cell r="J164">
            <v>14654.1247062</v>
          </cell>
          <cell r="K164">
            <v>15093.748447385999</v>
          </cell>
          <cell r="L164">
            <v>15546.560900807581</v>
          </cell>
          <cell r="M164">
            <v>16012.957727831807</v>
          </cell>
          <cell r="N164">
            <v>16493.346459666762</v>
          </cell>
          <cell r="O164">
            <v>16988.146853456768</v>
          </cell>
          <cell r="P164">
            <v>17497.791259060472</v>
          </cell>
          <cell r="Q164">
            <v>18022.724996832287</v>
          </cell>
          <cell r="R164">
            <v>18563.406746737255</v>
          </cell>
          <cell r="S164">
            <v>19120.308949139373</v>
          </cell>
          <cell r="T164">
            <v>19693.918217613555</v>
          </cell>
          <cell r="U164">
            <v>20284.735764141962</v>
          </cell>
          <cell r="V164"/>
          <cell r="W164"/>
          <cell r="X164"/>
          <cell r="Y164"/>
          <cell r="Z164"/>
          <cell r="AA164"/>
          <cell r="AB164"/>
          <cell r="AC164"/>
          <cell r="AD164"/>
          <cell r="AE164"/>
          <cell r="AF164"/>
          <cell r="AG164"/>
          <cell r="AH164"/>
          <cell r="AI164"/>
          <cell r="AJ164"/>
          <cell r="AK164"/>
          <cell r="AL164"/>
          <cell r="AM164"/>
          <cell r="AN164"/>
          <cell r="AO164"/>
          <cell r="AP164"/>
          <cell r="AQ164"/>
          <cell r="AR164"/>
          <cell r="AS164"/>
          <cell r="AT164"/>
          <cell r="AU164"/>
          <cell r="AV164"/>
          <cell r="AW164"/>
          <cell r="AX164"/>
          <cell r="AY164"/>
          <cell r="AZ164"/>
          <cell r="BA164"/>
          <cell r="BB164"/>
          <cell r="BC164"/>
          <cell r="BD164"/>
          <cell r="BE164"/>
          <cell r="BF164"/>
          <cell r="BG164"/>
          <cell r="BH164"/>
          <cell r="BI164"/>
          <cell r="BJ164"/>
          <cell r="BK164"/>
          <cell r="BL164"/>
          <cell r="BM164"/>
          <cell r="BN164"/>
          <cell r="BO164"/>
          <cell r="BP164"/>
          <cell r="BQ164"/>
          <cell r="BR164"/>
          <cell r="BS164"/>
          <cell r="BT164"/>
          <cell r="BU164"/>
        </row>
        <row r="165">
          <cell r="B165" t="str">
            <v>Proportion of NSCLC Patients PDL-1 &lt;50%</v>
          </cell>
          <cell r="F165">
            <v>0.7</v>
          </cell>
          <cell r="G165">
            <v>0.7</v>
          </cell>
          <cell r="H165">
            <v>0.7</v>
          </cell>
          <cell r="I165">
            <v>0.7</v>
          </cell>
          <cell r="J165">
            <v>0.7</v>
          </cell>
          <cell r="K165">
            <v>0.7</v>
          </cell>
          <cell r="L165">
            <v>0.7</v>
          </cell>
          <cell r="M165">
            <v>0.7</v>
          </cell>
          <cell r="N165">
            <v>0.7</v>
          </cell>
          <cell r="O165">
            <v>0.7</v>
          </cell>
          <cell r="P165">
            <v>0.7</v>
          </cell>
          <cell r="Q165">
            <v>0.7</v>
          </cell>
          <cell r="R165">
            <v>0.7</v>
          </cell>
          <cell r="S165">
            <v>0.7</v>
          </cell>
          <cell r="T165">
            <v>0.7</v>
          </cell>
          <cell r="U165">
            <v>0.7</v>
          </cell>
        </row>
        <row r="166">
          <cell r="F166"/>
          <cell r="G166"/>
          <cell r="H166"/>
          <cell r="I166"/>
          <cell r="J166"/>
          <cell r="K166"/>
          <cell r="L166"/>
          <cell r="M166"/>
          <cell r="N166"/>
          <cell r="O166"/>
          <cell r="P166"/>
          <cell r="Q166"/>
          <cell r="R166"/>
          <cell r="S166"/>
          <cell r="T166"/>
          <cell r="U166"/>
        </row>
        <row r="167">
          <cell r="B167" t="str">
            <v>First line Therapy</v>
          </cell>
          <cell r="C167"/>
          <cell r="D167"/>
          <cell r="E167"/>
          <cell r="F167"/>
          <cell r="G167"/>
          <cell r="H167"/>
          <cell r="I167"/>
          <cell r="J167"/>
          <cell r="K167"/>
          <cell r="L167"/>
          <cell r="M167"/>
          <cell r="N167"/>
          <cell r="O167"/>
          <cell r="P167"/>
          <cell r="Q167"/>
          <cell r="R167"/>
          <cell r="S167"/>
          <cell r="T167"/>
          <cell r="U167"/>
        </row>
        <row r="168">
          <cell r="B168" t="str">
            <v>Candidates for first line therapy</v>
          </cell>
          <cell r="F168">
            <v>9634.7999999999993</v>
          </cell>
          <cell r="G168">
            <v>9923.8439999999991</v>
          </cell>
          <cell r="H168">
            <v>10221.55932</v>
          </cell>
          <cell r="I168">
            <v>10528.2060996</v>
          </cell>
          <cell r="J168">
            <v>10844.052282588</v>
          </cell>
          <cell r="K168">
            <v>11169.373851065639</v>
          </cell>
          <cell r="L168">
            <v>11504.455066597609</v>
          </cell>
          <cell r="M168">
            <v>11849.588718595536</v>
          </cell>
          <cell r="N168">
            <v>12205.076380153403</v>
          </cell>
          <cell r="O168">
            <v>12571.228671558009</v>
          </cell>
          <cell r="P168">
            <v>12948.365531704749</v>
          </cell>
          <cell r="Q168">
            <v>13336.816497655893</v>
          </cell>
          <cell r="R168">
            <v>13736.920992585568</v>
          </cell>
          <cell r="S168">
            <v>14149.028622363136</v>
          </cell>
          <cell r="T168">
            <v>14573.49948103403</v>
          </cell>
          <cell r="U168">
            <v>15010.704465465053</v>
          </cell>
        </row>
        <row r="169">
          <cell r="B169" t="str">
            <v>% patients</v>
          </cell>
          <cell r="C169"/>
          <cell r="D169"/>
          <cell r="E169"/>
          <cell r="F169">
            <v>0.74</v>
          </cell>
          <cell r="G169">
            <v>0.74</v>
          </cell>
          <cell r="H169">
            <v>0.74</v>
          </cell>
          <cell r="I169">
            <v>0.74</v>
          </cell>
          <cell r="J169">
            <v>0.74</v>
          </cell>
          <cell r="K169">
            <v>0.74</v>
          </cell>
          <cell r="L169">
            <v>0.74</v>
          </cell>
          <cell r="M169">
            <v>0.74</v>
          </cell>
          <cell r="N169">
            <v>0.74</v>
          </cell>
          <cell r="O169">
            <v>0.74</v>
          </cell>
          <cell r="P169">
            <v>0.74</v>
          </cell>
          <cell r="Q169">
            <v>0.74</v>
          </cell>
          <cell r="R169">
            <v>0.74</v>
          </cell>
          <cell r="S169">
            <v>0.74</v>
          </cell>
          <cell r="T169">
            <v>0.74</v>
          </cell>
          <cell r="U169">
            <v>0.74</v>
          </cell>
        </row>
        <row r="170">
          <cell r="B170" t="str">
            <v>First line patients taking Epacadostat</v>
          </cell>
          <cell r="F170">
            <v>0</v>
          </cell>
          <cell r="G170">
            <v>0</v>
          </cell>
          <cell r="H170">
            <v>0</v>
          </cell>
          <cell r="I170">
            <v>0</v>
          </cell>
          <cell r="J170">
            <v>0</v>
          </cell>
          <cell r="K170">
            <v>0</v>
          </cell>
          <cell r="L170">
            <v>575.22275332988045</v>
          </cell>
          <cell r="M170">
            <v>1481.198589824442</v>
          </cell>
          <cell r="N170">
            <v>1952.8122208245445</v>
          </cell>
          <cell r="O170">
            <v>2514.2457343116021</v>
          </cell>
          <cell r="P170">
            <v>2978.1240722920925</v>
          </cell>
          <cell r="Q170">
            <v>3334.2041244139732</v>
          </cell>
          <cell r="R170">
            <v>3640.2840630351757</v>
          </cell>
          <cell r="S170">
            <v>3961.7280142616783</v>
          </cell>
          <cell r="T170">
            <v>3643.3748702585076</v>
          </cell>
          <cell r="U170">
            <v>1651.1774912011558</v>
          </cell>
        </row>
        <row r="171">
          <cell r="B171" t="str">
            <v>% epacadostat market share</v>
          </cell>
          <cell r="F171">
            <v>0</v>
          </cell>
          <cell r="G171">
            <v>0</v>
          </cell>
          <cell r="H171">
            <v>0</v>
          </cell>
          <cell r="I171">
            <v>0</v>
          </cell>
          <cell r="J171">
            <v>0</v>
          </cell>
          <cell r="K171">
            <v>0</v>
          </cell>
          <cell r="L171">
            <v>0.05</v>
          </cell>
          <cell r="M171">
            <v>0.125</v>
          </cell>
          <cell r="N171">
            <v>0.16</v>
          </cell>
          <cell r="O171">
            <v>0.2</v>
          </cell>
          <cell r="P171">
            <v>0.23</v>
          </cell>
          <cell r="Q171">
            <v>0.25</v>
          </cell>
          <cell r="R171">
            <v>0.26500000000000001</v>
          </cell>
          <cell r="S171">
            <v>0.28000000000000003</v>
          </cell>
          <cell r="T171">
            <v>0.25</v>
          </cell>
          <cell r="U171">
            <v>0.11</v>
          </cell>
        </row>
        <row r="172">
          <cell r="F172"/>
          <cell r="G172"/>
          <cell r="H172"/>
          <cell r="I172"/>
          <cell r="J172"/>
          <cell r="K172"/>
          <cell r="L172"/>
          <cell r="M172"/>
          <cell r="N172"/>
          <cell r="O172"/>
          <cell r="P172"/>
          <cell r="Q172"/>
          <cell r="R172"/>
          <cell r="S172"/>
          <cell r="T172"/>
          <cell r="U172"/>
        </row>
        <row r="173">
          <cell r="B173" t="str">
            <v>Second Line Therapy</v>
          </cell>
          <cell r="C173"/>
          <cell r="D173"/>
          <cell r="E173"/>
          <cell r="F173"/>
          <cell r="G173"/>
          <cell r="H173"/>
          <cell r="I173"/>
          <cell r="J173"/>
          <cell r="K173"/>
          <cell r="L173"/>
          <cell r="M173"/>
          <cell r="N173"/>
          <cell r="O173"/>
          <cell r="P173"/>
          <cell r="Q173"/>
          <cell r="R173"/>
          <cell r="S173"/>
          <cell r="T173"/>
          <cell r="U173"/>
        </row>
        <row r="174">
          <cell r="B174" t="str">
            <v>Candidates for second line therapy</v>
          </cell>
          <cell r="F174">
            <v>5580</v>
          </cell>
          <cell r="G174">
            <v>5747.4</v>
          </cell>
          <cell r="H174">
            <v>5919.8220000000001</v>
          </cell>
          <cell r="I174">
            <v>6097.4166599999999</v>
          </cell>
          <cell r="J174">
            <v>6280.3391598000007</v>
          </cell>
          <cell r="K174">
            <v>6468.7493345940002</v>
          </cell>
          <cell r="L174">
            <v>6662.8118146318211</v>
          </cell>
          <cell r="M174">
            <v>6862.6961690707749</v>
          </cell>
          <cell r="N174">
            <v>7068.5770541428983</v>
          </cell>
          <cell r="O174">
            <v>7280.634365767186</v>
          </cell>
          <cell r="P174">
            <v>7499.0533967402025</v>
          </cell>
          <cell r="Q174">
            <v>7724.0249986424087</v>
          </cell>
          <cell r="R174">
            <v>7955.745748601681</v>
          </cell>
          <cell r="S174">
            <v>8194.4181210597308</v>
          </cell>
          <cell r="T174">
            <v>8440.2506646915226</v>
          </cell>
          <cell r="U174">
            <v>8693.458184632269</v>
          </cell>
        </row>
        <row r="175">
          <cell r="B175" t="str">
            <v>% patients</v>
          </cell>
          <cell r="C175"/>
          <cell r="D175"/>
          <cell r="E175"/>
          <cell r="F175">
            <v>0.3</v>
          </cell>
          <cell r="G175">
            <v>0.3</v>
          </cell>
          <cell r="H175">
            <v>0.3</v>
          </cell>
          <cell r="I175">
            <v>0.3</v>
          </cell>
          <cell r="J175">
            <v>0.3</v>
          </cell>
          <cell r="K175">
            <v>0.3</v>
          </cell>
          <cell r="L175">
            <v>0.3</v>
          </cell>
          <cell r="M175">
            <v>0.3</v>
          </cell>
          <cell r="N175">
            <v>0.3</v>
          </cell>
          <cell r="O175">
            <v>0.3</v>
          </cell>
          <cell r="P175">
            <v>0.3</v>
          </cell>
          <cell r="Q175">
            <v>0.3</v>
          </cell>
          <cell r="R175">
            <v>0.3</v>
          </cell>
          <cell r="S175">
            <v>0.3</v>
          </cell>
          <cell r="T175">
            <v>0.3</v>
          </cell>
          <cell r="U175">
            <v>0.3</v>
          </cell>
        </row>
        <row r="176">
          <cell r="B176" t="str">
            <v>Second line patients taking Epacadostat</v>
          </cell>
          <cell r="F176"/>
          <cell r="G176"/>
          <cell r="H176"/>
          <cell r="I176"/>
          <cell r="J176"/>
          <cell r="K176"/>
          <cell r="L176">
            <v>0</v>
          </cell>
          <cell r="M176">
            <v>0</v>
          </cell>
          <cell r="N176">
            <v>0</v>
          </cell>
          <cell r="O176">
            <v>0</v>
          </cell>
          <cell r="P176">
            <v>0</v>
          </cell>
          <cell r="Q176">
            <v>0</v>
          </cell>
          <cell r="R176">
            <v>0</v>
          </cell>
          <cell r="S176">
            <v>0</v>
          </cell>
          <cell r="T176">
            <v>0</v>
          </cell>
          <cell r="U176">
            <v>0</v>
          </cell>
        </row>
        <row r="177">
          <cell r="B177" t="str">
            <v>% epacadostat market share</v>
          </cell>
          <cell r="F177"/>
          <cell r="G177"/>
          <cell r="H177"/>
          <cell r="I177"/>
          <cell r="J177"/>
          <cell r="K177"/>
          <cell r="L177">
            <v>0</v>
          </cell>
          <cell r="M177">
            <v>0</v>
          </cell>
          <cell r="N177">
            <v>0</v>
          </cell>
          <cell r="O177">
            <v>0</v>
          </cell>
          <cell r="P177">
            <v>0</v>
          </cell>
          <cell r="Q177">
            <v>0</v>
          </cell>
          <cell r="R177">
            <v>0</v>
          </cell>
          <cell r="S177">
            <v>0</v>
          </cell>
          <cell r="T177">
            <v>0</v>
          </cell>
          <cell r="U177">
            <v>0</v>
          </cell>
        </row>
        <row r="178">
          <cell r="F178"/>
          <cell r="G178"/>
          <cell r="H178"/>
          <cell r="I178"/>
          <cell r="J178"/>
          <cell r="K178"/>
          <cell r="L178"/>
          <cell r="M178"/>
          <cell r="N178"/>
          <cell r="O178"/>
          <cell r="P178"/>
          <cell r="Q178"/>
          <cell r="R178"/>
          <cell r="S178"/>
          <cell r="T178"/>
          <cell r="U178"/>
        </row>
        <row r="179">
          <cell r="B179" t="str">
            <v>Avg duration (months)</v>
          </cell>
          <cell r="C179"/>
          <cell r="D179"/>
          <cell r="E179"/>
          <cell r="F179">
            <v>0</v>
          </cell>
          <cell r="G179">
            <v>0</v>
          </cell>
          <cell r="H179">
            <v>0</v>
          </cell>
          <cell r="I179">
            <v>0</v>
          </cell>
          <cell r="J179">
            <v>0</v>
          </cell>
          <cell r="K179">
            <v>0</v>
          </cell>
          <cell r="L179">
            <v>1</v>
          </cell>
          <cell r="M179">
            <v>3</v>
          </cell>
          <cell r="N179">
            <v>5</v>
          </cell>
          <cell r="O179">
            <v>6</v>
          </cell>
          <cell r="P179">
            <v>7</v>
          </cell>
          <cell r="Q179">
            <v>7.5</v>
          </cell>
          <cell r="R179">
            <v>7.5</v>
          </cell>
          <cell r="S179">
            <v>7.5</v>
          </cell>
          <cell r="T179">
            <v>7.5</v>
          </cell>
          <cell r="U179">
            <v>7.5</v>
          </cell>
        </row>
        <row r="180">
          <cell r="B180" t="str">
            <v>Compliance</v>
          </cell>
          <cell r="C180"/>
          <cell r="D180"/>
          <cell r="E180"/>
          <cell r="F180">
            <v>0.85</v>
          </cell>
          <cell r="G180">
            <v>0.85</v>
          </cell>
          <cell r="H180">
            <v>0.85</v>
          </cell>
          <cell r="I180">
            <v>0.85</v>
          </cell>
          <cell r="J180">
            <v>0.85</v>
          </cell>
          <cell r="K180">
            <v>0.85</v>
          </cell>
          <cell r="L180">
            <v>0.85</v>
          </cell>
          <cell r="M180">
            <v>0.85</v>
          </cell>
          <cell r="N180">
            <v>0.85</v>
          </cell>
          <cell r="O180">
            <v>0.85</v>
          </cell>
          <cell r="P180">
            <v>0.85</v>
          </cell>
          <cell r="Q180">
            <v>0.85</v>
          </cell>
          <cell r="R180">
            <v>0.85</v>
          </cell>
          <cell r="S180">
            <v>0.85</v>
          </cell>
          <cell r="T180">
            <v>0.85</v>
          </cell>
          <cell r="U180">
            <v>0.85</v>
          </cell>
        </row>
        <row r="181">
          <cell r="B181" t="str">
            <v>Price per course of therapy ($)</v>
          </cell>
          <cell r="C181"/>
          <cell r="D181"/>
          <cell r="E181"/>
          <cell r="F181">
            <v>0</v>
          </cell>
          <cell r="G181">
            <v>0</v>
          </cell>
          <cell r="H181">
            <v>0</v>
          </cell>
          <cell r="I181">
            <v>0</v>
          </cell>
          <cell r="J181">
            <v>0</v>
          </cell>
          <cell r="K181">
            <v>0</v>
          </cell>
          <cell r="L181">
            <v>6013.5119999999997</v>
          </cell>
          <cell r="M181">
            <v>18401.346720000001</v>
          </cell>
          <cell r="N181">
            <v>31282.289424000002</v>
          </cell>
          <cell r="O181">
            <v>38289.522254975993</v>
          </cell>
          <cell r="P181">
            <v>45564.531483421437</v>
          </cell>
          <cell r="Q181">
            <v>49795.523692596289</v>
          </cell>
          <cell r="R181">
            <v>50791.43416644822</v>
          </cell>
          <cell r="S181">
            <v>51807.262849777188</v>
          </cell>
          <cell r="T181">
            <v>52843.408106772738</v>
          </cell>
          <cell r="U181">
            <v>53900.276268908186</v>
          </cell>
        </row>
        <row r="182">
          <cell r="B182" t="str">
            <v>% Growth y/y</v>
          </cell>
          <cell r="C182"/>
          <cell r="D182"/>
          <cell r="E182"/>
          <cell r="F182"/>
          <cell r="G182" t="str">
            <v>-</v>
          </cell>
          <cell r="H182" t="str">
            <v>-</v>
          </cell>
          <cell r="I182" t="str">
            <v>-</v>
          </cell>
          <cell r="J182" t="str">
            <v>-</v>
          </cell>
          <cell r="K182" t="str">
            <v>-</v>
          </cell>
          <cell r="L182" t="str">
            <v>-</v>
          </cell>
          <cell r="M182">
            <v>2.0600000000000005</v>
          </cell>
          <cell r="N182">
            <v>0.7</v>
          </cell>
          <cell r="O182">
            <v>0.22399999999999975</v>
          </cell>
          <cell r="P182">
            <v>0.19000000000000017</v>
          </cell>
          <cell r="Q182">
            <v>9.2857142857142971E-2</v>
          </cell>
          <cell r="R182">
            <v>2.0000000000000018E-2</v>
          </cell>
          <cell r="S182">
            <v>2.0000000000000018E-2</v>
          </cell>
          <cell r="T182">
            <v>2.000000000000024E-2</v>
          </cell>
          <cell r="U182">
            <v>1.9999999999999796E-2</v>
          </cell>
        </row>
        <row r="183">
          <cell r="B183"/>
          <cell r="C183"/>
          <cell r="D183"/>
          <cell r="E183"/>
          <cell r="F183"/>
          <cell r="G183"/>
          <cell r="H183"/>
          <cell r="I183"/>
          <cell r="J183"/>
          <cell r="K183"/>
          <cell r="L183"/>
          <cell r="M183"/>
          <cell r="N183"/>
          <cell r="O183"/>
          <cell r="P183"/>
          <cell r="Q183"/>
          <cell r="R183"/>
          <cell r="S183"/>
          <cell r="T183"/>
          <cell r="U183"/>
        </row>
        <row r="184">
          <cell r="A184"/>
          <cell r="B184" t="str">
            <v>US Epacadostat RCC Sales ($mn) (RISK-ADJUSTED)</v>
          </cell>
          <cell r="C184"/>
          <cell r="D184"/>
          <cell r="E184"/>
          <cell r="F184">
            <v>0</v>
          </cell>
          <cell r="G184">
            <v>0</v>
          </cell>
          <cell r="H184">
            <v>0</v>
          </cell>
          <cell r="I184">
            <v>0</v>
          </cell>
          <cell r="J184">
            <v>0</v>
          </cell>
          <cell r="K184">
            <v>0</v>
          </cell>
          <cell r="L184">
            <v>1.7295544649111378</v>
          </cell>
          <cell r="M184">
            <v>13.628024406267311</v>
          </cell>
          <cell r="N184">
            <v>30.544218541278802</v>
          </cell>
          <cell r="O184">
            <v>48.134633999201277</v>
          </cell>
          <cell r="P184">
            <v>67.848414026744152</v>
          </cell>
          <cell r="Q184">
            <v>83.014220236604146</v>
          </cell>
          <cell r="R184">
            <v>92.447624167410879</v>
          </cell>
          <cell r="S184">
            <v>102.6231422870903</v>
          </cell>
          <cell r="T184">
            <v>96.264172577515239</v>
          </cell>
          <cell r="U184">
            <v>44.499461472372509</v>
          </cell>
          <cell r="V184"/>
          <cell r="W184"/>
          <cell r="X184"/>
          <cell r="Y184"/>
          <cell r="Z184"/>
          <cell r="AA184"/>
          <cell r="AB184"/>
          <cell r="AC184"/>
          <cell r="AD184"/>
          <cell r="AE184"/>
          <cell r="AF184"/>
          <cell r="AG184"/>
          <cell r="AH184"/>
          <cell r="AI184"/>
          <cell r="AJ184"/>
          <cell r="AK184"/>
          <cell r="AL184"/>
          <cell r="AM184"/>
          <cell r="AN184"/>
          <cell r="AO184"/>
          <cell r="AP184"/>
          <cell r="AQ184"/>
          <cell r="AR184"/>
          <cell r="AS184"/>
          <cell r="AT184"/>
          <cell r="AU184"/>
          <cell r="AV184"/>
          <cell r="AW184"/>
          <cell r="AX184"/>
          <cell r="AY184"/>
          <cell r="AZ184"/>
          <cell r="BA184"/>
          <cell r="BB184"/>
          <cell r="BC184"/>
          <cell r="BD184"/>
          <cell r="BE184"/>
          <cell r="BF184"/>
          <cell r="BG184"/>
          <cell r="BH184"/>
          <cell r="BI184"/>
          <cell r="BJ184"/>
          <cell r="BK184"/>
          <cell r="BL184"/>
          <cell r="BM184"/>
          <cell r="BN184"/>
          <cell r="BO184"/>
          <cell r="BP184"/>
          <cell r="BQ184"/>
          <cell r="BR184"/>
          <cell r="BS184"/>
          <cell r="BT184"/>
          <cell r="BU184"/>
        </row>
        <row r="185">
          <cell r="A185"/>
          <cell r="B185" t="str">
            <v>$ Growth (y/y)</v>
          </cell>
          <cell r="C185"/>
          <cell r="D185"/>
          <cell r="E185"/>
          <cell r="F185"/>
          <cell r="G185" t="str">
            <v>-</v>
          </cell>
          <cell r="H185" t="str">
            <v>-</v>
          </cell>
          <cell r="I185" t="str">
            <v>-</v>
          </cell>
          <cell r="J185" t="str">
            <v>-</v>
          </cell>
          <cell r="K185" t="str">
            <v>-</v>
          </cell>
          <cell r="L185" t="str">
            <v>-</v>
          </cell>
          <cell r="M185">
            <v>6.8795000000000002</v>
          </cell>
          <cell r="N185">
            <v>1.2412800000000002</v>
          </cell>
          <cell r="O185">
            <v>0.57590000000000052</v>
          </cell>
          <cell r="P185">
            <v>0.40955499999999989</v>
          </cell>
          <cell r="Q185">
            <v>0.22352484472049716</v>
          </cell>
          <cell r="R185">
            <v>0.11363599999999985</v>
          </cell>
          <cell r="S185">
            <v>0.11006792452830227</v>
          </cell>
          <cell r="T185">
            <v>-6.1964285714285805E-2</v>
          </cell>
          <cell r="U185">
            <v>-0.53773599999999999</v>
          </cell>
          <cell r="V185"/>
          <cell r="W185"/>
          <cell r="X185"/>
          <cell r="Y185"/>
          <cell r="Z185"/>
          <cell r="AA185"/>
          <cell r="AB185"/>
          <cell r="AC185"/>
          <cell r="AD185"/>
          <cell r="AE185"/>
          <cell r="AF185"/>
          <cell r="AG185"/>
          <cell r="AH185"/>
          <cell r="AI185"/>
          <cell r="AJ185"/>
          <cell r="AK185"/>
          <cell r="AL185"/>
          <cell r="AM185"/>
          <cell r="AN185"/>
          <cell r="AO185"/>
          <cell r="AP185"/>
          <cell r="AQ185"/>
          <cell r="AR185"/>
          <cell r="AS185"/>
          <cell r="AT185"/>
          <cell r="AU185"/>
          <cell r="AV185"/>
          <cell r="AW185"/>
          <cell r="AX185"/>
          <cell r="AY185"/>
          <cell r="AZ185"/>
          <cell r="BA185"/>
          <cell r="BB185"/>
          <cell r="BC185"/>
          <cell r="BD185"/>
          <cell r="BE185"/>
          <cell r="BF185"/>
          <cell r="BG185"/>
          <cell r="BH185"/>
          <cell r="BI185"/>
          <cell r="BJ185"/>
          <cell r="BK185"/>
          <cell r="BL185"/>
          <cell r="BM185"/>
          <cell r="BN185"/>
          <cell r="BO185"/>
          <cell r="BP185"/>
          <cell r="BQ185"/>
          <cell r="BR185"/>
          <cell r="BS185"/>
          <cell r="BT185"/>
          <cell r="BU185"/>
        </row>
        <row r="186">
          <cell r="F186"/>
          <cell r="G186"/>
          <cell r="H186"/>
          <cell r="I186"/>
          <cell r="J186"/>
          <cell r="K186"/>
          <cell r="L186"/>
          <cell r="M186"/>
          <cell r="N186"/>
          <cell r="O186"/>
          <cell r="P186"/>
          <cell r="Q186"/>
          <cell r="R186"/>
          <cell r="S186"/>
          <cell r="T186"/>
          <cell r="U186"/>
        </row>
        <row r="187">
          <cell r="A187"/>
          <cell r="B187" t="str">
            <v>HER-2+ Breast Cancer</v>
          </cell>
          <cell r="C187"/>
          <cell r="D187"/>
          <cell r="E187"/>
          <cell r="F187" t="str">
            <v>2015E</v>
          </cell>
          <cell r="G187" t="str">
            <v>2016A</v>
          </cell>
          <cell r="H187" t="str">
            <v>2017E</v>
          </cell>
          <cell r="I187" t="str">
            <v>2018E</v>
          </cell>
          <cell r="J187" t="str">
            <v>2019E</v>
          </cell>
          <cell r="K187" t="str">
            <v>2020E</v>
          </cell>
          <cell r="L187" t="str">
            <v>2021E</v>
          </cell>
          <cell r="M187" t="str">
            <v>2022E</v>
          </cell>
          <cell r="N187" t="str">
            <v>2023E</v>
          </cell>
          <cell r="O187" t="str">
            <v>2024E</v>
          </cell>
          <cell r="P187" t="str">
            <v>2025E</v>
          </cell>
          <cell r="Q187" t="str">
            <v>2026E</v>
          </cell>
          <cell r="R187" t="str">
            <v>2027E</v>
          </cell>
          <cell r="S187" t="str">
            <v>2028E</v>
          </cell>
          <cell r="T187" t="str">
            <v>2029E</v>
          </cell>
          <cell r="U187" t="str">
            <v>2030E</v>
          </cell>
          <cell r="V187"/>
          <cell r="W187"/>
          <cell r="X187"/>
          <cell r="Y187"/>
          <cell r="Z187"/>
          <cell r="AA187"/>
          <cell r="AB187"/>
          <cell r="AC187"/>
          <cell r="AD187"/>
          <cell r="AE187"/>
          <cell r="AF187"/>
          <cell r="AG187"/>
          <cell r="AH187"/>
          <cell r="AI187"/>
          <cell r="AJ187"/>
          <cell r="AK187"/>
          <cell r="AL187"/>
          <cell r="AM187"/>
          <cell r="AN187"/>
          <cell r="AO187"/>
          <cell r="AP187"/>
          <cell r="AQ187"/>
          <cell r="AR187"/>
          <cell r="AS187"/>
          <cell r="AT187"/>
          <cell r="AU187"/>
          <cell r="AV187"/>
          <cell r="AW187"/>
          <cell r="AX187"/>
          <cell r="AY187"/>
          <cell r="AZ187"/>
          <cell r="BA187"/>
          <cell r="BB187"/>
          <cell r="BC187"/>
          <cell r="BD187"/>
          <cell r="BE187"/>
          <cell r="BF187"/>
          <cell r="BG187"/>
          <cell r="BH187"/>
          <cell r="BI187"/>
          <cell r="BJ187"/>
          <cell r="BK187"/>
          <cell r="BL187"/>
          <cell r="BM187"/>
          <cell r="BN187"/>
          <cell r="BO187"/>
          <cell r="BP187"/>
          <cell r="BQ187"/>
          <cell r="BR187"/>
          <cell r="BS187"/>
          <cell r="BT187"/>
          <cell r="BU187"/>
        </row>
        <row r="188">
          <cell r="B188" t="str">
            <v>Probability of Success</v>
          </cell>
          <cell r="C188"/>
          <cell r="D188"/>
          <cell r="E188"/>
          <cell r="F188"/>
          <cell r="G188"/>
          <cell r="H188"/>
          <cell r="I188"/>
          <cell r="J188"/>
          <cell r="K188"/>
          <cell r="L188"/>
          <cell r="M188"/>
          <cell r="N188"/>
          <cell r="O188"/>
          <cell r="P188"/>
          <cell r="Q188"/>
          <cell r="R188"/>
          <cell r="S188"/>
          <cell r="T188"/>
          <cell r="U188"/>
        </row>
        <row r="189">
          <cell r="B189">
            <v>0.5</v>
          </cell>
          <cell r="C189"/>
          <cell r="D189"/>
          <cell r="E189"/>
          <cell r="F189"/>
          <cell r="G189"/>
          <cell r="H189"/>
          <cell r="I189"/>
          <cell r="J189"/>
          <cell r="K189"/>
          <cell r="L189"/>
          <cell r="M189"/>
          <cell r="N189"/>
          <cell r="O189"/>
          <cell r="P189"/>
          <cell r="Q189"/>
          <cell r="R189"/>
          <cell r="S189"/>
          <cell r="T189"/>
          <cell r="U189"/>
        </row>
        <row r="190">
          <cell r="F190"/>
          <cell r="G190"/>
          <cell r="H190"/>
          <cell r="I190"/>
          <cell r="J190"/>
          <cell r="K190"/>
          <cell r="L190"/>
          <cell r="M190"/>
          <cell r="N190"/>
          <cell r="O190"/>
          <cell r="P190"/>
          <cell r="Q190"/>
          <cell r="R190"/>
          <cell r="S190"/>
          <cell r="T190"/>
          <cell r="U190"/>
        </row>
        <row r="191">
          <cell r="B191" t="str">
            <v>Breast cancer annual incidence</v>
          </cell>
          <cell r="F191" t="e">
            <v>#REF!</v>
          </cell>
          <cell r="G191" t="e">
            <v>#REF!</v>
          </cell>
          <cell r="H191" t="e">
            <v>#REF!</v>
          </cell>
          <cell r="I191" t="e">
            <v>#REF!</v>
          </cell>
          <cell r="J191" t="e">
            <v>#REF!</v>
          </cell>
          <cell r="K191" t="e">
            <v>#REF!</v>
          </cell>
          <cell r="L191" t="e">
            <v>#REF!</v>
          </cell>
          <cell r="M191" t="e">
            <v>#REF!</v>
          </cell>
          <cell r="N191" t="e">
            <v>#REF!</v>
          </cell>
          <cell r="O191" t="e">
            <v>#REF!</v>
          </cell>
          <cell r="P191" t="e">
            <v>#REF!</v>
          </cell>
          <cell r="Q191" t="e">
            <v>#REF!</v>
          </cell>
          <cell r="R191" t="e">
            <v>#REF!</v>
          </cell>
          <cell r="S191" t="e">
            <v>#REF!</v>
          </cell>
          <cell r="T191" t="e">
            <v>#REF!</v>
          </cell>
          <cell r="U191" t="e">
            <v>#REF!</v>
          </cell>
        </row>
        <row r="192">
          <cell r="B192" t="str">
            <v>growth</v>
          </cell>
          <cell r="F192">
            <v>0.02</v>
          </cell>
          <cell r="G192">
            <v>0.02</v>
          </cell>
          <cell r="H192">
            <v>0.02</v>
          </cell>
          <cell r="I192">
            <v>0.02</v>
          </cell>
          <cell r="J192">
            <v>0.02</v>
          </cell>
          <cell r="K192">
            <v>0.02</v>
          </cell>
          <cell r="L192">
            <v>0.02</v>
          </cell>
          <cell r="M192">
            <v>0.02</v>
          </cell>
          <cell r="N192">
            <v>0.02</v>
          </cell>
          <cell r="O192">
            <v>0.02</v>
          </cell>
          <cell r="P192">
            <v>0.02</v>
          </cell>
          <cell r="Q192">
            <v>0.02</v>
          </cell>
          <cell r="R192">
            <v>0.02</v>
          </cell>
          <cell r="S192">
            <v>0.02</v>
          </cell>
          <cell r="T192">
            <v>0.02</v>
          </cell>
          <cell r="U192">
            <v>0.02</v>
          </cell>
        </row>
        <row r="193">
          <cell r="B193" t="str">
            <v>% HER2+ BC</v>
          </cell>
          <cell r="F193">
            <v>0.25</v>
          </cell>
          <cell r="G193">
            <v>0.25</v>
          </cell>
          <cell r="H193">
            <v>0.25</v>
          </cell>
          <cell r="I193">
            <v>0.25</v>
          </cell>
          <cell r="J193">
            <v>0.25</v>
          </cell>
          <cell r="K193">
            <v>0.25</v>
          </cell>
          <cell r="L193">
            <v>0.25</v>
          </cell>
          <cell r="M193">
            <v>0.25</v>
          </cell>
          <cell r="N193">
            <v>0.25</v>
          </cell>
          <cell r="O193">
            <v>0.25</v>
          </cell>
          <cell r="P193">
            <v>0.25</v>
          </cell>
          <cell r="Q193">
            <v>0.25</v>
          </cell>
          <cell r="R193">
            <v>0.25</v>
          </cell>
          <cell r="S193">
            <v>0.25</v>
          </cell>
          <cell r="T193">
            <v>0.25</v>
          </cell>
          <cell r="U193">
            <v>0.25</v>
          </cell>
        </row>
        <row r="194">
          <cell r="B194" t="str">
            <v>% Advanced BC (Stage III or IV)</v>
          </cell>
          <cell r="F194" t="e">
            <v>#REF!</v>
          </cell>
          <cell r="G194" t="e">
            <v>#REF!</v>
          </cell>
          <cell r="H194" t="e">
            <v>#REF!</v>
          </cell>
          <cell r="I194" t="e">
            <v>#REF!</v>
          </cell>
          <cell r="J194" t="e">
            <v>#REF!</v>
          </cell>
          <cell r="K194" t="e">
            <v>#REF!</v>
          </cell>
          <cell r="L194" t="e">
            <v>#REF!</v>
          </cell>
          <cell r="M194" t="e">
            <v>#REF!</v>
          </cell>
          <cell r="N194" t="e">
            <v>#REF!</v>
          </cell>
          <cell r="O194" t="e">
            <v>#REF!</v>
          </cell>
          <cell r="P194" t="e">
            <v>#REF!</v>
          </cell>
          <cell r="Q194" t="e">
            <v>#REF!</v>
          </cell>
          <cell r="R194" t="e">
            <v>#REF!</v>
          </cell>
          <cell r="S194" t="e">
            <v>#REF!</v>
          </cell>
          <cell r="T194" t="e">
            <v>#REF!</v>
          </cell>
          <cell r="U194" t="e">
            <v>#REF!</v>
          </cell>
        </row>
        <row r="195">
          <cell r="B195" t="str">
            <v>Patients with advanced metastatic HER2+ BC</v>
          </cell>
          <cell r="F195" t="e">
            <v>#REF!</v>
          </cell>
          <cell r="G195" t="e">
            <v>#REF!</v>
          </cell>
          <cell r="H195" t="e">
            <v>#REF!</v>
          </cell>
          <cell r="I195" t="e">
            <v>#REF!</v>
          </cell>
          <cell r="J195" t="e">
            <v>#REF!</v>
          </cell>
          <cell r="K195" t="e">
            <v>#REF!</v>
          </cell>
          <cell r="L195" t="e">
            <v>#REF!</v>
          </cell>
          <cell r="M195" t="e">
            <v>#REF!</v>
          </cell>
          <cell r="N195" t="e">
            <v>#REF!</v>
          </cell>
          <cell r="O195" t="e">
            <v>#REF!</v>
          </cell>
          <cell r="P195" t="e">
            <v>#REF!</v>
          </cell>
          <cell r="Q195" t="e">
            <v>#REF!</v>
          </cell>
          <cell r="R195" t="e">
            <v>#REF!</v>
          </cell>
          <cell r="S195" t="e">
            <v>#REF!</v>
          </cell>
          <cell r="T195" t="e">
            <v>#REF!</v>
          </cell>
          <cell r="U195" t="e">
            <v>#REF!</v>
          </cell>
        </row>
        <row r="196">
          <cell r="F196"/>
          <cell r="G196"/>
          <cell r="H196"/>
          <cell r="I196"/>
          <cell r="J196"/>
          <cell r="K196"/>
          <cell r="L196"/>
          <cell r="M196"/>
          <cell r="N196"/>
          <cell r="O196"/>
          <cell r="P196"/>
          <cell r="Q196"/>
          <cell r="R196"/>
          <cell r="S196"/>
          <cell r="T196"/>
          <cell r="U196"/>
        </row>
        <row r="197">
          <cell r="B197" t="str">
            <v>First line Therapy</v>
          </cell>
          <cell r="C197"/>
          <cell r="D197"/>
          <cell r="E197"/>
          <cell r="F197"/>
          <cell r="G197"/>
          <cell r="H197"/>
          <cell r="I197"/>
          <cell r="J197"/>
          <cell r="K197"/>
          <cell r="L197"/>
          <cell r="M197"/>
          <cell r="N197"/>
          <cell r="O197"/>
          <cell r="P197"/>
          <cell r="Q197"/>
          <cell r="R197"/>
          <cell r="S197"/>
          <cell r="T197"/>
          <cell r="U197"/>
        </row>
        <row r="198">
          <cell r="B198" t="str">
            <v>Candidates for first line therapy</v>
          </cell>
          <cell r="F198" t="e">
            <v>#REF!</v>
          </cell>
          <cell r="G198" t="e">
            <v>#REF!</v>
          </cell>
          <cell r="H198" t="e">
            <v>#REF!</v>
          </cell>
          <cell r="I198" t="e">
            <v>#REF!</v>
          </cell>
          <cell r="J198" t="e">
            <v>#REF!</v>
          </cell>
          <cell r="K198" t="e">
            <v>#REF!</v>
          </cell>
          <cell r="L198" t="e">
            <v>#REF!</v>
          </cell>
          <cell r="M198" t="e">
            <v>#REF!</v>
          </cell>
          <cell r="N198" t="e">
            <v>#REF!</v>
          </cell>
          <cell r="O198" t="e">
            <v>#REF!</v>
          </cell>
          <cell r="P198" t="e">
            <v>#REF!</v>
          </cell>
          <cell r="Q198" t="e">
            <v>#REF!</v>
          </cell>
          <cell r="R198" t="e">
            <v>#REF!</v>
          </cell>
          <cell r="S198" t="e">
            <v>#REF!</v>
          </cell>
          <cell r="T198" t="e">
            <v>#REF!</v>
          </cell>
          <cell r="U198" t="e">
            <v>#REF!</v>
          </cell>
        </row>
        <row r="199">
          <cell r="B199" t="str">
            <v>% patients</v>
          </cell>
          <cell r="F199">
            <v>0.33</v>
          </cell>
          <cell r="G199">
            <v>0.33</v>
          </cell>
          <cell r="H199">
            <v>0.33</v>
          </cell>
          <cell r="I199">
            <v>0.33</v>
          </cell>
          <cell r="J199">
            <v>0.33</v>
          </cell>
          <cell r="K199">
            <v>0.33</v>
          </cell>
          <cell r="L199">
            <v>0.33</v>
          </cell>
          <cell r="M199">
            <v>0.33</v>
          </cell>
          <cell r="N199">
            <v>0.33</v>
          </cell>
          <cell r="O199">
            <v>0.33</v>
          </cell>
          <cell r="P199">
            <v>0.33</v>
          </cell>
          <cell r="Q199">
            <v>0.33</v>
          </cell>
          <cell r="R199">
            <v>0.33</v>
          </cell>
          <cell r="S199">
            <v>0.33</v>
          </cell>
          <cell r="T199">
            <v>0.33</v>
          </cell>
          <cell r="U199">
            <v>0.33</v>
          </cell>
        </row>
        <row r="200">
          <cell r="B200" t="str">
            <v>First line patients taking Epacadostat</v>
          </cell>
          <cell r="F200" t="e">
            <v>#REF!</v>
          </cell>
          <cell r="G200" t="e">
            <v>#REF!</v>
          </cell>
          <cell r="H200" t="e">
            <v>#REF!</v>
          </cell>
          <cell r="I200" t="e">
            <v>#REF!</v>
          </cell>
          <cell r="J200" t="e">
            <v>#REF!</v>
          </cell>
          <cell r="K200" t="e">
            <v>#REF!</v>
          </cell>
          <cell r="L200" t="e">
            <v>#REF!</v>
          </cell>
          <cell r="M200" t="e">
            <v>#REF!</v>
          </cell>
          <cell r="N200" t="e">
            <v>#REF!</v>
          </cell>
          <cell r="O200" t="e">
            <v>#REF!</v>
          </cell>
          <cell r="P200" t="e">
            <v>#REF!</v>
          </cell>
          <cell r="Q200" t="e">
            <v>#REF!</v>
          </cell>
          <cell r="R200" t="e">
            <v>#REF!</v>
          </cell>
          <cell r="S200" t="e">
            <v>#REF!</v>
          </cell>
          <cell r="T200" t="e">
            <v>#REF!</v>
          </cell>
          <cell r="U200" t="e">
            <v>#REF!</v>
          </cell>
        </row>
        <row r="201">
          <cell r="B201" t="str">
            <v>% epacadostat market share</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row>
        <row r="202">
          <cell r="F202"/>
          <cell r="G202"/>
          <cell r="H202"/>
          <cell r="I202"/>
          <cell r="J202"/>
          <cell r="K202"/>
          <cell r="L202"/>
          <cell r="M202"/>
          <cell r="N202"/>
          <cell r="O202"/>
          <cell r="P202"/>
          <cell r="Q202"/>
          <cell r="R202"/>
          <cell r="S202"/>
          <cell r="T202"/>
          <cell r="U202"/>
        </row>
        <row r="203">
          <cell r="B203" t="str">
            <v>Second Line Therapy</v>
          </cell>
          <cell r="C203"/>
          <cell r="D203"/>
          <cell r="E203"/>
          <cell r="F203"/>
          <cell r="G203"/>
          <cell r="H203"/>
          <cell r="I203"/>
          <cell r="J203"/>
          <cell r="K203"/>
          <cell r="L203"/>
          <cell r="M203"/>
          <cell r="N203"/>
          <cell r="O203"/>
          <cell r="P203"/>
          <cell r="Q203"/>
          <cell r="R203"/>
          <cell r="S203"/>
          <cell r="T203"/>
          <cell r="U203"/>
        </row>
        <row r="204">
          <cell r="B204" t="str">
            <v>Candidates for second line therapy</v>
          </cell>
          <cell r="F204" t="e">
            <v>#REF!</v>
          </cell>
          <cell r="G204" t="e">
            <v>#REF!</v>
          </cell>
          <cell r="H204" t="e">
            <v>#REF!</v>
          </cell>
          <cell r="I204" t="e">
            <v>#REF!</v>
          </cell>
          <cell r="J204" t="e">
            <v>#REF!</v>
          </cell>
          <cell r="K204" t="e">
            <v>#REF!</v>
          </cell>
          <cell r="L204" t="e">
            <v>#REF!</v>
          </cell>
          <cell r="M204" t="e">
            <v>#REF!</v>
          </cell>
          <cell r="N204" t="e">
            <v>#REF!</v>
          </cell>
          <cell r="O204" t="e">
            <v>#REF!</v>
          </cell>
          <cell r="P204" t="e">
            <v>#REF!</v>
          </cell>
          <cell r="Q204" t="e">
            <v>#REF!</v>
          </cell>
          <cell r="R204" t="e">
            <v>#REF!</v>
          </cell>
          <cell r="S204" t="e">
            <v>#REF!</v>
          </cell>
          <cell r="T204" t="e">
            <v>#REF!</v>
          </cell>
          <cell r="U204" t="e">
            <v>#REF!</v>
          </cell>
        </row>
        <row r="205">
          <cell r="B205" t="str">
            <v>% patients</v>
          </cell>
          <cell r="F205">
            <v>0.67</v>
          </cell>
          <cell r="G205">
            <v>0.67</v>
          </cell>
          <cell r="H205">
            <v>0.67</v>
          </cell>
          <cell r="I205">
            <v>0.67</v>
          </cell>
          <cell r="J205">
            <v>0.67</v>
          </cell>
          <cell r="K205">
            <v>0.67</v>
          </cell>
          <cell r="L205">
            <v>0.67</v>
          </cell>
          <cell r="M205">
            <v>0.67</v>
          </cell>
          <cell r="N205">
            <v>0.67</v>
          </cell>
          <cell r="O205">
            <v>0.67</v>
          </cell>
          <cell r="P205">
            <v>0.67</v>
          </cell>
          <cell r="Q205">
            <v>0.67</v>
          </cell>
          <cell r="R205">
            <v>0.67</v>
          </cell>
          <cell r="S205">
            <v>0.67</v>
          </cell>
          <cell r="T205">
            <v>0.67</v>
          </cell>
          <cell r="U205">
            <v>0.67</v>
          </cell>
        </row>
        <row r="206">
          <cell r="B206" t="str">
            <v>Second line patients taking Epacadostat</v>
          </cell>
          <cell r="F206" t="e">
            <v>#REF!</v>
          </cell>
          <cell r="G206" t="e">
            <v>#REF!</v>
          </cell>
          <cell r="H206" t="e">
            <v>#REF!</v>
          </cell>
          <cell r="I206" t="e">
            <v>#REF!</v>
          </cell>
          <cell r="J206" t="e">
            <v>#REF!</v>
          </cell>
          <cell r="K206" t="e">
            <v>#REF!</v>
          </cell>
          <cell r="L206" t="e">
            <v>#REF!</v>
          </cell>
          <cell r="M206" t="e">
            <v>#REF!</v>
          </cell>
          <cell r="N206" t="e">
            <v>#REF!</v>
          </cell>
          <cell r="O206" t="e">
            <v>#REF!</v>
          </cell>
          <cell r="P206" t="e">
            <v>#REF!</v>
          </cell>
          <cell r="Q206" t="e">
            <v>#REF!</v>
          </cell>
          <cell r="R206" t="e">
            <v>#REF!</v>
          </cell>
          <cell r="S206" t="e">
            <v>#REF!</v>
          </cell>
          <cell r="T206" t="e">
            <v>#REF!</v>
          </cell>
          <cell r="U206" t="e">
            <v>#REF!</v>
          </cell>
        </row>
        <row r="207">
          <cell r="B207" t="str">
            <v>% epacadostat market share</v>
          </cell>
          <cell r="F207">
            <v>0</v>
          </cell>
          <cell r="G207">
            <v>0</v>
          </cell>
          <cell r="H207">
            <v>0</v>
          </cell>
          <cell r="I207">
            <v>0</v>
          </cell>
          <cell r="J207">
            <v>0.02</v>
          </cell>
          <cell r="K207">
            <v>0.06</v>
          </cell>
          <cell r="L207">
            <v>0.16</v>
          </cell>
          <cell r="M207">
            <v>0.22</v>
          </cell>
          <cell r="N207">
            <v>0.24</v>
          </cell>
          <cell r="O207">
            <v>0.25</v>
          </cell>
          <cell r="P207">
            <v>0.25</v>
          </cell>
          <cell r="Q207">
            <v>0.25</v>
          </cell>
          <cell r="R207">
            <v>0.25</v>
          </cell>
          <cell r="S207">
            <v>0.25</v>
          </cell>
          <cell r="T207">
            <v>0.25</v>
          </cell>
          <cell r="U207">
            <v>0.25</v>
          </cell>
        </row>
        <row r="208">
          <cell r="F208"/>
          <cell r="G208"/>
          <cell r="H208"/>
          <cell r="I208"/>
          <cell r="J208"/>
          <cell r="K208"/>
          <cell r="L208"/>
          <cell r="M208"/>
          <cell r="N208"/>
          <cell r="O208"/>
          <cell r="P208"/>
          <cell r="Q208"/>
          <cell r="R208"/>
          <cell r="S208"/>
          <cell r="T208"/>
          <cell r="U208"/>
        </row>
        <row r="209">
          <cell r="B209" t="str">
            <v>Avg duration (months)</v>
          </cell>
          <cell r="C209"/>
          <cell r="D209"/>
          <cell r="E209"/>
          <cell r="F209">
            <v>0</v>
          </cell>
          <cell r="G209">
            <v>0</v>
          </cell>
          <cell r="H209">
            <v>0</v>
          </cell>
          <cell r="I209">
            <v>0</v>
          </cell>
          <cell r="J209">
            <v>2</v>
          </cell>
          <cell r="K209">
            <v>5</v>
          </cell>
          <cell r="L209">
            <v>8</v>
          </cell>
          <cell r="M209">
            <v>9</v>
          </cell>
          <cell r="N209">
            <v>9</v>
          </cell>
          <cell r="O209">
            <v>9</v>
          </cell>
          <cell r="P209">
            <v>9</v>
          </cell>
          <cell r="Q209">
            <v>9</v>
          </cell>
          <cell r="R209">
            <v>9</v>
          </cell>
          <cell r="S209">
            <v>9</v>
          </cell>
          <cell r="T209">
            <v>9</v>
          </cell>
          <cell r="U209">
            <v>9</v>
          </cell>
        </row>
        <row r="210">
          <cell r="B210" t="str">
            <v>Compliance</v>
          </cell>
          <cell r="C210"/>
          <cell r="D210"/>
          <cell r="E210"/>
          <cell r="F210">
            <v>0.85</v>
          </cell>
          <cell r="G210">
            <v>0.85</v>
          </cell>
          <cell r="H210">
            <v>0.85</v>
          </cell>
          <cell r="I210">
            <v>0.85</v>
          </cell>
          <cell r="J210">
            <v>0.85</v>
          </cell>
          <cell r="K210">
            <v>0.85</v>
          </cell>
          <cell r="L210">
            <v>0.85</v>
          </cell>
          <cell r="M210">
            <v>0.85</v>
          </cell>
          <cell r="N210">
            <v>0.85</v>
          </cell>
          <cell r="O210">
            <v>0.85</v>
          </cell>
          <cell r="P210">
            <v>0.85</v>
          </cell>
          <cell r="Q210">
            <v>0.85</v>
          </cell>
          <cell r="R210">
            <v>0.85</v>
          </cell>
          <cell r="S210">
            <v>0.85</v>
          </cell>
          <cell r="T210">
            <v>0.85</v>
          </cell>
          <cell r="U210">
            <v>0.85</v>
          </cell>
        </row>
        <row r="211">
          <cell r="B211" t="str">
            <v>Price per course of therapy ($)</v>
          </cell>
          <cell r="C211"/>
          <cell r="D211"/>
          <cell r="E211"/>
          <cell r="F211">
            <v>0</v>
          </cell>
          <cell r="G211">
            <v>0</v>
          </cell>
          <cell r="H211">
            <v>0</v>
          </cell>
          <cell r="I211">
            <v>0</v>
          </cell>
          <cell r="J211">
            <v>11560</v>
          </cell>
          <cell r="K211">
            <v>29478</v>
          </cell>
          <cell r="L211">
            <v>48108.095999999998</v>
          </cell>
          <cell r="M211">
            <v>55204.040160000004</v>
          </cell>
          <cell r="N211">
            <v>56308.120963200003</v>
          </cell>
          <cell r="O211">
            <v>57434.283382463989</v>
          </cell>
          <cell r="P211">
            <v>58582.969050113272</v>
          </cell>
          <cell r="Q211">
            <v>59754.62843111554</v>
          </cell>
          <cell r="R211">
            <v>60949.72099973786</v>
          </cell>
          <cell r="S211">
            <v>62168.715419732616</v>
          </cell>
          <cell r="T211">
            <v>63412.089728127277</v>
          </cell>
          <cell r="U211">
            <v>64680.331522689819</v>
          </cell>
        </row>
        <row r="212">
          <cell r="B212" t="str">
            <v>% Growth y/y</v>
          </cell>
          <cell r="C212"/>
          <cell r="D212"/>
          <cell r="E212"/>
          <cell r="F212"/>
          <cell r="G212" t="str">
            <v>-</v>
          </cell>
          <cell r="H212" t="str">
            <v>-</v>
          </cell>
          <cell r="I212" t="str">
            <v>-</v>
          </cell>
          <cell r="J212" t="str">
            <v>-</v>
          </cell>
          <cell r="K212">
            <v>1.5499999999999998</v>
          </cell>
          <cell r="L212">
            <v>0.6319999999999999</v>
          </cell>
          <cell r="M212">
            <v>0.14750000000000019</v>
          </cell>
          <cell r="N212">
            <v>2.0000000000000018E-2</v>
          </cell>
          <cell r="O212">
            <v>1.9999999999999796E-2</v>
          </cell>
          <cell r="P212">
            <v>2.0000000000000018E-2</v>
          </cell>
          <cell r="Q212">
            <v>2.0000000000000018E-2</v>
          </cell>
          <cell r="R212">
            <v>2.000000000000024E-2</v>
          </cell>
          <cell r="S212">
            <v>2.0000000000000018E-2</v>
          </cell>
          <cell r="T212">
            <v>2.000000000000024E-2</v>
          </cell>
          <cell r="U212">
            <v>2.0000000000000018E-2</v>
          </cell>
        </row>
        <row r="213">
          <cell r="B213"/>
          <cell r="C213"/>
          <cell r="D213"/>
          <cell r="E213"/>
          <cell r="F213"/>
          <cell r="G213"/>
          <cell r="H213"/>
          <cell r="I213"/>
          <cell r="J213"/>
          <cell r="K213"/>
          <cell r="L213"/>
          <cell r="M213"/>
          <cell r="N213"/>
          <cell r="O213"/>
          <cell r="P213"/>
          <cell r="Q213"/>
          <cell r="R213"/>
          <cell r="S213"/>
          <cell r="T213"/>
          <cell r="U213"/>
        </row>
        <row r="214">
          <cell r="A214"/>
          <cell r="B214" t="str">
            <v>Total Epacadostat BC Sales ($mn)</v>
          </cell>
          <cell r="C214"/>
          <cell r="D214"/>
          <cell r="E214"/>
          <cell r="F214" t="e">
            <v>#REF!</v>
          </cell>
          <cell r="G214" t="e">
            <v>#REF!</v>
          </cell>
          <cell r="H214" t="e">
            <v>#REF!</v>
          </cell>
          <cell r="I214" t="e">
            <v>#REF!</v>
          </cell>
          <cell r="J214" t="e">
            <v>#REF!</v>
          </cell>
          <cell r="K214" t="e">
            <v>#REF!</v>
          </cell>
          <cell r="L214" t="e">
            <v>#REF!</v>
          </cell>
          <cell r="M214" t="e">
            <v>#REF!</v>
          </cell>
          <cell r="N214" t="e">
            <v>#REF!</v>
          </cell>
          <cell r="O214" t="e">
            <v>#REF!</v>
          </cell>
          <cell r="P214" t="e">
            <v>#REF!</v>
          </cell>
          <cell r="Q214" t="e">
            <v>#REF!</v>
          </cell>
          <cell r="R214" t="e">
            <v>#REF!</v>
          </cell>
          <cell r="S214" t="e">
            <v>#REF!</v>
          </cell>
          <cell r="T214" t="e">
            <v>#REF!</v>
          </cell>
          <cell r="U214" t="e">
            <v>#REF!</v>
          </cell>
          <cell r="V214"/>
          <cell r="W214"/>
          <cell r="X214"/>
          <cell r="Y214"/>
          <cell r="Z214"/>
          <cell r="AA214"/>
          <cell r="AB214"/>
          <cell r="AC214"/>
          <cell r="AD214"/>
          <cell r="AE214"/>
          <cell r="AF214"/>
          <cell r="AG214"/>
          <cell r="AH214"/>
          <cell r="AI214"/>
          <cell r="AJ214"/>
          <cell r="AK214"/>
          <cell r="AL214"/>
          <cell r="AM214"/>
          <cell r="AN214"/>
          <cell r="AO214"/>
          <cell r="AP214"/>
          <cell r="AQ214"/>
          <cell r="AR214"/>
          <cell r="AS214"/>
          <cell r="AT214"/>
          <cell r="AU214"/>
          <cell r="AV214"/>
          <cell r="AW214"/>
          <cell r="AX214"/>
          <cell r="AY214"/>
          <cell r="AZ214"/>
          <cell r="BA214"/>
          <cell r="BB214"/>
          <cell r="BC214"/>
          <cell r="BD214"/>
          <cell r="BE214"/>
          <cell r="BF214"/>
          <cell r="BG214"/>
          <cell r="BH214"/>
          <cell r="BI214"/>
          <cell r="BJ214"/>
          <cell r="BK214"/>
          <cell r="BL214"/>
          <cell r="BM214"/>
          <cell r="BN214"/>
          <cell r="BO214"/>
          <cell r="BP214"/>
          <cell r="BQ214"/>
          <cell r="BR214"/>
          <cell r="BS214"/>
          <cell r="BT214"/>
          <cell r="BU214"/>
        </row>
        <row r="215">
          <cell r="A215"/>
          <cell r="B215" t="str">
            <v>$ Growth (y/y)</v>
          </cell>
          <cell r="C215"/>
          <cell r="D215"/>
          <cell r="E215"/>
          <cell r="F215"/>
          <cell r="G215" t="str">
            <v>-</v>
          </cell>
          <cell r="H215" t="str">
            <v>-</v>
          </cell>
          <cell r="I215" t="str">
            <v>-</v>
          </cell>
          <cell r="J215" t="str">
            <v>-</v>
          </cell>
          <cell r="K215" t="str">
            <v>-</v>
          </cell>
          <cell r="L215" t="str">
            <v>-</v>
          </cell>
          <cell r="M215" t="str">
            <v>-</v>
          </cell>
          <cell r="N215" t="str">
            <v>-</v>
          </cell>
          <cell r="O215" t="str">
            <v>-</v>
          </cell>
          <cell r="P215" t="str">
            <v>-</v>
          </cell>
          <cell r="Q215" t="str">
            <v>-</v>
          </cell>
          <cell r="R215" t="str">
            <v>-</v>
          </cell>
          <cell r="S215" t="str">
            <v>-</v>
          </cell>
          <cell r="T215" t="str">
            <v>-</v>
          </cell>
          <cell r="U215" t="str">
            <v>-</v>
          </cell>
          <cell r="V215"/>
          <cell r="W215"/>
          <cell r="X215"/>
          <cell r="Y215"/>
          <cell r="Z215"/>
          <cell r="AA215"/>
          <cell r="AB215"/>
          <cell r="AC215"/>
          <cell r="AD215"/>
          <cell r="AE215"/>
          <cell r="AF215"/>
          <cell r="AG215"/>
          <cell r="AH215"/>
          <cell r="AI215"/>
          <cell r="AJ215"/>
          <cell r="AK215"/>
          <cell r="AL215"/>
          <cell r="AM215"/>
          <cell r="AN215"/>
          <cell r="AO215"/>
          <cell r="AP215"/>
          <cell r="AQ215"/>
          <cell r="AR215"/>
          <cell r="AS215"/>
          <cell r="AT215"/>
          <cell r="AU215"/>
          <cell r="AV215"/>
          <cell r="AW215"/>
          <cell r="AX215"/>
          <cell r="AY215"/>
          <cell r="AZ215"/>
          <cell r="BA215"/>
          <cell r="BB215"/>
          <cell r="BC215"/>
          <cell r="BD215"/>
          <cell r="BE215"/>
          <cell r="BF215"/>
          <cell r="BG215"/>
          <cell r="BH215"/>
          <cell r="BI215"/>
          <cell r="BJ215"/>
          <cell r="BK215"/>
          <cell r="BL215"/>
          <cell r="BM215"/>
          <cell r="BN215"/>
          <cell r="BO215"/>
          <cell r="BP215"/>
          <cell r="BQ215"/>
          <cell r="BR215"/>
          <cell r="BS215"/>
          <cell r="BT215"/>
          <cell r="BU215"/>
        </row>
        <row r="216">
          <cell r="F216"/>
          <cell r="G216"/>
          <cell r="H216"/>
          <cell r="I216"/>
          <cell r="J216"/>
          <cell r="K216"/>
          <cell r="L216"/>
          <cell r="M216"/>
          <cell r="N216"/>
          <cell r="O216"/>
          <cell r="P216"/>
          <cell r="Q216"/>
          <cell r="R216"/>
          <cell r="S216"/>
          <cell r="T216"/>
          <cell r="U216"/>
        </row>
        <row r="217">
          <cell r="A217"/>
          <cell r="B217" t="str">
            <v>Recurrent Glioblastoma Multiforme</v>
          </cell>
          <cell r="C217"/>
          <cell r="D217"/>
          <cell r="E217"/>
          <cell r="F217" t="str">
            <v>2015E</v>
          </cell>
          <cell r="G217" t="str">
            <v>2016E</v>
          </cell>
          <cell r="H217" t="str">
            <v>2017E</v>
          </cell>
          <cell r="I217" t="str">
            <v>2018E</v>
          </cell>
          <cell r="J217" t="str">
            <v>2019E</v>
          </cell>
          <cell r="K217" t="str">
            <v>2020E</v>
          </cell>
          <cell r="L217" t="str">
            <v>2021E</v>
          </cell>
          <cell r="M217" t="str">
            <v>2022E</v>
          </cell>
          <cell r="N217" t="str">
            <v>2023E</v>
          </cell>
          <cell r="O217" t="str">
            <v>2024E</v>
          </cell>
          <cell r="P217" t="str">
            <v>2025E</v>
          </cell>
          <cell r="Q217" t="str">
            <v>2026E</v>
          </cell>
          <cell r="R217" t="str">
            <v>2027E</v>
          </cell>
          <cell r="S217" t="str">
            <v>2028E</v>
          </cell>
          <cell r="T217" t="str">
            <v>2029E</v>
          </cell>
          <cell r="U217" t="str">
            <v>2030E</v>
          </cell>
          <cell r="V217"/>
          <cell r="W217"/>
          <cell r="X217"/>
          <cell r="Y217"/>
          <cell r="Z217"/>
          <cell r="AA217"/>
          <cell r="AB217"/>
          <cell r="AC217"/>
          <cell r="AD217"/>
          <cell r="AE217"/>
          <cell r="AF217"/>
          <cell r="AG217"/>
          <cell r="AH217"/>
          <cell r="AI217"/>
          <cell r="AJ217"/>
          <cell r="AK217"/>
          <cell r="AL217"/>
          <cell r="AM217"/>
          <cell r="AN217"/>
          <cell r="AO217"/>
          <cell r="AP217"/>
          <cell r="AQ217"/>
          <cell r="AR217"/>
          <cell r="AS217"/>
          <cell r="AT217"/>
          <cell r="AU217"/>
          <cell r="AV217"/>
          <cell r="AW217"/>
          <cell r="AX217"/>
          <cell r="AY217"/>
          <cell r="AZ217"/>
          <cell r="BA217"/>
          <cell r="BB217"/>
          <cell r="BC217"/>
          <cell r="BD217"/>
          <cell r="BE217"/>
          <cell r="BF217"/>
          <cell r="BG217"/>
          <cell r="BH217"/>
          <cell r="BI217"/>
          <cell r="BJ217"/>
          <cell r="BK217"/>
          <cell r="BL217"/>
          <cell r="BM217"/>
          <cell r="BN217"/>
          <cell r="BO217"/>
          <cell r="BP217"/>
          <cell r="BQ217"/>
          <cell r="BR217"/>
          <cell r="BS217"/>
          <cell r="BT217"/>
          <cell r="BU217"/>
        </row>
        <row r="218">
          <cell r="B218" t="str">
            <v>Probability of Success</v>
          </cell>
          <cell r="C218"/>
          <cell r="D218"/>
          <cell r="E218"/>
          <cell r="F218"/>
          <cell r="G218"/>
          <cell r="H218"/>
          <cell r="I218"/>
          <cell r="J218"/>
          <cell r="K218"/>
          <cell r="L218"/>
          <cell r="M218"/>
          <cell r="N218"/>
          <cell r="O218"/>
          <cell r="P218"/>
          <cell r="Q218"/>
          <cell r="R218"/>
          <cell r="S218"/>
          <cell r="T218"/>
          <cell r="U218"/>
        </row>
        <row r="219">
          <cell r="B219">
            <v>0.3</v>
          </cell>
          <cell r="C219"/>
          <cell r="D219"/>
          <cell r="E219"/>
          <cell r="F219"/>
          <cell r="G219"/>
          <cell r="H219"/>
          <cell r="I219"/>
          <cell r="J219"/>
          <cell r="K219"/>
          <cell r="L219"/>
          <cell r="M219"/>
          <cell r="N219"/>
          <cell r="O219"/>
          <cell r="P219"/>
          <cell r="Q219"/>
          <cell r="R219"/>
          <cell r="S219"/>
          <cell r="T219"/>
          <cell r="U219"/>
        </row>
        <row r="220">
          <cell r="F220"/>
          <cell r="G220"/>
          <cell r="H220"/>
          <cell r="I220"/>
          <cell r="J220"/>
          <cell r="K220"/>
          <cell r="L220"/>
          <cell r="M220"/>
          <cell r="N220"/>
          <cell r="O220"/>
          <cell r="P220"/>
          <cell r="Q220"/>
          <cell r="R220"/>
          <cell r="S220"/>
          <cell r="T220"/>
          <cell r="U220"/>
        </row>
        <row r="221">
          <cell r="B221" t="str">
            <v>Glioblastoma annual incidence</v>
          </cell>
          <cell r="C221"/>
          <cell r="D221"/>
          <cell r="E221"/>
          <cell r="F221">
            <v>12.841813842539104</v>
          </cell>
          <cell r="G221">
            <v>12.842327515092805</v>
          </cell>
          <cell r="H221">
            <v>12.842841208193409</v>
          </cell>
          <cell r="I221">
            <v>12.843354921841737</v>
          </cell>
          <cell r="J221">
            <v>12.843868656038611</v>
          </cell>
          <cell r="K221">
            <v>12.844382410784853</v>
          </cell>
          <cell r="L221">
            <v>12.844896186081284</v>
          </cell>
          <cell r="M221">
            <v>12.845409981928729</v>
          </cell>
          <cell r="N221">
            <v>12.845923798328005</v>
          </cell>
          <cell r="O221">
            <v>12.846437635279939</v>
          </cell>
          <cell r="P221">
            <v>12.846951492785351</v>
          </cell>
          <cell r="Q221">
            <v>12.847465370845063</v>
          </cell>
          <cell r="R221">
            <v>12.847979269459897</v>
          </cell>
          <cell r="S221">
            <v>12.848493188630675</v>
          </cell>
          <cell r="T221">
            <v>12.84900712835822</v>
          </cell>
          <cell r="U221">
            <v>12.849521088643355</v>
          </cell>
        </row>
        <row r="222">
          <cell r="B222" t="str">
            <v>Incidence rate</v>
          </cell>
          <cell r="F222">
            <v>4.0000000000000003E-5</v>
          </cell>
          <cell r="G222">
            <v>4.0000000000000003E-5</v>
          </cell>
          <cell r="H222">
            <v>4.0000000000000003E-5</v>
          </cell>
          <cell r="I222">
            <v>4.0000000000000003E-5</v>
          </cell>
          <cell r="J222">
            <v>4.0000000000000003E-5</v>
          </cell>
          <cell r="K222">
            <v>4.0000000000000003E-5</v>
          </cell>
          <cell r="L222">
            <v>4.0000000000000003E-5</v>
          </cell>
          <cell r="M222">
            <v>4.0000000000000003E-5</v>
          </cell>
          <cell r="N222">
            <v>4.0000000000000003E-5</v>
          </cell>
          <cell r="O222">
            <v>4.0000000000000003E-5</v>
          </cell>
          <cell r="P222">
            <v>4.0000000000000003E-5</v>
          </cell>
          <cell r="Q222">
            <v>4.0000000000000003E-5</v>
          </cell>
          <cell r="R222">
            <v>4.0000000000000003E-5</v>
          </cell>
          <cell r="S222">
            <v>4.0000000000000003E-5</v>
          </cell>
          <cell r="T222">
            <v>4.0000000000000003E-5</v>
          </cell>
          <cell r="U222">
            <v>4.0000000000000003E-5</v>
          </cell>
        </row>
        <row r="223">
          <cell r="B223" t="str">
            <v>% with recurrence</v>
          </cell>
          <cell r="F223">
            <v>0.9</v>
          </cell>
          <cell r="G223">
            <v>0.9</v>
          </cell>
          <cell r="H223">
            <v>0.9</v>
          </cell>
          <cell r="I223">
            <v>0.9</v>
          </cell>
          <cell r="J223">
            <v>0.9</v>
          </cell>
          <cell r="K223">
            <v>0.9</v>
          </cell>
          <cell r="L223">
            <v>0.9</v>
          </cell>
          <cell r="M223">
            <v>0.9</v>
          </cell>
          <cell r="N223">
            <v>0.9</v>
          </cell>
          <cell r="O223">
            <v>0.9</v>
          </cell>
          <cell r="P223">
            <v>0.9</v>
          </cell>
          <cell r="Q223">
            <v>0.9</v>
          </cell>
          <cell r="R223">
            <v>0.9</v>
          </cell>
          <cell r="S223">
            <v>0.9</v>
          </cell>
          <cell r="T223">
            <v>0.9</v>
          </cell>
          <cell r="U223">
            <v>0.9</v>
          </cell>
        </row>
        <row r="224">
          <cell r="B224" t="str">
            <v>Recurrent glioblastoma patients</v>
          </cell>
          <cell r="F224">
            <v>11.557632458285193</v>
          </cell>
          <cell r="G224">
            <v>11.558094763583524</v>
          </cell>
          <cell r="H224">
            <v>11.558557087374069</v>
          </cell>
          <cell r="I224">
            <v>11.559019429657564</v>
          </cell>
          <cell r="J224">
            <v>11.55948179043475</v>
          </cell>
          <cell r="K224">
            <v>11.559944169706368</v>
          </cell>
          <cell r="L224">
            <v>11.560406567473155</v>
          </cell>
          <cell r="M224">
            <v>11.560868983735856</v>
          </cell>
          <cell r="N224">
            <v>11.561331418495206</v>
          </cell>
          <cell r="O224">
            <v>11.561793871751945</v>
          </cell>
          <cell r="P224">
            <v>11.562256343506816</v>
          </cell>
          <cell r="Q224">
            <v>11.562718833760556</v>
          </cell>
          <cell r="R224">
            <v>11.563181342513907</v>
          </cell>
          <cell r="S224">
            <v>11.563643869767608</v>
          </cell>
          <cell r="T224">
            <v>11.564106415522399</v>
          </cell>
          <cell r="U224">
            <v>11.56456897977902</v>
          </cell>
        </row>
        <row r="225">
          <cell r="F225"/>
          <cell r="G225"/>
          <cell r="H225"/>
          <cell r="I225"/>
          <cell r="J225"/>
          <cell r="K225"/>
          <cell r="L225"/>
          <cell r="M225"/>
          <cell r="N225"/>
          <cell r="O225"/>
          <cell r="P225"/>
          <cell r="Q225"/>
          <cell r="R225"/>
          <cell r="S225"/>
          <cell r="T225"/>
          <cell r="U225"/>
        </row>
        <row r="226">
          <cell r="B226" t="str">
            <v>Treated Patients</v>
          </cell>
          <cell r="C226"/>
          <cell r="D226"/>
          <cell r="E226"/>
          <cell r="F226"/>
          <cell r="G226"/>
          <cell r="H226"/>
          <cell r="I226"/>
          <cell r="J226"/>
          <cell r="K226"/>
          <cell r="L226"/>
          <cell r="M226"/>
          <cell r="N226"/>
          <cell r="O226"/>
          <cell r="P226"/>
          <cell r="Q226"/>
          <cell r="R226"/>
          <cell r="S226"/>
          <cell r="T226"/>
          <cell r="U226"/>
        </row>
        <row r="227">
          <cell r="B227" t="str">
            <v>Candidates for therapy</v>
          </cell>
          <cell r="F227">
            <v>9.2461059666281553</v>
          </cell>
          <cell r="G227">
            <v>9.2464758108668192</v>
          </cell>
          <cell r="H227">
            <v>9.2468456698992565</v>
          </cell>
          <cell r="I227">
            <v>9.2472155437260515</v>
          </cell>
          <cell r="J227">
            <v>9.2475854323478011</v>
          </cell>
          <cell r="K227">
            <v>9.247955335765095</v>
          </cell>
          <cell r="L227">
            <v>9.2483252539785248</v>
          </cell>
          <cell r="M227">
            <v>9.2486951869886855</v>
          </cell>
          <cell r="N227">
            <v>9.2490651347961652</v>
          </cell>
          <cell r="O227">
            <v>9.2494350974015571</v>
          </cell>
          <cell r="P227">
            <v>9.2498050748054528</v>
          </cell>
          <cell r="Q227">
            <v>9.2501750670084455</v>
          </cell>
          <cell r="R227">
            <v>9.2505450740111268</v>
          </cell>
          <cell r="S227">
            <v>9.2509150958140864</v>
          </cell>
          <cell r="T227">
            <v>9.2512851324179195</v>
          </cell>
          <cell r="U227">
            <v>9.2516551838232157</v>
          </cell>
        </row>
        <row r="228">
          <cell r="B228" t="str">
            <v>% patients</v>
          </cell>
          <cell r="F228">
            <v>0.8</v>
          </cell>
          <cell r="G228">
            <v>0.8</v>
          </cell>
          <cell r="H228">
            <v>0.8</v>
          </cell>
          <cell r="I228">
            <v>0.8</v>
          </cell>
          <cell r="J228">
            <v>0.8</v>
          </cell>
          <cell r="K228">
            <v>0.8</v>
          </cell>
          <cell r="L228">
            <v>0.8</v>
          </cell>
          <cell r="M228">
            <v>0.8</v>
          </cell>
          <cell r="N228">
            <v>0.8</v>
          </cell>
          <cell r="O228">
            <v>0.8</v>
          </cell>
          <cell r="P228">
            <v>0.8</v>
          </cell>
          <cell r="Q228">
            <v>0.8</v>
          </cell>
          <cell r="R228">
            <v>0.8</v>
          </cell>
          <cell r="S228">
            <v>0.8</v>
          </cell>
          <cell r="T228">
            <v>0.8</v>
          </cell>
          <cell r="U228">
            <v>0.8</v>
          </cell>
        </row>
        <row r="229">
          <cell r="B229" t="str">
            <v>Patients taking Epacadostat</v>
          </cell>
          <cell r="F229">
            <v>0</v>
          </cell>
          <cell r="G229">
            <v>0</v>
          </cell>
          <cell r="H229">
            <v>0</v>
          </cell>
          <cell r="I229">
            <v>0</v>
          </cell>
          <cell r="J229">
            <v>0</v>
          </cell>
          <cell r="K229">
            <v>0</v>
          </cell>
          <cell r="L229">
            <v>0.27744975761935575</v>
          </cell>
          <cell r="M229">
            <v>0.92486951869886858</v>
          </cell>
          <cell r="N229">
            <v>1.5723410729153482</v>
          </cell>
          <cell r="O229">
            <v>2.2198644233763738</v>
          </cell>
          <cell r="P229">
            <v>2.7749415224416358</v>
          </cell>
          <cell r="Q229">
            <v>3.0525577721127872</v>
          </cell>
          <cell r="R229">
            <v>3.0526798744236721</v>
          </cell>
          <cell r="S229">
            <v>3.0528019816186487</v>
          </cell>
          <cell r="T229">
            <v>3.0529240936979134</v>
          </cell>
          <cell r="U229">
            <v>3.0530462106616612</v>
          </cell>
        </row>
        <row r="230">
          <cell r="B230" t="str">
            <v>% epacadostat market share</v>
          </cell>
          <cell r="F230">
            <v>0</v>
          </cell>
          <cell r="G230">
            <v>0</v>
          </cell>
          <cell r="H230">
            <v>0</v>
          </cell>
          <cell r="I230">
            <v>0</v>
          </cell>
          <cell r="J230">
            <v>0</v>
          </cell>
          <cell r="K230">
            <v>0</v>
          </cell>
          <cell r="L230">
            <v>0.03</v>
          </cell>
          <cell r="M230">
            <v>0.1</v>
          </cell>
          <cell r="N230">
            <v>0.17</v>
          </cell>
          <cell r="O230">
            <v>0.24</v>
          </cell>
          <cell r="P230">
            <v>0.3</v>
          </cell>
          <cell r="Q230">
            <v>0.33</v>
          </cell>
          <cell r="R230">
            <v>0.33</v>
          </cell>
          <cell r="S230">
            <v>0.33</v>
          </cell>
          <cell r="T230">
            <v>0.33</v>
          </cell>
          <cell r="U230">
            <v>0.33</v>
          </cell>
        </row>
        <row r="231">
          <cell r="F231"/>
          <cell r="G231"/>
          <cell r="H231"/>
          <cell r="I231"/>
          <cell r="J231"/>
          <cell r="K231"/>
          <cell r="L231"/>
          <cell r="M231"/>
          <cell r="N231"/>
          <cell r="O231"/>
          <cell r="P231"/>
          <cell r="Q231"/>
          <cell r="R231"/>
          <cell r="S231"/>
          <cell r="T231"/>
          <cell r="U231"/>
        </row>
        <row r="232">
          <cell r="B232" t="str">
            <v>Avg duration (months)</v>
          </cell>
          <cell r="C232"/>
          <cell r="D232"/>
          <cell r="E232"/>
          <cell r="F232">
            <v>0</v>
          </cell>
          <cell r="G232">
            <v>0</v>
          </cell>
          <cell r="H232">
            <v>0</v>
          </cell>
          <cell r="I232">
            <v>0</v>
          </cell>
          <cell r="J232">
            <v>0</v>
          </cell>
          <cell r="K232">
            <v>2</v>
          </cell>
          <cell r="L232">
            <v>4</v>
          </cell>
          <cell r="M232">
            <v>5</v>
          </cell>
          <cell r="N232">
            <v>5</v>
          </cell>
          <cell r="O232">
            <v>5</v>
          </cell>
          <cell r="P232">
            <v>5</v>
          </cell>
          <cell r="Q232">
            <v>5</v>
          </cell>
          <cell r="R232">
            <v>5</v>
          </cell>
          <cell r="S232">
            <v>5</v>
          </cell>
          <cell r="T232">
            <v>5</v>
          </cell>
          <cell r="U232">
            <v>5</v>
          </cell>
        </row>
        <row r="233">
          <cell r="B233" t="str">
            <v>Compliance</v>
          </cell>
          <cell r="C233"/>
          <cell r="D233"/>
          <cell r="E233"/>
          <cell r="F233">
            <v>0.85</v>
          </cell>
          <cell r="G233">
            <v>0.85</v>
          </cell>
          <cell r="H233">
            <v>0.85</v>
          </cell>
          <cell r="I233">
            <v>0.85</v>
          </cell>
          <cell r="J233">
            <v>0.85</v>
          </cell>
          <cell r="K233">
            <v>0.85</v>
          </cell>
          <cell r="L233">
            <v>0.85</v>
          </cell>
          <cell r="M233">
            <v>0.85</v>
          </cell>
          <cell r="N233">
            <v>0.85</v>
          </cell>
          <cell r="O233">
            <v>0.85</v>
          </cell>
          <cell r="P233">
            <v>0.85</v>
          </cell>
          <cell r="Q233">
            <v>0.85</v>
          </cell>
          <cell r="R233">
            <v>0.85</v>
          </cell>
          <cell r="S233">
            <v>0.85</v>
          </cell>
          <cell r="T233">
            <v>0.85</v>
          </cell>
          <cell r="U233">
            <v>0.85</v>
          </cell>
        </row>
        <row r="234">
          <cell r="B234" t="str">
            <v>Price per course of therapy ($)</v>
          </cell>
          <cell r="C234"/>
          <cell r="D234"/>
          <cell r="E234"/>
          <cell r="F234">
            <v>0</v>
          </cell>
          <cell r="G234">
            <v>0</v>
          </cell>
          <cell r="H234">
            <v>0</v>
          </cell>
          <cell r="I234">
            <v>0</v>
          </cell>
          <cell r="J234">
            <v>0</v>
          </cell>
          <cell r="K234">
            <v>11791.199999999999</v>
          </cell>
          <cell r="L234">
            <v>24054.047999999999</v>
          </cell>
          <cell r="M234">
            <v>30668.911200000002</v>
          </cell>
          <cell r="N234">
            <v>31282.289424000002</v>
          </cell>
          <cell r="O234">
            <v>31907.935212479999</v>
          </cell>
          <cell r="P234">
            <v>32546.093916729595</v>
          </cell>
          <cell r="Q234">
            <v>33197.015795064188</v>
          </cell>
          <cell r="R234">
            <v>33860.956110965482</v>
          </cell>
          <cell r="S234">
            <v>34538.175233184789</v>
          </cell>
          <cell r="T234">
            <v>35228.93873784849</v>
          </cell>
          <cell r="U234">
            <v>35933.51751260546</v>
          </cell>
        </row>
        <row r="235">
          <cell r="B235" t="str">
            <v>% Growth y/y</v>
          </cell>
          <cell r="C235"/>
          <cell r="D235"/>
          <cell r="E235"/>
          <cell r="F235"/>
          <cell r="G235" t="str">
            <v>-</v>
          </cell>
          <cell r="H235" t="str">
            <v>-</v>
          </cell>
          <cell r="I235" t="str">
            <v>-</v>
          </cell>
          <cell r="J235" t="str">
            <v>-</v>
          </cell>
          <cell r="K235" t="str">
            <v>-</v>
          </cell>
          <cell r="L235">
            <v>1.04</v>
          </cell>
          <cell r="M235">
            <v>0.27500000000000013</v>
          </cell>
          <cell r="N235">
            <v>2.0000000000000018E-2</v>
          </cell>
          <cell r="O235">
            <v>1.9999999999999796E-2</v>
          </cell>
          <cell r="P235">
            <v>1.9999999999999796E-2</v>
          </cell>
          <cell r="Q235">
            <v>2.0000000000000018E-2</v>
          </cell>
          <cell r="R235">
            <v>2.000000000000024E-2</v>
          </cell>
          <cell r="S235">
            <v>2.0000000000000018E-2</v>
          </cell>
          <cell r="T235">
            <v>2.000000000000024E-2</v>
          </cell>
          <cell r="U235">
            <v>2.0000000000000018E-2</v>
          </cell>
        </row>
        <row r="236">
          <cell r="B236"/>
          <cell r="C236"/>
          <cell r="D236"/>
          <cell r="E236"/>
          <cell r="F236"/>
          <cell r="G236"/>
          <cell r="H236"/>
          <cell r="I236"/>
          <cell r="J236"/>
          <cell r="K236"/>
          <cell r="L236"/>
          <cell r="M236"/>
          <cell r="N236"/>
          <cell r="O236"/>
          <cell r="P236"/>
          <cell r="Q236"/>
          <cell r="R236"/>
          <cell r="S236"/>
          <cell r="T236"/>
          <cell r="U236"/>
        </row>
        <row r="237">
          <cell r="A237"/>
          <cell r="B237" t="str">
            <v>Total Epacadostat glioblastoma Sales ($mn)</v>
          </cell>
          <cell r="C237"/>
          <cell r="D237"/>
          <cell r="E237"/>
          <cell r="F237">
            <v>0</v>
          </cell>
          <cell r="G237">
            <v>0</v>
          </cell>
          <cell r="H237">
            <v>0</v>
          </cell>
          <cell r="I237">
            <v>0</v>
          </cell>
          <cell r="J237">
            <v>0</v>
          </cell>
          <cell r="K237">
            <v>0</v>
          </cell>
          <cell r="L237">
            <v>6.6737897873643485E-3</v>
          </cell>
          <cell r="M237">
            <v>2.8364741140562342E-2</v>
          </cell>
          <cell r="N237">
            <v>4.9186428516180609E-2</v>
          </cell>
          <cell r="O237">
            <v>7.0831290201582617E-2</v>
          </cell>
          <cell r="P237">
            <v>9.0313507402818086E-2</v>
          </cell>
          <cell r="Q237">
            <v>0.10133580857617414</v>
          </cell>
          <cell r="R237">
            <v>0.10336665924868757</v>
          </cell>
          <cell r="S237">
            <v>0.10543820979335866</v>
          </cell>
          <cell r="T237">
            <v>0.10755127586818541</v>
          </cell>
          <cell r="U237">
            <v>0.10970668947760454</v>
          </cell>
          <cell r="V237"/>
          <cell r="W237"/>
          <cell r="X237"/>
          <cell r="Y237"/>
          <cell r="Z237"/>
          <cell r="AA237"/>
          <cell r="AB237"/>
          <cell r="AC237"/>
          <cell r="AD237"/>
          <cell r="AE237"/>
          <cell r="AF237"/>
          <cell r="AG237"/>
          <cell r="AH237"/>
          <cell r="AI237"/>
          <cell r="AJ237"/>
          <cell r="AK237"/>
          <cell r="AL237"/>
          <cell r="AM237"/>
          <cell r="AN237"/>
          <cell r="AO237"/>
          <cell r="AP237"/>
          <cell r="AQ237"/>
          <cell r="AR237"/>
          <cell r="AS237"/>
          <cell r="AT237"/>
          <cell r="AU237"/>
          <cell r="AV237"/>
          <cell r="AW237"/>
          <cell r="AX237"/>
          <cell r="AY237"/>
          <cell r="AZ237"/>
          <cell r="BA237"/>
          <cell r="BB237"/>
          <cell r="BC237"/>
          <cell r="BD237"/>
          <cell r="BE237"/>
          <cell r="BF237"/>
          <cell r="BG237"/>
          <cell r="BH237"/>
          <cell r="BI237"/>
          <cell r="BJ237"/>
          <cell r="BK237"/>
          <cell r="BL237"/>
          <cell r="BM237"/>
          <cell r="BN237"/>
          <cell r="BO237"/>
          <cell r="BP237"/>
          <cell r="BQ237"/>
          <cell r="BR237"/>
          <cell r="BS237"/>
          <cell r="BT237"/>
          <cell r="BU237"/>
        </row>
        <row r="238">
          <cell r="A238"/>
          <cell r="B238" t="str">
            <v>$ Growth (y/y)</v>
          </cell>
          <cell r="C238"/>
          <cell r="D238"/>
          <cell r="E238"/>
          <cell r="F238"/>
          <cell r="G238" t="str">
            <v>-</v>
          </cell>
          <cell r="H238" t="str">
            <v>-</v>
          </cell>
          <cell r="I238" t="str">
            <v>-</v>
          </cell>
          <cell r="J238" t="str">
            <v>-</v>
          </cell>
          <cell r="K238" t="str">
            <v>-</v>
          </cell>
          <cell r="L238" t="str">
            <v>-</v>
          </cell>
          <cell r="M238">
            <v>3.2501700000000016</v>
          </cell>
          <cell r="N238">
            <v>0.73406935999999989</v>
          </cell>
          <cell r="O238">
            <v>0.44005760000000005</v>
          </cell>
          <cell r="P238">
            <v>0.27505099999999949</v>
          </cell>
          <cell r="Q238">
            <v>0.12204488000000002</v>
          </cell>
          <cell r="R238">
            <v>2.0040800000000525E-2</v>
          </cell>
          <cell r="S238">
            <v>2.0040799999999859E-2</v>
          </cell>
          <cell r="T238">
            <v>2.0040800000000081E-2</v>
          </cell>
          <cell r="U238">
            <v>2.0040799999999859E-2</v>
          </cell>
          <cell r="V238"/>
          <cell r="W238"/>
          <cell r="X238"/>
          <cell r="Y238"/>
          <cell r="Z238"/>
          <cell r="AA238"/>
          <cell r="AB238"/>
          <cell r="AC238"/>
          <cell r="AD238"/>
          <cell r="AE238"/>
          <cell r="AF238"/>
          <cell r="AG238"/>
          <cell r="AH238"/>
          <cell r="AI238"/>
          <cell r="AJ238"/>
          <cell r="AK238"/>
          <cell r="AL238"/>
          <cell r="AM238"/>
          <cell r="AN238"/>
          <cell r="AO238"/>
          <cell r="AP238"/>
          <cell r="AQ238"/>
          <cell r="AR238"/>
          <cell r="AS238"/>
          <cell r="AT238"/>
          <cell r="AU238"/>
          <cell r="AV238"/>
          <cell r="AW238"/>
          <cell r="AX238"/>
          <cell r="AY238"/>
          <cell r="AZ238"/>
          <cell r="BA238"/>
          <cell r="BB238"/>
          <cell r="BC238"/>
          <cell r="BD238"/>
          <cell r="BE238"/>
          <cell r="BF238"/>
          <cell r="BG238"/>
          <cell r="BH238"/>
          <cell r="BI238"/>
          <cell r="BJ238"/>
          <cell r="BK238"/>
          <cell r="BL238"/>
          <cell r="BM238"/>
          <cell r="BN238"/>
          <cell r="BO238"/>
          <cell r="BP238"/>
          <cell r="BQ238"/>
          <cell r="BR238"/>
          <cell r="BS238"/>
          <cell r="BT238"/>
          <cell r="BU238"/>
        </row>
        <row r="239">
          <cell r="F239"/>
          <cell r="G239"/>
          <cell r="H239"/>
          <cell r="I239"/>
          <cell r="J239"/>
          <cell r="K239"/>
          <cell r="L239"/>
          <cell r="M239"/>
          <cell r="N239"/>
          <cell r="O239"/>
          <cell r="P239"/>
          <cell r="Q239"/>
          <cell r="R239"/>
          <cell r="S239"/>
          <cell r="T239"/>
          <cell r="U239"/>
        </row>
        <row r="240">
          <cell r="A240"/>
          <cell r="B240" t="str">
            <v>Epacadostat Sales - US ($mn) (RISK-ADJUSTED)</v>
          </cell>
          <cell r="C240"/>
          <cell r="D240"/>
          <cell r="E240"/>
          <cell r="F240">
            <v>0</v>
          </cell>
          <cell r="G240">
            <v>0</v>
          </cell>
          <cell r="H240">
            <v>0</v>
          </cell>
          <cell r="I240">
            <v>0</v>
          </cell>
          <cell r="J240">
            <v>23.156442285519297</v>
          </cell>
          <cell r="K240">
            <v>126.70401953915871</v>
          </cell>
          <cell r="L240">
            <v>370.00946149766622</v>
          </cell>
          <cell r="M240">
            <v>870.62749001416591</v>
          </cell>
          <cell r="N240">
            <v>1335.3809299303987</v>
          </cell>
          <cell r="O240">
            <v>1748.6064746677469</v>
          </cell>
          <cell r="P240">
            <v>2178.4279602463316</v>
          </cell>
          <cell r="Q240">
            <v>2595.2005447368342</v>
          </cell>
          <cell r="R240">
            <v>2817.4476981203898</v>
          </cell>
          <cell r="S240">
            <v>3029.1447100887644</v>
          </cell>
          <cell r="T240">
            <v>1893.9467655068511</v>
          </cell>
          <cell r="U240">
            <v>1020.4673915613947</v>
          </cell>
          <cell r="V240"/>
          <cell r="W240"/>
          <cell r="X240"/>
          <cell r="Y240"/>
          <cell r="Z240"/>
          <cell r="AA240"/>
          <cell r="AB240"/>
          <cell r="AC240"/>
          <cell r="AD240"/>
          <cell r="AE240"/>
          <cell r="AF240"/>
          <cell r="AG240"/>
          <cell r="AH240"/>
          <cell r="AI240"/>
          <cell r="AJ240"/>
          <cell r="AK240"/>
          <cell r="AL240"/>
          <cell r="AM240"/>
          <cell r="AN240"/>
          <cell r="AO240"/>
          <cell r="AP240"/>
          <cell r="AQ240"/>
          <cell r="AR240"/>
          <cell r="AS240"/>
          <cell r="AT240"/>
          <cell r="AU240"/>
          <cell r="AV240"/>
          <cell r="AW240"/>
          <cell r="AX240"/>
          <cell r="AY240"/>
          <cell r="AZ240"/>
          <cell r="BA240"/>
          <cell r="BB240"/>
          <cell r="BC240"/>
          <cell r="BD240"/>
          <cell r="BE240"/>
          <cell r="BF240"/>
          <cell r="BG240"/>
          <cell r="BH240"/>
          <cell r="BI240"/>
          <cell r="BJ240"/>
          <cell r="BK240"/>
          <cell r="BL240"/>
          <cell r="BM240"/>
          <cell r="BN240"/>
          <cell r="BO240"/>
          <cell r="BP240"/>
          <cell r="BQ240"/>
          <cell r="BR240"/>
          <cell r="BS240"/>
          <cell r="BT240"/>
          <cell r="BU240"/>
        </row>
        <row r="241">
          <cell r="A241"/>
          <cell r="B241" t="str">
            <v>% Growth (y/y)</v>
          </cell>
          <cell r="C241"/>
          <cell r="D241"/>
          <cell r="E241"/>
          <cell r="F241"/>
          <cell r="G241" t="str">
            <v>-</v>
          </cell>
          <cell r="H241" t="str">
            <v>-</v>
          </cell>
          <cell r="I241" t="str">
            <v>-</v>
          </cell>
          <cell r="J241" t="str">
            <v>-</v>
          </cell>
          <cell r="K241">
            <v>4.4716531139324491</v>
          </cell>
          <cell r="L241">
            <v>1.9202661671148671</v>
          </cell>
          <cell r="M241">
            <v>1.3529871006275802</v>
          </cell>
          <cell r="N241">
            <v>0.53381434108940296</v>
          </cell>
          <cell r="O241">
            <v>0.30944394627448046</v>
          </cell>
          <cell r="P241">
            <v>0.24580801444204603</v>
          </cell>
          <cell r="Q241">
            <v>0.19131804773722005</v>
          </cell>
          <cell r="R241">
            <v>8.5637756910263096E-2</v>
          </cell>
          <cell r="S241">
            <v>7.5137867549273318E-2</v>
          </cell>
          <cell r="T241">
            <v>-0.3747585715535684</v>
          </cell>
          <cell r="U241">
            <v>-0.46119531438450911</v>
          </cell>
          <cell r="V241"/>
          <cell r="W241"/>
          <cell r="X241"/>
          <cell r="Y241"/>
          <cell r="Z241"/>
          <cell r="AA241"/>
          <cell r="AB241"/>
          <cell r="AC241"/>
          <cell r="AD241"/>
          <cell r="AE241"/>
          <cell r="AF241"/>
          <cell r="AG241"/>
          <cell r="AH241"/>
          <cell r="AI241"/>
          <cell r="AJ241"/>
          <cell r="AK241"/>
          <cell r="AL241"/>
          <cell r="AM241"/>
          <cell r="AN241"/>
          <cell r="AO241"/>
          <cell r="AP241"/>
          <cell r="AQ241"/>
          <cell r="AR241"/>
          <cell r="AS241"/>
          <cell r="AT241"/>
          <cell r="AU241"/>
          <cell r="AV241"/>
          <cell r="AW241"/>
          <cell r="AX241"/>
          <cell r="AY241"/>
          <cell r="AZ241"/>
          <cell r="BA241"/>
          <cell r="BB241"/>
          <cell r="BC241"/>
          <cell r="BD241"/>
          <cell r="BE241"/>
          <cell r="BF241"/>
          <cell r="BG241"/>
          <cell r="BH241"/>
          <cell r="BI241"/>
          <cell r="BJ241"/>
          <cell r="BK241"/>
          <cell r="BL241"/>
          <cell r="BM241"/>
          <cell r="BN241"/>
          <cell r="BO241"/>
          <cell r="BP241"/>
          <cell r="BQ241"/>
          <cell r="BR241"/>
          <cell r="BS241"/>
          <cell r="BT241"/>
          <cell r="BU241"/>
        </row>
        <row r="243">
          <cell r="A243"/>
          <cell r="B243" t="str">
            <v>EU</v>
          </cell>
          <cell r="C243" t="str">
            <v>2012A</v>
          </cell>
          <cell r="D243" t="str">
            <v>2013A</v>
          </cell>
          <cell r="E243" t="str">
            <v>2014A</v>
          </cell>
          <cell r="F243" t="str">
            <v>2015A</v>
          </cell>
          <cell r="G243" t="str">
            <v>2016A</v>
          </cell>
          <cell r="H243" t="str">
            <v>2017E</v>
          </cell>
          <cell r="I243" t="str">
            <v>2018E</v>
          </cell>
          <cell r="J243" t="str">
            <v>2019E</v>
          </cell>
          <cell r="K243" t="str">
            <v>2020E</v>
          </cell>
          <cell r="L243" t="str">
            <v>2021E</v>
          </cell>
          <cell r="M243" t="str">
            <v>2022E</v>
          </cell>
          <cell r="N243" t="str">
            <v>2023E</v>
          </cell>
          <cell r="O243" t="str">
            <v>2024E</v>
          </cell>
          <cell r="P243" t="str">
            <v>2025E</v>
          </cell>
          <cell r="Q243" t="str">
            <v>2026E</v>
          </cell>
          <cell r="R243" t="str">
            <v>2027E</v>
          </cell>
          <cell r="S243" t="str">
            <v>2028E</v>
          </cell>
          <cell r="T243" t="str">
            <v>2029E</v>
          </cell>
          <cell r="U243" t="str">
            <v>2030E</v>
          </cell>
          <cell r="V243"/>
          <cell r="W243" t="str">
            <v>IP</v>
          </cell>
          <cell r="X243"/>
          <cell r="Y243"/>
          <cell r="Z243"/>
          <cell r="AA243"/>
          <cell r="AB243"/>
          <cell r="AC243"/>
          <cell r="AD243"/>
          <cell r="AE243"/>
          <cell r="AF243"/>
          <cell r="AG243"/>
          <cell r="AH243"/>
          <cell r="AI243"/>
          <cell r="AJ243"/>
          <cell r="AK243"/>
          <cell r="AL243"/>
          <cell r="AM243"/>
          <cell r="AN243"/>
          <cell r="AO243"/>
          <cell r="AP243"/>
          <cell r="AQ243"/>
          <cell r="AR243"/>
          <cell r="AS243"/>
          <cell r="AT243"/>
          <cell r="AU243"/>
          <cell r="AV243"/>
          <cell r="AW243"/>
          <cell r="AX243"/>
          <cell r="AY243"/>
          <cell r="AZ243"/>
          <cell r="BA243"/>
          <cell r="BB243"/>
          <cell r="BC243"/>
          <cell r="BD243"/>
          <cell r="BE243"/>
          <cell r="BF243"/>
          <cell r="BG243"/>
          <cell r="BH243"/>
          <cell r="BI243"/>
          <cell r="BJ243"/>
          <cell r="BK243"/>
          <cell r="BL243"/>
          <cell r="BM243"/>
          <cell r="BN243"/>
          <cell r="BO243"/>
          <cell r="BP243"/>
          <cell r="BQ243"/>
          <cell r="BR243"/>
          <cell r="BS243"/>
          <cell r="BT243"/>
          <cell r="BU243"/>
        </row>
        <row r="244">
          <cell r="F244"/>
          <cell r="G244"/>
          <cell r="H244"/>
          <cell r="I244"/>
          <cell r="J244"/>
          <cell r="K244"/>
          <cell r="L244"/>
          <cell r="M244"/>
          <cell r="N244"/>
          <cell r="O244"/>
          <cell r="P244"/>
          <cell r="Q244"/>
          <cell r="R244"/>
          <cell r="S244"/>
          <cell r="T244"/>
          <cell r="U244"/>
        </row>
        <row r="245">
          <cell r="A245"/>
          <cell r="B245" t="str">
            <v>EU population</v>
          </cell>
          <cell r="F245">
            <v>514866730.39630371</v>
          </cell>
          <cell r="G245">
            <v>517956654.80813867</v>
          </cell>
          <cell r="H245">
            <v>521065123.1116395</v>
          </cell>
          <cell r="I245">
            <v>524192246.59623355</v>
          </cell>
          <cell r="J245">
            <v>527337400.07581097</v>
          </cell>
          <cell r="K245">
            <v>530501424.47626579</v>
          </cell>
          <cell r="L245">
            <v>533684433.02312344</v>
          </cell>
          <cell r="M245">
            <v>536886539.62126207</v>
          </cell>
          <cell r="N245">
            <v>540107858.85898972</v>
          </cell>
          <cell r="O245">
            <v>543348506.01214361</v>
          </cell>
          <cell r="P245">
            <v>546608597.04821634</v>
          </cell>
          <cell r="Q245">
            <v>549888248.63050568</v>
          </cell>
          <cell r="R245">
            <v>553187578.1222887</v>
          </cell>
          <cell r="S245">
            <v>556506703.59102237</v>
          </cell>
          <cell r="T245">
            <v>559845743.81256855</v>
          </cell>
          <cell r="U245">
            <v>563204818.27544403</v>
          </cell>
          <cell r="V245"/>
          <cell r="W245" t="str">
            <v>Granted + pending - 2029</v>
          </cell>
          <cell r="X245"/>
          <cell r="Y245"/>
          <cell r="Z245"/>
          <cell r="AA245"/>
          <cell r="AB245"/>
          <cell r="AC245"/>
          <cell r="AD245"/>
          <cell r="AE245"/>
          <cell r="AF245"/>
          <cell r="AG245"/>
          <cell r="AH245"/>
          <cell r="AI245"/>
          <cell r="AJ245"/>
          <cell r="AK245"/>
          <cell r="AL245"/>
          <cell r="AM245"/>
          <cell r="AN245"/>
          <cell r="AO245"/>
          <cell r="AP245"/>
          <cell r="AQ245"/>
          <cell r="AR245"/>
          <cell r="AS245"/>
          <cell r="AT245"/>
          <cell r="AU245"/>
          <cell r="AV245"/>
          <cell r="AW245"/>
          <cell r="AX245"/>
          <cell r="AY245"/>
          <cell r="AZ245"/>
          <cell r="BA245"/>
          <cell r="BB245"/>
          <cell r="BC245"/>
          <cell r="BD245"/>
          <cell r="BE245"/>
          <cell r="BF245"/>
          <cell r="BG245"/>
          <cell r="BH245"/>
          <cell r="BI245"/>
          <cell r="BJ245"/>
          <cell r="BK245"/>
          <cell r="BL245"/>
          <cell r="BM245"/>
          <cell r="BN245"/>
          <cell r="BO245"/>
          <cell r="BP245"/>
          <cell r="BQ245"/>
          <cell r="BR245"/>
          <cell r="BS245"/>
          <cell r="BT245"/>
          <cell r="BU245"/>
        </row>
        <row r="246">
          <cell r="F246"/>
          <cell r="G246"/>
          <cell r="H246"/>
          <cell r="I246"/>
          <cell r="J246"/>
          <cell r="K246"/>
          <cell r="L246"/>
          <cell r="M246"/>
          <cell r="N246"/>
          <cell r="O246"/>
          <cell r="P246"/>
          <cell r="Q246"/>
          <cell r="R246"/>
          <cell r="S246"/>
          <cell r="T246"/>
          <cell r="U246"/>
        </row>
        <row r="247">
          <cell r="A247"/>
          <cell r="B247" t="str">
            <v>Melanoma</v>
          </cell>
          <cell r="C247" t="str">
            <v>2012A</v>
          </cell>
          <cell r="D247" t="str">
            <v>2013A</v>
          </cell>
          <cell r="E247" t="str">
            <v>2014A</v>
          </cell>
          <cell r="F247" t="str">
            <v>2015A</v>
          </cell>
          <cell r="G247" t="str">
            <v>2016E</v>
          </cell>
          <cell r="H247" t="str">
            <v>2017E</v>
          </cell>
          <cell r="I247" t="str">
            <v>2018E</v>
          </cell>
          <cell r="J247" t="str">
            <v>2019E</v>
          </cell>
          <cell r="K247" t="str">
            <v>2020E</v>
          </cell>
          <cell r="L247" t="str">
            <v>2021E</v>
          </cell>
          <cell r="M247" t="str">
            <v>2022E</v>
          </cell>
          <cell r="N247" t="str">
            <v>2023E</v>
          </cell>
          <cell r="O247" t="str">
            <v>2024E</v>
          </cell>
          <cell r="P247" t="str">
            <v>2025E</v>
          </cell>
          <cell r="Q247" t="str">
            <v>2026E</v>
          </cell>
          <cell r="R247" t="str">
            <v>2027E</v>
          </cell>
          <cell r="S247" t="str">
            <v>2028E</v>
          </cell>
          <cell r="T247" t="str">
            <v>2029E</v>
          </cell>
          <cell r="U247" t="str">
            <v>2030E</v>
          </cell>
          <cell r="V247"/>
          <cell r="W247"/>
          <cell r="X247"/>
          <cell r="Y247"/>
          <cell r="Z247"/>
          <cell r="AA247"/>
          <cell r="AB247"/>
          <cell r="AC247"/>
          <cell r="AD247"/>
          <cell r="AE247"/>
          <cell r="AF247"/>
          <cell r="AG247"/>
          <cell r="AH247"/>
          <cell r="AI247"/>
          <cell r="AJ247"/>
          <cell r="AK247"/>
          <cell r="AL247"/>
          <cell r="AM247"/>
          <cell r="AN247"/>
          <cell r="AO247"/>
          <cell r="AP247"/>
          <cell r="AQ247"/>
          <cell r="AR247"/>
          <cell r="AS247"/>
          <cell r="AT247"/>
          <cell r="AU247"/>
          <cell r="AV247"/>
          <cell r="AW247"/>
          <cell r="AX247"/>
          <cell r="AY247"/>
          <cell r="AZ247"/>
          <cell r="BA247"/>
          <cell r="BB247"/>
          <cell r="BC247"/>
          <cell r="BD247"/>
          <cell r="BE247"/>
          <cell r="BF247"/>
          <cell r="BG247"/>
          <cell r="BH247"/>
          <cell r="BI247"/>
          <cell r="BJ247"/>
          <cell r="BK247"/>
          <cell r="BL247"/>
          <cell r="BM247"/>
          <cell r="BN247"/>
          <cell r="BO247"/>
          <cell r="BP247"/>
          <cell r="BQ247"/>
          <cell r="BR247"/>
          <cell r="BS247"/>
          <cell r="BT247"/>
          <cell r="BU247"/>
        </row>
        <row r="248">
          <cell r="B248" t="str">
            <v>EU Incidence of Melanoma Patients</v>
          </cell>
          <cell r="F248">
            <v>109962.79353614897</v>
          </cell>
          <cell r="G248">
            <v>113371.64013576957</v>
          </cell>
          <cell r="H248">
            <v>116886.16097997842</v>
          </cell>
          <cell r="I248">
            <v>120509.63197035775</v>
          </cell>
          <cell r="J248">
            <v>124245.43056143883</v>
          </cell>
          <cell r="K248">
            <v>128097.03890884342</v>
          </cell>
          <cell r="L248">
            <v>132068.04711501754</v>
          </cell>
          <cell r="M248">
            <v>136162.15657558307</v>
          </cell>
          <cell r="N248">
            <v>140383.18342942614</v>
          </cell>
          <cell r="O248">
            <v>144735.06211573834</v>
          </cell>
          <cell r="P248">
            <v>149221.84904132623</v>
          </cell>
          <cell r="Q248">
            <v>153847.72636160735</v>
          </cell>
          <cell r="R248">
            <v>158617.00587881717</v>
          </cell>
          <cell r="S248">
            <v>163534.13306106051</v>
          </cell>
          <cell r="T248">
            <v>168603.69118595336</v>
          </cell>
          <cell r="U248">
            <v>173830.40561271791</v>
          </cell>
        </row>
        <row r="249">
          <cell r="B249" t="str">
            <v>% Growth y/y</v>
          </cell>
          <cell r="G249">
            <v>3.1E-2</v>
          </cell>
          <cell r="H249">
            <v>3.1E-2</v>
          </cell>
          <cell r="I249">
            <v>3.1E-2</v>
          </cell>
          <cell r="J249">
            <v>3.1E-2</v>
          </cell>
          <cell r="K249">
            <v>3.1E-2</v>
          </cell>
          <cell r="L249">
            <v>3.1E-2</v>
          </cell>
          <cell r="M249">
            <v>3.1E-2</v>
          </cell>
          <cell r="N249">
            <v>3.1E-2</v>
          </cell>
          <cell r="O249">
            <v>3.1E-2</v>
          </cell>
          <cell r="P249">
            <v>3.1E-2</v>
          </cell>
          <cell r="Q249">
            <v>3.1E-2</v>
          </cell>
          <cell r="R249">
            <v>3.1E-2</v>
          </cell>
          <cell r="S249">
            <v>3.1E-2</v>
          </cell>
          <cell r="T249">
            <v>3.1E-2</v>
          </cell>
          <cell r="U249">
            <v>3.1E-2</v>
          </cell>
        </row>
        <row r="250">
          <cell r="B250" t="str">
            <v>% with advanced disease upon diagnosis</v>
          </cell>
          <cell r="F250"/>
          <cell r="G250">
            <v>0.3</v>
          </cell>
          <cell r="H250">
            <v>0.3</v>
          </cell>
          <cell r="I250">
            <v>0.3</v>
          </cell>
          <cell r="J250">
            <v>0.3</v>
          </cell>
          <cell r="K250">
            <v>0.3</v>
          </cell>
          <cell r="L250">
            <v>0.3</v>
          </cell>
          <cell r="M250">
            <v>0.3</v>
          </cell>
          <cell r="N250">
            <v>0.3</v>
          </cell>
          <cell r="O250">
            <v>0.3</v>
          </cell>
          <cell r="P250">
            <v>0.3</v>
          </cell>
          <cell r="Q250">
            <v>0.3</v>
          </cell>
          <cell r="R250">
            <v>0.3</v>
          </cell>
          <cell r="S250">
            <v>0.3</v>
          </cell>
          <cell r="T250">
            <v>0.3</v>
          </cell>
          <cell r="U250">
            <v>0.3</v>
          </cell>
        </row>
        <row r="251">
          <cell r="B251" t="str">
            <v>Number of patients with advanced melanoma</v>
          </cell>
          <cell r="F251"/>
          <cell r="G251">
            <v>34011.492040730867</v>
          </cell>
          <cell r="H251">
            <v>35065.848293993527</v>
          </cell>
          <cell r="I251">
            <v>36152.88959110732</v>
          </cell>
          <cell r="J251">
            <v>37273.629168431646</v>
          </cell>
          <cell r="K251">
            <v>38429.111672653024</v>
          </cell>
          <cell r="L251">
            <v>39620.414134505263</v>
          </cell>
          <cell r="M251">
            <v>40848.64697267492</v>
          </cell>
          <cell r="N251">
            <v>42114.955028827841</v>
          </cell>
          <cell r="O251">
            <v>43420.518634721499</v>
          </cell>
          <cell r="P251">
            <v>44766.554712397869</v>
          </cell>
          <cell r="Q251">
            <v>46154.317908482204</v>
          </cell>
          <cell r="R251">
            <v>47585.101763645151</v>
          </cell>
          <cell r="S251">
            <v>49060.239918318148</v>
          </cell>
          <cell r="T251">
            <v>50581.107355786007</v>
          </cell>
          <cell r="U251">
            <v>52149.12168381537</v>
          </cell>
        </row>
        <row r="252">
          <cell r="F252"/>
          <cell r="G252"/>
          <cell r="H252"/>
          <cell r="I252"/>
          <cell r="J252"/>
          <cell r="K252"/>
          <cell r="L252"/>
          <cell r="M252"/>
          <cell r="N252"/>
          <cell r="O252"/>
          <cell r="P252"/>
          <cell r="Q252"/>
          <cell r="R252"/>
          <cell r="S252"/>
          <cell r="T252"/>
          <cell r="U252"/>
        </row>
        <row r="253">
          <cell r="B253" t="str">
            <v>Patients receiving epacadostat</v>
          </cell>
          <cell r="F253"/>
          <cell r="G253"/>
          <cell r="H253"/>
          <cell r="I253"/>
          <cell r="J253">
            <v>745.47258336863297</v>
          </cell>
          <cell r="K253">
            <v>1921.4555836326513</v>
          </cell>
          <cell r="L253">
            <v>3565.8372721054734</v>
          </cell>
          <cell r="M253">
            <v>4901.8376367209903</v>
          </cell>
          <cell r="N253">
            <v>6317.2432543241757</v>
          </cell>
          <cell r="O253">
            <v>7164.3855747290472</v>
          </cell>
          <cell r="P253">
            <v>8057.9798482316164</v>
          </cell>
          <cell r="Q253">
            <v>8769.3204026116182</v>
          </cell>
          <cell r="R253">
            <v>9517.0203527290305</v>
          </cell>
          <cell r="S253">
            <v>10057.349183255219</v>
          </cell>
          <cell r="T253">
            <v>8725.2410188730864</v>
          </cell>
          <cell r="U253">
            <v>5214.9121683815374</v>
          </cell>
        </row>
        <row r="254">
          <cell r="B254" t="str">
            <v>% Market share epacadostat</v>
          </cell>
          <cell r="F254"/>
          <cell r="G254"/>
          <cell r="H254"/>
          <cell r="I254"/>
          <cell r="J254">
            <v>0.02</v>
          </cell>
          <cell r="K254">
            <v>0.05</v>
          </cell>
          <cell r="L254">
            <v>0.09</v>
          </cell>
          <cell r="M254">
            <v>0.12</v>
          </cell>
          <cell r="N254">
            <v>0.15</v>
          </cell>
          <cell r="O254">
            <v>0.16500000000000001</v>
          </cell>
          <cell r="P254">
            <v>0.18</v>
          </cell>
          <cell r="Q254">
            <v>0.19</v>
          </cell>
          <cell r="R254">
            <v>0.2</v>
          </cell>
          <cell r="S254">
            <v>0.20499999999999999</v>
          </cell>
          <cell r="T254">
            <v>0.17249999999999999</v>
          </cell>
          <cell r="U254">
            <v>0.1</v>
          </cell>
        </row>
        <row r="256">
          <cell r="B256" t="str">
            <v>Monthly cost, gross</v>
          </cell>
          <cell r="C256"/>
          <cell r="D256"/>
          <cell r="E256"/>
          <cell r="F256"/>
          <cell r="G256"/>
          <cell r="H256"/>
          <cell r="I256"/>
          <cell r="J256">
            <v>6000</v>
          </cell>
          <cell r="K256">
            <v>6000</v>
          </cell>
          <cell r="L256">
            <v>5940</v>
          </cell>
          <cell r="M256">
            <v>5880.6</v>
          </cell>
          <cell r="N256">
            <v>5821.7939999999999</v>
          </cell>
          <cell r="O256">
            <v>5763.5760599999994</v>
          </cell>
          <cell r="P256">
            <v>5705.9402993999993</v>
          </cell>
          <cell r="Q256">
            <v>5648.880896405999</v>
          </cell>
          <cell r="R256">
            <v>5592.3920874419391</v>
          </cell>
          <cell r="S256">
            <v>5536.4681665675198</v>
          </cell>
          <cell r="T256">
            <v>5481.1034849018442</v>
          </cell>
          <cell r="U256">
            <v>5426.2924500528261</v>
          </cell>
          <cell r="V256"/>
        </row>
        <row r="257">
          <cell r="B257" t="str">
            <v>% Growth (y/y)</v>
          </cell>
          <cell r="C257"/>
          <cell r="D257"/>
          <cell r="E257"/>
          <cell r="G257"/>
          <cell r="H257"/>
          <cell r="I257"/>
          <cell r="J257">
            <v>0</v>
          </cell>
          <cell r="K257">
            <v>0</v>
          </cell>
          <cell r="L257">
            <v>-0.01</v>
          </cell>
          <cell r="M257">
            <v>-0.01</v>
          </cell>
          <cell r="N257">
            <v>-0.01</v>
          </cell>
          <cell r="O257">
            <v>-0.01</v>
          </cell>
          <cell r="P257">
            <v>-0.01</v>
          </cell>
          <cell r="Q257">
            <v>-0.01</v>
          </cell>
          <cell r="R257">
            <v>-0.01</v>
          </cell>
          <cell r="S257">
            <v>-0.01</v>
          </cell>
          <cell r="T257">
            <v>-0.01</v>
          </cell>
          <cell r="U257">
            <v>-0.01</v>
          </cell>
        </row>
        <row r="258">
          <cell r="B258"/>
          <cell r="C258"/>
          <cell r="D258"/>
          <cell r="E258"/>
          <cell r="J258"/>
          <cell r="K258"/>
          <cell r="L258"/>
          <cell r="M258"/>
          <cell r="N258"/>
          <cell r="O258"/>
          <cell r="P258"/>
          <cell r="Q258"/>
          <cell r="R258"/>
          <cell r="S258"/>
          <cell r="T258"/>
          <cell r="U258"/>
        </row>
        <row r="259">
          <cell r="B259" t="str">
            <v>Avg duration (months)</v>
          </cell>
          <cell r="C259"/>
          <cell r="D259"/>
          <cell r="E259"/>
          <cell r="J259">
            <v>2.5</v>
          </cell>
          <cell r="K259">
            <v>6</v>
          </cell>
          <cell r="L259">
            <v>8</v>
          </cell>
          <cell r="M259">
            <v>9</v>
          </cell>
          <cell r="N259">
            <v>9.5</v>
          </cell>
          <cell r="O259">
            <v>10</v>
          </cell>
          <cell r="P259">
            <v>10</v>
          </cell>
          <cell r="Q259">
            <v>10</v>
          </cell>
          <cell r="R259">
            <v>10</v>
          </cell>
          <cell r="S259">
            <v>10</v>
          </cell>
          <cell r="T259">
            <v>10</v>
          </cell>
          <cell r="U259">
            <v>10</v>
          </cell>
        </row>
        <row r="260">
          <cell r="B260" t="str">
            <v>Compliance</v>
          </cell>
          <cell r="C260"/>
          <cell r="D260"/>
          <cell r="E260"/>
          <cell r="J260">
            <v>0.85</v>
          </cell>
          <cell r="K260">
            <v>0.85</v>
          </cell>
          <cell r="L260">
            <v>0.85</v>
          </cell>
          <cell r="M260">
            <v>0.85</v>
          </cell>
          <cell r="N260">
            <v>0.85</v>
          </cell>
          <cell r="O260">
            <v>0.85</v>
          </cell>
          <cell r="P260">
            <v>0.85</v>
          </cell>
          <cell r="Q260">
            <v>0.85</v>
          </cell>
          <cell r="R260">
            <v>0.85</v>
          </cell>
          <cell r="S260">
            <v>0.85</v>
          </cell>
          <cell r="T260">
            <v>0.85</v>
          </cell>
          <cell r="U260">
            <v>0.85</v>
          </cell>
        </row>
        <row r="261">
          <cell r="B261" t="str">
            <v>Price per course of therapy ($)</v>
          </cell>
          <cell r="C261"/>
          <cell r="D261"/>
          <cell r="E261"/>
          <cell r="J261">
            <v>12750</v>
          </cell>
          <cell r="K261">
            <v>30599.999999999996</v>
          </cell>
          <cell r="L261">
            <v>40392</v>
          </cell>
          <cell r="M261">
            <v>44986.59</v>
          </cell>
          <cell r="N261">
            <v>47010.986549999994</v>
          </cell>
          <cell r="O261">
            <v>48990.396509999991</v>
          </cell>
          <cell r="P261">
            <v>48500.492544899993</v>
          </cell>
          <cell r="Q261">
            <v>48015.487619450992</v>
          </cell>
          <cell r="R261">
            <v>47535.332743256484</v>
          </cell>
          <cell r="S261">
            <v>47059.979415823916</v>
          </cell>
          <cell r="T261">
            <v>46589.379621665677</v>
          </cell>
          <cell r="U261">
            <v>46123.485825449025</v>
          </cell>
        </row>
        <row r="262">
          <cell r="B262" t="str">
            <v>% Growth y/y</v>
          </cell>
          <cell r="C262"/>
          <cell r="D262"/>
          <cell r="E262"/>
          <cell r="J262"/>
          <cell r="K262"/>
          <cell r="L262">
            <v>0.32000000000000006</v>
          </cell>
          <cell r="M262">
            <v>0.11375000000000002</v>
          </cell>
          <cell r="N262">
            <v>4.4999999999999929E-2</v>
          </cell>
          <cell r="O262">
            <v>4.2105263157894646E-2</v>
          </cell>
          <cell r="P262">
            <v>-1.0000000000000009E-2</v>
          </cell>
          <cell r="Q262">
            <v>-1.0000000000000009E-2</v>
          </cell>
          <cell r="R262">
            <v>-1.0000000000000009E-2</v>
          </cell>
          <cell r="S262">
            <v>-1.0000000000000009E-2</v>
          </cell>
          <cell r="T262">
            <v>-1.0000000000000009E-2</v>
          </cell>
          <cell r="U262">
            <v>-9.9999999999998979E-3</v>
          </cell>
        </row>
        <row r="263">
          <cell r="C263"/>
          <cell r="D263"/>
          <cell r="E263"/>
          <cell r="J263"/>
          <cell r="K263"/>
          <cell r="L263"/>
          <cell r="M263"/>
          <cell r="N263"/>
          <cell r="O263"/>
          <cell r="P263"/>
          <cell r="Q263"/>
          <cell r="R263"/>
          <cell r="S263"/>
          <cell r="T263"/>
          <cell r="U263"/>
        </row>
        <row r="264">
          <cell r="A264"/>
          <cell r="B264" t="str">
            <v>EU Epacadostat Melanoma Sales ($mn) (RISK-ADJUSTED)</v>
          </cell>
          <cell r="C264"/>
          <cell r="D264"/>
          <cell r="E264"/>
          <cell r="F264"/>
          <cell r="G264"/>
          <cell r="H264"/>
          <cell r="I264"/>
          <cell r="J264">
            <v>7.6038203503600563</v>
          </cell>
          <cell r="K264">
            <v>47.037232687327304</v>
          </cell>
          <cell r="L264">
            <v>115.22503927590742</v>
          </cell>
          <cell r="M264">
            <v>176.41356800778891</v>
          </cell>
          <cell r="N264">
            <v>237.58387012968964</v>
          </cell>
          <cell r="O264">
            <v>280.78887204520015</v>
          </cell>
          <cell r="P264">
            <v>312.65279324488955</v>
          </cell>
          <cell r="Q264">
            <v>336.85055617807774</v>
          </cell>
          <cell r="R264">
            <v>361.91578335305496</v>
          </cell>
          <cell r="S264">
            <v>378.63891643339525</v>
          </cell>
          <cell r="T264">
            <v>325.20285289504574</v>
          </cell>
          <cell r="U264">
            <v>192.42394198344599</v>
          </cell>
          <cell r="V264"/>
          <cell r="W264"/>
          <cell r="X264"/>
          <cell r="Y264"/>
          <cell r="Z264"/>
          <cell r="AA264"/>
          <cell r="AB264"/>
          <cell r="AC264"/>
          <cell r="AD264"/>
          <cell r="AE264"/>
          <cell r="AF264"/>
          <cell r="AG264"/>
          <cell r="AH264"/>
          <cell r="AI264"/>
          <cell r="AJ264"/>
          <cell r="AK264"/>
          <cell r="AL264"/>
          <cell r="AM264"/>
          <cell r="AN264"/>
          <cell r="AO264"/>
          <cell r="AP264"/>
          <cell r="AQ264"/>
          <cell r="AR264"/>
          <cell r="AS264"/>
          <cell r="AT264"/>
          <cell r="AU264"/>
          <cell r="AV264"/>
          <cell r="AW264"/>
          <cell r="AX264"/>
          <cell r="AY264"/>
          <cell r="AZ264"/>
          <cell r="BA264"/>
          <cell r="BB264"/>
          <cell r="BC264"/>
          <cell r="BD264"/>
          <cell r="BE264"/>
          <cell r="BF264"/>
          <cell r="BG264"/>
          <cell r="BH264"/>
          <cell r="BI264"/>
          <cell r="BJ264"/>
          <cell r="BK264"/>
          <cell r="BL264"/>
          <cell r="BM264"/>
          <cell r="BN264"/>
          <cell r="BO264"/>
          <cell r="BP264"/>
          <cell r="BQ264"/>
          <cell r="BR264"/>
          <cell r="BS264"/>
          <cell r="BT264"/>
          <cell r="BU264"/>
        </row>
        <row r="265">
          <cell r="A265"/>
          <cell r="B265" t="str">
            <v>$ Growth (y/y)</v>
          </cell>
          <cell r="C265"/>
          <cell r="D265"/>
          <cell r="E265"/>
          <cell r="F265"/>
          <cell r="G265"/>
          <cell r="H265"/>
          <cell r="I265"/>
          <cell r="J265"/>
          <cell r="K265">
            <v>5.1859999999999991</v>
          </cell>
          <cell r="L265">
            <v>1.4496559999999992</v>
          </cell>
          <cell r="M265">
            <v>0.53103499999999992</v>
          </cell>
          <cell r="N265">
            <v>0.34674374999999991</v>
          </cell>
          <cell r="O265">
            <v>0.18185157894736803</v>
          </cell>
          <cell r="P265">
            <v>0.11348000000000025</v>
          </cell>
          <cell r="Q265">
            <v>7.7394999999999881E-2</v>
          </cell>
          <cell r="R265">
            <v>7.4410526315789705E-2</v>
          </cell>
          <cell r="S265">
            <v>4.6207249999999478E-2</v>
          </cell>
          <cell r="T265">
            <v>-0.14112670731707322</v>
          </cell>
          <cell r="U265">
            <v>-0.40829565217391284</v>
          </cell>
          <cell r="V265"/>
          <cell r="W265"/>
          <cell r="X265"/>
          <cell r="Y265"/>
          <cell r="Z265"/>
          <cell r="AA265"/>
          <cell r="AB265"/>
          <cell r="AC265"/>
          <cell r="AD265"/>
          <cell r="AE265"/>
          <cell r="AF265"/>
          <cell r="AG265"/>
          <cell r="AH265"/>
          <cell r="AI265"/>
          <cell r="AJ265"/>
          <cell r="AK265"/>
          <cell r="AL265"/>
          <cell r="AM265"/>
          <cell r="AN265"/>
          <cell r="AO265"/>
          <cell r="AP265"/>
          <cell r="AQ265"/>
          <cell r="AR265"/>
          <cell r="AS265"/>
          <cell r="AT265"/>
          <cell r="AU265"/>
          <cell r="AV265"/>
          <cell r="AW265"/>
          <cell r="AX265"/>
          <cell r="AY265"/>
          <cell r="AZ265"/>
          <cell r="BA265"/>
          <cell r="BB265"/>
          <cell r="BC265"/>
          <cell r="BD265"/>
          <cell r="BE265"/>
          <cell r="BF265"/>
          <cell r="BG265"/>
          <cell r="BH265"/>
          <cell r="BI265"/>
          <cell r="BJ265"/>
          <cell r="BK265"/>
          <cell r="BL265"/>
          <cell r="BM265"/>
          <cell r="BN265"/>
          <cell r="BO265"/>
          <cell r="BP265"/>
          <cell r="BQ265"/>
          <cell r="BR265"/>
          <cell r="BS265"/>
          <cell r="BT265"/>
          <cell r="BU265"/>
        </row>
        <row r="266">
          <cell r="C266"/>
          <cell r="D266"/>
          <cell r="E266"/>
          <cell r="G266"/>
          <cell r="H266"/>
          <cell r="I266"/>
          <cell r="J266"/>
          <cell r="K266"/>
          <cell r="L266"/>
          <cell r="M266"/>
          <cell r="N266"/>
          <cell r="O266"/>
          <cell r="P266"/>
          <cell r="Q266"/>
          <cell r="R266"/>
          <cell r="S266"/>
          <cell r="T266"/>
          <cell r="U266"/>
        </row>
        <row r="267">
          <cell r="A267"/>
          <cell r="B267" t="str">
            <v>Non-small cell lung cancer</v>
          </cell>
          <cell r="C267" t="str">
            <v>2012A</v>
          </cell>
          <cell r="D267" t="str">
            <v>2013A</v>
          </cell>
          <cell r="E267" t="str">
            <v>2014A</v>
          </cell>
          <cell r="F267" t="str">
            <v>2015A</v>
          </cell>
          <cell r="G267" t="str">
            <v>2016A</v>
          </cell>
          <cell r="H267" t="str">
            <v>2017E</v>
          </cell>
          <cell r="I267" t="str">
            <v>2018E</v>
          </cell>
          <cell r="J267" t="str">
            <v>2019E</v>
          </cell>
          <cell r="K267" t="str">
            <v>2020E</v>
          </cell>
          <cell r="L267" t="str">
            <v>2021E</v>
          </cell>
          <cell r="M267" t="str">
            <v>2022E</v>
          </cell>
          <cell r="N267" t="str">
            <v>2023E</v>
          </cell>
          <cell r="O267" t="str">
            <v>2024E</v>
          </cell>
          <cell r="P267" t="str">
            <v>2025E</v>
          </cell>
          <cell r="Q267" t="str">
            <v>2026E</v>
          </cell>
          <cell r="R267" t="str">
            <v>2027E</v>
          </cell>
          <cell r="S267" t="str">
            <v>2028E</v>
          </cell>
          <cell r="T267" t="str">
            <v>2029E</v>
          </cell>
          <cell r="U267" t="str">
            <v>2030E</v>
          </cell>
          <cell r="V267"/>
          <cell r="W267"/>
          <cell r="X267"/>
          <cell r="Y267"/>
          <cell r="Z267"/>
          <cell r="AA267"/>
          <cell r="AB267"/>
          <cell r="AC267"/>
          <cell r="AD267"/>
          <cell r="AE267"/>
          <cell r="AF267"/>
          <cell r="AG267"/>
          <cell r="AH267"/>
          <cell r="AI267"/>
          <cell r="AJ267"/>
          <cell r="AK267"/>
          <cell r="AL267"/>
          <cell r="AM267"/>
          <cell r="AN267"/>
          <cell r="AO267"/>
          <cell r="AP267"/>
          <cell r="AQ267"/>
          <cell r="AR267"/>
          <cell r="AS267"/>
          <cell r="AT267"/>
          <cell r="AU267"/>
          <cell r="AV267"/>
          <cell r="AW267"/>
          <cell r="AX267"/>
          <cell r="AY267"/>
          <cell r="AZ267"/>
          <cell r="BA267"/>
          <cell r="BB267"/>
          <cell r="BC267"/>
          <cell r="BD267"/>
          <cell r="BE267"/>
          <cell r="BF267"/>
          <cell r="BG267"/>
          <cell r="BH267"/>
          <cell r="BI267"/>
          <cell r="BJ267"/>
          <cell r="BK267"/>
          <cell r="BL267"/>
          <cell r="BM267"/>
          <cell r="BN267"/>
          <cell r="BO267"/>
          <cell r="BP267"/>
          <cell r="BQ267"/>
          <cell r="BR267"/>
          <cell r="BS267"/>
          <cell r="BT267"/>
          <cell r="BU267"/>
        </row>
        <row r="269">
          <cell r="B269" t="str">
            <v>Annual Lung Cancer Incidence</v>
          </cell>
          <cell r="C269">
            <v>412000</v>
          </cell>
          <cell r="D269">
            <v>416120</v>
          </cell>
          <cell r="E269">
            <v>420281.2</v>
          </cell>
          <cell r="F269">
            <v>424484.01199999999</v>
          </cell>
          <cell r="G269">
            <v>428728.85212</v>
          </cell>
          <cell r="H269">
            <v>433016.14064120001</v>
          </cell>
          <cell r="I269">
            <v>437346.30204761203</v>
          </cell>
          <cell r="J269">
            <v>441719.76506808813</v>
          </cell>
          <cell r="K269">
            <v>446136.96271876903</v>
          </cell>
          <cell r="L269">
            <v>450598.3323459567</v>
          </cell>
          <cell r="M269">
            <v>455104.31566941628</v>
          </cell>
          <cell r="N269">
            <v>459655.35882611043</v>
          </cell>
          <cell r="O269">
            <v>464251.91241437156</v>
          </cell>
          <cell r="P269">
            <v>468894.43153851526</v>
          </cell>
          <cell r="Q269">
            <v>473583.37585390039</v>
          </cell>
          <cell r="R269">
            <v>478319.20961243939</v>
          </cell>
          <cell r="S269">
            <v>483102.40170856379</v>
          </cell>
          <cell r="T269">
            <v>487933.42572564946</v>
          </cell>
          <cell r="U269">
            <v>492812.75998290593</v>
          </cell>
        </row>
        <row r="270">
          <cell r="B270" t="str">
            <v>growth</v>
          </cell>
          <cell r="C270"/>
          <cell r="D270">
            <v>0.01</v>
          </cell>
          <cell r="E270">
            <v>0.01</v>
          </cell>
          <cell r="F270">
            <v>0.01</v>
          </cell>
          <cell r="G270">
            <v>0.01</v>
          </cell>
          <cell r="H270">
            <v>0.01</v>
          </cell>
          <cell r="I270">
            <v>0.01</v>
          </cell>
          <cell r="J270">
            <v>0.01</v>
          </cell>
          <cell r="K270">
            <v>0.01</v>
          </cell>
          <cell r="L270">
            <v>0.01</v>
          </cell>
          <cell r="M270">
            <v>0.01</v>
          </cell>
          <cell r="N270">
            <v>0.01</v>
          </cell>
          <cell r="O270">
            <v>0.01</v>
          </cell>
          <cell r="P270">
            <v>0.01</v>
          </cell>
          <cell r="Q270">
            <v>0.01</v>
          </cell>
          <cell r="R270">
            <v>0.01</v>
          </cell>
          <cell r="S270">
            <v>0.01</v>
          </cell>
          <cell r="T270">
            <v>0.01</v>
          </cell>
          <cell r="U270">
            <v>0.01</v>
          </cell>
        </row>
        <row r="271">
          <cell r="B271" t="str">
            <v>% Non-Small Cell</v>
          </cell>
          <cell r="C271"/>
          <cell r="D271"/>
          <cell r="E271"/>
          <cell r="F271">
            <v>0.8</v>
          </cell>
          <cell r="G271">
            <v>0.8</v>
          </cell>
          <cell r="H271">
            <v>0.8</v>
          </cell>
          <cell r="I271">
            <v>0.8</v>
          </cell>
          <cell r="J271">
            <v>0.8</v>
          </cell>
          <cell r="K271">
            <v>0.8</v>
          </cell>
          <cell r="L271">
            <v>0.8</v>
          </cell>
          <cell r="M271">
            <v>0.8</v>
          </cell>
          <cell r="N271">
            <v>0.8</v>
          </cell>
          <cell r="O271">
            <v>0.8</v>
          </cell>
          <cell r="P271">
            <v>0.8</v>
          </cell>
          <cell r="Q271">
            <v>0.8</v>
          </cell>
          <cell r="R271">
            <v>0.8</v>
          </cell>
          <cell r="S271">
            <v>0.8</v>
          </cell>
          <cell r="T271">
            <v>0.8</v>
          </cell>
          <cell r="U271">
            <v>0.8</v>
          </cell>
        </row>
        <row r="272">
          <cell r="B272" t="str">
            <v>% Stage 3/4 on diagnosis</v>
          </cell>
          <cell r="C272"/>
          <cell r="D272"/>
          <cell r="E272"/>
          <cell r="F272">
            <v>0.75</v>
          </cell>
          <cell r="G272">
            <v>0.75</v>
          </cell>
          <cell r="H272">
            <v>0.75</v>
          </cell>
          <cell r="I272">
            <v>0.75</v>
          </cell>
          <cell r="J272">
            <v>0.75</v>
          </cell>
          <cell r="K272">
            <v>0.75</v>
          </cell>
          <cell r="L272">
            <v>0.75</v>
          </cell>
          <cell r="M272">
            <v>0.75</v>
          </cell>
          <cell r="N272">
            <v>0.75</v>
          </cell>
          <cell r="O272">
            <v>0.75</v>
          </cell>
          <cell r="P272">
            <v>0.75</v>
          </cell>
          <cell r="Q272">
            <v>0.75</v>
          </cell>
          <cell r="R272">
            <v>0.75</v>
          </cell>
          <cell r="S272">
            <v>0.75</v>
          </cell>
          <cell r="T272">
            <v>0.75</v>
          </cell>
          <cell r="U272">
            <v>0.75</v>
          </cell>
        </row>
        <row r="273">
          <cell r="B273" t="str">
            <v>Patients with advanced NSCLC</v>
          </cell>
          <cell r="C273"/>
          <cell r="D273"/>
          <cell r="E273"/>
          <cell r="F273">
            <v>254690.40720000002</v>
          </cell>
          <cell r="G273">
            <v>257237.31127200005</v>
          </cell>
          <cell r="H273">
            <v>259809.68438472005</v>
          </cell>
          <cell r="I273">
            <v>262407.78122856724</v>
          </cell>
          <cell r="J273">
            <v>265031.85904085293</v>
          </cell>
          <cell r="K273">
            <v>267682.17763126147</v>
          </cell>
          <cell r="L273">
            <v>270358.99940757407</v>
          </cell>
          <cell r="M273">
            <v>273062.58940164978</v>
          </cell>
          <cell r="N273">
            <v>275793.2152956663</v>
          </cell>
          <cell r="O273">
            <v>278551.14744862297</v>
          </cell>
          <cell r="P273">
            <v>281336.65892310918</v>
          </cell>
          <cell r="Q273">
            <v>284150.0255123403</v>
          </cell>
          <cell r="R273">
            <v>286991.52576746367</v>
          </cell>
          <cell r="S273">
            <v>289861.44102513831</v>
          </cell>
          <cell r="T273">
            <v>292760.05543538975</v>
          </cell>
          <cell r="U273">
            <v>295687.65598974359</v>
          </cell>
        </row>
        <row r="274">
          <cell r="F274"/>
          <cell r="G274"/>
          <cell r="H274"/>
          <cell r="I274"/>
          <cell r="J274"/>
          <cell r="K274"/>
          <cell r="L274"/>
          <cell r="M274"/>
          <cell r="N274"/>
          <cell r="O274"/>
          <cell r="P274"/>
          <cell r="Q274"/>
          <cell r="R274"/>
          <cell r="S274"/>
          <cell r="T274"/>
          <cell r="U274"/>
        </row>
        <row r="275">
          <cell r="A275"/>
          <cell r="B275" t="str">
            <v>Target Market for Epacadostat (PDL-1 &lt;50%)</v>
          </cell>
          <cell r="F275">
            <v>178283.28503999999</v>
          </cell>
          <cell r="G275">
            <v>180066.11789040003</v>
          </cell>
          <cell r="H275">
            <v>181866.77906930403</v>
          </cell>
          <cell r="I275">
            <v>183685.44685999706</v>
          </cell>
          <cell r="J275">
            <v>185522.30132859704</v>
          </cell>
          <cell r="K275">
            <v>187377.52434188302</v>
          </cell>
          <cell r="L275">
            <v>189251.29958530184</v>
          </cell>
          <cell r="M275">
            <v>191143.81258115484</v>
          </cell>
          <cell r="N275">
            <v>193055.25070696641</v>
          </cell>
          <cell r="O275">
            <v>194985.80321403607</v>
          </cell>
          <cell r="P275">
            <v>196935.6612461764</v>
          </cell>
          <cell r="Q275">
            <v>198905.0178586382</v>
          </cell>
          <cell r="R275">
            <v>200894.06803722456</v>
          </cell>
          <cell r="S275">
            <v>202903.00871759679</v>
          </cell>
          <cell r="T275">
            <v>204932.0388047728</v>
          </cell>
          <cell r="U275">
            <v>206981.3591928205</v>
          </cell>
          <cell r="V275"/>
          <cell r="W275"/>
          <cell r="X275"/>
          <cell r="Y275"/>
          <cell r="Z275"/>
          <cell r="AA275"/>
          <cell r="AB275"/>
          <cell r="AC275"/>
          <cell r="AD275"/>
          <cell r="AE275"/>
          <cell r="AF275"/>
          <cell r="AG275"/>
          <cell r="AH275"/>
          <cell r="AI275"/>
          <cell r="AJ275"/>
          <cell r="AK275"/>
          <cell r="AL275"/>
          <cell r="AM275"/>
          <cell r="AN275"/>
          <cell r="AO275"/>
          <cell r="AP275"/>
          <cell r="AQ275"/>
          <cell r="AR275"/>
          <cell r="AS275"/>
          <cell r="AT275"/>
          <cell r="AU275"/>
          <cell r="AV275"/>
          <cell r="AW275"/>
          <cell r="AX275"/>
          <cell r="AY275"/>
          <cell r="AZ275"/>
          <cell r="BA275"/>
          <cell r="BB275"/>
          <cell r="BC275"/>
          <cell r="BD275"/>
          <cell r="BE275"/>
          <cell r="BF275"/>
          <cell r="BG275"/>
          <cell r="BH275"/>
          <cell r="BI275"/>
          <cell r="BJ275"/>
          <cell r="BK275"/>
          <cell r="BL275"/>
          <cell r="BM275"/>
          <cell r="BN275"/>
          <cell r="BO275"/>
          <cell r="BP275"/>
          <cell r="BQ275"/>
          <cell r="BR275"/>
          <cell r="BS275"/>
          <cell r="BT275"/>
          <cell r="BU275"/>
        </row>
        <row r="276">
          <cell r="B276" t="str">
            <v>Proportion of NSCLC Patients PDL-1 &lt;50%</v>
          </cell>
          <cell r="F276">
            <v>0.7</v>
          </cell>
          <cell r="G276">
            <v>0.7</v>
          </cell>
          <cell r="H276">
            <v>0.7</v>
          </cell>
          <cell r="I276">
            <v>0.7</v>
          </cell>
          <cell r="J276">
            <v>0.7</v>
          </cell>
          <cell r="K276">
            <v>0.7</v>
          </cell>
          <cell r="L276">
            <v>0.7</v>
          </cell>
          <cell r="M276">
            <v>0.7</v>
          </cell>
          <cell r="N276">
            <v>0.7</v>
          </cell>
          <cell r="O276">
            <v>0.7</v>
          </cell>
          <cell r="P276">
            <v>0.7</v>
          </cell>
          <cell r="Q276">
            <v>0.7</v>
          </cell>
          <cell r="R276">
            <v>0.7</v>
          </cell>
          <cell r="S276">
            <v>0.7</v>
          </cell>
          <cell r="T276">
            <v>0.7</v>
          </cell>
          <cell r="U276">
            <v>0.7</v>
          </cell>
        </row>
        <row r="277">
          <cell r="F277"/>
          <cell r="G277"/>
          <cell r="H277"/>
          <cell r="I277"/>
          <cell r="J277"/>
          <cell r="K277"/>
          <cell r="L277"/>
          <cell r="M277"/>
          <cell r="N277"/>
          <cell r="O277"/>
          <cell r="P277"/>
          <cell r="Q277"/>
          <cell r="R277"/>
          <cell r="S277"/>
          <cell r="T277"/>
          <cell r="U277"/>
        </row>
        <row r="278">
          <cell r="B278" t="str">
            <v>First line Therapy</v>
          </cell>
          <cell r="C278"/>
          <cell r="D278"/>
          <cell r="E278"/>
          <cell r="F278"/>
          <cell r="G278"/>
          <cell r="H278"/>
          <cell r="I278"/>
          <cell r="J278"/>
          <cell r="K278"/>
          <cell r="L278"/>
          <cell r="M278"/>
          <cell r="N278"/>
          <cell r="O278"/>
          <cell r="P278"/>
          <cell r="Q278"/>
          <cell r="R278"/>
          <cell r="S278"/>
          <cell r="T278"/>
          <cell r="U278"/>
        </row>
        <row r="279">
          <cell r="B279" t="str">
            <v>Candidates for first line therapy</v>
          </cell>
          <cell r="C279"/>
          <cell r="D279"/>
          <cell r="E279"/>
          <cell r="F279">
            <v>151540.792284</v>
          </cell>
          <cell r="G279">
            <v>153056.20020684003</v>
          </cell>
          <cell r="H279">
            <v>154586.76220890842</v>
          </cell>
          <cell r="I279">
            <v>156132.6298309975</v>
          </cell>
          <cell r="J279">
            <v>157693.95612930748</v>
          </cell>
          <cell r="K279">
            <v>159270.89569060056</v>
          </cell>
          <cell r="L279">
            <v>160863.60464750655</v>
          </cell>
          <cell r="M279">
            <v>162472.24069398161</v>
          </cell>
          <cell r="N279">
            <v>164096.96310092145</v>
          </cell>
          <cell r="O279">
            <v>165737.93273193066</v>
          </cell>
          <cell r="P279">
            <v>167395.31205924993</v>
          </cell>
          <cell r="Q279">
            <v>169069.26517984245</v>
          </cell>
          <cell r="R279">
            <v>170759.95783164087</v>
          </cell>
          <cell r="S279">
            <v>172467.55740995726</v>
          </cell>
          <cell r="T279">
            <v>174192.23298405687</v>
          </cell>
          <cell r="U279">
            <v>175934.15531389741</v>
          </cell>
        </row>
        <row r="280">
          <cell r="B280" t="str">
            <v>% patients</v>
          </cell>
          <cell r="C280"/>
          <cell r="D280"/>
          <cell r="E280"/>
          <cell r="F280">
            <v>0.85</v>
          </cell>
          <cell r="G280">
            <v>0.85</v>
          </cell>
          <cell r="H280">
            <v>0.85</v>
          </cell>
          <cell r="I280">
            <v>0.85</v>
          </cell>
          <cell r="J280">
            <v>0.85</v>
          </cell>
          <cell r="K280">
            <v>0.85</v>
          </cell>
          <cell r="L280">
            <v>0.85</v>
          </cell>
          <cell r="M280">
            <v>0.85</v>
          </cell>
          <cell r="N280">
            <v>0.85</v>
          </cell>
          <cell r="O280">
            <v>0.85</v>
          </cell>
          <cell r="P280">
            <v>0.85</v>
          </cell>
          <cell r="Q280">
            <v>0.85</v>
          </cell>
          <cell r="R280">
            <v>0.85</v>
          </cell>
          <cell r="S280">
            <v>0.85</v>
          </cell>
          <cell r="T280">
            <v>0.85</v>
          </cell>
          <cell r="U280">
            <v>0.85</v>
          </cell>
        </row>
        <row r="281">
          <cell r="B281" t="str">
            <v>First line patients taking Epacadostat</v>
          </cell>
          <cell r="F281">
            <v>0</v>
          </cell>
          <cell r="G281">
            <v>0</v>
          </cell>
          <cell r="H281">
            <v>0</v>
          </cell>
          <cell r="I281">
            <v>0</v>
          </cell>
          <cell r="J281">
            <v>0</v>
          </cell>
          <cell r="K281">
            <v>4778.126870718017</v>
          </cell>
          <cell r="L281">
            <v>12064.770348562992</v>
          </cell>
          <cell r="M281">
            <v>19496.668883277795</v>
          </cell>
          <cell r="N281">
            <v>26255.514096147432</v>
          </cell>
          <cell r="O281">
            <v>31490.207219066826</v>
          </cell>
          <cell r="P281">
            <v>35153.015532442485</v>
          </cell>
          <cell r="Q281">
            <v>37195.238339565338</v>
          </cell>
          <cell r="R281">
            <v>39274.790301277404</v>
          </cell>
          <cell r="S281">
            <v>41392.213778389741</v>
          </cell>
          <cell r="T281">
            <v>24386.912617767965</v>
          </cell>
          <cell r="U281">
            <v>10556.049318833844</v>
          </cell>
        </row>
        <row r="282">
          <cell r="B282" t="str">
            <v>% epacadostat market share</v>
          </cell>
          <cell r="F282">
            <v>0</v>
          </cell>
          <cell r="G282">
            <v>0</v>
          </cell>
          <cell r="H282">
            <v>0</v>
          </cell>
          <cell r="I282">
            <v>0</v>
          </cell>
          <cell r="J282">
            <v>0</v>
          </cell>
          <cell r="K282">
            <v>0.03</v>
          </cell>
          <cell r="L282">
            <v>7.4999999999999997E-2</v>
          </cell>
          <cell r="M282">
            <v>0.12</v>
          </cell>
          <cell r="N282">
            <v>0.16</v>
          </cell>
          <cell r="O282">
            <v>0.19</v>
          </cell>
          <cell r="P282">
            <v>0.21</v>
          </cell>
          <cell r="Q282">
            <v>0.22</v>
          </cell>
          <cell r="R282">
            <v>0.23</v>
          </cell>
          <cell r="S282">
            <v>0.24</v>
          </cell>
          <cell r="T282">
            <v>0.14000000000000001</v>
          </cell>
          <cell r="U282">
            <v>0.06</v>
          </cell>
        </row>
        <row r="283">
          <cell r="B283"/>
          <cell r="C283"/>
          <cell r="D283"/>
          <cell r="E283"/>
          <cell r="F283"/>
          <cell r="G283"/>
          <cell r="H283"/>
          <cell r="I283"/>
          <cell r="J283"/>
          <cell r="K283"/>
          <cell r="L283"/>
          <cell r="M283"/>
          <cell r="N283"/>
          <cell r="O283"/>
          <cell r="P283"/>
          <cell r="Q283"/>
          <cell r="R283"/>
          <cell r="S283"/>
          <cell r="T283"/>
          <cell r="U283"/>
        </row>
        <row r="284">
          <cell r="B284" t="str">
            <v>Second Line Therapy</v>
          </cell>
          <cell r="C284"/>
          <cell r="D284"/>
          <cell r="E284"/>
          <cell r="F284"/>
          <cell r="G284"/>
          <cell r="H284"/>
          <cell r="I284"/>
          <cell r="J284"/>
          <cell r="K284"/>
          <cell r="L284"/>
          <cell r="M284"/>
          <cell r="N284"/>
          <cell r="O284"/>
          <cell r="P284"/>
          <cell r="Q284"/>
          <cell r="R284"/>
          <cell r="S284"/>
          <cell r="T284"/>
          <cell r="U284"/>
        </row>
        <row r="285">
          <cell r="B285" t="str">
            <v>Relapsing Stage 3/4</v>
          </cell>
          <cell r="C285"/>
          <cell r="D285"/>
          <cell r="E285"/>
          <cell r="F285">
            <v>68193.356527800002</v>
          </cell>
          <cell r="G285">
            <v>68875.290093078016</v>
          </cell>
          <cell r="H285">
            <v>69564.042994008792</v>
          </cell>
          <cell r="I285">
            <v>70259.683423948882</v>
          </cell>
          <cell r="J285">
            <v>70962.280258188373</v>
          </cell>
          <cell r="K285">
            <v>71671.903060770259</v>
          </cell>
          <cell r="L285">
            <v>72388.622091377954</v>
          </cell>
          <cell r="M285">
            <v>73112.508312291728</v>
          </cell>
          <cell r="N285">
            <v>73843.633395414654</v>
          </cell>
          <cell r="O285">
            <v>74582.069729368799</v>
          </cell>
          <cell r="P285">
            <v>75327.890426662474</v>
          </cell>
          <cell r="Q285">
            <v>76081.1693309291</v>
          </cell>
          <cell r="R285">
            <v>76841.981024238397</v>
          </cell>
          <cell r="S285">
            <v>77610.400834480766</v>
          </cell>
          <cell r="T285">
            <v>78386.504842825598</v>
          </cell>
          <cell r="U285">
            <v>79170.369891253838</v>
          </cell>
        </row>
        <row r="286">
          <cell r="B286" t="str">
            <v>% patients</v>
          </cell>
          <cell r="C286"/>
          <cell r="D286"/>
          <cell r="E286"/>
          <cell r="F286">
            <v>0.45</v>
          </cell>
          <cell r="G286">
            <v>0.45</v>
          </cell>
          <cell r="H286">
            <v>0.45</v>
          </cell>
          <cell r="I286">
            <v>0.45</v>
          </cell>
          <cell r="J286">
            <v>0.45</v>
          </cell>
          <cell r="K286">
            <v>0.45</v>
          </cell>
          <cell r="L286">
            <v>0.45</v>
          </cell>
          <cell r="M286">
            <v>0.45</v>
          </cell>
          <cell r="N286">
            <v>0.45</v>
          </cell>
          <cell r="O286">
            <v>0.45</v>
          </cell>
          <cell r="P286">
            <v>0.45</v>
          </cell>
          <cell r="Q286">
            <v>0.45</v>
          </cell>
          <cell r="R286">
            <v>0.45</v>
          </cell>
          <cell r="S286">
            <v>0.45</v>
          </cell>
          <cell r="T286">
            <v>0.45</v>
          </cell>
          <cell r="U286">
            <v>0.45</v>
          </cell>
        </row>
        <row r="287">
          <cell r="B287" t="str">
            <v>Candidates for second line therapy</v>
          </cell>
          <cell r="C287"/>
          <cell r="D287"/>
          <cell r="E287"/>
          <cell r="F287">
            <v>68193.356527800002</v>
          </cell>
          <cell r="G287">
            <v>68875.290093078016</v>
          </cell>
          <cell r="H287">
            <v>69564.042994008792</v>
          </cell>
          <cell r="I287">
            <v>70259.683423948882</v>
          </cell>
          <cell r="J287">
            <v>70962.280258188373</v>
          </cell>
          <cell r="K287">
            <v>71671.903060770259</v>
          </cell>
          <cell r="L287">
            <v>72388.622091377954</v>
          </cell>
          <cell r="M287">
            <v>73112.508312291728</v>
          </cell>
          <cell r="N287">
            <v>73843.633395414654</v>
          </cell>
          <cell r="O287">
            <v>74582.069729368799</v>
          </cell>
          <cell r="P287">
            <v>75327.890426662474</v>
          </cell>
          <cell r="Q287">
            <v>76081.1693309291</v>
          </cell>
          <cell r="R287">
            <v>76841.981024238397</v>
          </cell>
          <cell r="S287">
            <v>77610.400834480766</v>
          </cell>
          <cell r="T287">
            <v>78386.504842825598</v>
          </cell>
          <cell r="U287">
            <v>79170.369891253838</v>
          </cell>
        </row>
        <row r="288">
          <cell r="B288" t="str">
            <v>% patients</v>
          </cell>
          <cell r="C288"/>
          <cell r="D288"/>
          <cell r="E288"/>
          <cell r="F288">
            <v>0.16065000000000002</v>
          </cell>
          <cell r="G288">
            <v>0.16065000000000004</v>
          </cell>
          <cell r="H288">
            <v>0.16065000000000002</v>
          </cell>
          <cell r="I288">
            <v>0.16065000000000002</v>
          </cell>
          <cell r="J288">
            <v>0.16065000000000004</v>
          </cell>
          <cell r="K288">
            <v>0.16065000000000004</v>
          </cell>
          <cell r="L288">
            <v>0.16065000000000002</v>
          </cell>
          <cell r="M288">
            <v>0.16065000000000002</v>
          </cell>
          <cell r="N288">
            <v>0.16065000000000002</v>
          </cell>
          <cell r="O288">
            <v>0.16065000000000002</v>
          </cell>
          <cell r="P288">
            <v>0.16064999999999999</v>
          </cell>
          <cell r="Q288">
            <v>0.16065000000000002</v>
          </cell>
          <cell r="R288">
            <v>0.16065000000000002</v>
          </cell>
          <cell r="S288">
            <v>0.16064999999999999</v>
          </cell>
          <cell r="T288">
            <v>0.16065000000000002</v>
          </cell>
          <cell r="U288">
            <v>0.16064999999999999</v>
          </cell>
        </row>
        <row r="289">
          <cell r="B289" t="str">
            <v>Second line patients taking Epacadostat</v>
          </cell>
          <cell r="F289"/>
          <cell r="G289"/>
          <cell r="H289"/>
          <cell r="I289"/>
          <cell r="J289"/>
          <cell r="K289">
            <v>1433.4380612154052</v>
          </cell>
          <cell r="L289">
            <v>3619.4311045688978</v>
          </cell>
          <cell r="M289">
            <v>5849.0006649833385</v>
          </cell>
          <cell r="N289">
            <v>7384.3633395414654</v>
          </cell>
          <cell r="O289">
            <v>8949.8483675242551</v>
          </cell>
          <cell r="P289">
            <v>9792.6257554661224</v>
          </cell>
          <cell r="Q289">
            <v>10651.363706330076</v>
          </cell>
          <cell r="R289">
            <v>11142.087248514566</v>
          </cell>
          <cell r="S289">
            <v>11641.560125172115</v>
          </cell>
          <cell r="T289">
            <v>9406.3805811390721</v>
          </cell>
          <cell r="U289">
            <v>3958.518494562692</v>
          </cell>
        </row>
        <row r="290">
          <cell r="B290" t="str">
            <v>% epacadostat market share</v>
          </cell>
          <cell r="F290"/>
          <cell r="G290"/>
          <cell r="H290"/>
          <cell r="I290"/>
          <cell r="J290"/>
          <cell r="K290">
            <v>0.02</v>
          </cell>
          <cell r="L290">
            <v>0.05</v>
          </cell>
          <cell r="M290">
            <v>0.08</v>
          </cell>
          <cell r="N290">
            <v>0.1</v>
          </cell>
          <cell r="O290">
            <v>0.12</v>
          </cell>
          <cell r="P290">
            <v>0.13</v>
          </cell>
          <cell r="Q290">
            <v>0.14000000000000001</v>
          </cell>
          <cell r="R290">
            <v>0.14499999999999999</v>
          </cell>
          <cell r="S290">
            <v>0.15</v>
          </cell>
          <cell r="T290">
            <v>0.12</v>
          </cell>
          <cell r="U290">
            <v>0.05</v>
          </cell>
        </row>
        <row r="291">
          <cell r="F291"/>
          <cell r="G291"/>
          <cell r="H291"/>
          <cell r="I291"/>
          <cell r="J291"/>
          <cell r="K291"/>
          <cell r="L291"/>
          <cell r="M291"/>
          <cell r="N291"/>
          <cell r="O291"/>
          <cell r="P291"/>
          <cell r="Q291"/>
          <cell r="R291"/>
          <cell r="S291"/>
          <cell r="T291"/>
          <cell r="U291"/>
        </row>
        <row r="292">
          <cell r="B292" t="str">
            <v>Avg duration (months)</v>
          </cell>
          <cell r="C292"/>
          <cell r="D292"/>
          <cell r="E292"/>
          <cell r="F292">
            <v>0</v>
          </cell>
          <cell r="G292">
            <v>0</v>
          </cell>
          <cell r="H292">
            <v>0</v>
          </cell>
          <cell r="I292">
            <v>0</v>
          </cell>
          <cell r="J292">
            <v>0</v>
          </cell>
          <cell r="K292">
            <v>1</v>
          </cell>
          <cell r="L292">
            <v>3</v>
          </cell>
          <cell r="M292">
            <v>5.5</v>
          </cell>
          <cell r="N292">
            <v>6.5</v>
          </cell>
          <cell r="O292">
            <v>7</v>
          </cell>
          <cell r="P292">
            <v>7.5</v>
          </cell>
          <cell r="Q292">
            <v>8</v>
          </cell>
          <cell r="R292">
            <v>8.5</v>
          </cell>
          <cell r="S292">
            <v>8.5</v>
          </cell>
          <cell r="T292">
            <v>8.5</v>
          </cell>
          <cell r="U292">
            <v>8.5</v>
          </cell>
        </row>
        <row r="293">
          <cell r="B293" t="str">
            <v>Compliance</v>
          </cell>
          <cell r="C293"/>
          <cell r="D293"/>
          <cell r="E293"/>
          <cell r="F293">
            <v>0.85</v>
          </cell>
          <cell r="G293">
            <v>0.85</v>
          </cell>
          <cell r="H293">
            <v>0.85</v>
          </cell>
          <cell r="I293">
            <v>0.85</v>
          </cell>
          <cell r="J293">
            <v>0.85</v>
          </cell>
          <cell r="K293">
            <v>0.85</v>
          </cell>
          <cell r="L293">
            <v>0.85</v>
          </cell>
          <cell r="M293">
            <v>0.85</v>
          </cell>
          <cell r="N293">
            <v>0.85</v>
          </cell>
          <cell r="O293">
            <v>0.85</v>
          </cell>
          <cell r="P293">
            <v>0.85</v>
          </cell>
          <cell r="Q293">
            <v>0.85</v>
          </cell>
          <cell r="R293">
            <v>0.85</v>
          </cell>
          <cell r="S293">
            <v>0.85</v>
          </cell>
          <cell r="T293">
            <v>0.85</v>
          </cell>
          <cell r="U293">
            <v>0.85</v>
          </cell>
        </row>
        <row r="294">
          <cell r="B294" t="str">
            <v>Price per course of therapy ($)</v>
          </cell>
          <cell r="C294"/>
          <cell r="D294"/>
          <cell r="E294"/>
          <cell r="F294">
            <v>0</v>
          </cell>
          <cell r="G294">
            <v>0</v>
          </cell>
          <cell r="H294">
            <v>0</v>
          </cell>
          <cell r="I294">
            <v>0</v>
          </cell>
          <cell r="J294">
            <v>0</v>
          </cell>
          <cell r="K294">
            <v>5100</v>
          </cell>
          <cell r="L294">
            <v>15146.999999999998</v>
          </cell>
          <cell r="M294">
            <v>27491.805</v>
          </cell>
          <cell r="N294">
            <v>32165.411849999997</v>
          </cell>
          <cell r="O294">
            <v>34293.277556999994</v>
          </cell>
          <cell r="P294">
            <v>36375.369408674997</v>
          </cell>
          <cell r="Q294">
            <v>38412.39009556079</v>
          </cell>
          <cell r="R294">
            <v>40405.032831768011</v>
          </cell>
          <cell r="S294">
            <v>40000.98250345033</v>
          </cell>
          <cell r="T294">
            <v>39600.972678415819</v>
          </cell>
          <cell r="U294">
            <v>39204.962951631664</v>
          </cell>
        </row>
        <row r="295">
          <cell r="B295" t="str">
            <v>% Growth y/y</v>
          </cell>
          <cell r="C295"/>
          <cell r="D295"/>
          <cell r="E295"/>
          <cell r="F295"/>
          <cell r="G295" t="str">
            <v>-</v>
          </cell>
          <cell r="H295" t="str">
            <v>-</v>
          </cell>
          <cell r="I295" t="str">
            <v>-</v>
          </cell>
          <cell r="J295" t="str">
            <v>-</v>
          </cell>
          <cell r="K295" t="str">
            <v>-</v>
          </cell>
          <cell r="L295">
            <v>1.9699999999999998</v>
          </cell>
          <cell r="M295">
            <v>0.81500000000000017</v>
          </cell>
          <cell r="N295">
            <v>0.16999999999999993</v>
          </cell>
          <cell r="O295">
            <v>6.6153846153846008E-2</v>
          </cell>
          <cell r="P295">
            <v>6.0714285714285721E-2</v>
          </cell>
          <cell r="Q295">
            <v>5.5999999999999828E-2</v>
          </cell>
          <cell r="R295">
            <v>5.1875000000000115E-2</v>
          </cell>
          <cell r="S295">
            <v>-1.0000000000000009E-2</v>
          </cell>
          <cell r="T295">
            <v>-1.0000000000000231E-2</v>
          </cell>
          <cell r="U295">
            <v>-9.9999999999998979E-3</v>
          </cell>
        </row>
        <row r="297">
          <cell r="A297"/>
          <cell r="B297" t="str">
            <v>EU Epacadostat NSCLC Sales ($mn) (RISK-ADJUSTED)</v>
          </cell>
          <cell r="C297"/>
          <cell r="D297"/>
          <cell r="E297"/>
          <cell r="F297">
            <v>0</v>
          </cell>
          <cell r="G297">
            <v>0</v>
          </cell>
          <cell r="H297">
            <v>0</v>
          </cell>
          <cell r="I297">
            <v>0</v>
          </cell>
          <cell r="J297">
            <v>0</v>
          </cell>
          <cell r="K297">
            <v>25.343184922288366</v>
          </cell>
          <cell r="L297">
            <v>190.05487952847096</v>
          </cell>
          <cell r="M297">
            <v>557.43856385218658</v>
          </cell>
          <cell r="N297">
            <v>865.6324098419642</v>
          </cell>
          <cell r="O297">
            <v>1109.4576405211808</v>
          </cell>
          <cell r="P297">
            <v>1307.9314441259764</v>
          </cell>
          <cell r="Q297">
            <v>1470.3218740271932</v>
          </cell>
          <cell r="R297">
            <v>1629.6764741396576</v>
          </cell>
          <cell r="S297">
            <v>1697.122449606655</v>
          </cell>
          <cell r="T297">
            <v>1070.5978245468903</v>
          </cell>
          <cell r="U297">
            <v>455.2344747065253</v>
          </cell>
          <cell r="V297"/>
          <cell r="W297"/>
          <cell r="X297"/>
          <cell r="Y297"/>
          <cell r="Z297"/>
          <cell r="AA297"/>
          <cell r="AB297"/>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cell r="BL297"/>
          <cell r="BM297"/>
          <cell r="BN297"/>
          <cell r="BO297"/>
          <cell r="BP297"/>
          <cell r="BQ297"/>
          <cell r="BR297"/>
          <cell r="BS297"/>
          <cell r="BT297"/>
          <cell r="BU297"/>
        </row>
        <row r="298">
          <cell r="A298"/>
          <cell r="B298" t="str">
            <v>$ Growth (y/y)</v>
          </cell>
          <cell r="C298"/>
          <cell r="D298"/>
          <cell r="E298"/>
          <cell r="F298"/>
          <cell r="G298" t="str">
            <v>-</v>
          </cell>
          <cell r="H298" t="str">
            <v>-</v>
          </cell>
          <cell r="I298" t="str">
            <v>-</v>
          </cell>
          <cell r="J298" t="str">
            <v>-</v>
          </cell>
          <cell r="K298" t="str">
            <v>-</v>
          </cell>
          <cell r="L298">
            <v>6.4992499999999973</v>
          </cell>
          <cell r="M298">
            <v>1.9330400000000005</v>
          </cell>
          <cell r="N298">
            <v>0.55287500000000001</v>
          </cell>
          <cell r="O298">
            <v>0.28167294559099387</v>
          </cell>
          <cell r="P298">
            <v>0.17889263758782192</v>
          </cell>
          <cell r="Q298">
            <v>0.12415821229050272</v>
          </cell>
          <cell r="R298">
            <v>0.10838075861307428</v>
          </cell>
          <cell r="S298">
            <v>4.1386113463166785E-2</v>
          </cell>
          <cell r="T298">
            <v>-0.36916878048780477</v>
          </cell>
          <cell r="U298">
            <v>-0.57478479381443304</v>
          </cell>
          <cell r="V298"/>
          <cell r="W298"/>
          <cell r="X298"/>
          <cell r="Y298"/>
          <cell r="Z298"/>
          <cell r="AA298"/>
          <cell r="AB298"/>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cell r="BL298"/>
          <cell r="BM298"/>
          <cell r="BN298"/>
          <cell r="BO298"/>
          <cell r="BP298"/>
          <cell r="BQ298"/>
          <cell r="BR298"/>
          <cell r="BS298"/>
          <cell r="BT298"/>
          <cell r="BU298"/>
        </row>
        <row r="300">
          <cell r="A300"/>
          <cell r="B300" t="str">
            <v>Metastatic colorectal cancer</v>
          </cell>
          <cell r="C300"/>
          <cell r="D300"/>
          <cell r="E300"/>
          <cell r="F300" t="str">
            <v>2015E</v>
          </cell>
          <cell r="G300" t="str">
            <v>2016A</v>
          </cell>
          <cell r="H300" t="str">
            <v>2017E</v>
          </cell>
          <cell r="I300" t="str">
            <v>2018E</v>
          </cell>
          <cell r="J300" t="str">
            <v>2019E</v>
          </cell>
          <cell r="K300" t="str">
            <v>2020E</v>
          </cell>
          <cell r="L300" t="str">
            <v>2021E</v>
          </cell>
          <cell r="M300" t="str">
            <v>2022E</v>
          </cell>
          <cell r="N300" t="str">
            <v>2023E</v>
          </cell>
          <cell r="O300" t="str">
            <v>2024E</v>
          </cell>
          <cell r="P300" t="str">
            <v>2025E</v>
          </cell>
          <cell r="Q300" t="str">
            <v>2026E</v>
          </cell>
          <cell r="R300" t="str">
            <v>2027E</v>
          </cell>
          <cell r="S300" t="str">
            <v>2028E</v>
          </cell>
          <cell r="T300" t="str">
            <v>2029E</v>
          </cell>
          <cell r="U300" t="str">
            <v>2030E</v>
          </cell>
          <cell r="V300"/>
          <cell r="W300"/>
          <cell r="X300"/>
          <cell r="Y300"/>
          <cell r="Z300"/>
          <cell r="AA300"/>
          <cell r="AB300"/>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cell r="BL300"/>
          <cell r="BM300"/>
          <cell r="BN300"/>
          <cell r="BO300"/>
          <cell r="BP300"/>
          <cell r="BQ300"/>
          <cell r="BR300"/>
          <cell r="BS300"/>
          <cell r="BT300"/>
          <cell r="BU300"/>
        </row>
        <row r="302">
          <cell r="B302" t="str">
            <v>Colorectal cancer annual incidence</v>
          </cell>
          <cell r="C302">
            <v>447136</v>
          </cell>
          <cell r="D302">
            <v>447136</v>
          </cell>
          <cell r="E302">
            <v>460550.08</v>
          </cell>
          <cell r="F302">
            <v>460550.08</v>
          </cell>
          <cell r="G302">
            <v>474366.58240000001</v>
          </cell>
          <cell r="H302">
            <v>488597.57987200003</v>
          </cell>
          <cell r="I302">
            <v>503255.50726816006</v>
          </cell>
          <cell r="J302">
            <v>518353.17248620489</v>
          </cell>
          <cell r="K302">
            <v>533903.76766079105</v>
          </cell>
          <cell r="L302">
            <v>549920.88069061481</v>
          </cell>
          <cell r="M302">
            <v>566418.50711133331</v>
          </cell>
          <cell r="N302">
            <v>583411.06232467329</v>
          </cell>
          <cell r="O302">
            <v>600913.39419441356</v>
          </cell>
          <cell r="P302">
            <v>618940.79602024599</v>
          </cell>
          <cell r="Q302">
            <v>637509.0199008534</v>
          </cell>
          <cell r="R302">
            <v>656634.29049787903</v>
          </cell>
          <cell r="S302">
            <v>676333.31921281538</v>
          </cell>
          <cell r="T302">
            <v>696623.31878919981</v>
          </cell>
          <cell r="U302">
            <v>717522.01835287584</v>
          </cell>
        </row>
        <row r="303">
          <cell r="B303" t="str">
            <v>growth</v>
          </cell>
          <cell r="C303"/>
          <cell r="D303">
            <v>0.03</v>
          </cell>
          <cell r="E303"/>
          <cell r="F303">
            <v>0.03</v>
          </cell>
          <cell r="G303">
            <v>0.03</v>
          </cell>
          <cell r="H303">
            <v>0.03</v>
          </cell>
          <cell r="I303">
            <v>0.03</v>
          </cell>
          <cell r="J303">
            <v>0.03</v>
          </cell>
          <cell r="K303">
            <v>0.03</v>
          </cell>
          <cell r="L303">
            <v>0.03</v>
          </cell>
          <cell r="M303">
            <v>0.03</v>
          </cell>
          <cell r="N303">
            <v>0.03</v>
          </cell>
          <cell r="O303">
            <v>0.03</v>
          </cell>
          <cell r="P303">
            <v>0.03</v>
          </cell>
          <cell r="Q303">
            <v>0.03</v>
          </cell>
          <cell r="R303">
            <v>0.03</v>
          </cell>
          <cell r="S303">
            <v>0.03</v>
          </cell>
          <cell r="T303">
            <v>0.03</v>
          </cell>
          <cell r="U303">
            <v>0.03</v>
          </cell>
        </row>
        <row r="304">
          <cell r="B304" t="str">
            <v>% Microsatellite Instability-High Patients</v>
          </cell>
          <cell r="C304"/>
          <cell r="D304"/>
          <cell r="E304"/>
          <cell r="F304">
            <v>0.15</v>
          </cell>
          <cell r="G304">
            <v>0.15</v>
          </cell>
          <cell r="H304">
            <v>0.15</v>
          </cell>
          <cell r="I304">
            <v>0.15</v>
          </cell>
          <cell r="J304">
            <v>0.15</v>
          </cell>
          <cell r="K304">
            <v>0.15</v>
          </cell>
          <cell r="L304">
            <v>0.15</v>
          </cell>
          <cell r="M304">
            <v>0.15</v>
          </cell>
          <cell r="N304">
            <v>0.15</v>
          </cell>
          <cell r="O304">
            <v>0.15</v>
          </cell>
          <cell r="P304">
            <v>0.15</v>
          </cell>
          <cell r="Q304">
            <v>0.15</v>
          </cell>
          <cell r="R304">
            <v>0.15</v>
          </cell>
          <cell r="S304">
            <v>0.15</v>
          </cell>
          <cell r="T304">
            <v>0.15</v>
          </cell>
          <cell r="U304">
            <v>0.15</v>
          </cell>
        </row>
        <row r="305">
          <cell r="B305" t="str">
            <v>% Advanced CRC (Stage III or IV)</v>
          </cell>
          <cell r="C305"/>
          <cell r="D305"/>
          <cell r="E305"/>
          <cell r="F305">
            <v>0.25</v>
          </cell>
          <cell r="G305">
            <v>0.25</v>
          </cell>
          <cell r="H305">
            <v>0.25</v>
          </cell>
          <cell r="I305">
            <v>0.25</v>
          </cell>
          <cell r="J305">
            <v>0.25</v>
          </cell>
          <cell r="K305">
            <v>0.25</v>
          </cell>
          <cell r="L305">
            <v>0.25</v>
          </cell>
          <cell r="M305">
            <v>0.25</v>
          </cell>
          <cell r="N305">
            <v>0.25</v>
          </cell>
          <cell r="O305">
            <v>0.25</v>
          </cell>
          <cell r="P305">
            <v>0.25</v>
          </cell>
          <cell r="Q305">
            <v>0.25</v>
          </cell>
          <cell r="R305">
            <v>0.25</v>
          </cell>
          <cell r="S305">
            <v>0.25</v>
          </cell>
          <cell r="T305">
            <v>0.25</v>
          </cell>
          <cell r="U305">
            <v>0.25</v>
          </cell>
        </row>
        <row r="306">
          <cell r="B306" t="str">
            <v>Patients with advanced metastatic CRC</v>
          </cell>
          <cell r="F306">
            <v>17270.628000000001</v>
          </cell>
          <cell r="G306">
            <v>17788.74684</v>
          </cell>
          <cell r="H306">
            <v>18322.4092452</v>
          </cell>
          <cell r="I306">
            <v>18872.081522556</v>
          </cell>
          <cell r="J306">
            <v>19438.243968232684</v>
          </cell>
          <cell r="K306">
            <v>20021.391287279665</v>
          </cell>
          <cell r="L306">
            <v>20622.033025898054</v>
          </cell>
          <cell r="M306">
            <v>21240.694016674999</v>
          </cell>
          <cell r="N306">
            <v>21877.914837175249</v>
          </cell>
          <cell r="O306">
            <v>22534.252282290508</v>
          </cell>
          <cell r="P306">
            <v>23210.279850759223</v>
          </cell>
          <cell r="Q306">
            <v>23906.588246282001</v>
          </cell>
          <cell r="R306">
            <v>24623.785893670462</v>
          </cell>
          <cell r="S306">
            <v>25362.499470480576</v>
          </cell>
          <cell r="T306">
            <v>26123.374454594992</v>
          </cell>
          <cell r="U306">
            <v>26907.075688232842</v>
          </cell>
        </row>
        <row r="308">
          <cell r="B308" t="str">
            <v>First line Therapy</v>
          </cell>
          <cell r="C308"/>
          <cell r="D308"/>
          <cell r="E308"/>
        </row>
        <row r="309">
          <cell r="B309" t="str">
            <v>Candidates for first line therapy</v>
          </cell>
          <cell r="C309"/>
          <cell r="D309"/>
          <cell r="E309"/>
          <cell r="F309">
            <v>17270.628000000001</v>
          </cell>
          <cell r="G309">
            <v>17788.74684</v>
          </cell>
          <cell r="H309">
            <v>18322.4092452</v>
          </cell>
          <cell r="I309">
            <v>18872.081522556</v>
          </cell>
          <cell r="J309">
            <v>19438.243968232684</v>
          </cell>
          <cell r="K309">
            <v>20021.391287279665</v>
          </cell>
          <cell r="L309">
            <v>20622.033025898054</v>
          </cell>
          <cell r="M309">
            <v>21240.694016674999</v>
          </cell>
          <cell r="N309">
            <v>21877.914837175249</v>
          </cell>
          <cell r="O309">
            <v>22534.252282290508</v>
          </cell>
          <cell r="P309">
            <v>23210.279850759223</v>
          </cell>
          <cell r="Q309">
            <v>23906.588246282001</v>
          </cell>
          <cell r="R309">
            <v>24623.785893670462</v>
          </cell>
          <cell r="S309">
            <v>25362.499470480576</v>
          </cell>
          <cell r="T309">
            <v>26123.374454594992</v>
          </cell>
          <cell r="U309">
            <v>26907.075688232842</v>
          </cell>
        </row>
        <row r="310">
          <cell r="B310" t="str">
            <v>% patients</v>
          </cell>
          <cell r="C310"/>
          <cell r="D310"/>
          <cell r="E310"/>
          <cell r="F310">
            <v>1</v>
          </cell>
          <cell r="G310">
            <v>1</v>
          </cell>
          <cell r="H310">
            <v>1</v>
          </cell>
          <cell r="I310">
            <v>1</v>
          </cell>
          <cell r="J310">
            <v>1</v>
          </cell>
          <cell r="K310">
            <v>1</v>
          </cell>
          <cell r="L310">
            <v>1</v>
          </cell>
          <cell r="M310">
            <v>1</v>
          </cell>
          <cell r="N310">
            <v>1</v>
          </cell>
          <cell r="O310">
            <v>1</v>
          </cell>
          <cell r="P310">
            <v>1</v>
          </cell>
          <cell r="Q310">
            <v>1</v>
          </cell>
          <cell r="R310">
            <v>1</v>
          </cell>
          <cell r="S310">
            <v>1</v>
          </cell>
          <cell r="T310">
            <v>1</v>
          </cell>
          <cell r="U310">
            <v>1</v>
          </cell>
        </row>
        <row r="311">
          <cell r="B311" t="str">
            <v>First line patients taking Epacadostat</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row>
        <row r="312">
          <cell r="B312" t="str">
            <v>% epacadostat market share</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row>
        <row r="313">
          <cell r="B313"/>
          <cell r="C313"/>
          <cell r="D313"/>
          <cell r="E313"/>
        </row>
        <row r="314">
          <cell r="B314" t="str">
            <v>Second Line Therapy</v>
          </cell>
          <cell r="C314"/>
          <cell r="D314"/>
          <cell r="E314"/>
        </row>
        <row r="315">
          <cell r="B315" t="str">
            <v>Candidates for second line therapy</v>
          </cell>
          <cell r="C315"/>
          <cell r="D315"/>
          <cell r="E315"/>
          <cell r="F315">
            <v>9498.845400000002</v>
          </cell>
          <cell r="G315">
            <v>9783.810762000001</v>
          </cell>
          <cell r="H315">
            <v>10077.325084860002</v>
          </cell>
          <cell r="I315">
            <v>10379.6448374058</v>
          </cell>
          <cell r="J315">
            <v>10691.034182527977</v>
          </cell>
          <cell r="K315">
            <v>11011.765208003817</v>
          </cell>
          <cell r="L315">
            <v>11342.118164243931</v>
          </cell>
          <cell r="M315">
            <v>11682.38170917125</v>
          </cell>
          <cell r="N315">
            <v>12032.853160446388</v>
          </cell>
          <cell r="O315">
            <v>12393.838755259781</v>
          </cell>
          <cell r="P315">
            <v>12765.653917917574</v>
          </cell>
          <cell r="Q315">
            <v>13148.623535455101</v>
          </cell>
          <cell r="R315">
            <v>13543.082241518756</v>
          </cell>
          <cell r="S315">
            <v>13949.374708764319</v>
          </cell>
          <cell r="T315">
            <v>14367.855950027248</v>
          </cell>
          <cell r="U315">
            <v>14798.891628528065</v>
          </cell>
        </row>
        <row r="316">
          <cell r="B316" t="str">
            <v>% patients</v>
          </cell>
          <cell r="C316"/>
          <cell r="D316"/>
          <cell r="E316"/>
          <cell r="F316">
            <v>0.55000000000000004</v>
          </cell>
          <cell r="G316">
            <v>0.55000000000000004</v>
          </cell>
          <cell r="H316">
            <v>0.55000000000000004</v>
          </cell>
          <cell r="I316">
            <v>0.55000000000000004</v>
          </cell>
          <cell r="J316">
            <v>0.55000000000000004</v>
          </cell>
          <cell r="K316">
            <v>0.55000000000000004</v>
          </cell>
          <cell r="L316">
            <v>0.55000000000000004</v>
          </cell>
          <cell r="M316">
            <v>0.55000000000000004</v>
          </cell>
          <cell r="N316">
            <v>0.55000000000000004</v>
          </cell>
          <cell r="O316">
            <v>0.55000000000000004</v>
          </cell>
          <cell r="P316">
            <v>0.55000000000000004</v>
          </cell>
          <cell r="Q316">
            <v>0.55000000000000004</v>
          </cell>
          <cell r="R316">
            <v>0.55000000000000004</v>
          </cell>
          <cell r="S316">
            <v>0.55000000000000004</v>
          </cell>
          <cell r="T316">
            <v>0.55000000000000004</v>
          </cell>
          <cell r="U316">
            <v>0.55000000000000004</v>
          </cell>
        </row>
        <row r="317">
          <cell r="B317" t="str">
            <v>Second line patients taking Epacadostat</v>
          </cell>
          <cell r="F317">
            <v>0</v>
          </cell>
          <cell r="G317">
            <v>0</v>
          </cell>
          <cell r="H317">
            <v>0</v>
          </cell>
          <cell r="I317">
            <v>0</v>
          </cell>
          <cell r="J317">
            <v>0</v>
          </cell>
          <cell r="K317">
            <v>220.23530416007634</v>
          </cell>
          <cell r="L317">
            <v>793.94827149707532</v>
          </cell>
          <cell r="M317">
            <v>1635.5334392839752</v>
          </cell>
          <cell r="N317">
            <v>2406.5706320892778</v>
          </cell>
          <cell r="O317">
            <v>3222.3980763675431</v>
          </cell>
          <cell r="P317">
            <v>3829.6961753752721</v>
          </cell>
          <cell r="Q317">
            <v>3944.5870606365302</v>
          </cell>
          <cell r="R317">
            <v>4062.9246724556265</v>
          </cell>
          <cell r="S317">
            <v>4184.8124126292951</v>
          </cell>
          <cell r="T317">
            <v>4310.3567850081745</v>
          </cell>
          <cell r="U317">
            <v>4439.6674885584189</v>
          </cell>
        </row>
        <row r="318">
          <cell r="B318" t="str">
            <v>% epacadostat market share</v>
          </cell>
          <cell r="F318">
            <v>0</v>
          </cell>
          <cell r="G318">
            <v>0</v>
          </cell>
          <cell r="H318">
            <v>0</v>
          </cell>
          <cell r="I318">
            <v>0</v>
          </cell>
          <cell r="J318">
            <v>0</v>
          </cell>
          <cell r="K318">
            <v>0.02</v>
          </cell>
          <cell r="L318">
            <v>7.0000000000000007E-2</v>
          </cell>
          <cell r="M318">
            <v>0.14000000000000001</v>
          </cell>
          <cell r="N318">
            <v>0.2</v>
          </cell>
          <cell r="O318">
            <v>0.26</v>
          </cell>
          <cell r="P318">
            <v>0.3</v>
          </cell>
          <cell r="Q318">
            <v>0.3</v>
          </cell>
          <cell r="R318">
            <v>0.3</v>
          </cell>
          <cell r="S318">
            <v>0.3</v>
          </cell>
          <cell r="T318">
            <v>0.3</v>
          </cell>
          <cell r="U318">
            <v>0.3</v>
          </cell>
        </row>
        <row r="319">
          <cell r="K319"/>
          <cell r="L319"/>
          <cell r="M319"/>
          <cell r="N319"/>
          <cell r="O319"/>
          <cell r="P319"/>
          <cell r="Q319"/>
          <cell r="R319"/>
          <cell r="S319"/>
          <cell r="T319"/>
          <cell r="U319"/>
          <cell r="V319"/>
        </row>
        <row r="320">
          <cell r="B320" t="str">
            <v>Avg duration (months)</v>
          </cell>
          <cell r="C320"/>
          <cell r="D320"/>
          <cell r="E320"/>
          <cell r="F320">
            <v>0</v>
          </cell>
          <cell r="G320">
            <v>0</v>
          </cell>
          <cell r="H320">
            <v>0</v>
          </cell>
          <cell r="I320">
            <v>0</v>
          </cell>
          <cell r="J320">
            <v>0</v>
          </cell>
          <cell r="K320">
            <v>3</v>
          </cell>
          <cell r="L320">
            <v>6</v>
          </cell>
          <cell r="M320">
            <v>9</v>
          </cell>
          <cell r="N320">
            <v>11</v>
          </cell>
          <cell r="O320">
            <v>12</v>
          </cell>
          <cell r="P320">
            <v>14</v>
          </cell>
          <cell r="Q320">
            <v>14</v>
          </cell>
          <cell r="R320">
            <v>14</v>
          </cell>
          <cell r="S320">
            <v>14</v>
          </cell>
          <cell r="T320">
            <v>14</v>
          </cell>
          <cell r="U320">
            <v>14</v>
          </cell>
        </row>
        <row r="321">
          <cell r="B321" t="str">
            <v>Compliance</v>
          </cell>
          <cell r="C321"/>
          <cell r="D321"/>
          <cell r="E321"/>
          <cell r="F321">
            <v>0.85</v>
          </cell>
          <cell r="G321">
            <v>0.85</v>
          </cell>
          <cell r="H321">
            <v>0.85</v>
          </cell>
          <cell r="I321">
            <v>0.85</v>
          </cell>
          <cell r="J321">
            <v>0.85</v>
          </cell>
          <cell r="K321">
            <v>0.85</v>
          </cell>
          <cell r="L321">
            <v>0.85</v>
          </cell>
          <cell r="M321">
            <v>0.85</v>
          </cell>
          <cell r="N321">
            <v>0.85</v>
          </cell>
          <cell r="O321">
            <v>0.85</v>
          </cell>
          <cell r="P321">
            <v>0.85</v>
          </cell>
          <cell r="Q321">
            <v>0.85</v>
          </cell>
          <cell r="R321">
            <v>0.85</v>
          </cell>
          <cell r="S321">
            <v>0.85</v>
          </cell>
          <cell r="T321">
            <v>0.85</v>
          </cell>
          <cell r="U321">
            <v>0.85</v>
          </cell>
        </row>
        <row r="322">
          <cell r="B322" t="str">
            <v>Price per course of therapy ($)</v>
          </cell>
          <cell r="C322"/>
          <cell r="D322"/>
          <cell r="E322"/>
          <cell r="F322">
            <v>0</v>
          </cell>
          <cell r="G322">
            <v>0</v>
          </cell>
          <cell r="H322">
            <v>0</v>
          </cell>
          <cell r="I322">
            <v>0</v>
          </cell>
          <cell r="J322">
            <v>0</v>
          </cell>
          <cell r="K322">
            <v>15299.999999999998</v>
          </cell>
          <cell r="L322">
            <v>30293.999999999996</v>
          </cell>
          <cell r="M322">
            <v>44986.59</v>
          </cell>
          <cell r="N322">
            <v>54433.7739</v>
          </cell>
          <cell r="O322">
            <v>58788.47581199999</v>
          </cell>
          <cell r="P322">
            <v>67900.689562859989</v>
          </cell>
          <cell r="Q322">
            <v>67221.682667231391</v>
          </cell>
          <cell r="R322">
            <v>66549.465840559074</v>
          </cell>
          <cell r="S322">
            <v>65883.971182153487</v>
          </cell>
          <cell r="T322">
            <v>65225.131470331951</v>
          </cell>
          <cell r="U322">
            <v>64572.880155628634</v>
          </cell>
        </row>
        <row r="323">
          <cell r="B323" t="str">
            <v>% Growth y/y</v>
          </cell>
          <cell r="C323"/>
          <cell r="D323"/>
          <cell r="E323"/>
          <cell r="G323" t="str">
            <v>-</v>
          </cell>
          <cell r="H323" t="str">
            <v>-</v>
          </cell>
          <cell r="I323" t="str">
            <v>-</v>
          </cell>
          <cell r="J323" t="str">
            <v>-</v>
          </cell>
          <cell r="K323" t="str">
            <v>-</v>
          </cell>
          <cell r="L323">
            <v>0.98</v>
          </cell>
          <cell r="M323">
            <v>0.4850000000000001</v>
          </cell>
          <cell r="N323">
            <v>0.21000000000000019</v>
          </cell>
          <cell r="O323">
            <v>7.9999999999999849E-2</v>
          </cell>
          <cell r="P323">
            <v>0.15500000000000003</v>
          </cell>
          <cell r="Q323">
            <v>-1.0000000000000009E-2</v>
          </cell>
          <cell r="R323">
            <v>-1.0000000000000009E-2</v>
          </cell>
          <cell r="S323">
            <v>-9.9999999999998979E-3</v>
          </cell>
          <cell r="T323">
            <v>-1.0000000000000009E-2</v>
          </cell>
          <cell r="U323">
            <v>-1.0000000000000009E-2</v>
          </cell>
        </row>
        <row r="324">
          <cell r="B324"/>
          <cell r="C324"/>
          <cell r="D324"/>
          <cell r="E324"/>
        </row>
        <row r="325">
          <cell r="A325"/>
          <cell r="B325" t="str">
            <v>Total Epacadostat mCRC Sales ($mn)</v>
          </cell>
          <cell r="C325"/>
          <cell r="D325"/>
          <cell r="E325"/>
          <cell r="F325">
            <v>0</v>
          </cell>
          <cell r="G325">
            <v>0</v>
          </cell>
          <cell r="H325">
            <v>0</v>
          </cell>
          <cell r="I325">
            <v>0</v>
          </cell>
          <cell r="J325">
            <v>0</v>
          </cell>
          <cell r="K325">
            <v>1.6848000768245839</v>
          </cell>
          <cell r="L325">
            <v>12.025934468366199</v>
          </cell>
          <cell r="M325">
            <v>36.78853613217904</v>
          </cell>
          <cell r="N325">
            <v>65.499360830763919</v>
          </cell>
          <cell r="O325">
            <v>94.7199356845843</v>
          </cell>
          <cell r="P325">
            <v>130.01950556211429</v>
          </cell>
          <cell r="Q325">
            <v>132.58088982168795</v>
          </cell>
          <cell r="R325">
            <v>135.19273335117518</v>
          </cell>
          <cell r="S325">
            <v>137.85603019819334</v>
          </cell>
          <cell r="T325">
            <v>140.57179399309774</v>
          </cell>
          <cell r="U325">
            <v>143.34105833476175</v>
          </cell>
          <cell r="V325"/>
          <cell r="W325"/>
          <cell r="X325"/>
          <cell r="Y325"/>
          <cell r="Z325"/>
          <cell r="AA325"/>
          <cell r="AB325"/>
          <cell r="AC325"/>
          <cell r="AD325"/>
          <cell r="AE325"/>
          <cell r="AF325"/>
          <cell r="AG325"/>
          <cell r="AH325"/>
          <cell r="AI325"/>
          <cell r="AJ325"/>
          <cell r="AK325"/>
          <cell r="AL325"/>
          <cell r="AM325"/>
          <cell r="AN325"/>
          <cell r="AO325"/>
          <cell r="AP325"/>
          <cell r="AQ325"/>
          <cell r="AR325"/>
          <cell r="AS325"/>
          <cell r="AT325"/>
          <cell r="AU325"/>
          <cell r="AV325"/>
          <cell r="AW325"/>
          <cell r="AX325"/>
          <cell r="AY325"/>
          <cell r="AZ325"/>
          <cell r="BA325"/>
          <cell r="BB325"/>
          <cell r="BC325"/>
          <cell r="BD325"/>
          <cell r="BE325"/>
          <cell r="BF325"/>
          <cell r="BG325"/>
          <cell r="BH325"/>
          <cell r="BI325"/>
          <cell r="BJ325"/>
          <cell r="BK325"/>
          <cell r="BL325"/>
          <cell r="BM325"/>
          <cell r="BN325"/>
          <cell r="BO325"/>
          <cell r="BP325"/>
          <cell r="BQ325"/>
          <cell r="BR325"/>
          <cell r="BS325"/>
          <cell r="BT325"/>
          <cell r="BU325"/>
        </row>
        <row r="326">
          <cell r="A326"/>
          <cell r="B326" t="str">
            <v>$ Growth (y/y)</v>
          </cell>
          <cell r="C326"/>
          <cell r="D326"/>
          <cell r="E326"/>
          <cell r="F326"/>
          <cell r="G326" t="str">
            <v>-</v>
          </cell>
          <cell r="H326" t="str">
            <v>-</v>
          </cell>
          <cell r="I326" t="str">
            <v>-</v>
          </cell>
          <cell r="J326" t="str">
            <v>-</v>
          </cell>
          <cell r="K326" t="str">
            <v>-</v>
          </cell>
          <cell r="L326">
            <v>6.137900000000001</v>
          </cell>
          <cell r="M326">
            <v>2.0590999999999999</v>
          </cell>
          <cell r="N326">
            <v>0.78042857142857169</v>
          </cell>
          <cell r="O326">
            <v>0.44611999999999963</v>
          </cell>
          <cell r="P326">
            <v>0.37267307692307705</v>
          </cell>
          <cell r="Q326">
            <v>1.9700000000000051E-2</v>
          </cell>
          <cell r="R326">
            <v>1.9699999999999829E-2</v>
          </cell>
          <cell r="S326">
            <v>1.9700000000000051E-2</v>
          </cell>
          <cell r="T326">
            <v>1.9700000000000051E-2</v>
          </cell>
          <cell r="U326">
            <v>1.9699999999999829E-2</v>
          </cell>
          <cell r="V326"/>
          <cell r="W326"/>
          <cell r="X326"/>
          <cell r="Y326"/>
          <cell r="Z326"/>
          <cell r="AA326"/>
          <cell r="AB326"/>
          <cell r="AC326"/>
          <cell r="AD326"/>
          <cell r="AE326"/>
          <cell r="AF326"/>
          <cell r="AG326"/>
          <cell r="AH326"/>
          <cell r="AI326"/>
          <cell r="AJ326"/>
          <cell r="AK326"/>
          <cell r="AL326"/>
          <cell r="AM326"/>
          <cell r="AN326"/>
          <cell r="AO326"/>
          <cell r="AP326"/>
          <cell r="AQ326"/>
          <cell r="AR326"/>
          <cell r="AS326"/>
          <cell r="AT326"/>
          <cell r="AU326"/>
          <cell r="AV326"/>
          <cell r="AW326"/>
          <cell r="AX326"/>
          <cell r="AY326"/>
          <cell r="AZ326"/>
          <cell r="BA326"/>
          <cell r="BB326"/>
          <cell r="BC326"/>
          <cell r="BD326"/>
          <cell r="BE326"/>
          <cell r="BF326"/>
          <cell r="BG326"/>
          <cell r="BH326"/>
          <cell r="BI326"/>
          <cell r="BJ326"/>
          <cell r="BK326"/>
          <cell r="BL326"/>
          <cell r="BM326"/>
          <cell r="BN326"/>
          <cell r="BO326"/>
          <cell r="BP326"/>
          <cell r="BQ326"/>
          <cell r="BR326"/>
          <cell r="BS326"/>
          <cell r="BT326"/>
          <cell r="BU326"/>
        </row>
        <row r="327">
          <cell r="B327"/>
          <cell r="C327"/>
          <cell r="D327"/>
          <cell r="E327"/>
        </row>
        <row r="328">
          <cell r="A328"/>
          <cell r="B328" t="str">
            <v>Metastatic squamous cell carcinoma of head and neck</v>
          </cell>
          <cell r="C328" t="str">
            <v>2012A</v>
          </cell>
          <cell r="D328" t="str">
            <v>2013A</v>
          </cell>
          <cell r="E328" t="str">
            <v>2014A</v>
          </cell>
          <cell r="F328" t="str">
            <v>2015A</v>
          </cell>
          <cell r="G328" t="str">
            <v>2016A</v>
          </cell>
          <cell r="H328" t="str">
            <v>2017E</v>
          </cell>
          <cell r="I328" t="str">
            <v>2018E</v>
          </cell>
          <cell r="J328" t="str">
            <v>2019E</v>
          </cell>
          <cell r="K328" t="str">
            <v>2020E</v>
          </cell>
          <cell r="L328" t="str">
            <v>2021E</v>
          </cell>
          <cell r="M328" t="str">
            <v>2022E</v>
          </cell>
          <cell r="N328" t="str">
            <v>2023E</v>
          </cell>
          <cell r="O328" t="str">
            <v>2024E</v>
          </cell>
          <cell r="P328" t="str">
            <v>2025E</v>
          </cell>
          <cell r="Q328" t="str">
            <v>2026E</v>
          </cell>
          <cell r="R328" t="str">
            <v>2027E</v>
          </cell>
          <cell r="S328" t="str">
            <v>2028E</v>
          </cell>
          <cell r="T328" t="str">
            <v>2029E</v>
          </cell>
          <cell r="U328" t="str">
            <v>2030E</v>
          </cell>
          <cell r="V328"/>
          <cell r="W328"/>
          <cell r="X328"/>
          <cell r="Y328"/>
          <cell r="Z328"/>
          <cell r="AA328"/>
          <cell r="AB328"/>
          <cell r="AC328"/>
          <cell r="AD328"/>
          <cell r="AE328"/>
          <cell r="AF328"/>
          <cell r="AG328"/>
          <cell r="AH328"/>
          <cell r="AI328"/>
          <cell r="AJ328"/>
          <cell r="AK328"/>
          <cell r="AL328"/>
          <cell r="AM328"/>
          <cell r="AN328"/>
          <cell r="AO328"/>
          <cell r="AP328"/>
          <cell r="AQ328"/>
          <cell r="AR328"/>
          <cell r="AS328"/>
          <cell r="AT328"/>
          <cell r="AU328"/>
          <cell r="AV328"/>
          <cell r="AW328"/>
          <cell r="AX328"/>
          <cell r="AY328"/>
          <cell r="AZ328"/>
          <cell r="BA328"/>
          <cell r="BB328"/>
          <cell r="BC328"/>
          <cell r="BD328"/>
          <cell r="BE328"/>
          <cell r="BF328"/>
          <cell r="BG328"/>
          <cell r="BH328"/>
          <cell r="BI328"/>
          <cell r="BJ328"/>
          <cell r="BK328"/>
          <cell r="BL328"/>
          <cell r="BM328"/>
          <cell r="BN328"/>
          <cell r="BO328"/>
          <cell r="BP328"/>
          <cell r="BQ328"/>
          <cell r="BR328"/>
          <cell r="BS328"/>
          <cell r="BT328"/>
          <cell r="BU328"/>
        </row>
        <row r="330">
          <cell r="B330" t="str">
            <v>Head/neck squamous cell cancer annual incidence</v>
          </cell>
          <cell r="C330">
            <v>99630</v>
          </cell>
          <cell r="D330">
            <v>101622.6</v>
          </cell>
          <cell r="E330">
            <v>103655.05200000001</v>
          </cell>
          <cell r="F330">
            <v>104173.32726000001</v>
          </cell>
          <cell r="G330">
            <v>104694.1938963</v>
          </cell>
          <cell r="H330">
            <v>105217.66486578149</v>
          </cell>
          <cell r="I330">
            <v>105743.75319011039</v>
          </cell>
          <cell r="J330">
            <v>106272.47195606094</v>
          </cell>
          <cell r="K330">
            <v>106803.83431584123</v>
          </cell>
          <cell r="L330">
            <v>107337.85348742042</v>
          </cell>
          <cell r="M330">
            <v>107874.54275485751</v>
          </cell>
          <cell r="N330">
            <v>108413.91546863179</v>
          </cell>
          <cell r="O330">
            <v>108955.98504597494</v>
          </cell>
          <cell r="P330">
            <v>109500.7649712048</v>
          </cell>
          <cell r="Q330">
            <v>110048.26879606082</v>
          </cell>
          <cell r="R330">
            <v>110598.51014004111</v>
          </cell>
          <cell r="S330">
            <v>111151.5026907413</v>
          </cell>
          <cell r="T330">
            <v>111707.26020419499</v>
          </cell>
          <cell r="U330">
            <v>112265.79650521596</v>
          </cell>
        </row>
        <row r="331">
          <cell r="B331" t="str">
            <v>growth</v>
          </cell>
          <cell r="D331">
            <v>0.02</v>
          </cell>
          <cell r="E331">
            <v>0.02</v>
          </cell>
          <cell r="F331">
            <v>5.0000000000000001E-3</v>
          </cell>
          <cell r="G331">
            <v>5.0000000000000001E-3</v>
          </cell>
          <cell r="H331">
            <v>5.0000000000000001E-3</v>
          </cell>
          <cell r="I331">
            <v>5.0000000000000001E-3</v>
          </cell>
          <cell r="J331">
            <v>5.0000000000000001E-3</v>
          </cell>
          <cell r="K331">
            <v>5.0000000000000001E-3</v>
          </cell>
          <cell r="L331">
            <v>5.0000000000000001E-3</v>
          </cell>
          <cell r="M331">
            <v>5.0000000000000001E-3</v>
          </cell>
          <cell r="N331">
            <v>5.0000000000000001E-3</v>
          </cell>
          <cell r="O331">
            <v>5.0000000000000001E-3</v>
          </cell>
          <cell r="P331">
            <v>5.0000000000000001E-3</v>
          </cell>
          <cell r="Q331">
            <v>5.0000000000000001E-3</v>
          </cell>
          <cell r="R331">
            <v>5.0000000000000001E-3</v>
          </cell>
          <cell r="S331">
            <v>5.0000000000000001E-3</v>
          </cell>
          <cell r="T331">
            <v>5.0000000000000001E-3</v>
          </cell>
          <cell r="U331">
            <v>5.0000000000000001E-3</v>
          </cell>
        </row>
        <row r="332">
          <cell r="B332" t="str">
            <v>% Advanced SCCHN (Stage IV)</v>
          </cell>
          <cell r="C332"/>
          <cell r="D332"/>
          <cell r="E332"/>
          <cell r="F332">
            <v>0.53</v>
          </cell>
          <cell r="G332">
            <v>0.53</v>
          </cell>
          <cell r="H332">
            <v>0.53</v>
          </cell>
          <cell r="I332">
            <v>0.53</v>
          </cell>
          <cell r="J332">
            <v>0.53</v>
          </cell>
          <cell r="K332">
            <v>0.53</v>
          </cell>
          <cell r="L332">
            <v>0.53</v>
          </cell>
          <cell r="M332">
            <v>0.53</v>
          </cell>
          <cell r="N332">
            <v>0.53</v>
          </cell>
          <cell r="O332">
            <v>0.53</v>
          </cell>
          <cell r="P332">
            <v>0.53</v>
          </cell>
          <cell r="Q332">
            <v>0.53</v>
          </cell>
          <cell r="R332">
            <v>0.53</v>
          </cell>
          <cell r="S332">
            <v>0.53</v>
          </cell>
          <cell r="T332">
            <v>0.53</v>
          </cell>
          <cell r="U332">
            <v>0.53</v>
          </cell>
        </row>
        <row r="333">
          <cell r="B333" t="str">
            <v>Patients with advanced metastatic SCCHN</v>
          </cell>
          <cell r="F333">
            <v>55211.863447800002</v>
          </cell>
          <cell r="G333">
            <v>55487.922765039002</v>
          </cell>
          <cell r="H333">
            <v>55765.362378864193</v>
          </cell>
          <cell r="I333">
            <v>56044.189190758509</v>
          </cell>
          <cell r="J333">
            <v>56324.4101367123</v>
          </cell>
          <cell r="K333">
            <v>56606.032187395853</v>
          </cell>
          <cell r="L333">
            <v>56889.062348332824</v>
          </cell>
          <cell r="M333">
            <v>57173.50766007448</v>
          </cell>
          <cell r="N333">
            <v>57459.375198374852</v>
          </cell>
          <cell r="O333">
            <v>57746.672074366725</v>
          </cell>
          <cell r="P333">
            <v>58035.405434738546</v>
          </cell>
          <cell r="Q333">
            <v>58325.582461912236</v>
          </cell>
          <cell r="R333">
            <v>58617.210374221788</v>
          </cell>
          <cell r="S333">
            <v>58910.296426092893</v>
          </cell>
          <cell r="T333">
            <v>59204.847908223346</v>
          </cell>
          <cell r="U333">
            <v>59500.872147764458</v>
          </cell>
        </row>
        <row r="335">
          <cell r="A335"/>
          <cell r="B335" t="str">
            <v>Target Market for Epacadostat (PDL-1 &lt;50%)</v>
          </cell>
          <cell r="F335">
            <v>38648.304413459999</v>
          </cell>
          <cell r="G335">
            <v>38841.545935527298</v>
          </cell>
          <cell r="H335">
            <v>39035.753665204931</v>
          </cell>
          <cell r="I335">
            <v>39230.93243353095</v>
          </cell>
          <cell r="J335">
            <v>39427.087095698611</v>
          </cell>
          <cell r="K335">
            <v>39624.222531177096</v>
          </cell>
          <cell r="L335">
            <v>39822.343643832974</v>
          </cell>
          <cell r="M335">
            <v>40021.455362052133</v>
          </cell>
          <cell r="N335">
            <v>40221.562638862393</v>
          </cell>
          <cell r="O335">
            <v>40422.670452056707</v>
          </cell>
          <cell r="P335">
            <v>40624.783804316983</v>
          </cell>
          <cell r="Q335">
            <v>40827.907723338561</v>
          </cell>
          <cell r="R335">
            <v>41032.047261955246</v>
          </cell>
          <cell r="S335">
            <v>41237.207498265023</v>
          </cell>
          <cell r="T335">
            <v>41443.393535756339</v>
          </cell>
          <cell r="U335">
            <v>41650.61050343512</v>
          </cell>
          <cell r="V335"/>
          <cell r="W335"/>
          <cell r="X335"/>
          <cell r="Y335"/>
          <cell r="Z335"/>
          <cell r="AA335"/>
          <cell r="AB335"/>
          <cell r="AC335"/>
          <cell r="AD335"/>
          <cell r="AE335"/>
          <cell r="AF335"/>
          <cell r="AG335"/>
          <cell r="AH335"/>
          <cell r="AI335"/>
          <cell r="AJ335"/>
          <cell r="AK335"/>
          <cell r="AL335"/>
          <cell r="AM335"/>
          <cell r="AN335"/>
          <cell r="AO335"/>
          <cell r="AP335"/>
          <cell r="AQ335"/>
          <cell r="AR335"/>
          <cell r="AS335"/>
          <cell r="AT335"/>
          <cell r="AU335"/>
          <cell r="AV335"/>
          <cell r="AW335"/>
          <cell r="AX335"/>
          <cell r="AY335"/>
          <cell r="AZ335"/>
          <cell r="BA335"/>
          <cell r="BB335"/>
          <cell r="BC335"/>
          <cell r="BD335"/>
          <cell r="BE335"/>
          <cell r="BF335"/>
          <cell r="BG335"/>
          <cell r="BH335"/>
          <cell r="BI335"/>
          <cell r="BJ335"/>
          <cell r="BK335"/>
          <cell r="BL335"/>
          <cell r="BM335"/>
          <cell r="BN335"/>
          <cell r="BO335"/>
          <cell r="BP335"/>
          <cell r="BQ335"/>
          <cell r="BR335"/>
          <cell r="BS335"/>
          <cell r="BT335"/>
          <cell r="BU335"/>
        </row>
        <row r="336">
          <cell r="B336" t="str">
            <v>Proportion of NSCLC Patients PDL-1 &lt;50%</v>
          </cell>
          <cell r="F336">
            <v>0.7</v>
          </cell>
          <cell r="G336">
            <v>0.7</v>
          </cell>
          <cell r="H336">
            <v>0.7</v>
          </cell>
          <cell r="I336">
            <v>0.7</v>
          </cell>
          <cell r="J336">
            <v>0.7</v>
          </cell>
          <cell r="K336">
            <v>0.7</v>
          </cell>
          <cell r="L336">
            <v>0.7</v>
          </cell>
          <cell r="M336">
            <v>0.7</v>
          </cell>
          <cell r="N336">
            <v>0.7</v>
          </cell>
          <cell r="O336">
            <v>0.7</v>
          </cell>
          <cell r="P336">
            <v>0.7</v>
          </cell>
          <cell r="Q336">
            <v>0.7</v>
          </cell>
          <cell r="R336">
            <v>0.7</v>
          </cell>
          <cell r="S336">
            <v>0.7</v>
          </cell>
          <cell r="T336">
            <v>0.7</v>
          </cell>
          <cell r="U336">
            <v>0.7</v>
          </cell>
        </row>
        <row r="337">
          <cell r="F337"/>
          <cell r="G337"/>
          <cell r="H337"/>
          <cell r="I337"/>
          <cell r="J337"/>
          <cell r="K337"/>
          <cell r="L337"/>
          <cell r="M337"/>
          <cell r="N337"/>
          <cell r="O337"/>
          <cell r="P337"/>
          <cell r="Q337"/>
          <cell r="R337"/>
          <cell r="S337"/>
          <cell r="T337"/>
          <cell r="U337"/>
        </row>
        <row r="338">
          <cell r="B338" t="str">
            <v>First line Therapy</v>
          </cell>
          <cell r="C338"/>
          <cell r="D338"/>
          <cell r="E338"/>
        </row>
        <row r="339">
          <cell r="B339" t="str">
            <v>Candidates for first line therapy</v>
          </cell>
          <cell r="F339">
            <v>15923.101418345519</v>
          </cell>
          <cell r="G339">
            <v>16002.716925437246</v>
          </cell>
          <cell r="H339">
            <v>16082.730510064432</v>
          </cell>
          <cell r="I339">
            <v>16163.14416261475</v>
          </cell>
          <cell r="J339">
            <v>16243.959883427828</v>
          </cell>
          <cell r="K339">
            <v>16325.179682844962</v>
          </cell>
          <cell r="L339">
            <v>16406.805581259185</v>
          </cell>
          <cell r="M339">
            <v>16488.839609165479</v>
          </cell>
          <cell r="N339">
            <v>16571.283807211305</v>
          </cell>
          <cell r="O339">
            <v>16654.140226247364</v>
          </cell>
          <cell r="P339">
            <v>16737.410927378594</v>
          </cell>
          <cell r="Q339">
            <v>16821.097982015486</v>
          </cell>
          <cell r="R339">
            <v>16905.203471925561</v>
          </cell>
          <cell r="S339">
            <v>16989.72948928519</v>
          </cell>
          <cell r="T339">
            <v>17074.678136731611</v>
          </cell>
          <cell r="U339">
            <v>17160.051527415268</v>
          </cell>
        </row>
        <row r="340">
          <cell r="B340" t="str">
            <v>% patients</v>
          </cell>
          <cell r="C340"/>
          <cell r="D340"/>
          <cell r="E340"/>
          <cell r="F340">
            <v>0.41199999999999998</v>
          </cell>
          <cell r="G340">
            <v>0.41199999999999998</v>
          </cell>
          <cell r="H340">
            <v>0.41199999999999998</v>
          </cell>
          <cell r="I340">
            <v>0.41199999999999998</v>
          </cell>
          <cell r="J340">
            <v>0.41199999999999998</v>
          </cell>
          <cell r="K340">
            <v>0.41199999999999998</v>
          </cell>
          <cell r="L340">
            <v>0.41199999999999998</v>
          </cell>
          <cell r="M340">
            <v>0.41199999999999998</v>
          </cell>
          <cell r="N340">
            <v>0.41199999999999998</v>
          </cell>
          <cell r="O340">
            <v>0.41199999999999998</v>
          </cell>
          <cell r="P340">
            <v>0.41199999999999998</v>
          </cell>
          <cell r="Q340">
            <v>0.41199999999999998</v>
          </cell>
          <cell r="R340">
            <v>0.41199999999999998</v>
          </cell>
          <cell r="S340">
            <v>0.41199999999999998</v>
          </cell>
          <cell r="T340">
            <v>0.41199999999999998</v>
          </cell>
          <cell r="U340">
            <v>0.41199999999999998</v>
          </cell>
        </row>
        <row r="341">
          <cell r="B341" t="str">
            <v>First line patients taking Epacadostat</v>
          </cell>
          <cell r="F341">
            <v>0</v>
          </cell>
          <cell r="G341">
            <v>0</v>
          </cell>
          <cell r="H341">
            <v>0</v>
          </cell>
          <cell r="I341">
            <v>0</v>
          </cell>
          <cell r="J341">
            <v>0</v>
          </cell>
          <cell r="K341">
            <v>0</v>
          </cell>
          <cell r="L341">
            <v>656.27222325036735</v>
          </cell>
          <cell r="M341">
            <v>1319.1071687332385</v>
          </cell>
          <cell r="N341">
            <v>2154.2668949374697</v>
          </cell>
          <cell r="O341">
            <v>2831.2038384620519</v>
          </cell>
          <cell r="P341">
            <v>3180.1080762019328</v>
          </cell>
          <cell r="Q341">
            <v>3532.430576223252</v>
          </cell>
          <cell r="R341">
            <v>3719.1447638236232</v>
          </cell>
          <cell r="S341">
            <v>3907.6377825355939</v>
          </cell>
          <cell r="T341">
            <v>4097.9227528155861</v>
          </cell>
          <cell r="U341">
            <v>2059.2061832898321</v>
          </cell>
        </row>
        <row r="342">
          <cell r="B342" t="str">
            <v>% epacadostat market share</v>
          </cell>
          <cell r="F342">
            <v>0</v>
          </cell>
          <cell r="G342">
            <v>0</v>
          </cell>
          <cell r="H342">
            <v>0</v>
          </cell>
          <cell r="I342">
            <v>0</v>
          </cell>
          <cell r="J342">
            <v>0</v>
          </cell>
          <cell r="K342">
            <v>0</v>
          </cell>
          <cell r="L342">
            <v>0.04</v>
          </cell>
          <cell r="M342">
            <v>0.08</v>
          </cell>
          <cell r="N342">
            <v>0.13</v>
          </cell>
          <cell r="O342">
            <v>0.17</v>
          </cell>
          <cell r="P342">
            <v>0.19</v>
          </cell>
          <cell r="Q342">
            <v>0.21</v>
          </cell>
          <cell r="R342">
            <v>0.22</v>
          </cell>
          <cell r="S342">
            <v>0.23</v>
          </cell>
          <cell r="T342">
            <v>0.24</v>
          </cell>
          <cell r="U342">
            <v>0.12</v>
          </cell>
        </row>
        <row r="343">
          <cell r="F343"/>
          <cell r="G343"/>
          <cell r="H343"/>
          <cell r="I343"/>
          <cell r="J343"/>
          <cell r="K343"/>
          <cell r="L343">
            <v>0.01</v>
          </cell>
          <cell r="M343">
            <v>0.03</v>
          </cell>
          <cell r="N343">
            <v>0.05</v>
          </cell>
          <cell r="O343">
            <v>0.06</v>
          </cell>
          <cell r="P343">
            <v>7.0000000000000007E-2</v>
          </cell>
          <cell r="Q343">
            <v>7.4999999999999997E-2</v>
          </cell>
          <cell r="R343">
            <v>0.08</v>
          </cell>
          <cell r="S343">
            <v>8.4000000000000005E-2</v>
          </cell>
          <cell r="T343">
            <v>0.06</v>
          </cell>
          <cell r="U343">
            <v>0.03</v>
          </cell>
        </row>
        <row r="344">
          <cell r="B344" t="str">
            <v>Second / Third Line Therapy</v>
          </cell>
          <cell r="C344"/>
          <cell r="D344"/>
          <cell r="E344"/>
          <cell r="F344"/>
          <cell r="G344"/>
          <cell r="H344"/>
          <cell r="I344"/>
          <cell r="J344"/>
          <cell r="K344"/>
          <cell r="L344"/>
          <cell r="M344"/>
          <cell r="N344"/>
          <cell r="O344"/>
          <cell r="P344"/>
          <cell r="Q344"/>
          <cell r="R344"/>
          <cell r="S344"/>
          <cell r="T344"/>
          <cell r="U344"/>
        </row>
        <row r="345">
          <cell r="B345" t="str">
            <v>Candidates for second line therapy</v>
          </cell>
          <cell r="F345">
            <v>12560.698934374501</v>
          </cell>
          <cell r="G345">
            <v>12623.502429046372</v>
          </cell>
          <cell r="H345">
            <v>12686.619941191602</v>
          </cell>
          <cell r="I345">
            <v>12750.053040897559</v>
          </cell>
          <cell r="J345">
            <v>12813.803306102049</v>
          </cell>
          <cell r="K345">
            <v>12877.872322632556</v>
          </cell>
          <cell r="L345">
            <v>12942.261684245717</v>
          </cell>
          <cell r="M345">
            <v>13006.972992666944</v>
          </cell>
          <cell r="N345">
            <v>13072.007857630279</v>
          </cell>
          <cell r="O345">
            <v>13137.367896918431</v>
          </cell>
          <cell r="P345">
            <v>13203.054736403021</v>
          </cell>
          <cell r="Q345">
            <v>13269.070010085034</v>
          </cell>
          <cell r="R345">
            <v>13335.415360135456</v>
          </cell>
          <cell r="S345">
            <v>13402.092436936133</v>
          </cell>
          <cell r="T345">
            <v>13469.102899120811</v>
          </cell>
          <cell r="U345">
            <v>13536.448413616414</v>
          </cell>
        </row>
        <row r="346">
          <cell r="B346" t="str">
            <v>% patients</v>
          </cell>
          <cell r="C346"/>
          <cell r="D346"/>
          <cell r="E346"/>
          <cell r="F346">
            <v>0.32500000000000001</v>
          </cell>
          <cell r="G346">
            <v>0.32500000000000001</v>
          </cell>
          <cell r="H346">
            <v>0.32500000000000001</v>
          </cell>
          <cell r="I346">
            <v>0.32500000000000001</v>
          </cell>
          <cell r="J346">
            <v>0.32500000000000001</v>
          </cell>
          <cell r="K346">
            <v>0.32500000000000001</v>
          </cell>
          <cell r="L346">
            <v>0.32500000000000001</v>
          </cell>
          <cell r="M346">
            <v>0.32500000000000001</v>
          </cell>
          <cell r="N346">
            <v>0.32500000000000001</v>
          </cell>
          <cell r="O346">
            <v>0.32500000000000001</v>
          </cell>
          <cell r="P346">
            <v>0.32500000000000001</v>
          </cell>
          <cell r="Q346">
            <v>0.32500000000000001</v>
          </cell>
          <cell r="R346">
            <v>0.32500000000000001</v>
          </cell>
          <cell r="S346">
            <v>0.32500000000000001</v>
          </cell>
          <cell r="T346">
            <v>0.32500000000000001</v>
          </cell>
          <cell r="U346">
            <v>0.32500000000000001</v>
          </cell>
        </row>
        <row r="347">
          <cell r="B347" t="str">
            <v>Second line patients taking Epacadostat</v>
          </cell>
          <cell r="F347"/>
          <cell r="G347"/>
          <cell r="H347"/>
          <cell r="I347"/>
          <cell r="J347"/>
          <cell r="K347"/>
          <cell r="L347">
            <v>129.42261684245719</v>
          </cell>
          <cell r="M347">
            <v>390.20918978000833</v>
          </cell>
          <cell r="N347">
            <v>653.60039288151393</v>
          </cell>
          <cell r="O347">
            <v>788.24207381510587</v>
          </cell>
          <cell r="P347">
            <v>924.21383154821149</v>
          </cell>
          <cell r="Q347">
            <v>995.18025075637752</v>
          </cell>
          <cell r="R347">
            <v>1066.8332288108365</v>
          </cell>
          <cell r="S347">
            <v>1125.7757647026351</v>
          </cell>
          <cell r="T347">
            <v>808.1461739472486</v>
          </cell>
          <cell r="U347">
            <v>406.0934524084924</v>
          </cell>
        </row>
        <row r="348">
          <cell r="B348" t="str">
            <v>% epacadostat market share</v>
          </cell>
          <cell r="F348"/>
          <cell r="G348"/>
          <cell r="H348"/>
          <cell r="I348"/>
          <cell r="J348"/>
          <cell r="K348"/>
          <cell r="L348">
            <v>0.01</v>
          </cell>
          <cell r="M348">
            <v>0.03</v>
          </cell>
          <cell r="N348">
            <v>0.05</v>
          </cell>
          <cell r="O348">
            <v>0.06</v>
          </cell>
          <cell r="P348">
            <v>7.0000000000000007E-2</v>
          </cell>
          <cell r="Q348">
            <v>7.4999999999999997E-2</v>
          </cell>
          <cell r="R348">
            <v>0.08</v>
          </cell>
          <cell r="S348">
            <v>8.4000000000000005E-2</v>
          </cell>
          <cell r="T348">
            <v>0.06</v>
          </cell>
          <cell r="U348">
            <v>0.03</v>
          </cell>
        </row>
        <row r="349">
          <cell r="F349"/>
          <cell r="G349"/>
          <cell r="H349"/>
          <cell r="I349"/>
          <cell r="J349"/>
          <cell r="K349"/>
          <cell r="L349"/>
          <cell r="M349"/>
          <cell r="N349"/>
          <cell r="O349"/>
          <cell r="P349"/>
          <cell r="Q349"/>
          <cell r="R349"/>
          <cell r="S349"/>
          <cell r="T349"/>
          <cell r="U349"/>
        </row>
        <row r="350">
          <cell r="B350" t="str">
            <v>Avg duration (months)</v>
          </cell>
          <cell r="C350"/>
          <cell r="D350"/>
          <cell r="E350"/>
          <cell r="F350">
            <v>0</v>
          </cell>
          <cell r="G350">
            <v>0</v>
          </cell>
          <cell r="H350">
            <v>0</v>
          </cell>
          <cell r="I350">
            <v>0</v>
          </cell>
          <cell r="J350">
            <v>0</v>
          </cell>
          <cell r="K350">
            <v>1.5</v>
          </cell>
          <cell r="L350">
            <v>3.5</v>
          </cell>
          <cell r="M350">
            <v>5.5</v>
          </cell>
          <cell r="N350">
            <v>7</v>
          </cell>
          <cell r="O350">
            <v>8</v>
          </cell>
          <cell r="P350">
            <v>8.5</v>
          </cell>
          <cell r="Q350">
            <v>9</v>
          </cell>
          <cell r="R350">
            <v>10</v>
          </cell>
          <cell r="S350">
            <v>10.5</v>
          </cell>
          <cell r="T350">
            <v>10.5</v>
          </cell>
          <cell r="U350">
            <v>10.5</v>
          </cell>
        </row>
        <row r="351">
          <cell r="B351" t="str">
            <v>Compliance</v>
          </cell>
          <cell r="C351"/>
          <cell r="D351"/>
          <cell r="E351"/>
          <cell r="F351">
            <v>0.85</v>
          </cell>
          <cell r="G351">
            <v>0.85</v>
          </cell>
          <cell r="H351">
            <v>0.85</v>
          </cell>
          <cell r="I351">
            <v>0.85</v>
          </cell>
          <cell r="J351">
            <v>0.85</v>
          </cell>
          <cell r="K351">
            <v>0.85</v>
          </cell>
          <cell r="L351">
            <v>0.85</v>
          </cell>
          <cell r="M351">
            <v>0.85</v>
          </cell>
          <cell r="N351">
            <v>0.85</v>
          </cell>
          <cell r="O351">
            <v>0.85</v>
          </cell>
          <cell r="P351">
            <v>0.85</v>
          </cell>
          <cell r="Q351">
            <v>0.85</v>
          </cell>
          <cell r="R351">
            <v>0.85</v>
          </cell>
          <cell r="S351">
            <v>0.85</v>
          </cell>
          <cell r="T351">
            <v>0.85</v>
          </cell>
          <cell r="U351">
            <v>0.85</v>
          </cell>
        </row>
        <row r="352">
          <cell r="B352" t="str">
            <v>Price per course of therapy ($)</v>
          </cell>
          <cell r="C352"/>
          <cell r="D352"/>
          <cell r="E352"/>
          <cell r="F352">
            <v>0</v>
          </cell>
          <cell r="G352">
            <v>0</v>
          </cell>
          <cell r="H352">
            <v>0</v>
          </cell>
          <cell r="I352">
            <v>0</v>
          </cell>
          <cell r="J352">
            <v>0</v>
          </cell>
          <cell r="K352">
            <v>7649.9999999999991</v>
          </cell>
          <cell r="L352">
            <v>17671.5</v>
          </cell>
          <cell r="M352">
            <v>27491.805</v>
          </cell>
          <cell r="N352">
            <v>34639.674299999999</v>
          </cell>
          <cell r="O352">
            <v>39192.317207999993</v>
          </cell>
          <cell r="P352">
            <v>41225.418663164994</v>
          </cell>
          <cell r="Q352">
            <v>43213.938857505891</v>
          </cell>
          <cell r="R352">
            <v>47535.332743256484</v>
          </cell>
          <cell r="S352">
            <v>49412.978386615112</v>
          </cell>
          <cell r="T352">
            <v>48918.848602748956</v>
          </cell>
          <cell r="U352">
            <v>48429.660116721469</v>
          </cell>
        </row>
        <row r="353">
          <cell r="B353" t="str">
            <v>% Growth y/y</v>
          </cell>
          <cell r="C353"/>
          <cell r="D353"/>
          <cell r="E353"/>
          <cell r="F353"/>
          <cell r="G353"/>
          <cell r="H353"/>
          <cell r="I353"/>
          <cell r="J353"/>
          <cell r="K353"/>
          <cell r="L353"/>
          <cell r="M353"/>
          <cell r="N353"/>
          <cell r="O353"/>
          <cell r="P353"/>
          <cell r="Q353"/>
          <cell r="R353"/>
          <cell r="S353"/>
          <cell r="T353"/>
          <cell r="U353"/>
        </row>
        <row r="354">
          <cell r="B354"/>
          <cell r="C354"/>
          <cell r="D354"/>
          <cell r="E354"/>
          <cell r="F354"/>
          <cell r="G354"/>
          <cell r="H354"/>
          <cell r="I354"/>
          <cell r="J354"/>
          <cell r="K354"/>
          <cell r="L354"/>
          <cell r="M354"/>
          <cell r="N354"/>
          <cell r="O354"/>
          <cell r="P354"/>
          <cell r="Q354"/>
          <cell r="R354"/>
          <cell r="S354"/>
          <cell r="T354"/>
          <cell r="U354"/>
        </row>
        <row r="355">
          <cell r="A355"/>
          <cell r="B355" t="str">
            <v>EU Epacadostat head/neck Sales ($mn) (RISK-ADJUSTED)</v>
          </cell>
          <cell r="C355"/>
          <cell r="D355"/>
          <cell r="E355"/>
          <cell r="F355">
            <v>0</v>
          </cell>
          <cell r="G355">
            <v>0</v>
          </cell>
          <cell r="H355">
            <v>0</v>
          </cell>
          <cell r="I355">
            <v>0</v>
          </cell>
          <cell r="J355">
            <v>0</v>
          </cell>
          <cell r="K355">
            <v>0</v>
          </cell>
          <cell r="L355">
            <v>6.9422031833501734</v>
          </cell>
          <cell r="M355">
            <v>23.496096005778135</v>
          </cell>
          <cell r="N355">
            <v>48.631804163836968</v>
          </cell>
          <cell r="O355">
            <v>70.927236155582634</v>
          </cell>
          <cell r="P355">
            <v>84.601194487699885</v>
          </cell>
          <cell r="Q355">
            <v>97.827948723839697</v>
          </cell>
          <cell r="R355">
            <v>113.75152819089089</v>
          </cell>
          <cell r="S355">
            <v>124.35797741028917</v>
          </cell>
          <cell r="T355">
            <v>119.99962153148108</v>
          </cell>
          <cell r="U355">
            <v>59.696811721373557</v>
          </cell>
          <cell r="V355"/>
          <cell r="W355"/>
          <cell r="X355"/>
          <cell r="Y355"/>
          <cell r="Z355"/>
          <cell r="AA355"/>
          <cell r="AB355"/>
          <cell r="AC355"/>
          <cell r="AD355"/>
          <cell r="AE355"/>
          <cell r="AF355"/>
          <cell r="AG355"/>
          <cell r="AH355"/>
          <cell r="AI355"/>
          <cell r="AJ355"/>
          <cell r="AK355"/>
          <cell r="AL355"/>
          <cell r="AM355"/>
          <cell r="AN355"/>
          <cell r="AO355"/>
          <cell r="AP355"/>
          <cell r="AQ355"/>
          <cell r="AR355"/>
          <cell r="AS355"/>
          <cell r="AT355"/>
          <cell r="AU355"/>
          <cell r="AV355"/>
          <cell r="AW355"/>
          <cell r="AX355"/>
          <cell r="AY355"/>
          <cell r="AZ355"/>
          <cell r="BA355"/>
          <cell r="BB355"/>
          <cell r="BC355"/>
          <cell r="BD355"/>
          <cell r="BE355"/>
          <cell r="BF355"/>
          <cell r="BG355"/>
          <cell r="BH355"/>
          <cell r="BI355"/>
          <cell r="BJ355"/>
          <cell r="BK355"/>
          <cell r="BL355"/>
          <cell r="BM355"/>
          <cell r="BN355"/>
          <cell r="BO355"/>
          <cell r="BP355"/>
          <cell r="BQ355"/>
          <cell r="BR355"/>
          <cell r="BS355"/>
          <cell r="BT355"/>
          <cell r="BU355"/>
        </row>
        <row r="356">
          <cell r="A356"/>
          <cell r="B356" t="str">
            <v>$ Growth (y/y)</v>
          </cell>
          <cell r="C356"/>
          <cell r="D356"/>
          <cell r="E356"/>
          <cell r="F356"/>
          <cell r="G356" t="str">
            <v>-</v>
          </cell>
          <cell r="H356" t="str">
            <v>-</v>
          </cell>
          <cell r="I356" t="str">
            <v>-</v>
          </cell>
          <cell r="J356" t="str">
            <v>-</v>
          </cell>
          <cell r="K356" t="str">
            <v>-</v>
          </cell>
          <cell r="L356" t="str">
            <v>-</v>
          </cell>
          <cell r="M356">
            <v>2.3845301535008332</v>
          </cell>
          <cell r="N356">
            <v>1.0697823226410672</v>
          </cell>
          <cell r="O356">
            <v>0.45845372951071273</v>
          </cell>
          <cell r="P356">
            <v>0.19278854038697779</v>
          </cell>
          <cell r="Q356">
            <v>0.15634240528439403</v>
          </cell>
          <cell r="R356">
            <v>0.16277127012038406</v>
          </cell>
          <cell r="S356">
            <v>9.3242256944444435E-2</v>
          </cell>
          <cell r="T356">
            <v>-3.504685400622698E-2</v>
          </cell>
          <cell r="U356">
            <v>-0.50252499999999989</v>
          </cell>
          <cell r="V356"/>
          <cell r="W356"/>
          <cell r="X356"/>
          <cell r="Y356"/>
          <cell r="Z356"/>
          <cell r="AA356"/>
          <cell r="AB356"/>
          <cell r="AC356"/>
          <cell r="AD356"/>
          <cell r="AE356"/>
          <cell r="AF356"/>
          <cell r="AG356"/>
          <cell r="AH356"/>
          <cell r="AI356"/>
          <cell r="AJ356"/>
          <cell r="AK356"/>
          <cell r="AL356"/>
          <cell r="AM356"/>
          <cell r="AN356"/>
          <cell r="AO356"/>
          <cell r="AP356"/>
          <cell r="AQ356"/>
          <cell r="AR356"/>
          <cell r="AS356"/>
          <cell r="AT356"/>
          <cell r="AU356"/>
          <cell r="AV356"/>
          <cell r="AW356"/>
          <cell r="AX356"/>
          <cell r="AY356"/>
          <cell r="AZ356"/>
          <cell r="BA356"/>
          <cell r="BB356"/>
          <cell r="BC356"/>
          <cell r="BD356"/>
          <cell r="BE356"/>
          <cell r="BF356"/>
          <cell r="BG356"/>
          <cell r="BH356"/>
          <cell r="BI356"/>
          <cell r="BJ356"/>
          <cell r="BK356"/>
          <cell r="BL356"/>
          <cell r="BM356"/>
          <cell r="BN356"/>
          <cell r="BO356"/>
          <cell r="BP356"/>
          <cell r="BQ356"/>
          <cell r="BR356"/>
          <cell r="BS356"/>
          <cell r="BT356"/>
          <cell r="BU356"/>
        </row>
        <row r="357">
          <cell r="B357"/>
          <cell r="C357"/>
          <cell r="D357"/>
          <cell r="E357"/>
        </row>
        <row r="358">
          <cell r="A358"/>
          <cell r="B358" t="str">
            <v>Ovarian cancer</v>
          </cell>
          <cell r="C358"/>
          <cell r="D358"/>
          <cell r="E358"/>
          <cell r="F358" t="str">
            <v>2015E</v>
          </cell>
          <cell r="G358" t="str">
            <v>2016A</v>
          </cell>
          <cell r="H358" t="str">
            <v>2017E</v>
          </cell>
          <cell r="I358" t="str">
            <v>2018E</v>
          </cell>
          <cell r="J358" t="str">
            <v>2019E</v>
          </cell>
          <cell r="K358" t="str">
            <v>2020E</v>
          </cell>
          <cell r="L358" t="str">
            <v>2021E</v>
          </cell>
          <cell r="M358" t="str">
            <v>2022E</v>
          </cell>
          <cell r="N358" t="str">
            <v>2023E</v>
          </cell>
          <cell r="O358" t="str">
            <v>2024E</v>
          </cell>
          <cell r="P358" t="str">
            <v>2025E</v>
          </cell>
          <cell r="Q358" t="str">
            <v>2026E</v>
          </cell>
          <cell r="R358" t="str">
            <v>2027E</v>
          </cell>
          <cell r="S358" t="str">
            <v>2028E</v>
          </cell>
          <cell r="T358" t="str">
            <v>2029E</v>
          </cell>
          <cell r="U358" t="str">
            <v>2030E</v>
          </cell>
          <cell r="V358"/>
          <cell r="W358"/>
          <cell r="X358"/>
          <cell r="Y358"/>
          <cell r="Z358"/>
          <cell r="AA358"/>
          <cell r="AB358"/>
          <cell r="AC358"/>
          <cell r="AD358"/>
          <cell r="AE358"/>
          <cell r="AF358"/>
          <cell r="AG358"/>
          <cell r="AH358"/>
          <cell r="AI358"/>
          <cell r="AJ358"/>
          <cell r="AK358"/>
          <cell r="AL358"/>
          <cell r="AM358"/>
          <cell r="AN358"/>
          <cell r="AO358"/>
          <cell r="AP358"/>
          <cell r="AQ358"/>
          <cell r="AR358"/>
          <cell r="AS358"/>
          <cell r="AT358"/>
          <cell r="AU358"/>
          <cell r="AV358"/>
          <cell r="AW358"/>
          <cell r="AX358"/>
          <cell r="AY358"/>
          <cell r="AZ358"/>
          <cell r="BA358"/>
          <cell r="BB358"/>
          <cell r="BC358"/>
          <cell r="BD358"/>
          <cell r="BE358"/>
          <cell r="BF358"/>
          <cell r="BG358"/>
          <cell r="BH358"/>
          <cell r="BI358"/>
          <cell r="BJ358"/>
          <cell r="BK358"/>
          <cell r="BL358"/>
          <cell r="BM358"/>
          <cell r="BN358"/>
          <cell r="BO358"/>
          <cell r="BP358"/>
          <cell r="BQ358"/>
          <cell r="BR358"/>
          <cell r="BS358"/>
          <cell r="BT358"/>
          <cell r="BU358"/>
        </row>
        <row r="360">
          <cell r="B360" t="str">
            <v>Ovarian cancer annual incidence</v>
          </cell>
          <cell r="C360">
            <v>65538</v>
          </cell>
          <cell r="D360">
            <v>66848.759999999995</v>
          </cell>
          <cell r="E360">
            <v>68185.735199999996</v>
          </cell>
          <cell r="F360">
            <v>69549.449903999994</v>
          </cell>
          <cell r="G360">
            <v>70940.438902080001</v>
          </cell>
          <cell r="H360">
            <v>72359.247680121596</v>
          </cell>
          <cell r="I360">
            <v>73806.432633724035</v>
          </cell>
          <cell r="J360">
            <v>75282.561286398515</v>
          </cell>
          <cell r="K360">
            <v>76788.212512126483</v>
          </cell>
          <cell r="L360">
            <v>78323.976762369013</v>
          </cell>
          <cell r="M360">
            <v>79890.456297616402</v>
          </cell>
          <cell r="N360">
            <v>81488.265423568737</v>
          </cell>
          <cell r="O360">
            <v>83118.030732040119</v>
          </cell>
          <cell r="P360">
            <v>84780.391346680917</v>
          </cell>
          <cell r="Q360">
            <v>86475.999173614531</v>
          </cell>
          <cell r="R360">
            <v>88205.519157086819</v>
          </cell>
          <cell r="S360">
            <v>89969.629540228561</v>
          </cell>
          <cell r="T360">
            <v>91769.02213103314</v>
          </cell>
          <cell r="U360">
            <v>93604.402573653802</v>
          </cell>
        </row>
        <row r="361">
          <cell r="B361" t="str">
            <v>growth</v>
          </cell>
          <cell r="C361">
            <v>0.02</v>
          </cell>
          <cell r="D361">
            <v>0.02</v>
          </cell>
          <cell r="E361">
            <v>0.02</v>
          </cell>
          <cell r="F361">
            <v>0.02</v>
          </cell>
          <cell r="G361">
            <v>0.02</v>
          </cell>
          <cell r="H361">
            <v>0.02</v>
          </cell>
          <cell r="I361">
            <v>0.02</v>
          </cell>
          <cell r="J361">
            <v>0.02</v>
          </cell>
          <cell r="K361">
            <v>0.02</v>
          </cell>
          <cell r="L361">
            <v>0.02</v>
          </cell>
          <cell r="M361">
            <v>0.02</v>
          </cell>
          <cell r="N361">
            <v>0.02</v>
          </cell>
          <cell r="O361">
            <v>0.02</v>
          </cell>
          <cell r="P361">
            <v>0.02</v>
          </cell>
          <cell r="Q361">
            <v>0.02</v>
          </cell>
          <cell r="R361">
            <v>0.02</v>
          </cell>
          <cell r="S361">
            <v>0.02</v>
          </cell>
          <cell r="T361">
            <v>0.02</v>
          </cell>
          <cell r="U361">
            <v>0.02</v>
          </cell>
        </row>
        <row r="362">
          <cell r="B362" t="str">
            <v>% Advanced  (Stage III or IV)</v>
          </cell>
          <cell r="C362"/>
          <cell r="D362"/>
          <cell r="E362"/>
          <cell r="F362">
            <v>0.8</v>
          </cell>
          <cell r="G362">
            <v>0.8</v>
          </cell>
          <cell r="H362">
            <v>0.8</v>
          </cell>
          <cell r="I362">
            <v>0.8</v>
          </cell>
          <cell r="J362">
            <v>0.8</v>
          </cell>
          <cell r="K362">
            <v>0.8</v>
          </cell>
          <cell r="L362">
            <v>0.8</v>
          </cell>
          <cell r="M362">
            <v>0.8</v>
          </cell>
          <cell r="N362">
            <v>0.8</v>
          </cell>
          <cell r="O362">
            <v>0.8</v>
          </cell>
          <cell r="P362">
            <v>0.8</v>
          </cell>
          <cell r="Q362">
            <v>0.8</v>
          </cell>
          <cell r="R362">
            <v>0.8</v>
          </cell>
          <cell r="S362">
            <v>0.8</v>
          </cell>
          <cell r="T362">
            <v>0.8</v>
          </cell>
          <cell r="U362">
            <v>0.8</v>
          </cell>
        </row>
        <row r="363">
          <cell r="B363" t="str">
            <v>Patients with advanced metastatic ovarian cancer</v>
          </cell>
          <cell r="F363">
            <v>55639.559923199995</v>
          </cell>
          <cell r="G363">
            <v>56752.351121664004</v>
          </cell>
          <cell r="H363">
            <v>57887.398144097278</v>
          </cell>
          <cell r="I363">
            <v>59045.146106979228</v>
          </cell>
          <cell r="J363">
            <v>60226.049029118818</v>
          </cell>
          <cell r="K363">
            <v>61430.570009701187</v>
          </cell>
          <cell r="L363">
            <v>62659.181409895216</v>
          </cell>
          <cell r="M363">
            <v>63912.365038093121</v>
          </cell>
          <cell r="N363">
            <v>65190.61233885499</v>
          </cell>
          <cell r="O363">
            <v>66494.424585632092</v>
          </cell>
          <cell r="P363">
            <v>67824.313077344734</v>
          </cell>
          <cell r="Q363">
            <v>69180.799338891622</v>
          </cell>
          <cell r="R363">
            <v>70564.415325669455</v>
          </cell>
          <cell r="S363">
            <v>71975.703632182849</v>
          </cell>
          <cell r="T363">
            <v>73415.217704826515</v>
          </cell>
          <cell r="U363">
            <v>74883.522058923045</v>
          </cell>
        </row>
        <row r="364">
          <cell r="F364">
            <v>69549.449903999994</v>
          </cell>
        </row>
        <row r="365">
          <cell r="B365" t="str">
            <v>First line Therapy</v>
          </cell>
          <cell r="C365"/>
          <cell r="D365"/>
          <cell r="E365"/>
        </row>
        <row r="366">
          <cell r="B366" t="str">
            <v>Candidates for first line therapy</v>
          </cell>
          <cell r="F366">
            <v>44511.647938559996</v>
          </cell>
          <cell r="G366">
            <v>45401.880897331204</v>
          </cell>
          <cell r="H366">
            <v>46309.918515277823</v>
          </cell>
          <cell r="I366">
            <v>47236.116885583382</v>
          </cell>
          <cell r="J366">
            <v>48180.839223295057</v>
          </cell>
          <cell r="K366">
            <v>49144.456007760949</v>
          </cell>
          <cell r="L366">
            <v>50127.345127916175</v>
          </cell>
          <cell r="M366">
            <v>51129.892030474497</v>
          </cell>
          <cell r="N366">
            <v>52152.489871083992</v>
          </cell>
          <cell r="O366">
            <v>53195.539668505677</v>
          </cell>
          <cell r="P366">
            <v>54259.450461875793</v>
          </cell>
          <cell r="Q366">
            <v>55344.639471113303</v>
          </cell>
          <cell r="R366">
            <v>56451.532260535569</v>
          </cell>
          <cell r="S366">
            <v>57580.562905746279</v>
          </cell>
          <cell r="T366">
            <v>58732.174163861215</v>
          </cell>
          <cell r="U366">
            <v>59906.817647138436</v>
          </cell>
        </row>
        <row r="367">
          <cell r="B367" t="str">
            <v>% patients</v>
          </cell>
          <cell r="F367">
            <v>0.8</v>
          </cell>
          <cell r="G367">
            <v>0.8</v>
          </cell>
          <cell r="H367">
            <v>0.8</v>
          </cell>
          <cell r="I367">
            <v>0.8</v>
          </cell>
          <cell r="J367">
            <v>0.8</v>
          </cell>
          <cell r="K367">
            <v>0.8</v>
          </cell>
          <cell r="L367">
            <v>0.8</v>
          </cell>
          <cell r="M367">
            <v>0.8</v>
          </cell>
          <cell r="N367">
            <v>0.8</v>
          </cell>
          <cell r="O367">
            <v>0.8</v>
          </cell>
          <cell r="P367">
            <v>0.8</v>
          </cell>
          <cell r="Q367">
            <v>0.8</v>
          </cell>
          <cell r="R367">
            <v>0.8</v>
          </cell>
          <cell r="S367">
            <v>0.8</v>
          </cell>
          <cell r="T367">
            <v>0.8</v>
          </cell>
          <cell r="U367">
            <v>0.8</v>
          </cell>
        </row>
        <row r="368">
          <cell r="B368" t="str">
            <v>First line patients taking Epacadostat</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row>
        <row r="369">
          <cell r="B369" t="str">
            <v>% epacadostat market share</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row>
        <row r="371">
          <cell r="B371" t="str">
            <v>Second Line Therapy</v>
          </cell>
          <cell r="C371"/>
          <cell r="D371"/>
          <cell r="E371"/>
        </row>
        <row r="372">
          <cell r="B372" t="str">
            <v>Candidates for second line therapy</v>
          </cell>
          <cell r="F372">
            <v>33383.735953919997</v>
          </cell>
          <cell r="G372">
            <v>34051.410672998398</v>
          </cell>
          <cell r="H372">
            <v>34732.438886458367</v>
          </cell>
          <cell r="I372">
            <v>35427.087664187537</v>
          </cell>
          <cell r="J372">
            <v>36135.629417471289</v>
          </cell>
          <cell r="K372">
            <v>36858.342005820712</v>
          </cell>
          <cell r="L372">
            <v>37595.508845937125</v>
          </cell>
          <cell r="M372">
            <v>38347.419022855873</v>
          </cell>
          <cell r="N372">
            <v>39114.367403312994</v>
          </cell>
          <cell r="O372">
            <v>39896.654751379254</v>
          </cell>
          <cell r="P372">
            <v>40694.587846406837</v>
          </cell>
          <cell r="Q372">
            <v>41508.47960333497</v>
          </cell>
          <cell r="R372">
            <v>42338.649195401675</v>
          </cell>
          <cell r="S372">
            <v>43185.422179309709</v>
          </cell>
          <cell r="T372">
            <v>44049.130622895907</v>
          </cell>
          <cell r="U372">
            <v>44930.113235353827</v>
          </cell>
        </row>
        <row r="373">
          <cell r="B373" t="str">
            <v>% patients</v>
          </cell>
          <cell r="C373"/>
          <cell r="D373"/>
          <cell r="E373"/>
          <cell r="F373">
            <v>0.6</v>
          </cell>
          <cell r="G373">
            <v>0.6</v>
          </cell>
          <cell r="H373">
            <v>0.6</v>
          </cell>
          <cell r="I373">
            <v>0.6</v>
          </cell>
          <cell r="J373">
            <v>0.6</v>
          </cell>
          <cell r="K373">
            <v>0.6</v>
          </cell>
          <cell r="L373">
            <v>0.6</v>
          </cell>
          <cell r="M373">
            <v>0.6</v>
          </cell>
          <cell r="N373">
            <v>0.6</v>
          </cell>
          <cell r="O373">
            <v>0.6</v>
          </cell>
          <cell r="P373">
            <v>0.6</v>
          </cell>
          <cell r="Q373">
            <v>0.6</v>
          </cell>
          <cell r="R373">
            <v>0.6</v>
          </cell>
          <cell r="S373">
            <v>0.6</v>
          </cell>
          <cell r="T373">
            <v>0.6</v>
          </cell>
          <cell r="U373">
            <v>0.6</v>
          </cell>
        </row>
        <row r="374">
          <cell r="B374" t="str">
            <v>Second line patients taking Epacadostat</v>
          </cell>
          <cell r="F374">
            <v>0</v>
          </cell>
          <cell r="G374">
            <v>0</v>
          </cell>
          <cell r="H374">
            <v>0</v>
          </cell>
          <cell r="I374">
            <v>0</v>
          </cell>
          <cell r="J374">
            <v>0</v>
          </cell>
          <cell r="K374">
            <v>737.16684011641428</v>
          </cell>
          <cell r="L374">
            <v>3007.6407076749701</v>
          </cell>
          <cell r="M374">
            <v>6135.5870436569394</v>
          </cell>
          <cell r="N374">
            <v>8214.0171546957281</v>
          </cell>
          <cell r="O374">
            <v>9974.1636878448135</v>
          </cell>
          <cell r="P374">
            <v>10173.646961601709</v>
          </cell>
          <cell r="Q374">
            <v>10377.119900833743</v>
          </cell>
          <cell r="R374">
            <v>10584.662298850419</v>
          </cell>
          <cell r="S374">
            <v>10796.355544827427</v>
          </cell>
          <cell r="T374">
            <v>11012.282655723977</v>
          </cell>
          <cell r="U374">
            <v>11232.528308838457</v>
          </cell>
        </row>
        <row r="375">
          <cell r="B375" t="str">
            <v>% epacadostat market share</v>
          </cell>
          <cell r="F375">
            <v>0</v>
          </cell>
          <cell r="G375">
            <v>0</v>
          </cell>
          <cell r="H375">
            <v>0</v>
          </cell>
          <cell r="I375">
            <v>0</v>
          </cell>
          <cell r="J375">
            <v>0</v>
          </cell>
          <cell r="K375">
            <v>0.02</v>
          </cell>
          <cell r="L375">
            <v>0.08</v>
          </cell>
          <cell r="M375">
            <v>0.16</v>
          </cell>
          <cell r="N375">
            <v>0.21</v>
          </cell>
          <cell r="O375">
            <v>0.25</v>
          </cell>
          <cell r="P375">
            <v>0.25</v>
          </cell>
          <cell r="Q375">
            <v>0.25</v>
          </cell>
          <cell r="R375">
            <v>0.25</v>
          </cell>
          <cell r="S375">
            <v>0.25</v>
          </cell>
          <cell r="T375">
            <v>0.25</v>
          </cell>
          <cell r="U375">
            <v>0.25</v>
          </cell>
        </row>
        <row r="377">
          <cell r="B377" t="str">
            <v>Avg duration (months)</v>
          </cell>
          <cell r="C377"/>
          <cell r="D377"/>
          <cell r="E377"/>
          <cell r="F377">
            <v>0</v>
          </cell>
          <cell r="G377">
            <v>0</v>
          </cell>
          <cell r="H377">
            <v>0</v>
          </cell>
          <cell r="I377">
            <v>0</v>
          </cell>
          <cell r="J377">
            <v>0</v>
          </cell>
          <cell r="K377">
            <v>1</v>
          </cell>
          <cell r="L377">
            <v>2</v>
          </cell>
          <cell r="M377">
            <v>3</v>
          </cell>
          <cell r="N377">
            <v>3</v>
          </cell>
          <cell r="O377">
            <v>3</v>
          </cell>
          <cell r="P377">
            <v>3</v>
          </cell>
          <cell r="Q377">
            <v>3</v>
          </cell>
          <cell r="R377">
            <v>3</v>
          </cell>
          <cell r="S377">
            <v>3</v>
          </cell>
          <cell r="T377">
            <v>3</v>
          </cell>
          <cell r="U377">
            <v>3</v>
          </cell>
        </row>
        <row r="378">
          <cell r="B378" t="str">
            <v>Compliance</v>
          </cell>
          <cell r="C378"/>
          <cell r="D378"/>
          <cell r="E378"/>
          <cell r="F378">
            <v>0.85</v>
          </cell>
          <cell r="G378">
            <v>0.85</v>
          </cell>
          <cell r="H378">
            <v>0.85</v>
          </cell>
          <cell r="I378">
            <v>0.85</v>
          </cell>
          <cell r="J378">
            <v>0.85</v>
          </cell>
          <cell r="K378">
            <v>0.85</v>
          </cell>
          <cell r="L378">
            <v>0.85</v>
          </cell>
          <cell r="M378">
            <v>0.85</v>
          </cell>
          <cell r="N378">
            <v>0.85</v>
          </cell>
          <cell r="O378">
            <v>0.85</v>
          </cell>
          <cell r="P378">
            <v>0.85</v>
          </cell>
          <cell r="Q378">
            <v>0.85</v>
          </cell>
          <cell r="R378">
            <v>0.85</v>
          </cell>
          <cell r="S378">
            <v>0.85</v>
          </cell>
          <cell r="T378">
            <v>0.85</v>
          </cell>
          <cell r="U378">
            <v>0.85</v>
          </cell>
        </row>
        <row r="379">
          <cell r="B379" t="str">
            <v>Price per course of therapy ($)</v>
          </cell>
          <cell r="C379"/>
          <cell r="D379"/>
          <cell r="E379"/>
          <cell r="F379">
            <v>0</v>
          </cell>
          <cell r="G379">
            <v>0</v>
          </cell>
          <cell r="H379">
            <v>0</v>
          </cell>
          <cell r="I379">
            <v>0</v>
          </cell>
          <cell r="J379">
            <v>0</v>
          </cell>
          <cell r="K379">
            <v>5100</v>
          </cell>
          <cell r="L379">
            <v>10098</v>
          </cell>
          <cell r="M379">
            <v>14995.53</v>
          </cell>
          <cell r="N379">
            <v>14845.574699999999</v>
          </cell>
          <cell r="O379">
            <v>14697.118952999997</v>
          </cell>
          <cell r="P379">
            <v>14550.147763469997</v>
          </cell>
          <cell r="Q379">
            <v>14404.646285835297</v>
          </cell>
          <cell r="R379">
            <v>14260.599822976943</v>
          </cell>
          <cell r="S379">
            <v>14117.993824747175</v>
          </cell>
          <cell r="T379">
            <v>13976.813886499702</v>
          </cell>
          <cell r="U379">
            <v>13837.045747634706</v>
          </cell>
        </row>
        <row r="380">
          <cell r="B380" t="str">
            <v>% Growth y/y</v>
          </cell>
          <cell r="C380"/>
          <cell r="D380"/>
          <cell r="E380"/>
          <cell r="G380" t="str">
            <v>-</v>
          </cell>
          <cell r="H380" t="str">
            <v>-</v>
          </cell>
          <cell r="I380" t="str">
            <v>-</v>
          </cell>
          <cell r="J380" t="str">
            <v>-</v>
          </cell>
          <cell r="K380" t="str">
            <v>-</v>
          </cell>
          <cell r="L380">
            <v>0.98</v>
          </cell>
          <cell r="M380">
            <v>0.4850000000000001</v>
          </cell>
          <cell r="N380">
            <v>-1.000000000000012E-2</v>
          </cell>
          <cell r="O380">
            <v>-1.000000000000012E-2</v>
          </cell>
          <cell r="P380">
            <v>-1.0000000000000009E-2</v>
          </cell>
          <cell r="Q380">
            <v>-1.0000000000000009E-2</v>
          </cell>
          <cell r="R380">
            <v>-1.000000000000012E-2</v>
          </cell>
          <cell r="S380">
            <v>-9.9999999999998979E-3</v>
          </cell>
          <cell r="T380">
            <v>-1.000000000000012E-2</v>
          </cell>
          <cell r="U380">
            <v>-9.9999999999998979E-3</v>
          </cell>
        </row>
        <row r="381">
          <cell r="B381"/>
          <cell r="C381"/>
          <cell r="D381"/>
          <cell r="E381"/>
        </row>
        <row r="382">
          <cell r="A382"/>
          <cell r="B382" t="str">
            <v>Total Epacadostat ovarian cancer Sales ($mn)</v>
          </cell>
          <cell r="C382"/>
          <cell r="D382"/>
          <cell r="E382"/>
          <cell r="F382">
            <v>0</v>
          </cell>
          <cell r="G382">
            <v>0</v>
          </cell>
          <cell r="H382">
            <v>0</v>
          </cell>
          <cell r="I382">
            <v>0</v>
          </cell>
          <cell r="J382">
            <v>0</v>
          </cell>
          <cell r="K382">
            <v>1.8797754422968562</v>
          </cell>
          <cell r="L382">
            <v>15.185577933050926</v>
          </cell>
          <cell r="M382">
            <v>46.003189790384468</v>
          </cell>
          <cell r="N382">
            <v>60.970902628558441</v>
          </cell>
          <cell r="O382">
            <v>73.295735088474189</v>
          </cell>
          <cell r="P382">
            <v>74.01403329234121</v>
          </cell>
          <cell r="Q382">
            <v>74.739370818606147</v>
          </cell>
          <cell r="R382">
            <v>75.47181665262849</v>
          </cell>
          <cell r="S382">
            <v>76.211440455824274</v>
          </cell>
          <cell r="T382">
            <v>76.958312572291348</v>
          </cell>
          <cell r="U382">
            <v>77.712504035499805</v>
          </cell>
          <cell r="V382"/>
          <cell r="W382"/>
          <cell r="X382"/>
          <cell r="Y382"/>
          <cell r="Z382"/>
          <cell r="AA382"/>
          <cell r="AB382"/>
          <cell r="AC382"/>
          <cell r="AD382"/>
          <cell r="AE382"/>
          <cell r="AF382"/>
          <cell r="AG382"/>
          <cell r="AH382"/>
          <cell r="AI382"/>
          <cell r="AJ382"/>
          <cell r="AK382"/>
          <cell r="AL382"/>
          <cell r="AM382"/>
          <cell r="AN382"/>
          <cell r="AO382"/>
          <cell r="AP382"/>
          <cell r="AQ382"/>
          <cell r="AR382"/>
          <cell r="AS382"/>
          <cell r="AT382"/>
          <cell r="AU382"/>
          <cell r="AV382"/>
          <cell r="AW382"/>
          <cell r="AX382"/>
          <cell r="AY382"/>
          <cell r="AZ382"/>
          <cell r="BA382"/>
          <cell r="BB382"/>
          <cell r="BC382"/>
          <cell r="BD382"/>
          <cell r="BE382"/>
          <cell r="BF382"/>
          <cell r="BG382"/>
          <cell r="BH382"/>
          <cell r="BI382"/>
          <cell r="BJ382"/>
          <cell r="BK382"/>
          <cell r="BL382"/>
          <cell r="BM382"/>
          <cell r="BN382"/>
          <cell r="BO382"/>
          <cell r="BP382"/>
          <cell r="BQ382"/>
          <cell r="BR382"/>
          <cell r="BS382"/>
          <cell r="BT382"/>
          <cell r="BU382"/>
        </row>
        <row r="383">
          <cell r="A383"/>
          <cell r="B383" t="str">
            <v>$ Growth (y/y)</v>
          </cell>
          <cell r="C383"/>
          <cell r="D383"/>
          <cell r="E383"/>
          <cell r="F383"/>
          <cell r="G383" t="str">
            <v>-</v>
          </cell>
          <cell r="H383" t="str">
            <v>-</v>
          </cell>
          <cell r="I383" t="str">
            <v>-</v>
          </cell>
          <cell r="J383" t="str">
            <v>-</v>
          </cell>
          <cell r="K383" t="str">
            <v>-</v>
          </cell>
          <cell r="L383">
            <v>7.078400000000002</v>
          </cell>
          <cell r="M383">
            <v>2.0293999999999994</v>
          </cell>
          <cell r="N383">
            <v>0.32536250000000022</v>
          </cell>
          <cell r="O383">
            <v>0.20214285714285718</v>
          </cell>
          <cell r="P383">
            <v>9.7999999999995868E-3</v>
          </cell>
          <cell r="Q383">
            <v>9.7999999999998089E-3</v>
          </cell>
          <cell r="R383">
            <v>9.8000000000000309E-3</v>
          </cell>
          <cell r="S383">
            <v>9.800000000000253E-3</v>
          </cell>
          <cell r="T383">
            <v>9.8000000000000309E-3</v>
          </cell>
          <cell r="U383">
            <v>9.8000000000000309E-3</v>
          </cell>
          <cell r="V383"/>
          <cell r="W383"/>
          <cell r="X383"/>
          <cell r="Y383"/>
          <cell r="Z383"/>
          <cell r="AA383"/>
          <cell r="AB383"/>
          <cell r="AC383"/>
          <cell r="AD383"/>
          <cell r="AE383"/>
          <cell r="AF383"/>
          <cell r="AG383"/>
          <cell r="AH383"/>
          <cell r="AI383"/>
          <cell r="AJ383"/>
          <cell r="AK383"/>
          <cell r="AL383"/>
          <cell r="AM383"/>
          <cell r="AN383"/>
          <cell r="AO383"/>
          <cell r="AP383"/>
          <cell r="AQ383"/>
          <cell r="AR383"/>
          <cell r="AS383"/>
          <cell r="AT383"/>
          <cell r="AU383"/>
          <cell r="AV383"/>
          <cell r="AW383"/>
          <cell r="AX383"/>
          <cell r="AY383"/>
          <cell r="AZ383"/>
          <cell r="BA383"/>
          <cell r="BB383"/>
          <cell r="BC383"/>
          <cell r="BD383"/>
          <cell r="BE383"/>
          <cell r="BF383"/>
          <cell r="BG383"/>
          <cell r="BH383"/>
          <cell r="BI383"/>
          <cell r="BJ383"/>
          <cell r="BK383"/>
          <cell r="BL383"/>
          <cell r="BM383"/>
          <cell r="BN383"/>
          <cell r="BO383"/>
          <cell r="BP383"/>
          <cell r="BQ383"/>
          <cell r="BR383"/>
          <cell r="BS383"/>
          <cell r="BT383"/>
          <cell r="BU383"/>
        </row>
        <row r="384">
          <cell r="B384"/>
          <cell r="C384"/>
          <cell r="D384"/>
          <cell r="E384"/>
        </row>
        <row r="385">
          <cell r="A385"/>
          <cell r="B385" t="str">
            <v>Advanced / Metastatic Renal Cell Carcinoma</v>
          </cell>
          <cell r="C385"/>
          <cell r="D385"/>
          <cell r="E385"/>
          <cell r="F385" t="str">
            <v>2015A</v>
          </cell>
          <cell r="G385" t="str">
            <v>2016A</v>
          </cell>
          <cell r="H385" t="str">
            <v>2017E</v>
          </cell>
          <cell r="I385" t="str">
            <v>2018E</v>
          </cell>
          <cell r="J385" t="str">
            <v>2019E</v>
          </cell>
          <cell r="K385" t="str">
            <v>2020E</v>
          </cell>
          <cell r="L385" t="str">
            <v>2021E</v>
          </cell>
          <cell r="M385" t="str">
            <v>2022E</v>
          </cell>
          <cell r="N385" t="str">
            <v>2023E</v>
          </cell>
          <cell r="O385" t="str">
            <v>2024E</v>
          </cell>
          <cell r="P385" t="str">
            <v>2025E</v>
          </cell>
          <cell r="Q385" t="str">
            <v>2026E</v>
          </cell>
          <cell r="R385" t="str">
            <v>2027E</v>
          </cell>
          <cell r="S385" t="str">
            <v>2028E</v>
          </cell>
          <cell r="T385" t="str">
            <v>2029E</v>
          </cell>
          <cell r="U385" t="str">
            <v>2030E</v>
          </cell>
          <cell r="V385"/>
          <cell r="W385"/>
          <cell r="X385"/>
          <cell r="Y385"/>
          <cell r="Z385"/>
          <cell r="AA385"/>
          <cell r="AB385"/>
          <cell r="AC385"/>
          <cell r="AD385"/>
          <cell r="AE385"/>
          <cell r="AF385"/>
          <cell r="AG385"/>
          <cell r="AH385"/>
          <cell r="AI385"/>
          <cell r="AJ385"/>
          <cell r="AK385"/>
          <cell r="AL385"/>
          <cell r="AM385"/>
          <cell r="AN385"/>
          <cell r="AO385"/>
          <cell r="AP385"/>
          <cell r="AQ385"/>
          <cell r="AR385"/>
          <cell r="AS385"/>
          <cell r="AT385"/>
          <cell r="AU385"/>
          <cell r="AV385"/>
          <cell r="AW385"/>
          <cell r="AX385"/>
          <cell r="AY385"/>
          <cell r="AZ385"/>
          <cell r="BA385"/>
          <cell r="BB385"/>
          <cell r="BC385"/>
          <cell r="BD385"/>
          <cell r="BE385"/>
          <cell r="BF385"/>
          <cell r="BG385"/>
          <cell r="BH385"/>
          <cell r="BI385"/>
          <cell r="BJ385"/>
          <cell r="BK385"/>
          <cell r="BL385"/>
          <cell r="BM385"/>
          <cell r="BN385"/>
          <cell r="BO385"/>
          <cell r="BP385"/>
          <cell r="BQ385"/>
          <cell r="BR385"/>
          <cell r="BS385"/>
          <cell r="BT385"/>
          <cell r="BU385"/>
        </row>
        <row r="387">
          <cell r="B387" t="str">
            <v>RCC annual incidence</v>
          </cell>
          <cell r="C387">
            <v>84400</v>
          </cell>
          <cell r="D387">
            <v>86932</v>
          </cell>
          <cell r="E387">
            <v>89539.96</v>
          </cell>
          <cell r="F387">
            <v>92226.158800000005</v>
          </cell>
          <cell r="G387">
            <v>94992.943564000001</v>
          </cell>
          <cell r="H387">
            <v>97842.731870920004</v>
          </cell>
          <cell r="I387">
            <v>100778.0138270476</v>
          </cell>
          <cell r="J387">
            <v>103801.35424185904</v>
          </cell>
          <cell r="K387">
            <v>106915.39486911481</v>
          </cell>
          <cell r="L387">
            <v>110122.85671518826</v>
          </cell>
          <cell r="M387">
            <v>113426.5424166439</v>
          </cell>
          <cell r="N387">
            <v>116829.33868914323</v>
          </cell>
          <cell r="O387">
            <v>120334.21884981754</v>
          </cell>
          <cell r="P387">
            <v>123944.24541531206</v>
          </cell>
          <cell r="Q387">
            <v>127662.57277777143</v>
          </cell>
          <cell r="R387">
            <v>131492.44996110458</v>
          </cell>
          <cell r="S387">
            <v>135437.22345993773</v>
          </cell>
          <cell r="T387">
            <v>139500.34016373585</v>
          </cell>
          <cell r="U387">
            <v>143685.35036864792</v>
          </cell>
        </row>
        <row r="388">
          <cell r="B388" t="str">
            <v>% growth</v>
          </cell>
          <cell r="C388"/>
          <cell r="D388">
            <v>0.03</v>
          </cell>
          <cell r="E388">
            <v>0.03</v>
          </cell>
          <cell r="F388">
            <v>0.03</v>
          </cell>
          <cell r="G388">
            <v>0.03</v>
          </cell>
          <cell r="H388">
            <v>0.03</v>
          </cell>
          <cell r="I388">
            <v>0.03</v>
          </cell>
          <cell r="J388">
            <v>0.03</v>
          </cell>
          <cell r="K388">
            <v>0.03</v>
          </cell>
          <cell r="L388">
            <v>0.03</v>
          </cell>
          <cell r="M388">
            <v>0.03</v>
          </cell>
          <cell r="N388">
            <v>0.03</v>
          </cell>
          <cell r="O388">
            <v>0.03</v>
          </cell>
          <cell r="P388">
            <v>0.03</v>
          </cell>
          <cell r="Q388">
            <v>0.03</v>
          </cell>
          <cell r="R388">
            <v>0.03</v>
          </cell>
          <cell r="S388">
            <v>0.03</v>
          </cell>
          <cell r="T388">
            <v>0.03</v>
          </cell>
          <cell r="U388">
            <v>0.03</v>
          </cell>
        </row>
        <row r="389">
          <cell r="B389" t="str">
            <v>% Advanced RCC (Stage III or IV)</v>
          </cell>
          <cell r="C389"/>
          <cell r="D389"/>
          <cell r="E389"/>
          <cell r="F389">
            <v>0.3</v>
          </cell>
          <cell r="G389">
            <v>0.3</v>
          </cell>
          <cell r="H389">
            <v>0.3</v>
          </cell>
          <cell r="I389">
            <v>0.3</v>
          </cell>
          <cell r="J389">
            <v>0.3</v>
          </cell>
          <cell r="K389">
            <v>0.3</v>
          </cell>
          <cell r="L389">
            <v>0.3</v>
          </cell>
          <cell r="M389">
            <v>0.3</v>
          </cell>
          <cell r="N389">
            <v>0.3</v>
          </cell>
          <cell r="O389">
            <v>0.3</v>
          </cell>
          <cell r="P389">
            <v>0.3</v>
          </cell>
          <cell r="Q389">
            <v>0.3</v>
          </cell>
          <cell r="R389">
            <v>0.3</v>
          </cell>
          <cell r="S389">
            <v>0.3</v>
          </cell>
          <cell r="T389">
            <v>0.3</v>
          </cell>
          <cell r="U389">
            <v>0.3</v>
          </cell>
        </row>
        <row r="390">
          <cell r="B390" t="str">
            <v>Patients with advanced metastatic RCC</v>
          </cell>
          <cell r="F390">
            <v>27667.84764</v>
          </cell>
          <cell r="G390">
            <v>28497.883069200001</v>
          </cell>
          <cell r="H390">
            <v>29352.819561275999</v>
          </cell>
          <cell r="I390">
            <v>30233.404148114278</v>
          </cell>
          <cell r="J390">
            <v>31140.40627255771</v>
          </cell>
          <cell r="K390">
            <v>32074.61846073444</v>
          </cell>
          <cell r="L390">
            <v>33036.857014556474</v>
          </cell>
          <cell r="M390">
            <v>34027.962724993173</v>
          </cell>
          <cell r="N390">
            <v>35048.801606742971</v>
          </cell>
          <cell r="O390">
            <v>36100.265654945259</v>
          </cell>
          <cell r="P390">
            <v>37183.273624593618</v>
          </cell>
          <cell r="Q390">
            <v>38298.771833331426</v>
          </cell>
          <cell r="R390">
            <v>39447.734988331373</v>
          </cell>
          <cell r="S390">
            <v>40631.167037981315</v>
          </cell>
          <cell r="T390">
            <v>41850.102049120753</v>
          </cell>
          <cell r="U390">
            <v>43105.605110594377</v>
          </cell>
        </row>
        <row r="391">
          <cell r="F391"/>
          <cell r="G391"/>
          <cell r="H391"/>
          <cell r="I391"/>
          <cell r="J391"/>
          <cell r="K391"/>
          <cell r="L391"/>
          <cell r="M391"/>
          <cell r="N391"/>
          <cell r="O391"/>
          <cell r="P391"/>
          <cell r="Q391"/>
          <cell r="R391"/>
          <cell r="S391"/>
          <cell r="T391"/>
          <cell r="U391"/>
        </row>
        <row r="392">
          <cell r="A392"/>
          <cell r="B392" t="str">
            <v>Target Market for Epacadostat (PDL-1 &lt;50%)</v>
          </cell>
          <cell r="F392">
            <v>19367.493348</v>
          </cell>
          <cell r="G392">
            <v>19948.518148439998</v>
          </cell>
          <cell r="H392">
            <v>20546.9736928932</v>
          </cell>
          <cell r="I392">
            <v>21163.382903679994</v>
          </cell>
          <cell r="J392">
            <v>21798.284390790395</v>
          </cell>
          <cell r="K392">
            <v>22452.232922514107</v>
          </cell>
          <cell r="L392">
            <v>23125.799910189529</v>
          </cell>
          <cell r="M392">
            <v>23819.573907495218</v>
          </cell>
          <cell r="N392">
            <v>24534.161124720078</v>
          </cell>
          <cell r="O392">
            <v>25270.18595846168</v>
          </cell>
          <cell r="P392">
            <v>26028.291537215529</v>
          </cell>
          <cell r="Q392">
            <v>26809.140283331995</v>
          </cell>
          <cell r="R392">
            <v>27613.414491831958</v>
          </cell>
          <cell r="S392">
            <v>28441.816926586918</v>
          </cell>
          <cell r="T392">
            <v>29295.071434384525</v>
          </cell>
          <cell r="U392">
            <v>30173.923577416062</v>
          </cell>
          <cell r="V392"/>
          <cell r="W392"/>
          <cell r="X392"/>
          <cell r="Y392"/>
          <cell r="Z392"/>
          <cell r="AA392"/>
          <cell r="AB392"/>
          <cell r="AC392"/>
          <cell r="AD392"/>
          <cell r="AE392"/>
          <cell r="AF392"/>
          <cell r="AG392"/>
          <cell r="AH392"/>
          <cell r="AI392"/>
          <cell r="AJ392"/>
          <cell r="AK392"/>
          <cell r="AL392"/>
          <cell r="AM392"/>
          <cell r="AN392"/>
          <cell r="AO392"/>
          <cell r="AP392"/>
          <cell r="AQ392"/>
          <cell r="AR392"/>
          <cell r="AS392"/>
          <cell r="AT392"/>
          <cell r="AU392"/>
          <cell r="AV392"/>
          <cell r="AW392"/>
          <cell r="AX392"/>
          <cell r="AY392"/>
          <cell r="AZ392"/>
          <cell r="BA392"/>
          <cell r="BB392"/>
          <cell r="BC392"/>
          <cell r="BD392"/>
          <cell r="BE392"/>
          <cell r="BF392"/>
          <cell r="BG392"/>
          <cell r="BH392"/>
          <cell r="BI392"/>
          <cell r="BJ392"/>
          <cell r="BK392"/>
          <cell r="BL392"/>
          <cell r="BM392"/>
          <cell r="BN392"/>
          <cell r="BO392"/>
          <cell r="BP392"/>
          <cell r="BQ392"/>
          <cell r="BR392"/>
          <cell r="BS392"/>
          <cell r="BT392"/>
          <cell r="BU392"/>
        </row>
        <row r="393">
          <cell r="B393" t="str">
            <v>Proportion of NSCLC Patients PDL-1 &lt;50%</v>
          </cell>
          <cell r="F393">
            <v>0.7</v>
          </cell>
          <cell r="G393">
            <v>0.7</v>
          </cell>
          <cell r="H393">
            <v>0.7</v>
          </cell>
          <cell r="I393">
            <v>0.7</v>
          </cell>
          <cell r="J393">
            <v>0.7</v>
          </cell>
          <cell r="K393">
            <v>0.7</v>
          </cell>
          <cell r="L393">
            <v>0.7</v>
          </cell>
          <cell r="M393">
            <v>0.7</v>
          </cell>
          <cell r="N393">
            <v>0.7</v>
          </cell>
          <cell r="O393">
            <v>0.7</v>
          </cell>
          <cell r="P393">
            <v>0.7</v>
          </cell>
          <cell r="Q393">
            <v>0.7</v>
          </cell>
          <cell r="R393">
            <v>0.7</v>
          </cell>
          <cell r="S393">
            <v>0.7</v>
          </cell>
          <cell r="T393">
            <v>0.7</v>
          </cell>
          <cell r="U393">
            <v>0.7</v>
          </cell>
        </row>
        <row r="394">
          <cell r="F394"/>
          <cell r="G394"/>
          <cell r="H394"/>
          <cell r="I394"/>
          <cell r="J394"/>
          <cell r="K394"/>
          <cell r="L394"/>
          <cell r="M394"/>
          <cell r="N394"/>
          <cell r="O394"/>
          <cell r="P394"/>
          <cell r="Q394"/>
          <cell r="R394"/>
          <cell r="S394"/>
          <cell r="T394"/>
          <cell r="U394"/>
        </row>
        <row r="395">
          <cell r="B395" t="str">
            <v>First line Therapy</v>
          </cell>
          <cell r="C395"/>
          <cell r="D395"/>
          <cell r="E395"/>
          <cell r="F395"/>
          <cell r="G395"/>
          <cell r="H395"/>
          <cell r="I395"/>
          <cell r="J395"/>
          <cell r="K395"/>
          <cell r="L395"/>
          <cell r="M395"/>
          <cell r="N395"/>
          <cell r="O395"/>
          <cell r="P395"/>
          <cell r="Q395"/>
          <cell r="R395"/>
          <cell r="S395"/>
          <cell r="T395"/>
          <cell r="U395"/>
        </row>
        <row r="396">
          <cell r="B396" t="str">
            <v>Candidates for first line therapy</v>
          </cell>
          <cell r="F396">
            <v>14331.94507752</v>
          </cell>
          <cell r="G396">
            <v>14761.903429845599</v>
          </cell>
          <cell r="H396">
            <v>15204.760532740967</v>
          </cell>
          <cell r="I396">
            <v>15660.903348723195</v>
          </cell>
          <cell r="J396">
            <v>16130.730449184892</v>
          </cell>
          <cell r="K396">
            <v>16614.652362660439</v>
          </cell>
          <cell r="L396">
            <v>17113.09193354025</v>
          </cell>
          <cell r="M396">
            <v>17626.484691546462</v>
          </cell>
          <cell r="N396">
            <v>18155.279232292858</v>
          </cell>
          <cell r="O396">
            <v>18699.937609261644</v>
          </cell>
          <cell r="P396">
            <v>19260.93573753949</v>
          </cell>
          <cell r="Q396">
            <v>19838.763809665677</v>
          </cell>
          <cell r="R396">
            <v>20433.92672395565</v>
          </cell>
          <cell r="S396">
            <v>21046.94452567432</v>
          </cell>
          <cell r="T396">
            <v>21678.352861444549</v>
          </cell>
          <cell r="U396">
            <v>22328.703447287888</v>
          </cell>
        </row>
        <row r="397">
          <cell r="B397" t="str">
            <v>% patients</v>
          </cell>
          <cell r="C397"/>
          <cell r="D397"/>
          <cell r="E397"/>
          <cell r="F397">
            <v>0.74</v>
          </cell>
          <cell r="G397">
            <v>0.74</v>
          </cell>
          <cell r="H397">
            <v>0.74</v>
          </cell>
          <cell r="I397">
            <v>0.74</v>
          </cell>
          <cell r="J397">
            <v>0.74</v>
          </cell>
          <cell r="K397">
            <v>0.74</v>
          </cell>
          <cell r="L397">
            <v>0.74</v>
          </cell>
          <cell r="M397">
            <v>0.74</v>
          </cell>
          <cell r="N397">
            <v>0.74</v>
          </cell>
          <cell r="O397">
            <v>0.74</v>
          </cell>
          <cell r="P397">
            <v>0.74</v>
          </cell>
          <cell r="Q397">
            <v>0.74</v>
          </cell>
          <cell r="R397">
            <v>0.74</v>
          </cell>
          <cell r="S397">
            <v>0.74</v>
          </cell>
          <cell r="T397">
            <v>0.74</v>
          </cell>
          <cell r="U397">
            <v>0.74</v>
          </cell>
        </row>
        <row r="398">
          <cell r="B398" t="str">
            <v>First line patients taking Epacadostat</v>
          </cell>
          <cell r="F398">
            <v>0</v>
          </cell>
          <cell r="G398">
            <v>0</v>
          </cell>
          <cell r="H398">
            <v>0</v>
          </cell>
          <cell r="I398">
            <v>0</v>
          </cell>
          <cell r="J398">
            <v>0</v>
          </cell>
          <cell r="K398">
            <v>0</v>
          </cell>
          <cell r="L398">
            <v>684.52367734160998</v>
          </cell>
          <cell r="M398">
            <v>1586.3836222391815</v>
          </cell>
          <cell r="N398">
            <v>2541.7390925210002</v>
          </cell>
          <cell r="O398">
            <v>3365.9887696670958</v>
          </cell>
          <cell r="P398">
            <v>4237.4058622586881</v>
          </cell>
          <cell r="Q398">
            <v>4959.6909524164193</v>
          </cell>
          <cell r="R398">
            <v>5414.9905818482475</v>
          </cell>
          <cell r="S398">
            <v>5893.1444671888103</v>
          </cell>
          <cell r="T398">
            <v>4552.4541009033555</v>
          </cell>
          <cell r="U398">
            <v>2232.870344728789</v>
          </cell>
        </row>
        <row r="399">
          <cell r="B399" t="str">
            <v>% epacadostat market share</v>
          </cell>
          <cell r="F399">
            <v>0</v>
          </cell>
          <cell r="G399">
            <v>0</v>
          </cell>
          <cell r="H399">
            <v>0</v>
          </cell>
          <cell r="I399">
            <v>0</v>
          </cell>
          <cell r="J399">
            <v>0</v>
          </cell>
          <cell r="K399">
            <v>0</v>
          </cell>
          <cell r="L399">
            <v>0.04</v>
          </cell>
          <cell r="M399">
            <v>0.09</v>
          </cell>
          <cell r="N399">
            <v>0.14000000000000001</v>
          </cell>
          <cell r="O399">
            <v>0.18</v>
          </cell>
          <cell r="P399">
            <v>0.22</v>
          </cell>
          <cell r="Q399">
            <v>0.25</v>
          </cell>
          <cell r="R399">
            <v>0.26500000000000001</v>
          </cell>
          <cell r="S399">
            <v>0.28000000000000003</v>
          </cell>
          <cell r="T399">
            <v>0.21</v>
          </cell>
          <cell r="U399">
            <v>0.1</v>
          </cell>
        </row>
        <row r="400">
          <cell r="F400"/>
          <cell r="G400"/>
          <cell r="H400"/>
          <cell r="I400"/>
          <cell r="J400"/>
          <cell r="K400"/>
          <cell r="L400"/>
          <cell r="M400"/>
          <cell r="N400"/>
          <cell r="O400"/>
          <cell r="P400"/>
          <cell r="Q400"/>
          <cell r="R400"/>
          <cell r="S400"/>
          <cell r="T400"/>
          <cell r="U400"/>
        </row>
        <row r="401">
          <cell r="B401" t="str">
            <v>Second Line Therapy</v>
          </cell>
          <cell r="C401"/>
          <cell r="D401"/>
          <cell r="E401"/>
          <cell r="F401"/>
          <cell r="G401"/>
          <cell r="H401"/>
          <cell r="I401"/>
          <cell r="J401"/>
          <cell r="K401"/>
          <cell r="L401"/>
          <cell r="M401"/>
          <cell r="N401"/>
          <cell r="O401"/>
          <cell r="P401"/>
          <cell r="Q401"/>
          <cell r="R401"/>
          <cell r="S401"/>
          <cell r="T401"/>
          <cell r="U401"/>
        </row>
        <row r="402">
          <cell r="B402" t="str">
            <v>Candidates for second line therapy</v>
          </cell>
          <cell r="F402">
            <v>5810.2480043999994</v>
          </cell>
          <cell r="G402">
            <v>5984.5554445319995</v>
          </cell>
          <cell r="H402">
            <v>6164.0921078679594</v>
          </cell>
          <cell r="I402">
            <v>6349.0148711039983</v>
          </cell>
          <cell r="J402">
            <v>6539.4853172371186</v>
          </cell>
          <cell r="K402">
            <v>6735.6698767542321</v>
          </cell>
          <cell r="L402">
            <v>6937.7399730568586</v>
          </cell>
          <cell r="M402">
            <v>7145.8721722485652</v>
          </cell>
          <cell r="N402">
            <v>7360.2483374160229</v>
          </cell>
          <cell r="O402">
            <v>7581.0557875385039</v>
          </cell>
          <cell r="P402">
            <v>7808.4874611646583</v>
          </cell>
          <cell r="Q402">
            <v>8042.7420849995979</v>
          </cell>
          <cell r="R402">
            <v>8284.0243475495863</v>
          </cell>
          <cell r="S402">
            <v>8532.5450779760758</v>
          </cell>
          <cell r="T402">
            <v>8788.5214303153571</v>
          </cell>
          <cell r="U402">
            <v>9052.1770732248187</v>
          </cell>
        </row>
        <row r="403">
          <cell r="B403" t="str">
            <v>% patients</v>
          </cell>
          <cell r="C403"/>
          <cell r="D403"/>
          <cell r="E403"/>
          <cell r="F403">
            <v>0.3</v>
          </cell>
          <cell r="G403">
            <v>0.3</v>
          </cell>
          <cell r="H403">
            <v>0.3</v>
          </cell>
          <cell r="I403">
            <v>0.3</v>
          </cell>
          <cell r="J403">
            <v>0.3</v>
          </cell>
          <cell r="K403">
            <v>0.3</v>
          </cell>
          <cell r="L403">
            <v>0.3</v>
          </cell>
          <cell r="M403">
            <v>0.3</v>
          </cell>
          <cell r="N403">
            <v>0.3</v>
          </cell>
          <cell r="O403">
            <v>0.3</v>
          </cell>
          <cell r="P403">
            <v>0.3</v>
          </cell>
          <cell r="Q403">
            <v>0.3</v>
          </cell>
          <cell r="R403">
            <v>0.3</v>
          </cell>
          <cell r="S403">
            <v>0.3</v>
          </cell>
          <cell r="T403">
            <v>0.3</v>
          </cell>
          <cell r="U403">
            <v>0.3</v>
          </cell>
        </row>
        <row r="404">
          <cell r="B404" t="str">
            <v>Second line patients taking Epacadostat</v>
          </cell>
          <cell r="F404"/>
          <cell r="G404"/>
          <cell r="H404"/>
          <cell r="I404"/>
          <cell r="J404"/>
          <cell r="K404"/>
          <cell r="L404">
            <v>0</v>
          </cell>
          <cell r="M404">
            <v>0</v>
          </cell>
          <cell r="N404">
            <v>0</v>
          </cell>
          <cell r="O404">
            <v>0</v>
          </cell>
          <cell r="P404">
            <v>0</v>
          </cell>
          <cell r="Q404">
            <v>0</v>
          </cell>
          <cell r="R404">
            <v>0</v>
          </cell>
          <cell r="S404">
            <v>0</v>
          </cell>
          <cell r="T404">
            <v>0</v>
          </cell>
          <cell r="U404">
            <v>0</v>
          </cell>
        </row>
        <row r="405">
          <cell r="B405" t="str">
            <v>% epacadostat market share</v>
          </cell>
          <cell r="F405"/>
          <cell r="G405"/>
          <cell r="H405"/>
          <cell r="I405"/>
          <cell r="J405"/>
          <cell r="K405"/>
          <cell r="L405">
            <v>0</v>
          </cell>
          <cell r="M405">
            <v>0</v>
          </cell>
          <cell r="N405">
            <v>0</v>
          </cell>
          <cell r="O405">
            <v>0</v>
          </cell>
          <cell r="P405">
            <v>0</v>
          </cell>
          <cell r="Q405">
            <v>0</v>
          </cell>
          <cell r="R405">
            <v>0</v>
          </cell>
          <cell r="S405">
            <v>0</v>
          </cell>
          <cell r="T405">
            <v>0</v>
          </cell>
          <cell r="U405">
            <v>0</v>
          </cell>
        </row>
        <row r="406">
          <cell r="F406"/>
          <cell r="G406"/>
          <cell r="H406"/>
          <cell r="I406"/>
          <cell r="J406"/>
          <cell r="K406"/>
          <cell r="L406"/>
          <cell r="M406"/>
          <cell r="N406"/>
          <cell r="O406"/>
          <cell r="P406"/>
          <cell r="Q406"/>
          <cell r="R406"/>
          <cell r="S406"/>
          <cell r="T406"/>
          <cell r="U406"/>
        </row>
        <row r="407">
          <cell r="B407" t="str">
            <v>Avg duration (months)</v>
          </cell>
          <cell r="C407"/>
          <cell r="D407"/>
          <cell r="E407"/>
          <cell r="F407">
            <v>0</v>
          </cell>
          <cell r="G407">
            <v>0</v>
          </cell>
          <cell r="H407">
            <v>0</v>
          </cell>
          <cell r="I407">
            <v>0</v>
          </cell>
          <cell r="J407">
            <v>0</v>
          </cell>
          <cell r="K407">
            <v>0</v>
          </cell>
          <cell r="L407">
            <v>1</v>
          </cell>
          <cell r="M407">
            <v>3</v>
          </cell>
          <cell r="N407">
            <v>5</v>
          </cell>
          <cell r="O407">
            <v>6.5</v>
          </cell>
          <cell r="P407">
            <v>7.5</v>
          </cell>
          <cell r="Q407">
            <v>8</v>
          </cell>
          <cell r="R407">
            <v>8</v>
          </cell>
          <cell r="S407">
            <v>8</v>
          </cell>
          <cell r="T407">
            <v>8</v>
          </cell>
          <cell r="U407">
            <v>8</v>
          </cell>
        </row>
        <row r="408">
          <cell r="B408" t="str">
            <v>Compliance</v>
          </cell>
          <cell r="C408"/>
          <cell r="D408"/>
          <cell r="E408"/>
          <cell r="F408">
            <v>0.85</v>
          </cell>
          <cell r="G408">
            <v>0.85</v>
          </cell>
          <cell r="H408">
            <v>0.85</v>
          </cell>
          <cell r="I408">
            <v>0.85</v>
          </cell>
          <cell r="J408">
            <v>0.85</v>
          </cell>
          <cell r="K408">
            <v>0.85</v>
          </cell>
          <cell r="L408">
            <v>0.85</v>
          </cell>
          <cell r="M408">
            <v>0.85</v>
          </cell>
          <cell r="N408">
            <v>0.85</v>
          </cell>
          <cell r="O408">
            <v>0.85</v>
          </cell>
          <cell r="P408">
            <v>0.85</v>
          </cell>
          <cell r="Q408">
            <v>0.85</v>
          </cell>
          <cell r="R408">
            <v>0.85</v>
          </cell>
          <cell r="S408">
            <v>0.85</v>
          </cell>
          <cell r="T408">
            <v>0.85</v>
          </cell>
          <cell r="U408">
            <v>0.85</v>
          </cell>
        </row>
        <row r="409">
          <cell r="B409" t="str">
            <v>Price per course of therapy ($)</v>
          </cell>
          <cell r="C409"/>
          <cell r="D409"/>
          <cell r="E409"/>
          <cell r="F409">
            <v>0</v>
          </cell>
          <cell r="G409">
            <v>0</v>
          </cell>
          <cell r="H409">
            <v>0</v>
          </cell>
          <cell r="I409">
            <v>0</v>
          </cell>
          <cell r="J409">
            <v>0</v>
          </cell>
          <cell r="K409">
            <v>0</v>
          </cell>
          <cell r="L409">
            <v>5049</v>
          </cell>
          <cell r="M409">
            <v>14995.53</v>
          </cell>
          <cell r="N409">
            <v>24742.624499999998</v>
          </cell>
          <cell r="O409">
            <v>31843.757731499994</v>
          </cell>
          <cell r="P409">
            <v>36375.369408674997</v>
          </cell>
          <cell r="Q409">
            <v>38412.39009556079</v>
          </cell>
          <cell r="R409">
            <v>38028.266194605189</v>
          </cell>
          <cell r="S409">
            <v>37647.983532659135</v>
          </cell>
          <cell r="T409">
            <v>37271.50369733254</v>
          </cell>
          <cell r="U409">
            <v>36898.78866035922</v>
          </cell>
        </row>
        <row r="410">
          <cell r="B410" t="str">
            <v>% Growth y/y</v>
          </cell>
          <cell r="C410"/>
          <cell r="D410"/>
          <cell r="E410"/>
          <cell r="F410"/>
          <cell r="G410" t="str">
            <v>-</v>
          </cell>
          <cell r="H410" t="str">
            <v>-</v>
          </cell>
          <cell r="I410" t="str">
            <v>-</v>
          </cell>
          <cell r="J410" t="str">
            <v>-</v>
          </cell>
          <cell r="K410" t="str">
            <v>-</v>
          </cell>
          <cell r="L410" t="str">
            <v>-</v>
          </cell>
          <cell r="M410">
            <v>1.9700000000000002</v>
          </cell>
          <cell r="N410">
            <v>0.64999999999999969</v>
          </cell>
          <cell r="O410">
            <v>0.28699999999999992</v>
          </cell>
          <cell r="P410">
            <v>0.14230769230769247</v>
          </cell>
          <cell r="Q410">
            <v>5.5999999999999828E-2</v>
          </cell>
          <cell r="R410">
            <v>-9.9999999999997868E-3</v>
          </cell>
          <cell r="S410">
            <v>-1.0000000000000009E-2</v>
          </cell>
          <cell r="T410">
            <v>-1.000000000000012E-2</v>
          </cell>
          <cell r="U410">
            <v>-9.9999999999998979E-3</v>
          </cell>
        </row>
        <row r="411">
          <cell r="B411"/>
          <cell r="C411"/>
          <cell r="D411"/>
          <cell r="E411"/>
          <cell r="F411"/>
          <cell r="G411"/>
          <cell r="H411"/>
          <cell r="I411"/>
          <cell r="J411"/>
          <cell r="K411"/>
          <cell r="L411"/>
          <cell r="M411"/>
          <cell r="N411"/>
          <cell r="O411"/>
          <cell r="P411"/>
          <cell r="Q411"/>
          <cell r="R411"/>
          <cell r="S411"/>
          <cell r="T411"/>
          <cell r="U411"/>
        </row>
        <row r="412">
          <cell r="A412"/>
          <cell r="B412" t="str">
            <v>EU Epacadostat Other Indication Sales ($mn) (RISK-ADJUSTED)</v>
          </cell>
          <cell r="C412"/>
          <cell r="D412"/>
          <cell r="E412"/>
          <cell r="F412">
            <v>0</v>
          </cell>
          <cell r="G412">
            <v>0</v>
          </cell>
          <cell r="H412">
            <v>0</v>
          </cell>
          <cell r="I412">
            <v>0</v>
          </cell>
          <cell r="J412">
            <v>0</v>
          </cell>
          <cell r="K412">
            <v>0</v>
          </cell>
          <cell r="L412">
            <v>1.7280800234488944</v>
          </cell>
          <cell r="M412">
            <v>11.894331599398157</v>
          </cell>
          <cell r="N412">
            <v>31.44464797160893</v>
          </cell>
          <cell r="O412">
            <v>53.592865454114367</v>
          </cell>
          <cell r="P412">
            <v>77.068601787072396</v>
          </cell>
          <cell r="Q412">
            <v>95.256791808821475</v>
          </cell>
          <cell r="R412">
            <v>102.9613516439026</v>
          </cell>
          <cell r="S412">
            <v>110.93250292815281</v>
          </cell>
          <cell r="T412">
            <v>84.838404926878056</v>
          </cell>
          <cell r="U412">
            <v>41.195105478065514</v>
          </cell>
          <cell r="V412"/>
          <cell r="W412"/>
          <cell r="X412"/>
          <cell r="Y412"/>
          <cell r="Z412"/>
          <cell r="AA412"/>
          <cell r="AB412"/>
          <cell r="AC412"/>
          <cell r="AD412"/>
          <cell r="AE412"/>
          <cell r="AF412"/>
          <cell r="AG412"/>
          <cell r="AH412"/>
          <cell r="AI412"/>
          <cell r="AJ412"/>
          <cell r="AK412"/>
          <cell r="AL412"/>
          <cell r="AM412"/>
          <cell r="AN412"/>
          <cell r="AO412"/>
          <cell r="AP412"/>
          <cell r="AQ412"/>
          <cell r="AR412"/>
          <cell r="AS412"/>
          <cell r="AT412"/>
          <cell r="AU412"/>
          <cell r="AV412"/>
          <cell r="AW412"/>
          <cell r="AX412"/>
          <cell r="AY412"/>
          <cell r="AZ412"/>
          <cell r="BA412"/>
          <cell r="BB412"/>
          <cell r="BC412"/>
          <cell r="BD412"/>
          <cell r="BE412"/>
          <cell r="BF412"/>
          <cell r="BG412"/>
          <cell r="BH412"/>
          <cell r="BI412"/>
          <cell r="BJ412"/>
          <cell r="BK412"/>
          <cell r="BL412"/>
          <cell r="BM412"/>
          <cell r="BN412"/>
          <cell r="BO412"/>
          <cell r="BP412"/>
          <cell r="BQ412"/>
          <cell r="BR412"/>
          <cell r="BS412"/>
          <cell r="BT412"/>
          <cell r="BU412"/>
        </row>
        <row r="413">
          <cell r="A413"/>
          <cell r="B413" t="str">
            <v>$ Growth (y/y)</v>
          </cell>
          <cell r="C413"/>
          <cell r="D413"/>
          <cell r="E413"/>
          <cell r="F413"/>
          <cell r="G413" t="str">
            <v>-</v>
          </cell>
          <cell r="H413" t="str">
            <v>-</v>
          </cell>
          <cell r="I413" t="str">
            <v>-</v>
          </cell>
          <cell r="J413" t="str">
            <v>-</v>
          </cell>
          <cell r="K413" t="str">
            <v>-</v>
          </cell>
          <cell r="L413" t="str">
            <v>-</v>
          </cell>
          <cell r="M413">
            <v>5.8829750000000018</v>
          </cell>
          <cell r="N413">
            <v>1.6436666666666668</v>
          </cell>
          <cell r="O413">
            <v>0.70435571428571397</v>
          </cell>
          <cell r="P413">
            <v>0.4380384615384616</v>
          </cell>
          <cell r="Q413">
            <v>0.23599999999999999</v>
          </cell>
          <cell r="R413">
            <v>8.0882000000000343E-2</v>
          </cell>
          <cell r="S413">
            <v>7.7418867924528234E-2</v>
          </cell>
          <cell r="T413">
            <v>-0.23522500000000013</v>
          </cell>
          <cell r="U413">
            <v>-0.51442857142857124</v>
          </cell>
          <cell r="V413"/>
          <cell r="W413"/>
          <cell r="X413"/>
          <cell r="Y413"/>
          <cell r="Z413"/>
          <cell r="AA413"/>
          <cell r="AB413"/>
          <cell r="AC413"/>
          <cell r="AD413"/>
          <cell r="AE413"/>
          <cell r="AF413"/>
          <cell r="AG413"/>
          <cell r="AH413"/>
          <cell r="AI413"/>
          <cell r="AJ413"/>
          <cell r="AK413"/>
          <cell r="AL413"/>
          <cell r="AM413"/>
          <cell r="AN413"/>
          <cell r="AO413"/>
          <cell r="AP413"/>
          <cell r="AQ413"/>
          <cell r="AR413"/>
          <cell r="AS413"/>
          <cell r="AT413"/>
          <cell r="AU413"/>
          <cell r="AV413"/>
          <cell r="AW413"/>
          <cell r="AX413"/>
          <cell r="AY413"/>
          <cell r="AZ413"/>
          <cell r="BA413"/>
          <cell r="BB413"/>
          <cell r="BC413"/>
          <cell r="BD413"/>
          <cell r="BE413"/>
          <cell r="BF413"/>
          <cell r="BG413"/>
          <cell r="BH413"/>
          <cell r="BI413"/>
          <cell r="BJ413"/>
          <cell r="BK413"/>
          <cell r="BL413"/>
          <cell r="BM413"/>
          <cell r="BN413"/>
          <cell r="BO413"/>
          <cell r="BP413"/>
          <cell r="BQ413"/>
          <cell r="BR413"/>
          <cell r="BS413"/>
          <cell r="BT413"/>
          <cell r="BU413"/>
        </row>
        <row r="414">
          <cell r="F414"/>
          <cell r="G414"/>
          <cell r="H414"/>
          <cell r="I414"/>
          <cell r="J414"/>
          <cell r="K414"/>
          <cell r="L414"/>
          <cell r="M414"/>
          <cell r="N414"/>
          <cell r="O414"/>
          <cell r="P414"/>
          <cell r="Q414"/>
          <cell r="R414"/>
          <cell r="S414"/>
          <cell r="T414"/>
          <cell r="U414"/>
        </row>
        <row r="415">
          <cell r="A415"/>
          <cell r="B415" t="str">
            <v>HER-2+ Breast Cancer</v>
          </cell>
          <cell r="C415"/>
          <cell r="D415"/>
          <cell r="E415"/>
          <cell r="F415" t="str">
            <v>2015A</v>
          </cell>
          <cell r="G415" t="str">
            <v>2016A</v>
          </cell>
          <cell r="H415" t="str">
            <v>2017E</v>
          </cell>
          <cell r="I415" t="str">
            <v>2018E</v>
          </cell>
          <cell r="J415" t="str">
            <v>2019E</v>
          </cell>
          <cell r="K415" t="str">
            <v>2020E</v>
          </cell>
          <cell r="L415" t="str">
            <v>2021E</v>
          </cell>
          <cell r="M415" t="str">
            <v>2022E</v>
          </cell>
          <cell r="N415" t="str">
            <v>2023E</v>
          </cell>
          <cell r="O415" t="str">
            <v>2024E</v>
          </cell>
          <cell r="P415" t="str">
            <v>2025E</v>
          </cell>
          <cell r="Q415" t="str">
            <v>2026E</v>
          </cell>
          <cell r="R415" t="str">
            <v>2027E</v>
          </cell>
          <cell r="S415" t="str">
            <v>2028E</v>
          </cell>
          <cell r="T415" t="str">
            <v>2029E</v>
          </cell>
          <cell r="U415" t="str">
            <v>2030E</v>
          </cell>
          <cell r="V415"/>
          <cell r="W415"/>
          <cell r="X415"/>
          <cell r="Y415"/>
          <cell r="Z415"/>
          <cell r="AA415"/>
          <cell r="AB415"/>
          <cell r="AC415"/>
          <cell r="AD415"/>
          <cell r="AE415"/>
          <cell r="AF415"/>
          <cell r="AG415"/>
          <cell r="AH415"/>
          <cell r="AI415"/>
          <cell r="AJ415"/>
          <cell r="AK415"/>
          <cell r="AL415"/>
          <cell r="AM415"/>
          <cell r="AN415"/>
          <cell r="AO415"/>
          <cell r="AP415"/>
          <cell r="AQ415"/>
          <cell r="AR415"/>
          <cell r="AS415"/>
          <cell r="AT415"/>
          <cell r="AU415"/>
          <cell r="AV415"/>
          <cell r="AW415"/>
          <cell r="AX415"/>
          <cell r="AY415"/>
          <cell r="AZ415"/>
          <cell r="BA415"/>
          <cell r="BB415"/>
          <cell r="BC415"/>
          <cell r="BD415"/>
          <cell r="BE415"/>
          <cell r="BF415"/>
          <cell r="BG415"/>
          <cell r="BH415"/>
          <cell r="BI415"/>
          <cell r="BJ415"/>
          <cell r="BK415"/>
          <cell r="BL415"/>
          <cell r="BM415"/>
          <cell r="BN415"/>
          <cell r="BO415"/>
          <cell r="BP415"/>
          <cell r="BQ415"/>
          <cell r="BR415"/>
          <cell r="BS415"/>
          <cell r="BT415"/>
          <cell r="BU415"/>
        </row>
        <row r="416">
          <cell r="F416"/>
          <cell r="G416"/>
          <cell r="H416"/>
          <cell r="I416"/>
          <cell r="J416"/>
          <cell r="K416"/>
          <cell r="L416"/>
          <cell r="M416"/>
          <cell r="N416"/>
          <cell r="O416"/>
          <cell r="P416"/>
          <cell r="Q416"/>
          <cell r="R416"/>
          <cell r="S416"/>
          <cell r="T416"/>
          <cell r="U416"/>
        </row>
        <row r="417">
          <cell r="B417" t="str">
            <v>Breast cancer annual incidence</v>
          </cell>
          <cell r="C417">
            <v>458337</v>
          </cell>
          <cell r="D417">
            <v>467503.74</v>
          </cell>
          <cell r="E417">
            <v>476853.81479999999</v>
          </cell>
          <cell r="F417">
            <v>486390.89109599998</v>
          </cell>
          <cell r="G417">
            <v>496118.70891792001</v>
          </cell>
          <cell r="H417">
            <v>506041.08309627842</v>
          </cell>
          <cell r="I417">
            <v>516161.90475820401</v>
          </cell>
          <cell r="J417">
            <v>526485.14285336807</v>
          </cell>
          <cell r="K417">
            <v>537014.84571043542</v>
          </cell>
          <cell r="L417">
            <v>547755.1426246441</v>
          </cell>
          <cell r="M417">
            <v>558710.24547713704</v>
          </cell>
          <cell r="N417">
            <v>569884.45038667985</v>
          </cell>
          <cell r="O417">
            <v>581282.13939441345</v>
          </cell>
          <cell r="P417">
            <v>592907.78218230174</v>
          </cell>
          <cell r="Q417">
            <v>604765.93782594777</v>
          </cell>
          <cell r="R417">
            <v>616861.25658246677</v>
          </cell>
          <cell r="S417">
            <v>629198.48171411606</v>
          </cell>
          <cell r="T417">
            <v>641782.45134839835</v>
          </cell>
          <cell r="U417">
            <v>654618.10037536628</v>
          </cell>
        </row>
        <row r="418">
          <cell r="B418" t="str">
            <v>growth</v>
          </cell>
          <cell r="D418">
            <v>0.02</v>
          </cell>
          <cell r="E418">
            <v>0.02</v>
          </cell>
          <cell r="F418">
            <v>0.02</v>
          </cell>
          <cell r="G418">
            <v>0.02</v>
          </cell>
          <cell r="H418">
            <v>0.02</v>
          </cell>
          <cell r="I418">
            <v>0.02</v>
          </cell>
          <cell r="J418">
            <v>0.02</v>
          </cell>
          <cell r="K418">
            <v>0.02</v>
          </cell>
          <cell r="L418">
            <v>0.02</v>
          </cell>
          <cell r="M418">
            <v>0.02</v>
          </cell>
          <cell r="N418">
            <v>0.02</v>
          </cell>
          <cell r="O418">
            <v>0.02</v>
          </cell>
          <cell r="P418">
            <v>0.02</v>
          </cell>
          <cell r="Q418">
            <v>0.02</v>
          </cell>
          <cell r="R418">
            <v>0.02</v>
          </cell>
          <cell r="S418">
            <v>0.02</v>
          </cell>
          <cell r="T418">
            <v>0.02</v>
          </cell>
          <cell r="U418">
            <v>0.02</v>
          </cell>
        </row>
        <row r="419">
          <cell r="B419" t="str">
            <v>% HER2+ BC</v>
          </cell>
          <cell r="F419">
            <v>0.25</v>
          </cell>
          <cell r="G419">
            <v>0.25</v>
          </cell>
          <cell r="H419">
            <v>0.25</v>
          </cell>
          <cell r="I419">
            <v>0.25</v>
          </cell>
          <cell r="J419">
            <v>0.25</v>
          </cell>
          <cell r="K419">
            <v>0.25</v>
          </cell>
          <cell r="L419">
            <v>0.25</v>
          </cell>
          <cell r="M419">
            <v>0.25</v>
          </cell>
          <cell r="N419">
            <v>0.25</v>
          </cell>
          <cell r="O419">
            <v>0.25</v>
          </cell>
          <cell r="P419">
            <v>0.25</v>
          </cell>
          <cell r="Q419">
            <v>0.25</v>
          </cell>
          <cell r="R419">
            <v>0.25</v>
          </cell>
          <cell r="S419">
            <v>0.25</v>
          </cell>
          <cell r="T419">
            <v>0.25</v>
          </cell>
          <cell r="U419">
            <v>0.25</v>
          </cell>
        </row>
        <row r="420">
          <cell r="B420" t="str">
            <v>% Advanced BC (Stage III or IV)</v>
          </cell>
          <cell r="F420" t="e">
            <v>#REF!</v>
          </cell>
          <cell r="G420" t="e">
            <v>#REF!</v>
          </cell>
          <cell r="H420" t="e">
            <v>#REF!</v>
          </cell>
          <cell r="I420" t="e">
            <v>#REF!</v>
          </cell>
          <cell r="J420" t="e">
            <v>#REF!</v>
          </cell>
          <cell r="K420" t="e">
            <v>#REF!</v>
          </cell>
          <cell r="L420" t="e">
            <v>#REF!</v>
          </cell>
          <cell r="M420" t="e">
            <v>#REF!</v>
          </cell>
          <cell r="N420" t="e">
            <v>#REF!</v>
          </cell>
          <cell r="O420" t="e">
            <v>#REF!</v>
          </cell>
          <cell r="P420" t="e">
            <v>#REF!</v>
          </cell>
          <cell r="Q420" t="e">
            <v>#REF!</v>
          </cell>
          <cell r="R420" t="e">
            <v>#REF!</v>
          </cell>
          <cell r="S420" t="e">
            <v>#REF!</v>
          </cell>
          <cell r="T420" t="e">
            <v>#REF!</v>
          </cell>
          <cell r="U420" t="e">
            <v>#REF!</v>
          </cell>
        </row>
        <row r="421">
          <cell r="B421" t="str">
            <v>Patients with advanced metastatic HER2+ BC</v>
          </cell>
          <cell r="F421" t="e">
            <v>#REF!</v>
          </cell>
          <cell r="G421" t="e">
            <v>#REF!</v>
          </cell>
          <cell r="H421" t="e">
            <v>#REF!</v>
          </cell>
          <cell r="I421" t="e">
            <v>#REF!</v>
          </cell>
          <cell r="J421" t="e">
            <v>#REF!</v>
          </cell>
          <cell r="K421" t="e">
            <v>#REF!</v>
          </cell>
          <cell r="L421" t="e">
            <v>#REF!</v>
          </cell>
          <cell r="M421" t="e">
            <v>#REF!</v>
          </cell>
          <cell r="N421" t="e">
            <v>#REF!</v>
          </cell>
          <cell r="O421" t="e">
            <v>#REF!</v>
          </cell>
          <cell r="P421" t="e">
            <v>#REF!</v>
          </cell>
          <cell r="Q421" t="e">
            <v>#REF!</v>
          </cell>
          <cell r="R421" t="e">
            <v>#REF!</v>
          </cell>
          <cell r="S421" t="e">
            <v>#REF!</v>
          </cell>
          <cell r="T421" t="e">
            <v>#REF!</v>
          </cell>
          <cell r="U421" t="e">
            <v>#REF!</v>
          </cell>
        </row>
        <row r="422">
          <cell r="F422"/>
          <cell r="G422"/>
          <cell r="H422"/>
          <cell r="I422"/>
          <cell r="J422"/>
          <cell r="K422"/>
          <cell r="L422"/>
          <cell r="M422"/>
          <cell r="N422"/>
          <cell r="O422"/>
          <cell r="P422"/>
          <cell r="Q422"/>
          <cell r="R422"/>
          <cell r="S422"/>
          <cell r="T422"/>
          <cell r="U422"/>
        </row>
        <row r="423">
          <cell r="B423" t="str">
            <v>First line Therapy</v>
          </cell>
          <cell r="C423"/>
          <cell r="D423"/>
          <cell r="E423"/>
          <cell r="F423"/>
          <cell r="G423"/>
          <cell r="H423"/>
          <cell r="I423"/>
          <cell r="J423"/>
          <cell r="K423"/>
          <cell r="L423"/>
          <cell r="M423"/>
          <cell r="N423"/>
          <cell r="O423"/>
          <cell r="P423"/>
          <cell r="Q423"/>
          <cell r="R423"/>
          <cell r="S423"/>
          <cell r="T423"/>
          <cell r="U423"/>
        </row>
        <row r="424">
          <cell r="B424" t="str">
            <v>Candidates for first line therapy</v>
          </cell>
          <cell r="F424" t="e">
            <v>#REF!</v>
          </cell>
          <cell r="G424" t="e">
            <v>#REF!</v>
          </cell>
          <cell r="H424" t="e">
            <v>#REF!</v>
          </cell>
          <cell r="I424" t="e">
            <v>#REF!</v>
          </cell>
          <cell r="J424" t="e">
            <v>#REF!</v>
          </cell>
          <cell r="K424" t="e">
            <v>#REF!</v>
          </cell>
          <cell r="L424" t="e">
            <v>#REF!</v>
          </cell>
          <cell r="M424" t="e">
            <v>#REF!</v>
          </cell>
          <cell r="N424" t="e">
            <v>#REF!</v>
          </cell>
          <cell r="O424" t="e">
            <v>#REF!</v>
          </cell>
          <cell r="P424" t="e">
            <v>#REF!</v>
          </cell>
          <cell r="Q424" t="e">
            <v>#REF!</v>
          </cell>
          <cell r="R424" t="e">
            <v>#REF!</v>
          </cell>
          <cell r="S424" t="e">
            <v>#REF!</v>
          </cell>
          <cell r="T424" t="e">
            <v>#REF!</v>
          </cell>
          <cell r="U424" t="e">
            <v>#REF!</v>
          </cell>
        </row>
        <row r="425">
          <cell r="B425" t="str">
            <v>% patients</v>
          </cell>
          <cell r="F425">
            <v>0.33</v>
          </cell>
          <cell r="G425">
            <v>0.33</v>
          </cell>
          <cell r="H425">
            <v>0.33</v>
          </cell>
          <cell r="I425">
            <v>0.33</v>
          </cell>
          <cell r="J425">
            <v>0.33</v>
          </cell>
          <cell r="K425">
            <v>0.33</v>
          </cell>
          <cell r="L425">
            <v>0.33</v>
          </cell>
          <cell r="M425">
            <v>0.33</v>
          </cell>
          <cell r="N425">
            <v>0.33</v>
          </cell>
          <cell r="O425">
            <v>0.33</v>
          </cell>
          <cell r="P425">
            <v>0.33</v>
          </cell>
          <cell r="Q425">
            <v>0.33</v>
          </cell>
          <cell r="R425">
            <v>0.33</v>
          </cell>
          <cell r="S425">
            <v>0.33</v>
          </cell>
          <cell r="T425">
            <v>0.33</v>
          </cell>
          <cell r="U425">
            <v>0.33</v>
          </cell>
        </row>
        <row r="426">
          <cell r="B426" t="str">
            <v>First line patients taking Epacadostat</v>
          </cell>
          <cell r="F426" t="e">
            <v>#REF!</v>
          </cell>
          <cell r="G426" t="e">
            <v>#REF!</v>
          </cell>
          <cell r="H426" t="e">
            <v>#REF!</v>
          </cell>
          <cell r="I426" t="e">
            <v>#REF!</v>
          </cell>
          <cell r="J426" t="e">
            <v>#REF!</v>
          </cell>
          <cell r="K426" t="e">
            <v>#REF!</v>
          </cell>
          <cell r="L426" t="e">
            <v>#REF!</v>
          </cell>
          <cell r="M426" t="e">
            <v>#REF!</v>
          </cell>
          <cell r="N426" t="e">
            <v>#REF!</v>
          </cell>
          <cell r="O426" t="e">
            <v>#REF!</v>
          </cell>
          <cell r="P426" t="e">
            <v>#REF!</v>
          </cell>
          <cell r="Q426" t="e">
            <v>#REF!</v>
          </cell>
          <cell r="R426" t="e">
            <v>#REF!</v>
          </cell>
          <cell r="S426" t="e">
            <v>#REF!</v>
          </cell>
          <cell r="T426" t="e">
            <v>#REF!</v>
          </cell>
          <cell r="U426" t="e">
            <v>#REF!</v>
          </cell>
        </row>
        <row r="427">
          <cell r="B427" t="str">
            <v>% epacadostat market share</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row>
        <row r="428">
          <cell r="F428"/>
          <cell r="G428"/>
          <cell r="H428"/>
          <cell r="I428"/>
          <cell r="J428"/>
          <cell r="K428"/>
          <cell r="L428"/>
          <cell r="M428"/>
          <cell r="N428"/>
          <cell r="O428"/>
          <cell r="P428"/>
          <cell r="Q428"/>
          <cell r="R428"/>
          <cell r="S428"/>
          <cell r="T428"/>
          <cell r="U428"/>
        </row>
        <row r="429">
          <cell r="B429" t="str">
            <v>Second Line Therapy</v>
          </cell>
          <cell r="C429"/>
          <cell r="D429"/>
          <cell r="E429"/>
          <cell r="F429"/>
          <cell r="G429"/>
          <cell r="H429"/>
          <cell r="I429"/>
          <cell r="J429"/>
          <cell r="K429"/>
          <cell r="L429"/>
          <cell r="M429"/>
          <cell r="N429"/>
          <cell r="O429"/>
          <cell r="P429"/>
          <cell r="Q429"/>
          <cell r="R429"/>
          <cell r="S429"/>
          <cell r="T429"/>
          <cell r="U429"/>
        </row>
        <row r="430">
          <cell r="B430" t="str">
            <v>Candidates for second line therapy</v>
          </cell>
          <cell r="F430" t="e">
            <v>#REF!</v>
          </cell>
          <cell r="G430" t="e">
            <v>#REF!</v>
          </cell>
          <cell r="H430" t="e">
            <v>#REF!</v>
          </cell>
          <cell r="I430" t="e">
            <v>#REF!</v>
          </cell>
          <cell r="J430" t="e">
            <v>#REF!</v>
          </cell>
          <cell r="K430" t="e">
            <v>#REF!</v>
          </cell>
          <cell r="L430" t="e">
            <v>#REF!</v>
          </cell>
          <cell r="M430" t="e">
            <v>#REF!</v>
          </cell>
          <cell r="N430" t="e">
            <v>#REF!</v>
          </cell>
          <cell r="O430" t="e">
            <v>#REF!</v>
          </cell>
          <cell r="P430" t="e">
            <v>#REF!</v>
          </cell>
          <cell r="Q430" t="e">
            <v>#REF!</v>
          </cell>
          <cell r="R430" t="e">
            <v>#REF!</v>
          </cell>
          <cell r="S430" t="e">
            <v>#REF!</v>
          </cell>
          <cell r="T430" t="e">
            <v>#REF!</v>
          </cell>
          <cell r="U430" t="e">
            <v>#REF!</v>
          </cell>
        </row>
        <row r="431">
          <cell r="B431" t="str">
            <v>% patients</v>
          </cell>
          <cell r="F431">
            <v>0.67</v>
          </cell>
          <cell r="G431">
            <v>0.67</v>
          </cell>
          <cell r="H431">
            <v>0.67</v>
          </cell>
          <cell r="I431">
            <v>0.67</v>
          </cell>
          <cell r="J431">
            <v>0.67</v>
          </cell>
          <cell r="K431">
            <v>0.67</v>
          </cell>
          <cell r="L431">
            <v>0.67</v>
          </cell>
          <cell r="M431">
            <v>0.67</v>
          </cell>
          <cell r="N431">
            <v>0.67</v>
          </cell>
          <cell r="O431">
            <v>0.67</v>
          </cell>
          <cell r="P431">
            <v>0.67</v>
          </cell>
          <cell r="Q431">
            <v>0.67</v>
          </cell>
          <cell r="R431">
            <v>0.67</v>
          </cell>
          <cell r="S431">
            <v>0.67</v>
          </cell>
          <cell r="T431">
            <v>0.67</v>
          </cell>
          <cell r="U431">
            <v>0.67</v>
          </cell>
        </row>
        <row r="432">
          <cell r="B432" t="str">
            <v>Second line patients taking Epacadostat</v>
          </cell>
          <cell r="F432" t="e">
            <v>#REF!</v>
          </cell>
          <cell r="G432" t="e">
            <v>#REF!</v>
          </cell>
          <cell r="H432" t="e">
            <v>#REF!</v>
          </cell>
          <cell r="I432" t="e">
            <v>#REF!</v>
          </cell>
          <cell r="J432" t="e">
            <v>#REF!</v>
          </cell>
          <cell r="K432" t="e">
            <v>#REF!</v>
          </cell>
          <cell r="L432" t="e">
            <v>#REF!</v>
          </cell>
          <cell r="M432" t="e">
            <v>#REF!</v>
          </cell>
          <cell r="N432" t="e">
            <v>#REF!</v>
          </cell>
          <cell r="O432" t="e">
            <v>#REF!</v>
          </cell>
          <cell r="P432" t="e">
            <v>#REF!</v>
          </cell>
          <cell r="Q432" t="e">
            <v>#REF!</v>
          </cell>
          <cell r="R432" t="e">
            <v>#REF!</v>
          </cell>
          <cell r="S432" t="e">
            <v>#REF!</v>
          </cell>
          <cell r="T432" t="e">
            <v>#REF!</v>
          </cell>
          <cell r="U432" t="e">
            <v>#REF!</v>
          </cell>
        </row>
        <row r="433">
          <cell r="B433" t="str">
            <v>% epacadostat market share</v>
          </cell>
          <cell r="F433">
            <v>0</v>
          </cell>
          <cell r="G433">
            <v>0</v>
          </cell>
          <cell r="H433">
            <v>0</v>
          </cell>
          <cell r="I433">
            <v>0</v>
          </cell>
          <cell r="J433">
            <v>0.02</v>
          </cell>
          <cell r="K433">
            <v>0.06</v>
          </cell>
          <cell r="L433">
            <v>0.16</v>
          </cell>
          <cell r="M433">
            <v>0.22</v>
          </cell>
          <cell r="N433">
            <v>0.24</v>
          </cell>
          <cell r="O433">
            <v>0.25</v>
          </cell>
          <cell r="P433">
            <v>0.25</v>
          </cell>
          <cell r="Q433">
            <v>0.25</v>
          </cell>
          <cell r="R433">
            <v>0.25</v>
          </cell>
          <cell r="S433">
            <v>0.25</v>
          </cell>
          <cell r="T433">
            <v>0.25</v>
          </cell>
          <cell r="U433">
            <v>0.25</v>
          </cell>
        </row>
        <row r="434">
          <cell r="F434"/>
          <cell r="G434"/>
          <cell r="H434"/>
          <cell r="I434"/>
          <cell r="J434"/>
          <cell r="K434"/>
          <cell r="L434"/>
          <cell r="M434"/>
          <cell r="N434"/>
          <cell r="O434"/>
          <cell r="P434"/>
          <cell r="Q434"/>
          <cell r="R434"/>
          <cell r="S434"/>
          <cell r="T434"/>
          <cell r="U434"/>
          <cell r="V434"/>
        </row>
        <row r="435">
          <cell r="B435" t="str">
            <v>Avg duration (months)</v>
          </cell>
          <cell r="C435"/>
          <cell r="D435"/>
          <cell r="E435"/>
          <cell r="F435">
            <v>0</v>
          </cell>
          <cell r="G435">
            <v>0</v>
          </cell>
          <cell r="H435">
            <v>0</v>
          </cell>
          <cell r="I435">
            <v>0</v>
          </cell>
          <cell r="J435">
            <v>0</v>
          </cell>
          <cell r="K435">
            <v>2</v>
          </cell>
          <cell r="L435">
            <v>4</v>
          </cell>
          <cell r="M435">
            <v>7</v>
          </cell>
          <cell r="N435">
            <v>9</v>
          </cell>
          <cell r="O435">
            <v>9</v>
          </cell>
          <cell r="P435">
            <v>9</v>
          </cell>
          <cell r="Q435">
            <v>9</v>
          </cell>
          <cell r="R435">
            <v>9</v>
          </cell>
          <cell r="S435">
            <v>9</v>
          </cell>
          <cell r="T435">
            <v>9</v>
          </cell>
          <cell r="U435">
            <v>9</v>
          </cell>
        </row>
        <row r="436">
          <cell r="B436" t="str">
            <v>Compliance</v>
          </cell>
          <cell r="C436"/>
          <cell r="D436"/>
          <cell r="E436"/>
          <cell r="F436">
            <v>0.85</v>
          </cell>
          <cell r="G436">
            <v>0.85</v>
          </cell>
          <cell r="H436">
            <v>0.85</v>
          </cell>
          <cell r="I436">
            <v>0.85</v>
          </cell>
          <cell r="J436">
            <v>0.85</v>
          </cell>
          <cell r="K436">
            <v>0.85</v>
          </cell>
          <cell r="L436">
            <v>0.85</v>
          </cell>
          <cell r="M436">
            <v>0.85</v>
          </cell>
          <cell r="N436">
            <v>0.85</v>
          </cell>
          <cell r="O436">
            <v>0.85</v>
          </cell>
          <cell r="P436">
            <v>0.85</v>
          </cell>
          <cell r="Q436">
            <v>0.85</v>
          </cell>
          <cell r="R436">
            <v>0.85</v>
          </cell>
          <cell r="S436">
            <v>0.85</v>
          </cell>
          <cell r="T436">
            <v>0.85</v>
          </cell>
          <cell r="U436">
            <v>0.85</v>
          </cell>
        </row>
        <row r="437">
          <cell r="B437" t="str">
            <v>Price per course of therapy ($)</v>
          </cell>
          <cell r="C437"/>
          <cell r="D437"/>
          <cell r="E437"/>
          <cell r="F437">
            <v>0</v>
          </cell>
          <cell r="G437">
            <v>0</v>
          </cell>
          <cell r="H437">
            <v>0</v>
          </cell>
          <cell r="I437">
            <v>0</v>
          </cell>
          <cell r="J437">
            <v>0</v>
          </cell>
          <cell r="K437">
            <v>10200</v>
          </cell>
          <cell r="L437">
            <v>20196</v>
          </cell>
          <cell r="M437">
            <v>34989.57</v>
          </cell>
          <cell r="N437">
            <v>44536.724099999999</v>
          </cell>
          <cell r="O437">
            <v>44091.356858999992</v>
          </cell>
          <cell r="P437">
            <v>43650.443290409989</v>
          </cell>
          <cell r="Q437">
            <v>43213.938857505891</v>
          </cell>
          <cell r="R437">
            <v>42781.799468930833</v>
          </cell>
          <cell r="S437">
            <v>42353.981474241526</v>
          </cell>
          <cell r="T437">
            <v>41930.441659499105</v>
          </cell>
          <cell r="U437">
            <v>41511.137242904115</v>
          </cell>
        </row>
        <row r="438">
          <cell r="B438" t="str">
            <v>% Growth y/y</v>
          </cell>
          <cell r="C438"/>
          <cell r="D438"/>
          <cell r="E438"/>
          <cell r="F438"/>
          <cell r="G438" t="str">
            <v>-</v>
          </cell>
          <cell r="H438" t="str">
            <v>-</v>
          </cell>
          <cell r="I438" t="str">
            <v>-</v>
          </cell>
          <cell r="J438" t="str">
            <v>-</v>
          </cell>
          <cell r="K438" t="str">
            <v>-</v>
          </cell>
          <cell r="L438">
            <v>0.98</v>
          </cell>
          <cell r="M438">
            <v>0.73249999999999993</v>
          </cell>
          <cell r="N438">
            <v>0.27285714285714291</v>
          </cell>
          <cell r="O438">
            <v>-1.000000000000012E-2</v>
          </cell>
          <cell r="P438">
            <v>-1.000000000000012E-2</v>
          </cell>
          <cell r="Q438">
            <v>-9.9999999999998979E-3</v>
          </cell>
          <cell r="R438">
            <v>-1.0000000000000009E-2</v>
          </cell>
          <cell r="S438">
            <v>-1.0000000000000009E-2</v>
          </cell>
          <cell r="T438">
            <v>-1.000000000000012E-2</v>
          </cell>
          <cell r="U438">
            <v>-1.0000000000000009E-2</v>
          </cell>
        </row>
        <row r="439">
          <cell r="B439"/>
          <cell r="C439"/>
          <cell r="D439"/>
          <cell r="E439"/>
          <cell r="F439"/>
          <cell r="G439"/>
          <cell r="H439"/>
          <cell r="I439"/>
          <cell r="J439"/>
          <cell r="K439"/>
          <cell r="L439"/>
          <cell r="M439"/>
          <cell r="N439"/>
          <cell r="O439"/>
          <cell r="P439"/>
          <cell r="Q439"/>
          <cell r="R439"/>
          <cell r="S439"/>
          <cell r="T439"/>
          <cell r="U439"/>
        </row>
        <row r="440">
          <cell r="A440"/>
          <cell r="B440" t="str">
            <v>Total Epacadostat BC Sales ($mn)</v>
          </cell>
          <cell r="C440"/>
          <cell r="D440"/>
          <cell r="E440"/>
          <cell r="F440" t="e">
            <v>#REF!</v>
          </cell>
          <cell r="G440" t="e">
            <v>#REF!</v>
          </cell>
          <cell r="H440" t="e">
            <v>#REF!</v>
          </cell>
          <cell r="I440" t="e">
            <v>#REF!</v>
          </cell>
          <cell r="J440" t="e">
            <v>#REF!</v>
          </cell>
          <cell r="K440" t="e">
            <v>#REF!</v>
          </cell>
          <cell r="L440" t="e">
            <v>#REF!</v>
          </cell>
          <cell r="M440" t="e">
            <v>#REF!</v>
          </cell>
          <cell r="N440" t="e">
            <v>#REF!</v>
          </cell>
          <cell r="O440" t="e">
            <v>#REF!</v>
          </cell>
          <cell r="P440" t="e">
            <v>#REF!</v>
          </cell>
          <cell r="Q440" t="e">
            <v>#REF!</v>
          </cell>
          <cell r="R440" t="e">
            <v>#REF!</v>
          </cell>
          <cell r="S440" t="e">
            <v>#REF!</v>
          </cell>
          <cell r="T440" t="e">
            <v>#REF!</v>
          </cell>
          <cell r="U440" t="e">
            <v>#REF!</v>
          </cell>
          <cell r="V440"/>
          <cell r="W440"/>
          <cell r="X440"/>
          <cell r="Y440"/>
          <cell r="Z440"/>
          <cell r="AA440"/>
          <cell r="AB440"/>
          <cell r="AC440"/>
          <cell r="AD440"/>
          <cell r="AE440"/>
          <cell r="AF440"/>
          <cell r="AG440"/>
          <cell r="AH440"/>
          <cell r="AI440"/>
          <cell r="AJ440"/>
          <cell r="AK440"/>
          <cell r="AL440"/>
          <cell r="AM440"/>
          <cell r="AN440"/>
          <cell r="AO440"/>
          <cell r="AP440"/>
          <cell r="AQ440"/>
          <cell r="AR440"/>
          <cell r="AS440"/>
          <cell r="AT440"/>
          <cell r="AU440"/>
          <cell r="AV440"/>
          <cell r="AW440"/>
          <cell r="AX440"/>
          <cell r="AY440"/>
          <cell r="AZ440"/>
          <cell r="BA440"/>
          <cell r="BB440"/>
          <cell r="BC440"/>
          <cell r="BD440"/>
          <cell r="BE440"/>
          <cell r="BF440"/>
          <cell r="BG440"/>
          <cell r="BH440"/>
          <cell r="BI440"/>
          <cell r="BJ440"/>
          <cell r="BK440"/>
          <cell r="BL440"/>
          <cell r="BM440"/>
          <cell r="BN440"/>
          <cell r="BO440"/>
          <cell r="BP440"/>
          <cell r="BQ440"/>
          <cell r="BR440"/>
          <cell r="BS440"/>
          <cell r="BT440"/>
          <cell r="BU440"/>
        </row>
        <row r="441">
          <cell r="A441"/>
          <cell r="B441" t="str">
            <v>$ Growth (y/y)</v>
          </cell>
          <cell r="C441"/>
          <cell r="D441"/>
          <cell r="E441"/>
          <cell r="F441"/>
          <cell r="G441" t="str">
            <v>-</v>
          </cell>
          <cell r="H441" t="str">
            <v>-</v>
          </cell>
          <cell r="I441" t="str">
            <v>-</v>
          </cell>
          <cell r="J441" t="str">
            <v>-</v>
          </cell>
          <cell r="K441" t="str">
            <v>-</v>
          </cell>
          <cell r="L441" t="str">
            <v>-</v>
          </cell>
          <cell r="M441" t="str">
            <v>-</v>
          </cell>
          <cell r="N441" t="str">
            <v>-</v>
          </cell>
          <cell r="O441" t="str">
            <v>-</v>
          </cell>
          <cell r="P441" t="str">
            <v>-</v>
          </cell>
          <cell r="Q441" t="str">
            <v>-</v>
          </cell>
          <cell r="R441" t="str">
            <v>-</v>
          </cell>
          <cell r="S441" t="str">
            <v>-</v>
          </cell>
          <cell r="T441" t="str">
            <v>-</v>
          </cell>
          <cell r="U441" t="str">
            <v>-</v>
          </cell>
          <cell r="V441"/>
          <cell r="W441"/>
          <cell r="X441"/>
          <cell r="Y441"/>
          <cell r="Z441"/>
          <cell r="AA441"/>
          <cell r="AB441"/>
          <cell r="AC441"/>
          <cell r="AD441"/>
          <cell r="AE441"/>
          <cell r="AF441"/>
          <cell r="AG441"/>
          <cell r="AH441"/>
          <cell r="AI441"/>
          <cell r="AJ441"/>
          <cell r="AK441"/>
          <cell r="AL441"/>
          <cell r="AM441"/>
          <cell r="AN441"/>
          <cell r="AO441"/>
          <cell r="AP441"/>
          <cell r="AQ441"/>
          <cell r="AR441"/>
          <cell r="AS441"/>
          <cell r="AT441"/>
          <cell r="AU441"/>
          <cell r="AV441"/>
          <cell r="AW441"/>
          <cell r="AX441"/>
          <cell r="AY441"/>
          <cell r="AZ441"/>
          <cell r="BA441"/>
          <cell r="BB441"/>
          <cell r="BC441"/>
          <cell r="BD441"/>
          <cell r="BE441"/>
          <cell r="BF441"/>
          <cell r="BG441"/>
          <cell r="BH441"/>
          <cell r="BI441"/>
          <cell r="BJ441"/>
          <cell r="BK441"/>
          <cell r="BL441"/>
          <cell r="BM441"/>
          <cell r="BN441"/>
          <cell r="BO441"/>
          <cell r="BP441"/>
          <cell r="BQ441"/>
          <cell r="BR441"/>
          <cell r="BS441"/>
          <cell r="BT441"/>
          <cell r="BU441"/>
        </row>
        <row r="442">
          <cell r="F442"/>
          <cell r="G442"/>
          <cell r="H442"/>
          <cell r="I442"/>
          <cell r="J442"/>
          <cell r="K442"/>
          <cell r="L442"/>
          <cell r="M442"/>
          <cell r="N442"/>
          <cell r="O442"/>
          <cell r="P442"/>
          <cell r="Q442"/>
          <cell r="R442"/>
          <cell r="S442"/>
          <cell r="T442"/>
          <cell r="U442"/>
        </row>
        <row r="443">
          <cell r="A443"/>
          <cell r="B443" t="str">
            <v>Recurrent Glioblastoma Multiforme</v>
          </cell>
          <cell r="C443"/>
          <cell r="D443"/>
          <cell r="E443"/>
          <cell r="F443" t="str">
            <v>2015E</v>
          </cell>
          <cell r="G443" t="str">
            <v>2016A</v>
          </cell>
          <cell r="H443" t="str">
            <v>2017E</v>
          </cell>
          <cell r="I443" t="str">
            <v>2018E</v>
          </cell>
          <cell r="J443" t="str">
            <v>2019E</v>
          </cell>
          <cell r="K443" t="str">
            <v>2020E</v>
          </cell>
          <cell r="L443" t="str">
            <v>2021E</v>
          </cell>
          <cell r="M443" t="str">
            <v>2022E</v>
          </cell>
          <cell r="N443" t="str">
            <v>2023E</v>
          </cell>
          <cell r="O443" t="str">
            <v>2024E</v>
          </cell>
          <cell r="P443" t="str">
            <v>2025E</v>
          </cell>
          <cell r="Q443" t="str">
            <v>2026E</v>
          </cell>
          <cell r="R443" t="str">
            <v>2027E</v>
          </cell>
          <cell r="S443" t="str">
            <v>2028E</v>
          </cell>
          <cell r="T443" t="str">
            <v>2029E</v>
          </cell>
          <cell r="U443" t="str">
            <v>2030E</v>
          </cell>
          <cell r="V443"/>
          <cell r="W443"/>
          <cell r="X443"/>
          <cell r="Y443"/>
          <cell r="Z443"/>
          <cell r="AA443"/>
          <cell r="AB443"/>
          <cell r="AC443"/>
          <cell r="AD443"/>
          <cell r="AE443"/>
          <cell r="AF443"/>
          <cell r="AG443"/>
          <cell r="AH443"/>
          <cell r="AI443"/>
          <cell r="AJ443"/>
          <cell r="AK443"/>
          <cell r="AL443"/>
          <cell r="AM443"/>
          <cell r="AN443"/>
          <cell r="AO443"/>
          <cell r="AP443"/>
          <cell r="AQ443"/>
          <cell r="AR443"/>
          <cell r="AS443"/>
          <cell r="AT443"/>
          <cell r="AU443"/>
          <cell r="AV443"/>
          <cell r="AW443"/>
          <cell r="AX443"/>
          <cell r="AY443"/>
          <cell r="AZ443"/>
          <cell r="BA443"/>
          <cell r="BB443"/>
          <cell r="BC443"/>
          <cell r="BD443"/>
          <cell r="BE443"/>
          <cell r="BF443"/>
          <cell r="BG443"/>
          <cell r="BH443"/>
          <cell r="BI443"/>
          <cell r="BJ443"/>
          <cell r="BK443"/>
          <cell r="BL443"/>
          <cell r="BM443"/>
          <cell r="BN443"/>
          <cell r="BO443"/>
          <cell r="BP443"/>
          <cell r="BQ443"/>
          <cell r="BR443"/>
          <cell r="BS443"/>
          <cell r="BT443"/>
          <cell r="BU443"/>
        </row>
        <row r="444">
          <cell r="F444"/>
          <cell r="G444"/>
          <cell r="H444"/>
          <cell r="I444"/>
          <cell r="J444"/>
          <cell r="K444"/>
          <cell r="L444"/>
          <cell r="M444"/>
          <cell r="N444"/>
          <cell r="O444"/>
          <cell r="P444"/>
          <cell r="Q444"/>
          <cell r="R444"/>
          <cell r="S444"/>
          <cell r="T444"/>
          <cell r="U444"/>
        </row>
        <row r="445">
          <cell r="B445" t="str">
            <v>Glioblastoma annual incidence</v>
          </cell>
          <cell r="F445">
            <v>20594.669215852151</v>
          </cell>
          <cell r="G445">
            <v>20718.266192325547</v>
          </cell>
          <cell r="H445">
            <v>20842.604924465581</v>
          </cell>
          <cell r="I445">
            <v>20967.689863849344</v>
          </cell>
          <cell r="J445">
            <v>21093.49600303244</v>
          </cell>
          <cell r="K445">
            <v>21220.056979050634</v>
          </cell>
          <cell r="L445">
            <v>21347.377320924941</v>
          </cell>
          <cell r="M445">
            <v>21475.461584850484</v>
          </cell>
          <cell r="N445">
            <v>21604.314354359591</v>
          </cell>
          <cell r="O445">
            <v>21733.940240485746</v>
          </cell>
          <cell r="P445">
            <v>21864.343881928657</v>
          </cell>
          <cell r="Q445">
            <v>21995.529945220231</v>
          </cell>
          <cell r="R445">
            <v>22127.503124891551</v>
          </cell>
          <cell r="S445">
            <v>22260.268143640897</v>
          </cell>
          <cell r="T445">
            <v>22393.829752502745</v>
          </cell>
          <cell r="U445">
            <v>22528.192731017763</v>
          </cell>
        </row>
        <row r="446">
          <cell r="B446" t="str">
            <v>Incidence rate</v>
          </cell>
          <cell r="F446">
            <v>4.0000000000000003E-5</v>
          </cell>
          <cell r="G446">
            <v>4.0000000000000003E-5</v>
          </cell>
          <cell r="H446">
            <v>4.0000000000000003E-5</v>
          </cell>
          <cell r="I446">
            <v>4.0000000000000003E-5</v>
          </cell>
          <cell r="J446">
            <v>4.0000000000000003E-5</v>
          </cell>
          <cell r="K446">
            <v>4.0000000000000003E-5</v>
          </cell>
          <cell r="L446">
            <v>4.0000000000000003E-5</v>
          </cell>
          <cell r="M446">
            <v>4.0000000000000003E-5</v>
          </cell>
          <cell r="N446">
            <v>4.0000000000000003E-5</v>
          </cell>
          <cell r="O446">
            <v>4.0000000000000003E-5</v>
          </cell>
          <cell r="P446">
            <v>4.0000000000000003E-5</v>
          </cell>
          <cell r="Q446">
            <v>4.0000000000000003E-5</v>
          </cell>
          <cell r="R446">
            <v>4.0000000000000003E-5</v>
          </cell>
          <cell r="S446">
            <v>4.0000000000000003E-5</v>
          </cell>
          <cell r="T446">
            <v>4.0000000000000003E-5</v>
          </cell>
          <cell r="U446">
            <v>4.0000000000000003E-5</v>
          </cell>
        </row>
        <row r="447">
          <cell r="B447" t="str">
            <v>% with recurrence</v>
          </cell>
          <cell r="F447">
            <v>0.9</v>
          </cell>
          <cell r="G447">
            <v>0.9</v>
          </cell>
          <cell r="H447">
            <v>0.9</v>
          </cell>
          <cell r="I447">
            <v>0.9</v>
          </cell>
          <cell r="J447">
            <v>0.9</v>
          </cell>
          <cell r="K447">
            <v>0.9</v>
          </cell>
          <cell r="L447">
            <v>0.9</v>
          </cell>
          <cell r="M447">
            <v>0.9</v>
          </cell>
          <cell r="N447">
            <v>0.9</v>
          </cell>
          <cell r="O447">
            <v>0.9</v>
          </cell>
          <cell r="P447">
            <v>0.9</v>
          </cell>
          <cell r="Q447">
            <v>0.9</v>
          </cell>
          <cell r="R447">
            <v>0.9</v>
          </cell>
          <cell r="S447">
            <v>0.9</v>
          </cell>
          <cell r="T447">
            <v>0.9</v>
          </cell>
          <cell r="U447">
            <v>0.9</v>
          </cell>
        </row>
        <row r="448">
          <cell r="B448" t="str">
            <v>Recurrent glioblastoma patients</v>
          </cell>
          <cell r="F448">
            <v>18535.202294266935</v>
          </cell>
          <cell r="G448">
            <v>18646.439573092994</v>
          </cell>
          <cell r="H448">
            <v>18758.344432019025</v>
          </cell>
          <cell r="I448">
            <v>18870.92087746441</v>
          </cell>
          <cell r="J448">
            <v>18984.146402729195</v>
          </cell>
          <cell r="K448">
            <v>19098.05128114557</v>
          </cell>
          <cell r="L448">
            <v>19212.639588832448</v>
          </cell>
          <cell r="M448">
            <v>19327.915426365435</v>
          </cell>
          <cell r="N448">
            <v>19443.882918923631</v>
          </cell>
          <cell r="O448">
            <v>19560.546216437171</v>
          </cell>
          <cell r="P448">
            <v>19677.909493735791</v>
          </cell>
          <cell r="Q448">
            <v>19795.976950698208</v>
          </cell>
          <cell r="R448">
            <v>19914.752812402396</v>
          </cell>
          <cell r="S448">
            <v>20034.241329276807</v>
          </cell>
          <cell r="T448">
            <v>20154.446777252469</v>
          </cell>
          <cell r="U448">
            <v>20275.373457915986</v>
          </cell>
        </row>
        <row r="449">
          <cell r="F449"/>
          <cell r="G449"/>
          <cell r="H449"/>
          <cell r="I449"/>
          <cell r="J449"/>
          <cell r="K449"/>
          <cell r="L449"/>
          <cell r="M449"/>
          <cell r="N449"/>
          <cell r="O449"/>
          <cell r="P449"/>
          <cell r="Q449"/>
          <cell r="R449"/>
          <cell r="S449"/>
          <cell r="T449"/>
          <cell r="U449"/>
        </row>
        <row r="450">
          <cell r="B450" t="str">
            <v>Treated Patients</v>
          </cell>
          <cell r="C450"/>
          <cell r="D450"/>
          <cell r="E450"/>
          <cell r="F450"/>
          <cell r="G450"/>
          <cell r="H450"/>
          <cell r="I450"/>
          <cell r="J450"/>
          <cell r="K450"/>
          <cell r="L450"/>
          <cell r="M450"/>
          <cell r="N450"/>
          <cell r="O450"/>
          <cell r="P450"/>
          <cell r="Q450"/>
          <cell r="R450"/>
          <cell r="S450"/>
          <cell r="T450"/>
          <cell r="U450"/>
        </row>
        <row r="451">
          <cell r="B451" t="str">
            <v>Candidates for therapy</v>
          </cell>
          <cell r="F451">
            <v>14828.16183541355</v>
          </cell>
          <cell r="G451">
            <v>14917.151658474395</v>
          </cell>
          <cell r="H451">
            <v>15006.67554561522</v>
          </cell>
          <cell r="I451">
            <v>15096.736701971529</v>
          </cell>
          <cell r="J451">
            <v>15187.317122183356</v>
          </cell>
          <cell r="K451">
            <v>15278.441024916458</v>
          </cell>
          <cell r="L451">
            <v>15370.111671065959</v>
          </cell>
          <cell r="M451">
            <v>15462.332341092348</v>
          </cell>
          <cell r="N451">
            <v>15555.106335138906</v>
          </cell>
          <cell r="O451">
            <v>15648.436973149737</v>
          </cell>
          <cell r="P451">
            <v>15742.327594988634</v>
          </cell>
          <cell r="Q451">
            <v>15836.781560558567</v>
          </cell>
          <cell r="R451">
            <v>15931.802249921917</v>
          </cell>
          <cell r="S451">
            <v>16027.393063421447</v>
          </cell>
          <cell r="T451">
            <v>16123.557421801976</v>
          </cell>
          <cell r="U451">
            <v>16220.298766332789</v>
          </cell>
        </row>
        <row r="452">
          <cell r="B452" t="str">
            <v>% patients</v>
          </cell>
          <cell r="F452">
            <v>0.8</v>
          </cell>
          <cell r="G452">
            <v>0.8</v>
          </cell>
          <cell r="H452">
            <v>0.8</v>
          </cell>
          <cell r="I452">
            <v>0.8</v>
          </cell>
          <cell r="J452">
            <v>0.8</v>
          </cell>
          <cell r="K452">
            <v>0.8</v>
          </cell>
          <cell r="L452">
            <v>0.8</v>
          </cell>
          <cell r="M452">
            <v>0.8</v>
          </cell>
          <cell r="N452">
            <v>0.8</v>
          </cell>
          <cell r="O452">
            <v>0.8</v>
          </cell>
          <cell r="P452">
            <v>0.8</v>
          </cell>
          <cell r="Q452">
            <v>0.8</v>
          </cell>
          <cell r="R452">
            <v>0.8</v>
          </cell>
          <cell r="S452">
            <v>0.8</v>
          </cell>
          <cell r="T452">
            <v>0.8</v>
          </cell>
          <cell r="U452">
            <v>0.8</v>
          </cell>
        </row>
        <row r="453">
          <cell r="B453" t="str">
            <v>Patients taking Epacadostat</v>
          </cell>
          <cell r="F453">
            <v>0</v>
          </cell>
          <cell r="G453">
            <v>0</v>
          </cell>
          <cell r="H453">
            <v>0</v>
          </cell>
          <cell r="I453">
            <v>0</v>
          </cell>
          <cell r="J453">
            <v>0</v>
          </cell>
          <cell r="K453">
            <v>0</v>
          </cell>
          <cell r="L453">
            <v>0</v>
          </cell>
          <cell r="M453">
            <v>773.11661705461745</v>
          </cell>
          <cell r="N453">
            <v>1866.6127602166687</v>
          </cell>
          <cell r="O453">
            <v>2816.7186551669524</v>
          </cell>
          <cell r="P453">
            <v>3778.1586227972721</v>
          </cell>
          <cell r="Q453">
            <v>4751.0344681675697</v>
          </cell>
          <cell r="R453">
            <v>5257.4947424742331</v>
          </cell>
          <cell r="S453">
            <v>5289.039710929078</v>
          </cell>
          <cell r="T453">
            <v>5320.7739491946522</v>
          </cell>
          <cell r="U453">
            <v>5352.6985928898212</v>
          </cell>
        </row>
        <row r="454">
          <cell r="B454" t="str">
            <v>% epacadostat market share</v>
          </cell>
          <cell r="F454">
            <v>0</v>
          </cell>
          <cell r="G454">
            <v>0</v>
          </cell>
          <cell r="H454">
            <v>0</v>
          </cell>
          <cell r="I454">
            <v>0</v>
          </cell>
          <cell r="J454">
            <v>0</v>
          </cell>
          <cell r="K454">
            <v>0</v>
          </cell>
          <cell r="L454">
            <v>0</v>
          </cell>
          <cell r="M454">
            <v>0.05</v>
          </cell>
          <cell r="N454">
            <v>0.12</v>
          </cell>
          <cell r="O454">
            <v>0.18</v>
          </cell>
          <cell r="P454">
            <v>0.24</v>
          </cell>
          <cell r="Q454">
            <v>0.3</v>
          </cell>
          <cell r="R454">
            <v>0.33</v>
          </cell>
          <cell r="S454">
            <v>0.33</v>
          </cell>
          <cell r="T454">
            <v>0.33</v>
          </cell>
          <cell r="U454">
            <v>0.33</v>
          </cell>
        </row>
        <row r="455">
          <cell r="F455"/>
          <cell r="G455"/>
          <cell r="H455"/>
          <cell r="I455"/>
          <cell r="J455"/>
          <cell r="K455"/>
          <cell r="L455"/>
          <cell r="M455"/>
          <cell r="N455"/>
          <cell r="O455"/>
          <cell r="P455"/>
          <cell r="Q455"/>
          <cell r="R455"/>
          <cell r="S455"/>
          <cell r="T455"/>
          <cell r="U455"/>
        </row>
        <row r="456">
          <cell r="B456" t="str">
            <v>Avg duration (months)</v>
          </cell>
          <cell r="C456"/>
          <cell r="D456"/>
          <cell r="E456"/>
          <cell r="F456">
            <v>0</v>
          </cell>
          <cell r="G456">
            <v>0</v>
          </cell>
          <cell r="H456">
            <v>0</v>
          </cell>
          <cell r="I456">
            <v>0</v>
          </cell>
          <cell r="J456">
            <v>0</v>
          </cell>
          <cell r="K456">
            <v>1</v>
          </cell>
          <cell r="L456">
            <v>3</v>
          </cell>
          <cell r="M456">
            <v>4</v>
          </cell>
          <cell r="N456">
            <v>3</v>
          </cell>
          <cell r="O456">
            <v>5</v>
          </cell>
          <cell r="P456">
            <v>5</v>
          </cell>
          <cell r="Q456">
            <v>5</v>
          </cell>
          <cell r="R456">
            <v>5</v>
          </cell>
          <cell r="S456">
            <v>5</v>
          </cell>
          <cell r="T456">
            <v>5</v>
          </cell>
          <cell r="U456">
            <v>5</v>
          </cell>
        </row>
        <row r="457">
          <cell r="B457" t="str">
            <v>Compliance</v>
          </cell>
          <cell r="C457"/>
          <cell r="D457"/>
          <cell r="E457"/>
          <cell r="F457">
            <v>0.85</v>
          </cell>
          <cell r="G457">
            <v>0.85</v>
          </cell>
          <cell r="H457">
            <v>0.85</v>
          </cell>
          <cell r="I457">
            <v>0.85</v>
          </cell>
          <cell r="J457">
            <v>0.85</v>
          </cell>
          <cell r="K457">
            <v>0.85</v>
          </cell>
          <cell r="L457">
            <v>0.85</v>
          </cell>
          <cell r="M457">
            <v>0.85</v>
          </cell>
          <cell r="N457">
            <v>0.85</v>
          </cell>
          <cell r="O457">
            <v>0.85</v>
          </cell>
          <cell r="P457">
            <v>0.85</v>
          </cell>
          <cell r="Q457">
            <v>0.85</v>
          </cell>
          <cell r="R457">
            <v>0.85</v>
          </cell>
          <cell r="S457">
            <v>0.85</v>
          </cell>
          <cell r="T457">
            <v>0.85</v>
          </cell>
          <cell r="U457">
            <v>0.85</v>
          </cell>
        </row>
        <row r="458">
          <cell r="B458" t="str">
            <v>Price per course of therapy ($)</v>
          </cell>
          <cell r="C458"/>
          <cell r="D458"/>
          <cell r="E458"/>
          <cell r="F458">
            <v>0</v>
          </cell>
          <cell r="G458">
            <v>0</v>
          </cell>
          <cell r="H458">
            <v>0</v>
          </cell>
          <cell r="I458">
            <v>0</v>
          </cell>
          <cell r="J458">
            <v>0</v>
          </cell>
          <cell r="K458">
            <v>5100</v>
          </cell>
          <cell r="L458">
            <v>15146.999999999998</v>
          </cell>
          <cell r="M458">
            <v>19994.04</v>
          </cell>
          <cell r="N458">
            <v>14845.574699999999</v>
          </cell>
          <cell r="O458">
            <v>24495.198254999996</v>
          </cell>
          <cell r="P458">
            <v>24250.246272449996</v>
          </cell>
          <cell r="Q458">
            <v>24007.743809725496</v>
          </cell>
          <cell r="R458">
            <v>23767.666371628242</v>
          </cell>
          <cell r="S458">
            <v>23529.989707911958</v>
          </cell>
          <cell r="T458">
            <v>23294.689810832839</v>
          </cell>
          <cell r="U458">
            <v>23061.742912724512</v>
          </cell>
        </row>
        <row r="459">
          <cell r="B459" t="str">
            <v>% Growth y/y</v>
          </cell>
          <cell r="C459"/>
          <cell r="D459"/>
          <cell r="E459"/>
          <cell r="F459"/>
          <cell r="G459" t="str">
            <v>-</v>
          </cell>
          <cell r="H459" t="str">
            <v>-</v>
          </cell>
          <cell r="I459" t="str">
            <v>-</v>
          </cell>
          <cell r="J459" t="str">
            <v>-</v>
          </cell>
          <cell r="K459" t="str">
            <v>-</v>
          </cell>
          <cell r="L459">
            <v>1.9699999999999998</v>
          </cell>
          <cell r="M459">
            <v>0.32000000000000028</v>
          </cell>
          <cell r="N459">
            <v>-0.25750000000000006</v>
          </cell>
          <cell r="O459">
            <v>0.64999999999999969</v>
          </cell>
          <cell r="P459">
            <v>-1.0000000000000009E-2</v>
          </cell>
          <cell r="Q459">
            <v>-1.0000000000000009E-2</v>
          </cell>
          <cell r="R459">
            <v>-1.0000000000000009E-2</v>
          </cell>
          <cell r="S459">
            <v>-1.0000000000000009E-2</v>
          </cell>
          <cell r="T459">
            <v>-1.0000000000000009E-2</v>
          </cell>
          <cell r="U459">
            <v>-9.9999999999998979E-3</v>
          </cell>
        </row>
        <row r="460">
          <cell r="B460"/>
          <cell r="C460"/>
          <cell r="D460"/>
          <cell r="E460"/>
          <cell r="F460"/>
          <cell r="G460"/>
          <cell r="H460"/>
          <cell r="I460"/>
          <cell r="J460"/>
          <cell r="K460"/>
          <cell r="L460"/>
          <cell r="M460"/>
          <cell r="N460"/>
          <cell r="O460"/>
          <cell r="P460"/>
          <cell r="Q460"/>
          <cell r="R460"/>
          <cell r="S460"/>
          <cell r="T460"/>
          <cell r="U460"/>
        </row>
        <row r="461">
          <cell r="A461"/>
          <cell r="B461" t="str">
            <v>Total Epacadostat glioblastoma Sales ($mn)</v>
          </cell>
          <cell r="C461"/>
          <cell r="D461"/>
          <cell r="E461"/>
          <cell r="F461">
            <v>0</v>
          </cell>
          <cell r="G461">
            <v>0</v>
          </cell>
          <cell r="H461">
            <v>0</v>
          </cell>
          <cell r="I461">
            <v>0</v>
          </cell>
          <cell r="J461">
            <v>0</v>
          </cell>
          <cell r="K461">
            <v>0</v>
          </cell>
          <cell r="L461">
            <v>0</v>
          </cell>
          <cell r="M461">
            <v>4.6373173698164107</v>
          </cell>
          <cell r="N461">
            <v>8.3132817503309226</v>
          </cell>
          <cell r="O461">
            <v>20.69882456606144</v>
          </cell>
          <cell r="P461">
            <v>27.486383117764305</v>
          </cell>
          <cell r="Q461">
            <v>34.218485502882729</v>
          </cell>
          <cell r="R461">
            <v>37.48751429691513</v>
          </cell>
          <cell r="S461">
            <v>37.335314988869655</v>
          </cell>
          <cell r="T461">
            <v>37.183733610014841</v>
          </cell>
          <cell r="U461">
            <v>37.032767651558189</v>
          </cell>
          <cell r="V461"/>
          <cell r="W461"/>
          <cell r="X461"/>
          <cell r="Y461"/>
          <cell r="Z461"/>
          <cell r="AA461"/>
          <cell r="AB461"/>
          <cell r="AC461"/>
          <cell r="AD461"/>
          <cell r="AE461"/>
          <cell r="AF461"/>
          <cell r="AG461"/>
          <cell r="AH461"/>
          <cell r="AI461"/>
          <cell r="AJ461"/>
          <cell r="AK461"/>
          <cell r="AL461"/>
          <cell r="AM461"/>
          <cell r="AN461"/>
          <cell r="AO461"/>
          <cell r="AP461"/>
          <cell r="AQ461"/>
          <cell r="AR461"/>
          <cell r="AS461"/>
          <cell r="AT461"/>
          <cell r="AU461"/>
          <cell r="AV461"/>
          <cell r="AW461"/>
          <cell r="AX461"/>
          <cell r="AY461"/>
          <cell r="AZ461"/>
          <cell r="BA461"/>
          <cell r="BB461"/>
          <cell r="BC461"/>
          <cell r="BD461"/>
          <cell r="BE461"/>
          <cell r="BF461"/>
          <cell r="BG461"/>
          <cell r="BH461"/>
          <cell r="BI461"/>
          <cell r="BJ461"/>
          <cell r="BK461"/>
          <cell r="BL461"/>
          <cell r="BM461"/>
          <cell r="BN461"/>
          <cell r="BO461"/>
          <cell r="BP461"/>
          <cell r="BQ461"/>
          <cell r="BR461"/>
          <cell r="BS461"/>
          <cell r="BT461"/>
          <cell r="BU461"/>
        </row>
        <row r="462">
          <cell r="A462"/>
          <cell r="B462" t="str">
            <v>$ Growth (y/y)</v>
          </cell>
          <cell r="C462"/>
          <cell r="D462"/>
          <cell r="E462"/>
          <cell r="F462"/>
          <cell r="G462" t="str">
            <v>-</v>
          </cell>
          <cell r="H462" t="str">
            <v>-</v>
          </cell>
          <cell r="I462" t="str">
            <v>-</v>
          </cell>
          <cell r="J462" t="str">
            <v>-</v>
          </cell>
          <cell r="K462" t="str">
            <v>-</v>
          </cell>
          <cell r="L462" t="str">
            <v>-</v>
          </cell>
          <cell r="M462" t="str">
            <v>-</v>
          </cell>
          <cell r="N462">
            <v>0.7926920000000004</v>
          </cell>
          <cell r="O462">
            <v>1.4898499999999992</v>
          </cell>
          <cell r="P462">
            <v>0.32791999999999999</v>
          </cell>
          <cell r="Q462">
            <v>0.24492500000000006</v>
          </cell>
          <cell r="R462">
            <v>9.5534000000000008E-2</v>
          </cell>
          <cell r="S462">
            <v>-4.0599999999999525E-3</v>
          </cell>
          <cell r="T462">
            <v>-4.0600000000000636E-3</v>
          </cell>
          <cell r="U462">
            <v>-4.0599999999997305E-3</v>
          </cell>
          <cell r="V462"/>
          <cell r="W462"/>
          <cell r="X462"/>
          <cell r="Y462"/>
          <cell r="Z462"/>
          <cell r="AA462"/>
          <cell r="AB462"/>
          <cell r="AC462"/>
          <cell r="AD462"/>
          <cell r="AE462"/>
          <cell r="AF462"/>
          <cell r="AG462"/>
          <cell r="AH462"/>
          <cell r="AI462"/>
          <cell r="AJ462"/>
          <cell r="AK462"/>
          <cell r="AL462"/>
          <cell r="AM462"/>
          <cell r="AN462"/>
          <cell r="AO462"/>
          <cell r="AP462"/>
          <cell r="AQ462"/>
          <cell r="AR462"/>
          <cell r="AS462"/>
          <cell r="AT462"/>
          <cell r="AU462"/>
          <cell r="AV462"/>
          <cell r="AW462"/>
          <cell r="AX462"/>
          <cell r="AY462"/>
          <cell r="AZ462"/>
          <cell r="BA462"/>
          <cell r="BB462"/>
          <cell r="BC462"/>
          <cell r="BD462"/>
          <cell r="BE462"/>
          <cell r="BF462"/>
          <cell r="BG462"/>
          <cell r="BH462"/>
          <cell r="BI462"/>
          <cell r="BJ462"/>
          <cell r="BK462"/>
          <cell r="BL462"/>
          <cell r="BM462"/>
          <cell r="BN462"/>
          <cell r="BO462"/>
          <cell r="BP462"/>
          <cell r="BQ462"/>
          <cell r="BR462"/>
          <cell r="BS462"/>
          <cell r="BT462"/>
          <cell r="BU462"/>
        </row>
        <row r="463">
          <cell r="F463"/>
          <cell r="G463"/>
          <cell r="H463"/>
          <cell r="I463"/>
          <cell r="J463"/>
          <cell r="K463"/>
          <cell r="L463"/>
          <cell r="M463"/>
          <cell r="N463"/>
          <cell r="O463"/>
          <cell r="P463"/>
          <cell r="Q463"/>
          <cell r="R463"/>
          <cell r="S463"/>
          <cell r="T463"/>
          <cell r="U463"/>
        </row>
        <row r="464">
          <cell r="A464"/>
          <cell r="B464" t="str">
            <v>Epacadostat Sales - EU ($mn) (RISK-ADJUSTED)</v>
          </cell>
          <cell r="C464"/>
          <cell r="D464"/>
          <cell r="E464"/>
          <cell r="F464">
            <v>0</v>
          </cell>
          <cell r="G464">
            <v>0</v>
          </cell>
          <cell r="H464">
            <v>0</v>
          </cell>
          <cell r="I464">
            <v>0</v>
          </cell>
          <cell r="J464">
            <v>7.6038203503600563</v>
          </cell>
          <cell r="K464">
            <v>72.380417609615677</v>
          </cell>
          <cell r="L464">
            <v>313.9502020111774</v>
          </cell>
          <cell r="M464">
            <v>769.24255946515177</v>
          </cell>
          <cell r="N464">
            <v>1183.2927321070997</v>
          </cell>
          <cell r="O464">
            <v>1514.7666141760781</v>
          </cell>
          <cell r="P464">
            <v>1782.2540336456382</v>
          </cell>
          <cell r="Q464">
            <v>2000.257170737932</v>
          </cell>
          <cell r="R464">
            <v>2208.3051373275061</v>
          </cell>
          <cell r="S464">
            <v>2311.051846378492</v>
          </cell>
          <cell r="T464">
            <v>1600.638703900295</v>
          </cell>
          <cell r="U464">
            <v>748.55033388941035</v>
          </cell>
          <cell r="V464"/>
          <cell r="W464"/>
          <cell r="X464"/>
          <cell r="Y464"/>
          <cell r="Z464"/>
          <cell r="AA464"/>
          <cell r="AB464"/>
          <cell r="AC464"/>
          <cell r="AD464"/>
          <cell r="AE464"/>
          <cell r="AF464"/>
          <cell r="AG464"/>
          <cell r="AH464"/>
          <cell r="AI464"/>
          <cell r="AJ464"/>
          <cell r="AK464"/>
          <cell r="AL464"/>
          <cell r="AM464"/>
          <cell r="AN464"/>
          <cell r="AO464"/>
          <cell r="AP464"/>
          <cell r="AQ464"/>
          <cell r="AR464"/>
          <cell r="AS464"/>
          <cell r="AT464"/>
          <cell r="AU464"/>
          <cell r="AV464"/>
          <cell r="AW464"/>
          <cell r="AX464"/>
          <cell r="AY464"/>
          <cell r="AZ464"/>
          <cell r="BA464"/>
          <cell r="BB464"/>
          <cell r="BC464"/>
          <cell r="BD464"/>
          <cell r="BE464"/>
          <cell r="BF464"/>
          <cell r="BG464"/>
          <cell r="BH464"/>
          <cell r="BI464"/>
          <cell r="BJ464"/>
          <cell r="BK464"/>
          <cell r="BL464"/>
          <cell r="BM464"/>
          <cell r="BN464"/>
          <cell r="BO464"/>
          <cell r="BP464"/>
          <cell r="BQ464"/>
          <cell r="BR464"/>
          <cell r="BS464"/>
          <cell r="BT464"/>
          <cell r="BU464"/>
        </row>
        <row r="465">
          <cell r="A465"/>
          <cell r="B465" t="str">
            <v>% Growth (y/y)</v>
          </cell>
          <cell r="C465"/>
          <cell r="D465"/>
          <cell r="E465"/>
          <cell r="F465" t="str">
            <v>-</v>
          </cell>
          <cell r="G465" t="str">
            <v>-</v>
          </cell>
          <cell r="H465" t="str">
            <v>-</v>
          </cell>
          <cell r="I465" t="str">
            <v>-</v>
          </cell>
          <cell r="J465" t="str">
            <v>-</v>
          </cell>
          <cell r="K465">
            <v>8.5189541933599617</v>
          </cell>
          <cell r="L465">
            <v>3.3375019429214978</v>
          </cell>
          <cell r="M465">
            <v>1.4502056521618827</v>
          </cell>
          <cell r="N465">
            <v>0.53825697440588005</v>
          </cell>
          <cell r="O465">
            <v>0.28012838503513837</v>
          </cell>
          <cell r="P465">
            <v>0.17658655595274886</v>
          </cell>
          <cell r="Q465">
            <v>0.12231877890401721</v>
          </cell>
          <cell r="R465">
            <v>0.10401060905224568</v>
          </cell>
          <cell r="S465">
            <v>4.6527405707768255E-2</v>
          </cell>
          <cell r="T465">
            <v>-0.30739818476657799</v>
          </cell>
          <cell r="U465">
            <v>-0.53234272539742478</v>
          </cell>
          <cell r="V465"/>
          <cell r="W465"/>
          <cell r="X465"/>
          <cell r="Y465"/>
          <cell r="Z465"/>
          <cell r="AA465"/>
          <cell r="AB465"/>
          <cell r="AC465"/>
          <cell r="AD465"/>
          <cell r="AE465"/>
          <cell r="AF465"/>
          <cell r="AG465"/>
          <cell r="AH465"/>
          <cell r="AI465"/>
          <cell r="AJ465"/>
          <cell r="AK465"/>
          <cell r="AL465"/>
          <cell r="AM465"/>
          <cell r="AN465"/>
          <cell r="AO465"/>
          <cell r="AP465"/>
          <cell r="AQ465"/>
          <cell r="AR465"/>
          <cell r="AS465"/>
          <cell r="AT465"/>
          <cell r="AU465"/>
          <cell r="AV465"/>
          <cell r="AW465"/>
          <cell r="AX465"/>
          <cell r="AY465"/>
          <cell r="AZ465"/>
          <cell r="BA465"/>
          <cell r="BB465"/>
          <cell r="BC465"/>
          <cell r="BD465"/>
          <cell r="BE465"/>
          <cell r="BF465"/>
          <cell r="BG465"/>
          <cell r="BH465"/>
          <cell r="BI465"/>
          <cell r="BJ465"/>
          <cell r="BK465"/>
          <cell r="BL465"/>
          <cell r="BM465"/>
          <cell r="BN465"/>
          <cell r="BO465"/>
          <cell r="BP465"/>
          <cell r="BQ465"/>
          <cell r="BR465"/>
          <cell r="BS465"/>
          <cell r="BT465"/>
          <cell r="BU465"/>
        </row>
        <row r="466">
          <cell r="F466"/>
          <cell r="G466"/>
          <cell r="H466"/>
          <cell r="I466"/>
          <cell r="J466"/>
          <cell r="K466"/>
          <cell r="L466"/>
          <cell r="M466"/>
          <cell r="N466"/>
          <cell r="O466"/>
          <cell r="P466"/>
          <cell r="Q466"/>
          <cell r="R466"/>
          <cell r="S466"/>
          <cell r="T466"/>
          <cell r="U466"/>
          <cell r="W466" t="str">
            <v>PEAK SALES EPACADOSTAT</v>
          </cell>
        </row>
        <row r="467">
          <cell r="A467"/>
          <cell r="B467" t="str">
            <v>Total Epacadostat Sales - WW ($mn) (RISK-ADJUSTED)</v>
          </cell>
          <cell r="C467"/>
          <cell r="D467"/>
          <cell r="E467"/>
          <cell r="F467">
            <v>0</v>
          </cell>
          <cell r="G467">
            <v>0</v>
          </cell>
          <cell r="H467">
            <v>0</v>
          </cell>
          <cell r="I467">
            <v>0</v>
          </cell>
          <cell r="J467">
            <v>30.760262635879354</v>
          </cell>
          <cell r="K467">
            <v>199.08443714877438</v>
          </cell>
          <cell r="L467">
            <v>683.95966350884362</v>
          </cell>
          <cell r="M467">
            <v>1639.8700494793177</v>
          </cell>
          <cell r="N467">
            <v>2518.6736620374986</v>
          </cell>
          <cell r="O467">
            <v>3263.3730888438249</v>
          </cell>
          <cell r="P467">
            <v>3960.6819938919698</v>
          </cell>
          <cell r="Q467">
            <v>4595.4577154747658</v>
          </cell>
          <cell r="R467">
            <v>5025.7528354478964</v>
          </cell>
          <cell r="S467">
            <v>5340.1965564672564</v>
          </cell>
          <cell r="T467">
            <v>3494.5854694071459</v>
          </cell>
          <cell r="U467">
            <v>1769.0177254508051</v>
          </cell>
          <cell r="V467"/>
          <cell r="W467" t="str">
            <v>$5.3bn</v>
          </cell>
          <cell r="X467"/>
          <cell r="Y467"/>
          <cell r="Z467"/>
          <cell r="AA467"/>
          <cell r="AB467"/>
          <cell r="AC467"/>
          <cell r="AD467"/>
          <cell r="AE467"/>
          <cell r="AF467"/>
          <cell r="AG467"/>
          <cell r="AH467"/>
          <cell r="AI467"/>
          <cell r="AJ467"/>
          <cell r="AK467"/>
          <cell r="AL467"/>
          <cell r="AM467"/>
          <cell r="AN467"/>
          <cell r="AO467"/>
          <cell r="AP467"/>
          <cell r="AQ467"/>
          <cell r="AR467"/>
          <cell r="AS467"/>
          <cell r="AT467"/>
          <cell r="AU467"/>
          <cell r="AV467"/>
          <cell r="AW467"/>
          <cell r="AX467"/>
          <cell r="AY467"/>
          <cell r="AZ467"/>
          <cell r="BA467"/>
          <cell r="BB467"/>
          <cell r="BC467"/>
          <cell r="BD467"/>
          <cell r="BE467"/>
          <cell r="BF467"/>
          <cell r="BG467"/>
          <cell r="BH467"/>
          <cell r="BI467"/>
          <cell r="BJ467"/>
          <cell r="BK467"/>
          <cell r="BL467"/>
          <cell r="BM467"/>
          <cell r="BN467"/>
          <cell r="BO467"/>
          <cell r="BP467"/>
          <cell r="BQ467"/>
          <cell r="BR467"/>
          <cell r="BS467"/>
          <cell r="BT467"/>
          <cell r="BU467"/>
        </row>
        <row r="468">
          <cell r="A468"/>
          <cell r="B468" t="str">
            <v>% Growth (y/y)</v>
          </cell>
          <cell r="C468"/>
          <cell r="D468"/>
          <cell r="E468"/>
          <cell r="F468"/>
          <cell r="G468" t="str">
            <v>-</v>
          </cell>
          <cell r="H468" t="str">
            <v>-</v>
          </cell>
          <cell r="I468" t="str">
            <v>-</v>
          </cell>
          <cell r="J468" t="str">
            <v>-</v>
          </cell>
          <cell r="K468">
            <v>5.4721306025702958</v>
          </cell>
          <cell r="L468">
            <v>2.4355255152251072</v>
          </cell>
          <cell r="M468">
            <v>1.3976122233092978</v>
          </cell>
          <cell r="N468">
            <v>0.53589832489300826</v>
          </cell>
          <cell r="O468">
            <v>0.29567126461468485</v>
          </cell>
          <cell r="P468">
            <v>0.2136773473532545</v>
          </cell>
          <cell r="Q468">
            <v>0.16026929770219511</v>
          </cell>
          <cell r="R468">
            <v>9.3634877440859299E-2</v>
          </cell>
          <cell r="S468">
            <v>6.2566491292908255E-2</v>
          </cell>
          <cell r="T468">
            <v>-0.34560733252879605</v>
          </cell>
          <cell r="U468">
            <v>-0.49378324240817106</v>
          </cell>
          <cell r="V468"/>
          <cell r="W468"/>
          <cell r="X468"/>
          <cell r="Y468"/>
          <cell r="Z468"/>
          <cell r="AA468"/>
          <cell r="AB468"/>
          <cell r="AC468"/>
          <cell r="AD468"/>
          <cell r="AE468"/>
          <cell r="AF468"/>
          <cell r="AG468"/>
          <cell r="AH468"/>
          <cell r="AI468"/>
          <cell r="AJ468"/>
          <cell r="AK468"/>
          <cell r="AL468"/>
          <cell r="AM468"/>
          <cell r="AN468"/>
          <cell r="AO468"/>
          <cell r="AP468"/>
          <cell r="AQ468"/>
          <cell r="AR468"/>
          <cell r="AS468"/>
          <cell r="AT468"/>
          <cell r="AU468"/>
          <cell r="AV468"/>
          <cell r="AW468"/>
          <cell r="AX468"/>
          <cell r="AY468"/>
          <cell r="AZ468"/>
          <cell r="BA468"/>
          <cell r="BB468"/>
          <cell r="BC468"/>
          <cell r="BD468"/>
          <cell r="BE468"/>
          <cell r="BF468"/>
          <cell r="BG468"/>
          <cell r="BH468"/>
          <cell r="BI468"/>
          <cell r="BJ468"/>
          <cell r="BK468"/>
          <cell r="BL468"/>
          <cell r="BM468"/>
          <cell r="BN468"/>
          <cell r="BO468"/>
          <cell r="BP468"/>
          <cell r="BQ468"/>
          <cell r="BR468"/>
          <cell r="BS468"/>
          <cell r="BT468"/>
          <cell r="BU468"/>
        </row>
        <row r="471">
          <cell r="B471" t="str">
            <v>Non-small cell</v>
          </cell>
          <cell r="F471">
            <v>0</v>
          </cell>
          <cell r="G471">
            <v>0</v>
          </cell>
          <cell r="H471">
            <v>0</v>
          </cell>
          <cell r="I471">
            <v>0</v>
          </cell>
          <cell r="J471">
            <v>0</v>
          </cell>
          <cell r="K471">
            <v>45.508176427644173</v>
          </cell>
          <cell r="L471">
            <v>364.18742060088221</v>
          </cell>
          <cell r="M471">
            <v>1098.9773551370174</v>
          </cell>
          <cell r="N471">
            <v>1750.7240222261303</v>
          </cell>
          <cell r="O471">
            <v>2316.6214464860532</v>
          </cell>
          <cell r="P471">
            <v>2855.254988636626</v>
          </cell>
          <cell r="Q471">
            <v>3363.8733661473943</v>
          </cell>
          <cell r="R471">
            <v>3696.5784889471761</v>
          </cell>
          <cell r="S471">
            <v>3923.6614959713534</v>
          </cell>
          <cell r="T471">
            <v>2230.2608864273616</v>
          </cell>
          <cell r="U471">
            <v>1105.0703439720742</v>
          </cell>
        </row>
        <row r="472">
          <cell r="B472" t="str">
            <v>mCRC</v>
          </cell>
          <cell r="F472">
            <v>0</v>
          </cell>
          <cell r="G472">
            <v>0</v>
          </cell>
          <cell r="H472">
            <v>0</v>
          </cell>
          <cell r="I472">
            <v>0</v>
          </cell>
          <cell r="J472">
            <v>0.74078252259479938</v>
          </cell>
          <cell r="K472">
            <v>5.75495556896945</v>
          </cell>
          <cell r="L472">
            <v>23.818955622137686</v>
          </cell>
          <cell r="M472">
            <v>60.546913788849139</v>
          </cell>
          <cell r="N472">
            <v>101.84233514692075</v>
          </cell>
          <cell r="O472">
            <v>134.83479154941082</v>
          </cell>
          <cell r="P472">
            <v>171.34583007405857</v>
          </cell>
          <cell r="Q472">
            <v>175.15526933389293</v>
          </cell>
          <cell r="R472">
            <v>179.05285912464876</v>
          </cell>
          <cell r="S472">
            <v>183.04073177002584</v>
          </cell>
          <cell r="T472">
            <v>187.12107355239959</v>
          </cell>
          <cell r="U472">
            <v>191.29612613675454</v>
          </cell>
        </row>
        <row r="473">
          <cell r="B473" t="str">
            <v>Head Neck</v>
          </cell>
          <cell r="F473">
            <v>0</v>
          </cell>
          <cell r="G473">
            <v>0</v>
          </cell>
          <cell r="H473">
            <v>0</v>
          </cell>
          <cell r="I473">
            <v>0</v>
          </cell>
          <cell r="J473">
            <v>0</v>
          </cell>
          <cell r="K473">
            <v>0</v>
          </cell>
          <cell r="L473">
            <v>10.623995620150833</v>
          </cell>
          <cell r="M473">
            <v>44.73839517120544</v>
          </cell>
          <cell r="N473">
            <v>93.124862729117339</v>
          </cell>
          <cell r="O473">
            <v>132.38417756688182</v>
          </cell>
          <cell r="P473">
            <v>162.39372555622657</v>
          </cell>
          <cell r="Q473">
            <v>189.47119917368144</v>
          </cell>
          <cell r="R473">
            <v>208.99540483146779</v>
          </cell>
          <cell r="S473">
            <v>223.32549551216022</v>
          </cell>
          <cell r="T473">
            <v>183.43788184647002</v>
          </cell>
          <cell r="U473">
            <v>83.708294580267705</v>
          </cell>
        </row>
        <row r="474">
          <cell r="B474" t="str">
            <v>Ovarian</v>
          </cell>
          <cell r="F474">
            <v>0</v>
          </cell>
          <cell r="G474">
            <v>0</v>
          </cell>
          <cell r="H474">
            <v>0</v>
          </cell>
          <cell r="I474">
            <v>0</v>
          </cell>
          <cell r="J474">
            <v>0</v>
          </cell>
          <cell r="K474">
            <v>3.5427506570660721</v>
          </cell>
          <cell r="L474">
            <v>23.490343117591209</v>
          </cell>
          <cell r="M474">
            <v>66.163837752374462</v>
          </cell>
          <cell r="N474">
            <v>88.500771436854819</v>
          </cell>
          <cell r="O474">
            <v>107.39344402674985</v>
          </cell>
          <cell r="P474">
            <v>109.48928967172318</v>
          </cell>
          <cell r="Q474">
            <v>111.64782755571517</v>
          </cell>
          <cell r="R474">
            <v>113.87137504191672</v>
          </cell>
          <cell r="S474">
            <v>116.16234100403975</v>
          </cell>
          <cell r="T474">
            <v>118.52322950265474</v>
          </cell>
          <cell r="U474">
            <v>120.95664360984988</v>
          </cell>
        </row>
        <row r="475">
          <cell r="B475" t="str">
            <v>Renal Cell</v>
          </cell>
          <cell r="F475">
            <v>0</v>
          </cell>
          <cell r="G475">
            <v>0</v>
          </cell>
          <cell r="H475">
            <v>0</v>
          </cell>
          <cell r="I475">
            <v>0</v>
          </cell>
          <cell r="J475">
            <v>0</v>
          </cell>
          <cell r="K475">
            <v>0</v>
          </cell>
          <cell r="L475">
            <v>3.4576344883600321</v>
          </cell>
          <cell r="M475">
            <v>25.522356005665468</v>
          </cell>
          <cell r="N475">
            <v>61.988866512887732</v>
          </cell>
          <cell r="O475">
            <v>101.72749945331564</v>
          </cell>
          <cell r="P475">
            <v>144.91701581381653</v>
          </cell>
          <cell r="Q475">
            <v>178.27101204542561</v>
          </cell>
          <cell r="R475">
            <v>195.4089758113135</v>
          </cell>
          <cell r="S475">
            <v>213.55564521524312</v>
          </cell>
          <cell r="T475">
            <v>181.10257750439331</v>
          </cell>
          <cell r="U475">
            <v>85.694566950438031</v>
          </cell>
        </row>
        <row r="476">
          <cell r="B476" t="str">
            <v>Glio</v>
          </cell>
          <cell r="F476">
            <v>0</v>
          </cell>
          <cell r="G476">
            <v>0</v>
          </cell>
          <cell r="H476">
            <v>0</v>
          </cell>
          <cell r="I476">
            <v>0</v>
          </cell>
          <cell r="J476">
            <v>0</v>
          </cell>
          <cell r="K476">
            <v>0</v>
          </cell>
          <cell r="L476">
            <v>6.6737897873643485E-3</v>
          </cell>
          <cell r="M476">
            <v>4.6656821109569728</v>
          </cell>
          <cell r="N476">
            <v>8.362468178847104</v>
          </cell>
          <cell r="O476">
            <v>20.769655856263022</v>
          </cell>
          <cell r="P476">
            <v>27.576696625167123</v>
          </cell>
          <cell r="Q476">
            <v>34.319821311458902</v>
          </cell>
          <cell r="R476">
            <v>37.590880956163815</v>
          </cell>
          <cell r="S476">
            <v>37.44075319866301</v>
          </cell>
          <cell r="T476">
            <v>37.291284885883023</v>
          </cell>
          <cell r="U476">
            <v>37.142474341035793</v>
          </cell>
        </row>
        <row r="478">
          <cell r="B478" t="str">
            <v>Source: Company data, BMO estimates</v>
          </cell>
        </row>
      </sheetData>
      <sheetData sheetId="18" refreshError="1"/>
      <sheetData sheetId="19" refreshError="1"/>
      <sheetData sheetId="20" refreshError="1"/>
      <sheetData sheetId="2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BlueMatrix - HealthCare"/>
      <sheetName val="Earnings Snapshot"/>
      <sheetName val="Variance Table"/>
      <sheetName val="Handout Tables"/>
      <sheetName val="Market Model Assumptions"/>
      <sheetName val="Cover"/>
      <sheetName val="Model"/>
      <sheetName val="DCF"/>
      <sheetName val="DCF No TV"/>
      <sheetName val="NPV"/>
      <sheetName val="RA101495 Total"/>
      <sheetName val="RA101495 PNH"/>
      <sheetName val="RA101495 MG"/>
      <sheetName val="Clinical Trials"/>
      <sheetName val="Milestones"/>
    </sheetNames>
    <sheetDataSet>
      <sheetData sheetId="0" refreshError="1"/>
      <sheetData sheetId="1" refreshError="1"/>
      <sheetData sheetId="2" refreshError="1"/>
      <sheetData sheetId="3" refreshError="1"/>
      <sheetData sheetId="4" refreshError="1"/>
      <sheetData sheetId="5">
        <row r="1">
          <cell r="B1" t="str">
            <v>Summary of RA101495 PNH Market Model</v>
          </cell>
          <cell r="M1" t="str">
            <v xml:space="preserve">STEPHEN TO UPDATE; Gobind Updated </v>
          </cell>
        </row>
        <row r="2">
          <cell r="B2" t="str">
            <v>RA101492 PNH Market Assumptions</v>
          </cell>
          <cell r="C2" t="str">
            <v xml:space="preserve">US </v>
          </cell>
          <cell r="D2" t="str">
            <v xml:space="preserve">EU </v>
          </cell>
          <cell r="E2" t="str">
            <v>JP</v>
          </cell>
          <cell r="F2" t="str">
            <v xml:space="preserve">ROW </v>
          </cell>
          <cell r="G2" t="str">
            <v>Notes</v>
          </cell>
          <cell r="M2" t="str">
            <v xml:space="preserve"> Gobind Updated </v>
          </cell>
        </row>
        <row r="3">
          <cell r="B3" t="str">
            <v>Estimated Year of Approval/Launch</v>
          </cell>
          <cell r="C3">
            <v>2021</v>
          </cell>
          <cell r="D3">
            <v>2022</v>
          </cell>
          <cell r="E3">
            <v>2022</v>
          </cell>
          <cell r="F3">
            <v>2022</v>
          </cell>
          <cell r="G3" t="str">
            <v>Our assumptions  for RA101492's launch in PNH depend on geography. Based on positive topline Ph2 data in 2H17, Ra will advance into a pivotal Ph 3 excluding Soliris switch transfusion dependent patients in 2018.</v>
          </cell>
        </row>
        <row r="4">
          <cell r="B4" t="str">
            <v>Max Annual Cost to Patient</v>
          </cell>
          <cell r="C4">
            <v>275284.70564274496</v>
          </cell>
          <cell r="D4">
            <v>185918.55475544996</v>
          </cell>
          <cell r="E4">
            <v>185918.55475544996</v>
          </cell>
          <cell r="F4">
            <v>162678.73541101869</v>
          </cell>
          <cell r="G4" t="str">
            <v>Our model assumes that '1495 will enter the market priced competitively to Soliris (estimated costs in 2021 $485,000 which conservatively assumes no price increase). We believe we are conservative on price.</v>
          </cell>
        </row>
        <row r="5">
          <cell r="B5" t="str">
            <v>Economics</v>
          </cell>
          <cell r="C5" t="str">
            <v>Ra Pharma</v>
          </cell>
          <cell r="D5" t="str">
            <v>Ra Pharma</v>
          </cell>
          <cell r="E5" t="str">
            <v>Royalties</v>
          </cell>
          <cell r="F5" t="str">
            <v>Royalties</v>
          </cell>
          <cell r="G5" t="str">
            <v>We believe Ra will commercialize '1492 in the US and EU, and partner ex-US/EU for tiered royalities (mid-teens). We expect heavy discounting, particularly within single payor countries.</v>
          </cell>
          <cell r="I5">
            <v>20960</v>
          </cell>
          <cell r="J5">
            <v>19650</v>
          </cell>
        </row>
        <row r="6">
          <cell r="B6" t="str">
            <v>Peak market share by PNH segment</v>
          </cell>
        </row>
        <row r="7">
          <cell r="B7" t="str">
            <v>Soliris naïve</v>
          </cell>
          <cell r="C7">
            <v>0.25</v>
          </cell>
          <cell r="D7">
            <v>0.1</v>
          </cell>
          <cell r="E7">
            <v>0.08</v>
          </cell>
          <cell r="F7">
            <v>1.15E-2</v>
          </cell>
          <cell r="G7" t="str">
            <v>We expect this segment of patients to be more widely available in countries with limited Soliris access (particularly in RoW), and conservatively assume '1495 will be competitive to Soliris and ALXN-1210 within this segment.</v>
          </cell>
        </row>
        <row r="8">
          <cell r="B8" t="str">
            <v>Soliris Switch Transfusion Independent</v>
          </cell>
          <cell r="C8">
            <v>0.16</v>
          </cell>
          <cell r="D8">
            <v>7.0000000000000007E-2</v>
          </cell>
          <cell r="E8">
            <v>5.5E-2</v>
          </cell>
          <cell r="F8">
            <v>0.02</v>
          </cell>
          <cell r="G8" t="str">
            <v>We believe RA101495 will realize the quickest and greatest market share gains within this segment of patients on Soliris (80% transfusion independent) as this group has limited therapeutic options in lieu of increase dosing frequency/dose. We believe these patients will also not benefit from ALXN-1210, as it shares the same binding profile as Soliris.</v>
          </cell>
        </row>
        <row r="9">
          <cell r="B9" t="str">
            <v>Soliris Switch Transfusion Dependent</v>
          </cell>
          <cell r="C9">
            <v>0</v>
          </cell>
          <cell r="D9">
            <v>0</v>
          </cell>
          <cell r="E9">
            <v>0</v>
          </cell>
          <cell r="F9">
            <v>0</v>
          </cell>
          <cell r="G9" t="str">
            <v xml:space="preserve">This is the smallest segment of PNH patients on Soliris representing ~20%.  Given mixed results from Phase 2, Ra is excluding these patients in the pivotal program using baseline reticulocyte counts. 
</v>
          </cell>
        </row>
        <row r="10">
          <cell r="B10" t="str">
            <v>Abbreviations: JP - Japan</v>
          </cell>
        </row>
        <row r="11">
          <cell r="B11" t="str">
            <v>Summary of RA101495 gMG Market Model</v>
          </cell>
        </row>
        <row r="12">
          <cell r="B12" t="str">
            <v>RA101492 MG Market  Assumptions</v>
          </cell>
          <cell r="C12" t="str">
            <v xml:space="preserve">US </v>
          </cell>
          <cell r="D12" t="str">
            <v xml:space="preserve">EU </v>
          </cell>
          <cell r="E12" t="str">
            <v xml:space="preserve">JP </v>
          </cell>
          <cell r="F12" t="str">
            <v xml:space="preserve">ROW </v>
          </cell>
          <cell r="G12" t="str">
            <v>Notes</v>
          </cell>
        </row>
        <row r="13">
          <cell r="B13" t="str">
            <v>Estimated Year of Approval/Launch</v>
          </cell>
          <cell r="C13" t="str">
            <v>2022E</v>
          </cell>
          <cell r="D13" t="str">
            <v>2023E</v>
          </cell>
          <cell r="E13" t="str">
            <v>2023E</v>
          </cell>
          <cell r="F13" t="str">
            <v>2023E</v>
          </cell>
          <cell r="G13" t="str">
            <v>Our assumptions for RA101492's launch in gMG depends on geography.</v>
          </cell>
        </row>
        <row r="14">
          <cell r="B14" t="str">
            <v>Max Annual Cost to Patient</v>
          </cell>
          <cell r="C14">
            <v>263315.80539740826</v>
          </cell>
          <cell r="D14">
            <v>176056.78793798701</v>
          </cell>
          <cell r="E14">
            <v>177835.13933129999</v>
          </cell>
          <cell r="F14">
            <v>152509.19255128122</v>
          </cell>
          <cell r="G14" t="str">
            <v>Our model assumes similar annual cost per patient in MG as as in PNH, at a discount to Soliris (estimated costs in 2021as  $485,000). We believe higher price or penetration than our model may provide upside to our revenue estimates.</v>
          </cell>
        </row>
        <row r="15">
          <cell r="B15" t="str">
            <v>Economics</v>
          </cell>
          <cell r="C15" t="str">
            <v>Ra Pharma</v>
          </cell>
          <cell r="D15" t="str">
            <v>Ra Pharma</v>
          </cell>
          <cell r="E15" t="str">
            <v>Royalties</v>
          </cell>
          <cell r="F15" t="str">
            <v>Royalties</v>
          </cell>
          <cell r="G15" t="str">
            <v>We believe Ra will commercialize '1492 in the US and EU, and partner ex-US/EU for tiered royalities (mid-teens) across all indications. We expect heavy discounting, particularly within single payor countries.</v>
          </cell>
        </row>
        <row r="16">
          <cell r="B16" t="str">
            <v xml:space="preserve">Peak Market Share in gMG </v>
          </cell>
        </row>
        <row r="17">
          <cell r="B17" t="str">
            <v>generalized MG</v>
          </cell>
          <cell r="C17">
            <v>0.21</v>
          </cell>
          <cell r="D17">
            <v>0.11</v>
          </cell>
          <cell r="E17">
            <v>0.16</v>
          </cell>
          <cell r="F17">
            <v>2.5499999999999998E-2</v>
          </cell>
          <cell r="G17" t="str">
            <v>We believe are estimates for '1492 are conservative, and assumes only use in severe generalized MG patients failing at least 2 prior immunosuppressant therapies, which is similar to population studied in Phase 3 Soliris Trials, although broadly approved. RA101495  is being studied in  a broader MG population with ongoing Phase 2 trial, which  may provide substantial upside from our current estimates.</v>
          </cell>
        </row>
        <row r="18">
          <cell r="B18" t="str">
            <v xml:space="preserve">Abbreviations: JP - Japan;  </v>
          </cell>
        </row>
      </sheetData>
      <sheetData sheetId="6" refreshError="1"/>
      <sheetData sheetId="7" refreshError="1"/>
      <sheetData sheetId="8">
        <row r="1">
          <cell r="A1" t="str">
            <v>Ra Pharma Discounted Cash Flow Valuation</v>
          </cell>
          <cell r="G1" t="str">
            <v>BMO Biotechnology Research</v>
          </cell>
        </row>
        <row r="2">
          <cell r="A2" t="str">
            <v>($ th, except per share amounts)</v>
          </cell>
        </row>
        <row r="3">
          <cell r="E3">
            <v>0.5</v>
          </cell>
          <cell r="F3">
            <v>0</v>
          </cell>
          <cell r="G3">
            <v>0</v>
          </cell>
          <cell r="H3">
            <v>1</v>
          </cell>
          <cell r="I3">
            <v>2</v>
          </cell>
          <cell r="J3">
            <v>3</v>
          </cell>
          <cell r="K3">
            <v>4</v>
          </cell>
          <cell r="L3">
            <v>5</v>
          </cell>
          <cell r="M3">
            <v>6</v>
          </cell>
          <cell r="N3">
            <v>7</v>
          </cell>
          <cell r="O3">
            <v>8</v>
          </cell>
          <cell r="P3">
            <v>9</v>
          </cell>
          <cell r="Q3">
            <v>10</v>
          </cell>
          <cell r="R3">
            <v>11</v>
          </cell>
          <cell r="S3">
            <v>12</v>
          </cell>
          <cell r="T3">
            <v>13</v>
          </cell>
          <cell r="U3">
            <v>14</v>
          </cell>
          <cell r="V3">
            <v>15</v>
          </cell>
          <cell r="W3">
            <v>16</v>
          </cell>
        </row>
        <row r="4">
          <cell r="F4" t="str">
            <v>2018E</v>
          </cell>
          <cell r="G4" t="str">
            <v>2019E</v>
          </cell>
          <cell r="H4" t="str">
            <v>2020E</v>
          </cell>
          <cell r="I4" t="str">
            <v>2021E</v>
          </cell>
          <cell r="J4" t="str">
            <v>2022E</v>
          </cell>
          <cell r="K4" t="str">
            <v>2023E</v>
          </cell>
          <cell r="L4" t="str">
            <v>2024E</v>
          </cell>
          <cell r="M4" t="str">
            <v>2025E</v>
          </cell>
          <cell r="N4" t="str">
            <v>2026E</v>
          </cell>
          <cell r="O4" t="str">
            <v>2027E</v>
          </cell>
          <cell r="P4" t="str">
            <v>2028E</v>
          </cell>
          <cell r="Q4" t="str">
            <v>2029E</v>
          </cell>
          <cell r="R4" t="str">
            <v>2030E</v>
          </cell>
          <cell r="S4" t="str">
            <v>2031E</v>
          </cell>
          <cell r="T4" t="str">
            <v>2032E</v>
          </cell>
          <cell r="U4" t="str">
            <v>2033E</v>
          </cell>
          <cell r="V4" t="str">
            <v>2034E</v>
          </cell>
          <cell r="W4" t="str">
            <v>2035E</v>
          </cell>
        </row>
        <row r="5">
          <cell r="X5" t="str">
            <v>Patent to 2034 plus extensions</v>
          </cell>
        </row>
        <row r="6">
          <cell r="E6" t="str">
            <v>Net FCFF</v>
          </cell>
          <cell r="F6">
            <v>-54687.681000000004</v>
          </cell>
          <cell r="G6">
            <v>-66605.085131409447</v>
          </cell>
          <cell r="H6">
            <v>-80484.486763528112</v>
          </cell>
          <cell r="I6">
            <v>-111615.74154635963</v>
          </cell>
          <cell r="J6">
            <v>-131491.63952172824</v>
          </cell>
          <cell r="K6">
            <v>-105419.66475534609</v>
          </cell>
          <cell r="L6">
            <v>-7564.5372416381824</v>
          </cell>
          <cell r="M6">
            <v>124849.51147219236</v>
          </cell>
          <cell r="N6">
            <v>281215.34031946835</v>
          </cell>
          <cell r="O6">
            <v>383051.7062495483</v>
          </cell>
          <cell r="P6">
            <v>466725.13110064401</v>
          </cell>
          <cell r="Q6">
            <v>534958.93477858091</v>
          </cell>
          <cell r="R6">
            <v>576155.81595257076</v>
          </cell>
          <cell r="S6">
            <v>596903.13694072247</v>
          </cell>
          <cell r="T6">
            <v>587719.07271088799</v>
          </cell>
          <cell r="U6">
            <v>558176.97460809373</v>
          </cell>
          <cell r="V6">
            <v>507640.98905245803</v>
          </cell>
          <cell r="W6">
            <v>465430.74051937833</v>
          </cell>
        </row>
        <row r="7">
          <cell r="E7" t="str">
            <v>Growth</v>
          </cell>
          <cell r="G7">
            <v>0.21791752572959608</v>
          </cell>
          <cell r="H7">
            <v>0.20838351313169412</v>
          </cell>
          <cell r="I7">
            <v>0.38679820217153671</v>
          </cell>
          <cell r="J7">
            <v>0.17807432625543373</v>
          </cell>
          <cell r="K7">
            <v>-0.19827857391704287</v>
          </cell>
          <cell r="L7">
            <v>-0.92824358473161839</v>
          </cell>
          <cell r="M7">
            <v>-17.504580185681633</v>
          </cell>
          <cell r="N7">
            <v>1.2524344469069326</v>
          </cell>
          <cell r="O7">
            <v>0.36212948345702278</v>
          </cell>
          <cell r="P7">
            <v>0.21843898222080921</v>
          </cell>
          <cell r="Q7">
            <v>0.14619697790223138</v>
          </cell>
          <cell r="R7">
            <v>7.7009427258264623E-2</v>
          </cell>
          <cell r="S7">
            <v>3.6009913314594806E-2</v>
          </cell>
          <cell r="T7">
            <v>-1.5386188581459124E-2</v>
          </cell>
          <cell r="U7">
            <v>-5.0265678747721483E-2</v>
          </cell>
          <cell r="V7">
            <v>-9.0537567571858268E-2</v>
          </cell>
          <cell r="W7">
            <v>-8.314980358829499E-2</v>
          </cell>
        </row>
        <row r="8">
          <cell r="E8" t="str">
            <v>PV of Net FCFF</v>
          </cell>
          <cell r="F8">
            <v>-54687.681000000004</v>
          </cell>
          <cell r="G8">
            <v>-66605.085131409447</v>
          </cell>
          <cell r="H8">
            <v>-69986.510229154883</v>
          </cell>
          <cell r="I8">
            <v>-84397.536140914672</v>
          </cell>
          <cell r="J8">
            <v>-86457.887414631899</v>
          </cell>
          <cell r="K8">
            <v>-60274.035473198637</v>
          </cell>
          <cell r="L8">
            <v>-3760.9119298400024</v>
          </cell>
          <cell r="M8">
            <v>53975.889145505214</v>
          </cell>
          <cell r="N8">
            <v>105719.26262066606</v>
          </cell>
          <cell r="O8">
            <v>125220.28224777845</v>
          </cell>
          <cell r="P8">
            <v>132672.41152642231</v>
          </cell>
          <cell r="Q8">
            <v>132233.66708050994</v>
          </cell>
          <cell r="R8">
            <v>123840.78786664353</v>
          </cell>
          <cell r="S8">
            <v>111565.46426307174</v>
          </cell>
          <cell r="T8">
            <v>95520.779991949632</v>
          </cell>
          <cell r="U8">
            <v>78886.402740123915</v>
          </cell>
          <cell r="V8">
            <v>62386.278018729688</v>
          </cell>
          <cell r="W8">
            <v>49738.148917276143</v>
          </cell>
        </row>
        <row r="10">
          <cell r="A10">
            <v>37892.747377662039</v>
          </cell>
          <cell r="T10" t="str">
            <v>2030 FCF</v>
          </cell>
          <cell r="U10" t="str">
            <v>$576mn</v>
          </cell>
        </row>
        <row r="11">
          <cell r="A11" t="str">
            <v>Discounted Cash Flow (DCF) and Equity Valuation ($th, except per share amount):</v>
          </cell>
        </row>
        <row r="12">
          <cell r="A12" t="str">
            <v>Assumed Discount Rate (%)</v>
          </cell>
          <cell r="C12">
            <v>0.15</v>
          </cell>
        </row>
        <row r="13">
          <cell r="A13" t="str">
            <v>Discounted Net Cash Flow (2020-30)</v>
          </cell>
          <cell r="C13">
            <v>368785.4192997854</v>
          </cell>
          <cell r="F13" t="str">
            <v xml:space="preserve">      Equity Value Sensitivity Analysis</v>
          </cell>
        </row>
        <row r="14">
          <cell r="A14" t="str">
            <v>Terminal Growth Rate (%)</v>
          </cell>
          <cell r="C14">
            <v>0.03</v>
          </cell>
        </row>
        <row r="15">
          <cell r="A15" t="str">
            <v>Implied Terminal Year FCF Multiple</v>
          </cell>
          <cell r="C15">
            <v>8.5833333333333339</v>
          </cell>
          <cell r="E15" t="str">
            <v>Terminal Value</v>
          </cell>
          <cell r="G15" t="str">
            <v>Discount Rate</v>
          </cell>
        </row>
        <row r="16">
          <cell r="A16" t="str">
            <v>Present Value of Terminal Value</v>
          </cell>
          <cell r="C16">
            <v>1062966.7625220236</v>
          </cell>
          <cell r="F16">
            <v>1559742.8614481497</v>
          </cell>
          <cell r="G16">
            <v>0.125</v>
          </cell>
          <cell r="H16">
            <v>0.15</v>
          </cell>
          <cell r="I16">
            <v>0.17499999999999999</v>
          </cell>
          <cell r="J16">
            <v>0.19999999999999998</v>
          </cell>
        </row>
        <row r="17">
          <cell r="A17" t="str">
            <v>Terminal Value as % of total</v>
          </cell>
          <cell r="C17">
            <v>0.74242370713168349</v>
          </cell>
          <cell r="F17">
            <v>1.9999999999999997E-2</v>
          </cell>
          <cell r="G17">
            <v>2156268.3714079238</v>
          </cell>
          <cell r="H17">
            <v>1468449.9729567138</v>
          </cell>
          <cell r="I17">
            <v>1039712.9895712849</v>
          </cell>
          <cell r="J17">
            <v>756626.12390381494</v>
          </cell>
        </row>
        <row r="18">
          <cell r="A18" t="str">
            <v>Enterprise Value</v>
          </cell>
          <cell r="C18">
            <v>1431752.1818218092</v>
          </cell>
          <cell r="F18">
            <v>2.4999999999999998E-2</v>
          </cell>
          <cell r="G18">
            <v>2240756.4494903153</v>
          </cell>
          <cell r="H18">
            <v>1512270.5594326027</v>
          </cell>
          <cell r="I18">
            <v>1064413.6366882878</v>
          </cell>
          <cell r="J18">
            <v>771396.34309282992</v>
          </cell>
        </row>
        <row r="19">
          <cell r="A19" t="str">
            <v>Add: Net Cash</v>
          </cell>
          <cell r="C19">
            <v>127990.67962634056</v>
          </cell>
          <cell r="F19">
            <v>0.03</v>
          </cell>
          <cell r="G19">
            <v>2334138.0094761164</v>
          </cell>
          <cell r="H19">
            <v>1559742.8614481497</v>
          </cell>
          <cell r="I19">
            <v>1090817.7767099116</v>
          </cell>
          <cell r="J19">
            <v>787035.39870472811</v>
          </cell>
        </row>
        <row r="20">
          <cell r="A20" t="str">
            <v>Equity Value</v>
          </cell>
          <cell r="C20">
            <v>1559742.8614481497</v>
          </cell>
          <cell r="F20">
            <v>3.4999999999999996E-2</v>
          </cell>
          <cell r="G20">
            <v>2437895.2983492292</v>
          </cell>
          <cell r="H20">
            <v>1611343.1897259178</v>
          </cell>
          <cell r="I20">
            <v>1119107.9267330801</v>
          </cell>
          <cell r="J20">
            <v>803622.27586886263</v>
          </cell>
        </row>
        <row r="21">
          <cell r="A21" t="str">
            <v>Fully Diluted Shares Outstanding 2019E (million)</v>
          </cell>
          <cell r="C21">
            <v>47303.223546821842</v>
          </cell>
          <cell r="F21">
            <v>3.9999999999999994E-2</v>
          </cell>
          <cell r="G21">
            <v>2553859.3270897665</v>
          </cell>
          <cell r="H21">
            <v>1667634.4569380283</v>
          </cell>
          <cell r="I21">
            <v>1149493.6434246313</v>
          </cell>
          <cell r="J21">
            <v>821245.8328557557</v>
          </cell>
        </row>
        <row r="22">
          <cell r="A22" t="str">
            <v>Equity Value per Share</v>
          </cell>
          <cell r="C22">
            <v>32.973289017064126</v>
          </cell>
        </row>
        <row r="23">
          <cell r="I23" t="str">
            <v xml:space="preserve"> </v>
          </cell>
        </row>
        <row r="24">
          <cell r="A24" t="str">
            <v>WACC Calculation</v>
          </cell>
          <cell r="F24" t="str">
            <v>Value per Share</v>
          </cell>
        </row>
        <row r="25">
          <cell r="A25" t="str">
            <v>Predicted beta (Factset)</v>
          </cell>
          <cell r="B25">
            <v>1.18</v>
          </cell>
        </row>
        <row r="26">
          <cell r="A26" t="str">
            <v>10-year Bond yield (risk-free rate) US</v>
          </cell>
          <cell r="B26">
            <v>3.1699999999999999E-2</v>
          </cell>
          <cell r="E26" t="str">
            <v>Terminal Value</v>
          </cell>
          <cell r="G26" t="str">
            <v>Discount Rate</v>
          </cell>
        </row>
        <row r="27">
          <cell r="A27" t="str">
            <v>Market return rm</v>
          </cell>
          <cell r="B27">
            <v>7.4999999999999997E-2</v>
          </cell>
          <cell r="G27">
            <v>0.125</v>
          </cell>
          <cell r="H27">
            <v>0.15</v>
          </cell>
          <cell r="I27">
            <v>0.17499999999999999</v>
          </cell>
          <cell r="J27">
            <v>0.19999999999999998</v>
          </cell>
        </row>
        <row r="28">
          <cell r="A28" t="str">
            <v>Market premium</v>
          </cell>
          <cell r="B28">
            <v>4.3299999999999998E-2</v>
          </cell>
          <cell r="F28">
            <v>1.9999999999999997E-2</v>
          </cell>
          <cell r="G28">
            <v>45.583962565967596</v>
          </cell>
          <cell r="H28">
            <v>31.043338336196211</v>
          </cell>
          <cell r="I28">
            <v>21.979749192825146</v>
          </cell>
          <cell r="J28">
            <v>15.99523387988323</v>
          </cell>
        </row>
        <row r="29">
          <cell r="A29" t="str">
            <v>Cost of equity</v>
          </cell>
          <cell r="B29">
            <v>8.2793999999999993E-2</v>
          </cell>
          <cell r="F29">
            <v>2.4999999999999998E-2</v>
          </cell>
          <cell r="G29">
            <v>47.370058137208382</v>
          </cell>
          <cell r="H29">
            <v>31.969714663012802</v>
          </cell>
          <cell r="I29">
            <v>22.501926018524006</v>
          </cell>
          <cell r="J29">
            <v>16.30747939047502</v>
          </cell>
        </row>
        <row r="30">
          <cell r="A30" t="str">
            <v>Cost of debt (before tax)</v>
          </cell>
          <cell r="B30">
            <v>8.2500000000000004E-2</v>
          </cell>
          <cell r="F30">
            <v>0.03</v>
          </cell>
          <cell r="G30">
            <v>49.344163768579783</v>
          </cell>
          <cell r="H30">
            <v>32.973289017064126</v>
          </cell>
          <cell r="I30">
            <v>23.060115039098648</v>
          </cell>
          <cell r="J30">
            <v>16.638092284042798</v>
          </cell>
        </row>
        <row r="31">
          <cell r="A31" t="str">
            <v>Cost of debt (after tax 21%)</v>
          </cell>
          <cell r="B31">
            <v>6.5175000000000011E-2</v>
          </cell>
          <cell r="F31">
            <v>3.4999999999999996E-2</v>
          </cell>
          <cell r="G31">
            <v>51.53761447010357</v>
          </cell>
          <cell r="H31">
            <v>34.064130706250332</v>
          </cell>
          <cell r="I31">
            <v>23.65817470400005</v>
          </cell>
          <cell r="J31">
            <v>16.988742322675293</v>
          </cell>
        </row>
        <row r="32">
          <cell r="A32" t="str">
            <v>Market Equity 2019E (mn)</v>
          </cell>
          <cell r="B32">
            <v>300</v>
          </cell>
          <cell r="F32">
            <v>3.9999999999999994E-2</v>
          </cell>
          <cell r="G32">
            <v>53.989118195336026</v>
          </cell>
          <cell r="H32">
            <v>35.254139821726199</v>
          </cell>
          <cell r="I32">
            <v>24.300535084820076</v>
          </cell>
          <cell r="J32">
            <v>17.361307988722317</v>
          </cell>
        </row>
        <row r="33">
          <cell r="A33" t="str">
            <v>Total Debt 2019E (mn)</v>
          </cell>
          <cell r="B33">
            <v>0</v>
          </cell>
        </row>
        <row r="34">
          <cell r="A34" t="str">
            <v>Debt + Equity</v>
          </cell>
          <cell r="B34">
            <v>300</v>
          </cell>
        </row>
        <row r="35">
          <cell r="A35" t="str">
            <v>WACC</v>
          </cell>
          <cell r="B35">
            <v>8.2793999999999993E-2</v>
          </cell>
        </row>
        <row r="41">
          <cell r="A41" t="str">
            <v>Ra Pharma Free Cash Flow Calculation</v>
          </cell>
        </row>
        <row r="43">
          <cell r="F43" t="str">
            <v>2018E</v>
          </cell>
          <cell r="G43" t="str">
            <v>2019E</v>
          </cell>
          <cell r="H43" t="str">
            <v>2020E</v>
          </cell>
          <cell r="I43" t="str">
            <v>2021E</v>
          </cell>
          <cell r="J43" t="str">
            <v>2022E</v>
          </cell>
          <cell r="K43" t="str">
            <v>2023E</v>
          </cell>
          <cell r="L43" t="str">
            <v>2024E</v>
          </cell>
          <cell r="M43" t="str">
            <v>2025E</v>
          </cell>
          <cell r="N43" t="str">
            <v>2026E</v>
          </cell>
          <cell r="O43" t="str">
            <v>2027E</v>
          </cell>
          <cell r="P43" t="str">
            <v>2028E</v>
          </cell>
          <cell r="Q43" t="str">
            <v>2029E</v>
          </cell>
          <cell r="R43" t="str">
            <v>2030E</v>
          </cell>
          <cell r="S43" t="str">
            <v>2031E</v>
          </cell>
          <cell r="T43" t="str">
            <v>2032E</v>
          </cell>
          <cell r="U43" t="str">
            <v>2033E</v>
          </cell>
          <cell r="V43" t="str">
            <v>2034E</v>
          </cell>
          <cell r="W43" t="str">
            <v>2035E</v>
          </cell>
        </row>
        <row r="44">
          <cell r="A44" t="str">
            <v>Earnings Before Interest and Taxes</v>
          </cell>
          <cell r="F44">
            <v>-62725.820000000007</v>
          </cell>
          <cell r="G44">
            <v>-94109.497146705049</v>
          </cell>
          <cell r="H44">
            <v>-105650.3406145653</v>
          </cell>
          <cell r="I44">
            <v>-148630.90914270704</v>
          </cell>
          <cell r="J44">
            <v>-173858.12762899563</v>
          </cell>
          <cell r="K44">
            <v>-156231.80213014924</v>
          </cell>
          <cell r="L44">
            <v>-63092.555748076731</v>
          </cell>
          <cell r="M44">
            <v>72370.367869682261</v>
          </cell>
          <cell r="N44">
            <v>264143.40148693044</v>
          </cell>
          <cell r="O44">
            <v>425781.34753080667</v>
          </cell>
          <cell r="P44">
            <v>534817.70517569955</v>
          </cell>
          <cell r="Q44">
            <v>619646.24618316302</v>
          </cell>
          <cell r="R44">
            <v>669123.57565474114</v>
          </cell>
          <cell r="S44">
            <v>693072.9268194515</v>
          </cell>
          <cell r="T44">
            <v>678667.75189112674</v>
          </cell>
          <cell r="U44">
            <v>638918.93425024196</v>
          </cell>
          <cell r="V44">
            <v>572415.74177013943</v>
          </cell>
          <cell r="W44">
            <v>518583.85474904114</v>
          </cell>
        </row>
        <row r="45">
          <cell r="A45" t="str">
            <v>Stock option expense</v>
          </cell>
          <cell r="F45">
            <v>7617.25</v>
          </cell>
          <cell r="G45">
            <v>13297.072799999998</v>
          </cell>
          <cell r="H45">
            <v>16621.340999999993</v>
          </cell>
          <cell r="I45">
            <v>24932.011499999993</v>
          </cell>
          <cell r="J45">
            <v>34904.816099999982</v>
          </cell>
          <cell r="K45">
            <v>45376.260929999982</v>
          </cell>
          <cell r="L45">
            <v>54451.513115999973</v>
          </cell>
          <cell r="M45">
            <v>61421.306794847966</v>
          </cell>
          <cell r="N45">
            <v>60375.837743020769</v>
          </cell>
          <cell r="O45">
            <v>56533.738977555819</v>
          </cell>
          <cell r="P45">
            <v>56943.608585143098</v>
          </cell>
          <cell r="Q45">
            <v>58082.480756845958</v>
          </cell>
          <cell r="R45">
            <v>59244.130371982879</v>
          </cell>
          <cell r="S45">
            <v>60429.012979422536</v>
          </cell>
          <cell r="T45">
            <v>61637.593239010988</v>
          </cell>
          <cell r="U45">
            <v>62870.345103791202</v>
          </cell>
          <cell r="V45">
            <v>64127.752005867034</v>
          </cell>
          <cell r="W45">
            <v>65410.307045984373</v>
          </cell>
        </row>
        <row r="46">
          <cell r="A46" t="str">
            <v>Tax Rate</v>
          </cell>
          <cell r="F46">
            <v>0</v>
          </cell>
          <cell r="G46">
            <v>0</v>
          </cell>
          <cell r="H46">
            <v>0</v>
          </cell>
          <cell r="I46">
            <v>0</v>
          </cell>
          <cell r="J46">
            <v>0</v>
          </cell>
          <cell r="K46">
            <v>0</v>
          </cell>
          <cell r="L46">
            <v>0</v>
          </cell>
          <cell r="M46">
            <v>0.06</v>
          </cell>
          <cell r="N46">
            <v>0.12</v>
          </cell>
          <cell r="O46">
            <v>0.2</v>
          </cell>
          <cell r="P46">
            <v>0.21</v>
          </cell>
          <cell r="Q46">
            <v>0.21</v>
          </cell>
          <cell r="R46">
            <v>0.21</v>
          </cell>
          <cell r="S46">
            <v>0.21</v>
          </cell>
          <cell r="T46">
            <v>0.21</v>
          </cell>
          <cell r="U46">
            <v>0.21</v>
          </cell>
          <cell r="V46">
            <v>0.21</v>
          </cell>
          <cell r="W46">
            <v>0.21</v>
          </cell>
        </row>
        <row r="47">
          <cell r="A47" t="str">
            <v>Adjusted EBIT (1-Tax Rate)</v>
          </cell>
          <cell r="F47">
            <v>-55108.570000000007</v>
          </cell>
          <cell r="G47">
            <v>-80812.424346705055</v>
          </cell>
          <cell r="H47">
            <v>-89028.999614565313</v>
          </cell>
          <cell r="I47">
            <v>-123698.89764270704</v>
          </cell>
          <cell r="J47">
            <v>-138953.31152899563</v>
          </cell>
          <cell r="K47">
            <v>-110855.54120014925</v>
          </cell>
          <cell r="L47">
            <v>-8641.0426320767583</v>
          </cell>
          <cell r="M47">
            <v>125764.17418465842</v>
          </cell>
          <cell r="N47">
            <v>285576.93052235706</v>
          </cell>
          <cell r="O47">
            <v>385852.06920669001</v>
          </cell>
          <cell r="P47">
            <v>467491.43787106575</v>
          </cell>
          <cell r="Q47">
            <v>535405.69428260706</v>
          </cell>
          <cell r="R47">
            <v>575410.48776111205</v>
          </cell>
          <cell r="S47">
            <v>595266.53244111058</v>
          </cell>
          <cell r="T47">
            <v>584841.22265280888</v>
          </cell>
          <cell r="U47">
            <v>554413.53068968619</v>
          </cell>
          <cell r="V47">
            <v>502869.36008304515</v>
          </cell>
          <cell r="W47">
            <v>461355.38781807013</v>
          </cell>
        </row>
        <row r="48">
          <cell r="A48" t="str">
            <v>Growth</v>
          </cell>
          <cell r="G48" t="str">
            <v>nm</v>
          </cell>
          <cell r="H48" t="str">
            <v>nm</v>
          </cell>
          <cell r="I48" t="str">
            <v>nm</v>
          </cell>
          <cell r="J48" t="str">
            <v>nm</v>
          </cell>
          <cell r="K48" t="str">
            <v>nm</v>
          </cell>
          <cell r="L48" t="str">
            <v>nm</v>
          </cell>
          <cell r="M48" t="str">
            <v>nm</v>
          </cell>
          <cell r="N48">
            <v>1.2707335564661442</v>
          </cell>
          <cell r="O48">
            <v>0.35113178960540259</v>
          </cell>
          <cell r="P48">
            <v>0.21158204187481977</v>
          </cell>
          <cell r="Q48">
            <v>0.14527379735727283</v>
          </cell>
          <cell r="R48">
            <v>7.4718655228550798E-2</v>
          </cell>
          <cell r="S48">
            <v>3.4507616914069859E-2</v>
          </cell>
          <cell r="T48">
            <v>-1.7513683736844511E-2</v>
          </cell>
          <cell r="U48">
            <v>-5.2027269598241194E-2</v>
          </cell>
          <cell r="V48">
            <v>-9.2970621663076097E-2</v>
          </cell>
          <cell r="W48">
            <v>-8.2554189139937451E-2</v>
          </cell>
        </row>
        <row r="50">
          <cell r="A50" t="str">
            <v>Depreciation and Amortization</v>
          </cell>
          <cell r="F50">
            <v>1671.46</v>
          </cell>
          <cell r="G50">
            <v>1087.2827741160002</v>
          </cell>
          <cell r="H50">
            <v>857.43846146196017</v>
          </cell>
          <cell r="I50">
            <v>974.52559125258131</v>
          </cell>
          <cell r="J50">
            <v>1088.7918255152044</v>
          </cell>
          <cell r="K50">
            <v>1196.3359275564544</v>
          </cell>
          <cell r="L50">
            <v>863.91620037838186</v>
          </cell>
          <cell r="M50">
            <v>968.16690113934442</v>
          </cell>
          <cell r="N50">
            <v>1065.8053782401867</v>
          </cell>
          <cell r="O50">
            <v>1157.5691109752404</v>
          </cell>
          <cell r="P50">
            <v>1244.1233558479701</v>
          </cell>
          <cell r="Q50">
            <v>1326.0683993528319</v>
          </cell>
          <cell r="R50">
            <v>1403.9460860890006</v>
          </cell>
          <cell r="S50">
            <v>1478.2456946849816</v>
          </cell>
          <cell r="T50">
            <v>1549.4092267654619</v>
          </cell>
          <cell r="U50">
            <v>1617.8361676688742</v>
          </cell>
          <cell r="V50">
            <v>1683.8877717535443</v>
          </cell>
          <cell r="W50">
            <v>1747.8909198467784</v>
          </cell>
        </row>
        <row r="51">
          <cell r="A51" t="str">
            <v>Capital Expenditures</v>
          </cell>
          <cell r="F51">
            <v>1279.1399999999999</v>
          </cell>
          <cell r="G51">
            <v>1530.8591838624002</v>
          </cell>
          <cell r="H51">
            <v>1638.0193267327684</v>
          </cell>
          <cell r="I51">
            <v>1736.3004863367346</v>
          </cell>
          <cell r="J51">
            <v>1805.7525057902039</v>
          </cell>
          <cell r="K51">
            <v>1859.9250809639102</v>
          </cell>
          <cell r="L51">
            <v>1906.4232079880078</v>
          </cell>
          <cell r="M51">
            <v>1944.5516721477679</v>
          </cell>
          <cell r="N51">
            <v>1983.4427055907233</v>
          </cell>
          <cell r="O51">
            <v>2023.1115597025378</v>
          </cell>
          <cell r="P51">
            <v>2063.5737908965884</v>
          </cell>
          <cell r="Q51">
            <v>2104.8452667145202</v>
          </cell>
          <cell r="R51">
            <v>2146.9421720488108</v>
          </cell>
          <cell r="S51">
            <v>2189.8810154897869</v>
          </cell>
          <cell r="T51">
            <v>2233.6786357995829</v>
          </cell>
          <cell r="U51">
            <v>2278.3522085155746</v>
          </cell>
          <cell r="V51">
            <v>2323.919252685886</v>
          </cell>
          <cell r="W51">
            <v>2370.3976377396039</v>
          </cell>
        </row>
        <row r="52">
          <cell r="A52" t="str">
            <v>Change in Non-Cash Working Capital</v>
          </cell>
          <cell r="F52">
            <v>-28.569000000001324</v>
          </cell>
          <cell r="G52">
            <v>-14650.915625042011</v>
          </cell>
          <cell r="H52">
            <v>-9325.0937163080052</v>
          </cell>
          <cell r="I52">
            <v>-12844.930991431576</v>
          </cell>
          <cell r="J52">
            <v>-8178.632687542392</v>
          </cell>
          <cell r="K52">
            <v>-6099.4655982106087</v>
          </cell>
          <cell r="L52">
            <v>-2119.0123980482012</v>
          </cell>
          <cell r="M52">
            <v>-61.722058542360173</v>
          </cell>
          <cell r="N52">
            <v>3443.9528755381398</v>
          </cell>
          <cell r="O52">
            <v>1934.8205084144174</v>
          </cell>
          <cell r="P52">
            <v>-53.143664626888494</v>
          </cell>
          <cell r="Q52">
            <v>-332.01736333553708</v>
          </cell>
          <cell r="R52">
            <v>-1488.3242774185055</v>
          </cell>
          <cell r="S52">
            <v>-2348.2398204166311</v>
          </cell>
          <cell r="T52">
            <v>-3562.1194671132034</v>
          </cell>
          <cell r="U52">
            <v>-4423.9599592542472</v>
          </cell>
          <cell r="V52">
            <v>-5411.6604503452763</v>
          </cell>
          <cell r="W52">
            <v>-4697.8594192010169</v>
          </cell>
        </row>
        <row r="53">
          <cell r="A53" t="str">
            <v>FCFF</v>
          </cell>
          <cell r="F53">
            <v>-54687.681000000004</v>
          </cell>
          <cell r="G53">
            <v>-66605.085131409447</v>
          </cell>
          <cell r="H53">
            <v>-80484.486763528112</v>
          </cell>
          <cell r="I53">
            <v>-111615.74154635963</v>
          </cell>
          <cell r="J53">
            <v>-131491.63952172824</v>
          </cell>
          <cell r="K53">
            <v>-105419.66475534609</v>
          </cell>
          <cell r="L53">
            <v>-7564.5372416381824</v>
          </cell>
          <cell r="M53">
            <v>124849.51147219236</v>
          </cell>
          <cell r="N53">
            <v>281215.34031946835</v>
          </cell>
          <cell r="O53">
            <v>383051.7062495483</v>
          </cell>
          <cell r="P53">
            <v>466725.13110064401</v>
          </cell>
          <cell r="Q53">
            <v>534958.93477858091</v>
          </cell>
          <cell r="R53">
            <v>576155.81595257076</v>
          </cell>
          <cell r="S53">
            <v>596903.13694072247</v>
          </cell>
          <cell r="T53">
            <v>587719.07271088799</v>
          </cell>
          <cell r="U53">
            <v>558176.97460809373</v>
          </cell>
          <cell r="V53">
            <v>507640.98905245803</v>
          </cell>
          <cell r="W53">
            <v>465430.74051937833</v>
          </cell>
        </row>
        <row r="54">
          <cell r="A54" t="str">
            <v>Growth</v>
          </cell>
        </row>
        <row r="56">
          <cell r="A56" t="str">
            <v>Change in Non Cash Working Capital</v>
          </cell>
        </row>
        <row r="58">
          <cell r="A58" t="str">
            <v>Change in:</v>
          </cell>
        </row>
        <row r="59">
          <cell r="A59" t="str">
            <v>Accounts receivable</v>
          </cell>
          <cell r="F59">
            <v>0</v>
          </cell>
          <cell r="G59">
            <v>0</v>
          </cell>
          <cell r="H59">
            <v>-1200</v>
          </cell>
          <cell r="I59">
            <v>-209.56670499316374</v>
          </cell>
          <cell r="J59">
            <v>-396.06207261600139</v>
          </cell>
          <cell r="K59">
            <v>-1692.2534104908812</v>
          </cell>
          <cell r="L59">
            <v>-3923.5065109874781</v>
          </cell>
          <cell r="M59">
            <v>-5203.0324151044888</v>
          </cell>
          <cell r="N59">
            <v>-6777.3074760714881</v>
          </cell>
          <cell r="O59">
            <v>-5873.6511802795176</v>
          </cell>
          <cell r="P59">
            <v>-4188.584320492042</v>
          </cell>
          <cell r="Q59">
            <v>-3307.0969658420254</v>
          </cell>
          <cell r="R59">
            <v>-2144.6850093135799</v>
          </cell>
          <cell r="S59">
            <v>-1309.4317647166681</v>
          </cell>
          <cell r="T59">
            <v>-41.488205599751382</v>
          </cell>
          <cell r="U59">
            <v>786.37801635821234</v>
          </cell>
          <cell r="V59">
            <v>1647.3456366797182</v>
          </cell>
          <cell r="W59">
            <v>1280.5790992752627</v>
          </cell>
        </row>
        <row r="60">
          <cell r="A60" t="str">
            <v>Prepaid expenses &amp; other assets</v>
          </cell>
          <cell r="F60">
            <v>110</v>
          </cell>
          <cell r="G60">
            <v>0</v>
          </cell>
          <cell r="H60">
            <v>0</v>
          </cell>
          <cell r="I60">
            <v>1562.2888633378907</v>
          </cell>
          <cell r="J60">
            <v>-264.04138174400111</v>
          </cell>
          <cell r="K60">
            <v>-1128.1689403272537</v>
          </cell>
          <cell r="L60">
            <v>-2615.6710073249856</v>
          </cell>
          <cell r="M60">
            <v>-3468.6882767363259</v>
          </cell>
          <cell r="N60">
            <v>-4518.2049840476611</v>
          </cell>
          <cell r="O60">
            <v>-3915.7674535196784</v>
          </cell>
          <cell r="P60">
            <v>-2792.3895469946947</v>
          </cell>
          <cell r="Q60">
            <v>-2204.7313105613466</v>
          </cell>
          <cell r="R60">
            <v>-1429.7900062090557</v>
          </cell>
          <cell r="S60">
            <v>-872.95450981111208</v>
          </cell>
          <cell r="T60">
            <v>-27.658803733167588</v>
          </cell>
          <cell r="U60">
            <v>524.25201090547125</v>
          </cell>
          <cell r="V60">
            <v>1098.2304244531479</v>
          </cell>
          <cell r="W60">
            <v>853.7193995168418</v>
          </cell>
        </row>
        <row r="61">
          <cell r="A61" t="str">
            <v>Accounts payable and accrued expenses</v>
          </cell>
          <cell r="F61">
            <v>-81.430999999998676</v>
          </cell>
          <cell r="G61">
            <v>14650.915625042011</v>
          </cell>
          <cell r="H61">
            <v>10525.093716308005</v>
          </cell>
          <cell r="I61">
            <v>11492.20883308685</v>
          </cell>
          <cell r="J61">
            <v>8838.7361419023946</v>
          </cell>
          <cell r="K61">
            <v>8919.8879490287436</v>
          </cell>
          <cell r="L61">
            <v>8658.1899163606649</v>
          </cell>
          <cell r="M61">
            <v>8733.4427503831757</v>
          </cell>
          <cell r="N61">
            <v>7851.5595845810094</v>
          </cell>
          <cell r="O61">
            <v>7854.5981253847785</v>
          </cell>
          <cell r="P61">
            <v>7034.1175321136252</v>
          </cell>
          <cell r="Q61">
            <v>5843.8456397389091</v>
          </cell>
          <cell r="R61">
            <v>5062.7992929411412</v>
          </cell>
          <cell r="S61">
            <v>4530.6260949444113</v>
          </cell>
          <cell r="T61">
            <v>3631.2664764461224</v>
          </cell>
          <cell r="U61">
            <v>3113.3299319905636</v>
          </cell>
          <cell r="V61">
            <v>2666.0843892124103</v>
          </cell>
          <cell r="W61">
            <v>2563.5609204089124</v>
          </cell>
        </row>
        <row r="62">
          <cell r="A62" t="str">
            <v>Deferred Revenues</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row>
        <row r="63">
          <cell r="A63" t="str">
            <v>Change in non-cash working capital</v>
          </cell>
          <cell r="F63">
            <v>28.569000000001324</v>
          </cell>
          <cell r="G63">
            <v>14650.915625042011</v>
          </cell>
          <cell r="H63">
            <v>9325.0937163080052</v>
          </cell>
          <cell r="I63">
            <v>12844.930991431576</v>
          </cell>
          <cell r="J63">
            <v>8178.632687542392</v>
          </cell>
          <cell r="K63">
            <v>6099.4655982106087</v>
          </cell>
          <cell r="L63">
            <v>2119.0123980482012</v>
          </cell>
          <cell r="M63">
            <v>61.722058542360173</v>
          </cell>
          <cell r="N63">
            <v>-3443.9528755381398</v>
          </cell>
          <cell r="O63">
            <v>-1934.8205084144174</v>
          </cell>
          <cell r="P63">
            <v>53.143664626888494</v>
          </cell>
          <cell r="Q63">
            <v>332.01736333553708</v>
          </cell>
          <cell r="R63">
            <v>1488.3242774185055</v>
          </cell>
          <cell r="S63">
            <v>2348.2398204166311</v>
          </cell>
          <cell r="T63">
            <v>3562.1194671132034</v>
          </cell>
          <cell r="U63">
            <v>4423.9599592542472</v>
          </cell>
          <cell r="V63">
            <v>5411.6604503452763</v>
          </cell>
          <cell r="W63">
            <v>4697.8594192010169</v>
          </cell>
        </row>
        <row r="65">
          <cell r="A65" t="str">
            <v>Source: Company data, FactSet, BMO estimates</v>
          </cell>
        </row>
      </sheetData>
      <sheetData sheetId="9" refreshError="1"/>
      <sheetData sheetId="10" refreshError="1"/>
      <sheetData sheetId="11">
        <row r="2">
          <cell r="O2" t="str">
            <v>Probability of Success</v>
          </cell>
          <cell r="P2">
            <v>0.7</v>
          </cell>
        </row>
        <row r="5">
          <cell r="B5" t="str">
            <v>PNH Revenues (mns) - All Regions</v>
          </cell>
          <cell r="C5" t="str">
            <v>2016E</v>
          </cell>
          <cell r="D5" t="str">
            <v>2017E</v>
          </cell>
          <cell r="E5" t="str">
            <v>2018E</v>
          </cell>
          <cell r="F5" t="str">
            <v>2019E</v>
          </cell>
          <cell r="G5" t="str">
            <v>2020E</v>
          </cell>
          <cell r="H5" t="str">
            <v>2021E</v>
          </cell>
          <cell r="I5" t="str">
            <v>2022E</v>
          </cell>
          <cell r="J5" t="str">
            <v>2023E</v>
          </cell>
          <cell r="K5" t="str">
            <v>2024E</v>
          </cell>
          <cell r="L5" t="str">
            <v>2025E</v>
          </cell>
          <cell r="M5" t="str">
            <v>2026E</v>
          </cell>
          <cell r="N5" t="str">
            <v>2027E</v>
          </cell>
          <cell r="O5" t="str">
            <v>2028E</v>
          </cell>
          <cell r="P5" t="str">
            <v>2029E</v>
          </cell>
          <cell r="Q5" t="str">
            <v>2030E</v>
          </cell>
          <cell r="R5" t="str">
            <v>2031E</v>
          </cell>
          <cell r="S5" t="str">
            <v>2032E</v>
          </cell>
          <cell r="T5" t="str">
            <v>2033E</v>
          </cell>
          <cell r="U5" t="str">
            <v>2034E</v>
          </cell>
          <cell r="V5" t="str">
            <v>2035E</v>
          </cell>
        </row>
        <row r="6">
          <cell r="B6" t="str">
            <v>US PNH Revenues</v>
          </cell>
          <cell r="H6">
            <v>4.4855568331054574</v>
          </cell>
          <cell r="I6">
            <v>25.278351779253732</v>
          </cell>
          <cell r="J6">
            <v>60.093952240909793</v>
          </cell>
          <cell r="K6">
            <v>96.801052820170796</v>
          </cell>
          <cell r="L6">
            <v>138.40372144105427</v>
          </cell>
          <cell r="M6">
            <v>180.91409101507412</v>
          </cell>
          <cell r="N6">
            <v>215.08140565838031</v>
          </cell>
          <cell r="O6">
            <v>236.20016194739472</v>
          </cell>
          <cell r="P6">
            <v>239.47344117536034</v>
          </cell>
          <cell r="Q6">
            <v>231.6178628646295</v>
          </cell>
          <cell r="R6">
            <v>214.76724269088001</v>
          </cell>
          <cell r="S6">
            <v>190.46519799313972</v>
          </cell>
          <cell r="T6">
            <v>172.02323718206918</v>
          </cell>
          <cell r="U6">
            <v>158.59734897335721</v>
          </cell>
          <cell r="V6">
            <v>149.01577932918616</v>
          </cell>
        </row>
        <row r="7">
          <cell r="B7" t="str">
            <v>% Growth</v>
          </cell>
          <cell r="I7">
            <v>4.6354991631558331</v>
          </cell>
          <cell r="J7">
            <v>1.3772891826843581</v>
          </cell>
          <cell r="K7">
            <v>0.6108285311657724</v>
          </cell>
          <cell r="L7">
            <v>0.42977496017702999</v>
          </cell>
          <cell r="M7">
            <v>0.30714759062403463</v>
          </cell>
          <cell r="N7">
            <v>0.18885933346374495</v>
          </cell>
          <cell r="O7">
            <v>9.8189595815446395E-2</v>
          </cell>
          <cell r="P7">
            <v>1.3858073597318832E-2</v>
          </cell>
          <cell r="Q7">
            <v>-3.2803547116435294E-2</v>
          </cell>
          <cell r="R7">
            <v>-7.2751816139491554E-2</v>
          </cell>
          <cell r="S7">
            <v>-0.11315526703818068</v>
          </cell>
          <cell r="T7">
            <v>-9.682588213167842E-2</v>
          </cell>
          <cell r="U7">
            <v>-7.8046945451340499E-2</v>
          </cell>
          <cell r="V7">
            <v>-6.0414437606902682E-2</v>
          </cell>
        </row>
        <row r="8">
          <cell r="B8" t="str">
            <v>EU PNH Revenues</v>
          </cell>
          <cell r="I8">
            <v>2.5348699011533311</v>
          </cell>
          <cell r="J8">
            <v>13.526021782715363</v>
          </cell>
          <cell r="K8">
            <v>31.172706601154072</v>
          </cell>
          <cell r="L8">
            <v>51.821180785578207</v>
          </cell>
          <cell r="M8">
            <v>74.47726310728504</v>
          </cell>
          <cell r="N8">
            <v>92.882267778497763</v>
          </cell>
          <cell r="O8">
            <v>105.36498894687597</v>
          </cell>
          <cell r="P8">
            <v>105.4028197362057</v>
          </cell>
          <cell r="Q8">
            <v>99.161353846779022</v>
          </cell>
          <cell r="R8">
            <v>88.616797308737773</v>
          </cell>
          <cell r="S8">
            <v>77.184988984616481</v>
          </cell>
          <cell r="T8">
            <v>68.25391768427302</v>
          </cell>
          <cell r="U8">
            <v>61.269857911274549</v>
          </cell>
          <cell r="V8">
            <v>55.80076385381188</v>
          </cell>
        </row>
        <row r="9">
          <cell r="B9" t="str">
            <v>% Growth</v>
          </cell>
          <cell r="J9">
            <v>4.3359826382258149</v>
          </cell>
          <cell r="K9">
            <v>1.3046470796749019</v>
          </cell>
          <cell r="L9">
            <v>0.66238952069884394</v>
          </cell>
          <cell r="M9">
            <v>0.43719733858345422</v>
          </cell>
          <cell r="N9">
            <v>0.24712246265951232</v>
          </cell>
          <cell r="O9">
            <v>0.13439294137548985</v>
          </cell>
          <cell r="P9">
            <v>3.5904516014140242E-4</v>
          </cell>
          <cell r="Q9">
            <v>-5.9215359750786067E-2</v>
          </cell>
          <cell r="R9">
            <v>-0.10633735955576362</v>
          </cell>
          <cell r="S9">
            <v>-0.12900272489303888</v>
          </cell>
          <cell r="T9">
            <v>-0.11570995109066462</v>
          </cell>
          <cell r="U9">
            <v>-0.10232467248700849</v>
          </cell>
          <cell r="V9">
            <v>-8.9262391719310274E-2</v>
          </cell>
        </row>
        <row r="10">
          <cell r="B10" t="str">
            <v>JP PNH Revenues</v>
          </cell>
          <cell r="I10">
            <v>0.46678170216850434</v>
          </cell>
          <cell r="J10">
            <v>2.5803871723362439</v>
          </cell>
          <cell r="K10">
            <v>5.8141747055372406</v>
          </cell>
          <cell r="L10">
            <v>10.160466311753153</v>
          </cell>
          <cell r="M10">
            <v>15.209201265987364</v>
          </cell>
          <cell r="N10">
            <v>19.567883909488302</v>
          </cell>
          <cell r="O10">
            <v>22.774037479719553</v>
          </cell>
          <cell r="P10">
            <v>22.803438099717265</v>
          </cell>
          <cell r="Q10">
            <v>20.853295969210834</v>
          </cell>
          <cell r="R10">
            <v>18.414458019399607</v>
          </cell>
          <cell r="S10">
            <v>15.719324654345838</v>
          </cell>
          <cell r="T10">
            <v>13.576805160647304</v>
          </cell>
          <cell r="U10">
            <v>11.871367253918653</v>
          </cell>
          <cell r="V10">
            <v>10.511593240357721</v>
          </cell>
        </row>
        <row r="11">
          <cell r="B11" t="str">
            <v>% Growth</v>
          </cell>
          <cell r="J11">
            <v>4.5280383964252851</v>
          </cell>
          <cell r="K11">
            <v>1.253217954216217</v>
          </cell>
          <cell r="L11">
            <v>0.74753371309545247</v>
          </cell>
          <cell r="M11">
            <v>0.49689992558649299</v>
          </cell>
          <cell r="N11">
            <v>0.2865819557039031</v>
          </cell>
          <cell r="O11">
            <v>0.16384774077061115</v>
          </cell>
          <cell r="P11">
            <v>1.2909709147486126E-3</v>
          </cell>
          <cell r="Q11">
            <v>-8.551965374601167E-2</v>
          </cell>
          <cell r="R11">
            <v>-0.11695215727106578</v>
          </cell>
          <cell r="S11">
            <v>-0.14635963557626563</v>
          </cell>
          <cell r="T11">
            <v>-0.13629844416415204</v>
          </cell>
          <cell r="U11">
            <v>-0.12561408126205598</v>
          </cell>
          <cell r="V11">
            <v>-0.1145423256206719</v>
          </cell>
        </row>
        <row r="12">
          <cell r="B12" t="str">
            <v>ROW PNH Revenues</v>
          </cell>
          <cell r="I12">
            <v>1.1853724403010881</v>
          </cell>
          <cell r="J12">
            <v>4.4196436666245882</v>
          </cell>
          <cell r="K12">
            <v>9.2813615114842385</v>
          </cell>
          <cell r="L12">
            <v>15.287153886518547</v>
          </cell>
          <cell r="M12">
            <v>22.426037399736455</v>
          </cell>
          <cell r="N12">
            <v>28.519628639482161</v>
          </cell>
          <cell r="O12">
            <v>32.970571923565927</v>
          </cell>
          <cell r="P12">
            <v>31.690020240580409</v>
          </cell>
          <cell r="Q12">
            <v>28.043313565103375</v>
          </cell>
          <cell r="R12">
            <v>24.251628439554533</v>
          </cell>
          <cell r="S12">
            <v>21.217722742709046</v>
          </cell>
          <cell r="T12">
            <v>18.790048014587008</v>
          </cell>
          <cell r="U12">
            <v>16.847370801957702</v>
          </cell>
          <cell r="V12">
            <v>15.29270791331424</v>
          </cell>
        </row>
        <row r="13">
          <cell r="B13" t="str">
            <v>% Growth</v>
          </cell>
          <cell r="J13">
            <v>2.7284852560786597</v>
          </cell>
          <cell r="K13">
            <v>1.1000248462502604</v>
          </cell>
          <cell r="L13">
            <v>0.64708096625727562</v>
          </cell>
          <cell r="M13">
            <v>0.46698578206330188</v>
          </cell>
          <cell r="N13">
            <v>0.27171948084851216</v>
          </cell>
          <cell r="O13">
            <v>0.15606596216059931</v>
          </cell>
          <cell r="P13">
            <v>-3.8839231723191148E-2</v>
          </cell>
          <cell r="Q13">
            <v>-0.11507429303586469</v>
          </cell>
          <cell r="R13">
            <v>-0.13520817063027635</v>
          </cell>
          <cell r="S13">
            <v>-0.12510111246373756</v>
          </cell>
          <cell r="T13">
            <v>-0.11441730847181752</v>
          </cell>
          <cell r="U13">
            <v>-0.10338862418665329</v>
          </cell>
          <cell r="V13">
            <v>-9.2279258699690225E-2</v>
          </cell>
          <cell r="X13" t="str">
            <v>Probability adjusted  peak sales in PNH</v>
          </cell>
        </row>
        <row r="14">
          <cell r="B14" t="str">
            <v>Total PNH probability-adjusted sales ($mn)</v>
          </cell>
          <cell r="F14">
            <v>0</v>
          </cell>
          <cell r="G14">
            <v>0</v>
          </cell>
          <cell r="H14">
            <v>4.4855568331054574</v>
          </cell>
          <cell r="I14">
            <v>29.465375822876656</v>
          </cell>
          <cell r="J14">
            <v>80.620004862586001</v>
          </cell>
          <cell r="K14">
            <v>143.06929563834638</v>
          </cell>
          <cell r="L14">
            <v>215.67252242490417</v>
          </cell>
          <cell r="M14">
            <v>293.02659278808301</v>
          </cell>
          <cell r="N14">
            <v>356.05118598584858</v>
          </cell>
          <cell r="O14">
            <v>397.30976029755618</v>
          </cell>
          <cell r="P14">
            <v>399.36971925186367</v>
          </cell>
          <cell r="Q14">
            <v>379.67582624572276</v>
          </cell>
          <cell r="R14">
            <v>346.05012645857192</v>
          </cell>
          <cell r="S14">
            <v>304.58723437481109</v>
          </cell>
          <cell r="T14">
            <v>272.64400804157651</v>
          </cell>
          <cell r="U14">
            <v>248.58594494050814</v>
          </cell>
          <cell r="V14">
            <v>230.62084433666999</v>
          </cell>
          <cell r="X14">
            <v>399.36971925186367</v>
          </cell>
          <cell r="Y14" t="str">
            <v>$400mn</v>
          </cell>
        </row>
        <row r="15">
          <cell r="H15">
            <v>6.407938333007797</v>
          </cell>
          <cell r="I15">
            <v>42.093394032680941</v>
          </cell>
          <cell r="J15">
            <v>115.17143551798002</v>
          </cell>
          <cell r="K15">
            <v>204.38470805478056</v>
          </cell>
          <cell r="L15">
            <v>308.10360346414882</v>
          </cell>
          <cell r="M15">
            <v>418.60941826869004</v>
          </cell>
          <cell r="N15">
            <v>508.64455140835514</v>
          </cell>
          <cell r="O15">
            <v>567.58537185365174</v>
          </cell>
          <cell r="P15">
            <v>570.52817035980524</v>
          </cell>
          <cell r="Q15">
            <v>542.39403749388964</v>
          </cell>
          <cell r="R15">
            <v>494.35732351224561</v>
          </cell>
          <cell r="S15">
            <v>435.12462053544442</v>
          </cell>
          <cell r="T15">
            <v>389.49144005939502</v>
          </cell>
          <cell r="U15">
            <v>355.12277848644021</v>
          </cell>
          <cell r="V15">
            <v>329.4583490523857</v>
          </cell>
          <cell r="X15" t="str">
            <v>Probability unadjusted  peak sales in PNH</v>
          </cell>
        </row>
        <row r="16">
          <cell r="B16" t="str">
            <v>Total probability-unadjusted sales ($mn)</v>
          </cell>
          <cell r="F16">
            <v>0</v>
          </cell>
          <cell r="G16">
            <v>0</v>
          </cell>
          <cell r="H16">
            <v>7.4759280551757623</v>
          </cell>
          <cell r="I16">
            <v>49.10895970479443</v>
          </cell>
          <cell r="J16">
            <v>134.36667477097669</v>
          </cell>
          <cell r="K16">
            <v>238.44882606391064</v>
          </cell>
          <cell r="L16">
            <v>359.45420404150696</v>
          </cell>
          <cell r="M16">
            <v>488.37765464680501</v>
          </cell>
          <cell r="N16">
            <v>593.41864330974761</v>
          </cell>
          <cell r="O16">
            <v>662.18293382926038</v>
          </cell>
          <cell r="P16">
            <v>665.61619875310612</v>
          </cell>
          <cell r="Q16">
            <v>632.7930437428713</v>
          </cell>
          <cell r="R16">
            <v>576.75021076428652</v>
          </cell>
          <cell r="S16">
            <v>507.64539062468515</v>
          </cell>
          <cell r="T16">
            <v>454.40668006929423</v>
          </cell>
          <cell r="U16">
            <v>414.30990823418023</v>
          </cell>
          <cell r="V16">
            <v>384.36807389444999</v>
          </cell>
          <cell r="X16">
            <v>665.61619875310612</v>
          </cell>
          <cell r="Y16" t="str">
            <v>$0.7bn</v>
          </cell>
        </row>
        <row r="17">
          <cell r="H17">
            <v>12.459880091959604</v>
          </cell>
          <cell r="I17">
            <v>81.848266174657383</v>
          </cell>
          <cell r="J17">
            <v>223.94445795162781</v>
          </cell>
          <cell r="K17">
            <v>397.41471010651776</v>
          </cell>
          <cell r="L17">
            <v>599.0903400691783</v>
          </cell>
          <cell r="M17">
            <v>813.96275774467506</v>
          </cell>
          <cell r="N17">
            <v>989.03107218291268</v>
          </cell>
          <cell r="O17">
            <v>1103.6382230487673</v>
          </cell>
          <cell r="P17">
            <v>1109.360331255177</v>
          </cell>
          <cell r="Q17">
            <v>1054.6550729047856</v>
          </cell>
          <cell r="R17">
            <v>961.25035127381091</v>
          </cell>
          <cell r="S17">
            <v>846.0756510411419</v>
          </cell>
          <cell r="T17">
            <v>757.34446678215704</v>
          </cell>
          <cell r="U17">
            <v>690.51651372363369</v>
          </cell>
          <cell r="V17">
            <v>640.61345649074997</v>
          </cell>
        </row>
        <row r="19">
          <cell r="O19" t="str">
            <v>Probability of Success</v>
          </cell>
          <cell r="P19">
            <v>0.6</v>
          </cell>
        </row>
        <row r="21">
          <cell r="B21" t="str">
            <v>MG Revenues (mns) - - All Regions</v>
          </cell>
          <cell r="C21" t="str">
            <v>2016E</v>
          </cell>
          <cell r="D21" t="str">
            <v>2017E</v>
          </cell>
          <cell r="E21" t="str">
            <v>2018E</v>
          </cell>
          <cell r="F21" t="str">
            <v>2019E</v>
          </cell>
          <cell r="G21" t="str">
            <v>2020E</v>
          </cell>
          <cell r="H21" t="str">
            <v>2021E</v>
          </cell>
          <cell r="I21" t="str">
            <v>2022E</v>
          </cell>
          <cell r="J21" t="str">
            <v>2023E</v>
          </cell>
          <cell r="K21" t="str">
            <v>2024E</v>
          </cell>
          <cell r="L21" t="str">
            <v>2025E</v>
          </cell>
          <cell r="M21" t="str">
            <v>2026E</v>
          </cell>
          <cell r="N21" t="str">
            <v>2027E</v>
          </cell>
          <cell r="O21" t="str">
            <v>2028E</v>
          </cell>
          <cell r="P21" t="str">
            <v>2029E</v>
          </cell>
          <cell r="Q21" t="str">
            <v>2030E</v>
          </cell>
          <cell r="R21" t="str">
            <v>2031E</v>
          </cell>
          <cell r="S21" t="str">
            <v>2032E</v>
          </cell>
          <cell r="T21" t="str">
            <v>2033E</v>
          </cell>
          <cell r="U21" t="str">
            <v>2034E</v>
          </cell>
          <cell r="V21" t="str">
            <v>2035E</v>
          </cell>
        </row>
        <row r="22">
          <cell r="B22" t="str">
            <v>US MG Revenues</v>
          </cell>
          <cell r="I22">
            <v>2.1478231003597572</v>
          </cell>
          <cell r="J22">
            <v>22.222539768619328</v>
          </cell>
          <cell r="K22">
            <v>68.425776087838557</v>
          </cell>
          <cell r="L22">
            <v>146.18867688263637</v>
          </cell>
          <cell r="M22">
            <v>230.09578972747988</v>
          </cell>
          <cell r="N22">
            <v>321.29134192432969</v>
          </cell>
          <cell r="O22">
            <v>395.32357516882416</v>
          </cell>
          <cell r="P22">
            <v>463.56028501658267</v>
          </cell>
          <cell r="Q22">
            <v>519.34895533085091</v>
          </cell>
          <cell r="R22">
            <v>566.58014060386415</v>
          </cell>
          <cell r="S22">
            <v>594.364113998633</v>
          </cell>
          <cell r="T22">
            <v>603.01463567758026</v>
          </cell>
          <cell r="U22">
            <v>591.80502610356291</v>
          </cell>
          <cell r="V22">
            <v>572.90624391079859</v>
          </cell>
        </row>
        <row r="23">
          <cell r="B23" t="str">
            <v>% Growth</v>
          </cell>
          <cell r="J23">
            <v>9.3465409999999931</v>
          </cell>
          <cell r="K23">
            <v>2.0791159246551687</v>
          </cell>
          <cell r="L23">
            <v>1.1364562485191714</v>
          </cell>
          <cell r="M23">
            <v>0.5739645137646745</v>
          </cell>
          <cell r="N23">
            <v>0.39633733544129468</v>
          </cell>
          <cell r="O23">
            <v>0.23042087844972325</v>
          </cell>
          <cell r="P23">
            <v>0.17260976611024992</v>
          </cell>
          <cell r="Q23">
            <v>0.12034825268146632</v>
          </cell>
          <cell r="R23">
            <v>9.0943063980796213E-2</v>
          </cell>
          <cell r="S23">
            <v>4.9038029051206244E-2</v>
          </cell>
          <cell r="T23">
            <v>1.4554246252772796E-2</v>
          </cell>
          <cell r="U23">
            <v>-1.8589282764955861E-2</v>
          </cell>
          <cell r="V23">
            <v>-3.1934136006234515E-2</v>
          </cell>
        </row>
        <row r="24">
          <cell r="B24" t="str">
            <v>EU MG Revenues</v>
          </cell>
          <cell r="J24">
            <v>4.5973423950359473</v>
          </cell>
          <cell r="K24">
            <v>25.374232119107617</v>
          </cell>
          <cell r="L24">
            <v>60.549022123502162</v>
          </cell>
          <cell r="M24">
            <v>109.78283420430405</v>
          </cell>
          <cell r="N24">
            <v>159.63602488605258</v>
          </cell>
          <cell r="O24">
            <v>208.17043156245376</v>
          </cell>
          <cell r="P24">
            <v>240.49495287472226</v>
          </cell>
          <cell r="Q24">
            <v>266.31764834486779</v>
          </cell>
          <cell r="R24">
            <v>287.22655987761851</v>
          </cell>
          <cell r="S24">
            <v>294.3787643201469</v>
          </cell>
          <cell r="T24">
            <v>285.56492919479314</v>
          </cell>
          <cell r="U24">
            <v>265.41872093352907</v>
          </cell>
          <cell r="V24">
            <v>236.70011000094459</v>
          </cell>
        </row>
        <row r="25">
          <cell r="B25" t="str">
            <v>% Growth</v>
          </cell>
          <cell r="J25">
            <v>0</v>
          </cell>
          <cell r="K25">
            <v>4.5193261538461531</v>
          </cell>
          <cell r="L25">
            <v>1.3862405703267289</v>
          </cell>
          <cell r="M25">
            <v>0.81312315796577894</v>
          </cell>
          <cell r="N25">
            <v>0.45410733875728293</v>
          </cell>
          <cell r="O25">
            <v>0.30403166648032487</v>
          </cell>
          <cell r="P25">
            <v>0.15527911946789019</v>
          </cell>
          <cell r="Q25">
            <v>0.10737312846476654</v>
          </cell>
          <cell r="R25">
            <v>7.8511175142530254E-2</v>
          </cell>
          <cell r="S25">
            <v>2.4900916007126295E-2</v>
          </cell>
          <cell r="T25">
            <v>-2.9940458326567443E-2</v>
          </cell>
          <cell r="U25">
            <v>-7.0548608045358674E-2</v>
          </cell>
          <cell r="V25">
            <v>-0.10820115036187183</v>
          </cell>
        </row>
        <row r="26">
          <cell r="B26" t="str">
            <v>JP MG Revenues</v>
          </cell>
          <cell r="J26">
            <v>0.37603837366479725</v>
          </cell>
          <cell r="K26">
            <v>7.5509144697126507</v>
          </cell>
          <cell r="L26">
            <v>20.914705947297747</v>
          </cell>
          <cell r="M26">
            <v>37.461620841579325</v>
          </cell>
          <cell r="N26">
            <v>56.511570207405825</v>
          </cell>
          <cell r="O26">
            <v>71.535604052689123</v>
          </cell>
          <cell r="P26">
            <v>84.529870083019091</v>
          </cell>
          <cell r="Q26">
            <v>94.790007124893393</v>
          </cell>
          <cell r="R26">
            <v>102.09621681559254</v>
          </cell>
          <cell r="S26">
            <v>107.33075901009519</v>
          </cell>
          <cell r="T26">
            <v>108.7393520372779</v>
          </cell>
          <cell r="U26">
            <v>106.15102092779016</v>
          </cell>
          <cell r="V26">
            <v>99.384234416535676</v>
          </cell>
        </row>
        <row r="27">
          <cell r="B27" t="str">
            <v>% Growth</v>
          </cell>
          <cell r="J27">
            <v>0</v>
          </cell>
          <cell r="K27">
            <v>19.080169999999995</v>
          </cell>
          <cell r="L27">
            <v>1.769824241976039</v>
          </cell>
          <cell r="M27">
            <v>0.79116172782814087</v>
          </cell>
          <cell r="N27">
            <v>0.50851909068180579</v>
          </cell>
          <cell r="O27">
            <v>0.26585766047807335</v>
          </cell>
          <cell r="P27">
            <v>0.18164753345423801</v>
          </cell>
          <cell r="Q27">
            <v>0.12137883368089342</v>
          </cell>
          <cell r="R27">
            <v>7.7077847257386978E-2</v>
          </cell>
          <cell r="S27">
            <v>5.127067738423019E-2</v>
          </cell>
          <cell r="T27">
            <v>1.3123852287769688E-2</v>
          </cell>
          <cell r="U27">
            <v>-2.3803076448353444E-2</v>
          </cell>
          <cell r="V27">
            <v>-6.3746786908979614E-2</v>
          </cell>
        </row>
        <row r="28">
          <cell r="B28" t="str">
            <v>ROW MG Revenues</v>
          </cell>
          <cell r="J28">
            <v>0.8502898766137803</v>
          </cell>
          <cell r="K28">
            <v>8.2966524536663631</v>
          </cell>
          <cell r="L28">
            <v>25.094522586986848</v>
          </cell>
          <cell r="M28">
            <v>48.74402995906491</v>
          </cell>
          <cell r="N28">
            <v>77.691848780772901</v>
          </cell>
          <cell r="O28">
            <v>103.31096185243773</v>
          </cell>
          <cell r="P28">
            <v>126.74591296753763</v>
          </cell>
          <cell r="Q28">
            <v>142.83746495441372</v>
          </cell>
          <cell r="R28">
            <v>156.14962675393201</v>
          </cell>
          <cell r="S28">
            <v>167.30261247606362</v>
          </cell>
          <cell r="T28">
            <v>176.77840779527568</v>
          </cell>
          <cell r="U28">
            <v>165.9370873231164</v>
          </cell>
          <cell r="V28">
            <v>148.79189340316427</v>
          </cell>
        </row>
        <row r="29">
          <cell r="B29" t="str">
            <v>% Growth</v>
          </cell>
          <cell r="J29">
            <v>0</v>
          </cell>
          <cell r="K29">
            <v>8.757439999999999</v>
          </cell>
          <cell r="L29">
            <v>2.0246563571428569</v>
          </cell>
          <cell r="M29">
            <v>0.94241710676503887</v>
          </cell>
          <cell r="N29">
            <v>0.59387413896672636</v>
          </cell>
          <cell r="O29">
            <v>0.32975290810694435</v>
          </cell>
          <cell r="P29">
            <v>0.22683895972794033</v>
          </cell>
          <cell r="Q29">
            <v>0.12695913903746536</v>
          </cell>
          <cell r="R29">
            <v>9.3197970180770362E-2</v>
          </cell>
          <cell r="S29">
            <v>7.1424991234253943E-2</v>
          </cell>
          <cell r="T29">
            <v>5.6638657215037691E-2</v>
          </cell>
          <cell r="U29">
            <v>-6.132717568490853E-2</v>
          </cell>
          <cell r="V29">
            <v>-0.10332345949020205</v>
          </cell>
          <cell r="X29" t="str">
            <v>Probability adjusted  peak sales in gMG</v>
          </cell>
        </row>
        <row r="30">
          <cell r="B30" t="str">
            <v>Total probability-adjusted sales ($mn)</v>
          </cell>
          <cell r="F30">
            <v>0</v>
          </cell>
          <cell r="G30">
            <v>0</v>
          </cell>
          <cell r="H30">
            <v>0</v>
          </cell>
          <cell r="I30">
            <v>2.1478231003597572</v>
          </cell>
          <cell r="J30">
            <v>28.046210413933853</v>
          </cell>
          <cell r="K30">
            <v>109.64757513032519</v>
          </cell>
          <cell r="L30">
            <v>252.74692754042314</v>
          </cell>
          <cell r="M30">
            <v>426.08427473242813</v>
          </cell>
          <cell r="N30">
            <v>615.13078579856108</v>
          </cell>
          <cell r="O30">
            <v>778.34057263640477</v>
          </cell>
          <cell r="P30">
            <v>915.33102094186165</v>
          </cell>
          <cell r="Q30">
            <v>1023.2940757550258</v>
          </cell>
          <cell r="R30">
            <v>1112.0525440510073</v>
          </cell>
          <cell r="S30">
            <v>1163.3762498049389</v>
          </cell>
          <cell r="T30">
            <v>1174.0973247049269</v>
          </cell>
          <cell r="U30">
            <v>1129.3118552879985</v>
          </cell>
          <cell r="V30">
            <v>1057.7824817314431</v>
          </cell>
          <cell r="X30">
            <v>1174.0973247049269</v>
          </cell>
          <cell r="Y30" t="str">
            <v>$1200mn</v>
          </cell>
        </row>
        <row r="31">
          <cell r="H31">
            <v>0</v>
          </cell>
          <cell r="I31">
            <v>3.5797051672662623</v>
          </cell>
          <cell r="J31">
            <v>46.743684023223089</v>
          </cell>
          <cell r="K31">
            <v>182.74595855054199</v>
          </cell>
          <cell r="L31">
            <v>421.24487923403859</v>
          </cell>
          <cell r="M31">
            <v>710.14045788738019</v>
          </cell>
          <cell r="N31">
            <v>1025.2179763309352</v>
          </cell>
          <cell r="O31">
            <v>1297.2342877273413</v>
          </cell>
          <cell r="P31">
            <v>1525.5517015697694</v>
          </cell>
          <cell r="Q31">
            <v>1705.4901262583764</v>
          </cell>
          <cell r="R31">
            <v>1853.420906751679</v>
          </cell>
          <cell r="S31">
            <v>1938.960416341565</v>
          </cell>
          <cell r="T31">
            <v>1956.8288745082116</v>
          </cell>
          <cell r="U31">
            <v>1882.1864254799975</v>
          </cell>
          <cell r="V31">
            <v>1762.9708028857385</v>
          </cell>
          <cell r="X31" t="str">
            <v>Probability UNADJUSTED  peak sales in gMG</v>
          </cell>
        </row>
        <row r="32">
          <cell r="B32" t="str">
            <v>Total probability-unadjusted sales ($mn)</v>
          </cell>
          <cell r="F32">
            <v>0</v>
          </cell>
          <cell r="G32">
            <v>0</v>
          </cell>
          <cell r="H32">
            <v>0</v>
          </cell>
          <cell r="I32">
            <v>3.5797051672662623</v>
          </cell>
          <cell r="J32">
            <v>46.743684023223089</v>
          </cell>
          <cell r="K32">
            <v>182.74595855054199</v>
          </cell>
          <cell r="L32">
            <v>421.24487923403859</v>
          </cell>
          <cell r="M32">
            <v>710.14045788738019</v>
          </cell>
          <cell r="N32">
            <v>1025.2179763309352</v>
          </cell>
          <cell r="O32">
            <v>1297.2342877273413</v>
          </cell>
          <cell r="P32">
            <v>1525.5517015697694</v>
          </cell>
          <cell r="Q32">
            <v>1705.4901262583764</v>
          </cell>
          <cell r="R32">
            <v>1853.420906751679</v>
          </cell>
          <cell r="S32">
            <v>1938.960416341565</v>
          </cell>
          <cell r="T32">
            <v>1956.8288745082116</v>
          </cell>
          <cell r="U32">
            <v>1882.1864254799975</v>
          </cell>
          <cell r="V32">
            <v>1762.9708028857385</v>
          </cell>
          <cell r="X32">
            <v>1956.8288745082116</v>
          </cell>
          <cell r="Y32" t="str">
            <v>$2bn</v>
          </cell>
        </row>
        <row r="33">
          <cell r="H33">
            <v>0</v>
          </cell>
          <cell r="I33">
            <v>5.9661752787771043</v>
          </cell>
          <cell r="J33">
            <v>77.906140038705146</v>
          </cell>
          <cell r="K33">
            <v>304.57659758423665</v>
          </cell>
          <cell r="L33">
            <v>702.07479872339763</v>
          </cell>
          <cell r="M33">
            <v>1183.5674298123004</v>
          </cell>
          <cell r="N33">
            <v>1708.6966272182256</v>
          </cell>
          <cell r="O33">
            <v>2162.0571462122357</v>
          </cell>
          <cell r="P33">
            <v>2542.586169282949</v>
          </cell>
          <cell r="Q33">
            <v>2842.4835437639608</v>
          </cell>
          <cell r="R33">
            <v>3089.0348445861318</v>
          </cell>
          <cell r="S33">
            <v>3231.6006939026083</v>
          </cell>
          <cell r="T33">
            <v>3261.3814575136862</v>
          </cell>
          <cell r="U33">
            <v>3136.977375799996</v>
          </cell>
          <cell r="V33">
            <v>2938.2846714762309</v>
          </cell>
        </row>
        <row r="35">
          <cell r="X35" t="str">
            <v>Probability adjusted peak sales in both PNH and gMG</v>
          </cell>
        </row>
        <row r="36">
          <cell r="B36" t="str">
            <v>Total probability-adjusted sales (Smn) - all indications</v>
          </cell>
          <cell r="H36">
            <v>4.4855568331054574</v>
          </cell>
          <cell r="I36">
            <v>31.613198923236414</v>
          </cell>
          <cell r="J36">
            <v>108.66621527651985</v>
          </cell>
          <cell r="K36">
            <v>252.71687076867158</v>
          </cell>
          <cell r="L36">
            <v>468.41944996532732</v>
          </cell>
          <cell r="M36">
            <v>719.11086752051119</v>
          </cell>
          <cell r="N36">
            <v>971.1819717844096</v>
          </cell>
          <cell r="O36">
            <v>1175.650332933961</v>
          </cell>
          <cell r="P36">
            <v>1314.7007401937253</v>
          </cell>
          <cell r="Q36">
            <v>1402.9699020007486</v>
          </cell>
          <cell r="R36">
            <v>1458.1026705095792</v>
          </cell>
          <cell r="S36">
            <v>1467.9634841797499</v>
          </cell>
          <cell r="T36">
            <v>1446.7413327465033</v>
          </cell>
          <cell r="U36">
            <v>1377.8978002285066</v>
          </cell>
          <cell r="V36">
            <v>1288.4033260681131</v>
          </cell>
          <cell r="X36">
            <v>1467.9634841797499</v>
          </cell>
          <cell r="Y36" t="str">
            <v>$1.5bn</v>
          </cell>
        </row>
      </sheetData>
      <sheetData sheetId="12">
        <row r="2">
          <cell r="N2" t="str">
            <v>Probability of Success</v>
          </cell>
          <cell r="O2">
            <v>0.7</v>
          </cell>
        </row>
        <row r="5">
          <cell r="D5" t="str">
            <v>Phase 2</v>
          </cell>
          <cell r="E5" t="str">
            <v>Phase 3</v>
          </cell>
          <cell r="F5" t="str">
            <v>Phase 3</v>
          </cell>
          <cell r="G5" t="str">
            <v>FDA  Filing</v>
          </cell>
          <cell r="H5" t="str">
            <v>US Launch</v>
          </cell>
          <cell r="U5" t="str">
            <v>Patent expiration</v>
          </cell>
        </row>
        <row r="6">
          <cell r="B6" t="str">
            <v>PNH, US Revenue Model</v>
          </cell>
          <cell r="C6" t="str">
            <v>2016E</v>
          </cell>
          <cell r="D6" t="str">
            <v>2017E</v>
          </cell>
          <cell r="E6" t="str">
            <v>2018E</v>
          </cell>
          <cell r="F6" t="str">
            <v>2019E</v>
          </cell>
          <cell r="G6" t="str">
            <v>2020E</v>
          </cell>
          <cell r="H6" t="str">
            <v>2021E</v>
          </cell>
          <cell r="I6" t="str">
            <v>2022E</v>
          </cell>
          <cell r="J6" t="str">
            <v>2023E</v>
          </cell>
          <cell r="K6" t="str">
            <v>2024E</v>
          </cell>
          <cell r="L6" t="str">
            <v>2025E</v>
          </cell>
          <cell r="M6" t="str">
            <v>2026E</v>
          </cell>
          <cell r="N6" t="str">
            <v>2027E</v>
          </cell>
          <cell r="O6" t="str">
            <v>2028E</v>
          </cell>
          <cell r="P6" t="str">
            <v>2029E</v>
          </cell>
          <cell r="Q6" t="str">
            <v>2030E</v>
          </cell>
          <cell r="R6" t="str">
            <v>2031E</v>
          </cell>
          <cell r="S6" t="str">
            <v>2032E</v>
          </cell>
          <cell r="T6" t="str">
            <v>2033E</v>
          </cell>
          <cell r="U6" t="str">
            <v>2034E</v>
          </cell>
          <cell r="V6" t="str">
            <v>2035E</v>
          </cell>
          <cell r="W6" t="str">
            <v>2036E</v>
          </cell>
        </row>
        <row r="7">
          <cell r="B7" t="str">
            <v>US Population (000’s)</v>
          </cell>
          <cell r="C7">
            <v>322761.80699999997</v>
          </cell>
          <cell r="D7">
            <v>325634.38708229992</v>
          </cell>
          <cell r="E7">
            <v>328532.53312733234</v>
          </cell>
          <cell r="F7">
            <v>331456.47267216555</v>
          </cell>
          <cell r="G7">
            <v>334406.43527894781</v>
          </cell>
          <cell r="H7">
            <v>337382.65255293041</v>
          </cell>
          <cell r="I7">
            <v>340385.35816065146</v>
          </cell>
          <cell r="J7">
            <v>343414.78784828121</v>
          </cell>
          <cell r="K7">
            <v>346471.17946013086</v>
          </cell>
          <cell r="L7">
            <v>349554.77295732597</v>
          </cell>
          <cell r="M7">
            <v>352665.81043664616</v>
          </cell>
          <cell r="N7">
            <v>355804.5361495323</v>
          </cell>
          <cell r="O7">
            <v>358971.1965212631</v>
          </cell>
          <cell r="P7">
            <v>362166.04017030232</v>
          </cell>
          <cell r="Q7">
            <v>365389.31792781799</v>
          </cell>
          <cell r="R7">
            <v>368641.28285737551</v>
          </cell>
          <cell r="S7">
            <v>371922.19027480611</v>
          </cell>
          <cell r="T7">
            <v>375232.29776825185</v>
          </cell>
          <cell r="U7">
            <v>378571.86521838926</v>
          </cell>
          <cell r="V7">
            <v>381941.15481883287</v>
          </cell>
        </row>
        <row r="8">
          <cell r="B8" t="str">
            <v>% Growth y/y</v>
          </cell>
          <cell r="C8">
            <v>8.8999999999999999E-3</v>
          </cell>
          <cell r="D8">
            <v>8.8999999999999999E-3</v>
          </cell>
          <cell r="E8">
            <v>8.8999999999999999E-3</v>
          </cell>
          <cell r="F8">
            <v>8.8999999999999999E-3</v>
          </cell>
          <cell r="G8">
            <v>8.8999999999999999E-3</v>
          </cell>
          <cell r="H8">
            <v>8.8999999999999999E-3</v>
          </cell>
          <cell r="I8">
            <v>8.8999999999999999E-3</v>
          </cell>
          <cell r="J8">
            <v>8.8999999999999999E-3</v>
          </cell>
          <cell r="K8">
            <v>8.8999999999999999E-3</v>
          </cell>
          <cell r="L8">
            <v>8.8999999999999999E-3</v>
          </cell>
          <cell r="M8">
            <v>8.8999999999999999E-3</v>
          </cell>
          <cell r="N8">
            <v>8.8999999999999999E-3</v>
          </cell>
          <cell r="O8">
            <v>8.8999999999999999E-3</v>
          </cell>
          <cell r="P8">
            <v>8.8999999999999999E-3</v>
          </cell>
          <cell r="Q8">
            <v>8.8999999999999999E-3</v>
          </cell>
          <cell r="R8">
            <v>8.8999999999999999E-3</v>
          </cell>
          <cell r="S8">
            <v>8.8999999999999999E-3</v>
          </cell>
          <cell r="T8">
            <v>8.8999999999999999E-3</v>
          </cell>
          <cell r="U8">
            <v>8.8999999999999999E-3</v>
          </cell>
          <cell r="V8">
            <v>8.8999999999999999E-3</v>
          </cell>
        </row>
        <row r="9">
          <cell r="B9" t="str">
            <v>Prevalence of PNH- Population</v>
          </cell>
          <cell r="C9">
            <v>5131.9127312999999</v>
          </cell>
          <cell r="D9">
            <v>5177.5867546085683</v>
          </cell>
          <cell r="E9">
            <v>5223.6672767245846</v>
          </cell>
          <cell r="F9">
            <v>5270.1579154874316</v>
          </cell>
          <cell r="G9">
            <v>5317.0623209352707</v>
          </cell>
          <cell r="H9">
            <v>5364.3841755915928</v>
          </cell>
          <cell r="I9">
            <v>5412.1271947543582</v>
          </cell>
          <cell r="J9">
            <v>5460.2951267876715</v>
          </cell>
          <cell r="K9">
            <v>5508.891753416081</v>
          </cell>
          <cell r="L9">
            <v>5557.9208900214835</v>
          </cell>
          <cell r="M9">
            <v>5607.3863859426747</v>
          </cell>
          <cell r="N9">
            <v>5657.292124777563</v>
          </cell>
          <cell r="O9">
            <v>5707.6420246880834</v>
          </cell>
          <cell r="P9">
            <v>5758.4400387078067</v>
          </cell>
          <cell r="Q9">
            <v>5809.6901550523062</v>
          </cell>
          <cell r="R9">
            <v>5861.3963974322714</v>
          </cell>
          <cell r="S9">
            <v>5913.5628253694167</v>
          </cell>
          <cell r="T9">
            <v>5966.1935345152042</v>
          </cell>
          <cell r="U9">
            <v>6019.2926569723895</v>
          </cell>
          <cell r="V9">
            <v>6072.8643616194431</v>
          </cell>
        </row>
        <row r="10">
          <cell r="B10" t="str">
            <v xml:space="preserve">% PNH prevalence in population </v>
          </cell>
          <cell r="C10">
            <v>1.59E-5</v>
          </cell>
          <cell r="D10">
            <v>1.59E-5</v>
          </cell>
          <cell r="E10">
            <v>1.59E-5</v>
          </cell>
          <cell r="F10">
            <v>1.59E-5</v>
          </cell>
          <cell r="G10">
            <v>1.59E-5</v>
          </cell>
          <cell r="H10">
            <v>1.59E-5</v>
          </cell>
          <cell r="I10">
            <v>1.59E-5</v>
          </cell>
          <cell r="J10">
            <v>1.59E-5</v>
          </cell>
          <cell r="K10">
            <v>1.59E-5</v>
          </cell>
          <cell r="L10">
            <v>1.59E-5</v>
          </cell>
          <cell r="M10">
            <v>1.59E-5</v>
          </cell>
          <cell r="N10">
            <v>1.59E-5</v>
          </cell>
          <cell r="O10">
            <v>1.59E-5</v>
          </cell>
          <cell r="P10">
            <v>1.59E-5</v>
          </cell>
          <cell r="Q10">
            <v>1.59E-5</v>
          </cell>
          <cell r="R10">
            <v>1.59E-5</v>
          </cell>
          <cell r="S10">
            <v>1.59E-5</v>
          </cell>
          <cell r="T10">
            <v>1.59E-5</v>
          </cell>
          <cell r="U10">
            <v>1.59E-5</v>
          </cell>
          <cell r="V10">
            <v>1.59E-5</v>
          </cell>
        </row>
        <row r="11">
          <cell r="B11" t="str">
            <v>Incidence of PNH- Population</v>
          </cell>
          <cell r="C11">
            <v>419.59034909999997</v>
          </cell>
          <cell r="D11">
            <v>423.32470320698991</v>
          </cell>
          <cell r="E11">
            <v>427.09229306553203</v>
          </cell>
          <cell r="F11">
            <v>430.89341447381526</v>
          </cell>
          <cell r="G11">
            <v>434.72836586263219</v>
          </cell>
          <cell r="H11">
            <v>438.59744831880954</v>
          </cell>
          <cell r="I11">
            <v>442.50096560884697</v>
          </cell>
          <cell r="J11">
            <v>446.43922420276562</v>
          </cell>
          <cell r="K11">
            <v>450.41253329817016</v>
          </cell>
          <cell r="L11">
            <v>454.42120484452374</v>
          </cell>
          <cell r="M11">
            <v>458.46555356764003</v>
          </cell>
          <cell r="N11">
            <v>462.54589699439202</v>
          </cell>
          <cell r="O11">
            <v>466.66255547764206</v>
          </cell>
          <cell r="P11">
            <v>470.81585222139307</v>
          </cell>
          <cell r="Q11">
            <v>475.0061133061634</v>
          </cell>
          <cell r="R11">
            <v>479.23366771458819</v>
          </cell>
          <cell r="S11">
            <v>483.49884735724794</v>
          </cell>
          <cell r="T11">
            <v>487.80198709872741</v>
          </cell>
          <cell r="U11">
            <v>492.14342478390603</v>
          </cell>
          <cell r="V11">
            <v>496.52350126448277</v>
          </cell>
        </row>
        <row r="12">
          <cell r="B12" t="str">
            <v xml:space="preserve">% PNH incidence in population </v>
          </cell>
          <cell r="C12">
            <v>1.3E-6</v>
          </cell>
          <cell r="D12">
            <v>1.3E-6</v>
          </cell>
          <cell r="E12">
            <v>1.3E-6</v>
          </cell>
          <cell r="F12">
            <v>1.3E-6</v>
          </cell>
          <cell r="G12">
            <v>1.3E-6</v>
          </cell>
          <cell r="H12">
            <v>1.3E-6</v>
          </cell>
          <cell r="I12">
            <v>1.3E-6</v>
          </cell>
          <cell r="J12">
            <v>1.3E-6</v>
          </cell>
          <cell r="K12">
            <v>1.3E-6</v>
          </cell>
          <cell r="L12">
            <v>1.3E-6</v>
          </cell>
          <cell r="M12">
            <v>1.3E-6</v>
          </cell>
          <cell r="N12">
            <v>1.3E-6</v>
          </cell>
          <cell r="O12">
            <v>1.3E-6</v>
          </cell>
          <cell r="P12">
            <v>1.3E-6</v>
          </cell>
          <cell r="Q12">
            <v>1.3E-6</v>
          </cell>
          <cell r="R12">
            <v>1.3E-6</v>
          </cell>
          <cell r="S12">
            <v>1.3E-6</v>
          </cell>
          <cell r="T12">
            <v>1.3E-6</v>
          </cell>
          <cell r="U12">
            <v>1.3E-6</v>
          </cell>
          <cell r="V12">
            <v>1.3E-6</v>
          </cell>
        </row>
        <row r="13">
          <cell r="B13" t="str">
            <v xml:space="preserve">Treatment addressable population </v>
          </cell>
          <cell r="C13">
            <v>2565.95636565</v>
          </cell>
          <cell r="D13">
            <v>2601.7373441908053</v>
          </cell>
          <cell r="E13">
            <v>2611.8336383622923</v>
          </cell>
          <cell r="F13">
            <v>2635.0789577437158</v>
          </cell>
          <cell r="G13">
            <v>2658.5311604676353</v>
          </cell>
          <cell r="H13">
            <v>2682.1920877957964</v>
          </cell>
          <cell r="I13">
            <v>2706.0635973771791</v>
          </cell>
          <cell r="J13">
            <v>2730.1475633938358</v>
          </cell>
          <cell r="K13">
            <v>2754.4458767080405</v>
          </cell>
          <cell r="L13">
            <v>2778.9604450107418</v>
          </cell>
          <cell r="M13">
            <v>2803.6931929713373</v>
          </cell>
          <cell r="N13">
            <v>2828.6460623887815</v>
          </cell>
          <cell r="O13">
            <v>2853.8210123440417</v>
          </cell>
          <cell r="P13">
            <v>2879.2200193539034</v>
          </cell>
          <cell r="Q13">
            <v>2904.8450775261531</v>
          </cell>
          <cell r="R13">
            <v>2930.6981987161357</v>
          </cell>
          <cell r="S13">
            <v>2956.7814126847084</v>
          </cell>
          <cell r="T13">
            <v>2983.0967672576021</v>
          </cell>
          <cell r="U13">
            <v>3009.6463284861948</v>
          </cell>
          <cell r="V13">
            <v>3036.4321808097216</v>
          </cell>
        </row>
        <row r="14">
          <cell r="B14" t="str">
            <v>diagnosis of moderate &amp; florid hemolysis</v>
          </cell>
          <cell r="C14">
            <v>0.5</v>
          </cell>
          <cell r="D14">
            <v>0.50249999999999995</v>
          </cell>
          <cell r="E14">
            <v>0.5</v>
          </cell>
          <cell r="F14">
            <v>0.5</v>
          </cell>
          <cell r="G14">
            <v>0.5</v>
          </cell>
          <cell r="H14">
            <v>0.5</v>
          </cell>
          <cell r="I14">
            <v>0.5</v>
          </cell>
          <cell r="J14">
            <v>0.5</v>
          </cell>
          <cell r="K14">
            <v>0.5</v>
          </cell>
          <cell r="L14">
            <v>0.5</v>
          </cell>
          <cell r="M14">
            <v>0.5</v>
          </cell>
          <cell r="N14">
            <v>0.5</v>
          </cell>
          <cell r="O14">
            <v>0.5</v>
          </cell>
          <cell r="P14">
            <v>0.5</v>
          </cell>
          <cell r="Q14">
            <v>0.5</v>
          </cell>
          <cell r="R14">
            <v>0.5</v>
          </cell>
          <cell r="S14">
            <v>0.5</v>
          </cell>
          <cell r="T14">
            <v>0.5</v>
          </cell>
          <cell r="U14">
            <v>0.5</v>
          </cell>
          <cell r="V14">
            <v>0.5</v>
          </cell>
        </row>
        <row r="16">
          <cell r="B16" t="str">
            <v>Patients on Soliris or biosimilar</v>
          </cell>
          <cell r="C16">
            <v>1689</v>
          </cell>
          <cell r="D16">
            <v>1520.1779538461599</v>
          </cell>
          <cell r="E16">
            <v>1368.2303205209523</v>
          </cell>
          <cell r="F16">
            <v>1231.4704375605784</v>
          </cell>
          <cell r="G16">
            <v>1118.1874720093811</v>
          </cell>
          <cell r="H16">
            <v>1015.3254064592378</v>
          </cell>
          <cell r="I16">
            <v>921.92562231905254</v>
          </cell>
          <cell r="J16">
            <v>837.11768432192287</v>
          </cell>
          <cell r="K16">
            <v>760.11122854114899</v>
          </cell>
          <cell r="L16">
            <v>690.18859662764851</v>
          </cell>
          <cell r="M16">
            <v>626.69814762387114</v>
          </cell>
          <cell r="N16">
            <v>569.04818502395108</v>
          </cell>
          <cell r="O16">
            <v>516.70144248359782</v>
          </cell>
          <cell r="P16">
            <v>469.17007678953161</v>
          </cell>
          <cell r="Q16">
            <v>426.01112142566262</v>
          </cell>
          <cell r="R16">
            <v>386.82235836571596</v>
          </cell>
          <cell r="S16">
            <v>351.23856961965367</v>
          </cell>
          <cell r="T16">
            <v>318.92813360034171</v>
          </cell>
          <cell r="U16">
            <v>289.58993459044626</v>
          </cell>
          <cell r="V16">
            <v>262.95055650747105</v>
          </cell>
        </row>
        <row r="17">
          <cell r="B17" t="str">
            <v>New PNH patients on Soliris</v>
          </cell>
          <cell r="D17">
            <v>138.09433962264151</v>
          </cell>
          <cell r="E17">
            <v>124.29127924528352</v>
          </cell>
          <cell r="F17">
            <v>111.86788784133572</v>
          </cell>
          <cell r="G17">
            <v>100.68626219048757</v>
          </cell>
          <cell r="H17">
            <v>91.424132931584609</v>
          </cell>
          <cell r="I17">
            <v>83.014026943208137</v>
          </cell>
          <cell r="J17">
            <v>75.377566604702423</v>
          </cell>
          <cell r="K17">
            <v>68.443584252735832</v>
          </cell>
          <cell r="L17">
            <v>62.147458937326647</v>
          </cell>
          <cell r="M17">
            <v>56.430514189681944</v>
          </cell>
          <cell r="N17">
            <v>51.239471189373106</v>
          </cell>
          <cell r="O17">
            <v>46.525952234662675</v>
          </cell>
          <cell r="P17">
            <v>42.246029888596048</v>
          </cell>
          <cell r="Q17">
            <v>38.359817599144101</v>
          </cell>
          <cell r="R17">
            <v>34.831097978198834</v>
          </cell>
          <cell r="S17">
            <v>31.626985275184325</v>
          </cell>
          <cell r="T17">
            <v>28.717618899720112</v>
          </cell>
          <cell r="U17">
            <v>26.075885137134858</v>
          </cell>
          <cell r="V17">
            <v>23.677164463369817</v>
          </cell>
        </row>
        <row r="18">
          <cell r="B18" t="str">
            <v>Transfusion independent patients on Soliris or Biosimilar</v>
          </cell>
          <cell r="C18">
            <v>1351.2</v>
          </cell>
          <cell r="D18">
            <v>1216.1423630769279</v>
          </cell>
          <cell r="E18">
            <v>1094.5842564167619</v>
          </cell>
          <cell r="F18">
            <v>985.17635004846272</v>
          </cell>
          <cell r="G18">
            <v>894.54997760750484</v>
          </cell>
          <cell r="H18">
            <v>812.26032516739031</v>
          </cell>
          <cell r="I18">
            <v>737.54049785524205</v>
          </cell>
          <cell r="J18">
            <v>669.69414745753829</v>
          </cell>
          <cell r="K18">
            <v>608.08898283291921</v>
          </cell>
          <cell r="L18">
            <v>552.15087730211883</v>
          </cell>
          <cell r="M18">
            <v>501.35851809909695</v>
          </cell>
          <cell r="N18">
            <v>455.23854801916087</v>
          </cell>
          <cell r="O18">
            <v>413.36115398687826</v>
          </cell>
          <cell r="P18">
            <v>375.3360614316253</v>
          </cell>
          <cell r="Q18">
            <v>340.80889714053012</v>
          </cell>
          <cell r="R18">
            <v>309.4578866925728</v>
          </cell>
          <cell r="S18">
            <v>280.99085569572293</v>
          </cell>
          <cell r="T18">
            <v>255.14250688027337</v>
          </cell>
          <cell r="U18">
            <v>231.67194767235702</v>
          </cell>
          <cell r="V18">
            <v>210.36044520597684</v>
          </cell>
        </row>
        <row r="19">
          <cell r="B19" t="str">
            <v>% transfusion independent</v>
          </cell>
          <cell r="C19">
            <v>0.8</v>
          </cell>
          <cell r="D19">
            <v>0.8</v>
          </cell>
          <cell r="E19">
            <v>0.8</v>
          </cell>
          <cell r="F19">
            <v>0.8</v>
          </cell>
          <cell r="G19">
            <v>0.8</v>
          </cell>
          <cell r="H19">
            <v>0.8</v>
          </cell>
          <cell r="I19">
            <v>0.8</v>
          </cell>
          <cell r="J19">
            <v>0.8</v>
          </cell>
          <cell r="K19">
            <v>0.8</v>
          </cell>
          <cell r="L19">
            <v>0.8</v>
          </cell>
          <cell r="M19">
            <v>0.8</v>
          </cell>
          <cell r="N19">
            <v>0.8</v>
          </cell>
          <cell r="O19">
            <v>0.8</v>
          </cell>
          <cell r="P19">
            <v>0.8</v>
          </cell>
          <cell r="Q19">
            <v>0.8</v>
          </cell>
          <cell r="R19">
            <v>0.8</v>
          </cell>
          <cell r="S19">
            <v>0.8</v>
          </cell>
          <cell r="T19">
            <v>0.8</v>
          </cell>
          <cell r="U19">
            <v>0.8</v>
          </cell>
          <cell r="V19">
            <v>0.8</v>
          </cell>
        </row>
        <row r="21">
          <cell r="B21" t="str">
            <v>RA101495 Penetration</v>
          </cell>
        </row>
        <row r="22">
          <cell r="B22" t="str">
            <v>Soliris and RA101495 Naïve</v>
          </cell>
          <cell r="G22">
            <v>1427.060722907057</v>
          </cell>
          <cell r="H22">
            <v>1564.0046157864153</v>
          </cell>
          <cell r="I22">
            <v>1588.1701503735987</v>
          </cell>
          <cell r="J22">
            <v>1522.0723833251914</v>
          </cell>
          <cell r="K22">
            <v>1412.1844436722431</v>
          </cell>
          <cell r="L22">
            <v>1302.7216364754518</v>
          </cell>
          <cell r="M22">
            <v>1201.1173152040687</v>
          </cell>
          <cell r="N22">
            <v>1128.4782151630493</v>
          </cell>
          <cell r="O22">
            <v>1076.1418168005771</v>
          </cell>
          <cell r="P22">
            <v>1048.3542195114546</v>
          </cell>
          <cell r="Q22">
            <v>1116.4907000018661</v>
          </cell>
          <cell r="R22">
            <v>1241.409476923799</v>
          </cell>
          <cell r="S22">
            <v>1410.1849348619035</v>
          </cell>
          <cell r="T22">
            <v>1613.502188463739</v>
          </cell>
          <cell r="U22">
            <v>1780.0718678939511</v>
          </cell>
          <cell r="V22">
            <v>1915.5816890076901</v>
          </cell>
          <cell r="Z22" t="str">
            <v>Max penetration</v>
          </cell>
        </row>
        <row r="23">
          <cell r="B23" t="str">
            <v>% RA101495 penetration</v>
          </cell>
          <cell r="G23">
            <v>0</v>
          </cell>
          <cell r="H23">
            <v>0.05</v>
          </cell>
          <cell r="I23">
            <v>0.1</v>
          </cell>
          <cell r="J23">
            <v>0.14000000000000001</v>
          </cell>
          <cell r="K23">
            <v>0.17</v>
          </cell>
          <cell r="L23">
            <v>0.2</v>
          </cell>
          <cell r="M23">
            <v>0.22</v>
          </cell>
          <cell r="N23">
            <v>0.24</v>
          </cell>
          <cell r="O23">
            <v>0.25</v>
          </cell>
          <cell r="P23">
            <v>0.2</v>
          </cell>
          <cell r="Q23">
            <v>0.15</v>
          </cell>
          <cell r="R23">
            <v>0.1</v>
          </cell>
          <cell r="S23">
            <v>0.05</v>
          </cell>
          <cell r="T23">
            <v>0.05</v>
          </cell>
          <cell r="U23">
            <v>0.05</v>
          </cell>
          <cell r="V23">
            <v>0.05</v>
          </cell>
          <cell r="Z23">
            <v>0.25</v>
          </cell>
        </row>
        <row r="24">
          <cell r="B24" t="str">
            <v xml:space="preserve"> New RA101495 patients</v>
          </cell>
          <cell r="G24">
            <v>0</v>
          </cell>
          <cell r="H24">
            <v>78.20023078932077</v>
          </cell>
          <cell r="I24">
            <v>158.81701503735988</v>
          </cell>
          <cell r="J24">
            <v>213.09013366552682</v>
          </cell>
          <cell r="K24">
            <v>240.07135542428134</v>
          </cell>
          <cell r="L24">
            <v>260.54432729509034</v>
          </cell>
          <cell r="M24">
            <v>264.24580934489512</v>
          </cell>
          <cell r="N24">
            <v>270.83477163913182</v>
          </cell>
          <cell r="O24">
            <v>269.03545420014427</v>
          </cell>
          <cell r="P24">
            <v>209.67084390229093</v>
          </cell>
          <cell r="Q24">
            <v>167.47360500027992</v>
          </cell>
          <cell r="R24">
            <v>124.14094769237991</v>
          </cell>
          <cell r="S24">
            <v>70.509246743095176</v>
          </cell>
          <cell r="T24">
            <v>80.675109423186953</v>
          </cell>
          <cell r="U24">
            <v>89.00359339469756</v>
          </cell>
          <cell r="V24">
            <v>95.779084450384516</v>
          </cell>
        </row>
        <row r="26">
          <cell r="B26" t="str">
            <v>Soliris Switch Transfusion Independent</v>
          </cell>
          <cell r="G26">
            <v>894.54997760750484</v>
          </cell>
          <cell r="H26">
            <v>812.26032516739031</v>
          </cell>
          <cell r="I26">
            <v>737.54049785524205</v>
          </cell>
          <cell r="J26">
            <v>669.69414745753829</v>
          </cell>
          <cell r="K26">
            <v>608.08898283291921</v>
          </cell>
          <cell r="L26">
            <v>552.15087730211883</v>
          </cell>
          <cell r="M26">
            <v>501.35851809909695</v>
          </cell>
          <cell r="N26">
            <v>455.23854801916087</v>
          </cell>
          <cell r="O26">
            <v>413.36115398687826</v>
          </cell>
          <cell r="P26">
            <v>375.3360614316253</v>
          </cell>
          <cell r="Q26">
            <v>340.80889714053012</v>
          </cell>
          <cell r="R26">
            <v>309.4578866925728</v>
          </cell>
          <cell r="S26">
            <v>280.99085569572293</v>
          </cell>
          <cell r="T26">
            <v>255.14250688027337</v>
          </cell>
          <cell r="U26">
            <v>231.67194767235702</v>
          </cell>
          <cell r="V26">
            <v>210.36044520597684</v>
          </cell>
          <cell r="Z26" t="str">
            <v>Max penetration</v>
          </cell>
        </row>
        <row r="27">
          <cell r="B27" t="str">
            <v>% RA101495 capture</v>
          </cell>
          <cell r="G27">
            <v>0</v>
          </cell>
          <cell r="H27">
            <v>0.03</v>
          </cell>
          <cell r="I27">
            <v>0.06</v>
          </cell>
          <cell r="J27">
            <v>0.09</v>
          </cell>
          <cell r="K27">
            <v>0.11</v>
          </cell>
          <cell r="L27">
            <v>0.13</v>
          </cell>
          <cell r="M27">
            <v>0.14000000000000001</v>
          </cell>
          <cell r="N27">
            <v>0.15</v>
          </cell>
          <cell r="O27">
            <v>0.16</v>
          </cell>
          <cell r="P27">
            <v>0.12</v>
          </cell>
          <cell r="Q27">
            <v>0.08</v>
          </cell>
          <cell r="R27">
            <v>0.04</v>
          </cell>
          <cell r="S27">
            <v>0.03</v>
          </cell>
          <cell r="T27">
            <v>0.02</v>
          </cell>
          <cell r="U27">
            <v>0.02</v>
          </cell>
          <cell r="V27">
            <v>0.02</v>
          </cell>
          <cell r="Z27">
            <v>0.16</v>
          </cell>
        </row>
        <row r="28">
          <cell r="B28" t="str">
            <v>New RA101495 patients</v>
          </cell>
          <cell r="G28">
            <v>0</v>
          </cell>
          <cell r="H28">
            <v>24.367809755021707</v>
          </cell>
          <cell r="I28">
            <v>44.252429871314519</v>
          </cell>
          <cell r="J28">
            <v>60.272473271178441</v>
          </cell>
          <cell r="K28">
            <v>66.889788111621115</v>
          </cell>
          <cell r="L28">
            <v>71.779614049275452</v>
          </cell>
          <cell r="M28">
            <v>70.190192533873585</v>
          </cell>
          <cell r="N28">
            <v>68.285782202874131</v>
          </cell>
          <cell r="O28">
            <v>66.137784637900523</v>
          </cell>
          <cell r="P28">
            <v>45.040327371795037</v>
          </cell>
          <cell r="Q28">
            <v>27.264711771242411</v>
          </cell>
          <cell r="R28">
            <v>12.378315467702912</v>
          </cell>
          <cell r="S28">
            <v>8.4297256708716883</v>
          </cell>
          <cell r="T28">
            <v>5.1028501376054676</v>
          </cell>
          <cell r="U28">
            <v>4.6334389534471407</v>
          </cell>
          <cell r="V28">
            <v>4.2072089041195371</v>
          </cell>
        </row>
        <row r="30">
          <cell r="B30" t="str">
            <v>Soliris Switch Transfusion Dependent</v>
          </cell>
          <cell r="G30">
            <v>223.63749440187621</v>
          </cell>
          <cell r="H30">
            <v>203.06508129184749</v>
          </cell>
          <cell r="I30">
            <v>184.38512446381048</v>
          </cell>
          <cell r="J30">
            <v>167.42353686438457</v>
          </cell>
          <cell r="K30">
            <v>152.02224570822978</v>
          </cell>
          <cell r="L30">
            <v>138.03771932552968</v>
          </cell>
          <cell r="M30">
            <v>125.33962952477418</v>
          </cell>
          <cell r="N30">
            <v>113.8096370047902</v>
          </cell>
          <cell r="O30">
            <v>103.34028849671955</v>
          </cell>
          <cell r="P30">
            <v>93.83401535790631</v>
          </cell>
          <cell r="Q30">
            <v>85.202224285132502</v>
          </cell>
          <cell r="R30">
            <v>77.364471673143157</v>
          </cell>
          <cell r="S30">
            <v>70.247713923930746</v>
          </cell>
          <cell r="T30">
            <v>63.785626720068336</v>
          </cell>
          <cell r="U30">
            <v>57.917986918089241</v>
          </cell>
          <cell r="V30">
            <v>52.590111301494204</v>
          </cell>
          <cell r="Z30" t="str">
            <v>Max penetration</v>
          </cell>
        </row>
        <row r="31">
          <cell r="B31" t="str">
            <v>% RA101495 capture</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Z31">
            <v>0</v>
          </cell>
        </row>
        <row r="32">
          <cell r="B32" t="str">
            <v>New RA101495 patients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row>
        <row r="34">
          <cell r="B34" t="str">
            <v>RA101495 patients</v>
          </cell>
          <cell r="X34">
            <v>22.5</v>
          </cell>
        </row>
        <row r="35">
          <cell r="B35" t="str">
            <v>Continuing patients on treatment</v>
          </cell>
          <cell r="G35">
            <v>0</v>
          </cell>
          <cell r="H35">
            <v>0</v>
          </cell>
          <cell r="I35">
            <v>92.311236489908239</v>
          </cell>
          <cell r="J35">
            <v>257.53460197463266</v>
          </cell>
          <cell r="K35">
            <v>454.62937384248721</v>
          </cell>
          <cell r="L35">
            <v>644.51482199472684</v>
          </cell>
          <cell r="M35">
            <v>821.14855302565798</v>
          </cell>
          <cell r="N35">
            <v>966.12272964167494</v>
          </cell>
          <cell r="O35">
            <v>1087.767909467562</v>
          </cell>
          <cell r="P35">
            <v>1182.7479216229658</v>
          </cell>
          <cell r="Q35">
            <v>1187.2658706612797</v>
          </cell>
          <cell r="R35">
            <v>1136.9498403300067</v>
          </cell>
          <cell r="S35">
            <v>1043.7967075113802</v>
          </cell>
          <cell r="T35">
            <v>916.52040825678819</v>
          </cell>
          <cell r="U35">
            <v>819.58169429271163</v>
          </cell>
          <cell r="V35">
            <v>748.1345014904266</v>
          </cell>
          <cell r="X35">
            <v>24.5</v>
          </cell>
        </row>
        <row r="36">
          <cell r="B36" t="str">
            <v>% Discontinuation</v>
          </cell>
          <cell r="D36">
            <v>0.10789359317458851</v>
          </cell>
          <cell r="E36">
            <v>0.10789359317459228</v>
          </cell>
          <cell r="F36">
            <v>0.10789359317458831</v>
          </cell>
          <cell r="G36">
            <v>0.1</v>
          </cell>
          <cell r="H36">
            <v>0.1</v>
          </cell>
          <cell r="I36">
            <v>0.1</v>
          </cell>
          <cell r="J36">
            <v>0.1</v>
          </cell>
          <cell r="K36">
            <v>0.1</v>
          </cell>
          <cell r="L36">
            <v>0.1</v>
          </cell>
          <cell r="M36">
            <v>0.1</v>
          </cell>
          <cell r="N36">
            <v>0.1</v>
          </cell>
          <cell r="O36">
            <v>0.1</v>
          </cell>
          <cell r="P36">
            <v>0.1</v>
          </cell>
          <cell r="Q36">
            <v>0.1</v>
          </cell>
          <cell r="R36">
            <v>0.1</v>
          </cell>
          <cell r="S36">
            <v>0.1</v>
          </cell>
          <cell r="T36">
            <v>0.1</v>
          </cell>
          <cell r="U36">
            <v>0.1</v>
          </cell>
          <cell r="V36">
            <v>0.1</v>
          </cell>
        </row>
        <row r="37">
          <cell r="B37" t="str">
            <v>New patients</v>
          </cell>
          <cell r="G37">
            <v>0</v>
          </cell>
          <cell r="H37">
            <v>102.56804054434248</v>
          </cell>
          <cell r="I37">
            <v>203.0694449086744</v>
          </cell>
          <cell r="J37">
            <v>273.36260693670528</v>
          </cell>
          <cell r="K37">
            <v>306.96114353590247</v>
          </cell>
          <cell r="L37">
            <v>332.32394134436578</v>
          </cell>
          <cell r="M37">
            <v>334.43600187876871</v>
          </cell>
          <cell r="N37">
            <v>339.12055384200596</v>
          </cell>
          <cell r="O37">
            <v>335.17323883804477</v>
          </cell>
          <cell r="P37">
            <v>254.71117127408596</v>
          </cell>
          <cell r="Q37">
            <v>194.73831677152234</v>
          </cell>
          <cell r="R37">
            <v>136.51926316008283</v>
          </cell>
          <cell r="S37">
            <v>78.938972413966866</v>
          </cell>
          <cell r="T37">
            <v>85.777959560792425</v>
          </cell>
          <cell r="U37">
            <v>93.6370323481447</v>
          </cell>
          <cell r="V37">
            <v>99.986293354504056</v>
          </cell>
        </row>
        <row r="38">
          <cell r="B38" t="str">
            <v>Total patients on treatment (end of period)</v>
          </cell>
          <cell r="G38">
            <v>0</v>
          </cell>
          <cell r="H38">
            <v>102.56804054434248</v>
          </cell>
          <cell r="I38">
            <v>286.14955774959185</v>
          </cell>
          <cell r="J38">
            <v>505.14374871387469</v>
          </cell>
          <cell r="K38">
            <v>716.12757999414089</v>
          </cell>
          <cell r="L38">
            <v>912.38728113961997</v>
          </cell>
          <cell r="M38">
            <v>1073.4696996018611</v>
          </cell>
          <cell r="N38">
            <v>1208.6310105195134</v>
          </cell>
          <cell r="O38">
            <v>1314.1643573588508</v>
          </cell>
          <cell r="P38">
            <v>1319.1843007347552</v>
          </cell>
          <cell r="Q38">
            <v>1263.2776003666741</v>
          </cell>
          <cell r="R38">
            <v>1159.774119457089</v>
          </cell>
          <cell r="S38">
            <v>1018.3560091742091</v>
          </cell>
          <cell r="T38">
            <v>910.64632699190179</v>
          </cell>
          <cell r="U38">
            <v>831.26055721158514</v>
          </cell>
          <cell r="V38">
            <v>773.30734469588799</v>
          </cell>
        </row>
        <row r="39">
          <cell r="B39" t="str">
            <v>% RA101495 penetration treatment addressable PNH</v>
          </cell>
          <cell r="G39">
            <v>0</v>
          </cell>
          <cell r="H39">
            <v>3.8240378461720112E-2</v>
          </cell>
          <cell r="I39">
            <v>0.10574384062035312</v>
          </cell>
          <cell r="J39">
            <v>0.18502433915547498</v>
          </cell>
          <cell r="K39">
            <v>0.25998970829298579</v>
          </cell>
          <cell r="L39">
            <v>0.32831963577520201</v>
          </cell>
          <cell r="M39">
            <v>0.3828770217415281</v>
          </cell>
          <cell r="N39">
            <v>0.42728251745247647</v>
          </cell>
          <cell r="O39">
            <v>0.46049291517390439</v>
          </cell>
          <cell r="P39">
            <v>0.45817419018598654</v>
          </cell>
          <cell r="Q39">
            <v>0.43488639381846705</v>
          </cell>
          <cell r="R39">
            <v>0.39573304407978838</v>
          </cell>
          <cell r="S39">
            <v>0.34441369416265333</v>
          </cell>
          <cell r="T39">
            <v>0.30526878544039665</v>
          </cell>
          <cell r="U39">
            <v>0.27619875111029946</v>
          </cell>
          <cell r="V39">
            <v>0.25467631043538441</v>
          </cell>
        </row>
        <row r="41">
          <cell r="B41" t="str">
            <v>Cost per dose</v>
          </cell>
          <cell r="H41">
            <v>1166.6666666666667</v>
          </cell>
          <cell r="I41">
            <v>1178.3333333333333</v>
          </cell>
          <cell r="J41">
            <v>1190.1166666666666</v>
          </cell>
          <cell r="K41">
            <v>1202.0178333333336</v>
          </cell>
          <cell r="L41">
            <v>1214.0380116666668</v>
          </cell>
          <cell r="M41">
            <v>1226.1783917833334</v>
          </cell>
          <cell r="N41">
            <v>1238.4401757011665</v>
          </cell>
          <cell r="O41">
            <v>1250.8245774581781</v>
          </cell>
          <cell r="P41">
            <v>1263.3328232327599</v>
          </cell>
          <cell r="Q41">
            <v>1275.9661514650875</v>
          </cell>
          <cell r="R41">
            <v>1288.7258129797383</v>
          </cell>
          <cell r="S41">
            <v>1301.6130711095357</v>
          </cell>
          <cell r="T41">
            <v>1314.6292018206309</v>
          </cell>
          <cell r="U41">
            <v>1327.7754938388375</v>
          </cell>
          <cell r="V41">
            <v>1341.0532487772257</v>
          </cell>
        </row>
        <row r="42">
          <cell r="B42" t="str">
            <v>Dosing frequency (days)</v>
          </cell>
          <cell r="H42">
            <v>1</v>
          </cell>
          <cell r="I42">
            <v>1</v>
          </cell>
          <cell r="J42">
            <v>1</v>
          </cell>
          <cell r="K42">
            <v>1</v>
          </cell>
          <cell r="L42">
            <v>1</v>
          </cell>
          <cell r="M42">
            <v>1</v>
          </cell>
          <cell r="N42">
            <v>1</v>
          </cell>
          <cell r="O42">
            <v>1</v>
          </cell>
          <cell r="P42">
            <v>1</v>
          </cell>
          <cell r="Q42">
            <v>1</v>
          </cell>
          <cell r="R42">
            <v>1</v>
          </cell>
          <cell r="S42">
            <v>1</v>
          </cell>
          <cell r="T42">
            <v>1</v>
          </cell>
          <cell r="U42">
            <v>1</v>
          </cell>
          <cell r="V42">
            <v>1</v>
          </cell>
        </row>
        <row r="43">
          <cell r="B43" t="str">
            <v>Days per Month</v>
          </cell>
          <cell r="H43">
            <v>30</v>
          </cell>
          <cell r="I43">
            <v>30</v>
          </cell>
          <cell r="J43">
            <v>30</v>
          </cell>
          <cell r="K43">
            <v>30</v>
          </cell>
          <cell r="L43">
            <v>30</v>
          </cell>
          <cell r="M43">
            <v>30</v>
          </cell>
          <cell r="N43">
            <v>30</v>
          </cell>
          <cell r="O43">
            <v>30</v>
          </cell>
          <cell r="P43">
            <v>30</v>
          </cell>
          <cell r="Q43">
            <v>30</v>
          </cell>
          <cell r="R43">
            <v>30</v>
          </cell>
          <cell r="S43">
            <v>30</v>
          </cell>
          <cell r="T43">
            <v>30</v>
          </cell>
          <cell r="U43">
            <v>30</v>
          </cell>
          <cell r="V43">
            <v>30</v>
          </cell>
        </row>
        <row r="44">
          <cell r="B44" t="str">
            <v>Gross Monthly Cost</v>
          </cell>
          <cell r="H44">
            <v>35000</v>
          </cell>
          <cell r="I44">
            <v>35350</v>
          </cell>
          <cell r="J44">
            <v>35703.5</v>
          </cell>
          <cell r="K44">
            <v>36060.535000000003</v>
          </cell>
          <cell r="L44">
            <v>36421.140350000001</v>
          </cell>
          <cell r="M44">
            <v>36785.351753499999</v>
          </cell>
          <cell r="N44">
            <v>37153.205271034996</v>
          </cell>
          <cell r="O44">
            <v>37524.737323745343</v>
          </cell>
          <cell r="P44">
            <v>37899.9846969828</v>
          </cell>
          <cell r="Q44">
            <v>38278.984543952625</v>
          </cell>
          <cell r="R44">
            <v>38661.774389392151</v>
          </cell>
          <cell r="S44">
            <v>39048.39213328607</v>
          </cell>
          <cell r="T44">
            <v>39438.87605461893</v>
          </cell>
          <cell r="U44">
            <v>39833.264815165123</v>
          </cell>
          <cell r="V44">
            <v>40231.597463316772</v>
          </cell>
        </row>
        <row r="45">
          <cell r="B45" t="str">
            <v>% Growth</v>
          </cell>
          <cell r="H45">
            <v>0.01</v>
          </cell>
          <cell r="I45">
            <v>0.01</v>
          </cell>
          <cell r="J45">
            <v>0.01</v>
          </cell>
          <cell r="K45">
            <v>0.01</v>
          </cell>
          <cell r="L45">
            <v>0.01</v>
          </cell>
          <cell r="M45">
            <v>0.01</v>
          </cell>
          <cell r="N45">
            <v>0.01</v>
          </cell>
          <cell r="O45">
            <v>0.01</v>
          </cell>
          <cell r="P45">
            <v>0.01</v>
          </cell>
          <cell r="Q45">
            <v>0.01</v>
          </cell>
          <cell r="R45">
            <v>0.01</v>
          </cell>
          <cell r="S45">
            <v>0.01</v>
          </cell>
          <cell r="T45">
            <v>0.01</v>
          </cell>
          <cell r="U45">
            <v>0.01</v>
          </cell>
          <cell r="V45">
            <v>0.01</v>
          </cell>
        </row>
        <row r="46">
          <cell r="B46" t="str">
            <v>% Discount</v>
          </cell>
          <cell r="H46">
            <v>0.3</v>
          </cell>
          <cell r="I46">
            <v>0.3</v>
          </cell>
          <cell r="J46">
            <v>0.3</v>
          </cell>
          <cell r="K46">
            <v>0.3</v>
          </cell>
          <cell r="L46">
            <v>0.3</v>
          </cell>
          <cell r="M46">
            <v>0.3</v>
          </cell>
          <cell r="N46">
            <v>0.3</v>
          </cell>
          <cell r="O46">
            <v>0.3</v>
          </cell>
          <cell r="P46">
            <v>0.3</v>
          </cell>
          <cell r="Q46">
            <v>0.3</v>
          </cell>
          <cell r="R46">
            <v>0.3</v>
          </cell>
          <cell r="S46">
            <v>0.3</v>
          </cell>
          <cell r="T46">
            <v>0.3</v>
          </cell>
          <cell r="U46">
            <v>0.3</v>
          </cell>
          <cell r="V46">
            <v>0.3</v>
          </cell>
        </row>
        <row r="47">
          <cell r="B47" t="str">
            <v>Net Monthly Cost</v>
          </cell>
          <cell r="H47">
            <v>24500</v>
          </cell>
          <cell r="I47">
            <v>24745</v>
          </cell>
          <cell r="J47">
            <v>24992.449999999997</v>
          </cell>
          <cell r="K47">
            <v>25242.374500000002</v>
          </cell>
          <cell r="L47">
            <v>25494.798244999998</v>
          </cell>
          <cell r="M47">
            <v>25749.746227449999</v>
          </cell>
          <cell r="N47">
            <v>26007.243689724495</v>
          </cell>
          <cell r="O47">
            <v>26267.316126621739</v>
          </cell>
          <cell r="P47">
            <v>26529.989287887958</v>
          </cell>
          <cell r="Q47">
            <v>26795.289180766835</v>
          </cell>
          <cell r="R47">
            <v>27063.242072574503</v>
          </cell>
          <cell r="S47">
            <v>27333.874493300249</v>
          </cell>
          <cell r="T47">
            <v>27607.213238233249</v>
          </cell>
          <cell r="U47">
            <v>27883.285370615584</v>
          </cell>
          <cell r="V47">
            <v>28162.118224321737</v>
          </cell>
        </row>
        <row r="48">
          <cell r="B48" t="str">
            <v>Duration of therapy, average (months)</v>
          </cell>
          <cell r="H48">
            <v>3</v>
          </cell>
          <cell r="I48">
            <v>6</v>
          </cell>
          <cell r="J48">
            <v>8</v>
          </cell>
          <cell r="K48">
            <v>9</v>
          </cell>
          <cell r="L48">
            <v>10</v>
          </cell>
          <cell r="M48">
            <v>11</v>
          </cell>
          <cell r="N48">
            <v>11.5</v>
          </cell>
          <cell r="O48">
            <v>11.5</v>
          </cell>
          <cell r="P48">
            <v>11.5</v>
          </cell>
          <cell r="Q48">
            <v>11.5</v>
          </cell>
          <cell r="R48">
            <v>11.5</v>
          </cell>
          <cell r="S48">
            <v>11.5</v>
          </cell>
          <cell r="T48">
            <v>11.5</v>
          </cell>
          <cell r="U48">
            <v>11.5</v>
          </cell>
          <cell r="V48">
            <v>11.5</v>
          </cell>
        </row>
        <row r="49">
          <cell r="B49" t="str">
            <v>Compliance Rate</v>
          </cell>
          <cell r="H49">
            <v>0.85</v>
          </cell>
          <cell r="I49">
            <v>0.85</v>
          </cell>
          <cell r="J49">
            <v>0.85</v>
          </cell>
          <cell r="K49">
            <v>0.85</v>
          </cell>
          <cell r="L49">
            <v>0.85</v>
          </cell>
          <cell r="M49">
            <v>0.85</v>
          </cell>
          <cell r="N49">
            <v>0.85</v>
          </cell>
          <cell r="O49">
            <v>0.85</v>
          </cell>
          <cell r="P49">
            <v>0.85</v>
          </cell>
          <cell r="Q49">
            <v>0.85</v>
          </cell>
          <cell r="R49">
            <v>0.85</v>
          </cell>
          <cell r="S49">
            <v>0.85</v>
          </cell>
          <cell r="T49">
            <v>0.85</v>
          </cell>
          <cell r="U49">
            <v>0.85</v>
          </cell>
          <cell r="V49">
            <v>0.85</v>
          </cell>
        </row>
        <row r="50">
          <cell r="B50" t="str">
            <v>Annual Cost Per Patient</v>
          </cell>
          <cell r="H50">
            <v>62475</v>
          </cell>
          <cell r="I50">
            <v>126199.5</v>
          </cell>
          <cell r="J50">
            <v>169948.65999999997</v>
          </cell>
          <cell r="K50">
            <v>193104.16492500002</v>
          </cell>
          <cell r="L50">
            <v>216705.78508249999</v>
          </cell>
          <cell r="M50">
            <v>240760.12722665753</v>
          </cell>
          <cell r="N50">
            <v>254220.80706705694</v>
          </cell>
          <cell r="O50">
            <v>256763.01513772749</v>
          </cell>
          <cell r="P50">
            <v>259330.64528910478</v>
          </cell>
          <cell r="Q50">
            <v>261923.95174199581</v>
          </cell>
          <cell r="R50">
            <v>264543.19125941576</v>
          </cell>
          <cell r="S50">
            <v>267188.62317200989</v>
          </cell>
          <cell r="T50">
            <v>269860.50940372999</v>
          </cell>
          <cell r="U50">
            <v>272559.11449776735</v>
          </cell>
          <cell r="V50">
            <v>275284.70564274496</v>
          </cell>
        </row>
        <row r="52">
          <cell r="B52" t="str">
            <v>Probability-adjusted US RA101495 Sales ($mn)</v>
          </cell>
          <cell r="H52">
            <v>4.4855568331054574</v>
          </cell>
          <cell r="I52">
            <v>25.278351779253732</v>
          </cell>
          <cell r="J52">
            <v>60.093952240909793</v>
          </cell>
          <cell r="K52">
            <v>96.801052820170796</v>
          </cell>
          <cell r="L52">
            <v>138.40372144105427</v>
          </cell>
          <cell r="M52">
            <v>180.91409101507412</v>
          </cell>
          <cell r="N52">
            <v>215.08140565838031</v>
          </cell>
          <cell r="O52">
            <v>236.20016194739472</v>
          </cell>
          <cell r="P52">
            <v>239.47344117536034</v>
          </cell>
          <cell r="Q52">
            <v>231.6178628646295</v>
          </cell>
          <cell r="R52">
            <v>214.76724269088001</v>
          </cell>
          <cell r="S52">
            <v>190.46519799313972</v>
          </cell>
          <cell r="T52">
            <v>172.02323718206918</v>
          </cell>
          <cell r="U52">
            <v>158.59734897335721</v>
          </cell>
          <cell r="V52">
            <v>149.01577932918616</v>
          </cell>
        </row>
        <row r="53">
          <cell r="B53" t="str">
            <v>% Growth</v>
          </cell>
          <cell r="I53">
            <v>4.6354991631558331</v>
          </cell>
          <cell r="J53">
            <v>1.3772891826843581</v>
          </cell>
          <cell r="K53">
            <v>0.6108285311657724</v>
          </cell>
          <cell r="L53">
            <v>0.42977496017702999</v>
          </cell>
          <cell r="M53">
            <v>0.30714759062403463</v>
          </cell>
          <cell r="N53">
            <v>0.18885933346374495</v>
          </cell>
          <cell r="O53">
            <v>9.8189595815446395E-2</v>
          </cell>
          <cell r="P53">
            <v>1.3858073597318832E-2</v>
          </cell>
          <cell r="Q53">
            <v>-3.2803547116435294E-2</v>
          </cell>
          <cell r="R53">
            <v>-7.2751816139491554E-2</v>
          </cell>
          <cell r="S53">
            <v>-0.11315526703818068</v>
          </cell>
          <cell r="T53">
            <v>-9.682588213167842E-2</v>
          </cell>
          <cell r="U53">
            <v>-7.8046945451340499E-2</v>
          </cell>
          <cell r="V53">
            <v>-6.0414437606902682E-2</v>
          </cell>
        </row>
        <row r="55">
          <cell r="H55" t="str">
            <v>EMEA Filing</v>
          </cell>
          <cell r="I55" t="str">
            <v>EU Launch</v>
          </cell>
        </row>
        <row r="56">
          <cell r="B56" t="str">
            <v>PNH, EU Revenue Model</v>
          </cell>
          <cell r="C56" t="str">
            <v>2016E</v>
          </cell>
          <cell r="D56" t="str">
            <v>2017E</v>
          </cell>
          <cell r="E56" t="str">
            <v>2018E</v>
          </cell>
          <cell r="F56" t="str">
            <v>2019E</v>
          </cell>
          <cell r="G56" t="str">
            <v>2020E</v>
          </cell>
          <cell r="H56" t="str">
            <v>2021E</v>
          </cell>
          <cell r="I56" t="str">
            <v>2022E</v>
          </cell>
          <cell r="J56" t="str">
            <v>2023E</v>
          </cell>
          <cell r="K56" t="str">
            <v>2024E</v>
          </cell>
          <cell r="L56" t="str">
            <v>2025E</v>
          </cell>
          <cell r="M56" t="str">
            <v>2026E</v>
          </cell>
          <cell r="N56" t="str">
            <v>2027E</v>
          </cell>
          <cell r="O56" t="str">
            <v>2028E</v>
          </cell>
          <cell r="P56" t="str">
            <v>2029E</v>
          </cell>
          <cell r="Q56" t="str">
            <v>2030E</v>
          </cell>
          <cell r="R56" t="str">
            <v>2031E</v>
          </cell>
          <cell r="S56" t="str">
            <v>2032E</v>
          </cell>
          <cell r="T56" t="str">
            <v>2033E</v>
          </cell>
          <cell r="U56" t="str">
            <v>2034E</v>
          </cell>
          <cell r="V56" t="str">
            <v>2035E</v>
          </cell>
        </row>
        <row r="57">
          <cell r="B57" t="str">
            <v>EU Population (000’s)</v>
          </cell>
          <cell r="C57">
            <v>434709.97100000002</v>
          </cell>
          <cell r="D57">
            <v>435144.68097099999</v>
          </cell>
          <cell r="E57">
            <v>435579.82565197092</v>
          </cell>
          <cell r="F57">
            <v>436015.40547762287</v>
          </cell>
          <cell r="G57">
            <v>436451.42088310042</v>
          </cell>
          <cell r="H57">
            <v>436887.87230398349</v>
          </cell>
          <cell r="I57">
            <v>437324.76017628744</v>
          </cell>
          <cell r="J57">
            <v>437762.08493646368</v>
          </cell>
          <cell r="K57">
            <v>438199.84702140011</v>
          </cell>
          <cell r="L57">
            <v>438638.04686842149</v>
          </cell>
          <cell r="M57">
            <v>439076.68491528986</v>
          </cell>
          <cell r="N57">
            <v>439515.76160020509</v>
          </cell>
          <cell r="O57">
            <v>439955.27736180526</v>
          </cell>
          <cell r="P57">
            <v>440395.23263916699</v>
          </cell>
          <cell r="Q57">
            <v>440835.62787180609</v>
          </cell>
          <cell r="R57">
            <v>441276.46349967783</v>
          </cell>
          <cell r="S57">
            <v>441717.73996317748</v>
          </cell>
          <cell r="T57">
            <v>442159.45770314062</v>
          </cell>
          <cell r="U57">
            <v>442601.61716084374</v>
          </cell>
          <cell r="V57">
            <v>443044.21877800452</v>
          </cell>
        </row>
        <row r="58">
          <cell r="B58" t="str">
            <v>% Growth y/y</v>
          </cell>
          <cell r="C58">
            <v>1E-3</v>
          </cell>
          <cell r="D58">
            <v>1E-3</v>
          </cell>
          <cell r="E58">
            <v>1E-3</v>
          </cell>
          <cell r="F58">
            <v>1E-3</v>
          </cell>
          <cell r="G58">
            <v>1E-3</v>
          </cell>
          <cell r="H58">
            <v>1E-3</v>
          </cell>
          <cell r="I58">
            <v>1E-3</v>
          </cell>
          <cell r="J58">
            <v>1E-3</v>
          </cell>
          <cell r="K58">
            <v>1E-3</v>
          </cell>
          <cell r="L58">
            <v>1E-3</v>
          </cell>
          <cell r="M58">
            <v>1E-3</v>
          </cell>
          <cell r="N58">
            <v>1E-3</v>
          </cell>
          <cell r="O58">
            <v>1E-3</v>
          </cell>
          <cell r="P58">
            <v>1E-3</v>
          </cell>
          <cell r="Q58">
            <v>1E-3</v>
          </cell>
          <cell r="R58">
            <v>1E-3</v>
          </cell>
          <cell r="S58">
            <v>1E-3</v>
          </cell>
          <cell r="T58">
            <v>1E-3</v>
          </cell>
          <cell r="U58">
            <v>1E-3</v>
          </cell>
          <cell r="V58">
            <v>1E-3</v>
          </cell>
        </row>
        <row r="59">
          <cell r="B59" t="str">
            <v>Prevalence of PNH- Population</v>
          </cell>
          <cell r="C59">
            <v>6911.8885389000006</v>
          </cell>
          <cell r="D59">
            <v>6918.8004274389004</v>
          </cell>
          <cell r="E59">
            <v>6925.7192278663379</v>
          </cell>
          <cell r="F59">
            <v>6932.6449470942034</v>
          </cell>
          <cell r="G59">
            <v>6939.5775920412971</v>
          </cell>
          <cell r="H59">
            <v>6946.5171696333373</v>
          </cell>
          <cell r="I59">
            <v>6953.4636868029702</v>
          </cell>
          <cell r="J59">
            <v>6960.4171504897722</v>
          </cell>
          <cell r="K59">
            <v>6967.377567640262</v>
          </cell>
          <cell r="L59">
            <v>6974.3449452079012</v>
          </cell>
          <cell r="M59">
            <v>6981.3192901531083</v>
          </cell>
          <cell r="N59">
            <v>6988.3006094432612</v>
          </cell>
          <cell r="O59">
            <v>6995.2889100527036</v>
          </cell>
          <cell r="P59">
            <v>7002.284198962755</v>
          </cell>
          <cell r="Q59">
            <v>7009.2864831617171</v>
          </cell>
          <cell r="R59">
            <v>7016.2957696448784</v>
          </cell>
          <cell r="S59">
            <v>7023.3120654145214</v>
          </cell>
          <cell r="T59">
            <v>7030.3353774799361</v>
          </cell>
          <cell r="U59">
            <v>7037.365712857415</v>
          </cell>
          <cell r="V59">
            <v>7044.4030785702716</v>
          </cell>
        </row>
        <row r="60">
          <cell r="B60" t="str">
            <v xml:space="preserve">% PNH prevalence in population </v>
          </cell>
          <cell r="C60">
            <v>1.59E-5</v>
          </cell>
          <cell r="D60">
            <v>1.59E-5</v>
          </cell>
          <cell r="E60">
            <v>1.59E-5</v>
          </cell>
          <cell r="F60">
            <v>1.59E-5</v>
          </cell>
          <cell r="G60">
            <v>1.59E-5</v>
          </cell>
          <cell r="H60">
            <v>1.59E-5</v>
          </cell>
          <cell r="I60">
            <v>1.59E-5</v>
          </cell>
          <cell r="J60">
            <v>1.59E-5</v>
          </cell>
          <cell r="K60">
            <v>1.59E-5</v>
          </cell>
          <cell r="L60">
            <v>1.59E-5</v>
          </cell>
          <cell r="M60">
            <v>1.59E-5</v>
          </cell>
          <cell r="N60">
            <v>1.59E-5</v>
          </cell>
          <cell r="O60">
            <v>1.59E-5</v>
          </cell>
          <cell r="P60">
            <v>1.59E-5</v>
          </cell>
          <cell r="Q60">
            <v>1.59E-5</v>
          </cell>
          <cell r="R60">
            <v>1.59E-5</v>
          </cell>
          <cell r="S60">
            <v>1.59E-5</v>
          </cell>
          <cell r="T60">
            <v>1.59E-5</v>
          </cell>
          <cell r="U60">
            <v>1.59E-5</v>
          </cell>
          <cell r="V60">
            <v>1.59E-5</v>
          </cell>
        </row>
        <row r="61">
          <cell r="B61" t="str">
            <v>Incidence of PNH- Population</v>
          </cell>
          <cell r="C61">
            <v>565.12296230000004</v>
          </cell>
          <cell r="D61">
            <v>565.68808526229998</v>
          </cell>
          <cell r="E61">
            <v>566.25377334756217</v>
          </cell>
          <cell r="F61">
            <v>566.82002712090969</v>
          </cell>
          <cell r="G61">
            <v>567.3868471480306</v>
          </cell>
          <cell r="H61">
            <v>567.95423399517847</v>
          </cell>
          <cell r="I61">
            <v>568.52218822917371</v>
          </cell>
          <cell r="J61">
            <v>569.09071041740276</v>
          </cell>
          <cell r="K61">
            <v>569.65980112782017</v>
          </cell>
          <cell r="L61">
            <v>570.22946092894801</v>
          </cell>
          <cell r="M61">
            <v>570.7996903898769</v>
          </cell>
          <cell r="N61">
            <v>571.37049008026668</v>
          </cell>
          <cell r="O61">
            <v>571.94186057034688</v>
          </cell>
          <cell r="P61">
            <v>572.51380243091705</v>
          </cell>
          <cell r="Q61">
            <v>573.08631623334793</v>
          </cell>
          <cell r="R61">
            <v>573.65940254958127</v>
          </cell>
          <cell r="S61">
            <v>574.2330619521307</v>
          </cell>
          <cell r="T61">
            <v>574.8072950140828</v>
          </cell>
          <cell r="U61">
            <v>575.38210230909692</v>
          </cell>
          <cell r="V61">
            <v>575.95748441140597</v>
          </cell>
        </row>
        <row r="62">
          <cell r="B62" t="str">
            <v xml:space="preserve">% PNH incidence in population </v>
          </cell>
          <cell r="C62">
            <v>1.3E-6</v>
          </cell>
          <cell r="D62">
            <v>1.3E-6</v>
          </cell>
          <cell r="E62">
            <v>1.3E-6</v>
          </cell>
          <cell r="F62">
            <v>1.3E-6</v>
          </cell>
          <cell r="G62">
            <v>1.3E-6</v>
          </cell>
          <cell r="H62">
            <v>1.3E-6</v>
          </cell>
          <cell r="I62">
            <v>1.3E-6</v>
          </cell>
          <cell r="J62">
            <v>1.3E-6</v>
          </cell>
          <cell r="K62">
            <v>1.3E-6</v>
          </cell>
          <cell r="L62">
            <v>1.3E-6</v>
          </cell>
          <cell r="M62">
            <v>1.3E-6</v>
          </cell>
          <cell r="N62">
            <v>1.3E-6</v>
          </cell>
          <cell r="O62">
            <v>1.3E-6</v>
          </cell>
          <cell r="P62">
            <v>1.3E-6</v>
          </cell>
          <cell r="Q62">
            <v>1.3E-6</v>
          </cell>
          <cell r="R62">
            <v>1.3E-6</v>
          </cell>
          <cell r="S62">
            <v>1.3E-6</v>
          </cell>
          <cell r="T62">
            <v>1.3E-6</v>
          </cell>
          <cell r="U62">
            <v>1.3E-6</v>
          </cell>
          <cell r="V62">
            <v>1.3E-6</v>
          </cell>
        </row>
        <row r="63">
          <cell r="B63" t="str">
            <v xml:space="preserve">Treatment addressable population </v>
          </cell>
          <cell r="C63">
            <v>3455.9442694500003</v>
          </cell>
          <cell r="D63">
            <v>3476.6972147880469</v>
          </cell>
          <cell r="E63">
            <v>3462.8596139331689</v>
          </cell>
          <cell r="F63">
            <v>3466.3224735471017</v>
          </cell>
          <cell r="G63">
            <v>3469.7887960206485</v>
          </cell>
          <cell r="H63">
            <v>3473.2585848166686</v>
          </cell>
          <cell r="I63">
            <v>3476.7318434014851</v>
          </cell>
          <cell r="J63">
            <v>3480.2085752448861</v>
          </cell>
          <cell r="K63">
            <v>3483.688783820131</v>
          </cell>
          <cell r="L63">
            <v>3487.1724726039506</v>
          </cell>
          <cell r="M63">
            <v>3490.6596450765542</v>
          </cell>
          <cell r="N63">
            <v>3494.1503047216306</v>
          </cell>
          <cell r="O63">
            <v>3497.6444550263518</v>
          </cell>
          <cell r="P63">
            <v>3501.1420994813775</v>
          </cell>
          <cell r="Q63">
            <v>3504.6432415808586</v>
          </cell>
          <cell r="R63">
            <v>3508.1478848224392</v>
          </cell>
          <cell r="S63">
            <v>3511.6560327072607</v>
          </cell>
          <cell r="T63">
            <v>3515.1676887399681</v>
          </cell>
          <cell r="U63">
            <v>3518.6828564287075</v>
          </cell>
          <cell r="V63">
            <v>3522.2015392851358</v>
          </cell>
        </row>
        <row r="64">
          <cell r="B64" t="str">
            <v>diagnosis of moderate &amp; florid hemolysis</v>
          </cell>
          <cell r="C64">
            <v>0.5</v>
          </cell>
          <cell r="D64">
            <v>0.50249999999999995</v>
          </cell>
          <cell r="E64">
            <v>0.5</v>
          </cell>
          <cell r="F64">
            <v>0.5</v>
          </cell>
          <cell r="G64">
            <v>0.5</v>
          </cell>
          <cell r="H64">
            <v>0.5</v>
          </cell>
          <cell r="I64">
            <v>0.5</v>
          </cell>
          <cell r="J64">
            <v>0.5</v>
          </cell>
          <cell r="K64">
            <v>0.5</v>
          </cell>
          <cell r="L64">
            <v>0.5</v>
          </cell>
          <cell r="M64">
            <v>0.5</v>
          </cell>
          <cell r="N64">
            <v>0.5</v>
          </cell>
          <cell r="O64">
            <v>0.5</v>
          </cell>
          <cell r="P64">
            <v>0.5</v>
          </cell>
          <cell r="Q64">
            <v>0.5</v>
          </cell>
          <cell r="R64">
            <v>0.5</v>
          </cell>
          <cell r="S64">
            <v>0.5</v>
          </cell>
          <cell r="T64">
            <v>0.5</v>
          </cell>
          <cell r="U64">
            <v>0.5</v>
          </cell>
          <cell r="V64">
            <v>0.5</v>
          </cell>
        </row>
        <row r="66">
          <cell r="B66" t="str">
            <v>Patients on Soliris or biosimilar</v>
          </cell>
          <cell r="C66">
            <v>2274.8203941583465</v>
          </cell>
          <cell r="D66">
            <v>2031.4112298537746</v>
          </cell>
          <cell r="E66">
            <v>1814.0472080226828</v>
          </cell>
          <cell r="F66">
            <v>1619.9414596973463</v>
          </cell>
          <cell r="G66">
            <v>1621.5614011570435</v>
          </cell>
          <cell r="H66">
            <v>1460.8646663023803</v>
          </cell>
          <cell r="I66">
            <v>1316.0929778718144</v>
          </cell>
          <cell r="J66">
            <v>1185.6681637647175</v>
          </cell>
          <cell r="K66">
            <v>1068.1684487356342</v>
          </cell>
          <cell r="L66">
            <v>962.31295546593287</v>
          </cell>
          <cell r="M66">
            <v>866.94774157925895</v>
          </cell>
          <cell r="N66">
            <v>781.03322038875433</v>
          </cell>
          <cell r="O66">
            <v>703.63282824822863</v>
          </cell>
          <cell r="P66">
            <v>633.90281496882903</v>
          </cell>
          <cell r="Q66">
            <v>571.08304600541805</v>
          </cell>
          <cell r="R66">
            <v>514.48871614628104</v>
          </cell>
          <cell r="S66">
            <v>463.50288437618451</v>
          </cell>
          <cell r="T66">
            <v>417.5697485345047</v>
          </cell>
          <cell r="U66">
            <v>376.18858645473523</v>
          </cell>
          <cell r="V66">
            <v>338.90829753707095</v>
          </cell>
        </row>
        <row r="67">
          <cell r="B67" t="str">
            <v>New PNH patients on Soliris</v>
          </cell>
          <cell r="D67">
            <v>185.99160455382705</v>
          </cell>
          <cell r="E67">
            <v>166.09022634024572</v>
          </cell>
          <cell r="F67">
            <v>148.31832518424449</v>
          </cell>
          <cell r="G67">
            <v>132.4480438746258</v>
          </cell>
          <cell r="H67">
            <v>132.58049191850043</v>
          </cell>
          <cell r="I67">
            <v>119.44176516937701</v>
          </cell>
          <cell r="J67">
            <v>107.60508624109175</v>
          </cell>
          <cell r="K67">
            <v>96.941422194599554</v>
          </cell>
          <cell r="L67">
            <v>87.33452725511475</v>
          </cell>
          <cell r="M67">
            <v>78.679675604132896</v>
          </cell>
          <cell r="N67">
            <v>70.882519751763326</v>
          </cell>
          <cell r="O67">
            <v>63.858062044363564</v>
          </cell>
          <cell r="P67">
            <v>57.529728095767119</v>
          </cell>
          <cell r="Q67">
            <v>51.828532041476585</v>
          </cell>
          <cell r="R67">
            <v>46.692324516166252</v>
          </cell>
          <cell r="S67">
            <v>42.065115156614176</v>
          </cell>
          <cell r="T67">
            <v>37.896462244593707</v>
          </cell>
          <cell r="U67">
            <v>34.140922836154466</v>
          </cell>
          <cell r="V67">
            <v>30.757557383091566</v>
          </cell>
        </row>
        <row r="68">
          <cell r="B68" t="str">
            <v>Transfusion independent patients on Soliris or Biosimilar</v>
          </cell>
          <cell r="C68">
            <v>1819.8563153266773</v>
          </cell>
          <cell r="D68">
            <v>1625.1289838830198</v>
          </cell>
          <cell r="E68">
            <v>1451.2377664181463</v>
          </cell>
          <cell r="F68">
            <v>1295.9531677578771</v>
          </cell>
          <cell r="G68">
            <v>1297.249120925635</v>
          </cell>
          <cell r="H68">
            <v>1168.6917330419044</v>
          </cell>
          <cell r="I68">
            <v>1052.8743822974516</v>
          </cell>
          <cell r="J68">
            <v>948.53453101177411</v>
          </cell>
          <cell r="K68">
            <v>854.53475898850741</v>
          </cell>
          <cell r="L68">
            <v>769.8503643727463</v>
          </cell>
          <cell r="M68">
            <v>693.55819326340725</v>
          </cell>
          <cell r="N68">
            <v>624.82657631100346</v>
          </cell>
          <cell r="O68">
            <v>562.90626259858288</v>
          </cell>
          <cell r="P68">
            <v>507.12225197506325</v>
          </cell>
          <cell r="Q68">
            <v>456.86643680433446</v>
          </cell>
          <cell r="R68">
            <v>411.59097291702483</v>
          </cell>
          <cell r="S68">
            <v>370.80230750094762</v>
          </cell>
          <cell r="T68">
            <v>334.05579882760378</v>
          </cell>
          <cell r="U68">
            <v>300.95086916378818</v>
          </cell>
          <cell r="V68">
            <v>271.12663802965676</v>
          </cell>
        </row>
        <row r="69">
          <cell r="B69" t="str">
            <v>% transfusion independent</v>
          </cell>
          <cell r="C69">
            <v>0.8</v>
          </cell>
          <cell r="D69">
            <v>0.8</v>
          </cell>
          <cell r="E69">
            <v>0.8</v>
          </cell>
          <cell r="F69">
            <v>0.8</v>
          </cell>
          <cell r="G69">
            <v>0.8</v>
          </cell>
          <cell r="H69">
            <v>0.8</v>
          </cell>
          <cell r="I69">
            <v>0.8</v>
          </cell>
          <cell r="J69">
            <v>0.8</v>
          </cell>
          <cell r="K69">
            <v>0.8</v>
          </cell>
          <cell r="L69">
            <v>0.8</v>
          </cell>
          <cell r="M69">
            <v>0.8</v>
          </cell>
          <cell r="N69">
            <v>0.8</v>
          </cell>
          <cell r="O69">
            <v>0.8</v>
          </cell>
          <cell r="P69">
            <v>0.8</v>
          </cell>
          <cell r="Q69">
            <v>0.8</v>
          </cell>
          <cell r="R69">
            <v>0.8</v>
          </cell>
          <cell r="S69">
            <v>0.8</v>
          </cell>
          <cell r="T69">
            <v>0.8</v>
          </cell>
          <cell r="U69">
            <v>0.8</v>
          </cell>
          <cell r="V69">
            <v>0.8</v>
          </cell>
        </row>
        <row r="71">
          <cell r="B71" t="str">
            <v>RA101495 Penetration</v>
          </cell>
        </row>
        <row r="72">
          <cell r="B72" t="str">
            <v>Soliris and RA101495 Naïve</v>
          </cell>
          <cell r="H72">
            <v>1851.6971836596251</v>
          </cell>
          <cell r="I72">
            <v>2015.8671770991048</v>
          </cell>
          <cell r="J72">
            <v>2128.613217805098</v>
          </cell>
          <cell r="K72">
            <v>2154.5054071838899</v>
          </cell>
          <cell r="L72">
            <v>2122.0326063749121</v>
          </cell>
          <cell r="M72">
            <v>2079.5447147123332</v>
          </cell>
          <cell r="N72">
            <v>2034.900447554844</v>
          </cell>
          <cell r="O72">
            <v>2002.9172510337748</v>
          </cell>
          <cell r="P72">
            <v>1979.7219810287741</v>
          </cell>
          <cell r="Q72">
            <v>2044.3960702757183</v>
          </cell>
          <cell r="R72">
            <v>2151.8001135666932</v>
          </cell>
          <cell r="S72">
            <v>2288.3170662428729</v>
          </cell>
          <cell r="T72">
            <v>2428.0217372062498</v>
          </cell>
          <cell r="U72">
            <v>2544.0612307641995</v>
          </cell>
          <cell r="V72">
            <v>2640.9101990481759</v>
          </cell>
          <cell r="Z72" t="str">
            <v>Max penetration</v>
          </cell>
        </row>
        <row r="73">
          <cell r="B73" t="str">
            <v>% RA101495 penetration</v>
          </cell>
          <cell r="H73">
            <v>0</v>
          </cell>
          <cell r="I73">
            <v>1.4999999999999999E-2</v>
          </cell>
          <cell r="J73">
            <v>4.4999999999999998E-2</v>
          </cell>
          <cell r="K73">
            <v>7.0000000000000007E-2</v>
          </cell>
          <cell r="L73">
            <v>0.08</v>
          </cell>
          <cell r="M73">
            <v>0.09</v>
          </cell>
          <cell r="N73">
            <v>9.5000000000000001E-2</v>
          </cell>
          <cell r="O73">
            <v>0.1</v>
          </cell>
          <cell r="P73">
            <v>7.0000000000000007E-2</v>
          </cell>
          <cell r="Q73">
            <v>0.05</v>
          </cell>
          <cell r="R73">
            <v>0.03</v>
          </cell>
          <cell r="S73">
            <v>0.02</v>
          </cell>
          <cell r="T73">
            <v>0.02</v>
          </cell>
          <cell r="U73">
            <v>0.02</v>
          </cell>
          <cell r="V73">
            <v>0.02</v>
          </cell>
          <cell r="Z73">
            <v>0.1</v>
          </cell>
        </row>
        <row r="74">
          <cell r="B74" t="str">
            <v xml:space="preserve"> New RA101495 patients</v>
          </cell>
          <cell r="H74">
            <v>0</v>
          </cell>
          <cell r="I74">
            <v>30.23800765648657</v>
          </cell>
          <cell r="J74">
            <v>95.787594801229403</v>
          </cell>
          <cell r="K74">
            <v>150.81537850287231</v>
          </cell>
          <cell r="L74">
            <v>169.76260850999299</v>
          </cell>
          <cell r="M74">
            <v>187.15902432410999</v>
          </cell>
          <cell r="N74">
            <v>193.31554251771018</v>
          </cell>
          <cell r="O74">
            <v>200.2917251033775</v>
          </cell>
          <cell r="P74">
            <v>138.5805386720142</v>
          </cell>
          <cell r="Q74">
            <v>102.21980351378592</v>
          </cell>
          <cell r="R74">
            <v>64.554003407000792</v>
          </cell>
          <cell r="S74">
            <v>45.766341324857457</v>
          </cell>
          <cell r="T74">
            <v>48.560434744124997</v>
          </cell>
          <cell r="U74">
            <v>50.88122461528399</v>
          </cell>
          <cell r="V74">
            <v>52.818203980963517</v>
          </cell>
        </row>
        <row r="76">
          <cell r="B76" t="str">
            <v>Soliris Switch Transfusion Independent</v>
          </cell>
          <cell r="H76">
            <v>1168.6917330419044</v>
          </cell>
          <cell r="I76">
            <v>1052.8743822974516</v>
          </cell>
          <cell r="J76">
            <v>948.53453101177411</v>
          </cell>
          <cell r="K76">
            <v>854.53475898850741</v>
          </cell>
          <cell r="L76">
            <v>769.8503643727463</v>
          </cell>
          <cell r="M76">
            <v>693.55819326340725</v>
          </cell>
          <cell r="N76">
            <v>624.82657631100346</v>
          </cell>
          <cell r="O76">
            <v>562.90626259858288</v>
          </cell>
          <cell r="P76">
            <v>507.12225197506325</v>
          </cell>
          <cell r="Q76">
            <v>456.86643680433446</v>
          </cell>
          <cell r="R76">
            <v>411.59097291702483</v>
          </cell>
          <cell r="S76">
            <v>370.80230750094762</v>
          </cell>
          <cell r="T76">
            <v>334.05579882760378</v>
          </cell>
          <cell r="U76">
            <v>300.95086916378818</v>
          </cell>
          <cell r="V76">
            <v>271.12663802965676</v>
          </cell>
          <cell r="Z76" t="str">
            <v>Max penetration</v>
          </cell>
        </row>
        <row r="77">
          <cell r="B77" t="str">
            <v>% RA101495 capture</v>
          </cell>
          <cell r="H77">
            <v>0</v>
          </cell>
          <cell r="I77">
            <v>5.0000000000000001E-3</v>
          </cell>
          <cell r="J77">
            <v>0.02</v>
          </cell>
          <cell r="K77">
            <v>3.5000000000000003E-2</v>
          </cell>
          <cell r="L77">
            <v>0.05</v>
          </cell>
          <cell r="M77">
            <v>0.06</v>
          </cell>
          <cell r="N77">
            <v>6.5000000000000002E-2</v>
          </cell>
          <cell r="O77">
            <v>7.0000000000000007E-2</v>
          </cell>
          <cell r="P77">
            <v>0.05</v>
          </cell>
          <cell r="Q77">
            <v>0.03</v>
          </cell>
          <cell r="R77">
            <v>0.02</v>
          </cell>
          <cell r="S77">
            <v>0.01</v>
          </cell>
          <cell r="T77">
            <v>0.01</v>
          </cell>
          <cell r="U77">
            <v>0.01</v>
          </cell>
          <cell r="V77">
            <v>0.01</v>
          </cell>
          <cell r="Z77">
            <v>7.0000000000000007E-2</v>
          </cell>
        </row>
        <row r="78">
          <cell r="B78" t="str">
            <v>New RA101495 patients</v>
          </cell>
          <cell r="H78">
            <v>0</v>
          </cell>
          <cell r="I78">
            <v>5.2643719114872578</v>
          </cell>
          <cell r="J78">
            <v>18.970690620235484</v>
          </cell>
          <cell r="K78">
            <v>29.908716564597761</v>
          </cell>
          <cell r="L78">
            <v>38.492518218637315</v>
          </cell>
          <cell r="M78">
            <v>41.613491595804433</v>
          </cell>
          <cell r="N78">
            <v>40.613727460215223</v>
          </cell>
          <cell r="O78">
            <v>39.403438381900806</v>
          </cell>
          <cell r="P78">
            <v>25.356112598753164</v>
          </cell>
          <cell r="Q78">
            <v>13.705993104130034</v>
          </cell>
          <cell r="R78">
            <v>8.231819458340496</v>
          </cell>
          <cell r="S78">
            <v>3.7080230750094763</v>
          </cell>
          <cell r="T78">
            <v>3.3405579882760379</v>
          </cell>
          <cell r="U78">
            <v>3.0095086916378819</v>
          </cell>
          <cell r="V78">
            <v>2.7112663802965677</v>
          </cell>
        </row>
        <row r="80">
          <cell r="B80" t="str">
            <v>Soliris Switch Transfusion Dependent</v>
          </cell>
          <cell r="H80">
            <v>292.17293326047593</v>
          </cell>
          <cell r="I80">
            <v>263.21859557436278</v>
          </cell>
          <cell r="J80">
            <v>237.13363275294341</v>
          </cell>
          <cell r="K80">
            <v>213.63368974712682</v>
          </cell>
          <cell r="L80">
            <v>192.46259109318657</v>
          </cell>
          <cell r="M80">
            <v>173.3895483158517</v>
          </cell>
          <cell r="N80">
            <v>156.20664407775087</v>
          </cell>
          <cell r="O80">
            <v>140.72656564964575</v>
          </cell>
          <cell r="P80">
            <v>126.78056299376578</v>
          </cell>
          <cell r="Q80">
            <v>114.2166092010836</v>
          </cell>
          <cell r="R80">
            <v>102.89774322925621</v>
          </cell>
          <cell r="S80">
            <v>92.700576875236891</v>
          </cell>
          <cell r="T80">
            <v>83.513949706900917</v>
          </cell>
          <cell r="U80">
            <v>75.237717290947046</v>
          </cell>
          <cell r="V80">
            <v>67.78165950741419</v>
          </cell>
          <cell r="Z80" t="str">
            <v>Max penetration</v>
          </cell>
        </row>
        <row r="81">
          <cell r="B81" t="str">
            <v>% RA101495 capture</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Z81">
            <v>0</v>
          </cell>
        </row>
        <row r="82">
          <cell r="B82" t="str">
            <v>New RA101495 patients</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row>
        <row r="84">
          <cell r="B84" t="str">
            <v>RA101495 patients</v>
          </cell>
        </row>
        <row r="85">
          <cell r="B85" t="str">
            <v>Continuing patients on treatment</v>
          </cell>
          <cell r="H85">
            <v>0</v>
          </cell>
          <cell r="I85">
            <v>0</v>
          </cell>
          <cell r="J85">
            <v>31.952141611176444</v>
          </cell>
          <cell r="K85">
            <v>129.16369158437132</v>
          </cell>
          <cell r="L85">
            <v>267.27427574406386</v>
          </cell>
          <cell r="M85">
            <v>403.92177740845898</v>
          </cell>
          <cell r="N85">
            <v>533.07190402877472</v>
          </cell>
          <cell r="O85">
            <v>642.32458524344054</v>
          </cell>
          <cell r="P85">
            <v>736.00856118393733</v>
          </cell>
          <cell r="Q85">
            <v>743.70992070267994</v>
          </cell>
          <cell r="R85">
            <v>706.73825272529507</v>
          </cell>
          <cell r="S85">
            <v>637.96522528629623</v>
          </cell>
          <cell r="T85">
            <v>561.27876044178026</v>
          </cell>
          <cell r="U85">
            <v>501.34668941700295</v>
          </cell>
          <cell r="V85">
            <v>454.59247840400212</v>
          </cell>
        </row>
        <row r="86">
          <cell r="B86" t="str">
            <v>% Discontinuation</v>
          </cell>
          <cell r="C86">
            <v>0</v>
          </cell>
          <cell r="D86">
            <v>0.10789359317458851</v>
          </cell>
          <cell r="E86">
            <v>0.10789359317459228</v>
          </cell>
          <cell r="F86">
            <v>0.10789359317458831</v>
          </cell>
          <cell r="H86">
            <v>0.1</v>
          </cell>
          <cell r="I86">
            <v>0.1</v>
          </cell>
          <cell r="J86">
            <v>0.1</v>
          </cell>
          <cell r="K86">
            <v>0.1</v>
          </cell>
          <cell r="L86">
            <v>0.1</v>
          </cell>
          <cell r="M86">
            <v>0.1</v>
          </cell>
          <cell r="N86">
            <v>0.1</v>
          </cell>
          <cell r="O86">
            <v>0.1</v>
          </cell>
          <cell r="P86">
            <v>0.1</v>
          </cell>
          <cell r="Q86">
            <v>0.1</v>
          </cell>
          <cell r="R86">
            <v>0.1</v>
          </cell>
          <cell r="S86">
            <v>0.1</v>
          </cell>
          <cell r="T86">
            <v>0.1</v>
          </cell>
          <cell r="U86">
            <v>0.1</v>
          </cell>
          <cell r="V86">
            <v>0.1</v>
          </cell>
        </row>
        <row r="87">
          <cell r="B87" t="str">
            <v>New patients</v>
          </cell>
          <cell r="H87">
            <v>0</v>
          </cell>
          <cell r="I87">
            <v>35.502379567973826</v>
          </cell>
          <cell r="J87">
            <v>114.75828542146489</v>
          </cell>
          <cell r="K87">
            <v>180.72409506747007</v>
          </cell>
          <cell r="L87">
            <v>208.2551267286303</v>
          </cell>
          <cell r="M87">
            <v>228.77251591991444</v>
          </cell>
          <cell r="N87">
            <v>233.9292699779254</v>
          </cell>
          <cell r="O87">
            <v>239.6951634852783</v>
          </cell>
          <cell r="P87">
            <v>163.93665127076736</v>
          </cell>
          <cell r="Q87">
            <v>115.92579661791595</v>
          </cell>
          <cell r="R87">
            <v>72.785822865341288</v>
          </cell>
          <cell r="S87">
            <v>49.474364399866936</v>
          </cell>
          <cell r="T87">
            <v>51.900992732401036</v>
          </cell>
          <cell r="U87">
            <v>53.890733306921874</v>
          </cell>
          <cell r="V87">
            <v>55.529470361260081</v>
          </cell>
        </row>
        <row r="88">
          <cell r="B88" t="str">
            <v>Total patients on treatment (end of period)</v>
          </cell>
          <cell r="H88">
            <v>0</v>
          </cell>
          <cell r="I88">
            <v>35.502379567973826</v>
          </cell>
          <cell r="J88">
            <v>143.51521287152369</v>
          </cell>
          <cell r="K88">
            <v>296.97141749340426</v>
          </cell>
          <cell r="L88">
            <v>448.80197489828777</v>
          </cell>
          <cell r="M88">
            <v>592.30211558752751</v>
          </cell>
          <cell r="N88">
            <v>713.69398360382274</v>
          </cell>
          <cell r="O88">
            <v>817.78729020437481</v>
          </cell>
          <cell r="P88">
            <v>826.34435633631097</v>
          </cell>
          <cell r="Q88">
            <v>785.26472525032784</v>
          </cell>
          <cell r="R88">
            <v>708.85025031810687</v>
          </cell>
          <cell r="S88">
            <v>623.64306715753355</v>
          </cell>
          <cell r="T88">
            <v>557.05187713000328</v>
          </cell>
          <cell r="U88">
            <v>505.10275378222457</v>
          </cell>
          <cell r="V88">
            <v>464.66270092486195</v>
          </cell>
        </row>
        <row r="89">
          <cell r="B89" t="str">
            <v>% RA101495 penetration treatment addressable PNH</v>
          </cell>
          <cell r="H89">
            <v>0</v>
          </cell>
          <cell r="I89">
            <v>1.0211423016518818E-2</v>
          </cell>
          <cell r="J89">
            <v>4.1237532110104981E-2</v>
          </cell>
          <cell r="K89">
            <v>8.5246253589780316E-2</v>
          </cell>
          <cell r="L89">
            <v>0.12870082521704387</v>
          </cell>
          <cell r="M89">
            <v>0.1696820016305364</v>
          </cell>
          <cell r="N89">
            <v>0.20425394484015499</v>
          </cell>
          <cell r="O89">
            <v>0.23381086920631944</v>
          </cell>
          <cell r="P89">
            <v>0.23602137041473323</v>
          </cell>
          <cell r="Q89">
            <v>0.22406409757591023</v>
          </cell>
          <cell r="R89">
            <v>0.20205825797277771</v>
          </cell>
          <cell r="S89">
            <v>0.17759229871860341</v>
          </cell>
          <cell r="T89">
            <v>0.15847092555908243</v>
          </cell>
          <cell r="U89">
            <v>0.14354881482410137</v>
          </cell>
          <cell r="V89">
            <v>0.13192393897459079</v>
          </cell>
        </row>
        <row r="91">
          <cell r="B91" t="str">
            <v>Cost per dose</v>
          </cell>
          <cell r="I91">
            <v>666.66666666666663</v>
          </cell>
          <cell r="J91">
            <v>660</v>
          </cell>
          <cell r="K91">
            <v>653.4</v>
          </cell>
          <cell r="L91">
            <v>646.86599999999999</v>
          </cell>
          <cell r="M91">
            <v>640.39733999999999</v>
          </cell>
          <cell r="N91">
            <v>633.99336659999994</v>
          </cell>
          <cell r="O91">
            <v>627.65343293399997</v>
          </cell>
          <cell r="P91">
            <v>621.37689860466003</v>
          </cell>
          <cell r="Q91">
            <v>615.16312961861343</v>
          </cell>
          <cell r="R91">
            <v>609.0114983224272</v>
          </cell>
          <cell r="S91">
            <v>602.92138333920298</v>
          </cell>
          <cell r="T91">
            <v>596.89216950581101</v>
          </cell>
          <cell r="U91">
            <v>590.92324781075297</v>
          </cell>
          <cell r="V91">
            <v>585.01401533264539</v>
          </cell>
        </row>
        <row r="92">
          <cell r="B92" t="str">
            <v>Dosing frequency (days)</v>
          </cell>
          <cell r="I92">
            <v>1</v>
          </cell>
          <cell r="J92">
            <v>1</v>
          </cell>
          <cell r="K92">
            <v>1</v>
          </cell>
          <cell r="L92">
            <v>1</v>
          </cell>
          <cell r="M92">
            <v>1</v>
          </cell>
          <cell r="N92">
            <v>1</v>
          </cell>
          <cell r="O92">
            <v>1</v>
          </cell>
          <cell r="P92">
            <v>1</v>
          </cell>
          <cell r="Q92">
            <v>1</v>
          </cell>
          <cell r="R92">
            <v>1</v>
          </cell>
          <cell r="S92">
            <v>1</v>
          </cell>
          <cell r="T92">
            <v>1</v>
          </cell>
          <cell r="U92">
            <v>1</v>
          </cell>
          <cell r="V92">
            <v>1</v>
          </cell>
        </row>
        <row r="93">
          <cell r="B93" t="str">
            <v>Days per Month</v>
          </cell>
          <cell r="I93">
            <v>30</v>
          </cell>
          <cell r="J93">
            <v>30</v>
          </cell>
          <cell r="K93">
            <v>30</v>
          </cell>
          <cell r="L93">
            <v>30</v>
          </cell>
          <cell r="M93">
            <v>30</v>
          </cell>
          <cell r="N93">
            <v>30</v>
          </cell>
          <cell r="O93">
            <v>30</v>
          </cell>
          <cell r="P93">
            <v>30</v>
          </cell>
          <cell r="Q93">
            <v>30</v>
          </cell>
          <cell r="R93">
            <v>30</v>
          </cell>
          <cell r="S93">
            <v>30</v>
          </cell>
          <cell r="T93">
            <v>30</v>
          </cell>
          <cell r="U93">
            <v>30</v>
          </cell>
          <cell r="V93">
            <v>30</v>
          </cell>
        </row>
        <row r="94">
          <cell r="B94" t="str">
            <v>Monthly Cost</v>
          </cell>
          <cell r="I94">
            <v>20000</v>
          </cell>
          <cell r="J94">
            <v>19800</v>
          </cell>
          <cell r="K94">
            <v>19602</v>
          </cell>
          <cell r="L94">
            <v>19405.98</v>
          </cell>
          <cell r="M94">
            <v>19211.9202</v>
          </cell>
          <cell r="N94">
            <v>19019.800997999999</v>
          </cell>
          <cell r="O94">
            <v>18829.60298802</v>
          </cell>
          <cell r="P94">
            <v>18641.306958139801</v>
          </cell>
          <cell r="Q94">
            <v>18454.893888558403</v>
          </cell>
          <cell r="R94">
            <v>18270.344949672817</v>
          </cell>
          <cell r="S94">
            <v>18087.641500176091</v>
          </cell>
          <cell r="T94">
            <v>17906.765085174331</v>
          </cell>
          <cell r="U94">
            <v>17727.697434322588</v>
          </cell>
          <cell r="V94">
            <v>17550.420459979363</v>
          </cell>
        </row>
        <row r="95">
          <cell r="B95" t="str">
            <v>% Growth</v>
          </cell>
          <cell r="I95">
            <v>0</v>
          </cell>
          <cell r="J95">
            <v>-0.01</v>
          </cell>
          <cell r="K95">
            <v>-0.01</v>
          </cell>
          <cell r="L95">
            <v>-0.01</v>
          </cell>
          <cell r="M95">
            <v>-0.01</v>
          </cell>
          <cell r="N95">
            <v>-0.01</v>
          </cell>
          <cell r="O95">
            <v>-0.01</v>
          </cell>
          <cell r="P95">
            <v>-0.01</v>
          </cell>
          <cell r="Q95">
            <v>-0.01</v>
          </cell>
          <cell r="R95">
            <v>-0.01</v>
          </cell>
          <cell r="S95">
            <v>-0.01</v>
          </cell>
          <cell r="T95">
            <v>-0.01</v>
          </cell>
          <cell r="U95">
            <v>-0.01</v>
          </cell>
          <cell r="V95">
            <v>-0.01</v>
          </cell>
        </row>
        <row r="96">
          <cell r="B96" t="str">
            <v>Duration of therapy, average (months)</v>
          </cell>
          <cell r="I96">
            <v>6</v>
          </cell>
          <cell r="J96">
            <v>8</v>
          </cell>
          <cell r="K96">
            <v>9</v>
          </cell>
          <cell r="L96">
            <v>10</v>
          </cell>
          <cell r="M96">
            <v>11</v>
          </cell>
          <cell r="N96">
            <v>11.5</v>
          </cell>
          <cell r="O96">
            <v>11.5</v>
          </cell>
          <cell r="P96">
            <v>11.5</v>
          </cell>
          <cell r="Q96">
            <v>11.5</v>
          </cell>
          <cell r="R96">
            <v>11.5</v>
          </cell>
          <cell r="S96">
            <v>11.5</v>
          </cell>
          <cell r="T96">
            <v>11.5</v>
          </cell>
          <cell r="U96">
            <v>11.5</v>
          </cell>
          <cell r="V96">
            <v>11.5</v>
          </cell>
        </row>
        <row r="97">
          <cell r="B97" t="str">
            <v>Compliance Rate</v>
          </cell>
          <cell r="I97">
            <v>0.85</v>
          </cell>
          <cell r="J97">
            <v>0.85</v>
          </cell>
          <cell r="K97">
            <v>0.85</v>
          </cell>
          <cell r="L97">
            <v>0.85</v>
          </cell>
          <cell r="M97">
            <v>0.85</v>
          </cell>
          <cell r="N97">
            <v>0.85</v>
          </cell>
          <cell r="O97">
            <v>0.85</v>
          </cell>
          <cell r="P97">
            <v>0.85</v>
          </cell>
          <cell r="Q97">
            <v>0.85</v>
          </cell>
          <cell r="R97">
            <v>0.85</v>
          </cell>
          <cell r="S97">
            <v>0.85</v>
          </cell>
          <cell r="T97">
            <v>0.85</v>
          </cell>
          <cell r="U97">
            <v>0.85</v>
          </cell>
          <cell r="V97">
            <v>0.85</v>
          </cell>
        </row>
        <row r="98">
          <cell r="B98" t="str">
            <v>Annual Cost Per Patient</v>
          </cell>
          <cell r="I98">
            <v>102000</v>
          </cell>
          <cell r="J98">
            <v>134640</v>
          </cell>
          <cell r="K98">
            <v>149955.29999999999</v>
          </cell>
          <cell r="L98">
            <v>164950.82999999999</v>
          </cell>
          <cell r="M98">
            <v>179631.45387</v>
          </cell>
          <cell r="N98">
            <v>185918.55475544996</v>
          </cell>
          <cell r="O98">
            <v>184059.36920789551</v>
          </cell>
          <cell r="P98">
            <v>182218.77551581655</v>
          </cell>
          <cell r="Q98">
            <v>180396.58776065838</v>
          </cell>
          <cell r="R98">
            <v>178592.62188305176</v>
          </cell>
          <cell r="S98">
            <v>176806.69566422128</v>
          </cell>
          <cell r="T98">
            <v>175038.62870757908</v>
          </cell>
          <cell r="U98">
            <v>173288.24242050332</v>
          </cell>
          <cell r="V98">
            <v>171555.35999629827</v>
          </cell>
        </row>
        <row r="100">
          <cell r="B100" t="str">
            <v>Probability-adjusted EU RA101495 Sales ($mn)</v>
          </cell>
          <cell r="I100">
            <v>2.5348699011533311</v>
          </cell>
          <cell r="J100">
            <v>13.526021782715363</v>
          </cell>
          <cell r="K100">
            <v>31.172706601154072</v>
          </cell>
          <cell r="L100">
            <v>51.821180785578207</v>
          </cell>
          <cell r="M100">
            <v>74.47726310728504</v>
          </cell>
          <cell r="N100">
            <v>92.882267778497763</v>
          </cell>
          <cell r="O100">
            <v>105.36498894687597</v>
          </cell>
          <cell r="P100">
            <v>105.4028197362057</v>
          </cell>
          <cell r="Q100">
            <v>99.161353846779022</v>
          </cell>
          <cell r="R100">
            <v>88.616797308737773</v>
          </cell>
          <cell r="S100">
            <v>77.184988984616481</v>
          </cell>
          <cell r="T100">
            <v>68.25391768427302</v>
          </cell>
          <cell r="U100">
            <v>61.269857911274549</v>
          </cell>
          <cell r="V100">
            <v>55.80076385381188</v>
          </cell>
        </row>
        <row r="101">
          <cell r="B101" t="str">
            <v>% Growth</v>
          </cell>
          <cell r="J101">
            <v>4.3359826382258149</v>
          </cell>
          <cell r="K101">
            <v>1.3046470796749019</v>
          </cell>
          <cell r="L101">
            <v>0.66238952069884394</v>
          </cell>
          <cell r="M101">
            <v>0.43719733858345422</v>
          </cell>
          <cell r="N101">
            <v>0.24712246265951232</v>
          </cell>
          <cell r="O101">
            <v>0.13439294137548985</v>
          </cell>
          <cell r="P101">
            <v>3.5904516014140242E-4</v>
          </cell>
          <cell r="Q101">
            <v>-5.9215359750786067E-2</v>
          </cell>
          <cell r="R101">
            <v>-0.10633735955576362</v>
          </cell>
          <cell r="S101">
            <v>-0.12900272489303888</v>
          </cell>
          <cell r="T101">
            <v>-0.11570995109066462</v>
          </cell>
          <cell r="U101">
            <v>-0.10232467248700849</v>
          </cell>
          <cell r="V101">
            <v>-8.9262391719310274E-2</v>
          </cell>
        </row>
        <row r="104">
          <cell r="B104" t="str">
            <v>PNH Revenues (mns) - Core Regions</v>
          </cell>
        </row>
        <row r="105">
          <cell r="B105" t="str">
            <v>US PNH Revenues</v>
          </cell>
          <cell r="D105">
            <v>0</v>
          </cell>
          <cell r="E105">
            <v>0</v>
          </cell>
          <cell r="F105">
            <v>0</v>
          </cell>
          <cell r="G105">
            <v>0</v>
          </cell>
          <cell r="H105">
            <v>4.4855568331054574</v>
          </cell>
          <cell r="I105">
            <v>25.278351779253732</v>
          </cell>
          <cell r="J105">
            <v>60.093952240909793</v>
          </cell>
          <cell r="K105">
            <v>96.801052820170796</v>
          </cell>
          <cell r="L105">
            <v>138.40372144105427</v>
          </cell>
          <cell r="M105">
            <v>180.91409101507412</v>
          </cell>
          <cell r="N105">
            <v>215.08140565838031</v>
          </cell>
          <cell r="O105">
            <v>236.20016194739472</v>
          </cell>
          <cell r="P105">
            <v>239.47344117536034</v>
          </cell>
          <cell r="Q105">
            <v>231.6178628646295</v>
          </cell>
          <cell r="R105">
            <v>214.76724269088001</v>
          </cell>
          <cell r="S105">
            <v>190.46519799313972</v>
          </cell>
          <cell r="T105">
            <v>172.02323718206918</v>
          </cell>
          <cell r="U105">
            <v>158.59734897335721</v>
          </cell>
          <cell r="V105">
            <v>149.01577932918616</v>
          </cell>
        </row>
        <row r="106">
          <cell r="B106" t="str">
            <v>% Growth</v>
          </cell>
          <cell r="I106">
            <v>4.6354991631558331</v>
          </cell>
          <cell r="J106">
            <v>1.3772891826843581</v>
          </cell>
          <cell r="K106">
            <v>0.6108285311657724</v>
          </cell>
          <cell r="L106">
            <v>0.42977496017702999</v>
          </cell>
          <cell r="M106">
            <v>0.30714759062403463</v>
          </cell>
          <cell r="N106">
            <v>0.18885933346374495</v>
          </cell>
          <cell r="O106">
            <v>9.8189595815446395E-2</v>
          </cell>
          <cell r="P106">
            <v>1.3858073597318832E-2</v>
          </cell>
          <cell r="Q106">
            <v>-3.2803547116435294E-2</v>
          </cell>
          <cell r="R106">
            <v>-7.2751816139491554E-2</v>
          </cell>
          <cell r="S106">
            <v>-0.11315526703818068</v>
          </cell>
          <cell r="T106">
            <v>-9.682588213167842E-2</v>
          </cell>
          <cell r="U106">
            <v>-7.8046945451340499E-2</v>
          </cell>
          <cell r="V106">
            <v>-6.0414437606902682E-2</v>
          </cell>
        </row>
        <row r="107">
          <cell r="B107" t="str">
            <v>EU PNH Revenues</v>
          </cell>
          <cell r="D107">
            <v>0</v>
          </cell>
          <cell r="E107">
            <v>0</v>
          </cell>
          <cell r="F107">
            <v>0</v>
          </cell>
          <cell r="G107">
            <v>0</v>
          </cell>
          <cell r="H107">
            <v>0</v>
          </cell>
          <cell r="I107">
            <v>2.5348699011533311</v>
          </cell>
          <cell r="J107">
            <v>13.526021782715363</v>
          </cell>
          <cell r="K107">
            <v>31.172706601154072</v>
          </cell>
          <cell r="L107">
            <v>51.821180785578207</v>
          </cell>
          <cell r="M107">
            <v>74.47726310728504</v>
          </cell>
          <cell r="N107">
            <v>92.882267778497763</v>
          </cell>
          <cell r="O107">
            <v>105.36498894687597</v>
          </cell>
          <cell r="P107">
            <v>105.4028197362057</v>
          </cell>
          <cell r="Q107">
            <v>99.161353846779022</v>
          </cell>
          <cell r="R107">
            <v>88.616797308737773</v>
          </cell>
          <cell r="S107">
            <v>77.184988984616481</v>
          </cell>
          <cell r="T107">
            <v>68.25391768427302</v>
          </cell>
          <cell r="U107">
            <v>61.269857911274549</v>
          </cell>
          <cell r="V107">
            <v>55.80076385381188</v>
          </cell>
        </row>
        <row r="108">
          <cell r="B108" t="str">
            <v>% Growth</v>
          </cell>
          <cell r="J108">
            <v>4.3359826382258149</v>
          </cell>
          <cell r="K108">
            <v>1.3046470796749019</v>
          </cell>
          <cell r="L108">
            <v>0.66238952069884394</v>
          </cell>
          <cell r="M108">
            <v>0.43719733858345422</v>
          </cell>
          <cell r="N108">
            <v>0.24712246265951232</v>
          </cell>
          <cell r="O108">
            <v>0.13439294137548985</v>
          </cell>
          <cell r="P108">
            <v>3.5904516014140242E-4</v>
          </cell>
          <cell r="Q108">
            <v>-5.9215359750786067E-2</v>
          </cell>
          <cell r="R108">
            <v>-0.10633735955576362</v>
          </cell>
          <cell r="S108">
            <v>-0.12900272489303888</v>
          </cell>
          <cell r="T108">
            <v>-0.11570995109066462</v>
          </cell>
          <cell r="U108">
            <v>-0.10232467248700849</v>
          </cell>
          <cell r="V108">
            <v>-8.9262391719310274E-2</v>
          </cell>
        </row>
        <row r="109">
          <cell r="B109" t="str">
            <v>Total probability-adjusted sales ($mn)</v>
          </cell>
          <cell r="H109">
            <v>4.4855568331054574</v>
          </cell>
          <cell r="I109">
            <v>27.813221680407064</v>
          </cell>
          <cell r="J109">
            <v>73.619974023625161</v>
          </cell>
          <cell r="K109">
            <v>127.97375942132487</v>
          </cell>
          <cell r="L109">
            <v>190.22490222663248</v>
          </cell>
          <cell r="M109">
            <v>255.39135412235916</v>
          </cell>
          <cell r="N109">
            <v>307.96367343687808</v>
          </cell>
          <cell r="O109">
            <v>341.56515089427069</v>
          </cell>
          <cell r="P109">
            <v>344.87626091156602</v>
          </cell>
          <cell r="Q109">
            <v>330.77921671140854</v>
          </cell>
          <cell r="R109">
            <v>303.38403999961781</v>
          </cell>
          <cell r="S109">
            <v>267.65018697775622</v>
          </cell>
          <cell r="T109">
            <v>240.27715486634219</v>
          </cell>
          <cell r="U109">
            <v>219.86720688463177</v>
          </cell>
          <cell r="V109">
            <v>204.81654318299803</v>
          </cell>
        </row>
        <row r="111">
          <cell r="H111" t="str">
            <v>JP Filing</v>
          </cell>
          <cell r="I111" t="str">
            <v>JP Launch</v>
          </cell>
        </row>
        <row r="112">
          <cell r="B112" t="str">
            <v>PNH, JP Revenue Model</v>
          </cell>
          <cell r="C112" t="str">
            <v>2016E</v>
          </cell>
          <cell r="D112" t="str">
            <v>2017E</v>
          </cell>
          <cell r="E112" t="str">
            <v>2018E</v>
          </cell>
          <cell r="F112" t="str">
            <v>2019E</v>
          </cell>
          <cell r="G112" t="str">
            <v>2020E</v>
          </cell>
          <cell r="H112" t="str">
            <v>2021E</v>
          </cell>
          <cell r="I112" t="str">
            <v>2022E</v>
          </cell>
          <cell r="J112" t="str">
            <v>2023E</v>
          </cell>
          <cell r="K112" t="str">
            <v>2024E</v>
          </cell>
          <cell r="L112" t="str">
            <v>2025E</v>
          </cell>
          <cell r="M112" t="str">
            <v>2026E</v>
          </cell>
          <cell r="N112" t="str">
            <v>2027E</v>
          </cell>
          <cell r="O112" t="str">
            <v>2028E</v>
          </cell>
          <cell r="P112" t="str">
            <v>2029E</v>
          </cell>
          <cell r="Q112" t="str">
            <v>2030E</v>
          </cell>
          <cell r="R112" t="str">
            <v>2031E</v>
          </cell>
          <cell r="S112" t="str">
            <v>2032E</v>
          </cell>
          <cell r="T112" t="str">
            <v>2033E</v>
          </cell>
          <cell r="U112" t="str">
            <v>2034E</v>
          </cell>
          <cell r="V112" t="str">
            <v>2035E</v>
          </cell>
        </row>
        <row r="113">
          <cell r="B113" t="str">
            <v>JP Population (000’s)</v>
          </cell>
          <cell r="C113">
            <v>126702.133</v>
          </cell>
          <cell r="D113">
            <v>126385.37766750001</v>
          </cell>
          <cell r="E113">
            <v>126069.41422333127</v>
          </cell>
          <cell r="F113">
            <v>125754.24068777295</v>
          </cell>
          <cell r="G113">
            <v>125439.85508605353</v>
          </cell>
          <cell r="H113">
            <v>125126.2554483384</v>
          </cell>
          <cell r="I113">
            <v>124813.43980971756</v>
          </cell>
          <cell r="J113">
            <v>124501.40621019326</v>
          </cell>
          <cell r="K113">
            <v>124190.15269466779</v>
          </cell>
          <cell r="L113">
            <v>123879.67731293113</v>
          </cell>
          <cell r="M113">
            <v>123569.97811964882</v>
          </cell>
          <cell r="N113">
            <v>123261.0531743497</v>
          </cell>
          <cell r="O113">
            <v>122952.90054141382</v>
          </cell>
          <cell r="P113">
            <v>122645.5182900603</v>
          </cell>
          <cell r="Q113">
            <v>122338.90449433515</v>
          </cell>
          <cell r="R113">
            <v>122033.05723309932</v>
          </cell>
          <cell r="S113">
            <v>121727.97459001657</v>
          </cell>
          <cell r="T113">
            <v>121423.65465354154</v>
          </cell>
          <cell r="U113">
            <v>121120.09551690769</v>
          </cell>
          <cell r="V113">
            <v>120817.29527811543</v>
          </cell>
        </row>
        <row r="114">
          <cell r="B114" t="str">
            <v>% Growth y/y</v>
          </cell>
          <cell r="C114">
            <v>-2.5000000000000001E-3</v>
          </cell>
          <cell r="D114">
            <v>-2.5000000000000001E-3</v>
          </cell>
          <cell r="E114">
            <v>-2.5000000000000001E-3</v>
          </cell>
          <cell r="F114">
            <v>-2.5000000000000001E-3</v>
          </cell>
          <cell r="G114">
            <v>-2.5000000000000001E-3</v>
          </cell>
          <cell r="H114">
            <v>-2.5000000000000001E-3</v>
          </cell>
          <cell r="I114">
            <v>-2.5000000000000001E-3</v>
          </cell>
          <cell r="J114">
            <v>-2.5000000000000001E-3</v>
          </cell>
          <cell r="K114">
            <v>-2.5000000000000001E-3</v>
          </cell>
          <cell r="L114">
            <v>-2.5000000000000001E-3</v>
          </cell>
          <cell r="M114">
            <v>-2.5000000000000001E-3</v>
          </cell>
          <cell r="N114">
            <v>-2.5000000000000001E-3</v>
          </cell>
          <cell r="O114">
            <v>-2.5000000000000001E-3</v>
          </cell>
          <cell r="P114">
            <v>-2.5000000000000001E-3</v>
          </cell>
          <cell r="Q114">
            <v>-2.5000000000000001E-3</v>
          </cell>
          <cell r="R114">
            <v>-2.5000000000000001E-3</v>
          </cell>
          <cell r="S114">
            <v>-2.5000000000000001E-3</v>
          </cell>
          <cell r="T114">
            <v>-2.5000000000000001E-3</v>
          </cell>
          <cell r="U114">
            <v>-2.5000000000000001E-3</v>
          </cell>
          <cell r="V114">
            <v>-2.5000000000000001E-3</v>
          </cell>
        </row>
        <row r="115">
          <cell r="B115" t="str">
            <v>Prevalence of PNH- Population</v>
          </cell>
          <cell r="C115">
            <v>2014.5639147000002</v>
          </cell>
          <cell r="D115">
            <v>2009.5275049132501</v>
          </cell>
          <cell r="E115">
            <v>2004.5036861509673</v>
          </cell>
          <cell r="F115">
            <v>1999.4924269355899</v>
          </cell>
          <cell r="G115">
            <v>1994.4936958682511</v>
          </cell>
          <cell r="H115">
            <v>1989.5074616285806</v>
          </cell>
          <cell r="I115">
            <v>1984.5336929745092</v>
          </cell>
          <cell r="J115">
            <v>1979.572358742073</v>
          </cell>
          <cell r="K115">
            <v>1974.623427845218</v>
          </cell>
          <cell r="L115">
            <v>1969.6868692756052</v>
          </cell>
          <cell r="M115">
            <v>1964.7626521024163</v>
          </cell>
          <cell r="N115">
            <v>1959.8507454721603</v>
          </cell>
          <cell r="O115">
            <v>1954.9511186084799</v>
          </cell>
          <cell r="P115">
            <v>1950.0637408119587</v>
          </cell>
          <cell r="Q115">
            <v>1945.1885814599289</v>
          </cell>
          <cell r="R115">
            <v>1940.325610006279</v>
          </cell>
          <cell r="S115">
            <v>1935.4747959812635</v>
          </cell>
          <cell r="T115">
            <v>1930.6361089913105</v>
          </cell>
          <cell r="U115">
            <v>1925.8095187188321</v>
          </cell>
          <cell r="V115">
            <v>1920.9949949220354</v>
          </cell>
        </row>
        <row r="116">
          <cell r="B116" t="str">
            <v xml:space="preserve">% PNH prevalence in population </v>
          </cell>
          <cell r="C116">
            <v>1.59E-5</v>
          </cell>
          <cell r="D116">
            <v>1.59E-5</v>
          </cell>
          <cell r="E116">
            <v>1.59E-5</v>
          </cell>
          <cell r="F116">
            <v>1.59E-5</v>
          </cell>
          <cell r="G116">
            <v>1.59E-5</v>
          </cell>
          <cell r="H116">
            <v>1.59E-5</v>
          </cell>
          <cell r="I116">
            <v>1.59E-5</v>
          </cell>
          <cell r="J116">
            <v>1.59E-5</v>
          </cell>
          <cell r="K116">
            <v>1.59E-5</v>
          </cell>
          <cell r="L116">
            <v>1.59E-5</v>
          </cell>
          <cell r="M116">
            <v>1.59E-5</v>
          </cell>
          <cell r="N116">
            <v>1.59E-5</v>
          </cell>
          <cell r="O116">
            <v>1.59E-5</v>
          </cell>
          <cell r="P116">
            <v>1.59E-5</v>
          </cell>
          <cell r="Q116">
            <v>1.59E-5</v>
          </cell>
          <cell r="R116">
            <v>1.59E-5</v>
          </cell>
          <cell r="S116">
            <v>1.59E-5</v>
          </cell>
          <cell r="T116">
            <v>1.59E-5</v>
          </cell>
          <cell r="U116">
            <v>1.59E-5</v>
          </cell>
          <cell r="V116">
            <v>1.59E-5</v>
          </cell>
        </row>
        <row r="117">
          <cell r="B117" t="str">
            <v>Incidence of PNH- Population</v>
          </cell>
          <cell r="C117">
            <v>164.7127729</v>
          </cell>
          <cell r="D117">
            <v>164.30099096775004</v>
          </cell>
          <cell r="E117">
            <v>163.89023849033066</v>
          </cell>
          <cell r="F117">
            <v>163.48051289410483</v>
          </cell>
          <cell r="G117">
            <v>163.07181161186961</v>
          </cell>
          <cell r="H117">
            <v>162.66413208283993</v>
          </cell>
          <cell r="I117">
            <v>162.25747175263282</v>
          </cell>
          <cell r="J117">
            <v>161.85182807325126</v>
          </cell>
          <cell r="K117">
            <v>161.44719850306814</v>
          </cell>
          <cell r="L117">
            <v>161.04358050681049</v>
          </cell>
          <cell r="M117">
            <v>160.64097155554347</v>
          </cell>
          <cell r="N117">
            <v>160.23936912665462</v>
          </cell>
          <cell r="O117">
            <v>159.83877070383798</v>
          </cell>
          <cell r="P117">
            <v>159.43917377707839</v>
          </cell>
          <cell r="Q117">
            <v>159.04057584263569</v>
          </cell>
          <cell r="R117">
            <v>158.64297440302914</v>
          </cell>
          <cell r="S117">
            <v>158.24636696702154</v>
          </cell>
          <cell r="T117">
            <v>157.85075104960399</v>
          </cell>
          <cell r="U117">
            <v>157.45612417198001</v>
          </cell>
          <cell r="V117">
            <v>157.06248386155005</v>
          </cell>
        </row>
        <row r="118">
          <cell r="B118" t="str">
            <v xml:space="preserve">% PNH incidence in population </v>
          </cell>
          <cell r="C118">
            <v>1.3E-6</v>
          </cell>
          <cell r="D118">
            <v>1.3E-6</v>
          </cell>
          <cell r="E118">
            <v>1.3E-6</v>
          </cell>
          <cell r="F118">
            <v>1.3E-6</v>
          </cell>
          <cell r="G118">
            <v>1.3E-6</v>
          </cell>
          <cell r="H118">
            <v>1.3E-6</v>
          </cell>
          <cell r="I118">
            <v>1.3E-6</v>
          </cell>
          <cell r="J118">
            <v>1.3E-6</v>
          </cell>
          <cell r="K118">
            <v>1.3E-6</v>
          </cell>
          <cell r="L118">
            <v>1.3E-6</v>
          </cell>
          <cell r="M118">
            <v>1.3E-6</v>
          </cell>
          <cell r="N118">
            <v>1.3E-6</v>
          </cell>
          <cell r="O118">
            <v>1.3E-6</v>
          </cell>
          <cell r="P118">
            <v>1.3E-6</v>
          </cell>
          <cell r="Q118">
            <v>1.3E-6</v>
          </cell>
          <cell r="R118">
            <v>1.3E-6</v>
          </cell>
          <cell r="S118">
            <v>1.3E-6</v>
          </cell>
          <cell r="T118">
            <v>1.3E-6</v>
          </cell>
          <cell r="U118">
            <v>1.3E-6</v>
          </cell>
          <cell r="V118">
            <v>1.3E-6</v>
          </cell>
        </row>
        <row r="119">
          <cell r="B119" t="str">
            <v xml:space="preserve">Treatment addressable population </v>
          </cell>
          <cell r="C119">
            <v>1007.2819573500001</v>
          </cell>
          <cell r="D119">
            <v>1009.7875712189081</v>
          </cell>
          <cell r="E119">
            <v>1002.2518430754836</v>
          </cell>
          <cell r="F119">
            <v>999.74621346779497</v>
          </cell>
          <cell r="G119">
            <v>997.24684793412553</v>
          </cell>
          <cell r="H119">
            <v>994.75373081429029</v>
          </cell>
          <cell r="I119">
            <v>992.26684648725461</v>
          </cell>
          <cell r="J119">
            <v>989.7861793710365</v>
          </cell>
          <cell r="K119">
            <v>987.31171392260899</v>
          </cell>
          <cell r="L119">
            <v>984.8434346378026</v>
          </cell>
          <cell r="M119">
            <v>982.38132605120813</v>
          </cell>
          <cell r="N119">
            <v>979.92537273608013</v>
          </cell>
          <cell r="O119">
            <v>977.47555930423994</v>
          </cell>
          <cell r="P119">
            <v>975.03187040597936</v>
          </cell>
          <cell r="Q119">
            <v>972.59429072996443</v>
          </cell>
          <cell r="R119">
            <v>970.16280500313951</v>
          </cell>
          <cell r="S119">
            <v>967.73739799063173</v>
          </cell>
          <cell r="T119">
            <v>965.31805449565525</v>
          </cell>
          <cell r="U119">
            <v>962.90475935941606</v>
          </cell>
          <cell r="V119">
            <v>960.4974974610177</v>
          </cell>
        </row>
        <row r="120">
          <cell r="B120" t="str">
            <v>diagnosis of moderate &amp; florid hemolysis</v>
          </cell>
          <cell r="C120">
            <v>0.5</v>
          </cell>
          <cell r="D120">
            <v>0.50249999999999995</v>
          </cell>
          <cell r="E120">
            <v>0.5</v>
          </cell>
          <cell r="F120">
            <v>0.5</v>
          </cell>
          <cell r="G120">
            <v>0.5</v>
          </cell>
          <cell r="H120">
            <v>0.5</v>
          </cell>
          <cell r="I120">
            <v>0.5</v>
          </cell>
          <cell r="J120">
            <v>0.5</v>
          </cell>
          <cell r="K120">
            <v>0.5</v>
          </cell>
          <cell r="L120">
            <v>0.5</v>
          </cell>
          <cell r="M120">
            <v>0.5</v>
          </cell>
          <cell r="N120">
            <v>0.5</v>
          </cell>
          <cell r="O120">
            <v>0.5</v>
          </cell>
          <cell r="P120">
            <v>0.5</v>
          </cell>
          <cell r="Q120">
            <v>0.5</v>
          </cell>
          <cell r="R120">
            <v>0.5</v>
          </cell>
          <cell r="S120">
            <v>0.5</v>
          </cell>
          <cell r="T120">
            <v>0.5</v>
          </cell>
          <cell r="U120">
            <v>0.5</v>
          </cell>
          <cell r="V120">
            <v>0.5</v>
          </cell>
        </row>
        <row r="122">
          <cell r="B122" t="str">
            <v>Patients on Soliris or biosimilar</v>
          </cell>
          <cell r="C122">
            <v>837</v>
          </cell>
          <cell r="D122">
            <v>744.82632985658722</v>
          </cell>
          <cell r="E122">
            <v>662.80317998522276</v>
          </cell>
          <cell r="F122">
            <v>589.81273592075104</v>
          </cell>
          <cell r="G122">
            <v>588.33820408094914</v>
          </cell>
          <cell r="H122">
            <v>528.18062271367216</v>
          </cell>
          <cell r="I122">
            <v>474.1741540411993</v>
          </cell>
          <cell r="J122">
            <v>425.68984679048668</v>
          </cell>
          <cell r="K122">
            <v>382.16305995615949</v>
          </cell>
          <cell r="L122">
            <v>343.08688707564227</v>
          </cell>
          <cell r="M122">
            <v>308.00625287215786</v>
          </cell>
          <cell r="N122">
            <v>276.51261351597975</v>
          </cell>
          <cell r="O122">
            <v>248.23919878397083</v>
          </cell>
          <cell r="P122">
            <v>222.85674070830981</v>
          </cell>
          <cell r="Q122">
            <v>200.06963897088514</v>
          </cell>
          <cell r="R122">
            <v>179.61251838611213</v>
          </cell>
          <cell r="S122">
            <v>161.2471383811322</v>
          </cell>
          <cell r="T122">
            <v>144.75961848166145</v>
          </cell>
          <cell r="U122">
            <v>129.95794749191157</v>
          </cell>
          <cell r="V122">
            <v>116.66974736086364</v>
          </cell>
        </row>
        <row r="123">
          <cell r="B123" t="str">
            <v>New PNH patients on Soliris</v>
          </cell>
          <cell r="D123">
            <v>68.433962264150935</v>
          </cell>
          <cell r="E123">
            <v>60.897750239846758</v>
          </cell>
          <cell r="F123">
            <v>54.191454967345258</v>
          </cell>
          <cell r="G123">
            <v>48.22368281113058</v>
          </cell>
          <cell r="H123">
            <v>48.10312360410277</v>
          </cell>
          <cell r="I123">
            <v>43.184579215583263</v>
          </cell>
          <cell r="J123">
            <v>38.768955990789877</v>
          </cell>
          <cell r="K123">
            <v>34.804830240731619</v>
          </cell>
          <cell r="L123">
            <v>31.246036348616812</v>
          </cell>
          <cell r="M123">
            <v>28.05112913197075</v>
          </cell>
          <cell r="N123">
            <v>25.182901178226746</v>
          </cell>
          <cell r="O123">
            <v>22.607949532753064</v>
          </cell>
          <cell r="P123">
            <v>20.29628669302906</v>
          </cell>
          <cell r="Q123">
            <v>18.220991378666842</v>
          </cell>
          <cell r="R123">
            <v>16.357895010198156</v>
          </cell>
          <cell r="S123">
            <v>14.685300245405399</v>
          </cell>
          <cell r="T123">
            <v>13.183728295312697</v>
          </cell>
          <cell r="U123">
            <v>11.835692077116972</v>
          </cell>
          <cell r="V123">
            <v>10.625492562231765</v>
          </cell>
        </row>
        <row r="124">
          <cell r="B124" t="str">
            <v>Transfusion independent patients on Soliris or Biosimilar</v>
          </cell>
          <cell r="C124">
            <v>669.6</v>
          </cell>
          <cell r="D124">
            <v>595.8610638852698</v>
          </cell>
          <cell r="E124">
            <v>530.24254398817823</v>
          </cell>
          <cell r="F124">
            <v>471.85018873660084</v>
          </cell>
          <cell r="G124">
            <v>470.67056326475932</v>
          </cell>
          <cell r="H124">
            <v>422.54449817093774</v>
          </cell>
          <cell r="I124">
            <v>379.33932323295949</v>
          </cell>
          <cell r="J124">
            <v>340.55187743238935</v>
          </cell>
          <cell r="K124">
            <v>305.73044796492758</v>
          </cell>
          <cell r="L124">
            <v>274.46950966051384</v>
          </cell>
          <cell r="M124">
            <v>246.4050022977263</v>
          </cell>
          <cell r="N124">
            <v>221.21009081278382</v>
          </cell>
          <cell r="O124">
            <v>198.59135902717668</v>
          </cell>
          <cell r="P124">
            <v>178.28539256664786</v>
          </cell>
          <cell r="Q124">
            <v>160.05571117670812</v>
          </cell>
          <cell r="R124">
            <v>143.69001470888972</v>
          </cell>
          <cell r="S124">
            <v>128.99771070490576</v>
          </cell>
          <cell r="T124">
            <v>115.80769478532916</v>
          </cell>
          <cell r="U124">
            <v>103.96635799352926</v>
          </cell>
          <cell r="V124">
            <v>93.335797888690919</v>
          </cell>
        </row>
        <row r="125">
          <cell r="B125" t="str">
            <v>% transfusion independent</v>
          </cell>
          <cell r="C125">
            <v>0.8</v>
          </cell>
          <cell r="D125">
            <v>0.8</v>
          </cell>
          <cell r="E125">
            <v>0.8</v>
          </cell>
          <cell r="F125">
            <v>0.8</v>
          </cell>
          <cell r="G125">
            <v>0.8</v>
          </cell>
          <cell r="H125">
            <v>0.8</v>
          </cell>
          <cell r="I125">
            <v>0.8</v>
          </cell>
          <cell r="J125">
            <v>0.8</v>
          </cell>
          <cell r="K125">
            <v>0.8</v>
          </cell>
          <cell r="L125">
            <v>0.8</v>
          </cell>
          <cell r="M125">
            <v>0.8</v>
          </cell>
          <cell r="N125">
            <v>0.8</v>
          </cell>
          <cell r="O125">
            <v>0.8</v>
          </cell>
          <cell r="P125">
            <v>0.8</v>
          </cell>
          <cell r="Q125">
            <v>0.8</v>
          </cell>
          <cell r="R125">
            <v>0.8</v>
          </cell>
          <cell r="S125">
            <v>0.8</v>
          </cell>
          <cell r="T125">
            <v>0.8</v>
          </cell>
          <cell r="U125">
            <v>0.8</v>
          </cell>
          <cell r="V125">
            <v>0.8</v>
          </cell>
        </row>
        <row r="127">
          <cell r="B127" t="str">
            <v>RA101495 Penetration</v>
          </cell>
        </row>
        <row r="128">
          <cell r="B128" t="str">
            <v>Soliris and RA101495 Naïve</v>
          </cell>
          <cell r="H128">
            <v>406.41552673334115</v>
          </cell>
          <cell r="I128">
            <v>464.08622377358245</v>
          </cell>
          <cell r="J128">
            <v>509.07446647593662</v>
          </cell>
          <cell r="K128">
            <v>534.24317291753698</v>
          </cell>
          <cell r="L128">
            <v>547.29077614759194</v>
          </cell>
          <cell r="M128">
            <v>551.29881098185967</v>
          </cell>
          <cell r="N128">
            <v>550.96351931689242</v>
          </cell>
          <cell r="O128">
            <v>550.6061408557598</v>
          </cell>
          <cell r="P128">
            <v>550.03264361172774</v>
          </cell>
          <cell r="Q128">
            <v>570.96157015768279</v>
          </cell>
          <cell r="R128">
            <v>604.95466101417253</v>
          </cell>
          <cell r="S128">
            <v>640.82669717250087</v>
          </cell>
          <cell r="T128">
            <v>677.06114426581382</v>
          </cell>
          <cell r="U128">
            <v>707.33853728978863</v>
          </cell>
          <cell r="V128">
            <v>732.67315211002051</v>
          </cell>
          <cell r="Z128" t="str">
            <v>Max penetration</v>
          </cell>
        </row>
        <row r="129">
          <cell r="B129" t="str">
            <v>% RA101495 penetration</v>
          </cell>
          <cell r="H129">
            <v>0</v>
          </cell>
          <cell r="I129">
            <v>0.01</v>
          </cell>
          <cell r="J129">
            <v>0.03</v>
          </cell>
          <cell r="K129">
            <v>4.4999999999999998E-2</v>
          </cell>
          <cell r="L129">
            <v>0.06</v>
          </cell>
          <cell r="M129">
            <v>7.0000000000000007E-2</v>
          </cell>
          <cell r="N129">
            <v>7.4999999999999997E-2</v>
          </cell>
          <cell r="O129">
            <v>0.08</v>
          </cell>
          <cell r="P129">
            <v>5.5E-2</v>
          </cell>
          <cell r="Q129">
            <v>0.03</v>
          </cell>
          <cell r="R129">
            <v>0.02</v>
          </cell>
          <cell r="S129">
            <v>0.01</v>
          </cell>
          <cell r="T129">
            <v>0.01</v>
          </cell>
          <cell r="U129">
            <v>0.01</v>
          </cell>
          <cell r="V129">
            <v>0.01</v>
          </cell>
          <cell r="Z129">
            <v>0.08</v>
          </cell>
        </row>
        <row r="130">
          <cell r="B130" t="str">
            <v xml:space="preserve"> New RA101495 patients</v>
          </cell>
          <cell r="H130">
            <v>0</v>
          </cell>
          <cell r="I130">
            <v>4.6408622377358242</v>
          </cell>
          <cell r="J130">
            <v>15.272233994278098</v>
          </cell>
          <cell r="K130">
            <v>24.040942781289164</v>
          </cell>
          <cell r="L130">
            <v>32.837446568855512</v>
          </cell>
          <cell r="M130">
            <v>38.590916768730182</v>
          </cell>
          <cell r="N130">
            <v>41.322263948766931</v>
          </cell>
          <cell r="O130">
            <v>44.048491268460786</v>
          </cell>
          <cell r="P130">
            <v>30.251795398645026</v>
          </cell>
          <cell r="Q130">
            <v>17.128847104730482</v>
          </cell>
          <cell r="R130">
            <v>12.09909322028345</v>
          </cell>
          <cell r="S130">
            <v>6.4082669717250091</v>
          </cell>
          <cell r="T130">
            <v>6.7706114426581383</v>
          </cell>
          <cell r="U130">
            <v>7.0733853728978868</v>
          </cell>
          <cell r="V130">
            <v>7.3267315211002053</v>
          </cell>
        </row>
        <row r="132">
          <cell r="B132" t="str">
            <v>Soliris Switch Transfusion Independent</v>
          </cell>
          <cell r="H132">
            <v>422.54449817093774</v>
          </cell>
          <cell r="I132">
            <v>379.33932323295949</v>
          </cell>
          <cell r="J132">
            <v>340.55187743238935</v>
          </cell>
          <cell r="K132">
            <v>305.73044796492758</v>
          </cell>
          <cell r="L132">
            <v>274.46950966051384</v>
          </cell>
          <cell r="M132">
            <v>246.4050022977263</v>
          </cell>
          <cell r="N132">
            <v>221.21009081278382</v>
          </cell>
          <cell r="O132">
            <v>198.59135902717668</v>
          </cell>
          <cell r="P132">
            <v>178.28539256664786</v>
          </cell>
          <cell r="Q132">
            <v>160.05571117670812</v>
          </cell>
          <cell r="R132">
            <v>143.69001470888972</v>
          </cell>
          <cell r="S132">
            <v>128.99771070490576</v>
          </cell>
          <cell r="T132">
            <v>115.80769478532916</v>
          </cell>
          <cell r="U132">
            <v>103.96635799352926</v>
          </cell>
          <cell r="V132">
            <v>93.335797888690919</v>
          </cell>
          <cell r="Z132" t="str">
            <v>Max penetration</v>
          </cell>
        </row>
        <row r="133">
          <cell r="B133" t="str">
            <v>% RA101495 capture</v>
          </cell>
          <cell r="H133">
            <v>0</v>
          </cell>
          <cell r="I133">
            <v>5.0000000000000001E-3</v>
          </cell>
          <cell r="J133">
            <v>0.02</v>
          </cell>
          <cell r="K133">
            <v>0.03</v>
          </cell>
          <cell r="L133">
            <v>3.7499999999999999E-2</v>
          </cell>
          <cell r="M133">
            <v>4.4999999999999998E-2</v>
          </cell>
          <cell r="N133">
            <v>0.05</v>
          </cell>
          <cell r="O133">
            <v>5.5E-2</v>
          </cell>
          <cell r="P133">
            <v>0.03</v>
          </cell>
          <cell r="Q133">
            <v>0.02</v>
          </cell>
          <cell r="R133">
            <v>0.01</v>
          </cell>
          <cell r="S133">
            <v>0.01</v>
          </cell>
          <cell r="T133">
            <v>0.01</v>
          </cell>
          <cell r="U133">
            <v>0.01</v>
          </cell>
          <cell r="V133">
            <v>0.01</v>
          </cell>
          <cell r="Z133">
            <v>5.5E-2</v>
          </cell>
        </row>
        <row r="134">
          <cell r="B134" t="str">
            <v>New RA101495 patients</v>
          </cell>
          <cell r="H134">
            <v>0</v>
          </cell>
          <cell r="I134">
            <v>1.8966966161647976</v>
          </cell>
          <cell r="J134">
            <v>6.8110375486477874</v>
          </cell>
          <cell r="K134">
            <v>9.1719134389478274</v>
          </cell>
          <cell r="L134">
            <v>10.292606612269269</v>
          </cell>
          <cell r="M134">
            <v>11.088225103397683</v>
          </cell>
          <cell r="N134">
            <v>11.060504540639192</v>
          </cell>
          <cell r="O134">
            <v>10.922524746494718</v>
          </cell>
          <cell r="P134">
            <v>5.3485617769994356</v>
          </cell>
          <cell r="Q134">
            <v>3.2011142235341623</v>
          </cell>
          <cell r="R134">
            <v>1.4369001470888971</v>
          </cell>
          <cell r="S134">
            <v>1.2899771070490575</v>
          </cell>
          <cell r="T134">
            <v>1.1580769478532917</v>
          </cell>
          <cell r="U134">
            <v>1.0396635799352927</v>
          </cell>
          <cell r="V134">
            <v>0.93335797888690919</v>
          </cell>
        </row>
        <row r="136">
          <cell r="B136" t="str">
            <v>Soliris Switch Transfusion Dependent</v>
          </cell>
          <cell r="H136">
            <v>105.63612454273442</v>
          </cell>
          <cell r="I136">
            <v>94.834830808239815</v>
          </cell>
          <cell r="J136">
            <v>85.137969358097337</v>
          </cell>
          <cell r="K136">
            <v>76.432611991231909</v>
          </cell>
          <cell r="L136">
            <v>68.617377415128431</v>
          </cell>
          <cell r="M136">
            <v>61.60125057443156</v>
          </cell>
          <cell r="N136">
            <v>55.302522703195933</v>
          </cell>
          <cell r="O136">
            <v>49.647839756794156</v>
          </cell>
          <cell r="P136">
            <v>44.571348141661957</v>
          </cell>
          <cell r="Q136">
            <v>40.013927794177022</v>
          </cell>
          <cell r="R136">
            <v>35.922503677222409</v>
          </cell>
          <cell r="S136">
            <v>32.249427676226446</v>
          </cell>
          <cell r="T136">
            <v>28.951923696332287</v>
          </cell>
          <cell r="U136">
            <v>25.991589498382311</v>
          </cell>
          <cell r="V136">
            <v>23.333949472172719</v>
          </cell>
          <cell r="Z136" t="str">
            <v>Max penetration</v>
          </cell>
        </row>
        <row r="137">
          <cell r="B137" t="str">
            <v>% RA101495 capture</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Z137">
            <v>0</v>
          </cell>
        </row>
        <row r="138">
          <cell r="B138" t="str">
            <v>New RA101495 patients</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row>
        <row r="140">
          <cell r="B140" t="str">
            <v>RA101495 patients</v>
          </cell>
        </row>
        <row r="141">
          <cell r="B141" t="str">
            <v>Continuing patients on treatment</v>
          </cell>
          <cell r="H141">
            <v>0</v>
          </cell>
          <cell r="I141">
            <v>0</v>
          </cell>
          <cell r="J141">
            <v>5.8838029685105599</v>
          </cell>
          <cell r="K141">
            <v>24.640824793126853</v>
          </cell>
          <cell r="L141">
            <v>49.850638680646043</v>
          </cell>
          <cell r="M141">
            <v>79.196065194335603</v>
          </cell>
          <cell r="N141">
            <v>108.86004049232693</v>
          </cell>
          <cell r="O141">
            <v>135.32112443925033</v>
          </cell>
          <cell r="P141">
            <v>159.08402520925273</v>
          </cell>
          <cell r="Q141">
            <v>160.89838187757474</v>
          </cell>
          <cell r="R141">
            <v>148.62465451627372</v>
          </cell>
          <cell r="S141">
            <v>132.56836418881684</v>
          </cell>
          <cell r="T141">
            <v>114.30879466383831</v>
          </cell>
          <cell r="U141">
            <v>99.725943229169317</v>
          </cell>
          <cell r="V141">
            <v>88.079758073177018</v>
          </cell>
        </row>
        <row r="142">
          <cell r="B142" t="str">
            <v>% Discontinuation</v>
          </cell>
          <cell r="C142">
            <v>0</v>
          </cell>
          <cell r="D142">
            <v>0.10789359317458851</v>
          </cell>
          <cell r="E142">
            <v>0.10789359317459228</v>
          </cell>
          <cell r="F142">
            <v>0.10789359317458831</v>
          </cell>
          <cell r="H142">
            <v>0.1</v>
          </cell>
          <cell r="I142">
            <v>0.1</v>
          </cell>
          <cell r="J142">
            <v>0.1</v>
          </cell>
          <cell r="K142">
            <v>0.1</v>
          </cell>
          <cell r="L142">
            <v>0.1</v>
          </cell>
          <cell r="M142">
            <v>0.1</v>
          </cell>
          <cell r="N142">
            <v>0.1</v>
          </cell>
          <cell r="O142">
            <v>0.1</v>
          </cell>
          <cell r="P142">
            <v>0.1</v>
          </cell>
          <cell r="Q142">
            <v>0.1</v>
          </cell>
          <cell r="R142">
            <v>0.1</v>
          </cell>
          <cell r="S142">
            <v>0.1</v>
          </cell>
          <cell r="T142">
            <v>0.1</v>
          </cell>
          <cell r="U142">
            <v>0.1</v>
          </cell>
          <cell r="V142">
            <v>0.1</v>
          </cell>
        </row>
        <row r="143">
          <cell r="B143" t="str">
            <v>New patients</v>
          </cell>
          <cell r="H143">
            <v>0</v>
          </cell>
          <cell r="I143">
            <v>6.537558853900622</v>
          </cell>
          <cell r="J143">
            <v>22.083271542925885</v>
          </cell>
          <cell r="K143">
            <v>33.212856220236993</v>
          </cell>
          <cell r="L143">
            <v>43.130053181124779</v>
          </cell>
          <cell r="M143">
            <v>49.679141872127865</v>
          </cell>
          <cell r="N143">
            <v>52.382768489406125</v>
          </cell>
          <cell r="O143">
            <v>54.971016014955502</v>
          </cell>
          <cell r="P143">
            <v>35.600357175644461</v>
          </cell>
          <cell r="Q143">
            <v>20.329961328264645</v>
          </cell>
          <cell r="R143">
            <v>13.535993367372347</v>
          </cell>
          <cell r="S143">
            <v>7.6982440787740671</v>
          </cell>
          <cell r="T143">
            <v>7.9286883905114305</v>
          </cell>
          <cell r="U143">
            <v>8.1130489528331786</v>
          </cell>
          <cell r="V143">
            <v>8.2600894999871137</v>
          </cell>
        </row>
        <row r="144">
          <cell r="B144" t="str">
            <v>Total patients on treatment (end of period)</v>
          </cell>
          <cell r="H144">
            <v>0</v>
          </cell>
          <cell r="I144">
            <v>6.537558853900622</v>
          </cell>
          <cell r="J144">
            <v>27.378694214585391</v>
          </cell>
          <cell r="K144">
            <v>55.38959853405116</v>
          </cell>
          <cell r="L144">
            <v>87.995627993706222</v>
          </cell>
          <cell r="M144">
            <v>120.95560054702992</v>
          </cell>
          <cell r="N144">
            <v>150.35680493250035</v>
          </cell>
          <cell r="O144">
            <v>176.76002801028079</v>
          </cell>
          <cell r="P144">
            <v>178.77597986397191</v>
          </cell>
          <cell r="Q144">
            <v>165.1385050180819</v>
          </cell>
          <cell r="R144">
            <v>147.29818243201871</v>
          </cell>
          <cell r="S144">
            <v>127.00977184870924</v>
          </cell>
          <cell r="T144">
            <v>110.80660358796591</v>
          </cell>
          <cell r="U144">
            <v>97.866397859085566</v>
          </cell>
          <cell r="V144">
            <v>87.531871765846432</v>
          </cell>
        </row>
        <row r="145">
          <cell r="B145" t="str">
            <v>% RA101495 penetration treatment addressable PNH</v>
          </cell>
          <cell r="H145">
            <v>0</v>
          </cell>
          <cell r="I145">
            <v>6.5885088039012649E-3</v>
          </cell>
          <cell r="J145">
            <v>2.7661220963888674E-2</v>
          </cell>
          <cell r="K145">
            <v>5.6101429521166306E-2</v>
          </cell>
          <cell r="L145">
            <v>8.9349865063646908E-2</v>
          </cell>
          <cell r="M145">
            <v>0.12312489797950915</v>
          </cell>
          <cell r="N145">
            <v>0.15343699542413566</v>
          </cell>
          <cell r="O145">
            <v>0.18083319457736347</v>
          </cell>
          <cell r="P145">
            <v>0.18335398594666857</v>
          </cell>
          <cell r="Q145">
            <v>0.16979176887223957</v>
          </cell>
          <cell r="R145">
            <v>0.15182831342574718</v>
          </cell>
          <cell r="S145">
            <v>0.13124404627993799</v>
          </cell>
          <cell r="T145">
            <v>0.11478766306288393</v>
          </cell>
          <cell r="U145">
            <v>0.10163663322652218</v>
          </cell>
          <cell r="V145">
            <v>9.1131806170477767E-2</v>
          </cell>
        </row>
        <row r="147">
          <cell r="B147" t="str">
            <v>Cost per dose</v>
          </cell>
          <cell r="I147">
            <v>666.66666666666663</v>
          </cell>
          <cell r="J147">
            <v>660</v>
          </cell>
          <cell r="K147">
            <v>653.4</v>
          </cell>
          <cell r="L147">
            <v>646.86599999999999</v>
          </cell>
          <cell r="M147">
            <v>640.39733999999999</v>
          </cell>
          <cell r="N147">
            <v>633.99336659999994</v>
          </cell>
          <cell r="O147">
            <v>627.65343293399997</v>
          </cell>
          <cell r="P147">
            <v>621.37689860466003</v>
          </cell>
          <cell r="Q147">
            <v>615.16312961861343</v>
          </cell>
          <cell r="R147">
            <v>609.0114983224272</v>
          </cell>
          <cell r="S147">
            <v>602.92138333920298</v>
          </cell>
          <cell r="T147">
            <v>596.89216950581101</v>
          </cell>
          <cell r="U147">
            <v>590.92324781075297</v>
          </cell>
          <cell r="V147">
            <v>585.01401533264539</v>
          </cell>
        </row>
        <row r="148">
          <cell r="B148" t="str">
            <v>Dosing frequency (days)</v>
          </cell>
          <cell r="I148">
            <v>1</v>
          </cell>
          <cell r="J148">
            <v>1</v>
          </cell>
          <cell r="K148">
            <v>1</v>
          </cell>
          <cell r="L148">
            <v>1</v>
          </cell>
          <cell r="M148">
            <v>1</v>
          </cell>
          <cell r="N148">
            <v>1</v>
          </cell>
          <cell r="O148">
            <v>1</v>
          </cell>
          <cell r="P148">
            <v>1</v>
          </cell>
          <cell r="Q148">
            <v>1</v>
          </cell>
          <cell r="R148">
            <v>1</v>
          </cell>
          <cell r="S148">
            <v>1</v>
          </cell>
          <cell r="T148">
            <v>1</v>
          </cell>
          <cell r="U148">
            <v>1</v>
          </cell>
          <cell r="V148">
            <v>1</v>
          </cell>
        </row>
        <row r="149">
          <cell r="B149" t="str">
            <v>Days per Month</v>
          </cell>
          <cell r="I149">
            <v>30</v>
          </cell>
          <cell r="J149">
            <v>30</v>
          </cell>
          <cell r="K149">
            <v>30</v>
          </cell>
          <cell r="L149">
            <v>30</v>
          </cell>
          <cell r="M149">
            <v>30</v>
          </cell>
          <cell r="N149">
            <v>30</v>
          </cell>
          <cell r="O149">
            <v>30</v>
          </cell>
          <cell r="P149">
            <v>30</v>
          </cell>
          <cell r="Q149">
            <v>30</v>
          </cell>
          <cell r="R149">
            <v>30</v>
          </cell>
          <cell r="S149">
            <v>30</v>
          </cell>
          <cell r="T149">
            <v>30</v>
          </cell>
          <cell r="U149">
            <v>30</v>
          </cell>
          <cell r="V149">
            <v>30</v>
          </cell>
        </row>
        <row r="150">
          <cell r="B150" t="str">
            <v>Gross Monthly Cost</v>
          </cell>
          <cell r="I150">
            <v>20000</v>
          </cell>
          <cell r="J150">
            <v>19800</v>
          </cell>
          <cell r="K150">
            <v>19602</v>
          </cell>
          <cell r="L150">
            <v>19405.98</v>
          </cell>
          <cell r="M150">
            <v>19211.9202</v>
          </cell>
          <cell r="N150">
            <v>19019.800997999999</v>
          </cell>
          <cell r="O150">
            <v>18829.60298802</v>
          </cell>
          <cell r="P150">
            <v>18641.306958139801</v>
          </cell>
          <cell r="Q150">
            <v>18454.893888558403</v>
          </cell>
          <cell r="R150">
            <v>18270.344949672817</v>
          </cell>
          <cell r="S150">
            <v>18087.641500176091</v>
          </cell>
          <cell r="T150">
            <v>17906.765085174331</v>
          </cell>
          <cell r="U150">
            <v>17727.697434322588</v>
          </cell>
          <cell r="V150">
            <v>17550.420459979363</v>
          </cell>
        </row>
        <row r="151">
          <cell r="B151" t="str">
            <v>% Growth</v>
          </cell>
          <cell r="I151">
            <v>0</v>
          </cell>
          <cell r="J151">
            <v>-0.01</v>
          </cell>
          <cell r="K151">
            <v>-0.01</v>
          </cell>
          <cell r="L151">
            <v>-0.01</v>
          </cell>
          <cell r="M151">
            <v>-0.01</v>
          </cell>
          <cell r="N151">
            <v>-0.01</v>
          </cell>
          <cell r="O151">
            <v>-0.01</v>
          </cell>
          <cell r="P151">
            <v>-0.01</v>
          </cell>
          <cell r="Q151">
            <v>-0.01</v>
          </cell>
          <cell r="R151">
            <v>-0.01</v>
          </cell>
          <cell r="S151">
            <v>-0.01</v>
          </cell>
          <cell r="T151">
            <v>-0.01</v>
          </cell>
          <cell r="U151">
            <v>-0.01</v>
          </cell>
          <cell r="V151">
            <v>-0.01</v>
          </cell>
        </row>
        <row r="152">
          <cell r="B152" t="str">
            <v>Duration of therapy, average (months)</v>
          </cell>
          <cell r="I152">
            <v>6</v>
          </cell>
          <cell r="J152">
            <v>8</v>
          </cell>
          <cell r="K152">
            <v>9</v>
          </cell>
          <cell r="L152">
            <v>10</v>
          </cell>
          <cell r="M152">
            <v>11</v>
          </cell>
          <cell r="N152">
            <v>11.5</v>
          </cell>
          <cell r="O152">
            <v>11.5</v>
          </cell>
          <cell r="P152">
            <v>11.5</v>
          </cell>
          <cell r="Q152">
            <v>11.5</v>
          </cell>
          <cell r="R152">
            <v>11.5</v>
          </cell>
          <cell r="S152">
            <v>11.5</v>
          </cell>
          <cell r="T152">
            <v>11.5</v>
          </cell>
          <cell r="U152">
            <v>11.5</v>
          </cell>
          <cell r="V152">
            <v>11.5</v>
          </cell>
        </row>
        <row r="153">
          <cell r="B153" t="str">
            <v>Compliance Rate</v>
          </cell>
          <cell r="I153">
            <v>0.85</v>
          </cell>
          <cell r="J153">
            <v>0.85</v>
          </cell>
          <cell r="K153">
            <v>0.85</v>
          </cell>
          <cell r="L153">
            <v>0.85</v>
          </cell>
          <cell r="M153">
            <v>0.85</v>
          </cell>
          <cell r="N153">
            <v>0.85</v>
          </cell>
          <cell r="O153">
            <v>0.85</v>
          </cell>
          <cell r="P153">
            <v>0.85</v>
          </cell>
          <cell r="Q153">
            <v>0.85</v>
          </cell>
          <cell r="R153">
            <v>0.85</v>
          </cell>
          <cell r="S153">
            <v>0.85</v>
          </cell>
          <cell r="T153">
            <v>0.85</v>
          </cell>
          <cell r="U153">
            <v>0.85</v>
          </cell>
          <cell r="V153">
            <v>0.85</v>
          </cell>
        </row>
        <row r="154">
          <cell r="B154" t="str">
            <v>Annual Cost Per Patient</v>
          </cell>
          <cell r="I154">
            <v>102000</v>
          </cell>
          <cell r="J154">
            <v>134640</v>
          </cell>
          <cell r="K154">
            <v>149955.29999999999</v>
          </cell>
          <cell r="L154">
            <v>164950.82999999999</v>
          </cell>
          <cell r="M154">
            <v>179631.45387</v>
          </cell>
          <cell r="N154">
            <v>185918.55475544996</v>
          </cell>
          <cell r="O154">
            <v>184059.36920789551</v>
          </cell>
          <cell r="P154">
            <v>182218.77551581655</v>
          </cell>
          <cell r="Q154">
            <v>180396.58776065838</v>
          </cell>
          <cell r="R154">
            <v>178592.62188305176</v>
          </cell>
          <cell r="S154">
            <v>176806.69566422128</v>
          </cell>
          <cell r="T154">
            <v>175038.62870757908</v>
          </cell>
          <cell r="U154">
            <v>173288.24242050332</v>
          </cell>
          <cell r="V154">
            <v>171555.35999629827</v>
          </cell>
        </row>
        <row r="156">
          <cell r="B156" t="str">
            <v>Probability-adjusted Japan RA101495 Sales ($mn)</v>
          </cell>
          <cell r="I156">
            <v>0.46678170216850434</v>
          </cell>
          <cell r="J156">
            <v>2.5803871723362439</v>
          </cell>
          <cell r="K156">
            <v>5.8141747055372406</v>
          </cell>
          <cell r="L156">
            <v>10.160466311753153</v>
          </cell>
          <cell r="M156">
            <v>15.209201265987364</v>
          </cell>
          <cell r="N156">
            <v>19.567883909488302</v>
          </cell>
          <cell r="O156">
            <v>22.774037479719553</v>
          </cell>
          <cell r="P156">
            <v>22.803438099717265</v>
          </cell>
          <cell r="Q156">
            <v>20.853295969210834</v>
          </cell>
          <cell r="R156">
            <v>18.414458019399607</v>
          </cell>
          <cell r="S156">
            <v>15.719324654345838</v>
          </cell>
          <cell r="T156">
            <v>13.576805160647304</v>
          </cell>
          <cell r="U156">
            <v>11.871367253918653</v>
          </cell>
          <cell r="V156">
            <v>10.511593240357721</v>
          </cell>
        </row>
        <row r="157">
          <cell r="B157" t="str">
            <v>% Growth</v>
          </cell>
          <cell r="J157">
            <v>4.5280383964252851</v>
          </cell>
          <cell r="K157">
            <v>1.253217954216217</v>
          </cell>
          <cell r="L157">
            <v>0.74753371309545247</v>
          </cell>
          <cell r="M157">
            <v>0.49689992558649299</v>
          </cell>
          <cell r="N157">
            <v>0.2865819557039031</v>
          </cell>
          <cell r="O157">
            <v>0.16384774077061115</v>
          </cell>
          <cell r="P157">
            <v>1.2909709147486126E-3</v>
          </cell>
          <cell r="Q157">
            <v>-8.551965374601167E-2</v>
          </cell>
          <cell r="R157">
            <v>-0.11695215727106578</v>
          </cell>
          <cell r="S157">
            <v>-0.14635963557626563</v>
          </cell>
          <cell r="T157">
            <v>-0.13629844416415204</v>
          </cell>
          <cell r="U157">
            <v>-0.12561408126205598</v>
          </cell>
          <cell r="V157">
            <v>-0.1145423256206719</v>
          </cell>
        </row>
        <row r="160">
          <cell r="B160" t="str">
            <v>PNH, ROW Revenue Model</v>
          </cell>
          <cell r="C160" t="str">
            <v>2016E</v>
          </cell>
          <cell r="D160" t="str">
            <v>2017E</v>
          </cell>
          <cell r="E160" t="str">
            <v>2018E</v>
          </cell>
          <cell r="F160" t="str">
            <v>2019E</v>
          </cell>
          <cell r="G160" t="str">
            <v>2020E</v>
          </cell>
          <cell r="H160" t="str">
            <v>2021E</v>
          </cell>
          <cell r="I160" t="str">
            <v>2022E</v>
          </cell>
          <cell r="J160" t="str">
            <v>2023E</v>
          </cell>
          <cell r="K160" t="str">
            <v>2024E</v>
          </cell>
          <cell r="L160" t="str">
            <v>2025E</v>
          </cell>
          <cell r="M160" t="str">
            <v>2026E</v>
          </cell>
          <cell r="N160" t="str">
            <v>2027E</v>
          </cell>
          <cell r="O160" t="str">
            <v>2028E</v>
          </cell>
          <cell r="P160" t="str">
            <v>2029E</v>
          </cell>
          <cell r="Q160" t="str">
            <v>2030E</v>
          </cell>
          <cell r="R160" t="str">
            <v>2031E</v>
          </cell>
          <cell r="S160" t="str">
            <v>2032E</v>
          </cell>
          <cell r="T160" t="str">
            <v>2033E</v>
          </cell>
          <cell r="U160" t="str">
            <v>2034E</v>
          </cell>
          <cell r="V160" t="str">
            <v>2035E</v>
          </cell>
        </row>
        <row r="161">
          <cell r="B161" t="str">
            <v>ROW Population (000’s)</v>
          </cell>
          <cell r="C161">
            <v>897581.66500000004</v>
          </cell>
          <cell r="D161">
            <v>906557.48165000009</v>
          </cell>
          <cell r="E161">
            <v>915623.05646650004</v>
          </cell>
          <cell r="F161">
            <v>924779.28703116509</v>
          </cell>
          <cell r="G161">
            <v>934027.07990147674</v>
          </cell>
          <cell r="H161">
            <v>943367.35070049157</v>
          </cell>
          <cell r="I161">
            <v>952801.02420749655</v>
          </cell>
          <cell r="J161">
            <v>962329.03444957151</v>
          </cell>
          <cell r="K161">
            <v>971952.32479406719</v>
          </cell>
          <cell r="L161">
            <v>981671.84804200788</v>
          </cell>
          <cell r="M161">
            <v>991488.56652242795</v>
          </cell>
          <cell r="N161">
            <v>1001403.4521876522</v>
          </cell>
          <cell r="O161">
            <v>1011417.4867095287</v>
          </cell>
          <cell r="P161">
            <v>1021531.661576624</v>
          </cell>
          <cell r="Q161">
            <v>1031746.9781923903</v>
          </cell>
          <cell r="R161">
            <v>1042064.4479743142</v>
          </cell>
          <cell r="S161">
            <v>1052485.0924540574</v>
          </cell>
          <cell r="T161">
            <v>1063009.943378598</v>
          </cell>
          <cell r="U161">
            <v>1073640.042812384</v>
          </cell>
          <cell r="V161">
            <v>1084376.4432405077</v>
          </cell>
        </row>
        <row r="162">
          <cell r="B162" t="str">
            <v>% Growth y/y</v>
          </cell>
          <cell r="C162">
            <v>0.01</v>
          </cell>
          <cell r="D162">
            <v>0.01</v>
          </cell>
          <cell r="E162">
            <v>0.01</v>
          </cell>
          <cell r="F162">
            <v>0.01</v>
          </cell>
          <cell r="G162">
            <v>0.01</v>
          </cell>
          <cell r="H162">
            <v>0.01</v>
          </cell>
          <cell r="I162">
            <v>0.01</v>
          </cell>
          <cell r="J162">
            <v>0.01</v>
          </cell>
          <cell r="K162">
            <v>0.01</v>
          </cell>
          <cell r="L162">
            <v>0.01</v>
          </cell>
          <cell r="M162">
            <v>0.01</v>
          </cell>
          <cell r="N162">
            <v>0.01</v>
          </cell>
          <cell r="O162">
            <v>0.01</v>
          </cell>
          <cell r="P162">
            <v>0.01</v>
          </cell>
          <cell r="Q162">
            <v>0.01</v>
          </cell>
          <cell r="R162">
            <v>0.01</v>
          </cell>
          <cell r="S162">
            <v>0.01</v>
          </cell>
          <cell r="T162">
            <v>0.01</v>
          </cell>
          <cell r="U162">
            <v>0.01</v>
          </cell>
          <cell r="V162">
            <v>0.01</v>
          </cell>
        </row>
        <row r="163">
          <cell r="B163" t="str">
            <v>Prevalence of PNH- Population</v>
          </cell>
          <cell r="C163">
            <v>14271.548473500001</v>
          </cell>
          <cell r="D163">
            <v>14414.263958235002</v>
          </cell>
          <cell r="E163">
            <v>14558.406597817351</v>
          </cell>
          <cell r="F163">
            <v>14703.990663795525</v>
          </cell>
          <cell r="G163">
            <v>14851.030570433481</v>
          </cell>
          <cell r="H163">
            <v>14999.540876137817</v>
          </cell>
          <cell r="I163">
            <v>15149.536284899195</v>
          </cell>
          <cell r="J163">
            <v>15301.031647748188</v>
          </cell>
          <cell r="K163">
            <v>15454.041964225667</v>
          </cell>
          <cell r="L163">
            <v>15608.582383867926</v>
          </cell>
          <cell r="M163">
            <v>15764.668207706603</v>
          </cell>
          <cell r="N163">
            <v>15922.314889783671</v>
          </cell>
          <cell r="O163">
            <v>16081.538038681509</v>
          </cell>
          <cell r="P163">
            <v>16242.353419068322</v>
          </cell>
          <cell r="Q163">
            <v>16404.776953259006</v>
          </cell>
          <cell r="R163">
            <v>16568.824722791596</v>
          </cell>
          <cell r="S163">
            <v>16734.512970019514</v>
          </cell>
          <cell r="T163">
            <v>16901.858099719706</v>
          </cell>
          <cell r="U163">
            <v>17070.876680716909</v>
          </cell>
          <cell r="V163">
            <v>17241.585447524074</v>
          </cell>
        </row>
        <row r="164">
          <cell r="B164" t="str">
            <v xml:space="preserve">% PNH prevalence in population </v>
          </cell>
          <cell r="C164">
            <v>1.59E-5</v>
          </cell>
          <cell r="D164">
            <v>1.59E-5</v>
          </cell>
          <cell r="E164">
            <v>1.59E-5</v>
          </cell>
          <cell r="F164">
            <v>1.59E-5</v>
          </cell>
          <cell r="G164">
            <v>1.59E-5</v>
          </cell>
          <cell r="H164">
            <v>1.59E-5</v>
          </cell>
          <cell r="I164">
            <v>1.59E-5</v>
          </cell>
          <cell r="J164">
            <v>1.59E-5</v>
          </cell>
          <cell r="K164">
            <v>1.59E-5</v>
          </cell>
          <cell r="L164">
            <v>1.59E-5</v>
          </cell>
          <cell r="M164">
            <v>1.59E-5</v>
          </cell>
          <cell r="N164">
            <v>1.59E-5</v>
          </cell>
          <cell r="O164">
            <v>1.59E-5</v>
          </cell>
          <cell r="P164">
            <v>1.59E-5</v>
          </cell>
          <cell r="Q164">
            <v>1.59E-5</v>
          </cell>
          <cell r="R164">
            <v>1.59E-5</v>
          </cell>
          <cell r="S164">
            <v>1.59E-5</v>
          </cell>
          <cell r="T164">
            <v>1.59E-5</v>
          </cell>
          <cell r="U164">
            <v>1.59E-5</v>
          </cell>
          <cell r="V164">
            <v>1.59E-5</v>
          </cell>
        </row>
        <row r="165">
          <cell r="B165" t="str">
            <v>Incidence of PNH- Population</v>
          </cell>
          <cell r="C165">
            <v>1166.8561645000002</v>
          </cell>
          <cell r="D165">
            <v>1178.5247261450002</v>
          </cell>
          <cell r="E165">
            <v>1190.3099734064501</v>
          </cell>
          <cell r="F165">
            <v>1202.2130731405148</v>
          </cell>
          <cell r="G165">
            <v>1214.2352038719198</v>
          </cell>
          <cell r="H165">
            <v>1226.3775559106391</v>
          </cell>
          <cell r="I165">
            <v>1238.6413314697456</v>
          </cell>
          <cell r="J165">
            <v>1251.027744784443</v>
          </cell>
          <cell r="K165">
            <v>1263.5380222322874</v>
          </cell>
          <cell r="L165">
            <v>1276.1734024546104</v>
          </cell>
          <cell r="M165">
            <v>1288.9351364791564</v>
          </cell>
          <cell r="N165">
            <v>1301.824487843948</v>
          </cell>
          <cell r="O165">
            <v>1314.8427327223874</v>
          </cell>
          <cell r="P165">
            <v>1327.9911600496112</v>
          </cell>
          <cell r="Q165">
            <v>1341.2710716501076</v>
          </cell>
          <cell r="R165">
            <v>1354.6837823666085</v>
          </cell>
          <cell r="S165">
            <v>1368.2306201902747</v>
          </cell>
          <cell r="T165">
            <v>1381.9129263921775</v>
          </cell>
          <cell r="U165">
            <v>1395.7320556560992</v>
          </cell>
          <cell r="V165">
            <v>1409.6893762126601</v>
          </cell>
        </row>
        <row r="166">
          <cell r="B166" t="str">
            <v xml:space="preserve">% PNH incidence in population </v>
          </cell>
          <cell r="C166">
            <v>1.3E-6</v>
          </cell>
          <cell r="D166">
            <v>1.3E-6</v>
          </cell>
          <cell r="E166">
            <v>1.3E-6</v>
          </cell>
          <cell r="F166">
            <v>1.3E-6</v>
          </cell>
          <cell r="G166">
            <v>1.3E-6</v>
          </cell>
          <cell r="H166">
            <v>1.3E-6</v>
          </cell>
          <cell r="I166">
            <v>1.3E-6</v>
          </cell>
          <cell r="J166">
            <v>1.3E-6</v>
          </cell>
          <cell r="K166">
            <v>1.3E-6</v>
          </cell>
          <cell r="L166">
            <v>1.3E-6</v>
          </cell>
          <cell r="M166">
            <v>1.3E-6</v>
          </cell>
          <cell r="N166">
            <v>1.3E-6</v>
          </cell>
          <cell r="O166">
            <v>1.3E-6</v>
          </cell>
          <cell r="P166">
            <v>1.3E-6</v>
          </cell>
          <cell r="Q166">
            <v>1.3E-6</v>
          </cell>
          <cell r="R166">
            <v>1.3E-6</v>
          </cell>
          <cell r="S166">
            <v>1.3E-6</v>
          </cell>
          <cell r="T166">
            <v>1.3E-6</v>
          </cell>
          <cell r="U166">
            <v>1.3E-6</v>
          </cell>
          <cell r="V166">
            <v>1.3E-6</v>
          </cell>
        </row>
        <row r="167">
          <cell r="B167" t="str">
            <v xml:space="preserve">Treatment addressable population </v>
          </cell>
          <cell r="C167">
            <v>7135.7742367500005</v>
          </cell>
          <cell r="D167">
            <v>7243.1676390130879</v>
          </cell>
          <cell r="E167">
            <v>7279.2032989086756</v>
          </cell>
          <cell r="F167">
            <v>7351.9953318977623</v>
          </cell>
          <cell r="G167">
            <v>7425.5152852167403</v>
          </cell>
          <cell r="H167">
            <v>7499.7704380689083</v>
          </cell>
          <cell r="I167">
            <v>7574.7681424495977</v>
          </cell>
          <cell r="J167">
            <v>7650.5158238740942</v>
          </cell>
          <cell r="K167">
            <v>7727.0209821128337</v>
          </cell>
          <cell r="L167">
            <v>7804.2911919339631</v>
          </cell>
          <cell r="M167">
            <v>7882.3341038533017</v>
          </cell>
          <cell r="N167">
            <v>7961.1574448918354</v>
          </cell>
          <cell r="O167">
            <v>8040.7690193407543</v>
          </cell>
          <cell r="P167">
            <v>8121.1767095341611</v>
          </cell>
          <cell r="Q167">
            <v>8202.3884766295032</v>
          </cell>
          <cell r="R167">
            <v>8284.4123613957981</v>
          </cell>
          <cell r="S167">
            <v>8367.2564850097569</v>
          </cell>
          <cell r="T167">
            <v>8450.929049859853</v>
          </cell>
          <cell r="U167">
            <v>8535.4383403584543</v>
          </cell>
          <cell r="V167">
            <v>8620.792723762037</v>
          </cell>
        </row>
        <row r="168">
          <cell r="B168" t="str">
            <v>diagnosis of moderate &amp; florid hemolysis</v>
          </cell>
          <cell r="C168">
            <v>0.5</v>
          </cell>
          <cell r="D168">
            <v>0.50249999999999995</v>
          </cell>
          <cell r="E168">
            <v>0.5</v>
          </cell>
          <cell r="F168">
            <v>0.5</v>
          </cell>
          <cell r="G168">
            <v>0.5</v>
          </cell>
          <cell r="H168">
            <v>0.5</v>
          </cell>
          <cell r="I168">
            <v>0.5</v>
          </cell>
          <cell r="J168">
            <v>0.5</v>
          </cell>
          <cell r="K168">
            <v>0.5</v>
          </cell>
          <cell r="L168">
            <v>0.5</v>
          </cell>
          <cell r="M168">
            <v>0.5</v>
          </cell>
          <cell r="N168">
            <v>0.5</v>
          </cell>
          <cell r="O168">
            <v>0.5</v>
          </cell>
          <cell r="P168">
            <v>0.5</v>
          </cell>
          <cell r="Q168">
            <v>0.5</v>
          </cell>
          <cell r="R168">
            <v>0.5</v>
          </cell>
          <cell r="S168">
            <v>0.5</v>
          </cell>
          <cell r="T168">
            <v>0.5</v>
          </cell>
          <cell r="U168">
            <v>0.5</v>
          </cell>
          <cell r="V168">
            <v>0.5</v>
          </cell>
        </row>
        <row r="170">
          <cell r="B170" t="str">
            <v>Patients on Soliris or biosimilar</v>
          </cell>
          <cell r="C170">
            <v>40</v>
          </cell>
          <cell r="D170">
            <v>36.041098835746631</v>
          </cell>
          <cell r="E170">
            <v>32.474020132201289</v>
          </cell>
          <cell r="F170">
            <v>29.25998422946731</v>
          </cell>
          <cell r="G170">
            <v>29.552584071761988</v>
          </cell>
          <cell r="H170">
            <v>26.86329892123165</v>
          </cell>
          <cell r="I170">
            <v>24.41873871939957</v>
          </cell>
          <cell r="J170">
            <v>22.196633495934211</v>
          </cell>
          <cell r="K170">
            <v>20.176739847804193</v>
          </cell>
          <cell r="L170">
            <v>18.340656521654012</v>
          </cell>
          <cell r="M170">
            <v>16.671656778183493</v>
          </cell>
          <cell r="N170">
            <v>15.154536011368798</v>
          </cell>
          <cell r="O170">
            <v>13.775473234334237</v>
          </cell>
          <cell r="P170">
            <v>12.52190517000982</v>
          </cell>
          <cell r="Q170">
            <v>11.382411799538927</v>
          </cell>
          <cell r="R170">
            <v>10.346612325780884</v>
          </cell>
          <cell r="S170">
            <v>9.4050706041348224</v>
          </cell>
          <cell r="T170">
            <v>8.5492091791585523</v>
          </cell>
          <cell r="U170">
            <v>7.7712311438551263</v>
          </cell>
          <cell r="V170">
            <v>7.0640491097643086</v>
          </cell>
        </row>
        <row r="171">
          <cell r="B171" t="str">
            <v>New PNH patients on Soliris</v>
          </cell>
          <cell r="D171">
            <v>3.2704402515723272</v>
          </cell>
          <cell r="E171">
            <v>2.946756508583058</v>
          </cell>
          <cell r="F171">
            <v>2.6551085642680299</v>
          </cell>
          <cell r="G171">
            <v>2.3923257546105354</v>
          </cell>
          <cell r="H171">
            <v>2.4162490121566407</v>
          </cell>
          <cell r="I171">
            <v>2.1963703520503866</v>
          </cell>
          <cell r="J171">
            <v>1.9965006500138014</v>
          </cell>
          <cell r="K171">
            <v>1.8148190908625454</v>
          </cell>
          <cell r="L171">
            <v>1.6496705535940537</v>
          </cell>
          <cell r="M171">
            <v>1.4995505332169947</v>
          </cell>
          <cell r="N171">
            <v>1.363091434694248</v>
          </cell>
          <cell r="O171">
            <v>1.2390501141370716</v>
          </cell>
          <cell r="P171">
            <v>1.126296553750598</v>
          </cell>
          <cell r="Q171">
            <v>1.0238035673592933</v>
          </cell>
          <cell r="R171">
            <v>0.93063744272959781</v>
          </cell>
          <cell r="S171">
            <v>0.84594943544120427</v>
          </cell>
          <cell r="T171">
            <v>0.76896803681605463</v>
          </cell>
          <cell r="U171">
            <v>0.69899194546579368</v>
          </cell>
          <cell r="V171">
            <v>0.63538367842840648</v>
          </cell>
        </row>
        <row r="172">
          <cell r="B172" t="str">
            <v>Transfusion independent patients on Soliris or Biosimilar</v>
          </cell>
          <cell r="C172">
            <v>32</v>
          </cell>
          <cell r="D172">
            <v>28.832879068597308</v>
          </cell>
          <cell r="E172">
            <v>25.979216105761033</v>
          </cell>
          <cell r="F172">
            <v>23.40798738357385</v>
          </cell>
          <cell r="G172">
            <v>23.642067257409593</v>
          </cell>
          <cell r="H172">
            <v>21.490639136985322</v>
          </cell>
          <cell r="I172">
            <v>19.534990975519658</v>
          </cell>
          <cell r="J172">
            <v>17.757306796747368</v>
          </cell>
          <cell r="K172">
            <v>16.141391878243354</v>
          </cell>
          <cell r="L172">
            <v>14.67252521732321</v>
          </cell>
          <cell r="M172">
            <v>13.337325422546796</v>
          </cell>
          <cell r="N172">
            <v>12.123628809095038</v>
          </cell>
          <cell r="O172">
            <v>11.020378587467391</v>
          </cell>
          <cell r="P172">
            <v>10.017524136007857</v>
          </cell>
          <cell r="Q172">
            <v>9.1059294396311419</v>
          </cell>
          <cell r="R172">
            <v>8.2772898606247072</v>
          </cell>
          <cell r="S172">
            <v>7.5240564833078585</v>
          </cell>
          <cell r="T172">
            <v>6.8393673433268418</v>
          </cell>
          <cell r="U172">
            <v>6.216984915084101</v>
          </cell>
          <cell r="V172">
            <v>5.651239287811447</v>
          </cell>
        </row>
        <row r="173">
          <cell r="B173" t="str">
            <v>% transfusion independent</v>
          </cell>
          <cell r="C173">
            <v>0.8</v>
          </cell>
          <cell r="D173">
            <v>0.8</v>
          </cell>
          <cell r="E173">
            <v>0.8</v>
          </cell>
          <cell r="F173">
            <v>0.8</v>
          </cell>
          <cell r="G173">
            <v>0.8</v>
          </cell>
          <cell r="H173">
            <v>0.8</v>
          </cell>
          <cell r="I173">
            <v>0.8</v>
          </cell>
          <cell r="J173">
            <v>0.8</v>
          </cell>
          <cell r="K173">
            <v>0.8</v>
          </cell>
          <cell r="L173">
            <v>0.8</v>
          </cell>
          <cell r="M173">
            <v>0.8</v>
          </cell>
          <cell r="N173">
            <v>0.8</v>
          </cell>
          <cell r="O173">
            <v>0.8</v>
          </cell>
          <cell r="P173">
            <v>0.8</v>
          </cell>
          <cell r="Q173">
            <v>0.8</v>
          </cell>
          <cell r="R173">
            <v>0.8</v>
          </cell>
          <cell r="S173">
            <v>0.8</v>
          </cell>
          <cell r="T173">
            <v>0.8</v>
          </cell>
          <cell r="U173">
            <v>0.8</v>
          </cell>
          <cell r="V173">
            <v>0.8</v>
          </cell>
        </row>
        <row r="175">
          <cell r="B175" t="str">
            <v>RA101495 Penetration</v>
          </cell>
        </row>
        <row r="176">
          <cell r="B176" t="str">
            <v>Soliris and RA101495 Naïve</v>
          </cell>
          <cell r="H176">
            <v>7472.9071391476764</v>
          </cell>
          <cell r="I176">
            <v>7550.349403730198</v>
          </cell>
          <cell r="J176">
            <v>7609.3456419139566</v>
          </cell>
          <cell r="K176">
            <v>7653.2513667314879</v>
          </cell>
          <cell r="L176">
            <v>7684.8988001014804</v>
          </cell>
          <cell r="M176">
            <v>7714.3530017680878</v>
          </cell>
          <cell r="N176">
            <v>7742.1748051547556</v>
          </cell>
          <cell r="O176">
            <v>7776.5470047997551</v>
          </cell>
          <cell r="P176">
            <v>7816.1975096717442</v>
          </cell>
          <cell r="Q176">
            <v>7907.0682082090434</v>
          </cell>
          <cell r="R176">
            <v>8020.2638212880483</v>
          </cell>
          <cell r="S176">
            <v>8136.1485523610454</v>
          </cell>
          <cell r="T176">
            <v>8246.4529847550311</v>
          </cell>
          <cell r="U176">
            <v>8352.4050562718694</v>
          </cell>
          <cell r="V176">
            <v>8454.9994318069676</v>
          </cell>
          <cell r="Z176" t="str">
            <v>Max penetration</v>
          </cell>
        </row>
        <row r="177">
          <cell r="B177" t="str">
            <v>% RA101495 penetration</v>
          </cell>
          <cell r="H177">
            <v>0</v>
          </cell>
          <cell r="I177">
            <v>2.5000000000000001E-3</v>
          </cell>
          <cell r="J177">
            <v>5.0000000000000001E-3</v>
          </cell>
          <cell r="K177">
            <v>7.4999999999999997E-3</v>
          </cell>
          <cell r="L177">
            <v>8.9999999999999993E-3</v>
          </cell>
          <cell r="M177">
            <v>1.0500000000000001E-2</v>
          </cell>
          <cell r="N177">
            <v>1.0999999999999999E-2</v>
          </cell>
          <cell r="O177">
            <v>1.15E-2</v>
          </cell>
          <cell r="P177">
            <v>6.0000000000000001E-3</v>
          </cell>
          <cell r="Q177">
            <v>3.0000000000000001E-3</v>
          </cell>
          <cell r="R177">
            <v>2E-3</v>
          </cell>
          <cell r="S177">
            <v>2E-3</v>
          </cell>
          <cell r="T177">
            <v>2E-3</v>
          </cell>
          <cell r="U177">
            <v>2E-3</v>
          </cell>
          <cell r="V177">
            <v>2E-3</v>
          </cell>
          <cell r="Z177">
            <v>1.15E-2</v>
          </cell>
        </row>
        <row r="178">
          <cell r="B178" t="str">
            <v xml:space="preserve"> New RA101495 patients</v>
          </cell>
          <cell r="H178">
            <v>0</v>
          </cell>
          <cell r="I178">
            <v>18.875873509325494</v>
          </cell>
          <cell r="J178">
            <v>38.046728209569785</v>
          </cell>
          <cell r="K178">
            <v>57.399385250486155</v>
          </cell>
          <cell r="L178">
            <v>69.164089200913324</v>
          </cell>
          <cell r="M178">
            <v>81.000706518564925</v>
          </cell>
          <cell r="N178">
            <v>85.163922856702314</v>
          </cell>
          <cell r="O178">
            <v>89.430290555197189</v>
          </cell>
          <cell r="P178">
            <v>46.897185058030466</v>
          </cell>
          <cell r="Q178">
            <v>23.721204624627131</v>
          </cell>
          <cell r="R178">
            <v>16.040527642576098</v>
          </cell>
          <cell r="S178">
            <v>16.272297104722092</v>
          </cell>
          <cell r="T178">
            <v>16.492905969510062</v>
          </cell>
          <cell r="U178">
            <v>16.70481011254374</v>
          </cell>
          <cell r="V178">
            <v>16.909998863613936</v>
          </cell>
        </row>
        <row r="180">
          <cell r="B180" t="str">
            <v>Soliris Switch Transfusion Independent</v>
          </cell>
          <cell r="H180">
            <v>21.490639136985322</v>
          </cell>
          <cell r="I180">
            <v>19.534990975519658</v>
          </cell>
          <cell r="J180">
            <v>17.757306796747368</v>
          </cell>
          <cell r="K180">
            <v>16.141391878243354</v>
          </cell>
          <cell r="L180">
            <v>14.67252521732321</v>
          </cell>
          <cell r="M180">
            <v>13.337325422546796</v>
          </cell>
          <cell r="N180">
            <v>12.123628809095038</v>
          </cell>
          <cell r="O180">
            <v>11.020378587467391</v>
          </cell>
          <cell r="P180">
            <v>10.017524136007857</v>
          </cell>
          <cell r="Q180">
            <v>9.1059294396311419</v>
          </cell>
          <cell r="R180">
            <v>8.2772898606247072</v>
          </cell>
          <cell r="S180">
            <v>7.5240564833078585</v>
          </cell>
          <cell r="T180">
            <v>6.8393673433268418</v>
          </cell>
          <cell r="U180">
            <v>6.216984915084101</v>
          </cell>
          <cell r="V180">
            <v>5.651239287811447</v>
          </cell>
          <cell r="Z180" t="str">
            <v>Max penetration</v>
          </cell>
        </row>
        <row r="181">
          <cell r="B181" t="str">
            <v>% RA101495 capture</v>
          </cell>
          <cell r="H181">
            <v>0</v>
          </cell>
          <cell r="I181">
            <v>5.0000000000000001E-3</v>
          </cell>
          <cell r="J181">
            <v>0.01</v>
          </cell>
          <cell r="K181">
            <v>1.4999999999999999E-2</v>
          </cell>
          <cell r="L181">
            <v>0.02</v>
          </cell>
          <cell r="M181">
            <v>0.02</v>
          </cell>
          <cell r="N181">
            <v>1.4999999999999999E-2</v>
          </cell>
          <cell r="O181">
            <v>1.4999999999999999E-2</v>
          </cell>
          <cell r="P181">
            <v>1.4999999999999999E-2</v>
          </cell>
          <cell r="Q181">
            <v>0.01</v>
          </cell>
          <cell r="R181">
            <v>0.01</v>
          </cell>
          <cell r="S181">
            <v>0.01</v>
          </cell>
          <cell r="T181">
            <v>0.01</v>
          </cell>
          <cell r="U181">
            <v>0.01</v>
          </cell>
          <cell r="V181">
            <v>0.01</v>
          </cell>
          <cell r="Z181">
            <v>0.02</v>
          </cell>
        </row>
        <row r="182">
          <cell r="B182" t="str">
            <v>New RA101495 patients</v>
          </cell>
          <cell r="H182">
            <v>0</v>
          </cell>
          <cell r="I182">
            <v>9.7674954877598294E-2</v>
          </cell>
          <cell r="J182">
            <v>0.17757306796747369</v>
          </cell>
          <cell r="K182">
            <v>0.2421208781736503</v>
          </cell>
          <cell r="L182">
            <v>0.29345050434646419</v>
          </cell>
          <cell r="M182">
            <v>0.26674650845093589</v>
          </cell>
          <cell r="N182">
            <v>0.18185443213642558</v>
          </cell>
          <cell r="O182">
            <v>0.16530567881201086</v>
          </cell>
          <cell r="P182">
            <v>0.15026286204011785</v>
          </cell>
          <cell r="Q182">
            <v>9.1059294396311427E-2</v>
          </cell>
          <cell r="R182">
            <v>8.2772898606247078E-2</v>
          </cell>
          <cell r="S182">
            <v>7.5240564833078588E-2</v>
          </cell>
          <cell r="T182">
            <v>6.8393673433268423E-2</v>
          </cell>
          <cell r="U182">
            <v>6.2169849150841013E-2</v>
          </cell>
          <cell r="V182">
            <v>5.6512392878114472E-2</v>
          </cell>
        </row>
        <row r="184">
          <cell r="B184" t="str">
            <v>Soliris Switch Transfusion Dependent</v>
          </cell>
          <cell r="H184">
            <v>5.3726597842463271</v>
          </cell>
          <cell r="I184">
            <v>4.883747743879912</v>
          </cell>
          <cell r="J184">
            <v>4.439326699186843</v>
          </cell>
          <cell r="K184">
            <v>4.0353479695608385</v>
          </cell>
          <cell r="L184">
            <v>3.6681313043308013</v>
          </cell>
          <cell r="M184">
            <v>3.3343313556366976</v>
          </cell>
          <cell r="N184">
            <v>3.0309072022737595</v>
          </cell>
          <cell r="O184">
            <v>2.755094646866846</v>
          </cell>
          <cell r="P184">
            <v>2.5043810340019625</v>
          </cell>
          <cell r="Q184">
            <v>2.276482359907785</v>
          </cell>
          <cell r="R184">
            <v>2.0693224651561763</v>
          </cell>
          <cell r="S184">
            <v>1.881014120826964</v>
          </cell>
          <cell r="T184">
            <v>1.7098418358317105</v>
          </cell>
          <cell r="U184">
            <v>1.5542462287710253</v>
          </cell>
          <cell r="V184">
            <v>1.4128098219528615</v>
          </cell>
          <cell r="Z184" t="str">
            <v>Max penetration</v>
          </cell>
        </row>
        <row r="185">
          <cell r="B185" t="str">
            <v>% RA101495 capture</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Z185">
            <v>0</v>
          </cell>
        </row>
        <row r="186">
          <cell r="B186" t="str">
            <v>New RA101495 patients</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row>
        <row r="188">
          <cell r="B188" t="str">
            <v>RA101495 patients</v>
          </cell>
        </row>
        <row r="189">
          <cell r="B189" t="str">
            <v>Continuing patients on treatment</v>
          </cell>
          <cell r="H189">
            <v>0</v>
          </cell>
          <cell r="I189">
            <v>0</v>
          </cell>
          <cell r="J189">
            <v>17.076193617782781</v>
          </cell>
          <cell r="K189">
            <v>48.233587980187586</v>
          </cell>
          <cell r="L189">
            <v>90.946561779745778</v>
          </cell>
          <cell r="M189">
            <v>136.17850077632792</v>
          </cell>
          <cell r="N189">
            <v>183.4452933531399</v>
          </cell>
          <cell r="O189">
            <v>225.40188717599818</v>
          </cell>
          <cell r="P189">
            <v>263.21156522316682</v>
          </cell>
          <cell r="Q189">
            <v>255.54407095882868</v>
          </cell>
          <cell r="R189">
            <v>228.42173500377237</v>
          </cell>
          <cell r="S189">
            <v>199.53257584011973</v>
          </cell>
          <cell r="T189">
            <v>176.33417033309667</v>
          </cell>
          <cell r="U189">
            <v>157.73584764845731</v>
          </cell>
          <cell r="V189">
            <v>142.85631856077555</v>
          </cell>
        </row>
        <row r="190">
          <cell r="B190" t="str">
            <v>% Discontinuation</v>
          </cell>
          <cell r="C190">
            <v>0</v>
          </cell>
          <cell r="D190">
            <v>0.10789359317458851</v>
          </cell>
          <cell r="E190">
            <v>0.10789359317459228</v>
          </cell>
          <cell r="F190">
            <v>0.10789359317458831</v>
          </cell>
          <cell r="H190">
            <v>0.1</v>
          </cell>
          <cell r="I190">
            <v>0.1</v>
          </cell>
          <cell r="J190">
            <v>0.1</v>
          </cell>
          <cell r="K190">
            <v>0.1</v>
          </cell>
          <cell r="L190">
            <v>0.1</v>
          </cell>
          <cell r="M190">
            <v>0.1</v>
          </cell>
          <cell r="N190">
            <v>0.1</v>
          </cell>
          <cell r="O190">
            <v>0.1</v>
          </cell>
          <cell r="P190">
            <v>0.1</v>
          </cell>
          <cell r="Q190">
            <v>0.1</v>
          </cell>
          <cell r="R190">
            <v>0.1</v>
          </cell>
          <cell r="S190">
            <v>0.1</v>
          </cell>
          <cell r="T190">
            <v>0.1</v>
          </cell>
          <cell r="U190">
            <v>0.1</v>
          </cell>
          <cell r="V190">
            <v>0.1</v>
          </cell>
        </row>
        <row r="191">
          <cell r="B191" t="str">
            <v>New patients</v>
          </cell>
          <cell r="H191">
            <v>0</v>
          </cell>
          <cell r="I191">
            <v>18.973548464203091</v>
          </cell>
          <cell r="J191">
            <v>38.224301277537258</v>
          </cell>
          <cell r="K191">
            <v>57.641506128659806</v>
          </cell>
          <cell r="L191">
            <v>69.457539705259791</v>
          </cell>
          <cell r="M191">
            <v>81.267453027015861</v>
          </cell>
          <cell r="N191">
            <v>85.345777288838732</v>
          </cell>
          <cell r="O191">
            <v>89.595596234009193</v>
          </cell>
          <cell r="P191">
            <v>47.047447920070582</v>
          </cell>
          <cell r="Q191">
            <v>23.812263919023444</v>
          </cell>
          <cell r="R191">
            <v>16.123300541182346</v>
          </cell>
          <cell r="S191">
            <v>16.34753766955517</v>
          </cell>
          <cell r="T191">
            <v>16.561299642943329</v>
          </cell>
          <cell r="U191">
            <v>16.766979961694581</v>
          </cell>
          <cell r="V191">
            <v>16.966511256492051</v>
          </cell>
        </row>
        <row r="192">
          <cell r="B192" t="str">
            <v>Total patients on treatment (end of period)</v>
          </cell>
          <cell r="H192">
            <v>0</v>
          </cell>
          <cell r="I192">
            <v>18.973548464203091</v>
          </cell>
          <cell r="J192">
            <v>53.592875533541758</v>
          </cell>
          <cell r="K192">
            <v>101.05173531082863</v>
          </cell>
          <cell r="L192">
            <v>151.30944530703101</v>
          </cell>
          <cell r="M192">
            <v>203.828103725711</v>
          </cell>
          <cell r="N192">
            <v>250.44654130666464</v>
          </cell>
          <cell r="O192">
            <v>292.45729469240757</v>
          </cell>
          <cell r="P192">
            <v>283.93785662092074</v>
          </cell>
          <cell r="Q192">
            <v>253.80192778196928</v>
          </cell>
          <cell r="R192">
            <v>221.70286204457747</v>
          </cell>
          <cell r="S192">
            <v>195.92685592566295</v>
          </cell>
          <cell r="T192">
            <v>175.26205294273035</v>
          </cell>
          <cell r="U192">
            <v>158.72924284530615</v>
          </cell>
          <cell r="V192">
            <v>145.53719796119006</v>
          </cell>
        </row>
        <row r="193">
          <cell r="B193" t="str">
            <v>% RA101495 penetration treatment addressable PNH</v>
          </cell>
          <cell r="H193">
            <v>0</v>
          </cell>
          <cell r="I193">
            <v>6.5885088039012649E-3</v>
          </cell>
          <cell r="J193">
            <v>2.7661220963888674E-2</v>
          </cell>
          <cell r="K193">
            <v>5.6101429521166306E-2</v>
          </cell>
          <cell r="L193">
            <v>8.9349865063646908E-2</v>
          </cell>
          <cell r="M193">
            <v>0.12312489797950915</v>
          </cell>
          <cell r="N193">
            <v>0.15343699542413566</v>
          </cell>
          <cell r="O193">
            <v>0.18083319457736347</v>
          </cell>
          <cell r="P193">
            <v>0.18335398594666857</v>
          </cell>
          <cell r="Q193">
            <v>0.16979176887223957</v>
          </cell>
          <cell r="R193">
            <v>0.15182831342574718</v>
          </cell>
          <cell r="S193">
            <v>0.13124404627993799</v>
          </cell>
          <cell r="T193">
            <v>0.11478766306288393</v>
          </cell>
          <cell r="U193">
            <v>0.10163663322652218</v>
          </cell>
          <cell r="V193">
            <v>9.1131806170477767E-2</v>
          </cell>
        </row>
        <row r="195">
          <cell r="B195" t="str">
            <v>Cost per dose</v>
          </cell>
          <cell r="I195">
            <v>666.66666666666663</v>
          </cell>
          <cell r="J195">
            <v>577.5</v>
          </cell>
          <cell r="K195">
            <v>571.72500000000002</v>
          </cell>
          <cell r="L195">
            <v>566.00774999999999</v>
          </cell>
          <cell r="M195">
            <v>560.34767249999993</v>
          </cell>
          <cell r="N195">
            <v>554.74419577499987</v>
          </cell>
          <cell r="O195">
            <v>549.19675381724994</v>
          </cell>
          <cell r="P195">
            <v>543.70478627907744</v>
          </cell>
          <cell r="Q195">
            <v>538.26773841628665</v>
          </cell>
          <cell r="R195">
            <v>532.88506103212376</v>
          </cell>
          <cell r="S195">
            <v>527.55621042180246</v>
          </cell>
          <cell r="T195">
            <v>522.28064831758445</v>
          </cell>
          <cell r="U195">
            <v>517.05784183440858</v>
          </cell>
          <cell r="V195">
            <v>511.88726341606451</v>
          </cell>
        </row>
        <row r="196">
          <cell r="B196" t="str">
            <v>Dosing frequency (days)</v>
          </cell>
          <cell r="I196">
            <v>1</v>
          </cell>
          <cell r="J196">
            <v>1</v>
          </cell>
          <cell r="K196">
            <v>1</v>
          </cell>
          <cell r="L196">
            <v>1</v>
          </cell>
          <cell r="M196">
            <v>1</v>
          </cell>
          <cell r="N196">
            <v>1</v>
          </cell>
          <cell r="O196">
            <v>1</v>
          </cell>
          <cell r="P196">
            <v>1</v>
          </cell>
          <cell r="Q196">
            <v>1</v>
          </cell>
          <cell r="R196">
            <v>1</v>
          </cell>
          <cell r="S196">
            <v>1</v>
          </cell>
          <cell r="T196">
            <v>1</v>
          </cell>
          <cell r="U196">
            <v>1</v>
          </cell>
          <cell r="V196">
            <v>1</v>
          </cell>
        </row>
        <row r="197">
          <cell r="B197" t="str">
            <v>Days per Month</v>
          </cell>
          <cell r="I197">
            <v>30</v>
          </cell>
          <cell r="J197">
            <v>30</v>
          </cell>
          <cell r="K197">
            <v>30</v>
          </cell>
          <cell r="L197">
            <v>30</v>
          </cell>
          <cell r="M197">
            <v>30</v>
          </cell>
          <cell r="N197">
            <v>30</v>
          </cell>
          <cell r="O197">
            <v>30</v>
          </cell>
          <cell r="P197">
            <v>30</v>
          </cell>
          <cell r="Q197">
            <v>30</v>
          </cell>
          <cell r="R197">
            <v>30</v>
          </cell>
          <cell r="S197">
            <v>30</v>
          </cell>
          <cell r="T197">
            <v>30</v>
          </cell>
          <cell r="U197">
            <v>30</v>
          </cell>
          <cell r="V197">
            <v>30</v>
          </cell>
        </row>
        <row r="198">
          <cell r="B198" t="str">
            <v>Gross Monthly Cost</v>
          </cell>
          <cell r="I198">
            <v>17500</v>
          </cell>
          <cell r="J198">
            <v>17325</v>
          </cell>
          <cell r="K198">
            <v>17151.75</v>
          </cell>
          <cell r="L198">
            <v>16980.232499999998</v>
          </cell>
          <cell r="M198">
            <v>16810.430174999998</v>
          </cell>
          <cell r="N198">
            <v>16642.325873249996</v>
          </cell>
          <cell r="O198">
            <v>16475.902614517498</v>
          </cell>
          <cell r="P198">
            <v>16311.143588372322</v>
          </cell>
          <cell r="Q198">
            <v>16148.032152488599</v>
          </cell>
          <cell r="R198">
            <v>15986.551830963712</v>
          </cell>
          <cell r="S198">
            <v>15826.686312654074</v>
          </cell>
          <cell r="T198">
            <v>15668.419449527533</v>
          </cell>
          <cell r="U198">
            <v>15511.735255032258</v>
          </cell>
          <cell r="V198">
            <v>15356.617902481936</v>
          </cell>
        </row>
        <row r="199">
          <cell r="B199" t="str">
            <v>% Growth</v>
          </cell>
          <cell r="I199">
            <v>0</v>
          </cell>
          <cell r="J199">
            <v>-0.01</v>
          </cell>
          <cell r="K199">
            <v>-0.01</v>
          </cell>
          <cell r="L199">
            <v>-0.01</v>
          </cell>
          <cell r="M199">
            <v>-0.01</v>
          </cell>
          <cell r="N199">
            <v>-0.01</v>
          </cell>
          <cell r="O199">
            <v>-0.01</v>
          </cell>
          <cell r="P199">
            <v>-0.01</v>
          </cell>
          <cell r="Q199">
            <v>-0.01</v>
          </cell>
          <cell r="R199">
            <v>-0.01</v>
          </cell>
          <cell r="S199">
            <v>-0.01</v>
          </cell>
          <cell r="T199">
            <v>-0.01</v>
          </cell>
          <cell r="U199">
            <v>-0.01</v>
          </cell>
          <cell r="V199">
            <v>-0.01</v>
          </cell>
        </row>
        <row r="200">
          <cell r="B200" t="str">
            <v>Duration of therapy, average (months)</v>
          </cell>
          <cell r="I200">
            <v>6</v>
          </cell>
          <cell r="J200">
            <v>8</v>
          </cell>
          <cell r="K200">
            <v>9</v>
          </cell>
          <cell r="L200">
            <v>10</v>
          </cell>
          <cell r="M200">
            <v>11</v>
          </cell>
          <cell r="N200">
            <v>11.5</v>
          </cell>
          <cell r="O200">
            <v>11.5</v>
          </cell>
          <cell r="P200">
            <v>11.5</v>
          </cell>
          <cell r="Q200">
            <v>11.5</v>
          </cell>
          <cell r="R200">
            <v>11.5</v>
          </cell>
          <cell r="S200">
            <v>11.5</v>
          </cell>
          <cell r="T200">
            <v>11.5</v>
          </cell>
          <cell r="U200">
            <v>11.5</v>
          </cell>
          <cell r="V200">
            <v>11.5</v>
          </cell>
        </row>
        <row r="201">
          <cell r="B201" t="str">
            <v>Compliance Rate</v>
          </cell>
          <cell r="I201">
            <v>0.85</v>
          </cell>
          <cell r="J201">
            <v>0.85</v>
          </cell>
          <cell r="K201">
            <v>0.85</v>
          </cell>
          <cell r="L201">
            <v>0.85</v>
          </cell>
          <cell r="M201">
            <v>0.85</v>
          </cell>
          <cell r="N201">
            <v>0.85</v>
          </cell>
          <cell r="O201">
            <v>0.85</v>
          </cell>
          <cell r="P201">
            <v>0.85</v>
          </cell>
          <cell r="Q201">
            <v>0.85</v>
          </cell>
          <cell r="R201">
            <v>0.85</v>
          </cell>
          <cell r="S201">
            <v>0.85</v>
          </cell>
          <cell r="T201">
            <v>0.85</v>
          </cell>
          <cell r="U201">
            <v>0.85</v>
          </cell>
          <cell r="V201">
            <v>0.85</v>
          </cell>
        </row>
        <row r="202">
          <cell r="B202" t="str">
            <v>Annual Cost Per Patient</v>
          </cell>
          <cell r="I202">
            <v>89250</v>
          </cell>
          <cell r="J202">
            <v>117810</v>
          </cell>
          <cell r="K202">
            <v>131210.88749999998</v>
          </cell>
          <cell r="L202">
            <v>144331.97624999998</v>
          </cell>
          <cell r="M202">
            <v>157177.52213624996</v>
          </cell>
          <cell r="N202">
            <v>162678.73541101869</v>
          </cell>
          <cell r="O202">
            <v>161051.94805690853</v>
          </cell>
          <cell r="P202">
            <v>159441.42857633944</v>
          </cell>
          <cell r="Q202">
            <v>157847.01429057604</v>
          </cell>
          <cell r="R202">
            <v>156268.5441476703</v>
          </cell>
          <cell r="S202">
            <v>154705.85870619357</v>
          </cell>
          <cell r="T202">
            <v>153158.80011913163</v>
          </cell>
          <cell r="U202">
            <v>151627.2121179403</v>
          </cell>
          <cell r="V202">
            <v>150110.93999676092</v>
          </cell>
        </row>
        <row r="204">
          <cell r="B204" t="str">
            <v>Probability-adjusted EU RA101495 Sales ($mn)</v>
          </cell>
          <cell r="I204">
            <v>1.1853724403010881</v>
          </cell>
          <cell r="J204">
            <v>4.4196436666245882</v>
          </cell>
          <cell r="K204">
            <v>9.2813615114842385</v>
          </cell>
          <cell r="L204">
            <v>15.287153886518547</v>
          </cell>
          <cell r="M204">
            <v>22.426037399736455</v>
          </cell>
          <cell r="N204">
            <v>28.519628639482161</v>
          </cell>
          <cell r="O204">
            <v>32.970571923565927</v>
          </cell>
          <cell r="P204">
            <v>31.690020240580409</v>
          </cell>
          <cell r="Q204">
            <v>28.043313565103375</v>
          </cell>
          <cell r="R204">
            <v>24.251628439554533</v>
          </cell>
          <cell r="S204">
            <v>21.217722742709046</v>
          </cell>
          <cell r="T204">
            <v>18.790048014587008</v>
          </cell>
          <cell r="U204">
            <v>16.847370801957702</v>
          </cell>
          <cell r="V204">
            <v>15.29270791331424</v>
          </cell>
        </row>
        <row r="205">
          <cell r="B205" t="str">
            <v>% Growth</v>
          </cell>
          <cell r="J205">
            <v>2.7284852560786597</v>
          </cell>
          <cell r="K205">
            <v>1.1000248462502604</v>
          </cell>
          <cell r="L205">
            <v>0.64708096625727562</v>
          </cell>
          <cell r="M205">
            <v>0.46698578206330188</v>
          </cell>
          <cell r="N205">
            <v>0.27171948084851216</v>
          </cell>
          <cell r="O205">
            <v>0.15606596216059931</v>
          </cell>
          <cell r="P205">
            <v>-3.8839231723191148E-2</v>
          </cell>
          <cell r="Q205">
            <v>-0.11507429303586469</v>
          </cell>
          <cell r="R205">
            <v>-0.13520817063027635</v>
          </cell>
          <cell r="S205">
            <v>-0.12510111246373756</v>
          </cell>
          <cell r="T205">
            <v>-0.11441730847181752</v>
          </cell>
          <cell r="U205">
            <v>-0.10338862418665329</v>
          </cell>
          <cell r="V205">
            <v>-9.2279258699690225E-2</v>
          </cell>
        </row>
        <row r="207">
          <cell r="B207" t="str">
            <v>PNH Revenues (mns) - Non-Core Regions</v>
          </cell>
          <cell r="C207" t="str">
            <v>2016E</v>
          </cell>
          <cell r="D207" t="str">
            <v>2017E</v>
          </cell>
          <cell r="E207" t="str">
            <v>2018E</v>
          </cell>
          <cell r="F207" t="str">
            <v>2019E</v>
          </cell>
          <cell r="G207" t="str">
            <v>2020E</v>
          </cell>
          <cell r="H207" t="str">
            <v>2021E</v>
          </cell>
          <cell r="I207" t="str">
            <v>2022E</v>
          </cell>
          <cell r="J207" t="str">
            <v>2023E</v>
          </cell>
          <cell r="K207" t="str">
            <v>2024E</v>
          </cell>
          <cell r="L207" t="str">
            <v>2025E</v>
          </cell>
          <cell r="M207" t="str">
            <v>2026E</v>
          </cell>
          <cell r="N207" t="str">
            <v>2027E</v>
          </cell>
          <cell r="O207" t="str">
            <v>2028E</v>
          </cell>
          <cell r="P207" t="str">
            <v>2029E</v>
          </cell>
          <cell r="Q207" t="str">
            <v>2030E</v>
          </cell>
          <cell r="R207" t="str">
            <v>2031E</v>
          </cell>
          <cell r="S207" t="str">
            <v>2032E</v>
          </cell>
          <cell r="T207" t="str">
            <v>2033E</v>
          </cell>
          <cell r="U207" t="str">
            <v>2034E</v>
          </cell>
          <cell r="V207" t="str">
            <v>2035E</v>
          </cell>
        </row>
        <row r="208">
          <cell r="B208" t="str">
            <v>JP PNH Revenues</v>
          </cell>
          <cell r="I208">
            <v>0.46678170216850434</v>
          </cell>
          <cell r="J208">
            <v>2.5803871723362439</v>
          </cell>
          <cell r="K208">
            <v>5.8141747055372406</v>
          </cell>
          <cell r="L208">
            <v>10.160466311753153</v>
          </cell>
          <cell r="M208">
            <v>15.209201265987364</v>
          </cell>
          <cell r="N208">
            <v>19.567883909488302</v>
          </cell>
          <cell r="O208">
            <v>22.774037479719553</v>
          </cell>
          <cell r="P208">
            <v>22.803438099717265</v>
          </cell>
          <cell r="Q208">
            <v>20.853295969210834</v>
          </cell>
          <cell r="R208">
            <v>18.414458019399607</v>
          </cell>
          <cell r="S208">
            <v>15.719324654345838</v>
          </cell>
          <cell r="T208">
            <v>13.576805160647304</v>
          </cell>
          <cell r="U208">
            <v>11.871367253918653</v>
          </cell>
          <cell r="V208">
            <v>10.511593240357721</v>
          </cell>
        </row>
        <row r="209">
          <cell r="B209" t="str">
            <v>% Growth</v>
          </cell>
          <cell r="I209">
            <v>0</v>
          </cell>
          <cell r="J209">
            <v>4.5280383964252851</v>
          </cell>
          <cell r="K209">
            <v>1.253217954216217</v>
          </cell>
          <cell r="L209">
            <v>0.74753371309545247</v>
          </cell>
          <cell r="M209">
            <v>0.49689992558649299</v>
          </cell>
          <cell r="N209">
            <v>0.2865819557039031</v>
          </cell>
          <cell r="O209">
            <v>0.16384774077061115</v>
          </cell>
          <cell r="P209">
            <v>1.2909709147486126E-3</v>
          </cell>
          <cell r="Q209">
            <v>-8.551965374601167E-2</v>
          </cell>
          <cell r="R209">
            <v>-0.11695215727106578</v>
          </cell>
          <cell r="S209">
            <v>-0.14635963557626563</v>
          </cell>
          <cell r="T209">
            <v>-0.13629844416415204</v>
          </cell>
          <cell r="U209">
            <v>-0.12561408126205598</v>
          </cell>
          <cell r="V209">
            <v>-0.1145423256206719</v>
          </cell>
        </row>
        <row r="210">
          <cell r="B210" t="str">
            <v>ROW PNH Revenues</v>
          </cell>
          <cell r="I210">
            <v>1.1853724403010881</v>
          </cell>
          <cell r="J210">
            <v>4.4196436666245882</v>
          </cell>
          <cell r="K210">
            <v>9.2813615114842385</v>
          </cell>
          <cell r="L210">
            <v>15.287153886518547</v>
          </cell>
          <cell r="M210">
            <v>22.426037399736455</v>
          </cell>
          <cell r="N210">
            <v>28.519628639482161</v>
          </cell>
          <cell r="O210">
            <v>32.970571923565927</v>
          </cell>
          <cell r="P210">
            <v>31.690020240580409</v>
          </cell>
          <cell r="Q210">
            <v>28.043313565103375</v>
          </cell>
          <cell r="R210">
            <v>24.251628439554533</v>
          </cell>
          <cell r="S210">
            <v>21.217722742709046</v>
          </cell>
          <cell r="T210">
            <v>18.790048014587008</v>
          </cell>
          <cell r="U210">
            <v>16.847370801957702</v>
          </cell>
          <cell r="V210">
            <v>15.29270791331424</v>
          </cell>
        </row>
        <row r="211">
          <cell r="B211" t="str">
            <v>% Growth</v>
          </cell>
          <cell r="I211">
            <v>0</v>
          </cell>
          <cell r="J211">
            <v>2.7284852560786597</v>
          </cell>
          <cell r="K211">
            <v>1.1000248462502604</v>
          </cell>
          <cell r="L211">
            <v>0.64708096625727562</v>
          </cell>
          <cell r="M211">
            <v>0.46698578206330188</v>
          </cell>
          <cell r="N211">
            <v>0.27171948084851216</v>
          </cell>
          <cell r="O211">
            <v>0.15606596216059931</v>
          </cell>
          <cell r="P211">
            <v>-3.8839231723191148E-2</v>
          </cell>
          <cell r="Q211">
            <v>-0.11507429303586469</v>
          </cell>
          <cell r="R211">
            <v>-0.13520817063027635</v>
          </cell>
          <cell r="S211">
            <v>-0.12510111246373756</v>
          </cell>
          <cell r="T211">
            <v>-0.11441730847181752</v>
          </cell>
          <cell r="U211">
            <v>-0.10338862418665329</v>
          </cell>
          <cell r="V211">
            <v>-9.2279258699690225E-2</v>
          </cell>
        </row>
        <row r="212">
          <cell r="B212" t="str">
            <v>Total probability-adjusted sales ($mn)</v>
          </cell>
          <cell r="I212">
            <v>1.6521541424695925</v>
          </cell>
          <cell r="J212">
            <v>7.0000308389608321</v>
          </cell>
          <cell r="K212">
            <v>15.095536217021479</v>
          </cell>
          <cell r="L212">
            <v>25.4476201982717</v>
          </cell>
          <cell r="M212">
            <v>37.635238665723818</v>
          </cell>
          <cell r="N212">
            <v>48.087512548970466</v>
          </cell>
          <cell r="O212">
            <v>55.74460940328548</v>
          </cell>
          <cell r="P212">
            <v>54.493458340297678</v>
          </cell>
          <cell r="Q212">
            <v>48.896609534314209</v>
          </cell>
          <cell r="R212">
            <v>42.66608645895414</v>
          </cell>
          <cell r="S212">
            <v>36.937047397054883</v>
          </cell>
          <cell r="T212">
            <v>32.366853175234311</v>
          </cell>
          <cell r="U212">
            <v>28.718738055876354</v>
          </cell>
          <cell r="V212">
            <v>25.804301153671961</v>
          </cell>
        </row>
        <row r="215">
          <cell r="B215" t="str">
            <v>PNH Revenues (mns) - All Regions</v>
          </cell>
          <cell r="C215" t="str">
            <v>2016E</v>
          </cell>
          <cell r="D215" t="str">
            <v>2017E</v>
          </cell>
          <cell r="E215" t="str">
            <v>2018E</v>
          </cell>
          <cell r="F215" t="str">
            <v>2019E</v>
          </cell>
          <cell r="G215" t="str">
            <v>2020E</v>
          </cell>
          <cell r="H215" t="str">
            <v>2021E</v>
          </cell>
          <cell r="I215" t="str">
            <v>2022E</v>
          </cell>
          <cell r="J215" t="str">
            <v>2023E</v>
          </cell>
          <cell r="K215" t="str">
            <v>2024E</v>
          </cell>
          <cell r="L215" t="str">
            <v>2025E</v>
          </cell>
          <cell r="M215" t="str">
            <v>2026E</v>
          </cell>
          <cell r="N215" t="str">
            <v>2027E</v>
          </cell>
          <cell r="O215" t="str">
            <v>2028E</v>
          </cell>
          <cell r="P215" t="str">
            <v>2029E</v>
          </cell>
          <cell r="Q215" t="str">
            <v>2030E</v>
          </cell>
          <cell r="R215" t="str">
            <v>2031E</v>
          </cell>
          <cell r="S215" t="str">
            <v>2032E</v>
          </cell>
          <cell r="T215" t="str">
            <v>2033E</v>
          </cell>
          <cell r="U215" t="str">
            <v>2034E</v>
          </cell>
          <cell r="V215" t="str">
            <v>2035E</v>
          </cell>
        </row>
        <row r="216">
          <cell r="B216" t="str">
            <v>US PNH Revenues</v>
          </cell>
          <cell r="H216">
            <v>4.4855568331054574</v>
          </cell>
          <cell r="I216">
            <v>25.278351779253732</v>
          </cell>
          <cell r="J216">
            <v>60.093952240909793</v>
          </cell>
          <cell r="K216">
            <v>96.801052820170796</v>
          </cell>
          <cell r="L216">
            <v>138.40372144105427</v>
          </cell>
          <cell r="M216">
            <v>180.91409101507412</v>
          </cell>
          <cell r="N216">
            <v>215.08140565838031</v>
          </cell>
          <cell r="O216">
            <v>236.20016194739472</v>
          </cell>
          <cell r="P216">
            <v>239.47344117536034</v>
          </cell>
          <cell r="Q216">
            <v>231.6178628646295</v>
          </cell>
          <cell r="R216">
            <v>214.76724269088001</v>
          </cell>
          <cell r="S216">
            <v>190.46519799313972</v>
          </cell>
          <cell r="T216">
            <v>172.02323718206918</v>
          </cell>
          <cell r="U216">
            <v>158.59734897335721</v>
          </cell>
          <cell r="V216">
            <v>149.01577932918616</v>
          </cell>
        </row>
        <row r="217">
          <cell r="B217" t="str">
            <v>% Growth</v>
          </cell>
          <cell r="I217">
            <v>4.6354991631558331</v>
          </cell>
          <cell r="J217">
            <v>1.3772891826843581</v>
          </cell>
          <cell r="K217">
            <v>0.6108285311657724</v>
          </cell>
          <cell r="L217">
            <v>0.42977496017702999</v>
          </cell>
          <cell r="M217">
            <v>0.30714759062403463</v>
          </cell>
          <cell r="N217">
            <v>0.18885933346374495</v>
          </cell>
          <cell r="O217">
            <v>9.8189595815446395E-2</v>
          </cell>
          <cell r="P217">
            <v>1.3858073597318832E-2</v>
          </cell>
          <cell r="Q217">
            <v>-3.2803547116435294E-2</v>
          </cell>
          <cell r="R217">
            <v>-7.2751816139491554E-2</v>
          </cell>
          <cell r="S217">
            <v>-0.11315526703818068</v>
          </cell>
          <cell r="T217">
            <v>-9.682588213167842E-2</v>
          </cell>
          <cell r="U217">
            <v>-7.8046945451340499E-2</v>
          </cell>
          <cell r="V217">
            <v>-6.0414437606902682E-2</v>
          </cell>
        </row>
        <row r="218">
          <cell r="B218" t="str">
            <v>EU PNH Revenues</v>
          </cell>
          <cell r="I218">
            <v>2.5348699011533311</v>
          </cell>
          <cell r="J218">
            <v>13.526021782715363</v>
          </cell>
          <cell r="K218">
            <v>31.172706601154072</v>
          </cell>
          <cell r="L218">
            <v>51.821180785578207</v>
          </cell>
          <cell r="M218">
            <v>74.47726310728504</v>
          </cell>
          <cell r="N218">
            <v>92.882267778497763</v>
          </cell>
          <cell r="O218">
            <v>105.36498894687597</v>
          </cell>
          <cell r="P218">
            <v>105.4028197362057</v>
          </cell>
          <cell r="Q218">
            <v>99.161353846779022</v>
          </cell>
          <cell r="R218">
            <v>88.616797308737773</v>
          </cell>
          <cell r="S218">
            <v>77.184988984616481</v>
          </cell>
          <cell r="T218">
            <v>68.25391768427302</v>
          </cell>
          <cell r="U218">
            <v>61.269857911274549</v>
          </cell>
          <cell r="V218">
            <v>55.80076385381188</v>
          </cell>
        </row>
        <row r="219">
          <cell r="B219" t="str">
            <v>% Growth</v>
          </cell>
          <cell r="I219">
            <v>0</v>
          </cell>
          <cell r="J219">
            <v>4.3359826382258149</v>
          </cell>
          <cell r="K219">
            <v>1.3046470796749019</v>
          </cell>
          <cell r="L219">
            <v>0.66238952069884394</v>
          </cell>
          <cell r="M219">
            <v>0.43719733858345422</v>
          </cell>
          <cell r="N219">
            <v>0.24712246265951232</v>
          </cell>
          <cell r="O219">
            <v>0.13439294137548985</v>
          </cell>
          <cell r="P219">
            <v>3.5904516014140242E-4</v>
          </cell>
          <cell r="Q219">
            <v>-5.9215359750786067E-2</v>
          </cell>
          <cell r="R219">
            <v>-0.10633735955576362</v>
          </cell>
          <cell r="S219">
            <v>-0.12900272489303888</v>
          </cell>
          <cell r="T219">
            <v>-0.11570995109066462</v>
          </cell>
          <cell r="U219">
            <v>-0.10232467248700849</v>
          </cell>
          <cell r="V219">
            <v>-8.9262391719310274E-2</v>
          </cell>
        </row>
        <row r="220">
          <cell r="B220" t="str">
            <v>JP PNH Revenues</v>
          </cell>
          <cell r="I220">
            <v>0.46678170216850434</v>
          </cell>
          <cell r="J220">
            <v>2.5803871723362439</v>
          </cell>
          <cell r="K220">
            <v>5.8141747055372406</v>
          </cell>
          <cell r="L220">
            <v>10.160466311753153</v>
          </cell>
          <cell r="M220">
            <v>15.209201265987364</v>
          </cell>
          <cell r="N220">
            <v>19.567883909488302</v>
          </cell>
          <cell r="O220">
            <v>22.774037479719553</v>
          </cell>
          <cell r="P220">
            <v>22.803438099717265</v>
          </cell>
          <cell r="Q220">
            <v>20.853295969210834</v>
          </cell>
          <cell r="R220">
            <v>18.414458019399607</v>
          </cell>
          <cell r="S220">
            <v>15.719324654345838</v>
          </cell>
          <cell r="T220">
            <v>13.576805160647304</v>
          </cell>
          <cell r="U220">
            <v>11.871367253918653</v>
          </cell>
          <cell r="V220">
            <v>10.511593240357721</v>
          </cell>
        </row>
        <row r="221">
          <cell r="B221" t="str">
            <v>% Growth</v>
          </cell>
          <cell r="I221">
            <v>0</v>
          </cell>
          <cell r="J221">
            <v>4.5280383964252851</v>
          </cell>
          <cell r="K221">
            <v>1.253217954216217</v>
          </cell>
          <cell r="L221">
            <v>0.74753371309545247</v>
          </cell>
          <cell r="M221">
            <v>0.49689992558649299</v>
          </cell>
          <cell r="N221">
            <v>0.2865819557039031</v>
          </cell>
          <cell r="O221">
            <v>0.16384774077061115</v>
          </cell>
          <cell r="P221">
            <v>1.2909709147486126E-3</v>
          </cell>
          <cell r="Q221">
            <v>-8.551965374601167E-2</v>
          </cell>
          <cell r="R221">
            <v>-0.11695215727106578</v>
          </cell>
          <cell r="S221">
            <v>-0.14635963557626563</v>
          </cell>
          <cell r="T221">
            <v>-0.13629844416415204</v>
          </cell>
          <cell r="U221">
            <v>-0.12561408126205598</v>
          </cell>
          <cell r="V221">
            <v>-0.1145423256206719</v>
          </cell>
        </row>
        <row r="222">
          <cell r="B222" t="str">
            <v>ROW PNH Revenues</v>
          </cell>
          <cell r="I222">
            <v>1.1853724403010881</v>
          </cell>
          <cell r="J222">
            <v>4.4196436666245882</v>
          </cell>
          <cell r="K222">
            <v>9.2813615114842385</v>
          </cell>
          <cell r="L222">
            <v>15.287153886518547</v>
          </cell>
          <cell r="M222">
            <v>22.426037399736455</v>
          </cell>
          <cell r="N222">
            <v>28.519628639482161</v>
          </cell>
          <cell r="O222">
            <v>32.970571923565927</v>
          </cell>
          <cell r="P222">
            <v>31.690020240580409</v>
          </cell>
          <cell r="Q222">
            <v>28.043313565103375</v>
          </cell>
          <cell r="R222">
            <v>24.251628439554533</v>
          </cell>
          <cell r="S222">
            <v>21.217722742709046</v>
          </cell>
          <cell r="T222">
            <v>18.790048014587008</v>
          </cell>
          <cell r="U222">
            <v>16.847370801957702</v>
          </cell>
          <cell r="V222">
            <v>15.29270791331424</v>
          </cell>
        </row>
        <row r="223">
          <cell r="B223" t="str">
            <v>% Growth</v>
          </cell>
          <cell r="I223">
            <v>0</v>
          </cell>
          <cell r="J223">
            <v>2.7284852560786597</v>
          </cell>
          <cell r="K223">
            <v>1.1000248462502604</v>
          </cell>
          <cell r="L223">
            <v>0.64708096625727562</v>
          </cell>
          <cell r="M223">
            <v>0.46698578206330188</v>
          </cell>
          <cell r="N223">
            <v>0.27171948084851216</v>
          </cell>
          <cell r="O223">
            <v>0.15606596216059931</v>
          </cell>
          <cell r="P223">
            <v>-3.8839231723191148E-2</v>
          </cell>
          <cell r="Q223">
            <v>-0.11507429303586469</v>
          </cell>
          <cell r="R223">
            <v>-0.13520817063027635</v>
          </cell>
          <cell r="S223">
            <v>-0.12510111246373756</v>
          </cell>
          <cell r="T223">
            <v>-0.11441730847181752</v>
          </cell>
          <cell r="U223">
            <v>-0.10338862418665329</v>
          </cell>
          <cell r="V223">
            <v>-9.2279258699690225E-2</v>
          </cell>
          <cell r="X223" t="str">
            <v>Total PNH adjusted sales</v>
          </cell>
        </row>
        <row r="224">
          <cell r="B224" t="str">
            <v>Total PNH probability-adjusted sales ($mn)</v>
          </cell>
          <cell r="H224">
            <v>4.4855568331054574</v>
          </cell>
          <cell r="I224">
            <v>29.465375822876656</v>
          </cell>
          <cell r="J224">
            <v>80.620004862586001</v>
          </cell>
          <cell r="K224">
            <v>143.06929563834638</v>
          </cell>
          <cell r="L224">
            <v>215.67252242490417</v>
          </cell>
          <cell r="M224">
            <v>293.02659278808301</v>
          </cell>
          <cell r="N224">
            <v>356.05118598584858</v>
          </cell>
          <cell r="O224">
            <v>397.30976029755618</v>
          </cell>
          <cell r="P224">
            <v>399.36971925186367</v>
          </cell>
          <cell r="Q224">
            <v>379.67582624572276</v>
          </cell>
          <cell r="R224">
            <v>346.05012645857192</v>
          </cell>
          <cell r="S224">
            <v>304.58723437481109</v>
          </cell>
          <cell r="T224">
            <v>272.64400804157651</v>
          </cell>
          <cell r="U224">
            <v>248.58594494050814</v>
          </cell>
          <cell r="V224">
            <v>230.62084433666999</v>
          </cell>
          <cell r="X224">
            <v>399.36971925186367</v>
          </cell>
          <cell r="Y224">
            <v>400</v>
          </cell>
        </row>
        <row r="225">
          <cell r="B225" t="str">
            <v>% Growth</v>
          </cell>
          <cell r="I225">
            <v>5.568944931297878</v>
          </cell>
          <cell r="J225">
            <v>1.7360928754892497</v>
          </cell>
          <cell r="K225">
            <v>0.77461283811881465</v>
          </cell>
          <cell r="L225">
            <v>0.50746896084597903</v>
          </cell>
          <cell r="M225">
            <v>0.35866446728332324</v>
          </cell>
          <cell r="N225">
            <v>0.21508147980052095</v>
          </cell>
          <cell r="O225">
            <v>0.11587821059342707</v>
          </cell>
          <cell r="P225">
            <v>5.1847680579624189E-3</v>
          </cell>
          <cell r="Q225">
            <v>-4.9312434210168288E-2</v>
          </cell>
          <cell r="R225">
            <v>-8.8564236811296437E-2</v>
          </cell>
          <cell r="S225">
            <v>-0.11981758974656709</v>
          </cell>
          <cell r="T225">
            <v>-0.10487381849341293</v>
          </cell>
          <cell r="U225">
            <v>-8.8239837999299353E-2</v>
          </cell>
          <cell r="V225">
            <v>-7.226917277297229E-2</v>
          </cell>
        </row>
        <row r="226">
          <cell r="X226" t="str">
            <v>Total PNH unadjusted sales</v>
          </cell>
        </row>
        <row r="227">
          <cell r="B227" t="str">
            <v>Total PNH probability-unadjusted sales ($mn)</v>
          </cell>
          <cell r="H227">
            <v>6.407938333007797</v>
          </cell>
          <cell r="I227">
            <v>42.093394032680941</v>
          </cell>
          <cell r="J227">
            <v>115.17143551798002</v>
          </cell>
          <cell r="K227">
            <v>204.38470805478056</v>
          </cell>
          <cell r="L227">
            <v>308.10360346414882</v>
          </cell>
          <cell r="M227">
            <v>418.60941826869004</v>
          </cell>
          <cell r="N227">
            <v>508.64455140835514</v>
          </cell>
          <cell r="O227">
            <v>567.58537185365174</v>
          </cell>
          <cell r="P227">
            <v>570.52817035980524</v>
          </cell>
          <cell r="Q227">
            <v>542.39403749388964</v>
          </cell>
          <cell r="R227">
            <v>494.35732351224561</v>
          </cell>
          <cell r="S227">
            <v>435.12462053544442</v>
          </cell>
          <cell r="T227">
            <v>389.49144005939502</v>
          </cell>
          <cell r="U227">
            <v>355.12277848644021</v>
          </cell>
          <cell r="V227">
            <v>329.4583490523857</v>
          </cell>
          <cell r="X227">
            <v>570.52817035980524</v>
          </cell>
          <cell r="Y227">
            <v>600</v>
          </cell>
        </row>
        <row r="228">
          <cell r="B228" t="str">
            <v>% Growth</v>
          </cell>
          <cell r="I228">
            <v>5.568944931297878</v>
          </cell>
          <cell r="J228">
            <v>1.7360928754892497</v>
          </cell>
          <cell r="K228">
            <v>0.77461283811881465</v>
          </cell>
          <cell r="L228">
            <v>0.50746896084597881</v>
          </cell>
          <cell r="M228">
            <v>0.35866446728332324</v>
          </cell>
          <cell r="N228">
            <v>0.21508147980052095</v>
          </cell>
          <cell r="O228">
            <v>0.11587821059342707</v>
          </cell>
          <cell r="P228">
            <v>5.1847680579624189E-3</v>
          </cell>
          <cell r="Q228">
            <v>-4.9312434210168288E-2</v>
          </cell>
          <cell r="R228">
            <v>-8.8564236811296437E-2</v>
          </cell>
          <cell r="S228">
            <v>-0.11981758974656709</v>
          </cell>
          <cell r="T228">
            <v>-0.10487381849341304</v>
          </cell>
          <cell r="U228">
            <v>-8.8239837999299242E-2</v>
          </cell>
          <cell r="V228">
            <v>-7.226917277297229E-2</v>
          </cell>
        </row>
      </sheetData>
      <sheetData sheetId="13">
        <row r="2">
          <cell r="N2" t="str">
            <v>Probability of Success</v>
          </cell>
          <cell r="O2">
            <v>0.6</v>
          </cell>
        </row>
        <row r="5">
          <cell r="D5" t="str">
            <v>Phase 2</v>
          </cell>
          <cell r="F5" t="str">
            <v>Phase 3</v>
          </cell>
          <cell r="G5" t="str">
            <v>Phase 3</v>
          </cell>
          <cell r="H5" t="str">
            <v>FDA Review</v>
          </cell>
          <cell r="I5" t="str">
            <v>US Launch</v>
          </cell>
          <cell r="U5" t="str">
            <v>Patent expiration</v>
          </cell>
        </row>
        <row r="6">
          <cell r="B6" t="str">
            <v>MG, US Revenue Model</v>
          </cell>
          <cell r="C6" t="str">
            <v>2016E</v>
          </cell>
          <cell r="D6" t="str">
            <v>2017E</v>
          </cell>
          <cell r="E6" t="str">
            <v>2018E</v>
          </cell>
          <cell r="F6" t="str">
            <v>2019E</v>
          </cell>
          <cell r="G6" t="str">
            <v>2020E</v>
          </cell>
          <cell r="H6" t="str">
            <v>2021E</v>
          </cell>
          <cell r="I6" t="str">
            <v>2022E</v>
          </cell>
          <cell r="J6" t="str">
            <v>2023E</v>
          </cell>
          <cell r="K6" t="str">
            <v>2024E</v>
          </cell>
          <cell r="L6" t="str">
            <v>2025E</v>
          </cell>
          <cell r="M6" t="str">
            <v>2026E</v>
          </cell>
          <cell r="N6" t="str">
            <v>2027E</v>
          </cell>
          <cell r="O6" t="str">
            <v>2028E</v>
          </cell>
          <cell r="P6" t="str">
            <v>2029E</v>
          </cell>
          <cell r="Q6" t="str">
            <v>2030E</v>
          </cell>
          <cell r="R6" t="str">
            <v>2031E</v>
          </cell>
          <cell r="S6" t="str">
            <v>2032E</v>
          </cell>
          <cell r="T6" t="str">
            <v>2033E</v>
          </cell>
          <cell r="U6" t="str">
            <v>2034E</v>
          </cell>
          <cell r="V6" t="str">
            <v>2035E</v>
          </cell>
          <cell r="W6" t="str">
            <v>2036E</v>
          </cell>
        </row>
        <row r="7">
          <cell r="B7" t="str">
            <v>US Population (000’s)</v>
          </cell>
          <cell r="C7">
            <v>322761.80699999997</v>
          </cell>
          <cell r="D7">
            <v>325634.38708229992</v>
          </cell>
          <cell r="E7">
            <v>328532.53312733234</v>
          </cell>
          <cell r="F7">
            <v>331456.47267216555</v>
          </cell>
          <cell r="G7">
            <v>334406.43527894781</v>
          </cell>
          <cell r="H7">
            <v>337382.65255293041</v>
          </cell>
          <cell r="I7">
            <v>340385.35816065146</v>
          </cell>
          <cell r="J7">
            <v>343414.78784828121</v>
          </cell>
          <cell r="K7">
            <v>346471.17946013086</v>
          </cell>
          <cell r="L7">
            <v>349554.77295732597</v>
          </cell>
          <cell r="M7">
            <v>352665.81043664616</v>
          </cell>
          <cell r="N7">
            <v>355804.5361495323</v>
          </cell>
          <cell r="O7">
            <v>358971.1965212631</v>
          </cell>
          <cell r="P7">
            <v>362166.04017030232</v>
          </cell>
          <cell r="Q7">
            <v>365389.31792781799</v>
          </cell>
          <cell r="R7">
            <v>368641.28285737551</v>
          </cell>
          <cell r="S7">
            <v>371922.19027480611</v>
          </cell>
          <cell r="T7">
            <v>375232.29776825185</v>
          </cell>
          <cell r="U7">
            <v>378571.86521838926</v>
          </cell>
          <cell r="V7">
            <v>381941.15481883287</v>
          </cell>
        </row>
        <row r="8">
          <cell r="B8" t="str">
            <v>% Growth y/y</v>
          </cell>
          <cell r="C8">
            <v>8.8999999999999999E-3</v>
          </cell>
          <cell r="D8">
            <v>8.8999999999999999E-3</v>
          </cell>
          <cell r="E8">
            <v>8.8999999999999999E-3</v>
          </cell>
          <cell r="F8">
            <v>8.8999999999999999E-3</v>
          </cell>
          <cell r="G8">
            <v>8.8999999999999999E-3</v>
          </cell>
          <cell r="H8">
            <v>8.8999999999999999E-3</v>
          </cell>
          <cell r="I8">
            <v>8.8999999999999999E-3</v>
          </cell>
          <cell r="J8">
            <v>8.8999999999999999E-3</v>
          </cell>
          <cell r="K8">
            <v>8.8999999999999999E-3</v>
          </cell>
          <cell r="L8">
            <v>8.8999999999999999E-3</v>
          </cell>
          <cell r="M8">
            <v>8.8999999999999999E-3</v>
          </cell>
          <cell r="N8">
            <v>8.8999999999999999E-3</v>
          </cell>
          <cell r="O8">
            <v>8.8999999999999999E-3</v>
          </cell>
          <cell r="P8">
            <v>8.8999999999999999E-3</v>
          </cell>
          <cell r="Q8">
            <v>8.8999999999999999E-3</v>
          </cell>
          <cell r="R8">
            <v>8.8999999999999999E-3</v>
          </cell>
          <cell r="S8">
            <v>8.8999999999999999E-3</v>
          </cell>
          <cell r="T8">
            <v>8.8999999999999999E-3</v>
          </cell>
          <cell r="U8">
            <v>8.8999999999999999E-3</v>
          </cell>
          <cell r="V8">
            <v>8.8999999999999999E-3</v>
          </cell>
        </row>
        <row r="9">
          <cell r="B9" t="str">
            <v>Prevalence of MG - Population</v>
          </cell>
          <cell r="C9">
            <v>64552.361399999994</v>
          </cell>
          <cell r="D9">
            <v>65126.877416459989</v>
          </cell>
          <cell r="E9">
            <v>65706.506625466471</v>
          </cell>
          <cell r="F9">
            <v>66291.294534433109</v>
          </cell>
          <cell r="G9">
            <v>66881.287055789566</v>
          </cell>
          <cell r="H9">
            <v>67476.53051058609</v>
          </cell>
          <cell r="I9">
            <v>68077.071632130304</v>
          </cell>
          <cell r="J9">
            <v>68682.957569656239</v>
          </cell>
          <cell r="K9">
            <v>69294.235892026176</v>
          </cell>
          <cell r="L9">
            <v>69910.954591465197</v>
          </cell>
          <cell r="M9">
            <v>70533.162087329227</v>
          </cell>
          <cell r="N9">
            <v>71160.907229906472</v>
          </cell>
          <cell r="O9">
            <v>71794.239304252624</v>
          </cell>
          <cell r="P9">
            <v>72433.208034060473</v>
          </cell>
          <cell r="Q9">
            <v>73077.863585563609</v>
          </cell>
          <cell r="R9">
            <v>73728.256571475096</v>
          </cell>
          <cell r="S9">
            <v>74384.438054961225</v>
          </cell>
          <cell r="T9">
            <v>75046.459553650377</v>
          </cell>
          <cell r="U9">
            <v>75714.373043677857</v>
          </cell>
          <cell r="V9">
            <v>76388.230963766575</v>
          </cell>
        </row>
        <row r="10">
          <cell r="B10" t="str">
            <v xml:space="preserve">% MG prevalence in population </v>
          </cell>
          <cell r="C10">
            <v>2.0000000000000001E-4</v>
          </cell>
          <cell r="D10">
            <v>2.0000000000000001E-4</v>
          </cell>
          <cell r="E10">
            <v>2.0000000000000001E-4</v>
          </cell>
          <cell r="F10">
            <v>2.0000000000000001E-4</v>
          </cell>
          <cell r="G10">
            <v>2.0000000000000001E-4</v>
          </cell>
          <cell r="H10">
            <v>2.0000000000000001E-4</v>
          </cell>
          <cell r="I10">
            <v>2.0000000000000001E-4</v>
          </cell>
          <cell r="J10">
            <v>2.0000000000000001E-4</v>
          </cell>
          <cell r="K10">
            <v>2.0000000000000001E-4</v>
          </cell>
          <cell r="L10">
            <v>2.0000000000000001E-4</v>
          </cell>
          <cell r="M10">
            <v>2.0000000000000001E-4</v>
          </cell>
          <cell r="N10">
            <v>2.0000000000000001E-4</v>
          </cell>
          <cell r="O10">
            <v>2.0000000000000001E-4</v>
          </cell>
          <cell r="P10">
            <v>2.0000000000000001E-4</v>
          </cell>
          <cell r="Q10">
            <v>2.0000000000000001E-4</v>
          </cell>
          <cell r="R10">
            <v>2.0000000000000001E-4</v>
          </cell>
          <cell r="S10">
            <v>2.0000000000000001E-4</v>
          </cell>
          <cell r="T10">
            <v>2.0000000000000001E-4</v>
          </cell>
          <cell r="U10">
            <v>2.0000000000000001E-4</v>
          </cell>
          <cell r="V10">
            <v>2.0000000000000001E-4</v>
          </cell>
        </row>
        <row r="11">
          <cell r="B11" t="str">
            <v>Severe/Refractory MG</v>
          </cell>
          <cell r="C11">
            <v>6455.23614</v>
          </cell>
          <cell r="D11">
            <v>6512.6877416459993</v>
          </cell>
          <cell r="E11">
            <v>6570.6506625466473</v>
          </cell>
          <cell r="F11">
            <v>6629.1294534433109</v>
          </cell>
          <cell r="G11">
            <v>6688.1287055789571</v>
          </cell>
          <cell r="H11">
            <v>6747.653051058609</v>
          </cell>
          <cell r="I11">
            <v>6807.707163213031</v>
          </cell>
          <cell r="J11">
            <v>6868.2957569656246</v>
          </cell>
          <cell r="K11">
            <v>6929.4235892026181</v>
          </cell>
          <cell r="L11">
            <v>6991.0954591465197</v>
          </cell>
          <cell r="M11">
            <v>7053.3162087329229</v>
          </cell>
          <cell r="N11">
            <v>7116.0907229906479</v>
          </cell>
          <cell r="O11">
            <v>7179.4239304252624</v>
          </cell>
          <cell r="P11">
            <v>7243.3208034060481</v>
          </cell>
          <cell r="Q11">
            <v>7307.7863585563609</v>
          </cell>
          <cell r="R11">
            <v>7372.8256571475104</v>
          </cell>
          <cell r="S11">
            <v>7438.4438054961229</v>
          </cell>
          <cell r="T11">
            <v>7504.6459553650384</v>
          </cell>
          <cell r="U11">
            <v>7571.4373043677861</v>
          </cell>
          <cell r="V11">
            <v>7638.8230963766582</v>
          </cell>
        </row>
        <row r="12">
          <cell r="B12" t="str">
            <v>% Severe/Refractory (failed ≥2 prior immunosuppressants)</v>
          </cell>
          <cell r="C12">
            <v>0.1</v>
          </cell>
          <cell r="D12">
            <v>0.1</v>
          </cell>
          <cell r="E12">
            <v>0.1</v>
          </cell>
          <cell r="F12">
            <v>0.1</v>
          </cell>
          <cell r="G12">
            <v>0.1</v>
          </cell>
          <cell r="H12">
            <v>0.1</v>
          </cell>
          <cell r="I12">
            <v>0.1</v>
          </cell>
          <cell r="J12">
            <v>0.1</v>
          </cell>
          <cell r="K12">
            <v>0.1</v>
          </cell>
          <cell r="L12">
            <v>0.1</v>
          </cell>
          <cell r="M12">
            <v>0.1</v>
          </cell>
          <cell r="N12">
            <v>0.1</v>
          </cell>
          <cell r="O12">
            <v>0.1</v>
          </cell>
          <cell r="P12">
            <v>0.1</v>
          </cell>
          <cell r="Q12">
            <v>0.1</v>
          </cell>
          <cell r="R12">
            <v>0.1</v>
          </cell>
          <cell r="S12">
            <v>0.1</v>
          </cell>
          <cell r="T12">
            <v>0.1</v>
          </cell>
          <cell r="U12">
            <v>0.1</v>
          </cell>
          <cell r="V12">
            <v>0.1</v>
          </cell>
        </row>
        <row r="13">
          <cell r="X13" t="str">
            <v>Peak Penetration</v>
          </cell>
        </row>
        <row r="14">
          <cell r="B14" t="str">
            <v>New Patient Penetration (%)</v>
          </cell>
          <cell r="H14">
            <v>0</v>
          </cell>
          <cell r="I14">
            <v>5.0000000000000001E-3</v>
          </cell>
          <cell r="J14">
            <v>0.03</v>
          </cell>
          <cell r="K14">
            <v>0.06</v>
          </cell>
          <cell r="L14">
            <v>0.1</v>
          </cell>
          <cell r="M14">
            <v>0.125</v>
          </cell>
          <cell r="N14">
            <v>0.15</v>
          </cell>
          <cell r="O14">
            <v>0.17</v>
          </cell>
          <cell r="P14">
            <v>0.19</v>
          </cell>
          <cell r="Q14">
            <v>0.2</v>
          </cell>
          <cell r="R14">
            <v>0.21</v>
          </cell>
          <cell r="S14">
            <v>0.2</v>
          </cell>
          <cell r="T14">
            <v>0.18</v>
          </cell>
          <cell r="U14">
            <v>0.15</v>
          </cell>
          <cell r="V14">
            <v>0.13</v>
          </cell>
          <cell r="X14">
            <v>0.21</v>
          </cell>
        </row>
        <row r="16">
          <cell r="B16" t="str">
            <v>New Patients on Drug</v>
          </cell>
          <cell r="H16">
            <v>0</v>
          </cell>
          <cell r="I16">
            <v>34.038535816065156</v>
          </cell>
          <cell r="J16">
            <v>205.23194784938315</v>
          </cell>
          <cell r="K16">
            <v>404.60720208004977</v>
          </cell>
          <cell r="L16">
            <v>651.86335205210491</v>
          </cell>
          <cell r="M16">
            <v>769.23199702385784</v>
          </cell>
          <cell r="N16">
            <v>867.170540900687</v>
          </cell>
          <cell r="O16">
            <v>921.01316003302929</v>
          </cell>
          <cell r="P16">
            <v>968.45863445643249</v>
          </cell>
          <cell r="Q16">
            <v>963.21667487974491</v>
          </cell>
          <cell r="R16">
            <v>967.8668852826969</v>
          </cell>
          <cell r="S16">
            <v>890.60034309720822</v>
          </cell>
          <cell r="T16">
            <v>792.68616159825694</v>
          </cell>
          <cell r="U16">
            <v>668.49318268507716</v>
          </cell>
          <cell r="V16">
            <v>599.58283853712135</v>
          </cell>
        </row>
        <row r="17">
          <cell r="B17" t="str">
            <v>Continuing Patients on Drug</v>
          </cell>
          <cell r="H17">
            <v>0</v>
          </cell>
          <cell r="I17">
            <v>0</v>
          </cell>
          <cell r="J17">
            <v>27.230828652852125</v>
          </cell>
          <cell r="K17">
            <v>185.97022120178823</v>
          </cell>
          <cell r="L17">
            <v>472.46193862547045</v>
          </cell>
          <cell r="M17">
            <v>899.46023254206034</v>
          </cell>
          <cell r="N17">
            <v>1334.9537836527347</v>
          </cell>
          <cell r="O17">
            <v>1761.6994596427373</v>
          </cell>
          <cell r="P17">
            <v>2146.1700957406133</v>
          </cell>
          <cell r="Q17">
            <v>2491.7029841576368</v>
          </cell>
          <cell r="R17">
            <v>2763.9357272299058</v>
          </cell>
          <cell r="S17">
            <v>2985.4420900100822</v>
          </cell>
          <cell r="T17">
            <v>3100.8339464858327</v>
          </cell>
          <cell r="U17">
            <v>3114.8160864672718</v>
          </cell>
          <cell r="V17">
            <v>3026.6474153218792</v>
          </cell>
        </row>
        <row r="18">
          <cell r="B18" t="str">
            <v>% Discontinuation during period</v>
          </cell>
          <cell r="H18">
            <v>0</v>
          </cell>
          <cell r="I18">
            <v>0.2</v>
          </cell>
          <cell r="J18">
            <v>0.2</v>
          </cell>
          <cell r="K18">
            <v>0.2</v>
          </cell>
          <cell r="L18">
            <v>0.2</v>
          </cell>
          <cell r="M18">
            <v>0.2</v>
          </cell>
          <cell r="N18">
            <v>0.2</v>
          </cell>
          <cell r="O18">
            <v>0.2</v>
          </cell>
          <cell r="P18">
            <v>0.2</v>
          </cell>
          <cell r="Q18">
            <v>0.2</v>
          </cell>
          <cell r="R18">
            <v>0.2</v>
          </cell>
          <cell r="S18">
            <v>0.2</v>
          </cell>
          <cell r="T18">
            <v>0.2</v>
          </cell>
          <cell r="U18">
            <v>0.2</v>
          </cell>
          <cell r="V18">
            <v>0.2</v>
          </cell>
        </row>
        <row r="19">
          <cell r="B19" t="str">
            <v>Total Patients on Drug</v>
          </cell>
          <cell r="H19">
            <v>0</v>
          </cell>
          <cell r="I19">
            <v>34.038535816065156</v>
          </cell>
          <cell r="J19">
            <v>232.46277650223527</v>
          </cell>
          <cell r="K19">
            <v>590.57742328183804</v>
          </cell>
          <cell r="L19">
            <v>1124.3252906775754</v>
          </cell>
          <cell r="M19">
            <v>1668.6922295659183</v>
          </cell>
          <cell r="N19">
            <v>2202.1243245534215</v>
          </cell>
          <cell r="O19">
            <v>2682.7126196757667</v>
          </cell>
          <cell r="P19">
            <v>3114.628730197046</v>
          </cell>
          <cell r="Q19">
            <v>3454.9196590373817</v>
          </cell>
          <cell r="R19">
            <v>3731.8026125126025</v>
          </cell>
          <cell r="S19">
            <v>3876.0424331072904</v>
          </cell>
          <cell r="T19">
            <v>3893.5201080840898</v>
          </cell>
          <cell r="U19">
            <v>3783.3092691523489</v>
          </cell>
          <cell r="V19">
            <v>3626.2302538590006</v>
          </cell>
        </row>
        <row r="20">
          <cell r="B20" t="str">
            <v>% of rMG patients on RA101495</v>
          </cell>
          <cell r="H20">
            <v>0</v>
          </cell>
          <cell r="I20">
            <v>5.0000000000000001E-3</v>
          </cell>
          <cell r="J20">
            <v>3.3845772623649517E-2</v>
          </cell>
          <cell r="K20">
            <v>8.5227496295950486E-2</v>
          </cell>
          <cell r="L20">
            <v>0.16082247728524568</v>
          </cell>
          <cell r="M20">
            <v>0.23658264852777483</v>
          </cell>
          <cell r="N20">
            <v>0.30945703340161246</v>
          </cell>
          <cell r="O20">
            <v>0.37366683534410822</v>
          </cell>
          <cell r="P20">
            <v>0.43000010833876706</v>
          </cell>
          <cell r="Q20">
            <v>0.472772395021123</v>
          </cell>
          <cell r="R20">
            <v>0.50615636203127146</v>
          </cell>
          <cell r="S20">
            <v>0.52108243800179777</v>
          </cell>
          <cell r="T20">
            <v>0.51881462912992304</v>
          </cell>
          <cell r="U20">
            <v>0.49968177996664459</v>
          </cell>
          <cell r="V20">
            <v>0.47471059456515485</v>
          </cell>
        </row>
        <row r="22">
          <cell r="B22" t="str">
            <v>Cost per dose</v>
          </cell>
          <cell r="I22">
            <v>1178.3333333333333</v>
          </cell>
          <cell r="J22">
            <v>1190.1166666666666</v>
          </cell>
          <cell r="K22">
            <v>1202.0178333333336</v>
          </cell>
          <cell r="L22">
            <v>1214.0380116666668</v>
          </cell>
          <cell r="M22">
            <v>1226.1783917833334</v>
          </cell>
          <cell r="N22">
            <v>1238.4401757011665</v>
          </cell>
          <cell r="O22">
            <v>1250.8245774581781</v>
          </cell>
          <cell r="P22">
            <v>1263.3328232327599</v>
          </cell>
          <cell r="Q22">
            <v>1275.9661514650875</v>
          </cell>
          <cell r="R22">
            <v>1288.7258129797383</v>
          </cell>
          <cell r="S22">
            <v>1301.6130711095357</v>
          </cell>
          <cell r="T22">
            <v>1314.6292018206309</v>
          </cell>
          <cell r="U22">
            <v>1327.7754938388375</v>
          </cell>
          <cell r="V22">
            <v>1341.0532487772257</v>
          </cell>
        </row>
        <row r="23">
          <cell r="B23" t="str">
            <v>Dosing frequency (days)</v>
          </cell>
          <cell r="I23">
            <v>1</v>
          </cell>
          <cell r="J23">
            <v>1</v>
          </cell>
          <cell r="K23">
            <v>1</v>
          </cell>
          <cell r="L23">
            <v>1</v>
          </cell>
          <cell r="M23">
            <v>1</v>
          </cell>
          <cell r="N23">
            <v>1</v>
          </cell>
          <cell r="O23">
            <v>1</v>
          </cell>
          <cell r="P23">
            <v>1</v>
          </cell>
          <cell r="Q23">
            <v>1</v>
          </cell>
          <cell r="R23">
            <v>1</v>
          </cell>
          <cell r="S23">
            <v>1</v>
          </cell>
          <cell r="T23">
            <v>1</v>
          </cell>
          <cell r="U23">
            <v>1</v>
          </cell>
          <cell r="V23">
            <v>1</v>
          </cell>
        </row>
        <row r="24">
          <cell r="B24" t="str">
            <v>Days per Month</v>
          </cell>
          <cell r="I24">
            <v>30</v>
          </cell>
          <cell r="J24">
            <v>30</v>
          </cell>
          <cell r="K24">
            <v>30</v>
          </cell>
          <cell r="L24">
            <v>30</v>
          </cell>
          <cell r="M24">
            <v>30</v>
          </cell>
          <cell r="N24">
            <v>30</v>
          </cell>
          <cell r="O24">
            <v>30</v>
          </cell>
          <cell r="P24">
            <v>30</v>
          </cell>
          <cell r="Q24">
            <v>30</v>
          </cell>
          <cell r="R24">
            <v>30</v>
          </cell>
          <cell r="S24">
            <v>30</v>
          </cell>
          <cell r="T24">
            <v>30</v>
          </cell>
          <cell r="U24">
            <v>30</v>
          </cell>
          <cell r="V24">
            <v>30</v>
          </cell>
        </row>
        <row r="25">
          <cell r="B25" t="str">
            <v>Gross Monthly Cost</v>
          </cell>
          <cell r="I25">
            <v>35350</v>
          </cell>
          <cell r="J25">
            <v>35703.5</v>
          </cell>
          <cell r="K25">
            <v>36060.535000000003</v>
          </cell>
          <cell r="L25">
            <v>36421.140350000001</v>
          </cell>
          <cell r="M25">
            <v>36785.351753499999</v>
          </cell>
          <cell r="N25">
            <v>37153.205271034996</v>
          </cell>
          <cell r="O25">
            <v>37524.737323745343</v>
          </cell>
          <cell r="P25">
            <v>37899.9846969828</v>
          </cell>
          <cell r="Q25">
            <v>38278.984543952625</v>
          </cell>
          <cell r="R25">
            <v>38661.774389392151</v>
          </cell>
          <cell r="S25">
            <v>39048.39213328607</v>
          </cell>
          <cell r="T25">
            <v>39438.87605461893</v>
          </cell>
          <cell r="U25">
            <v>39833.264815165123</v>
          </cell>
          <cell r="V25">
            <v>40231.597463316772</v>
          </cell>
        </row>
        <row r="26">
          <cell r="B26" t="str">
            <v>% Growth</v>
          </cell>
          <cell r="I26">
            <v>0.01</v>
          </cell>
          <cell r="J26">
            <v>0.01</v>
          </cell>
          <cell r="K26">
            <v>0.01</v>
          </cell>
          <cell r="L26">
            <v>0.01</v>
          </cell>
          <cell r="M26">
            <v>0.01</v>
          </cell>
          <cell r="N26">
            <v>0.01</v>
          </cell>
          <cell r="O26">
            <v>0.01</v>
          </cell>
          <cell r="P26">
            <v>0.01</v>
          </cell>
          <cell r="Q26">
            <v>0.01</v>
          </cell>
          <cell r="R26">
            <v>0.01</v>
          </cell>
          <cell r="S26">
            <v>0.01</v>
          </cell>
          <cell r="T26">
            <v>0.01</v>
          </cell>
          <cell r="U26">
            <v>0.01</v>
          </cell>
          <cell r="V26">
            <v>0.01</v>
          </cell>
        </row>
        <row r="27">
          <cell r="B27" t="str">
            <v>% Discount</v>
          </cell>
          <cell r="I27">
            <v>0.3</v>
          </cell>
          <cell r="J27">
            <v>0.3</v>
          </cell>
          <cell r="K27">
            <v>0.3</v>
          </cell>
          <cell r="L27">
            <v>0.3</v>
          </cell>
          <cell r="M27">
            <v>0.3</v>
          </cell>
          <cell r="N27">
            <v>0.3</v>
          </cell>
          <cell r="O27">
            <v>0.3</v>
          </cell>
          <cell r="P27">
            <v>0.3</v>
          </cell>
          <cell r="Q27">
            <v>0.3</v>
          </cell>
          <cell r="R27">
            <v>0.3</v>
          </cell>
          <cell r="S27">
            <v>0.3</v>
          </cell>
          <cell r="T27">
            <v>0.3</v>
          </cell>
          <cell r="U27">
            <v>0.3</v>
          </cell>
          <cell r="V27">
            <v>0.3</v>
          </cell>
        </row>
        <row r="28">
          <cell r="B28" t="str">
            <v>Net Monthly Cost</v>
          </cell>
          <cell r="I28">
            <v>24745</v>
          </cell>
          <cell r="J28">
            <v>24992.449999999997</v>
          </cell>
          <cell r="K28">
            <v>25242.374500000002</v>
          </cell>
          <cell r="L28">
            <v>25494.798244999998</v>
          </cell>
          <cell r="M28">
            <v>25749.746227449999</v>
          </cell>
          <cell r="N28">
            <v>26007.243689724495</v>
          </cell>
          <cell r="O28">
            <v>26267.316126621739</v>
          </cell>
          <cell r="P28">
            <v>26529.989287887958</v>
          </cell>
          <cell r="Q28">
            <v>26795.289180766835</v>
          </cell>
          <cell r="R28">
            <v>27063.242072574503</v>
          </cell>
          <cell r="S28">
            <v>27333.874493300249</v>
          </cell>
          <cell r="T28">
            <v>27607.213238233249</v>
          </cell>
          <cell r="U28">
            <v>27883.285370615584</v>
          </cell>
          <cell r="V28">
            <v>28162.118224321737</v>
          </cell>
        </row>
        <row r="29">
          <cell r="B29" t="str">
            <v>Duration of therapy, average (months)</v>
          </cell>
          <cell r="I29">
            <v>5</v>
          </cell>
          <cell r="J29">
            <v>7.5</v>
          </cell>
          <cell r="K29">
            <v>9</v>
          </cell>
          <cell r="L29">
            <v>10</v>
          </cell>
          <cell r="M29">
            <v>10.5</v>
          </cell>
          <cell r="N29">
            <v>11</v>
          </cell>
          <cell r="O29">
            <v>11</v>
          </cell>
          <cell r="P29">
            <v>11</v>
          </cell>
          <cell r="Q29">
            <v>11</v>
          </cell>
          <cell r="R29">
            <v>11</v>
          </cell>
          <cell r="S29">
            <v>11</v>
          </cell>
          <cell r="T29">
            <v>11</v>
          </cell>
          <cell r="U29">
            <v>11</v>
          </cell>
          <cell r="V29">
            <v>11</v>
          </cell>
          <cell r="W29" t="str">
            <v>&lt;consider lower duration</v>
          </cell>
        </row>
        <row r="30">
          <cell r="B30" t="str">
            <v>Compliance Rate</v>
          </cell>
          <cell r="I30">
            <v>0.85</v>
          </cell>
          <cell r="J30">
            <v>0.85</v>
          </cell>
          <cell r="K30">
            <v>0.85</v>
          </cell>
          <cell r="L30">
            <v>0.85</v>
          </cell>
          <cell r="M30">
            <v>0.85</v>
          </cell>
          <cell r="N30">
            <v>0.85</v>
          </cell>
          <cell r="O30">
            <v>0.85</v>
          </cell>
          <cell r="P30">
            <v>0.85</v>
          </cell>
          <cell r="Q30">
            <v>0.85</v>
          </cell>
          <cell r="R30">
            <v>0.85</v>
          </cell>
          <cell r="S30">
            <v>0.85</v>
          </cell>
          <cell r="T30">
            <v>0.85</v>
          </cell>
          <cell r="U30">
            <v>0.85</v>
          </cell>
          <cell r="V30">
            <v>0.85</v>
          </cell>
        </row>
        <row r="31">
          <cell r="B31" t="str">
            <v>Annual Cost Per Patient</v>
          </cell>
          <cell r="I31">
            <v>105166.25</v>
          </cell>
          <cell r="J31">
            <v>159326.86874999997</v>
          </cell>
          <cell r="K31">
            <v>193104.16492500002</v>
          </cell>
          <cell r="L31">
            <v>216705.78508249999</v>
          </cell>
          <cell r="M31">
            <v>229816.48507999122</v>
          </cell>
          <cell r="N31">
            <v>243167.728498924</v>
          </cell>
          <cell r="O31">
            <v>245599.40578391327</v>
          </cell>
          <cell r="P31">
            <v>248055.3998417524</v>
          </cell>
          <cell r="Q31">
            <v>250535.95384016988</v>
          </cell>
          <cell r="R31">
            <v>253041.31337857159</v>
          </cell>
          <cell r="S31">
            <v>255571.7265123573</v>
          </cell>
          <cell r="T31">
            <v>258127.44377748089</v>
          </cell>
          <cell r="U31">
            <v>260708.71821525574</v>
          </cell>
          <cell r="V31">
            <v>263315.80539740826</v>
          </cell>
        </row>
        <row r="33">
          <cell r="B33" t="str">
            <v>Probability-adjusted US RA101495 Sales ($mn)</v>
          </cell>
          <cell r="I33">
            <v>2.1478231003597572</v>
          </cell>
          <cell r="J33">
            <v>22.222539768619328</v>
          </cell>
          <cell r="K33">
            <v>68.425776087838557</v>
          </cell>
          <cell r="L33">
            <v>146.18867688263637</v>
          </cell>
          <cell r="M33">
            <v>230.09578972747988</v>
          </cell>
          <cell r="N33">
            <v>321.29134192432969</v>
          </cell>
          <cell r="O33">
            <v>395.32357516882416</v>
          </cell>
          <cell r="P33">
            <v>463.56028501658267</v>
          </cell>
          <cell r="Q33">
            <v>519.34895533085091</v>
          </cell>
          <cell r="R33">
            <v>566.58014060386415</v>
          </cell>
          <cell r="S33">
            <v>594.364113998633</v>
          </cell>
          <cell r="T33">
            <v>603.01463567758026</v>
          </cell>
          <cell r="U33">
            <v>591.80502610356291</v>
          </cell>
          <cell r="V33">
            <v>572.90624391079859</v>
          </cell>
        </row>
        <row r="34">
          <cell r="B34" t="str">
            <v>% Growth</v>
          </cell>
          <cell r="J34">
            <v>9.3465409999999931</v>
          </cell>
          <cell r="K34">
            <v>2.0791159246551687</v>
          </cell>
          <cell r="L34">
            <v>1.1364562485191714</v>
          </cell>
          <cell r="M34">
            <v>0.5739645137646745</v>
          </cell>
          <cell r="N34">
            <v>0.39633733544129468</v>
          </cell>
          <cell r="O34">
            <v>0.23042087844972325</v>
          </cell>
          <cell r="P34">
            <v>0.17260976611024992</v>
          </cell>
          <cell r="Q34">
            <v>0.12034825268146632</v>
          </cell>
          <cell r="R34">
            <v>9.0943063980796213E-2</v>
          </cell>
          <cell r="S34">
            <v>4.9038029051206244E-2</v>
          </cell>
          <cell r="T34">
            <v>1.4554246252772796E-2</v>
          </cell>
          <cell r="U34">
            <v>-1.8589282764955861E-2</v>
          </cell>
          <cell r="V34">
            <v>-3.1934136006234515E-2</v>
          </cell>
        </row>
        <row r="35">
          <cell r="I35">
            <v>296940</v>
          </cell>
          <cell r="J35">
            <v>37.037566281032213</v>
          </cell>
          <cell r="K35">
            <v>114.0429601463976</v>
          </cell>
          <cell r="L35">
            <v>243.64779480439395</v>
          </cell>
          <cell r="M35">
            <v>383.49298287913314</v>
          </cell>
          <cell r="N35">
            <v>535.48556987388281</v>
          </cell>
          <cell r="O35">
            <v>658.87262528137364</v>
          </cell>
          <cell r="P35">
            <v>772.6004750276378</v>
          </cell>
          <cell r="Q35">
            <v>865.58159221808489</v>
          </cell>
          <cell r="R35">
            <v>944.30023433977362</v>
          </cell>
          <cell r="S35">
            <v>990.60685666438837</v>
          </cell>
          <cell r="T35">
            <v>1005.0243927959672</v>
          </cell>
          <cell r="U35">
            <v>986.34171017260485</v>
          </cell>
          <cell r="V35">
            <v>954.84373985133107</v>
          </cell>
        </row>
        <row r="37">
          <cell r="I37" t="str">
            <v>EMEA Review</v>
          </cell>
          <cell r="J37" t="str">
            <v>EU Launch</v>
          </cell>
        </row>
        <row r="38">
          <cell r="B38" t="str">
            <v>MG, EU Revenue Model</v>
          </cell>
          <cell r="C38" t="str">
            <v>2016E</v>
          </cell>
          <cell r="D38" t="str">
            <v>2017E</v>
          </cell>
          <cell r="E38" t="str">
            <v>2018E</v>
          </cell>
          <cell r="F38" t="str">
            <v>2019E</v>
          </cell>
          <cell r="G38" t="str">
            <v>2020E</v>
          </cell>
          <cell r="H38" t="str">
            <v>2021E</v>
          </cell>
          <cell r="I38" t="str">
            <v>2022E</v>
          </cell>
          <cell r="J38" t="str">
            <v>2023E</v>
          </cell>
          <cell r="K38" t="str">
            <v>2024E</v>
          </cell>
          <cell r="L38" t="str">
            <v>2025E</v>
          </cell>
          <cell r="M38" t="str">
            <v>2026E</v>
          </cell>
          <cell r="N38" t="str">
            <v>2027E</v>
          </cell>
          <cell r="O38" t="str">
            <v>2028E</v>
          </cell>
          <cell r="P38" t="str">
            <v>2029E</v>
          </cell>
          <cell r="Q38" t="str">
            <v>2030E</v>
          </cell>
          <cell r="R38" t="str">
            <v>2031E</v>
          </cell>
          <cell r="S38" t="str">
            <v>2032E</v>
          </cell>
          <cell r="T38" t="str">
            <v>2033E</v>
          </cell>
          <cell r="U38" t="str">
            <v>2034E</v>
          </cell>
          <cell r="V38" t="str">
            <v>2035E</v>
          </cell>
        </row>
        <row r="39">
          <cell r="B39" t="str">
            <v>EU Population (000’s)</v>
          </cell>
          <cell r="C39">
            <v>434709.97100000002</v>
          </cell>
          <cell r="D39">
            <v>435144.68097099999</v>
          </cell>
          <cell r="E39">
            <v>435579.82565197092</v>
          </cell>
          <cell r="F39">
            <v>436015.40547762287</v>
          </cell>
          <cell r="G39">
            <v>436451.42088310042</v>
          </cell>
          <cell r="H39">
            <v>436887.87230398349</v>
          </cell>
          <cell r="I39">
            <v>437324.76017628744</v>
          </cell>
          <cell r="J39">
            <v>437762.08493646368</v>
          </cell>
          <cell r="K39">
            <v>438199.84702140011</v>
          </cell>
          <cell r="L39">
            <v>438638.04686842149</v>
          </cell>
          <cell r="M39">
            <v>439076.68491528986</v>
          </cell>
          <cell r="N39">
            <v>439515.76160020509</v>
          </cell>
          <cell r="O39">
            <v>439955.27736180526</v>
          </cell>
          <cell r="P39">
            <v>440395.23263916699</v>
          </cell>
          <cell r="Q39">
            <v>440835.62787180609</v>
          </cell>
          <cell r="R39">
            <v>441276.46349967783</v>
          </cell>
          <cell r="S39">
            <v>441717.73996317748</v>
          </cell>
          <cell r="T39">
            <v>442159.45770314062</v>
          </cell>
          <cell r="U39">
            <v>442601.61716084374</v>
          </cell>
          <cell r="V39">
            <v>443044.21877800452</v>
          </cell>
        </row>
        <row r="40">
          <cell r="B40" t="str">
            <v>% Growth y/y</v>
          </cell>
          <cell r="C40">
            <v>1E-3</v>
          </cell>
          <cell r="D40">
            <v>1E-3</v>
          </cell>
          <cell r="E40">
            <v>1E-3</v>
          </cell>
          <cell r="F40">
            <v>1E-3</v>
          </cell>
          <cell r="G40">
            <v>1E-3</v>
          </cell>
          <cell r="H40">
            <v>1E-3</v>
          </cell>
          <cell r="I40">
            <v>1E-3</v>
          </cell>
          <cell r="J40">
            <v>1E-3</v>
          </cell>
          <cell r="K40">
            <v>1E-3</v>
          </cell>
          <cell r="L40">
            <v>1E-3</v>
          </cell>
          <cell r="M40">
            <v>1E-3</v>
          </cell>
          <cell r="N40">
            <v>1E-3</v>
          </cell>
          <cell r="O40">
            <v>1E-3</v>
          </cell>
          <cell r="P40">
            <v>1E-3</v>
          </cell>
          <cell r="Q40">
            <v>1E-3</v>
          </cell>
          <cell r="R40">
            <v>1E-3</v>
          </cell>
          <cell r="S40">
            <v>1E-3</v>
          </cell>
          <cell r="T40">
            <v>1E-3</v>
          </cell>
          <cell r="U40">
            <v>1E-3</v>
          </cell>
          <cell r="V40">
            <v>1E-3</v>
          </cell>
        </row>
        <row r="41">
          <cell r="B41" t="str">
            <v>Prevalence of MG - Population</v>
          </cell>
          <cell r="C41">
            <v>86941.994200000016</v>
          </cell>
          <cell r="D41">
            <v>87028.936194199996</v>
          </cell>
          <cell r="E41">
            <v>87115.965130394194</v>
          </cell>
          <cell r="F41">
            <v>87203.081095524583</v>
          </cell>
          <cell r="G41">
            <v>87290.284176620087</v>
          </cell>
          <cell r="H41">
            <v>87377.574460796706</v>
          </cell>
          <cell r="I41">
            <v>87464.952035257491</v>
          </cell>
          <cell r="J41">
            <v>87552.416987292745</v>
          </cell>
          <cell r="K41">
            <v>87639.969404280026</v>
          </cell>
          <cell r="L41">
            <v>87727.609373684303</v>
          </cell>
          <cell r="M41">
            <v>87815.336983057976</v>
          </cell>
          <cell r="N41">
            <v>87903.152320041016</v>
          </cell>
          <cell r="O41">
            <v>87991.055472361055</v>
          </cell>
          <cell r="P41">
            <v>88079.046527833401</v>
          </cell>
          <cell r="Q41">
            <v>88167.125574361227</v>
          </cell>
          <cell r="R41">
            <v>88255.29269993557</v>
          </cell>
          <cell r="S41">
            <v>88343.547992635489</v>
          </cell>
          <cell r="T41">
            <v>88431.89154062813</v>
          </cell>
          <cell r="U41">
            <v>88520.323432168749</v>
          </cell>
          <cell r="V41">
            <v>88608.843755600916</v>
          </cell>
        </row>
        <row r="42">
          <cell r="B42" t="str">
            <v xml:space="preserve">% MG prevalence in population </v>
          </cell>
          <cell r="C42">
            <v>2.0000000000000001E-4</v>
          </cell>
          <cell r="D42">
            <v>2.0000000000000001E-4</v>
          </cell>
          <cell r="E42">
            <v>2.0000000000000001E-4</v>
          </cell>
          <cell r="F42">
            <v>2.0000000000000001E-4</v>
          </cell>
          <cell r="G42">
            <v>2.0000000000000001E-4</v>
          </cell>
          <cell r="H42">
            <v>2.0000000000000001E-4</v>
          </cell>
          <cell r="I42">
            <v>2.0000000000000001E-4</v>
          </cell>
          <cell r="J42">
            <v>2.0000000000000001E-4</v>
          </cell>
          <cell r="K42">
            <v>2.0000000000000001E-4</v>
          </cell>
          <cell r="L42">
            <v>2.0000000000000001E-4</v>
          </cell>
          <cell r="M42">
            <v>2.0000000000000001E-4</v>
          </cell>
          <cell r="N42">
            <v>2.0000000000000001E-4</v>
          </cell>
          <cell r="O42">
            <v>2.0000000000000001E-4</v>
          </cell>
          <cell r="P42">
            <v>2.0000000000000001E-4</v>
          </cell>
          <cell r="Q42">
            <v>2.0000000000000001E-4</v>
          </cell>
          <cell r="R42">
            <v>2.0000000000000001E-4</v>
          </cell>
          <cell r="S42">
            <v>2.0000000000000001E-4</v>
          </cell>
          <cell r="T42">
            <v>2.0000000000000001E-4</v>
          </cell>
          <cell r="U42">
            <v>2.0000000000000001E-4</v>
          </cell>
          <cell r="V42">
            <v>2.0000000000000001E-4</v>
          </cell>
        </row>
        <row r="43">
          <cell r="B43" t="str">
            <v>Severe/Refractory MG</v>
          </cell>
          <cell r="C43">
            <v>8694.1994200000026</v>
          </cell>
          <cell r="D43">
            <v>8702.8936194199996</v>
          </cell>
          <cell r="E43">
            <v>8711.5965130394197</v>
          </cell>
          <cell r="F43">
            <v>8720.3081095524594</v>
          </cell>
          <cell r="G43">
            <v>8729.0284176620098</v>
          </cell>
          <cell r="H43">
            <v>8737.7574460796714</v>
          </cell>
          <cell r="I43">
            <v>8746.4952035257502</v>
          </cell>
          <cell r="J43">
            <v>8755.2416987292745</v>
          </cell>
          <cell r="K43">
            <v>8763.9969404280037</v>
          </cell>
          <cell r="L43">
            <v>8772.7609373684299</v>
          </cell>
          <cell r="M43">
            <v>8781.5336983057987</v>
          </cell>
          <cell r="N43">
            <v>8790.3152320041027</v>
          </cell>
          <cell r="O43">
            <v>8799.1055472361058</v>
          </cell>
          <cell r="P43">
            <v>8807.9046527833398</v>
          </cell>
          <cell r="Q43">
            <v>8816.7125574361235</v>
          </cell>
          <cell r="R43">
            <v>8825.529269993558</v>
          </cell>
          <cell r="S43">
            <v>8834.3547992635486</v>
          </cell>
          <cell r="T43">
            <v>8843.189154062813</v>
          </cell>
          <cell r="U43">
            <v>8852.0323432168752</v>
          </cell>
          <cell r="V43">
            <v>8860.8843755600919</v>
          </cell>
        </row>
        <row r="44">
          <cell r="B44" t="str">
            <v>% Severe/Refractory (failed ≥2 prior immunosuppressants)</v>
          </cell>
          <cell r="C44">
            <v>0.1</v>
          </cell>
          <cell r="D44">
            <v>0.1</v>
          </cell>
          <cell r="E44">
            <v>0.1</v>
          </cell>
          <cell r="F44">
            <v>0.1</v>
          </cell>
          <cell r="G44">
            <v>0.1</v>
          </cell>
          <cell r="H44">
            <v>0.1</v>
          </cell>
          <cell r="I44">
            <v>0.1</v>
          </cell>
          <cell r="J44">
            <v>0.1</v>
          </cell>
          <cell r="K44">
            <v>0.1</v>
          </cell>
          <cell r="L44">
            <v>0.1</v>
          </cell>
          <cell r="M44">
            <v>0.1</v>
          </cell>
          <cell r="N44">
            <v>0.1</v>
          </cell>
          <cell r="O44">
            <v>0.1</v>
          </cell>
          <cell r="P44">
            <v>0.1</v>
          </cell>
          <cell r="Q44">
            <v>0.1</v>
          </cell>
          <cell r="R44">
            <v>0.1</v>
          </cell>
          <cell r="S44">
            <v>0.1</v>
          </cell>
          <cell r="T44">
            <v>0.1</v>
          </cell>
          <cell r="U44">
            <v>0.1</v>
          </cell>
          <cell r="V44">
            <v>0.1</v>
          </cell>
        </row>
        <row r="45">
          <cell r="X45" t="str">
            <v>Peak Penetration</v>
          </cell>
        </row>
        <row r="46">
          <cell r="B46" t="str">
            <v>New Patient Penetration (%)</v>
          </cell>
          <cell r="J46">
            <v>8.0000000000000002E-3</v>
          </cell>
          <cell r="K46">
            <v>0.03</v>
          </cell>
          <cell r="L46">
            <v>0.05</v>
          </cell>
          <cell r="M46">
            <v>7.0000000000000007E-2</v>
          </cell>
          <cell r="N46">
            <v>8.5000000000000006E-2</v>
          </cell>
          <cell r="O46">
            <v>9.5000000000000001E-2</v>
          </cell>
          <cell r="P46">
            <v>0.1</v>
          </cell>
          <cell r="Q46">
            <v>0.105</v>
          </cell>
          <cell r="R46">
            <v>0.11</v>
          </cell>
          <cell r="S46">
            <v>0.1</v>
          </cell>
          <cell r="T46">
            <v>0.08</v>
          </cell>
          <cell r="U46">
            <v>0.06</v>
          </cell>
          <cell r="V46">
            <v>0.04</v>
          </cell>
          <cell r="X46">
            <v>0.11</v>
          </cell>
        </row>
        <row r="48">
          <cell r="B48" t="str">
            <v>New Patients on Drug</v>
          </cell>
          <cell r="J48">
            <v>70.041933589834201</v>
          </cell>
          <cell r="K48">
            <v>261.23890180668405</v>
          </cell>
          <cell r="L48">
            <v>425.94714892127945</v>
          </cell>
          <cell r="M48">
            <v>576.64051284101515</v>
          </cell>
          <cell r="N48">
            <v>670.98601797935157</v>
          </cell>
          <cell r="O48">
            <v>716.79657159375483</v>
          </cell>
          <cell r="P48">
            <v>723.13646132458075</v>
          </cell>
          <cell r="Q48">
            <v>732.58199245837545</v>
          </cell>
          <cell r="R48">
            <v>744.44377870226162</v>
          </cell>
          <cell r="S48">
            <v>659.25129326869774</v>
          </cell>
          <cell r="T48">
            <v>521.78517009492771</v>
          </cell>
          <cell r="U48">
            <v>394.6742750903976</v>
          </cell>
          <cell r="V48">
            <v>269.03370995144968</v>
          </cell>
        </row>
        <row r="49">
          <cell r="B49" t="str">
            <v>Continuing Patients on Drug</v>
          </cell>
          <cell r="J49">
            <v>0</v>
          </cell>
          <cell r="K49">
            <v>56.033546871867365</v>
          </cell>
          <cell r="L49">
            <v>253.81795894284116</v>
          </cell>
          <cell r="M49">
            <v>543.81208629129651</v>
          </cell>
          <cell r="N49">
            <v>896.36207930584942</v>
          </cell>
          <cell r="O49">
            <v>1253.8784778281608</v>
          </cell>
          <cell r="P49">
            <v>1576.5400395375327</v>
          </cell>
          <cell r="Q49">
            <v>1839.7412006896907</v>
          </cell>
          <cell r="R49">
            <v>2057.8585545184528</v>
          </cell>
          <cell r="S49">
            <v>2241.8418665765716</v>
          </cell>
          <cell r="T49">
            <v>2320.8745278762158</v>
          </cell>
          <cell r="U49">
            <v>2274.1277583769147</v>
          </cell>
          <cell r="V49">
            <v>2135.0416267738501</v>
          </cell>
        </row>
        <row r="50">
          <cell r="B50" t="str">
            <v>% Discontinuation during period</v>
          </cell>
          <cell r="J50">
            <v>0.2</v>
          </cell>
          <cell r="K50">
            <v>0.2</v>
          </cell>
          <cell r="L50">
            <v>0.2</v>
          </cell>
          <cell r="M50">
            <v>0.2</v>
          </cell>
          <cell r="N50">
            <v>0.2</v>
          </cell>
          <cell r="O50">
            <v>0.2</v>
          </cell>
          <cell r="P50">
            <v>0.2</v>
          </cell>
          <cell r="Q50">
            <v>0.2</v>
          </cell>
          <cell r="R50">
            <v>0.2</v>
          </cell>
          <cell r="S50">
            <v>0.2</v>
          </cell>
          <cell r="T50">
            <v>0.2</v>
          </cell>
          <cell r="U50">
            <v>0.2</v>
          </cell>
          <cell r="V50">
            <v>0.2</v>
          </cell>
        </row>
        <row r="51">
          <cell r="B51" t="str">
            <v>Total Patients on Drug</v>
          </cell>
          <cell r="J51">
            <v>70.041933589834201</v>
          </cell>
          <cell r="K51">
            <v>317.27244867855143</v>
          </cell>
          <cell r="L51">
            <v>679.76510786412064</v>
          </cell>
          <cell r="M51">
            <v>1120.4525991323117</v>
          </cell>
          <cell r="N51">
            <v>1567.348097285201</v>
          </cell>
          <cell r="O51">
            <v>1970.6750494219157</v>
          </cell>
          <cell r="P51">
            <v>2299.6765008621132</v>
          </cell>
          <cell r="Q51">
            <v>2572.3231931480659</v>
          </cell>
          <cell r="R51">
            <v>2802.3023332207144</v>
          </cell>
          <cell r="S51">
            <v>2901.0931598452694</v>
          </cell>
          <cell r="T51">
            <v>2842.6596979711435</v>
          </cell>
          <cell r="U51">
            <v>2668.8020334673124</v>
          </cell>
          <cell r="V51">
            <v>2404.0753367252996</v>
          </cell>
        </row>
        <row r="52">
          <cell r="B52" t="str">
            <v>% of rMG patients on RA101495</v>
          </cell>
          <cell r="J52">
            <v>8.0000000000000002E-3</v>
          </cell>
          <cell r="K52">
            <v>3.6201798201798197E-2</v>
          </cell>
          <cell r="L52">
            <v>7.7485880752614034E-2</v>
          </cell>
          <cell r="M52">
            <v>0.12759190337656826</v>
          </cell>
          <cell r="N52">
            <v>0.17830396930234566</v>
          </cell>
          <cell r="O52">
            <v>0.22396311066423405</v>
          </cell>
          <cell r="P52">
            <v>0.26109234733091763</v>
          </cell>
          <cell r="Q52">
            <v>0.2917553653236134</v>
          </cell>
          <cell r="R52">
            <v>0.31752229781260016</v>
          </cell>
          <cell r="S52">
            <v>0.32838766675831393</v>
          </cell>
          <cell r="T52">
            <v>0.32145187086325577</v>
          </cell>
          <cell r="U52">
            <v>0.30149031657259578</v>
          </cell>
          <cell r="V52">
            <v>0.2713132498778757</v>
          </cell>
        </row>
        <row r="54">
          <cell r="B54" t="str">
            <v>Cost per dose</v>
          </cell>
          <cell r="J54">
            <v>660</v>
          </cell>
          <cell r="K54">
            <v>653.4</v>
          </cell>
          <cell r="L54">
            <v>646.86599999999999</v>
          </cell>
          <cell r="M54">
            <v>640.39733999999999</v>
          </cell>
          <cell r="N54">
            <v>633.99336659999994</v>
          </cell>
          <cell r="O54">
            <v>627.65343293399997</v>
          </cell>
          <cell r="P54">
            <v>621.37689860466003</v>
          </cell>
          <cell r="Q54">
            <v>615.16312961861343</v>
          </cell>
          <cell r="R54">
            <v>609.0114983224272</v>
          </cell>
          <cell r="S54">
            <v>602.92138333920298</v>
          </cell>
          <cell r="T54">
            <v>596.89216950581101</v>
          </cell>
          <cell r="U54">
            <v>590.92324781075297</v>
          </cell>
          <cell r="V54">
            <v>585.01401533264539</v>
          </cell>
        </row>
        <row r="55">
          <cell r="B55" t="str">
            <v>Dosing frequency (days)</v>
          </cell>
          <cell r="J55">
            <v>1</v>
          </cell>
          <cell r="K55">
            <v>1</v>
          </cell>
          <cell r="L55">
            <v>1</v>
          </cell>
          <cell r="M55">
            <v>1</v>
          </cell>
          <cell r="N55">
            <v>1</v>
          </cell>
          <cell r="O55">
            <v>1</v>
          </cell>
          <cell r="P55">
            <v>1</v>
          </cell>
          <cell r="Q55">
            <v>1</v>
          </cell>
          <cell r="R55">
            <v>1</v>
          </cell>
          <cell r="S55">
            <v>1</v>
          </cell>
          <cell r="T55">
            <v>1</v>
          </cell>
          <cell r="U55">
            <v>1</v>
          </cell>
          <cell r="V55">
            <v>1</v>
          </cell>
        </row>
        <row r="56">
          <cell r="B56" t="str">
            <v>Days per Month</v>
          </cell>
          <cell r="J56">
            <v>30</v>
          </cell>
          <cell r="K56">
            <v>30</v>
          </cell>
          <cell r="L56">
            <v>30</v>
          </cell>
          <cell r="M56">
            <v>30</v>
          </cell>
          <cell r="N56">
            <v>30</v>
          </cell>
          <cell r="O56">
            <v>30</v>
          </cell>
          <cell r="P56">
            <v>30</v>
          </cell>
          <cell r="Q56">
            <v>30</v>
          </cell>
          <cell r="R56">
            <v>30</v>
          </cell>
          <cell r="S56">
            <v>30</v>
          </cell>
          <cell r="T56">
            <v>30</v>
          </cell>
          <cell r="U56">
            <v>30</v>
          </cell>
          <cell r="V56">
            <v>30</v>
          </cell>
        </row>
        <row r="57">
          <cell r="B57" t="str">
            <v>Monthly Cost</v>
          </cell>
          <cell r="J57">
            <v>19800</v>
          </cell>
          <cell r="K57">
            <v>19602</v>
          </cell>
          <cell r="L57">
            <v>19405.98</v>
          </cell>
          <cell r="M57">
            <v>19211.9202</v>
          </cell>
          <cell r="N57">
            <v>19019.800997999999</v>
          </cell>
          <cell r="O57">
            <v>18829.60298802</v>
          </cell>
          <cell r="P57">
            <v>18641.306958139801</v>
          </cell>
          <cell r="Q57">
            <v>18454.893888558403</v>
          </cell>
          <cell r="R57">
            <v>18270.344949672817</v>
          </cell>
          <cell r="S57">
            <v>18087.641500176091</v>
          </cell>
          <cell r="T57">
            <v>17906.765085174331</v>
          </cell>
          <cell r="U57">
            <v>17727.697434322588</v>
          </cell>
          <cell r="V57">
            <v>17550.420459979363</v>
          </cell>
        </row>
        <row r="58">
          <cell r="B58" t="str">
            <v>% Growth(Decrease)</v>
          </cell>
          <cell r="J58">
            <v>-0.01</v>
          </cell>
          <cell r="K58">
            <v>-0.01</v>
          </cell>
          <cell r="L58">
            <v>-0.01</v>
          </cell>
          <cell r="M58">
            <v>-0.01</v>
          </cell>
          <cell r="N58">
            <v>-0.01</v>
          </cell>
          <cell r="O58">
            <v>-0.01</v>
          </cell>
          <cell r="P58">
            <v>-0.01</v>
          </cell>
          <cell r="Q58">
            <v>-0.01</v>
          </cell>
          <cell r="R58">
            <v>-0.01</v>
          </cell>
          <cell r="S58">
            <v>-0.01</v>
          </cell>
          <cell r="T58">
            <v>-0.01</v>
          </cell>
          <cell r="U58">
            <v>-0.01</v>
          </cell>
          <cell r="V58">
            <v>-0.01</v>
          </cell>
        </row>
        <row r="59">
          <cell r="B59" t="str">
            <v>Duration of therapy, average (months)</v>
          </cell>
          <cell r="J59">
            <v>6.5</v>
          </cell>
          <cell r="K59">
            <v>8</v>
          </cell>
          <cell r="L59">
            <v>9</v>
          </cell>
          <cell r="M59">
            <v>10</v>
          </cell>
          <cell r="N59">
            <v>10.5</v>
          </cell>
          <cell r="O59">
            <v>11</v>
          </cell>
          <cell r="P59">
            <v>11</v>
          </cell>
          <cell r="Q59">
            <v>11</v>
          </cell>
          <cell r="R59">
            <v>11</v>
          </cell>
          <cell r="S59">
            <v>11</v>
          </cell>
          <cell r="T59">
            <v>11</v>
          </cell>
          <cell r="U59">
            <v>11</v>
          </cell>
          <cell r="V59">
            <v>11</v>
          </cell>
        </row>
        <row r="60">
          <cell r="B60" t="str">
            <v>Compliance Rate</v>
          </cell>
          <cell r="J60">
            <v>0.85</v>
          </cell>
          <cell r="K60">
            <v>0.85</v>
          </cell>
          <cell r="L60">
            <v>0.85</v>
          </cell>
          <cell r="M60">
            <v>0.85</v>
          </cell>
          <cell r="N60">
            <v>0.85</v>
          </cell>
          <cell r="O60">
            <v>0.85</v>
          </cell>
          <cell r="P60">
            <v>0.85</v>
          </cell>
          <cell r="Q60">
            <v>0.85</v>
          </cell>
          <cell r="R60">
            <v>0.85</v>
          </cell>
          <cell r="S60">
            <v>0.85</v>
          </cell>
          <cell r="T60">
            <v>0.85</v>
          </cell>
          <cell r="U60">
            <v>0.85</v>
          </cell>
          <cell r="V60">
            <v>0.85</v>
          </cell>
        </row>
        <row r="61">
          <cell r="B61" t="str">
            <v>Annual Cost Per Patient</v>
          </cell>
          <cell r="J61">
            <v>109395</v>
          </cell>
          <cell r="K61">
            <v>133293.6</v>
          </cell>
          <cell r="L61">
            <v>148455.747</v>
          </cell>
          <cell r="M61">
            <v>163301.3217</v>
          </cell>
          <cell r="N61">
            <v>169751.72390714998</v>
          </cell>
          <cell r="O61">
            <v>176056.78793798701</v>
          </cell>
          <cell r="P61">
            <v>174296.22005860711</v>
          </cell>
          <cell r="Q61">
            <v>172553.25785802107</v>
          </cell>
          <cell r="R61">
            <v>170827.72527944081</v>
          </cell>
          <cell r="S61">
            <v>169119.44802664642</v>
          </cell>
          <cell r="T61">
            <v>167428.25354638</v>
          </cell>
          <cell r="U61">
            <v>165753.9710109162</v>
          </cell>
          <cell r="V61">
            <v>164096.43130080702</v>
          </cell>
        </row>
        <row r="62">
          <cell r="B62" t="str">
            <v>Probability-adjusted EU RA101495 Sales ($mn)</v>
          </cell>
          <cell r="J62">
            <v>4.5973423950359473</v>
          </cell>
          <cell r="K62">
            <v>25.374232119107617</v>
          </cell>
          <cell r="L62">
            <v>60.549022123502162</v>
          </cell>
          <cell r="M62">
            <v>109.78283420430405</v>
          </cell>
          <cell r="N62">
            <v>159.63602488605258</v>
          </cell>
          <cell r="O62">
            <v>208.17043156245376</v>
          </cell>
          <cell r="P62">
            <v>240.49495287472226</v>
          </cell>
          <cell r="Q62">
            <v>266.31764834486779</v>
          </cell>
          <cell r="R62">
            <v>287.22655987761851</v>
          </cell>
          <cell r="S62">
            <v>294.3787643201469</v>
          </cell>
          <cell r="T62">
            <v>285.56492919479314</v>
          </cell>
          <cell r="U62">
            <v>265.41872093352907</v>
          </cell>
          <cell r="V62">
            <v>236.70011000094459</v>
          </cell>
        </row>
        <row r="63">
          <cell r="B63" t="str">
            <v>% Growth</v>
          </cell>
          <cell r="K63">
            <v>4.5193261538461531</v>
          </cell>
          <cell r="L63">
            <v>1.3862405703267289</v>
          </cell>
          <cell r="M63">
            <v>0.81312315796577894</v>
          </cell>
          <cell r="N63">
            <v>0.45410733875728293</v>
          </cell>
          <cell r="O63">
            <v>0.30403166648032487</v>
          </cell>
          <cell r="P63">
            <v>0.15527911946789019</v>
          </cell>
          <cell r="Q63">
            <v>0.10737312846476654</v>
          </cell>
          <cell r="R63">
            <v>7.8511175142530254E-2</v>
          </cell>
          <cell r="S63">
            <v>2.4900916007126295E-2</v>
          </cell>
          <cell r="T63">
            <v>-2.9940458326567443E-2</v>
          </cell>
          <cell r="U63">
            <v>-7.0548608045358674E-2</v>
          </cell>
          <cell r="V63">
            <v>-0.10820115036187183</v>
          </cell>
        </row>
        <row r="65">
          <cell r="B65" t="str">
            <v>Expected Fx Impact</v>
          </cell>
        </row>
        <row r="66">
          <cell r="B66" t="str">
            <v>Adjusted EU Sales ($mns)</v>
          </cell>
        </row>
        <row r="68">
          <cell r="B68" t="str">
            <v xml:space="preserve">MG Revenues (mns) </v>
          </cell>
          <cell r="C68" t="str">
            <v>2016E</v>
          </cell>
          <cell r="D68" t="str">
            <v>2017E</v>
          </cell>
          <cell r="E68" t="str">
            <v>2018E</v>
          </cell>
          <cell r="F68" t="str">
            <v>2019E</v>
          </cell>
          <cell r="G68" t="str">
            <v>2020E</v>
          </cell>
          <cell r="H68" t="str">
            <v>2021E</v>
          </cell>
          <cell r="I68" t="str">
            <v>2022E</v>
          </cell>
          <cell r="J68" t="str">
            <v>2023E</v>
          </cell>
          <cell r="K68" t="str">
            <v>2024E</v>
          </cell>
          <cell r="L68" t="str">
            <v>2025E</v>
          </cell>
          <cell r="M68" t="str">
            <v>2026E</v>
          </cell>
          <cell r="N68" t="str">
            <v>2027E</v>
          </cell>
          <cell r="O68" t="str">
            <v>2028E</v>
          </cell>
          <cell r="P68" t="str">
            <v>2029E</v>
          </cell>
          <cell r="Q68" t="str">
            <v>2030E</v>
          </cell>
          <cell r="R68" t="str">
            <v>2031E</v>
          </cell>
          <cell r="S68" t="str">
            <v>2032E</v>
          </cell>
          <cell r="T68" t="str">
            <v>2033E</v>
          </cell>
          <cell r="U68" t="str">
            <v>2034E</v>
          </cell>
          <cell r="V68" t="str">
            <v>2035E</v>
          </cell>
        </row>
        <row r="69">
          <cell r="B69" t="str">
            <v>US MG Revenues</v>
          </cell>
          <cell r="C69">
            <v>0</v>
          </cell>
          <cell r="D69">
            <v>0</v>
          </cell>
          <cell r="E69">
            <v>0</v>
          </cell>
          <cell r="F69">
            <v>0</v>
          </cell>
          <cell r="G69">
            <v>0</v>
          </cell>
          <cell r="H69">
            <v>0</v>
          </cell>
          <cell r="I69">
            <v>2.1478231003597572</v>
          </cell>
          <cell r="J69">
            <v>22.222539768619328</v>
          </cell>
          <cell r="K69">
            <v>68.425776087838557</v>
          </cell>
          <cell r="L69">
            <v>146.18867688263637</v>
          </cell>
          <cell r="M69">
            <v>230.09578972747988</v>
          </cell>
          <cell r="N69">
            <v>321.29134192432969</v>
          </cell>
          <cell r="O69">
            <v>395.32357516882416</v>
          </cell>
          <cell r="P69">
            <v>463.56028501658267</v>
          </cell>
          <cell r="Q69">
            <v>519.34895533085091</v>
          </cell>
          <cell r="R69">
            <v>566.58014060386415</v>
          </cell>
          <cell r="S69">
            <v>594.364113998633</v>
          </cell>
          <cell r="T69">
            <v>603.01463567758026</v>
          </cell>
          <cell r="U69">
            <v>591.80502610356291</v>
          </cell>
          <cell r="V69">
            <v>572.90624391079859</v>
          </cell>
        </row>
        <row r="70">
          <cell r="B70" t="str">
            <v>% Growth</v>
          </cell>
          <cell r="I70">
            <v>0</v>
          </cell>
          <cell r="J70">
            <v>9.3465409999999931</v>
          </cell>
          <cell r="K70">
            <v>2.0791159246551687</v>
          </cell>
          <cell r="L70">
            <v>1.1364562485191714</v>
          </cell>
          <cell r="M70">
            <v>0.5739645137646745</v>
          </cell>
          <cell r="N70">
            <v>0.39633733544129468</v>
          </cell>
          <cell r="O70">
            <v>0.23042087844972325</v>
          </cell>
          <cell r="P70">
            <v>0.17260976611024992</v>
          </cell>
          <cell r="Q70">
            <v>0.12034825268146632</v>
          </cell>
          <cell r="R70">
            <v>9.0943063980796213E-2</v>
          </cell>
          <cell r="S70">
            <v>4.9038029051206244E-2</v>
          </cell>
          <cell r="T70">
            <v>1.4554246252772796E-2</v>
          </cell>
          <cell r="U70">
            <v>-1.8589282764955861E-2</v>
          </cell>
          <cell r="V70">
            <v>-3.1934136006234515E-2</v>
          </cell>
        </row>
        <row r="71">
          <cell r="B71" t="str">
            <v>EU MG Revenues</v>
          </cell>
          <cell r="C71">
            <v>0</v>
          </cell>
          <cell r="D71">
            <v>0</v>
          </cell>
          <cell r="E71">
            <v>0</v>
          </cell>
          <cell r="F71">
            <v>0</v>
          </cell>
          <cell r="G71">
            <v>0</v>
          </cell>
          <cell r="H71">
            <v>0</v>
          </cell>
          <cell r="I71">
            <v>0</v>
          </cell>
          <cell r="J71">
            <v>4.5973423950359473</v>
          </cell>
          <cell r="K71">
            <v>25.374232119107617</v>
          </cell>
          <cell r="L71">
            <v>60.549022123502162</v>
          </cell>
          <cell r="M71">
            <v>109.78283420430405</v>
          </cell>
          <cell r="N71">
            <v>159.63602488605258</v>
          </cell>
          <cell r="O71">
            <v>208.17043156245376</v>
          </cell>
          <cell r="P71">
            <v>240.49495287472226</v>
          </cell>
          <cell r="Q71">
            <v>266.31764834486779</v>
          </cell>
          <cell r="R71">
            <v>287.22655987761851</v>
          </cell>
          <cell r="S71">
            <v>294.3787643201469</v>
          </cell>
          <cell r="T71">
            <v>285.56492919479314</v>
          </cell>
          <cell r="U71">
            <v>265.41872093352907</v>
          </cell>
          <cell r="V71">
            <v>236.70011000094459</v>
          </cell>
        </row>
        <row r="72">
          <cell r="B72" t="str">
            <v>% Growth</v>
          </cell>
          <cell r="K72">
            <v>4.5193261538461531</v>
          </cell>
          <cell r="L72">
            <v>1.3862405703267289</v>
          </cell>
          <cell r="M72">
            <v>0.81312315796577894</v>
          </cell>
          <cell r="N72">
            <v>0.45410733875728293</v>
          </cell>
          <cell r="O72">
            <v>0.30403166648032487</v>
          </cell>
          <cell r="P72">
            <v>0.15527911946789019</v>
          </cell>
          <cell r="Q72">
            <v>0.10737312846476654</v>
          </cell>
          <cell r="R72">
            <v>7.8511175142530254E-2</v>
          </cell>
          <cell r="S72">
            <v>2.4900916007126295E-2</v>
          </cell>
          <cell r="T72">
            <v>-2.9940458326567443E-2</v>
          </cell>
          <cell r="U72">
            <v>-7.0548608045358674E-2</v>
          </cell>
          <cell r="V72">
            <v>-0.10820115036187183</v>
          </cell>
        </row>
        <row r="73">
          <cell r="B73" t="str">
            <v>Total probability-adjusted sales ($mn)</v>
          </cell>
          <cell r="I73">
            <v>2.1478231003597572</v>
          </cell>
          <cell r="J73">
            <v>26.819882163655276</v>
          </cell>
          <cell r="K73">
            <v>93.800008206946174</v>
          </cell>
          <cell r="L73">
            <v>206.73769900613854</v>
          </cell>
          <cell r="M73">
            <v>339.87862393178392</v>
          </cell>
          <cell r="N73">
            <v>480.9273668103823</v>
          </cell>
          <cell r="O73">
            <v>603.49400673127798</v>
          </cell>
          <cell r="P73">
            <v>704.05523789130496</v>
          </cell>
          <cell r="Q73">
            <v>785.66660367571876</v>
          </cell>
          <cell r="R73">
            <v>853.80670048148272</v>
          </cell>
          <cell r="S73">
            <v>888.74287831877996</v>
          </cell>
          <cell r="T73">
            <v>888.57956487237334</v>
          </cell>
          <cell r="U73">
            <v>857.22374703709193</v>
          </cell>
          <cell r="V73">
            <v>809.60635391174321</v>
          </cell>
        </row>
        <row r="75">
          <cell r="V75">
            <v>2024.015884779358</v>
          </cell>
        </row>
        <row r="77">
          <cell r="B77" t="str">
            <v>MG, JP Revenue Model</v>
          </cell>
          <cell r="C77" t="str">
            <v>2016E</v>
          </cell>
          <cell r="D77" t="str">
            <v>2017E</v>
          </cell>
          <cell r="E77" t="str">
            <v>2018E</v>
          </cell>
          <cell r="F77" t="str">
            <v>2019E</v>
          </cell>
          <cell r="G77" t="str">
            <v>2020E</v>
          </cell>
          <cell r="H77" t="str">
            <v>2021E</v>
          </cell>
          <cell r="I77" t="str">
            <v>2022E</v>
          </cell>
          <cell r="J77" t="str">
            <v>2023E</v>
          </cell>
          <cell r="K77" t="str">
            <v>2024E</v>
          </cell>
          <cell r="L77" t="str">
            <v>2025E</v>
          </cell>
          <cell r="M77" t="str">
            <v>2026E</v>
          </cell>
          <cell r="N77" t="str">
            <v>2027E</v>
          </cell>
          <cell r="O77" t="str">
            <v>2028E</v>
          </cell>
          <cell r="P77" t="str">
            <v>2029E</v>
          </cell>
          <cell r="Q77" t="str">
            <v>2030E</v>
          </cell>
          <cell r="R77" t="str">
            <v>2031E</v>
          </cell>
          <cell r="S77" t="str">
            <v>2032E</v>
          </cell>
          <cell r="T77" t="str">
            <v>2033E</v>
          </cell>
          <cell r="U77" t="str">
            <v>2034E</v>
          </cell>
          <cell r="V77" t="str">
            <v>2035E</v>
          </cell>
        </row>
        <row r="78">
          <cell r="B78" t="str">
            <v>JP Population (000’s)</v>
          </cell>
          <cell r="C78">
            <v>126702.133</v>
          </cell>
          <cell r="D78">
            <v>126008</v>
          </cell>
          <cell r="E78">
            <v>125692.98000000001</v>
          </cell>
          <cell r="F78">
            <v>125378.74755000001</v>
          </cell>
          <cell r="G78">
            <v>125065.30068112502</v>
          </cell>
          <cell r="H78">
            <v>124752.63742942222</v>
          </cell>
          <cell r="I78">
            <v>124440.75583584867</v>
          </cell>
          <cell r="J78">
            <v>124129.65394625906</v>
          </cell>
          <cell r="K78">
            <v>123819.32981139341</v>
          </cell>
          <cell r="L78">
            <v>123509.78148686494</v>
          </cell>
          <cell r="M78">
            <v>123201.00703314779</v>
          </cell>
          <cell r="N78">
            <v>122893.00451556493</v>
          </cell>
          <cell r="O78">
            <v>122585.77200427602</v>
          </cell>
          <cell r="P78">
            <v>122279.30757426533</v>
          </cell>
          <cell r="Q78">
            <v>121973.60930532968</v>
          </cell>
          <cell r="R78">
            <v>121668.67528206637</v>
          </cell>
          <cell r="S78">
            <v>121364.50359386121</v>
          </cell>
          <cell r="T78">
            <v>121061.09233487656</v>
          </cell>
          <cell r="U78">
            <v>120758.43960403938</v>
          </cell>
          <cell r="V78">
            <v>120456.54350502929</v>
          </cell>
        </row>
        <row r="79">
          <cell r="B79" t="str">
            <v>% Growth y/y</v>
          </cell>
          <cell r="C79">
            <v>-2.5000000000000001E-3</v>
          </cell>
          <cell r="D79">
            <v>-2.5000000000000001E-3</v>
          </cell>
          <cell r="E79">
            <v>-2.5000000000000001E-3</v>
          </cell>
          <cell r="F79">
            <v>-2.5000000000000001E-3</v>
          </cell>
          <cell r="G79">
            <v>-2.5000000000000001E-3</v>
          </cell>
          <cell r="H79">
            <v>-2.5000000000000001E-3</v>
          </cell>
          <cell r="I79">
            <v>-2.5000000000000001E-3</v>
          </cell>
          <cell r="J79">
            <v>-2.5000000000000001E-3</v>
          </cell>
          <cell r="K79">
            <v>-2.5000000000000001E-3</v>
          </cell>
          <cell r="L79">
            <v>-2.5000000000000001E-3</v>
          </cell>
          <cell r="M79">
            <v>-2.5000000000000001E-3</v>
          </cell>
          <cell r="N79">
            <v>-2.5000000000000001E-3</v>
          </cell>
          <cell r="O79">
            <v>-2.5000000000000001E-3</v>
          </cell>
          <cell r="P79">
            <v>-2.5000000000000001E-3</v>
          </cell>
          <cell r="Q79">
            <v>-2.5000000000000001E-3</v>
          </cell>
          <cell r="R79">
            <v>-2.5000000000000001E-3</v>
          </cell>
          <cell r="S79">
            <v>-2.5000000000000001E-3</v>
          </cell>
          <cell r="T79">
            <v>-2.5000000000000001E-3</v>
          </cell>
          <cell r="U79">
            <v>-2.5000000000000001E-3</v>
          </cell>
          <cell r="V79">
            <v>-2.5000000000000001E-3</v>
          </cell>
        </row>
        <row r="80">
          <cell r="B80" t="str">
            <v>Prevalence of MG- Population</v>
          </cell>
          <cell r="C80">
            <v>25340.426599999999</v>
          </cell>
          <cell r="D80">
            <v>25201.600000000002</v>
          </cell>
          <cell r="E80">
            <v>25138.596000000005</v>
          </cell>
          <cell r="F80">
            <v>25075.749510000005</v>
          </cell>
          <cell r="G80">
            <v>25013.060136225009</v>
          </cell>
          <cell r="H80">
            <v>24950.527485884446</v>
          </cell>
          <cell r="I80">
            <v>24888.151167169734</v>
          </cell>
          <cell r="J80">
            <v>24825.930789251815</v>
          </cell>
          <cell r="K80">
            <v>24763.865962278684</v>
          </cell>
          <cell r="L80">
            <v>24701.956297372992</v>
          </cell>
          <cell r="M80">
            <v>24640.20140662956</v>
          </cell>
          <cell r="N80">
            <v>24578.600903112983</v>
          </cell>
          <cell r="O80">
            <v>24517.154400855205</v>
          </cell>
          <cell r="P80">
            <v>24455.861514853066</v>
          </cell>
          <cell r="Q80">
            <v>24394.721861065937</v>
          </cell>
          <cell r="R80">
            <v>24333.735056413276</v>
          </cell>
          <cell r="S80">
            <v>24272.900718772245</v>
          </cell>
          <cell r="T80">
            <v>24212.218466975315</v>
          </cell>
          <cell r="U80">
            <v>24151.687920807875</v>
          </cell>
          <cell r="V80">
            <v>24091.308701005859</v>
          </cell>
        </row>
        <row r="81">
          <cell r="B81" t="str">
            <v xml:space="preserve">% MG prevalence in population </v>
          </cell>
          <cell r="C81">
            <v>2.0000000000000001E-4</v>
          </cell>
          <cell r="D81">
            <v>2.0000000000000001E-4</v>
          </cell>
          <cell r="E81">
            <v>2.0000000000000001E-4</v>
          </cell>
          <cell r="F81">
            <v>2.0000000000000001E-4</v>
          </cell>
          <cell r="G81">
            <v>2.0000000000000001E-4</v>
          </cell>
          <cell r="H81">
            <v>2.0000000000000001E-4</v>
          </cell>
          <cell r="I81">
            <v>2.0000000000000001E-4</v>
          </cell>
          <cell r="J81">
            <v>2.0000000000000001E-4</v>
          </cell>
          <cell r="K81">
            <v>2.0000000000000001E-4</v>
          </cell>
          <cell r="L81">
            <v>2.0000000000000001E-4</v>
          </cell>
          <cell r="M81">
            <v>2.0000000000000001E-4</v>
          </cell>
          <cell r="N81">
            <v>2.0000000000000001E-4</v>
          </cell>
          <cell r="O81">
            <v>2.0000000000000001E-4</v>
          </cell>
          <cell r="P81">
            <v>2.0000000000000001E-4</v>
          </cell>
          <cell r="Q81">
            <v>2.0000000000000001E-4</v>
          </cell>
          <cell r="R81">
            <v>2.0000000000000001E-4</v>
          </cell>
          <cell r="S81">
            <v>2.0000000000000001E-4</v>
          </cell>
          <cell r="T81">
            <v>2.0000000000000001E-4</v>
          </cell>
          <cell r="U81">
            <v>2.0000000000000001E-4</v>
          </cell>
          <cell r="V81">
            <v>2.0000000000000001E-4</v>
          </cell>
        </row>
        <row r="82">
          <cell r="B82" t="str">
            <v>Severe/Refractory MG</v>
          </cell>
          <cell r="C82">
            <v>2534.0426600000001</v>
          </cell>
          <cell r="D82">
            <v>2520.1600000000003</v>
          </cell>
          <cell r="E82">
            <v>2513.8596000000007</v>
          </cell>
          <cell r="F82">
            <v>2507.5749510000005</v>
          </cell>
          <cell r="G82">
            <v>2501.3060136225013</v>
          </cell>
          <cell r="H82">
            <v>2495.052748588445</v>
          </cell>
          <cell r="I82">
            <v>2488.8151167169735</v>
          </cell>
          <cell r="J82">
            <v>2482.5930789251815</v>
          </cell>
          <cell r="K82">
            <v>2476.3865962278687</v>
          </cell>
          <cell r="L82">
            <v>2470.1956297372994</v>
          </cell>
          <cell r="M82">
            <v>2464.0201406629562</v>
          </cell>
          <cell r="N82">
            <v>2457.8600903112983</v>
          </cell>
          <cell r="O82">
            <v>2451.7154400855206</v>
          </cell>
          <cell r="P82">
            <v>2445.5861514853068</v>
          </cell>
          <cell r="Q82">
            <v>2439.4721861065937</v>
          </cell>
          <cell r="R82">
            <v>2433.3735056413275</v>
          </cell>
          <cell r="S82">
            <v>2427.2900718772248</v>
          </cell>
          <cell r="T82">
            <v>2421.2218466975314</v>
          </cell>
          <cell r="U82">
            <v>2415.1687920807876</v>
          </cell>
          <cell r="V82">
            <v>2409.130870100586</v>
          </cell>
        </row>
        <row r="83">
          <cell r="B83" t="str">
            <v>% Severe/Refractory (failed ≥2 prior immunosuppressants)</v>
          </cell>
          <cell r="C83">
            <v>0.1</v>
          </cell>
          <cell r="D83">
            <v>0.1</v>
          </cell>
          <cell r="E83">
            <v>0.1</v>
          </cell>
          <cell r="F83">
            <v>0.1</v>
          </cell>
          <cell r="G83">
            <v>0.1</v>
          </cell>
          <cell r="H83">
            <v>0.1</v>
          </cell>
          <cell r="I83">
            <v>0.1</v>
          </cell>
          <cell r="J83">
            <v>0.1</v>
          </cell>
          <cell r="K83">
            <v>0.1</v>
          </cell>
          <cell r="L83">
            <v>0.1</v>
          </cell>
          <cell r="M83">
            <v>0.1</v>
          </cell>
          <cell r="N83">
            <v>0.1</v>
          </cell>
          <cell r="O83">
            <v>0.1</v>
          </cell>
          <cell r="P83">
            <v>0.1</v>
          </cell>
          <cell r="Q83">
            <v>0.1</v>
          </cell>
          <cell r="R83">
            <v>0.1</v>
          </cell>
          <cell r="S83">
            <v>0.1</v>
          </cell>
          <cell r="T83">
            <v>0.1</v>
          </cell>
          <cell r="U83">
            <v>0.1</v>
          </cell>
          <cell r="V83">
            <v>0.1</v>
          </cell>
        </row>
        <row r="84">
          <cell r="X84" t="str">
            <v>Peak Penetration</v>
          </cell>
        </row>
        <row r="85">
          <cell r="B85" t="str">
            <v>New Patient Penetration (%)</v>
          </cell>
          <cell r="J85">
            <v>5.0000000000000001E-3</v>
          </cell>
          <cell r="K85">
            <v>0.03</v>
          </cell>
          <cell r="L85">
            <v>0.06</v>
          </cell>
          <cell r="M85">
            <v>8.5000000000000006E-2</v>
          </cell>
          <cell r="N85">
            <v>0.11</v>
          </cell>
          <cell r="O85">
            <v>0.125</v>
          </cell>
          <cell r="P85">
            <v>0.14000000000000001</v>
          </cell>
          <cell r="Q85">
            <v>0.15</v>
          </cell>
          <cell r="R85">
            <v>0.155</v>
          </cell>
          <cell r="S85">
            <v>0.16</v>
          </cell>
          <cell r="T85">
            <v>0.15</v>
          </cell>
          <cell r="U85">
            <v>0.13</v>
          </cell>
          <cell r="V85">
            <v>0.1</v>
          </cell>
          <cell r="X85">
            <v>0.16</v>
          </cell>
        </row>
        <row r="87">
          <cell r="B87" t="str">
            <v>New Patients on Drug</v>
          </cell>
          <cell r="J87">
            <v>12.412965394625909</v>
          </cell>
          <cell r="K87">
            <v>73.993686717365037</v>
          </cell>
          <cell r="L87">
            <v>144.18338295065081</v>
          </cell>
          <cell r="M87">
            <v>195.07177310430828</v>
          </cell>
          <cell r="N87">
            <v>238.32118073659564</v>
          </cell>
          <cell r="O87">
            <v>253.50192175735123</v>
          </cell>
          <cell r="P87">
            <v>266.53543857612806</v>
          </cell>
          <cell r="Q87">
            <v>268.9251844595837</v>
          </cell>
          <cell r="R87">
            <v>263.6431052441223</v>
          </cell>
          <cell r="S87">
            <v>260.86646254087418</v>
          </cell>
          <cell r="T87">
            <v>236.25433978011347</v>
          </cell>
          <cell r="U87">
            <v>201.39742849103931</v>
          </cell>
          <cell r="V87">
            <v>155.52466843572125</v>
          </cell>
        </row>
        <row r="88">
          <cell r="B88" t="str">
            <v>Continuing Patients on Drug</v>
          </cell>
          <cell r="J88">
            <v>0</v>
          </cell>
          <cell r="K88">
            <v>9.930372315700728</v>
          </cell>
          <cell r="L88">
            <v>67.139247226452611</v>
          </cell>
          <cell r="M88">
            <v>169.05810414168275</v>
          </cell>
          <cell r="N88">
            <v>291.30390179679279</v>
          </cell>
          <cell r="O88">
            <v>423.70006602671077</v>
          </cell>
          <cell r="P88">
            <v>541.7615902272496</v>
          </cell>
          <cell r="Q88">
            <v>646.63762304270222</v>
          </cell>
          <cell r="R88">
            <v>732.45024600182887</v>
          </cell>
          <cell r="S88">
            <v>796.87468099676107</v>
          </cell>
          <cell r="T88">
            <v>846.19291483010829</v>
          </cell>
          <cell r="U88">
            <v>865.95780368817748</v>
          </cell>
          <cell r="V88">
            <v>853.88418574337345</v>
          </cell>
        </row>
        <row r="89">
          <cell r="B89" t="str">
            <v>% Discontinuation during period</v>
          </cell>
          <cell r="J89">
            <v>0.2</v>
          </cell>
          <cell r="K89">
            <v>0.2</v>
          </cell>
          <cell r="L89">
            <v>0.2</v>
          </cell>
          <cell r="M89">
            <v>0.2</v>
          </cell>
          <cell r="N89">
            <v>0.2</v>
          </cell>
          <cell r="O89">
            <v>0.2</v>
          </cell>
          <cell r="P89">
            <v>0.2</v>
          </cell>
          <cell r="Q89">
            <v>0.2</v>
          </cell>
          <cell r="R89">
            <v>0.2</v>
          </cell>
          <cell r="S89">
            <v>0.2</v>
          </cell>
          <cell r="T89">
            <v>0.2</v>
          </cell>
          <cell r="U89">
            <v>0.2</v>
          </cell>
          <cell r="V89">
            <v>0.2</v>
          </cell>
        </row>
        <row r="90">
          <cell r="B90" t="str">
            <v>Total Patients on Drug</v>
          </cell>
          <cell r="J90">
            <v>12.412965394625909</v>
          </cell>
          <cell r="K90">
            <v>83.92405903306576</v>
          </cell>
          <cell r="L90">
            <v>211.32263017710341</v>
          </cell>
          <cell r="M90">
            <v>364.129877245991</v>
          </cell>
          <cell r="N90">
            <v>529.62508253338842</v>
          </cell>
          <cell r="O90">
            <v>677.201987784062</v>
          </cell>
          <cell r="P90">
            <v>808.29702880337766</v>
          </cell>
          <cell r="Q90">
            <v>915.56280750228598</v>
          </cell>
          <cell r="R90">
            <v>996.09335124595123</v>
          </cell>
          <cell r="S90">
            <v>1057.7411435376353</v>
          </cell>
          <cell r="T90">
            <v>1082.4472546102218</v>
          </cell>
          <cell r="U90">
            <v>1067.3552321792167</v>
          </cell>
          <cell r="V90">
            <v>1009.4088541790948</v>
          </cell>
        </row>
        <row r="91">
          <cell r="B91" t="str">
            <v>% of rMG patients on RA101495</v>
          </cell>
          <cell r="J91">
            <v>5.0000000000000001E-3</v>
          </cell>
          <cell r="K91">
            <v>3.3889724310776942E-2</v>
          </cell>
          <cell r="L91">
            <v>8.5548945044315039E-2</v>
          </cell>
          <cell r="M91">
            <v>0.14777877470921164</v>
          </cell>
          <cell r="N91">
            <v>0.21548219307564784</v>
          </cell>
          <cell r="O91">
            <v>0.27621557408817388</v>
          </cell>
          <cell r="P91">
            <v>0.33051259646382325</v>
          </cell>
          <cell r="Q91">
            <v>0.37531184520842087</v>
          </cell>
          <cell r="R91">
            <v>0.40934667404600755</v>
          </cell>
          <cell r="S91">
            <v>0.43577039093625769</v>
          </cell>
          <cell r="T91">
            <v>0.44706653216707298</v>
          </cell>
          <cell r="U91">
            <v>0.44193815176770201</v>
          </cell>
          <cell r="V91">
            <v>0.41899295165187517</v>
          </cell>
        </row>
        <row r="93">
          <cell r="B93" t="str">
            <v>Cost per dose</v>
          </cell>
          <cell r="J93">
            <v>660</v>
          </cell>
          <cell r="K93">
            <v>653.4</v>
          </cell>
          <cell r="L93">
            <v>646.86599999999999</v>
          </cell>
          <cell r="M93">
            <v>640.39733999999999</v>
          </cell>
          <cell r="N93">
            <v>633.99336659999994</v>
          </cell>
          <cell r="O93">
            <v>627.65343293399997</v>
          </cell>
          <cell r="P93">
            <v>621.37689860466003</v>
          </cell>
          <cell r="Q93">
            <v>615.16312961861343</v>
          </cell>
          <cell r="R93">
            <v>609.0114983224272</v>
          </cell>
          <cell r="S93">
            <v>602.92138333920298</v>
          </cell>
          <cell r="T93">
            <v>596.89216950581101</v>
          </cell>
          <cell r="U93">
            <v>590.92324781075297</v>
          </cell>
          <cell r="V93">
            <v>585.01401533264539</v>
          </cell>
        </row>
        <row r="94">
          <cell r="B94" t="str">
            <v>Dosing frequency (days)</v>
          </cell>
          <cell r="J94">
            <v>1</v>
          </cell>
          <cell r="K94">
            <v>1</v>
          </cell>
          <cell r="L94">
            <v>1</v>
          </cell>
          <cell r="M94">
            <v>1</v>
          </cell>
          <cell r="N94">
            <v>1</v>
          </cell>
          <cell r="O94">
            <v>1</v>
          </cell>
          <cell r="P94">
            <v>1</v>
          </cell>
          <cell r="Q94">
            <v>1</v>
          </cell>
          <cell r="R94">
            <v>1</v>
          </cell>
          <cell r="S94">
            <v>1</v>
          </cell>
          <cell r="T94">
            <v>1</v>
          </cell>
          <cell r="U94">
            <v>1</v>
          </cell>
          <cell r="V94">
            <v>1</v>
          </cell>
        </row>
        <row r="95">
          <cell r="B95" t="str">
            <v>Days per Month</v>
          </cell>
          <cell r="J95">
            <v>30</v>
          </cell>
          <cell r="K95">
            <v>30</v>
          </cell>
          <cell r="L95">
            <v>30</v>
          </cell>
          <cell r="M95">
            <v>30</v>
          </cell>
          <cell r="N95">
            <v>30</v>
          </cell>
          <cell r="O95">
            <v>30</v>
          </cell>
          <cell r="P95">
            <v>30</v>
          </cell>
          <cell r="Q95">
            <v>30</v>
          </cell>
          <cell r="R95">
            <v>30</v>
          </cell>
          <cell r="S95">
            <v>30</v>
          </cell>
          <cell r="T95">
            <v>30</v>
          </cell>
          <cell r="U95">
            <v>30</v>
          </cell>
          <cell r="V95">
            <v>30</v>
          </cell>
        </row>
        <row r="96">
          <cell r="B96" t="str">
            <v>Gross Monthly Cost</v>
          </cell>
          <cell r="J96">
            <v>19800</v>
          </cell>
          <cell r="K96">
            <v>19602</v>
          </cell>
          <cell r="L96">
            <v>19405.98</v>
          </cell>
          <cell r="M96">
            <v>19211.9202</v>
          </cell>
          <cell r="N96">
            <v>19019.800997999999</v>
          </cell>
          <cell r="O96">
            <v>18829.60298802</v>
          </cell>
          <cell r="P96">
            <v>18641.306958139801</v>
          </cell>
          <cell r="Q96">
            <v>18454.893888558403</v>
          </cell>
          <cell r="R96">
            <v>18270.344949672817</v>
          </cell>
          <cell r="S96">
            <v>18087.641500176091</v>
          </cell>
          <cell r="T96">
            <v>17906.765085174331</v>
          </cell>
          <cell r="U96">
            <v>17727.697434322588</v>
          </cell>
          <cell r="V96">
            <v>17550.420459979363</v>
          </cell>
        </row>
        <row r="97">
          <cell r="B97" t="str">
            <v>% Growth(Decrease)</v>
          </cell>
          <cell r="J97">
            <v>-0.01</v>
          </cell>
          <cell r="K97">
            <v>-0.01</v>
          </cell>
          <cell r="L97">
            <v>-0.01</v>
          </cell>
          <cell r="M97">
            <v>-0.01</v>
          </cell>
          <cell r="N97">
            <v>-0.01</v>
          </cell>
          <cell r="O97">
            <v>-0.01</v>
          </cell>
          <cell r="P97">
            <v>-0.01</v>
          </cell>
          <cell r="Q97">
            <v>-0.01</v>
          </cell>
          <cell r="R97">
            <v>-0.01</v>
          </cell>
          <cell r="S97">
            <v>-0.01</v>
          </cell>
          <cell r="T97">
            <v>-0.01</v>
          </cell>
          <cell r="U97">
            <v>-0.01</v>
          </cell>
          <cell r="V97">
            <v>-0.01</v>
          </cell>
        </row>
        <row r="98">
          <cell r="B98" t="str">
            <v>Duration of therapy, average (months)</v>
          </cell>
          <cell r="J98">
            <v>3</v>
          </cell>
          <cell r="K98">
            <v>9</v>
          </cell>
          <cell r="L98">
            <v>10</v>
          </cell>
          <cell r="M98">
            <v>10.5</v>
          </cell>
          <cell r="N98">
            <v>11</v>
          </cell>
          <cell r="O98">
            <v>11</v>
          </cell>
          <cell r="P98">
            <v>11</v>
          </cell>
          <cell r="Q98">
            <v>11</v>
          </cell>
          <cell r="R98">
            <v>11</v>
          </cell>
          <cell r="S98">
            <v>11</v>
          </cell>
          <cell r="T98">
            <v>11</v>
          </cell>
          <cell r="U98">
            <v>11</v>
          </cell>
          <cell r="V98">
            <v>11</v>
          </cell>
        </row>
        <row r="99">
          <cell r="B99" t="str">
            <v>Compliance Rate</v>
          </cell>
          <cell r="J99">
            <v>0.85</v>
          </cell>
          <cell r="K99">
            <v>0.85</v>
          </cell>
          <cell r="L99">
            <v>0.85</v>
          </cell>
          <cell r="M99">
            <v>0.85</v>
          </cell>
          <cell r="N99">
            <v>0.85</v>
          </cell>
          <cell r="O99">
            <v>0.85</v>
          </cell>
          <cell r="P99">
            <v>0.85</v>
          </cell>
          <cell r="Q99">
            <v>0.85</v>
          </cell>
          <cell r="R99">
            <v>0.85</v>
          </cell>
          <cell r="S99">
            <v>0.85</v>
          </cell>
          <cell r="T99">
            <v>0.85</v>
          </cell>
          <cell r="U99">
            <v>0.85</v>
          </cell>
          <cell r="V99">
            <v>0.85</v>
          </cell>
        </row>
        <row r="100">
          <cell r="B100" t="str">
            <v>Annual Cost Per Patient</v>
          </cell>
          <cell r="J100">
            <v>50490</v>
          </cell>
          <cell r="K100">
            <v>149955.29999999999</v>
          </cell>
          <cell r="L100">
            <v>164950.82999999999</v>
          </cell>
          <cell r="M100">
            <v>171466.387785</v>
          </cell>
          <cell r="N100">
            <v>177835.13933129999</v>
          </cell>
          <cell r="O100">
            <v>176056.78793798701</v>
          </cell>
          <cell r="P100">
            <v>174296.22005860711</v>
          </cell>
          <cell r="Q100">
            <v>172553.25785802107</v>
          </cell>
          <cell r="R100">
            <v>170827.72527944081</v>
          </cell>
          <cell r="S100">
            <v>169119.44802664642</v>
          </cell>
          <cell r="T100">
            <v>167428.25354638</v>
          </cell>
          <cell r="U100">
            <v>165753.9710109162</v>
          </cell>
          <cell r="V100">
            <v>164096.43130080702</v>
          </cell>
        </row>
        <row r="101">
          <cell r="B101" t="str">
            <v>Probability-adjusted JP RA101495 Sales ($mn)</v>
          </cell>
          <cell r="J101">
            <v>0.37603837366479725</v>
          </cell>
          <cell r="K101">
            <v>7.5509144697126507</v>
          </cell>
          <cell r="L101">
            <v>20.914705947297747</v>
          </cell>
          <cell r="M101">
            <v>37.461620841579325</v>
          </cell>
          <cell r="N101">
            <v>56.511570207405825</v>
          </cell>
          <cell r="O101">
            <v>71.535604052689123</v>
          </cell>
          <cell r="P101">
            <v>84.529870083019091</v>
          </cell>
          <cell r="Q101">
            <v>94.790007124893393</v>
          </cell>
          <cell r="R101">
            <v>102.09621681559254</v>
          </cell>
          <cell r="S101">
            <v>107.33075901009519</v>
          </cell>
          <cell r="T101">
            <v>108.7393520372779</v>
          </cell>
          <cell r="U101">
            <v>106.15102092779016</v>
          </cell>
          <cell r="V101">
            <v>99.384234416535676</v>
          </cell>
        </row>
        <row r="102">
          <cell r="B102" t="str">
            <v>% Growth</v>
          </cell>
          <cell r="K102">
            <v>19.080169999999995</v>
          </cell>
          <cell r="L102">
            <v>1.769824241976039</v>
          </cell>
          <cell r="M102">
            <v>0.79116172782814087</v>
          </cell>
          <cell r="N102">
            <v>0.50851909068180579</v>
          </cell>
          <cell r="O102">
            <v>0.26585766047807335</v>
          </cell>
          <cell r="P102">
            <v>0.18164753345423801</v>
          </cell>
          <cell r="Q102">
            <v>0.12137883368089342</v>
          </cell>
          <cell r="R102">
            <v>7.7077847257386978E-2</v>
          </cell>
          <cell r="S102">
            <v>5.127067738423019E-2</v>
          </cell>
          <cell r="T102">
            <v>1.3123852287769688E-2</v>
          </cell>
          <cell r="U102">
            <v>-2.3803076448353444E-2</v>
          </cell>
          <cell r="V102">
            <v>-6.3746786908979614E-2</v>
          </cell>
        </row>
        <row r="104">
          <cell r="B104" t="str">
            <v>Expected Fx Impact</v>
          </cell>
        </row>
        <row r="105">
          <cell r="B105" t="str">
            <v>Adjusted Japan Sales ($mns)</v>
          </cell>
        </row>
        <row r="108">
          <cell r="B108" t="str">
            <v>MG, ROW Revenue Model</v>
          </cell>
          <cell r="C108" t="str">
            <v>2016E</v>
          </cell>
          <cell r="D108" t="str">
            <v>2017E</v>
          </cell>
          <cell r="E108" t="str">
            <v>2018E</v>
          </cell>
          <cell r="F108" t="str">
            <v>2019E</v>
          </cell>
          <cell r="G108" t="str">
            <v>2020E</v>
          </cell>
          <cell r="H108" t="str">
            <v>2021E</v>
          </cell>
          <cell r="I108" t="str">
            <v>2022E</v>
          </cell>
          <cell r="J108" t="str">
            <v>2023E</v>
          </cell>
          <cell r="K108" t="str">
            <v>2024E</v>
          </cell>
          <cell r="L108" t="str">
            <v>2025E</v>
          </cell>
          <cell r="M108" t="str">
            <v>2026E</v>
          </cell>
          <cell r="N108" t="str">
            <v>2027E</v>
          </cell>
          <cell r="O108" t="str">
            <v>2028E</v>
          </cell>
          <cell r="P108" t="str">
            <v>2029E</v>
          </cell>
          <cell r="Q108" t="str">
            <v>2030E</v>
          </cell>
          <cell r="R108" t="str">
            <v>2031E</v>
          </cell>
          <cell r="S108" t="str">
            <v>2032E</v>
          </cell>
          <cell r="T108" t="str">
            <v>2033E</v>
          </cell>
          <cell r="U108" t="str">
            <v>2034E</v>
          </cell>
          <cell r="V108" t="str">
            <v>2035E</v>
          </cell>
        </row>
        <row r="109">
          <cell r="B109" t="str">
            <v>ROW Population (000’s)</v>
          </cell>
          <cell r="C109">
            <v>897581.66500000004</v>
          </cell>
          <cell r="D109">
            <v>906557.48165000009</v>
          </cell>
          <cell r="E109">
            <v>915623.05646650004</v>
          </cell>
          <cell r="F109">
            <v>924779.28703116509</v>
          </cell>
          <cell r="G109">
            <v>934027.07990147674</v>
          </cell>
          <cell r="H109">
            <v>943367.35070049157</v>
          </cell>
          <cell r="I109">
            <v>952801.02420749655</v>
          </cell>
          <cell r="J109">
            <v>962329.03444957151</v>
          </cell>
          <cell r="K109">
            <v>971952.32479406719</v>
          </cell>
          <cell r="L109">
            <v>981671.84804200788</v>
          </cell>
          <cell r="M109">
            <v>991488.56652242795</v>
          </cell>
          <cell r="N109">
            <v>1001403.4521876522</v>
          </cell>
          <cell r="O109">
            <v>1011417.4867095287</v>
          </cell>
          <cell r="P109">
            <v>1021531.661576624</v>
          </cell>
          <cell r="Q109">
            <v>1031746.9781923903</v>
          </cell>
          <cell r="R109">
            <v>1042064.4479743142</v>
          </cell>
          <cell r="S109">
            <v>1052485.0924540574</v>
          </cell>
          <cell r="T109">
            <v>1063009.943378598</v>
          </cell>
          <cell r="U109">
            <v>1073640.042812384</v>
          </cell>
          <cell r="V109">
            <v>1084376.4432405077</v>
          </cell>
        </row>
        <row r="110">
          <cell r="B110" t="str">
            <v>% Growth y/y</v>
          </cell>
          <cell r="C110">
            <v>0.01</v>
          </cell>
          <cell r="D110">
            <v>0.01</v>
          </cell>
          <cell r="E110">
            <v>0.01</v>
          </cell>
          <cell r="F110">
            <v>0.01</v>
          </cell>
          <cell r="G110">
            <v>0.01</v>
          </cell>
          <cell r="H110">
            <v>0.01</v>
          </cell>
          <cell r="I110">
            <v>0.01</v>
          </cell>
          <cell r="J110">
            <v>0.01</v>
          </cell>
          <cell r="K110">
            <v>0.01</v>
          </cell>
          <cell r="L110">
            <v>0.01</v>
          </cell>
          <cell r="M110">
            <v>0.01</v>
          </cell>
          <cell r="N110">
            <v>0.01</v>
          </cell>
          <cell r="O110">
            <v>0.01</v>
          </cell>
          <cell r="P110">
            <v>0.01</v>
          </cell>
          <cell r="Q110">
            <v>0.01</v>
          </cell>
          <cell r="R110">
            <v>0.01</v>
          </cell>
          <cell r="S110">
            <v>0.01</v>
          </cell>
          <cell r="T110">
            <v>0.01</v>
          </cell>
          <cell r="U110">
            <v>0.01</v>
          </cell>
          <cell r="V110">
            <v>0.01</v>
          </cell>
        </row>
        <row r="111">
          <cell r="B111" t="str">
            <v>Prevalence of MG- Population</v>
          </cell>
          <cell r="C111">
            <v>179516.33300000001</v>
          </cell>
          <cell r="D111">
            <v>181311.49633000005</v>
          </cell>
          <cell r="E111">
            <v>183124.6112933</v>
          </cell>
          <cell r="F111">
            <v>184955.85740623303</v>
          </cell>
          <cell r="G111">
            <v>186805.41598029534</v>
          </cell>
          <cell r="H111">
            <v>188673.4701400983</v>
          </cell>
          <cell r="I111">
            <v>190560.2048414993</v>
          </cell>
          <cell r="J111">
            <v>192465.80688991433</v>
          </cell>
          <cell r="K111">
            <v>194390.46495881345</v>
          </cell>
          <cell r="L111">
            <v>196334.36960840158</v>
          </cell>
          <cell r="M111">
            <v>198297.7133044856</v>
          </cell>
          <cell r="N111">
            <v>200280.69043753046</v>
          </cell>
          <cell r="O111">
            <v>202283.49734190575</v>
          </cell>
          <cell r="P111">
            <v>204306.33231532483</v>
          </cell>
          <cell r="Q111">
            <v>206349.39563847805</v>
          </cell>
          <cell r="R111">
            <v>208412.88959486285</v>
          </cell>
          <cell r="S111">
            <v>210497.01849081149</v>
          </cell>
          <cell r="T111">
            <v>212601.98867571962</v>
          </cell>
          <cell r="U111">
            <v>214728.00856247681</v>
          </cell>
          <cell r="V111">
            <v>216875.28864810156</v>
          </cell>
        </row>
        <row r="112">
          <cell r="B112" t="str">
            <v xml:space="preserve">% MG prevalence in population </v>
          </cell>
          <cell r="C112">
            <v>2.0000000000000001E-4</v>
          </cell>
          <cell r="D112">
            <v>2.0000000000000001E-4</v>
          </cell>
          <cell r="E112">
            <v>2.0000000000000001E-4</v>
          </cell>
          <cell r="F112">
            <v>2.0000000000000001E-4</v>
          </cell>
          <cell r="G112">
            <v>2.0000000000000001E-4</v>
          </cell>
          <cell r="H112">
            <v>2.0000000000000001E-4</v>
          </cell>
          <cell r="I112">
            <v>2.0000000000000001E-4</v>
          </cell>
          <cell r="J112">
            <v>2.0000000000000001E-4</v>
          </cell>
          <cell r="K112">
            <v>2.0000000000000001E-4</v>
          </cell>
          <cell r="L112">
            <v>2.0000000000000001E-4</v>
          </cell>
          <cell r="M112">
            <v>2.0000000000000001E-4</v>
          </cell>
          <cell r="N112">
            <v>2.0000000000000001E-4</v>
          </cell>
          <cell r="O112">
            <v>2.0000000000000001E-4</v>
          </cell>
          <cell r="P112">
            <v>2.0000000000000001E-4</v>
          </cell>
          <cell r="Q112">
            <v>2.0000000000000001E-4</v>
          </cell>
          <cell r="R112">
            <v>2.0000000000000001E-4</v>
          </cell>
          <cell r="S112">
            <v>2.0000000000000001E-4</v>
          </cell>
          <cell r="T112">
            <v>2.0000000000000001E-4</v>
          </cell>
          <cell r="U112">
            <v>2.0000000000000001E-4</v>
          </cell>
          <cell r="V112">
            <v>2.0000000000000001E-4</v>
          </cell>
        </row>
        <row r="113">
          <cell r="B113" t="str">
            <v>Severe/Refractory MG</v>
          </cell>
          <cell r="C113">
            <v>17951.633300000001</v>
          </cell>
          <cell r="D113">
            <v>18131.149633000005</v>
          </cell>
          <cell r="E113">
            <v>18312.46112933</v>
          </cell>
          <cell r="F113">
            <v>18495.585740623304</v>
          </cell>
          <cell r="G113">
            <v>18680.541598029533</v>
          </cell>
          <cell r="H113">
            <v>18867.347014009832</v>
          </cell>
          <cell r="I113">
            <v>19056.020484149933</v>
          </cell>
          <cell r="J113">
            <v>19246.580688991435</v>
          </cell>
          <cell r="K113">
            <v>19439.046495881346</v>
          </cell>
          <cell r="L113">
            <v>19633.436960840158</v>
          </cell>
          <cell r="M113">
            <v>19829.771330448562</v>
          </cell>
          <cell r="N113">
            <v>20028.069043753047</v>
          </cell>
          <cell r="O113">
            <v>20228.349734190575</v>
          </cell>
          <cell r="P113">
            <v>20430.633231532483</v>
          </cell>
          <cell r="Q113">
            <v>20634.939563847805</v>
          </cell>
          <cell r="R113">
            <v>20841.288959486286</v>
          </cell>
          <cell r="S113">
            <v>21049.70184908115</v>
          </cell>
          <cell r="T113">
            <v>21260.198867571962</v>
          </cell>
          <cell r="U113">
            <v>21472.800856247683</v>
          </cell>
          <cell r="V113">
            <v>21687.528864810156</v>
          </cell>
        </row>
        <row r="114">
          <cell r="B114" t="str">
            <v>% Severe/Refractory (failed ≥2 prior immunosuppressants)</v>
          </cell>
          <cell r="C114">
            <v>0.1</v>
          </cell>
          <cell r="D114">
            <v>0.1</v>
          </cell>
          <cell r="E114">
            <v>0.1</v>
          </cell>
          <cell r="F114">
            <v>0.1</v>
          </cell>
          <cell r="G114">
            <v>0.1</v>
          </cell>
          <cell r="H114">
            <v>0.1</v>
          </cell>
          <cell r="I114">
            <v>0.1</v>
          </cell>
          <cell r="J114">
            <v>0.1</v>
          </cell>
          <cell r="K114">
            <v>0.1</v>
          </cell>
          <cell r="L114">
            <v>0.1</v>
          </cell>
          <cell r="M114">
            <v>0.1</v>
          </cell>
          <cell r="N114">
            <v>0.1</v>
          </cell>
          <cell r="O114">
            <v>0.1</v>
          </cell>
          <cell r="P114">
            <v>0.1</v>
          </cell>
          <cell r="Q114">
            <v>0.1</v>
          </cell>
          <cell r="R114">
            <v>0.1</v>
          </cell>
          <cell r="S114">
            <v>0.1</v>
          </cell>
          <cell r="T114">
            <v>0.1</v>
          </cell>
          <cell r="U114">
            <v>0.1</v>
          </cell>
          <cell r="V114">
            <v>0.1</v>
          </cell>
        </row>
        <row r="116">
          <cell r="B116" t="str">
            <v>New Patient Penetration (%)</v>
          </cell>
          <cell r="J116">
            <v>2.5000000000000001E-3</v>
          </cell>
          <cell r="K116">
            <v>5.0000000000000001E-3</v>
          </cell>
          <cell r="L116">
            <v>1.2999999999999999E-2</v>
          </cell>
          <cell r="M116">
            <v>1.7500000000000002E-2</v>
          </cell>
          <cell r="N116">
            <v>2.1000000000000001E-2</v>
          </cell>
          <cell r="O116">
            <v>2.2499999999999999E-2</v>
          </cell>
          <cell r="P116">
            <v>2.3E-2</v>
          </cell>
          <cell r="Q116">
            <v>2.4E-2</v>
          </cell>
          <cell r="R116">
            <v>2.4500000000000001E-2</v>
          </cell>
          <cell r="S116">
            <v>2.5000000000000001E-2</v>
          </cell>
          <cell r="T116">
            <v>2.5499999999999998E-2</v>
          </cell>
          <cell r="U116">
            <v>1.4999999999999999E-2</v>
          </cell>
          <cell r="V116">
            <v>0.01</v>
          </cell>
        </row>
        <row r="118">
          <cell r="B118" t="str">
            <v>New Patients on Drug</v>
          </cell>
          <cell r="J118">
            <v>48.116451722478587</v>
          </cell>
          <cell r="K118">
            <v>97.002766672516813</v>
          </cell>
          <cell r="L118">
            <v>253.82552283919685</v>
          </cell>
          <cell r="M118">
            <v>341.94988656893554</v>
          </cell>
          <cell r="N118">
            <v>409.97642457909814</v>
          </cell>
          <cell r="O118">
            <v>438.66141451425057</v>
          </cell>
          <cell r="P118">
            <v>448.35911594739872</v>
          </cell>
          <cell r="Q118">
            <v>468.64428890377951</v>
          </cell>
          <cell r="R118">
            <v>479.70750526490292</v>
          </cell>
          <cell r="S118">
            <v>491.42058041355835</v>
          </cell>
          <cell r="T118">
            <v>503.6953671788566</v>
          </cell>
          <cell r="U118">
            <v>297.95839599322613</v>
          </cell>
          <cell r="V118">
            <v>201.62035915989492</v>
          </cell>
        </row>
        <row r="119">
          <cell r="B119" t="str">
            <v>Continuing Patients on Drug</v>
          </cell>
          <cell r="J119">
            <v>0</v>
          </cell>
          <cell r="K119">
            <v>38.493161377982872</v>
          </cell>
          <cell r="L119">
            <v>108.39674244039975</v>
          </cell>
          <cell r="M119">
            <v>289.7778122236773</v>
          </cell>
          <cell r="N119">
            <v>505.38215903409031</v>
          </cell>
          <cell r="O119">
            <v>732.28686689055075</v>
          </cell>
          <cell r="P119">
            <v>936.75862512384106</v>
          </cell>
          <cell r="Q119">
            <v>1108.0941928569919</v>
          </cell>
          <cell r="R119">
            <v>1261.3907854086171</v>
          </cell>
          <cell r="S119">
            <v>1392.8786325388162</v>
          </cell>
          <cell r="T119">
            <v>1507.4393703618998</v>
          </cell>
          <cell r="U119">
            <v>1608.9077900326051</v>
          </cell>
          <cell r="V119">
            <v>1525.4929488206651</v>
          </cell>
        </row>
        <row r="120">
          <cell r="B120" t="str">
            <v>% Discontinuation during period</v>
          </cell>
          <cell r="J120">
            <v>0.2</v>
          </cell>
          <cell r="K120">
            <v>0.2</v>
          </cell>
          <cell r="L120">
            <v>0.2</v>
          </cell>
          <cell r="M120">
            <v>0.2</v>
          </cell>
          <cell r="N120">
            <v>0.2</v>
          </cell>
          <cell r="O120">
            <v>0.2</v>
          </cell>
          <cell r="P120">
            <v>0.2</v>
          </cell>
          <cell r="Q120">
            <v>0.2</v>
          </cell>
          <cell r="R120">
            <v>0.2</v>
          </cell>
          <cell r="S120">
            <v>0.2</v>
          </cell>
          <cell r="T120">
            <v>0.2</v>
          </cell>
          <cell r="U120">
            <v>0.2</v>
          </cell>
          <cell r="V120">
            <v>0.2</v>
          </cell>
        </row>
        <row r="121">
          <cell r="B121" t="str">
            <v>Total Patients on Drug</v>
          </cell>
          <cell r="J121">
            <v>48.116451722478587</v>
          </cell>
          <cell r="K121">
            <v>135.49592805049969</v>
          </cell>
          <cell r="L121">
            <v>362.22226527959663</v>
          </cell>
          <cell r="M121">
            <v>631.72769879261284</v>
          </cell>
          <cell r="N121">
            <v>915.35858361318844</v>
          </cell>
          <cell r="O121">
            <v>1170.9482814048013</v>
          </cell>
          <cell r="P121">
            <v>1385.1177410712398</v>
          </cell>
          <cell r="Q121">
            <v>1576.7384817607713</v>
          </cell>
          <cell r="R121">
            <v>1741.0982906735201</v>
          </cell>
          <cell r="S121">
            <v>1884.2992129523745</v>
          </cell>
          <cell r="T121">
            <v>2011.1347375407563</v>
          </cell>
          <cell r="U121">
            <v>1906.8661860258312</v>
          </cell>
          <cell r="V121">
            <v>1727.11330798056</v>
          </cell>
        </row>
        <row r="122">
          <cell r="B122" t="str">
            <v>% of rMG patients on RA101495</v>
          </cell>
          <cell r="J122">
            <v>2.5000000000000001E-3</v>
          </cell>
          <cell r="K122">
            <v>6.9702970297029704E-3</v>
          </cell>
          <cell r="L122">
            <v>1.8449253994706403E-2</v>
          </cell>
          <cell r="M122">
            <v>3.1857538257266567E-2</v>
          </cell>
          <cell r="N122">
            <v>4.570378610207048E-2</v>
          </cell>
          <cell r="O122">
            <v>5.7886495774078332E-2</v>
          </cell>
          <cell r="P122">
            <v>6.7796123858435267E-2</v>
          </cell>
          <cell r="Q122">
            <v>7.6411102483827972E-2</v>
          </cell>
          <cell r="R122">
            <v>8.3540816216217187E-2</v>
          </cell>
          <cell r="S122">
            <v>8.9516669949157829E-2</v>
          </cell>
          <cell r="T122">
            <v>9.4596233556795487E-2</v>
          </cell>
          <cell r="U122">
            <v>8.8803794101737471E-2</v>
          </cell>
          <cell r="V122">
            <v>7.9636242503540677E-2</v>
          </cell>
        </row>
        <row r="124">
          <cell r="B124" t="str">
            <v>Cost per dose</v>
          </cell>
          <cell r="J124">
            <v>577.5</v>
          </cell>
          <cell r="K124">
            <v>571.72500000000002</v>
          </cell>
          <cell r="L124">
            <v>566.00774999999999</v>
          </cell>
          <cell r="M124">
            <v>560.34767249999993</v>
          </cell>
          <cell r="N124">
            <v>554.74419577499987</v>
          </cell>
          <cell r="O124">
            <v>549.19675381724994</v>
          </cell>
          <cell r="P124">
            <v>543.70478627907744</v>
          </cell>
          <cell r="Q124">
            <v>538.26773841628665</v>
          </cell>
          <cell r="R124">
            <v>532.88506103212376</v>
          </cell>
          <cell r="S124">
            <v>527.55621042180246</v>
          </cell>
          <cell r="T124">
            <v>522.28064831758445</v>
          </cell>
          <cell r="U124">
            <v>517.05784183440858</v>
          </cell>
          <cell r="V124">
            <v>511.88726341606451</v>
          </cell>
        </row>
        <row r="125">
          <cell r="B125" t="str">
            <v>Dosing frequency (days)</v>
          </cell>
          <cell r="J125">
            <v>1</v>
          </cell>
          <cell r="K125">
            <v>1</v>
          </cell>
          <cell r="L125">
            <v>1</v>
          </cell>
          <cell r="M125">
            <v>1</v>
          </cell>
          <cell r="N125">
            <v>1</v>
          </cell>
          <cell r="O125">
            <v>1</v>
          </cell>
          <cell r="P125">
            <v>1</v>
          </cell>
          <cell r="Q125">
            <v>1</v>
          </cell>
          <cell r="R125">
            <v>1</v>
          </cell>
          <cell r="S125">
            <v>1</v>
          </cell>
          <cell r="T125">
            <v>1</v>
          </cell>
          <cell r="U125">
            <v>1</v>
          </cell>
          <cell r="V125">
            <v>1</v>
          </cell>
        </row>
        <row r="126">
          <cell r="B126" t="str">
            <v>Days per Month</v>
          </cell>
          <cell r="J126">
            <v>30</v>
          </cell>
          <cell r="K126">
            <v>30</v>
          </cell>
          <cell r="L126">
            <v>30</v>
          </cell>
          <cell r="M126">
            <v>30</v>
          </cell>
          <cell r="N126">
            <v>30</v>
          </cell>
          <cell r="O126">
            <v>30</v>
          </cell>
          <cell r="P126">
            <v>30</v>
          </cell>
          <cell r="Q126">
            <v>30</v>
          </cell>
          <cell r="R126">
            <v>30</v>
          </cell>
          <cell r="S126">
            <v>30</v>
          </cell>
          <cell r="T126">
            <v>30</v>
          </cell>
          <cell r="U126">
            <v>30</v>
          </cell>
          <cell r="V126">
            <v>30</v>
          </cell>
        </row>
        <row r="127">
          <cell r="B127" t="str">
            <v>Gross Monthly Cost</v>
          </cell>
          <cell r="J127">
            <v>17325</v>
          </cell>
          <cell r="K127">
            <v>17151.75</v>
          </cell>
          <cell r="L127">
            <v>16980.232499999998</v>
          </cell>
          <cell r="M127">
            <v>16810.430174999998</v>
          </cell>
          <cell r="N127">
            <v>16642.325873249996</v>
          </cell>
          <cell r="O127">
            <v>16475.902614517498</v>
          </cell>
          <cell r="P127">
            <v>16311.143588372322</v>
          </cell>
          <cell r="Q127">
            <v>16148.032152488599</v>
          </cell>
          <cell r="R127">
            <v>15986.551830963712</v>
          </cell>
          <cell r="S127">
            <v>15826.686312654074</v>
          </cell>
          <cell r="T127">
            <v>15668.419449527533</v>
          </cell>
          <cell r="U127">
            <v>15511.735255032258</v>
          </cell>
          <cell r="V127">
            <v>15356.617902481936</v>
          </cell>
        </row>
        <row r="128">
          <cell r="B128" t="str">
            <v>% Growth(Decrease)</v>
          </cell>
          <cell r="J128">
            <v>-0.01</v>
          </cell>
          <cell r="K128">
            <v>-0.01</v>
          </cell>
          <cell r="L128">
            <v>-0.01</v>
          </cell>
          <cell r="M128">
            <v>-0.01</v>
          </cell>
          <cell r="N128">
            <v>-0.01</v>
          </cell>
          <cell r="O128">
            <v>-0.01</v>
          </cell>
          <cell r="P128">
            <v>-0.01</v>
          </cell>
          <cell r="Q128">
            <v>-0.01</v>
          </cell>
          <cell r="R128">
            <v>-0.01</v>
          </cell>
          <cell r="S128">
            <v>-0.01</v>
          </cell>
          <cell r="T128">
            <v>-0.01</v>
          </cell>
          <cell r="U128">
            <v>-0.01</v>
          </cell>
          <cell r="V128">
            <v>-0.01</v>
          </cell>
        </row>
        <row r="129">
          <cell r="B129" t="str">
            <v>Duration of therapy, average (months)</v>
          </cell>
          <cell r="J129">
            <v>2</v>
          </cell>
          <cell r="K129">
            <v>7</v>
          </cell>
          <cell r="L129">
            <v>8</v>
          </cell>
          <cell r="M129">
            <v>9</v>
          </cell>
          <cell r="N129">
            <v>10</v>
          </cell>
          <cell r="O129">
            <v>10.5</v>
          </cell>
          <cell r="P129">
            <v>11</v>
          </cell>
          <cell r="Q129">
            <v>11</v>
          </cell>
          <cell r="R129">
            <v>11</v>
          </cell>
          <cell r="S129">
            <v>11</v>
          </cell>
          <cell r="T129">
            <v>11</v>
          </cell>
          <cell r="U129">
            <v>11</v>
          </cell>
          <cell r="V129">
            <v>11</v>
          </cell>
        </row>
        <row r="130">
          <cell r="B130" t="str">
            <v>Compliance Rate</v>
          </cell>
          <cell r="J130">
            <v>0.85</v>
          </cell>
          <cell r="K130">
            <v>0.85</v>
          </cell>
          <cell r="L130">
            <v>0.85</v>
          </cell>
          <cell r="M130">
            <v>0.85</v>
          </cell>
          <cell r="N130">
            <v>0.85</v>
          </cell>
          <cell r="O130">
            <v>0.85</v>
          </cell>
          <cell r="P130">
            <v>0.85</v>
          </cell>
          <cell r="Q130">
            <v>0.85</v>
          </cell>
          <cell r="R130">
            <v>0.85</v>
          </cell>
          <cell r="S130">
            <v>0.85</v>
          </cell>
          <cell r="T130">
            <v>0.85</v>
          </cell>
          <cell r="U130">
            <v>0.85</v>
          </cell>
          <cell r="V130">
            <v>0.85</v>
          </cell>
        </row>
        <row r="131">
          <cell r="B131" t="str">
            <v>Annual Cost Per Patient</v>
          </cell>
          <cell r="J131">
            <v>29452.5</v>
          </cell>
          <cell r="K131">
            <v>102052.91249999999</v>
          </cell>
          <cell r="L131">
            <v>115465.58099999999</v>
          </cell>
          <cell r="M131">
            <v>128599.79083874996</v>
          </cell>
          <cell r="N131">
            <v>141459.76992262495</v>
          </cell>
          <cell r="O131">
            <v>147047.43083456866</v>
          </cell>
          <cell r="P131">
            <v>152509.19255128122</v>
          </cell>
          <cell r="Q131">
            <v>150984.10062576839</v>
          </cell>
          <cell r="R131">
            <v>149474.2596195107</v>
          </cell>
          <cell r="S131">
            <v>147979.51702331559</v>
          </cell>
          <cell r="T131">
            <v>146499.72185308245</v>
          </cell>
          <cell r="U131">
            <v>145034.72463455159</v>
          </cell>
          <cell r="V131">
            <v>143584.37738820611</v>
          </cell>
        </row>
        <row r="132">
          <cell r="B132" t="str">
            <v>Probability-adjusted ROW RA101495 Sales ($mn)</v>
          </cell>
          <cell r="J132">
            <v>0.8502898766137803</v>
          </cell>
          <cell r="K132">
            <v>8.2966524536663631</v>
          </cell>
          <cell r="L132">
            <v>25.094522586986848</v>
          </cell>
          <cell r="M132">
            <v>48.74402995906491</v>
          </cell>
          <cell r="N132">
            <v>77.691848780772901</v>
          </cell>
          <cell r="O132">
            <v>103.31096185243773</v>
          </cell>
          <cell r="P132">
            <v>126.74591296753763</v>
          </cell>
          <cell r="Q132">
            <v>142.83746495441372</v>
          </cell>
          <cell r="R132">
            <v>156.14962675393201</v>
          </cell>
          <cell r="S132">
            <v>167.30261247606362</v>
          </cell>
          <cell r="T132">
            <v>176.77840779527568</v>
          </cell>
          <cell r="U132">
            <v>165.9370873231164</v>
          </cell>
          <cell r="V132">
            <v>148.79189340316427</v>
          </cell>
        </row>
        <row r="133">
          <cell r="B133" t="str">
            <v>% Growth</v>
          </cell>
          <cell r="K133">
            <v>8.757439999999999</v>
          </cell>
          <cell r="L133">
            <v>2.0246563571428569</v>
          </cell>
          <cell r="M133">
            <v>0.94241710676503887</v>
          </cell>
          <cell r="N133">
            <v>0.59387413896672636</v>
          </cell>
          <cell r="O133">
            <v>0.32975290810694435</v>
          </cell>
          <cell r="P133">
            <v>0.22683895972794033</v>
          </cell>
          <cell r="Q133">
            <v>0.12695913903746536</v>
          </cell>
          <cell r="R133">
            <v>9.3197970180770362E-2</v>
          </cell>
          <cell r="S133">
            <v>7.1424991234253943E-2</v>
          </cell>
          <cell r="T133">
            <v>5.6638657215037691E-2</v>
          </cell>
          <cell r="U133">
            <v>-6.132717568490853E-2</v>
          </cell>
          <cell r="V133">
            <v>-0.10332345949020205</v>
          </cell>
        </row>
        <row r="135">
          <cell r="B135" t="str">
            <v>Expected Fx Impact</v>
          </cell>
        </row>
        <row r="136">
          <cell r="B136" t="str">
            <v>Adjusted ROW Sales ($mns)</v>
          </cell>
        </row>
        <row r="139">
          <cell r="B139" t="str">
            <v>MG Revenues (mns) - Non-Core Regions</v>
          </cell>
        </row>
        <row r="140">
          <cell r="B140" t="str">
            <v>JP MG Revenues</v>
          </cell>
          <cell r="I140">
            <v>0</v>
          </cell>
          <cell r="J140">
            <v>0.37603837366479725</v>
          </cell>
          <cell r="K140">
            <v>7.5509144697126507</v>
          </cell>
          <cell r="L140">
            <v>20.914705947297747</v>
          </cell>
          <cell r="M140">
            <v>37.461620841579325</v>
          </cell>
          <cell r="N140">
            <v>56.511570207405825</v>
          </cell>
          <cell r="O140">
            <v>71.535604052689123</v>
          </cell>
          <cell r="P140">
            <v>84.529870083019091</v>
          </cell>
          <cell r="Q140">
            <v>94.790007124893393</v>
          </cell>
          <cell r="R140">
            <v>102.09621681559254</v>
          </cell>
          <cell r="S140">
            <v>107.33075901009519</v>
          </cell>
          <cell r="T140">
            <v>108.7393520372779</v>
          </cell>
          <cell r="U140">
            <v>106.15102092779016</v>
          </cell>
          <cell r="V140">
            <v>99.384234416535676</v>
          </cell>
        </row>
        <row r="141">
          <cell r="B141" t="str">
            <v>% Growth</v>
          </cell>
          <cell r="K141">
            <v>19.080169999999995</v>
          </cell>
          <cell r="L141">
            <v>1.769824241976039</v>
          </cell>
          <cell r="M141">
            <v>0.79116172782814087</v>
          </cell>
          <cell r="N141">
            <v>0.50851909068180579</v>
          </cell>
          <cell r="O141">
            <v>0.26585766047807335</v>
          </cell>
          <cell r="P141">
            <v>0.18164753345423801</v>
          </cell>
          <cell r="Q141">
            <v>0.12137883368089342</v>
          </cell>
          <cell r="R141">
            <v>7.7077847257386978E-2</v>
          </cell>
          <cell r="S141">
            <v>5.127067738423019E-2</v>
          </cell>
          <cell r="T141">
            <v>1.3123852287769688E-2</v>
          </cell>
          <cell r="U141">
            <v>-2.3803076448353444E-2</v>
          </cell>
          <cell r="V141">
            <v>-6.3746786908979614E-2</v>
          </cell>
        </row>
        <row r="142">
          <cell r="B142" t="str">
            <v>ROW MG Revenues</v>
          </cell>
          <cell r="I142">
            <v>0</v>
          </cell>
          <cell r="J142">
            <v>0.8502898766137803</v>
          </cell>
          <cell r="K142">
            <v>8.2966524536663631</v>
          </cell>
          <cell r="L142">
            <v>25.094522586986848</v>
          </cell>
          <cell r="M142">
            <v>48.74402995906491</v>
          </cell>
          <cell r="N142">
            <v>77.691848780772901</v>
          </cell>
          <cell r="O142">
            <v>103.31096185243773</v>
          </cell>
          <cell r="P142">
            <v>126.74591296753763</v>
          </cell>
          <cell r="Q142">
            <v>142.83746495441372</v>
          </cell>
          <cell r="R142">
            <v>156.14962675393201</v>
          </cell>
          <cell r="S142">
            <v>167.30261247606362</v>
          </cell>
          <cell r="T142">
            <v>176.77840779527568</v>
          </cell>
          <cell r="U142">
            <v>165.9370873231164</v>
          </cell>
          <cell r="V142">
            <v>148.79189340316427</v>
          </cell>
        </row>
        <row r="143">
          <cell r="B143" t="str">
            <v>% Growth</v>
          </cell>
          <cell r="K143">
            <v>8.757439999999999</v>
          </cell>
          <cell r="L143">
            <v>2.0246563571428569</v>
          </cell>
          <cell r="M143">
            <v>0.94241710676503887</v>
          </cell>
          <cell r="N143">
            <v>0.59387413896672636</v>
          </cell>
          <cell r="O143">
            <v>0.32975290810694435</v>
          </cell>
          <cell r="P143">
            <v>0.22683895972794033</v>
          </cell>
          <cell r="Q143">
            <v>0.12695913903746536</v>
          </cell>
          <cell r="R143">
            <v>9.3197970180770362E-2</v>
          </cell>
          <cell r="S143">
            <v>7.1424991234253943E-2</v>
          </cell>
          <cell r="T143">
            <v>5.6638657215037691E-2</v>
          </cell>
          <cell r="U143">
            <v>-6.132717568490853E-2</v>
          </cell>
          <cell r="V143">
            <v>-0.10332345949020205</v>
          </cell>
        </row>
        <row r="144">
          <cell r="B144" t="str">
            <v>Total probability-adjusted sales ($mn)</v>
          </cell>
          <cell r="I144">
            <v>0</v>
          </cell>
          <cell r="J144">
            <v>1.2263282502785775</v>
          </cell>
          <cell r="K144">
            <v>15.847566923379013</v>
          </cell>
          <cell r="L144">
            <v>46.009228534284595</v>
          </cell>
          <cell r="M144">
            <v>86.205650800644236</v>
          </cell>
          <cell r="N144">
            <v>134.20341898817873</v>
          </cell>
          <cell r="O144">
            <v>174.84656590512685</v>
          </cell>
          <cell r="P144">
            <v>211.27578305055673</v>
          </cell>
          <cell r="Q144">
            <v>237.6274720793071</v>
          </cell>
          <cell r="R144">
            <v>258.24584356952454</v>
          </cell>
          <cell r="S144">
            <v>274.63337148615881</v>
          </cell>
          <cell r="T144">
            <v>285.51775983255357</v>
          </cell>
          <cell r="U144">
            <v>272.08810825090654</v>
          </cell>
          <cell r="V144">
            <v>248.17612781969996</v>
          </cell>
        </row>
        <row r="145">
          <cell r="U145" t="str">
            <v>Probability of Success</v>
          </cell>
          <cell r="V145">
            <v>0.6</v>
          </cell>
        </row>
        <row r="148">
          <cell r="B148" t="str">
            <v>PNH Revenues (mns) - Non-Core Regions</v>
          </cell>
        </row>
        <row r="149">
          <cell r="B149" t="str">
            <v>JP PNH Revenues</v>
          </cell>
          <cell r="I149">
            <v>0.46678170216850434</v>
          </cell>
          <cell r="J149">
            <v>2.5803871723362439</v>
          </cell>
          <cell r="K149">
            <v>5.8141747055372406</v>
          </cell>
          <cell r="L149">
            <v>10.160466311753153</v>
          </cell>
          <cell r="M149">
            <v>15.209201265987364</v>
          </cell>
          <cell r="N149">
            <v>19.567883909488302</v>
          </cell>
          <cell r="O149">
            <v>22.774037479719553</v>
          </cell>
          <cell r="P149">
            <v>22.803438099717265</v>
          </cell>
          <cell r="Q149">
            <v>20.853295969210834</v>
          </cell>
          <cell r="R149">
            <v>18.414458019399607</v>
          </cell>
          <cell r="S149">
            <v>15.719324654345838</v>
          </cell>
          <cell r="T149">
            <v>13.576805160647304</v>
          </cell>
          <cell r="U149">
            <v>11.871367253918653</v>
          </cell>
          <cell r="V149">
            <v>10.511593240357721</v>
          </cell>
        </row>
        <row r="150">
          <cell r="B150" t="str">
            <v>% Growth</v>
          </cell>
        </row>
        <row r="151">
          <cell r="B151" t="str">
            <v>ROW PNH Revenues</v>
          </cell>
          <cell r="I151">
            <v>1.1853724403010881</v>
          </cell>
          <cell r="J151">
            <v>4.4196436666245882</v>
          </cell>
          <cell r="K151">
            <v>9.2813615114842385</v>
          </cell>
          <cell r="L151">
            <v>15.287153886518547</v>
          </cell>
          <cell r="M151">
            <v>22.426037399736455</v>
          </cell>
          <cell r="N151">
            <v>28.519628639482161</v>
          </cell>
          <cell r="O151">
            <v>32.970571923565927</v>
          </cell>
          <cell r="P151">
            <v>31.690020240580409</v>
          </cell>
          <cell r="Q151">
            <v>28.043313565103375</v>
          </cell>
          <cell r="R151">
            <v>24.251628439554533</v>
          </cell>
          <cell r="S151">
            <v>21.217722742709046</v>
          </cell>
          <cell r="T151">
            <v>18.790048014587008</v>
          </cell>
          <cell r="U151">
            <v>16.847370801957702</v>
          </cell>
          <cell r="V151">
            <v>15.29270791331424</v>
          </cell>
        </row>
        <row r="152">
          <cell r="B152" t="str">
            <v>% Growth</v>
          </cell>
        </row>
        <row r="153">
          <cell r="B153" t="str">
            <v>Total probability-adjusted sales ($mn)</v>
          </cell>
          <cell r="I153">
            <v>1.6521541424695925</v>
          </cell>
          <cell r="J153">
            <v>7.0000308389608321</v>
          </cell>
          <cell r="K153">
            <v>15.095536217021479</v>
          </cell>
          <cell r="L153">
            <v>25.4476201982717</v>
          </cell>
          <cell r="M153">
            <v>37.635238665723818</v>
          </cell>
          <cell r="N153">
            <v>48.087512548970466</v>
          </cell>
          <cell r="O153">
            <v>55.74460940328548</v>
          </cell>
          <cell r="P153">
            <v>54.493458340297678</v>
          </cell>
          <cell r="Q153">
            <v>48.896609534314209</v>
          </cell>
          <cell r="R153">
            <v>42.66608645895414</v>
          </cell>
          <cell r="S153">
            <v>36.937047397054883</v>
          </cell>
          <cell r="T153">
            <v>32.366853175234311</v>
          </cell>
          <cell r="U153">
            <v>28.718738055876354</v>
          </cell>
          <cell r="V153">
            <v>25.804301153671961</v>
          </cell>
        </row>
        <row r="154">
          <cell r="U154" t="str">
            <v>Probability of Success</v>
          </cell>
          <cell r="V154">
            <v>0.7</v>
          </cell>
        </row>
        <row r="157">
          <cell r="B157" t="str">
            <v>JP/ROW Royalties</v>
          </cell>
          <cell r="C157" t="str">
            <v>2016E</v>
          </cell>
          <cell r="D157">
            <v>0</v>
          </cell>
          <cell r="E157" t="str">
            <v>2018E</v>
          </cell>
          <cell r="F157" t="str">
            <v>2019E</v>
          </cell>
          <cell r="G157" t="str">
            <v>2020E</v>
          </cell>
          <cell r="H157" t="str">
            <v>2021E</v>
          </cell>
          <cell r="I157" t="str">
            <v>2022E</v>
          </cell>
          <cell r="J157" t="str">
            <v>2023E</v>
          </cell>
          <cell r="K157" t="str">
            <v>2024E</v>
          </cell>
          <cell r="L157" t="str">
            <v>2025E</v>
          </cell>
          <cell r="M157" t="str">
            <v>2026E</v>
          </cell>
          <cell r="N157" t="str">
            <v>2027E</v>
          </cell>
          <cell r="O157" t="str">
            <v>2028E</v>
          </cell>
          <cell r="P157" t="str">
            <v>2029E</v>
          </cell>
          <cell r="Q157" t="str">
            <v>2030E</v>
          </cell>
          <cell r="R157" t="str">
            <v>2031E</v>
          </cell>
          <cell r="S157" t="str">
            <v>2032E</v>
          </cell>
          <cell r="T157" t="str">
            <v>2033E</v>
          </cell>
          <cell r="U157" t="str">
            <v>2034E</v>
          </cell>
          <cell r="V157" t="str">
            <v>2035E</v>
          </cell>
        </row>
        <row r="159">
          <cell r="B159" t="str">
            <v>Total probability-adjusted sales ($mns)</v>
          </cell>
          <cell r="I159">
            <v>1.6521541424695925</v>
          </cell>
          <cell r="J159">
            <v>8.2263590892394092</v>
          </cell>
          <cell r="K159">
            <v>30.943103140400492</v>
          </cell>
          <cell r="L159">
            <v>71.456848732556296</v>
          </cell>
          <cell r="M159">
            <v>123.84088946636805</v>
          </cell>
          <cell r="N159">
            <v>182.29093153714919</v>
          </cell>
          <cell r="O159">
            <v>230.59117530841235</v>
          </cell>
          <cell r="P159">
            <v>265.7692413908544</v>
          </cell>
          <cell r="Q159">
            <v>286.52408161362132</v>
          </cell>
          <cell r="R159">
            <v>300.91193002847865</v>
          </cell>
          <cell r="S159">
            <v>311.57041888321368</v>
          </cell>
          <cell r="T159">
            <v>317.88461300778789</v>
          </cell>
          <cell r="U159">
            <v>300.80684630678292</v>
          </cell>
          <cell r="V159">
            <v>273.98042897337194</v>
          </cell>
        </row>
        <row r="160">
          <cell r="B160" t="str">
            <v>RARX JP/ROW MG Sales ($mn) - probability-unadjusted</v>
          </cell>
          <cell r="C160">
            <v>0</v>
          </cell>
          <cell r="D160">
            <v>0</v>
          </cell>
          <cell r="E160">
            <v>0</v>
          </cell>
          <cell r="F160">
            <v>0</v>
          </cell>
          <cell r="G160">
            <v>0</v>
          </cell>
          <cell r="H160">
            <v>0</v>
          </cell>
          <cell r="I160">
            <v>2.3602202035279896</v>
          </cell>
          <cell r="J160">
            <v>12.043924472789294</v>
          </cell>
          <cell r="K160">
            <v>47.977663277567139</v>
          </cell>
          <cell r="L160">
            <v>113.03579069752914</v>
          </cell>
          <cell r="M160">
            <v>197.44071133306016</v>
          </cell>
          <cell r="N160">
            <v>292.36881147882713</v>
          </cell>
          <cell r="O160">
            <v>371.04609946561931</v>
          </cell>
          <cell r="P160">
            <v>429.97410271325793</v>
          </cell>
          <cell r="Q160">
            <v>465.8980861335798</v>
          </cell>
          <cell r="R160">
            <v>491.36129136676112</v>
          </cell>
          <cell r="S160">
            <v>510.48949637748592</v>
          </cell>
          <cell r="T160">
            <v>522.10129473316215</v>
          </cell>
          <cell r="U160">
            <v>494.50694906942954</v>
          </cell>
          <cell r="V160">
            <v>450.49016706188849</v>
          </cell>
        </row>
        <row r="161">
          <cell r="B161" t="str">
            <v>Royalty Rate (%)</v>
          </cell>
          <cell r="I161">
            <v>0.13714285714285715</v>
          </cell>
          <cell r="J161">
            <v>0.14055024061618898</v>
          </cell>
          <cell r="K161">
            <v>0.14884918470354919</v>
          </cell>
          <cell r="L161">
            <v>0.15185998402443962</v>
          </cell>
          <cell r="M161">
            <v>0.15305371569639176</v>
          </cell>
          <cell r="N161">
            <v>0.15701065614998816</v>
          </cell>
          <cell r="O161">
            <v>0.16077362324339739</v>
          </cell>
          <cell r="P161">
            <v>0.16343954200911756</v>
          </cell>
          <cell r="Q161">
            <v>0.16547433483501697</v>
          </cell>
          <cell r="R161">
            <v>0.16720901431541407</v>
          </cell>
          <cell r="S161">
            <v>0.16848776201283236</v>
          </cell>
          <cell r="T161">
            <v>0.16930529317020437</v>
          </cell>
          <cell r="U161">
            <v>0.16845957070483181</v>
          </cell>
          <cell r="V161">
            <v>0.16663919834030394</v>
          </cell>
        </row>
        <row r="162">
          <cell r="B162" t="str">
            <v>Cumulative JP/ROW Sales</v>
          </cell>
          <cell r="C162">
            <v>0</v>
          </cell>
          <cell r="D162">
            <v>0</v>
          </cell>
          <cell r="E162">
            <v>0</v>
          </cell>
          <cell r="F162">
            <v>0</v>
          </cell>
          <cell r="G162">
            <v>0</v>
          </cell>
          <cell r="H162">
            <v>0</v>
          </cell>
          <cell r="I162">
            <v>2.3602202035279896</v>
          </cell>
          <cell r="J162">
            <v>12.043924472789294</v>
          </cell>
          <cell r="K162">
            <v>47.977663277567139</v>
          </cell>
          <cell r="L162">
            <v>113.03579069752914</v>
          </cell>
          <cell r="M162">
            <v>197.44071133306016</v>
          </cell>
          <cell r="N162">
            <v>292.36881147882713</v>
          </cell>
          <cell r="O162">
            <v>371.04609946561931</v>
          </cell>
          <cell r="P162">
            <v>429.97410271325793</v>
          </cell>
          <cell r="Q162">
            <v>465.8980861335798</v>
          </cell>
          <cell r="R162">
            <v>491.36129136676112</v>
          </cell>
          <cell r="S162">
            <v>510.48949637748592</v>
          </cell>
          <cell r="T162">
            <v>522.10129473316215</v>
          </cell>
          <cell r="U162">
            <v>494.50694906942954</v>
          </cell>
          <cell r="V162">
            <v>450.49016706188849</v>
          </cell>
        </row>
        <row r="163">
          <cell r="B163" t="str">
            <v>Base Royalty Rate (&lt;$200mn)</v>
          </cell>
          <cell r="C163">
            <v>0</v>
          </cell>
          <cell r="D163">
            <v>0.16</v>
          </cell>
          <cell r="E163">
            <v>0.16</v>
          </cell>
          <cell r="F163">
            <v>0.16</v>
          </cell>
          <cell r="G163">
            <v>0.16</v>
          </cell>
          <cell r="H163">
            <v>0.16</v>
          </cell>
          <cell r="I163">
            <v>0.16</v>
          </cell>
          <cell r="J163">
            <v>0.16</v>
          </cell>
          <cell r="K163">
            <v>0.16</v>
          </cell>
          <cell r="L163">
            <v>0.16</v>
          </cell>
          <cell r="M163">
            <v>0.16</v>
          </cell>
          <cell r="N163">
            <v>0.16</v>
          </cell>
          <cell r="O163">
            <v>0.16</v>
          </cell>
          <cell r="P163">
            <v>0.16</v>
          </cell>
          <cell r="Q163">
            <v>0.16</v>
          </cell>
          <cell r="R163">
            <v>0.16</v>
          </cell>
          <cell r="S163">
            <v>0.16</v>
          </cell>
          <cell r="T163">
            <v>0.16</v>
          </cell>
          <cell r="U163">
            <v>0.16</v>
          </cell>
          <cell r="V163">
            <v>0.16</v>
          </cell>
        </row>
        <row r="164">
          <cell r="B164" t="str">
            <v>$200-$300mn</v>
          </cell>
          <cell r="C164">
            <v>200</v>
          </cell>
          <cell r="D164">
            <v>0.17</v>
          </cell>
          <cell r="E164">
            <v>0.17</v>
          </cell>
          <cell r="F164">
            <v>0.17</v>
          </cell>
          <cell r="G164">
            <v>0.17</v>
          </cell>
          <cell r="H164">
            <v>0.17</v>
          </cell>
          <cell r="I164">
            <v>0.17</v>
          </cell>
          <cell r="J164">
            <v>0.17</v>
          </cell>
          <cell r="K164">
            <v>0.17</v>
          </cell>
          <cell r="L164">
            <v>0.17</v>
          </cell>
          <cell r="M164">
            <v>0.17</v>
          </cell>
          <cell r="N164">
            <v>0.17</v>
          </cell>
          <cell r="O164">
            <v>0.17</v>
          </cell>
          <cell r="P164">
            <v>0.17</v>
          </cell>
          <cell r="Q164">
            <v>0.17</v>
          </cell>
          <cell r="R164">
            <v>0.17</v>
          </cell>
          <cell r="S164">
            <v>0.17</v>
          </cell>
          <cell r="T164">
            <v>0.17</v>
          </cell>
          <cell r="U164">
            <v>0.17</v>
          </cell>
          <cell r="V164">
            <v>0.17</v>
          </cell>
        </row>
        <row r="165">
          <cell r="B165" t="str">
            <v>$300-$450mn</v>
          </cell>
          <cell r="C165">
            <v>300</v>
          </cell>
          <cell r="D165">
            <v>0.18</v>
          </cell>
          <cell r="E165">
            <v>0.18</v>
          </cell>
          <cell r="F165">
            <v>0.18</v>
          </cell>
          <cell r="G165">
            <v>0.18</v>
          </cell>
          <cell r="H165">
            <v>0.18</v>
          </cell>
          <cell r="I165">
            <v>0.18</v>
          </cell>
          <cell r="J165">
            <v>0.18</v>
          </cell>
          <cell r="K165">
            <v>0.18</v>
          </cell>
          <cell r="L165">
            <v>0.18</v>
          </cell>
          <cell r="M165">
            <v>0.18</v>
          </cell>
          <cell r="N165">
            <v>0.18</v>
          </cell>
          <cell r="O165">
            <v>0.18</v>
          </cell>
          <cell r="P165">
            <v>0.18</v>
          </cell>
          <cell r="Q165">
            <v>0.18</v>
          </cell>
          <cell r="R165">
            <v>0.18</v>
          </cell>
          <cell r="S165">
            <v>0.18</v>
          </cell>
          <cell r="T165">
            <v>0.18</v>
          </cell>
          <cell r="U165">
            <v>0.18</v>
          </cell>
          <cell r="V165">
            <v>0.18</v>
          </cell>
        </row>
        <row r="166">
          <cell r="B166" t="str">
            <v>$450-$600mn</v>
          </cell>
          <cell r="C166">
            <v>450</v>
          </cell>
          <cell r="D166">
            <v>0.19</v>
          </cell>
          <cell r="E166">
            <v>0.19</v>
          </cell>
          <cell r="F166">
            <v>0.19</v>
          </cell>
          <cell r="G166">
            <v>0.19</v>
          </cell>
          <cell r="H166">
            <v>0.19</v>
          </cell>
          <cell r="I166">
            <v>0.19</v>
          </cell>
          <cell r="J166">
            <v>0.19</v>
          </cell>
          <cell r="K166">
            <v>0.19</v>
          </cell>
          <cell r="L166">
            <v>0.19</v>
          </cell>
          <cell r="M166">
            <v>0.19</v>
          </cell>
          <cell r="N166">
            <v>0.19</v>
          </cell>
          <cell r="O166">
            <v>0.19</v>
          </cell>
          <cell r="P166">
            <v>0.19</v>
          </cell>
          <cell r="Q166">
            <v>0.19</v>
          </cell>
          <cell r="R166">
            <v>0.19</v>
          </cell>
          <cell r="S166">
            <v>0.19</v>
          </cell>
          <cell r="T166">
            <v>0.19</v>
          </cell>
          <cell r="U166">
            <v>0.19</v>
          </cell>
          <cell r="V166">
            <v>0.19</v>
          </cell>
        </row>
        <row r="167">
          <cell r="B167" t="str">
            <v>$600-$750mn</v>
          </cell>
          <cell r="C167">
            <v>600</v>
          </cell>
          <cell r="D167">
            <v>0.2</v>
          </cell>
          <cell r="E167">
            <v>0.2</v>
          </cell>
          <cell r="F167">
            <v>0.2</v>
          </cell>
          <cell r="G167">
            <v>0.2</v>
          </cell>
          <cell r="H167">
            <v>0.2</v>
          </cell>
          <cell r="I167">
            <v>0.2</v>
          </cell>
          <cell r="J167">
            <v>0.2</v>
          </cell>
          <cell r="K167">
            <v>0.2</v>
          </cell>
          <cell r="L167">
            <v>0.2</v>
          </cell>
          <cell r="M167">
            <v>0.2</v>
          </cell>
          <cell r="N167">
            <v>0.2</v>
          </cell>
          <cell r="O167">
            <v>0.2</v>
          </cell>
          <cell r="P167">
            <v>0.2</v>
          </cell>
          <cell r="Q167">
            <v>0.2</v>
          </cell>
          <cell r="R167">
            <v>0.2</v>
          </cell>
          <cell r="S167">
            <v>0.2</v>
          </cell>
          <cell r="T167">
            <v>0.2</v>
          </cell>
          <cell r="U167">
            <v>0.2</v>
          </cell>
          <cell r="V167">
            <v>0.2</v>
          </cell>
        </row>
        <row r="168">
          <cell r="B168" t="str">
            <v>$750-$1bn</v>
          </cell>
          <cell r="C168">
            <v>750</v>
          </cell>
          <cell r="D168">
            <v>0.21</v>
          </cell>
          <cell r="E168">
            <v>0.21</v>
          </cell>
          <cell r="F168">
            <v>0.21</v>
          </cell>
          <cell r="G168">
            <v>0.21</v>
          </cell>
          <cell r="H168">
            <v>0.21</v>
          </cell>
          <cell r="I168">
            <v>0.21</v>
          </cell>
          <cell r="J168">
            <v>0.21</v>
          </cell>
          <cell r="K168">
            <v>0.21</v>
          </cell>
          <cell r="L168">
            <v>0.21</v>
          </cell>
          <cell r="M168">
            <v>0.21</v>
          </cell>
          <cell r="N168">
            <v>0.21</v>
          </cell>
          <cell r="O168">
            <v>0.21</v>
          </cell>
          <cell r="P168">
            <v>0.21</v>
          </cell>
          <cell r="Q168">
            <v>0.21</v>
          </cell>
          <cell r="R168">
            <v>0.21</v>
          </cell>
          <cell r="S168">
            <v>0.21</v>
          </cell>
          <cell r="T168">
            <v>0.21</v>
          </cell>
          <cell r="U168">
            <v>0.21</v>
          </cell>
          <cell r="V168">
            <v>0.21</v>
          </cell>
        </row>
        <row r="169">
          <cell r="B169" t="str">
            <v>$1bn+</v>
          </cell>
          <cell r="C169">
            <v>1000</v>
          </cell>
          <cell r="D169">
            <v>0.22</v>
          </cell>
          <cell r="E169">
            <v>0.22</v>
          </cell>
          <cell r="F169">
            <v>0.22</v>
          </cell>
          <cell r="G169">
            <v>0.22</v>
          </cell>
          <cell r="H169">
            <v>0.22</v>
          </cell>
          <cell r="I169">
            <v>0.22</v>
          </cell>
          <cell r="J169">
            <v>0.22</v>
          </cell>
          <cell r="K169">
            <v>0.22</v>
          </cell>
          <cell r="L169">
            <v>0.22</v>
          </cell>
          <cell r="M169">
            <v>0.22</v>
          </cell>
          <cell r="N169">
            <v>0.22</v>
          </cell>
          <cell r="O169">
            <v>0.22</v>
          </cell>
          <cell r="P169">
            <v>0.22</v>
          </cell>
          <cell r="Q169">
            <v>0.22</v>
          </cell>
          <cell r="R169">
            <v>0.22</v>
          </cell>
          <cell r="S169">
            <v>0.22</v>
          </cell>
          <cell r="T169">
            <v>0.22</v>
          </cell>
          <cell r="U169">
            <v>0.22</v>
          </cell>
          <cell r="V169">
            <v>0.22</v>
          </cell>
        </row>
        <row r="170">
          <cell r="B170" t="str">
            <v>Royalty to RARX JP/ROW MG Sales ($mn)</v>
          </cell>
          <cell r="E170">
            <v>0</v>
          </cell>
          <cell r="F170">
            <v>0</v>
          </cell>
          <cell r="G170">
            <v>0</v>
          </cell>
          <cell r="H170">
            <v>0</v>
          </cell>
          <cell r="I170">
            <v>0.37763523256447834</v>
          </cell>
          <cell r="J170">
            <v>1.9270279156462871</v>
          </cell>
          <cell r="K170">
            <v>7.6764261244107423</v>
          </cell>
          <cell r="L170">
            <v>18.085726511604662</v>
          </cell>
          <cell r="M170">
            <v>31.590513813289625</v>
          </cell>
          <cell r="N170">
            <v>47.702697951400609</v>
          </cell>
          <cell r="O170">
            <v>61.788297903811475</v>
          </cell>
          <cell r="P170">
            <v>72.395338488386429</v>
          </cell>
          <cell r="Q170">
            <v>79.02063636538017</v>
          </cell>
          <cell r="R170">
            <v>83.858645359684616</v>
          </cell>
          <cell r="S170">
            <v>87.493004311722331</v>
          </cell>
          <cell r="T170">
            <v>89.699245999300814</v>
          </cell>
          <cell r="U170">
            <v>84.456320323191619</v>
          </cell>
          <cell r="V170">
            <v>76.09313174175881</v>
          </cell>
        </row>
        <row r="171">
          <cell r="B171" t="str">
            <v>Effective Royalty Rate (%)</v>
          </cell>
          <cell r="J171">
            <v>1.5713801873263018</v>
          </cell>
          <cell r="K171">
            <v>0.48439146283623818</v>
          </cell>
          <cell r="L171">
            <v>0.39308910598506908</v>
          </cell>
          <cell r="M171">
            <v>0.36645525577371479</v>
          </cell>
          <cell r="N171">
            <v>0.35545069053421424</v>
          </cell>
          <cell r="O171">
            <v>0.35338582478845082</v>
          </cell>
          <cell r="P171">
            <v>0.34265800577372735</v>
          </cell>
          <cell r="Q171">
            <v>0.33253998653407962</v>
          </cell>
          <cell r="R171">
            <v>0.3247240853931046</v>
          </cell>
          <cell r="S171">
            <v>0.31858110992943139</v>
          </cell>
          <cell r="T171">
            <v>0.31416345537281593</v>
          </cell>
          <cell r="U171">
            <v>0.31040063039179233</v>
          </cell>
          <cell r="V171">
            <v>0.30660939233059714</v>
          </cell>
        </row>
        <row r="173">
          <cell r="U173" t="str">
            <v>Probability of Success</v>
          </cell>
          <cell r="V173">
            <v>0.6</v>
          </cell>
        </row>
        <row r="174">
          <cell r="B174" t="str">
            <v>Royalty to RARX JP/ROW MG Sales ($mn)</v>
          </cell>
          <cell r="E174">
            <v>0</v>
          </cell>
          <cell r="F174">
            <v>0</v>
          </cell>
          <cell r="G174">
            <v>0</v>
          </cell>
          <cell r="H174">
            <v>0</v>
          </cell>
          <cell r="I174">
            <v>0.226581139538687</v>
          </cell>
          <cell r="J174">
            <v>1.1562167493877722</v>
          </cell>
          <cell r="K174">
            <v>4.6058556746464454</v>
          </cell>
          <cell r="L174">
            <v>10.851435906962797</v>
          </cell>
          <cell r="M174">
            <v>18.954308287973774</v>
          </cell>
          <cell r="N174">
            <v>28.621618770840364</v>
          </cell>
          <cell r="O174">
            <v>37.072978742286885</v>
          </cell>
          <cell r="P174">
            <v>43.437203093031854</v>
          </cell>
          <cell r="Q174">
            <v>47.412381819228102</v>
          </cell>
          <cell r="R174">
            <v>50.315187215810766</v>
          </cell>
          <cell r="S174">
            <v>52.495802587033396</v>
          </cell>
          <cell r="T174">
            <v>53.819547599580488</v>
          </cell>
          <cell r="U174">
            <v>50.67379219391497</v>
          </cell>
          <cell r="V174">
            <v>45.655879045055286</v>
          </cell>
        </row>
        <row r="177">
          <cell r="B177" t="str">
            <v>Royalty Schedule (JP &amp; ROW sales to RARX)</v>
          </cell>
        </row>
        <row r="178">
          <cell r="B178" t="str">
            <v>revenues less than:</v>
          </cell>
        </row>
        <row r="179">
          <cell r="B179">
            <v>250</v>
          </cell>
          <cell r="C179">
            <v>0.16</v>
          </cell>
        </row>
        <row r="180">
          <cell r="B180">
            <v>300</v>
          </cell>
          <cell r="C180">
            <v>0.18</v>
          </cell>
        </row>
        <row r="181">
          <cell r="B181">
            <v>450</v>
          </cell>
          <cell r="C181">
            <v>0.2</v>
          </cell>
        </row>
        <row r="182">
          <cell r="B182">
            <v>600</v>
          </cell>
          <cell r="C182">
            <v>0.22</v>
          </cell>
        </row>
        <row r="183">
          <cell r="B183">
            <v>750</v>
          </cell>
          <cell r="C183">
            <v>0.23</v>
          </cell>
        </row>
        <row r="184">
          <cell r="B184" t="str">
            <v>&gt;750</v>
          </cell>
          <cell r="C184">
            <v>0.24</v>
          </cell>
        </row>
        <row r="187">
          <cell r="B187" t="str">
            <v>MG Revenues (mns) - - All Regions</v>
          </cell>
          <cell r="C187" t="str">
            <v>2016E</v>
          </cell>
          <cell r="D187" t="str">
            <v>2017E</v>
          </cell>
          <cell r="E187" t="str">
            <v>2018E</v>
          </cell>
          <cell r="F187" t="str">
            <v>2019E</v>
          </cell>
          <cell r="G187" t="str">
            <v>2020E</v>
          </cell>
          <cell r="H187" t="str">
            <v>2021E</v>
          </cell>
          <cell r="I187" t="str">
            <v>2022E</v>
          </cell>
          <cell r="J187" t="str">
            <v>2023E</v>
          </cell>
          <cell r="K187" t="str">
            <v>2024E</v>
          </cell>
          <cell r="L187" t="str">
            <v>2025E</v>
          </cell>
          <cell r="M187" t="str">
            <v>2026E</v>
          </cell>
          <cell r="N187" t="str">
            <v>2027E</v>
          </cell>
          <cell r="O187" t="str">
            <v>2028E</v>
          </cell>
          <cell r="P187" t="str">
            <v>2029E</v>
          </cell>
          <cell r="Q187" t="str">
            <v>2030E</v>
          </cell>
          <cell r="R187" t="str">
            <v>2031E</v>
          </cell>
          <cell r="S187" t="str">
            <v>2032E</v>
          </cell>
          <cell r="T187" t="str">
            <v>2033E</v>
          </cell>
          <cell r="U187" t="str">
            <v>2034E</v>
          </cell>
          <cell r="V187" t="str">
            <v>2035E</v>
          </cell>
        </row>
        <row r="188">
          <cell r="B188" t="str">
            <v>US MG Revenues</v>
          </cell>
          <cell r="I188">
            <v>2.1478231003597572</v>
          </cell>
          <cell r="J188">
            <v>22.222539768619328</v>
          </cell>
          <cell r="K188">
            <v>68.425776087838557</v>
          </cell>
          <cell r="L188">
            <v>146.18867688263637</v>
          </cell>
          <cell r="M188">
            <v>230.09578972747988</v>
          </cell>
          <cell r="N188">
            <v>321.29134192432969</v>
          </cell>
          <cell r="O188">
            <v>395.32357516882416</v>
          </cell>
          <cell r="P188">
            <v>463.56028501658267</v>
          </cell>
          <cell r="Q188">
            <v>519.34895533085091</v>
          </cell>
          <cell r="R188">
            <v>566.58014060386415</v>
          </cell>
          <cell r="S188">
            <v>594.364113998633</v>
          </cell>
          <cell r="T188">
            <v>603.01463567758026</v>
          </cell>
          <cell r="U188">
            <v>591.80502610356291</v>
          </cell>
          <cell r="V188">
            <v>572.90624391079859</v>
          </cell>
        </row>
        <row r="189">
          <cell r="B189" t="str">
            <v>% Growth</v>
          </cell>
          <cell r="J189">
            <v>9.3465409999999931</v>
          </cell>
          <cell r="K189">
            <v>2.0791159246551687</v>
          </cell>
          <cell r="L189">
            <v>1.1364562485191714</v>
          </cell>
          <cell r="M189">
            <v>0.5739645137646745</v>
          </cell>
          <cell r="N189">
            <v>0.39633733544129468</v>
          </cell>
          <cell r="O189">
            <v>0.23042087844972325</v>
          </cell>
          <cell r="P189">
            <v>0.17260976611024992</v>
          </cell>
          <cell r="Q189">
            <v>0.12034825268146632</v>
          </cell>
          <cell r="R189">
            <v>9.0943063980796213E-2</v>
          </cell>
          <cell r="S189">
            <v>4.9038029051206244E-2</v>
          </cell>
          <cell r="T189">
            <v>1.4554246252772796E-2</v>
          </cell>
          <cell r="U189">
            <v>-1.8589282764955861E-2</v>
          </cell>
          <cell r="V189">
            <v>-3.1934136006234515E-2</v>
          </cell>
        </row>
        <row r="190">
          <cell r="B190" t="str">
            <v>EU MG Revenues</v>
          </cell>
          <cell r="J190">
            <v>4.5973423950359473</v>
          </cell>
          <cell r="K190">
            <v>25.374232119107617</v>
          </cell>
          <cell r="L190">
            <v>60.549022123502162</v>
          </cell>
          <cell r="M190">
            <v>109.78283420430405</v>
          </cell>
          <cell r="N190">
            <v>159.63602488605258</v>
          </cell>
          <cell r="O190">
            <v>208.17043156245376</v>
          </cell>
          <cell r="P190">
            <v>240.49495287472226</v>
          </cell>
          <cell r="Q190">
            <v>266.31764834486779</v>
          </cell>
          <cell r="R190">
            <v>287.22655987761851</v>
          </cell>
          <cell r="S190">
            <v>294.3787643201469</v>
          </cell>
          <cell r="T190">
            <v>285.56492919479314</v>
          </cell>
          <cell r="U190">
            <v>265.41872093352907</v>
          </cell>
          <cell r="V190">
            <v>236.70011000094459</v>
          </cell>
        </row>
        <row r="191">
          <cell r="B191" t="str">
            <v>% Growth</v>
          </cell>
          <cell r="K191">
            <v>4.5193261538461531</v>
          </cell>
          <cell r="L191">
            <v>1.3862405703267289</v>
          </cell>
          <cell r="M191">
            <v>0.81312315796577894</v>
          </cell>
          <cell r="N191">
            <v>0.45410733875728293</v>
          </cell>
          <cell r="O191">
            <v>0.30403166648032487</v>
          </cell>
          <cell r="P191">
            <v>0.15527911946789019</v>
          </cell>
          <cell r="Q191">
            <v>0.10737312846476654</v>
          </cell>
          <cell r="R191">
            <v>7.8511175142530254E-2</v>
          </cell>
          <cell r="S191">
            <v>2.4900916007126295E-2</v>
          </cell>
          <cell r="T191">
            <v>-2.9940458326567443E-2</v>
          </cell>
          <cell r="U191">
            <v>-7.0548608045358674E-2</v>
          </cell>
          <cell r="V191">
            <v>-0.10820115036187183</v>
          </cell>
        </row>
        <row r="192">
          <cell r="B192" t="str">
            <v>JP MG Revenues</v>
          </cell>
          <cell r="J192">
            <v>0.37603837366479725</v>
          </cell>
          <cell r="K192">
            <v>7.5509144697126507</v>
          </cell>
          <cell r="L192">
            <v>20.914705947297747</v>
          </cell>
          <cell r="M192">
            <v>37.461620841579325</v>
          </cell>
          <cell r="N192">
            <v>56.511570207405825</v>
          </cell>
          <cell r="O192">
            <v>71.535604052689123</v>
          </cell>
          <cell r="P192">
            <v>84.529870083019091</v>
          </cell>
          <cell r="Q192">
            <v>94.790007124893393</v>
          </cell>
          <cell r="R192">
            <v>102.09621681559254</v>
          </cell>
          <cell r="S192">
            <v>107.33075901009519</v>
          </cell>
          <cell r="T192">
            <v>108.7393520372779</v>
          </cell>
          <cell r="U192">
            <v>106.15102092779016</v>
          </cell>
          <cell r="V192">
            <v>99.384234416535676</v>
          </cell>
        </row>
        <row r="193">
          <cell r="B193" t="str">
            <v>% Growth</v>
          </cell>
          <cell r="K193">
            <v>19.080169999999995</v>
          </cell>
          <cell r="L193">
            <v>1.769824241976039</v>
          </cell>
          <cell r="M193">
            <v>0.79116172782814087</v>
          </cell>
          <cell r="N193">
            <v>0.50851909068180579</v>
          </cell>
          <cell r="O193">
            <v>0.26585766047807335</v>
          </cell>
          <cell r="P193">
            <v>0.18164753345423801</v>
          </cell>
          <cell r="Q193">
            <v>0.12137883368089342</v>
          </cell>
          <cell r="R193">
            <v>7.7077847257386978E-2</v>
          </cell>
          <cell r="S193">
            <v>5.127067738423019E-2</v>
          </cell>
          <cell r="T193">
            <v>1.3123852287769688E-2</v>
          </cell>
          <cell r="U193">
            <v>-2.3803076448353444E-2</v>
          </cell>
          <cell r="V193">
            <v>-6.3746786908979614E-2</v>
          </cell>
        </row>
        <row r="194">
          <cell r="B194" t="str">
            <v>ROW MG Revenues</v>
          </cell>
          <cell r="J194">
            <v>0.8502898766137803</v>
          </cell>
          <cell r="K194">
            <v>8.2966524536663631</v>
          </cell>
          <cell r="L194">
            <v>25.094522586986848</v>
          </cell>
          <cell r="M194">
            <v>48.74402995906491</v>
          </cell>
          <cell r="N194">
            <v>77.691848780772901</v>
          </cell>
          <cell r="O194">
            <v>103.31096185243773</v>
          </cell>
          <cell r="P194">
            <v>126.74591296753763</v>
          </cell>
          <cell r="Q194">
            <v>142.83746495441372</v>
          </cell>
          <cell r="R194">
            <v>156.14962675393201</v>
          </cell>
          <cell r="S194">
            <v>167.30261247606362</v>
          </cell>
          <cell r="T194">
            <v>176.77840779527568</v>
          </cell>
          <cell r="U194">
            <v>165.9370873231164</v>
          </cell>
          <cell r="V194">
            <v>148.79189340316427</v>
          </cell>
        </row>
        <row r="195">
          <cell r="B195" t="str">
            <v>% Growth</v>
          </cell>
          <cell r="K195">
            <v>8.757439999999999</v>
          </cell>
          <cell r="L195">
            <v>2.0246563571428569</v>
          </cell>
          <cell r="M195">
            <v>0.94241710676503887</v>
          </cell>
          <cell r="N195">
            <v>0.59387413896672636</v>
          </cell>
          <cell r="O195">
            <v>0.32975290810694435</v>
          </cell>
          <cell r="P195">
            <v>0.22683895972794033</v>
          </cell>
          <cell r="Q195">
            <v>0.12695913903746536</v>
          </cell>
          <cell r="R195">
            <v>9.3197970180770362E-2</v>
          </cell>
          <cell r="S195">
            <v>7.1424991234253943E-2</v>
          </cell>
          <cell r="T195">
            <v>5.6638657215037691E-2</v>
          </cell>
          <cell r="U195">
            <v>-6.132717568490853E-2</v>
          </cell>
          <cell r="V195">
            <v>-0.10332345949020205</v>
          </cell>
          <cell r="X195" t="str">
            <v>Total gMG adjusted sales</v>
          </cell>
        </row>
        <row r="196">
          <cell r="B196" t="str">
            <v>Total probability-adjusted sales ($mn)</v>
          </cell>
          <cell r="I196">
            <v>2.1478231003597572</v>
          </cell>
          <cell r="J196">
            <v>28.046210413933853</v>
          </cell>
          <cell r="K196">
            <v>109.64757513032519</v>
          </cell>
          <cell r="L196">
            <v>252.74692754042314</v>
          </cell>
          <cell r="M196">
            <v>426.08427473242813</v>
          </cell>
          <cell r="N196">
            <v>615.13078579856108</v>
          </cell>
          <cell r="O196">
            <v>778.34057263640477</v>
          </cell>
          <cell r="P196">
            <v>915.33102094186165</v>
          </cell>
          <cell r="Q196">
            <v>1023.2940757550258</v>
          </cell>
          <cell r="R196">
            <v>1112.0525440510073</v>
          </cell>
          <cell r="S196">
            <v>1163.3762498049389</v>
          </cell>
          <cell r="T196">
            <v>1174.0973247049269</v>
          </cell>
          <cell r="U196">
            <v>1129.3118552879985</v>
          </cell>
          <cell r="V196">
            <v>1057.7824817314431</v>
          </cell>
          <cell r="X196">
            <v>1174.0973247049269</v>
          </cell>
        </row>
        <row r="197">
          <cell r="B197" t="str">
            <v>% Growth</v>
          </cell>
          <cell r="J197">
            <v>12.057970374392637</v>
          </cell>
          <cell r="K197">
            <v>2.9095326431641668</v>
          </cell>
          <cell r="L197">
            <v>1.3050845150019281</v>
          </cell>
          <cell r="M197">
            <v>0.68581386479676287</v>
          </cell>
          <cell r="N197">
            <v>0.44368337973714267</v>
          </cell>
          <cell r="O197">
            <v>0.26532534317229017</v>
          </cell>
          <cell r="P197">
            <v>0.17600322162500293</v>
          </cell>
          <cell r="Q197">
            <v>0.11794973877545623</v>
          </cell>
          <cell r="R197">
            <v>8.6737987054691157E-2</v>
          </cell>
          <cell r="S197">
            <v>4.6152230871185695E-2</v>
          </cell>
          <cell r="T197">
            <v>9.2154837283171531E-3</v>
          </cell>
          <cell r="U197">
            <v>-3.8144597108407452E-2</v>
          </cell>
          <cell r="V197">
            <v>-6.3338902555232446E-2</v>
          </cell>
        </row>
        <row r="198">
          <cell r="X198" t="str">
            <v>Total gMG unadjusted sales</v>
          </cell>
        </row>
        <row r="199">
          <cell r="B199" t="str">
            <v>Total probability-unadjusted sales ($mn)</v>
          </cell>
          <cell r="F199">
            <v>0</v>
          </cell>
          <cell r="G199">
            <v>0</v>
          </cell>
          <cell r="H199">
            <v>0</v>
          </cell>
          <cell r="I199">
            <v>3.5797051672662623</v>
          </cell>
          <cell r="J199">
            <v>46.743684023223089</v>
          </cell>
          <cell r="K199">
            <v>182.74595855054199</v>
          </cell>
          <cell r="L199">
            <v>421.24487923403859</v>
          </cell>
          <cell r="M199">
            <v>710.14045788738019</v>
          </cell>
          <cell r="N199">
            <v>1025.2179763309352</v>
          </cell>
          <cell r="O199">
            <v>1297.2342877273413</v>
          </cell>
          <cell r="P199">
            <v>1525.5517015697694</v>
          </cell>
          <cell r="Q199">
            <v>1705.4901262583764</v>
          </cell>
          <cell r="R199">
            <v>1853.420906751679</v>
          </cell>
          <cell r="S199">
            <v>1938.960416341565</v>
          </cell>
          <cell r="T199">
            <v>1956.8288745082116</v>
          </cell>
          <cell r="U199">
            <v>1882.1864254799975</v>
          </cell>
          <cell r="V199">
            <v>1762.9708028857385</v>
          </cell>
          <cell r="X199">
            <v>1956.8288745082116</v>
          </cell>
          <cell r="Y199">
            <v>1.9568288745082116</v>
          </cell>
        </row>
        <row r="200">
          <cell r="B200" t="str">
            <v>% Growth</v>
          </cell>
          <cell r="J200">
            <v>12.057970374392637</v>
          </cell>
          <cell r="K200">
            <v>2.9095326431641664</v>
          </cell>
          <cell r="L200">
            <v>1.3050845150019286</v>
          </cell>
          <cell r="M200">
            <v>0.68581386479676287</v>
          </cell>
          <cell r="N200">
            <v>0.44368337973714289</v>
          </cell>
          <cell r="O200">
            <v>0.26532534317228995</v>
          </cell>
          <cell r="P200">
            <v>0.17600322162500293</v>
          </cell>
          <cell r="Q200">
            <v>0.11794973877545623</v>
          </cell>
          <cell r="R200">
            <v>8.6737987054691157E-2</v>
          </cell>
          <cell r="S200">
            <v>4.6152230871185695E-2</v>
          </cell>
          <cell r="T200">
            <v>9.2154837283171531E-3</v>
          </cell>
          <cell r="U200">
            <v>-3.8144597108407452E-2</v>
          </cell>
          <cell r="V200">
            <v>-6.3338902555232557E-2</v>
          </cell>
        </row>
      </sheetData>
      <sheetData sheetId="14" refreshError="1"/>
      <sheetData sheetId="15">
        <row r="3">
          <cell r="F3" t="str">
            <v>ESTIMATED</v>
          </cell>
          <cell r="G3">
            <v>2018</v>
          </cell>
          <cell r="H3">
            <v>2019</v>
          </cell>
          <cell r="L3">
            <v>2020</v>
          </cell>
          <cell r="M3">
            <v>2021</v>
          </cell>
          <cell r="N3" t="str">
            <v>2022+</v>
          </cell>
        </row>
        <row r="4">
          <cell r="B4" t="str">
            <v>DRUG</v>
          </cell>
          <cell r="C4" t="str">
            <v>INDICATION</v>
          </cell>
          <cell r="D4" t="str">
            <v>EVENT TYPE</v>
          </cell>
          <cell r="E4" t="str">
            <v>MILESTONE</v>
          </cell>
          <cell r="F4" t="str">
            <v>TIMELINE</v>
          </cell>
          <cell r="P4" t="str">
            <v>Timing</v>
          </cell>
        </row>
        <row r="5">
          <cell r="B5" t="str">
            <v>Zilucoplan (RA101495) XR</v>
          </cell>
          <cell r="C5" t="str">
            <v>Paroxysmal nocturnal hemoglobinuria</v>
          </cell>
          <cell r="D5" t="str">
            <v>Clinical Trial</v>
          </cell>
          <cell r="E5" t="str">
            <v>Initiate Phase 3 in PNH</v>
          </cell>
          <cell r="H5" t="str">
            <v>1H19</v>
          </cell>
          <cell r="P5" t="e">
            <v>#REF!</v>
          </cell>
        </row>
        <row r="6">
          <cell r="D6" t="str">
            <v>Clinical Data</v>
          </cell>
          <cell r="E6" t="str">
            <v>Phase 3 Top-line data in PNH</v>
          </cell>
          <cell r="H6" t="str">
            <v>2019E</v>
          </cell>
          <cell r="L6">
            <v>2020</v>
          </cell>
          <cell r="P6" t="e">
            <v>#REF!</v>
          </cell>
        </row>
        <row r="7">
          <cell r="D7" t="str">
            <v>Regulatory</v>
          </cell>
          <cell r="E7" t="str">
            <v>US Approval</v>
          </cell>
          <cell r="L7" t="str">
            <v>2020E</v>
          </cell>
          <cell r="M7" t="str">
            <v>2021E</v>
          </cell>
          <cell r="P7" t="e">
            <v>#REF!</v>
          </cell>
        </row>
        <row r="8">
          <cell r="C8" t="str">
            <v xml:space="preserve"> Generalized
myasthenia gravis (gMG)</v>
          </cell>
          <cell r="D8" t="str">
            <v>Regulatory</v>
          </cell>
          <cell r="E8" t="str">
            <v>End of Phase 2 meeting</v>
          </cell>
          <cell r="H8" t="str">
            <v>1H19</v>
          </cell>
          <cell r="M8" t="str">
            <v>2021E</v>
          </cell>
          <cell r="P8" t="e">
            <v>#REF!</v>
          </cell>
        </row>
        <row r="9">
          <cell r="C9" t="str">
            <v xml:space="preserve"> Generalized
myasthenia gravis (gMG)</v>
          </cell>
          <cell r="D9" t="str">
            <v>Clinical Data</v>
          </cell>
          <cell r="E9" t="str">
            <v>Release of expanded dataset</v>
          </cell>
          <cell r="H9" t="str">
            <v>1H19</v>
          </cell>
        </row>
        <row r="10">
          <cell r="D10" t="str">
            <v>Clinical Trial</v>
          </cell>
          <cell r="E10" t="str">
            <v>Initiate Phase 3 in gMG</v>
          </cell>
          <cell r="H10" t="str">
            <v>1H19</v>
          </cell>
          <cell r="J10" t="str">
            <v>2H19</v>
          </cell>
          <cell r="P10" t="e">
            <v>#REF!</v>
          </cell>
        </row>
        <row r="11">
          <cell r="D11" t="str">
            <v>Clinical Data</v>
          </cell>
          <cell r="E11" t="str">
            <v>Phase 3 Top-line data in gMG</v>
          </cell>
          <cell r="J11" t="str">
            <v>2H19</v>
          </cell>
          <cell r="M11" t="str">
            <v>2021E</v>
          </cell>
          <cell r="P11" t="e">
            <v>#REF!</v>
          </cell>
        </row>
        <row r="12">
          <cell r="D12" t="str">
            <v>Regulatory</v>
          </cell>
          <cell r="E12" t="str">
            <v>US Approval</v>
          </cell>
          <cell r="M12" t="str">
            <v>2021E</v>
          </cell>
          <cell r="N12" t="str">
            <v>2022E</v>
          </cell>
          <cell r="P12" t="e">
            <v>#REF!</v>
          </cell>
        </row>
        <row r="13">
          <cell r="C13" t="str">
            <v xml:space="preserve"> Atypical hemolytic uremic syndrome (aHUS)</v>
          </cell>
          <cell r="D13" t="str">
            <v>Clinical Trial</v>
          </cell>
          <cell r="E13" t="str">
            <v>Intiate Phase 2 Proof-of-Concept in aHUS</v>
          </cell>
          <cell r="H13" t="str">
            <v>1H19E</v>
          </cell>
          <cell r="N13" t="str">
            <v>2022E</v>
          </cell>
          <cell r="P13" t="e">
            <v>#REF!</v>
          </cell>
        </row>
        <row r="14">
          <cell r="C14" t="str">
            <v xml:space="preserve"> Atypical hemolytic uremic syndrome (aHUS)</v>
          </cell>
          <cell r="D14" t="str">
            <v>Competitive</v>
          </cell>
          <cell r="E14" t="str">
            <v xml:space="preserve">ALXN1210 Phase 3 top-line data </v>
          </cell>
          <cell r="H14" t="str">
            <v>1Q19</v>
          </cell>
          <cell r="P14" t="e">
            <v>#REF!</v>
          </cell>
        </row>
        <row r="15">
          <cell r="C15" t="str">
            <v>Lupus nephritis (LN)</v>
          </cell>
          <cell r="D15" t="str">
            <v>Clinical Trial</v>
          </cell>
          <cell r="E15" t="str">
            <v>Intiate Phase 2 Proof-of-Concept in LN</v>
          </cell>
          <cell r="H15" t="str">
            <v>2019E</v>
          </cell>
          <cell r="P15" t="e">
            <v>#REF!</v>
          </cell>
        </row>
        <row r="16">
          <cell r="C16" t="str">
            <v>Neurology indication</v>
          </cell>
          <cell r="D16" t="str">
            <v>Preclinical</v>
          </cell>
          <cell r="E16" t="str">
            <v>Indication announced</v>
          </cell>
          <cell r="H16" t="str">
            <v>1H19</v>
          </cell>
          <cell r="P16" t="e">
            <v>#REF!</v>
          </cell>
        </row>
        <row r="17">
          <cell r="B17" t="str">
            <v>Zilucoplan (RA101495) XR</v>
          </cell>
          <cell r="C17" t="str">
            <v>Extended release formulation</v>
          </cell>
          <cell r="D17" t="str">
            <v>Clinical Trial</v>
          </cell>
          <cell r="E17" t="str">
            <v>Initiate first clinical trial</v>
          </cell>
          <cell r="H17" t="str">
            <v>1H19</v>
          </cell>
          <cell r="J17" t="str">
            <v>2H19</v>
          </cell>
          <cell r="P17" t="e">
            <v>#REF!</v>
          </cell>
        </row>
        <row r="18">
          <cell r="B18" t="str">
            <v>Oral C5 inhibitor</v>
          </cell>
          <cell r="C18" t="str">
            <v>PNH, MG, LN, CNS diseases</v>
          </cell>
          <cell r="D18" t="str">
            <v>Clinical Trial</v>
          </cell>
          <cell r="E18" t="str">
            <v>Initiate first clinical trial</v>
          </cell>
          <cell r="J18" t="str">
            <v>2H19</v>
          </cell>
          <cell r="L18" t="str">
            <v>2020E</v>
          </cell>
          <cell r="P18" t="e">
            <v>#REF!</v>
          </cell>
        </row>
        <row r="19">
          <cell r="B19" t="str">
            <v>Merck program</v>
          </cell>
          <cell r="C19" t="str">
            <v>Undisclosed CV indication</v>
          </cell>
          <cell r="D19" t="str">
            <v>Clinical Trial</v>
          </cell>
          <cell r="E19" t="str">
            <v>Preclinical</v>
          </cell>
          <cell r="J19" t="str">
            <v>2H19</v>
          </cell>
          <cell r="P19" t="e">
            <v>#REF!</v>
          </cell>
        </row>
        <row r="20">
          <cell r="B20" t="str">
            <v>E = BMO estimates</v>
          </cell>
          <cell r="C20" t="str">
            <v>Undisclosed CV indication</v>
          </cell>
          <cell r="E20" t="str">
            <v>Preclinical</v>
          </cell>
          <cell r="P20" t="e">
            <v>#REF!</v>
          </cell>
        </row>
        <row r="21">
          <cell r="B21" t="str">
            <v>E = BMO estimates</v>
          </cell>
          <cell r="P21" t="e">
            <v>#REF!</v>
          </cell>
        </row>
        <row r="22">
          <cell r="C22" t="str">
            <v>`</v>
          </cell>
        </row>
        <row r="23">
          <cell r="C23" t="str">
            <v>`</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NF fail TASKi3"/>
      <sheetName val="Key Safety"/>
      <sheetName val="R788 IIa TASKi1"/>
      <sheetName val="R788 IIB TASKi3"/>
      <sheetName val="TNF fail"/>
      <sheetName val="RA drugs"/>
      <sheetName val="DMARD fail"/>
      <sheetName val="Safety"/>
      <sheetName val="R788 IIb TASKi2"/>
      <sheetName val="P2b design"/>
      <sheetName val="DMARD fail TASKi2"/>
    </sheetNames>
    <sheetDataSet>
      <sheetData sheetId="0">
        <row r="1">
          <cell r="C1" t="str">
            <v>Peviously treated with anti-TNF</v>
          </cell>
        </row>
        <row r="3">
          <cell r="C3" t="str">
            <v>Response Rates at 3 months</v>
          </cell>
          <cell r="D3" t="str">
            <v>100mg bid</v>
          </cell>
          <cell r="E3" t="str">
            <v>n</v>
          </cell>
          <cell r="F3" t="str">
            <v>ACR 20</v>
          </cell>
          <cell r="H3" t="str">
            <v>ACR50</v>
          </cell>
          <cell r="J3" t="str">
            <v>ACR70</v>
          </cell>
        </row>
        <row r="4">
          <cell r="D4" t="str">
            <v>n= 146</v>
          </cell>
          <cell r="E4" t="str">
            <v>n= 73</v>
          </cell>
          <cell r="F4" t="str">
            <v>12wk</v>
          </cell>
          <cell r="G4" t="str">
            <v>24wk</v>
          </cell>
          <cell r="H4" t="str">
            <v>12wk</v>
          </cell>
          <cell r="I4" t="str">
            <v>24wk</v>
          </cell>
          <cell r="J4" t="str">
            <v>12wk</v>
          </cell>
          <cell r="K4" t="str">
            <v>24wk</v>
          </cell>
        </row>
        <row r="5">
          <cell r="C5" t="str">
            <v>R788</v>
          </cell>
          <cell r="D5" t="str">
            <v>100mg 2x daily +DMARD</v>
          </cell>
          <cell r="E5">
            <v>146</v>
          </cell>
          <cell r="F5">
            <v>0.38</v>
          </cell>
          <cell r="H5">
            <v>0.22</v>
          </cell>
          <cell r="J5">
            <v>0.09</v>
          </cell>
        </row>
        <row r="6">
          <cell r="C6" t="str">
            <v>ACR50</v>
          </cell>
          <cell r="D6" t="str">
            <v>Placebo + DMARD</v>
          </cell>
          <cell r="E6">
            <v>73</v>
          </cell>
          <cell r="F6">
            <v>0.37</v>
          </cell>
          <cell r="H6">
            <v>0.12</v>
          </cell>
          <cell r="J6">
            <v>0.06</v>
          </cell>
        </row>
        <row r="7">
          <cell r="C7" t="str">
            <v>Simponi</v>
          </cell>
          <cell r="D7" t="str">
            <v>50mg 1x every 4 weeks + DMARD</v>
          </cell>
          <cell r="E7">
            <v>0.06</v>
          </cell>
          <cell r="F7" t="str">
            <v>35%a</v>
          </cell>
          <cell r="H7" t="str">
            <v>16%a</v>
          </cell>
        </row>
        <row r="8">
          <cell r="C8" t="str">
            <v>DAS28&lt;2.6</v>
          </cell>
          <cell r="D8" t="str">
            <v>100mg 1x every 4 weeks + DMARD</v>
          </cell>
          <cell r="E8">
            <v>0.1</v>
          </cell>
          <cell r="F8" t="str">
            <v>38%a</v>
          </cell>
          <cell r="H8" t="str">
            <v>20%a</v>
          </cell>
          <cell r="M8" t="str">
            <v>PIII</v>
          </cell>
        </row>
        <row r="9">
          <cell r="C9" t="str">
            <v>Placebo Adjusted</v>
          </cell>
          <cell r="D9" t="str">
            <v>Placebo + DMARD</v>
          </cell>
          <cell r="F9" t="str">
            <v>18%a</v>
          </cell>
          <cell r="H9" t="str">
            <v>7%a</v>
          </cell>
        </row>
        <row r="10">
          <cell r="C10" t="str">
            <v>Actemra</v>
          </cell>
          <cell r="D10" t="str">
            <v>8mg/kg 1x every 4 weeks + DMARD</v>
          </cell>
          <cell r="E10">
            <v>803</v>
          </cell>
          <cell r="G10">
            <v>0.60799999999999998</v>
          </cell>
          <cell r="I10">
            <v>0.376</v>
          </cell>
          <cell r="K10">
            <v>0.20499999999999999</v>
          </cell>
          <cell r="L10" t="str">
            <v>x</v>
          </cell>
          <cell r="M10" t="str">
            <v>PIII</v>
          </cell>
        </row>
        <row r="11">
          <cell r="C11" t="str">
            <v>ACR50</v>
          </cell>
          <cell r="D11" t="str">
            <v>Placebo + DMARD</v>
          </cell>
          <cell r="E11">
            <v>413</v>
          </cell>
          <cell r="G11">
            <v>0.245</v>
          </cell>
          <cell r="I11">
            <v>0.09</v>
          </cell>
          <cell r="K11">
            <v>2.9000000000000001E-2</v>
          </cell>
          <cell r="L11" t="str">
            <v>x</v>
          </cell>
        </row>
        <row r="12">
          <cell r="C12" t="str">
            <v>Orencia</v>
          </cell>
          <cell r="D12" t="str">
            <v>10mg/kg 1x every 4 weeks + DMARD</v>
          </cell>
          <cell r="E12">
            <v>258</v>
          </cell>
          <cell r="G12">
            <v>0.504</v>
          </cell>
          <cell r="I12">
            <v>0.20300000000000001</v>
          </cell>
          <cell r="K12">
            <v>0.10199999999999999</v>
          </cell>
          <cell r="L12" t="str">
            <v>x</v>
          </cell>
          <cell r="M12" t="str">
            <v>PIII</v>
          </cell>
        </row>
        <row r="13">
          <cell r="C13" t="str">
            <v>DAS28&lt;2.6</v>
          </cell>
          <cell r="D13" t="str">
            <v>Placebo + DMARD</v>
          </cell>
          <cell r="E13">
            <v>133</v>
          </cell>
          <cell r="G13">
            <v>0.19500000000000001</v>
          </cell>
          <cell r="I13">
            <v>3.7999999999999999E-2</v>
          </cell>
          <cell r="K13">
            <v>1.4999999999999999E-2</v>
          </cell>
          <cell r="L13" t="str">
            <v>x</v>
          </cell>
        </row>
        <row r="14">
          <cell r="C14" t="str">
            <v>Rituxan</v>
          </cell>
          <cell r="D14" t="str">
            <v>1000mg +MTX</v>
          </cell>
          <cell r="E14">
            <v>308</v>
          </cell>
          <cell r="G14">
            <v>0.51</v>
          </cell>
          <cell r="I14">
            <v>0.27</v>
          </cell>
          <cell r="K14">
            <v>0.12</v>
          </cell>
          <cell r="L14" t="str">
            <v>x</v>
          </cell>
          <cell r="M14" t="str">
            <v>PIII</v>
          </cell>
        </row>
        <row r="15">
          <cell r="D15" t="str">
            <v>Placebo + MTX</v>
          </cell>
          <cell r="E15">
            <v>209</v>
          </cell>
          <cell r="G15">
            <v>0.18</v>
          </cell>
          <cell r="I15">
            <v>0.05</v>
          </cell>
          <cell r="K15">
            <v>0.01</v>
          </cell>
          <cell r="L15" t="str">
            <v>x</v>
          </cell>
        </row>
        <row r="16">
          <cell r="C16" t="str">
            <v>Note: a- 14 weeks; All data from Phase III trials</v>
          </cell>
          <cell r="G16" t="str">
            <v>Adverse Events</v>
          </cell>
          <cell r="H16" t="str">
            <v>100mg bid</v>
          </cell>
          <cell r="I16" t="str">
            <v>Placebo</v>
          </cell>
        </row>
        <row r="17">
          <cell r="H17" t="str">
            <v>n= 146</v>
          </cell>
          <cell r="I17" t="str">
            <v>n= 73</v>
          </cell>
        </row>
        <row r="18">
          <cell r="G18" t="str">
            <v>Diarrhea</v>
          </cell>
          <cell r="H18">
            <v>0.12</v>
          </cell>
          <cell r="I18">
            <v>7.0000000000000007E-2</v>
          </cell>
          <cell r="M18" t="str">
            <v>Placobo Adjusted</v>
          </cell>
        </row>
        <row r="19">
          <cell r="G19" t="str">
            <v>Hypertension</v>
          </cell>
          <cell r="H19">
            <v>0.13</v>
          </cell>
          <cell r="I19">
            <v>0.04</v>
          </cell>
          <cell r="J19" t="str">
            <v>xxxx</v>
          </cell>
          <cell r="O19" t="str">
            <v>n</v>
          </cell>
          <cell r="P19" t="str">
            <v>ACR 20</v>
          </cell>
          <cell r="R19" t="str">
            <v>ACR50</v>
          </cell>
          <cell r="T19" t="str">
            <v>ACR70</v>
          </cell>
        </row>
        <row r="20">
          <cell r="G20" t="str">
            <v>Infections</v>
          </cell>
          <cell r="H20">
            <v>0.23</v>
          </cell>
          <cell r="I20">
            <v>0.21</v>
          </cell>
          <cell r="J20" t="str">
            <v>xxxx</v>
          </cell>
          <cell r="P20" t="str">
            <v>12wk</v>
          </cell>
          <cell r="Q20" t="str">
            <v>24wk</v>
          </cell>
          <cell r="R20" t="str">
            <v>12wk</v>
          </cell>
          <cell r="S20" t="str">
            <v>24wk</v>
          </cell>
          <cell r="T20" t="str">
            <v>12wk</v>
          </cell>
          <cell r="U20" t="str">
            <v>24wk</v>
          </cell>
        </row>
        <row r="21">
          <cell r="G21" t="str">
            <v>Dyspepsia</v>
          </cell>
          <cell r="H21">
            <v>0.1</v>
          </cell>
          <cell r="I21">
            <v>0</v>
          </cell>
          <cell r="M21" t="str">
            <v>R788</v>
          </cell>
          <cell r="N21" t="str">
            <v>100mg 2x daily +DMARD</v>
          </cell>
          <cell r="O21">
            <v>146</v>
          </cell>
          <cell r="P21">
            <v>1.0000000000000009E-2</v>
          </cell>
          <cell r="R21">
            <v>0.1</v>
          </cell>
          <cell r="T21">
            <v>0.03</v>
          </cell>
        </row>
        <row r="22">
          <cell r="G22" t="str">
            <v>Abdominal Pain</v>
          </cell>
          <cell r="H22">
            <v>0.04</v>
          </cell>
          <cell r="I22">
            <v>0</v>
          </cell>
          <cell r="N22" t="str">
            <v>Placebo + DMARD</v>
          </cell>
          <cell r="O22">
            <v>73</v>
          </cell>
        </row>
        <row r="23">
          <cell r="G23" t="str">
            <v>Urinary Tract Infection</v>
          </cell>
          <cell r="H23">
            <v>0.14000000000000001</v>
          </cell>
          <cell r="I23">
            <v>0.06</v>
          </cell>
          <cell r="M23" t="str">
            <v>Simponi</v>
          </cell>
          <cell r="N23" t="str">
            <v>50mg 1x every 4 weeks + DMARD</v>
          </cell>
          <cell r="P23" t="str">
            <v>17%a</v>
          </cell>
          <cell r="R23" t="str">
            <v>9%a</v>
          </cell>
        </row>
        <row r="24">
          <cell r="G24" t="str">
            <v>Upper Respiratory Tract Infection</v>
          </cell>
          <cell r="H24">
            <v>0</v>
          </cell>
          <cell r="I24">
            <v>0.13</v>
          </cell>
          <cell r="N24" t="str">
            <v>100mg 1x every 4 weeks + DMARD</v>
          </cell>
          <cell r="P24" t="str">
            <v>20%a</v>
          </cell>
          <cell r="R24" t="str">
            <v>13%a</v>
          </cell>
        </row>
        <row r="25">
          <cell r="G25" t="str">
            <v>Headache</v>
          </cell>
          <cell r="H25">
            <v>0.02</v>
          </cell>
          <cell r="I25">
            <v>0.09</v>
          </cell>
          <cell r="N25" t="str">
            <v>Placebo + DMARD</v>
          </cell>
          <cell r="P25" t="str">
            <v>18%a</v>
          </cell>
          <cell r="R25" t="str">
            <v>7%a</v>
          </cell>
        </row>
        <row r="26">
          <cell r="G26" t="str">
            <v>Dizziness</v>
          </cell>
          <cell r="H26">
            <v>0.08</v>
          </cell>
          <cell r="I26">
            <v>0.02</v>
          </cell>
          <cell r="M26" t="str">
            <v>Actemra</v>
          </cell>
          <cell r="N26" t="str">
            <v>8mg/kg 1x every 4 weeks + DMARD</v>
          </cell>
          <cell r="O26">
            <v>803</v>
          </cell>
          <cell r="Q26">
            <v>0.36299999999999999</v>
          </cell>
          <cell r="S26">
            <v>0.28600000000000003</v>
          </cell>
          <cell r="U26">
            <v>0.17599999999999999</v>
          </cell>
        </row>
        <row r="27">
          <cell r="G27" t="str">
            <v>Neutropenia</v>
          </cell>
          <cell r="H27">
            <v>0.1</v>
          </cell>
          <cell r="I27">
            <v>0</v>
          </cell>
          <cell r="N27" t="str">
            <v>Placebo + DMARD</v>
          </cell>
          <cell r="O27">
            <v>413</v>
          </cell>
          <cell r="Q27">
            <v>0.245</v>
          </cell>
          <cell r="S27">
            <v>0.09</v>
          </cell>
          <cell r="U27">
            <v>2.9000000000000001E-2</v>
          </cell>
        </row>
        <row r="28">
          <cell r="G28" t="str">
            <v>Fatigue</v>
          </cell>
          <cell r="H28">
            <v>0.06</v>
          </cell>
          <cell r="I28">
            <v>0.02</v>
          </cell>
          <cell r="M28" t="str">
            <v>Orencia</v>
          </cell>
          <cell r="N28" t="str">
            <v>10mg/kg 1x every 4 weeks + DMARD</v>
          </cell>
          <cell r="O28">
            <v>258</v>
          </cell>
          <cell r="Q28">
            <v>0.309</v>
          </cell>
          <cell r="S28">
            <v>0.16500000000000001</v>
          </cell>
          <cell r="U28">
            <v>8.6999999999999994E-2</v>
          </cell>
        </row>
        <row r="29">
          <cell r="G29" t="str">
            <v>Edema</v>
          </cell>
          <cell r="H29">
            <v>0.02</v>
          </cell>
          <cell r="I29">
            <v>0.02</v>
          </cell>
          <cell r="N29" t="str">
            <v>Placebo + DMARD</v>
          </cell>
          <cell r="O29">
            <v>133</v>
          </cell>
          <cell r="Q29">
            <v>0.19500000000000001</v>
          </cell>
          <cell r="S29">
            <v>3.7999999999999999E-2</v>
          </cell>
          <cell r="U29">
            <v>1.4999999999999999E-2</v>
          </cell>
        </row>
        <row r="30">
          <cell r="G30" t="str">
            <v>Rash/Urticaria</v>
          </cell>
          <cell r="H30">
            <v>0.08</v>
          </cell>
          <cell r="I30">
            <v>0</v>
          </cell>
          <cell r="M30" t="str">
            <v>Rituxan</v>
          </cell>
          <cell r="N30" t="str">
            <v>1000mg +MTX</v>
          </cell>
          <cell r="O30">
            <v>308</v>
          </cell>
          <cell r="Q30">
            <v>0.33</v>
          </cell>
          <cell r="S30">
            <v>0.22000000000000003</v>
          </cell>
          <cell r="U30">
            <v>0.11</v>
          </cell>
        </row>
        <row r="31">
          <cell r="G31" t="str">
            <v>Cough</v>
          </cell>
          <cell r="H31">
            <v>0.04</v>
          </cell>
          <cell r="I31">
            <v>0.02</v>
          </cell>
          <cell r="N31" t="str">
            <v>Placebo + MTX</v>
          </cell>
          <cell r="O31">
            <v>209</v>
          </cell>
          <cell r="Q31">
            <v>0.18</v>
          </cell>
          <cell r="S31">
            <v>0.05</v>
          </cell>
          <cell r="U31">
            <v>0.01</v>
          </cell>
        </row>
        <row r="32">
          <cell r="G32" t="str">
            <v>Hypertension</v>
          </cell>
          <cell r="H32">
            <v>0.14000000000000001</v>
          </cell>
          <cell r="I32">
            <v>0.05</v>
          </cell>
          <cell r="J32" t="str">
            <v>xxxx</v>
          </cell>
          <cell r="M32" t="str">
            <v>Note: a- 14 weeks; All data from Phase III trials</v>
          </cell>
        </row>
        <row r="33">
          <cell r="G33" t="str">
            <v>Increased ALT</v>
          </cell>
          <cell r="H33">
            <v>0.06</v>
          </cell>
          <cell r="I33">
            <v>0.04</v>
          </cell>
        </row>
        <row r="34">
          <cell r="G34" t="str">
            <v>Increased Alkaline Phosphatase</v>
          </cell>
          <cell r="H34">
            <v>0.04</v>
          </cell>
          <cell r="I34">
            <v>0</v>
          </cell>
          <cell r="S34">
            <v>4.3999999999999984E-2</v>
          </cell>
          <cell r="U34">
            <v>2.4000000000000021E-2</v>
          </cell>
        </row>
        <row r="35">
          <cell r="G35" t="str">
            <v>Anemia</v>
          </cell>
          <cell r="H35">
            <v>0</v>
          </cell>
          <cell r="I35">
            <v>0</v>
          </cell>
          <cell r="S35">
            <v>6.5000000000000002E-2</v>
          </cell>
          <cell r="U35">
            <v>4.300000000000001E-2</v>
          </cell>
        </row>
        <row r="36">
          <cell r="G36">
            <v>-1.8000000000000016E-2</v>
          </cell>
          <cell r="I36">
            <v>6.4000000000000001E-2</v>
          </cell>
          <cell r="K36">
            <v>-8.4999999999999992E-2</v>
          </cell>
          <cell r="S36">
            <v>3.999999999999998E-2</v>
          </cell>
          <cell r="U36">
            <v>-2.0000000000000004E-2</v>
          </cell>
        </row>
        <row r="39">
          <cell r="G39">
            <v>0.17600000000000005</v>
          </cell>
          <cell r="H39" t="str">
            <v>100mg bid</v>
          </cell>
          <cell r="I39">
            <v>0.19700000000000001</v>
          </cell>
          <cell r="J39" t="str">
            <v>p value</v>
          </cell>
          <cell r="K39">
            <v>9.8000000000000018E-2</v>
          </cell>
        </row>
        <row r="40">
          <cell r="H40" t="str">
            <v>n= 146</v>
          </cell>
          <cell r="I40" t="str">
            <v>n= 73</v>
          </cell>
        </row>
        <row r="41">
          <cell r="G41">
            <v>4.0000000000000036E-2</v>
          </cell>
          <cell r="H41">
            <v>-0.52</v>
          </cell>
          <cell r="I41">
            <v>-1.0000000000000009E-2</v>
          </cell>
          <cell r="J41">
            <v>3.7999999999999999E-2</v>
          </cell>
          <cell r="K41">
            <v>-0.03</v>
          </cell>
        </row>
        <row r="42">
          <cell r="G42" t="str">
            <v>Osteitis Score</v>
          </cell>
          <cell r="H42">
            <v>-0.19</v>
          </cell>
          <cell r="I42">
            <v>1.17</v>
          </cell>
          <cell r="J42">
            <v>5.8000000000000003E-2</v>
          </cell>
          <cell r="W42" t="str">
            <v>Mean Blood Pressure (Systolic/Diastolic)</v>
          </cell>
          <cell r="X42" t="str">
            <v>Placebo</v>
          </cell>
          <cell r="Y42" t="str">
            <v>100 mg bid</v>
          </cell>
        </row>
        <row r="43">
          <cell r="G43" t="str">
            <v>Erosion Score</v>
          </cell>
          <cell r="H43">
            <v>0.78</v>
          </cell>
          <cell r="I43">
            <v>0.94</v>
          </cell>
          <cell r="J43">
            <v>0.62</v>
          </cell>
          <cell r="X43" t="str">
            <v>mmHg</v>
          </cell>
          <cell r="Y43" t="str">
            <v>mmHg</v>
          </cell>
        </row>
        <row r="44">
          <cell r="W44" t="str">
            <v>Baseline</v>
          </cell>
          <cell r="X44" t="str">
            <v>128/78</v>
          </cell>
          <cell r="Y44" t="str">
            <v>125/77</v>
          </cell>
        </row>
        <row r="45">
          <cell r="W45" t="str">
            <v>At Month 3</v>
          </cell>
          <cell r="X45" t="str">
            <v>126/77</v>
          </cell>
          <cell r="Y45" t="str">
            <v>129/81</v>
          </cell>
        </row>
        <row r="46">
          <cell r="W46" t="str">
            <v>Change from Baseline to Month 3 (LOCF)</v>
          </cell>
          <cell r="X46" t="str">
            <v xml:space="preserve"> -2.1/-0.5</v>
          </cell>
          <cell r="Y46" t="str">
            <v xml:space="preserve"> 3.6/3.2</v>
          </cell>
        </row>
        <row r="47">
          <cell r="E47" t="str">
            <v>n</v>
          </cell>
          <cell r="F47" t="str">
            <v>ACR 20</v>
          </cell>
          <cell r="H47" t="str">
            <v>ACR50</v>
          </cell>
          <cell r="J47" t="str">
            <v>ACR70</v>
          </cell>
          <cell r="W47" t="str">
            <v>% of Patients who Had BP Meds Adjusted / Initiated</v>
          </cell>
          <cell r="X47">
            <v>0.08</v>
          </cell>
          <cell r="Y47">
            <v>0.17</v>
          </cell>
        </row>
        <row r="48">
          <cell r="F48" t="str">
            <v>12wk</v>
          </cell>
          <cell r="G48" t="str">
            <v>24wk</v>
          </cell>
          <cell r="H48" t="str">
            <v>12wk</v>
          </cell>
          <cell r="I48" t="str">
            <v>24wk</v>
          </cell>
          <cell r="J48" t="str">
            <v>12wk</v>
          </cell>
          <cell r="K48" t="str">
            <v>24wk</v>
          </cell>
        </row>
        <row r="49">
          <cell r="C49" t="str">
            <v>R788</v>
          </cell>
          <cell r="D49" t="str">
            <v>100mg 2x daily +DMARD</v>
          </cell>
          <cell r="E49">
            <v>146</v>
          </cell>
          <cell r="F49">
            <v>1.0000000000000009E-2</v>
          </cell>
          <cell r="H49">
            <v>0.1</v>
          </cell>
          <cell r="J49">
            <v>0.03</v>
          </cell>
        </row>
        <row r="50">
          <cell r="D50" t="str">
            <v>Placebo + DMARD</v>
          </cell>
          <cell r="E50">
            <v>73</v>
          </cell>
          <cell r="F50">
            <v>0.37</v>
          </cell>
          <cell r="H50">
            <v>0.12</v>
          </cell>
          <cell r="J50">
            <v>0.06</v>
          </cell>
          <cell r="AB50" t="str">
            <v>Treatment Emergent Adverse Events</v>
          </cell>
          <cell r="AC50" t="str">
            <v>100mg</v>
          </cell>
          <cell r="AD50" t="str">
            <v>Placebo</v>
          </cell>
        </row>
        <row r="51">
          <cell r="C51" t="str">
            <v>Simponi</v>
          </cell>
          <cell r="D51" t="str">
            <v>50mg 1x every 4 weeks + DMARD</v>
          </cell>
          <cell r="F51">
            <v>0.16999999999999998</v>
          </cell>
          <cell r="H51" t="str">
            <v>16%a</v>
          </cell>
          <cell r="AC51" t="str">
            <v>n=146</v>
          </cell>
          <cell r="AD51" t="str">
            <v>n=73</v>
          </cell>
        </row>
        <row r="52">
          <cell r="D52" t="str">
            <v>100mg 1x every 4 weeks + DMARD</v>
          </cell>
          <cell r="F52">
            <v>0.2</v>
          </cell>
          <cell r="H52" t="str">
            <v>20%a</v>
          </cell>
          <cell r="AB52" t="str">
            <v>Diarrhea</v>
          </cell>
          <cell r="AC52">
            <v>0.12</v>
          </cell>
          <cell r="AD52">
            <v>7.0000000000000007E-2</v>
          </cell>
        </row>
        <row r="53">
          <cell r="D53" t="str">
            <v>Placebo + DMARD</v>
          </cell>
          <cell r="F53">
            <v>0.18</v>
          </cell>
          <cell r="H53" t="str">
            <v>7%a</v>
          </cell>
          <cell r="AB53" t="str">
            <v>Hypertension</v>
          </cell>
          <cell r="AC53">
            <v>0.13</v>
          </cell>
          <cell r="AD53">
            <v>0.04</v>
          </cell>
        </row>
        <row r="54">
          <cell r="C54" t="str">
            <v>Actemra</v>
          </cell>
          <cell r="D54" t="str">
            <v>8mg/kg 1x every 4 weeks + DMARD</v>
          </cell>
          <cell r="E54">
            <v>803</v>
          </cell>
          <cell r="G54">
            <v>0.60799999999999998</v>
          </cell>
          <cell r="I54">
            <v>0.376</v>
          </cell>
          <cell r="K54">
            <v>0.20499999999999999</v>
          </cell>
          <cell r="AB54" t="str">
            <v>Urinary Tract Infection</v>
          </cell>
          <cell r="AC54">
            <v>0.03</v>
          </cell>
          <cell r="AD54">
            <v>2.7E-2</v>
          </cell>
        </row>
        <row r="55">
          <cell r="D55" t="str">
            <v>Placebo + DMARD</v>
          </cell>
          <cell r="E55">
            <v>413</v>
          </cell>
          <cell r="G55">
            <v>0.245</v>
          </cell>
          <cell r="I55">
            <v>0.09</v>
          </cell>
          <cell r="K55">
            <v>2.9000000000000001E-2</v>
          </cell>
          <cell r="AB55" t="str">
            <v>Upper Respiratory Tract Infection</v>
          </cell>
          <cell r="AC55">
            <v>0.08</v>
          </cell>
          <cell r="AD55">
            <v>5.5E-2</v>
          </cell>
        </row>
        <row r="56">
          <cell r="C56" t="str">
            <v>Orencia</v>
          </cell>
          <cell r="D56" t="str">
            <v>10mg/kg 1x every 4 weeks + DMARD</v>
          </cell>
          <cell r="E56">
            <v>258</v>
          </cell>
          <cell r="G56">
            <v>0.504</v>
          </cell>
          <cell r="I56">
            <v>0.20300000000000001</v>
          </cell>
          <cell r="K56">
            <v>0.10199999999999999</v>
          </cell>
          <cell r="AB56" t="str">
            <v>Nausea</v>
          </cell>
          <cell r="AC56">
            <v>0.09</v>
          </cell>
          <cell r="AD56">
            <v>0.03</v>
          </cell>
        </row>
        <row r="57">
          <cell r="D57" t="str">
            <v>Placebo + DMARD</v>
          </cell>
          <cell r="E57">
            <v>133</v>
          </cell>
          <cell r="G57">
            <v>0.19500000000000001</v>
          </cell>
          <cell r="I57">
            <v>3.7999999999999999E-2</v>
          </cell>
          <cell r="K57">
            <v>1.4999999999999999E-2</v>
          </cell>
          <cell r="AB57" t="str">
            <v>Abdominal Pain</v>
          </cell>
          <cell r="AC57">
            <v>3.4000000000000002E-2</v>
          </cell>
          <cell r="AD57">
            <v>0</v>
          </cell>
        </row>
        <row r="58">
          <cell r="C58" t="str">
            <v>Rituxan</v>
          </cell>
          <cell r="D58" t="str">
            <v>1000mg +MTX</v>
          </cell>
          <cell r="E58">
            <v>308</v>
          </cell>
          <cell r="G58">
            <v>0.51</v>
          </cell>
          <cell r="I58">
            <v>0.27</v>
          </cell>
          <cell r="K58">
            <v>0.12</v>
          </cell>
          <cell r="AB58" t="str">
            <v>Abdominal Pain Upper</v>
          </cell>
          <cell r="AC58">
            <v>0.06</v>
          </cell>
          <cell r="AD58">
            <v>0.01</v>
          </cell>
        </row>
        <row r="59">
          <cell r="D59" t="str">
            <v>Placebo + MTX</v>
          </cell>
          <cell r="E59">
            <v>209</v>
          </cell>
          <cell r="G59">
            <v>0.18</v>
          </cell>
          <cell r="I59">
            <v>0.05</v>
          </cell>
          <cell r="K59">
            <v>0.01</v>
          </cell>
          <cell r="AB59" t="str">
            <v>Transaminases Increased</v>
          </cell>
          <cell r="AC59">
            <v>0.06</v>
          </cell>
          <cell r="AD59">
            <v>0</v>
          </cell>
        </row>
        <row r="60">
          <cell r="AB60" t="str">
            <v>Blood Pressure Increased</v>
          </cell>
          <cell r="AC60">
            <v>0.01</v>
          </cell>
          <cell r="AD60">
            <v>0.01</v>
          </cell>
        </row>
        <row r="61">
          <cell r="AB61" t="str">
            <v>Headache</v>
          </cell>
          <cell r="AC61">
            <v>0.1</v>
          </cell>
          <cell r="AD61">
            <v>0.03</v>
          </cell>
        </row>
        <row r="62">
          <cell r="AB62" t="str">
            <v>Dizziness</v>
          </cell>
          <cell r="AC62">
            <v>0.03</v>
          </cell>
          <cell r="AD62">
            <v>0</v>
          </cell>
        </row>
        <row r="63">
          <cell r="AB63" t="str">
            <v>Dyslipdaemia</v>
          </cell>
          <cell r="AC63">
            <v>0.04</v>
          </cell>
          <cell r="AD63">
            <v>0.03</v>
          </cell>
        </row>
        <row r="64">
          <cell r="AB64" t="str">
            <v>Neutropenia</v>
          </cell>
          <cell r="AC64">
            <v>0.06</v>
          </cell>
          <cell r="AD64">
            <v>0</v>
          </cell>
        </row>
        <row r="65">
          <cell r="AB65" t="str">
            <v>Back Pain</v>
          </cell>
          <cell r="AC65">
            <v>0.03</v>
          </cell>
          <cell r="AD65">
            <v>0.03</v>
          </cell>
        </row>
        <row r="66">
          <cell r="AB66" t="str">
            <v>Anemia</v>
          </cell>
          <cell r="AC66">
            <v>0.03</v>
          </cell>
          <cell r="AD66">
            <v>0.03</v>
          </cell>
        </row>
        <row r="71">
          <cell r="AF71" t="str">
            <v>Dose Reduction Table</v>
          </cell>
          <cell r="AG71" t="str">
            <v>100mg</v>
          </cell>
          <cell r="AH71" t="str">
            <v>Placebo</v>
          </cell>
        </row>
        <row r="72">
          <cell r="AG72" t="str">
            <v>n=146</v>
          </cell>
          <cell r="AH72" t="str">
            <v>n=73</v>
          </cell>
        </row>
        <row r="73">
          <cell r="AF73" t="str">
            <v>% Had a Dose Reduction</v>
          </cell>
          <cell r="AG73">
            <v>0.14000000000000001</v>
          </cell>
          <cell r="AH73">
            <v>0.03</v>
          </cell>
        </row>
        <row r="74">
          <cell r="AF74" t="str">
            <v>Neutropenia (ANC&lt;1500)</v>
          </cell>
          <cell r="AG74">
            <v>0.02</v>
          </cell>
          <cell r="AH74">
            <v>0</v>
          </cell>
        </row>
        <row r="75">
          <cell r="AF75" t="str">
            <v>Diarrhea, nausea, vomiting, dizziness</v>
          </cell>
          <cell r="AG75">
            <v>0.05</v>
          </cell>
          <cell r="AH75">
            <v>0.01</v>
          </cell>
        </row>
        <row r="76">
          <cell r="AF76" t="str">
            <v>Increase in BP</v>
          </cell>
          <cell r="AG76">
            <v>0.05</v>
          </cell>
          <cell r="AH76">
            <v>0.01</v>
          </cell>
        </row>
        <row r="77">
          <cell r="AF77" t="str">
            <v>ALT or Alkphos Elevation</v>
          </cell>
          <cell r="AG77">
            <v>0.03</v>
          </cell>
          <cell r="AH77">
            <v>0</v>
          </cell>
        </row>
      </sheetData>
      <sheetData sheetId="1">
        <row r="1">
          <cell r="C1" t="str">
            <v>Peviously treated with anti-TNF</v>
          </cell>
        </row>
        <row r="3">
          <cell r="E3" t="str">
            <v>n</v>
          </cell>
          <cell r="F3" t="str">
            <v>ACR 20</v>
          </cell>
          <cell r="H3" t="str">
            <v>ACR50</v>
          </cell>
          <cell r="J3" t="str">
            <v>ACR70</v>
          </cell>
        </row>
        <row r="4">
          <cell r="C4" t="str">
            <v>Enbrel</v>
          </cell>
          <cell r="D4" t="str">
            <v xml:space="preserve">Serious infections (Black Box Warning), Injection site reactions, neurologic events, pancytopenia, malignancies, Hepatits B virus reactivation </v>
          </cell>
          <cell r="F4" t="str">
            <v>12wk</v>
          </cell>
          <cell r="G4" t="str">
            <v>24wk</v>
          </cell>
          <cell r="H4" t="str">
            <v>12wk</v>
          </cell>
          <cell r="I4" t="str">
            <v>24wk</v>
          </cell>
          <cell r="J4" t="str">
            <v>12wk</v>
          </cell>
          <cell r="K4" t="str">
            <v>24wk</v>
          </cell>
        </row>
        <row r="5">
          <cell r="C5" t="str">
            <v>Remicade</v>
          </cell>
          <cell r="D5" t="str">
            <v>Serious infections and Hepatosplenic T-cell lymphomas (Black Box Warning), hypersensitivity, Hepatitis B virus reactivation, hepatotoxicity, pancytopenia, neurologic events, malignancies, heart failure</v>
          </cell>
          <cell r="E5">
            <v>146</v>
          </cell>
          <cell r="F5">
            <v>0.38</v>
          </cell>
          <cell r="H5">
            <v>0.22</v>
          </cell>
          <cell r="J5">
            <v>0.09</v>
          </cell>
        </row>
        <row r="6">
          <cell r="C6" t="str">
            <v>Humira</v>
          </cell>
          <cell r="D6" t="str">
            <v>Serious infections (Black Box Warning), anaphylaxis, pancytopenia, malignancies, Hepatitis B virus reactivation, neurologic events, heart failure, lupus like syndrome</v>
          </cell>
          <cell r="E6">
            <v>73</v>
          </cell>
          <cell r="F6">
            <v>0.37</v>
          </cell>
          <cell r="H6">
            <v>0.12</v>
          </cell>
          <cell r="J6">
            <v>0.06</v>
          </cell>
        </row>
        <row r="7">
          <cell r="C7" t="str">
            <v>Simponi</v>
          </cell>
          <cell r="D7" t="str">
            <v>Serious infections (Black Box Warning), malignancies, Hepatitis B virus reactivation, neurologic events, heart failure</v>
          </cell>
          <cell r="F7" t="str">
            <v>35%a</v>
          </cell>
          <cell r="H7" t="str">
            <v>16%a</v>
          </cell>
        </row>
        <row r="8">
          <cell r="C8" t="str">
            <v>Cimzia</v>
          </cell>
          <cell r="D8" t="str">
            <v>Serious infections (Black Box Warning), anaphylaxis malignancies, Hepatitis B virus reactivation, neurologic events, heart failure, pancytopenia, lupus like syndrome</v>
          </cell>
          <cell r="F8" t="str">
            <v>38%a</v>
          </cell>
          <cell r="H8" t="str">
            <v>20%a</v>
          </cell>
          <cell r="M8" t="str">
            <v>PIII</v>
          </cell>
        </row>
        <row r="9">
          <cell r="C9" t="str">
            <v>Orencia</v>
          </cell>
          <cell r="D9" t="str">
            <v>Infections, anaphylaxis</v>
          </cell>
          <cell r="F9" t="str">
            <v>18%a</v>
          </cell>
          <cell r="H9" t="str">
            <v>7%a</v>
          </cell>
        </row>
        <row r="10">
          <cell r="C10" t="str">
            <v xml:space="preserve">Rituxan </v>
          </cell>
          <cell r="D10" t="str">
            <v>Fatal infusion reactions, tumor lysis syndrome, severe mucocutaneous reactions and progressive multifocal leukoencephalopathy (Black Box Warning), Hepatitis B virus reactivation, Cardiac arrhythmias, bowel obstruction and perforation</v>
          </cell>
          <cell r="E10">
            <v>803</v>
          </cell>
          <cell r="G10">
            <v>0.60799999999999998</v>
          </cell>
          <cell r="I10">
            <v>0.376</v>
          </cell>
          <cell r="K10">
            <v>0.20499999999999999</v>
          </cell>
          <cell r="L10" t="str">
            <v>x</v>
          </cell>
          <cell r="M10" t="str">
            <v>PIII</v>
          </cell>
        </row>
        <row r="11">
          <cell r="C11" t="str">
            <v>Actemra</v>
          </cell>
          <cell r="D11" t="str">
            <v>Serious Infections, bowel perforation, malignancies, demylinating events, hepatotoxicity, hypercholesterolemia</v>
          </cell>
          <cell r="E11">
            <v>413</v>
          </cell>
          <cell r="G11">
            <v>0.245</v>
          </cell>
          <cell r="I11">
            <v>0.09</v>
          </cell>
          <cell r="K11">
            <v>2.9000000000000001E-2</v>
          </cell>
          <cell r="L11" t="str">
            <v>x</v>
          </cell>
        </row>
        <row r="12">
          <cell r="C12" t="str">
            <v>Orencia</v>
          </cell>
          <cell r="D12" t="str">
            <v>10mg/kg 1x every 4 weeks + DMARD</v>
          </cell>
          <cell r="E12">
            <v>258</v>
          </cell>
          <cell r="G12">
            <v>0.504</v>
          </cell>
          <cell r="I12">
            <v>0.20300000000000001</v>
          </cell>
          <cell r="K12">
            <v>0.10199999999999999</v>
          </cell>
          <cell r="L12" t="str">
            <v>x</v>
          </cell>
          <cell r="M12" t="str">
            <v>PIII</v>
          </cell>
        </row>
        <row r="13">
          <cell r="D13" t="str">
            <v>Placebo + DMARD</v>
          </cell>
          <cell r="E13">
            <v>133</v>
          </cell>
          <cell r="G13">
            <v>0.19500000000000001</v>
          </cell>
          <cell r="I13">
            <v>3.7999999999999999E-2</v>
          </cell>
          <cell r="K13">
            <v>1.4999999999999999E-2</v>
          </cell>
          <cell r="L13" t="str">
            <v>x</v>
          </cell>
        </row>
        <row r="14">
          <cell r="C14" t="str">
            <v>Rituxan</v>
          </cell>
          <cell r="D14" t="str">
            <v>1000mg +MTX</v>
          </cell>
          <cell r="E14">
            <v>308</v>
          </cell>
          <cell r="G14">
            <v>0.51</v>
          </cell>
          <cell r="I14">
            <v>0.27</v>
          </cell>
          <cell r="K14">
            <v>0.12</v>
          </cell>
          <cell r="L14" t="str">
            <v>x</v>
          </cell>
          <cell r="M14" t="str">
            <v>PIII</v>
          </cell>
        </row>
        <row r="15">
          <cell r="D15" t="str">
            <v>Placebo + MTX</v>
          </cell>
          <cell r="E15">
            <v>209</v>
          </cell>
          <cell r="G15">
            <v>0.18</v>
          </cell>
          <cell r="I15">
            <v>0.05</v>
          </cell>
          <cell r="K15">
            <v>0.01</v>
          </cell>
          <cell r="L15" t="str">
            <v>x</v>
          </cell>
        </row>
        <row r="16">
          <cell r="C16" t="str">
            <v>Note: a- 14 weeks; All data from Phase III trials</v>
          </cell>
        </row>
        <row r="18">
          <cell r="M18" t="str">
            <v>Placobo Adjusted</v>
          </cell>
        </row>
        <row r="19">
          <cell r="O19" t="str">
            <v>n</v>
          </cell>
          <cell r="P19" t="str">
            <v>ACR 20</v>
          </cell>
          <cell r="R19" t="str">
            <v>ACR50</v>
          </cell>
          <cell r="T19" t="str">
            <v>ACR70</v>
          </cell>
        </row>
        <row r="20">
          <cell r="P20" t="str">
            <v>12wk</v>
          </cell>
          <cell r="Q20" t="str">
            <v>24wk</v>
          </cell>
          <cell r="R20" t="str">
            <v>12wk</v>
          </cell>
          <cell r="S20" t="str">
            <v>24wk</v>
          </cell>
          <cell r="T20" t="str">
            <v>12wk</v>
          </cell>
          <cell r="U20" t="str">
            <v>24wk</v>
          </cell>
        </row>
        <row r="21">
          <cell r="M21" t="str">
            <v>R788</v>
          </cell>
          <cell r="N21" t="str">
            <v>100mg 2x daily +DMARD</v>
          </cell>
          <cell r="O21">
            <v>146</v>
          </cell>
          <cell r="P21">
            <v>1.0000000000000009E-2</v>
          </cell>
          <cell r="R21">
            <v>0.1</v>
          </cell>
          <cell r="T21">
            <v>0.03</v>
          </cell>
        </row>
        <row r="22">
          <cell r="N22" t="str">
            <v>Placebo + DMARD</v>
          </cell>
          <cell r="O22">
            <v>73</v>
          </cell>
        </row>
        <row r="23">
          <cell r="M23" t="str">
            <v>Simponi</v>
          </cell>
          <cell r="N23" t="str">
            <v>50mg 1x every 4 weeks + DMARD</v>
          </cell>
          <cell r="P23" t="str">
            <v>17%a</v>
          </cell>
          <cell r="R23" t="str">
            <v>9%a</v>
          </cell>
        </row>
        <row r="24">
          <cell r="N24" t="str">
            <v>100mg 1x every 4 weeks + DMARD</v>
          </cell>
          <cell r="P24" t="str">
            <v>20%a</v>
          </cell>
          <cell r="R24" t="str">
            <v>13%a</v>
          </cell>
        </row>
        <row r="25">
          <cell r="N25" t="str">
            <v>Placebo + DMARD</v>
          </cell>
          <cell r="P25" t="str">
            <v>18%a</v>
          </cell>
          <cell r="R25" t="str">
            <v>7%a</v>
          </cell>
        </row>
        <row r="26">
          <cell r="M26" t="str">
            <v>Actemra</v>
          </cell>
          <cell r="N26" t="str">
            <v>8mg/kg 1x every 4 weeks + DMARD</v>
          </cell>
          <cell r="O26">
            <v>803</v>
          </cell>
          <cell r="Q26">
            <v>0.36299999999999999</v>
          </cell>
          <cell r="S26">
            <v>0.28600000000000003</v>
          </cell>
          <cell r="U26">
            <v>0.17599999999999999</v>
          </cell>
        </row>
        <row r="27">
          <cell r="N27" t="str">
            <v>Placebo + DMARD</v>
          </cell>
          <cell r="O27">
            <v>413</v>
          </cell>
          <cell r="Q27">
            <v>0.245</v>
          </cell>
          <cell r="S27">
            <v>0.09</v>
          </cell>
          <cell r="U27">
            <v>2.9000000000000001E-2</v>
          </cell>
        </row>
        <row r="28">
          <cell r="M28" t="str">
            <v>Orencia</v>
          </cell>
          <cell r="N28" t="str">
            <v>10mg/kg 1x every 4 weeks + DMARD</v>
          </cell>
          <cell r="O28">
            <v>258</v>
          </cell>
          <cell r="Q28">
            <v>0.309</v>
          </cell>
          <cell r="S28">
            <v>0.16500000000000001</v>
          </cell>
          <cell r="U28">
            <v>8.6999999999999994E-2</v>
          </cell>
        </row>
        <row r="29">
          <cell r="N29" t="str">
            <v>Placebo + DMARD</v>
          </cell>
          <cell r="O29">
            <v>133</v>
          </cell>
          <cell r="Q29">
            <v>0.19500000000000001</v>
          </cell>
          <cell r="S29">
            <v>3.7999999999999999E-2</v>
          </cell>
          <cell r="U29">
            <v>1.4999999999999999E-2</v>
          </cell>
        </row>
        <row r="30">
          <cell r="M30" t="str">
            <v>Rituxan</v>
          </cell>
          <cell r="N30" t="str">
            <v>1000mg +MTX</v>
          </cell>
          <cell r="O30">
            <v>308</v>
          </cell>
          <cell r="Q30">
            <v>0.33</v>
          </cell>
          <cell r="S30">
            <v>0.22000000000000003</v>
          </cell>
          <cell r="U30">
            <v>0.11</v>
          </cell>
        </row>
        <row r="31">
          <cell r="N31" t="str">
            <v>Placebo + MTX</v>
          </cell>
          <cell r="O31">
            <v>209</v>
          </cell>
          <cell r="Q31">
            <v>0.18</v>
          </cell>
          <cell r="S31">
            <v>0.05</v>
          </cell>
          <cell r="U31">
            <v>0.01</v>
          </cell>
        </row>
        <row r="32">
          <cell r="M32" t="str">
            <v>Note: a- 14 weeks; All data from Phase III trials</v>
          </cell>
        </row>
        <row r="34">
          <cell r="S34">
            <v>4.3999999999999984E-2</v>
          </cell>
          <cell r="U34">
            <v>2.4000000000000021E-2</v>
          </cell>
        </row>
        <row r="35">
          <cell r="S35">
            <v>6.5000000000000002E-2</v>
          </cell>
          <cell r="U35">
            <v>4.300000000000001E-2</v>
          </cell>
        </row>
        <row r="36">
          <cell r="G36">
            <v>-1.8000000000000016E-2</v>
          </cell>
          <cell r="I36">
            <v>6.4000000000000001E-2</v>
          </cell>
          <cell r="K36">
            <v>-8.4999999999999992E-2</v>
          </cell>
          <cell r="S36">
            <v>3.999999999999998E-2</v>
          </cell>
          <cell r="U36">
            <v>-2.0000000000000004E-2</v>
          </cell>
        </row>
        <row r="39">
          <cell r="G39">
            <v>0.17600000000000005</v>
          </cell>
          <cell r="I39">
            <v>0.19700000000000001</v>
          </cell>
          <cell r="K39">
            <v>9.8000000000000018E-2</v>
          </cell>
        </row>
        <row r="41">
          <cell r="G41">
            <v>4.0000000000000036E-2</v>
          </cell>
          <cell r="I41">
            <v>-1.0000000000000009E-2</v>
          </cell>
          <cell r="K41">
            <v>-0.03</v>
          </cell>
        </row>
        <row r="42">
          <cell r="W42" t="str">
            <v>Mean Blood Pressure (Systolic/Diastolic)</v>
          </cell>
          <cell r="X42" t="str">
            <v>Placebo</v>
          </cell>
          <cell r="Y42" t="str">
            <v>100 mg bid</v>
          </cell>
        </row>
        <row r="43">
          <cell r="X43" t="str">
            <v>mmHg</v>
          </cell>
          <cell r="Y43" t="str">
            <v>mmHg</v>
          </cell>
        </row>
        <row r="44">
          <cell r="W44" t="str">
            <v>Baseline</v>
          </cell>
          <cell r="X44" t="str">
            <v>128/78</v>
          </cell>
          <cell r="Y44" t="str">
            <v>125/77</v>
          </cell>
        </row>
        <row r="45">
          <cell r="W45" t="str">
            <v>At Month 3</v>
          </cell>
          <cell r="X45" t="str">
            <v>126/77</v>
          </cell>
          <cell r="Y45" t="str">
            <v>129/81</v>
          </cell>
        </row>
        <row r="46">
          <cell r="W46" t="str">
            <v>Change from Baseline to Month 3 (LOCF)</v>
          </cell>
          <cell r="X46" t="str">
            <v xml:space="preserve"> -2.1/-0.5</v>
          </cell>
          <cell r="Y46" t="str">
            <v xml:space="preserve"> 3.6/3.2</v>
          </cell>
        </row>
        <row r="47">
          <cell r="E47" t="str">
            <v>n</v>
          </cell>
          <cell r="F47" t="str">
            <v>ACR 20</v>
          </cell>
          <cell r="H47" t="str">
            <v>ACR50</v>
          </cell>
          <cell r="J47" t="str">
            <v>ACR70</v>
          </cell>
          <cell r="W47" t="str">
            <v>% of Patients who Had BP Meds Adjusted / Initiated</v>
          </cell>
          <cell r="X47">
            <v>0.08</v>
          </cell>
          <cell r="Y47">
            <v>0.17</v>
          </cell>
        </row>
        <row r="48">
          <cell r="F48" t="str">
            <v>12wk</v>
          </cell>
          <cell r="G48" t="str">
            <v>24wk</v>
          </cell>
          <cell r="H48" t="str">
            <v>12wk</v>
          </cell>
          <cell r="I48" t="str">
            <v>24wk</v>
          </cell>
          <cell r="J48" t="str">
            <v>12wk</v>
          </cell>
          <cell r="K48" t="str">
            <v>24wk</v>
          </cell>
        </row>
        <row r="49">
          <cell r="C49" t="str">
            <v>R788</v>
          </cell>
          <cell r="D49" t="str">
            <v>100mg 2x daily +DMARD</v>
          </cell>
          <cell r="E49">
            <v>146</v>
          </cell>
          <cell r="F49">
            <v>1.0000000000000009E-2</v>
          </cell>
          <cell r="H49">
            <v>0.1</v>
          </cell>
          <cell r="J49">
            <v>0.03</v>
          </cell>
        </row>
        <row r="50">
          <cell r="D50" t="str">
            <v>Placebo + DMARD</v>
          </cell>
          <cell r="E50">
            <v>73</v>
          </cell>
          <cell r="F50">
            <v>0.37</v>
          </cell>
          <cell r="H50">
            <v>0.12</v>
          </cell>
          <cell r="J50">
            <v>0.06</v>
          </cell>
          <cell r="AB50" t="str">
            <v>Treatment Emergent Adverse Events</v>
          </cell>
          <cell r="AC50" t="str">
            <v>100mg</v>
          </cell>
          <cell r="AD50" t="str">
            <v>Placebo</v>
          </cell>
        </row>
        <row r="51">
          <cell r="C51" t="str">
            <v>Simponi</v>
          </cell>
          <cell r="D51" t="str">
            <v>50mg 1x every 4 weeks + DMARD</v>
          </cell>
          <cell r="F51">
            <v>0.16999999999999998</v>
          </cell>
          <cell r="H51" t="str">
            <v>16%a</v>
          </cell>
          <cell r="AC51" t="str">
            <v>n=146</v>
          </cell>
          <cell r="AD51" t="str">
            <v>n=73</v>
          </cell>
        </row>
        <row r="52">
          <cell r="D52" t="str">
            <v>100mg 1x every 4 weeks + DMARD</v>
          </cell>
          <cell r="F52">
            <v>0.2</v>
          </cell>
          <cell r="H52" t="str">
            <v>20%a</v>
          </cell>
          <cell r="AB52" t="str">
            <v>Diarrhea</v>
          </cell>
          <cell r="AC52">
            <v>0.12</v>
          </cell>
          <cell r="AD52">
            <v>7.0000000000000007E-2</v>
          </cell>
        </row>
        <row r="53">
          <cell r="D53" t="str">
            <v>Placebo + DMARD</v>
          </cell>
          <cell r="F53">
            <v>0.18</v>
          </cell>
          <cell r="H53" t="str">
            <v>7%a</v>
          </cell>
          <cell r="AB53" t="str">
            <v>Hypertension</v>
          </cell>
          <cell r="AC53">
            <v>0.13</v>
          </cell>
          <cell r="AD53">
            <v>0.04</v>
          </cell>
        </row>
        <row r="54">
          <cell r="C54" t="str">
            <v>Actemra</v>
          </cell>
          <cell r="D54" t="str">
            <v>8mg/kg 1x every 4 weeks + DMARD</v>
          </cell>
          <cell r="E54">
            <v>803</v>
          </cell>
          <cell r="G54">
            <v>0.60799999999999998</v>
          </cell>
          <cell r="I54">
            <v>0.376</v>
          </cell>
          <cell r="K54">
            <v>0.20499999999999999</v>
          </cell>
          <cell r="AB54" t="str">
            <v>Urinary Tract Infection</v>
          </cell>
          <cell r="AC54">
            <v>0.03</v>
          </cell>
          <cell r="AD54">
            <v>2.7E-2</v>
          </cell>
        </row>
        <row r="55">
          <cell r="D55" t="str">
            <v>Placebo + DMARD</v>
          </cell>
          <cell r="E55">
            <v>413</v>
          </cell>
          <cell r="G55">
            <v>0.245</v>
          </cell>
          <cell r="I55">
            <v>0.09</v>
          </cell>
          <cell r="K55">
            <v>2.9000000000000001E-2</v>
          </cell>
          <cell r="AB55" t="str">
            <v>Upper Respiratory Tract Infection</v>
          </cell>
          <cell r="AC55">
            <v>0.08</v>
          </cell>
          <cell r="AD55">
            <v>5.5E-2</v>
          </cell>
        </row>
        <row r="56">
          <cell r="C56" t="str">
            <v>Orencia</v>
          </cell>
          <cell r="D56" t="str">
            <v>10mg/kg 1x every 4 weeks + DMARD</v>
          </cell>
          <cell r="E56">
            <v>258</v>
          </cell>
          <cell r="G56">
            <v>0.504</v>
          </cell>
          <cell r="I56">
            <v>0.20300000000000001</v>
          </cell>
          <cell r="K56">
            <v>0.10199999999999999</v>
          </cell>
          <cell r="AB56" t="str">
            <v>Nausea</v>
          </cell>
          <cell r="AC56">
            <v>0.09</v>
          </cell>
          <cell r="AD56">
            <v>0.03</v>
          </cell>
        </row>
        <row r="57">
          <cell r="D57" t="str">
            <v>Placebo + DMARD</v>
          </cell>
          <cell r="E57">
            <v>133</v>
          </cell>
          <cell r="G57">
            <v>0.19500000000000001</v>
          </cell>
          <cell r="I57">
            <v>3.7999999999999999E-2</v>
          </cell>
          <cell r="K57">
            <v>1.4999999999999999E-2</v>
          </cell>
          <cell r="AB57" t="str">
            <v>Abdominal Pain</v>
          </cell>
          <cell r="AC57">
            <v>3.4000000000000002E-2</v>
          </cell>
          <cell r="AD57">
            <v>0</v>
          </cell>
        </row>
        <row r="58">
          <cell r="C58" t="str">
            <v>Rituxan</v>
          </cell>
          <cell r="D58" t="str">
            <v>1000mg +MTX</v>
          </cell>
          <cell r="E58">
            <v>308</v>
          </cell>
          <cell r="G58">
            <v>0.51</v>
          </cell>
          <cell r="I58">
            <v>0.27</v>
          </cell>
          <cell r="K58">
            <v>0.12</v>
          </cell>
          <cell r="AB58" t="str">
            <v>Abdominal Pain Upper</v>
          </cell>
          <cell r="AC58">
            <v>0.06</v>
          </cell>
          <cell r="AD58">
            <v>0.01</v>
          </cell>
        </row>
        <row r="59">
          <cell r="D59" t="str">
            <v>Placebo + MTX</v>
          </cell>
          <cell r="E59">
            <v>209</v>
          </cell>
          <cell r="G59">
            <v>0.18</v>
          </cell>
          <cell r="I59">
            <v>0.05</v>
          </cell>
          <cell r="K59">
            <v>0.01</v>
          </cell>
          <cell r="AB59" t="str">
            <v>Transaminases Increased</v>
          </cell>
          <cell r="AC59">
            <v>0.06</v>
          </cell>
          <cell r="AD59">
            <v>0</v>
          </cell>
        </row>
        <row r="60">
          <cell r="AB60" t="str">
            <v>Blood Pressure Increased</v>
          </cell>
          <cell r="AC60">
            <v>0.01</v>
          </cell>
          <cell r="AD60">
            <v>0.01</v>
          </cell>
        </row>
        <row r="61">
          <cell r="AB61" t="str">
            <v>Headache</v>
          </cell>
          <cell r="AC61">
            <v>0.1</v>
          </cell>
          <cell r="AD61">
            <v>0.03</v>
          </cell>
        </row>
        <row r="62">
          <cell r="AB62" t="str">
            <v>Dizziness</v>
          </cell>
          <cell r="AC62">
            <v>0.03</v>
          </cell>
          <cell r="AD62">
            <v>0</v>
          </cell>
        </row>
        <row r="63">
          <cell r="AB63" t="str">
            <v>Dyslipdaemia</v>
          </cell>
          <cell r="AC63">
            <v>0.04</v>
          </cell>
          <cell r="AD63">
            <v>0.03</v>
          </cell>
        </row>
        <row r="64">
          <cell r="AB64" t="str">
            <v>Neutropenia</v>
          </cell>
          <cell r="AC64">
            <v>0.06</v>
          </cell>
          <cell r="AD64">
            <v>0</v>
          </cell>
        </row>
        <row r="65">
          <cell r="AB65" t="str">
            <v>Back Pain</v>
          </cell>
          <cell r="AC65">
            <v>0.03</v>
          </cell>
          <cell r="AD65">
            <v>0.03</v>
          </cell>
        </row>
        <row r="66">
          <cell r="AB66" t="str">
            <v>Anemia</v>
          </cell>
          <cell r="AC66">
            <v>0.03</v>
          </cell>
          <cell r="AD66">
            <v>0.03</v>
          </cell>
        </row>
        <row r="71">
          <cell r="AF71" t="str">
            <v>Dose Reduction Table</v>
          </cell>
          <cell r="AG71" t="str">
            <v>100mg</v>
          </cell>
          <cell r="AH71" t="str">
            <v>Placebo</v>
          </cell>
        </row>
        <row r="72">
          <cell r="AG72" t="str">
            <v>n=146</v>
          </cell>
          <cell r="AH72" t="str">
            <v>n=73</v>
          </cell>
        </row>
        <row r="73">
          <cell r="AF73" t="str">
            <v>% Had a Dose Reduction</v>
          </cell>
          <cell r="AG73">
            <v>0.14000000000000001</v>
          </cell>
          <cell r="AH73">
            <v>0.03</v>
          </cell>
        </row>
        <row r="74">
          <cell r="AF74" t="str">
            <v>Neutropenia (ANC&lt;1500)</v>
          </cell>
          <cell r="AG74">
            <v>0.02</v>
          </cell>
          <cell r="AH74">
            <v>0</v>
          </cell>
        </row>
        <row r="75">
          <cell r="AF75" t="str">
            <v>Diarrhea, nausea, vomiting, dizziness</v>
          </cell>
          <cell r="AG75">
            <v>0.05</v>
          </cell>
          <cell r="AH75">
            <v>0.01</v>
          </cell>
        </row>
        <row r="76">
          <cell r="AF76" t="str">
            <v>Increase in BP</v>
          </cell>
          <cell r="AG76">
            <v>0.05</v>
          </cell>
          <cell r="AH76">
            <v>0.01</v>
          </cell>
        </row>
        <row r="77">
          <cell r="AF77" t="str">
            <v>ALT or Alkphos Elevation</v>
          </cell>
          <cell r="AG77">
            <v>0.03</v>
          </cell>
          <cell r="AH77">
            <v>0</v>
          </cell>
        </row>
      </sheetData>
      <sheetData sheetId="2">
        <row r="1">
          <cell r="C1" t="str">
            <v>R788 Phase IIa</v>
          </cell>
        </row>
        <row r="3">
          <cell r="C3" t="str">
            <v>Response Rates at 12 weeks</v>
          </cell>
          <cell r="D3" t="str">
            <v>50mg</v>
          </cell>
          <cell r="E3" t="str">
            <v>100mg</v>
          </cell>
          <cell r="F3" t="str">
            <v>150mg</v>
          </cell>
          <cell r="G3" t="str">
            <v>Placebo</v>
          </cell>
          <cell r="H3" t="str">
            <v>ACR50</v>
          </cell>
          <cell r="J3" t="str">
            <v>ACR70</v>
          </cell>
        </row>
        <row r="4">
          <cell r="D4" t="str">
            <v>n=46</v>
          </cell>
          <cell r="E4" t="str">
            <v>n=49</v>
          </cell>
          <cell r="F4" t="str">
            <v>n=47</v>
          </cell>
          <cell r="G4" t="str">
            <v>n=47</v>
          </cell>
          <cell r="H4" t="str">
            <v>12wk</v>
          </cell>
          <cell r="I4" t="str">
            <v>24wk</v>
          </cell>
          <cell r="J4" t="str">
            <v>12wk</v>
          </cell>
          <cell r="K4" t="str">
            <v>24wk</v>
          </cell>
        </row>
        <row r="5">
          <cell r="C5" t="str">
            <v>ACR20</v>
          </cell>
          <cell r="D5">
            <v>0.32</v>
          </cell>
          <cell r="E5">
            <v>0.65</v>
          </cell>
          <cell r="F5">
            <v>0.72</v>
          </cell>
          <cell r="G5">
            <v>0.38</v>
          </cell>
          <cell r="H5" t="str">
            <v>16%a</v>
          </cell>
        </row>
        <row r="6">
          <cell r="C6" t="str">
            <v>ACR50</v>
          </cell>
          <cell r="D6">
            <v>0.17</v>
          </cell>
          <cell r="E6">
            <v>0.49</v>
          </cell>
          <cell r="F6">
            <v>0.56999999999999995</v>
          </cell>
          <cell r="G6">
            <v>0.19</v>
          </cell>
          <cell r="H6" t="str">
            <v>20%a</v>
          </cell>
          <cell r="M6" t="str">
            <v>PIII</v>
          </cell>
        </row>
        <row r="7">
          <cell r="C7" t="str">
            <v>ACR70</v>
          </cell>
          <cell r="D7">
            <v>0.02</v>
          </cell>
          <cell r="E7">
            <v>0.33</v>
          </cell>
          <cell r="F7">
            <v>0.4</v>
          </cell>
          <cell r="G7">
            <v>0.04</v>
          </cell>
          <cell r="H7" t="str">
            <v>7%a</v>
          </cell>
        </row>
        <row r="8">
          <cell r="C8" t="str">
            <v>Placebo Adjusted</v>
          </cell>
          <cell r="D8" t="str">
            <v>8mg/kg 1x every 4 weeks + DMARD</v>
          </cell>
          <cell r="E8">
            <v>803</v>
          </cell>
          <cell r="G8">
            <v>0.60799999999999998</v>
          </cell>
          <cell r="I8">
            <v>0.376</v>
          </cell>
          <cell r="K8">
            <v>0.20499999999999999</v>
          </cell>
          <cell r="L8" t="str">
            <v>x</v>
          </cell>
          <cell r="M8" t="str">
            <v>PIII</v>
          </cell>
        </row>
        <row r="9">
          <cell r="C9" t="str">
            <v>ACR20</v>
          </cell>
          <cell r="D9">
            <v>-0.06</v>
          </cell>
          <cell r="E9">
            <v>0.27</v>
          </cell>
          <cell r="F9">
            <v>0.33999999999999997</v>
          </cell>
          <cell r="G9">
            <v>0.245</v>
          </cell>
          <cell r="I9">
            <v>0.09</v>
          </cell>
          <cell r="K9">
            <v>2.9000000000000001E-2</v>
          </cell>
          <cell r="L9" t="str">
            <v>x</v>
          </cell>
        </row>
        <row r="10">
          <cell r="C10" t="str">
            <v>ACR50</v>
          </cell>
          <cell r="D10">
            <v>-1.999999999999999E-2</v>
          </cell>
          <cell r="E10">
            <v>0.3</v>
          </cell>
          <cell r="F10">
            <v>0.37999999999999995</v>
          </cell>
          <cell r="G10">
            <v>0.504</v>
          </cell>
          <cell r="I10">
            <v>0.20300000000000001</v>
          </cell>
          <cell r="K10">
            <v>0.10199999999999999</v>
          </cell>
          <cell r="L10" t="str">
            <v>x</v>
          </cell>
          <cell r="M10" t="str">
            <v>PIII</v>
          </cell>
        </row>
        <row r="11">
          <cell r="C11" t="str">
            <v>ACR70</v>
          </cell>
          <cell r="D11">
            <v>-0.02</v>
          </cell>
          <cell r="E11">
            <v>0.29000000000000004</v>
          </cell>
          <cell r="F11">
            <v>0.36000000000000004</v>
          </cell>
          <cell r="G11">
            <v>0.19500000000000001</v>
          </cell>
          <cell r="I11">
            <v>3.7999999999999999E-2</v>
          </cell>
          <cell r="K11">
            <v>1.4999999999999999E-2</v>
          </cell>
          <cell r="L11" t="str">
            <v>x</v>
          </cell>
        </row>
        <row r="12">
          <cell r="C12" t="str">
            <v>Rituxan</v>
          </cell>
          <cell r="D12" t="str">
            <v>1000mg +MTX</v>
          </cell>
          <cell r="E12">
            <v>308</v>
          </cell>
          <cell r="G12">
            <v>0.51</v>
          </cell>
          <cell r="I12">
            <v>0.27</v>
          </cell>
          <cell r="K12">
            <v>0.12</v>
          </cell>
          <cell r="L12" t="str">
            <v>x</v>
          </cell>
          <cell r="M12" t="str">
            <v>PIII</v>
          </cell>
        </row>
        <row r="13">
          <cell r="D13" t="str">
            <v>Placebo + MTX</v>
          </cell>
          <cell r="E13">
            <v>209</v>
          </cell>
          <cell r="G13">
            <v>0.18</v>
          </cell>
          <cell r="I13">
            <v>0.05</v>
          </cell>
          <cell r="K13">
            <v>0.01</v>
          </cell>
          <cell r="L13" t="str">
            <v>x</v>
          </cell>
        </row>
        <row r="14">
          <cell r="C14" t="str">
            <v>Note: a- 14 weeks; All data from Phase III trials</v>
          </cell>
        </row>
        <row r="15">
          <cell r="I15" t="str">
            <v>Adverse Events</v>
          </cell>
          <cell r="J15" t="str">
            <v>50mg</v>
          </cell>
          <cell r="K15" t="str">
            <v>100mg</v>
          </cell>
          <cell r="L15" t="str">
            <v>150mg</v>
          </cell>
          <cell r="M15" t="str">
            <v>Placebo</v>
          </cell>
        </row>
        <row r="16">
          <cell r="J16" t="str">
            <v>n=46</v>
          </cell>
          <cell r="K16" t="str">
            <v>n=49</v>
          </cell>
          <cell r="L16" t="str">
            <v>n=47</v>
          </cell>
          <cell r="M16" t="str">
            <v>n=47</v>
          </cell>
        </row>
        <row r="17">
          <cell r="I17" t="str">
            <v>Diarrhea</v>
          </cell>
          <cell r="J17">
            <v>0.11</v>
          </cell>
          <cell r="K17">
            <v>0.16</v>
          </cell>
          <cell r="L17">
            <v>0.45</v>
          </cell>
          <cell r="M17">
            <v>0.13</v>
          </cell>
          <cell r="O17" t="str">
            <v>n</v>
          </cell>
          <cell r="P17" t="str">
            <v>ACR 20</v>
          </cell>
          <cell r="R17" t="str">
            <v>ACR50</v>
          </cell>
          <cell r="T17" t="str">
            <v>ACR70</v>
          </cell>
        </row>
        <row r="18">
          <cell r="I18" t="str">
            <v>Nausea</v>
          </cell>
          <cell r="J18">
            <v>0.04</v>
          </cell>
          <cell r="K18">
            <v>0.14000000000000001</v>
          </cell>
          <cell r="L18">
            <v>0.15</v>
          </cell>
          <cell r="M18">
            <v>0.04</v>
          </cell>
          <cell r="P18" t="str">
            <v>12wk</v>
          </cell>
          <cell r="Q18" t="str">
            <v>24wk</v>
          </cell>
          <cell r="R18" t="str">
            <v>12wk</v>
          </cell>
          <cell r="S18" t="str">
            <v>24wk</v>
          </cell>
          <cell r="T18" t="str">
            <v>12wk</v>
          </cell>
          <cell r="U18" t="str">
            <v>24wk</v>
          </cell>
        </row>
        <row r="19">
          <cell r="I19" t="str">
            <v>Gastritis</v>
          </cell>
          <cell r="J19">
            <v>0.02</v>
          </cell>
          <cell r="K19">
            <v>0.04</v>
          </cell>
          <cell r="L19">
            <v>0.15</v>
          </cell>
          <cell r="M19">
            <v>0.04</v>
          </cell>
          <cell r="N19" t="str">
            <v>50mg 1x every 4 weeks + DMARD</v>
          </cell>
          <cell r="P19" t="str">
            <v>17%a</v>
          </cell>
          <cell r="R19" t="str">
            <v>9%a</v>
          </cell>
        </row>
        <row r="20">
          <cell r="I20" t="str">
            <v>Dyspepsia</v>
          </cell>
          <cell r="J20">
            <v>0.02</v>
          </cell>
          <cell r="K20">
            <v>0.1</v>
          </cell>
          <cell r="L20">
            <v>0.06</v>
          </cell>
          <cell r="M20">
            <v>0</v>
          </cell>
          <cell r="N20" t="str">
            <v>100mg 1x every 4 weeks + DMARD</v>
          </cell>
          <cell r="P20" t="str">
            <v>20%a</v>
          </cell>
          <cell r="R20" t="str">
            <v>13%a</v>
          </cell>
        </row>
        <row r="21">
          <cell r="I21" t="str">
            <v>Abdominal Pain</v>
          </cell>
          <cell r="J21">
            <v>0</v>
          </cell>
          <cell r="K21">
            <v>0.04</v>
          </cell>
          <cell r="L21">
            <v>0.06</v>
          </cell>
          <cell r="M21">
            <v>0</v>
          </cell>
          <cell r="N21" t="str">
            <v>Placebo + DMARD</v>
          </cell>
          <cell r="P21" t="str">
            <v>18%a</v>
          </cell>
          <cell r="R21" t="str">
            <v>7%a</v>
          </cell>
        </row>
        <row r="22">
          <cell r="I22" t="str">
            <v>Urinary Tract Infection</v>
          </cell>
          <cell r="J22">
            <v>7.0000000000000007E-2</v>
          </cell>
          <cell r="K22">
            <v>0.14000000000000001</v>
          </cell>
          <cell r="L22">
            <v>0.09</v>
          </cell>
          <cell r="M22">
            <v>0.06</v>
          </cell>
          <cell r="N22" t="str">
            <v>8mg/kg 1x every 4 weeks + DMARD</v>
          </cell>
          <cell r="O22">
            <v>803</v>
          </cell>
          <cell r="Q22">
            <v>0.36299999999999999</v>
          </cell>
          <cell r="S22">
            <v>0.28600000000000003</v>
          </cell>
          <cell r="U22">
            <v>0.17599999999999999</v>
          </cell>
        </row>
        <row r="23">
          <cell r="I23" t="str">
            <v>Upper Respiratory Tract Infection</v>
          </cell>
          <cell r="J23">
            <v>7.0000000000000007E-2</v>
          </cell>
          <cell r="K23">
            <v>0</v>
          </cell>
          <cell r="L23">
            <v>0</v>
          </cell>
          <cell r="M23">
            <v>0.13</v>
          </cell>
          <cell r="N23" t="str">
            <v>Placebo + DMARD</v>
          </cell>
          <cell r="O23">
            <v>413</v>
          </cell>
          <cell r="Q23">
            <v>0.245</v>
          </cell>
          <cell r="S23">
            <v>0.09</v>
          </cell>
          <cell r="U23">
            <v>2.9000000000000001E-2</v>
          </cell>
        </row>
        <row r="24">
          <cell r="I24" t="str">
            <v>Headache</v>
          </cell>
          <cell r="J24">
            <v>0.13</v>
          </cell>
          <cell r="K24">
            <v>0.02</v>
          </cell>
          <cell r="L24">
            <v>0.06</v>
          </cell>
          <cell r="M24">
            <v>0.09</v>
          </cell>
          <cell r="N24" t="str">
            <v>10mg/kg 1x every 4 weeks + DMARD</v>
          </cell>
          <cell r="O24">
            <v>258</v>
          </cell>
          <cell r="Q24">
            <v>0.309</v>
          </cell>
          <cell r="S24">
            <v>0.16500000000000001</v>
          </cell>
          <cell r="U24">
            <v>8.6999999999999994E-2</v>
          </cell>
        </row>
        <row r="25">
          <cell r="I25" t="str">
            <v>Dizziness</v>
          </cell>
          <cell r="J25">
            <v>0.04</v>
          </cell>
          <cell r="K25">
            <v>0.08</v>
          </cell>
          <cell r="L25">
            <v>0.11</v>
          </cell>
          <cell r="M25">
            <v>0.02</v>
          </cell>
          <cell r="N25" t="str">
            <v>Placebo + DMARD</v>
          </cell>
          <cell r="O25">
            <v>133</v>
          </cell>
          <cell r="Q25">
            <v>0.19500000000000001</v>
          </cell>
          <cell r="S25">
            <v>3.7999999999999999E-2</v>
          </cell>
          <cell r="U25">
            <v>1.4999999999999999E-2</v>
          </cell>
        </row>
        <row r="26">
          <cell r="I26" t="str">
            <v>Neutropenia</v>
          </cell>
          <cell r="J26">
            <v>0.02</v>
          </cell>
          <cell r="K26">
            <v>0.1</v>
          </cell>
          <cell r="L26">
            <v>0.3</v>
          </cell>
          <cell r="M26">
            <v>0</v>
          </cell>
          <cell r="N26" t="str">
            <v>1000mg +MTX</v>
          </cell>
          <cell r="O26">
            <v>308</v>
          </cell>
          <cell r="Q26">
            <v>0.33</v>
          </cell>
          <cell r="S26">
            <v>0.22000000000000003</v>
          </cell>
          <cell r="U26">
            <v>0.11</v>
          </cell>
        </row>
        <row r="27">
          <cell r="I27" t="str">
            <v>Fatigue</v>
          </cell>
          <cell r="J27">
            <v>7.0000000000000007E-2</v>
          </cell>
          <cell r="K27">
            <v>0.06</v>
          </cell>
          <cell r="L27">
            <v>0</v>
          </cell>
          <cell r="M27">
            <v>0.02</v>
          </cell>
          <cell r="N27" t="str">
            <v>Placebo + MTX</v>
          </cell>
          <cell r="O27">
            <v>209</v>
          </cell>
          <cell r="Q27">
            <v>0.18</v>
          </cell>
          <cell r="S27">
            <v>0.05</v>
          </cell>
          <cell r="U27">
            <v>0.01</v>
          </cell>
        </row>
        <row r="28">
          <cell r="I28" t="str">
            <v>Edema</v>
          </cell>
          <cell r="J28">
            <v>0.02</v>
          </cell>
          <cell r="K28">
            <v>0.02</v>
          </cell>
          <cell r="L28">
            <v>0.09</v>
          </cell>
          <cell r="M28">
            <v>0.02</v>
          </cell>
        </row>
        <row r="29">
          <cell r="I29" t="str">
            <v>Rash/Urticaria</v>
          </cell>
          <cell r="J29">
            <v>7.0000000000000007E-2</v>
          </cell>
          <cell r="K29">
            <v>0.08</v>
          </cell>
          <cell r="L29">
            <v>0.04</v>
          </cell>
          <cell r="M29">
            <v>0</v>
          </cell>
        </row>
        <row r="30">
          <cell r="I30" t="str">
            <v>Cough</v>
          </cell>
          <cell r="J30">
            <v>0.02</v>
          </cell>
          <cell r="K30">
            <v>0.04</v>
          </cell>
          <cell r="L30">
            <v>0.04</v>
          </cell>
          <cell r="M30">
            <v>0.02</v>
          </cell>
          <cell r="S30">
            <v>4.3999999999999984E-2</v>
          </cell>
          <cell r="U30">
            <v>2.4000000000000021E-2</v>
          </cell>
        </row>
        <row r="31">
          <cell r="I31" t="str">
            <v>Hypertension</v>
          </cell>
          <cell r="J31">
            <v>0</v>
          </cell>
          <cell r="K31">
            <v>0.06</v>
          </cell>
          <cell r="L31">
            <v>0.04</v>
          </cell>
          <cell r="M31">
            <v>0</v>
          </cell>
          <cell r="S31">
            <v>6.5000000000000002E-2</v>
          </cell>
          <cell r="U31">
            <v>4.300000000000001E-2</v>
          </cell>
        </row>
        <row r="32">
          <cell r="G32">
            <v>-1.8000000000000016E-2</v>
          </cell>
          <cell r="I32" t="str">
            <v>Increased ALT</v>
          </cell>
          <cell r="J32">
            <v>0.04</v>
          </cell>
          <cell r="K32">
            <v>0.06</v>
          </cell>
          <cell r="L32">
            <v>0.09</v>
          </cell>
          <cell r="M32">
            <v>0.04</v>
          </cell>
          <cell r="S32">
            <v>3.999999999999998E-2</v>
          </cell>
          <cell r="U32">
            <v>-2.0000000000000004E-2</v>
          </cell>
        </row>
        <row r="33">
          <cell r="I33" t="str">
            <v>Increased Alkaline Phosphatase</v>
          </cell>
          <cell r="J33">
            <v>0</v>
          </cell>
          <cell r="K33">
            <v>0.04</v>
          </cell>
          <cell r="L33">
            <v>0.04</v>
          </cell>
          <cell r="M33">
            <v>0</v>
          </cell>
        </row>
        <row r="34">
          <cell r="I34" t="str">
            <v>Anemia</v>
          </cell>
          <cell r="J34">
            <v>0</v>
          </cell>
          <cell r="K34">
            <v>0</v>
          </cell>
          <cell r="L34">
            <v>0.04</v>
          </cell>
          <cell r="M34">
            <v>0</v>
          </cell>
        </row>
        <row r="35">
          <cell r="G35">
            <v>0.17600000000000005</v>
          </cell>
          <cell r="I35">
            <v>0.19700000000000001</v>
          </cell>
          <cell r="K35">
            <v>9.8000000000000018E-2</v>
          </cell>
        </row>
        <row r="37">
          <cell r="G37">
            <v>4.0000000000000036E-2</v>
          </cell>
          <cell r="I37">
            <v>-1.0000000000000009E-2</v>
          </cell>
          <cell r="K37">
            <v>-0.03</v>
          </cell>
          <cell r="P37" t="str">
            <v>Adverse Events</v>
          </cell>
          <cell r="Q37" t="str">
            <v>Placebo</v>
          </cell>
          <cell r="R37" t="str">
            <v>50mg</v>
          </cell>
          <cell r="S37" t="str">
            <v>100mg</v>
          </cell>
          <cell r="T37" t="str">
            <v>150mg</v>
          </cell>
        </row>
        <row r="38">
          <cell r="Q38" t="str">
            <v>n=47</v>
          </cell>
          <cell r="R38" t="str">
            <v>n=46</v>
          </cell>
          <cell r="S38" t="str">
            <v>n=49</v>
          </cell>
          <cell r="T38" t="str">
            <v>n=47</v>
          </cell>
        </row>
        <row r="39">
          <cell r="P39" t="str">
            <v>Tender Joint Count (0-28)</v>
          </cell>
          <cell r="Q39" t="str">
            <v>5.9 ± 6.9</v>
          </cell>
          <cell r="R39" t="str">
            <v>9.3 ± 9.2</v>
          </cell>
          <cell r="S39" t="str">
            <v>10.0 ± 8.6</v>
          </cell>
          <cell r="T39" t="str">
            <v>11.6 ± 6.2</v>
          </cell>
        </row>
        <row r="40">
          <cell r="P40" t="str">
            <v>Swollen Joint Count (0-28)</v>
          </cell>
          <cell r="Q40" t="str">
            <v>5.5 ± 6.2</v>
          </cell>
          <cell r="R40" t="str">
            <v>6.4 ± 6.0</v>
          </cell>
          <cell r="S40" t="str">
            <v>9.4 ± 7.6</v>
          </cell>
          <cell r="T40" t="str">
            <v>10.4 ± 4.6</v>
          </cell>
        </row>
        <row r="41">
          <cell r="P41" t="str">
            <v>Patient Assessment of Pain (0-100)</v>
          </cell>
          <cell r="Q41" t="str">
            <v>15.1 ± 24.2</v>
          </cell>
          <cell r="R41" t="str">
            <v>13.5 ± 22.5</v>
          </cell>
          <cell r="S41" t="str">
            <v>31.6 ± 24.9</v>
          </cell>
          <cell r="T41" t="str">
            <v>36.9 ± 27.0</v>
          </cell>
        </row>
        <row r="42">
          <cell r="P42" t="str">
            <v>Patient Global Disease Assessment (0-100)</v>
          </cell>
          <cell r="Q42" t="str">
            <v>12.5 ± 26.9</v>
          </cell>
          <cell r="R42" t="str">
            <v>15.8 ± 21.9</v>
          </cell>
          <cell r="S42" t="str">
            <v>26.9 ± 26.2</v>
          </cell>
          <cell r="T42" t="str">
            <v>34.9 ± 29.0</v>
          </cell>
        </row>
        <row r="43">
          <cell r="P43" t="str">
            <v>Physician Global Disease Assessment (0-100)</v>
          </cell>
          <cell r="Q43" t="str">
            <v>28.0 ± 30.9</v>
          </cell>
          <cell r="R43" t="str">
            <v>24.9 ± 23.9</v>
          </cell>
          <cell r="S43" t="str">
            <v>38.6 ± 31.6</v>
          </cell>
          <cell r="T43" t="str">
            <v>48.5 ± 24.4</v>
          </cell>
        </row>
        <row r="44">
          <cell r="P44" t="str">
            <v>Health Assessment Questionnaire (0-3)</v>
          </cell>
          <cell r="Q44" t="str">
            <v>0.44 ± 0.59</v>
          </cell>
          <cell r="R44" t="str">
            <v>0.18 ± 0.37</v>
          </cell>
          <cell r="S44" t="str">
            <v>0.55 ± 0.62</v>
          </cell>
          <cell r="T44" t="str">
            <v>0.76 ± 0.77</v>
          </cell>
        </row>
        <row r="45">
          <cell r="P45" t="str">
            <v>C-reactive Protein mg/dL</v>
          </cell>
          <cell r="Q45" t="str">
            <v>0.73 ± 2.3</v>
          </cell>
          <cell r="R45" t="str">
            <v>0.1 ± 1.75</v>
          </cell>
          <cell r="S45" t="str">
            <v>1.12 ± 2.61</v>
          </cell>
          <cell r="T45" t="str">
            <v>1.0 ± 3.0</v>
          </cell>
        </row>
        <row r="60">
          <cell r="V60" t="str">
            <v xml:space="preserve">Treatment Assigned   </v>
          </cell>
          <cell r="W60" t="str">
            <v>ACR 20           %</v>
          </cell>
          <cell r="X60" t="str">
            <v>ACR 50           %</v>
          </cell>
          <cell r="Y60" t="str">
            <v>ACR 70           %</v>
          </cell>
        </row>
        <row r="61">
          <cell r="V61" t="str">
            <v>Placebo for R788</v>
          </cell>
          <cell r="W61">
            <v>0.38</v>
          </cell>
          <cell r="X61">
            <v>0.19</v>
          </cell>
          <cell r="Y61">
            <v>0.04</v>
          </cell>
        </row>
        <row r="62">
          <cell r="V62" t="str">
            <v>100 mg R788       (+ methotrexate )     12 week</v>
          </cell>
          <cell r="W62" t="str">
            <v>65% (p=.008)</v>
          </cell>
          <cell r="X62" t="str">
            <v>49%   (p=.002)</v>
          </cell>
          <cell r="Y62" t="str">
            <v>33% (p&lt;.001)</v>
          </cell>
        </row>
        <row r="63">
          <cell r="V63" t="str">
            <v xml:space="preserve">Placebo for ENBREL </v>
          </cell>
          <cell r="W63">
            <v>0.33</v>
          </cell>
          <cell r="X63">
            <v>0</v>
          </cell>
          <cell r="Y63">
            <v>0</v>
          </cell>
        </row>
        <row r="64">
          <cell r="V64" t="str">
            <v>ENBREL             (+ methotrexate )         12 week</v>
          </cell>
          <cell r="W64" t="str">
            <v>66% (p&lt;.01)</v>
          </cell>
          <cell r="X64" t="str">
            <v>42% (p&lt;.01)</v>
          </cell>
          <cell r="Y64" t="str">
            <v>14% (p&lt;.05)</v>
          </cell>
        </row>
        <row r="65">
          <cell r="V65" t="str">
            <v>Placebo for Rituxan</v>
          </cell>
          <cell r="W65">
            <v>0.28000000000000003</v>
          </cell>
          <cell r="X65">
            <v>0.13</v>
          </cell>
          <cell r="Y65">
            <v>0.05</v>
          </cell>
        </row>
        <row r="66">
          <cell r="V66" t="str">
            <v>Rituxan               (+ methotrexate )          24 week</v>
          </cell>
          <cell r="W66" t="str">
            <v>55% (p&lt;.0001)</v>
          </cell>
          <cell r="X66" t="str">
            <v>33% (p&lt;.0001)</v>
          </cell>
          <cell r="Y66">
            <v>0.13</v>
          </cell>
        </row>
      </sheetData>
      <sheetData sheetId="3">
        <row r="1">
          <cell r="C1" t="str">
            <v>R788 Phase Iib Taski3</v>
          </cell>
        </row>
        <row r="3">
          <cell r="C3" t="str">
            <v>Response Rates at 3 months</v>
          </cell>
          <cell r="D3" t="str">
            <v>100mg bid</v>
          </cell>
          <cell r="E3" t="str">
            <v>Placebo</v>
          </cell>
        </row>
        <row r="4">
          <cell r="D4" t="str">
            <v>n= 146</v>
          </cell>
          <cell r="E4" t="str">
            <v>n= 73</v>
          </cell>
        </row>
        <row r="5">
          <cell r="C5" t="str">
            <v>ACR20</v>
          </cell>
          <cell r="D5">
            <v>0.38</v>
          </cell>
          <cell r="E5">
            <v>0.37</v>
          </cell>
        </row>
        <row r="6">
          <cell r="C6" t="str">
            <v>ACR50</v>
          </cell>
          <cell r="D6">
            <v>0.22</v>
          </cell>
          <cell r="E6">
            <v>0.12</v>
          </cell>
        </row>
        <row r="7">
          <cell r="C7" t="str">
            <v>ACR70</v>
          </cell>
          <cell r="D7">
            <v>0.09</v>
          </cell>
          <cell r="E7">
            <v>0.06</v>
          </cell>
        </row>
        <row r="8">
          <cell r="C8" t="str">
            <v>DAS28&lt;2.6</v>
          </cell>
          <cell r="D8">
            <v>0.12</v>
          </cell>
          <cell r="E8">
            <v>0.1</v>
          </cell>
        </row>
        <row r="9">
          <cell r="C9" t="str">
            <v>Placebo Adjusted</v>
          </cell>
        </row>
        <row r="10">
          <cell r="C10" t="str">
            <v>ACR20</v>
          </cell>
          <cell r="D10">
            <v>1.0000000000000009E-2</v>
          </cell>
          <cell r="E10" t="str">
            <v>-</v>
          </cell>
        </row>
        <row r="11">
          <cell r="C11" t="str">
            <v>ACR50</v>
          </cell>
          <cell r="D11">
            <v>0.1</v>
          </cell>
          <cell r="E11" t="str">
            <v>-</v>
          </cell>
        </row>
        <row r="12">
          <cell r="C12" t="str">
            <v>ACR70</v>
          </cell>
          <cell r="D12">
            <v>0.03</v>
          </cell>
          <cell r="E12" t="str">
            <v>-</v>
          </cell>
        </row>
        <row r="13">
          <cell r="C13" t="str">
            <v>DAS28&lt;2.6</v>
          </cell>
          <cell r="D13">
            <v>1.999999999999999E-2</v>
          </cell>
          <cell r="E13" t="str">
            <v>-</v>
          </cell>
        </row>
        <row r="16">
          <cell r="G16" t="str">
            <v>Adverse Events</v>
          </cell>
          <cell r="H16" t="str">
            <v>100mg bid</v>
          </cell>
          <cell r="I16" t="str">
            <v>Placebo</v>
          </cell>
        </row>
        <row r="17">
          <cell r="H17" t="str">
            <v>n= 146</v>
          </cell>
          <cell r="I17" t="str">
            <v>n= 73</v>
          </cell>
        </row>
        <row r="18">
          <cell r="G18" t="str">
            <v>Diarrhea</v>
          </cell>
          <cell r="H18">
            <v>0.12</v>
          </cell>
          <cell r="I18">
            <v>7.0000000000000007E-2</v>
          </cell>
        </row>
        <row r="19">
          <cell r="G19" t="str">
            <v>Hypertension</v>
          </cell>
          <cell r="H19">
            <v>0.13</v>
          </cell>
          <cell r="I19">
            <v>0.04</v>
          </cell>
          <cell r="J19" t="str">
            <v>xxxx</v>
          </cell>
        </row>
        <row r="20">
          <cell r="G20" t="str">
            <v>Infections</v>
          </cell>
          <cell r="H20">
            <v>0.23</v>
          </cell>
          <cell r="I20">
            <v>0.21</v>
          </cell>
          <cell r="J20" t="str">
            <v>xxxx</v>
          </cell>
        </row>
        <row r="21">
          <cell r="G21" t="str">
            <v>Dyspepsia</v>
          </cell>
          <cell r="H21">
            <v>0.1</v>
          </cell>
          <cell r="I21">
            <v>0</v>
          </cell>
        </row>
        <row r="22">
          <cell r="G22" t="str">
            <v>Abdominal Pain</v>
          </cell>
          <cell r="H22">
            <v>0.04</v>
          </cell>
          <cell r="I22">
            <v>0</v>
          </cell>
        </row>
        <row r="23">
          <cell r="G23" t="str">
            <v>Urinary Tract Infection</v>
          </cell>
          <cell r="H23">
            <v>0.14000000000000001</v>
          </cell>
          <cell r="I23">
            <v>0.06</v>
          </cell>
        </row>
        <row r="24">
          <cell r="G24" t="str">
            <v>Upper Respiratory Tract Infection</v>
          </cell>
          <cell r="H24">
            <v>0</v>
          </cell>
          <cell r="I24">
            <v>0.13</v>
          </cell>
        </row>
        <row r="25">
          <cell r="G25" t="str">
            <v>Headache</v>
          </cell>
          <cell r="H25">
            <v>0.02</v>
          </cell>
          <cell r="I25">
            <v>0.09</v>
          </cell>
        </row>
        <row r="26">
          <cell r="G26" t="str">
            <v>Dizziness</v>
          </cell>
          <cell r="H26">
            <v>0.08</v>
          </cell>
          <cell r="I26">
            <v>0.02</v>
          </cell>
        </row>
        <row r="27">
          <cell r="G27" t="str">
            <v>Neutropenia</v>
          </cell>
          <cell r="H27">
            <v>0.1</v>
          </cell>
          <cell r="I27">
            <v>0</v>
          </cell>
        </row>
        <row r="28">
          <cell r="G28" t="str">
            <v>Fatigue</v>
          </cell>
          <cell r="H28">
            <v>0.06</v>
          </cell>
          <cell r="I28">
            <v>0.02</v>
          </cell>
        </row>
        <row r="29">
          <cell r="G29" t="str">
            <v>Edema</v>
          </cell>
          <cell r="H29">
            <v>0.02</v>
          </cell>
          <cell r="I29">
            <v>0.02</v>
          </cell>
        </row>
        <row r="30">
          <cell r="G30" t="str">
            <v>Rash/Urticaria</v>
          </cell>
          <cell r="H30">
            <v>0.08</v>
          </cell>
          <cell r="I30">
            <v>0</v>
          </cell>
        </row>
        <row r="31">
          <cell r="G31" t="str">
            <v>Cough</v>
          </cell>
          <cell r="H31">
            <v>0.04</v>
          </cell>
          <cell r="I31">
            <v>0.02</v>
          </cell>
        </row>
        <row r="32">
          <cell r="G32" t="str">
            <v>Hypertension</v>
          </cell>
          <cell r="H32">
            <v>0.14000000000000001</v>
          </cell>
          <cell r="I32">
            <v>0.05</v>
          </cell>
          <cell r="J32" t="str">
            <v>xxxx</v>
          </cell>
        </row>
        <row r="33">
          <cell r="G33" t="str">
            <v>Increased ALT</v>
          </cell>
          <cell r="H33">
            <v>0.06</v>
          </cell>
          <cell r="I33">
            <v>0.04</v>
          </cell>
        </row>
        <row r="34">
          <cell r="G34" t="str">
            <v>Increased Alkaline Phosphatase</v>
          </cell>
          <cell r="H34">
            <v>0.04</v>
          </cell>
          <cell r="I34">
            <v>0</v>
          </cell>
        </row>
        <row r="35">
          <cell r="G35" t="str">
            <v>Anemia</v>
          </cell>
          <cell r="H35">
            <v>0</v>
          </cell>
          <cell r="I35">
            <v>0</v>
          </cell>
        </row>
        <row r="39">
          <cell r="G39" t="str">
            <v>MRI Results</v>
          </cell>
          <cell r="H39" t="str">
            <v>100mg bid</v>
          </cell>
          <cell r="I39" t="str">
            <v>Placebo</v>
          </cell>
          <cell r="J39" t="str">
            <v>p value</v>
          </cell>
        </row>
        <row r="40">
          <cell r="H40" t="str">
            <v>n= 146</v>
          </cell>
          <cell r="I40" t="str">
            <v>n= 73</v>
          </cell>
        </row>
        <row r="41">
          <cell r="G41" t="str">
            <v>Synovitis</v>
          </cell>
          <cell r="H41">
            <v>-0.52</v>
          </cell>
          <cell r="I41">
            <v>0.35</v>
          </cell>
          <cell r="J41">
            <v>3.7999999999999999E-2</v>
          </cell>
        </row>
        <row r="42">
          <cell r="G42" t="str">
            <v>Osteitis Score</v>
          </cell>
          <cell r="H42">
            <v>-0.19</v>
          </cell>
          <cell r="I42">
            <v>1.17</v>
          </cell>
          <cell r="J42">
            <v>5.8000000000000003E-2</v>
          </cell>
        </row>
        <row r="43">
          <cell r="G43" t="str">
            <v>Erosion Score</v>
          </cell>
          <cell r="H43">
            <v>0.78</v>
          </cell>
          <cell r="I43">
            <v>0.94</v>
          </cell>
          <cell r="J43">
            <v>0.62</v>
          </cell>
        </row>
      </sheetData>
      <sheetData sheetId="4">
        <row r="1">
          <cell r="C1" t="str">
            <v>Peviously treated with anti-TNF</v>
          </cell>
        </row>
        <row r="2">
          <cell r="B2" t="str">
            <v>Inadequate Response to MTX</v>
          </cell>
        </row>
        <row r="3">
          <cell r="E3" t="str">
            <v>n</v>
          </cell>
          <cell r="F3" t="str">
            <v>ACR 20</v>
          </cell>
          <cell r="H3" t="str">
            <v>ACR50</v>
          </cell>
          <cell r="J3" t="str">
            <v>ACR70</v>
          </cell>
        </row>
        <row r="4">
          <cell r="B4" t="str">
            <v>Subjects with</v>
          </cell>
          <cell r="C4" t="str">
            <v>Inadequate Response to MTX</v>
          </cell>
          <cell r="D4" t="str">
            <v>n</v>
          </cell>
          <cell r="E4" t="str">
            <v>ACR 20</v>
          </cell>
          <cell r="F4" t="str">
            <v>12wk</v>
          </cell>
          <cell r="G4" t="str">
            <v>24wk</v>
          </cell>
          <cell r="H4" t="str">
            <v>12wk</v>
          </cell>
          <cell r="I4" t="str">
            <v>24wk</v>
          </cell>
          <cell r="J4" t="str">
            <v>12wk</v>
          </cell>
          <cell r="K4" t="str">
            <v>24wk</v>
          </cell>
        </row>
        <row r="5">
          <cell r="C5" t="str">
            <v>Simponi</v>
          </cell>
          <cell r="D5" t="str">
            <v>50mg 1x every 4 weeks + DMARD</v>
          </cell>
          <cell r="E5" t="str">
            <v>12 wk</v>
          </cell>
          <cell r="F5" t="str">
            <v>35%a</v>
          </cell>
          <cell r="G5" t="str">
            <v>52 wk</v>
          </cell>
          <cell r="H5" t="str">
            <v>16%a</v>
          </cell>
          <cell r="I5" t="str">
            <v>24 wk</v>
          </cell>
          <cell r="J5" t="str">
            <v>52 wk</v>
          </cell>
          <cell r="K5" t="str">
            <v>12 wk</v>
          </cell>
          <cell r="L5" t="str">
            <v>24 wk</v>
          </cell>
          <cell r="M5" t="str">
            <v>52 wk</v>
          </cell>
        </row>
        <row r="6">
          <cell r="B6" t="str">
            <v>R788</v>
          </cell>
          <cell r="C6" t="str">
            <v>50mg 2x daily + MTX</v>
          </cell>
          <cell r="D6" t="str">
            <v>100mg 1x every 4 weeks + DMARD</v>
          </cell>
          <cell r="E6">
            <v>0.32</v>
          </cell>
          <cell r="F6" t="str">
            <v>38%a</v>
          </cell>
          <cell r="H6" t="str">
            <v>20%a</v>
          </cell>
          <cell r="K6">
            <v>0.02</v>
          </cell>
          <cell r="M6" t="str">
            <v>PIII</v>
          </cell>
          <cell r="N6" t="str">
            <v>x</v>
          </cell>
        </row>
        <row r="7">
          <cell r="C7" t="str">
            <v>100mg 2x daily + MTX</v>
          </cell>
          <cell r="D7" t="str">
            <v>Placebo + DMARD</v>
          </cell>
          <cell r="E7">
            <v>0.65</v>
          </cell>
          <cell r="F7" t="str">
            <v>18%a</v>
          </cell>
          <cell r="H7" t="str">
            <v>7%a</v>
          </cell>
          <cell r="K7">
            <v>0.33</v>
          </cell>
          <cell r="N7" t="str">
            <v>x</v>
          </cell>
        </row>
        <row r="8">
          <cell r="C8" t="str">
            <v>Actemra</v>
          </cell>
          <cell r="D8" t="str">
            <v>8mg/kg 1x every 4 weeks + DMARD</v>
          </cell>
          <cell r="E8">
            <v>803</v>
          </cell>
          <cell r="G8">
            <v>0.60799999999999998</v>
          </cell>
          <cell r="H8">
            <v>0.56999999999999995</v>
          </cell>
          <cell r="I8">
            <v>0.376</v>
          </cell>
          <cell r="K8">
            <v>0.20499999999999999</v>
          </cell>
          <cell r="L8" t="str">
            <v>x</v>
          </cell>
          <cell r="M8" t="str">
            <v>PIII</v>
          </cell>
          <cell r="N8" t="str">
            <v>x</v>
          </cell>
        </row>
        <row r="9">
          <cell r="C9" t="str">
            <v>Placebo + MTX</v>
          </cell>
          <cell r="D9" t="str">
            <v>Placebo + DMARD</v>
          </cell>
          <cell r="E9">
            <v>413</v>
          </cell>
          <cell r="G9">
            <v>0.245</v>
          </cell>
          <cell r="H9">
            <v>0.19</v>
          </cell>
          <cell r="I9">
            <v>0.09</v>
          </cell>
          <cell r="K9">
            <v>2.9000000000000001E-2</v>
          </cell>
          <cell r="L9" t="str">
            <v>x</v>
          </cell>
          <cell r="N9" t="str">
            <v>x</v>
          </cell>
        </row>
        <row r="10">
          <cell r="B10" t="str">
            <v>CP-690,550</v>
          </cell>
          <cell r="C10" t="str">
            <v>Orencia</v>
          </cell>
          <cell r="D10" t="str">
            <v>10mg/kg 1x every 4 weeks + DMARD</v>
          </cell>
          <cell r="E10">
            <v>258</v>
          </cell>
          <cell r="G10">
            <v>0.504</v>
          </cell>
          <cell r="H10">
            <v>0.38</v>
          </cell>
          <cell r="I10">
            <v>0.20300000000000001</v>
          </cell>
          <cell r="K10">
            <v>0.10199999999999999</v>
          </cell>
          <cell r="L10" t="str">
            <v>x</v>
          </cell>
          <cell r="M10" t="str">
            <v>PIII</v>
          </cell>
          <cell r="N10" t="str">
            <v>x</v>
          </cell>
        </row>
        <row r="11">
          <cell r="C11" t="str">
            <v>10mg 2x daily + MTX</v>
          </cell>
          <cell r="D11" t="str">
            <v>Placebo + DMARD</v>
          </cell>
          <cell r="E11">
            <v>133</v>
          </cell>
          <cell r="G11">
            <v>0.19500000000000001</v>
          </cell>
          <cell r="H11">
            <v>0.31</v>
          </cell>
          <cell r="I11">
            <v>3.7999999999999999E-2</v>
          </cell>
          <cell r="K11">
            <v>1.4999999999999999E-2</v>
          </cell>
          <cell r="L11" t="str">
            <v>x</v>
          </cell>
          <cell r="N11" t="str">
            <v>x</v>
          </cell>
        </row>
        <row r="12">
          <cell r="C12" t="str">
            <v>Rituxan</v>
          </cell>
          <cell r="D12" t="str">
            <v>1000mg +MTX</v>
          </cell>
          <cell r="E12">
            <v>308</v>
          </cell>
          <cell r="G12">
            <v>0.51</v>
          </cell>
          <cell r="H12">
            <v>0.48</v>
          </cell>
          <cell r="I12">
            <v>0.27</v>
          </cell>
          <cell r="K12">
            <v>0.12</v>
          </cell>
          <cell r="L12" t="str">
            <v>x</v>
          </cell>
          <cell r="M12" t="str">
            <v>PIII</v>
          </cell>
          <cell r="N12" t="str">
            <v>x</v>
          </cell>
        </row>
        <row r="13">
          <cell r="C13" t="str">
            <v>20mg 2x daily + MTX</v>
          </cell>
          <cell r="D13" t="str">
            <v>Placebo + MTX</v>
          </cell>
          <cell r="E13">
            <v>209</v>
          </cell>
          <cell r="G13">
            <v>0.18</v>
          </cell>
          <cell r="H13">
            <v>0.39</v>
          </cell>
          <cell r="I13">
            <v>0.05</v>
          </cell>
          <cell r="K13">
            <v>0.01</v>
          </cell>
          <cell r="L13" t="str">
            <v>x</v>
          </cell>
          <cell r="N13" t="str">
            <v>x</v>
          </cell>
        </row>
        <row r="14">
          <cell r="C14" t="str">
            <v>Note: a- 14 weeks; All data from Phase III trials</v>
          </cell>
          <cell r="D14">
            <v>69</v>
          </cell>
          <cell r="E14">
            <v>0.38</v>
          </cell>
          <cell r="H14">
            <v>0.18</v>
          </cell>
          <cell r="K14">
            <v>0.08</v>
          </cell>
          <cell r="N14" t="str">
            <v>x</v>
          </cell>
        </row>
        <row r="15">
          <cell r="B15" t="str">
            <v>Enbrel</v>
          </cell>
          <cell r="C15" t="str">
            <v>25mg 2x weekly + MTX</v>
          </cell>
          <cell r="D15">
            <v>59</v>
          </cell>
          <cell r="E15">
            <v>0.66</v>
          </cell>
          <cell r="F15">
            <v>0.71</v>
          </cell>
          <cell r="H15">
            <v>0.42</v>
          </cell>
          <cell r="I15">
            <v>0.39</v>
          </cell>
          <cell r="K15">
            <v>0.15</v>
          </cell>
          <cell r="L15">
            <v>0.15</v>
          </cell>
          <cell r="N15" t="str">
            <v>x</v>
          </cell>
        </row>
        <row r="16">
          <cell r="C16" t="str">
            <v>Placebo + MTX</v>
          </cell>
          <cell r="D16">
            <v>30</v>
          </cell>
          <cell r="E16">
            <v>0.33</v>
          </cell>
          <cell r="F16">
            <v>0.27</v>
          </cell>
          <cell r="H16">
            <v>0</v>
          </cell>
          <cell r="I16">
            <v>0.03</v>
          </cell>
          <cell r="K16">
            <v>0</v>
          </cell>
          <cell r="L16">
            <v>0</v>
          </cell>
          <cell r="M16" t="str">
            <v>Placobo Adjusted</v>
          </cell>
          <cell r="N16" t="str">
            <v>x</v>
          </cell>
        </row>
        <row r="17">
          <cell r="B17" t="str">
            <v>Humira</v>
          </cell>
          <cell r="C17" t="str">
            <v>20mg 1x weekly + MTX</v>
          </cell>
          <cell r="D17">
            <v>212</v>
          </cell>
          <cell r="F17">
            <v>0.60799999999999998</v>
          </cell>
          <cell r="G17">
            <v>0.54700000000000004</v>
          </cell>
          <cell r="I17">
            <v>0.41</v>
          </cell>
          <cell r="J17">
            <v>0.377</v>
          </cell>
          <cell r="L17">
            <v>0.17499999999999999</v>
          </cell>
          <cell r="M17">
            <v>0.20799999999999999</v>
          </cell>
          <cell r="N17" t="str">
            <v>x</v>
          </cell>
          <cell r="O17" t="str">
            <v>n</v>
          </cell>
          <cell r="P17" t="str">
            <v>ACR 20</v>
          </cell>
          <cell r="R17" t="str">
            <v>ACR50</v>
          </cell>
          <cell r="T17" t="str">
            <v>ACR70</v>
          </cell>
        </row>
        <row r="18">
          <cell r="C18" t="str">
            <v>40mg 1x every other week + MTX</v>
          </cell>
          <cell r="D18">
            <v>207</v>
          </cell>
          <cell r="F18">
            <v>0.63300000000000001</v>
          </cell>
          <cell r="G18">
            <v>0.58899999999999997</v>
          </cell>
          <cell r="I18">
            <v>0.39100000000000001</v>
          </cell>
          <cell r="J18">
            <v>0.41499999999999998</v>
          </cell>
          <cell r="L18">
            <v>0.20799999999999999</v>
          </cell>
          <cell r="M18">
            <v>0.23200000000000001</v>
          </cell>
          <cell r="N18" t="str">
            <v>x</v>
          </cell>
          <cell r="P18" t="str">
            <v>12wk</v>
          </cell>
          <cell r="Q18" t="str">
            <v>24wk</v>
          </cell>
          <cell r="R18" t="str">
            <v>12wk</v>
          </cell>
          <cell r="S18" t="str">
            <v>24wk</v>
          </cell>
          <cell r="T18" t="str">
            <v>12wk</v>
          </cell>
          <cell r="U18" t="str">
            <v>24wk</v>
          </cell>
        </row>
        <row r="19">
          <cell r="C19" t="str">
            <v>Placebo + MTX</v>
          </cell>
          <cell r="D19">
            <v>200</v>
          </cell>
          <cell r="F19">
            <v>0.29499999999999998</v>
          </cell>
          <cell r="G19">
            <v>0.24</v>
          </cell>
          <cell r="I19">
            <v>9.5000000000000001E-2</v>
          </cell>
          <cell r="J19">
            <v>9.5000000000000001E-2</v>
          </cell>
          <cell r="L19">
            <v>2.5000000000000001E-2</v>
          </cell>
          <cell r="M19" t="str">
            <v>Simponi</v>
          </cell>
          <cell r="N19" t="str">
            <v>50mg 1x every 4 weeks + DMARD</v>
          </cell>
          <cell r="P19" t="str">
            <v>17%a</v>
          </cell>
          <cell r="R19" t="str">
            <v>9%a</v>
          </cell>
        </row>
        <row r="20">
          <cell r="B20" t="str">
            <v>Remicade</v>
          </cell>
          <cell r="C20" t="str">
            <v>3mg/kg 1x every 8 weeks + MTX</v>
          </cell>
          <cell r="D20">
            <v>86</v>
          </cell>
          <cell r="F20" t="str">
            <v>50%a</v>
          </cell>
          <cell r="G20" t="str">
            <v>42%b</v>
          </cell>
          <cell r="I20" t="str">
            <v>27%a</v>
          </cell>
          <cell r="J20" t="str">
            <v>21%b</v>
          </cell>
          <cell r="L20" t="str">
            <v>8%a</v>
          </cell>
          <cell r="M20" t="str">
            <v>10%b</v>
          </cell>
          <cell r="N20" t="str">
            <v>100mg 1x every 4 weeks + DMARD</v>
          </cell>
          <cell r="P20" t="str">
            <v>20%a</v>
          </cell>
          <cell r="R20" t="str">
            <v>13%a</v>
          </cell>
        </row>
        <row r="21">
          <cell r="C21" t="str">
            <v>3mg/kg 1x every 4 weeks + MTX</v>
          </cell>
          <cell r="D21">
            <v>86</v>
          </cell>
          <cell r="F21" t="str">
            <v>50%a</v>
          </cell>
          <cell r="G21" t="str">
            <v>48%b</v>
          </cell>
          <cell r="I21" t="str">
            <v>29%a</v>
          </cell>
          <cell r="J21" t="str">
            <v>34%b</v>
          </cell>
          <cell r="L21" t="str">
            <v>11%a</v>
          </cell>
          <cell r="M21" t="str">
            <v>17%b</v>
          </cell>
          <cell r="N21" t="str">
            <v>Placebo + DMARD</v>
          </cell>
          <cell r="P21" t="str">
            <v>18%a</v>
          </cell>
          <cell r="R21" t="str">
            <v>7%a</v>
          </cell>
        </row>
        <row r="22">
          <cell r="C22" t="str">
            <v>10mg/kg 1x every 8 weeks + MTX</v>
          </cell>
          <cell r="D22">
            <v>87</v>
          </cell>
          <cell r="F22" t="str">
            <v>52%a</v>
          </cell>
          <cell r="G22" t="str">
            <v>59%b</v>
          </cell>
          <cell r="I22" t="str">
            <v>31%a</v>
          </cell>
          <cell r="J22" t="str">
            <v>39%b</v>
          </cell>
          <cell r="L22" t="str">
            <v>18%a</v>
          </cell>
          <cell r="M22" t="str">
            <v>Actemra</v>
          </cell>
          <cell r="N22" t="str">
            <v>8mg/kg 1x every 4 weeks + DMARD</v>
          </cell>
          <cell r="O22">
            <v>803</v>
          </cell>
          <cell r="Q22">
            <v>0.36299999999999999</v>
          </cell>
          <cell r="S22">
            <v>0.28600000000000003</v>
          </cell>
          <cell r="U22">
            <v>0.17599999999999999</v>
          </cell>
        </row>
        <row r="23">
          <cell r="C23" t="str">
            <v>10mg/kg 1x every 4 weeks + MTX</v>
          </cell>
          <cell r="D23">
            <v>81</v>
          </cell>
          <cell r="F23" t="str">
            <v>58%a</v>
          </cell>
          <cell r="G23" t="str">
            <v>59%b</v>
          </cell>
          <cell r="I23" t="str">
            <v>26%a</v>
          </cell>
          <cell r="J23" t="str">
            <v>38%b</v>
          </cell>
          <cell r="L23" t="str">
            <v>11%a</v>
          </cell>
          <cell r="M23" t="str">
            <v>19%b</v>
          </cell>
          <cell r="N23" t="str">
            <v>Placebo + DMARD</v>
          </cell>
          <cell r="O23">
            <v>413</v>
          </cell>
          <cell r="Q23">
            <v>0.245</v>
          </cell>
          <cell r="S23">
            <v>0.09</v>
          </cell>
          <cell r="U23">
            <v>2.9000000000000001E-2</v>
          </cell>
        </row>
        <row r="24">
          <cell r="C24" t="str">
            <v>Placebo + MTX</v>
          </cell>
          <cell r="D24">
            <v>88</v>
          </cell>
          <cell r="F24" t="str">
            <v>20%a</v>
          </cell>
          <cell r="G24" t="str">
            <v>17%b</v>
          </cell>
          <cell r="I24" t="str">
            <v>5%a</v>
          </cell>
          <cell r="J24" t="str">
            <v>9%b</v>
          </cell>
          <cell r="L24" t="str">
            <v>0%a</v>
          </cell>
          <cell r="M24" t="str">
            <v>Orencia</v>
          </cell>
          <cell r="N24" t="str">
            <v>10mg/kg 1x every 4 weeks + DMARD</v>
          </cell>
          <cell r="O24">
            <v>258</v>
          </cell>
          <cell r="Q24">
            <v>0.309</v>
          </cell>
          <cell r="S24">
            <v>0.16500000000000001</v>
          </cell>
          <cell r="U24">
            <v>8.6999999999999994E-2</v>
          </cell>
        </row>
        <row r="25">
          <cell r="B25" t="str">
            <v>Cimzia</v>
          </cell>
          <cell r="C25" t="str">
            <v>200mg 1x every 2 weeks + MTX</v>
          </cell>
          <cell r="D25">
            <v>393</v>
          </cell>
          <cell r="F25">
            <v>0.58799999999999997</v>
          </cell>
          <cell r="I25">
            <v>0.371</v>
          </cell>
          <cell r="L25">
            <v>0.214</v>
          </cell>
          <cell r="N25" t="str">
            <v>Placebo + DMARD</v>
          </cell>
          <cell r="O25">
            <v>133</v>
          </cell>
          <cell r="Q25">
            <v>0.19500000000000001</v>
          </cell>
          <cell r="S25">
            <v>3.7999999999999999E-2</v>
          </cell>
          <cell r="U25">
            <v>1.4999999999999999E-2</v>
          </cell>
        </row>
        <row r="26">
          <cell r="C26" t="str">
            <v>400mg 1x every 2 weeks + MTX</v>
          </cell>
          <cell r="D26">
            <v>390</v>
          </cell>
          <cell r="F26">
            <v>0.60799999999999998</v>
          </cell>
          <cell r="I26">
            <v>0.39900000000000002</v>
          </cell>
          <cell r="L26">
            <v>0.20599999999999999</v>
          </cell>
          <cell r="M26" t="str">
            <v>Rituxan</v>
          </cell>
          <cell r="N26" t="str">
            <v>1000mg +MTX</v>
          </cell>
          <cell r="O26">
            <v>308</v>
          </cell>
          <cell r="Q26">
            <v>0.33</v>
          </cell>
          <cell r="S26">
            <v>0.22000000000000003</v>
          </cell>
          <cell r="U26">
            <v>0.11</v>
          </cell>
        </row>
        <row r="27">
          <cell r="C27" t="str">
            <v>Placebo + MTX</v>
          </cell>
          <cell r="D27">
            <v>199</v>
          </cell>
          <cell r="F27">
            <v>0.13600000000000001</v>
          </cell>
          <cell r="I27">
            <v>7.5999999999999998E-2</v>
          </cell>
          <cell r="L27">
            <v>0.03</v>
          </cell>
          <cell r="N27" t="str">
            <v>Placebo + MTX</v>
          </cell>
          <cell r="O27">
            <v>209</v>
          </cell>
          <cell r="Q27">
            <v>0.18</v>
          </cell>
          <cell r="S27">
            <v>0.05</v>
          </cell>
          <cell r="U27">
            <v>0.01</v>
          </cell>
        </row>
        <row r="28">
          <cell r="B28" t="str">
            <v>Simponi</v>
          </cell>
          <cell r="C28" t="str">
            <v>50mg 1x every 4 weeks + MTX</v>
          </cell>
          <cell r="D28">
            <v>89</v>
          </cell>
          <cell r="E28" t="str">
            <v>55%c</v>
          </cell>
          <cell r="F28">
            <v>0.59599999999999997</v>
          </cell>
          <cell r="H28" t="str">
            <v>35%c</v>
          </cell>
          <cell r="I28">
            <v>0.371</v>
          </cell>
          <cell r="K28" t="str">
            <v>14%c</v>
          </cell>
          <cell r="L28">
            <v>0.20200000000000001</v>
          </cell>
          <cell r="M28" t="str">
            <v>Note: a- 14 weeks; All data from Phase III trials</v>
          </cell>
          <cell r="N28" t="str">
            <v>x</v>
          </cell>
        </row>
        <row r="29">
          <cell r="C29" t="str">
            <v>100mg 1x every 4 weeks + MTX</v>
          </cell>
          <cell r="D29">
            <v>89</v>
          </cell>
          <cell r="E29" t="str">
            <v>56%c</v>
          </cell>
          <cell r="F29">
            <v>0.59599999999999997</v>
          </cell>
          <cell r="H29" t="str">
            <v>29%c</v>
          </cell>
          <cell r="I29">
            <v>0.32600000000000001</v>
          </cell>
          <cell r="K29" t="str">
            <v>9%c</v>
          </cell>
          <cell r="L29">
            <v>0.14599999999999999</v>
          </cell>
          <cell r="N29" t="str">
            <v>x</v>
          </cell>
        </row>
        <row r="30">
          <cell r="C30" t="str">
            <v>Placebo + MTX</v>
          </cell>
          <cell r="D30">
            <v>133</v>
          </cell>
          <cell r="E30" t="str">
            <v>33%c</v>
          </cell>
          <cell r="F30">
            <v>0.27800000000000002</v>
          </cell>
          <cell r="H30" t="str">
            <v>10%c</v>
          </cell>
          <cell r="I30">
            <v>0.13500000000000001</v>
          </cell>
          <cell r="K30" t="str">
            <v>4%c</v>
          </cell>
          <cell r="L30">
            <v>5.2999999999999999E-2</v>
          </cell>
          <cell r="N30" t="str">
            <v>x</v>
          </cell>
          <cell r="S30">
            <v>4.3999999999999984E-2</v>
          </cell>
          <cell r="U30">
            <v>2.4000000000000021E-2</v>
          </cell>
        </row>
        <row r="31">
          <cell r="B31" t="str">
            <v>Actemra</v>
          </cell>
          <cell r="C31" t="str">
            <v>4mg/kg 1x every 4 weeks + MTX</v>
          </cell>
          <cell r="D31">
            <v>213</v>
          </cell>
          <cell r="F31">
            <v>0.48</v>
          </cell>
          <cell r="I31">
            <v>0.31</v>
          </cell>
          <cell r="L31">
            <v>0.12</v>
          </cell>
          <cell r="N31" t="str">
            <v>x</v>
          </cell>
          <cell r="S31">
            <v>6.5000000000000002E-2</v>
          </cell>
          <cell r="U31">
            <v>4.300000000000001E-2</v>
          </cell>
        </row>
        <row r="32">
          <cell r="C32" t="str">
            <v>8mg/kg 1x every 4 weeks + MTX</v>
          </cell>
          <cell r="D32">
            <v>205</v>
          </cell>
          <cell r="F32">
            <v>0.59</v>
          </cell>
          <cell r="G32">
            <v>-1.8000000000000016E-2</v>
          </cell>
          <cell r="I32">
            <v>6.4000000000000001E-2</v>
          </cell>
          <cell r="K32">
            <v>-8.4999999999999992E-2</v>
          </cell>
          <cell r="L32">
            <v>0.22</v>
          </cell>
          <cell r="N32" t="str">
            <v>x</v>
          </cell>
          <cell r="S32">
            <v>3.999999999999998E-2</v>
          </cell>
          <cell r="U32">
            <v>-2.0000000000000004E-2</v>
          </cell>
        </row>
        <row r="33">
          <cell r="C33" t="str">
            <v>Placebo + MTX</v>
          </cell>
          <cell r="D33">
            <v>204</v>
          </cell>
          <cell r="F33">
            <v>0.26</v>
          </cell>
          <cell r="I33">
            <v>0.11</v>
          </cell>
          <cell r="L33">
            <v>0.02</v>
          </cell>
          <cell r="N33" t="str">
            <v>x</v>
          </cell>
        </row>
        <row r="34">
          <cell r="B34" t="str">
            <v>Orencia</v>
          </cell>
          <cell r="C34" t="str">
            <v>10mg/kg 1x every 4 weeks + MTX</v>
          </cell>
          <cell r="D34">
            <v>433</v>
          </cell>
          <cell r="E34">
            <v>0.62</v>
          </cell>
          <cell r="F34">
            <v>0.68</v>
          </cell>
          <cell r="G34">
            <v>0.73</v>
          </cell>
          <cell r="H34">
            <v>0.32</v>
          </cell>
          <cell r="I34">
            <v>0.4</v>
          </cell>
          <cell r="J34">
            <v>0.48</v>
          </cell>
          <cell r="K34">
            <v>0.13</v>
          </cell>
          <cell r="L34">
            <v>0.2</v>
          </cell>
          <cell r="M34">
            <v>0.28999999999999998</v>
          </cell>
          <cell r="N34" t="str">
            <v>x</v>
          </cell>
        </row>
        <row r="35">
          <cell r="C35" t="str">
            <v>Placebo + MTX</v>
          </cell>
          <cell r="D35">
            <v>219</v>
          </cell>
          <cell r="E35">
            <v>0.37</v>
          </cell>
          <cell r="F35">
            <v>0.4</v>
          </cell>
          <cell r="G35">
            <v>0.17600000000000005</v>
          </cell>
          <cell r="H35">
            <v>0.08</v>
          </cell>
          <cell r="I35">
            <v>0.19700000000000001</v>
          </cell>
          <cell r="J35">
            <v>0.18</v>
          </cell>
          <cell r="K35">
            <v>9.8000000000000018E-2</v>
          </cell>
          <cell r="L35">
            <v>7.0000000000000007E-2</v>
          </cell>
          <cell r="M35">
            <v>0.06</v>
          </cell>
          <cell r="N35" t="str">
            <v>x</v>
          </cell>
        </row>
        <row r="36">
          <cell r="B36" t="str">
            <v>Rituxan</v>
          </cell>
          <cell r="C36" t="str">
            <v>500mg + MTX</v>
          </cell>
          <cell r="D36">
            <v>167</v>
          </cell>
          <cell r="F36">
            <v>0.51</v>
          </cell>
          <cell r="G36" t="str">
            <v>59%d</v>
          </cell>
          <cell r="I36">
            <v>0.26</v>
          </cell>
          <cell r="J36" t="str">
            <v>36%d</v>
          </cell>
          <cell r="L36">
            <v>0.1</v>
          </cell>
          <cell r="M36" t="str">
            <v>14%d</v>
          </cell>
          <cell r="N36" t="str">
            <v>x</v>
          </cell>
        </row>
        <row r="37">
          <cell r="C37" t="str">
            <v>1000mg + MTX</v>
          </cell>
          <cell r="D37">
            <v>170</v>
          </cell>
          <cell r="F37">
            <v>0.55000000000000004</v>
          </cell>
          <cell r="G37">
            <v>4.0000000000000036E-2</v>
          </cell>
          <cell r="I37">
            <v>-1.0000000000000009E-2</v>
          </cell>
          <cell r="J37" t="str">
            <v>33%d</v>
          </cell>
          <cell r="K37">
            <v>-0.03</v>
          </cell>
          <cell r="L37">
            <v>0.09</v>
          </cell>
          <cell r="M37" t="str">
            <v>13%d</v>
          </cell>
          <cell r="N37" t="str">
            <v>x</v>
          </cell>
        </row>
        <row r="38">
          <cell r="C38" t="str">
            <v>Placebo + MTX</v>
          </cell>
          <cell r="D38">
            <v>172</v>
          </cell>
          <cell r="F38">
            <v>0.23</v>
          </cell>
          <cell r="I38">
            <v>0.09</v>
          </cell>
          <cell r="L38">
            <v>0.05</v>
          </cell>
          <cell r="N38" t="str">
            <v>x</v>
          </cell>
        </row>
        <row r="39">
          <cell r="B39" t="str">
            <v>Notes: a- 30 weeks, b- 54 weeks, c-14 weeks, d- 48 weeks; Data for R788 and CP-690,550 from Phase II trials, all others from Phase III trials</v>
          </cell>
          <cell r="O39" t="str">
            <v>Placebo adjusted</v>
          </cell>
        </row>
        <row r="40">
          <cell r="O40" t="str">
            <v>Subjects with Inadequate Response to MTX (placebo adjusted)</v>
          </cell>
          <cell r="Q40" t="str">
            <v>n</v>
          </cell>
          <cell r="R40" t="str">
            <v>ACR 20</v>
          </cell>
          <cell r="U40" t="str">
            <v>ACR 50</v>
          </cell>
          <cell r="X40" t="str">
            <v>ACR 70</v>
          </cell>
        </row>
        <row r="41">
          <cell r="R41" t="str">
            <v>12 wk</v>
          </cell>
          <cell r="S41" t="str">
            <v>24 wk</v>
          </cell>
          <cell r="T41" t="str">
            <v>52 wk</v>
          </cell>
          <cell r="U41" t="str">
            <v>12 wk</v>
          </cell>
          <cell r="V41" t="str">
            <v>24 wk</v>
          </cell>
          <cell r="W41" t="str">
            <v>52 wk</v>
          </cell>
          <cell r="X41" t="str">
            <v>12 wk</v>
          </cell>
          <cell r="Y41" t="str">
            <v>24 wk</v>
          </cell>
          <cell r="Z41" t="str">
            <v>52 wk</v>
          </cell>
        </row>
        <row r="42">
          <cell r="O42" t="str">
            <v>R788</v>
          </cell>
          <cell r="P42" t="str">
            <v>50mg 2x daily + MTX</v>
          </cell>
          <cell r="Q42">
            <v>46</v>
          </cell>
          <cell r="R42">
            <v>-0.06</v>
          </cell>
          <cell r="U42">
            <v>-1.999999999999999E-2</v>
          </cell>
          <cell r="X42">
            <v>-0.02</v>
          </cell>
        </row>
        <row r="43">
          <cell r="P43" t="str">
            <v>100mg 2x daily + MTX</v>
          </cell>
          <cell r="Q43">
            <v>49</v>
          </cell>
          <cell r="R43">
            <v>0.27</v>
          </cell>
          <cell r="U43">
            <v>0.3</v>
          </cell>
          <cell r="X43">
            <v>0.29000000000000004</v>
          </cell>
        </row>
        <row r="44">
          <cell r="P44" t="str">
            <v>150mg 2x daily +MTX</v>
          </cell>
          <cell r="Q44">
            <v>47</v>
          </cell>
          <cell r="R44">
            <v>0.33999999999999997</v>
          </cell>
          <cell r="U44">
            <v>0.37999999999999995</v>
          </cell>
          <cell r="X44">
            <v>0.36000000000000004</v>
          </cell>
        </row>
        <row r="45">
          <cell r="P45" t="str">
            <v>Placebo + MTX</v>
          </cell>
          <cell r="Q45">
            <v>47</v>
          </cell>
          <cell r="R45">
            <v>0.38</v>
          </cell>
          <cell r="U45">
            <v>0.19</v>
          </cell>
          <cell r="X45">
            <v>0.04</v>
          </cell>
        </row>
        <row r="46">
          <cell r="P46" t="str">
            <v>5mg 2x daily + MTX</v>
          </cell>
          <cell r="Q46">
            <v>71</v>
          </cell>
          <cell r="R46">
            <v>0.24</v>
          </cell>
          <cell r="U46">
            <v>0.2</v>
          </cell>
          <cell r="X46">
            <v>0.12000000000000001</v>
          </cell>
        </row>
        <row r="47">
          <cell r="O47" t="str">
            <v>CP-690,550</v>
          </cell>
          <cell r="P47" t="str">
            <v>10mg 2x daily + MTX</v>
          </cell>
          <cell r="Q47">
            <v>75</v>
          </cell>
          <cell r="R47">
            <v>0.21999999999999997</v>
          </cell>
          <cell r="U47">
            <v>0.13</v>
          </cell>
          <cell r="X47">
            <v>6.9999999999999993E-2</v>
          </cell>
        </row>
        <row r="48">
          <cell r="P48" t="str">
            <v>15mg 2x daily + MTX</v>
          </cell>
          <cell r="Q48">
            <v>75</v>
          </cell>
          <cell r="R48">
            <v>0.20999999999999996</v>
          </cell>
          <cell r="U48">
            <v>0.3</v>
          </cell>
          <cell r="X48">
            <v>0.2</v>
          </cell>
        </row>
        <row r="49">
          <cell r="P49" t="str">
            <v>20mg 2x daily + MTX</v>
          </cell>
          <cell r="Q49">
            <v>80</v>
          </cell>
          <cell r="R49">
            <v>0.22999999999999998</v>
          </cell>
          <cell r="U49">
            <v>0.21000000000000002</v>
          </cell>
          <cell r="X49">
            <v>0.18</v>
          </cell>
        </row>
        <row r="50">
          <cell r="P50" t="str">
            <v>Placebo + MTX</v>
          </cell>
          <cell r="Q50">
            <v>69</v>
          </cell>
          <cell r="R50">
            <v>0.38</v>
          </cell>
          <cell r="U50">
            <v>0.18</v>
          </cell>
          <cell r="X50">
            <v>0.08</v>
          </cell>
        </row>
        <row r="51">
          <cell r="O51" t="str">
            <v>Enbrel</v>
          </cell>
          <cell r="P51" t="str">
            <v>25mg 2x weekly + MTX</v>
          </cell>
          <cell r="Q51">
            <v>59</v>
          </cell>
          <cell r="R51">
            <v>0.33</v>
          </cell>
          <cell r="S51">
            <v>0.43999999999999995</v>
          </cell>
          <cell r="U51">
            <v>0.42</v>
          </cell>
          <cell r="V51">
            <v>0.36</v>
          </cell>
          <cell r="X51">
            <v>0.15</v>
          </cell>
          <cell r="Y51">
            <v>0.15</v>
          </cell>
        </row>
        <row r="52">
          <cell r="P52" t="str">
            <v>Placebo + MTX</v>
          </cell>
          <cell r="Q52">
            <v>30</v>
          </cell>
          <cell r="R52">
            <v>0.33</v>
          </cell>
          <cell r="S52">
            <v>0.27</v>
          </cell>
          <cell r="U52">
            <v>0</v>
          </cell>
          <cell r="V52">
            <v>0.03</v>
          </cell>
          <cell r="X52">
            <v>0</v>
          </cell>
          <cell r="Y52">
            <v>0</v>
          </cell>
        </row>
        <row r="53">
          <cell r="O53" t="str">
            <v>Humira</v>
          </cell>
          <cell r="P53" t="str">
            <v>20mg 1x weekly + MTX</v>
          </cell>
          <cell r="Q53">
            <v>212</v>
          </cell>
          <cell r="S53">
            <v>0.313</v>
          </cell>
          <cell r="T53">
            <v>0.30700000000000005</v>
          </cell>
          <cell r="V53">
            <v>0.31499999999999995</v>
          </cell>
          <cell r="W53">
            <v>0.28200000000000003</v>
          </cell>
          <cell r="Y53">
            <v>0.15</v>
          </cell>
          <cell r="Z53">
            <v>0.16300000000000003</v>
          </cell>
        </row>
        <row r="54">
          <cell r="P54" t="str">
            <v>40mg 1x every other week + MTX</v>
          </cell>
          <cell r="Q54">
            <v>207</v>
          </cell>
          <cell r="S54">
            <v>0.33800000000000002</v>
          </cell>
          <cell r="T54">
            <v>0.34899999999999998</v>
          </cell>
          <cell r="V54">
            <v>0.29600000000000004</v>
          </cell>
          <cell r="W54">
            <v>0.31999999999999995</v>
          </cell>
          <cell r="Y54">
            <v>0.18300000000000002</v>
          </cell>
          <cell r="Z54">
            <v>0.187</v>
          </cell>
        </row>
        <row r="55">
          <cell r="P55" t="str">
            <v>Placebo + MTX</v>
          </cell>
          <cell r="Q55">
            <v>200</v>
          </cell>
          <cell r="S55">
            <v>0.29499999999999998</v>
          </cell>
          <cell r="T55">
            <v>0.24</v>
          </cell>
          <cell r="V55">
            <v>9.5000000000000001E-2</v>
          </cell>
          <cell r="W55">
            <v>9.5000000000000001E-2</v>
          </cell>
          <cell r="Y55">
            <v>2.5000000000000001E-2</v>
          </cell>
          <cell r="Z55">
            <v>4.4999999999999998E-2</v>
          </cell>
        </row>
        <row r="56">
          <cell r="O56" t="str">
            <v>Remicade</v>
          </cell>
          <cell r="P56" t="str">
            <v>3mg/kg 1x every 8 weeks + MTX</v>
          </cell>
          <cell r="Q56">
            <v>86</v>
          </cell>
          <cell r="S56" t="str">
            <v>30%a</v>
          </cell>
          <cell r="T56" t="str">
            <v>25%b</v>
          </cell>
          <cell r="V56" t="str">
            <v>22%a</v>
          </cell>
          <cell r="W56" t="str">
            <v>12%b</v>
          </cell>
          <cell r="Y56" t="str">
            <v>8%a</v>
          </cell>
          <cell r="Z56" t="str">
            <v>8%b</v>
          </cell>
        </row>
        <row r="57">
          <cell r="P57" t="str">
            <v>3mg/kg 1x every 4 weeks + MTX</v>
          </cell>
          <cell r="Q57">
            <v>86</v>
          </cell>
          <cell r="S57" t="str">
            <v>30%a</v>
          </cell>
          <cell r="T57" t="str">
            <v>31%b</v>
          </cell>
          <cell r="V57" t="str">
            <v>24%a</v>
          </cell>
          <cell r="W57" t="str">
            <v>25%b</v>
          </cell>
          <cell r="Y57" t="str">
            <v>11%a</v>
          </cell>
          <cell r="Z57" t="str">
            <v>15%b</v>
          </cell>
        </row>
        <row r="58">
          <cell r="P58" t="str">
            <v>10mg/kg 1x every 8 weeks + MTX</v>
          </cell>
          <cell r="Q58">
            <v>87</v>
          </cell>
          <cell r="S58" t="str">
            <v>32%a</v>
          </cell>
          <cell r="T58" t="str">
            <v>42%b</v>
          </cell>
          <cell r="V58" t="str">
            <v>26%a</v>
          </cell>
          <cell r="W58" t="str">
            <v>30%b</v>
          </cell>
          <cell r="Y58" t="str">
            <v>18%a</v>
          </cell>
          <cell r="Z58" t="str">
            <v>23%b</v>
          </cell>
        </row>
        <row r="59">
          <cell r="P59" t="str">
            <v>10mg/kg 1x every 4 weeks + MTX</v>
          </cell>
          <cell r="Q59">
            <v>81</v>
          </cell>
          <cell r="S59" t="str">
            <v>38%a</v>
          </cell>
          <cell r="T59" t="str">
            <v>42%b</v>
          </cell>
          <cell r="V59" t="str">
            <v>21%a</v>
          </cell>
          <cell r="W59" t="str">
            <v>29%b</v>
          </cell>
          <cell r="Y59" t="str">
            <v>11%a</v>
          </cell>
          <cell r="Z59" t="str">
            <v>17%b</v>
          </cell>
        </row>
        <row r="60">
          <cell r="P60" t="str">
            <v>Placebo + MTX</v>
          </cell>
          <cell r="Q60">
            <v>88</v>
          </cell>
          <cell r="S60" t="str">
            <v>20%a</v>
          </cell>
          <cell r="T60" t="str">
            <v>17%b</v>
          </cell>
          <cell r="V60" t="str">
            <v>5%a</v>
          </cell>
          <cell r="W60" t="str">
            <v>9%b</v>
          </cell>
          <cell r="Y60" t="str">
            <v>0%a</v>
          </cell>
          <cell r="Z60" t="str">
            <v>2%b</v>
          </cell>
        </row>
        <row r="61">
          <cell r="O61" t="str">
            <v>Cimzia</v>
          </cell>
          <cell r="P61" t="str">
            <v>200mg 1x every 2 weeks + MTX</v>
          </cell>
          <cell r="Q61">
            <v>393</v>
          </cell>
          <cell r="S61">
            <v>0.45199999999999996</v>
          </cell>
          <cell r="V61">
            <v>0.29499999999999998</v>
          </cell>
          <cell r="Y61">
            <v>0.184</v>
          </cell>
        </row>
        <row r="62">
          <cell r="P62" t="str">
            <v>400mg 1x every 2 weeks + MTX</v>
          </cell>
          <cell r="Q62">
            <v>390</v>
          </cell>
          <cell r="S62">
            <v>0.47199999999999998</v>
          </cell>
          <cell r="V62">
            <v>0.32299999999999995</v>
          </cell>
          <cell r="Y62">
            <v>0.17600000000000002</v>
          </cell>
        </row>
        <row r="63">
          <cell r="P63" t="str">
            <v>Placebo + MTX</v>
          </cell>
          <cell r="Q63">
            <v>199</v>
          </cell>
          <cell r="S63">
            <v>0.13600000000000001</v>
          </cell>
          <cell r="V63">
            <v>7.5999999999999998E-2</v>
          </cell>
          <cell r="Y63">
            <v>0.03</v>
          </cell>
        </row>
        <row r="64">
          <cell r="O64" t="str">
            <v>Simponi</v>
          </cell>
          <cell r="P64" t="str">
            <v>50mg 1x every 4 weeks + MTX</v>
          </cell>
          <cell r="Q64">
            <v>89</v>
          </cell>
          <cell r="R64" t="str">
            <v>22%c</v>
          </cell>
          <cell r="S64">
            <v>0.31799999999999995</v>
          </cell>
          <cell r="U64" t="str">
            <v>25%c</v>
          </cell>
          <cell r="V64">
            <v>0.23599999999999999</v>
          </cell>
          <cell r="X64" t="str">
            <v>10%c</v>
          </cell>
          <cell r="Y64">
            <v>0.14899999999999999</v>
          </cell>
        </row>
        <row r="65">
          <cell r="P65" t="str">
            <v>100mg 1x every 4 weeks + MTX</v>
          </cell>
          <cell r="Q65">
            <v>89</v>
          </cell>
          <cell r="R65" t="str">
            <v>23%c</v>
          </cell>
          <cell r="S65">
            <v>0.31799999999999995</v>
          </cell>
          <cell r="U65" t="str">
            <v>19%c</v>
          </cell>
          <cell r="V65">
            <v>0.191</v>
          </cell>
          <cell r="X65" t="str">
            <v>5%c</v>
          </cell>
          <cell r="Y65">
            <v>9.2999999999999999E-2</v>
          </cell>
        </row>
        <row r="66">
          <cell r="P66" t="str">
            <v>Placebo + MTX</v>
          </cell>
          <cell r="Q66">
            <v>133</v>
          </cell>
          <cell r="R66" t="str">
            <v>33%c</v>
          </cell>
          <cell r="S66">
            <v>0.27800000000000002</v>
          </cell>
          <cell r="U66" t="str">
            <v>10%c</v>
          </cell>
          <cell r="V66">
            <v>0.13500000000000001</v>
          </cell>
          <cell r="X66" t="str">
            <v>4%c</v>
          </cell>
          <cell r="Y66">
            <v>5.2999999999999999E-2</v>
          </cell>
        </row>
        <row r="67">
          <cell r="O67" t="str">
            <v>Actemra</v>
          </cell>
          <cell r="P67" t="str">
            <v>4mg/kg 1x every 4 weeks + MTX</v>
          </cell>
          <cell r="Q67">
            <v>213</v>
          </cell>
          <cell r="S67">
            <v>0.21999999999999997</v>
          </cell>
          <cell r="V67">
            <v>0.2</v>
          </cell>
          <cell r="Y67">
            <v>9.9999999999999992E-2</v>
          </cell>
        </row>
        <row r="68">
          <cell r="P68" t="str">
            <v>8mg/kg 1x every 4 weeks + MTX</v>
          </cell>
          <cell r="Q68">
            <v>205</v>
          </cell>
          <cell r="S68">
            <v>0.32999999999999996</v>
          </cell>
          <cell r="V68">
            <v>0.33</v>
          </cell>
          <cell r="Y68">
            <v>0.2</v>
          </cell>
        </row>
        <row r="69">
          <cell r="P69" t="str">
            <v>Placebo + MTX</v>
          </cell>
          <cell r="Q69">
            <v>204</v>
          </cell>
          <cell r="S69">
            <v>0.26</v>
          </cell>
          <cell r="V69">
            <v>0.11</v>
          </cell>
          <cell r="Y69">
            <v>0.02</v>
          </cell>
        </row>
        <row r="70">
          <cell r="O70" t="str">
            <v>Orencia</v>
          </cell>
          <cell r="P70" t="str">
            <v>10mg/kg 1x every 4 weeks + MTX</v>
          </cell>
          <cell r="Q70">
            <v>433</v>
          </cell>
          <cell r="R70">
            <v>0.25</v>
          </cell>
          <cell r="S70">
            <v>0.28000000000000003</v>
          </cell>
          <cell r="T70">
            <v>0.32999999999999996</v>
          </cell>
          <cell r="U70">
            <v>0.24</v>
          </cell>
          <cell r="V70">
            <v>0.23</v>
          </cell>
          <cell r="W70">
            <v>0.3</v>
          </cell>
          <cell r="X70">
            <v>0.1</v>
          </cell>
          <cell r="Y70">
            <v>0.13</v>
          </cell>
          <cell r="Z70">
            <v>0.22999999999999998</v>
          </cell>
        </row>
        <row r="71">
          <cell r="P71" t="str">
            <v>Placebo + MTX</v>
          </cell>
          <cell r="Q71">
            <v>219</v>
          </cell>
          <cell r="R71">
            <v>0.37</v>
          </cell>
          <cell r="S71">
            <v>0.4</v>
          </cell>
          <cell r="T71">
            <v>0.4</v>
          </cell>
          <cell r="U71">
            <v>0.08</v>
          </cell>
          <cell r="V71">
            <v>0.17</v>
          </cell>
          <cell r="W71">
            <v>0.18</v>
          </cell>
          <cell r="X71">
            <v>0.03</v>
          </cell>
          <cell r="Y71">
            <v>7.0000000000000007E-2</v>
          </cell>
          <cell r="Z71">
            <v>0.06</v>
          </cell>
        </row>
        <row r="72">
          <cell r="O72" t="str">
            <v>Rituxan</v>
          </cell>
          <cell r="P72" t="str">
            <v>500mg + MTX</v>
          </cell>
          <cell r="Q72">
            <v>167</v>
          </cell>
          <cell r="S72">
            <v>0.28000000000000003</v>
          </cell>
          <cell r="V72">
            <v>0.26</v>
          </cell>
          <cell r="Y72">
            <v>0.1</v>
          </cell>
        </row>
        <row r="73">
          <cell r="P73" t="str">
            <v>1000mg + MTX</v>
          </cell>
          <cell r="Q73">
            <v>170</v>
          </cell>
          <cell r="S73">
            <v>0.32000000000000006</v>
          </cell>
          <cell r="V73">
            <v>0.26</v>
          </cell>
          <cell r="Y73">
            <v>0.09</v>
          </cell>
        </row>
        <row r="74">
          <cell r="P74" t="str">
            <v>Placebo + MTX</v>
          </cell>
          <cell r="Q74">
            <v>172</v>
          </cell>
          <cell r="S74">
            <v>0.23</v>
          </cell>
          <cell r="V74">
            <v>0.09</v>
          </cell>
          <cell r="Y74">
            <v>0.05</v>
          </cell>
        </row>
        <row r="75">
          <cell r="O75" t="str">
            <v>Notes: a- 30 weeks, b- 54 weeks, c-14 weeks, d- 48 weeks; Data for R788 and CP-690,550 from Phase II trials, all others from Phase III trials</v>
          </cell>
        </row>
      </sheetData>
      <sheetData sheetId="5">
        <row r="3">
          <cell r="C3" t="str">
            <v>Drug</v>
          </cell>
          <cell r="D3" t="str">
            <v>Company</v>
          </cell>
          <cell r="E3" t="str">
            <v>Mechanism</v>
          </cell>
          <cell r="F3" t="str">
            <v>Dosing</v>
          </cell>
          <cell r="G3" t="str">
            <v>US RA Approval</v>
          </cell>
          <cell r="H3" t="str">
            <v>WW Revenues 2008 ($mn)</v>
          </cell>
        </row>
        <row r="4">
          <cell r="C4" t="str">
            <v>Enbrel (etanercept)</v>
          </cell>
          <cell r="D4" t="str">
            <v>Amgen/Wyeth</v>
          </cell>
          <cell r="E4" t="str">
            <v>Anti-TNF</v>
          </cell>
          <cell r="F4" t="str">
            <v>Subcutaneous injection (50mg 1x every week)</v>
          </cell>
          <cell r="G4" t="str">
            <v>November 1998</v>
          </cell>
          <cell r="H4">
            <v>6200</v>
          </cell>
          <cell r="I4" t="str">
            <v>x</v>
          </cell>
        </row>
        <row r="5">
          <cell r="C5" t="str">
            <v>Remicade (infliximab)</v>
          </cell>
          <cell r="D5" t="str">
            <v>Centocor Ortho Biotech</v>
          </cell>
          <cell r="E5" t="str">
            <v>Anti-TNF</v>
          </cell>
          <cell r="F5" t="str">
            <v>Intravenous infusion (3mg/kg 1x every 8 weeks or 10mg/kg 1x every 4 weeks)</v>
          </cell>
          <cell r="G5" t="str">
            <v>November 1999</v>
          </cell>
          <cell r="H5">
            <v>886</v>
          </cell>
          <cell r="I5" t="str">
            <v>x</v>
          </cell>
        </row>
        <row r="6">
          <cell r="C6" t="str">
            <v>Humira (adalimumab)</v>
          </cell>
          <cell r="D6" t="str">
            <v>Abbott</v>
          </cell>
          <cell r="E6" t="str">
            <v>Anti-TNF</v>
          </cell>
          <cell r="F6" t="str">
            <v>Subcutaneous injection (40mg 1x or 2x every week)</v>
          </cell>
          <cell r="G6" t="str">
            <v>December 2002</v>
          </cell>
          <cell r="H6">
            <v>4500</v>
          </cell>
          <cell r="I6" t="str">
            <v>x</v>
          </cell>
        </row>
        <row r="7">
          <cell r="C7" t="str">
            <v>Simponi (golimumab)</v>
          </cell>
          <cell r="D7" t="str">
            <v>Centocor Ortho Biotech</v>
          </cell>
          <cell r="E7" t="str">
            <v>Anti-TNF</v>
          </cell>
          <cell r="F7" t="str">
            <v>Subcutaneous injection (50mg 1x every 4 weeks)</v>
          </cell>
          <cell r="G7" t="str">
            <v>April 2009</v>
          </cell>
          <cell r="H7" t="str">
            <v>NA</v>
          </cell>
        </row>
        <row r="8">
          <cell r="C8" t="str">
            <v>Cimzia (certolizumab pegol)</v>
          </cell>
          <cell r="D8" t="str">
            <v>UCB</v>
          </cell>
          <cell r="E8" t="str">
            <v>Anti-TNF</v>
          </cell>
          <cell r="F8" t="str">
            <v>Subcutaneous injection (200mg 1 x every 2 weeks)</v>
          </cell>
          <cell r="G8" t="str">
            <v>May 2009</v>
          </cell>
          <cell r="H8" t="str">
            <v>NA</v>
          </cell>
        </row>
        <row r="9">
          <cell r="C9" t="str">
            <v>Orencia (abatacept)</v>
          </cell>
          <cell r="D9" t="str">
            <v>Bristol-Myers Squibb</v>
          </cell>
          <cell r="E9" t="str">
            <v>T-cell co-stimulator inhibitor</v>
          </cell>
          <cell r="F9" t="str">
            <v>Intravenous infusion (10mg/kg 1x every 4 weeks)</v>
          </cell>
          <cell r="G9" t="str">
            <v>December 2005</v>
          </cell>
          <cell r="H9">
            <v>441</v>
          </cell>
          <cell r="I9" t="str">
            <v>x</v>
          </cell>
        </row>
        <row r="10">
          <cell r="C10" t="str">
            <v>Rituxan (rituximab)</v>
          </cell>
          <cell r="D10" t="str">
            <v>Roche/Biogen Idec</v>
          </cell>
          <cell r="E10" t="str">
            <v>Anti-CD20</v>
          </cell>
          <cell r="F10" t="str">
            <v>Intravenous infusion (1000mg 2x separated by 2 weeks)</v>
          </cell>
          <cell r="G10" t="str">
            <v>March 2006</v>
          </cell>
          <cell r="H10">
            <v>5500</v>
          </cell>
          <cell r="I10" t="str">
            <v>x</v>
          </cell>
        </row>
        <row r="11">
          <cell r="C11" t="str">
            <v>Actemra (tocilizumab)</v>
          </cell>
          <cell r="D11" t="str">
            <v>Roche</v>
          </cell>
          <cell r="E11" t="str">
            <v>IL-6 inhibitor</v>
          </cell>
          <cell r="F11" t="str">
            <v>Intravenous infusion (8mg/kg 1x every 4 weeks)</v>
          </cell>
          <cell r="G11" t="str">
            <v>US approval pending</v>
          </cell>
          <cell r="H11" t="str">
            <v>NA</v>
          </cell>
        </row>
      </sheetData>
      <sheetData sheetId="6">
        <row r="1">
          <cell r="C1" t="str">
            <v>R788 Phase Iib Taski 2</v>
          </cell>
        </row>
        <row r="2">
          <cell r="B2" t="str">
            <v>Inadequate Response to MTX</v>
          </cell>
        </row>
        <row r="3">
          <cell r="C3" t="str">
            <v>Response Rates at 6 months</v>
          </cell>
          <cell r="D3" t="str">
            <v>100mg bid</v>
          </cell>
          <cell r="E3" t="str">
            <v>150mg qd</v>
          </cell>
          <cell r="F3" t="str">
            <v>Placebo</v>
          </cell>
        </row>
        <row r="4">
          <cell r="B4" t="str">
            <v>Subjects with</v>
          </cell>
          <cell r="C4" t="str">
            <v>Inadequate Response to MTX</v>
          </cell>
          <cell r="D4" t="str">
            <v>n</v>
          </cell>
          <cell r="E4" t="str">
            <v>ACR 20</v>
          </cell>
          <cell r="F4" t="str">
            <v>n=153</v>
          </cell>
          <cell r="H4" t="str">
            <v>ACR 50</v>
          </cell>
          <cell r="K4" t="str">
            <v>ACR 70</v>
          </cell>
        </row>
        <row r="5">
          <cell r="C5" t="str">
            <v>ACR20</v>
          </cell>
          <cell r="D5">
            <v>0.66</v>
          </cell>
          <cell r="E5" t="str">
            <v>12 wk</v>
          </cell>
          <cell r="F5" t="str">
            <v>24 wk</v>
          </cell>
          <cell r="G5" t="str">
            <v>52 wk</v>
          </cell>
          <cell r="H5" t="str">
            <v>12 wk</v>
          </cell>
          <cell r="I5" t="str">
            <v>24 wk</v>
          </cell>
          <cell r="J5" t="str">
            <v>52 wk</v>
          </cell>
          <cell r="K5" t="str">
            <v>12 wk</v>
          </cell>
          <cell r="L5" t="str">
            <v>24 wk</v>
          </cell>
          <cell r="M5" t="str">
            <v>52 wk</v>
          </cell>
        </row>
        <row r="6">
          <cell r="B6" t="str">
            <v>R788</v>
          </cell>
          <cell r="C6" t="str">
            <v>50mg 2x daily + MTX</v>
          </cell>
          <cell r="D6">
            <v>46</v>
          </cell>
          <cell r="E6">
            <v>0.32</v>
          </cell>
          <cell r="F6">
            <v>0.19</v>
          </cell>
          <cell r="H6">
            <v>0.17</v>
          </cell>
          <cell r="K6">
            <v>0.02</v>
          </cell>
          <cell r="N6" t="str">
            <v>x</v>
          </cell>
        </row>
        <row r="7">
          <cell r="C7" t="str">
            <v>100mg 2x daily + MTX</v>
          </cell>
          <cell r="D7">
            <v>49</v>
          </cell>
          <cell r="E7">
            <v>0.65</v>
          </cell>
          <cell r="F7">
            <v>0.1</v>
          </cell>
          <cell r="H7">
            <v>0.49</v>
          </cell>
          <cell r="K7">
            <v>0.33</v>
          </cell>
          <cell r="N7" t="str">
            <v>x</v>
          </cell>
        </row>
        <row r="8">
          <cell r="C8" t="str">
            <v>150mg 2x daily +MTX</v>
          </cell>
          <cell r="D8">
            <v>47</v>
          </cell>
          <cell r="E8">
            <v>0.72</v>
          </cell>
          <cell r="F8">
            <v>0.06</v>
          </cell>
          <cell r="H8">
            <v>0.56999999999999995</v>
          </cell>
          <cell r="K8">
            <v>0.4</v>
          </cell>
          <cell r="N8" t="str">
            <v>x</v>
          </cell>
        </row>
        <row r="9">
          <cell r="C9" t="str">
            <v>Placebo + MTX</v>
          </cell>
          <cell r="D9">
            <v>47</v>
          </cell>
          <cell r="E9">
            <v>0.38</v>
          </cell>
          <cell r="H9">
            <v>0.19</v>
          </cell>
          <cell r="K9">
            <v>0.04</v>
          </cell>
          <cell r="N9" t="str">
            <v>x</v>
          </cell>
        </row>
        <row r="10">
          <cell r="B10" t="str">
            <v>CP-690,550</v>
          </cell>
          <cell r="C10" t="str">
            <v>5mg 2x daily + MTX</v>
          </cell>
          <cell r="D10">
            <v>71</v>
          </cell>
          <cell r="E10">
            <v>0.62</v>
          </cell>
          <cell r="H10">
            <v>0.38</v>
          </cell>
          <cell r="K10">
            <v>0.2</v>
          </cell>
          <cell r="N10" t="str">
            <v>x</v>
          </cell>
        </row>
        <row r="11">
          <cell r="C11" t="str">
            <v>10mg 2x daily + MTX</v>
          </cell>
          <cell r="D11">
            <v>75</v>
          </cell>
          <cell r="E11">
            <v>0.6</v>
          </cell>
          <cell r="H11">
            <v>0.31</v>
          </cell>
          <cell r="K11">
            <v>0.15</v>
          </cell>
          <cell r="N11" t="str">
            <v>x</v>
          </cell>
        </row>
        <row r="12">
          <cell r="C12" t="str">
            <v>15mg 2x daily + MTX</v>
          </cell>
          <cell r="D12">
            <v>75</v>
          </cell>
          <cell r="E12">
            <v>0.59</v>
          </cell>
          <cell r="H12">
            <v>0.48</v>
          </cell>
          <cell r="K12">
            <v>0.28000000000000003</v>
          </cell>
          <cell r="N12" t="str">
            <v>x</v>
          </cell>
        </row>
        <row r="13">
          <cell r="C13" t="str">
            <v>20mg 2x daily + MTX</v>
          </cell>
          <cell r="D13">
            <v>80</v>
          </cell>
          <cell r="E13">
            <v>0.61</v>
          </cell>
          <cell r="H13">
            <v>0.39</v>
          </cell>
          <cell r="K13">
            <v>0.26</v>
          </cell>
          <cell r="N13" t="str">
            <v>x</v>
          </cell>
        </row>
        <row r="14">
          <cell r="C14" t="str">
            <v>Placebo + MTX</v>
          </cell>
          <cell r="D14">
            <v>69</v>
          </cell>
          <cell r="E14">
            <v>0.38</v>
          </cell>
          <cell r="H14">
            <v>0.18</v>
          </cell>
          <cell r="K14">
            <v>0.08</v>
          </cell>
          <cell r="N14" t="str">
            <v>x</v>
          </cell>
        </row>
        <row r="15">
          <cell r="B15" t="str">
            <v>Enbrel</v>
          </cell>
          <cell r="C15" t="str">
            <v>25mg 2x weekly + MTX</v>
          </cell>
          <cell r="D15">
            <v>59</v>
          </cell>
          <cell r="E15">
            <v>0.66</v>
          </cell>
          <cell r="F15">
            <v>0.71</v>
          </cell>
          <cell r="H15">
            <v>0.42</v>
          </cell>
          <cell r="I15">
            <v>0.39</v>
          </cell>
          <cell r="K15">
            <v>0.15</v>
          </cell>
          <cell r="L15">
            <v>0.15</v>
          </cell>
          <cell r="N15" t="str">
            <v>x</v>
          </cell>
        </row>
        <row r="16">
          <cell r="C16" t="str">
            <v>Placebo + MTX</v>
          </cell>
          <cell r="D16">
            <v>30</v>
          </cell>
          <cell r="E16">
            <v>0.33</v>
          </cell>
          <cell r="F16">
            <v>0.27</v>
          </cell>
          <cell r="H16">
            <v>0</v>
          </cell>
          <cell r="I16">
            <v>0.03</v>
          </cell>
          <cell r="J16" t="str">
            <v>150mg qd</v>
          </cell>
          <cell r="K16">
            <v>0</v>
          </cell>
          <cell r="L16">
            <v>0</v>
          </cell>
          <cell r="N16" t="str">
            <v>x</v>
          </cell>
        </row>
        <row r="17">
          <cell r="B17" t="str">
            <v>Humira</v>
          </cell>
          <cell r="C17" t="str">
            <v>20mg 1x weekly + MTX</v>
          </cell>
          <cell r="D17">
            <v>212</v>
          </cell>
          <cell r="F17">
            <v>0.60799999999999998</v>
          </cell>
          <cell r="G17">
            <v>0.54700000000000004</v>
          </cell>
          <cell r="I17">
            <v>0.41</v>
          </cell>
          <cell r="J17">
            <v>0.377</v>
          </cell>
          <cell r="K17" t="str">
            <v>n=153</v>
          </cell>
          <cell r="L17">
            <v>0.17499999999999999</v>
          </cell>
          <cell r="M17">
            <v>0.20799999999999999</v>
          </cell>
          <cell r="N17" t="str">
            <v>x</v>
          </cell>
        </row>
        <row r="18">
          <cell r="C18" t="str">
            <v>40mg 1x every other week + MTX</v>
          </cell>
          <cell r="D18">
            <v>207</v>
          </cell>
          <cell r="F18">
            <v>0.63300000000000001</v>
          </cell>
          <cell r="G18">
            <v>0.58899999999999997</v>
          </cell>
          <cell r="H18" t="str">
            <v>Diarrhea</v>
          </cell>
          <cell r="I18">
            <v>0.39100000000000001</v>
          </cell>
          <cell r="J18">
            <v>0.41499999999999998</v>
          </cell>
          <cell r="K18">
            <v>0.03</v>
          </cell>
          <cell r="L18">
            <v>0.20799999999999999</v>
          </cell>
          <cell r="M18">
            <v>0.23200000000000001</v>
          </cell>
          <cell r="N18" t="str">
            <v>x</v>
          </cell>
        </row>
        <row r="19">
          <cell r="C19" t="str">
            <v>Placebo + MTX</v>
          </cell>
          <cell r="D19">
            <v>200</v>
          </cell>
          <cell r="F19">
            <v>0.29499999999999998</v>
          </cell>
          <cell r="G19">
            <v>0.24</v>
          </cell>
          <cell r="H19" t="str">
            <v>Hypertension</v>
          </cell>
          <cell r="I19">
            <v>9.5000000000000001E-2</v>
          </cell>
          <cell r="J19">
            <v>9.5000000000000001E-2</v>
          </cell>
          <cell r="K19">
            <v>0.05</v>
          </cell>
          <cell r="L19">
            <v>2.5000000000000001E-2</v>
          </cell>
          <cell r="M19">
            <v>4.4999999999999998E-2</v>
          </cell>
          <cell r="N19" t="str">
            <v>x</v>
          </cell>
        </row>
        <row r="20">
          <cell r="B20" t="str">
            <v>Remicade</v>
          </cell>
          <cell r="C20" t="str">
            <v>3mg/kg 1x every 8 weeks + MTX</v>
          </cell>
          <cell r="D20">
            <v>86</v>
          </cell>
          <cell r="F20" t="str">
            <v>50%a</v>
          </cell>
          <cell r="G20" t="str">
            <v>42%b</v>
          </cell>
          <cell r="H20" t="str">
            <v>Infections</v>
          </cell>
          <cell r="I20" t="str">
            <v>27%a</v>
          </cell>
          <cell r="J20" t="str">
            <v>21%b</v>
          </cell>
          <cell r="K20">
            <v>0.27</v>
          </cell>
          <cell r="L20" t="str">
            <v>8%a</v>
          </cell>
          <cell r="M20" t="str">
            <v>10%b</v>
          </cell>
          <cell r="N20" t="str">
            <v>x</v>
          </cell>
        </row>
        <row r="21">
          <cell r="C21" t="str">
            <v>3mg/kg 1x every 4 weeks + MTX</v>
          </cell>
          <cell r="D21">
            <v>86</v>
          </cell>
          <cell r="F21" t="str">
            <v>50%a</v>
          </cell>
          <cell r="G21" t="str">
            <v>48%b</v>
          </cell>
          <cell r="H21" t="str">
            <v>Dyspepsia</v>
          </cell>
          <cell r="I21" t="str">
            <v>29%a</v>
          </cell>
          <cell r="J21" t="str">
            <v>34%b</v>
          </cell>
          <cell r="K21">
            <v>0</v>
          </cell>
          <cell r="L21" t="str">
            <v>11%a</v>
          </cell>
          <cell r="M21" t="str">
            <v>17%b</v>
          </cell>
          <cell r="N21" t="str">
            <v>x</v>
          </cell>
        </row>
        <row r="22">
          <cell r="C22" t="str">
            <v>10mg/kg 1x every 8 weeks + MTX</v>
          </cell>
          <cell r="D22">
            <v>87</v>
          </cell>
          <cell r="F22" t="str">
            <v>52%a</v>
          </cell>
          <cell r="G22" t="str">
            <v>59%b</v>
          </cell>
          <cell r="H22" t="str">
            <v>Abdominal Pain</v>
          </cell>
          <cell r="I22" t="str">
            <v>31%a</v>
          </cell>
          <cell r="J22" t="str">
            <v>39%b</v>
          </cell>
          <cell r="K22">
            <v>0</v>
          </cell>
          <cell r="L22" t="str">
            <v>18%a</v>
          </cell>
          <cell r="M22" t="str">
            <v>25%b</v>
          </cell>
          <cell r="N22" t="str">
            <v>x</v>
          </cell>
        </row>
        <row r="23">
          <cell r="C23" t="str">
            <v>10mg/kg 1x every 4 weeks + MTX</v>
          </cell>
          <cell r="D23">
            <v>81</v>
          </cell>
          <cell r="F23" t="str">
            <v>58%a</v>
          </cell>
          <cell r="G23" t="str">
            <v>59%b</v>
          </cell>
          <cell r="H23" t="str">
            <v>Urinary Tract Infection</v>
          </cell>
          <cell r="I23" t="str">
            <v>26%a</v>
          </cell>
          <cell r="J23" t="str">
            <v>38%b</v>
          </cell>
          <cell r="K23">
            <v>0.06</v>
          </cell>
          <cell r="L23" t="str">
            <v>11%a</v>
          </cell>
          <cell r="M23" t="str">
            <v>19%b</v>
          </cell>
          <cell r="N23" t="str">
            <v>x</v>
          </cell>
        </row>
        <row r="24">
          <cell r="C24" t="str">
            <v>Placebo + MTX</v>
          </cell>
          <cell r="D24">
            <v>88</v>
          </cell>
          <cell r="F24" t="str">
            <v>20%a</v>
          </cell>
          <cell r="G24" t="str">
            <v>17%b</v>
          </cell>
          <cell r="H24" t="str">
            <v>Upper Respiratory Tract Infection</v>
          </cell>
          <cell r="I24" t="str">
            <v>5%a</v>
          </cell>
          <cell r="J24" t="str">
            <v>9%b</v>
          </cell>
          <cell r="K24">
            <v>0.13</v>
          </cell>
          <cell r="L24" t="str">
            <v>0%a</v>
          </cell>
          <cell r="M24" t="str">
            <v>2%b</v>
          </cell>
          <cell r="N24" t="str">
            <v>x</v>
          </cell>
        </row>
        <row r="25">
          <cell r="B25" t="str">
            <v>Cimzia</v>
          </cell>
          <cell r="C25" t="str">
            <v>200mg 1x every 2 weeks + MTX</v>
          </cell>
          <cell r="D25">
            <v>393</v>
          </cell>
          <cell r="F25">
            <v>0.58799999999999997</v>
          </cell>
          <cell r="H25" t="str">
            <v>Headache</v>
          </cell>
          <cell r="I25">
            <v>0.371</v>
          </cell>
          <cell r="J25">
            <v>0.06</v>
          </cell>
          <cell r="K25">
            <v>0.09</v>
          </cell>
          <cell r="L25">
            <v>0.214</v>
          </cell>
          <cell r="N25" t="str">
            <v>x</v>
          </cell>
        </row>
        <row r="26">
          <cell r="C26" t="str">
            <v>400mg 1x every 2 weeks + MTX</v>
          </cell>
          <cell r="D26">
            <v>390</v>
          </cell>
          <cell r="F26">
            <v>0.60799999999999998</v>
          </cell>
          <cell r="H26" t="str">
            <v>Dizziness</v>
          </cell>
          <cell r="I26">
            <v>0.39900000000000002</v>
          </cell>
          <cell r="J26">
            <v>0.11</v>
          </cell>
          <cell r="K26">
            <v>0.02</v>
          </cell>
          <cell r="L26">
            <v>0.20599999999999999</v>
          </cell>
          <cell r="N26" t="str">
            <v>x</v>
          </cell>
        </row>
        <row r="27">
          <cell r="C27" t="str">
            <v>Placebo + MTX</v>
          </cell>
          <cell r="D27">
            <v>199</v>
          </cell>
          <cell r="F27">
            <v>0.13600000000000001</v>
          </cell>
          <cell r="H27" t="str">
            <v>Neutropenia</v>
          </cell>
          <cell r="I27">
            <v>7.5999999999999998E-2</v>
          </cell>
          <cell r="J27">
            <v>0.3</v>
          </cell>
          <cell r="K27">
            <v>0</v>
          </cell>
          <cell r="L27">
            <v>0.03</v>
          </cell>
          <cell r="N27" t="str">
            <v>x</v>
          </cell>
        </row>
        <row r="28">
          <cell r="B28" t="str">
            <v>Simponi</v>
          </cell>
          <cell r="C28" t="str">
            <v>50mg 1x every 4 weeks + MTX</v>
          </cell>
          <cell r="D28">
            <v>89</v>
          </cell>
          <cell r="E28" t="str">
            <v>55%c</v>
          </cell>
          <cell r="F28">
            <v>0.59599999999999997</v>
          </cell>
          <cell r="H28" t="str">
            <v>35%c</v>
          </cell>
          <cell r="I28">
            <v>0.371</v>
          </cell>
          <cell r="J28">
            <v>0</v>
          </cell>
          <cell r="K28" t="str">
            <v>14%c</v>
          </cell>
          <cell r="L28">
            <v>0.20200000000000001</v>
          </cell>
          <cell r="N28" t="str">
            <v>x</v>
          </cell>
        </row>
        <row r="29">
          <cell r="C29" t="str">
            <v>100mg 1x every 4 weeks + MTX</v>
          </cell>
          <cell r="D29">
            <v>89</v>
          </cell>
          <cell r="E29" t="str">
            <v>56%c</v>
          </cell>
          <cell r="F29">
            <v>0.59599999999999997</v>
          </cell>
          <cell r="H29" t="str">
            <v>29%c</v>
          </cell>
          <cell r="I29">
            <v>0.32600000000000001</v>
          </cell>
          <cell r="J29">
            <v>0.09</v>
          </cell>
          <cell r="K29" t="str">
            <v>9%c</v>
          </cell>
          <cell r="L29">
            <v>0.14599999999999999</v>
          </cell>
          <cell r="N29" t="str">
            <v>x</v>
          </cell>
        </row>
        <row r="30">
          <cell r="C30" t="str">
            <v>Placebo + MTX</v>
          </cell>
          <cell r="D30">
            <v>133</v>
          </cell>
          <cell r="E30" t="str">
            <v>33%c</v>
          </cell>
          <cell r="F30">
            <v>0.27800000000000002</v>
          </cell>
          <cell r="H30" t="str">
            <v>10%c</v>
          </cell>
          <cell r="I30">
            <v>0.13500000000000001</v>
          </cell>
          <cell r="J30">
            <v>0.04</v>
          </cell>
          <cell r="K30" t="str">
            <v>4%c</v>
          </cell>
          <cell r="L30">
            <v>5.2999999999999999E-2</v>
          </cell>
          <cell r="N30" t="str">
            <v>x</v>
          </cell>
        </row>
        <row r="31">
          <cell r="B31" t="str">
            <v>Actemra</v>
          </cell>
          <cell r="C31" t="str">
            <v>4mg/kg 1x every 4 weeks + MTX</v>
          </cell>
          <cell r="D31">
            <v>213</v>
          </cell>
          <cell r="F31">
            <v>0.48</v>
          </cell>
          <cell r="H31" t="str">
            <v>Cough</v>
          </cell>
          <cell r="I31">
            <v>0.31</v>
          </cell>
          <cell r="J31">
            <v>0.04</v>
          </cell>
          <cell r="K31">
            <v>0.02</v>
          </cell>
          <cell r="L31">
            <v>0.12</v>
          </cell>
          <cell r="N31" t="str">
            <v>x</v>
          </cell>
        </row>
        <row r="32">
          <cell r="C32" t="str">
            <v>8mg/kg 1x every 4 weeks + MTX</v>
          </cell>
          <cell r="D32">
            <v>205</v>
          </cell>
          <cell r="F32">
            <v>0.59</v>
          </cell>
          <cell r="H32" t="str">
            <v>Hypertension</v>
          </cell>
          <cell r="I32">
            <v>0.44</v>
          </cell>
          <cell r="J32">
            <v>0.12</v>
          </cell>
          <cell r="K32">
            <v>0.05</v>
          </cell>
          <cell r="L32">
            <v>0.22</v>
          </cell>
          <cell r="N32" t="str">
            <v>x</v>
          </cell>
        </row>
        <row r="33">
          <cell r="C33" t="str">
            <v>Placebo + MTX</v>
          </cell>
          <cell r="D33">
            <v>204</v>
          </cell>
          <cell r="F33">
            <v>0.26</v>
          </cell>
          <cell r="H33" t="str">
            <v>Increased ALT</v>
          </cell>
          <cell r="I33">
            <v>0.11</v>
          </cell>
          <cell r="J33">
            <v>0.09</v>
          </cell>
          <cell r="K33">
            <v>0.04</v>
          </cell>
          <cell r="L33">
            <v>0.02</v>
          </cell>
          <cell r="N33" t="str">
            <v>x</v>
          </cell>
        </row>
        <row r="34">
          <cell r="B34" t="str">
            <v>Orencia</v>
          </cell>
          <cell r="C34" t="str">
            <v>10mg/kg 1x every 4 weeks + MTX</v>
          </cell>
          <cell r="D34">
            <v>433</v>
          </cell>
          <cell r="E34">
            <v>0.62</v>
          </cell>
          <cell r="F34">
            <v>0.68</v>
          </cell>
          <cell r="G34">
            <v>0.73</v>
          </cell>
          <cell r="H34">
            <v>0.32</v>
          </cell>
          <cell r="I34">
            <v>0.4</v>
          </cell>
          <cell r="J34">
            <v>0.48</v>
          </cell>
          <cell r="K34">
            <v>0.13</v>
          </cell>
          <cell r="L34">
            <v>0.2</v>
          </cell>
          <cell r="M34">
            <v>0.28999999999999998</v>
          </cell>
          <cell r="N34" t="str">
            <v>x</v>
          </cell>
        </row>
        <row r="35">
          <cell r="C35" t="str">
            <v>Placebo + MTX</v>
          </cell>
          <cell r="D35">
            <v>219</v>
          </cell>
          <cell r="E35">
            <v>0.37</v>
          </cell>
          <cell r="F35">
            <v>0.4</v>
          </cell>
          <cell r="G35">
            <v>0.4</v>
          </cell>
          <cell r="H35">
            <v>0.08</v>
          </cell>
          <cell r="I35">
            <v>0.17</v>
          </cell>
          <cell r="J35">
            <v>0.18</v>
          </cell>
          <cell r="K35">
            <v>0.03</v>
          </cell>
          <cell r="L35">
            <v>7.0000000000000007E-2</v>
          </cell>
          <cell r="M35">
            <v>0.06</v>
          </cell>
          <cell r="N35" t="str">
            <v>x</v>
          </cell>
        </row>
        <row r="36">
          <cell r="B36" t="str">
            <v>Rituxan</v>
          </cell>
          <cell r="C36" t="str">
            <v>500mg + MTX</v>
          </cell>
          <cell r="D36">
            <v>167</v>
          </cell>
          <cell r="F36">
            <v>0.51</v>
          </cell>
          <cell r="G36" t="str">
            <v>59%d</v>
          </cell>
          <cell r="I36">
            <v>0.26</v>
          </cell>
          <cell r="J36" t="str">
            <v>36%d</v>
          </cell>
          <cell r="L36">
            <v>0.1</v>
          </cell>
          <cell r="M36" t="str">
            <v>14%d</v>
          </cell>
          <cell r="N36" t="str">
            <v>x</v>
          </cell>
        </row>
        <row r="37">
          <cell r="C37" t="str">
            <v>1000mg + MTX</v>
          </cell>
          <cell r="D37">
            <v>170</v>
          </cell>
          <cell r="F37">
            <v>0.55000000000000004</v>
          </cell>
          <cell r="G37" t="str">
            <v>57%d</v>
          </cell>
          <cell r="I37">
            <v>0.26</v>
          </cell>
          <cell r="J37" t="str">
            <v>33%d</v>
          </cell>
          <cell r="L37">
            <v>0.09</v>
          </cell>
          <cell r="M37" t="str">
            <v>13%d</v>
          </cell>
          <cell r="N37" t="str">
            <v>x</v>
          </cell>
        </row>
        <row r="38">
          <cell r="C38" t="str">
            <v>Placebo + MTX</v>
          </cell>
          <cell r="D38">
            <v>172</v>
          </cell>
          <cell r="F38">
            <v>0.23</v>
          </cell>
          <cell r="I38">
            <v>0.09</v>
          </cell>
          <cell r="L38">
            <v>0.05</v>
          </cell>
          <cell r="M38" t="str">
            <v>Mean Blood Pressure</v>
          </cell>
          <cell r="N38" t="str">
            <v>x</v>
          </cell>
          <cell r="O38" t="str">
            <v>150mg qd</v>
          </cell>
          <cell r="P38" t="str">
            <v>Placebo</v>
          </cell>
        </row>
        <row r="39">
          <cell r="B39" t="str">
            <v>Notes: a- 30 weeks, b- 54 weeks, c-14 weeks, d- 48 weeks; Data for R788 and CP-690,550 from Phase II trials, all others from Phase III trials</v>
          </cell>
          <cell r="M39" t="str">
            <v>(Systolic/Diastolic in Hg mm)</v>
          </cell>
          <cell r="N39" t="str">
            <v>n=152</v>
          </cell>
          <cell r="O39" t="str">
            <v>Placebo adjusted</v>
          </cell>
          <cell r="P39" t="str">
            <v>n=153</v>
          </cell>
        </row>
        <row r="40">
          <cell r="M40" t="str">
            <v>Baseline</v>
          </cell>
          <cell r="N40" t="str">
            <v>125/77</v>
          </cell>
          <cell r="O40" t="str">
            <v>Subjects with Inadequate Response to MTX (placebo adjusted)</v>
          </cell>
          <cell r="P40" t="str">
            <v>125/76</v>
          </cell>
          <cell r="Q40" t="str">
            <v>n</v>
          </cell>
          <cell r="R40" t="str">
            <v>ACR 20</v>
          </cell>
          <cell r="U40" t="str">
            <v>ACR 50</v>
          </cell>
          <cell r="X40" t="str">
            <v>ACR 70</v>
          </cell>
        </row>
        <row r="41">
          <cell r="M41" t="str">
            <v>At Month 6</v>
          </cell>
          <cell r="N41" t="str">
            <v>125/78</v>
          </cell>
          <cell r="O41" t="str">
            <v>125/77</v>
          </cell>
          <cell r="P41" t="str">
            <v>123/76</v>
          </cell>
          <cell r="R41" t="str">
            <v>12 wk</v>
          </cell>
          <cell r="S41" t="str">
            <v>24 wk</v>
          </cell>
          <cell r="T41" t="str">
            <v>52 wk</v>
          </cell>
          <cell r="U41" t="str">
            <v>12 wk</v>
          </cell>
          <cell r="V41" t="str">
            <v>24 wk</v>
          </cell>
          <cell r="W41" t="str">
            <v>52 wk</v>
          </cell>
          <cell r="X41" t="str">
            <v>12 wk</v>
          </cell>
          <cell r="Y41" t="str">
            <v>24 wk</v>
          </cell>
          <cell r="Z41" t="str">
            <v>52 wk</v>
          </cell>
        </row>
        <row r="42">
          <cell r="M42" t="str">
            <v>Change from Baseline to Month 6 (LOCF)</v>
          </cell>
          <cell r="N42" t="str">
            <v xml:space="preserve"> +0.6/+1.4</v>
          </cell>
          <cell r="O42" t="str">
            <v>R788</v>
          </cell>
          <cell r="P42" t="str">
            <v>50mg 2x daily + MTX</v>
          </cell>
          <cell r="Q42">
            <v>46</v>
          </cell>
          <cell r="R42">
            <v>-0.06</v>
          </cell>
          <cell r="U42">
            <v>-1.999999999999999E-2</v>
          </cell>
          <cell r="X42">
            <v>-0.02</v>
          </cell>
        </row>
        <row r="43">
          <cell r="M43" t="str">
            <v>Mean Systolic BP if had Adjustment or Initiation of BP Medication (Hg mm)</v>
          </cell>
          <cell r="P43" t="str">
            <v>100mg 2x daily + MTX</v>
          </cell>
          <cell r="Q43">
            <v>49</v>
          </cell>
          <cell r="R43">
            <v>0.27</v>
          </cell>
          <cell r="U43">
            <v>0.3</v>
          </cell>
          <cell r="X43">
            <v>0.29000000000000004</v>
          </cell>
        </row>
        <row r="44">
          <cell r="M44" t="str">
            <v># Had BP Meds Adjusted/Initiated</v>
          </cell>
          <cell r="N44" t="str">
            <v>35 (23%)</v>
          </cell>
          <cell r="O44" t="str">
            <v>27 (18%)</v>
          </cell>
          <cell r="P44" t="str">
            <v>150mg 2x daily +MTX</v>
          </cell>
          <cell r="Q44">
            <v>47</v>
          </cell>
          <cell r="R44">
            <v>0.33999999999999997</v>
          </cell>
          <cell r="U44">
            <v>0.37999999999999995</v>
          </cell>
          <cell r="X44">
            <v>0.36000000000000004</v>
          </cell>
        </row>
        <row r="45">
          <cell r="M45" t="str">
            <v>BP Measurement Pre Adjustment / Initiation</v>
          </cell>
          <cell r="N45">
            <v>153</v>
          </cell>
          <cell r="O45">
            <v>149</v>
          </cell>
          <cell r="P45" t="str">
            <v>Placebo + MTX</v>
          </cell>
          <cell r="Q45">
            <v>47</v>
          </cell>
          <cell r="R45">
            <v>0.38</v>
          </cell>
          <cell r="U45">
            <v>0.19</v>
          </cell>
          <cell r="X45">
            <v>0.04</v>
          </cell>
        </row>
        <row r="46">
          <cell r="M46" t="str">
            <v>At Month 6</v>
          </cell>
          <cell r="N46">
            <v>138</v>
          </cell>
          <cell r="O46">
            <v>128</v>
          </cell>
          <cell r="P46" t="str">
            <v>5mg 2x daily + MTX</v>
          </cell>
          <cell r="Q46">
            <v>71</v>
          </cell>
          <cell r="R46">
            <v>0.24</v>
          </cell>
          <cell r="U46">
            <v>0.2</v>
          </cell>
          <cell r="X46">
            <v>0.12000000000000001</v>
          </cell>
        </row>
        <row r="47">
          <cell r="M47" t="str">
            <v>Mean Change</v>
          </cell>
          <cell r="N47">
            <v>-16</v>
          </cell>
          <cell r="O47" t="str">
            <v>CP-690,550</v>
          </cell>
          <cell r="P47" t="str">
            <v>10mg 2x daily + MTX</v>
          </cell>
          <cell r="Q47">
            <v>75</v>
          </cell>
          <cell r="R47">
            <v>0.21999999999999997</v>
          </cell>
          <cell r="U47">
            <v>0.13</v>
          </cell>
          <cell r="X47">
            <v>6.9999999999999993E-2</v>
          </cell>
        </row>
        <row r="48">
          <cell r="P48" t="str">
            <v>15mg 2x daily + MTX</v>
          </cell>
          <cell r="Q48">
            <v>75</v>
          </cell>
          <cell r="R48">
            <v>0.20999999999999996</v>
          </cell>
          <cell r="U48">
            <v>0.3</v>
          </cell>
          <cell r="X48">
            <v>0.2</v>
          </cell>
        </row>
        <row r="49">
          <cell r="P49" t="str">
            <v>20mg 2x daily + MTX</v>
          </cell>
          <cell r="Q49">
            <v>80</v>
          </cell>
          <cell r="R49">
            <v>0.22999999999999998</v>
          </cell>
          <cell r="U49">
            <v>0.21000000000000002</v>
          </cell>
          <cell r="X49">
            <v>0.18</v>
          </cell>
        </row>
        <row r="50">
          <cell r="P50" t="str">
            <v>Placebo + MTX</v>
          </cell>
          <cell r="Q50">
            <v>69</v>
          </cell>
          <cell r="R50">
            <v>0.38</v>
          </cell>
          <cell r="U50">
            <v>0.18</v>
          </cell>
          <cell r="X50">
            <v>0.08</v>
          </cell>
        </row>
        <row r="51">
          <cell r="O51" t="str">
            <v>Enbrel</v>
          </cell>
          <cell r="P51" t="str">
            <v>25mg 2x weekly + MTX</v>
          </cell>
          <cell r="Q51">
            <v>59</v>
          </cell>
          <cell r="R51">
            <v>0.33</v>
          </cell>
          <cell r="S51">
            <v>0.43999999999999995</v>
          </cell>
          <cell r="U51">
            <v>0.42</v>
          </cell>
          <cell r="V51">
            <v>0.36</v>
          </cell>
          <cell r="X51">
            <v>0.15</v>
          </cell>
          <cell r="Y51">
            <v>0.15</v>
          </cell>
        </row>
        <row r="52">
          <cell r="P52" t="str">
            <v>Placebo + MTX</v>
          </cell>
          <cell r="Q52">
            <v>30</v>
          </cell>
          <cell r="R52">
            <v>0.33</v>
          </cell>
          <cell r="S52">
            <v>0.27</v>
          </cell>
          <cell r="U52">
            <v>0</v>
          </cell>
          <cell r="V52">
            <v>0.03</v>
          </cell>
          <cell r="X52">
            <v>0</v>
          </cell>
          <cell r="Y52">
            <v>0</v>
          </cell>
        </row>
        <row r="53">
          <cell r="O53" t="str">
            <v>Humira</v>
          </cell>
          <cell r="P53" t="str">
            <v>20mg 1x weekly + MTX</v>
          </cell>
          <cell r="Q53">
            <v>212</v>
          </cell>
          <cell r="S53">
            <v>0.313</v>
          </cell>
          <cell r="T53">
            <v>0.30700000000000005</v>
          </cell>
          <cell r="V53">
            <v>0.31499999999999995</v>
          </cell>
          <cell r="W53">
            <v>0.28200000000000003</v>
          </cell>
          <cell r="Y53">
            <v>0.15</v>
          </cell>
          <cell r="Z53">
            <v>0.16300000000000003</v>
          </cell>
        </row>
        <row r="54">
          <cell r="P54" t="str">
            <v>40mg 1x every other week + MTX</v>
          </cell>
          <cell r="Q54">
            <v>207</v>
          </cell>
          <cell r="S54">
            <v>0.33800000000000002</v>
          </cell>
          <cell r="T54">
            <v>0.34899999999999998</v>
          </cell>
          <cell r="V54">
            <v>0.29600000000000004</v>
          </cell>
          <cell r="W54">
            <v>0.31999999999999995</v>
          </cell>
          <cell r="Y54">
            <v>0.18300000000000002</v>
          </cell>
          <cell r="Z54">
            <v>0.187</v>
          </cell>
        </row>
        <row r="55">
          <cell r="P55" t="str">
            <v>Placebo + MTX</v>
          </cell>
          <cell r="Q55">
            <v>200</v>
          </cell>
          <cell r="S55">
            <v>0.29499999999999998</v>
          </cell>
          <cell r="T55">
            <v>0.24</v>
          </cell>
          <cell r="V55">
            <v>9.5000000000000001E-2</v>
          </cell>
          <cell r="W55">
            <v>9.5000000000000001E-2</v>
          </cell>
          <cell r="Y55">
            <v>2.5000000000000001E-2</v>
          </cell>
          <cell r="Z55">
            <v>4.4999999999999998E-2</v>
          </cell>
        </row>
        <row r="56">
          <cell r="O56" t="str">
            <v>Remicade</v>
          </cell>
          <cell r="P56" t="str">
            <v>3mg/kg 1x every 8 weeks + MTX</v>
          </cell>
          <cell r="Q56">
            <v>86</v>
          </cell>
          <cell r="S56" t="str">
            <v>30%a</v>
          </cell>
          <cell r="T56" t="str">
            <v>25%b</v>
          </cell>
          <cell r="V56" t="str">
            <v>22%a</v>
          </cell>
          <cell r="W56" t="str">
            <v>12%b</v>
          </cell>
          <cell r="Y56" t="str">
            <v>8%a</v>
          </cell>
          <cell r="Z56" t="str">
            <v>8%b</v>
          </cell>
        </row>
        <row r="57">
          <cell r="P57" t="str">
            <v>3mg/kg 1x every 4 weeks + MTX</v>
          </cell>
          <cell r="Q57">
            <v>86</v>
          </cell>
          <cell r="S57" t="str">
            <v>30%a</v>
          </cell>
          <cell r="T57" t="str">
            <v>31%b</v>
          </cell>
          <cell r="V57" t="str">
            <v>24%a</v>
          </cell>
          <cell r="W57" t="str">
            <v>25%b</v>
          </cell>
          <cell r="Y57" t="str">
            <v>11%a</v>
          </cell>
          <cell r="Z57" t="str">
            <v>15%b</v>
          </cell>
        </row>
        <row r="58">
          <cell r="P58" t="str">
            <v>10mg/kg 1x every 8 weeks + MTX</v>
          </cell>
          <cell r="Q58">
            <v>87</v>
          </cell>
          <cell r="S58" t="str">
            <v>32%a</v>
          </cell>
          <cell r="T58" t="str">
            <v>42%b</v>
          </cell>
          <cell r="V58" t="str">
            <v>26%a</v>
          </cell>
          <cell r="W58" t="str">
            <v>30%b</v>
          </cell>
          <cell r="Y58" t="str">
            <v>18%a</v>
          </cell>
          <cell r="Z58" t="str">
            <v>23%b</v>
          </cell>
        </row>
        <row r="59">
          <cell r="P59" t="str">
            <v>10mg/kg 1x every 4 weeks + MTX</v>
          </cell>
          <cell r="Q59">
            <v>81</v>
          </cell>
          <cell r="S59" t="str">
            <v>38%a</v>
          </cell>
          <cell r="T59" t="str">
            <v>42%b</v>
          </cell>
          <cell r="V59" t="str">
            <v>21%a</v>
          </cell>
          <cell r="W59" t="str">
            <v>29%b</v>
          </cell>
          <cell r="Y59" t="str">
            <v>11%a</v>
          </cell>
          <cell r="Z59" t="str">
            <v>17%b</v>
          </cell>
        </row>
        <row r="60">
          <cell r="P60" t="str">
            <v>Placebo + MTX</v>
          </cell>
          <cell r="Q60">
            <v>88</v>
          </cell>
          <cell r="S60" t="str">
            <v>20%a</v>
          </cell>
          <cell r="T60" t="str">
            <v>17%b</v>
          </cell>
          <cell r="V60" t="str">
            <v>5%a</v>
          </cell>
          <cell r="W60" t="str">
            <v>9%b</v>
          </cell>
          <cell r="Y60" t="str">
            <v>0%a</v>
          </cell>
          <cell r="Z60" t="str">
            <v>2%b</v>
          </cell>
        </row>
        <row r="61">
          <cell r="O61" t="str">
            <v>Cimzia</v>
          </cell>
          <cell r="P61" t="str">
            <v>200mg 1x every 2 weeks + MTX</v>
          </cell>
          <cell r="Q61">
            <v>393</v>
          </cell>
          <cell r="S61">
            <v>0.45199999999999996</v>
          </cell>
          <cell r="V61">
            <v>0.29499999999999998</v>
          </cell>
          <cell r="Y61">
            <v>0.184</v>
          </cell>
        </row>
        <row r="62">
          <cell r="P62" t="str">
            <v>400mg 1x every 2 weeks + MTX</v>
          </cell>
          <cell r="Q62">
            <v>390</v>
          </cell>
          <cell r="S62">
            <v>0.47199999999999998</v>
          </cell>
          <cell r="V62">
            <v>0.32299999999999995</v>
          </cell>
          <cell r="Y62">
            <v>0.17600000000000002</v>
          </cell>
        </row>
        <row r="63">
          <cell r="P63" t="str">
            <v>Placebo + MTX</v>
          </cell>
          <cell r="Q63">
            <v>199</v>
          </cell>
          <cell r="S63">
            <v>0.13600000000000001</v>
          </cell>
          <cell r="V63">
            <v>7.5999999999999998E-2</v>
          </cell>
          <cell r="Y63">
            <v>0.03</v>
          </cell>
        </row>
        <row r="64">
          <cell r="O64" t="str">
            <v>Simponi</v>
          </cell>
          <cell r="P64" t="str">
            <v>50mg 1x every 4 weeks + MTX</v>
          </cell>
          <cell r="Q64">
            <v>89</v>
          </cell>
          <cell r="R64" t="str">
            <v>22%c</v>
          </cell>
          <cell r="S64">
            <v>0.31799999999999995</v>
          </cell>
          <cell r="U64" t="str">
            <v>25%c</v>
          </cell>
          <cell r="V64">
            <v>0.23599999999999999</v>
          </cell>
          <cell r="X64" t="str">
            <v>10%c</v>
          </cell>
          <cell r="Y64">
            <v>0.14899999999999999</v>
          </cell>
        </row>
        <row r="65">
          <cell r="P65" t="str">
            <v>100mg 1x every 4 weeks + MTX</v>
          </cell>
          <cell r="Q65">
            <v>89</v>
          </cell>
          <cell r="R65" t="str">
            <v>23%c</v>
          </cell>
          <cell r="S65">
            <v>0.31799999999999995</v>
          </cell>
          <cell r="U65" t="str">
            <v>19%c</v>
          </cell>
          <cell r="V65">
            <v>0.191</v>
          </cell>
          <cell r="X65" t="str">
            <v>5%c</v>
          </cell>
          <cell r="Y65">
            <v>9.2999999999999999E-2</v>
          </cell>
        </row>
        <row r="66">
          <cell r="P66" t="str">
            <v>Placebo + MTX</v>
          </cell>
          <cell r="Q66">
            <v>133</v>
          </cell>
          <cell r="R66" t="str">
            <v>33%c</v>
          </cell>
          <cell r="S66">
            <v>0.27800000000000002</v>
          </cell>
          <cell r="U66" t="str">
            <v>10%c</v>
          </cell>
          <cell r="V66">
            <v>0.13500000000000001</v>
          </cell>
          <cell r="X66" t="str">
            <v>4%c</v>
          </cell>
          <cell r="Y66">
            <v>5.2999999999999999E-2</v>
          </cell>
        </row>
        <row r="67">
          <cell r="O67" t="str">
            <v>Actemra</v>
          </cell>
          <cell r="P67" t="str">
            <v>4mg/kg 1x every 4 weeks + MTX</v>
          </cell>
          <cell r="Q67">
            <v>213</v>
          </cell>
          <cell r="S67">
            <v>0.21999999999999997</v>
          </cell>
          <cell r="V67">
            <v>0.2</v>
          </cell>
          <cell r="Y67">
            <v>9.9999999999999992E-2</v>
          </cell>
        </row>
        <row r="68">
          <cell r="P68" t="str">
            <v>8mg/kg 1x every 4 weeks + MTX</v>
          </cell>
          <cell r="Q68">
            <v>205</v>
          </cell>
          <cell r="S68">
            <v>0.32999999999999996</v>
          </cell>
          <cell r="V68">
            <v>0.33</v>
          </cell>
          <cell r="Y68">
            <v>0.2</v>
          </cell>
        </row>
        <row r="69">
          <cell r="P69" t="str">
            <v>Placebo + MTX</v>
          </cell>
          <cell r="Q69">
            <v>204</v>
          </cell>
          <cell r="S69">
            <v>0.26</v>
          </cell>
          <cell r="V69">
            <v>0.11</v>
          </cell>
          <cell r="Y69">
            <v>0.02</v>
          </cell>
        </row>
        <row r="70">
          <cell r="O70" t="str">
            <v>Orencia</v>
          </cell>
          <cell r="P70" t="str">
            <v>10mg/kg 1x every 4 weeks + MTX</v>
          </cell>
          <cell r="Q70">
            <v>433</v>
          </cell>
          <cell r="R70">
            <v>0.25</v>
          </cell>
          <cell r="S70">
            <v>0.28000000000000003</v>
          </cell>
          <cell r="T70">
            <v>0.32999999999999996</v>
          </cell>
          <cell r="U70">
            <v>0.24</v>
          </cell>
          <cell r="V70">
            <v>0.23</v>
          </cell>
          <cell r="W70">
            <v>0.3</v>
          </cell>
          <cell r="X70">
            <v>0.1</v>
          </cell>
          <cell r="Y70">
            <v>0.13</v>
          </cell>
          <cell r="Z70">
            <v>0.22999999999999998</v>
          </cell>
        </row>
        <row r="71">
          <cell r="P71" t="str">
            <v>Placebo + MTX</v>
          </cell>
          <cell r="Q71">
            <v>219</v>
          </cell>
          <cell r="R71">
            <v>0.37</v>
          </cell>
          <cell r="S71">
            <v>0.4</v>
          </cell>
          <cell r="T71">
            <v>0.4</v>
          </cell>
          <cell r="U71">
            <v>0.08</v>
          </cell>
          <cell r="V71">
            <v>0.17</v>
          </cell>
          <cell r="W71">
            <v>0.18</v>
          </cell>
          <cell r="X71">
            <v>0.03</v>
          </cell>
          <cell r="Y71">
            <v>7.0000000000000007E-2</v>
          </cell>
          <cell r="Z71">
            <v>0.06</v>
          </cell>
        </row>
        <row r="72">
          <cell r="O72" t="str">
            <v>Rituxan</v>
          </cell>
          <cell r="P72" t="str">
            <v>500mg + MTX</v>
          </cell>
          <cell r="Q72">
            <v>167</v>
          </cell>
          <cell r="S72">
            <v>0.28000000000000003</v>
          </cell>
          <cell r="V72">
            <v>0.26</v>
          </cell>
          <cell r="Y72">
            <v>0.1</v>
          </cell>
        </row>
        <row r="73">
          <cell r="P73" t="str">
            <v>1000mg + MTX</v>
          </cell>
          <cell r="Q73">
            <v>170</v>
          </cell>
          <cell r="S73">
            <v>0.32000000000000006</v>
          </cell>
          <cell r="V73">
            <v>0.26</v>
          </cell>
          <cell r="Y73">
            <v>0.09</v>
          </cell>
        </row>
        <row r="74">
          <cell r="P74" t="str">
            <v>Placebo + MTX</v>
          </cell>
          <cell r="Q74">
            <v>172</v>
          </cell>
          <cell r="S74">
            <v>0.23</v>
          </cell>
          <cell r="V74">
            <v>0.09</v>
          </cell>
          <cell r="Y74">
            <v>0.05</v>
          </cell>
        </row>
        <row r="75">
          <cell r="O75" t="str">
            <v>Notes: a- 30 weeks, b- 54 weeks, c-14 weeks, d- 48 weeks; Data for R788 and CP-690,550 from Phase II trials, all others from Phase III trials</v>
          </cell>
        </row>
      </sheetData>
      <sheetData sheetId="7">
        <row r="1">
          <cell r="C1" t="str">
            <v>R788 Phase IIa</v>
          </cell>
        </row>
        <row r="3">
          <cell r="C3" t="str">
            <v>Response Rates at 12 weeks</v>
          </cell>
          <cell r="D3" t="str">
            <v>50mg</v>
          </cell>
          <cell r="E3" t="str">
            <v>100mg</v>
          </cell>
          <cell r="F3" t="str">
            <v>150mg</v>
          </cell>
          <cell r="G3" t="str">
            <v>Placebo</v>
          </cell>
        </row>
        <row r="4">
          <cell r="D4" t="str">
            <v xml:space="preserve">Enbrel </v>
          </cell>
          <cell r="E4" t="str">
            <v>n=49</v>
          </cell>
          <cell r="F4" t="str">
            <v>Humira</v>
          </cell>
          <cell r="G4" t="str">
            <v>n=47</v>
          </cell>
          <cell r="I4" t="str">
            <v>Remicade</v>
          </cell>
          <cell r="N4" t="str">
            <v>Cimzia</v>
          </cell>
          <cell r="Q4" t="str">
            <v>Simponi</v>
          </cell>
          <cell r="T4" t="str">
            <v>Actemra</v>
          </cell>
          <cell r="W4" t="str">
            <v>Orencia</v>
          </cell>
          <cell r="Y4" t="str">
            <v>Rituxan</v>
          </cell>
        </row>
        <row r="5">
          <cell r="C5" t="str">
            <v>ACR20</v>
          </cell>
          <cell r="D5" t="str">
            <v>25mg 2x weekly + MTX</v>
          </cell>
          <cell r="E5" t="str">
            <v>Placebo + MTX</v>
          </cell>
          <cell r="F5" t="str">
            <v>20mg 1x weekly + MTX</v>
          </cell>
          <cell r="G5" t="str">
            <v>40mg 1x every other week + MTX</v>
          </cell>
          <cell r="H5" t="str">
            <v>Placebo + MTX</v>
          </cell>
          <cell r="I5" t="str">
            <v>3mg/kg 1x every 8 weeks + MTX</v>
          </cell>
          <cell r="J5" t="str">
            <v>3mg/kg 1x every 4 weeks + MTX</v>
          </cell>
          <cell r="K5" t="str">
            <v>10mg/kg 1x every 8 weeks + MTX</v>
          </cell>
          <cell r="L5" t="str">
            <v>10mg/kg 1x every 4 weeks + MTX</v>
          </cell>
          <cell r="M5" t="str">
            <v>Placebo + MTX</v>
          </cell>
          <cell r="N5" t="str">
            <v>200mg 1x every 2 weeks + MTX</v>
          </cell>
          <cell r="O5" t="str">
            <v>400mg 1x every 2 weeks + MTX</v>
          </cell>
          <cell r="P5" t="str">
            <v>Placebo + MTX</v>
          </cell>
          <cell r="Q5" t="str">
            <v>50mg 1x every 4 weeks + MTX</v>
          </cell>
          <cell r="R5" t="str">
            <v>100mg 1x every 4 weeks + MTX</v>
          </cell>
          <cell r="S5" t="str">
            <v>Placebo + MTX</v>
          </cell>
          <cell r="T5" t="str">
            <v>4mg/kg 1x every 4 weeks + MTX</v>
          </cell>
          <cell r="U5" t="str">
            <v>8mg/kg 1x every 4 weeks + MTX</v>
          </cell>
          <cell r="V5" t="str">
            <v>Placebo + MTX</v>
          </cell>
          <cell r="W5" t="str">
            <v>10mg/kg 1x every 4 weeks + MTX</v>
          </cell>
          <cell r="X5" t="str">
            <v>Placebo + MTX</v>
          </cell>
          <cell r="Y5" t="str">
            <v>500mg + MTX</v>
          </cell>
          <cell r="Z5" t="str">
            <v>1000mg + MTX</v>
          </cell>
          <cell r="AA5" t="str">
            <v>Placebo + MTX</v>
          </cell>
        </row>
        <row r="6">
          <cell r="C6" t="str">
            <v>Infection</v>
          </cell>
          <cell r="D6">
            <v>0.51</v>
          </cell>
          <cell r="E6">
            <v>6.3E-2</v>
          </cell>
          <cell r="F6">
            <v>0.156</v>
          </cell>
          <cell r="G6">
            <v>7.1999999999999995E-2</v>
          </cell>
          <cell r="H6">
            <v>4.4999999999999998E-2</v>
          </cell>
          <cell r="I6">
            <v>0.53</v>
          </cell>
          <cell r="J6">
            <v>0.47</v>
          </cell>
          <cell r="K6">
            <v>0.64</v>
          </cell>
          <cell r="L6">
            <v>0.73</v>
          </cell>
          <cell r="M6">
            <v>0.4</v>
          </cell>
          <cell r="N6">
            <v>0.56399999999999995</v>
          </cell>
          <cell r="O6">
            <v>0.58399999999999996</v>
          </cell>
          <cell r="P6">
            <v>0.56899999999999995</v>
          </cell>
          <cell r="Q6">
            <v>0.16</v>
          </cell>
          <cell r="R6">
            <v>0.371</v>
          </cell>
          <cell r="S6">
            <v>0.27600000000000002</v>
          </cell>
          <cell r="T6">
            <v>0.31</v>
          </cell>
          <cell r="U6">
            <v>0.32</v>
          </cell>
          <cell r="V6">
            <v>0.27</v>
          </cell>
        </row>
        <row r="7">
          <cell r="C7" t="str">
            <v>Upper respiratory tract infection</v>
          </cell>
          <cell r="D7">
            <v>0.02</v>
          </cell>
          <cell r="E7">
            <v>0.33</v>
          </cell>
          <cell r="F7">
            <v>0.193</v>
          </cell>
          <cell r="G7">
            <v>0.19800000000000001</v>
          </cell>
          <cell r="H7">
            <v>0.13500000000000001</v>
          </cell>
          <cell r="I7">
            <v>0.33</v>
          </cell>
          <cell r="J7">
            <v>0.2</v>
          </cell>
          <cell r="K7">
            <v>0.24</v>
          </cell>
          <cell r="L7">
            <v>0.23</v>
          </cell>
          <cell r="M7">
            <v>0.16</v>
          </cell>
          <cell r="N7">
            <v>7.9000000000000001E-2</v>
          </cell>
          <cell r="O7">
            <v>6.7000000000000004E-2</v>
          </cell>
          <cell r="P7">
            <v>5.5E-2</v>
          </cell>
          <cell r="T7">
            <v>0.06</v>
          </cell>
          <cell r="U7">
            <v>0.08</v>
          </cell>
          <cell r="V7">
            <v>0.06</v>
          </cell>
          <cell r="W7">
            <v>0.109</v>
          </cell>
          <cell r="X7">
            <v>9.6000000000000002E-2</v>
          </cell>
        </row>
        <row r="8">
          <cell r="C8" t="str">
            <v>Urinary tract infection</v>
          </cell>
          <cell r="I8">
            <v>0.03</v>
          </cell>
          <cell r="J8">
            <v>0.02</v>
          </cell>
          <cell r="K8">
            <v>7.0000000000000007E-2</v>
          </cell>
          <cell r="L8">
            <v>0.09</v>
          </cell>
          <cell r="M8">
            <v>0.03</v>
          </cell>
          <cell r="N8">
            <v>7.5999999999999998E-2</v>
          </cell>
          <cell r="O8">
            <v>0.105</v>
          </cell>
          <cell r="P8">
            <v>0.14199999999999999</v>
          </cell>
          <cell r="W8">
            <v>5.0999999999999997E-2</v>
          </cell>
          <cell r="X8">
            <v>0.05</v>
          </cell>
        </row>
        <row r="9">
          <cell r="C9" t="str">
            <v>Nasopharyngitis</v>
          </cell>
          <cell r="D9">
            <v>-0.06</v>
          </cell>
          <cell r="E9">
            <v>0.27</v>
          </cell>
          <cell r="F9">
            <v>0.33999999999999997</v>
          </cell>
          <cell r="N9">
            <v>6.9000000000000006E-2</v>
          </cell>
          <cell r="O9">
            <v>9.5000000000000001E-2</v>
          </cell>
          <cell r="P9">
            <v>3.3000000000000002E-2</v>
          </cell>
          <cell r="T9">
            <v>0.05</v>
          </cell>
          <cell r="U9">
            <v>0.06</v>
          </cell>
          <cell r="V9">
            <v>0.05</v>
          </cell>
          <cell r="W9">
            <v>0.152</v>
          </cell>
          <cell r="X9">
            <v>0.114</v>
          </cell>
        </row>
        <row r="10">
          <cell r="C10" t="str">
            <v>Injection site reaction</v>
          </cell>
          <cell r="D10">
            <v>0.42</v>
          </cell>
          <cell r="E10">
            <v>7.0000000000000007E-2</v>
          </cell>
          <cell r="F10">
            <v>0.22</v>
          </cell>
          <cell r="G10">
            <v>0.216</v>
          </cell>
          <cell r="H10">
            <v>0.24</v>
          </cell>
          <cell r="Q10">
            <v>2.4E-2</v>
          </cell>
          <cell r="R10">
            <v>4.8000000000000001E-2</v>
          </cell>
          <cell r="S10">
            <v>0.03</v>
          </cell>
        </row>
        <row r="11">
          <cell r="C11" t="str">
            <v>Headache</v>
          </cell>
          <cell r="D11">
            <v>0.2</v>
          </cell>
          <cell r="E11">
            <v>0.17</v>
          </cell>
          <cell r="F11">
            <v>0.13700000000000001</v>
          </cell>
          <cell r="G11">
            <v>0.126</v>
          </cell>
          <cell r="H11">
            <v>0.06</v>
          </cell>
          <cell r="I11">
            <v>0.25</v>
          </cell>
          <cell r="J11">
            <v>0.2</v>
          </cell>
          <cell r="K11">
            <v>0.24</v>
          </cell>
          <cell r="L11">
            <v>0.2</v>
          </cell>
          <cell r="M11">
            <v>0.1</v>
          </cell>
          <cell r="N11">
            <v>7.2999999999999995E-2</v>
          </cell>
          <cell r="O11">
            <v>5.7000000000000002E-2</v>
          </cell>
          <cell r="P11">
            <v>0.12</v>
          </cell>
          <cell r="T11">
            <v>7.0000000000000007E-2</v>
          </cell>
          <cell r="U11">
            <v>7.0000000000000007E-2</v>
          </cell>
          <cell r="V11">
            <v>0.04</v>
          </cell>
          <cell r="W11">
            <v>0.17599999999999999</v>
          </cell>
          <cell r="X11">
            <v>0.11899999999999999</v>
          </cell>
        </row>
        <row r="12">
          <cell r="C12" t="str">
            <v>Rhinitis</v>
          </cell>
          <cell r="D12">
            <v>0.14000000000000001</v>
          </cell>
          <cell r="E12">
            <v>0.03</v>
          </cell>
          <cell r="F12">
            <v>0.17499999999999999</v>
          </cell>
          <cell r="G12">
            <v>0.16400000000000001</v>
          </cell>
          <cell r="H12">
            <v>0.16500000000000001</v>
          </cell>
          <cell r="I12">
            <v>0.08</v>
          </cell>
          <cell r="J12">
            <v>0.06</v>
          </cell>
          <cell r="K12">
            <v>0.11</v>
          </cell>
          <cell r="L12">
            <v>0.09</v>
          </cell>
          <cell r="M12">
            <v>0.06</v>
          </cell>
        </row>
        <row r="13">
          <cell r="C13" t="str">
            <v>Diarrhea</v>
          </cell>
          <cell r="D13">
            <v>0.12</v>
          </cell>
          <cell r="E13">
            <v>0.2</v>
          </cell>
          <cell r="F13">
            <v>0.113</v>
          </cell>
          <cell r="G13">
            <v>9.1999999999999998E-2</v>
          </cell>
          <cell r="H13">
            <v>0.15</v>
          </cell>
          <cell r="I13">
            <v>0.08</v>
          </cell>
          <cell r="J13">
            <v>0.09</v>
          </cell>
          <cell r="K13">
            <v>0.08</v>
          </cell>
          <cell r="L13">
            <v>0.13</v>
          </cell>
          <cell r="M13">
            <v>0.12</v>
          </cell>
          <cell r="W13">
            <v>0.109</v>
          </cell>
          <cell r="X13">
            <v>9.6000000000000002E-2</v>
          </cell>
        </row>
        <row r="14">
          <cell r="C14" t="str">
            <v>Nausea</v>
          </cell>
          <cell r="D14">
            <v>0.1</v>
          </cell>
          <cell r="E14">
            <v>0.23</v>
          </cell>
          <cell r="F14">
            <v>0.123</v>
          </cell>
          <cell r="G14">
            <v>9.1999999999999998E-2</v>
          </cell>
          <cell r="H14">
            <v>0.125</v>
          </cell>
          <cell r="I14">
            <v>0.16</v>
          </cell>
          <cell r="J14">
            <v>0.14000000000000001</v>
          </cell>
          <cell r="K14">
            <v>0.14000000000000001</v>
          </cell>
          <cell r="L14">
            <v>0.18</v>
          </cell>
          <cell r="M14">
            <v>0.19</v>
          </cell>
          <cell r="W14">
            <v>0.12</v>
          </cell>
          <cell r="X14">
            <v>0.11</v>
          </cell>
        </row>
        <row r="15">
          <cell r="C15" t="str">
            <v>Dizziness</v>
          </cell>
          <cell r="D15">
            <v>0.1</v>
          </cell>
          <cell r="E15">
            <v>0.13</v>
          </cell>
          <cell r="I15">
            <v>0.09</v>
          </cell>
          <cell r="J15">
            <v>0.06</v>
          </cell>
          <cell r="K15">
            <v>0.14000000000000001</v>
          </cell>
          <cell r="L15">
            <v>0.06</v>
          </cell>
          <cell r="M15">
            <v>7.0000000000000007E-2</v>
          </cell>
          <cell r="W15">
            <v>9.1999999999999998E-2</v>
          </cell>
          <cell r="X15">
            <v>7.2999999999999995E-2</v>
          </cell>
        </row>
        <row r="16">
          <cell r="C16" t="str">
            <v>Asthenia</v>
          </cell>
          <cell r="D16">
            <v>0.08</v>
          </cell>
          <cell r="E16">
            <v>0.03</v>
          </cell>
          <cell r="J16" t="str">
            <v>n=46</v>
          </cell>
          <cell r="K16" t="str">
            <v>n=49</v>
          </cell>
          <cell r="L16" t="str">
            <v>n=47</v>
          </cell>
          <cell r="M16" t="str">
            <v>n=47</v>
          </cell>
        </row>
        <row r="17">
          <cell r="C17" t="str">
            <v>Hypertension</v>
          </cell>
          <cell r="D17">
            <v>7.0000000000000007E-2</v>
          </cell>
          <cell r="E17">
            <v>0</v>
          </cell>
          <cell r="I17">
            <v>0.06</v>
          </cell>
          <cell r="J17">
            <v>0.03</v>
          </cell>
          <cell r="K17">
            <v>0.05</v>
          </cell>
          <cell r="L17">
            <v>0.08</v>
          </cell>
          <cell r="M17">
            <v>0.03</v>
          </cell>
          <cell r="N17">
            <v>8.2000000000000003E-2</v>
          </cell>
          <cell r="O17">
            <v>0.10199999999999999</v>
          </cell>
          <cell r="P17">
            <v>2.1999999999999999E-2</v>
          </cell>
          <cell r="T17">
            <v>0.03</v>
          </cell>
          <cell r="U17">
            <v>0.04</v>
          </cell>
          <cell r="V17">
            <v>0.04</v>
          </cell>
          <cell r="W17">
            <v>5.5E-2</v>
          </cell>
          <cell r="X17">
            <v>1.4E-2</v>
          </cell>
        </row>
        <row r="18">
          <cell r="C18" t="str">
            <v>Abdominal Pain</v>
          </cell>
          <cell r="D18">
            <v>0.05</v>
          </cell>
          <cell r="E18">
            <v>0.03</v>
          </cell>
          <cell r="I18">
            <v>0.04</v>
          </cell>
          <cell r="J18">
            <v>0.09</v>
          </cell>
          <cell r="K18">
            <v>0.08</v>
          </cell>
          <cell r="L18">
            <v>0.08</v>
          </cell>
          <cell r="M18">
            <v>0.08</v>
          </cell>
          <cell r="T18">
            <v>0.08</v>
          </cell>
          <cell r="U18">
            <v>0.1</v>
          </cell>
          <cell r="V18">
            <v>0.05</v>
          </cell>
          <cell r="W18">
            <v>4.3999999999999997E-2</v>
          </cell>
          <cell r="X18">
            <v>5.8999999999999997E-2</v>
          </cell>
        </row>
        <row r="19">
          <cell r="C19" t="str">
            <v>Dyspepsia</v>
          </cell>
          <cell r="D19">
            <v>0.05</v>
          </cell>
          <cell r="E19">
            <v>0.03</v>
          </cell>
          <cell r="I19">
            <v>0.06</v>
          </cell>
          <cell r="J19">
            <v>0.06</v>
          </cell>
          <cell r="K19">
            <v>0.01</v>
          </cell>
          <cell r="L19">
            <v>0.08</v>
          </cell>
          <cell r="M19">
            <v>0.03</v>
          </cell>
          <cell r="W19">
            <v>6.2E-2</v>
          </cell>
          <cell r="X19">
            <v>4.5999999999999999E-2</v>
          </cell>
        </row>
        <row r="20">
          <cell r="C20" t="str">
            <v>Vomiting</v>
          </cell>
          <cell r="D20">
            <v>0.05</v>
          </cell>
          <cell r="E20">
            <v>0</v>
          </cell>
          <cell r="I20" t="str">
            <v>Dyspepsia</v>
          </cell>
          <cell r="J20">
            <v>0.02</v>
          </cell>
          <cell r="K20">
            <v>0.1</v>
          </cell>
          <cell r="L20">
            <v>0.06</v>
          </cell>
          <cell r="M20">
            <v>0</v>
          </cell>
        </row>
        <row r="21">
          <cell r="C21" t="str">
            <v>Cough</v>
          </cell>
          <cell r="D21">
            <v>0.03</v>
          </cell>
          <cell r="E21">
            <v>0.1</v>
          </cell>
          <cell r="I21">
            <v>0.09</v>
          </cell>
          <cell r="J21">
            <v>7.0000000000000007E-2</v>
          </cell>
          <cell r="K21">
            <v>0.13</v>
          </cell>
          <cell r="L21">
            <v>0.15</v>
          </cell>
          <cell r="M21">
            <v>0.03</v>
          </cell>
          <cell r="T21">
            <v>0.03</v>
          </cell>
          <cell r="U21">
            <v>0.01</v>
          </cell>
          <cell r="V21">
            <v>0.01</v>
          </cell>
          <cell r="W21">
            <v>6.7000000000000004E-2</v>
          </cell>
          <cell r="X21">
            <v>5.8999999999999997E-2</v>
          </cell>
        </row>
        <row r="22">
          <cell r="C22" t="str">
            <v>Trauma</v>
          </cell>
          <cell r="D22">
            <v>0.03</v>
          </cell>
          <cell r="E22">
            <v>7.0000000000000007E-2</v>
          </cell>
          <cell r="I22" t="str">
            <v>Urinary Tract Infection</v>
          </cell>
          <cell r="J22">
            <v>7.0000000000000007E-2</v>
          </cell>
          <cell r="K22">
            <v>0.14000000000000001</v>
          </cell>
          <cell r="L22">
            <v>0.09</v>
          </cell>
          <cell r="M22">
            <v>0.06</v>
          </cell>
        </row>
        <row r="23">
          <cell r="C23" t="str">
            <v>Mouth ulcer</v>
          </cell>
          <cell r="D23">
            <v>0.03</v>
          </cell>
          <cell r="E23">
            <v>7.0000000000000007E-2</v>
          </cell>
          <cell r="I23" t="str">
            <v>Upper Respiratory Tract Infection</v>
          </cell>
          <cell r="J23">
            <v>7.0000000000000007E-2</v>
          </cell>
          <cell r="K23">
            <v>0</v>
          </cell>
          <cell r="L23">
            <v>0</v>
          </cell>
          <cell r="M23">
            <v>0.13</v>
          </cell>
          <cell r="T23">
            <v>0.02</v>
          </cell>
          <cell r="U23">
            <v>0.02</v>
          </cell>
          <cell r="V23">
            <v>5.0000000000000001E-3</v>
          </cell>
        </row>
        <row r="24">
          <cell r="C24" t="str">
            <v>Pharyngitis</v>
          </cell>
          <cell r="D24">
            <v>0.02</v>
          </cell>
          <cell r="E24">
            <v>7.0000000000000007E-2</v>
          </cell>
          <cell r="I24">
            <v>0.06</v>
          </cell>
          <cell r="J24">
            <v>0.05</v>
          </cell>
          <cell r="K24">
            <v>7.0000000000000007E-2</v>
          </cell>
          <cell r="L24">
            <v>0.08</v>
          </cell>
          <cell r="M24">
            <v>0.05</v>
          </cell>
          <cell r="W24">
            <v>0.06</v>
          </cell>
          <cell r="X24">
            <v>4.5999999999999999E-2</v>
          </cell>
        </row>
        <row r="25">
          <cell r="C25" t="str">
            <v>Bone pain</v>
          </cell>
          <cell r="D25">
            <v>0</v>
          </cell>
          <cell r="E25">
            <v>7.0000000000000007E-2</v>
          </cell>
          <cell r="I25" t="str">
            <v>Dizziness</v>
          </cell>
          <cell r="J25">
            <v>0.04</v>
          </cell>
          <cell r="K25">
            <v>0.08</v>
          </cell>
          <cell r="L25">
            <v>0.11</v>
          </cell>
          <cell r="M25">
            <v>0.02</v>
          </cell>
        </row>
        <row r="26">
          <cell r="C26" t="str">
            <v>Sinusitis</v>
          </cell>
          <cell r="F26">
            <v>0.14599999999999999</v>
          </cell>
          <cell r="G26">
            <v>0.159</v>
          </cell>
          <cell r="H26">
            <v>0.13</v>
          </cell>
          <cell r="I26">
            <v>0.11</v>
          </cell>
          <cell r="J26">
            <v>7.0000000000000007E-2</v>
          </cell>
          <cell r="K26">
            <v>0.14000000000000001</v>
          </cell>
          <cell r="L26">
            <v>0.15</v>
          </cell>
          <cell r="M26">
            <v>0.05</v>
          </cell>
          <cell r="W26">
            <v>4.2000000000000003E-2</v>
          </cell>
          <cell r="X26">
            <v>6.8000000000000005E-2</v>
          </cell>
        </row>
        <row r="27">
          <cell r="C27" t="str">
            <v>Accidental Injury</v>
          </cell>
          <cell r="F27">
            <v>0.13200000000000001</v>
          </cell>
          <cell r="G27">
            <v>0.14000000000000001</v>
          </cell>
          <cell r="H27">
            <v>0.12</v>
          </cell>
          <cell r="I27" t="str">
            <v>Fatigue</v>
          </cell>
          <cell r="J27">
            <v>7.0000000000000007E-2</v>
          </cell>
          <cell r="K27">
            <v>0.06</v>
          </cell>
          <cell r="L27">
            <v>0</v>
          </cell>
          <cell r="M27">
            <v>0.02</v>
          </cell>
        </row>
        <row r="28">
          <cell r="C28" t="str">
            <v>Arthralgia</v>
          </cell>
          <cell r="F28">
            <v>0.13700000000000001</v>
          </cell>
          <cell r="G28">
            <v>6.8000000000000005E-2</v>
          </cell>
          <cell r="H28">
            <v>0.12</v>
          </cell>
          <cell r="I28">
            <v>7.0000000000000007E-2</v>
          </cell>
          <cell r="J28">
            <v>0.02</v>
          </cell>
          <cell r="K28">
            <v>0.06</v>
          </cell>
          <cell r="L28">
            <v>0.06</v>
          </cell>
          <cell r="M28">
            <v>0.02</v>
          </cell>
        </row>
        <row r="29">
          <cell r="C29" t="str">
            <v>Rash</v>
          </cell>
          <cell r="F29">
            <v>9.4E-2</v>
          </cell>
          <cell r="G29">
            <v>0.106</v>
          </cell>
          <cell r="H29">
            <v>7.4999999999999997E-2</v>
          </cell>
          <cell r="I29">
            <v>0.06</v>
          </cell>
          <cell r="J29">
            <v>0.08</v>
          </cell>
          <cell r="K29">
            <v>0.16</v>
          </cell>
          <cell r="L29">
            <v>0.14000000000000001</v>
          </cell>
          <cell r="M29">
            <v>0.05</v>
          </cell>
          <cell r="T29">
            <v>0.06</v>
          </cell>
          <cell r="U29">
            <v>0.05</v>
          </cell>
          <cell r="V29">
            <v>0.01</v>
          </cell>
        </row>
        <row r="30">
          <cell r="C30" t="str">
            <v>Joint Disorder</v>
          </cell>
          <cell r="F30">
            <v>6.6000000000000003E-2</v>
          </cell>
          <cell r="G30">
            <v>6.3E-2</v>
          </cell>
          <cell r="H30">
            <v>0.115</v>
          </cell>
          <cell r="I30" t="str">
            <v>Cough</v>
          </cell>
          <cell r="J30">
            <v>0.02</v>
          </cell>
          <cell r="K30">
            <v>0.04</v>
          </cell>
          <cell r="L30">
            <v>0.04</v>
          </cell>
          <cell r="M30">
            <v>0.02</v>
          </cell>
        </row>
        <row r="31">
          <cell r="C31" t="str">
            <v>Clinical -flare reaction</v>
          </cell>
          <cell r="F31">
            <v>3.7999999999999999E-2</v>
          </cell>
          <cell r="G31">
            <v>5.8000000000000003E-2</v>
          </cell>
          <cell r="H31">
            <v>0.14499999999999999</v>
          </cell>
          <cell r="I31" t="str">
            <v>Hypertension</v>
          </cell>
          <cell r="J31">
            <v>0</v>
          </cell>
          <cell r="K31">
            <v>0.06</v>
          </cell>
          <cell r="L31">
            <v>0.04</v>
          </cell>
          <cell r="M31">
            <v>0</v>
          </cell>
        </row>
        <row r="32">
          <cell r="C32" t="str">
            <v>Fatigue</v>
          </cell>
          <cell r="I32">
            <v>0.17</v>
          </cell>
          <cell r="J32">
            <v>0.06</v>
          </cell>
          <cell r="K32">
            <v>0.03</v>
          </cell>
          <cell r="L32">
            <v>0.11</v>
          </cell>
          <cell r="M32">
            <v>7.0000000000000007E-2</v>
          </cell>
          <cell r="T32">
            <v>0.01</v>
          </cell>
          <cell r="U32">
            <v>0.03</v>
          </cell>
          <cell r="V32">
            <v>0.02</v>
          </cell>
          <cell r="W32">
            <v>5.2999999999999999E-2</v>
          </cell>
          <cell r="X32">
            <v>6.8000000000000005E-2</v>
          </cell>
        </row>
        <row r="33">
          <cell r="C33" t="str">
            <v>Back pain</v>
          </cell>
          <cell r="I33">
            <v>0.08</v>
          </cell>
          <cell r="J33">
            <v>0.08</v>
          </cell>
          <cell r="K33">
            <v>7.0000000000000007E-2</v>
          </cell>
          <cell r="L33">
            <v>0.1</v>
          </cell>
          <cell r="M33">
            <v>0.02</v>
          </cell>
          <cell r="N33">
            <v>5.6000000000000001E-2</v>
          </cell>
          <cell r="O33">
            <v>6.4000000000000001E-2</v>
          </cell>
          <cell r="P33">
            <v>2.1999999999999999E-2</v>
          </cell>
          <cell r="W33">
            <v>9.1999999999999998E-2</v>
          </cell>
          <cell r="X33">
            <v>5.5E-2</v>
          </cell>
        </row>
        <row r="34">
          <cell r="C34" t="str">
            <v>Pain</v>
          </cell>
          <cell r="I34">
            <v>0.04</v>
          </cell>
          <cell r="J34">
            <v>0.03</v>
          </cell>
          <cell r="K34">
            <v>0.08</v>
          </cell>
          <cell r="L34">
            <v>0.1</v>
          </cell>
          <cell r="M34">
            <v>0.05</v>
          </cell>
        </row>
        <row r="35">
          <cell r="C35" t="str">
            <v>Stomatitis, ulcerative</v>
          </cell>
          <cell r="I35">
            <v>0.04</v>
          </cell>
          <cell r="J35">
            <v>0.03</v>
          </cell>
          <cell r="K35">
            <v>0.02</v>
          </cell>
          <cell r="L35">
            <v>0.11</v>
          </cell>
          <cell r="M35">
            <v>0.02</v>
          </cell>
        </row>
        <row r="36">
          <cell r="C36" t="str">
            <v>Fever</v>
          </cell>
          <cell r="I36">
            <v>0.04</v>
          </cell>
          <cell r="J36">
            <v>0.08</v>
          </cell>
          <cell r="K36">
            <v>0.03</v>
          </cell>
          <cell r="L36">
            <v>0.05</v>
          </cell>
          <cell r="M36">
            <v>0.05</v>
          </cell>
        </row>
        <row r="37">
          <cell r="C37" t="str">
            <v>Increased ALT</v>
          </cell>
          <cell r="P37" t="str">
            <v>Adverse Events</v>
          </cell>
          <cell r="Q37" t="str">
            <v>Placebo</v>
          </cell>
          <cell r="R37" t="str">
            <v>50mg</v>
          </cell>
          <cell r="S37" t="str">
            <v>100mg</v>
          </cell>
          <cell r="T37">
            <v>0.06</v>
          </cell>
          <cell r="U37">
            <v>0.05</v>
          </cell>
          <cell r="V37">
            <v>0.01</v>
          </cell>
        </row>
        <row r="38">
          <cell r="C38" t="str">
            <v>Peripheral oedema</v>
          </cell>
          <cell r="Q38" t="str">
            <v>n=47</v>
          </cell>
          <cell r="R38" t="str">
            <v>n=46</v>
          </cell>
          <cell r="S38" t="str">
            <v>n=49</v>
          </cell>
          <cell r="T38">
            <v>0.02</v>
          </cell>
          <cell r="U38">
            <v>0.02</v>
          </cell>
          <cell r="V38">
            <v>0.01</v>
          </cell>
        </row>
        <row r="39">
          <cell r="C39" t="str">
            <v>Malignancies</v>
          </cell>
          <cell r="P39" t="str">
            <v>Tender Joint Count (0-28)</v>
          </cell>
          <cell r="Q39">
            <v>0</v>
          </cell>
          <cell r="R39">
            <v>0.01</v>
          </cell>
          <cell r="S39">
            <v>7.0000000000000001E-3</v>
          </cell>
          <cell r="T39" t="str">
            <v>11.6 ± 6.2</v>
          </cell>
        </row>
        <row r="40">
          <cell r="C40" t="str">
            <v>Note: All data from Phase III trials</v>
          </cell>
          <cell r="P40" t="str">
            <v>Swollen Joint Count (0-28)</v>
          </cell>
          <cell r="Q40" t="str">
            <v>5.5 ± 6.2</v>
          </cell>
          <cell r="R40" t="str">
            <v>6.4 ± 6.0</v>
          </cell>
          <cell r="S40" t="str">
            <v>9.4 ± 7.6</v>
          </cell>
          <cell r="T40" t="str">
            <v>10.4 ± 4.6</v>
          </cell>
        </row>
        <row r="41">
          <cell r="P41" t="str">
            <v>Patient Assessment of Pain (0-100)</v>
          </cell>
          <cell r="Q41" t="str">
            <v>15.1 ± 24.2</v>
          </cell>
          <cell r="R41" t="str">
            <v>13.5 ± 22.5</v>
          </cell>
          <cell r="S41" t="str">
            <v>31.6 ± 24.9</v>
          </cell>
          <cell r="T41" t="str">
            <v>36.9 ± 27.0</v>
          </cell>
        </row>
        <row r="42">
          <cell r="P42" t="str">
            <v>Patient Global Disease Assessment (0-100)</v>
          </cell>
          <cell r="Q42" t="str">
            <v>12.5 ± 26.9</v>
          </cell>
          <cell r="R42" t="str">
            <v>15.8 ± 21.9</v>
          </cell>
          <cell r="S42" t="str">
            <v>26.9 ± 26.2</v>
          </cell>
          <cell r="T42" t="str">
            <v>34.9 ± 29.0</v>
          </cell>
        </row>
        <row r="43">
          <cell r="P43" t="str">
            <v>Physician Global Disease Assessment (0-100)</v>
          </cell>
          <cell r="Q43" t="str">
            <v>28.0 ± 30.9</v>
          </cell>
          <cell r="R43" t="str">
            <v>24.9 ± 23.9</v>
          </cell>
          <cell r="S43" t="str">
            <v>38.6 ± 31.6</v>
          </cell>
          <cell r="T43" t="str">
            <v>48.5 ± 24.4</v>
          </cell>
        </row>
        <row r="44">
          <cell r="P44" t="str">
            <v>Health Assessment Questionnaire (0-3)</v>
          </cell>
          <cell r="Q44" t="str">
            <v>0.44 ± 0.59</v>
          </cell>
          <cell r="R44" t="str">
            <v>0.18 ± 0.37</v>
          </cell>
          <cell r="S44" t="str">
            <v>0.55 ± 0.62</v>
          </cell>
          <cell r="T44" t="str">
            <v>0.76 ± 0.77</v>
          </cell>
        </row>
        <row r="45">
          <cell r="P45" t="str">
            <v>C-reactive Protein mg/dL</v>
          </cell>
          <cell r="Q45" t="str">
            <v>0.73 ± 2.3</v>
          </cell>
          <cell r="R45" t="str">
            <v>0.1 ± 1.75</v>
          </cell>
          <cell r="S45" t="str">
            <v>1.12 ± 2.61</v>
          </cell>
          <cell r="T45" t="str">
            <v>1.0 ± 3.0</v>
          </cell>
        </row>
        <row r="60">
          <cell r="V60" t="str">
            <v xml:space="preserve">Treatment Assigned   </v>
          </cell>
          <cell r="W60" t="str">
            <v>ACR 20           %</v>
          </cell>
          <cell r="X60" t="str">
            <v>ACR 50           %</v>
          </cell>
          <cell r="Y60" t="str">
            <v>ACR 70           %</v>
          </cell>
        </row>
        <row r="61">
          <cell r="V61" t="str">
            <v>Placebo for R788</v>
          </cell>
          <cell r="W61">
            <v>0.38</v>
          </cell>
          <cell r="X61">
            <v>0.19</v>
          </cell>
          <cell r="Y61">
            <v>0.04</v>
          </cell>
        </row>
        <row r="62">
          <cell r="V62" t="str">
            <v>100 mg R788       (+ methotrexate )     12 week</v>
          </cell>
          <cell r="W62" t="str">
            <v>65% (p=.008)</v>
          </cell>
          <cell r="X62" t="str">
            <v>49%   (p=.002)</v>
          </cell>
          <cell r="Y62" t="str">
            <v>33% (p&lt;.001)</v>
          </cell>
        </row>
        <row r="63">
          <cell r="V63" t="str">
            <v xml:space="preserve">Placebo for ENBREL </v>
          </cell>
          <cell r="W63">
            <v>0.33</v>
          </cell>
          <cell r="X63">
            <v>0</v>
          </cell>
          <cell r="Y63">
            <v>0</v>
          </cell>
        </row>
        <row r="64">
          <cell r="V64" t="str">
            <v>ENBREL             (+ methotrexate )         12 week</v>
          </cell>
          <cell r="W64" t="str">
            <v>66% (p&lt;.01)</v>
          </cell>
          <cell r="X64" t="str">
            <v>42% (p&lt;.01)</v>
          </cell>
          <cell r="Y64" t="str">
            <v>14% (p&lt;.05)</v>
          </cell>
        </row>
        <row r="65">
          <cell r="V65" t="str">
            <v>Placebo for Rituxan</v>
          </cell>
          <cell r="W65">
            <v>0.28000000000000003</v>
          </cell>
          <cell r="X65">
            <v>0.13</v>
          </cell>
          <cell r="Y65">
            <v>0.05</v>
          </cell>
        </row>
        <row r="66">
          <cell r="V66" t="str">
            <v>Rituxan               (+ methotrexate )          24 week</v>
          </cell>
          <cell r="W66" t="str">
            <v>55% (p&lt;.0001)</v>
          </cell>
          <cell r="X66" t="str">
            <v>33% (p&lt;.0001)</v>
          </cell>
          <cell r="Y66">
            <v>0.13</v>
          </cell>
        </row>
      </sheetData>
      <sheetData sheetId="8">
        <row r="1">
          <cell r="C1" t="str">
            <v>R788 Phase Iib Taski 2</v>
          </cell>
        </row>
        <row r="3">
          <cell r="C3" t="str">
            <v>Response Rates at 6 months</v>
          </cell>
          <cell r="D3" t="str">
            <v>100mg bid</v>
          </cell>
          <cell r="E3" t="str">
            <v>150mg qd</v>
          </cell>
          <cell r="F3" t="str">
            <v>Placebo</v>
          </cell>
        </row>
        <row r="4">
          <cell r="C4" t="str">
            <v>Enbrel</v>
          </cell>
          <cell r="D4" t="str">
            <v>n=152</v>
          </cell>
          <cell r="E4" t="str">
            <v>n=152</v>
          </cell>
          <cell r="F4" t="str">
            <v>n=153</v>
          </cell>
        </row>
        <row r="5">
          <cell r="C5" t="str">
            <v>ACR20</v>
          </cell>
          <cell r="D5">
            <v>0.66</v>
          </cell>
          <cell r="E5">
            <v>0.56999999999999995</v>
          </cell>
          <cell r="F5">
            <v>0.35</v>
          </cell>
        </row>
        <row r="6">
          <cell r="C6" t="str">
            <v>ACR50</v>
          </cell>
          <cell r="D6">
            <v>0.43</v>
          </cell>
          <cell r="E6">
            <v>0.32</v>
          </cell>
          <cell r="F6">
            <v>0.19</v>
          </cell>
        </row>
        <row r="7">
          <cell r="C7" t="str">
            <v>ACR70</v>
          </cell>
          <cell r="D7">
            <v>0.28000000000000003</v>
          </cell>
          <cell r="E7">
            <v>0.14000000000000001</v>
          </cell>
          <cell r="F7">
            <v>0.1</v>
          </cell>
        </row>
        <row r="8">
          <cell r="C8" t="str">
            <v>DAS28&lt;2.6</v>
          </cell>
          <cell r="D8">
            <v>0.27</v>
          </cell>
          <cell r="E8">
            <v>0.17</v>
          </cell>
          <cell r="F8">
            <v>0.06</v>
          </cell>
        </row>
        <row r="9">
          <cell r="C9" t="str">
            <v>Placebo Adjusted</v>
          </cell>
          <cell r="D9" t="str">
            <v>Infections, anaphylaxis</v>
          </cell>
        </row>
        <row r="10">
          <cell r="C10" t="str">
            <v>ACR20</v>
          </cell>
          <cell r="D10">
            <v>0.31000000000000005</v>
          </cell>
          <cell r="E10">
            <v>0.21999999999999997</v>
          </cell>
        </row>
        <row r="11">
          <cell r="C11" t="str">
            <v>ACR50</v>
          </cell>
          <cell r="D11">
            <v>0.24</v>
          </cell>
          <cell r="E11">
            <v>0.13</v>
          </cell>
        </row>
        <row r="12">
          <cell r="C12" t="str">
            <v>ACR70</v>
          </cell>
          <cell r="D12">
            <v>0.18000000000000002</v>
          </cell>
          <cell r="E12">
            <v>4.0000000000000008E-2</v>
          </cell>
        </row>
        <row r="13">
          <cell r="C13" t="str">
            <v>DAS28&lt;2.6</v>
          </cell>
          <cell r="D13">
            <v>0.21000000000000002</v>
          </cell>
          <cell r="E13">
            <v>0.11000000000000001</v>
          </cell>
        </row>
        <row r="16">
          <cell r="H16" t="str">
            <v>Adverse Events</v>
          </cell>
          <cell r="I16" t="str">
            <v>100mg bid</v>
          </cell>
          <cell r="J16" t="str">
            <v>150mg qd</v>
          </cell>
          <cell r="K16" t="str">
            <v>Placebo</v>
          </cell>
        </row>
        <row r="17">
          <cell r="I17" t="str">
            <v>n=152</v>
          </cell>
          <cell r="J17" t="str">
            <v>n=152</v>
          </cell>
          <cell r="K17" t="str">
            <v>n=153</v>
          </cell>
        </row>
        <row r="18">
          <cell r="H18" t="str">
            <v>Diarrhea</v>
          </cell>
          <cell r="I18">
            <v>0.19</v>
          </cell>
          <cell r="J18">
            <v>0.21</v>
          </cell>
          <cell r="K18">
            <v>0.03</v>
          </cell>
          <cell r="L18" t="str">
            <v>xxxx</v>
          </cell>
        </row>
        <row r="19">
          <cell r="H19" t="str">
            <v>Hypertension</v>
          </cell>
          <cell r="I19">
            <v>0.14000000000000001</v>
          </cell>
          <cell r="J19">
            <v>0.12</v>
          </cell>
          <cell r="K19">
            <v>0.05</v>
          </cell>
          <cell r="L19" t="str">
            <v>xxxx</v>
          </cell>
        </row>
        <row r="20">
          <cell r="H20" t="str">
            <v>Infections</v>
          </cell>
          <cell r="I20">
            <v>0.35</v>
          </cell>
          <cell r="J20">
            <v>0.24</v>
          </cell>
          <cell r="K20">
            <v>0.27</v>
          </cell>
          <cell r="L20" t="str">
            <v>xxxx</v>
          </cell>
        </row>
        <row r="21">
          <cell r="H21" t="str">
            <v>Dyspepsia</v>
          </cell>
          <cell r="I21">
            <v>0.1</v>
          </cell>
          <cell r="J21">
            <v>0.06</v>
          </cell>
          <cell r="K21">
            <v>0</v>
          </cell>
        </row>
        <row r="22">
          <cell r="H22" t="str">
            <v>Abdominal Pain</v>
          </cell>
          <cell r="I22">
            <v>0.04</v>
          </cell>
          <cell r="J22">
            <v>0.06</v>
          </cell>
          <cell r="K22">
            <v>0</v>
          </cell>
        </row>
        <row r="23">
          <cell r="H23" t="str">
            <v>Urinary Tract Infection</v>
          </cell>
          <cell r="I23">
            <v>0.14000000000000001</v>
          </cell>
          <cell r="J23">
            <v>0.09</v>
          </cell>
          <cell r="K23">
            <v>0.06</v>
          </cell>
        </row>
        <row r="24">
          <cell r="H24" t="str">
            <v>Upper Respiratory Tract Infection</v>
          </cell>
          <cell r="I24">
            <v>0</v>
          </cell>
          <cell r="J24">
            <v>0</v>
          </cell>
          <cell r="K24">
            <v>0.13</v>
          </cell>
        </row>
        <row r="25">
          <cell r="H25" t="str">
            <v>Headache</v>
          </cell>
          <cell r="I25">
            <v>0.02</v>
          </cell>
          <cell r="J25">
            <v>0.06</v>
          </cell>
          <cell r="K25">
            <v>0.09</v>
          </cell>
        </row>
        <row r="26">
          <cell r="H26" t="str">
            <v>Dizziness</v>
          </cell>
          <cell r="I26">
            <v>0.08</v>
          </cell>
          <cell r="J26">
            <v>0.11</v>
          </cell>
          <cell r="K26">
            <v>0.02</v>
          </cell>
        </row>
        <row r="27">
          <cell r="H27" t="str">
            <v>Neutropenia</v>
          </cell>
          <cell r="I27">
            <v>0.1</v>
          </cell>
          <cell r="J27">
            <v>0.3</v>
          </cell>
          <cell r="K27">
            <v>0</v>
          </cell>
        </row>
        <row r="28">
          <cell r="H28" t="str">
            <v>Fatigue</v>
          </cell>
          <cell r="I28">
            <v>0.06</v>
          </cell>
          <cell r="J28">
            <v>0</v>
          </cell>
          <cell r="K28">
            <v>0.02</v>
          </cell>
        </row>
        <row r="29">
          <cell r="H29" t="str">
            <v>Edema</v>
          </cell>
          <cell r="I29">
            <v>0.02</v>
          </cell>
          <cell r="J29">
            <v>0.09</v>
          </cell>
          <cell r="K29">
            <v>0.02</v>
          </cell>
        </row>
        <row r="30">
          <cell r="H30" t="str">
            <v>Rash/Urticaria</v>
          </cell>
          <cell r="I30">
            <v>0.08</v>
          </cell>
          <cell r="J30">
            <v>0.04</v>
          </cell>
          <cell r="K30">
            <v>0</v>
          </cell>
        </row>
        <row r="31">
          <cell r="H31" t="str">
            <v>Cough</v>
          </cell>
          <cell r="I31">
            <v>0.04</v>
          </cell>
          <cell r="J31">
            <v>0.04</v>
          </cell>
          <cell r="K31">
            <v>0.02</v>
          </cell>
        </row>
        <row r="32">
          <cell r="H32" t="str">
            <v>Hypertension</v>
          </cell>
          <cell r="I32">
            <v>0.14000000000000001</v>
          </cell>
          <cell r="J32">
            <v>0.12</v>
          </cell>
          <cell r="K32">
            <v>0.05</v>
          </cell>
          <cell r="L32" t="str">
            <v>xxxx</v>
          </cell>
        </row>
        <row r="33">
          <cell r="H33" t="str">
            <v>Increased ALT</v>
          </cell>
          <cell r="I33">
            <v>0.06</v>
          </cell>
          <cell r="J33">
            <v>0.09</v>
          </cell>
          <cell r="K33">
            <v>0.04</v>
          </cell>
        </row>
        <row r="34">
          <cell r="H34" t="str">
            <v>Increased Alkaline Phosphatase</v>
          </cell>
          <cell r="I34">
            <v>0.04</v>
          </cell>
          <cell r="J34">
            <v>0.04</v>
          </cell>
          <cell r="K34">
            <v>0</v>
          </cell>
        </row>
        <row r="35">
          <cell r="H35" t="str">
            <v>Anemia</v>
          </cell>
          <cell r="I35">
            <v>0</v>
          </cell>
          <cell r="J35">
            <v>0.04</v>
          </cell>
          <cell r="K35">
            <v>0</v>
          </cell>
        </row>
        <row r="37">
          <cell r="J37">
            <v>0.16</v>
          </cell>
        </row>
        <row r="38">
          <cell r="M38" t="str">
            <v>Mean Blood Pressure</v>
          </cell>
          <cell r="N38" t="str">
            <v>100mg bid</v>
          </cell>
          <cell r="O38" t="str">
            <v>150mg qd</v>
          </cell>
          <cell r="P38" t="str">
            <v>Placebo</v>
          </cell>
        </row>
        <row r="39">
          <cell r="M39" t="str">
            <v>(Systolic/Diastolic in Hg mm)</v>
          </cell>
          <cell r="N39" t="str">
            <v>n=152</v>
          </cell>
          <cell r="O39" t="str">
            <v>n=152</v>
          </cell>
          <cell r="P39" t="str">
            <v>n=153</v>
          </cell>
        </row>
        <row r="40">
          <cell r="M40" t="str">
            <v>Baseline</v>
          </cell>
          <cell r="N40" t="str">
            <v>125/77</v>
          </cell>
          <cell r="O40" t="str">
            <v>125/77</v>
          </cell>
          <cell r="P40" t="str">
            <v>125/76</v>
          </cell>
        </row>
        <row r="41">
          <cell r="M41" t="str">
            <v>At Month 6</v>
          </cell>
          <cell r="N41" t="str">
            <v>125/78</v>
          </cell>
          <cell r="O41" t="str">
            <v>125/77</v>
          </cell>
          <cell r="P41" t="str">
            <v>123/76</v>
          </cell>
        </row>
        <row r="42">
          <cell r="M42" t="str">
            <v>Change from Baseline to Month 6 (LOCF)</v>
          </cell>
          <cell r="N42" t="str">
            <v xml:space="preserve"> +0.6/+1.4</v>
          </cell>
          <cell r="O42" t="str">
            <v xml:space="preserve"> +0.2/+0.3</v>
          </cell>
          <cell r="P42" t="str">
            <v xml:space="preserve"> -1.8/+0.4</v>
          </cell>
        </row>
        <row r="43">
          <cell r="M43" t="str">
            <v>Mean Systolic BP if had Adjustment or Initiation of BP Medication (Hg mm)</v>
          </cell>
        </row>
        <row r="44">
          <cell r="M44" t="str">
            <v># Had BP Meds Adjusted/Initiated</v>
          </cell>
          <cell r="N44" t="str">
            <v>35 (23%)</v>
          </cell>
          <cell r="O44" t="str">
            <v>27 (18%)</v>
          </cell>
          <cell r="P44" t="str">
            <v>11 (7%)</v>
          </cell>
        </row>
        <row r="45">
          <cell r="M45" t="str">
            <v>BP Measurement Pre Adjustment / Initiation</v>
          </cell>
          <cell r="N45">
            <v>153</v>
          </cell>
          <cell r="O45">
            <v>149</v>
          </cell>
          <cell r="P45">
            <v>139</v>
          </cell>
        </row>
        <row r="46">
          <cell r="M46" t="str">
            <v>At Month 6</v>
          </cell>
          <cell r="N46">
            <v>138</v>
          </cell>
          <cell r="O46">
            <v>128</v>
          </cell>
          <cell r="P46">
            <v>136</v>
          </cell>
        </row>
        <row r="47">
          <cell r="M47" t="str">
            <v>Mean Change</v>
          </cell>
          <cell r="N47">
            <v>-16</v>
          </cell>
          <cell r="O47">
            <v>-20</v>
          </cell>
          <cell r="P47">
            <v>-4</v>
          </cell>
        </row>
      </sheetData>
      <sheetData sheetId="9">
        <row r="3">
          <cell r="B3" t="str">
            <v>TASKi2</v>
          </cell>
        </row>
        <row r="4">
          <cell r="B4" t="str">
            <v>Title:</v>
          </cell>
          <cell r="C4" t="str">
            <v>A Phase II, Multicenter, Randomized, Double-Blind, Placebo-Controlled, Parallel Dose Study of Two Doses of R935788 in Rheumatoid Arthritis Patients Failing to Respond to Methotrexate</v>
          </cell>
          <cell r="D4" t="str">
            <v xml:space="preserve">Enbrel </v>
          </cell>
          <cell r="F4" t="str">
            <v>Humira</v>
          </cell>
          <cell r="I4" t="str">
            <v>Remicade</v>
          </cell>
          <cell r="N4" t="str">
            <v>Cimzia</v>
          </cell>
          <cell r="Q4" t="str">
            <v>Simponi</v>
          </cell>
          <cell r="T4" t="str">
            <v>Actemra</v>
          </cell>
          <cell r="W4" t="str">
            <v>Orencia</v>
          </cell>
          <cell r="Y4" t="str">
            <v>Rituxan</v>
          </cell>
        </row>
        <row r="5">
          <cell r="B5" t="str">
            <v>Purpose:</v>
          </cell>
          <cell r="C5" t="str">
            <v xml:space="preserve">The purpose of this study is to determine whether the Spleen Tyrosine Kinase (Syk) inhibitor, R935788 (R788), at a dose of 100 mg, orally, twice-a-day, and/or a dose of of 150 mg, orally, once-a-day is effective in the treatment of Rheumatoid Arthrits in </v>
          </cell>
          <cell r="D5" t="str">
            <v>25mg 2x weekly + MTX</v>
          </cell>
          <cell r="E5" t="str">
            <v>Placebo + MTX</v>
          </cell>
          <cell r="F5" t="str">
            <v>20mg 1x weekly + MTX</v>
          </cell>
          <cell r="G5" t="str">
            <v>40mg 1x every other week + MTX</v>
          </cell>
          <cell r="H5" t="str">
            <v>Placebo + MTX</v>
          </cell>
          <cell r="I5" t="str">
            <v>3mg/kg 1x every 8 weeks + MTX</v>
          </cell>
          <cell r="J5" t="str">
            <v>3mg/kg 1x every 4 weeks + MTX</v>
          </cell>
          <cell r="K5" t="str">
            <v>10mg/kg 1x every 8 weeks + MTX</v>
          </cell>
          <cell r="L5" t="str">
            <v>10mg/kg 1x every 4 weeks + MTX</v>
          </cell>
          <cell r="M5" t="str">
            <v>Placebo + MTX</v>
          </cell>
          <cell r="N5" t="str">
            <v>200mg 1x every 2 weeks + MTX</v>
          </cell>
          <cell r="O5" t="str">
            <v>400mg 1x every 2 weeks + MTX</v>
          </cell>
          <cell r="P5" t="str">
            <v>Placebo + MTX</v>
          </cell>
          <cell r="Q5" t="str">
            <v>50mg 1x every 4 weeks + MTX</v>
          </cell>
          <cell r="R5" t="str">
            <v>100mg 1x every 4 weeks + MTX</v>
          </cell>
          <cell r="S5" t="str">
            <v>Placebo + MTX</v>
          </cell>
          <cell r="T5" t="str">
            <v>4mg/kg 1x every 4 weeks + MTX</v>
          </cell>
          <cell r="U5" t="str">
            <v>8mg/kg 1x every 4 weeks + MTX</v>
          </cell>
          <cell r="V5" t="str">
            <v>Placebo + MTX</v>
          </cell>
          <cell r="W5" t="str">
            <v>10mg/kg 1x every 4 weeks + MTX</v>
          </cell>
          <cell r="X5" t="str">
            <v>Placebo + MTX</v>
          </cell>
          <cell r="Y5" t="str">
            <v>500mg + MTX</v>
          </cell>
          <cell r="Z5" t="str">
            <v>1000mg + MTX</v>
          </cell>
          <cell r="AA5" t="str">
            <v>Placebo + MTX</v>
          </cell>
        </row>
        <row r="6">
          <cell r="B6" t="str">
            <v>Patients:</v>
          </cell>
          <cell r="C6" t="str">
            <v>(n=457) Moderate to sever RA patients who have had an inadequate response to mtx</v>
          </cell>
          <cell r="D6">
            <v>0.51</v>
          </cell>
          <cell r="E6">
            <v>6.3E-2</v>
          </cell>
          <cell r="F6">
            <v>0.156</v>
          </cell>
          <cell r="G6">
            <v>7.1999999999999995E-2</v>
          </cell>
          <cell r="H6">
            <v>4.4999999999999998E-2</v>
          </cell>
          <cell r="I6">
            <v>0.53</v>
          </cell>
          <cell r="J6">
            <v>0.47</v>
          </cell>
          <cell r="K6">
            <v>0.64</v>
          </cell>
          <cell r="L6">
            <v>0.73</v>
          </cell>
          <cell r="M6">
            <v>0.4</v>
          </cell>
          <cell r="N6">
            <v>0.56399999999999995</v>
          </cell>
          <cell r="O6">
            <v>0.58399999999999996</v>
          </cell>
          <cell r="P6">
            <v>0.56899999999999995</v>
          </cell>
          <cell r="Q6">
            <v>0.16</v>
          </cell>
          <cell r="R6">
            <v>0.371</v>
          </cell>
          <cell r="S6">
            <v>0.27600000000000002</v>
          </cell>
          <cell r="T6">
            <v>0.31</v>
          </cell>
          <cell r="U6">
            <v>0.32</v>
          </cell>
          <cell r="V6">
            <v>0.27</v>
          </cell>
        </row>
        <row r="7">
          <cell r="B7" t="str">
            <v>Dosing:</v>
          </cell>
          <cell r="C7" t="str">
            <v>Arm1: R788 100mg 2x daily (BID)</v>
          </cell>
          <cell r="F7">
            <v>0.193</v>
          </cell>
          <cell r="G7">
            <v>0.19800000000000001</v>
          </cell>
          <cell r="H7">
            <v>0.13500000000000001</v>
          </cell>
          <cell r="I7">
            <v>0.33</v>
          </cell>
          <cell r="J7">
            <v>0.2</v>
          </cell>
          <cell r="K7">
            <v>0.24</v>
          </cell>
          <cell r="L7">
            <v>0.23</v>
          </cell>
          <cell r="M7">
            <v>0.16</v>
          </cell>
          <cell r="N7">
            <v>7.9000000000000001E-2</v>
          </cell>
          <cell r="O7">
            <v>6.7000000000000004E-2</v>
          </cell>
          <cell r="P7">
            <v>5.5E-2</v>
          </cell>
          <cell r="T7">
            <v>0.06</v>
          </cell>
          <cell r="U7">
            <v>0.08</v>
          </cell>
          <cell r="V7">
            <v>0.06</v>
          </cell>
          <cell r="W7">
            <v>0.109</v>
          </cell>
          <cell r="X7">
            <v>9.6000000000000002E-2</v>
          </cell>
        </row>
        <row r="8">
          <cell r="C8" t="str">
            <v>Arm2: R788 150mg 1x daily (QD)</v>
          </cell>
          <cell r="I8">
            <v>0.03</v>
          </cell>
          <cell r="J8">
            <v>0.02</v>
          </cell>
          <cell r="K8">
            <v>7.0000000000000007E-2</v>
          </cell>
          <cell r="L8">
            <v>0.09</v>
          </cell>
          <cell r="M8">
            <v>0.03</v>
          </cell>
          <cell r="N8">
            <v>7.5999999999999998E-2</v>
          </cell>
          <cell r="O8">
            <v>0.105</v>
          </cell>
          <cell r="P8">
            <v>0.14199999999999999</v>
          </cell>
          <cell r="W8">
            <v>5.0999999999999997E-2</v>
          </cell>
          <cell r="X8">
            <v>0.05</v>
          </cell>
        </row>
        <row r="9">
          <cell r="C9" t="str">
            <v>Arm3: Placebo 2x or 1x daily (BID or QD)</v>
          </cell>
          <cell r="N9">
            <v>6.9000000000000006E-2</v>
          </cell>
          <cell r="O9">
            <v>9.5000000000000001E-2</v>
          </cell>
          <cell r="P9">
            <v>3.3000000000000002E-2</v>
          </cell>
          <cell r="T9">
            <v>0.05</v>
          </cell>
          <cell r="U9">
            <v>0.06</v>
          </cell>
          <cell r="V9">
            <v>0.05</v>
          </cell>
          <cell r="W9">
            <v>0.152</v>
          </cell>
          <cell r="X9">
            <v>0.114</v>
          </cell>
        </row>
        <row r="10">
          <cell r="B10" t="str">
            <v>Primary End Point:</v>
          </cell>
          <cell r="C10" t="str">
            <v>Confirm the efficacy of R788 100 mg PO bid as determined by ACR20 responder rates at 6 months</v>
          </cell>
          <cell r="D10">
            <v>0.42</v>
          </cell>
          <cell r="E10">
            <v>7.0000000000000007E-2</v>
          </cell>
          <cell r="F10">
            <v>0.22</v>
          </cell>
          <cell r="G10">
            <v>0.216</v>
          </cell>
          <cell r="H10">
            <v>0.24</v>
          </cell>
          <cell r="Q10">
            <v>2.4E-2</v>
          </cell>
          <cell r="R10">
            <v>4.8000000000000001E-2</v>
          </cell>
          <cell r="S10">
            <v>0.03</v>
          </cell>
        </row>
        <row r="11">
          <cell r="B11" t="str">
            <v>Secondary End Points:</v>
          </cell>
          <cell r="C11" t="str">
            <v>Compare response rates for R788 100 mg PO bid and R788 150 mg PO qd as determined by ACR20, ACR50, ACR70, ACRn, DAS28-CRP and DAS28-ESR response rates over 6 months</v>
          </cell>
          <cell r="D11">
            <v>0.2</v>
          </cell>
          <cell r="E11">
            <v>0.17</v>
          </cell>
          <cell r="F11">
            <v>0.13700000000000001</v>
          </cell>
          <cell r="G11">
            <v>0.126</v>
          </cell>
          <cell r="H11">
            <v>0.06</v>
          </cell>
          <cell r="I11">
            <v>0.25</v>
          </cell>
          <cell r="J11">
            <v>0.2</v>
          </cell>
          <cell r="K11">
            <v>0.24</v>
          </cell>
          <cell r="L11">
            <v>0.2</v>
          </cell>
          <cell r="M11">
            <v>0.1</v>
          </cell>
          <cell r="N11">
            <v>7.2999999999999995E-2</v>
          </cell>
          <cell r="O11">
            <v>5.7000000000000002E-2</v>
          </cell>
          <cell r="P11">
            <v>0.12</v>
          </cell>
          <cell r="T11">
            <v>7.0000000000000007E-2</v>
          </cell>
          <cell r="U11">
            <v>7.0000000000000007E-2</v>
          </cell>
          <cell r="V11">
            <v>0.04</v>
          </cell>
          <cell r="W11">
            <v>0.17599999999999999</v>
          </cell>
          <cell r="X11">
            <v>0.11899999999999999</v>
          </cell>
        </row>
        <row r="12">
          <cell r="C12" t="str">
            <v>To assess the rapidity of onset of clinical effect among the R788 100 mg PO bid, R788 150 mg PO qd, and placebo groups as determined by ACR20 response rates at Weeks 1 and 2</v>
          </cell>
          <cell r="D12">
            <v>0.14000000000000001</v>
          </cell>
          <cell r="E12">
            <v>0.03</v>
          </cell>
          <cell r="F12">
            <v>0.17499999999999999</v>
          </cell>
          <cell r="G12">
            <v>0.16400000000000001</v>
          </cell>
          <cell r="H12">
            <v>0.16500000000000001</v>
          </cell>
          <cell r="I12">
            <v>0.08</v>
          </cell>
          <cell r="J12">
            <v>0.06</v>
          </cell>
          <cell r="K12">
            <v>0.11</v>
          </cell>
          <cell r="L12">
            <v>0.09</v>
          </cell>
          <cell r="M12">
            <v>0.06</v>
          </cell>
        </row>
        <row r="13">
          <cell r="C13" t="str">
            <v>To compare changes for R788 100 mg PO bid and R788 150 mg PO qd in the FACIT-fatigue and SF-36 from baseline to 6 month</v>
          </cell>
          <cell r="D13">
            <v>0.12</v>
          </cell>
          <cell r="E13">
            <v>0.2</v>
          </cell>
          <cell r="F13">
            <v>0.113</v>
          </cell>
          <cell r="G13">
            <v>9.1999999999999998E-2</v>
          </cell>
          <cell r="H13">
            <v>0.15</v>
          </cell>
          <cell r="I13">
            <v>0.08</v>
          </cell>
          <cell r="J13">
            <v>0.09</v>
          </cell>
          <cell r="K13">
            <v>0.08</v>
          </cell>
          <cell r="L13">
            <v>0.13</v>
          </cell>
          <cell r="M13">
            <v>0.12</v>
          </cell>
          <cell r="W13">
            <v>0.109</v>
          </cell>
          <cell r="X13">
            <v>9.6000000000000002E-2</v>
          </cell>
        </row>
        <row r="14">
          <cell r="C14" t="str">
            <v>To assess and compare the safety profiles for R788 100 mg bid and R788 150 mg qd compared with placebo for effects on liver function tests, clinically significant reductions in peripheral neutrophil counts, G-I side effects and other adverse effect</v>
          </cell>
          <cell r="D14">
            <v>0.1</v>
          </cell>
          <cell r="E14">
            <v>0.23</v>
          </cell>
          <cell r="F14">
            <v>0.123</v>
          </cell>
          <cell r="G14">
            <v>9.1999999999999998E-2</v>
          </cell>
          <cell r="H14">
            <v>0.125</v>
          </cell>
          <cell r="I14">
            <v>0.16</v>
          </cell>
          <cell r="J14">
            <v>0.14000000000000001</v>
          </cell>
          <cell r="K14">
            <v>0.14000000000000001</v>
          </cell>
          <cell r="L14">
            <v>0.18</v>
          </cell>
          <cell r="M14">
            <v>0.19</v>
          </cell>
          <cell r="W14">
            <v>0.12</v>
          </cell>
          <cell r="X14">
            <v>0.11</v>
          </cell>
        </row>
        <row r="15">
          <cell r="C15" t="str">
            <v>Dizziness</v>
          </cell>
          <cell r="D15">
            <v>0.1</v>
          </cell>
          <cell r="E15">
            <v>0.13</v>
          </cell>
          <cell r="I15">
            <v>0.09</v>
          </cell>
          <cell r="J15">
            <v>0.06</v>
          </cell>
          <cell r="K15">
            <v>0.14000000000000001</v>
          </cell>
          <cell r="L15">
            <v>0.06</v>
          </cell>
          <cell r="M15">
            <v>7.0000000000000007E-2</v>
          </cell>
          <cell r="W15">
            <v>9.1999999999999998E-2</v>
          </cell>
          <cell r="X15">
            <v>7.2999999999999995E-2</v>
          </cell>
        </row>
        <row r="16">
          <cell r="B16" t="str">
            <v xml:space="preserve">TASKi3 </v>
          </cell>
          <cell r="C16" t="str">
            <v>Asthenia</v>
          </cell>
          <cell r="D16">
            <v>0.08</v>
          </cell>
          <cell r="E16">
            <v>0.03</v>
          </cell>
        </row>
        <row r="17">
          <cell r="B17" t="str">
            <v>Title:</v>
          </cell>
          <cell r="C17" t="str">
            <v>A Phase II, Multicenter, Randomized, Double-Blind, Placebo-Controlled, Parallel Dose Study of R935788 in Patients With Rheumatoid Arthritis Who Have Failed at Least One Biologic</v>
          </cell>
          <cell r="D17">
            <v>7.0000000000000007E-2</v>
          </cell>
          <cell r="E17">
            <v>0</v>
          </cell>
          <cell r="I17">
            <v>0.06</v>
          </cell>
          <cell r="J17">
            <v>0.03</v>
          </cell>
          <cell r="K17">
            <v>0.05</v>
          </cell>
          <cell r="L17">
            <v>0.08</v>
          </cell>
          <cell r="M17">
            <v>0.03</v>
          </cell>
          <cell r="N17">
            <v>8.2000000000000003E-2</v>
          </cell>
          <cell r="O17">
            <v>0.10199999999999999</v>
          </cell>
          <cell r="P17">
            <v>2.1999999999999999E-2</v>
          </cell>
          <cell r="T17">
            <v>0.03</v>
          </cell>
          <cell r="U17">
            <v>0.04</v>
          </cell>
          <cell r="V17">
            <v>0.04</v>
          </cell>
          <cell r="W17">
            <v>5.5E-2</v>
          </cell>
          <cell r="X17">
            <v>1.4E-2</v>
          </cell>
        </row>
        <row r="18">
          <cell r="B18" t="str">
            <v>Purpose:</v>
          </cell>
          <cell r="C18" t="str">
            <v>The purpose of this study is to determine whether the Spleen Tyrosine Kinase (Syk) Inhibitor, R935788 (R788) at a dose of 100 mg, tablet, orally, twice-a-day is effective in the treatment of Rheumatoid Arthritis in patients who have 'failed' a biologic th</v>
          </cell>
          <cell r="D18">
            <v>0.05</v>
          </cell>
          <cell r="E18">
            <v>0.03</v>
          </cell>
          <cell r="I18">
            <v>0.04</v>
          </cell>
          <cell r="J18">
            <v>0.09</v>
          </cell>
          <cell r="K18">
            <v>0.08</v>
          </cell>
          <cell r="L18">
            <v>0.08</v>
          </cell>
          <cell r="M18">
            <v>0.08</v>
          </cell>
          <cell r="T18">
            <v>0.08</v>
          </cell>
          <cell r="U18">
            <v>0.1</v>
          </cell>
          <cell r="V18">
            <v>0.05</v>
          </cell>
          <cell r="W18">
            <v>4.3999999999999997E-2</v>
          </cell>
          <cell r="X18">
            <v>5.8999999999999997E-2</v>
          </cell>
        </row>
        <row r="19">
          <cell r="B19" t="str">
            <v>Patients:</v>
          </cell>
          <cell r="C19" t="str">
            <v>(n=195) Active RA patients who have failed a biologic</v>
          </cell>
          <cell r="D19">
            <v>0.05</v>
          </cell>
          <cell r="E19">
            <v>0.03</v>
          </cell>
          <cell r="I19">
            <v>0.06</v>
          </cell>
          <cell r="J19">
            <v>0.06</v>
          </cell>
          <cell r="K19">
            <v>0.01</v>
          </cell>
          <cell r="L19">
            <v>0.08</v>
          </cell>
          <cell r="M19">
            <v>0.03</v>
          </cell>
          <cell r="W19">
            <v>6.2E-2</v>
          </cell>
          <cell r="X19">
            <v>4.5999999999999999E-2</v>
          </cell>
        </row>
        <row r="20">
          <cell r="B20" t="str">
            <v>Dosing:</v>
          </cell>
          <cell r="C20" t="str">
            <v>Arm1: R788 100mg 2x daily (BID)</v>
          </cell>
          <cell r="D20">
            <v>0.05</v>
          </cell>
          <cell r="E20">
            <v>0</v>
          </cell>
        </row>
        <row r="21">
          <cell r="C21" t="str">
            <v>Arm2: Placebo 2x daily (BID)</v>
          </cell>
          <cell r="D21">
            <v>0.03</v>
          </cell>
          <cell r="E21">
            <v>0.1</v>
          </cell>
          <cell r="I21">
            <v>0.09</v>
          </cell>
          <cell r="J21">
            <v>7.0000000000000007E-2</v>
          </cell>
          <cell r="K21">
            <v>0.13</v>
          </cell>
          <cell r="L21">
            <v>0.15</v>
          </cell>
          <cell r="M21">
            <v>0.03</v>
          </cell>
          <cell r="T21">
            <v>0.03</v>
          </cell>
          <cell r="U21">
            <v>0.01</v>
          </cell>
          <cell r="V21">
            <v>0.01</v>
          </cell>
          <cell r="W21">
            <v>6.7000000000000004E-2</v>
          </cell>
          <cell r="X21">
            <v>5.8999999999999997E-2</v>
          </cell>
        </row>
        <row r="22">
          <cell r="B22" t="str">
            <v>Primary End Point:</v>
          </cell>
          <cell r="C22" t="str">
            <v>The primary objective of this study is to assess the efficacy of R788 100 mg PO bid compared with placebo, as determined by ACR20 responder rates at Month 3</v>
          </cell>
          <cell r="D22">
            <v>0.03</v>
          </cell>
          <cell r="E22">
            <v>7.0000000000000007E-2</v>
          </cell>
        </row>
        <row r="23">
          <cell r="B23" t="str">
            <v>Secondary End Points:</v>
          </cell>
          <cell r="C23" t="str">
            <v>To assess the response rate of R788 100 mg PO bid as determined by ACR50, ACR70, ACRn, DAS28-CRP, and DAS28-ESR at Month 3</v>
          </cell>
          <cell r="D23">
            <v>0.03</v>
          </cell>
          <cell r="E23">
            <v>7.0000000000000007E-2</v>
          </cell>
          <cell r="T23">
            <v>0.02</v>
          </cell>
          <cell r="U23">
            <v>0.02</v>
          </cell>
          <cell r="V23">
            <v>5.0000000000000001E-3</v>
          </cell>
        </row>
        <row r="24">
          <cell r="C24" t="str">
            <v>To assess the rapidity of onset of clinical effect of R788 100 mg PO bid compared with placebo as determined by ACR20 response rates at Weeks 1 and 2</v>
          </cell>
          <cell r="D24">
            <v>0.02</v>
          </cell>
          <cell r="E24">
            <v>7.0000000000000007E-2</v>
          </cell>
          <cell r="I24">
            <v>0.06</v>
          </cell>
          <cell r="J24">
            <v>0.05</v>
          </cell>
          <cell r="K24">
            <v>7.0000000000000007E-2</v>
          </cell>
          <cell r="L24">
            <v>0.08</v>
          </cell>
          <cell r="M24">
            <v>0.05</v>
          </cell>
          <cell r="W24">
            <v>0.06</v>
          </cell>
          <cell r="X24">
            <v>4.5999999999999999E-2</v>
          </cell>
        </row>
        <row r="25">
          <cell r="C25" t="str">
            <v>To assess the radiologic response of R788 100 mg PO bid compared with placebo as determined by Magnetic Resonance Imaging (MRI) using the modified RAMRIS scoring system of hands and wrists at baseline and Month 3</v>
          </cell>
          <cell r="D25">
            <v>0</v>
          </cell>
          <cell r="E25">
            <v>7.0000000000000007E-2</v>
          </cell>
        </row>
        <row r="26">
          <cell r="C26" t="str">
            <v>To assess and compare the safety profiles of R788 100 mg PO bid dose with placebo for effects on liver function tests, clinically significant reduction in peripheral neutrophil counts, G-I side effects and other adverse effects as they may appear</v>
          </cell>
          <cell r="F26">
            <v>0.14599999999999999</v>
          </cell>
          <cell r="G26">
            <v>0.159</v>
          </cell>
          <cell r="H26">
            <v>0.13</v>
          </cell>
          <cell r="I26">
            <v>0.11</v>
          </cell>
          <cell r="J26">
            <v>7.0000000000000007E-2</v>
          </cell>
          <cell r="K26">
            <v>0.14000000000000001</v>
          </cell>
          <cell r="L26">
            <v>0.15</v>
          </cell>
          <cell r="M26">
            <v>0.05</v>
          </cell>
          <cell r="W26">
            <v>4.2000000000000003E-2</v>
          </cell>
          <cell r="X26">
            <v>6.8000000000000005E-2</v>
          </cell>
        </row>
        <row r="27">
          <cell r="C27" t="str">
            <v>Accidental Injury</v>
          </cell>
          <cell r="F27">
            <v>0.13200000000000001</v>
          </cell>
          <cell r="G27">
            <v>0.14000000000000001</v>
          </cell>
          <cell r="H27">
            <v>0.12</v>
          </cell>
        </row>
        <row r="28">
          <cell r="C28" t="str">
            <v>Arthralgia</v>
          </cell>
          <cell r="F28">
            <v>0.13700000000000001</v>
          </cell>
          <cell r="G28">
            <v>6.8000000000000005E-2</v>
          </cell>
          <cell r="H28">
            <v>0.12</v>
          </cell>
          <cell r="I28">
            <v>7.0000000000000007E-2</v>
          </cell>
          <cell r="J28">
            <v>0.02</v>
          </cell>
          <cell r="K28">
            <v>0.06</v>
          </cell>
          <cell r="L28">
            <v>0.06</v>
          </cell>
          <cell r="M28">
            <v>0.02</v>
          </cell>
        </row>
        <row r="29">
          <cell r="C29" t="str">
            <v>Rash</v>
          </cell>
          <cell r="F29">
            <v>9.4E-2</v>
          </cell>
          <cell r="G29">
            <v>0.106</v>
          </cell>
          <cell r="H29">
            <v>7.4999999999999997E-2</v>
          </cell>
          <cell r="I29">
            <v>0.06</v>
          </cell>
          <cell r="J29">
            <v>0.08</v>
          </cell>
          <cell r="K29">
            <v>0.16</v>
          </cell>
          <cell r="L29">
            <v>0.14000000000000001</v>
          </cell>
          <cell r="M29">
            <v>0.05</v>
          </cell>
          <cell r="T29">
            <v>0.06</v>
          </cell>
          <cell r="U29">
            <v>0.05</v>
          </cell>
          <cell r="V29">
            <v>0.01</v>
          </cell>
        </row>
        <row r="30">
          <cell r="C30" t="str">
            <v>Joint Disorder</v>
          </cell>
          <cell r="F30">
            <v>6.6000000000000003E-2</v>
          </cell>
          <cell r="G30">
            <v>6.3E-2</v>
          </cell>
          <cell r="H30">
            <v>0.115</v>
          </cell>
        </row>
        <row r="31">
          <cell r="C31" t="str">
            <v>Clinical -flare reaction</v>
          </cell>
          <cell r="F31">
            <v>3.7999999999999999E-2</v>
          </cell>
          <cell r="G31">
            <v>5.8000000000000003E-2</v>
          </cell>
          <cell r="H31">
            <v>0.14499999999999999</v>
          </cell>
        </row>
        <row r="32">
          <cell r="C32" t="str">
            <v>Fatigue</v>
          </cell>
          <cell r="I32">
            <v>0.17</v>
          </cell>
          <cell r="J32">
            <v>0.06</v>
          </cell>
          <cell r="K32">
            <v>0.03</v>
          </cell>
          <cell r="L32">
            <v>0.11</v>
          </cell>
          <cell r="M32">
            <v>7.0000000000000007E-2</v>
          </cell>
          <cell r="T32">
            <v>0.01</v>
          </cell>
          <cell r="U32">
            <v>0.03</v>
          </cell>
          <cell r="V32">
            <v>0.02</v>
          </cell>
          <cell r="W32">
            <v>5.2999999999999999E-2</v>
          </cell>
          <cell r="X32">
            <v>6.8000000000000005E-2</v>
          </cell>
        </row>
        <row r="33">
          <cell r="C33" t="str">
            <v>Back pain</v>
          </cell>
          <cell r="I33">
            <v>0.08</v>
          </cell>
          <cell r="J33">
            <v>0.08</v>
          </cell>
          <cell r="K33">
            <v>7.0000000000000007E-2</v>
          </cell>
          <cell r="L33">
            <v>0.1</v>
          </cell>
          <cell r="M33">
            <v>0.02</v>
          </cell>
          <cell r="N33">
            <v>5.6000000000000001E-2</v>
          </cell>
          <cell r="O33">
            <v>6.4000000000000001E-2</v>
          </cell>
          <cell r="P33">
            <v>2.1999999999999999E-2</v>
          </cell>
          <cell r="W33">
            <v>9.1999999999999998E-2</v>
          </cell>
          <cell r="X33">
            <v>5.5E-2</v>
          </cell>
        </row>
        <row r="34">
          <cell r="C34" t="str">
            <v>Pain</v>
          </cell>
          <cell r="I34">
            <v>0.04</v>
          </cell>
          <cell r="J34">
            <v>0.03</v>
          </cell>
          <cell r="K34">
            <v>0.08</v>
          </cell>
          <cell r="L34">
            <v>0.1</v>
          </cell>
          <cell r="M34">
            <v>0.05</v>
          </cell>
        </row>
        <row r="35">
          <cell r="C35" t="str">
            <v>Stomatitis, ulcerative</v>
          </cell>
          <cell r="I35">
            <v>0.04</v>
          </cell>
          <cell r="J35">
            <v>0.03</v>
          </cell>
          <cell r="K35">
            <v>0.02</v>
          </cell>
          <cell r="L35">
            <v>0.11</v>
          </cell>
          <cell r="M35">
            <v>0.02</v>
          </cell>
        </row>
        <row r="36">
          <cell r="C36" t="str">
            <v>Fever</v>
          </cell>
          <cell r="I36">
            <v>0.04</v>
          </cell>
          <cell r="J36">
            <v>0.08</v>
          </cell>
          <cell r="K36">
            <v>0.03</v>
          </cell>
          <cell r="L36">
            <v>0.05</v>
          </cell>
          <cell r="M36">
            <v>0.05</v>
          </cell>
        </row>
        <row r="37">
          <cell r="C37" t="str">
            <v>Increased ALT</v>
          </cell>
          <cell r="T37">
            <v>0.06</v>
          </cell>
          <cell r="U37">
            <v>0.05</v>
          </cell>
          <cell r="V37">
            <v>0.01</v>
          </cell>
        </row>
        <row r="38">
          <cell r="C38" t="str">
            <v>Peripheral oedema</v>
          </cell>
          <cell r="T38">
            <v>0.02</v>
          </cell>
          <cell r="U38">
            <v>0.02</v>
          </cell>
          <cell r="V38">
            <v>0.01</v>
          </cell>
        </row>
        <row r="39">
          <cell r="C39" t="str">
            <v>Malignancies</v>
          </cell>
          <cell r="Q39">
            <v>0</v>
          </cell>
          <cell r="R39">
            <v>0.01</v>
          </cell>
          <cell r="S39">
            <v>7.0000000000000001E-3</v>
          </cell>
        </row>
        <row r="40">
          <cell r="C40" t="str">
            <v>Note: All data from Phase III trials</v>
          </cell>
        </row>
      </sheetData>
      <sheetData sheetId="10">
        <row r="3">
          <cell r="B3" t="str">
            <v>TASKi2</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788 IIB TASKi3"/>
      <sheetName val="TNF fail TASKi3"/>
      <sheetName val="TNF fail"/>
      <sheetName val="DMARD fail TASKi2"/>
      <sheetName val="DMARD fail"/>
      <sheetName val="RA drugs"/>
      <sheetName val="R788 IIb TASKi2"/>
      <sheetName val="R788 IIa TASKi1"/>
      <sheetName val="Key Safety"/>
      <sheetName val="Safety"/>
      <sheetName val="P2b desig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BlueMatrix - HealthCare"/>
      <sheetName val="Cover"/>
      <sheetName val="Milestones"/>
      <sheetName val="Model"/>
      <sheetName val="Handout Tables"/>
      <sheetName val="Earnings Snapshot"/>
      <sheetName val="Variance Table"/>
      <sheetName val="DCF"/>
      <sheetName val="DCF No TV"/>
      <sheetName val="PTG-100 UC"/>
      <sheetName val="CD"/>
      <sheetName val="PTG-200 CD"/>
    </sheetNames>
    <sheetDataSet>
      <sheetData sheetId="0"/>
      <sheetData sheetId="1"/>
      <sheetData sheetId="2"/>
      <sheetData sheetId="3"/>
      <sheetData sheetId="4"/>
      <sheetData sheetId="5"/>
      <sheetData sheetId="6">
        <row r="4">
          <cell r="B4" t="str">
            <v>DRUG</v>
          </cell>
          <cell r="C4" t="str">
            <v>DISEASE</v>
          </cell>
          <cell r="D4" t="str">
            <v>EVENT TYPE</v>
          </cell>
          <cell r="E4" t="str">
            <v>MILESTONE</v>
          </cell>
          <cell r="F4" t="str">
            <v>NCT</v>
          </cell>
          <cell r="G4" t="str">
            <v>ESTIMATED TIMEFRAME</v>
          </cell>
          <cell r="H4">
            <v>0</v>
          </cell>
          <cell r="I4">
            <v>0</v>
          </cell>
          <cell r="J4">
            <v>0</v>
          </cell>
          <cell r="K4">
            <v>0</v>
          </cell>
          <cell r="L4">
            <v>0</v>
          </cell>
          <cell r="M4">
            <v>0</v>
          </cell>
          <cell r="N4">
            <v>0</v>
          </cell>
          <cell r="O4">
            <v>0</v>
          </cell>
          <cell r="P4">
            <v>0</v>
          </cell>
          <cell r="Q4">
            <v>0</v>
          </cell>
        </row>
        <row r="5">
          <cell r="B5">
            <v>0</v>
          </cell>
          <cell r="C5">
            <v>0</v>
          </cell>
          <cell r="D5">
            <v>0</v>
          </cell>
          <cell r="E5">
            <v>0</v>
          </cell>
          <cell r="F5">
            <v>0</v>
          </cell>
          <cell r="G5">
            <v>2017</v>
          </cell>
          <cell r="H5">
            <v>0</v>
          </cell>
          <cell r="I5">
            <v>0</v>
          </cell>
          <cell r="J5">
            <v>0</v>
          </cell>
          <cell r="K5">
            <v>2018</v>
          </cell>
          <cell r="L5">
            <v>2019</v>
          </cell>
          <cell r="M5">
            <v>2020</v>
          </cell>
          <cell r="N5">
            <v>2021</v>
          </cell>
          <cell r="O5">
            <v>2022</v>
          </cell>
          <cell r="P5">
            <v>2023</v>
          </cell>
          <cell r="Q5">
            <v>2024</v>
          </cell>
          <cell r="S5" t="str">
            <v>Timing</v>
          </cell>
        </row>
        <row r="6">
          <cell r="B6" t="str">
            <v>PTG-100</v>
          </cell>
          <cell r="C6" t="str">
            <v>Ulcerative Colitis</v>
          </cell>
          <cell r="D6" t="str">
            <v>Clinical Trial</v>
          </cell>
          <cell r="E6" t="str">
            <v>Initiate Phase IIb in Ulcerative Colitis</v>
          </cell>
          <cell r="F6">
            <v>0</v>
          </cell>
          <cell r="G6">
            <v>0</v>
          </cell>
          <cell r="H6">
            <v>0</v>
          </cell>
          <cell r="I6">
            <v>0</v>
          </cell>
          <cell r="J6">
            <v>0</v>
          </cell>
          <cell r="K6">
            <v>0</v>
          </cell>
          <cell r="L6">
            <v>0</v>
          </cell>
          <cell r="M6">
            <v>0</v>
          </cell>
          <cell r="N6">
            <v>0</v>
          </cell>
          <cell r="O6">
            <v>0</v>
          </cell>
          <cell r="P6">
            <v>0</v>
          </cell>
          <cell r="Q6">
            <v>0</v>
          </cell>
        </row>
        <row r="7">
          <cell r="B7">
            <v>0</v>
          </cell>
          <cell r="C7">
            <v>0</v>
          </cell>
          <cell r="D7" t="str">
            <v>Clinical data</v>
          </cell>
          <cell r="E7" t="str">
            <v>Futility interim analysis of Phase IIb trial in UC</v>
          </cell>
          <cell r="F7" t="str">
            <v>NCT02895100</v>
          </cell>
          <cell r="G7">
            <v>0</v>
          </cell>
          <cell r="H7">
            <v>0</v>
          </cell>
          <cell r="I7" t="str">
            <v>2H17</v>
          </cell>
          <cell r="J7">
            <v>0</v>
          </cell>
          <cell r="K7">
            <v>0</v>
          </cell>
          <cell r="L7">
            <v>0</v>
          </cell>
          <cell r="M7">
            <v>0</v>
          </cell>
          <cell r="N7">
            <v>0</v>
          </cell>
          <cell r="O7">
            <v>0</v>
          </cell>
          <cell r="P7">
            <v>0</v>
          </cell>
          <cell r="Q7">
            <v>0</v>
          </cell>
          <cell r="S7" t="str">
            <v>2H17</v>
          </cell>
        </row>
        <row r="8">
          <cell r="B8">
            <v>0</v>
          </cell>
          <cell r="C8">
            <v>0</v>
          </cell>
          <cell r="D8" t="str">
            <v>Clinical data</v>
          </cell>
          <cell r="E8" t="str">
            <v xml:space="preserve">Phase IIb POC data </v>
          </cell>
          <cell r="F8" t="str">
            <v>NCT02895100</v>
          </cell>
          <cell r="G8">
            <v>0</v>
          </cell>
          <cell r="H8">
            <v>0</v>
          </cell>
          <cell r="I8">
            <v>0</v>
          </cell>
          <cell r="J8">
            <v>0</v>
          </cell>
          <cell r="K8" t="str">
            <v>2H18</v>
          </cell>
          <cell r="L8">
            <v>0</v>
          </cell>
          <cell r="M8">
            <v>0</v>
          </cell>
          <cell r="N8">
            <v>0</v>
          </cell>
          <cell r="O8">
            <v>0</v>
          </cell>
          <cell r="P8">
            <v>0</v>
          </cell>
          <cell r="Q8">
            <v>0</v>
          </cell>
          <cell r="S8" t="str">
            <v>2H18</v>
          </cell>
        </row>
        <row r="9">
          <cell r="B9">
            <v>0</v>
          </cell>
          <cell r="C9">
            <v>0</v>
          </cell>
          <cell r="D9" t="str">
            <v>Clinical Trial</v>
          </cell>
          <cell r="E9" t="str">
            <v>Phase III trial initiations</v>
          </cell>
          <cell r="F9" t="str">
            <v>TBA</v>
          </cell>
          <cell r="G9">
            <v>0</v>
          </cell>
          <cell r="H9">
            <v>0</v>
          </cell>
          <cell r="I9">
            <v>0</v>
          </cell>
          <cell r="J9">
            <v>0</v>
          </cell>
          <cell r="K9">
            <v>0</v>
          </cell>
          <cell r="L9">
            <v>2019</v>
          </cell>
          <cell r="M9">
            <v>0</v>
          </cell>
          <cell r="N9">
            <v>0</v>
          </cell>
          <cell r="O9">
            <v>0</v>
          </cell>
          <cell r="P9">
            <v>0</v>
          </cell>
          <cell r="Q9">
            <v>0</v>
          </cell>
          <cell r="S9" t="str">
            <v>2019</v>
          </cell>
        </row>
        <row r="10">
          <cell r="B10">
            <v>0</v>
          </cell>
          <cell r="C10">
            <v>0</v>
          </cell>
          <cell r="D10" t="str">
            <v>Competitive</v>
          </cell>
          <cell r="E10" t="str">
            <v>Data from Phase 3 trial of SubQ Entyvio formulation</v>
          </cell>
          <cell r="F10">
            <v>0</v>
          </cell>
          <cell r="G10">
            <v>0</v>
          </cell>
          <cell r="H10">
            <v>0</v>
          </cell>
          <cell r="I10">
            <v>0</v>
          </cell>
          <cell r="J10">
            <v>0</v>
          </cell>
          <cell r="K10">
            <v>2018</v>
          </cell>
          <cell r="L10">
            <v>0</v>
          </cell>
          <cell r="M10">
            <v>0</v>
          </cell>
          <cell r="N10">
            <v>0</v>
          </cell>
          <cell r="O10">
            <v>0</v>
          </cell>
          <cell r="P10">
            <v>0</v>
          </cell>
          <cell r="Q10">
            <v>0</v>
          </cell>
          <cell r="S10" t="str">
            <v>2018</v>
          </cell>
        </row>
        <row r="11">
          <cell r="B11">
            <v>0</v>
          </cell>
          <cell r="C11">
            <v>0</v>
          </cell>
          <cell r="D11" t="str">
            <v>Clinical data</v>
          </cell>
          <cell r="E11" t="str">
            <v>Phase III data</v>
          </cell>
          <cell r="F11" t="str">
            <v>TBA</v>
          </cell>
          <cell r="G11">
            <v>0</v>
          </cell>
          <cell r="H11">
            <v>0</v>
          </cell>
          <cell r="I11">
            <v>0</v>
          </cell>
          <cell r="J11">
            <v>0</v>
          </cell>
          <cell r="K11">
            <v>0</v>
          </cell>
          <cell r="L11">
            <v>0</v>
          </cell>
          <cell r="M11">
            <v>0</v>
          </cell>
          <cell r="N11">
            <v>2021</v>
          </cell>
          <cell r="O11">
            <v>0</v>
          </cell>
          <cell r="P11">
            <v>0</v>
          </cell>
          <cell r="Q11">
            <v>0</v>
          </cell>
          <cell r="S11" t="str">
            <v>2021</v>
          </cell>
        </row>
        <row r="12">
          <cell r="B12">
            <v>0</v>
          </cell>
          <cell r="C12">
            <v>0</v>
          </cell>
          <cell r="D12" t="str">
            <v>Regulatory</v>
          </cell>
          <cell r="E12" t="str">
            <v>US Approval &amp; Launch</v>
          </cell>
          <cell r="F12">
            <v>0</v>
          </cell>
          <cell r="G12">
            <v>0</v>
          </cell>
          <cell r="H12">
            <v>0</v>
          </cell>
          <cell r="I12">
            <v>0</v>
          </cell>
          <cell r="J12">
            <v>0</v>
          </cell>
          <cell r="K12">
            <v>0</v>
          </cell>
          <cell r="L12">
            <v>0</v>
          </cell>
          <cell r="M12">
            <v>0</v>
          </cell>
          <cell r="N12">
            <v>0</v>
          </cell>
          <cell r="O12">
            <v>2022</v>
          </cell>
          <cell r="P12">
            <v>0</v>
          </cell>
          <cell r="Q12">
            <v>0</v>
          </cell>
          <cell r="S12" t="str">
            <v>2022</v>
          </cell>
        </row>
        <row r="13">
          <cell r="B13" t="str">
            <v>PTG-200</v>
          </cell>
          <cell r="C13" t="str">
            <v>Crohn's Disease</v>
          </cell>
          <cell r="D13" t="str">
            <v>Clinical Trial</v>
          </cell>
          <cell r="E13" t="str">
            <v>Initiate Phase I trial</v>
          </cell>
          <cell r="F13" t="str">
            <v>TBA</v>
          </cell>
          <cell r="G13">
            <v>0</v>
          </cell>
          <cell r="H13">
            <v>0</v>
          </cell>
          <cell r="I13" t="str">
            <v>2H17</v>
          </cell>
          <cell r="J13">
            <v>0</v>
          </cell>
          <cell r="K13">
            <v>0</v>
          </cell>
          <cell r="L13">
            <v>0</v>
          </cell>
          <cell r="M13">
            <v>0</v>
          </cell>
          <cell r="N13">
            <v>0</v>
          </cell>
          <cell r="O13">
            <v>0</v>
          </cell>
          <cell r="P13">
            <v>0</v>
          </cell>
          <cell r="Q13">
            <v>0</v>
          </cell>
          <cell r="S13" t="str">
            <v>2H17</v>
          </cell>
        </row>
        <row r="14">
          <cell r="B14">
            <v>0</v>
          </cell>
          <cell r="C14">
            <v>0</v>
          </cell>
          <cell r="D14" t="str">
            <v>Clinical data</v>
          </cell>
          <cell r="E14" t="str">
            <v xml:space="preserve">Phase I data </v>
          </cell>
          <cell r="F14">
            <v>0</v>
          </cell>
          <cell r="G14">
            <v>0</v>
          </cell>
          <cell r="H14">
            <v>0</v>
          </cell>
          <cell r="I14">
            <v>0</v>
          </cell>
          <cell r="J14">
            <v>0</v>
          </cell>
          <cell r="K14">
            <v>2018</v>
          </cell>
          <cell r="L14">
            <v>0</v>
          </cell>
          <cell r="M14">
            <v>0</v>
          </cell>
          <cell r="N14">
            <v>0</v>
          </cell>
          <cell r="O14">
            <v>0</v>
          </cell>
          <cell r="P14">
            <v>0</v>
          </cell>
          <cell r="Q14">
            <v>0</v>
          </cell>
          <cell r="S14" t="str">
            <v>2018</v>
          </cell>
        </row>
        <row r="15">
          <cell r="A15">
            <v>0</v>
          </cell>
          <cell r="B15">
            <v>0</v>
          </cell>
          <cell r="C15">
            <v>0</v>
          </cell>
          <cell r="D15" t="str">
            <v>Clinical Trial</v>
          </cell>
          <cell r="E15" t="str">
            <v>Phase II POC trial initiation</v>
          </cell>
          <cell r="F15" t="str">
            <v>TBA</v>
          </cell>
          <cell r="G15">
            <v>0</v>
          </cell>
          <cell r="H15">
            <v>0</v>
          </cell>
          <cell r="I15">
            <v>0</v>
          </cell>
          <cell r="J15">
            <v>0</v>
          </cell>
          <cell r="K15">
            <v>0</v>
          </cell>
          <cell r="L15">
            <v>2019</v>
          </cell>
          <cell r="M15">
            <v>0</v>
          </cell>
          <cell r="N15">
            <v>0</v>
          </cell>
          <cell r="O15">
            <v>0</v>
          </cell>
          <cell r="P15">
            <v>0</v>
          </cell>
          <cell r="Q15">
            <v>0</v>
          </cell>
          <cell r="S15" t="str">
            <v>2019</v>
          </cell>
        </row>
        <row r="16">
          <cell r="A16">
            <v>0</v>
          </cell>
          <cell r="B16">
            <v>0</v>
          </cell>
          <cell r="C16">
            <v>0</v>
          </cell>
          <cell r="D16" t="str">
            <v>Clinical data</v>
          </cell>
          <cell r="E16" t="str">
            <v>Phase II interim (Phase 2A) data</v>
          </cell>
          <cell r="F16" t="str">
            <v>TBA</v>
          </cell>
          <cell r="G16">
            <v>0</v>
          </cell>
          <cell r="H16">
            <v>0</v>
          </cell>
          <cell r="I16">
            <v>0</v>
          </cell>
          <cell r="J16">
            <v>0</v>
          </cell>
          <cell r="K16">
            <v>0</v>
          </cell>
          <cell r="L16">
            <v>0</v>
          </cell>
          <cell r="M16">
            <v>2020</v>
          </cell>
          <cell r="N16">
            <v>0</v>
          </cell>
          <cell r="O16">
            <v>0</v>
          </cell>
          <cell r="P16">
            <v>0</v>
          </cell>
          <cell r="Q16">
            <v>0</v>
          </cell>
          <cell r="S16" t="str">
            <v>2020</v>
          </cell>
        </row>
        <row r="17">
          <cell r="A17">
            <v>0</v>
          </cell>
          <cell r="B17">
            <v>0</v>
          </cell>
          <cell r="C17">
            <v>0</v>
          </cell>
          <cell r="D17" t="str">
            <v>Clinical data</v>
          </cell>
          <cell r="E17" t="str">
            <v>Phase II final data (Phase 2B) data</v>
          </cell>
          <cell r="F17">
            <v>0</v>
          </cell>
          <cell r="G17">
            <v>0</v>
          </cell>
          <cell r="H17">
            <v>0</v>
          </cell>
          <cell r="I17">
            <v>0</v>
          </cell>
          <cell r="J17">
            <v>0</v>
          </cell>
          <cell r="K17">
            <v>0</v>
          </cell>
          <cell r="L17">
            <v>0</v>
          </cell>
          <cell r="M17">
            <v>0</v>
          </cell>
          <cell r="N17">
            <v>2021</v>
          </cell>
          <cell r="O17">
            <v>0</v>
          </cell>
          <cell r="P17">
            <v>0</v>
          </cell>
          <cell r="Q17">
            <v>0</v>
          </cell>
          <cell r="S17" t="str">
            <v>2021</v>
          </cell>
        </row>
        <row r="18">
          <cell r="A18">
            <v>0</v>
          </cell>
          <cell r="B18">
            <v>0</v>
          </cell>
          <cell r="C18">
            <v>0</v>
          </cell>
          <cell r="D18" t="str">
            <v>Clinical trial</v>
          </cell>
          <cell r="E18" t="str">
            <v>Phase III trial initiation</v>
          </cell>
          <cell r="F18">
            <v>0</v>
          </cell>
          <cell r="G18">
            <v>0</v>
          </cell>
          <cell r="H18">
            <v>0</v>
          </cell>
          <cell r="I18">
            <v>0</v>
          </cell>
          <cell r="J18">
            <v>0</v>
          </cell>
          <cell r="K18">
            <v>0</v>
          </cell>
          <cell r="L18">
            <v>0</v>
          </cell>
          <cell r="M18">
            <v>0</v>
          </cell>
          <cell r="N18">
            <v>2021</v>
          </cell>
          <cell r="O18">
            <v>0</v>
          </cell>
          <cell r="P18">
            <v>0</v>
          </cell>
          <cell r="Q18">
            <v>0</v>
          </cell>
          <cell r="S18" t="str">
            <v>2021</v>
          </cell>
        </row>
        <row r="19">
          <cell r="A19">
            <v>0</v>
          </cell>
          <cell r="B19">
            <v>0</v>
          </cell>
          <cell r="C19">
            <v>0</v>
          </cell>
          <cell r="D19" t="str">
            <v>Clinical trial</v>
          </cell>
          <cell r="E19" t="str">
            <v>Phase III data</v>
          </cell>
          <cell r="F19">
            <v>0</v>
          </cell>
          <cell r="G19">
            <v>0</v>
          </cell>
          <cell r="H19">
            <v>0</v>
          </cell>
          <cell r="I19">
            <v>0</v>
          </cell>
          <cell r="J19">
            <v>0</v>
          </cell>
          <cell r="K19">
            <v>0</v>
          </cell>
          <cell r="L19">
            <v>0</v>
          </cell>
          <cell r="M19">
            <v>0</v>
          </cell>
          <cell r="N19">
            <v>0</v>
          </cell>
          <cell r="O19">
            <v>0</v>
          </cell>
          <cell r="P19">
            <v>2023</v>
          </cell>
          <cell r="Q19">
            <v>0</v>
          </cell>
          <cell r="S19" t="str">
            <v>2023</v>
          </cell>
        </row>
        <row r="20">
          <cell r="A20">
            <v>0</v>
          </cell>
          <cell r="B20">
            <v>0</v>
          </cell>
          <cell r="C20">
            <v>0</v>
          </cell>
          <cell r="D20" t="str">
            <v>Regulatory</v>
          </cell>
          <cell r="E20" t="str">
            <v>US Approval &amp; Launch</v>
          </cell>
          <cell r="F20">
            <v>0</v>
          </cell>
          <cell r="G20">
            <v>0</v>
          </cell>
          <cell r="H20">
            <v>0</v>
          </cell>
          <cell r="I20">
            <v>0</v>
          </cell>
          <cell r="J20">
            <v>0</v>
          </cell>
          <cell r="K20">
            <v>0</v>
          </cell>
          <cell r="L20">
            <v>0</v>
          </cell>
          <cell r="M20">
            <v>0</v>
          </cell>
          <cell r="N20">
            <v>0</v>
          </cell>
          <cell r="O20">
            <v>0</v>
          </cell>
          <cell r="P20">
            <v>0</v>
          </cell>
          <cell r="Q20">
            <v>2024</v>
          </cell>
          <cell r="S20" t="str">
            <v>2024</v>
          </cell>
        </row>
        <row r="21">
          <cell r="B21" t="str">
            <v>PTG-300</v>
          </cell>
          <cell r="C21" t="str">
            <v>Iron Overload Disorders</v>
          </cell>
          <cell r="D21" t="str">
            <v>Clinical Trial</v>
          </cell>
          <cell r="E21" t="str">
            <v>Initiate Phase I trial in healthy volunteers</v>
          </cell>
          <cell r="F21">
            <v>0</v>
          </cell>
          <cell r="G21">
            <v>0</v>
          </cell>
          <cell r="H21" t="str">
            <v>2Q17</v>
          </cell>
          <cell r="I21">
            <v>0</v>
          </cell>
          <cell r="J21">
            <v>0</v>
          </cell>
          <cell r="K21">
            <v>0</v>
          </cell>
          <cell r="L21">
            <v>0</v>
          </cell>
          <cell r="M21">
            <v>0</v>
          </cell>
          <cell r="N21">
            <v>0</v>
          </cell>
          <cell r="O21">
            <v>0</v>
          </cell>
          <cell r="P21">
            <v>0</v>
          </cell>
          <cell r="Q21">
            <v>0</v>
          </cell>
          <cell r="S21" t="str">
            <v>2Q17</v>
          </cell>
        </row>
        <row r="22">
          <cell r="B22">
            <v>0</v>
          </cell>
          <cell r="C22">
            <v>0</v>
          </cell>
          <cell r="D22" t="str">
            <v>Clinical data</v>
          </cell>
          <cell r="E22" t="str">
            <v xml:space="preserve">Phase I data </v>
          </cell>
          <cell r="F22">
            <v>0</v>
          </cell>
          <cell r="G22">
            <v>0</v>
          </cell>
          <cell r="H22">
            <v>0</v>
          </cell>
          <cell r="I22">
            <v>0</v>
          </cell>
          <cell r="J22" t="str">
            <v>4Q17</v>
          </cell>
          <cell r="K22">
            <v>0</v>
          </cell>
          <cell r="L22">
            <v>0</v>
          </cell>
          <cell r="M22">
            <v>0</v>
          </cell>
          <cell r="N22">
            <v>0</v>
          </cell>
          <cell r="O22">
            <v>0</v>
          </cell>
          <cell r="P22">
            <v>0</v>
          </cell>
          <cell r="Q22">
            <v>0</v>
          </cell>
          <cell r="S22" t="str">
            <v>4Q17</v>
          </cell>
        </row>
        <row r="23">
          <cell r="B23">
            <v>0</v>
          </cell>
          <cell r="C23">
            <v>0</v>
          </cell>
          <cell r="D23" t="str">
            <v>Clinical Trial</v>
          </cell>
          <cell r="E23" t="str">
            <v>Phase II/III POC/pivotal trial initiation</v>
          </cell>
          <cell r="F23">
            <v>0</v>
          </cell>
          <cell r="G23">
            <v>0</v>
          </cell>
          <cell r="H23">
            <v>0</v>
          </cell>
          <cell r="I23">
            <v>0</v>
          </cell>
          <cell r="J23">
            <v>0</v>
          </cell>
          <cell r="K23">
            <v>0</v>
          </cell>
          <cell r="L23">
            <v>2019</v>
          </cell>
          <cell r="M23">
            <v>0</v>
          </cell>
          <cell r="N23">
            <v>0</v>
          </cell>
          <cell r="O23">
            <v>0</v>
          </cell>
          <cell r="P23">
            <v>0</v>
          </cell>
          <cell r="Q23">
            <v>0</v>
          </cell>
          <cell r="S23" t="str">
            <v>2019</v>
          </cell>
        </row>
        <row r="24">
          <cell r="B24">
            <v>0</v>
          </cell>
          <cell r="C24">
            <v>0</v>
          </cell>
          <cell r="D24" t="str">
            <v>Regulatory</v>
          </cell>
          <cell r="E24" t="str">
            <v>Potential US Approval &amp; Launch</v>
          </cell>
          <cell r="F24">
            <v>0</v>
          </cell>
          <cell r="G24">
            <v>0</v>
          </cell>
          <cell r="H24">
            <v>0</v>
          </cell>
          <cell r="I24">
            <v>0</v>
          </cell>
          <cell r="J24">
            <v>0</v>
          </cell>
          <cell r="K24">
            <v>0</v>
          </cell>
          <cell r="L24">
            <v>0</v>
          </cell>
          <cell r="M24">
            <v>0</v>
          </cell>
          <cell r="N24">
            <v>2020</v>
          </cell>
          <cell r="O24">
            <v>0</v>
          </cell>
          <cell r="P24">
            <v>0</v>
          </cell>
          <cell r="Q24">
            <v>0</v>
          </cell>
          <cell r="S24" t="str">
            <v>2020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row>
        <row r="26">
          <cell r="B26" t="str">
            <v>E: BMO Capital Markets estimates</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row>
        <row r="27">
          <cell r="B27" t="str">
            <v>Source:  Company data &amp; BMO Estimates</v>
          </cell>
          <cell r="C27">
            <v>0</v>
          </cell>
          <cell r="D27">
            <v>0</v>
          </cell>
          <cell r="E27">
            <v>0</v>
          </cell>
          <cell r="F27">
            <v>0</v>
          </cell>
        </row>
        <row r="28">
          <cell r="C28">
            <v>0</v>
          </cell>
          <cell r="D28">
            <v>0</v>
          </cell>
          <cell r="E28">
            <v>0</v>
          </cell>
          <cell r="F28">
            <v>0</v>
          </cell>
        </row>
        <row r="29">
          <cell r="B29">
            <v>0</v>
          </cell>
          <cell r="C29">
            <v>0</v>
          </cell>
          <cell r="D29">
            <v>0</v>
          </cell>
          <cell r="E29">
            <v>0</v>
          </cell>
          <cell r="F29">
            <v>0</v>
          </cell>
        </row>
      </sheetData>
      <sheetData sheetId="7"/>
      <sheetData sheetId="8">
        <row r="1">
          <cell r="B1" t="str">
            <v>PTG-100 sales</v>
          </cell>
        </row>
        <row r="2">
          <cell r="B2" t="str">
            <v>Uadjusted</v>
          </cell>
        </row>
        <row r="3">
          <cell r="B3" t="str">
            <v>2017E</v>
          </cell>
          <cell r="C3" t="str">
            <v>2018E</v>
          </cell>
          <cell r="D3" t="str">
            <v>2019E</v>
          </cell>
          <cell r="E3" t="str">
            <v>2020E</v>
          </cell>
          <cell r="F3" t="str">
            <v>2021E</v>
          </cell>
          <cell r="G3" t="str">
            <v>2022E</v>
          </cell>
          <cell r="H3" t="str">
            <v>2023E</v>
          </cell>
          <cell r="I3" t="str">
            <v>2024E</v>
          </cell>
          <cell r="J3" t="str">
            <v>2025E</v>
          </cell>
          <cell r="K3" t="str">
            <v>2026E</v>
          </cell>
          <cell r="L3" t="str">
            <v>2027E</v>
          </cell>
          <cell r="M3" t="str">
            <v>2028E</v>
          </cell>
          <cell r="N3" t="str">
            <v>2029E</v>
          </cell>
          <cell r="O3" t="str">
            <v>2030E</v>
          </cell>
          <cell r="P3" t="str">
            <v>2031E</v>
          </cell>
          <cell r="Q3" t="str">
            <v>2032E</v>
          </cell>
        </row>
        <row r="4">
          <cell r="B4">
            <v>0</v>
          </cell>
          <cell r="C4">
            <v>0</v>
          </cell>
          <cell r="D4">
            <v>0</v>
          </cell>
          <cell r="E4">
            <v>0</v>
          </cell>
          <cell r="F4">
            <v>0</v>
          </cell>
          <cell r="G4">
            <v>63.295220651689597</v>
          </cell>
          <cell r="H4">
            <v>364.67235754124852</v>
          </cell>
          <cell r="I4">
            <v>747.13713962605846</v>
          </cell>
          <cell r="J4">
            <v>1109.0165107077471</v>
          </cell>
          <cell r="K4">
            <v>1414.0352228279266</v>
          </cell>
          <cell r="L4">
            <v>1623.8453868723846</v>
          </cell>
          <cell r="M4">
            <v>1789.8957806446886</v>
          </cell>
          <cell r="N4">
            <v>1911.0134203897046</v>
          </cell>
          <cell r="O4">
            <v>2022.2651069141268</v>
          </cell>
          <cell r="P4">
            <v>2114.4200923806147</v>
          </cell>
          <cell r="Q4">
            <v>2178.0556385158025</v>
          </cell>
        </row>
        <row r="23">
          <cell r="B23" t="str">
            <v>PTG-200 unadjusted sales</v>
          </cell>
        </row>
        <row r="25">
          <cell r="B25" t="str">
            <v>2019E</v>
          </cell>
          <cell r="C25" t="str">
            <v>2020E</v>
          </cell>
          <cell r="D25" t="str">
            <v>2021E</v>
          </cell>
          <cell r="E25" t="str">
            <v>2022E</v>
          </cell>
          <cell r="F25" t="str">
            <v>2023E</v>
          </cell>
          <cell r="G25" t="str">
            <v>2024E</v>
          </cell>
          <cell r="H25" t="str">
            <v>2025E</v>
          </cell>
          <cell r="I25" t="str">
            <v>2026E</v>
          </cell>
          <cell r="J25" t="str">
            <v>2027E</v>
          </cell>
          <cell r="K25" t="str">
            <v>2028E</v>
          </cell>
          <cell r="L25" t="str">
            <v>2029E</v>
          </cell>
          <cell r="M25" t="str">
            <v>2030E</v>
          </cell>
          <cell r="N25" t="str">
            <v>2031E</v>
          </cell>
          <cell r="O25" t="str">
            <v>2032E</v>
          </cell>
          <cell r="P25" t="str">
            <v>2033E</v>
          </cell>
          <cell r="Q25" t="str">
            <v>2034E</v>
          </cell>
        </row>
        <row r="26">
          <cell r="B26">
            <v>0</v>
          </cell>
          <cell r="C26">
            <v>0</v>
          </cell>
          <cell r="D26">
            <v>0</v>
          </cell>
          <cell r="E26">
            <v>0</v>
          </cell>
          <cell r="F26">
            <v>0</v>
          </cell>
          <cell r="G26">
            <v>103.39889802995962</v>
          </cell>
          <cell r="H26">
            <v>311.14747826950787</v>
          </cell>
          <cell r="I26">
            <v>589.11172705558465</v>
          </cell>
          <cell r="J26">
            <v>882.67433656949402</v>
          </cell>
          <cell r="K26">
            <v>1130.5159540990769</v>
          </cell>
          <cell r="L26">
            <v>1351.2744026088553</v>
          </cell>
          <cell r="M26">
            <v>1564.0476802526978</v>
          </cell>
          <cell r="N26">
            <v>1760.3082622188276</v>
          </cell>
          <cell r="O26">
            <v>1928.3647978354854</v>
          </cell>
          <cell r="P26">
            <v>2056.1396023464699</v>
          </cell>
          <cell r="Q26">
            <v>2158.1306638871333</v>
          </cell>
        </row>
      </sheetData>
      <sheetData sheetId="9"/>
      <sheetData sheetId="10"/>
      <sheetData sheetId="11">
        <row r="1">
          <cell r="A1" t="str">
            <v>Protagonist Discounted Cash Flow Valuation</v>
          </cell>
          <cell r="B1">
            <v>0</v>
          </cell>
          <cell r="C1">
            <v>0</v>
          </cell>
          <cell r="D1">
            <v>0</v>
          </cell>
          <cell r="E1">
            <v>0</v>
          </cell>
          <cell r="F1">
            <v>0</v>
          </cell>
          <cell r="G1">
            <v>0</v>
          </cell>
          <cell r="H1">
            <v>0</v>
          </cell>
          <cell r="I1">
            <v>0</v>
          </cell>
          <cell r="J1">
            <v>0</v>
          </cell>
          <cell r="K1">
            <v>0</v>
          </cell>
          <cell r="L1">
            <v>0</v>
          </cell>
          <cell r="M1">
            <v>0</v>
          </cell>
          <cell r="N1">
            <v>0</v>
          </cell>
          <cell r="O1">
            <v>0</v>
          </cell>
          <cell r="P1">
            <v>0</v>
          </cell>
          <cell r="Q1">
            <v>0</v>
          </cell>
          <cell r="R1">
            <v>0</v>
          </cell>
          <cell r="S1">
            <v>0</v>
          </cell>
          <cell r="T1">
            <v>0</v>
          </cell>
          <cell r="U1">
            <v>0</v>
          </cell>
          <cell r="V1">
            <v>0</v>
          </cell>
          <cell r="W1">
            <v>0</v>
          </cell>
          <cell r="X1">
            <v>0</v>
          </cell>
          <cell r="Y1">
            <v>0</v>
          </cell>
          <cell r="Z1">
            <v>0</v>
          </cell>
          <cell r="AA1">
            <v>0</v>
          </cell>
        </row>
        <row r="2">
          <cell r="A2" t="str">
            <v>($ th, except per share amounts)</v>
          </cell>
          <cell r="L2">
            <v>0</v>
          </cell>
          <cell r="M2">
            <v>0</v>
          </cell>
        </row>
        <row r="3">
          <cell r="E3">
            <v>0.5</v>
          </cell>
          <cell r="F3">
            <v>0</v>
          </cell>
          <cell r="G3">
            <v>0</v>
          </cell>
          <cell r="H3">
            <v>0</v>
          </cell>
          <cell r="I3">
            <v>1</v>
          </cell>
          <cell r="J3">
            <v>2</v>
          </cell>
          <cell r="K3">
            <v>3</v>
          </cell>
          <cell r="L3">
            <v>4</v>
          </cell>
          <cell r="M3">
            <v>5</v>
          </cell>
          <cell r="N3">
            <v>6</v>
          </cell>
          <cell r="O3">
            <v>7</v>
          </cell>
          <cell r="P3">
            <v>8</v>
          </cell>
          <cell r="Q3">
            <v>9</v>
          </cell>
          <cell r="R3">
            <v>10</v>
          </cell>
          <cell r="S3">
            <v>11</v>
          </cell>
          <cell r="T3">
            <v>12</v>
          </cell>
          <cell r="U3">
            <v>13</v>
          </cell>
          <cell r="V3">
            <v>14</v>
          </cell>
          <cell r="W3">
            <v>15</v>
          </cell>
          <cell r="X3">
            <v>16</v>
          </cell>
          <cell r="Y3">
            <v>17</v>
          </cell>
        </row>
        <row r="4">
          <cell r="A4">
            <v>0</v>
          </cell>
          <cell r="E4">
            <v>0</v>
          </cell>
          <cell r="F4" t="str">
            <v>2015E</v>
          </cell>
          <cell r="G4" t="str">
            <v>2016E</v>
          </cell>
          <cell r="H4" t="str">
            <v>2017E</v>
          </cell>
          <cell r="I4" t="str">
            <v>2018E</v>
          </cell>
          <cell r="J4" t="str">
            <v>2019E</v>
          </cell>
          <cell r="K4" t="str">
            <v>2020E</v>
          </cell>
          <cell r="L4" t="str">
            <v>2021E</v>
          </cell>
          <cell r="M4" t="str">
            <v>2022E</v>
          </cell>
          <cell r="N4" t="str">
            <v>2023E</v>
          </cell>
          <cell r="O4" t="str">
            <v>2024E</v>
          </cell>
          <cell r="P4" t="str">
            <v>2025E</v>
          </cell>
          <cell r="Q4" t="str">
            <v>2026E</v>
          </cell>
          <cell r="R4" t="str">
            <v>2027E</v>
          </cell>
          <cell r="S4" t="str">
            <v>2028E</v>
          </cell>
          <cell r="T4" t="str">
            <v>2029E</v>
          </cell>
          <cell r="U4" t="str">
            <v>2030E</v>
          </cell>
          <cell r="V4" t="str">
            <v>2031E</v>
          </cell>
          <cell r="W4" t="str">
            <v>2032E</v>
          </cell>
          <cell r="X4" t="str">
            <v>2033E</v>
          </cell>
          <cell r="Y4" t="str">
            <v>2034E</v>
          </cell>
          <cell r="Z4">
            <v>0</v>
          </cell>
          <cell r="AA4">
            <v>0</v>
          </cell>
          <cell r="AB4">
            <v>0</v>
          </cell>
        </row>
        <row r="5">
          <cell r="E5">
            <v>0</v>
          </cell>
          <cell r="F5">
            <v>0</v>
          </cell>
          <cell r="P5">
            <v>0</v>
          </cell>
          <cell r="Q5">
            <v>0</v>
          </cell>
          <cell r="R5">
            <v>0</v>
          </cell>
          <cell r="S5">
            <v>0</v>
          </cell>
          <cell r="T5">
            <v>0</v>
          </cell>
          <cell r="U5">
            <v>0</v>
          </cell>
          <cell r="V5">
            <v>0</v>
          </cell>
          <cell r="W5">
            <v>0</v>
          </cell>
          <cell r="X5">
            <v>0</v>
          </cell>
          <cell r="Y5">
            <v>0</v>
          </cell>
          <cell r="AA5" t="str">
            <v>Patent to 2035 plus extensions</v>
          </cell>
          <cell r="AB5">
            <v>0</v>
          </cell>
        </row>
        <row r="6">
          <cell r="A6">
            <v>0</v>
          </cell>
          <cell r="B6">
            <v>0</v>
          </cell>
          <cell r="C6">
            <v>0</v>
          </cell>
          <cell r="D6">
            <v>0</v>
          </cell>
          <cell r="E6" t="str">
            <v>Net FCFF</v>
          </cell>
          <cell r="F6">
            <v>-15681</v>
          </cell>
          <cell r="G6">
            <v>-30591</v>
          </cell>
          <cell r="H6">
            <v>-45546.888991</v>
          </cell>
          <cell r="I6">
            <v>-15652.567809700004</v>
          </cell>
          <cell r="J6">
            <v>-40202.27063685</v>
          </cell>
          <cell r="K6">
            <v>58418.165916898397</v>
          </cell>
          <cell r="L6">
            <v>174644.62758829724</v>
          </cell>
          <cell r="M6">
            <v>-44021.275977764373</v>
          </cell>
          <cell r="N6">
            <v>-14734.05458965545</v>
          </cell>
          <cell r="O6">
            <v>31703.25675883604</v>
          </cell>
          <cell r="P6">
            <v>146839.39014206716</v>
          </cell>
          <cell r="Q6">
            <v>221988.80442628721</v>
          </cell>
          <cell r="R6">
            <v>292604.45651302079</v>
          </cell>
          <cell r="S6">
            <v>262609.57166085165</v>
          </cell>
          <cell r="T6">
            <v>294400.09570028633</v>
          </cell>
          <cell r="U6">
            <v>306464.61951053992</v>
          </cell>
          <cell r="V6">
            <v>330712.3385848538</v>
          </cell>
          <cell r="W6">
            <v>350575.66006913519</v>
          </cell>
          <cell r="X6">
            <v>369967.2057942315</v>
          </cell>
          <cell r="Y6">
            <v>389657.10057804943</v>
          </cell>
          <cell r="Z6">
            <v>0</v>
          </cell>
          <cell r="AA6">
            <v>0</v>
          </cell>
          <cell r="AB6">
            <v>0</v>
          </cell>
        </row>
        <row r="7">
          <cell r="E7" t="str">
            <v>Growth</v>
          </cell>
          <cell r="F7">
            <v>0</v>
          </cell>
          <cell r="G7">
            <v>0.95083221733307821</v>
          </cell>
          <cell r="H7">
            <v>0.48889833581772418</v>
          </cell>
          <cell r="I7">
            <v>-0.65634166994823884</v>
          </cell>
          <cell r="J7">
            <v>1.5684137660746229</v>
          </cell>
          <cell r="K7">
            <v>-2.4531061303624835</v>
          </cell>
          <cell r="L7">
            <v>1.9895602651533855</v>
          </cell>
          <cell r="M7">
            <v>-1.2520620106421996</v>
          </cell>
          <cell r="N7">
            <v>-0.66529696692349893</v>
          </cell>
          <cell r="O7">
            <v>-3.1516994229880488</v>
          </cell>
          <cell r="P7">
            <v>3.6316815732548182</v>
          </cell>
          <cell r="Q7">
            <v>0.51177966764580651</v>
          </cell>
          <cell r="R7">
            <v>0.31810456508937124</v>
          </cell>
          <cell r="S7">
            <v>-0.10251000688649586</v>
          </cell>
          <cell r="T7">
            <v>0.12105622745727904</v>
          </cell>
          <cell r="U7">
            <v>4.0980026795017992E-2</v>
          </cell>
          <cell r="V7">
            <v>7.9120777834127604E-2</v>
          </cell>
          <cell r="W7">
            <v>6.0062232843437986E-2</v>
          </cell>
          <cell r="X7">
            <v>5.5313439961211804E-2</v>
          </cell>
          <cell r="Y7">
            <v>5.3220648953326594E-2</v>
          </cell>
          <cell r="Z7">
            <v>0</v>
          </cell>
          <cell r="AA7">
            <v>0</v>
          </cell>
          <cell r="AB7">
            <v>0</v>
          </cell>
        </row>
        <row r="8">
          <cell r="E8" t="str">
            <v>PV of Net FCFF</v>
          </cell>
          <cell r="F8">
            <v>-15681</v>
          </cell>
          <cell r="G8">
            <v>-30591</v>
          </cell>
          <cell r="H8">
            <v>-45546.888991</v>
          </cell>
          <cell r="I8">
            <v>-13610.928530173916</v>
          </cell>
          <cell r="J8">
            <v>-30398.692353005677</v>
          </cell>
          <cell r="K8">
            <v>38410.892359265825</v>
          </cell>
          <cell r="L8">
            <v>99853.632648995568</v>
          </cell>
          <cell r="M8">
            <v>-21886.354274289926</v>
          </cell>
          <cell r="N8">
            <v>-6369.9383987753754</v>
          </cell>
          <cell r="O8">
            <v>11918.428501838602</v>
          </cell>
          <cell r="P8">
            <v>48002.057107931207</v>
          </cell>
          <cell r="Q8">
            <v>63103.07299212458</v>
          </cell>
          <cell r="R8">
            <v>72327.34659311932</v>
          </cell>
          <cell r="S8">
            <v>56446.147648501472</v>
          </cell>
          <cell r="T8">
            <v>55025.48290202229</v>
          </cell>
          <cell r="U8">
            <v>49809.068405005186</v>
          </cell>
          <cell r="V8">
            <v>46739.130991654325</v>
          </cell>
          <cell r="W8">
            <v>43083.815269717416</v>
          </cell>
          <cell r="X8">
            <v>39536.460259946849</v>
          </cell>
          <cell r="Y8">
            <v>36209.231593303157</v>
          </cell>
          <cell r="Z8">
            <v>0</v>
          </cell>
          <cell r="AA8">
            <v>0</v>
          </cell>
          <cell r="AB8">
            <v>0</v>
          </cell>
        </row>
        <row r="9">
          <cell r="A9">
            <v>0</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row>
        <row r="10">
          <cell r="A10">
            <v>37892.747377662039</v>
          </cell>
          <cell r="B10">
            <v>0</v>
          </cell>
          <cell r="C10">
            <v>0</v>
          </cell>
          <cell r="D10">
            <v>0</v>
          </cell>
          <cell r="E10">
            <v>0</v>
          </cell>
          <cell r="F10">
            <v>0</v>
          </cell>
          <cell r="G10">
            <v>0</v>
          </cell>
          <cell r="H10">
            <v>0</v>
          </cell>
          <cell r="I10">
            <v>0</v>
          </cell>
          <cell r="J10">
            <v>0</v>
          </cell>
          <cell r="K10">
            <v>0</v>
          </cell>
          <cell r="L10">
            <v>0</v>
          </cell>
          <cell r="O10">
            <v>0</v>
          </cell>
          <cell r="P10">
            <v>0</v>
          </cell>
          <cell r="Q10">
            <v>0</v>
          </cell>
          <cell r="R10" t="str">
            <v>2027 FCF</v>
          </cell>
          <cell r="S10">
            <v>0</v>
          </cell>
          <cell r="T10">
            <v>0</v>
          </cell>
          <cell r="U10">
            <v>0</v>
          </cell>
          <cell r="V10">
            <v>0</v>
          </cell>
          <cell r="W10">
            <v>0</v>
          </cell>
          <cell r="X10">
            <v>0</v>
          </cell>
          <cell r="Y10">
            <v>0</v>
          </cell>
          <cell r="Z10">
            <v>0</v>
          </cell>
          <cell r="AA10">
            <v>0</v>
          </cell>
        </row>
        <row r="11">
          <cell r="A11" t="str">
            <v>Discounted Cash Flow (DCF) and Equity Valuation ($th, except per share amount):</v>
          </cell>
          <cell r="B11">
            <v>0</v>
          </cell>
          <cell r="C11">
            <v>0</v>
          </cell>
          <cell r="D11">
            <v>0</v>
          </cell>
          <cell r="E11">
            <v>0</v>
          </cell>
          <cell r="F11">
            <v>0</v>
          </cell>
          <cell r="G11">
            <v>0</v>
          </cell>
          <cell r="H11">
            <v>0</v>
          </cell>
          <cell r="I11">
            <v>0</v>
          </cell>
          <cell r="J11">
            <v>0</v>
          </cell>
          <cell r="K11">
            <v>0</v>
          </cell>
          <cell r="L11">
            <v>0</v>
          </cell>
          <cell r="O11">
            <v>0</v>
          </cell>
          <cell r="P11">
            <v>0</v>
          </cell>
          <cell r="Q11">
            <v>0</v>
          </cell>
          <cell r="R11" t="str">
            <v>$293mn</v>
          </cell>
          <cell r="S11">
            <v>0</v>
          </cell>
          <cell r="T11">
            <v>0</v>
          </cell>
          <cell r="U11">
            <v>0</v>
          </cell>
          <cell r="V11">
            <v>0</v>
          </cell>
          <cell r="W11">
            <v>0</v>
          </cell>
          <cell r="X11">
            <v>0</v>
          </cell>
          <cell r="Y11">
            <v>0</v>
          </cell>
          <cell r="Z11">
            <v>0</v>
          </cell>
          <cell r="AA11">
            <v>0</v>
          </cell>
          <cell r="AC11">
            <v>0</v>
          </cell>
          <cell r="AD11">
            <v>0</v>
          </cell>
          <cell r="AE11">
            <v>0</v>
          </cell>
          <cell r="AF11">
            <v>0</v>
          </cell>
          <cell r="AG11">
            <v>0</v>
          </cell>
        </row>
        <row r="12">
          <cell r="A12" t="str">
            <v>Assumed Discount Rate (%)</v>
          </cell>
          <cell r="B12">
            <v>0</v>
          </cell>
          <cell r="C12">
            <v>0.15</v>
          </cell>
          <cell r="D12">
            <v>0</v>
          </cell>
          <cell r="E12">
            <v>0</v>
          </cell>
          <cell r="F12">
            <v>0</v>
          </cell>
          <cell r="G12">
            <v>0</v>
          </cell>
          <cell r="H12">
            <v>0</v>
          </cell>
          <cell r="I12">
            <v>0</v>
          </cell>
          <cell r="J12">
            <v>0</v>
          </cell>
          <cell r="K12">
            <v>0</v>
          </cell>
          <cell r="L12">
            <v>0</v>
          </cell>
          <cell r="O12">
            <v>0</v>
          </cell>
          <cell r="P12">
            <v>0</v>
          </cell>
          <cell r="Q12">
            <v>0</v>
          </cell>
          <cell r="R12">
            <v>0</v>
          </cell>
          <cell r="S12">
            <v>0</v>
          </cell>
          <cell r="T12">
            <v>0</v>
          </cell>
          <cell r="U12">
            <v>0</v>
          </cell>
          <cell r="V12">
            <v>0</v>
          </cell>
          <cell r="W12">
            <v>0</v>
          </cell>
          <cell r="X12">
            <v>0</v>
          </cell>
          <cell r="Y12">
            <v>0</v>
          </cell>
          <cell r="Z12">
            <v>0</v>
          </cell>
          <cell r="AA12">
            <v>0</v>
          </cell>
          <cell r="AC12">
            <v>0</v>
          </cell>
          <cell r="AD12">
            <v>0</v>
          </cell>
          <cell r="AE12">
            <v>0</v>
          </cell>
          <cell r="AF12">
            <v>0</v>
          </cell>
          <cell r="AG12">
            <v>0</v>
          </cell>
        </row>
        <row r="13">
          <cell r="A13" t="str">
            <v>Discounted Net Cash Flow (2018-27)</v>
          </cell>
          <cell r="B13">
            <v>0</v>
          </cell>
          <cell r="C13">
            <v>261349.51664703019</v>
          </cell>
          <cell r="D13">
            <v>0</v>
          </cell>
          <cell r="E13">
            <v>0</v>
          </cell>
          <cell r="F13" t="str">
            <v xml:space="preserve">      Equity Value Sensitivity Analysis</v>
          </cell>
          <cell r="G13">
            <v>0</v>
          </cell>
          <cell r="H13">
            <v>0</v>
          </cell>
          <cell r="I13">
            <v>0</v>
          </cell>
          <cell r="J13">
            <v>0</v>
          </cell>
          <cell r="K13">
            <v>0</v>
          </cell>
          <cell r="L13">
            <v>0</v>
          </cell>
          <cell r="O13">
            <v>0</v>
          </cell>
          <cell r="P13">
            <v>0</v>
          </cell>
          <cell r="Q13">
            <v>0</v>
          </cell>
          <cell r="R13">
            <v>0</v>
          </cell>
          <cell r="S13">
            <v>0</v>
          </cell>
          <cell r="T13">
            <v>0</v>
          </cell>
          <cell r="U13">
            <v>0</v>
          </cell>
          <cell r="V13">
            <v>0</v>
          </cell>
          <cell r="W13">
            <v>0</v>
          </cell>
          <cell r="X13">
            <v>0</v>
          </cell>
          <cell r="Y13">
            <v>0</v>
          </cell>
          <cell r="Z13">
            <v>0</v>
          </cell>
          <cell r="AA13">
            <v>0</v>
          </cell>
          <cell r="AC13">
            <v>0</v>
          </cell>
          <cell r="AD13">
            <v>0</v>
          </cell>
          <cell r="AE13">
            <v>0</v>
          </cell>
          <cell r="AF13">
            <v>0</v>
          </cell>
          <cell r="AG13">
            <v>0</v>
          </cell>
        </row>
        <row r="14">
          <cell r="A14" t="str">
            <v>Terminal Growth Rate (%)</v>
          </cell>
          <cell r="B14">
            <v>0</v>
          </cell>
          <cell r="C14">
            <v>0.02</v>
          </cell>
          <cell r="D14">
            <v>0</v>
          </cell>
          <cell r="E14">
            <v>0</v>
          </cell>
          <cell r="F14">
            <v>0</v>
          </cell>
          <cell r="G14">
            <v>0</v>
          </cell>
          <cell r="H14">
            <v>0</v>
          </cell>
          <cell r="I14">
            <v>0</v>
          </cell>
          <cell r="J14">
            <v>0</v>
          </cell>
          <cell r="K14">
            <v>0</v>
          </cell>
          <cell r="L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row>
        <row r="15">
          <cell r="A15" t="str">
            <v>Implied Terminal Year FCF Multiple</v>
          </cell>
          <cell r="B15">
            <v>0</v>
          </cell>
          <cell r="C15">
            <v>7.8461538461538458</v>
          </cell>
          <cell r="D15">
            <v>0</v>
          </cell>
          <cell r="E15" t="str">
            <v>Terminal Value</v>
          </cell>
          <cell r="F15">
            <v>0</v>
          </cell>
          <cell r="G15" t="str">
            <v>Discount Rate</v>
          </cell>
          <cell r="H15">
            <v>0</v>
          </cell>
          <cell r="I15">
            <v>0</v>
          </cell>
          <cell r="J15">
            <v>0</v>
          </cell>
          <cell r="K15">
            <v>0</v>
          </cell>
          <cell r="L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row>
        <row r="16">
          <cell r="A16" t="str">
            <v>Present Value of Terminal Value</v>
          </cell>
          <cell r="B16">
            <v>0</v>
          </cell>
          <cell r="C16">
            <v>567491.48865370534</v>
          </cell>
          <cell r="D16">
            <v>0</v>
          </cell>
          <cell r="E16">
            <v>0</v>
          </cell>
          <cell r="F16">
            <v>916230.41392776556</v>
          </cell>
          <cell r="G16">
            <v>0.125</v>
          </cell>
          <cell r="H16">
            <v>0.15</v>
          </cell>
          <cell r="I16">
            <v>0.17499999999999999</v>
          </cell>
          <cell r="J16">
            <v>0.19999999999999998</v>
          </cell>
          <cell r="K16">
            <v>0</v>
          </cell>
          <cell r="L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row>
        <row r="17">
          <cell r="A17" t="str">
            <v>Terminal Value as % of total</v>
          </cell>
          <cell r="B17">
            <v>0</v>
          </cell>
          <cell r="C17">
            <v>0.68468075906524128</v>
          </cell>
          <cell r="D17">
            <v>0</v>
          </cell>
          <cell r="E17">
            <v>0</v>
          </cell>
          <cell r="F17">
            <v>9.9999999999999985E-3</v>
          </cell>
          <cell r="G17">
            <v>1189585.413286122</v>
          </cell>
          <cell r="H17">
            <v>870529.06855299254</v>
          </cell>
          <cell r="I17">
            <v>665385.16386378184</v>
          </cell>
          <cell r="J17">
            <v>526319.23637532874</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row>
        <row r="18">
          <cell r="A18" t="str">
            <v>Enterprise Value</v>
          </cell>
          <cell r="B18">
            <v>0</v>
          </cell>
          <cell r="C18">
            <v>828841.00530073559</v>
          </cell>
          <cell r="D18">
            <v>0</v>
          </cell>
          <cell r="E18">
            <v>0</v>
          </cell>
          <cell r="F18">
            <v>1.4999999999999999E-2</v>
          </cell>
          <cell r="G18">
            <v>1229652.495130749</v>
          </cell>
          <cell r="H18">
            <v>892533.42002973496</v>
          </cell>
          <cell r="I18">
            <v>678366.10601032979</v>
          </cell>
          <cell r="J18">
            <v>534385.90834778419</v>
          </cell>
          <cell r="K18">
            <v>0</v>
          </cell>
          <cell r="L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row>
        <row r="19">
          <cell r="A19" t="str">
            <v>Add: Net Cash</v>
          </cell>
          <cell r="B19">
            <v>0</v>
          </cell>
          <cell r="C19">
            <v>87389.408627030003</v>
          </cell>
          <cell r="D19">
            <v>0</v>
          </cell>
          <cell r="E19">
            <v>0</v>
          </cell>
          <cell r="F19">
            <v>0.02</v>
          </cell>
          <cell r="G19">
            <v>1273535.4895320071</v>
          </cell>
          <cell r="H19">
            <v>916230.41392776556</v>
          </cell>
          <cell r="I19">
            <v>692184.5282953647</v>
          </cell>
          <cell r="J19">
            <v>542900.72876315401</v>
          </cell>
          <cell r="K19">
            <v>0</v>
          </cell>
          <cell r="L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row>
        <row r="20">
          <cell r="A20" t="str">
            <v>Equity Value</v>
          </cell>
          <cell r="B20">
            <v>0</v>
          </cell>
          <cell r="C20">
            <v>916230.41392776556</v>
          </cell>
          <cell r="D20">
            <v>0</v>
          </cell>
          <cell r="E20">
            <v>0</v>
          </cell>
          <cell r="F20">
            <v>2.5000000000000001E-2</v>
          </cell>
          <cell r="G20">
            <v>1321806.7833733908</v>
          </cell>
          <cell r="H20">
            <v>941823.16733763856</v>
          </cell>
          <cell r="I20">
            <v>706924.1787327351</v>
          </cell>
          <cell r="J20">
            <v>551902.11034511623</v>
          </cell>
          <cell r="K20">
            <v>0</v>
          </cell>
          <cell r="L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row>
        <row r="21">
          <cell r="A21" t="str">
            <v>Fully Diluted Shares Outstanding 2017E (million)</v>
          </cell>
          <cell r="B21">
            <v>0</v>
          </cell>
          <cell r="C21">
            <v>20588.276756514322</v>
          </cell>
          <cell r="D21">
            <v>0</v>
          </cell>
          <cell r="E21">
            <v>0</v>
          </cell>
          <cell r="F21">
            <v>3.0000000000000002E-2</v>
          </cell>
          <cell r="G21">
            <v>1375159.2660401838</v>
          </cell>
          <cell r="H21">
            <v>969548.65019833436</v>
          </cell>
          <cell r="I21">
            <v>722680.35678647622</v>
          </cell>
          <cell r="J21">
            <v>561432.98496131168</v>
          </cell>
          <cell r="K21">
            <v>0</v>
          </cell>
          <cell r="L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row>
        <row r="22">
          <cell r="A22" t="str">
            <v>Equity Value per Share</v>
          </cell>
          <cell r="B22">
            <v>0</v>
          </cell>
          <cell r="C22">
            <v>44.502530481957976</v>
          </cell>
          <cell r="D22">
            <v>0</v>
          </cell>
          <cell r="E22">
            <v>0</v>
          </cell>
          <cell r="F22">
            <v>0</v>
          </cell>
          <cell r="G22">
            <v>0</v>
          </cell>
          <cell r="H22">
            <v>0</v>
          </cell>
          <cell r="I22">
            <v>0</v>
          </cell>
          <cell r="J22">
            <v>0</v>
          </cell>
          <cell r="K22">
            <v>0</v>
          </cell>
          <cell r="L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row>
        <row r="23">
          <cell r="A23">
            <v>0</v>
          </cell>
          <cell r="B23">
            <v>0</v>
          </cell>
          <cell r="C23">
            <v>0</v>
          </cell>
          <cell r="D23">
            <v>0</v>
          </cell>
          <cell r="E23">
            <v>0</v>
          </cell>
          <cell r="F23">
            <v>0</v>
          </cell>
          <cell r="G23">
            <v>0</v>
          </cell>
          <cell r="H23">
            <v>0</v>
          </cell>
          <cell r="I23" t="str">
            <v xml:space="preserve"> </v>
          </cell>
          <cell r="J23">
            <v>0</v>
          </cell>
          <cell r="K23">
            <v>0</v>
          </cell>
          <cell r="L23">
            <v>0</v>
          </cell>
          <cell r="M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row>
        <row r="24">
          <cell r="A24" t="str">
            <v>WACC Calculation</v>
          </cell>
          <cell r="B24">
            <v>0</v>
          </cell>
          <cell r="C24">
            <v>0</v>
          </cell>
          <cell r="D24">
            <v>0</v>
          </cell>
          <cell r="E24">
            <v>0</v>
          </cell>
          <cell r="F24" t="str">
            <v>Value per Share</v>
          </cell>
          <cell r="G24">
            <v>0</v>
          </cell>
          <cell r="H24">
            <v>0</v>
          </cell>
          <cell r="I24">
            <v>0</v>
          </cell>
          <cell r="J24">
            <v>0</v>
          </cell>
          <cell r="K24">
            <v>0</v>
          </cell>
          <cell r="L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row>
        <row r="25">
          <cell r="A25" t="str">
            <v>Predicted beta (Factset)</v>
          </cell>
          <cell r="B25">
            <v>1</v>
          </cell>
          <cell r="C25">
            <v>0</v>
          </cell>
          <cell r="D25">
            <v>0</v>
          </cell>
          <cell r="E25">
            <v>0</v>
          </cell>
          <cell r="F25">
            <v>0</v>
          </cell>
          <cell r="G25">
            <v>0</v>
          </cell>
          <cell r="H25">
            <v>0</v>
          </cell>
          <cell r="I25">
            <v>0</v>
          </cell>
          <cell r="J25">
            <v>0</v>
          </cell>
          <cell r="K25">
            <v>0</v>
          </cell>
          <cell r="L25">
            <v>0</v>
          </cell>
          <cell r="O25">
            <v>0</v>
          </cell>
          <cell r="P25">
            <v>0</v>
          </cell>
          <cell r="Q25">
            <v>0</v>
          </cell>
          <cell r="R25">
            <v>0</v>
          </cell>
          <cell r="S25">
            <v>0</v>
          </cell>
          <cell r="T25">
            <v>0</v>
          </cell>
          <cell r="U25">
            <v>0</v>
          </cell>
          <cell r="V25">
            <v>0</v>
          </cell>
          <cell r="W25">
            <v>0</v>
          </cell>
          <cell r="X25">
            <v>0</v>
          </cell>
          <cell r="Y25">
            <v>0</v>
          </cell>
          <cell r="Z25">
            <v>0</v>
          </cell>
          <cell r="AA25">
            <v>0</v>
          </cell>
        </row>
        <row r="26">
          <cell r="A26" t="str">
            <v>10-year Bond yield (risk-free rate) US</v>
          </cell>
          <cell r="B26">
            <v>2.3699999999999999E-2</v>
          </cell>
          <cell r="C26">
            <v>0</v>
          </cell>
          <cell r="D26">
            <v>0</v>
          </cell>
          <cell r="E26" t="str">
            <v>Terminal Value</v>
          </cell>
          <cell r="F26">
            <v>0</v>
          </cell>
          <cell r="G26" t="str">
            <v>Discount Rate</v>
          </cell>
          <cell r="H26">
            <v>0</v>
          </cell>
          <cell r="I26">
            <v>0</v>
          </cell>
          <cell r="J26">
            <v>0</v>
          </cell>
          <cell r="K26">
            <v>0</v>
          </cell>
          <cell r="L26">
            <v>0</v>
          </cell>
          <cell r="O26">
            <v>0</v>
          </cell>
          <cell r="P26">
            <v>0</v>
          </cell>
          <cell r="Q26">
            <v>0</v>
          </cell>
          <cell r="R26">
            <v>0</v>
          </cell>
          <cell r="S26">
            <v>0</v>
          </cell>
          <cell r="T26">
            <v>0</v>
          </cell>
          <cell r="U26">
            <v>0</v>
          </cell>
          <cell r="V26">
            <v>0</v>
          </cell>
          <cell r="W26">
            <v>0</v>
          </cell>
          <cell r="X26">
            <v>0</v>
          </cell>
          <cell r="Y26">
            <v>0</v>
          </cell>
          <cell r="Z26">
            <v>0</v>
          </cell>
          <cell r="AA26">
            <v>0</v>
          </cell>
        </row>
        <row r="27">
          <cell r="A27" t="str">
            <v>Market return rm</v>
          </cell>
          <cell r="B27">
            <v>7.4999999999999997E-2</v>
          </cell>
          <cell r="C27">
            <v>0</v>
          </cell>
          <cell r="D27">
            <v>0</v>
          </cell>
          <cell r="E27">
            <v>0</v>
          </cell>
          <cell r="F27">
            <v>0</v>
          </cell>
          <cell r="G27">
            <v>0.125</v>
          </cell>
          <cell r="H27">
            <v>0.15</v>
          </cell>
          <cell r="I27">
            <v>0.17499999999999999</v>
          </cell>
          <cell r="J27">
            <v>0.19999999999999998</v>
          </cell>
          <cell r="K27">
            <v>0</v>
          </cell>
          <cell r="L27">
            <v>0</v>
          </cell>
          <cell r="O27">
            <v>0</v>
          </cell>
          <cell r="P27">
            <v>0</v>
          </cell>
          <cell r="Q27">
            <v>0</v>
          </cell>
          <cell r="R27">
            <v>0</v>
          </cell>
          <cell r="S27">
            <v>0</v>
          </cell>
          <cell r="T27">
            <v>0</v>
          </cell>
          <cell r="U27">
            <v>0</v>
          </cell>
          <cell r="V27">
            <v>0</v>
          </cell>
          <cell r="W27">
            <v>0</v>
          </cell>
          <cell r="X27">
            <v>0</v>
          </cell>
          <cell r="Y27">
            <v>0</v>
          </cell>
          <cell r="Z27">
            <v>0</v>
          </cell>
          <cell r="AA27">
            <v>0</v>
          </cell>
        </row>
        <row r="28">
          <cell r="A28" t="str">
            <v>Market premium</v>
          </cell>
          <cell r="B28">
            <v>5.1299999999999998E-2</v>
          </cell>
          <cell r="C28">
            <v>0</v>
          </cell>
          <cell r="D28">
            <v>0</v>
          </cell>
          <cell r="E28">
            <v>0</v>
          </cell>
          <cell r="F28">
            <v>9.9999999999999985E-3</v>
          </cell>
          <cell r="G28">
            <v>57.779746569111282</v>
          </cell>
          <cell r="H28">
            <v>42.282755319847205</v>
          </cell>
          <cell r="I28">
            <v>32.318642872976135</v>
          </cell>
          <cell r="J28">
            <v>25.564025712292626</v>
          </cell>
          <cell r="K28">
            <v>0</v>
          </cell>
          <cell r="L28">
            <v>0</v>
          </cell>
          <cell r="O28">
            <v>0</v>
          </cell>
          <cell r="P28">
            <v>0</v>
          </cell>
          <cell r="Q28">
            <v>0</v>
          </cell>
          <cell r="R28">
            <v>0</v>
          </cell>
          <cell r="S28">
            <v>0</v>
          </cell>
          <cell r="T28">
            <v>0</v>
          </cell>
          <cell r="U28">
            <v>0</v>
          </cell>
          <cell r="V28">
            <v>0</v>
          </cell>
          <cell r="W28">
            <v>0</v>
          </cell>
          <cell r="X28">
            <v>0</v>
          </cell>
          <cell r="Y28">
            <v>0</v>
          </cell>
          <cell r="Z28">
            <v>0</v>
          </cell>
          <cell r="AA28">
            <v>0</v>
          </cell>
        </row>
        <row r="29">
          <cell r="A29" t="str">
            <v>Cost of equity</v>
          </cell>
          <cell r="B29">
            <v>7.4999999999999997E-2</v>
          </cell>
          <cell r="C29">
            <v>0</v>
          </cell>
          <cell r="D29">
            <v>0</v>
          </cell>
          <cell r="E29">
            <v>0</v>
          </cell>
          <cell r="F29">
            <v>1.4999999999999999E-2</v>
          </cell>
          <cell r="G29">
            <v>59.725858053742911</v>
          </cell>
          <cell r="H29">
            <v>43.351535953456093</v>
          </cell>
          <cell r="I29">
            <v>32.949144507477463</v>
          </cell>
          <cell r="J29">
            <v>25.955834704752526</v>
          </cell>
          <cell r="K29">
            <v>0</v>
          </cell>
          <cell r="L29">
            <v>0</v>
          </cell>
          <cell r="O29">
            <v>0</v>
          </cell>
          <cell r="P29">
            <v>0</v>
          </cell>
          <cell r="Q29">
            <v>0</v>
          </cell>
          <cell r="R29">
            <v>0</v>
          </cell>
          <cell r="S29">
            <v>0</v>
          </cell>
          <cell r="T29">
            <v>0</v>
          </cell>
          <cell r="U29">
            <v>0</v>
          </cell>
          <cell r="V29">
            <v>0</v>
          </cell>
          <cell r="W29">
            <v>0</v>
          </cell>
          <cell r="X29">
            <v>0</v>
          </cell>
          <cell r="Y29">
            <v>0</v>
          </cell>
          <cell r="Z29">
            <v>0</v>
          </cell>
          <cell r="AA29">
            <v>0</v>
          </cell>
        </row>
        <row r="30">
          <cell r="A30" t="str">
            <v>Cost of debt (before tax)</v>
          </cell>
          <cell r="B30">
            <v>8.2500000000000004E-2</v>
          </cell>
          <cell r="C30">
            <v>0</v>
          </cell>
          <cell r="D30">
            <v>0</v>
          </cell>
          <cell r="E30">
            <v>0</v>
          </cell>
          <cell r="F30">
            <v>0.02</v>
          </cell>
          <cell r="G30">
            <v>61.857313489291847</v>
          </cell>
          <cell r="H30">
            <v>44.502530481957976</v>
          </cell>
          <cell r="I30">
            <v>33.620323666785325</v>
          </cell>
          <cell r="J30">
            <v>26.369410863460207</v>
          </cell>
          <cell r="K30">
            <v>0</v>
          </cell>
          <cell r="L30">
            <v>0</v>
          </cell>
          <cell r="O30">
            <v>0</v>
          </cell>
          <cell r="P30">
            <v>0</v>
          </cell>
          <cell r="Q30">
            <v>0</v>
          </cell>
          <cell r="R30">
            <v>0</v>
          </cell>
          <cell r="S30">
            <v>0</v>
          </cell>
          <cell r="T30">
            <v>0</v>
          </cell>
          <cell r="U30">
            <v>0</v>
          </cell>
          <cell r="V30">
            <v>0</v>
          </cell>
          <cell r="W30">
            <v>0</v>
          </cell>
          <cell r="X30">
            <v>0</v>
          </cell>
          <cell r="Y30">
            <v>0</v>
          </cell>
          <cell r="Z30">
            <v>0</v>
          </cell>
          <cell r="AA30">
            <v>0</v>
          </cell>
        </row>
        <row r="31">
          <cell r="A31" t="str">
            <v>Cost of debt (after tax 35%)</v>
          </cell>
          <cell r="B31">
            <v>5.3625000000000006E-2</v>
          </cell>
          <cell r="C31">
            <v>0</v>
          </cell>
          <cell r="D31">
            <v>0</v>
          </cell>
          <cell r="E31">
            <v>0</v>
          </cell>
          <cell r="F31">
            <v>2.5000000000000001E-2</v>
          </cell>
          <cell r="G31">
            <v>64.201914468395657</v>
          </cell>
          <cell r="H31">
            <v>45.745604572740014</v>
          </cell>
          <cell r="I31">
            <v>34.33624810338037</v>
          </cell>
          <cell r="J31">
            <v>26.806619945522602</v>
          </cell>
          <cell r="K31">
            <v>0</v>
          </cell>
          <cell r="L31">
            <v>0</v>
          </cell>
          <cell r="O31">
            <v>0</v>
          </cell>
          <cell r="P31">
            <v>0</v>
          </cell>
          <cell r="Q31">
            <v>0</v>
          </cell>
          <cell r="R31">
            <v>0</v>
          </cell>
          <cell r="S31">
            <v>0</v>
          </cell>
          <cell r="T31">
            <v>0</v>
          </cell>
          <cell r="U31">
            <v>0</v>
          </cell>
          <cell r="V31">
            <v>0</v>
          </cell>
          <cell r="W31">
            <v>0</v>
          </cell>
          <cell r="X31">
            <v>0</v>
          </cell>
          <cell r="Y31">
            <v>0</v>
          </cell>
          <cell r="Z31">
            <v>0</v>
          </cell>
          <cell r="AA31">
            <v>0</v>
          </cell>
        </row>
        <row r="32">
          <cell r="A32" t="str">
            <v>Market Equity 2017E (mn)</v>
          </cell>
          <cell r="B32">
            <v>301</v>
          </cell>
          <cell r="C32">
            <v>0</v>
          </cell>
          <cell r="D32">
            <v>0</v>
          </cell>
          <cell r="E32">
            <v>0</v>
          </cell>
          <cell r="F32">
            <v>3.0000000000000002E-2</v>
          </cell>
          <cell r="G32">
            <v>66.793315550563051</v>
          </cell>
          <cell r="H32">
            <v>47.092268171087227</v>
          </cell>
          <cell r="I32">
            <v>35.101546639050959</v>
          </cell>
          <cell r="J32">
            <v>27.269547208882795</v>
          </cell>
          <cell r="K32">
            <v>0</v>
          </cell>
          <cell r="L32">
            <v>0</v>
          </cell>
          <cell r="O32">
            <v>0</v>
          </cell>
          <cell r="P32">
            <v>0</v>
          </cell>
          <cell r="Q32">
            <v>0</v>
          </cell>
          <cell r="R32">
            <v>0</v>
          </cell>
          <cell r="S32">
            <v>0</v>
          </cell>
          <cell r="T32">
            <v>0</v>
          </cell>
          <cell r="U32">
            <v>0</v>
          </cell>
          <cell r="V32">
            <v>0</v>
          </cell>
          <cell r="W32">
            <v>0</v>
          </cell>
          <cell r="X32">
            <v>0</v>
          </cell>
          <cell r="Y32">
            <v>0</v>
          </cell>
          <cell r="Z32">
            <v>0</v>
          </cell>
          <cell r="AA32">
            <v>0</v>
          </cell>
        </row>
        <row r="33">
          <cell r="A33" t="str">
            <v>Total Debt 2017E (mn)</v>
          </cell>
          <cell r="B33">
            <v>0</v>
          </cell>
          <cell r="C33">
            <v>0</v>
          </cell>
          <cell r="D33">
            <v>0</v>
          </cell>
          <cell r="E33">
            <v>0</v>
          </cell>
          <cell r="F33">
            <v>0</v>
          </cell>
          <cell r="G33">
            <v>0</v>
          </cell>
          <cell r="H33">
            <v>0</v>
          </cell>
          <cell r="I33">
            <v>0</v>
          </cell>
          <cell r="J33">
            <v>0</v>
          </cell>
          <cell r="K33">
            <v>0</v>
          </cell>
          <cell r="L33">
            <v>0</v>
          </cell>
          <cell r="P33">
            <v>0</v>
          </cell>
          <cell r="Q33">
            <v>0</v>
          </cell>
          <cell r="R33">
            <v>0</v>
          </cell>
          <cell r="S33">
            <v>0</v>
          </cell>
          <cell r="T33">
            <v>0</v>
          </cell>
          <cell r="U33">
            <v>0</v>
          </cell>
          <cell r="V33">
            <v>0</v>
          </cell>
          <cell r="W33">
            <v>0</v>
          </cell>
          <cell r="X33">
            <v>0</v>
          </cell>
          <cell r="Y33">
            <v>0</v>
          </cell>
          <cell r="Z33">
            <v>0</v>
          </cell>
          <cell r="AA33">
            <v>0</v>
          </cell>
        </row>
        <row r="34">
          <cell r="A34" t="str">
            <v>Debt + Equity</v>
          </cell>
          <cell r="B34">
            <v>301</v>
          </cell>
          <cell r="C34">
            <v>0</v>
          </cell>
          <cell r="D34">
            <v>0</v>
          </cell>
          <cell r="E34">
            <v>0</v>
          </cell>
          <cell r="F34">
            <v>0</v>
          </cell>
          <cell r="G34">
            <v>0</v>
          </cell>
          <cell r="H34">
            <v>0</v>
          </cell>
          <cell r="I34">
            <v>0</v>
          </cell>
          <cell r="J34">
            <v>0</v>
          </cell>
          <cell r="K34">
            <v>0</v>
          </cell>
          <cell r="L34">
            <v>0</v>
          </cell>
          <cell r="M34">
            <v>0</v>
          </cell>
          <cell r="P34">
            <v>0</v>
          </cell>
          <cell r="Q34">
            <v>0</v>
          </cell>
          <cell r="R34">
            <v>0</v>
          </cell>
          <cell r="S34">
            <v>0</v>
          </cell>
          <cell r="T34">
            <v>0</v>
          </cell>
          <cell r="U34">
            <v>0</v>
          </cell>
          <cell r="V34">
            <v>0</v>
          </cell>
          <cell r="W34">
            <v>0</v>
          </cell>
          <cell r="X34">
            <v>0</v>
          </cell>
          <cell r="Y34">
            <v>0</v>
          </cell>
          <cell r="Z34">
            <v>0</v>
          </cell>
          <cell r="AA34">
            <v>0</v>
          </cell>
        </row>
        <row r="35">
          <cell r="A35" t="str">
            <v>WACC</v>
          </cell>
          <cell r="B35">
            <v>7.4999999999999997E-2</v>
          </cell>
          <cell r="C35">
            <v>0</v>
          </cell>
          <cell r="D35">
            <v>0</v>
          </cell>
          <cell r="E35">
            <v>0</v>
          </cell>
          <cell r="F35">
            <v>0</v>
          </cell>
          <cell r="G35">
            <v>0</v>
          </cell>
          <cell r="H35">
            <v>0</v>
          </cell>
          <cell r="I35">
            <v>0</v>
          </cell>
          <cell r="J35">
            <v>0</v>
          </cell>
          <cell r="K35">
            <v>0</v>
          </cell>
          <cell r="L35">
            <v>0</v>
          </cell>
          <cell r="P35">
            <v>0</v>
          </cell>
          <cell r="Q35">
            <v>0</v>
          </cell>
          <cell r="R35">
            <v>0</v>
          </cell>
          <cell r="S35">
            <v>0</v>
          </cell>
          <cell r="T35">
            <v>0</v>
          </cell>
          <cell r="U35">
            <v>0</v>
          </cell>
          <cell r="V35">
            <v>0</v>
          </cell>
          <cell r="W35">
            <v>0</v>
          </cell>
          <cell r="X35">
            <v>0</v>
          </cell>
          <cell r="Y35">
            <v>0</v>
          </cell>
          <cell r="Z35">
            <v>0</v>
          </cell>
          <cell r="AA35">
            <v>0</v>
          </cell>
        </row>
        <row r="36">
          <cell r="A36">
            <v>0</v>
          </cell>
          <cell r="B36">
            <v>0</v>
          </cell>
          <cell r="C36">
            <v>0</v>
          </cell>
          <cell r="D36">
            <v>0</v>
          </cell>
          <cell r="E36">
            <v>0</v>
          </cell>
          <cell r="F36">
            <v>0</v>
          </cell>
          <cell r="G36">
            <v>0</v>
          </cell>
          <cell r="H36">
            <v>0</v>
          </cell>
          <cell r="I36">
            <v>0</v>
          </cell>
          <cell r="J36">
            <v>0</v>
          </cell>
          <cell r="K36">
            <v>0</v>
          </cell>
          <cell r="L36">
            <v>0</v>
          </cell>
          <cell r="P36">
            <v>0</v>
          </cell>
          <cell r="Q36">
            <v>0</v>
          </cell>
          <cell r="R36">
            <v>0</v>
          </cell>
          <cell r="S36">
            <v>0</v>
          </cell>
          <cell r="T36">
            <v>0</v>
          </cell>
          <cell r="U36">
            <v>0</v>
          </cell>
          <cell r="V36">
            <v>0</v>
          </cell>
          <cell r="W36">
            <v>0</v>
          </cell>
          <cell r="X36">
            <v>0</v>
          </cell>
          <cell r="Y36">
            <v>0</v>
          </cell>
          <cell r="Z36">
            <v>0</v>
          </cell>
          <cell r="AA36">
            <v>0</v>
          </cell>
        </row>
        <row r="37">
          <cell r="A37">
            <v>0</v>
          </cell>
          <cell r="B37">
            <v>0</v>
          </cell>
          <cell r="C37">
            <v>0</v>
          </cell>
          <cell r="D37">
            <v>0</v>
          </cell>
          <cell r="E37">
            <v>0</v>
          </cell>
          <cell r="F37">
            <v>0</v>
          </cell>
          <cell r="G37">
            <v>0</v>
          </cell>
          <cell r="H37">
            <v>0</v>
          </cell>
          <cell r="I37">
            <v>0</v>
          </cell>
          <cell r="J37">
            <v>0</v>
          </cell>
          <cell r="K37">
            <v>0</v>
          </cell>
          <cell r="L37">
            <v>0</v>
          </cell>
          <cell r="P37">
            <v>0</v>
          </cell>
          <cell r="Q37">
            <v>0</v>
          </cell>
          <cell r="R37">
            <v>0</v>
          </cell>
          <cell r="S37">
            <v>0</v>
          </cell>
          <cell r="T37">
            <v>0</v>
          </cell>
          <cell r="U37">
            <v>0</v>
          </cell>
          <cell r="V37">
            <v>0</v>
          </cell>
          <cell r="W37">
            <v>0</v>
          </cell>
          <cell r="X37">
            <v>0</v>
          </cell>
          <cell r="Y37">
            <v>0</v>
          </cell>
          <cell r="Z37">
            <v>0</v>
          </cell>
          <cell r="AA37">
            <v>0</v>
          </cell>
        </row>
        <row r="38">
          <cell r="P38">
            <v>0</v>
          </cell>
          <cell r="Q38">
            <v>0</v>
          </cell>
          <cell r="R38">
            <v>0</v>
          </cell>
          <cell r="S38">
            <v>0</v>
          </cell>
          <cell r="T38">
            <v>0</v>
          </cell>
          <cell r="U38">
            <v>0</v>
          </cell>
          <cell r="V38">
            <v>0</v>
          </cell>
          <cell r="W38">
            <v>0</v>
          </cell>
          <cell r="X38">
            <v>0</v>
          </cell>
          <cell r="Y38">
            <v>0</v>
          </cell>
          <cell r="Z38">
            <v>0</v>
          </cell>
          <cell r="AA38">
            <v>0</v>
          </cell>
        </row>
        <row r="39">
          <cell r="P39">
            <v>0</v>
          </cell>
          <cell r="Q39">
            <v>0</v>
          </cell>
          <cell r="R39">
            <v>0</v>
          </cell>
          <cell r="S39">
            <v>0</v>
          </cell>
          <cell r="T39">
            <v>0</v>
          </cell>
          <cell r="U39">
            <v>0</v>
          </cell>
          <cell r="V39">
            <v>0</v>
          </cell>
          <cell r="W39">
            <v>0</v>
          </cell>
          <cell r="X39">
            <v>0</v>
          </cell>
          <cell r="Y39">
            <v>0</v>
          </cell>
          <cell r="Z39">
            <v>0</v>
          </cell>
          <cell r="AA39">
            <v>0</v>
          </cell>
        </row>
        <row r="40">
          <cell r="A40" t="str">
            <v>PTGX P/E Multiple Valuation</v>
          </cell>
          <cell r="B40">
            <v>0</v>
          </cell>
          <cell r="C40">
            <v>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row>
        <row r="41">
          <cell r="E41">
            <v>0</v>
          </cell>
          <cell r="F41">
            <v>0</v>
          </cell>
          <cell r="G41">
            <v>0</v>
          </cell>
          <cell r="H41">
            <v>0</v>
          </cell>
          <cell r="I41">
            <v>0</v>
          </cell>
          <cell r="J41">
            <v>0</v>
          </cell>
          <cell r="P41">
            <v>0</v>
          </cell>
          <cell r="Q41">
            <v>0</v>
          </cell>
          <cell r="R41">
            <v>0</v>
          </cell>
          <cell r="S41">
            <v>0</v>
          </cell>
          <cell r="T41">
            <v>0</v>
          </cell>
          <cell r="U41">
            <v>0</v>
          </cell>
          <cell r="V41">
            <v>0</v>
          </cell>
          <cell r="W41">
            <v>0</v>
          </cell>
          <cell r="X41">
            <v>0</v>
          </cell>
          <cell r="Y41">
            <v>0</v>
          </cell>
          <cell r="Z41">
            <v>0</v>
          </cell>
          <cell r="AA41">
            <v>0</v>
          </cell>
        </row>
        <row r="42">
          <cell r="A42" t="str">
            <v>P/E calculation base year-end</v>
          </cell>
          <cell r="B42">
            <v>2025</v>
          </cell>
          <cell r="D42">
            <v>0</v>
          </cell>
          <cell r="E42">
            <v>0</v>
          </cell>
          <cell r="F42" t="str">
            <v>Value per Share</v>
          </cell>
          <cell r="G42">
            <v>0</v>
          </cell>
          <cell r="H42">
            <v>0</v>
          </cell>
          <cell r="I42">
            <v>0</v>
          </cell>
          <cell r="J42">
            <v>0</v>
          </cell>
          <cell r="K42">
            <v>0</v>
          </cell>
          <cell r="P42">
            <v>0</v>
          </cell>
          <cell r="Q42">
            <v>0</v>
          </cell>
          <cell r="R42">
            <v>0</v>
          </cell>
          <cell r="S42">
            <v>0</v>
          </cell>
          <cell r="T42">
            <v>0</v>
          </cell>
          <cell r="U42">
            <v>0</v>
          </cell>
          <cell r="V42">
            <v>0</v>
          </cell>
          <cell r="W42">
            <v>0</v>
          </cell>
          <cell r="X42">
            <v>0</v>
          </cell>
          <cell r="Y42">
            <v>0</v>
          </cell>
          <cell r="Z42">
            <v>0</v>
          </cell>
          <cell r="AA42">
            <v>0</v>
          </cell>
        </row>
        <row r="43">
          <cell r="A43" t="str">
            <v>Projected pretax income in 2025E</v>
          </cell>
          <cell r="B43">
            <v>144247.92761229724</v>
          </cell>
          <cell r="E43">
            <v>0</v>
          </cell>
          <cell r="F43">
            <v>0</v>
          </cell>
          <cell r="G43">
            <v>0</v>
          </cell>
          <cell r="H43">
            <v>0</v>
          </cell>
          <cell r="I43">
            <v>0</v>
          </cell>
          <cell r="J43">
            <v>0</v>
          </cell>
          <cell r="P43">
            <v>0</v>
          </cell>
          <cell r="Q43">
            <v>0</v>
          </cell>
          <cell r="R43">
            <v>0</v>
          </cell>
          <cell r="S43">
            <v>0</v>
          </cell>
          <cell r="T43">
            <v>0</v>
          </cell>
          <cell r="U43">
            <v>0</v>
          </cell>
          <cell r="V43">
            <v>0</v>
          </cell>
          <cell r="W43">
            <v>0</v>
          </cell>
          <cell r="X43">
            <v>0</v>
          </cell>
          <cell r="Y43">
            <v>0</v>
          </cell>
          <cell r="Z43">
            <v>0</v>
          </cell>
          <cell r="AA43">
            <v>0</v>
          </cell>
        </row>
        <row r="44">
          <cell r="A44" t="str">
            <v>Shares Outstanding at end of 2025E</v>
          </cell>
          <cell r="B44">
            <v>30057.63492486185</v>
          </cell>
          <cell r="E44">
            <v>0</v>
          </cell>
          <cell r="F44">
            <v>0</v>
          </cell>
          <cell r="G44" t="str">
            <v>Discount Rate</v>
          </cell>
          <cell r="H44">
            <v>0</v>
          </cell>
          <cell r="I44">
            <v>0</v>
          </cell>
          <cell r="J44">
            <v>0</v>
          </cell>
          <cell r="P44">
            <v>0</v>
          </cell>
          <cell r="Q44">
            <v>0</v>
          </cell>
          <cell r="R44">
            <v>0</v>
          </cell>
          <cell r="S44">
            <v>0</v>
          </cell>
          <cell r="T44">
            <v>0</v>
          </cell>
          <cell r="U44">
            <v>0</v>
          </cell>
          <cell r="V44">
            <v>0</v>
          </cell>
          <cell r="W44">
            <v>0</v>
          </cell>
          <cell r="X44">
            <v>0</v>
          </cell>
          <cell r="Y44">
            <v>0</v>
          </cell>
          <cell r="Z44">
            <v>0</v>
          </cell>
          <cell r="AA44">
            <v>0</v>
          </cell>
        </row>
        <row r="45">
          <cell r="A45" t="str">
            <v>Fully Taxed EPS in 2025E</v>
          </cell>
          <cell r="B45">
            <v>3.3190431157751781</v>
          </cell>
          <cell r="E45" t="str">
            <v>P/E Multiple x</v>
          </cell>
          <cell r="F45">
            <v>15.680699799895164</v>
          </cell>
          <cell r="G45">
            <v>0.2</v>
          </cell>
          <cell r="H45">
            <v>0.25</v>
          </cell>
          <cell r="I45">
            <v>0.3</v>
          </cell>
          <cell r="J45">
            <v>0.35</v>
          </cell>
          <cell r="L45">
            <v>0</v>
          </cell>
          <cell r="P45">
            <v>0</v>
          </cell>
          <cell r="Q45">
            <v>0</v>
          </cell>
          <cell r="R45">
            <v>0</v>
          </cell>
          <cell r="S45">
            <v>0</v>
          </cell>
          <cell r="T45">
            <v>0</v>
          </cell>
          <cell r="U45">
            <v>0</v>
          </cell>
          <cell r="V45">
            <v>0</v>
          </cell>
          <cell r="W45">
            <v>0</v>
          </cell>
          <cell r="X45">
            <v>0</v>
          </cell>
          <cell r="Y45">
            <v>0</v>
          </cell>
          <cell r="Z45">
            <v>0</v>
          </cell>
          <cell r="AA45">
            <v>0</v>
          </cell>
        </row>
        <row r="46">
          <cell r="A46" t="str">
            <v>Assumed EPS multiple</v>
          </cell>
          <cell r="B46">
            <v>55</v>
          </cell>
          <cell r="E46">
            <v>0</v>
          </cell>
          <cell r="F46">
            <v>45</v>
          </cell>
          <cell r="G46">
            <v>20.101649739367499</v>
          </cell>
          <cell r="H46">
            <v>12.829663472641499</v>
          </cell>
          <cell r="I46">
            <v>8.333904750201695</v>
          </cell>
          <cell r="J46">
            <v>5.5024227544865534</v>
          </cell>
          <cell r="P46">
            <v>0</v>
          </cell>
          <cell r="Q46">
            <v>0</v>
          </cell>
          <cell r="R46">
            <v>0</v>
          </cell>
          <cell r="S46">
            <v>0</v>
          </cell>
          <cell r="T46">
            <v>0</v>
          </cell>
          <cell r="U46">
            <v>0</v>
          </cell>
          <cell r="V46">
            <v>0</v>
          </cell>
          <cell r="W46">
            <v>0</v>
          </cell>
          <cell r="X46">
            <v>0</v>
          </cell>
          <cell r="Y46">
            <v>0</v>
          </cell>
          <cell r="Z46">
            <v>0</v>
          </cell>
          <cell r="AA46">
            <v>0</v>
          </cell>
        </row>
        <row r="47">
          <cell r="A47" t="str">
            <v>Assumed Trading Value end of 2025E</v>
          </cell>
          <cell r="B47">
            <v>182.54737136763478</v>
          </cell>
          <cell r="E47">
            <v>0</v>
          </cell>
          <cell r="F47">
            <v>50</v>
          </cell>
          <cell r="G47">
            <v>22.335166377074998</v>
          </cell>
          <cell r="H47">
            <v>14.255181636268333</v>
          </cell>
          <cell r="I47">
            <v>9.2598941668907724</v>
          </cell>
          <cell r="J47">
            <v>6.1138030605406151</v>
          </cell>
          <cell r="P47">
            <v>0</v>
          </cell>
          <cell r="Q47">
            <v>0</v>
          </cell>
          <cell r="R47">
            <v>0</v>
          </cell>
          <cell r="S47">
            <v>0</v>
          </cell>
          <cell r="T47">
            <v>0</v>
          </cell>
          <cell r="U47">
            <v>0</v>
          </cell>
          <cell r="V47">
            <v>0</v>
          </cell>
          <cell r="W47">
            <v>0</v>
          </cell>
          <cell r="X47">
            <v>0</v>
          </cell>
          <cell r="Y47">
            <v>0</v>
          </cell>
          <cell r="Z47">
            <v>0</v>
          </cell>
          <cell r="AA47">
            <v>0</v>
          </cell>
        </row>
        <row r="48">
          <cell r="A48" t="str">
            <v>Discount rate</v>
          </cell>
          <cell r="B48">
            <v>0.25</v>
          </cell>
          <cell r="E48">
            <v>0</v>
          </cell>
          <cell r="F48">
            <v>55</v>
          </cell>
          <cell r="G48">
            <v>24.568683014782494</v>
          </cell>
          <cell r="H48">
            <v>15.680699799895164</v>
          </cell>
          <cell r="I48">
            <v>10.185883583579848</v>
          </cell>
          <cell r="J48">
            <v>6.7251833665946759</v>
          </cell>
          <cell r="L48">
            <v>0</v>
          </cell>
          <cell r="P48">
            <v>0</v>
          </cell>
          <cell r="Q48">
            <v>0</v>
          </cell>
          <cell r="R48">
            <v>0</v>
          </cell>
          <cell r="S48">
            <v>0</v>
          </cell>
          <cell r="T48">
            <v>0</v>
          </cell>
          <cell r="U48">
            <v>0</v>
          </cell>
          <cell r="V48">
            <v>0</v>
          </cell>
          <cell r="W48">
            <v>0</v>
          </cell>
          <cell r="X48">
            <v>0</v>
          </cell>
          <cell r="Y48">
            <v>0</v>
          </cell>
          <cell r="Z48">
            <v>0</v>
          </cell>
          <cell r="AA48">
            <v>0</v>
          </cell>
        </row>
        <row r="49">
          <cell r="A49" t="str">
            <v xml:space="preserve">Discounted to end of </v>
          </cell>
          <cell r="B49">
            <v>2014</v>
          </cell>
          <cell r="E49">
            <v>0</v>
          </cell>
          <cell r="F49">
            <v>60</v>
          </cell>
          <cell r="G49">
            <v>26.802199652489996</v>
          </cell>
          <cell r="H49">
            <v>17.106217963521996</v>
          </cell>
          <cell r="I49">
            <v>11.111873000268925</v>
          </cell>
          <cell r="J49">
            <v>7.3365636726487375</v>
          </cell>
          <cell r="M49">
            <v>0</v>
          </cell>
          <cell r="P49">
            <v>0</v>
          </cell>
          <cell r="Q49">
            <v>0</v>
          </cell>
          <cell r="R49">
            <v>0</v>
          </cell>
          <cell r="S49">
            <v>0</v>
          </cell>
          <cell r="T49">
            <v>0</v>
          </cell>
          <cell r="U49">
            <v>0</v>
          </cell>
          <cell r="V49">
            <v>0</v>
          </cell>
          <cell r="W49">
            <v>0</v>
          </cell>
          <cell r="X49">
            <v>0</v>
          </cell>
          <cell r="Y49">
            <v>0</v>
          </cell>
          <cell r="Z49">
            <v>0</v>
          </cell>
          <cell r="AA49">
            <v>0</v>
          </cell>
        </row>
        <row r="50">
          <cell r="A50" t="str">
            <v>Per share value at end of 2016E</v>
          </cell>
          <cell r="B50">
            <v>15.680699799895164</v>
          </cell>
          <cell r="E50">
            <v>0</v>
          </cell>
          <cell r="F50">
            <v>65</v>
          </cell>
          <cell r="G50">
            <v>29.035716290197495</v>
          </cell>
          <cell r="H50">
            <v>18.531736127148832</v>
          </cell>
          <cell r="I50">
            <v>12.037862416958003</v>
          </cell>
          <cell r="J50">
            <v>7.9479439787027992</v>
          </cell>
          <cell r="P50">
            <v>0</v>
          </cell>
          <cell r="Q50">
            <v>0</v>
          </cell>
          <cell r="R50">
            <v>0</v>
          </cell>
          <cell r="S50">
            <v>0</v>
          </cell>
          <cell r="T50">
            <v>0</v>
          </cell>
          <cell r="U50">
            <v>0</v>
          </cell>
          <cell r="V50">
            <v>0</v>
          </cell>
          <cell r="W50">
            <v>0</v>
          </cell>
          <cell r="X50">
            <v>0</v>
          </cell>
          <cell r="Y50">
            <v>0</v>
          </cell>
          <cell r="Z50">
            <v>0</v>
          </cell>
          <cell r="AA50">
            <v>0</v>
          </cell>
        </row>
        <row r="51">
          <cell r="A51">
            <v>0</v>
          </cell>
          <cell r="B51">
            <v>0</v>
          </cell>
          <cell r="E51">
            <v>0</v>
          </cell>
          <cell r="F51">
            <v>0</v>
          </cell>
          <cell r="G51">
            <v>0</v>
          </cell>
          <cell r="H51">
            <v>0</v>
          </cell>
          <cell r="I51">
            <v>0</v>
          </cell>
          <cell r="J51">
            <v>0</v>
          </cell>
          <cell r="P51">
            <v>0</v>
          </cell>
          <cell r="Q51">
            <v>0</v>
          </cell>
          <cell r="R51">
            <v>0</v>
          </cell>
          <cell r="S51">
            <v>0</v>
          </cell>
          <cell r="T51">
            <v>0</v>
          </cell>
          <cell r="U51">
            <v>0</v>
          </cell>
          <cell r="V51">
            <v>0</v>
          </cell>
          <cell r="W51">
            <v>0</v>
          </cell>
          <cell r="X51">
            <v>0</v>
          </cell>
          <cell r="Y51">
            <v>0</v>
          </cell>
          <cell r="Z51">
            <v>0</v>
          </cell>
          <cell r="AA51">
            <v>0</v>
          </cell>
        </row>
        <row r="52">
          <cell r="B52">
            <v>0</v>
          </cell>
          <cell r="P52">
            <v>0</v>
          </cell>
          <cell r="Q52">
            <v>0</v>
          </cell>
          <cell r="R52">
            <v>0</v>
          </cell>
          <cell r="S52">
            <v>0</v>
          </cell>
          <cell r="T52">
            <v>0</v>
          </cell>
          <cell r="U52">
            <v>0</v>
          </cell>
          <cell r="V52">
            <v>0</v>
          </cell>
          <cell r="W52">
            <v>0</v>
          </cell>
          <cell r="X52">
            <v>0</v>
          </cell>
          <cell r="Y52">
            <v>0</v>
          </cell>
          <cell r="Z52">
            <v>0</v>
          </cell>
          <cell r="AA52">
            <v>0</v>
          </cell>
        </row>
        <row r="53">
          <cell r="P53">
            <v>0</v>
          </cell>
          <cell r="Q53">
            <v>0</v>
          </cell>
          <cell r="R53">
            <v>0</v>
          </cell>
          <cell r="S53">
            <v>0</v>
          </cell>
          <cell r="T53">
            <v>0</v>
          </cell>
          <cell r="U53">
            <v>0</v>
          </cell>
          <cell r="V53">
            <v>0</v>
          </cell>
          <cell r="W53">
            <v>0</v>
          </cell>
          <cell r="X53">
            <v>0</v>
          </cell>
          <cell r="Y53">
            <v>0</v>
          </cell>
          <cell r="Z53">
            <v>0</v>
          </cell>
          <cell r="AA53">
            <v>0</v>
          </cell>
        </row>
        <row r="54">
          <cell r="A54" t="str">
            <v>PTGX Free Cash Flow Calculation</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row>
        <row r="55">
          <cell r="A55">
            <v>0</v>
          </cell>
          <cell r="B55">
            <v>0</v>
          </cell>
          <cell r="C55">
            <v>0</v>
          </cell>
          <cell r="D55">
            <v>0</v>
          </cell>
          <cell r="E55">
            <v>0</v>
          </cell>
          <cell r="F55">
            <v>0</v>
          </cell>
          <cell r="G55">
            <v>0</v>
          </cell>
          <cell r="H55">
            <v>0</v>
          </cell>
          <cell r="I55">
            <v>0</v>
          </cell>
          <cell r="J55">
            <v>0</v>
          </cell>
          <cell r="K55">
            <v>0</v>
          </cell>
          <cell r="P55">
            <v>0</v>
          </cell>
          <cell r="Q55">
            <v>0</v>
          </cell>
          <cell r="R55">
            <v>0</v>
          </cell>
          <cell r="S55">
            <v>0</v>
          </cell>
          <cell r="T55">
            <v>0</v>
          </cell>
          <cell r="U55">
            <v>0</v>
          </cell>
          <cell r="V55">
            <v>0</v>
          </cell>
          <cell r="W55">
            <v>0</v>
          </cell>
          <cell r="X55">
            <v>0</v>
          </cell>
          <cell r="Y55">
            <v>0</v>
          </cell>
          <cell r="Z55">
            <v>0</v>
          </cell>
          <cell r="AA55">
            <v>0</v>
          </cell>
        </row>
        <row r="56">
          <cell r="D56">
            <v>0</v>
          </cell>
          <cell r="E56" t="str">
            <v>2014E</v>
          </cell>
          <cell r="F56" t="str">
            <v>2015E</v>
          </cell>
          <cell r="G56" t="str">
            <v>2016E</v>
          </cell>
          <cell r="H56" t="str">
            <v>2017E</v>
          </cell>
          <cell r="I56" t="str">
            <v>2018E</v>
          </cell>
          <cell r="J56" t="str">
            <v>2019E</v>
          </cell>
          <cell r="K56" t="str">
            <v>2020E</v>
          </cell>
          <cell r="L56" t="str">
            <v>2021E</v>
          </cell>
          <cell r="M56" t="str">
            <v>2022E</v>
          </cell>
          <cell r="N56" t="str">
            <v>2023E</v>
          </cell>
          <cell r="O56" t="str">
            <v>2024E</v>
          </cell>
          <cell r="P56" t="str">
            <v>2025E</v>
          </cell>
          <cell r="Q56" t="str">
            <v>2026E</v>
          </cell>
          <cell r="R56" t="str">
            <v>2027E</v>
          </cell>
          <cell r="S56" t="str">
            <v>2028E</v>
          </cell>
          <cell r="T56" t="str">
            <v>2029E</v>
          </cell>
          <cell r="U56" t="str">
            <v>2030E</v>
          </cell>
          <cell r="V56" t="str">
            <v>2031E</v>
          </cell>
          <cell r="W56" t="str">
            <v>2032E</v>
          </cell>
          <cell r="X56" t="str">
            <v>2033E</v>
          </cell>
          <cell r="Y56" t="str">
            <v>2034E</v>
          </cell>
        </row>
        <row r="57">
          <cell r="A57" t="str">
            <v>Earnings Before Interest and Taxes</v>
          </cell>
          <cell r="B57">
            <v>0</v>
          </cell>
          <cell r="C57">
            <v>0</v>
          </cell>
          <cell r="D57">
            <v>0</v>
          </cell>
          <cell r="E57">
            <v>-9319</v>
          </cell>
          <cell r="F57">
            <v>-14794</v>
          </cell>
          <cell r="G57">
            <v>-32666</v>
          </cell>
          <cell r="H57">
            <v>-51598.663820000002</v>
          </cell>
          <cell r="I57">
            <v>-22458.530202000002</v>
          </cell>
          <cell r="J57">
            <v>-44851.816662600002</v>
          </cell>
          <cell r="K57">
            <v>55652.096123911993</v>
          </cell>
          <cell r="L57">
            <v>176342.00224540679</v>
          </cell>
          <cell r="M57">
            <v>-62491.535918973823</v>
          </cell>
          <cell r="N57">
            <v>-19856.384155160864</v>
          </cell>
          <cell r="O57">
            <v>26098.709033195657</v>
          </cell>
          <cell r="P57">
            <v>143957.28473502933</v>
          </cell>
          <cell r="Q57">
            <v>228947.91868911759</v>
          </cell>
          <cell r="R57">
            <v>320599.55227425788</v>
          </cell>
          <cell r="S57">
            <v>342921.8915888886</v>
          </cell>
          <cell r="T57">
            <v>416904.23116873164</v>
          </cell>
          <cell r="U57">
            <v>428726.79897452286</v>
          </cell>
          <cell r="V57">
            <v>463975.71950237895</v>
          </cell>
          <cell r="W57">
            <v>490568.32460157701</v>
          </cell>
          <cell r="X57">
            <v>516980.42799003725</v>
          </cell>
          <cell r="Y57">
            <v>543732.2578897354</v>
          </cell>
        </row>
        <row r="58">
          <cell r="A58" t="str">
            <v>Stock option expense</v>
          </cell>
          <cell r="B58">
            <v>0</v>
          </cell>
          <cell r="C58">
            <v>0</v>
          </cell>
          <cell r="D58">
            <v>0</v>
          </cell>
          <cell r="E58">
            <v>42</v>
          </cell>
          <cell r="F58">
            <v>99</v>
          </cell>
          <cell r="G58">
            <v>2130</v>
          </cell>
          <cell r="H58">
            <v>3474.5155439999999</v>
          </cell>
          <cell r="I58">
            <v>4343.1444300000003</v>
          </cell>
          <cell r="J58">
            <v>5211.7733160000007</v>
          </cell>
          <cell r="K58">
            <v>5732.9506476000006</v>
          </cell>
          <cell r="L58">
            <v>6306.2457123600016</v>
          </cell>
          <cell r="M58">
            <v>6936.8702835960012</v>
          </cell>
          <cell r="N58">
            <v>7630.5573119556029</v>
          </cell>
          <cell r="O58">
            <v>8393.6130431511629</v>
          </cell>
          <cell r="P58">
            <v>9232.974347466281</v>
          </cell>
          <cell r="Q58">
            <v>9648.458193102264</v>
          </cell>
          <cell r="R58">
            <v>10054.709064390783</v>
          </cell>
          <cell r="S58">
            <v>9216.8166423582188</v>
          </cell>
          <cell r="T58">
            <v>9462.598419487771</v>
          </cell>
          <cell r="U58">
            <v>10408.858261436548</v>
          </cell>
          <cell r="V58">
            <v>11449.744087580204</v>
          </cell>
          <cell r="W58">
            <v>12594.718496338228</v>
          </cell>
          <cell r="X58">
            <v>13854.190345972049</v>
          </cell>
          <cell r="Y58">
            <v>15239.609380569256</v>
          </cell>
        </row>
        <row r="59">
          <cell r="A59" t="str">
            <v>Tax Rate</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0.05</v>
          </cell>
          <cell r="R59">
            <v>0.1</v>
          </cell>
          <cell r="S59">
            <v>0.25</v>
          </cell>
          <cell r="T59">
            <v>0.3</v>
          </cell>
          <cell r="U59">
            <v>0.3</v>
          </cell>
          <cell r="V59">
            <v>0.3</v>
          </cell>
          <cell r="W59">
            <v>0.3</v>
          </cell>
          <cell r="X59">
            <v>0.3</v>
          </cell>
          <cell r="Y59">
            <v>0.3</v>
          </cell>
        </row>
        <row r="60">
          <cell r="A60" t="str">
            <v>Adjusted EBIT (1-Tax Rate)</v>
          </cell>
          <cell r="B60">
            <v>0</v>
          </cell>
          <cell r="C60">
            <v>0</v>
          </cell>
          <cell r="D60">
            <v>0</v>
          </cell>
          <cell r="E60">
            <v>-9277</v>
          </cell>
          <cell r="F60">
            <v>-14695</v>
          </cell>
          <cell r="G60">
            <v>-30536</v>
          </cell>
          <cell r="H60">
            <v>-48124.148276</v>
          </cell>
          <cell r="I60">
            <v>-18115.385772000001</v>
          </cell>
          <cell r="J60">
            <v>-39640.043346600003</v>
          </cell>
          <cell r="K60">
            <v>61385.046771511996</v>
          </cell>
          <cell r="L60">
            <v>182648.24795776678</v>
          </cell>
          <cell r="M60">
            <v>-55554.665635377823</v>
          </cell>
          <cell r="N60">
            <v>-12225.826843205261</v>
          </cell>
          <cell r="O60">
            <v>34492.32207634682</v>
          </cell>
          <cell r="P60">
            <v>153190.25908249561</v>
          </cell>
          <cell r="Q60">
            <v>226666.55803810887</v>
          </cell>
          <cell r="R60">
            <v>297588.83520478383</v>
          </cell>
          <cell r="S60">
            <v>264104.0311734351</v>
          </cell>
          <cell r="T60">
            <v>298456.78071175358</v>
          </cell>
          <cell r="U60">
            <v>307394.96006517159</v>
          </cell>
          <cell r="V60">
            <v>332797.82451297139</v>
          </cell>
          <cell r="W60">
            <v>352214.13016854064</v>
          </cell>
          <cell r="X60">
            <v>371584.23283520649</v>
          </cell>
          <cell r="Y60">
            <v>391280.30708921328</v>
          </cell>
        </row>
        <row r="61">
          <cell r="A61" t="str">
            <v>Growth</v>
          </cell>
          <cell r="B61">
            <v>0</v>
          </cell>
          <cell r="C61">
            <v>0</v>
          </cell>
          <cell r="D61">
            <v>0</v>
          </cell>
          <cell r="E61" t="str">
            <v>nm</v>
          </cell>
          <cell r="F61" t="str">
            <v>nm</v>
          </cell>
          <cell r="G61" t="str">
            <v>nm</v>
          </cell>
          <cell r="H61" t="str">
            <v>nm</v>
          </cell>
          <cell r="I61" t="str">
            <v>nm</v>
          </cell>
          <cell r="J61" t="str">
            <v>nm</v>
          </cell>
          <cell r="K61" t="str">
            <v>nm</v>
          </cell>
          <cell r="L61">
            <v>1.9754518007882578</v>
          </cell>
          <cell r="M61">
            <v>-1.304162050589303</v>
          </cell>
          <cell r="N61" t="str">
            <v>nm</v>
          </cell>
          <cell r="O61" t="str">
            <v>nm</v>
          </cell>
          <cell r="P61">
            <v>3.4412857662472702</v>
          </cell>
          <cell r="Q61">
            <v>0.47964080350595262</v>
          </cell>
          <cell r="R61">
            <v>0.31289254921650589</v>
          </cell>
          <cell r="S61">
            <v>-0.11252036390513905</v>
          </cell>
          <cell r="T61">
            <v>0.13007279512427927</v>
          </cell>
          <cell r="U61">
            <v>2.9947985541164176E-2</v>
          </cell>
          <cell r="V61">
            <v>8.2639170279220187E-2</v>
          </cell>
          <cell r="W61">
            <v>5.8342645971270347E-2</v>
          </cell>
          <cell r="X61">
            <v>5.4995245810827986E-2</v>
          </cell>
          <cell r="Y61">
            <v>5.3005678157344686E-2</v>
          </cell>
        </row>
        <row r="62">
          <cell r="A62">
            <v>0</v>
          </cell>
          <cell r="B62">
            <v>0</v>
          </cell>
          <cell r="C62">
            <v>0</v>
          </cell>
          <cell r="D62">
            <v>0</v>
          </cell>
          <cell r="E62">
            <v>0</v>
          </cell>
          <cell r="F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row>
        <row r="63">
          <cell r="A63" t="str">
            <v>Depreciation and Amortization</v>
          </cell>
          <cell r="B63">
            <v>0</v>
          </cell>
          <cell r="C63">
            <v>0</v>
          </cell>
          <cell r="D63">
            <v>0</v>
          </cell>
          <cell r="E63">
            <v>258</v>
          </cell>
          <cell r="F63">
            <v>239</v>
          </cell>
          <cell r="G63">
            <v>317</v>
          </cell>
          <cell r="H63">
            <v>431.26291200000003</v>
          </cell>
          <cell r="I63">
            <v>85.431043200000005</v>
          </cell>
          <cell r="J63">
            <v>131.95734672</v>
          </cell>
          <cell r="K63">
            <v>195.24108871199996</v>
          </cell>
          <cell r="L63">
            <v>261.49387100519994</v>
          </cell>
          <cell r="M63">
            <v>327.36263051441989</v>
          </cell>
          <cell r="N63">
            <v>388.60571810525693</v>
          </cell>
          <cell r="O63">
            <v>296.7174945627923</v>
          </cell>
          <cell r="P63">
            <v>345.84856037208743</v>
          </cell>
          <cell r="Q63">
            <v>391.64257590576455</v>
          </cell>
          <cell r="R63">
            <v>434.46476731749163</v>
          </cell>
          <cell r="S63">
            <v>474.64446856809218</v>
          </cell>
          <cell r="T63">
            <v>512.47872325327955</v>
          </cell>
          <cell r="U63">
            <v>548.23552650078818</v>
          </cell>
          <cell r="V63">
            <v>582.15674293500274</v>
          </cell>
          <cell r="W63">
            <v>614.4607331074817</v>
          </cell>
          <cell r="X63">
            <v>645.34471755203231</v>
          </cell>
          <cell r="Y63">
            <v>674.98690470723386</v>
          </cell>
        </row>
        <row r="64">
          <cell r="A64" t="str">
            <v>Capital Expenditures</v>
          </cell>
          <cell r="B64">
            <v>0</v>
          </cell>
          <cell r="C64">
            <v>0</v>
          </cell>
          <cell r="D64">
            <v>0</v>
          </cell>
          <cell r="E64">
            <v>299</v>
          </cell>
          <cell r="F64">
            <v>399</v>
          </cell>
          <cell r="G64">
            <v>379</v>
          </cell>
          <cell r="H64">
            <v>197.8032</v>
          </cell>
          <cell r="I64">
            <v>395.60640000000001</v>
          </cell>
          <cell r="J64">
            <v>553.84895999999992</v>
          </cell>
          <cell r="K64">
            <v>636.92630399999985</v>
          </cell>
          <cell r="L64">
            <v>700.61893439999983</v>
          </cell>
          <cell r="M64">
            <v>735.6498811199998</v>
          </cell>
          <cell r="N64">
            <v>765.0758763647998</v>
          </cell>
          <cell r="O64">
            <v>788.02815265574384</v>
          </cell>
          <cell r="P64">
            <v>803.78871570885872</v>
          </cell>
          <cell r="Q64">
            <v>819.86449002303596</v>
          </cell>
          <cell r="R64">
            <v>836.26177982349668</v>
          </cell>
          <cell r="S64">
            <v>852.98701541996661</v>
          </cell>
          <cell r="T64">
            <v>870.04675572836595</v>
          </cell>
          <cell r="U64">
            <v>887.4476908429333</v>
          </cell>
          <cell r="V64">
            <v>905.19664465979201</v>
          </cell>
          <cell r="W64">
            <v>923.30057755298787</v>
          </cell>
          <cell r="X64">
            <v>941.76658910404763</v>
          </cell>
          <cell r="Y64">
            <v>960.6019208861286</v>
          </cell>
        </row>
        <row r="65">
          <cell r="A65" t="str">
            <v>Change in Non-Cash Working Capital</v>
          </cell>
          <cell r="B65">
            <v>0</v>
          </cell>
          <cell r="C65">
            <v>0</v>
          </cell>
          <cell r="D65">
            <v>0</v>
          </cell>
          <cell r="E65">
            <v>-1042</v>
          </cell>
          <cell r="F65">
            <v>826</v>
          </cell>
          <cell r="G65">
            <v>-7</v>
          </cell>
          <cell r="H65">
            <v>-2343.7995730000002</v>
          </cell>
          <cell r="I65">
            <v>-2772.9933191</v>
          </cell>
          <cell r="J65">
            <v>140.33567696999944</v>
          </cell>
          <cell r="K65">
            <v>2525.1956393255996</v>
          </cell>
          <cell r="L65">
            <v>7564.4953060747403</v>
          </cell>
          <cell r="M65">
            <v>-11941.676908219031</v>
          </cell>
          <cell r="N65">
            <v>2131.7575881906469</v>
          </cell>
          <cell r="O65">
            <v>2297.754659417827</v>
          </cell>
          <cell r="P65">
            <v>5892.9287850916844</v>
          </cell>
          <cell r="Q65">
            <v>4249.5316977044122</v>
          </cell>
          <cell r="R65">
            <v>4582.5816792570131</v>
          </cell>
          <cell r="S65">
            <v>1116.1169657315349</v>
          </cell>
          <cell r="T65">
            <v>3699.1169789921551</v>
          </cell>
          <cell r="U65">
            <v>591.12839028956114</v>
          </cell>
          <cell r="V65">
            <v>1762.4460263928049</v>
          </cell>
          <cell r="W65">
            <v>1329.6302549599022</v>
          </cell>
          <cell r="X65">
            <v>1320.60516942301</v>
          </cell>
          <cell r="Y65">
            <v>1337.5914949849066</v>
          </cell>
        </row>
        <row r="66">
          <cell r="A66" t="str">
            <v>FCFF</v>
          </cell>
          <cell r="B66">
            <v>0</v>
          </cell>
          <cell r="C66">
            <v>0</v>
          </cell>
          <cell r="D66">
            <v>0</v>
          </cell>
          <cell r="E66">
            <v>-8276</v>
          </cell>
          <cell r="F66">
            <v>-15681</v>
          </cell>
          <cell r="G66">
            <v>-30591</v>
          </cell>
          <cell r="H66">
            <v>-45546.888991</v>
          </cell>
          <cell r="I66">
            <v>-15652.567809700004</v>
          </cell>
          <cell r="J66">
            <v>-40202.27063685</v>
          </cell>
          <cell r="K66">
            <v>58418.165916898397</v>
          </cell>
          <cell r="L66">
            <v>174644.62758829724</v>
          </cell>
          <cell r="M66">
            <v>-44021.275977764373</v>
          </cell>
          <cell r="N66">
            <v>-14734.05458965545</v>
          </cell>
          <cell r="O66">
            <v>31703.25675883604</v>
          </cell>
          <cell r="P66">
            <v>146839.39014206716</v>
          </cell>
          <cell r="Q66">
            <v>221988.80442628721</v>
          </cell>
          <cell r="R66">
            <v>292604.45651302079</v>
          </cell>
          <cell r="S66">
            <v>262609.57166085165</v>
          </cell>
          <cell r="T66">
            <v>294400.09570028633</v>
          </cell>
          <cell r="U66">
            <v>306464.61951053992</v>
          </cell>
          <cell r="V66">
            <v>330712.3385848538</v>
          </cell>
          <cell r="W66">
            <v>350575.66006913519</v>
          </cell>
          <cell r="X66">
            <v>369967.2057942315</v>
          </cell>
          <cell r="Y66">
            <v>389657.10057804943</v>
          </cell>
        </row>
        <row r="67">
          <cell r="A67" t="str">
            <v>Growth</v>
          </cell>
          <cell r="B67">
            <v>0</v>
          </cell>
          <cell r="C67">
            <v>0</v>
          </cell>
          <cell r="D67">
            <v>0</v>
          </cell>
          <cell r="E67">
            <v>0</v>
          </cell>
          <cell r="F67">
            <v>0</v>
          </cell>
        </row>
        <row r="69">
          <cell r="A69" t="str">
            <v>Change in Non Cash Working Capital</v>
          </cell>
          <cell r="B69">
            <v>0</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row>
        <row r="70">
          <cell r="A70">
            <v>0</v>
          </cell>
        </row>
        <row r="71">
          <cell r="A71" t="str">
            <v>Change in:</v>
          </cell>
        </row>
        <row r="72">
          <cell r="A72" t="str">
            <v>Accounts receivable</v>
          </cell>
          <cell r="D72">
            <v>0</v>
          </cell>
          <cell r="E72">
            <v>259</v>
          </cell>
          <cell r="F72">
            <v>-192</v>
          </cell>
          <cell r="G72">
            <v>-1588</v>
          </cell>
          <cell r="H72">
            <v>-102</v>
          </cell>
          <cell r="I72">
            <v>2480</v>
          </cell>
          <cell r="J72">
            <v>-1260</v>
          </cell>
          <cell r="K72">
            <v>-3750</v>
          </cell>
          <cell r="L72">
            <v>-3900</v>
          </cell>
          <cell r="M72">
            <v>6472.0573571299665</v>
          </cell>
          <cell r="N72">
            <v>-2261.1082051141921</v>
          </cell>
          <cell r="O72">
            <v>-2203.2006883739923</v>
          </cell>
          <cell r="P72">
            <v>-4100.5656545833781</v>
          </cell>
          <cell r="Q72">
            <v>-2975.9333081427194</v>
          </cell>
          <cell r="R72">
            <v>-3101.091634533117</v>
          </cell>
          <cell r="S72">
            <v>-957.07289915888396</v>
          </cell>
          <cell r="T72">
            <v>-2520.3048987833754</v>
          </cell>
          <cell r="U72">
            <v>-656.21642055390112</v>
          </cell>
          <cell r="V72">
            <v>-1344.4551777832239</v>
          </cell>
          <cell r="W72">
            <v>-1066.8636008004578</v>
          </cell>
          <cell r="X72">
            <v>-1070.7359904748701</v>
          </cell>
          <cell r="Y72">
            <v>-1090.5667286690441</v>
          </cell>
        </row>
        <row r="73">
          <cell r="A73" t="str">
            <v>Prepaid expenses &amp; other assets</v>
          </cell>
          <cell r="D73">
            <v>0</v>
          </cell>
          <cell r="E73">
            <v>604</v>
          </cell>
          <cell r="F73">
            <v>-1532</v>
          </cell>
          <cell r="G73">
            <v>-1800</v>
          </cell>
          <cell r="H73">
            <v>1586</v>
          </cell>
          <cell r="I73">
            <v>0</v>
          </cell>
          <cell r="J73">
            <v>0</v>
          </cell>
          <cell r="K73">
            <v>0</v>
          </cell>
          <cell r="L73">
            <v>-4130</v>
          </cell>
          <cell r="M73">
            <v>4314.704904753311</v>
          </cell>
          <cell r="N73">
            <v>-1507.4054700761283</v>
          </cell>
          <cell r="O73">
            <v>-1468.800458915995</v>
          </cell>
          <cell r="P73">
            <v>-2733.7104363889184</v>
          </cell>
          <cell r="Q73">
            <v>-1983.9555387618138</v>
          </cell>
          <cell r="R73">
            <v>-2067.3944230220786</v>
          </cell>
          <cell r="S73">
            <v>-638.04859943925476</v>
          </cell>
          <cell r="T73">
            <v>-1680.2032658555836</v>
          </cell>
          <cell r="U73">
            <v>-437.47761370260014</v>
          </cell>
          <cell r="V73">
            <v>-896.30345185548322</v>
          </cell>
          <cell r="W73">
            <v>-711.24240053363792</v>
          </cell>
          <cell r="X73">
            <v>-713.82399364991215</v>
          </cell>
          <cell r="Y73">
            <v>-727.04448577936273</v>
          </cell>
        </row>
        <row r="74">
          <cell r="A74" t="str">
            <v>Accounts payable and accrued expenses</v>
          </cell>
          <cell r="D74">
            <v>0</v>
          </cell>
          <cell r="E74">
            <v>179</v>
          </cell>
          <cell r="F74">
            <v>898</v>
          </cell>
          <cell r="G74">
            <v>3395</v>
          </cell>
          <cell r="H74">
            <v>859.79957300000024</v>
          </cell>
          <cell r="I74">
            <v>292.99331910000001</v>
          </cell>
          <cell r="J74">
            <v>1119.6643230300006</v>
          </cell>
          <cell r="K74">
            <v>1224.8043606744004</v>
          </cell>
          <cell r="L74">
            <v>465.50469392525974</v>
          </cell>
          <cell r="M74">
            <v>1154.9146463357538</v>
          </cell>
          <cell r="N74">
            <v>1636.7560869996732</v>
          </cell>
          <cell r="O74">
            <v>1374.2464878721603</v>
          </cell>
          <cell r="P74">
            <v>941.34730588061211</v>
          </cell>
          <cell r="Q74">
            <v>710.35714920012106</v>
          </cell>
          <cell r="R74">
            <v>585.90437829818256</v>
          </cell>
          <cell r="S74">
            <v>479.00453286660377</v>
          </cell>
          <cell r="T74">
            <v>501.39118564680393</v>
          </cell>
          <cell r="U74">
            <v>502.56564396694012</v>
          </cell>
          <cell r="V74">
            <v>478.31260324590221</v>
          </cell>
          <cell r="W74">
            <v>448.47574637419348</v>
          </cell>
          <cell r="X74">
            <v>463.95481470177219</v>
          </cell>
          <cell r="Y74">
            <v>480.01971946350022</v>
          </cell>
        </row>
        <row r="75">
          <cell r="A75" t="str">
            <v>Deferred Revenues</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row>
        <row r="76">
          <cell r="A76" t="str">
            <v>Change in non-cash working capital</v>
          </cell>
          <cell r="B76">
            <v>0</v>
          </cell>
          <cell r="C76">
            <v>0</v>
          </cell>
          <cell r="D76">
            <v>0</v>
          </cell>
          <cell r="E76">
            <v>1042</v>
          </cell>
          <cell r="F76">
            <v>-826</v>
          </cell>
          <cell r="G76">
            <v>7</v>
          </cell>
          <cell r="H76">
            <v>2343.7995730000002</v>
          </cell>
          <cell r="I76">
            <v>2772.9933191</v>
          </cell>
          <cell r="J76">
            <v>-140.33567696999944</v>
          </cell>
          <cell r="K76">
            <v>-2525.1956393255996</v>
          </cell>
          <cell r="L76">
            <v>-7564.4953060747403</v>
          </cell>
          <cell r="M76">
            <v>11941.676908219031</v>
          </cell>
          <cell r="N76">
            <v>-2131.7575881906469</v>
          </cell>
          <cell r="O76">
            <v>-2297.754659417827</v>
          </cell>
          <cell r="P76">
            <v>-5892.9287850916844</v>
          </cell>
          <cell r="Q76">
            <v>-4249.5316977044122</v>
          </cell>
          <cell r="R76">
            <v>-4582.5816792570131</v>
          </cell>
          <cell r="S76">
            <v>-1116.1169657315349</v>
          </cell>
          <cell r="T76">
            <v>-3699.1169789921551</v>
          </cell>
          <cell r="U76">
            <v>-591.12839028956114</v>
          </cell>
          <cell r="V76">
            <v>-1762.4460263928049</v>
          </cell>
          <cell r="W76">
            <v>-1329.6302549599022</v>
          </cell>
          <cell r="X76">
            <v>-1320.60516942301</v>
          </cell>
          <cell r="Y76">
            <v>-1337.5914949849066</v>
          </cell>
        </row>
        <row r="77">
          <cell r="P77">
            <v>0</v>
          </cell>
          <cell r="Q77">
            <v>0</v>
          </cell>
          <cell r="R77">
            <v>0</v>
          </cell>
          <cell r="S77">
            <v>0</v>
          </cell>
          <cell r="T77">
            <v>0</v>
          </cell>
          <cell r="U77">
            <v>0</v>
          </cell>
          <cell r="V77">
            <v>0</v>
          </cell>
          <cell r="W77">
            <v>0</v>
          </cell>
          <cell r="X77">
            <v>0</v>
          </cell>
          <cell r="Y77">
            <v>0</v>
          </cell>
          <cell r="Z77">
            <v>0</v>
          </cell>
          <cell r="AA77">
            <v>0</v>
          </cell>
        </row>
        <row r="78">
          <cell r="A78" t="str">
            <v>Source: Company data, FactSet, BMO estimates</v>
          </cell>
          <cell r="P78">
            <v>0</v>
          </cell>
          <cell r="Q78">
            <v>0</v>
          </cell>
          <cell r="R78">
            <v>0</v>
          </cell>
          <cell r="S78">
            <v>0</v>
          </cell>
          <cell r="T78">
            <v>0</v>
          </cell>
          <cell r="U78">
            <v>0</v>
          </cell>
          <cell r="V78">
            <v>0</v>
          </cell>
          <cell r="W78">
            <v>0</v>
          </cell>
          <cell r="X78">
            <v>0</v>
          </cell>
          <cell r="Y78">
            <v>0</v>
          </cell>
          <cell r="Z78">
            <v>0</v>
          </cell>
          <cell r="AA78">
            <v>0</v>
          </cell>
        </row>
        <row r="79">
          <cell r="P79">
            <v>0</v>
          </cell>
          <cell r="Q79">
            <v>0</v>
          </cell>
          <cell r="R79">
            <v>0</v>
          </cell>
          <cell r="S79">
            <v>0</v>
          </cell>
          <cell r="T79">
            <v>0</v>
          </cell>
          <cell r="U79">
            <v>0</v>
          </cell>
          <cell r="V79">
            <v>0</v>
          </cell>
          <cell r="W79">
            <v>0</v>
          </cell>
          <cell r="X79">
            <v>0</v>
          </cell>
          <cell r="Y79">
            <v>0</v>
          </cell>
          <cell r="Z79">
            <v>0</v>
          </cell>
          <cell r="AA79">
            <v>0</v>
          </cell>
        </row>
        <row r="80">
          <cell r="P80">
            <v>0</v>
          </cell>
          <cell r="Q80">
            <v>0</v>
          </cell>
          <cell r="R80">
            <v>0</v>
          </cell>
          <cell r="S80">
            <v>0</v>
          </cell>
          <cell r="T80">
            <v>0</v>
          </cell>
          <cell r="U80">
            <v>0</v>
          </cell>
          <cell r="V80">
            <v>0</v>
          </cell>
          <cell r="W80">
            <v>0</v>
          </cell>
          <cell r="X80">
            <v>0</v>
          </cell>
          <cell r="Y80">
            <v>0</v>
          </cell>
          <cell r="Z80">
            <v>0</v>
          </cell>
          <cell r="AA80">
            <v>0</v>
          </cell>
        </row>
        <row r="81">
          <cell r="P81">
            <v>0</v>
          </cell>
          <cell r="Q81">
            <v>0</v>
          </cell>
          <cell r="R81">
            <v>0</v>
          </cell>
          <cell r="S81">
            <v>0</v>
          </cell>
          <cell r="T81">
            <v>0</v>
          </cell>
          <cell r="U81">
            <v>0</v>
          </cell>
          <cell r="V81">
            <v>0</v>
          </cell>
          <cell r="W81">
            <v>0</v>
          </cell>
          <cell r="X81">
            <v>0</v>
          </cell>
          <cell r="Y81">
            <v>0</v>
          </cell>
          <cell r="Z81">
            <v>0</v>
          </cell>
          <cell r="AA81">
            <v>0</v>
          </cell>
        </row>
        <row r="82">
          <cell r="P82">
            <v>0</v>
          </cell>
          <cell r="Q82">
            <v>0</v>
          </cell>
          <cell r="R82">
            <v>0</v>
          </cell>
          <cell r="S82">
            <v>0</v>
          </cell>
          <cell r="T82">
            <v>0</v>
          </cell>
          <cell r="U82">
            <v>0</v>
          </cell>
          <cell r="V82">
            <v>0</v>
          </cell>
          <cell r="W82">
            <v>0</v>
          </cell>
          <cell r="X82">
            <v>0</v>
          </cell>
          <cell r="Y82">
            <v>0</v>
          </cell>
          <cell r="Z82">
            <v>0</v>
          </cell>
          <cell r="AA82">
            <v>0</v>
          </cell>
        </row>
      </sheetData>
      <sheetData sheetId="12"/>
      <sheetData sheetId="13">
        <row r="1">
          <cell r="P1">
            <v>0</v>
          </cell>
          <cell r="Q1">
            <v>0</v>
          </cell>
          <cell r="R1">
            <v>0</v>
          </cell>
          <cell r="S1" t="str">
            <v>Probability of Success</v>
          </cell>
          <cell r="T1">
            <v>0.5</v>
          </cell>
        </row>
        <row r="2">
          <cell r="B2">
            <v>0</v>
          </cell>
          <cell r="P2">
            <v>0</v>
          </cell>
          <cell r="Q2">
            <v>0</v>
          </cell>
          <cell r="R2">
            <v>0</v>
          </cell>
          <cell r="S2">
            <v>0</v>
          </cell>
          <cell r="T2">
            <v>0</v>
          </cell>
        </row>
        <row r="3">
          <cell r="B3">
            <v>0</v>
          </cell>
          <cell r="C3">
            <v>0</v>
          </cell>
          <cell r="P3">
            <v>0</v>
          </cell>
          <cell r="Q3">
            <v>0</v>
          </cell>
          <cell r="R3">
            <v>0</v>
          </cell>
          <cell r="S3">
            <v>0</v>
          </cell>
          <cell r="T3">
            <v>0</v>
          </cell>
        </row>
        <row r="4">
          <cell r="B4" t="str">
            <v>Ulcerative Colitis</v>
          </cell>
          <cell r="C4">
            <v>0</v>
          </cell>
          <cell r="G4" t="str">
            <v>Phase 2b</v>
          </cell>
          <cell r="H4" t="str">
            <v>Phase 2b</v>
          </cell>
          <cell r="I4" t="str">
            <v>Phase 3</v>
          </cell>
          <cell r="J4" t="str">
            <v>Phase 3</v>
          </cell>
          <cell r="K4" t="str">
            <v>Reg. Subm 2H</v>
          </cell>
          <cell r="L4" t="str">
            <v>Launch</v>
          </cell>
          <cell r="P4">
            <v>0</v>
          </cell>
          <cell r="Q4">
            <v>0</v>
          </cell>
          <cell r="R4">
            <v>0</v>
          </cell>
          <cell r="S4">
            <v>0</v>
          </cell>
          <cell r="T4">
            <v>0</v>
          </cell>
        </row>
        <row r="5">
          <cell r="B5" t="str">
            <v>Ulcerative Colitis, US</v>
          </cell>
          <cell r="C5">
            <v>2013</v>
          </cell>
          <cell r="D5">
            <v>2014</v>
          </cell>
          <cell r="E5">
            <v>2015</v>
          </cell>
          <cell r="F5" t="str">
            <v>2016E</v>
          </cell>
          <cell r="G5" t="str">
            <v>2017E</v>
          </cell>
          <cell r="H5" t="str">
            <v>2018E</v>
          </cell>
          <cell r="I5" t="str">
            <v>2019E</v>
          </cell>
          <cell r="J5" t="str">
            <v>2020E</v>
          </cell>
          <cell r="K5" t="str">
            <v>2021E</v>
          </cell>
          <cell r="L5" t="str">
            <v>2022E</v>
          </cell>
          <cell r="M5" t="str">
            <v>2023E</v>
          </cell>
          <cell r="N5" t="str">
            <v>2024E</v>
          </cell>
          <cell r="O5" t="str">
            <v>2025E</v>
          </cell>
          <cell r="P5" t="str">
            <v>2026E</v>
          </cell>
          <cell r="Q5" t="str">
            <v>2027E</v>
          </cell>
          <cell r="R5" t="str">
            <v>2028E</v>
          </cell>
          <cell r="S5" t="str">
            <v>2029E</v>
          </cell>
          <cell r="T5" t="str">
            <v>2030E</v>
          </cell>
          <cell r="U5" t="str">
            <v>2031E</v>
          </cell>
          <cell r="V5" t="str">
            <v>2032E</v>
          </cell>
          <cell r="W5" t="str">
            <v>2033E</v>
          </cell>
          <cell r="X5" t="str">
            <v>2034E</v>
          </cell>
          <cell r="Z5" t="str">
            <v>IP</v>
          </cell>
        </row>
        <row r="6">
          <cell r="B6" t="str">
            <v>Overall UC Patients, U.S.</v>
          </cell>
          <cell r="C6">
            <v>700</v>
          </cell>
          <cell r="D6">
            <v>705.25</v>
          </cell>
          <cell r="E6">
            <v>710.53937500000006</v>
          </cell>
          <cell r="F6">
            <v>715.86842031250012</v>
          </cell>
          <cell r="G6">
            <v>721.23743346484389</v>
          </cell>
          <cell r="H6">
            <v>726.64671421583023</v>
          </cell>
          <cell r="I6">
            <v>732.09656457244898</v>
          </cell>
          <cell r="J6">
            <v>737.58728880674244</v>
          </cell>
          <cell r="K6">
            <v>743.11919347279309</v>
          </cell>
          <cell r="L6">
            <v>748.69258742383909</v>
          </cell>
          <cell r="M6">
            <v>754.30778182951792</v>
          </cell>
          <cell r="N6">
            <v>759.96509019323935</v>
          </cell>
          <cell r="O6">
            <v>765.66482836968873</v>
          </cell>
          <cell r="P6">
            <v>771.40731458246148</v>
          </cell>
          <cell r="Q6">
            <v>777.19286944183</v>
          </cell>
          <cell r="R6">
            <v>783.02181596264381</v>
          </cell>
          <cell r="S6">
            <v>788.89447958236372</v>
          </cell>
          <cell r="T6">
            <v>794.81118817923152</v>
          </cell>
          <cell r="U6">
            <v>800.77227209057583</v>
          </cell>
          <cell r="V6">
            <v>806.77806413125518</v>
          </cell>
          <cell r="W6">
            <v>812.82889961223964</v>
          </cell>
          <cell r="X6">
            <v>818.92511635933147</v>
          </cell>
          <cell r="Z6" t="str">
            <v>Expires 2035</v>
          </cell>
        </row>
        <row r="7">
          <cell r="B7" t="str">
            <v>% Growth y/y</v>
          </cell>
          <cell r="C7">
            <v>0</v>
          </cell>
          <cell r="D7">
            <v>7.4999999999999997E-3</v>
          </cell>
          <cell r="E7">
            <v>7.4999999999999997E-3</v>
          </cell>
          <cell r="F7">
            <v>7.4999999999999997E-3</v>
          </cell>
          <cell r="G7">
            <v>7.4999999999999997E-3</v>
          </cell>
          <cell r="H7">
            <v>7.4999999999999997E-3</v>
          </cell>
          <cell r="I7">
            <v>7.4999999999999997E-3</v>
          </cell>
          <cell r="J7">
            <v>7.4999999999999997E-3</v>
          </cell>
          <cell r="K7">
            <v>7.4999999999999997E-3</v>
          </cell>
          <cell r="L7">
            <v>7.4999999999999997E-3</v>
          </cell>
          <cell r="M7">
            <v>7.4999999999999997E-3</v>
          </cell>
          <cell r="N7">
            <v>7.4999999999999997E-3</v>
          </cell>
          <cell r="O7">
            <v>7.4999999999999997E-3</v>
          </cell>
          <cell r="P7">
            <v>7.4999999999999997E-3</v>
          </cell>
          <cell r="Q7">
            <v>7.4999999999999997E-3</v>
          </cell>
          <cell r="R7">
            <v>7.4999999999999997E-3</v>
          </cell>
          <cell r="S7">
            <v>7.4999999999999997E-3</v>
          </cell>
          <cell r="T7">
            <v>7.4999999999999997E-3</v>
          </cell>
          <cell r="U7">
            <v>7.4999999999999997E-3</v>
          </cell>
          <cell r="V7">
            <v>7.4999999999999997E-3</v>
          </cell>
          <cell r="W7">
            <v>7.4999999999999997E-3</v>
          </cell>
          <cell r="X7">
            <v>7.4999999999999997E-3</v>
          </cell>
        </row>
        <row r="8">
          <cell r="B8">
            <v>0</v>
          </cell>
          <cell r="L8">
            <v>0</v>
          </cell>
          <cell r="M8">
            <v>0</v>
          </cell>
          <cell r="N8">
            <v>0</v>
          </cell>
          <cell r="O8">
            <v>0</v>
          </cell>
          <cell r="P8">
            <v>0</v>
          </cell>
          <cell r="Q8">
            <v>0</v>
          </cell>
          <cell r="R8">
            <v>0</v>
          </cell>
          <cell r="S8">
            <v>0</v>
          </cell>
          <cell r="T8">
            <v>0</v>
          </cell>
          <cell r="U8">
            <v>0</v>
          </cell>
          <cell r="V8">
            <v>0</v>
          </cell>
          <cell r="W8">
            <v>0</v>
          </cell>
          <cell r="X8">
            <v>0</v>
          </cell>
        </row>
        <row r="9">
          <cell r="B9" t="str">
            <v>Mild UC patients</v>
          </cell>
          <cell r="C9">
            <v>378</v>
          </cell>
          <cell r="D9">
            <v>380.83500000000004</v>
          </cell>
          <cell r="E9">
            <v>383.69126250000005</v>
          </cell>
          <cell r="F9">
            <v>386.56894696875008</v>
          </cell>
          <cell r="G9">
            <v>389.46821407101572</v>
          </cell>
          <cell r="H9">
            <v>392.38922567654834</v>
          </cell>
          <cell r="I9">
            <v>395.33214486912249</v>
          </cell>
          <cell r="J9">
            <v>398.29713595564095</v>
          </cell>
          <cell r="K9">
            <v>401.28436447530828</v>
          </cell>
          <cell r="L9">
            <v>404.29399720887312</v>
          </cell>
          <cell r="M9">
            <v>407.32620218793971</v>
          </cell>
          <cell r="N9">
            <v>410.3811487043493</v>
          </cell>
          <cell r="O9">
            <v>413.45900731963195</v>
          </cell>
          <cell r="P9">
            <v>416.55994987452925</v>
          </cell>
          <cell r="Q9">
            <v>419.68414949858823</v>
          </cell>
          <cell r="R9">
            <v>422.83178061982767</v>
          </cell>
          <cell r="S9">
            <v>426.00301897447645</v>
          </cell>
          <cell r="T9">
            <v>429.19804161678508</v>
          </cell>
          <cell r="U9">
            <v>432.41702692891096</v>
          </cell>
          <cell r="V9">
            <v>435.6601546308778</v>
          </cell>
          <cell r="W9">
            <v>438.92760579060945</v>
          </cell>
          <cell r="X9">
            <v>442.21956283403904</v>
          </cell>
        </row>
        <row r="10">
          <cell r="B10" t="str">
            <v>% of Overall UC Patients</v>
          </cell>
          <cell r="C10">
            <v>0.54</v>
          </cell>
          <cell r="D10">
            <v>0.54</v>
          </cell>
          <cell r="E10">
            <v>0.54</v>
          </cell>
          <cell r="F10">
            <v>0.54</v>
          </cell>
          <cell r="G10">
            <v>0.54</v>
          </cell>
          <cell r="H10">
            <v>0.54</v>
          </cell>
          <cell r="I10">
            <v>0.54</v>
          </cell>
          <cell r="J10">
            <v>0.54</v>
          </cell>
          <cell r="K10">
            <v>0.54</v>
          </cell>
          <cell r="L10">
            <v>0.54</v>
          </cell>
          <cell r="M10">
            <v>0.54</v>
          </cell>
          <cell r="N10">
            <v>0.54</v>
          </cell>
          <cell r="O10">
            <v>0.54</v>
          </cell>
          <cell r="P10">
            <v>0.54</v>
          </cell>
          <cell r="Q10">
            <v>0.54</v>
          </cell>
          <cell r="R10">
            <v>0.54</v>
          </cell>
          <cell r="S10">
            <v>0.54</v>
          </cell>
          <cell r="T10">
            <v>0.54</v>
          </cell>
          <cell r="U10">
            <v>0.54</v>
          </cell>
          <cell r="V10">
            <v>0.54</v>
          </cell>
          <cell r="W10">
            <v>0.54</v>
          </cell>
          <cell r="X10">
            <v>0.54</v>
          </cell>
        </row>
        <row r="11">
          <cell r="B11">
            <v>0</v>
          </cell>
          <cell r="L11">
            <v>0</v>
          </cell>
          <cell r="M11">
            <v>0</v>
          </cell>
          <cell r="N11">
            <v>0</v>
          </cell>
          <cell r="O11">
            <v>0</v>
          </cell>
          <cell r="P11">
            <v>0</v>
          </cell>
          <cell r="Q11">
            <v>0</v>
          </cell>
          <cell r="R11">
            <v>0</v>
          </cell>
          <cell r="S11">
            <v>0</v>
          </cell>
          <cell r="T11">
            <v>0</v>
          </cell>
          <cell r="U11">
            <v>0</v>
          </cell>
          <cell r="V11">
            <v>0</v>
          </cell>
          <cell r="W11">
            <v>0</v>
          </cell>
          <cell r="X11">
            <v>0</v>
          </cell>
        </row>
        <row r="12">
          <cell r="B12" t="str">
            <v>Mild UC on PTG-100</v>
          </cell>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row>
        <row r="13">
          <cell r="B13" t="str">
            <v>% PTG-100</v>
          </cell>
          <cell r="C13">
            <v>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row>
        <row r="14">
          <cell r="B14">
            <v>0</v>
          </cell>
          <cell r="L14">
            <v>0</v>
          </cell>
          <cell r="M14">
            <v>0</v>
          </cell>
          <cell r="N14">
            <v>0</v>
          </cell>
          <cell r="O14">
            <v>0</v>
          </cell>
          <cell r="P14">
            <v>0</v>
          </cell>
          <cell r="Q14">
            <v>0</v>
          </cell>
          <cell r="R14">
            <v>0</v>
          </cell>
          <cell r="S14">
            <v>0</v>
          </cell>
          <cell r="T14">
            <v>0</v>
          </cell>
          <cell r="U14">
            <v>0</v>
          </cell>
          <cell r="V14">
            <v>0</v>
          </cell>
          <cell r="W14">
            <v>0</v>
          </cell>
          <cell r="X14">
            <v>0</v>
          </cell>
        </row>
        <row r="15">
          <cell r="B15" t="str">
            <v>Moderate to Severe UC patients</v>
          </cell>
          <cell r="C15">
            <v>322</v>
          </cell>
          <cell r="D15">
            <v>324.41499999999996</v>
          </cell>
          <cell r="E15">
            <v>326.84811250000001</v>
          </cell>
          <cell r="F15">
            <v>329.29947334375004</v>
          </cell>
          <cell r="G15">
            <v>331.76921939382817</v>
          </cell>
          <cell r="H15">
            <v>334.25748853928189</v>
          </cell>
          <cell r="I15">
            <v>336.7644197033265</v>
          </cell>
          <cell r="J15">
            <v>339.29015285110148</v>
          </cell>
          <cell r="K15">
            <v>341.83482899748481</v>
          </cell>
          <cell r="L15">
            <v>344.39859021496596</v>
          </cell>
          <cell r="M15">
            <v>346.98157964157821</v>
          </cell>
          <cell r="N15">
            <v>349.58394148889005</v>
          </cell>
          <cell r="O15">
            <v>352.20582105005678</v>
          </cell>
          <cell r="P15">
            <v>354.84736470793223</v>
          </cell>
          <cell r="Q15">
            <v>357.50871994324177</v>
          </cell>
          <cell r="R15">
            <v>360.19003534281615</v>
          </cell>
          <cell r="S15">
            <v>362.89146060788727</v>
          </cell>
          <cell r="T15">
            <v>365.61314656244645</v>
          </cell>
          <cell r="U15">
            <v>368.35524516166487</v>
          </cell>
          <cell r="V15">
            <v>371.11790950037738</v>
          </cell>
          <cell r="W15">
            <v>373.90129382163019</v>
          </cell>
          <cell r="X15">
            <v>376.70555352529243</v>
          </cell>
          <cell r="Y15">
            <v>0</v>
          </cell>
        </row>
        <row r="16">
          <cell r="B16" t="str">
            <v>% of Overall UC Patients</v>
          </cell>
          <cell r="C16">
            <v>0.45999999999999996</v>
          </cell>
          <cell r="D16">
            <v>0.45999999999999996</v>
          </cell>
          <cell r="E16">
            <v>0.45999999999999996</v>
          </cell>
          <cell r="F16">
            <v>0.45999999999999996</v>
          </cell>
          <cell r="G16">
            <v>0.45999999999999996</v>
          </cell>
          <cell r="H16">
            <v>0.45999999999999996</v>
          </cell>
          <cell r="I16">
            <v>0.45999999999999996</v>
          </cell>
          <cell r="J16">
            <v>0.45999999999999996</v>
          </cell>
          <cell r="K16">
            <v>0.45999999999999996</v>
          </cell>
          <cell r="L16">
            <v>0.45999999999999996</v>
          </cell>
          <cell r="M16">
            <v>0.45999999999999996</v>
          </cell>
          <cell r="N16">
            <v>0.45999999999999996</v>
          </cell>
          <cell r="O16">
            <v>0.45999999999999996</v>
          </cell>
          <cell r="P16">
            <v>0.45999999999999996</v>
          </cell>
          <cell r="Q16">
            <v>0.45999999999999996</v>
          </cell>
          <cell r="R16">
            <v>0.45999999999999996</v>
          </cell>
          <cell r="S16">
            <v>0.45999999999999996</v>
          </cell>
          <cell r="T16">
            <v>0.45999999999999996</v>
          </cell>
          <cell r="U16">
            <v>0.45999999999999996</v>
          </cell>
          <cell r="V16">
            <v>0.45999999999999996</v>
          </cell>
          <cell r="W16">
            <v>0.45999999999999996</v>
          </cell>
          <cell r="X16">
            <v>0.45999999999999996</v>
          </cell>
          <cell r="Y16">
            <v>0</v>
          </cell>
        </row>
        <row r="17">
          <cell r="B17">
            <v>0</v>
          </cell>
          <cell r="L17">
            <v>0</v>
          </cell>
          <cell r="M17">
            <v>0</v>
          </cell>
          <cell r="N17">
            <v>0</v>
          </cell>
          <cell r="O17">
            <v>0</v>
          </cell>
          <cell r="P17">
            <v>0</v>
          </cell>
          <cell r="Q17">
            <v>0</v>
          </cell>
          <cell r="R17">
            <v>0</v>
          </cell>
          <cell r="S17">
            <v>0</v>
          </cell>
          <cell r="T17">
            <v>0</v>
          </cell>
          <cell r="U17">
            <v>0</v>
          </cell>
          <cell r="V17">
            <v>0</v>
          </cell>
          <cell r="W17">
            <v>0</v>
          </cell>
          <cell r="X17">
            <v>0</v>
          </cell>
        </row>
        <row r="18">
          <cell r="B18" t="str">
            <v>Moderate to Severe on PTG-100</v>
          </cell>
          <cell r="C18">
            <v>0</v>
          </cell>
          <cell r="D18">
            <v>0</v>
          </cell>
          <cell r="E18">
            <v>0</v>
          </cell>
          <cell r="F18">
            <v>0</v>
          </cell>
          <cell r="G18">
            <v>0</v>
          </cell>
          <cell r="H18">
            <v>0</v>
          </cell>
          <cell r="I18">
            <v>0</v>
          </cell>
          <cell r="J18">
            <v>0</v>
          </cell>
          <cell r="K18">
            <v>0</v>
          </cell>
          <cell r="L18">
            <v>3.4439859021496595</v>
          </cell>
          <cell r="M18">
            <v>9.5419934401434006</v>
          </cell>
          <cell r="N18">
            <v>14.857317513277827</v>
          </cell>
          <cell r="O18">
            <v>19.371320157753122</v>
          </cell>
          <cell r="P18">
            <v>22.0005366118918</v>
          </cell>
          <cell r="Q18">
            <v>23.238066796310715</v>
          </cell>
          <cell r="R18">
            <v>24.312827385640091</v>
          </cell>
          <cell r="S18">
            <v>25.40240224255211</v>
          </cell>
          <cell r="T18">
            <v>26.324146552496142</v>
          </cell>
          <cell r="U18">
            <v>26.889932896801533</v>
          </cell>
          <cell r="V18">
            <v>27.091607393527546</v>
          </cell>
          <cell r="W18">
            <v>27.294794448979001</v>
          </cell>
          <cell r="X18">
            <v>27.499505407346344</v>
          </cell>
          <cell r="Y18">
            <v>0</v>
          </cell>
        </row>
        <row r="19">
          <cell r="B19" t="str">
            <v>% PTG-100</v>
          </cell>
          <cell r="C19">
            <v>0</v>
          </cell>
          <cell r="D19">
            <v>0</v>
          </cell>
          <cell r="E19">
            <v>0</v>
          </cell>
          <cell r="F19">
            <v>0</v>
          </cell>
          <cell r="G19">
            <v>0</v>
          </cell>
          <cell r="H19">
            <v>0</v>
          </cell>
          <cell r="I19">
            <v>0</v>
          </cell>
          <cell r="J19">
            <v>0</v>
          </cell>
          <cell r="K19">
            <v>0</v>
          </cell>
          <cell r="L19">
            <v>0.01</v>
          </cell>
          <cell r="M19">
            <v>2.75E-2</v>
          </cell>
          <cell r="N19">
            <v>4.2500000000000003E-2</v>
          </cell>
          <cell r="O19">
            <v>5.5E-2</v>
          </cell>
          <cell r="P19">
            <v>6.2E-2</v>
          </cell>
          <cell r="Q19">
            <v>6.5000000000000002E-2</v>
          </cell>
          <cell r="R19">
            <v>6.7500000000000004E-2</v>
          </cell>
          <cell r="S19">
            <v>7.0000000000000007E-2</v>
          </cell>
          <cell r="T19">
            <v>7.1999999999999995E-2</v>
          </cell>
          <cell r="U19">
            <v>7.2999999999999995E-2</v>
          </cell>
          <cell r="V19">
            <v>7.2999999999999995E-2</v>
          </cell>
          <cell r="W19">
            <v>7.2999999999999995E-2</v>
          </cell>
          <cell r="X19">
            <v>7.2999999999999995E-2</v>
          </cell>
          <cell r="Y19">
            <v>0</v>
          </cell>
        </row>
        <row r="20">
          <cell r="B20">
            <v>0</v>
          </cell>
          <cell r="L20">
            <v>0</v>
          </cell>
          <cell r="M20">
            <v>0</v>
          </cell>
          <cell r="N20">
            <v>0</v>
          </cell>
          <cell r="O20">
            <v>0</v>
          </cell>
          <cell r="P20">
            <v>0</v>
          </cell>
          <cell r="Q20">
            <v>0</v>
          </cell>
          <cell r="R20">
            <v>0</v>
          </cell>
          <cell r="S20">
            <v>0</v>
          </cell>
          <cell r="T20">
            <v>0</v>
          </cell>
          <cell r="U20">
            <v>0</v>
          </cell>
          <cell r="V20">
            <v>0</v>
          </cell>
          <cell r="W20">
            <v>0</v>
          </cell>
          <cell r="X20">
            <v>0</v>
          </cell>
        </row>
        <row r="21">
          <cell r="B21" t="str">
            <v>Gross Monthly Cost</v>
          </cell>
          <cell r="C21">
            <v>0</v>
          </cell>
          <cell r="D21">
            <v>0</v>
          </cell>
          <cell r="E21">
            <v>0</v>
          </cell>
          <cell r="F21">
            <v>3600</v>
          </cell>
          <cell r="G21">
            <v>3744</v>
          </cell>
          <cell r="H21">
            <v>3893.76</v>
          </cell>
          <cell r="I21">
            <v>4049.5104000000006</v>
          </cell>
          <cell r="J21">
            <v>4211.4908160000005</v>
          </cell>
          <cell r="K21">
            <v>4379.950448640001</v>
          </cell>
          <cell r="L21">
            <v>4555.1484665856015</v>
          </cell>
          <cell r="M21">
            <v>4737.3544052490261</v>
          </cell>
          <cell r="N21">
            <v>4926.8485814589876</v>
          </cell>
          <cell r="O21">
            <v>5123.9225247173472</v>
          </cell>
          <cell r="P21">
            <v>5328.8794257060408</v>
          </cell>
          <cell r="Q21">
            <v>5542.034602734283</v>
          </cell>
          <cell r="R21">
            <v>5763.7159868436547</v>
          </cell>
          <cell r="S21">
            <v>5994.2646263174011</v>
          </cell>
          <cell r="T21">
            <v>6234.0352113700974</v>
          </cell>
          <cell r="U21">
            <v>6483.3966198249018</v>
          </cell>
          <cell r="V21">
            <v>6742.7324846178981</v>
          </cell>
          <cell r="W21">
            <v>7012.4417840026144</v>
          </cell>
          <cell r="X21">
            <v>7292.9394553627189</v>
          </cell>
          <cell r="Y21">
            <v>0</v>
          </cell>
        </row>
        <row r="22">
          <cell r="B22" t="str">
            <v>% Growth</v>
          </cell>
          <cell r="C22">
            <v>0</v>
          </cell>
          <cell r="D22">
            <v>0</v>
          </cell>
          <cell r="E22">
            <v>0</v>
          </cell>
          <cell r="F22">
            <v>0</v>
          </cell>
          <cell r="G22">
            <v>0.04</v>
          </cell>
          <cell r="H22">
            <v>0.04</v>
          </cell>
          <cell r="I22">
            <v>0.04</v>
          </cell>
          <cell r="J22">
            <v>0.04</v>
          </cell>
          <cell r="K22">
            <v>0.04</v>
          </cell>
          <cell r="L22">
            <v>0.04</v>
          </cell>
          <cell r="M22">
            <v>0.04</v>
          </cell>
          <cell r="N22">
            <v>0.04</v>
          </cell>
          <cell r="O22">
            <v>0.04</v>
          </cell>
          <cell r="P22">
            <v>0.04</v>
          </cell>
          <cell r="Q22">
            <v>0.04</v>
          </cell>
          <cell r="R22">
            <v>0.04</v>
          </cell>
          <cell r="S22">
            <v>0.04</v>
          </cell>
          <cell r="T22">
            <v>0.04</v>
          </cell>
          <cell r="U22">
            <v>0.04</v>
          </cell>
          <cell r="V22">
            <v>0.04</v>
          </cell>
          <cell r="W22">
            <v>0.04</v>
          </cell>
          <cell r="X22">
            <v>0.04</v>
          </cell>
          <cell r="Y22">
            <v>0</v>
          </cell>
        </row>
        <row r="23">
          <cell r="B23" t="str">
            <v>% Discount</v>
          </cell>
          <cell r="C23">
            <v>0.2</v>
          </cell>
          <cell r="D23">
            <v>0.2</v>
          </cell>
          <cell r="E23">
            <v>0.2</v>
          </cell>
          <cell r="F23">
            <v>0.2</v>
          </cell>
          <cell r="G23">
            <v>0.2</v>
          </cell>
          <cell r="H23">
            <v>0.2</v>
          </cell>
          <cell r="I23">
            <v>0.2</v>
          </cell>
          <cell r="J23">
            <v>0.2</v>
          </cell>
          <cell r="K23">
            <v>0.2</v>
          </cell>
          <cell r="L23">
            <v>0.2</v>
          </cell>
          <cell r="M23">
            <v>0.2</v>
          </cell>
          <cell r="N23">
            <v>0.2</v>
          </cell>
          <cell r="O23">
            <v>0.2</v>
          </cell>
          <cell r="P23">
            <v>0.2</v>
          </cell>
          <cell r="Q23">
            <v>0.2</v>
          </cell>
          <cell r="R23">
            <v>0.2</v>
          </cell>
          <cell r="S23">
            <v>0.2</v>
          </cell>
          <cell r="T23">
            <v>0.2</v>
          </cell>
          <cell r="U23">
            <v>0.2</v>
          </cell>
          <cell r="V23">
            <v>0.2</v>
          </cell>
          <cell r="W23">
            <v>0.2</v>
          </cell>
          <cell r="X23">
            <v>0.2</v>
          </cell>
        </row>
        <row r="24">
          <cell r="B24" t="str">
            <v>Net Monthly Cost</v>
          </cell>
          <cell r="C24">
            <v>0</v>
          </cell>
          <cell r="D24">
            <v>0</v>
          </cell>
          <cell r="E24">
            <v>0</v>
          </cell>
          <cell r="F24">
            <v>0</v>
          </cell>
          <cell r="G24">
            <v>0</v>
          </cell>
          <cell r="H24">
            <v>0</v>
          </cell>
          <cell r="I24">
            <v>0</v>
          </cell>
          <cell r="J24">
            <v>3369.1926528000004</v>
          </cell>
          <cell r="K24">
            <v>3503.9603589120011</v>
          </cell>
          <cell r="L24">
            <v>3644.1187732684812</v>
          </cell>
          <cell r="M24">
            <v>3789.883524199221</v>
          </cell>
          <cell r="N24">
            <v>3941.4788651671902</v>
          </cell>
          <cell r="O24">
            <v>4099.1380197738781</v>
          </cell>
          <cell r="P24">
            <v>4263.1035405648327</v>
          </cell>
          <cell r="Q24">
            <v>4433.6276821874262</v>
          </cell>
          <cell r="R24">
            <v>4610.972789474924</v>
          </cell>
          <cell r="S24">
            <v>4795.4117010539212</v>
          </cell>
          <cell r="T24">
            <v>4987.2281690960781</v>
          </cell>
          <cell r="U24">
            <v>5186.7172958599222</v>
          </cell>
          <cell r="V24">
            <v>5394.185987694319</v>
          </cell>
          <cell r="W24">
            <v>5609.9534272020919</v>
          </cell>
          <cell r="X24">
            <v>5834.3515642901757</v>
          </cell>
        </row>
        <row r="25">
          <cell r="B25">
            <v>0</v>
          </cell>
          <cell r="L25">
            <v>0</v>
          </cell>
          <cell r="M25">
            <v>0</v>
          </cell>
          <cell r="N25">
            <v>0</v>
          </cell>
          <cell r="O25">
            <v>0</v>
          </cell>
          <cell r="P25">
            <v>0</v>
          </cell>
          <cell r="Q25">
            <v>0</v>
          </cell>
          <cell r="R25">
            <v>0</v>
          </cell>
          <cell r="S25">
            <v>0</v>
          </cell>
          <cell r="T25">
            <v>0</v>
          </cell>
          <cell r="U25">
            <v>0</v>
          </cell>
          <cell r="V25">
            <v>0</v>
          </cell>
          <cell r="W25">
            <v>0</v>
          </cell>
          <cell r="X25">
            <v>0</v>
          </cell>
        </row>
        <row r="26">
          <cell r="B26" t="str">
            <v>Duration of therapy, average (months)</v>
          </cell>
          <cell r="C26">
            <v>0</v>
          </cell>
          <cell r="D26">
            <v>0</v>
          </cell>
          <cell r="E26">
            <v>0</v>
          </cell>
          <cell r="F26">
            <v>0</v>
          </cell>
          <cell r="G26">
            <v>0</v>
          </cell>
          <cell r="H26">
            <v>0</v>
          </cell>
          <cell r="I26">
            <v>0</v>
          </cell>
          <cell r="J26">
            <v>0</v>
          </cell>
          <cell r="K26">
            <v>0</v>
          </cell>
          <cell r="L26">
            <v>2.5</v>
          </cell>
          <cell r="M26">
            <v>6</v>
          </cell>
          <cell r="N26">
            <v>8</v>
          </cell>
          <cell r="O26">
            <v>9.5</v>
          </cell>
          <cell r="P26">
            <v>10</v>
          </cell>
          <cell r="Q26">
            <v>10.5</v>
          </cell>
          <cell r="R26">
            <v>10.5</v>
          </cell>
          <cell r="S26">
            <v>10.5</v>
          </cell>
          <cell r="T26">
            <v>10.5</v>
          </cell>
          <cell r="U26">
            <v>10.5</v>
          </cell>
          <cell r="V26">
            <v>10.5</v>
          </cell>
          <cell r="W26">
            <v>10.5</v>
          </cell>
          <cell r="X26">
            <v>10.5</v>
          </cell>
          <cell r="Y26">
            <v>0</v>
          </cell>
        </row>
        <row r="27">
          <cell r="B27" t="str">
            <v>Compliance Rate</v>
          </cell>
          <cell r="C27">
            <v>0.85</v>
          </cell>
          <cell r="D27">
            <v>0.85</v>
          </cell>
          <cell r="E27">
            <v>0.85</v>
          </cell>
          <cell r="F27">
            <v>0.85</v>
          </cell>
          <cell r="G27">
            <v>0.85</v>
          </cell>
          <cell r="H27">
            <v>0.85</v>
          </cell>
          <cell r="I27">
            <v>0.85</v>
          </cell>
          <cell r="J27">
            <v>0.85</v>
          </cell>
          <cell r="K27">
            <v>0.85</v>
          </cell>
          <cell r="L27">
            <v>0.85</v>
          </cell>
          <cell r="M27">
            <v>0.85</v>
          </cell>
          <cell r="N27">
            <v>0.85</v>
          </cell>
          <cell r="O27">
            <v>0.85</v>
          </cell>
          <cell r="P27">
            <v>0.85</v>
          </cell>
          <cell r="Q27">
            <v>0.85</v>
          </cell>
          <cell r="R27">
            <v>0.85</v>
          </cell>
          <cell r="S27">
            <v>0.85</v>
          </cell>
          <cell r="T27">
            <v>0.85</v>
          </cell>
          <cell r="U27">
            <v>0.85</v>
          </cell>
          <cell r="V27">
            <v>0.85</v>
          </cell>
          <cell r="W27">
            <v>0.85</v>
          </cell>
          <cell r="X27">
            <v>0.85</v>
          </cell>
        </row>
        <row r="28">
          <cell r="B28" t="str">
            <v>Annual Cost Per Patient</v>
          </cell>
          <cell r="C28">
            <v>0</v>
          </cell>
          <cell r="D28">
            <v>0</v>
          </cell>
          <cell r="E28">
            <v>0</v>
          </cell>
          <cell r="F28">
            <v>0</v>
          </cell>
          <cell r="G28">
            <v>0</v>
          </cell>
          <cell r="H28">
            <v>0</v>
          </cell>
          <cell r="I28">
            <v>0</v>
          </cell>
          <cell r="J28">
            <v>0</v>
          </cell>
          <cell r="K28">
            <v>0</v>
          </cell>
          <cell r="L28">
            <v>7743.752393195522</v>
          </cell>
          <cell r="M28">
            <v>19328.405973416029</v>
          </cell>
          <cell r="N28">
            <v>26802.056283136892</v>
          </cell>
          <cell r="O28">
            <v>33100.539509674061</v>
          </cell>
          <cell r="P28">
            <v>36236.380094801076</v>
          </cell>
          <cell r="Q28">
            <v>39570.127063522777</v>
          </cell>
          <cell r="R28">
            <v>41152.932146063693</v>
          </cell>
          <cell r="S28">
            <v>42799.049431906249</v>
          </cell>
          <cell r="T28">
            <v>44511.011409182494</v>
          </cell>
          <cell r="U28">
            <v>46291.451865549803</v>
          </cell>
          <cell r="V28">
            <v>48143.109940171795</v>
          </cell>
          <cell r="W28">
            <v>50068.834337778666</v>
          </cell>
          <cell r="X28">
            <v>52071.587711289816</v>
          </cell>
        </row>
        <row r="29">
          <cell r="B29" t="str">
            <v>Probability-adjusted US PTG-100 Sales ($mn)</v>
          </cell>
          <cell r="C29">
            <v>0</v>
          </cell>
          <cell r="D29">
            <v>0</v>
          </cell>
          <cell r="E29">
            <v>0</v>
          </cell>
          <cell r="F29">
            <v>0</v>
          </cell>
          <cell r="G29">
            <v>0</v>
          </cell>
          <cell r="H29">
            <v>0</v>
          </cell>
          <cell r="I29">
            <v>0</v>
          </cell>
          <cell r="J29">
            <v>0</v>
          </cell>
          <cell r="K29">
            <v>0</v>
          </cell>
          <cell r="L29">
            <v>13.334687035951532</v>
          </cell>
          <cell r="M29">
            <v>92.21576150338214</v>
          </cell>
          <cell r="N29">
            <v>199.10333010365389</v>
          </cell>
          <cell r="O29">
            <v>320.60057411812636</v>
          </cell>
          <cell r="P29">
            <v>398.60990347904914</v>
          </cell>
          <cell r="Q29">
            <v>459.76662792032238</v>
          </cell>
          <cell r="R29">
            <v>500.27206784010286</v>
          </cell>
          <cell r="S29">
            <v>543.59933463407697</v>
          </cell>
          <cell r="T29">
            <v>585.8571937675739</v>
          </cell>
          <cell r="U29">
            <v>622.38701718007621</v>
          </cell>
          <cell r="V29">
            <v>652.13711660128388</v>
          </cell>
          <cell r="W29">
            <v>683.30927077482511</v>
          </cell>
          <cell r="X29">
            <v>715.97145391786194</v>
          </cell>
        </row>
        <row r="30">
          <cell r="B30" t="str">
            <v>% Growth</v>
          </cell>
          <cell r="C30">
            <v>0</v>
          </cell>
          <cell r="D30">
            <v>0</v>
          </cell>
          <cell r="E30">
            <v>0</v>
          </cell>
          <cell r="F30">
            <v>0</v>
          </cell>
          <cell r="G30">
            <v>0</v>
          </cell>
          <cell r="H30">
            <v>0</v>
          </cell>
          <cell r="I30">
            <v>0</v>
          </cell>
          <cell r="J30">
            <v>0</v>
          </cell>
          <cell r="K30">
            <v>0</v>
          </cell>
          <cell r="L30">
            <v>0</v>
          </cell>
          <cell r="M30">
            <v>5.9154800000000032</v>
          </cell>
          <cell r="N30">
            <v>1.1591030303030303</v>
          </cell>
          <cell r="O30">
            <v>0.61022205882352942</v>
          </cell>
          <cell r="P30">
            <v>0.24332248803827783</v>
          </cell>
          <cell r="Q30">
            <v>0.15342500000000037</v>
          </cell>
          <cell r="R30">
            <v>8.8100000000000289E-2</v>
          </cell>
          <cell r="S30">
            <v>8.6607407407407688E-2</v>
          </cell>
          <cell r="T30">
            <v>7.7737142857142727E-2</v>
          </cell>
          <cell r="U30">
            <v>6.2352777777778146E-2</v>
          </cell>
          <cell r="V30">
            <v>4.7800000000000065E-2</v>
          </cell>
          <cell r="W30">
            <v>4.7799999999999843E-2</v>
          </cell>
          <cell r="X30">
            <v>4.7800000000000287E-2</v>
          </cell>
        </row>
        <row r="32">
          <cell r="B32" t="str">
            <v>Ulcerative Colitis, ROW</v>
          </cell>
          <cell r="C32">
            <v>2013</v>
          </cell>
          <cell r="D32">
            <v>2014</v>
          </cell>
          <cell r="E32">
            <v>2015</v>
          </cell>
          <cell r="F32" t="str">
            <v>2016E</v>
          </cell>
          <cell r="G32" t="str">
            <v>2017E</v>
          </cell>
          <cell r="H32" t="str">
            <v>2018E</v>
          </cell>
          <cell r="I32" t="str">
            <v>2019E</v>
          </cell>
          <cell r="J32" t="str">
            <v>2020E</v>
          </cell>
          <cell r="K32" t="str">
            <v>2021E</v>
          </cell>
          <cell r="L32" t="str">
            <v>2022E</v>
          </cell>
          <cell r="M32" t="str">
            <v>2023E</v>
          </cell>
          <cell r="N32" t="str">
            <v>2024E</v>
          </cell>
          <cell r="O32" t="str">
            <v>2025E</v>
          </cell>
          <cell r="P32" t="str">
            <v>2026E</v>
          </cell>
          <cell r="Q32" t="str">
            <v>2027E</v>
          </cell>
          <cell r="R32" t="str">
            <v>2028E</v>
          </cell>
          <cell r="S32" t="str">
            <v>2029E</v>
          </cell>
          <cell r="T32" t="str">
            <v>2030E</v>
          </cell>
          <cell r="U32" t="str">
            <v>2031E</v>
          </cell>
          <cell r="V32" t="str">
            <v>2032E</v>
          </cell>
          <cell r="W32" t="str">
            <v>2033E</v>
          </cell>
          <cell r="X32" t="str">
            <v>2034E</v>
          </cell>
        </row>
        <row r="33">
          <cell r="B33" t="str">
            <v>EU Population</v>
          </cell>
          <cell r="C33">
            <v>502147.25563122256</v>
          </cell>
          <cell r="D33">
            <v>505160.1391650099</v>
          </cell>
          <cell r="E33">
            <v>508191.1</v>
          </cell>
          <cell r="F33">
            <v>511240.24659999995</v>
          </cell>
          <cell r="G33">
            <v>514307.68807959993</v>
          </cell>
          <cell r="H33">
            <v>517393.53420807753</v>
          </cell>
          <cell r="I33">
            <v>520497.89541332598</v>
          </cell>
          <cell r="J33">
            <v>523620.88278580597</v>
          </cell>
          <cell r="K33">
            <v>526762.60808252078</v>
          </cell>
          <cell r="L33">
            <v>529923.18373101589</v>
          </cell>
          <cell r="M33">
            <v>533102.72283340199</v>
          </cell>
          <cell r="N33">
            <v>536301.33917040238</v>
          </cell>
          <cell r="O33">
            <v>539519.14720542484</v>
          </cell>
          <cell r="P33">
            <v>542756.26208865736</v>
          </cell>
          <cell r="Q33">
            <v>546012.79966118932</v>
          </cell>
          <cell r="R33">
            <v>549288.87645915651</v>
          </cell>
          <cell r="S33">
            <v>552584.60971791146</v>
          </cell>
          <cell r="T33">
            <v>555900.1173762189</v>
          </cell>
          <cell r="U33">
            <v>559235.51808047621</v>
          </cell>
          <cell r="V33">
            <v>562590.93118895905</v>
          </cell>
          <cell r="W33">
            <v>565966.47677609278</v>
          </cell>
          <cell r="X33">
            <v>569362.27563674934</v>
          </cell>
        </row>
        <row r="34">
          <cell r="B34" t="str">
            <v>LatAm Population</v>
          </cell>
          <cell r="C34">
            <v>613176.91349654307</v>
          </cell>
          <cell r="D34">
            <v>619921.85954500502</v>
          </cell>
          <cell r="E34">
            <v>626741</v>
          </cell>
          <cell r="F34">
            <v>633635.15099999995</v>
          </cell>
          <cell r="G34">
            <v>640605.1376609999</v>
          </cell>
          <cell r="H34">
            <v>647651.79417527083</v>
          </cell>
          <cell r="I34">
            <v>654775.96391119878</v>
          </cell>
          <cell r="J34">
            <v>661978.49951422191</v>
          </cell>
          <cell r="K34">
            <v>669260.26300887833</v>
          </cell>
          <cell r="L34">
            <v>676622.1259019759</v>
          </cell>
          <cell r="M34">
            <v>684064.96928689757</v>
          </cell>
          <cell r="N34">
            <v>691589.6839490534</v>
          </cell>
          <cell r="O34">
            <v>699197.17047249293</v>
          </cell>
          <cell r="P34">
            <v>706888.33934769023</v>
          </cell>
          <cell r="Q34">
            <v>714664.11108051473</v>
          </cell>
          <cell r="R34">
            <v>722525.41630240029</v>
          </cell>
          <cell r="S34">
            <v>730473.19588172657</v>
          </cell>
          <cell r="T34">
            <v>738508.40103642549</v>
          </cell>
          <cell r="U34">
            <v>746631.99344782613</v>
          </cell>
          <cell r="V34">
            <v>754844.94537575217</v>
          </cell>
          <cell r="W34">
            <v>763148.23977488535</v>
          </cell>
          <cell r="X34">
            <v>771542.87041240907</v>
          </cell>
        </row>
        <row r="35">
          <cell r="B35" t="str">
            <v>Japan Population</v>
          </cell>
          <cell r="C35">
            <v>127300</v>
          </cell>
          <cell r="D35">
            <v>127045.4</v>
          </cell>
          <cell r="E35">
            <v>126791.30919999999</v>
          </cell>
          <cell r="F35">
            <v>126537.72658159999</v>
          </cell>
          <cell r="G35">
            <v>126284.65112843679</v>
          </cell>
          <cell r="H35">
            <v>126032.08182617991</v>
          </cell>
          <cell r="I35">
            <v>125780.01766252755</v>
          </cell>
          <cell r="J35">
            <v>125528.4576272025</v>
          </cell>
          <cell r="K35">
            <v>125277.4007119481</v>
          </cell>
          <cell r="L35">
            <v>125026.84591052419</v>
          </cell>
          <cell r="M35">
            <v>124776.79221870315</v>
          </cell>
          <cell r="N35">
            <v>124527.23863426574</v>
          </cell>
          <cell r="O35">
            <v>124278.1841569972</v>
          </cell>
          <cell r="P35">
            <v>124029.62778868321</v>
          </cell>
          <cell r="Q35">
            <v>123781.56853310585</v>
          </cell>
          <cell r="R35">
            <v>123534.00539603963</v>
          </cell>
          <cell r="S35">
            <v>123286.93738524755</v>
          </cell>
          <cell r="T35">
            <v>123040.36351047707</v>
          </cell>
          <cell r="U35">
            <v>122794.28278345612</v>
          </cell>
          <cell r="V35">
            <v>122548.69421788921</v>
          </cell>
          <cell r="W35">
            <v>122303.59682945343</v>
          </cell>
          <cell r="X35">
            <v>122058.98963579451</v>
          </cell>
        </row>
        <row r="36">
          <cell r="B36" t="str">
            <v>Overall UC Patients, E.U.</v>
          </cell>
          <cell r="C36">
            <v>1154.938687951812</v>
          </cell>
          <cell r="D36">
            <v>1161.8683200795228</v>
          </cell>
          <cell r="E36">
            <v>1168.83953</v>
          </cell>
          <cell r="F36">
            <v>1175.8525671799998</v>
          </cell>
          <cell r="G36">
            <v>1182.9076825830798</v>
          </cell>
          <cell r="H36">
            <v>1190.0051286785783</v>
          </cell>
          <cell r="I36">
            <v>1197.1451594506498</v>
          </cell>
          <cell r="J36">
            <v>1204.3280304073537</v>
          </cell>
          <cell r="K36">
            <v>1211.5539985897979</v>
          </cell>
          <cell r="L36">
            <v>1218.8233225813365</v>
          </cell>
          <cell r="M36">
            <v>1226.1362625168244</v>
          </cell>
          <cell r="N36">
            <v>1233.4930800919255</v>
          </cell>
          <cell r="O36">
            <v>1240.894038572477</v>
          </cell>
          <cell r="P36">
            <v>1248.339402803912</v>
          </cell>
          <cell r="Q36">
            <v>1255.8294392207354</v>
          </cell>
          <cell r="R36">
            <v>1263.3644158560598</v>
          </cell>
          <cell r="S36">
            <v>1270.9446023511964</v>
          </cell>
          <cell r="T36">
            <v>1278.5702699653034</v>
          </cell>
          <cell r="U36">
            <v>1286.2416915850952</v>
          </cell>
          <cell r="V36">
            <v>1293.9591417346057</v>
          </cell>
          <cell r="W36">
            <v>1301.7228965850134</v>
          </cell>
          <cell r="X36">
            <v>1309.5332339645236</v>
          </cell>
        </row>
        <row r="37">
          <cell r="B37" t="str">
            <v>% prevalence</v>
          </cell>
          <cell r="C37">
            <v>2.3E-3</v>
          </cell>
          <cell r="D37">
            <v>2.3E-3</v>
          </cell>
          <cell r="E37">
            <v>2.3E-3</v>
          </cell>
          <cell r="F37">
            <v>2.3E-3</v>
          </cell>
          <cell r="G37">
            <v>2.3E-3</v>
          </cell>
          <cell r="H37">
            <v>2.3E-3</v>
          </cell>
          <cell r="I37">
            <v>2.3E-3</v>
          </cell>
          <cell r="J37">
            <v>2.3E-3</v>
          </cell>
          <cell r="K37">
            <v>2.3E-3</v>
          </cell>
          <cell r="L37">
            <v>2.3E-3</v>
          </cell>
          <cell r="M37">
            <v>2.3E-3</v>
          </cell>
          <cell r="N37">
            <v>2.3E-3</v>
          </cell>
          <cell r="O37">
            <v>2.3E-3</v>
          </cell>
          <cell r="P37">
            <v>2.3E-3</v>
          </cell>
          <cell r="Q37">
            <v>2.3E-3</v>
          </cell>
          <cell r="R37">
            <v>2.3E-3</v>
          </cell>
          <cell r="S37">
            <v>2.3E-3</v>
          </cell>
          <cell r="T37">
            <v>2.3E-3</v>
          </cell>
          <cell r="U37">
            <v>2.3E-3</v>
          </cell>
          <cell r="V37">
            <v>2.3E-3</v>
          </cell>
          <cell r="W37">
            <v>2.3E-3</v>
          </cell>
          <cell r="X37">
            <v>2.3E-3</v>
          </cell>
        </row>
        <row r="38">
          <cell r="B38" t="str">
            <v>Overall UC Patients, LatAm</v>
          </cell>
          <cell r="C38">
            <v>181.62300177767605</v>
          </cell>
          <cell r="D38">
            <v>183.62085479723049</v>
          </cell>
          <cell r="E38">
            <v>185.64068419999998</v>
          </cell>
          <cell r="F38">
            <v>187.68273172619999</v>
          </cell>
          <cell r="G38">
            <v>189.74724177518817</v>
          </cell>
          <cell r="H38">
            <v>191.83446143471522</v>
          </cell>
          <cell r="I38">
            <v>193.94464051049707</v>
          </cell>
          <cell r="J38">
            <v>196.07803155611253</v>
          </cell>
          <cell r="K38">
            <v>198.23488990322974</v>
          </cell>
          <cell r="L38">
            <v>200.41547369216525</v>
          </cell>
          <cell r="M38">
            <v>202.62004390277906</v>
          </cell>
          <cell r="N38">
            <v>204.84886438570962</v>
          </cell>
          <cell r="O38">
            <v>207.10220189395241</v>
          </cell>
          <cell r="P38">
            <v>209.38032611478584</v>
          </cell>
          <cell r="Q38">
            <v>211.68350970204847</v>
          </cell>
          <cell r="R38">
            <v>214.01202830877097</v>
          </cell>
          <cell r="S38">
            <v>216.36616062016739</v>
          </cell>
          <cell r="T38">
            <v>218.74618838698922</v>
          </cell>
          <cell r="U38">
            <v>221.15239645924609</v>
          </cell>
          <cell r="V38">
            <v>223.5850728202978</v>
          </cell>
          <cell r="W38">
            <v>226.04450862132103</v>
          </cell>
          <cell r="X38">
            <v>228.53099821615555</v>
          </cell>
        </row>
        <row r="39">
          <cell r="B39" t="str">
            <v>% prevalence</v>
          </cell>
          <cell r="C39">
            <v>2.9619999999999999E-4</v>
          </cell>
          <cell r="D39">
            <v>2.9619999999999999E-4</v>
          </cell>
          <cell r="E39">
            <v>2.9619999999999999E-4</v>
          </cell>
          <cell r="F39">
            <v>2.9619999999999999E-4</v>
          </cell>
          <cell r="G39">
            <v>2.9619999999999999E-4</v>
          </cell>
          <cell r="H39">
            <v>2.9619999999999999E-4</v>
          </cell>
          <cell r="I39">
            <v>2.9619999999999999E-4</v>
          </cell>
          <cell r="J39">
            <v>2.9619999999999999E-4</v>
          </cell>
          <cell r="K39">
            <v>2.9619999999999999E-4</v>
          </cell>
          <cell r="L39">
            <v>2.9619999999999999E-4</v>
          </cell>
          <cell r="M39">
            <v>2.9619999999999999E-4</v>
          </cell>
          <cell r="N39">
            <v>2.9619999999999999E-4</v>
          </cell>
          <cell r="O39">
            <v>2.9619999999999999E-4</v>
          </cell>
          <cell r="P39">
            <v>2.9619999999999999E-4</v>
          </cell>
          <cell r="Q39">
            <v>2.9619999999999999E-4</v>
          </cell>
          <cell r="R39">
            <v>2.9619999999999999E-4</v>
          </cell>
          <cell r="S39">
            <v>2.9619999999999999E-4</v>
          </cell>
          <cell r="T39">
            <v>2.9619999999999999E-4</v>
          </cell>
          <cell r="U39">
            <v>2.9619999999999999E-4</v>
          </cell>
          <cell r="V39">
            <v>2.9619999999999999E-4</v>
          </cell>
          <cell r="W39">
            <v>2.9619999999999999E-4</v>
          </cell>
          <cell r="X39">
            <v>2.9619999999999999E-4</v>
          </cell>
        </row>
        <row r="40">
          <cell r="B40" t="str">
            <v>Overall UC Patients, Japan</v>
          </cell>
          <cell r="C40">
            <v>80.962800000000001</v>
          </cell>
          <cell r="D40">
            <v>80.800874399999998</v>
          </cell>
          <cell r="E40">
            <v>80.639272651200002</v>
          </cell>
          <cell r="F40">
            <v>80.477994105897594</v>
          </cell>
          <cell r="G40">
            <v>80.317038117685811</v>
          </cell>
          <cell r="H40">
            <v>80.156404041450429</v>
          </cell>
          <cell r="I40">
            <v>79.996091233367522</v>
          </cell>
          <cell r="J40">
            <v>79.836099050900799</v>
          </cell>
          <cell r="K40">
            <v>79.676426852798997</v>
          </cell>
          <cell r="L40">
            <v>79.517073999093398</v>
          </cell>
          <cell r="M40">
            <v>79.358039851095214</v>
          </cell>
          <cell r="N40">
            <v>79.199323771393026</v>
          </cell>
          <cell r="O40">
            <v>79.040925123850229</v>
          </cell>
          <cell r="P40">
            <v>78.882843273602532</v>
          </cell>
          <cell r="Q40">
            <v>78.725077587055324</v>
          </cell>
          <cell r="R40">
            <v>78.56762743188122</v>
          </cell>
          <cell r="S40">
            <v>78.410492177017446</v>
          </cell>
          <cell r="T40">
            <v>78.253671192663418</v>
          </cell>
          <cell r="U40">
            <v>78.097163850278093</v>
          </cell>
          <cell r="V40">
            <v>77.940969522577547</v>
          </cell>
          <cell r="W40">
            <v>77.785087583532388</v>
          </cell>
          <cell r="X40">
            <v>77.629517408365317</v>
          </cell>
        </row>
        <row r="41">
          <cell r="B41" t="str">
            <v>% prevalence</v>
          </cell>
          <cell r="C41">
            <v>6.3600000000000006E-4</v>
          </cell>
          <cell r="D41">
            <v>6.3600000000000006E-4</v>
          </cell>
          <cell r="E41">
            <v>6.3600000000000006E-4</v>
          </cell>
          <cell r="F41">
            <v>6.3600000000000006E-4</v>
          </cell>
          <cell r="G41">
            <v>6.3600000000000006E-4</v>
          </cell>
          <cell r="H41">
            <v>6.3600000000000006E-4</v>
          </cell>
          <cell r="I41">
            <v>6.3600000000000006E-4</v>
          </cell>
          <cell r="J41">
            <v>6.3600000000000006E-4</v>
          </cell>
          <cell r="K41">
            <v>6.3600000000000006E-4</v>
          </cell>
          <cell r="L41">
            <v>6.3600000000000006E-4</v>
          </cell>
          <cell r="M41">
            <v>6.3600000000000006E-4</v>
          </cell>
          <cell r="N41">
            <v>6.3600000000000006E-4</v>
          </cell>
          <cell r="O41">
            <v>6.3600000000000006E-4</v>
          </cell>
          <cell r="P41">
            <v>6.3600000000000006E-4</v>
          </cell>
          <cell r="Q41">
            <v>6.3600000000000006E-4</v>
          </cell>
          <cell r="R41">
            <v>6.3600000000000006E-4</v>
          </cell>
          <cell r="S41">
            <v>6.3600000000000006E-4</v>
          </cell>
          <cell r="T41">
            <v>6.3600000000000006E-4</v>
          </cell>
          <cell r="U41">
            <v>6.3600000000000006E-4</v>
          </cell>
          <cell r="V41">
            <v>6.3600000000000006E-4</v>
          </cell>
          <cell r="W41">
            <v>6.3600000000000006E-4</v>
          </cell>
          <cell r="X41">
            <v>6.3600000000000006E-4</v>
          </cell>
        </row>
        <row r="42">
          <cell r="B42" t="str">
            <v>Total UC Patients, EU, LatAm, Japan</v>
          </cell>
          <cell r="C42">
            <v>1417.5244897294881</v>
          </cell>
          <cell r="D42">
            <v>1426.2900492767535</v>
          </cell>
          <cell r="E42">
            <v>1435.1194868511998</v>
          </cell>
          <cell r="F42">
            <v>1444.0132930120974</v>
          </cell>
          <cell r="G42">
            <v>1452.9719624759539</v>
          </cell>
          <cell r="H42">
            <v>1461.995994154744</v>
          </cell>
          <cell r="I42">
            <v>1471.0858911945143</v>
          </cell>
          <cell r="J42">
            <v>1480.2421610143672</v>
          </cell>
          <cell r="K42">
            <v>1489.4653153458266</v>
          </cell>
          <cell r="L42">
            <v>1498.7558702725951</v>
          </cell>
          <cell r="M42">
            <v>1508.1143462706987</v>
          </cell>
          <cell r="N42">
            <v>1517.5412682490282</v>
          </cell>
          <cell r="O42">
            <v>1527.0371655902798</v>
          </cell>
          <cell r="P42">
            <v>1536.6025721923004</v>
          </cell>
          <cell r="Q42">
            <v>1546.2380265098391</v>
          </cell>
          <cell r="R42">
            <v>1555.9440715967121</v>
          </cell>
          <cell r="S42">
            <v>1565.7212551483813</v>
          </cell>
          <cell r="T42">
            <v>1575.570129544956</v>
          </cell>
          <cell r="U42">
            <v>1585.4912518946194</v>
          </cell>
          <cell r="V42">
            <v>1595.4851840774811</v>
          </cell>
          <cell r="W42">
            <v>1605.5524927898668</v>
          </cell>
          <cell r="X42">
            <v>1615.6937495890443</v>
          </cell>
        </row>
        <row r="44">
          <cell r="B44" t="str">
            <v>Mild UC patients</v>
          </cell>
          <cell r="C44">
            <v>765.46322445392366</v>
          </cell>
          <cell r="D44">
            <v>770.19662660944698</v>
          </cell>
          <cell r="E44">
            <v>774.96452289964793</v>
          </cell>
          <cell r="F44">
            <v>779.76717822653268</v>
          </cell>
          <cell r="G44">
            <v>784.6048597370152</v>
          </cell>
          <cell r="H44">
            <v>789.47783684356182</v>
          </cell>
          <cell r="I44">
            <v>794.3863812450378</v>
          </cell>
          <cell r="J44">
            <v>799.33076694775832</v>
          </cell>
          <cell r="K44">
            <v>804.31127028674643</v>
          </cell>
          <cell r="L44">
            <v>809.32816994720145</v>
          </cell>
          <cell r="M44">
            <v>814.38174698617729</v>
          </cell>
          <cell r="N44">
            <v>819.47228485447533</v>
          </cell>
          <cell r="O44">
            <v>824.6000694187511</v>
          </cell>
          <cell r="P44">
            <v>829.76538898384229</v>
          </cell>
          <cell r="Q44">
            <v>834.96853431531315</v>
          </cell>
          <cell r="R44">
            <v>840.20979866222456</v>
          </cell>
          <cell r="S44">
            <v>845.48947778012598</v>
          </cell>
          <cell r="T44">
            <v>850.80786995427627</v>
          </cell>
          <cell r="U44">
            <v>856.16527602309452</v>
          </cell>
          <cell r="V44">
            <v>861.5619994018399</v>
          </cell>
          <cell r="W44">
            <v>866.99834610652817</v>
          </cell>
          <cell r="X44">
            <v>872.47462477808392</v>
          </cell>
        </row>
        <row r="45">
          <cell r="B45" t="str">
            <v>% of Overall UC Patients</v>
          </cell>
          <cell r="C45">
            <v>0.54</v>
          </cell>
          <cell r="D45">
            <v>0.54</v>
          </cell>
          <cell r="E45">
            <v>0.54</v>
          </cell>
          <cell r="F45">
            <v>0.54</v>
          </cell>
          <cell r="G45">
            <v>0.54</v>
          </cell>
          <cell r="H45">
            <v>0.54</v>
          </cell>
          <cell r="I45">
            <v>0.54</v>
          </cell>
          <cell r="J45">
            <v>0.54</v>
          </cell>
          <cell r="K45">
            <v>0.54</v>
          </cell>
          <cell r="L45">
            <v>0.54</v>
          </cell>
          <cell r="M45">
            <v>0.54</v>
          </cell>
          <cell r="N45">
            <v>0.54</v>
          </cell>
          <cell r="O45">
            <v>0.54</v>
          </cell>
          <cell r="P45">
            <v>0.54</v>
          </cell>
          <cell r="Q45">
            <v>0.54</v>
          </cell>
          <cell r="R45">
            <v>0.54</v>
          </cell>
          <cell r="S45">
            <v>0.54</v>
          </cell>
          <cell r="T45">
            <v>0.54</v>
          </cell>
          <cell r="U45">
            <v>0.54</v>
          </cell>
          <cell r="V45">
            <v>0.54</v>
          </cell>
          <cell r="W45">
            <v>0.54</v>
          </cell>
          <cell r="X45">
            <v>0.54</v>
          </cell>
        </row>
        <row r="46">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row>
        <row r="47">
          <cell r="B47" t="str">
            <v>Mild UC on PTG-100</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row>
        <row r="48">
          <cell r="B48" t="str">
            <v>% PTG-100</v>
          </cell>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row>
        <row r="50">
          <cell r="B50" t="str">
            <v>Moderate to Severe UC patients</v>
          </cell>
          <cell r="C50">
            <v>652.06126527556444</v>
          </cell>
          <cell r="D50">
            <v>656.09342266730653</v>
          </cell>
          <cell r="E50">
            <v>660.15496395155185</v>
          </cell>
          <cell r="F50">
            <v>664.24611478556471</v>
          </cell>
          <cell r="G50">
            <v>668.36710273893868</v>
          </cell>
          <cell r="H50">
            <v>672.51815731118222</v>
          </cell>
          <cell r="I50">
            <v>676.69950994947646</v>
          </cell>
          <cell r="J50">
            <v>680.91139406660886</v>
          </cell>
          <cell r="K50">
            <v>685.1540450590802</v>
          </cell>
          <cell r="L50">
            <v>689.42770032539363</v>
          </cell>
          <cell r="M50">
            <v>693.73259928452137</v>
          </cell>
          <cell r="N50">
            <v>698.0689833945529</v>
          </cell>
          <cell r="O50">
            <v>702.43709617152865</v>
          </cell>
          <cell r="P50">
            <v>706.8371832084581</v>
          </cell>
          <cell r="Q50">
            <v>711.26949219452592</v>
          </cell>
          <cell r="R50">
            <v>715.73427293448754</v>
          </cell>
          <cell r="S50">
            <v>720.23177736825528</v>
          </cell>
          <cell r="T50">
            <v>724.76225959067972</v>
          </cell>
          <cell r="U50">
            <v>729.32597587152486</v>
          </cell>
          <cell r="V50">
            <v>733.92318467564121</v>
          </cell>
          <cell r="W50">
            <v>738.55414668333867</v>
          </cell>
          <cell r="X50">
            <v>743.21912481096035</v>
          </cell>
          <cell r="Y50">
            <v>0</v>
          </cell>
        </row>
        <row r="51">
          <cell r="B51" t="str">
            <v>% of Overall UC Patients</v>
          </cell>
          <cell r="C51">
            <v>0.45999999999999996</v>
          </cell>
          <cell r="D51">
            <v>0.45999999999999996</v>
          </cell>
          <cell r="E51">
            <v>0.45999999999999996</v>
          </cell>
          <cell r="F51">
            <v>0.45999999999999996</v>
          </cell>
          <cell r="G51">
            <v>0.45999999999999996</v>
          </cell>
          <cell r="H51">
            <v>0.45999999999999996</v>
          </cell>
          <cell r="I51">
            <v>0.45999999999999996</v>
          </cell>
          <cell r="J51">
            <v>0.45999999999999996</v>
          </cell>
          <cell r="K51">
            <v>0.45999999999999996</v>
          </cell>
          <cell r="L51">
            <v>0.45999999999999996</v>
          </cell>
          <cell r="M51">
            <v>0.45999999999999996</v>
          </cell>
          <cell r="N51">
            <v>0.45999999999999996</v>
          </cell>
          <cell r="O51">
            <v>0.45999999999999996</v>
          </cell>
          <cell r="P51">
            <v>0.45999999999999996</v>
          </cell>
          <cell r="Q51">
            <v>0.45999999999999996</v>
          </cell>
          <cell r="R51">
            <v>0.45999999999999996</v>
          </cell>
          <cell r="S51">
            <v>0.45999999999999996</v>
          </cell>
          <cell r="T51">
            <v>0.45999999999999996</v>
          </cell>
          <cell r="U51">
            <v>0.45999999999999996</v>
          </cell>
          <cell r="V51">
            <v>0.45999999999999996</v>
          </cell>
          <cell r="W51">
            <v>0.45999999999999996</v>
          </cell>
          <cell r="X51">
            <v>0.45999999999999996</v>
          </cell>
          <cell r="Y51">
            <v>0</v>
          </cell>
        </row>
        <row r="53">
          <cell r="B53" t="str">
            <v>Moderate to Severe on PTG-100</v>
          </cell>
          <cell r="C53">
            <v>0</v>
          </cell>
          <cell r="D53">
            <v>0</v>
          </cell>
          <cell r="E53">
            <v>0</v>
          </cell>
          <cell r="F53">
            <v>0</v>
          </cell>
          <cell r="G53">
            <v>0</v>
          </cell>
          <cell r="H53">
            <v>0</v>
          </cell>
          <cell r="I53">
            <v>0</v>
          </cell>
          <cell r="J53">
            <v>0</v>
          </cell>
          <cell r="K53">
            <v>0</v>
          </cell>
          <cell r="L53">
            <v>3.4471385016269682</v>
          </cell>
          <cell r="M53">
            <v>13.180919386405906</v>
          </cell>
          <cell r="N53">
            <v>22.338207468625694</v>
          </cell>
          <cell r="O53">
            <v>26.692609654518087</v>
          </cell>
          <cell r="P53">
            <v>31.807673244380613</v>
          </cell>
          <cell r="Q53">
            <v>34.852205117531774</v>
          </cell>
          <cell r="R53">
            <v>37.576049329060595</v>
          </cell>
          <cell r="S53">
            <v>39.612747755254041</v>
          </cell>
          <cell r="T53">
            <v>41.311448796668742</v>
          </cell>
          <cell r="U53">
            <v>42.66556958848421</v>
          </cell>
          <cell r="V53">
            <v>43.301467895862828</v>
          </cell>
          <cell r="W53">
            <v>43.943971727658649</v>
          </cell>
          <cell r="X53">
            <v>44.593147488657621</v>
          </cell>
          <cell r="Y53">
            <v>0</v>
          </cell>
        </row>
        <row r="54">
          <cell r="B54" t="str">
            <v>% PTG-100</v>
          </cell>
          <cell r="C54">
            <v>0</v>
          </cell>
          <cell r="D54">
            <v>0</v>
          </cell>
          <cell r="E54">
            <v>0</v>
          </cell>
          <cell r="F54">
            <v>0</v>
          </cell>
          <cell r="G54">
            <v>0</v>
          </cell>
          <cell r="H54">
            <v>0</v>
          </cell>
          <cell r="I54">
            <v>0</v>
          </cell>
          <cell r="J54">
            <v>0</v>
          </cell>
          <cell r="K54">
            <v>0</v>
          </cell>
          <cell r="L54">
            <v>5.0000000000000001E-3</v>
          </cell>
          <cell r="M54">
            <v>1.9E-2</v>
          </cell>
          <cell r="N54">
            <v>3.2000000000000001E-2</v>
          </cell>
          <cell r="O54">
            <v>3.7999999999999999E-2</v>
          </cell>
          <cell r="P54">
            <v>4.4999999999999998E-2</v>
          </cell>
          <cell r="Q54">
            <v>4.9000000000000002E-2</v>
          </cell>
          <cell r="R54">
            <v>5.2499999999999998E-2</v>
          </cell>
          <cell r="S54">
            <v>5.5E-2</v>
          </cell>
          <cell r="T54">
            <v>5.7000000000000002E-2</v>
          </cell>
          <cell r="U54">
            <v>5.8500000000000003E-2</v>
          </cell>
          <cell r="V54">
            <v>5.8999999999999997E-2</v>
          </cell>
          <cell r="W54">
            <v>5.9499999999999997E-2</v>
          </cell>
          <cell r="X54">
            <v>0.06</v>
          </cell>
        </row>
        <row r="56">
          <cell r="B56" t="str">
            <v>Gross Monthly Cost</v>
          </cell>
          <cell r="C56">
            <v>0</v>
          </cell>
          <cell r="D56">
            <v>0</v>
          </cell>
          <cell r="E56">
            <v>0</v>
          </cell>
          <cell r="F56">
            <v>0</v>
          </cell>
          <cell r="G56">
            <v>0</v>
          </cell>
          <cell r="H56">
            <v>0</v>
          </cell>
          <cell r="I56">
            <v>0</v>
          </cell>
          <cell r="J56">
            <v>0</v>
          </cell>
          <cell r="K56">
            <v>0</v>
          </cell>
          <cell r="L56">
            <v>2500</v>
          </cell>
          <cell r="M56">
            <v>2475</v>
          </cell>
          <cell r="N56">
            <v>2450.25</v>
          </cell>
          <cell r="O56">
            <v>2425.7474999999999</v>
          </cell>
          <cell r="P56">
            <v>2401.4900250000001</v>
          </cell>
          <cell r="Q56">
            <v>2377.4751247499998</v>
          </cell>
          <cell r="R56">
            <v>2353.7003735025</v>
          </cell>
          <cell r="S56">
            <v>2330.1633697674752</v>
          </cell>
          <cell r="T56">
            <v>2306.8617360698004</v>
          </cell>
          <cell r="U56">
            <v>2283.7931187091021</v>
          </cell>
          <cell r="V56">
            <v>2260.9551875220113</v>
          </cell>
          <cell r="W56">
            <v>2238.3456356467914</v>
          </cell>
          <cell r="X56">
            <v>2215.9621792903235</v>
          </cell>
        </row>
        <row r="57">
          <cell r="B57" t="str">
            <v>% Growth</v>
          </cell>
          <cell r="C57">
            <v>0</v>
          </cell>
          <cell r="D57">
            <v>0</v>
          </cell>
          <cell r="E57">
            <v>0</v>
          </cell>
          <cell r="F57">
            <v>0</v>
          </cell>
          <cell r="G57">
            <v>0</v>
          </cell>
          <cell r="H57">
            <v>0</v>
          </cell>
          <cell r="I57">
            <v>0</v>
          </cell>
          <cell r="J57">
            <v>0</v>
          </cell>
          <cell r="K57">
            <v>0</v>
          </cell>
          <cell r="L57">
            <v>-0.01</v>
          </cell>
          <cell r="M57">
            <v>-0.01</v>
          </cell>
          <cell r="N57">
            <v>-0.01</v>
          </cell>
          <cell r="O57">
            <v>-0.01</v>
          </cell>
          <cell r="P57">
            <v>-0.01</v>
          </cell>
          <cell r="Q57">
            <v>-0.01</v>
          </cell>
          <cell r="R57">
            <v>-0.01</v>
          </cell>
          <cell r="S57">
            <v>-0.01</v>
          </cell>
          <cell r="T57">
            <v>-0.01</v>
          </cell>
          <cell r="U57">
            <v>-0.01</v>
          </cell>
          <cell r="V57">
            <v>-0.01</v>
          </cell>
          <cell r="W57">
            <v>-0.01</v>
          </cell>
          <cell r="X57">
            <v>-0.01</v>
          </cell>
        </row>
        <row r="58">
          <cell r="B58" t="str">
            <v>% Discount</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row>
        <row r="59">
          <cell r="B59" t="str">
            <v>Net Monthly Cost</v>
          </cell>
          <cell r="C59">
            <v>0</v>
          </cell>
          <cell r="D59">
            <v>0</v>
          </cell>
          <cell r="E59">
            <v>0</v>
          </cell>
          <cell r="F59">
            <v>0</v>
          </cell>
          <cell r="G59">
            <v>0</v>
          </cell>
          <cell r="H59">
            <v>0</v>
          </cell>
          <cell r="I59">
            <v>0</v>
          </cell>
          <cell r="J59">
            <v>0</v>
          </cell>
          <cell r="K59">
            <v>0</v>
          </cell>
          <cell r="L59">
            <v>2500</v>
          </cell>
          <cell r="M59">
            <v>2475</v>
          </cell>
          <cell r="N59">
            <v>2450.25</v>
          </cell>
          <cell r="O59">
            <v>2425.7474999999999</v>
          </cell>
          <cell r="P59">
            <v>2401.4900250000001</v>
          </cell>
          <cell r="Q59">
            <v>2377.4751247499998</v>
          </cell>
          <cell r="R59">
            <v>2353.7003735025</v>
          </cell>
          <cell r="S59">
            <v>2330.1633697674752</v>
          </cell>
          <cell r="T59">
            <v>2306.8617360698004</v>
          </cell>
          <cell r="U59">
            <v>2283.7931187091021</v>
          </cell>
          <cell r="V59">
            <v>2260.9551875220113</v>
          </cell>
          <cell r="W59">
            <v>2238.3456356467914</v>
          </cell>
          <cell r="X59">
            <v>2215.9621792903235</v>
          </cell>
        </row>
        <row r="61">
          <cell r="B61" t="str">
            <v>Duration of therapy, average (months)</v>
          </cell>
          <cell r="C61">
            <v>0</v>
          </cell>
          <cell r="D61">
            <v>0</v>
          </cell>
          <cell r="E61">
            <v>0</v>
          </cell>
          <cell r="F61">
            <v>0</v>
          </cell>
          <cell r="G61">
            <v>0</v>
          </cell>
          <cell r="H61">
            <v>0</v>
          </cell>
          <cell r="I61">
            <v>0</v>
          </cell>
          <cell r="J61">
            <v>0</v>
          </cell>
          <cell r="K61">
            <v>1</v>
          </cell>
          <cell r="L61">
            <v>5</v>
          </cell>
          <cell r="M61">
            <v>6.5</v>
          </cell>
          <cell r="N61">
            <v>7.5</v>
          </cell>
          <cell r="O61">
            <v>8.5</v>
          </cell>
          <cell r="P61">
            <v>9.5</v>
          </cell>
          <cell r="Q61">
            <v>10</v>
          </cell>
          <cell r="R61">
            <v>10.5</v>
          </cell>
          <cell r="S61">
            <v>10.5</v>
          </cell>
          <cell r="T61">
            <v>10.5</v>
          </cell>
          <cell r="U61">
            <v>10.5</v>
          </cell>
          <cell r="V61">
            <v>10.5</v>
          </cell>
          <cell r="W61">
            <v>10.5</v>
          </cell>
          <cell r="X61">
            <v>10.5</v>
          </cell>
        </row>
        <row r="62">
          <cell r="B62" t="str">
            <v>Compliance Rate</v>
          </cell>
          <cell r="C62">
            <v>0.85</v>
          </cell>
          <cell r="D62">
            <v>0.85</v>
          </cell>
          <cell r="E62">
            <v>0.85</v>
          </cell>
          <cell r="F62">
            <v>0.85</v>
          </cell>
          <cell r="G62">
            <v>0.85</v>
          </cell>
          <cell r="H62">
            <v>0.85</v>
          </cell>
          <cell r="I62">
            <v>0.85</v>
          </cell>
          <cell r="J62">
            <v>0.85</v>
          </cell>
          <cell r="K62">
            <v>0.85</v>
          </cell>
          <cell r="L62">
            <v>0.85</v>
          </cell>
          <cell r="M62">
            <v>0.85</v>
          </cell>
          <cell r="N62">
            <v>0.85</v>
          </cell>
          <cell r="O62">
            <v>0.85</v>
          </cell>
          <cell r="P62">
            <v>0.85</v>
          </cell>
          <cell r="Q62">
            <v>0.85</v>
          </cell>
          <cell r="R62">
            <v>0.85</v>
          </cell>
          <cell r="S62">
            <v>0.85</v>
          </cell>
          <cell r="T62">
            <v>0.85</v>
          </cell>
          <cell r="U62">
            <v>0.85</v>
          </cell>
          <cell r="V62">
            <v>0.85</v>
          </cell>
          <cell r="W62">
            <v>0.85</v>
          </cell>
          <cell r="X62">
            <v>0.85</v>
          </cell>
        </row>
        <row r="63">
          <cell r="B63" t="str">
            <v>Annual Cost Per Patient</v>
          </cell>
          <cell r="C63">
            <v>0</v>
          </cell>
          <cell r="D63">
            <v>0</v>
          </cell>
          <cell r="E63">
            <v>0</v>
          </cell>
          <cell r="F63">
            <v>0</v>
          </cell>
          <cell r="G63">
            <v>0</v>
          </cell>
          <cell r="H63">
            <v>0</v>
          </cell>
          <cell r="I63">
            <v>0</v>
          </cell>
          <cell r="J63">
            <v>0</v>
          </cell>
          <cell r="K63">
            <v>0</v>
          </cell>
          <cell r="L63">
            <v>10625</v>
          </cell>
          <cell r="M63">
            <v>13674.375</v>
          </cell>
          <cell r="N63">
            <v>15620.34375</v>
          </cell>
          <cell r="O63">
            <v>17526.025687499998</v>
          </cell>
          <cell r="P63">
            <v>19392.031951875</v>
          </cell>
          <cell r="Q63">
            <v>20208.538560374996</v>
          </cell>
          <cell r="R63">
            <v>21006.775833509815</v>
          </cell>
          <cell r="S63">
            <v>20796.708075174716</v>
          </cell>
          <cell r="T63">
            <v>20588.740994422966</v>
          </cell>
          <cell r="U63">
            <v>20382.853584478737</v>
          </cell>
          <cell r="V63">
            <v>20179.02504863395</v>
          </cell>
          <cell r="W63">
            <v>19977.234798147612</v>
          </cell>
          <cell r="X63">
            <v>19777.462450166135</v>
          </cell>
        </row>
        <row r="64">
          <cell r="B64" t="str">
            <v>Probability-adjusted ROW PTG-100 UC Sales ($mn)</v>
          </cell>
          <cell r="C64">
            <v>0</v>
          </cell>
          <cell r="D64">
            <v>0</v>
          </cell>
          <cell r="E64">
            <v>0</v>
          </cell>
          <cell r="F64">
            <v>0</v>
          </cell>
          <cell r="G64">
            <v>0</v>
          </cell>
          <cell r="H64">
            <v>0</v>
          </cell>
          <cell r="I64">
            <v>0</v>
          </cell>
          <cell r="J64">
            <v>0</v>
          </cell>
          <cell r="K64">
            <v>0</v>
          </cell>
          <cell r="L64">
            <v>18.312923289893266</v>
          </cell>
          <cell r="M64">
            <v>90.120417267242132</v>
          </cell>
          <cell r="N64">
            <v>174.46523970937534</v>
          </cell>
          <cell r="O64">
            <v>233.90768123574722</v>
          </cell>
          <cell r="P64">
            <v>308.40770793491424</v>
          </cell>
          <cell r="Q64">
            <v>352.15606551586984</v>
          </cell>
          <cell r="R64">
            <v>394.67582248224141</v>
          </cell>
          <cell r="S64">
            <v>411.90737556077539</v>
          </cell>
          <cell r="T64">
            <v>425.27535968948951</v>
          </cell>
          <cell r="U64">
            <v>434.82302901023121</v>
          </cell>
          <cell r="V64">
            <v>436.89070265661741</v>
          </cell>
          <cell r="W64">
            <v>438.93952058329859</v>
          </cell>
          <cell r="X64">
            <v>440.96964999582315</v>
          </cell>
        </row>
        <row r="65">
          <cell r="B65" t="str">
            <v>% Growth</v>
          </cell>
          <cell r="C65">
            <v>0</v>
          </cell>
          <cell r="D65">
            <v>0</v>
          </cell>
          <cell r="E65">
            <v>0</v>
          </cell>
          <cell r="F65">
            <v>0</v>
          </cell>
          <cell r="G65">
            <v>0</v>
          </cell>
          <cell r="H65">
            <v>0</v>
          </cell>
          <cell r="I65">
            <v>0</v>
          </cell>
          <cell r="J65">
            <v>0</v>
          </cell>
          <cell r="K65">
            <v>0</v>
          </cell>
          <cell r="L65">
            <v>0</v>
          </cell>
          <cell r="M65">
            <v>3.9211377037208885</v>
          </cell>
          <cell r="N65">
            <v>0.93591247133286082</v>
          </cell>
          <cell r="O65">
            <v>0.34071223371137571</v>
          </cell>
          <cell r="P65">
            <v>0.3185018392965091</v>
          </cell>
          <cell r="Q65">
            <v>0.14185234822402104</v>
          </cell>
          <cell r="R65">
            <v>0.12074123131766834</v>
          </cell>
          <cell r="S65">
            <v>4.3660016897308918E-2</v>
          </cell>
          <cell r="T65">
            <v>3.2453859585579892E-2</v>
          </cell>
          <cell r="U65">
            <v>2.2450558451617919E-2</v>
          </cell>
          <cell r="V65">
            <v>4.7552073106449377E-3</v>
          </cell>
          <cell r="W65">
            <v>4.6895434355156418E-3</v>
          </cell>
          <cell r="X65">
            <v>4.625077755192164E-3</v>
          </cell>
        </row>
        <row r="67">
          <cell r="B67" t="str">
            <v>Total (unadjusted) ROW PTG-100 UC Sales ($mn)</v>
          </cell>
          <cell r="C67">
            <v>0</v>
          </cell>
          <cell r="D67">
            <v>0</v>
          </cell>
          <cell r="E67">
            <v>0</v>
          </cell>
          <cell r="F67">
            <v>0</v>
          </cell>
          <cell r="G67">
            <v>0</v>
          </cell>
          <cell r="H67">
            <v>0</v>
          </cell>
          <cell r="I67">
            <v>0</v>
          </cell>
          <cell r="J67">
            <v>0</v>
          </cell>
          <cell r="K67">
            <v>0</v>
          </cell>
          <cell r="L67">
            <v>36.625846579786533</v>
          </cell>
          <cell r="M67">
            <v>180.24083453448426</v>
          </cell>
          <cell r="N67">
            <v>348.93047941875068</v>
          </cell>
          <cell r="O67">
            <v>467.81536247149444</v>
          </cell>
          <cell r="P67">
            <v>616.81541586982848</v>
          </cell>
          <cell r="Q67">
            <v>704.31213103173968</v>
          </cell>
          <cell r="R67">
            <v>789.35164496448283</v>
          </cell>
          <cell r="S67">
            <v>823.81475112155078</v>
          </cell>
          <cell r="T67">
            <v>850.55071937897901</v>
          </cell>
          <cell r="U67">
            <v>869.64605802046242</v>
          </cell>
          <cell r="V67">
            <v>873.78140531323481</v>
          </cell>
          <cell r="W67">
            <v>877.87904116659718</v>
          </cell>
          <cell r="X67">
            <v>881.93929999164629</v>
          </cell>
        </row>
        <row r="68">
          <cell r="B68" t="str">
            <v>Royalty Rate (%)</v>
          </cell>
          <cell r="C68">
            <v>0</v>
          </cell>
          <cell r="D68">
            <v>0</v>
          </cell>
          <cell r="E68">
            <v>0</v>
          </cell>
          <cell r="F68">
            <v>0</v>
          </cell>
          <cell r="G68">
            <v>0</v>
          </cell>
          <cell r="H68">
            <v>0</v>
          </cell>
          <cell r="I68">
            <v>0</v>
          </cell>
          <cell r="J68">
            <v>0</v>
          </cell>
          <cell r="K68">
            <v>0.16</v>
          </cell>
          <cell r="L68">
            <v>0.16</v>
          </cell>
          <cell r="M68">
            <v>0.16</v>
          </cell>
          <cell r="N68">
            <v>0.18</v>
          </cell>
          <cell r="O68">
            <v>0.19</v>
          </cell>
          <cell r="P68">
            <v>0.2</v>
          </cell>
          <cell r="Q68">
            <v>0.2</v>
          </cell>
          <cell r="R68">
            <v>0.21</v>
          </cell>
          <cell r="S68">
            <v>0.21</v>
          </cell>
          <cell r="T68">
            <v>0.21</v>
          </cell>
          <cell r="U68">
            <v>0.21</v>
          </cell>
          <cell r="V68">
            <v>0.21</v>
          </cell>
          <cell r="W68">
            <v>0.21</v>
          </cell>
          <cell r="X68">
            <v>0.21</v>
          </cell>
        </row>
        <row r="69">
          <cell r="B69" t="str">
            <v>Unadjusted ROW sales</v>
          </cell>
          <cell r="C69">
            <v>0</v>
          </cell>
          <cell r="D69">
            <v>0</v>
          </cell>
          <cell r="E69">
            <v>0</v>
          </cell>
          <cell r="F69">
            <v>0</v>
          </cell>
          <cell r="G69">
            <v>0</v>
          </cell>
          <cell r="H69">
            <v>0</v>
          </cell>
          <cell r="I69">
            <v>0</v>
          </cell>
          <cell r="J69">
            <v>0</v>
          </cell>
          <cell r="K69">
            <v>0</v>
          </cell>
          <cell r="L69">
            <v>36.625846579786533</v>
          </cell>
          <cell r="M69">
            <v>180.24083453448426</v>
          </cell>
          <cell r="N69">
            <v>348.93047941875068</v>
          </cell>
          <cell r="O69">
            <v>467.81536247149444</v>
          </cell>
          <cell r="P69">
            <v>616.81541586982848</v>
          </cell>
          <cell r="Q69">
            <v>704.31213103173968</v>
          </cell>
          <cell r="R69">
            <v>789.35164496448283</v>
          </cell>
          <cell r="S69">
            <v>823.81475112155078</v>
          </cell>
          <cell r="T69">
            <v>850.55071937897901</v>
          </cell>
          <cell r="U69">
            <v>869.64605802046242</v>
          </cell>
          <cell r="V69">
            <v>873.78140531323481</v>
          </cell>
          <cell r="W69">
            <v>877.87904116659718</v>
          </cell>
          <cell r="X69">
            <v>881.93929999164629</v>
          </cell>
        </row>
        <row r="70">
          <cell r="B70" t="str">
            <v>Base Royalty Rate (&lt;$200mn)</v>
          </cell>
          <cell r="C70">
            <v>0</v>
          </cell>
          <cell r="D70">
            <v>0.16</v>
          </cell>
          <cell r="E70">
            <v>0.16</v>
          </cell>
          <cell r="F70">
            <v>0.16</v>
          </cell>
          <cell r="G70">
            <v>0.16</v>
          </cell>
          <cell r="H70">
            <v>0.16</v>
          </cell>
          <cell r="I70">
            <v>0.16</v>
          </cell>
          <cell r="J70">
            <v>0.16</v>
          </cell>
          <cell r="K70">
            <v>0.16</v>
          </cell>
          <cell r="L70">
            <v>0.16</v>
          </cell>
          <cell r="M70">
            <v>0.16</v>
          </cell>
          <cell r="N70">
            <v>0.16</v>
          </cell>
          <cell r="O70">
            <v>0.16</v>
          </cell>
          <cell r="P70">
            <v>0.16</v>
          </cell>
          <cell r="Q70">
            <v>0.16</v>
          </cell>
          <cell r="R70">
            <v>0.16</v>
          </cell>
          <cell r="S70">
            <v>0.16</v>
          </cell>
          <cell r="T70">
            <v>0.16</v>
          </cell>
          <cell r="U70">
            <v>0.16</v>
          </cell>
          <cell r="V70">
            <v>0.16</v>
          </cell>
          <cell r="W70">
            <v>0.16</v>
          </cell>
          <cell r="X70">
            <v>0.16</v>
          </cell>
        </row>
        <row r="71">
          <cell r="B71" t="str">
            <v>$200-$300mn</v>
          </cell>
          <cell r="C71">
            <v>200</v>
          </cell>
          <cell r="D71">
            <v>0.17</v>
          </cell>
          <cell r="E71">
            <v>0.17</v>
          </cell>
          <cell r="F71">
            <v>0.17</v>
          </cell>
          <cell r="G71">
            <v>0.17</v>
          </cell>
          <cell r="H71">
            <v>0.17</v>
          </cell>
          <cell r="I71">
            <v>0.17</v>
          </cell>
          <cell r="J71">
            <v>0.17</v>
          </cell>
          <cell r="K71">
            <v>0.17</v>
          </cell>
          <cell r="L71">
            <v>0.17</v>
          </cell>
          <cell r="M71">
            <v>0.17</v>
          </cell>
          <cell r="N71">
            <v>0.17</v>
          </cell>
          <cell r="O71">
            <v>0.17</v>
          </cell>
          <cell r="P71">
            <v>0.17</v>
          </cell>
          <cell r="Q71">
            <v>0.17</v>
          </cell>
          <cell r="R71">
            <v>0.17</v>
          </cell>
          <cell r="S71">
            <v>0.17</v>
          </cell>
          <cell r="T71">
            <v>0.17</v>
          </cell>
          <cell r="U71">
            <v>0.17</v>
          </cell>
          <cell r="V71">
            <v>0.17</v>
          </cell>
          <cell r="W71">
            <v>0.17</v>
          </cell>
          <cell r="X71">
            <v>0.17</v>
          </cell>
        </row>
        <row r="72">
          <cell r="B72" t="str">
            <v>$300-$450mn</v>
          </cell>
          <cell r="C72">
            <v>300</v>
          </cell>
          <cell r="D72">
            <v>0.18</v>
          </cell>
          <cell r="E72">
            <v>0.18</v>
          </cell>
          <cell r="F72">
            <v>0.18</v>
          </cell>
          <cell r="G72">
            <v>0.18</v>
          </cell>
          <cell r="H72">
            <v>0.18</v>
          </cell>
          <cell r="I72">
            <v>0.18</v>
          </cell>
          <cell r="J72">
            <v>0.18</v>
          </cell>
          <cell r="K72">
            <v>0.18</v>
          </cell>
          <cell r="L72">
            <v>0.18</v>
          </cell>
          <cell r="M72">
            <v>0.18</v>
          </cell>
          <cell r="N72">
            <v>0.18</v>
          </cell>
          <cell r="O72">
            <v>0.18</v>
          </cell>
          <cell r="P72">
            <v>0.18</v>
          </cell>
          <cell r="Q72">
            <v>0.18</v>
          </cell>
          <cell r="R72">
            <v>0.18</v>
          </cell>
          <cell r="S72">
            <v>0.18</v>
          </cell>
          <cell r="T72">
            <v>0.18</v>
          </cell>
          <cell r="U72">
            <v>0.18</v>
          </cell>
          <cell r="V72">
            <v>0.18</v>
          </cell>
          <cell r="W72">
            <v>0.18</v>
          </cell>
          <cell r="X72">
            <v>0.18</v>
          </cell>
        </row>
        <row r="73">
          <cell r="B73" t="str">
            <v>$450-$600mn</v>
          </cell>
          <cell r="C73">
            <v>450</v>
          </cell>
          <cell r="D73">
            <v>0.19</v>
          </cell>
          <cell r="E73">
            <v>0.19</v>
          </cell>
          <cell r="F73">
            <v>0.19</v>
          </cell>
          <cell r="G73">
            <v>0.19</v>
          </cell>
          <cell r="H73">
            <v>0.19</v>
          </cell>
          <cell r="I73">
            <v>0.19</v>
          </cell>
          <cell r="J73">
            <v>0.19</v>
          </cell>
          <cell r="K73">
            <v>0.19</v>
          </cell>
          <cell r="L73">
            <v>0.19</v>
          </cell>
          <cell r="M73">
            <v>0.19</v>
          </cell>
          <cell r="N73">
            <v>0.19</v>
          </cell>
          <cell r="O73">
            <v>0.19</v>
          </cell>
          <cell r="P73">
            <v>0.19</v>
          </cell>
          <cell r="Q73">
            <v>0.19</v>
          </cell>
          <cell r="R73">
            <v>0.19</v>
          </cell>
          <cell r="S73">
            <v>0.19</v>
          </cell>
          <cell r="T73">
            <v>0.19</v>
          </cell>
          <cell r="U73">
            <v>0.19</v>
          </cell>
          <cell r="V73">
            <v>0.19</v>
          </cell>
          <cell r="W73">
            <v>0.19</v>
          </cell>
          <cell r="X73">
            <v>0.19</v>
          </cell>
        </row>
        <row r="74">
          <cell r="B74" t="str">
            <v>$600-$750mn</v>
          </cell>
          <cell r="C74">
            <v>600</v>
          </cell>
          <cell r="D74">
            <v>0.2</v>
          </cell>
          <cell r="E74">
            <v>0.2</v>
          </cell>
          <cell r="F74">
            <v>0.2</v>
          </cell>
          <cell r="G74">
            <v>0.2</v>
          </cell>
          <cell r="H74">
            <v>0.2</v>
          </cell>
          <cell r="I74">
            <v>0.2</v>
          </cell>
          <cell r="J74">
            <v>0.2</v>
          </cell>
          <cell r="K74">
            <v>0.2</v>
          </cell>
          <cell r="L74">
            <v>0.2</v>
          </cell>
          <cell r="M74">
            <v>0.2</v>
          </cell>
          <cell r="N74">
            <v>0.2</v>
          </cell>
          <cell r="O74">
            <v>0.2</v>
          </cell>
          <cell r="P74">
            <v>0.2</v>
          </cell>
          <cell r="Q74">
            <v>0.2</v>
          </cell>
          <cell r="R74">
            <v>0.2</v>
          </cell>
          <cell r="S74">
            <v>0.2</v>
          </cell>
          <cell r="T74">
            <v>0.2</v>
          </cell>
          <cell r="U74">
            <v>0.2</v>
          </cell>
          <cell r="V74">
            <v>0.2</v>
          </cell>
          <cell r="W74">
            <v>0.2</v>
          </cell>
          <cell r="X74">
            <v>0.2</v>
          </cell>
        </row>
        <row r="75">
          <cell r="B75" t="str">
            <v>$750mn-$1bn</v>
          </cell>
          <cell r="C75">
            <v>750</v>
          </cell>
          <cell r="D75">
            <v>0.21</v>
          </cell>
          <cell r="E75">
            <v>0.21</v>
          </cell>
          <cell r="F75">
            <v>0.21</v>
          </cell>
          <cell r="G75">
            <v>0.21</v>
          </cell>
          <cell r="H75">
            <v>0.21</v>
          </cell>
          <cell r="I75">
            <v>0.21</v>
          </cell>
          <cell r="J75">
            <v>0.21</v>
          </cell>
          <cell r="K75">
            <v>0.21</v>
          </cell>
          <cell r="L75">
            <v>0.21</v>
          </cell>
          <cell r="M75">
            <v>0.21</v>
          </cell>
          <cell r="N75">
            <v>0.21</v>
          </cell>
          <cell r="O75">
            <v>0.21</v>
          </cell>
          <cell r="P75">
            <v>0.21</v>
          </cell>
          <cell r="Q75">
            <v>0.21</v>
          </cell>
          <cell r="R75">
            <v>0.21</v>
          </cell>
          <cell r="S75">
            <v>0.21</v>
          </cell>
          <cell r="T75">
            <v>0.21</v>
          </cell>
          <cell r="U75">
            <v>0.21</v>
          </cell>
          <cell r="V75">
            <v>0.21</v>
          </cell>
          <cell r="W75">
            <v>0.21</v>
          </cell>
          <cell r="X75">
            <v>0.21</v>
          </cell>
        </row>
        <row r="76">
          <cell r="B76" t="str">
            <v>$1bn+</v>
          </cell>
          <cell r="C76">
            <v>1000</v>
          </cell>
          <cell r="D76">
            <v>0.22</v>
          </cell>
          <cell r="E76">
            <v>0.22</v>
          </cell>
          <cell r="F76">
            <v>0.22</v>
          </cell>
          <cell r="G76">
            <v>0.22</v>
          </cell>
          <cell r="H76">
            <v>0.22</v>
          </cell>
          <cell r="I76">
            <v>0.22</v>
          </cell>
          <cell r="J76">
            <v>0.22</v>
          </cell>
          <cell r="K76">
            <v>0.22</v>
          </cell>
          <cell r="L76">
            <v>0.22</v>
          </cell>
          <cell r="M76">
            <v>0.22</v>
          </cell>
          <cell r="N76">
            <v>0.22</v>
          </cell>
          <cell r="O76">
            <v>0.22</v>
          </cell>
          <cell r="P76">
            <v>0.22</v>
          </cell>
          <cell r="Q76">
            <v>0.22</v>
          </cell>
          <cell r="R76">
            <v>0.22</v>
          </cell>
          <cell r="S76">
            <v>0.22</v>
          </cell>
          <cell r="T76">
            <v>0.22</v>
          </cell>
          <cell r="U76">
            <v>0.22</v>
          </cell>
          <cell r="V76">
            <v>0.22</v>
          </cell>
          <cell r="W76">
            <v>0.22</v>
          </cell>
          <cell r="X76">
            <v>0.22</v>
          </cell>
        </row>
        <row r="77">
          <cell r="B77" t="str">
            <v>Royalty to PTGX on ROW PTG-100 UC Sales ($mn) risk-adjusted</v>
          </cell>
          <cell r="C77">
            <v>0</v>
          </cell>
          <cell r="D77">
            <v>0</v>
          </cell>
          <cell r="E77">
            <v>0</v>
          </cell>
          <cell r="F77">
            <v>0</v>
          </cell>
          <cell r="G77">
            <v>0</v>
          </cell>
          <cell r="H77">
            <v>0</v>
          </cell>
          <cell r="I77">
            <v>0</v>
          </cell>
          <cell r="J77">
            <v>0</v>
          </cell>
          <cell r="K77">
            <v>0</v>
          </cell>
          <cell r="L77">
            <v>2.9300677263829225</v>
          </cell>
          <cell r="M77">
            <v>14.419266762758742</v>
          </cell>
          <cell r="N77">
            <v>28.90374314768756</v>
          </cell>
          <cell r="O77">
            <v>39.692459434791971</v>
          </cell>
          <cell r="P77">
            <v>53.931541586982846</v>
          </cell>
          <cell r="Q77">
            <v>62.681213103173967</v>
          </cell>
          <cell r="R77">
            <v>71.381922721270698</v>
          </cell>
          <cell r="S77">
            <v>75.000548867762831</v>
          </cell>
          <cell r="T77">
            <v>77.807825534792798</v>
          </cell>
          <cell r="U77">
            <v>79.812836092148558</v>
          </cell>
          <cell r="V77">
            <v>80.247047557889658</v>
          </cell>
          <cell r="W77">
            <v>80.677299322492701</v>
          </cell>
          <cell r="X77">
            <v>81.103626499122868</v>
          </cell>
        </row>
        <row r="78">
          <cell r="B78" t="str">
            <v>Blended Royalty Rate (%)</v>
          </cell>
          <cell r="C78">
            <v>0</v>
          </cell>
          <cell r="D78" t="str">
            <v>0%</v>
          </cell>
          <cell r="E78" t="str">
            <v>0%</v>
          </cell>
          <cell r="F78" t="str">
            <v>0%</v>
          </cell>
          <cell r="G78" t="str">
            <v>0%</v>
          </cell>
          <cell r="H78" t="str">
            <v>0%</v>
          </cell>
          <cell r="I78" t="str">
            <v>0%</v>
          </cell>
          <cell r="J78" t="str">
            <v>0%</v>
          </cell>
          <cell r="K78" t="str">
            <v>0%</v>
          </cell>
          <cell r="L78">
            <v>0.16</v>
          </cell>
          <cell r="M78">
            <v>0.16</v>
          </cell>
          <cell r="N78">
            <v>0.16567049800771486</v>
          </cell>
          <cell r="O78">
            <v>0.16969284302719137</v>
          </cell>
          <cell r="P78">
            <v>0.17487092637245127</v>
          </cell>
          <cell r="Q78">
            <v>0.17799271187151894</v>
          </cell>
          <cell r="R78">
            <v>0.18086216245101397</v>
          </cell>
          <cell r="S78">
            <v>0.18208110200905295</v>
          </cell>
          <cell r="T78">
            <v>0.1829586966703253</v>
          </cell>
          <cell r="U78">
            <v>0.18355245874125631</v>
          </cell>
          <cell r="V78">
            <v>0.18367762708139238</v>
          </cell>
          <cell r="W78">
            <v>0.18380049081769201</v>
          </cell>
          <cell r="X78">
            <v>0.18392110772224593</v>
          </cell>
        </row>
        <row r="79">
          <cell r="Z79" t="str">
            <v>Unadjusted Peak UC sales</v>
          </cell>
        </row>
        <row r="80">
          <cell r="B80" t="str">
            <v>Total Probability Adjusted PTG-100 UC Sales ($mn)</v>
          </cell>
          <cell r="C80">
            <v>0</v>
          </cell>
          <cell r="D80">
            <v>0</v>
          </cell>
          <cell r="E80">
            <v>0</v>
          </cell>
          <cell r="F80">
            <v>0</v>
          </cell>
          <cell r="G80">
            <v>0</v>
          </cell>
          <cell r="H80">
            <v>0</v>
          </cell>
          <cell r="I80">
            <v>0</v>
          </cell>
          <cell r="J80">
            <v>0</v>
          </cell>
          <cell r="K80">
            <v>0</v>
          </cell>
          <cell r="L80">
            <v>31.647610325844798</v>
          </cell>
          <cell r="M80">
            <v>182.33617877062426</v>
          </cell>
          <cell r="N80">
            <v>373.56856981302923</v>
          </cell>
          <cell r="O80">
            <v>554.50825535387355</v>
          </cell>
          <cell r="P80">
            <v>707.01761141396332</v>
          </cell>
          <cell r="Q80">
            <v>811.92269343619228</v>
          </cell>
          <cell r="R80">
            <v>894.94789032234428</v>
          </cell>
          <cell r="S80">
            <v>955.5067101948523</v>
          </cell>
          <cell r="T80">
            <v>1011.1325534570634</v>
          </cell>
          <cell r="U80">
            <v>1057.2100461903074</v>
          </cell>
          <cell r="V80">
            <v>1089.0278192579012</v>
          </cell>
          <cell r="W80">
            <v>1122.2487913581238</v>
          </cell>
          <cell r="X80">
            <v>1156.9411039136851</v>
          </cell>
          <cell r="Z80" t="str">
            <v>$2.3bn</v>
          </cell>
        </row>
        <row r="81">
          <cell r="B81" t="str">
            <v>% Growth</v>
          </cell>
          <cell r="C81">
            <v>0</v>
          </cell>
          <cell r="D81">
            <v>0</v>
          </cell>
          <cell r="E81">
            <v>0</v>
          </cell>
          <cell r="F81">
            <v>0</v>
          </cell>
          <cell r="G81">
            <v>0</v>
          </cell>
          <cell r="H81">
            <v>0</v>
          </cell>
          <cell r="I81">
            <v>0</v>
          </cell>
          <cell r="J81">
            <v>0</v>
          </cell>
          <cell r="K81">
            <v>0</v>
          </cell>
          <cell r="L81">
            <v>0</v>
          </cell>
          <cell r="M81">
            <v>4.7614517144670696</v>
          </cell>
          <cell r="N81">
            <v>1.0487901651321319</v>
          </cell>
          <cell r="O81">
            <v>0.48435468120726677</v>
          </cell>
          <cell r="P81">
            <v>0.2750353210932126</v>
          </cell>
          <cell r="Q81">
            <v>0.14837690084187494</v>
          </cell>
          <cell r="R81">
            <v>0.10225751485621815</v>
          </cell>
          <cell r="S81">
            <v>6.766742569860229E-2</v>
          </cell>
          <cell r="T81">
            <v>5.8216067630616264E-2</v>
          </cell>
          <cell r="U81">
            <v>4.5570180265391391E-2</v>
          </cell>
          <cell r="V81">
            <v>3.0095980625846508E-2</v>
          </cell>
          <cell r="W81">
            <v>3.0505163883563835E-2</v>
          </cell>
          <cell r="X81">
            <v>3.0913209996490387E-2</v>
          </cell>
          <cell r="Z81" t="str">
            <v>Adjusted Peak UC sales</v>
          </cell>
        </row>
        <row r="82">
          <cell r="Z82" t="str">
            <v>$1.2bn</v>
          </cell>
        </row>
        <row r="83">
          <cell r="B83" t="str">
            <v>Total Probability-Adjusted PTG-100 UC Sales to PTGX ($mn)</v>
          </cell>
          <cell r="C83">
            <v>0</v>
          </cell>
          <cell r="D83">
            <v>0</v>
          </cell>
          <cell r="E83">
            <v>0</v>
          </cell>
          <cell r="F83">
            <v>0</v>
          </cell>
          <cell r="G83">
            <v>0</v>
          </cell>
          <cell r="H83">
            <v>0</v>
          </cell>
          <cell r="I83">
            <v>0</v>
          </cell>
          <cell r="J83">
            <v>0</v>
          </cell>
          <cell r="K83">
            <v>0</v>
          </cell>
          <cell r="L83">
            <v>16.264754762334455</v>
          </cell>
          <cell r="M83">
            <v>106.63502826614088</v>
          </cell>
          <cell r="N83">
            <v>228.00707325134144</v>
          </cell>
          <cell r="O83">
            <v>360.29303355291836</v>
          </cell>
          <cell r="P83">
            <v>452.541445066032</v>
          </cell>
          <cell r="Q83">
            <v>522.44784102349638</v>
          </cell>
          <cell r="R83">
            <v>571.65399056137358</v>
          </cell>
          <cell r="S83">
            <v>618.59988350183983</v>
          </cell>
          <cell r="T83">
            <v>663.66501930236666</v>
          </cell>
          <cell r="U83">
            <v>702.1998532722248</v>
          </cell>
          <cell r="V83">
            <v>732.38416415917357</v>
          </cell>
          <cell r="W83">
            <v>763.98657009731778</v>
          </cell>
          <cell r="X83">
            <v>797.07508041698475</v>
          </cell>
        </row>
        <row r="84">
          <cell r="B84" t="str">
            <v>% Growth</v>
          </cell>
          <cell r="C84">
            <v>0</v>
          </cell>
          <cell r="D84">
            <v>0</v>
          </cell>
          <cell r="E84">
            <v>0</v>
          </cell>
          <cell r="F84">
            <v>0</v>
          </cell>
          <cell r="G84">
            <v>0</v>
          </cell>
          <cell r="H84">
            <v>0</v>
          </cell>
          <cell r="I84">
            <v>0</v>
          </cell>
          <cell r="J84">
            <v>0</v>
          </cell>
          <cell r="K84">
            <v>0</v>
          </cell>
          <cell r="L84">
            <v>0</v>
          </cell>
          <cell r="M84">
            <v>5.5562026494911452</v>
          </cell>
          <cell r="N84">
            <v>1.138200523399111</v>
          </cell>
          <cell r="O84">
            <v>0.58018358121615266</v>
          </cell>
          <cell r="P84">
            <v>0.25603717785890678</v>
          </cell>
          <cell r="Q84">
            <v>0.15447512425577736</v>
          </cell>
          <cell r="R84">
            <v>9.4183850853858164E-2</v>
          </cell>
          <cell r="S84">
            <v>8.2122916511725208E-2</v>
          </cell>
          <cell r="T84">
            <v>7.2850217082837121E-2</v>
          </cell>
          <cell r="U84">
            <v>5.806368099732806E-2</v>
          </cell>
          <cell r="V84">
            <v>4.2985356300333954E-2</v>
          </cell>
          <cell r="W84">
            <v>4.3150039944440888E-2</v>
          </cell>
          <cell r="X84">
            <v>4.3310329807829007E-2</v>
          </cell>
        </row>
        <row r="88">
          <cell r="M88" t="str">
            <v>Source: Company data, BMO estimates</v>
          </cell>
        </row>
        <row r="90">
          <cell r="D90">
            <v>0</v>
          </cell>
          <cell r="M90" t="str">
            <v>PTG-100 Royalty Schedule (ROW sales to PTGX)</v>
          </cell>
          <cell r="N90">
            <v>0</v>
          </cell>
          <cell r="O90">
            <v>0</v>
          </cell>
          <cell r="P90">
            <v>0</v>
          </cell>
          <cell r="Q90">
            <v>0</v>
          </cell>
          <cell r="R90">
            <v>0</v>
          </cell>
          <cell r="S90">
            <v>0</v>
          </cell>
        </row>
        <row r="91">
          <cell r="D91">
            <v>0</v>
          </cell>
          <cell r="M91" t="str">
            <v>revenues less than (mn):</v>
          </cell>
          <cell r="N91">
            <v>0</v>
          </cell>
          <cell r="O91">
            <v>0</v>
          </cell>
          <cell r="P91">
            <v>0</v>
          </cell>
          <cell r="Q91">
            <v>0</v>
          </cell>
          <cell r="R91" t="str">
            <v>Rate</v>
          </cell>
          <cell r="S91">
            <v>0</v>
          </cell>
        </row>
        <row r="92">
          <cell r="M92">
            <v>200</v>
          </cell>
          <cell r="N92">
            <v>0</v>
          </cell>
          <cell r="O92">
            <v>0</v>
          </cell>
          <cell r="P92">
            <v>0</v>
          </cell>
          <cell r="Q92">
            <v>0</v>
          </cell>
          <cell r="R92">
            <v>0.16</v>
          </cell>
        </row>
        <row r="93">
          <cell r="M93">
            <v>300</v>
          </cell>
          <cell r="N93">
            <v>0</v>
          </cell>
          <cell r="O93">
            <v>0</v>
          </cell>
          <cell r="P93">
            <v>0</v>
          </cell>
          <cell r="Q93">
            <v>0</v>
          </cell>
          <cell r="R93">
            <v>0.17</v>
          </cell>
        </row>
        <row r="94">
          <cell r="M94">
            <v>450</v>
          </cell>
          <cell r="N94">
            <v>0</v>
          </cell>
          <cell r="O94">
            <v>0</v>
          </cell>
          <cell r="P94">
            <v>0</v>
          </cell>
          <cell r="Q94">
            <v>0</v>
          </cell>
          <cell r="R94">
            <v>0.18</v>
          </cell>
        </row>
        <row r="95">
          <cell r="M95">
            <v>600</v>
          </cell>
          <cell r="N95">
            <v>0</v>
          </cell>
          <cell r="O95">
            <v>0</v>
          </cell>
          <cell r="P95">
            <v>0</v>
          </cell>
          <cell r="Q95">
            <v>0</v>
          </cell>
          <cell r="R95">
            <v>0.19</v>
          </cell>
        </row>
        <row r="96">
          <cell r="M96">
            <v>750</v>
          </cell>
          <cell r="N96">
            <v>0</v>
          </cell>
          <cell r="O96">
            <v>0</v>
          </cell>
          <cell r="P96">
            <v>0</v>
          </cell>
          <cell r="Q96">
            <v>0</v>
          </cell>
          <cell r="R96">
            <v>0.2</v>
          </cell>
        </row>
        <row r="97">
          <cell r="M97">
            <v>1000</v>
          </cell>
          <cell r="N97">
            <v>0</v>
          </cell>
          <cell r="O97">
            <v>0</v>
          </cell>
          <cell r="P97">
            <v>0</v>
          </cell>
          <cell r="Q97">
            <v>0</v>
          </cell>
          <cell r="R97">
            <v>0.21</v>
          </cell>
        </row>
        <row r="98">
          <cell r="C98">
            <v>0</v>
          </cell>
          <cell r="M98" t="str">
            <v>&gt;$1,000</v>
          </cell>
          <cell r="N98">
            <v>0</v>
          </cell>
          <cell r="O98">
            <v>0</v>
          </cell>
          <cell r="P98">
            <v>0</v>
          </cell>
          <cell r="Q98">
            <v>0</v>
          </cell>
          <cell r="R98">
            <v>0.22</v>
          </cell>
        </row>
        <row r="99">
          <cell r="C99">
            <v>0</v>
          </cell>
        </row>
        <row r="100">
          <cell r="C100">
            <v>0</v>
          </cell>
        </row>
        <row r="101">
          <cell r="C101">
            <v>0</v>
          </cell>
        </row>
      </sheetData>
      <sheetData sheetId="14"/>
      <sheetData sheetId="15">
        <row r="1">
          <cell r="P1">
            <v>0</v>
          </cell>
          <cell r="Q1">
            <v>0</v>
          </cell>
          <cell r="R1">
            <v>0</v>
          </cell>
          <cell r="S1" t="str">
            <v>Probability of Success</v>
          </cell>
          <cell r="T1">
            <v>0.2</v>
          </cell>
        </row>
        <row r="2">
          <cell r="P2">
            <v>0</v>
          </cell>
          <cell r="Q2">
            <v>0</v>
          </cell>
          <cell r="R2">
            <v>0</v>
          </cell>
          <cell r="S2">
            <v>0</v>
          </cell>
          <cell r="T2">
            <v>0</v>
          </cell>
        </row>
        <row r="3">
          <cell r="B3" t="str">
            <v>Crohn's Disease</v>
          </cell>
          <cell r="N3" t="str">
            <v>Approval</v>
          </cell>
        </row>
        <row r="4">
          <cell r="B4" t="str">
            <v>Crohn's Disease, United States</v>
          </cell>
          <cell r="C4">
            <v>2013</v>
          </cell>
          <cell r="D4">
            <v>2014</v>
          </cell>
          <cell r="E4">
            <v>2015</v>
          </cell>
          <cell r="F4" t="str">
            <v>2016E</v>
          </cell>
          <cell r="G4" t="str">
            <v>2017E</v>
          </cell>
          <cell r="H4" t="str">
            <v>2018E</v>
          </cell>
          <cell r="I4" t="str">
            <v>2019E</v>
          </cell>
          <cell r="J4" t="str">
            <v>2020E</v>
          </cell>
          <cell r="K4" t="str">
            <v>2021E</v>
          </cell>
          <cell r="L4" t="str">
            <v>2022E</v>
          </cell>
          <cell r="M4" t="str">
            <v>2023E</v>
          </cell>
          <cell r="N4" t="str">
            <v>2024E</v>
          </cell>
          <cell r="O4" t="str">
            <v>2025E</v>
          </cell>
          <cell r="P4" t="str">
            <v>2026E</v>
          </cell>
          <cell r="Q4" t="str">
            <v>2027E</v>
          </cell>
          <cell r="R4" t="str">
            <v>2028E</v>
          </cell>
          <cell r="S4" t="str">
            <v>2029E</v>
          </cell>
          <cell r="T4" t="str">
            <v>2030E</v>
          </cell>
          <cell r="U4" t="str">
            <v>2031E</v>
          </cell>
          <cell r="V4" t="str">
            <v>2032E</v>
          </cell>
          <cell r="W4" t="str">
            <v>2033E</v>
          </cell>
          <cell r="X4" t="str">
            <v>2034E</v>
          </cell>
        </row>
        <row r="5">
          <cell r="B5" t="str">
            <v>Overall Crohn's Patients, U.S. (000s)</v>
          </cell>
          <cell r="C5">
            <v>700</v>
          </cell>
          <cell r="D5">
            <v>705.25</v>
          </cell>
          <cell r="E5">
            <v>710.53937500000006</v>
          </cell>
          <cell r="F5">
            <v>715.86842031250012</v>
          </cell>
          <cell r="G5">
            <v>721.23743346484389</v>
          </cell>
          <cell r="H5">
            <v>726.64671421583023</v>
          </cell>
          <cell r="I5">
            <v>732.09656457244898</v>
          </cell>
          <cell r="J5">
            <v>737.58728880674244</v>
          </cell>
          <cell r="K5">
            <v>743.11919347279309</v>
          </cell>
          <cell r="L5">
            <v>748.69258742383909</v>
          </cell>
          <cell r="M5">
            <v>754.30778182951792</v>
          </cell>
          <cell r="N5">
            <v>759.96509019323935</v>
          </cell>
          <cell r="O5">
            <v>765.66482836968873</v>
          </cell>
          <cell r="P5">
            <v>771.40731458246148</v>
          </cell>
          <cell r="Q5">
            <v>777.19286944183</v>
          </cell>
          <cell r="R5">
            <v>783.02181596264381</v>
          </cell>
          <cell r="S5">
            <v>788.89447958236372</v>
          </cell>
          <cell r="T5">
            <v>794.81118817923152</v>
          </cell>
          <cell r="U5">
            <v>800.77227209057583</v>
          </cell>
          <cell r="V5">
            <v>806.77806413125518</v>
          </cell>
          <cell r="W5">
            <v>812.82889961223964</v>
          </cell>
          <cell r="X5">
            <v>818.92511635933147</v>
          </cell>
        </row>
        <row r="6">
          <cell r="B6" t="str">
            <v>% Growth y/y</v>
          </cell>
          <cell r="C6">
            <v>0</v>
          </cell>
          <cell r="D6">
            <v>7.4999999999999997E-3</v>
          </cell>
          <cell r="E6">
            <v>7.4999999999999997E-3</v>
          </cell>
          <cell r="F6">
            <v>7.4999999999999997E-3</v>
          </cell>
          <cell r="G6">
            <v>7.4999999999999997E-3</v>
          </cell>
          <cell r="H6">
            <v>7.4999999999999997E-3</v>
          </cell>
          <cell r="I6">
            <v>7.4999999999999997E-3</v>
          </cell>
          <cell r="J6">
            <v>7.4999999999999997E-3</v>
          </cell>
          <cell r="K6">
            <v>7.4999999999999997E-3</v>
          </cell>
          <cell r="L6">
            <v>7.4999999999999997E-3</v>
          </cell>
          <cell r="M6">
            <v>7.4999999999999997E-3</v>
          </cell>
          <cell r="N6">
            <v>7.4999999999999997E-3</v>
          </cell>
          <cell r="O6">
            <v>7.4999999999999997E-3</v>
          </cell>
          <cell r="P6">
            <v>7.4999999999999997E-3</v>
          </cell>
          <cell r="Q6">
            <v>7.4999999999999997E-3</v>
          </cell>
          <cell r="R6">
            <v>7.4999999999999997E-3</v>
          </cell>
          <cell r="S6">
            <v>7.4999999999999997E-3</v>
          </cell>
          <cell r="T6">
            <v>7.4999999999999997E-3</v>
          </cell>
          <cell r="U6">
            <v>7.4999999999999997E-3</v>
          </cell>
          <cell r="V6">
            <v>7.4999999999999997E-3</v>
          </cell>
          <cell r="W6">
            <v>7.4999999999999997E-3</v>
          </cell>
          <cell r="X6">
            <v>7.4999999999999997E-3</v>
          </cell>
        </row>
        <row r="8">
          <cell r="B8" t="str">
            <v>Mild Crohn's patients</v>
          </cell>
          <cell r="C8">
            <v>385.00000000000006</v>
          </cell>
          <cell r="D8">
            <v>387.88750000000005</v>
          </cell>
          <cell r="E8">
            <v>390.79665625000007</v>
          </cell>
          <cell r="F8">
            <v>393.72763117187509</v>
          </cell>
          <cell r="G8">
            <v>396.6805884056642</v>
          </cell>
          <cell r="H8">
            <v>399.65569281870665</v>
          </cell>
          <cell r="I8">
            <v>366.04828228622449</v>
          </cell>
          <cell r="J8">
            <v>368.79364440337122</v>
          </cell>
          <cell r="K8">
            <v>371.55959673639654</v>
          </cell>
          <cell r="L8">
            <v>374.34629371191954</v>
          </cell>
          <cell r="M8">
            <v>377.15389091475896</v>
          </cell>
          <cell r="N8">
            <v>379.98254509661967</v>
          </cell>
          <cell r="O8">
            <v>382.83241418484437</v>
          </cell>
          <cell r="P8">
            <v>385.70365729123074</v>
          </cell>
          <cell r="Q8">
            <v>388.596434720915</v>
          </cell>
          <cell r="R8">
            <v>391.51090798132191</v>
          </cell>
          <cell r="S8">
            <v>394.44723979118186</v>
          </cell>
          <cell r="T8">
            <v>397.40559408961576</v>
          </cell>
          <cell r="U8">
            <v>400.38613604528791</v>
          </cell>
          <cell r="V8">
            <v>403.38903206562759</v>
          </cell>
          <cell r="W8">
            <v>406.41444980611982</v>
          </cell>
          <cell r="X8">
            <v>409.46255817966573</v>
          </cell>
        </row>
        <row r="9">
          <cell r="B9" t="str">
            <v>% of Overall Crohn's Patients</v>
          </cell>
          <cell r="C9">
            <v>0.55000000000000004</v>
          </cell>
          <cell r="D9">
            <v>0.55000000000000004</v>
          </cell>
          <cell r="E9">
            <v>0.55000000000000004</v>
          </cell>
          <cell r="F9">
            <v>0.55000000000000004</v>
          </cell>
          <cell r="G9">
            <v>0.55000000000000004</v>
          </cell>
          <cell r="H9">
            <v>0.55000000000000004</v>
          </cell>
          <cell r="I9">
            <v>0.5</v>
          </cell>
          <cell r="J9">
            <v>0.5</v>
          </cell>
          <cell r="K9">
            <v>0.5</v>
          </cell>
          <cell r="L9">
            <v>0.5</v>
          </cell>
          <cell r="M9">
            <v>0.5</v>
          </cell>
          <cell r="N9">
            <v>0.5</v>
          </cell>
          <cell r="O9">
            <v>0.5</v>
          </cell>
          <cell r="P9">
            <v>0.5</v>
          </cell>
          <cell r="Q9">
            <v>0.5</v>
          </cell>
          <cell r="R9">
            <v>0.5</v>
          </cell>
          <cell r="S9">
            <v>0.5</v>
          </cell>
          <cell r="T9">
            <v>0.5</v>
          </cell>
          <cell r="U9">
            <v>0.5</v>
          </cell>
          <cell r="V9">
            <v>0.5</v>
          </cell>
          <cell r="W9">
            <v>0.5</v>
          </cell>
          <cell r="X9">
            <v>0.5</v>
          </cell>
        </row>
        <row r="11">
          <cell r="B11" t="str">
            <v>Mild patients on PTG-200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row>
        <row r="12">
          <cell r="B12" t="str">
            <v>% PTG-200</v>
          </cell>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row>
        <row r="13">
          <cell r="C13">
            <v>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row>
        <row r="14">
          <cell r="B14" t="str">
            <v>Moderate to Severe Crohn's patients</v>
          </cell>
          <cell r="C14">
            <v>314.99999999999994</v>
          </cell>
          <cell r="D14">
            <v>317.36249999999995</v>
          </cell>
          <cell r="E14">
            <v>319.74271874999999</v>
          </cell>
          <cell r="F14">
            <v>322.14078914062503</v>
          </cell>
          <cell r="G14">
            <v>324.55684505917969</v>
          </cell>
          <cell r="H14">
            <v>326.99102139712357</v>
          </cell>
          <cell r="I14">
            <v>366.04828228622449</v>
          </cell>
          <cell r="J14">
            <v>368.79364440337122</v>
          </cell>
          <cell r="K14">
            <v>371.55959673639654</v>
          </cell>
          <cell r="L14">
            <v>374.34629371191954</v>
          </cell>
          <cell r="M14">
            <v>377.15389091475896</v>
          </cell>
          <cell r="N14">
            <v>379.98254509661967</v>
          </cell>
          <cell r="O14">
            <v>382.83241418484437</v>
          </cell>
          <cell r="P14">
            <v>385.70365729123074</v>
          </cell>
          <cell r="Q14">
            <v>388.596434720915</v>
          </cell>
          <cell r="R14">
            <v>391.51090798132191</v>
          </cell>
          <cell r="S14">
            <v>394.44723979118186</v>
          </cell>
          <cell r="T14">
            <v>397.40559408961576</v>
          </cell>
          <cell r="U14">
            <v>400.38613604528791</v>
          </cell>
          <cell r="V14">
            <v>403.38903206562759</v>
          </cell>
          <cell r="W14">
            <v>406.41444980611982</v>
          </cell>
          <cell r="X14">
            <v>409.46255817966573</v>
          </cell>
        </row>
        <row r="15">
          <cell r="B15" t="str">
            <v>% of Overall Crohn's Patients</v>
          </cell>
          <cell r="C15">
            <v>0.44999999999999996</v>
          </cell>
          <cell r="D15">
            <v>0.44999999999999996</v>
          </cell>
          <cell r="E15">
            <v>0.44999999999999996</v>
          </cell>
          <cell r="F15">
            <v>0.44999999999999996</v>
          </cell>
          <cell r="G15">
            <v>0.44999999999999996</v>
          </cell>
          <cell r="H15">
            <v>0.44999999999999996</v>
          </cell>
          <cell r="I15">
            <v>0.5</v>
          </cell>
          <cell r="J15">
            <v>0.5</v>
          </cell>
          <cell r="K15">
            <v>0.5</v>
          </cell>
          <cell r="L15">
            <v>0.5</v>
          </cell>
          <cell r="M15">
            <v>0.5</v>
          </cell>
          <cell r="N15">
            <v>0.5</v>
          </cell>
          <cell r="O15">
            <v>0.5</v>
          </cell>
          <cell r="P15">
            <v>0.5</v>
          </cell>
          <cell r="Q15">
            <v>0.5</v>
          </cell>
          <cell r="R15">
            <v>0.5</v>
          </cell>
          <cell r="S15">
            <v>0.5</v>
          </cell>
          <cell r="T15">
            <v>0.5</v>
          </cell>
          <cell r="U15">
            <v>0.5</v>
          </cell>
          <cell r="V15">
            <v>0.5</v>
          </cell>
          <cell r="W15">
            <v>0.5</v>
          </cell>
          <cell r="X15">
            <v>0.5</v>
          </cell>
        </row>
        <row r="17">
          <cell r="B17" t="str">
            <v>Moderate to Severe on PTG-200</v>
          </cell>
          <cell r="C17">
            <v>0</v>
          </cell>
          <cell r="D17">
            <v>0</v>
          </cell>
          <cell r="E17">
            <v>0</v>
          </cell>
          <cell r="F17">
            <v>0</v>
          </cell>
          <cell r="G17">
            <v>0</v>
          </cell>
          <cell r="H17">
            <v>0</v>
          </cell>
          <cell r="I17">
            <v>0</v>
          </cell>
          <cell r="J17">
            <v>0</v>
          </cell>
          <cell r="K17">
            <v>0</v>
          </cell>
          <cell r="L17">
            <v>0</v>
          </cell>
          <cell r="M17">
            <v>0</v>
          </cell>
          <cell r="N17">
            <v>3.0398603607729573</v>
          </cell>
          <cell r="O17">
            <v>5.7424862127726657</v>
          </cell>
          <cell r="P17">
            <v>9.2568877749895382</v>
          </cell>
          <cell r="Q17">
            <v>12.046489476348365</v>
          </cell>
          <cell r="R17">
            <v>14.877414503290233</v>
          </cell>
          <cell r="S17">
            <v>17.355678550812002</v>
          </cell>
          <cell r="T17">
            <v>19.87027970448079</v>
          </cell>
          <cell r="U17">
            <v>21.82104441446819</v>
          </cell>
          <cell r="V17">
            <v>23.396563859806403</v>
          </cell>
          <cell r="W17">
            <v>24.38486698836719</v>
          </cell>
          <cell r="X17">
            <v>24.772484769869777</v>
          </cell>
          <cell r="Y17">
            <v>0</v>
          </cell>
        </row>
        <row r="18">
          <cell r="B18" t="str">
            <v>% PTG-200</v>
          </cell>
          <cell r="C18">
            <v>0</v>
          </cell>
          <cell r="D18">
            <v>0</v>
          </cell>
          <cell r="E18">
            <v>0</v>
          </cell>
          <cell r="F18">
            <v>0</v>
          </cell>
          <cell r="G18">
            <v>0</v>
          </cell>
          <cell r="H18">
            <v>0</v>
          </cell>
          <cell r="I18">
            <v>0</v>
          </cell>
          <cell r="J18">
            <v>0</v>
          </cell>
          <cell r="K18">
            <v>0</v>
          </cell>
          <cell r="L18">
            <v>0</v>
          </cell>
          <cell r="M18">
            <v>0</v>
          </cell>
          <cell r="N18">
            <v>8.0000000000000002E-3</v>
          </cell>
          <cell r="O18">
            <v>1.4999999999999999E-2</v>
          </cell>
          <cell r="P18">
            <v>2.4E-2</v>
          </cell>
          <cell r="Q18">
            <v>3.1E-2</v>
          </cell>
          <cell r="R18">
            <v>3.7999999999999999E-2</v>
          </cell>
          <cell r="S18">
            <v>4.3999999999999997E-2</v>
          </cell>
          <cell r="T18">
            <v>0.05</v>
          </cell>
          <cell r="U18">
            <v>5.45E-2</v>
          </cell>
          <cell r="V18">
            <v>5.8000000000000003E-2</v>
          </cell>
          <cell r="W18">
            <v>0.06</v>
          </cell>
          <cell r="X18">
            <v>6.0499999999999998E-2</v>
          </cell>
          <cell r="Y18">
            <v>0</v>
          </cell>
        </row>
        <row r="20">
          <cell r="B20" t="str">
            <v>Net Monthly Cost</v>
          </cell>
          <cell r="C20">
            <v>0</v>
          </cell>
          <cell r="D20">
            <v>0</v>
          </cell>
          <cell r="E20">
            <v>0</v>
          </cell>
          <cell r="F20">
            <v>0</v>
          </cell>
          <cell r="G20">
            <v>0</v>
          </cell>
          <cell r="H20">
            <v>0</v>
          </cell>
          <cell r="I20">
            <v>0</v>
          </cell>
          <cell r="J20">
            <v>3369.1926528000004</v>
          </cell>
          <cell r="K20">
            <v>3503.9603589120011</v>
          </cell>
          <cell r="L20">
            <v>3644.1187732684812</v>
          </cell>
          <cell r="M20">
            <v>3789.883524199221</v>
          </cell>
          <cell r="N20">
            <v>3941.4788651671902</v>
          </cell>
          <cell r="O20">
            <v>4099.1380197738781</v>
          </cell>
          <cell r="P20">
            <v>4263.1035405648327</v>
          </cell>
          <cell r="Q20">
            <v>4433.6276821874262</v>
          </cell>
          <cell r="R20">
            <v>4610.972789474924</v>
          </cell>
          <cell r="S20">
            <v>4795.4117010539212</v>
          </cell>
          <cell r="T20">
            <v>4987.2281690960781</v>
          </cell>
          <cell r="U20">
            <v>5186.7172958599222</v>
          </cell>
          <cell r="V20">
            <v>5394.185987694319</v>
          </cell>
          <cell r="W20">
            <v>5609.9534272020919</v>
          </cell>
          <cell r="X20">
            <v>5834.3515642901757</v>
          </cell>
        </row>
        <row r="21">
          <cell r="B21" t="str">
            <v>Duration of therapy, average (months)</v>
          </cell>
          <cell r="C21">
            <v>0</v>
          </cell>
          <cell r="D21">
            <v>0</v>
          </cell>
          <cell r="E21">
            <v>0</v>
          </cell>
          <cell r="F21">
            <v>0</v>
          </cell>
          <cell r="G21">
            <v>0</v>
          </cell>
          <cell r="H21">
            <v>0</v>
          </cell>
          <cell r="I21">
            <v>0</v>
          </cell>
          <cell r="J21">
            <v>0</v>
          </cell>
          <cell r="K21">
            <v>0</v>
          </cell>
          <cell r="L21">
            <v>0</v>
          </cell>
          <cell r="M21">
            <v>2.5</v>
          </cell>
          <cell r="N21">
            <v>6</v>
          </cell>
          <cell r="O21">
            <v>9</v>
          </cell>
          <cell r="P21">
            <v>10</v>
          </cell>
          <cell r="Q21">
            <v>10.5</v>
          </cell>
          <cell r="R21">
            <v>10.5</v>
          </cell>
          <cell r="S21">
            <v>10.5</v>
          </cell>
          <cell r="T21">
            <v>10.5</v>
          </cell>
          <cell r="U21">
            <v>10.5</v>
          </cell>
          <cell r="V21">
            <v>10.5</v>
          </cell>
          <cell r="W21">
            <v>10.5</v>
          </cell>
          <cell r="X21">
            <v>10.5</v>
          </cell>
          <cell r="Y21">
            <v>0</v>
          </cell>
        </row>
        <row r="22">
          <cell r="B22" t="str">
            <v>Compliance Rate</v>
          </cell>
          <cell r="C22">
            <v>0.85</v>
          </cell>
          <cell r="D22">
            <v>0.85</v>
          </cell>
          <cell r="E22">
            <v>0.85</v>
          </cell>
          <cell r="F22">
            <v>0.85</v>
          </cell>
          <cell r="G22">
            <v>0.85</v>
          </cell>
          <cell r="H22">
            <v>0.85</v>
          </cell>
          <cell r="I22">
            <v>0.85</v>
          </cell>
          <cell r="J22">
            <v>0.85</v>
          </cell>
          <cell r="K22">
            <v>0.85</v>
          </cell>
          <cell r="L22">
            <v>0.85</v>
          </cell>
          <cell r="M22">
            <v>0.85</v>
          </cell>
          <cell r="N22">
            <v>0.85</v>
          </cell>
          <cell r="O22">
            <v>0.85</v>
          </cell>
          <cell r="P22">
            <v>0.85</v>
          </cell>
          <cell r="Q22">
            <v>0.85</v>
          </cell>
          <cell r="R22">
            <v>0.85</v>
          </cell>
          <cell r="S22">
            <v>0.85</v>
          </cell>
          <cell r="T22">
            <v>0.85</v>
          </cell>
          <cell r="U22">
            <v>0.85</v>
          </cell>
          <cell r="V22">
            <v>0.85</v>
          </cell>
          <cell r="W22">
            <v>0.85</v>
          </cell>
          <cell r="X22">
            <v>0.85</v>
          </cell>
        </row>
        <row r="23">
          <cell r="B23" t="str">
            <v>Annual Cost Per Patient</v>
          </cell>
          <cell r="C23">
            <v>0</v>
          </cell>
          <cell r="D23">
            <v>0</v>
          </cell>
          <cell r="E23">
            <v>0</v>
          </cell>
          <cell r="F23">
            <v>0</v>
          </cell>
          <cell r="G23">
            <v>0</v>
          </cell>
          <cell r="H23">
            <v>0</v>
          </cell>
          <cell r="I23">
            <v>0</v>
          </cell>
          <cell r="J23">
            <v>0</v>
          </cell>
          <cell r="K23">
            <v>0</v>
          </cell>
          <cell r="L23">
            <v>0</v>
          </cell>
          <cell r="M23">
            <v>8053.5024889233437</v>
          </cell>
          <cell r="N23">
            <v>20101.54221235267</v>
          </cell>
          <cell r="O23">
            <v>31358.405851270167</v>
          </cell>
          <cell r="P23">
            <v>36236.380094801076</v>
          </cell>
          <cell r="Q23">
            <v>39570.127063522777</v>
          </cell>
          <cell r="R23">
            <v>41152.932146063693</v>
          </cell>
          <cell r="S23">
            <v>42799.049431906249</v>
          </cell>
          <cell r="T23">
            <v>44511.011409182494</v>
          </cell>
          <cell r="U23">
            <v>46291.451865549803</v>
          </cell>
          <cell r="V23">
            <v>48143.109940171795</v>
          </cell>
          <cell r="W23">
            <v>50068.834337778666</v>
          </cell>
          <cell r="X23">
            <v>52071.587711289816</v>
          </cell>
        </row>
        <row r="24">
          <cell r="B24" t="str">
            <v>Probability-adjusted US PTG-200 Sales ($mn)</v>
          </cell>
          <cell r="C24">
            <v>0</v>
          </cell>
          <cell r="D24">
            <v>0</v>
          </cell>
          <cell r="E24">
            <v>0</v>
          </cell>
          <cell r="F24">
            <v>0</v>
          </cell>
          <cell r="G24">
            <v>0</v>
          </cell>
          <cell r="H24">
            <v>0</v>
          </cell>
          <cell r="I24">
            <v>0</v>
          </cell>
          <cell r="J24">
            <v>0</v>
          </cell>
          <cell r="K24">
            <v>0</v>
          </cell>
          <cell r="L24">
            <v>0</v>
          </cell>
          <cell r="M24">
            <v>0</v>
          </cell>
          <cell r="N24">
            <v>12.221176272347044</v>
          </cell>
          <cell r="O24">
            <v>36.015042651089722</v>
          </cell>
          <cell r="P24">
            <v>67.087220781887666</v>
          </cell>
          <cell r="Q24">
            <v>95.336223849698953</v>
          </cell>
          <cell r="R24">
            <v>122.44984591255337</v>
          </cell>
          <cell r="S24">
            <v>148.56130884409558</v>
          </cell>
          <cell r="T24">
            <v>176.88924932595836</v>
          </cell>
          <cell r="U24">
            <v>202.02556543367575</v>
          </cell>
          <cell r="V24">
            <v>225.27666922498199</v>
          </cell>
          <cell r="W24">
            <v>244.18437311786494</v>
          </cell>
          <cell r="X24">
            <v>257.98852270417308</v>
          </cell>
        </row>
        <row r="25">
          <cell r="B25" t="str">
            <v>% Growth</v>
          </cell>
          <cell r="C25">
            <v>0</v>
          </cell>
          <cell r="D25">
            <v>0</v>
          </cell>
          <cell r="E25">
            <v>0</v>
          </cell>
          <cell r="F25">
            <v>0</v>
          </cell>
          <cell r="G25">
            <v>0</v>
          </cell>
          <cell r="H25">
            <v>0</v>
          </cell>
          <cell r="I25">
            <v>0</v>
          </cell>
          <cell r="J25">
            <v>0</v>
          </cell>
          <cell r="K25">
            <v>0</v>
          </cell>
          <cell r="L25">
            <v>0</v>
          </cell>
          <cell r="M25">
            <v>0</v>
          </cell>
          <cell r="N25">
            <v>0</v>
          </cell>
          <cell r="O25">
            <v>1.9469375000000002</v>
          </cell>
          <cell r="P25">
            <v>0.86275555555555572</v>
          </cell>
          <cell r="Q25">
            <v>0.42107875000000017</v>
          </cell>
          <cell r="R25">
            <v>0.28440000000000043</v>
          </cell>
          <cell r="S25">
            <v>0.21324210526315812</v>
          </cell>
          <cell r="T25">
            <v>0.19068181818181817</v>
          </cell>
          <cell r="U25">
            <v>0.14210200000000039</v>
          </cell>
          <cell r="V25">
            <v>0.11508990825688081</v>
          </cell>
          <cell r="W25">
            <v>8.3931034482758626E-2</v>
          </cell>
          <cell r="X25">
            <v>5.6531666666666869E-2</v>
          </cell>
        </row>
        <row r="26">
          <cell r="B26" t="str">
            <v>Crohn's Disease, Europe/LatAm/Japan</v>
          </cell>
          <cell r="C26">
            <v>2013</v>
          </cell>
          <cell r="D26">
            <v>2014</v>
          </cell>
          <cell r="E26">
            <v>2015</v>
          </cell>
          <cell r="F26" t="str">
            <v>2016E</v>
          </cell>
          <cell r="G26" t="str">
            <v>2017E</v>
          </cell>
          <cell r="H26" t="str">
            <v>2018E</v>
          </cell>
          <cell r="I26" t="str">
            <v>2019E</v>
          </cell>
          <cell r="J26" t="str">
            <v>2020E</v>
          </cell>
          <cell r="K26" t="str">
            <v>2021E</v>
          </cell>
          <cell r="L26" t="str">
            <v>2022E</v>
          </cell>
          <cell r="M26" t="str">
            <v>2023E</v>
          </cell>
          <cell r="N26" t="str">
            <v>2024E</v>
          </cell>
          <cell r="O26" t="str">
            <v>2025E</v>
          </cell>
          <cell r="P26" t="str">
            <v>2026E</v>
          </cell>
          <cell r="Q26" t="str">
            <v>2027E</v>
          </cell>
          <cell r="R26" t="str">
            <v>2028E</v>
          </cell>
          <cell r="S26" t="str">
            <v>2029E</v>
          </cell>
          <cell r="T26" t="str">
            <v>2030E</v>
          </cell>
          <cell r="U26" t="str">
            <v>2031E</v>
          </cell>
          <cell r="V26" t="str">
            <v>2032E</v>
          </cell>
          <cell r="W26" t="str">
            <v>2033E</v>
          </cell>
          <cell r="X26" t="str">
            <v>2034E</v>
          </cell>
        </row>
        <row r="27">
          <cell r="B27" t="str">
            <v>EU Population ('000s)</v>
          </cell>
          <cell r="C27">
            <v>502147.25563122256</v>
          </cell>
          <cell r="D27">
            <v>505160.1391650099</v>
          </cell>
          <cell r="E27">
            <v>508191.1</v>
          </cell>
          <cell r="F27">
            <v>511240.24659999995</v>
          </cell>
          <cell r="G27">
            <v>514307.68807959993</v>
          </cell>
          <cell r="H27">
            <v>517393.53420807753</v>
          </cell>
          <cell r="I27">
            <v>502147.25563122256</v>
          </cell>
          <cell r="J27">
            <v>523620.88278580597</v>
          </cell>
          <cell r="K27">
            <v>526762.60808252078</v>
          </cell>
          <cell r="L27">
            <v>529923.18373101589</v>
          </cell>
          <cell r="M27">
            <v>533102.72283340199</v>
          </cell>
          <cell r="N27">
            <v>536301.33917040238</v>
          </cell>
          <cell r="O27">
            <v>539519.14720542484</v>
          </cell>
          <cell r="P27">
            <v>542756.26208865736</v>
          </cell>
          <cell r="Q27">
            <v>546012.79966118932</v>
          </cell>
          <cell r="R27">
            <v>549288.87645915651</v>
          </cell>
          <cell r="S27">
            <v>552584.60971791146</v>
          </cell>
          <cell r="T27">
            <v>555900.1173762189</v>
          </cell>
          <cell r="U27">
            <v>559235.51808047621</v>
          </cell>
          <cell r="V27">
            <v>562590.93118895905</v>
          </cell>
          <cell r="W27">
            <v>565966.47677609278</v>
          </cell>
          <cell r="X27">
            <v>569362.27563674934</v>
          </cell>
        </row>
        <row r="28">
          <cell r="B28" t="str">
            <v>LatAm Population ('000s)</v>
          </cell>
          <cell r="C28">
            <v>613176.91349654307</v>
          </cell>
          <cell r="D28">
            <v>619921.85954500502</v>
          </cell>
          <cell r="E28">
            <v>626741</v>
          </cell>
          <cell r="F28">
            <v>633635.15099999995</v>
          </cell>
          <cell r="G28">
            <v>640605.1376609999</v>
          </cell>
          <cell r="H28">
            <v>647651.79417527083</v>
          </cell>
          <cell r="I28">
            <v>654775.96391119878</v>
          </cell>
          <cell r="J28">
            <v>661978.49951422191</v>
          </cell>
          <cell r="K28">
            <v>669260.26300887833</v>
          </cell>
          <cell r="L28">
            <v>676622.1259019759</v>
          </cell>
          <cell r="M28">
            <v>684064.96928689757</v>
          </cell>
          <cell r="N28">
            <v>691589.6839490534</v>
          </cell>
          <cell r="O28">
            <v>699197.17047249293</v>
          </cell>
          <cell r="P28">
            <v>706888.33934769023</v>
          </cell>
          <cell r="Q28">
            <v>714664.11108051473</v>
          </cell>
          <cell r="R28">
            <v>722525.41630240029</v>
          </cell>
          <cell r="S28">
            <v>730473.19588172657</v>
          </cell>
          <cell r="T28">
            <v>738508.40103642549</v>
          </cell>
          <cell r="U28">
            <v>746631.99344782613</v>
          </cell>
          <cell r="V28">
            <v>754844.94537575217</v>
          </cell>
          <cell r="W28">
            <v>763148.23977488535</v>
          </cell>
          <cell r="X28">
            <v>771542.87041240907</v>
          </cell>
        </row>
        <row r="29">
          <cell r="B29" t="str">
            <v>Japan Population ('000s)</v>
          </cell>
          <cell r="C29">
            <v>0</v>
          </cell>
          <cell r="D29">
            <v>0</v>
          </cell>
          <cell r="E29">
            <v>0</v>
          </cell>
          <cell r="F29">
            <v>0</v>
          </cell>
          <cell r="G29">
            <v>0</v>
          </cell>
          <cell r="H29">
            <v>0</v>
          </cell>
          <cell r="I29">
            <v>125780.01766252755</v>
          </cell>
          <cell r="J29">
            <v>125528.4576272025</v>
          </cell>
          <cell r="K29">
            <v>125277.4007119481</v>
          </cell>
          <cell r="L29">
            <v>125026.84591052419</v>
          </cell>
          <cell r="M29">
            <v>124776.79221870315</v>
          </cell>
          <cell r="N29">
            <v>124527.23863426574</v>
          </cell>
          <cell r="O29">
            <v>124278.1841569972</v>
          </cell>
          <cell r="P29">
            <v>124029.62778868321</v>
          </cell>
          <cell r="Q29">
            <v>123781.56853310585</v>
          </cell>
          <cell r="R29">
            <v>123534.00539603963</v>
          </cell>
          <cell r="S29">
            <v>123286.93738524755</v>
          </cell>
          <cell r="T29">
            <v>123040.36351047707</v>
          </cell>
          <cell r="U29">
            <v>122794.28278345612</v>
          </cell>
          <cell r="V29">
            <v>122548.69421788921</v>
          </cell>
          <cell r="W29">
            <v>122303.59682945343</v>
          </cell>
          <cell r="X29">
            <v>122058.98963579451</v>
          </cell>
        </row>
        <row r="30">
          <cell r="B30" t="str">
            <v>Overall Crohn's Patients, E.U. ('000s)</v>
          </cell>
          <cell r="C30">
            <v>1616.9141631325367</v>
          </cell>
          <cell r="D30">
            <v>1626.6156481113319</v>
          </cell>
          <cell r="E30">
            <v>1636.375342</v>
          </cell>
          <cell r="F30">
            <v>1646.193594052</v>
          </cell>
          <cell r="G30">
            <v>1656.0707556163118</v>
          </cell>
          <cell r="H30">
            <v>1666.0071801500098</v>
          </cell>
          <cell r="I30">
            <v>1616.9141631325367</v>
          </cell>
          <cell r="J30">
            <v>1686.0592425702953</v>
          </cell>
          <cell r="K30">
            <v>1696.1755980257169</v>
          </cell>
          <cell r="L30">
            <v>1706.3526516138713</v>
          </cell>
          <cell r="M30">
            <v>1716.5907675235544</v>
          </cell>
          <cell r="N30">
            <v>1726.8903121286958</v>
          </cell>
          <cell r="O30">
            <v>1737.2516540014681</v>
          </cell>
          <cell r="P30">
            <v>1747.6751639254769</v>
          </cell>
          <cell r="Q30">
            <v>1758.1612149090297</v>
          </cell>
          <cell r="R30">
            <v>1768.7101821984841</v>
          </cell>
          <cell r="S30">
            <v>1779.322443291675</v>
          </cell>
          <cell r="T30">
            <v>1789.998377951425</v>
          </cell>
          <cell r="U30">
            <v>1800.7383682191335</v>
          </cell>
          <cell r="V30">
            <v>1811.5427984284484</v>
          </cell>
          <cell r="W30">
            <v>1822.4120552190188</v>
          </cell>
          <cell r="X30">
            <v>1833.3465275503329</v>
          </cell>
        </row>
        <row r="31">
          <cell r="B31" t="str">
            <v>% prevalence</v>
          </cell>
          <cell r="C31">
            <v>3.2200000000000002E-3</v>
          </cell>
          <cell r="D31">
            <v>3.2200000000000002E-3</v>
          </cell>
          <cell r="E31">
            <v>3.2200000000000002E-3</v>
          </cell>
          <cell r="F31">
            <v>3.2200000000000002E-3</v>
          </cell>
          <cell r="G31">
            <v>3.2200000000000002E-3</v>
          </cell>
          <cell r="H31">
            <v>3.2200000000000002E-3</v>
          </cell>
          <cell r="I31">
            <v>3.2200000000000002E-3</v>
          </cell>
          <cell r="J31">
            <v>3.2200000000000002E-3</v>
          </cell>
          <cell r="K31">
            <v>3.2200000000000002E-3</v>
          </cell>
          <cell r="L31">
            <v>3.2200000000000002E-3</v>
          </cell>
          <cell r="M31">
            <v>3.2200000000000002E-3</v>
          </cell>
          <cell r="N31">
            <v>3.2200000000000002E-3</v>
          </cell>
          <cell r="O31">
            <v>3.2200000000000002E-3</v>
          </cell>
          <cell r="P31">
            <v>3.2200000000000002E-3</v>
          </cell>
          <cell r="Q31">
            <v>3.2200000000000002E-3</v>
          </cell>
          <cell r="R31">
            <v>3.2200000000000002E-3</v>
          </cell>
          <cell r="S31">
            <v>3.2200000000000002E-3</v>
          </cell>
          <cell r="T31">
            <v>3.2200000000000002E-3</v>
          </cell>
          <cell r="U31">
            <v>3.2200000000000002E-3</v>
          </cell>
          <cell r="V31">
            <v>3.2200000000000002E-3</v>
          </cell>
          <cell r="W31">
            <v>3.2200000000000002E-3</v>
          </cell>
          <cell r="X31">
            <v>3.2200000000000002E-3</v>
          </cell>
        </row>
        <row r="32">
          <cell r="B32" t="str">
            <v>Overall Crohn's Patients, LatAm ('000s)</v>
          </cell>
          <cell r="C32">
            <v>69.28899122510937</v>
          </cell>
          <cell r="D32">
            <v>70.051170128585568</v>
          </cell>
          <cell r="E32">
            <v>70.821733000000009</v>
          </cell>
          <cell r="F32">
            <v>71.600772062999994</v>
          </cell>
          <cell r="G32">
            <v>72.38838055569299</v>
          </cell>
          <cell r="H32">
            <v>73.184652741805607</v>
          </cell>
          <cell r="I32">
            <v>73.989683921965465</v>
          </cell>
          <cell r="J32">
            <v>74.803570445107084</v>
          </cell>
          <cell r="K32">
            <v>75.626409720003252</v>
          </cell>
          <cell r="L32">
            <v>76.458300226923285</v>
          </cell>
          <cell r="M32">
            <v>77.299341529419436</v>
          </cell>
          <cell r="N32">
            <v>78.149634286243042</v>
          </cell>
          <cell r="O32">
            <v>79.009280263391702</v>
          </cell>
          <cell r="P32">
            <v>79.878382346289001</v>
          </cell>
          <cell r="Q32">
            <v>80.757044552098165</v>
          </cell>
          <cell r="R32">
            <v>81.645372042171246</v>
          </cell>
          <cell r="S32">
            <v>82.543471134635112</v>
          </cell>
          <cell r="T32">
            <v>83.451449317116086</v>
          </cell>
          <cell r="U32">
            <v>84.369415259604352</v>
          </cell>
          <cell r="V32">
            <v>85.297478827459997</v>
          </cell>
          <cell r="W32">
            <v>86.235751094562048</v>
          </cell>
          <cell r="X32">
            <v>87.184344356602239</v>
          </cell>
        </row>
        <row r="33">
          <cell r="B33" t="str">
            <v>% prevalence</v>
          </cell>
          <cell r="C33">
            <v>1.1300000000000001E-4</v>
          </cell>
          <cell r="D33">
            <v>1.1300000000000001E-4</v>
          </cell>
          <cell r="E33">
            <v>1.1300000000000001E-4</v>
          </cell>
          <cell r="F33">
            <v>1.1300000000000001E-4</v>
          </cell>
          <cell r="G33">
            <v>1.1300000000000001E-4</v>
          </cell>
          <cell r="H33">
            <v>1.1300000000000001E-4</v>
          </cell>
          <cell r="I33">
            <v>1.1300000000000001E-4</v>
          </cell>
          <cell r="J33">
            <v>1.1300000000000001E-4</v>
          </cell>
          <cell r="K33">
            <v>1.1300000000000001E-4</v>
          </cell>
          <cell r="L33">
            <v>1.1300000000000001E-4</v>
          </cell>
          <cell r="M33">
            <v>1.1300000000000001E-4</v>
          </cell>
          <cell r="N33">
            <v>1.1300000000000001E-4</v>
          </cell>
          <cell r="O33">
            <v>1.1300000000000001E-4</v>
          </cell>
          <cell r="P33">
            <v>1.1300000000000001E-4</v>
          </cell>
          <cell r="Q33">
            <v>1.1300000000000001E-4</v>
          </cell>
          <cell r="R33">
            <v>1.1300000000000001E-4</v>
          </cell>
          <cell r="S33">
            <v>1.1300000000000001E-4</v>
          </cell>
          <cell r="T33">
            <v>1.1300000000000001E-4</v>
          </cell>
          <cell r="U33">
            <v>1.1300000000000001E-4</v>
          </cell>
          <cell r="V33">
            <v>1.1300000000000001E-4</v>
          </cell>
          <cell r="W33">
            <v>1.1300000000000001E-4</v>
          </cell>
          <cell r="X33">
            <v>1.1300000000000001E-4</v>
          </cell>
        </row>
        <row r="34">
          <cell r="B34" t="str">
            <v>Overall Crohn's Patients, Japan ('000s)</v>
          </cell>
          <cell r="C34">
            <v>0</v>
          </cell>
          <cell r="D34">
            <v>0</v>
          </cell>
          <cell r="E34">
            <v>0</v>
          </cell>
          <cell r="F34">
            <v>0</v>
          </cell>
          <cell r="G34">
            <v>0</v>
          </cell>
          <cell r="H34">
            <v>0</v>
          </cell>
          <cell r="I34">
            <v>26.665363744455842</v>
          </cell>
          <cell r="J34">
            <v>26.612033016966929</v>
          </cell>
          <cell r="K34">
            <v>26.558808950932995</v>
          </cell>
          <cell r="L34">
            <v>26.50569133303113</v>
          </cell>
          <cell r="M34">
            <v>26.45267995036507</v>
          </cell>
          <cell r="N34">
            <v>26.399774590464336</v>
          </cell>
          <cell r="O34">
            <v>26.346975041283407</v>
          </cell>
          <cell r="P34">
            <v>26.29428109120084</v>
          </cell>
          <cell r="Q34">
            <v>26.24169252901844</v>
          </cell>
          <cell r="R34">
            <v>26.189209143960401</v>
          </cell>
          <cell r="S34">
            <v>26.136830725672482</v>
          </cell>
          <cell r="T34">
            <v>26.084557064221137</v>
          </cell>
          <cell r="U34">
            <v>26.032387950092698</v>
          </cell>
          <cell r="V34">
            <v>25.980323174192513</v>
          </cell>
          <cell r="W34">
            <v>25.928362527844126</v>
          </cell>
          <cell r="X34">
            <v>25.876505802788436</v>
          </cell>
        </row>
        <row r="35">
          <cell r="B35" t="str">
            <v>% prevalence</v>
          </cell>
          <cell r="C35">
            <v>0</v>
          </cell>
          <cell r="D35">
            <v>0</v>
          </cell>
          <cell r="E35">
            <v>0</v>
          </cell>
          <cell r="F35">
            <v>0</v>
          </cell>
          <cell r="G35">
            <v>0</v>
          </cell>
          <cell r="H35">
            <v>0</v>
          </cell>
          <cell r="I35">
            <v>2.12E-4</v>
          </cell>
          <cell r="J35">
            <v>2.12E-4</v>
          </cell>
          <cell r="K35">
            <v>2.12E-4</v>
          </cell>
          <cell r="L35">
            <v>2.12E-4</v>
          </cell>
          <cell r="M35">
            <v>2.12E-4</v>
          </cell>
          <cell r="N35">
            <v>2.12E-4</v>
          </cell>
          <cell r="O35">
            <v>2.12E-4</v>
          </cell>
          <cell r="P35">
            <v>2.12E-4</v>
          </cell>
          <cell r="Q35">
            <v>2.12E-4</v>
          </cell>
          <cell r="R35">
            <v>2.12E-4</v>
          </cell>
          <cell r="S35">
            <v>2.12E-4</v>
          </cell>
          <cell r="T35">
            <v>2.12E-4</v>
          </cell>
          <cell r="U35">
            <v>2.12E-4</v>
          </cell>
          <cell r="V35">
            <v>2.12E-4</v>
          </cell>
          <cell r="W35">
            <v>2.12E-4</v>
          </cell>
          <cell r="X35">
            <v>2.12E-4</v>
          </cell>
        </row>
        <row r="36">
          <cell r="B36" t="str">
            <v>Total CD Patients, EU, LatAm, Japan ('000s)</v>
          </cell>
          <cell r="C36">
            <v>1686.2031543576461</v>
          </cell>
          <cell r="D36">
            <v>1696.6668182399176</v>
          </cell>
          <cell r="E36">
            <v>1707.197075</v>
          </cell>
          <cell r="F36">
            <v>1717.794366115</v>
          </cell>
          <cell r="G36">
            <v>1728.4591361720047</v>
          </cell>
          <cell r="H36">
            <v>1739.1918328918155</v>
          </cell>
          <cell r="I36">
            <v>1690.9038470545022</v>
          </cell>
          <cell r="J36">
            <v>1760.8628130154025</v>
          </cell>
          <cell r="K36">
            <v>1771.8020077457202</v>
          </cell>
          <cell r="L36">
            <v>1782.8109518407946</v>
          </cell>
          <cell r="M36">
            <v>1793.8901090529739</v>
          </cell>
          <cell r="N36">
            <v>1805.0399464149389</v>
          </cell>
          <cell r="O36">
            <v>1816.2609342648598</v>
          </cell>
          <cell r="P36">
            <v>1827.553546271766</v>
          </cell>
          <cell r="Q36">
            <v>1838.9182594611279</v>
          </cell>
          <cell r="R36">
            <v>1850.3555542406552</v>
          </cell>
          <cell r="S36">
            <v>1861.8659144263102</v>
          </cell>
          <cell r="T36">
            <v>1873.4498272685412</v>
          </cell>
          <cell r="U36">
            <v>1885.1077834787379</v>
          </cell>
          <cell r="V36">
            <v>1896.8402772559084</v>
          </cell>
          <cell r="W36">
            <v>1908.647806313581</v>
          </cell>
          <cell r="X36">
            <v>1920.5308719069351</v>
          </cell>
        </row>
        <row r="38">
          <cell r="B38" t="str">
            <v>Mild Crohn's patients</v>
          </cell>
          <cell r="C38">
            <v>927.41173489670541</v>
          </cell>
          <cell r="D38">
            <v>933.16675003195473</v>
          </cell>
          <cell r="E38">
            <v>938.95839125000009</v>
          </cell>
          <cell r="F38">
            <v>944.78690136325008</v>
          </cell>
          <cell r="G38">
            <v>950.65252489460272</v>
          </cell>
          <cell r="H38">
            <v>956.55550809049862</v>
          </cell>
          <cell r="I38">
            <v>845.4519235272511</v>
          </cell>
          <cell r="J38">
            <v>880.43140650770124</v>
          </cell>
          <cell r="K38">
            <v>885.90100387286009</v>
          </cell>
          <cell r="L38">
            <v>891.40547592039729</v>
          </cell>
          <cell r="M38">
            <v>896.94505452648696</v>
          </cell>
          <cell r="N38">
            <v>902.51997320746943</v>
          </cell>
          <cell r="O38">
            <v>908.13046713242989</v>
          </cell>
          <cell r="P38">
            <v>913.77677313588299</v>
          </cell>
          <cell r="Q38">
            <v>919.45912973056397</v>
          </cell>
          <cell r="R38">
            <v>925.17777712032762</v>
          </cell>
          <cell r="S38">
            <v>930.93295721315508</v>
          </cell>
          <cell r="T38">
            <v>936.72491363427059</v>
          </cell>
          <cell r="U38">
            <v>942.55389173936896</v>
          </cell>
          <cell r="V38">
            <v>948.4201386279542</v>
          </cell>
          <cell r="W38">
            <v>954.32390315679049</v>
          </cell>
          <cell r="X38">
            <v>960.26543595346755</v>
          </cell>
        </row>
        <row r="39">
          <cell r="B39" t="str">
            <v>% of Overall Crohn's Patients</v>
          </cell>
          <cell r="C39">
            <v>0.55000000000000004</v>
          </cell>
          <cell r="D39">
            <v>0.55000000000000004</v>
          </cell>
          <cell r="E39">
            <v>0.55000000000000004</v>
          </cell>
          <cell r="F39">
            <v>0.55000000000000004</v>
          </cell>
          <cell r="G39">
            <v>0.55000000000000004</v>
          </cell>
          <cell r="H39">
            <v>0.55000000000000004</v>
          </cell>
          <cell r="I39">
            <v>0.5</v>
          </cell>
          <cell r="J39">
            <v>0.5</v>
          </cell>
          <cell r="K39">
            <v>0.5</v>
          </cell>
          <cell r="L39">
            <v>0.5</v>
          </cell>
          <cell r="M39">
            <v>0.5</v>
          </cell>
          <cell r="N39">
            <v>0.5</v>
          </cell>
          <cell r="O39">
            <v>0.5</v>
          </cell>
          <cell r="P39">
            <v>0.5</v>
          </cell>
          <cell r="Q39">
            <v>0.5</v>
          </cell>
          <cell r="R39">
            <v>0.5</v>
          </cell>
          <cell r="S39">
            <v>0.5</v>
          </cell>
          <cell r="T39">
            <v>0.5</v>
          </cell>
          <cell r="U39">
            <v>0.5</v>
          </cell>
          <cell r="V39">
            <v>0.5</v>
          </cell>
          <cell r="W39">
            <v>0.5</v>
          </cell>
          <cell r="X39">
            <v>0.5</v>
          </cell>
        </row>
        <row r="40">
          <cell r="C40">
            <v>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row>
        <row r="41">
          <cell r="B41" t="str">
            <v>Mild Patients on PTG-200</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row>
        <row r="42">
          <cell r="B42" t="str">
            <v>% PTG-200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row>
        <row r="43">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row>
        <row r="44">
          <cell r="B44" t="str">
            <v>Moderate to Severe Crohn's patients</v>
          </cell>
          <cell r="C44">
            <v>758.79141946094069</v>
          </cell>
          <cell r="D44">
            <v>763.50006820796284</v>
          </cell>
          <cell r="E44">
            <v>768.23868374999995</v>
          </cell>
          <cell r="F44">
            <v>773.00746475174992</v>
          </cell>
          <cell r="G44">
            <v>777.806611277402</v>
          </cell>
          <cell r="H44">
            <v>782.63632480131685</v>
          </cell>
          <cell r="I44">
            <v>845.4519235272511</v>
          </cell>
          <cell r="J44">
            <v>880.43140650770124</v>
          </cell>
          <cell r="K44">
            <v>885.90100387286009</v>
          </cell>
          <cell r="L44">
            <v>891.40547592039729</v>
          </cell>
          <cell r="M44">
            <v>896.94505452648696</v>
          </cell>
          <cell r="N44">
            <v>902.51997320746943</v>
          </cell>
          <cell r="O44">
            <v>908.13046713242989</v>
          </cell>
          <cell r="P44">
            <v>913.77677313588299</v>
          </cell>
          <cell r="Q44">
            <v>919.45912973056397</v>
          </cell>
          <cell r="R44">
            <v>925.17777712032762</v>
          </cell>
          <cell r="S44">
            <v>930.93295721315508</v>
          </cell>
          <cell r="T44">
            <v>936.72491363427059</v>
          </cell>
          <cell r="U44">
            <v>942.55389173936896</v>
          </cell>
          <cell r="V44">
            <v>948.4201386279542</v>
          </cell>
          <cell r="W44">
            <v>954.32390315679049</v>
          </cell>
          <cell r="X44">
            <v>960.26543595346755</v>
          </cell>
        </row>
        <row r="45">
          <cell r="B45" t="str">
            <v>% of Overall Crohn's Patients</v>
          </cell>
          <cell r="C45">
            <v>0.44999999999999996</v>
          </cell>
          <cell r="D45">
            <v>0.44999999999999996</v>
          </cell>
          <cell r="E45">
            <v>0.44999999999999996</v>
          </cell>
          <cell r="F45">
            <v>0.44999999999999996</v>
          </cell>
          <cell r="G45">
            <v>0.44999999999999996</v>
          </cell>
          <cell r="H45">
            <v>0.44999999999999996</v>
          </cell>
          <cell r="I45">
            <v>0.5</v>
          </cell>
          <cell r="J45">
            <v>0.5</v>
          </cell>
          <cell r="K45">
            <v>0.5</v>
          </cell>
          <cell r="L45">
            <v>0.5</v>
          </cell>
          <cell r="M45">
            <v>0.5</v>
          </cell>
          <cell r="N45">
            <v>0.5</v>
          </cell>
          <cell r="O45">
            <v>0.5</v>
          </cell>
          <cell r="P45">
            <v>0.5</v>
          </cell>
          <cell r="Q45">
            <v>0.5</v>
          </cell>
          <cell r="R45">
            <v>0.5</v>
          </cell>
          <cell r="S45">
            <v>0.5</v>
          </cell>
          <cell r="T45">
            <v>0.5</v>
          </cell>
          <cell r="U45">
            <v>0.5</v>
          </cell>
          <cell r="V45">
            <v>0.5</v>
          </cell>
          <cell r="W45">
            <v>0.5</v>
          </cell>
          <cell r="X45">
            <v>0.5</v>
          </cell>
        </row>
        <row r="47">
          <cell r="B47" t="str">
            <v>Moderate to Severe on PTG-200</v>
          </cell>
          <cell r="C47">
            <v>0</v>
          </cell>
          <cell r="D47">
            <v>0</v>
          </cell>
          <cell r="E47">
            <v>0</v>
          </cell>
          <cell r="F47">
            <v>0</v>
          </cell>
          <cell r="G47">
            <v>5.8335495845805152</v>
          </cell>
          <cell r="H47">
            <v>0</v>
          </cell>
          <cell r="I47">
            <v>0</v>
          </cell>
          <cell r="J47">
            <v>0</v>
          </cell>
          <cell r="K47">
            <v>0</v>
          </cell>
          <cell r="L47">
            <v>0</v>
          </cell>
          <cell r="M47">
            <v>0</v>
          </cell>
          <cell r="N47">
            <v>4.5125998660373474</v>
          </cell>
          <cell r="O47">
            <v>9.0813046713242986</v>
          </cell>
          <cell r="P47">
            <v>14.620428370174128</v>
          </cell>
          <cell r="Q47">
            <v>21.147559983802971</v>
          </cell>
          <cell r="R47">
            <v>25.904977759369174</v>
          </cell>
          <cell r="S47">
            <v>30.720787588034121</v>
          </cell>
          <cell r="T47">
            <v>34.658821804468012</v>
          </cell>
          <cell r="U47">
            <v>38.64470956131413</v>
          </cell>
          <cell r="V47">
            <v>41.730486099629985</v>
          </cell>
          <cell r="W47">
            <v>43.898899545212359</v>
          </cell>
          <cell r="X47">
            <v>46.092740925766442</v>
          </cell>
          <cell r="Y47">
            <v>0</v>
          </cell>
        </row>
        <row r="48">
          <cell r="B48" t="str">
            <v>% PTG-200</v>
          </cell>
          <cell r="C48">
            <v>0</v>
          </cell>
          <cell r="D48">
            <v>0</v>
          </cell>
          <cell r="E48">
            <v>0</v>
          </cell>
          <cell r="F48">
            <v>0</v>
          </cell>
          <cell r="G48">
            <v>7.4999999999999997E-3</v>
          </cell>
          <cell r="H48">
            <v>0</v>
          </cell>
          <cell r="I48">
            <v>0</v>
          </cell>
          <cell r="J48">
            <v>0</v>
          </cell>
          <cell r="K48">
            <v>0</v>
          </cell>
          <cell r="L48">
            <v>0</v>
          </cell>
          <cell r="M48">
            <v>0</v>
          </cell>
          <cell r="N48">
            <v>5.0000000000000001E-3</v>
          </cell>
          <cell r="O48">
            <v>0.01</v>
          </cell>
          <cell r="P48">
            <v>1.6E-2</v>
          </cell>
          <cell r="Q48">
            <v>2.3E-2</v>
          </cell>
          <cell r="R48">
            <v>2.8000000000000001E-2</v>
          </cell>
          <cell r="S48">
            <v>3.3000000000000002E-2</v>
          </cell>
          <cell r="T48">
            <v>3.6999999999999998E-2</v>
          </cell>
          <cell r="U48">
            <v>4.1000000000000002E-2</v>
          </cell>
          <cell r="V48">
            <v>4.3999999999999997E-2</v>
          </cell>
          <cell r="W48">
            <v>4.5999999999999999E-2</v>
          </cell>
          <cell r="X48">
            <v>4.8000000000000001E-2</v>
          </cell>
          <cell r="Y48">
            <v>0</v>
          </cell>
        </row>
        <row r="50">
          <cell r="B50" t="str">
            <v>Net Monthly Cost</v>
          </cell>
          <cell r="C50">
            <v>0</v>
          </cell>
          <cell r="D50">
            <v>0</v>
          </cell>
          <cell r="E50">
            <v>0</v>
          </cell>
          <cell r="F50">
            <v>0</v>
          </cell>
          <cell r="G50">
            <v>0</v>
          </cell>
          <cell r="H50">
            <v>0</v>
          </cell>
          <cell r="I50">
            <v>0</v>
          </cell>
          <cell r="J50">
            <v>0</v>
          </cell>
          <cell r="K50">
            <v>0</v>
          </cell>
          <cell r="L50">
            <v>2500</v>
          </cell>
          <cell r="M50">
            <v>2475</v>
          </cell>
          <cell r="N50">
            <v>2450.25</v>
          </cell>
          <cell r="O50">
            <v>2425.7474999999999</v>
          </cell>
          <cell r="P50">
            <v>2401.4900250000001</v>
          </cell>
          <cell r="Q50">
            <v>2377.4751247499998</v>
          </cell>
          <cell r="R50">
            <v>2353.7003735025</v>
          </cell>
          <cell r="S50">
            <v>2330.1633697674752</v>
          </cell>
          <cell r="T50">
            <v>2306.8617360698004</v>
          </cell>
          <cell r="U50">
            <v>2283.7931187091021</v>
          </cell>
          <cell r="V50">
            <v>2260.9551875220113</v>
          </cell>
          <cell r="W50">
            <v>2238.3456356467914</v>
          </cell>
          <cell r="X50">
            <v>2215.9621792903235</v>
          </cell>
        </row>
        <row r="51">
          <cell r="B51" t="str">
            <v>Duration of therapy, average (months)</v>
          </cell>
          <cell r="C51">
            <v>0</v>
          </cell>
          <cell r="D51">
            <v>0</v>
          </cell>
          <cell r="E51">
            <v>0</v>
          </cell>
          <cell r="F51">
            <v>0</v>
          </cell>
          <cell r="G51">
            <v>0</v>
          </cell>
          <cell r="H51">
            <v>0</v>
          </cell>
          <cell r="I51">
            <v>0</v>
          </cell>
          <cell r="J51">
            <v>0</v>
          </cell>
          <cell r="K51">
            <v>0</v>
          </cell>
          <cell r="L51">
            <v>0</v>
          </cell>
          <cell r="M51">
            <v>1.5</v>
          </cell>
          <cell r="N51">
            <v>4.5</v>
          </cell>
          <cell r="O51">
            <v>7</v>
          </cell>
          <cell r="P51">
            <v>8.5</v>
          </cell>
          <cell r="Q51">
            <v>9.5</v>
          </cell>
          <cell r="R51">
            <v>10</v>
          </cell>
          <cell r="S51">
            <v>10</v>
          </cell>
          <cell r="T51">
            <v>10</v>
          </cell>
          <cell r="U51">
            <v>10</v>
          </cell>
          <cell r="V51">
            <v>10</v>
          </cell>
          <cell r="W51">
            <v>10</v>
          </cell>
          <cell r="X51">
            <v>10</v>
          </cell>
          <cell r="Y51">
            <v>0</v>
          </cell>
          <cell r="Z51">
            <v>0</v>
          </cell>
        </row>
        <row r="52">
          <cell r="B52" t="str">
            <v>Compliance Rate</v>
          </cell>
          <cell r="C52">
            <v>0.85</v>
          </cell>
          <cell r="D52">
            <v>0.85</v>
          </cell>
          <cell r="E52">
            <v>0.85</v>
          </cell>
          <cell r="F52">
            <v>0.85</v>
          </cell>
          <cell r="G52">
            <v>0.85</v>
          </cell>
          <cell r="H52">
            <v>0.85</v>
          </cell>
          <cell r="I52">
            <v>0.85</v>
          </cell>
          <cell r="J52">
            <v>0.85</v>
          </cell>
          <cell r="K52">
            <v>0.85</v>
          </cell>
          <cell r="L52">
            <v>0.85</v>
          </cell>
          <cell r="M52">
            <v>0.85</v>
          </cell>
          <cell r="N52">
            <v>0.85</v>
          </cell>
          <cell r="O52">
            <v>0.85</v>
          </cell>
          <cell r="P52">
            <v>0.85</v>
          </cell>
          <cell r="Q52">
            <v>0.85</v>
          </cell>
          <cell r="R52">
            <v>0.85</v>
          </cell>
          <cell r="S52">
            <v>0.85</v>
          </cell>
          <cell r="T52">
            <v>0.85</v>
          </cell>
          <cell r="U52">
            <v>0.85</v>
          </cell>
          <cell r="V52">
            <v>0.85</v>
          </cell>
          <cell r="W52">
            <v>0.85</v>
          </cell>
          <cell r="X52">
            <v>0.85</v>
          </cell>
        </row>
        <row r="53">
          <cell r="B53" t="str">
            <v>Annual Cost Per Patient</v>
          </cell>
          <cell r="C53">
            <v>0</v>
          </cell>
          <cell r="D53">
            <v>0</v>
          </cell>
          <cell r="E53">
            <v>0</v>
          </cell>
          <cell r="F53">
            <v>0</v>
          </cell>
          <cell r="G53">
            <v>0</v>
          </cell>
          <cell r="H53">
            <v>0</v>
          </cell>
          <cell r="I53">
            <v>0</v>
          </cell>
          <cell r="J53">
            <v>0</v>
          </cell>
          <cell r="K53">
            <v>0</v>
          </cell>
          <cell r="L53">
            <v>0</v>
          </cell>
          <cell r="M53">
            <v>3155.625</v>
          </cell>
          <cell r="N53">
            <v>9372.2062499999993</v>
          </cell>
          <cell r="O53">
            <v>14433.197624999999</v>
          </cell>
          <cell r="P53">
            <v>17350.765430625001</v>
          </cell>
          <cell r="Q53">
            <v>19198.111632356249</v>
          </cell>
          <cell r="R53">
            <v>20006.45317477125</v>
          </cell>
          <cell r="S53">
            <v>19806.38864302354</v>
          </cell>
          <cell r="T53">
            <v>19608.324756593305</v>
          </cell>
          <cell r="U53">
            <v>19412.241509027368</v>
          </cell>
          <cell r="V53">
            <v>19218.119093937097</v>
          </cell>
          <cell r="W53">
            <v>19025.937902997724</v>
          </cell>
          <cell r="X53">
            <v>18835.678523967748</v>
          </cell>
        </row>
        <row r="54">
          <cell r="B54" t="str">
            <v>Probability-adjusted EU/LatAm PTG-200 Sales ($mn)</v>
          </cell>
          <cell r="C54">
            <v>0</v>
          </cell>
          <cell r="D54">
            <v>0</v>
          </cell>
          <cell r="E54">
            <v>0</v>
          </cell>
          <cell r="F54">
            <v>0</v>
          </cell>
          <cell r="G54">
            <v>0</v>
          </cell>
          <cell r="H54">
            <v>0</v>
          </cell>
          <cell r="I54">
            <v>0</v>
          </cell>
          <cell r="J54">
            <v>0</v>
          </cell>
          <cell r="K54">
            <v>0</v>
          </cell>
          <cell r="L54">
            <v>0</v>
          </cell>
          <cell r="M54">
            <v>0</v>
          </cell>
          <cell r="N54">
            <v>8.4586033336448789</v>
          </cell>
          <cell r="O54">
            <v>26.214453002811855</v>
          </cell>
          <cell r="P54">
            <v>50.735124629229261</v>
          </cell>
          <cell r="Q54">
            <v>81.198643464199876</v>
          </cell>
          <cell r="R54">
            <v>103.65334490726202</v>
          </cell>
          <cell r="S54">
            <v>121.69357167767554</v>
          </cell>
          <cell r="T54">
            <v>135.92028672458122</v>
          </cell>
          <cell r="U54">
            <v>150.0360870100898</v>
          </cell>
          <cell r="V54">
            <v>160.39629034211512</v>
          </cell>
          <cell r="W54">
            <v>167.04354735142908</v>
          </cell>
          <cell r="X54">
            <v>173.63761007325365</v>
          </cell>
        </row>
        <row r="55">
          <cell r="B55">
            <v>0</v>
          </cell>
          <cell r="C55">
            <v>0</v>
          </cell>
          <cell r="D55">
            <v>0</v>
          </cell>
          <cell r="E55">
            <v>0</v>
          </cell>
          <cell r="F55">
            <v>0</v>
          </cell>
          <cell r="G55">
            <v>0</v>
          </cell>
          <cell r="H55">
            <v>0</v>
          </cell>
          <cell r="I55">
            <v>0</v>
          </cell>
          <cell r="J55">
            <v>0</v>
          </cell>
          <cell r="K55">
            <v>0</v>
          </cell>
          <cell r="L55">
            <v>0</v>
          </cell>
          <cell r="M55">
            <v>0</v>
          </cell>
          <cell r="N55">
            <v>0</v>
          </cell>
          <cell r="O55">
            <v>2.0991467466669631</v>
          </cell>
          <cell r="P55">
            <v>0.93538749878882599</v>
          </cell>
          <cell r="Q55">
            <v>0.60044237710259063</v>
          </cell>
          <cell r="R55">
            <v>0.27654035196982485</v>
          </cell>
          <cell r="S55">
            <v>0.17404384572976372</v>
          </cell>
          <cell r="T55">
            <v>0.11690605223246608</v>
          </cell>
          <cell r="U55">
            <v>0.10385352051317986</v>
          </cell>
          <cell r="V55">
            <v>6.9051409820682697E-2</v>
          </cell>
          <cell r="W55">
            <v>4.1442710396454752E-2</v>
          </cell>
          <cell r="X55">
            <v>3.9475111887751435E-2</v>
          </cell>
        </row>
        <row r="56">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Z56" t="str">
            <v>Peak unadjusted sales</v>
          </cell>
        </row>
        <row r="57">
          <cell r="B57" t="str">
            <v>Total Probability-adjusted PTG-200 Crohn's Sales ($mn)</v>
          </cell>
          <cell r="C57">
            <v>0</v>
          </cell>
          <cell r="D57">
            <v>0</v>
          </cell>
          <cell r="E57">
            <v>0</v>
          </cell>
          <cell r="F57">
            <v>0</v>
          </cell>
          <cell r="G57">
            <v>0</v>
          </cell>
          <cell r="H57">
            <v>0</v>
          </cell>
          <cell r="I57">
            <v>0</v>
          </cell>
          <cell r="J57">
            <v>0</v>
          </cell>
          <cell r="K57">
            <v>0</v>
          </cell>
          <cell r="L57">
            <v>0</v>
          </cell>
          <cell r="M57">
            <v>0</v>
          </cell>
          <cell r="N57">
            <v>20.679779605991925</v>
          </cell>
          <cell r="O57">
            <v>62.22949565390158</v>
          </cell>
          <cell r="P57">
            <v>117.82234541111693</v>
          </cell>
          <cell r="Q57">
            <v>176.53486731389881</v>
          </cell>
          <cell r="R57">
            <v>226.10319081981538</v>
          </cell>
          <cell r="S57">
            <v>270.2548805217711</v>
          </cell>
          <cell r="T57">
            <v>312.80953605053958</v>
          </cell>
          <cell r="U57">
            <v>352.06165244376552</v>
          </cell>
          <cell r="V57">
            <v>385.67295956709711</v>
          </cell>
          <cell r="W57">
            <v>411.22792046929402</v>
          </cell>
          <cell r="X57">
            <v>431.62613277742673</v>
          </cell>
          <cell r="Y57">
            <v>0</v>
          </cell>
          <cell r="Z57" t="str">
            <v>$2.2bn</v>
          </cell>
          <cell r="AA57">
            <v>0</v>
          </cell>
          <cell r="AB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cell r="JB57">
            <v>0</v>
          </cell>
          <cell r="JC57">
            <v>0</v>
          </cell>
          <cell r="JD57">
            <v>0</v>
          </cell>
          <cell r="JE57">
            <v>0</v>
          </cell>
          <cell r="JF57">
            <v>0</v>
          </cell>
          <cell r="JG57">
            <v>0</v>
          </cell>
          <cell r="JH57">
            <v>0</v>
          </cell>
          <cell r="JI57">
            <v>0</v>
          </cell>
          <cell r="JJ57">
            <v>0</v>
          </cell>
          <cell r="JK57">
            <v>0</v>
          </cell>
          <cell r="JL57">
            <v>0</v>
          </cell>
          <cell r="JM57">
            <v>0</v>
          </cell>
          <cell r="JN57">
            <v>0</v>
          </cell>
          <cell r="JO57">
            <v>0</v>
          </cell>
          <cell r="JP57">
            <v>0</v>
          </cell>
          <cell r="JQ57">
            <v>0</v>
          </cell>
          <cell r="JR57">
            <v>0</v>
          </cell>
          <cell r="JS57">
            <v>0</v>
          </cell>
          <cell r="JT57">
            <v>0</v>
          </cell>
          <cell r="JU57">
            <v>0</v>
          </cell>
          <cell r="JV57">
            <v>0</v>
          </cell>
          <cell r="JW57">
            <v>0</v>
          </cell>
          <cell r="JX57">
            <v>0</v>
          </cell>
          <cell r="JY57">
            <v>0</v>
          </cell>
          <cell r="JZ57">
            <v>0</v>
          </cell>
          <cell r="KA57">
            <v>0</v>
          </cell>
          <cell r="KB57">
            <v>0</v>
          </cell>
          <cell r="KC57">
            <v>0</v>
          </cell>
          <cell r="KD57">
            <v>0</v>
          </cell>
          <cell r="KE57">
            <v>0</v>
          </cell>
          <cell r="KF57">
            <v>0</v>
          </cell>
          <cell r="KG57">
            <v>0</v>
          </cell>
          <cell r="KH57">
            <v>0</v>
          </cell>
          <cell r="KI57">
            <v>0</v>
          </cell>
          <cell r="KJ57">
            <v>0</v>
          </cell>
          <cell r="KK57">
            <v>0</v>
          </cell>
          <cell r="KL57">
            <v>0</v>
          </cell>
          <cell r="KM57">
            <v>0</v>
          </cell>
          <cell r="KN57">
            <v>0</v>
          </cell>
          <cell r="KO57">
            <v>0</v>
          </cell>
          <cell r="KP57">
            <v>0</v>
          </cell>
          <cell r="KQ57">
            <v>0</v>
          </cell>
          <cell r="KR57">
            <v>0</v>
          </cell>
          <cell r="KS57">
            <v>0</v>
          </cell>
          <cell r="KT57">
            <v>0</v>
          </cell>
          <cell r="KU57">
            <v>0</v>
          </cell>
          <cell r="KV57">
            <v>0</v>
          </cell>
          <cell r="KW57">
            <v>0</v>
          </cell>
          <cell r="KX57">
            <v>0</v>
          </cell>
          <cell r="KY57">
            <v>0</v>
          </cell>
          <cell r="KZ57">
            <v>0</v>
          </cell>
          <cell r="LA57">
            <v>0</v>
          </cell>
          <cell r="LB57">
            <v>0</v>
          </cell>
          <cell r="LC57">
            <v>0</v>
          </cell>
          <cell r="LD57">
            <v>0</v>
          </cell>
          <cell r="LE57">
            <v>0</v>
          </cell>
          <cell r="LF57">
            <v>0</v>
          </cell>
          <cell r="LG57">
            <v>0</v>
          </cell>
          <cell r="LH57">
            <v>0</v>
          </cell>
          <cell r="LI57">
            <v>0</v>
          </cell>
          <cell r="LJ57">
            <v>0</v>
          </cell>
          <cell r="LK57">
            <v>0</v>
          </cell>
          <cell r="LL57">
            <v>0</v>
          </cell>
          <cell r="LM57">
            <v>0</v>
          </cell>
          <cell r="LN57">
            <v>0</v>
          </cell>
          <cell r="LO57">
            <v>0</v>
          </cell>
          <cell r="LP57">
            <v>0</v>
          </cell>
          <cell r="LQ57">
            <v>0</v>
          </cell>
          <cell r="LR57">
            <v>0</v>
          </cell>
          <cell r="LS57">
            <v>0</v>
          </cell>
          <cell r="LT57">
            <v>0</v>
          </cell>
          <cell r="LU57">
            <v>0</v>
          </cell>
          <cell r="LV57">
            <v>0</v>
          </cell>
          <cell r="LW57">
            <v>0</v>
          </cell>
          <cell r="LX57">
            <v>0</v>
          </cell>
          <cell r="LY57">
            <v>0</v>
          </cell>
          <cell r="LZ57">
            <v>0</v>
          </cell>
          <cell r="MA57">
            <v>0</v>
          </cell>
          <cell r="MB57">
            <v>0</v>
          </cell>
          <cell r="MC57">
            <v>0</v>
          </cell>
          <cell r="MD57">
            <v>0</v>
          </cell>
          <cell r="ME57">
            <v>0</v>
          </cell>
          <cell r="MF57">
            <v>0</v>
          </cell>
          <cell r="MG57">
            <v>0</v>
          </cell>
          <cell r="MH57">
            <v>0</v>
          </cell>
          <cell r="MI57">
            <v>0</v>
          </cell>
          <cell r="MJ57">
            <v>0</v>
          </cell>
          <cell r="MK57">
            <v>0</v>
          </cell>
          <cell r="ML57">
            <v>0</v>
          </cell>
          <cell r="MM57">
            <v>0</v>
          </cell>
          <cell r="MN57">
            <v>0</v>
          </cell>
          <cell r="MO57">
            <v>0</v>
          </cell>
          <cell r="MP57">
            <v>0</v>
          </cell>
          <cell r="MQ57">
            <v>0</v>
          </cell>
          <cell r="MR57">
            <v>0</v>
          </cell>
          <cell r="MS57">
            <v>0</v>
          </cell>
          <cell r="MT57">
            <v>0</v>
          </cell>
          <cell r="MU57">
            <v>0</v>
          </cell>
          <cell r="MV57">
            <v>0</v>
          </cell>
          <cell r="MW57">
            <v>0</v>
          </cell>
          <cell r="MX57">
            <v>0</v>
          </cell>
          <cell r="MY57">
            <v>0</v>
          </cell>
          <cell r="MZ57">
            <v>0</v>
          </cell>
          <cell r="NA57">
            <v>0</v>
          </cell>
          <cell r="NB57">
            <v>0</v>
          </cell>
          <cell r="NC57">
            <v>0</v>
          </cell>
          <cell r="ND57">
            <v>0</v>
          </cell>
          <cell r="NE57">
            <v>0</v>
          </cell>
          <cell r="NF57">
            <v>0</v>
          </cell>
          <cell r="NG57">
            <v>0</v>
          </cell>
          <cell r="NH57">
            <v>0</v>
          </cell>
          <cell r="NI57">
            <v>0</v>
          </cell>
          <cell r="NJ57">
            <v>0</v>
          </cell>
          <cell r="NK57">
            <v>0</v>
          </cell>
          <cell r="NL57">
            <v>0</v>
          </cell>
          <cell r="NM57">
            <v>0</v>
          </cell>
          <cell r="NN57">
            <v>0</v>
          </cell>
          <cell r="NO57">
            <v>0</v>
          </cell>
          <cell r="NP57">
            <v>0</v>
          </cell>
          <cell r="NQ57">
            <v>0</v>
          </cell>
          <cell r="NR57">
            <v>0</v>
          </cell>
          <cell r="NS57">
            <v>0</v>
          </cell>
          <cell r="NT57">
            <v>0</v>
          </cell>
          <cell r="NU57">
            <v>0</v>
          </cell>
          <cell r="NV57">
            <v>0</v>
          </cell>
          <cell r="NW57">
            <v>0</v>
          </cell>
          <cell r="NX57">
            <v>0</v>
          </cell>
          <cell r="NY57">
            <v>0</v>
          </cell>
          <cell r="NZ57">
            <v>0</v>
          </cell>
          <cell r="OA57">
            <v>0</v>
          </cell>
          <cell r="OB57">
            <v>0</v>
          </cell>
          <cell r="OC57">
            <v>0</v>
          </cell>
          <cell r="OD57">
            <v>0</v>
          </cell>
          <cell r="OE57">
            <v>0</v>
          </cell>
          <cell r="OF57">
            <v>0</v>
          </cell>
          <cell r="OG57">
            <v>0</v>
          </cell>
          <cell r="OH57">
            <v>0</v>
          </cell>
          <cell r="OI57">
            <v>0</v>
          </cell>
          <cell r="OJ57">
            <v>0</v>
          </cell>
          <cell r="OK57">
            <v>0</v>
          </cell>
          <cell r="OL57">
            <v>0</v>
          </cell>
          <cell r="OM57">
            <v>0</v>
          </cell>
          <cell r="ON57">
            <v>0</v>
          </cell>
          <cell r="OO57">
            <v>0</v>
          </cell>
          <cell r="OP57">
            <v>0</v>
          </cell>
          <cell r="OQ57">
            <v>0</v>
          </cell>
          <cell r="OR57">
            <v>0</v>
          </cell>
          <cell r="OS57">
            <v>0</v>
          </cell>
          <cell r="OT57">
            <v>0</v>
          </cell>
          <cell r="OU57">
            <v>0</v>
          </cell>
          <cell r="OV57">
            <v>0</v>
          </cell>
          <cell r="OW57">
            <v>0</v>
          </cell>
          <cell r="OX57">
            <v>0</v>
          </cell>
          <cell r="OY57">
            <v>0</v>
          </cell>
          <cell r="OZ57">
            <v>0</v>
          </cell>
          <cell r="PA57">
            <v>0</v>
          </cell>
          <cell r="PB57">
            <v>0</v>
          </cell>
          <cell r="PC57">
            <v>0</v>
          </cell>
          <cell r="PD57">
            <v>0</v>
          </cell>
          <cell r="PE57">
            <v>0</v>
          </cell>
          <cell r="PF57">
            <v>0</v>
          </cell>
          <cell r="PG57">
            <v>0</v>
          </cell>
          <cell r="PH57">
            <v>0</v>
          </cell>
          <cell r="PI57">
            <v>0</v>
          </cell>
          <cell r="PJ57">
            <v>0</v>
          </cell>
          <cell r="PK57">
            <v>0</v>
          </cell>
          <cell r="PL57">
            <v>0</v>
          </cell>
          <cell r="PM57">
            <v>0</v>
          </cell>
          <cell r="PN57">
            <v>0</v>
          </cell>
          <cell r="PO57">
            <v>0</v>
          </cell>
          <cell r="PP57">
            <v>0</v>
          </cell>
          <cell r="PQ57">
            <v>0</v>
          </cell>
          <cell r="PR57">
            <v>0</v>
          </cell>
          <cell r="PS57">
            <v>0</v>
          </cell>
          <cell r="PT57">
            <v>0</v>
          </cell>
          <cell r="PU57">
            <v>0</v>
          </cell>
          <cell r="PV57">
            <v>0</v>
          </cell>
          <cell r="PW57">
            <v>0</v>
          </cell>
          <cell r="PX57">
            <v>0</v>
          </cell>
          <cell r="PY57">
            <v>0</v>
          </cell>
          <cell r="PZ57">
            <v>0</v>
          </cell>
          <cell r="QA57">
            <v>0</v>
          </cell>
          <cell r="QB57">
            <v>0</v>
          </cell>
          <cell r="QC57">
            <v>0</v>
          </cell>
          <cell r="QD57">
            <v>0</v>
          </cell>
          <cell r="QE57">
            <v>0</v>
          </cell>
          <cell r="QF57">
            <v>0</v>
          </cell>
          <cell r="QG57">
            <v>0</v>
          </cell>
          <cell r="QH57">
            <v>0</v>
          </cell>
          <cell r="QI57">
            <v>0</v>
          </cell>
          <cell r="QJ57">
            <v>0</v>
          </cell>
          <cell r="QK57">
            <v>0</v>
          </cell>
          <cell r="QL57">
            <v>0</v>
          </cell>
          <cell r="QM57">
            <v>0</v>
          </cell>
          <cell r="QN57">
            <v>0</v>
          </cell>
          <cell r="QO57">
            <v>0</v>
          </cell>
          <cell r="QP57">
            <v>0</v>
          </cell>
          <cell r="QQ57">
            <v>0</v>
          </cell>
          <cell r="QR57">
            <v>0</v>
          </cell>
          <cell r="QS57">
            <v>0</v>
          </cell>
          <cell r="QT57">
            <v>0</v>
          </cell>
          <cell r="QU57">
            <v>0</v>
          </cell>
          <cell r="QV57">
            <v>0</v>
          </cell>
          <cell r="QW57">
            <v>0</v>
          </cell>
          <cell r="QX57">
            <v>0</v>
          </cell>
          <cell r="QY57">
            <v>0</v>
          </cell>
          <cell r="QZ57">
            <v>0</v>
          </cell>
          <cell r="RA57">
            <v>0</v>
          </cell>
          <cell r="RB57">
            <v>0</v>
          </cell>
          <cell r="RC57">
            <v>0</v>
          </cell>
          <cell r="RD57">
            <v>0</v>
          </cell>
          <cell r="RE57">
            <v>0</v>
          </cell>
          <cell r="RF57">
            <v>0</v>
          </cell>
          <cell r="RG57">
            <v>0</v>
          </cell>
          <cell r="RH57">
            <v>0</v>
          </cell>
          <cell r="RI57">
            <v>0</v>
          </cell>
          <cell r="RJ57">
            <v>0</v>
          </cell>
          <cell r="RK57">
            <v>0</v>
          </cell>
          <cell r="RL57">
            <v>0</v>
          </cell>
          <cell r="RM57">
            <v>0</v>
          </cell>
          <cell r="RN57">
            <v>0</v>
          </cell>
          <cell r="RO57">
            <v>0</v>
          </cell>
          <cell r="RP57">
            <v>0</v>
          </cell>
          <cell r="RQ57">
            <v>0</v>
          </cell>
          <cell r="RR57">
            <v>0</v>
          </cell>
          <cell r="RS57">
            <v>0</v>
          </cell>
          <cell r="RT57">
            <v>0</v>
          </cell>
          <cell r="RU57">
            <v>0</v>
          </cell>
          <cell r="RV57">
            <v>0</v>
          </cell>
          <cell r="RW57">
            <v>0</v>
          </cell>
          <cell r="RX57">
            <v>0</v>
          </cell>
          <cell r="RY57">
            <v>0</v>
          </cell>
          <cell r="RZ57">
            <v>0</v>
          </cell>
          <cell r="SA57">
            <v>0</v>
          </cell>
          <cell r="SB57">
            <v>0</v>
          </cell>
          <cell r="SC57">
            <v>0</v>
          </cell>
          <cell r="SD57">
            <v>0</v>
          </cell>
          <cell r="SE57">
            <v>0</v>
          </cell>
          <cell r="SF57">
            <v>0</v>
          </cell>
          <cell r="SG57">
            <v>0</v>
          </cell>
          <cell r="SH57">
            <v>0</v>
          </cell>
          <cell r="SI57">
            <v>0</v>
          </cell>
          <cell r="SJ57">
            <v>0</v>
          </cell>
          <cell r="SK57">
            <v>0</v>
          </cell>
          <cell r="SL57">
            <v>0</v>
          </cell>
          <cell r="SM57">
            <v>0</v>
          </cell>
          <cell r="SN57">
            <v>0</v>
          </cell>
          <cell r="SO57">
            <v>0</v>
          </cell>
          <cell r="SP57">
            <v>0</v>
          </cell>
          <cell r="SQ57">
            <v>0</v>
          </cell>
          <cell r="SR57">
            <v>0</v>
          </cell>
          <cell r="SS57">
            <v>0</v>
          </cell>
          <cell r="ST57">
            <v>0</v>
          </cell>
          <cell r="SU57">
            <v>0</v>
          </cell>
          <cell r="SV57">
            <v>0</v>
          </cell>
          <cell r="SW57">
            <v>0</v>
          </cell>
          <cell r="SX57">
            <v>0</v>
          </cell>
          <cell r="SY57">
            <v>0</v>
          </cell>
          <cell r="SZ57">
            <v>0</v>
          </cell>
          <cell r="TA57">
            <v>0</v>
          </cell>
          <cell r="TB57">
            <v>0</v>
          </cell>
          <cell r="TC57">
            <v>0</v>
          </cell>
          <cell r="TD57">
            <v>0</v>
          </cell>
          <cell r="TE57">
            <v>0</v>
          </cell>
          <cell r="TF57">
            <v>0</v>
          </cell>
          <cell r="TG57">
            <v>0</v>
          </cell>
          <cell r="TH57">
            <v>0</v>
          </cell>
          <cell r="TI57">
            <v>0</v>
          </cell>
          <cell r="TJ57">
            <v>0</v>
          </cell>
          <cell r="TK57">
            <v>0</v>
          </cell>
          <cell r="TL57">
            <v>0</v>
          </cell>
          <cell r="TM57">
            <v>0</v>
          </cell>
          <cell r="TN57">
            <v>0</v>
          </cell>
          <cell r="TO57">
            <v>0</v>
          </cell>
          <cell r="TP57">
            <v>0</v>
          </cell>
          <cell r="TQ57">
            <v>0</v>
          </cell>
          <cell r="TR57">
            <v>0</v>
          </cell>
          <cell r="TS57">
            <v>0</v>
          </cell>
          <cell r="TT57">
            <v>0</v>
          </cell>
          <cell r="TU57">
            <v>0</v>
          </cell>
          <cell r="TV57">
            <v>0</v>
          </cell>
          <cell r="TW57">
            <v>0</v>
          </cell>
          <cell r="TX57">
            <v>0</v>
          </cell>
          <cell r="TY57">
            <v>0</v>
          </cell>
          <cell r="TZ57">
            <v>0</v>
          </cell>
          <cell r="UA57">
            <v>0</v>
          </cell>
          <cell r="UB57">
            <v>0</v>
          </cell>
          <cell r="UC57">
            <v>0</v>
          </cell>
          <cell r="UD57">
            <v>0</v>
          </cell>
          <cell r="UE57">
            <v>0</v>
          </cell>
          <cell r="UF57">
            <v>0</v>
          </cell>
          <cell r="UG57">
            <v>0</v>
          </cell>
          <cell r="UH57">
            <v>0</v>
          </cell>
          <cell r="UI57">
            <v>0</v>
          </cell>
          <cell r="UJ57">
            <v>0</v>
          </cell>
          <cell r="UK57">
            <v>0</v>
          </cell>
          <cell r="UL57">
            <v>0</v>
          </cell>
          <cell r="UM57">
            <v>0</v>
          </cell>
          <cell r="UN57">
            <v>0</v>
          </cell>
          <cell r="UO57">
            <v>0</v>
          </cell>
          <cell r="UP57">
            <v>0</v>
          </cell>
          <cell r="UQ57">
            <v>0</v>
          </cell>
          <cell r="UR57">
            <v>0</v>
          </cell>
          <cell r="US57">
            <v>0</v>
          </cell>
          <cell r="UT57">
            <v>0</v>
          </cell>
          <cell r="UU57">
            <v>0</v>
          </cell>
          <cell r="UV57">
            <v>0</v>
          </cell>
          <cell r="UW57">
            <v>0</v>
          </cell>
          <cell r="UX57">
            <v>0</v>
          </cell>
          <cell r="UY57">
            <v>0</v>
          </cell>
          <cell r="UZ57">
            <v>0</v>
          </cell>
          <cell r="VA57">
            <v>0</v>
          </cell>
          <cell r="VB57">
            <v>0</v>
          </cell>
          <cell r="VC57">
            <v>0</v>
          </cell>
          <cell r="VD57">
            <v>0</v>
          </cell>
          <cell r="VE57">
            <v>0</v>
          </cell>
          <cell r="VF57">
            <v>0</v>
          </cell>
          <cell r="VG57">
            <v>0</v>
          </cell>
          <cell r="VH57">
            <v>0</v>
          </cell>
          <cell r="VI57">
            <v>0</v>
          </cell>
          <cell r="VJ57">
            <v>0</v>
          </cell>
          <cell r="VK57">
            <v>0</v>
          </cell>
          <cell r="VL57">
            <v>0</v>
          </cell>
          <cell r="VM57">
            <v>0</v>
          </cell>
          <cell r="VN57">
            <v>0</v>
          </cell>
          <cell r="VO57">
            <v>0</v>
          </cell>
          <cell r="VP57">
            <v>0</v>
          </cell>
          <cell r="VQ57">
            <v>0</v>
          </cell>
          <cell r="VR57">
            <v>0</v>
          </cell>
          <cell r="VS57">
            <v>0</v>
          </cell>
          <cell r="VT57">
            <v>0</v>
          </cell>
          <cell r="VU57">
            <v>0</v>
          </cell>
          <cell r="VV57">
            <v>0</v>
          </cell>
          <cell r="VW57">
            <v>0</v>
          </cell>
          <cell r="VX57">
            <v>0</v>
          </cell>
          <cell r="VY57">
            <v>0</v>
          </cell>
          <cell r="VZ57">
            <v>0</v>
          </cell>
          <cell r="WA57">
            <v>0</v>
          </cell>
          <cell r="WB57">
            <v>0</v>
          </cell>
          <cell r="WC57">
            <v>0</v>
          </cell>
          <cell r="WD57">
            <v>0</v>
          </cell>
          <cell r="WE57">
            <v>0</v>
          </cell>
          <cell r="WF57">
            <v>0</v>
          </cell>
          <cell r="WG57">
            <v>0</v>
          </cell>
          <cell r="WH57">
            <v>0</v>
          </cell>
          <cell r="WI57">
            <v>0</v>
          </cell>
          <cell r="WJ57">
            <v>0</v>
          </cell>
          <cell r="WK57">
            <v>0</v>
          </cell>
          <cell r="WL57">
            <v>0</v>
          </cell>
          <cell r="WM57">
            <v>0</v>
          </cell>
          <cell r="WN57">
            <v>0</v>
          </cell>
          <cell r="WO57">
            <v>0</v>
          </cell>
          <cell r="WP57">
            <v>0</v>
          </cell>
          <cell r="WQ57">
            <v>0</v>
          </cell>
          <cell r="WR57">
            <v>0</v>
          </cell>
          <cell r="WS57">
            <v>0</v>
          </cell>
          <cell r="WT57">
            <v>0</v>
          </cell>
          <cell r="WU57">
            <v>0</v>
          </cell>
          <cell r="WV57">
            <v>0</v>
          </cell>
          <cell r="WW57">
            <v>0</v>
          </cell>
          <cell r="WX57">
            <v>0</v>
          </cell>
          <cell r="WY57">
            <v>0</v>
          </cell>
          <cell r="WZ57">
            <v>0</v>
          </cell>
          <cell r="XA57">
            <v>0</v>
          </cell>
          <cell r="XB57">
            <v>0</v>
          </cell>
          <cell r="XC57">
            <v>0</v>
          </cell>
          <cell r="XD57">
            <v>0</v>
          </cell>
          <cell r="XE57">
            <v>0</v>
          </cell>
          <cell r="XF57">
            <v>0</v>
          </cell>
          <cell r="XG57">
            <v>0</v>
          </cell>
          <cell r="XH57">
            <v>0</v>
          </cell>
          <cell r="XI57">
            <v>0</v>
          </cell>
          <cell r="XJ57">
            <v>0</v>
          </cell>
          <cell r="XK57">
            <v>0</v>
          </cell>
          <cell r="XL57">
            <v>0</v>
          </cell>
          <cell r="XM57">
            <v>0</v>
          </cell>
          <cell r="XN57">
            <v>0</v>
          </cell>
          <cell r="XO57">
            <v>0</v>
          </cell>
          <cell r="XP57">
            <v>0</v>
          </cell>
          <cell r="XQ57">
            <v>0</v>
          </cell>
          <cell r="XR57">
            <v>0</v>
          </cell>
          <cell r="XS57">
            <v>0</v>
          </cell>
          <cell r="XT57">
            <v>0</v>
          </cell>
          <cell r="XU57">
            <v>0</v>
          </cell>
          <cell r="XV57">
            <v>0</v>
          </cell>
          <cell r="XW57">
            <v>0</v>
          </cell>
          <cell r="XX57">
            <v>0</v>
          </cell>
          <cell r="XY57">
            <v>0</v>
          </cell>
          <cell r="XZ57">
            <v>0</v>
          </cell>
          <cell r="YA57">
            <v>0</v>
          </cell>
          <cell r="YB57">
            <v>0</v>
          </cell>
          <cell r="YC57">
            <v>0</v>
          </cell>
          <cell r="YD57">
            <v>0</v>
          </cell>
          <cell r="YE57">
            <v>0</v>
          </cell>
          <cell r="YF57">
            <v>0</v>
          </cell>
          <cell r="YG57">
            <v>0</v>
          </cell>
          <cell r="YH57">
            <v>0</v>
          </cell>
          <cell r="YI57">
            <v>0</v>
          </cell>
          <cell r="YJ57">
            <v>0</v>
          </cell>
          <cell r="YK57">
            <v>0</v>
          </cell>
          <cell r="YL57">
            <v>0</v>
          </cell>
          <cell r="YM57">
            <v>0</v>
          </cell>
          <cell r="YN57">
            <v>0</v>
          </cell>
          <cell r="YO57">
            <v>0</v>
          </cell>
          <cell r="YP57">
            <v>0</v>
          </cell>
          <cell r="YQ57">
            <v>0</v>
          </cell>
          <cell r="YR57">
            <v>0</v>
          </cell>
          <cell r="YS57">
            <v>0</v>
          </cell>
          <cell r="YT57">
            <v>0</v>
          </cell>
          <cell r="YU57">
            <v>0</v>
          </cell>
          <cell r="YV57">
            <v>0</v>
          </cell>
          <cell r="YW57">
            <v>0</v>
          </cell>
          <cell r="YX57">
            <v>0</v>
          </cell>
          <cell r="YY57">
            <v>0</v>
          </cell>
          <cell r="YZ57">
            <v>0</v>
          </cell>
          <cell r="ZA57">
            <v>0</v>
          </cell>
          <cell r="ZB57">
            <v>0</v>
          </cell>
          <cell r="ZC57">
            <v>0</v>
          </cell>
          <cell r="ZD57">
            <v>0</v>
          </cell>
          <cell r="ZE57">
            <v>0</v>
          </cell>
          <cell r="ZF57">
            <v>0</v>
          </cell>
          <cell r="ZG57">
            <v>0</v>
          </cell>
          <cell r="ZH57">
            <v>0</v>
          </cell>
          <cell r="ZI57">
            <v>0</v>
          </cell>
          <cell r="ZJ57">
            <v>0</v>
          </cell>
          <cell r="ZK57">
            <v>0</v>
          </cell>
          <cell r="ZL57">
            <v>0</v>
          </cell>
          <cell r="ZM57">
            <v>0</v>
          </cell>
          <cell r="ZN57">
            <v>0</v>
          </cell>
          <cell r="ZO57">
            <v>0</v>
          </cell>
          <cell r="ZP57">
            <v>0</v>
          </cell>
          <cell r="ZQ57">
            <v>0</v>
          </cell>
          <cell r="ZR57">
            <v>0</v>
          </cell>
          <cell r="ZS57">
            <v>0</v>
          </cell>
          <cell r="ZT57">
            <v>0</v>
          </cell>
          <cell r="ZU57">
            <v>0</v>
          </cell>
          <cell r="ZV57">
            <v>0</v>
          </cell>
          <cell r="ZW57">
            <v>0</v>
          </cell>
          <cell r="ZX57">
            <v>0</v>
          </cell>
          <cell r="ZY57">
            <v>0</v>
          </cell>
          <cell r="ZZ57">
            <v>0</v>
          </cell>
          <cell r="AAA57">
            <v>0</v>
          </cell>
          <cell r="AAB57">
            <v>0</v>
          </cell>
          <cell r="AAC57">
            <v>0</v>
          </cell>
          <cell r="AAD57">
            <v>0</v>
          </cell>
          <cell r="AAE57">
            <v>0</v>
          </cell>
          <cell r="AAF57">
            <v>0</v>
          </cell>
          <cell r="AAG57">
            <v>0</v>
          </cell>
          <cell r="AAH57">
            <v>0</v>
          </cell>
          <cell r="AAI57">
            <v>0</v>
          </cell>
          <cell r="AAJ57">
            <v>0</v>
          </cell>
          <cell r="AAK57">
            <v>0</v>
          </cell>
          <cell r="AAL57">
            <v>0</v>
          </cell>
          <cell r="AAM57">
            <v>0</v>
          </cell>
          <cell r="AAN57">
            <v>0</v>
          </cell>
          <cell r="AAO57">
            <v>0</v>
          </cell>
          <cell r="AAP57">
            <v>0</v>
          </cell>
          <cell r="AAQ57">
            <v>0</v>
          </cell>
          <cell r="AAR57">
            <v>0</v>
          </cell>
          <cell r="AAS57">
            <v>0</v>
          </cell>
          <cell r="AAT57">
            <v>0</v>
          </cell>
          <cell r="AAU57">
            <v>0</v>
          </cell>
          <cell r="AAV57">
            <v>0</v>
          </cell>
          <cell r="AAW57">
            <v>0</v>
          </cell>
          <cell r="AAX57">
            <v>0</v>
          </cell>
          <cell r="AAY57">
            <v>0</v>
          </cell>
          <cell r="AAZ57">
            <v>0</v>
          </cell>
          <cell r="ABA57">
            <v>0</v>
          </cell>
          <cell r="ABB57">
            <v>0</v>
          </cell>
          <cell r="ABC57">
            <v>0</v>
          </cell>
          <cell r="ABD57">
            <v>0</v>
          </cell>
          <cell r="ABE57">
            <v>0</v>
          </cell>
          <cell r="ABF57">
            <v>0</v>
          </cell>
          <cell r="ABG57">
            <v>0</v>
          </cell>
          <cell r="ABH57">
            <v>0</v>
          </cell>
          <cell r="ABI57">
            <v>0</v>
          </cell>
          <cell r="ABJ57">
            <v>0</v>
          </cell>
          <cell r="ABK57">
            <v>0</v>
          </cell>
          <cell r="ABL57">
            <v>0</v>
          </cell>
          <cell r="ABM57">
            <v>0</v>
          </cell>
          <cell r="ABN57">
            <v>0</v>
          </cell>
          <cell r="ABO57">
            <v>0</v>
          </cell>
          <cell r="ABP57">
            <v>0</v>
          </cell>
          <cell r="ABQ57">
            <v>0</v>
          </cell>
          <cell r="ABR57">
            <v>0</v>
          </cell>
          <cell r="ABS57">
            <v>0</v>
          </cell>
          <cell r="ABT57">
            <v>0</v>
          </cell>
          <cell r="ABU57">
            <v>0</v>
          </cell>
          <cell r="ABV57">
            <v>0</v>
          </cell>
          <cell r="ABW57">
            <v>0</v>
          </cell>
          <cell r="ABX57">
            <v>0</v>
          </cell>
          <cell r="ABY57">
            <v>0</v>
          </cell>
          <cell r="ABZ57">
            <v>0</v>
          </cell>
          <cell r="ACA57">
            <v>0</v>
          </cell>
          <cell r="ACB57">
            <v>0</v>
          </cell>
          <cell r="ACC57">
            <v>0</v>
          </cell>
          <cell r="ACD57">
            <v>0</v>
          </cell>
          <cell r="ACE57">
            <v>0</v>
          </cell>
          <cell r="ACF57">
            <v>0</v>
          </cell>
          <cell r="ACG57">
            <v>0</v>
          </cell>
          <cell r="ACH57">
            <v>0</v>
          </cell>
          <cell r="ACI57">
            <v>0</v>
          </cell>
          <cell r="ACJ57">
            <v>0</v>
          </cell>
          <cell r="ACK57">
            <v>0</v>
          </cell>
          <cell r="ACL57">
            <v>0</v>
          </cell>
          <cell r="ACM57">
            <v>0</v>
          </cell>
          <cell r="ACN57">
            <v>0</v>
          </cell>
          <cell r="ACO57">
            <v>0</v>
          </cell>
          <cell r="ACP57">
            <v>0</v>
          </cell>
          <cell r="ACQ57">
            <v>0</v>
          </cell>
          <cell r="ACR57">
            <v>0</v>
          </cell>
          <cell r="ACS57">
            <v>0</v>
          </cell>
          <cell r="ACT57">
            <v>0</v>
          </cell>
          <cell r="ACU57">
            <v>0</v>
          </cell>
          <cell r="ACV57">
            <v>0</v>
          </cell>
          <cell r="ACW57">
            <v>0</v>
          </cell>
          <cell r="ACX57">
            <v>0</v>
          </cell>
          <cell r="ACY57">
            <v>0</v>
          </cell>
          <cell r="ACZ57">
            <v>0</v>
          </cell>
          <cell r="ADA57">
            <v>0</v>
          </cell>
          <cell r="ADB57">
            <v>0</v>
          </cell>
          <cell r="ADC57">
            <v>0</v>
          </cell>
          <cell r="ADD57">
            <v>0</v>
          </cell>
          <cell r="ADE57">
            <v>0</v>
          </cell>
          <cell r="ADF57">
            <v>0</v>
          </cell>
          <cell r="ADG57">
            <v>0</v>
          </cell>
          <cell r="ADH57">
            <v>0</v>
          </cell>
          <cell r="ADI57">
            <v>0</v>
          </cell>
          <cell r="ADJ57">
            <v>0</v>
          </cell>
          <cell r="ADK57">
            <v>0</v>
          </cell>
          <cell r="ADL57">
            <v>0</v>
          </cell>
          <cell r="ADM57">
            <v>0</v>
          </cell>
          <cell r="ADN57">
            <v>0</v>
          </cell>
          <cell r="ADO57">
            <v>0</v>
          </cell>
          <cell r="ADP57">
            <v>0</v>
          </cell>
          <cell r="ADQ57">
            <v>0</v>
          </cell>
          <cell r="ADR57">
            <v>0</v>
          </cell>
          <cell r="ADS57">
            <v>0</v>
          </cell>
          <cell r="ADT57">
            <v>0</v>
          </cell>
          <cell r="ADU57">
            <v>0</v>
          </cell>
          <cell r="ADV57">
            <v>0</v>
          </cell>
          <cell r="ADW57">
            <v>0</v>
          </cell>
          <cell r="ADX57">
            <v>0</v>
          </cell>
          <cell r="ADY57">
            <v>0</v>
          </cell>
          <cell r="ADZ57">
            <v>0</v>
          </cell>
          <cell r="AEA57">
            <v>0</v>
          </cell>
          <cell r="AEB57">
            <v>0</v>
          </cell>
          <cell r="AEC57">
            <v>0</v>
          </cell>
          <cell r="AED57">
            <v>0</v>
          </cell>
          <cell r="AEE57">
            <v>0</v>
          </cell>
          <cell r="AEF57">
            <v>0</v>
          </cell>
          <cell r="AEG57">
            <v>0</v>
          </cell>
          <cell r="AEH57">
            <v>0</v>
          </cell>
          <cell r="AEI57">
            <v>0</v>
          </cell>
          <cell r="AEJ57">
            <v>0</v>
          </cell>
          <cell r="AEK57">
            <v>0</v>
          </cell>
          <cell r="AEL57">
            <v>0</v>
          </cell>
          <cell r="AEM57">
            <v>0</v>
          </cell>
          <cell r="AEN57">
            <v>0</v>
          </cell>
          <cell r="AEO57">
            <v>0</v>
          </cell>
          <cell r="AEP57">
            <v>0</v>
          </cell>
          <cell r="AEQ57">
            <v>0</v>
          </cell>
          <cell r="AER57">
            <v>0</v>
          </cell>
          <cell r="AES57">
            <v>0</v>
          </cell>
          <cell r="AET57">
            <v>0</v>
          </cell>
          <cell r="AEU57">
            <v>0</v>
          </cell>
          <cell r="AEV57">
            <v>0</v>
          </cell>
          <cell r="AEW57">
            <v>0</v>
          </cell>
          <cell r="AEX57">
            <v>0</v>
          </cell>
          <cell r="AEY57">
            <v>0</v>
          </cell>
          <cell r="AEZ57">
            <v>0</v>
          </cell>
          <cell r="AFA57">
            <v>0</v>
          </cell>
          <cell r="AFB57">
            <v>0</v>
          </cell>
          <cell r="AFC57">
            <v>0</v>
          </cell>
          <cell r="AFD57">
            <v>0</v>
          </cell>
          <cell r="AFE57">
            <v>0</v>
          </cell>
          <cell r="AFF57">
            <v>0</v>
          </cell>
          <cell r="AFG57">
            <v>0</v>
          </cell>
          <cell r="AFH57">
            <v>0</v>
          </cell>
          <cell r="AFI57">
            <v>0</v>
          </cell>
          <cell r="AFJ57">
            <v>0</v>
          </cell>
          <cell r="AFK57">
            <v>0</v>
          </cell>
          <cell r="AFL57">
            <v>0</v>
          </cell>
          <cell r="AFM57">
            <v>0</v>
          </cell>
          <cell r="AFN57">
            <v>0</v>
          </cell>
          <cell r="AFO57">
            <v>0</v>
          </cell>
          <cell r="AFP57">
            <v>0</v>
          </cell>
          <cell r="AFQ57">
            <v>0</v>
          </cell>
          <cell r="AFR57">
            <v>0</v>
          </cell>
          <cell r="AFS57">
            <v>0</v>
          </cell>
          <cell r="AFT57">
            <v>0</v>
          </cell>
          <cell r="AFU57">
            <v>0</v>
          </cell>
          <cell r="AFV57">
            <v>0</v>
          </cell>
          <cell r="AFW57">
            <v>0</v>
          </cell>
          <cell r="AFX57">
            <v>0</v>
          </cell>
          <cell r="AFY57">
            <v>0</v>
          </cell>
          <cell r="AFZ57">
            <v>0</v>
          </cell>
          <cell r="AGA57">
            <v>0</v>
          </cell>
          <cell r="AGB57">
            <v>0</v>
          </cell>
          <cell r="AGC57">
            <v>0</v>
          </cell>
          <cell r="AGD57">
            <v>0</v>
          </cell>
          <cell r="AGE57">
            <v>0</v>
          </cell>
          <cell r="AGF57">
            <v>0</v>
          </cell>
          <cell r="AGG57">
            <v>0</v>
          </cell>
          <cell r="AGH57">
            <v>0</v>
          </cell>
          <cell r="AGI57">
            <v>0</v>
          </cell>
          <cell r="AGJ57">
            <v>0</v>
          </cell>
          <cell r="AGK57">
            <v>0</v>
          </cell>
          <cell r="AGL57">
            <v>0</v>
          </cell>
          <cell r="AGM57">
            <v>0</v>
          </cell>
          <cell r="AGN57">
            <v>0</v>
          </cell>
          <cell r="AGO57">
            <v>0</v>
          </cell>
          <cell r="AGP57">
            <v>0</v>
          </cell>
          <cell r="AGQ57">
            <v>0</v>
          </cell>
          <cell r="AGR57">
            <v>0</v>
          </cell>
          <cell r="AGS57">
            <v>0</v>
          </cell>
          <cell r="AGT57">
            <v>0</v>
          </cell>
          <cell r="AGU57">
            <v>0</v>
          </cell>
          <cell r="AGV57">
            <v>0</v>
          </cell>
          <cell r="AGW57">
            <v>0</v>
          </cell>
          <cell r="AGX57">
            <v>0</v>
          </cell>
          <cell r="AGY57">
            <v>0</v>
          </cell>
          <cell r="AGZ57">
            <v>0</v>
          </cell>
          <cell r="AHA57">
            <v>0</v>
          </cell>
          <cell r="AHB57">
            <v>0</v>
          </cell>
          <cell r="AHC57">
            <v>0</v>
          </cell>
          <cell r="AHD57">
            <v>0</v>
          </cell>
          <cell r="AHE57">
            <v>0</v>
          </cell>
          <cell r="AHF57">
            <v>0</v>
          </cell>
          <cell r="AHG57">
            <v>0</v>
          </cell>
          <cell r="AHH57">
            <v>0</v>
          </cell>
          <cell r="AHI57">
            <v>0</v>
          </cell>
          <cell r="AHJ57">
            <v>0</v>
          </cell>
          <cell r="AHK57">
            <v>0</v>
          </cell>
          <cell r="AHL57">
            <v>0</v>
          </cell>
          <cell r="AHM57">
            <v>0</v>
          </cell>
          <cell r="AHN57">
            <v>0</v>
          </cell>
          <cell r="AHO57">
            <v>0</v>
          </cell>
          <cell r="AHP57">
            <v>0</v>
          </cell>
          <cell r="AHQ57">
            <v>0</v>
          </cell>
          <cell r="AHR57">
            <v>0</v>
          </cell>
          <cell r="AHS57">
            <v>0</v>
          </cell>
          <cell r="AHT57">
            <v>0</v>
          </cell>
          <cell r="AHU57">
            <v>0</v>
          </cell>
          <cell r="AHV57">
            <v>0</v>
          </cell>
          <cell r="AHW57">
            <v>0</v>
          </cell>
          <cell r="AHX57">
            <v>0</v>
          </cell>
          <cell r="AHY57">
            <v>0</v>
          </cell>
          <cell r="AHZ57">
            <v>0</v>
          </cell>
          <cell r="AIA57">
            <v>0</v>
          </cell>
          <cell r="AIB57">
            <v>0</v>
          </cell>
          <cell r="AIC57">
            <v>0</v>
          </cell>
          <cell r="AID57">
            <v>0</v>
          </cell>
          <cell r="AIE57">
            <v>0</v>
          </cell>
          <cell r="AIF57">
            <v>0</v>
          </cell>
          <cell r="AIG57">
            <v>0</v>
          </cell>
          <cell r="AIH57">
            <v>0</v>
          </cell>
          <cell r="AII57">
            <v>0</v>
          </cell>
          <cell r="AIJ57">
            <v>0</v>
          </cell>
          <cell r="AIK57">
            <v>0</v>
          </cell>
          <cell r="AIL57">
            <v>0</v>
          </cell>
          <cell r="AIM57">
            <v>0</v>
          </cell>
          <cell r="AIN57">
            <v>0</v>
          </cell>
          <cell r="AIO57">
            <v>0</v>
          </cell>
          <cell r="AIP57">
            <v>0</v>
          </cell>
          <cell r="AIQ57">
            <v>0</v>
          </cell>
          <cell r="AIR57">
            <v>0</v>
          </cell>
          <cell r="AIS57">
            <v>0</v>
          </cell>
          <cell r="AIT57">
            <v>0</v>
          </cell>
          <cell r="AIU57">
            <v>0</v>
          </cell>
          <cell r="AIV57">
            <v>0</v>
          </cell>
          <cell r="AIW57">
            <v>0</v>
          </cell>
          <cell r="AIX57">
            <v>0</v>
          </cell>
          <cell r="AIY57">
            <v>0</v>
          </cell>
          <cell r="AIZ57">
            <v>0</v>
          </cell>
          <cell r="AJA57">
            <v>0</v>
          </cell>
          <cell r="AJB57">
            <v>0</v>
          </cell>
          <cell r="AJC57">
            <v>0</v>
          </cell>
          <cell r="AJD57">
            <v>0</v>
          </cell>
          <cell r="AJE57">
            <v>0</v>
          </cell>
          <cell r="AJF57">
            <v>0</v>
          </cell>
          <cell r="AJG57">
            <v>0</v>
          </cell>
          <cell r="AJH57">
            <v>0</v>
          </cell>
          <cell r="AJI57">
            <v>0</v>
          </cell>
          <cell r="AJJ57">
            <v>0</v>
          </cell>
          <cell r="AJK57">
            <v>0</v>
          </cell>
          <cell r="AJL57">
            <v>0</v>
          </cell>
          <cell r="AJM57">
            <v>0</v>
          </cell>
          <cell r="AJN57">
            <v>0</v>
          </cell>
          <cell r="AJO57">
            <v>0</v>
          </cell>
          <cell r="AJP57">
            <v>0</v>
          </cell>
          <cell r="AJQ57">
            <v>0</v>
          </cell>
          <cell r="AJR57">
            <v>0</v>
          </cell>
          <cell r="AJS57">
            <v>0</v>
          </cell>
          <cell r="AJT57">
            <v>0</v>
          </cell>
          <cell r="AJU57">
            <v>0</v>
          </cell>
          <cell r="AJV57">
            <v>0</v>
          </cell>
          <cell r="AJW57">
            <v>0</v>
          </cell>
          <cell r="AJX57">
            <v>0</v>
          </cell>
          <cell r="AJY57">
            <v>0</v>
          </cell>
          <cell r="AJZ57">
            <v>0</v>
          </cell>
          <cell r="AKA57">
            <v>0</v>
          </cell>
          <cell r="AKB57">
            <v>0</v>
          </cell>
          <cell r="AKC57">
            <v>0</v>
          </cell>
          <cell r="AKD57">
            <v>0</v>
          </cell>
          <cell r="AKE57">
            <v>0</v>
          </cell>
          <cell r="AKF57">
            <v>0</v>
          </cell>
          <cell r="AKG57">
            <v>0</v>
          </cell>
          <cell r="AKH57">
            <v>0</v>
          </cell>
          <cell r="AKI57">
            <v>0</v>
          </cell>
          <cell r="AKJ57">
            <v>0</v>
          </cell>
          <cell r="AKK57">
            <v>0</v>
          </cell>
          <cell r="AKL57">
            <v>0</v>
          </cell>
          <cell r="AKM57">
            <v>0</v>
          </cell>
          <cell r="AKN57">
            <v>0</v>
          </cell>
          <cell r="AKO57">
            <v>0</v>
          </cell>
          <cell r="AKP57">
            <v>0</v>
          </cell>
          <cell r="AKQ57">
            <v>0</v>
          </cell>
          <cell r="AKR57">
            <v>0</v>
          </cell>
          <cell r="AKS57">
            <v>0</v>
          </cell>
          <cell r="AKT57">
            <v>0</v>
          </cell>
          <cell r="AKU57">
            <v>0</v>
          </cell>
          <cell r="AKV57">
            <v>0</v>
          </cell>
          <cell r="AKW57">
            <v>0</v>
          </cell>
          <cell r="AKX57">
            <v>0</v>
          </cell>
          <cell r="AKY57">
            <v>0</v>
          </cell>
          <cell r="AKZ57">
            <v>0</v>
          </cell>
          <cell r="ALA57">
            <v>0</v>
          </cell>
          <cell r="ALB57">
            <v>0</v>
          </cell>
          <cell r="ALC57">
            <v>0</v>
          </cell>
          <cell r="ALD57">
            <v>0</v>
          </cell>
          <cell r="ALE57">
            <v>0</v>
          </cell>
          <cell r="ALF57">
            <v>0</v>
          </cell>
          <cell r="ALG57">
            <v>0</v>
          </cell>
          <cell r="ALH57">
            <v>0</v>
          </cell>
          <cell r="ALI57">
            <v>0</v>
          </cell>
          <cell r="ALJ57">
            <v>0</v>
          </cell>
          <cell r="ALK57">
            <v>0</v>
          </cell>
          <cell r="ALL57">
            <v>0</v>
          </cell>
          <cell r="ALM57">
            <v>0</v>
          </cell>
          <cell r="ALN57">
            <v>0</v>
          </cell>
          <cell r="ALO57">
            <v>0</v>
          </cell>
          <cell r="ALP57">
            <v>0</v>
          </cell>
          <cell r="ALQ57">
            <v>0</v>
          </cell>
          <cell r="ALR57">
            <v>0</v>
          </cell>
          <cell r="ALS57">
            <v>0</v>
          </cell>
          <cell r="ALT57">
            <v>0</v>
          </cell>
          <cell r="ALU57">
            <v>0</v>
          </cell>
          <cell r="ALV57">
            <v>0</v>
          </cell>
          <cell r="ALW57">
            <v>0</v>
          </cell>
          <cell r="ALX57">
            <v>0</v>
          </cell>
          <cell r="ALY57">
            <v>0</v>
          </cell>
          <cell r="ALZ57">
            <v>0</v>
          </cell>
          <cell r="AMA57">
            <v>0</v>
          </cell>
          <cell r="AMB57">
            <v>0</v>
          </cell>
          <cell r="AMC57">
            <v>0</v>
          </cell>
          <cell r="AMD57">
            <v>0</v>
          </cell>
          <cell r="AME57">
            <v>0</v>
          </cell>
          <cell r="AMF57">
            <v>0</v>
          </cell>
          <cell r="AMG57">
            <v>0</v>
          </cell>
          <cell r="AMH57">
            <v>0</v>
          </cell>
          <cell r="AMI57">
            <v>0</v>
          </cell>
          <cell r="AMJ57">
            <v>0</v>
          </cell>
          <cell r="AMK57">
            <v>0</v>
          </cell>
          <cell r="AML57">
            <v>0</v>
          </cell>
          <cell r="AMM57">
            <v>0</v>
          </cell>
          <cell r="AMN57">
            <v>0</v>
          </cell>
          <cell r="AMO57">
            <v>0</v>
          </cell>
          <cell r="AMP57">
            <v>0</v>
          </cell>
          <cell r="AMQ57">
            <v>0</v>
          </cell>
          <cell r="AMR57">
            <v>0</v>
          </cell>
          <cell r="AMS57">
            <v>0</v>
          </cell>
          <cell r="AMT57">
            <v>0</v>
          </cell>
          <cell r="AMU57">
            <v>0</v>
          </cell>
          <cell r="AMV57">
            <v>0</v>
          </cell>
          <cell r="AMW57">
            <v>0</v>
          </cell>
          <cell r="AMX57">
            <v>0</v>
          </cell>
          <cell r="AMY57">
            <v>0</v>
          </cell>
          <cell r="AMZ57">
            <v>0</v>
          </cell>
          <cell r="ANA57">
            <v>0</v>
          </cell>
          <cell r="ANB57">
            <v>0</v>
          </cell>
          <cell r="ANC57">
            <v>0</v>
          </cell>
          <cell r="AND57">
            <v>0</v>
          </cell>
          <cell r="ANE57">
            <v>0</v>
          </cell>
          <cell r="ANF57">
            <v>0</v>
          </cell>
          <cell r="ANG57">
            <v>0</v>
          </cell>
          <cell r="ANH57">
            <v>0</v>
          </cell>
          <cell r="ANI57">
            <v>0</v>
          </cell>
          <cell r="ANJ57">
            <v>0</v>
          </cell>
          <cell r="ANK57">
            <v>0</v>
          </cell>
          <cell r="ANL57">
            <v>0</v>
          </cell>
          <cell r="ANM57">
            <v>0</v>
          </cell>
          <cell r="ANN57">
            <v>0</v>
          </cell>
          <cell r="ANO57">
            <v>0</v>
          </cell>
          <cell r="ANP57">
            <v>0</v>
          </cell>
          <cell r="ANQ57">
            <v>0</v>
          </cell>
          <cell r="ANR57">
            <v>0</v>
          </cell>
          <cell r="ANS57">
            <v>0</v>
          </cell>
          <cell r="ANT57">
            <v>0</v>
          </cell>
          <cell r="ANU57">
            <v>0</v>
          </cell>
          <cell r="ANV57">
            <v>0</v>
          </cell>
          <cell r="ANW57">
            <v>0</v>
          </cell>
          <cell r="ANX57">
            <v>0</v>
          </cell>
          <cell r="ANY57">
            <v>0</v>
          </cell>
          <cell r="ANZ57">
            <v>0</v>
          </cell>
          <cell r="AOA57">
            <v>0</v>
          </cell>
          <cell r="AOB57">
            <v>0</v>
          </cell>
          <cell r="AOC57">
            <v>0</v>
          </cell>
          <cell r="AOD57">
            <v>0</v>
          </cell>
          <cell r="AOE57">
            <v>0</v>
          </cell>
          <cell r="AOF57">
            <v>0</v>
          </cell>
          <cell r="AOG57">
            <v>0</v>
          </cell>
          <cell r="AOH57">
            <v>0</v>
          </cell>
          <cell r="AOI57">
            <v>0</v>
          </cell>
          <cell r="AOJ57">
            <v>0</v>
          </cell>
          <cell r="AOK57">
            <v>0</v>
          </cell>
          <cell r="AOL57">
            <v>0</v>
          </cell>
          <cell r="AOM57">
            <v>0</v>
          </cell>
          <cell r="AON57">
            <v>0</v>
          </cell>
          <cell r="AOO57">
            <v>0</v>
          </cell>
          <cell r="AOP57">
            <v>0</v>
          </cell>
          <cell r="AOQ57">
            <v>0</v>
          </cell>
          <cell r="AOR57">
            <v>0</v>
          </cell>
          <cell r="AOS57">
            <v>0</v>
          </cell>
          <cell r="AOT57">
            <v>0</v>
          </cell>
          <cell r="AOU57">
            <v>0</v>
          </cell>
          <cell r="AOV57">
            <v>0</v>
          </cell>
          <cell r="AOW57">
            <v>0</v>
          </cell>
          <cell r="AOX57">
            <v>0</v>
          </cell>
          <cell r="AOY57">
            <v>0</v>
          </cell>
          <cell r="AOZ57">
            <v>0</v>
          </cell>
          <cell r="APA57">
            <v>0</v>
          </cell>
          <cell r="APB57">
            <v>0</v>
          </cell>
          <cell r="APC57">
            <v>0</v>
          </cell>
          <cell r="APD57">
            <v>0</v>
          </cell>
          <cell r="APE57">
            <v>0</v>
          </cell>
          <cell r="APF57">
            <v>0</v>
          </cell>
          <cell r="APG57">
            <v>0</v>
          </cell>
          <cell r="APH57">
            <v>0</v>
          </cell>
          <cell r="API57">
            <v>0</v>
          </cell>
          <cell r="APJ57">
            <v>0</v>
          </cell>
          <cell r="APK57">
            <v>0</v>
          </cell>
          <cell r="APL57">
            <v>0</v>
          </cell>
          <cell r="APM57">
            <v>0</v>
          </cell>
          <cell r="APN57">
            <v>0</v>
          </cell>
          <cell r="APO57">
            <v>0</v>
          </cell>
          <cell r="APP57">
            <v>0</v>
          </cell>
          <cell r="APQ57">
            <v>0</v>
          </cell>
          <cell r="APR57">
            <v>0</v>
          </cell>
          <cell r="APS57">
            <v>0</v>
          </cell>
          <cell r="APT57">
            <v>0</v>
          </cell>
          <cell r="APU57">
            <v>0</v>
          </cell>
          <cell r="APV57">
            <v>0</v>
          </cell>
          <cell r="APW57">
            <v>0</v>
          </cell>
          <cell r="APX57">
            <v>0</v>
          </cell>
          <cell r="APY57">
            <v>0</v>
          </cell>
          <cell r="APZ57">
            <v>0</v>
          </cell>
          <cell r="AQA57">
            <v>0</v>
          </cell>
          <cell r="AQB57">
            <v>0</v>
          </cell>
          <cell r="AQC57">
            <v>0</v>
          </cell>
          <cell r="AQD57">
            <v>0</v>
          </cell>
          <cell r="AQE57">
            <v>0</v>
          </cell>
          <cell r="AQF57">
            <v>0</v>
          </cell>
          <cell r="AQG57">
            <v>0</v>
          </cell>
          <cell r="AQH57">
            <v>0</v>
          </cell>
          <cell r="AQI57">
            <v>0</v>
          </cell>
          <cell r="AQJ57">
            <v>0</v>
          </cell>
          <cell r="AQK57">
            <v>0</v>
          </cell>
          <cell r="AQL57">
            <v>0</v>
          </cell>
          <cell r="AQM57">
            <v>0</v>
          </cell>
          <cell r="AQN57">
            <v>0</v>
          </cell>
          <cell r="AQO57">
            <v>0</v>
          </cell>
          <cell r="AQP57">
            <v>0</v>
          </cell>
          <cell r="AQQ57">
            <v>0</v>
          </cell>
          <cell r="AQR57">
            <v>0</v>
          </cell>
          <cell r="AQS57">
            <v>0</v>
          </cell>
          <cell r="AQT57">
            <v>0</v>
          </cell>
          <cell r="AQU57">
            <v>0</v>
          </cell>
          <cell r="AQV57">
            <v>0</v>
          </cell>
          <cell r="AQW57">
            <v>0</v>
          </cell>
          <cell r="AQX57">
            <v>0</v>
          </cell>
          <cell r="AQY57">
            <v>0</v>
          </cell>
          <cell r="AQZ57">
            <v>0</v>
          </cell>
          <cell r="ARA57">
            <v>0</v>
          </cell>
          <cell r="ARB57">
            <v>0</v>
          </cell>
          <cell r="ARC57">
            <v>0</v>
          </cell>
          <cell r="ARD57">
            <v>0</v>
          </cell>
          <cell r="ARE57">
            <v>0</v>
          </cell>
          <cell r="ARF57">
            <v>0</v>
          </cell>
          <cell r="ARG57">
            <v>0</v>
          </cell>
          <cell r="ARH57">
            <v>0</v>
          </cell>
          <cell r="ARI57">
            <v>0</v>
          </cell>
          <cell r="ARJ57">
            <v>0</v>
          </cell>
          <cell r="ARK57">
            <v>0</v>
          </cell>
          <cell r="ARL57">
            <v>0</v>
          </cell>
          <cell r="ARM57">
            <v>0</v>
          </cell>
          <cell r="ARN57">
            <v>0</v>
          </cell>
          <cell r="ARO57">
            <v>0</v>
          </cell>
          <cell r="ARP57">
            <v>0</v>
          </cell>
          <cell r="ARQ57">
            <v>0</v>
          </cell>
          <cell r="ARR57">
            <v>0</v>
          </cell>
          <cell r="ARS57">
            <v>0</v>
          </cell>
          <cell r="ART57">
            <v>0</v>
          </cell>
          <cell r="ARU57">
            <v>0</v>
          </cell>
          <cell r="ARV57">
            <v>0</v>
          </cell>
          <cell r="ARW57">
            <v>0</v>
          </cell>
          <cell r="ARX57">
            <v>0</v>
          </cell>
          <cell r="ARY57">
            <v>0</v>
          </cell>
          <cell r="ARZ57">
            <v>0</v>
          </cell>
          <cell r="ASA57">
            <v>0</v>
          </cell>
          <cell r="ASB57">
            <v>0</v>
          </cell>
          <cell r="ASC57">
            <v>0</v>
          </cell>
          <cell r="ASD57">
            <v>0</v>
          </cell>
          <cell r="ASE57">
            <v>0</v>
          </cell>
          <cell r="ASF57">
            <v>0</v>
          </cell>
          <cell r="ASG57">
            <v>0</v>
          </cell>
          <cell r="ASH57">
            <v>0</v>
          </cell>
          <cell r="ASI57">
            <v>0</v>
          </cell>
          <cell r="ASJ57">
            <v>0</v>
          </cell>
          <cell r="ASK57">
            <v>0</v>
          </cell>
          <cell r="ASL57">
            <v>0</v>
          </cell>
          <cell r="ASM57">
            <v>0</v>
          </cell>
          <cell r="ASN57">
            <v>0</v>
          </cell>
          <cell r="ASO57">
            <v>0</v>
          </cell>
          <cell r="ASP57">
            <v>0</v>
          </cell>
          <cell r="ASQ57">
            <v>0</v>
          </cell>
          <cell r="ASR57">
            <v>0</v>
          </cell>
          <cell r="ASS57">
            <v>0</v>
          </cell>
          <cell r="AST57">
            <v>0</v>
          </cell>
          <cell r="ASU57">
            <v>0</v>
          </cell>
          <cell r="ASV57">
            <v>0</v>
          </cell>
          <cell r="ASW57">
            <v>0</v>
          </cell>
          <cell r="ASX57">
            <v>0</v>
          </cell>
          <cell r="ASY57">
            <v>0</v>
          </cell>
          <cell r="ASZ57">
            <v>0</v>
          </cell>
          <cell r="ATA57">
            <v>0</v>
          </cell>
          <cell r="ATB57">
            <v>0</v>
          </cell>
          <cell r="ATC57">
            <v>0</v>
          </cell>
          <cell r="ATD57">
            <v>0</v>
          </cell>
          <cell r="ATE57">
            <v>0</v>
          </cell>
          <cell r="ATF57">
            <v>0</v>
          </cell>
          <cell r="ATG57">
            <v>0</v>
          </cell>
          <cell r="ATH57">
            <v>0</v>
          </cell>
          <cell r="ATI57">
            <v>0</v>
          </cell>
          <cell r="ATJ57">
            <v>0</v>
          </cell>
          <cell r="ATK57">
            <v>0</v>
          </cell>
          <cell r="ATL57">
            <v>0</v>
          </cell>
          <cell r="ATM57">
            <v>0</v>
          </cell>
          <cell r="ATN57">
            <v>0</v>
          </cell>
          <cell r="ATO57">
            <v>0</v>
          </cell>
          <cell r="ATP57">
            <v>0</v>
          </cell>
          <cell r="ATQ57">
            <v>0</v>
          </cell>
          <cell r="ATR57">
            <v>0</v>
          </cell>
          <cell r="ATS57">
            <v>0</v>
          </cell>
          <cell r="ATT57">
            <v>0</v>
          </cell>
          <cell r="ATU57">
            <v>0</v>
          </cell>
          <cell r="ATV57">
            <v>0</v>
          </cell>
          <cell r="ATW57">
            <v>0</v>
          </cell>
          <cell r="ATX57">
            <v>0</v>
          </cell>
          <cell r="ATY57">
            <v>0</v>
          </cell>
          <cell r="ATZ57">
            <v>0</v>
          </cell>
          <cell r="AUA57">
            <v>0</v>
          </cell>
          <cell r="AUB57">
            <v>0</v>
          </cell>
          <cell r="AUC57">
            <v>0</v>
          </cell>
          <cell r="AUD57">
            <v>0</v>
          </cell>
          <cell r="AUE57">
            <v>0</v>
          </cell>
          <cell r="AUF57">
            <v>0</v>
          </cell>
          <cell r="AUG57">
            <v>0</v>
          </cell>
          <cell r="AUH57">
            <v>0</v>
          </cell>
          <cell r="AUI57">
            <v>0</v>
          </cell>
          <cell r="AUJ57">
            <v>0</v>
          </cell>
          <cell r="AUK57">
            <v>0</v>
          </cell>
          <cell r="AUL57">
            <v>0</v>
          </cell>
          <cell r="AUM57">
            <v>0</v>
          </cell>
          <cell r="AUN57">
            <v>0</v>
          </cell>
          <cell r="AUO57">
            <v>0</v>
          </cell>
          <cell r="AUP57">
            <v>0</v>
          </cell>
          <cell r="AUQ57">
            <v>0</v>
          </cell>
          <cell r="AUR57">
            <v>0</v>
          </cell>
          <cell r="AUS57">
            <v>0</v>
          </cell>
          <cell r="AUT57">
            <v>0</v>
          </cell>
          <cell r="AUU57">
            <v>0</v>
          </cell>
          <cell r="AUV57">
            <v>0</v>
          </cell>
          <cell r="AUW57">
            <v>0</v>
          </cell>
          <cell r="AUX57">
            <v>0</v>
          </cell>
          <cell r="AUY57">
            <v>0</v>
          </cell>
          <cell r="AUZ57">
            <v>0</v>
          </cell>
          <cell r="AVA57">
            <v>0</v>
          </cell>
          <cell r="AVB57">
            <v>0</v>
          </cell>
          <cell r="AVC57">
            <v>0</v>
          </cell>
          <cell r="AVD57">
            <v>0</v>
          </cell>
          <cell r="AVE57">
            <v>0</v>
          </cell>
          <cell r="AVF57">
            <v>0</v>
          </cell>
          <cell r="AVG57">
            <v>0</v>
          </cell>
          <cell r="AVH57">
            <v>0</v>
          </cell>
          <cell r="AVI57">
            <v>0</v>
          </cell>
          <cell r="AVJ57">
            <v>0</v>
          </cell>
          <cell r="AVK57">
            <v>0</v>
          </cell>
          <cell r="AVL57">
            <v>0</v>
          </cell>
          <cell r="AVM57">
            <v>0</v>
          </cell>
          <cell r="AVN57">
            <v>0</v>
          </cell>
          <cell r="AVO57">
            <v>0</v>
          </cell>
          <cell r="AVP57">
            <v>0</v>
          </cell>
          <cell r="AVQ57">
            <v>0</v>
          </cell>
          <cell r="AVR57">
            <v>0</v>
          </cell>
          <cell r="AVS57">
            <v>0</v>
          </cell>
          <cell r="AVT57">
            <v>0</v>
          </cell>
          <cell r="AVU57">
            <v>0</v>
          </cell>
          <cell r="AVV57">
            <v>0</v>
          </cell>
          <cell r="AVW57">
            <v>0</v>
          </cell>
          <cell r="AVX57">
            <v>0</v>
          </cell>
          <cell r="AVY57">
            <v>0</v>
          </cell>
          <cell r="AVZ57">
            <v>0</v>
          </cell>
          <cell r="AWA57">
            <v>0</v>
          </cell>
          <cell r="AWB57">
            <v>0</v>
          </cell>
          <cell r="AWC57">
            <v>0</v>
          </cell>
          <cell r="AWD57">
            <v>0</v>
          </cell>
          <cell r="AWE57">
            <v>0</v>
          </cell>
          <cell r="AWF57">
            <v>0</v>
          </cell>
          <cell r="AWG57">
            <v>0</v>
          </cell>
          <cell r="AWH57">
            <v>0</v>
          </cell>
          <cell r="AWI57">
            <v>0</v>
          </cell>
          <cell r="AWJ57">
            <v>0</v>
          </cell>
          <cell r="AWK57">
            <v>0</v>
          </cell>
          <cell r="AWL57">
            <v>0</v>
          </cell>
          <cell r="AWM57">
            <v>0</v>
          </cell>
          <cell r="AWN57">
            <v>0</v>
          </cell>
          <cell r="AWO57">
            <v>0</v>
          </cell>
          <cell r="AWP57">
            <v>0</v>
          </cell>
          <cell r="AWQ57">
            <v>0</v>
          </cell>
          <cell r="AWR57">
            <v>0</v>
          </cell>
          <cell r="AWS57">
            <v>0</v>
          </cell>
          <cell r="AWT57">
            <v>0</v>
          </cell>
          <cell r="AWU57">
            <v>0</v>
          </cell>
          <cell r="AWV57">
            <v>0</v>
          </cell>
          <cell r="AWW57">
            <v>0</v>
          </cell>
          <cell r="AWX57">
            <v>0</v>
          </cell>
          <cell r="AWY57">
            <v>0</v>
          </cell>
          <cell r="AWZ57">
            <v>0</v>
          </cell>
          <cell r="AXA57">
            <v>0</v>
          </cell>
          <cell r="AXB57">
            <v>0</v>
          </cell>
          <cell r="AXC57">
            <v>0</v>
          </cell>
          <cell r="AXD57">
            <v>0</v>
          </cell>
          <cell r="AXE57">
            <v>0</v>
          </cell>
          <cell r="AXF57">
            <v>0</v>
          </cell>
          <cell r="AXG57">
            <v>0</v>
          </cell>
          <cell r="AXH57">
            <v>0</v>
          </cell>
          <cell r="AXI57">
            <v>0</v>
          </cell>
          <cell r="AXJ57">
            <v>0</v>
          </cell>
          <cell r="AXK57">
            <v>0</v>
          </cell>
          <cell r="AXL57">
            <v>0</v>
          </cell>
          <cell r="AXM57">
            <v>0</v>
          </cell>
          <cell r="AXN57">
            <v>0</v>
          </cell>
          <cell r="AXO57">
            <v>0</v>
          </cell>
          <cell r="AXP57">
            <v>0</v>
          </cell>
          <cell r="AXQ57">
            <v>0</v>
          </cell>
          <cell r="AXR57">
            <v>0</v>
          </cell>
          <cell r="AXS57">
            <v>0</v>
          </cell>
          <cell r="AXT57">
            <v>0</v>
          </cell>
          <cell r="AXU57">
            <v>0</v>
          </cell>
          <cell r="AXV57">
            <v>0</v>
          </cell>
          <cell r="AXW57">
            <v>0</v>
          </cell>
          <cell r="AXX57">
            <v>0</v>
          </cell>
          <cell r="AXY57">
            <v>0</v>
          </cell>
          <cell r="AXZ57">
            <v>0</v>
          </cell>
          <cell r="AYA57">
            <v>0</v>
          </cell>
          <cell r="AYB57">
            <v>0</v>
          </cell>
          <cell r="AYC57">
            <v>0</v>
          </cell>
          <cell r="AYD57">
            <v>0</v>
          </cell>
          <cell r="AYE57">
            <v>0</v>
          </cell>
          <cell r="AYF57">
            <v>0</v>
          </cell>
          <cell r="AYG57">
            <v>0</v>
          </cell>
          <cell r="AYH57">
            <v>0</v>
          </cell>
          <cell r="AYI57">
            <v>0</v>
          </cell>
          <cell r="AYJ57">
            <v>0</v>
          </cell>
          <cell r="AYK57">
            <v>0</v>
          </cell>
          <cell r="AYL57">
            <v>0</v>
          </cell>
          <cell r="AYM57">
            <v>0</v>
          </cell>
          <cell r="AYN57">
            <v>0</v>
          </cell>
          <cell r="AYO57">
            <v>0</v>
          </cell>
          <cell r="AYP57">
            <v>0</v>
          </cell>
          <cell r="AYQ57">
            <v>0</v>
          </cell>
          <cell r="AYR57">
            <v>0</v>
          </cell>
          <cell r="AYS57">
            <v>0</v>
          </cell>
          <cell r="AYT57">
            <v>0</v>
          </cell>
          <cell r="AYU57">
            <v>0</v>
          </cell>
          <cell r="AYV57">
            <v>0</v>
          </cell>
          <cell r="AYW57">
            <v>0</v>
          </cell>
          <cell r="AYX57">
            <v>0</v>
          </cell>
          <cell r="AYY57">
            <v>0</v>
          </cell>
          <cell r="AYZ57">
            <v>0</v>
          </cell>
          <cell r="AZA57">
            <v>0</v>
          </cell>
          <cell r="AZB57">
            <v>0</v>
          </cell>
          <cell r="AZC57">
            <v>0</v>
          </cell>
          <cell r="AZD57">
            <v>0</v>
          </cell>
          <cell r="AZE57">
            <v>0</v>
          </cell>
          <cell r="AZF57">
            <v>0</v>
          </cell>
          <cell r="AZG57">
            <v>0</v>
          </cell>
          <cell r="AZH57">
            <v>0</v>
          </cell>
          <cell r="AZI57">
            <v>0</v>
          </cell>
          <cell r="AZJ57">
            <v>0</v>
          </cell>
          <cell r="AZK57">
            <v>0</v>
          </cell>
          <cell r="AZL57">
            <v>0</v>
          </cell>
          <cell r="AZM57">
            <v>0</v>
          </cell>
          <cell r="AZN57">
            <v>0</v>
          </cell>
          <cell r="AZO57">
            <v>0</v>
          </cell>
          <cell r="AZP57">
            <v>0</v>
          </cell>
          <cell r="AZQ57">
            <v>0</v>
          </cell>
          <cell r="AZR57">
            <v>0</v>
          </cell>
          <cell r="AZS57">
            <v>0</v>
          </cell>
          <cell r="AZT57">
            <v>0</v>
          </cell>
          <cell r="AZU57">
            <v>0</v>
          </cell>
          <cell r="AZV57">
            <v>0</v>
          </cell>
          <cell r="AZW57">
            <v>0</v>
          </cell>
          <cell r="AZX57">
            <v>0</v>
          </cell>
          <cell r="AZY57">
            <v>0</v>
          </cell>
          <cell r="AZZ57">
            <v>0</v>
          </cell>
          <cell r="BAA57">
            <v>0</v>
          </cell>
          <cell r="BAB57">
            <v>0</v>
          </cell>
          <cell r="BAC57">
            <v>0</v>
          </cell>
          <cell r="BAD57">
            <v>0</v>
          </cell>
          <cell r="BAE57">
            <v>0</v>
          </cell>
          <cell r="BAF57">
            <v>0</v>
          </cell>
          <cell r="BAG57">
            <v>0</v>
          </cell>
          <cell r="BAH57">
            <v>0</v>
          </cell>
          <cell r="BAI57">
            <v>0</v>
          </cell>
          <cell r="BAJ57">
            <v>0</v>
          </cell>
          <cell r="BAK57">
            <v>0</v>
          </cell>
          <cell r="BAL57">
            <v>0</v>
          </cell>
          <cell r="BAM57">
            <v>0</v>
          </cell>
          <cell r="BAN57">
            <v>0</v>
          </cell>
          <cell r="BAO57">
            <v>0</v>
          </cell>
          <cell r="BAP57">
            <v>0</v>
          </cell>
          <cell r="BAQ57">
            <v>0</v>
          </cell>
          <cell r="BAR57">
            <v>0</v>
          </cell>
          <cell r="BAS57">
            <v>0</v>
          </cell>
          <cell r="BAT57">
            <v>0</v>
          </cell>
          <cell r="BAU57">
            <v>0</v>
          </cell>
          <cell r="BAV57">
            <v>0</v>
          </cell>
          <cell r="BAW57">
            <v>0</v>
          </cell>
          <cell r="BAX57">
            <v>0</v>
          </cell>
          <cell r="BAY57">
            <v>0</v>
          </cell>
          <cell r="BAZ57">
            <v>0</v>
          </cell>
          <cell r="BBA57">
            <v>0</v>
          </cell>
          <cell r="BBB57">
            <v>0</v>
          </cell>
          <cell r="BBC57">
            <v>0</v>
          </cell>
          <cell r="BBD57">
            <v>0</v>
          </cell>
          <cell r="BBE57">
            <v>0</v>
          </cell>
          <cell r="BBF57">
            <v>0</v>
          </cell>
          <cell r="BBG57">
            <v>0</v>
          </cell>
          <cell r="BBH57">
            <v>0</v>
          </cell>
          <cell r="BBI57">
            <v>0</v>
          </cell>
          <cell r="BBJ57">
            <v>0</v>
          </cell>
          <cell r="BBK57">
            <v>0</v>
          </cell>
          <cell r="BBL57">
            <v>0</v>
          </cell>
          <cell r="BBM57">
            <v>0</v>
          </cell>
          <cell r="BBN57">
            <v>0</v>
          </cell>
          <cell r="BBO57">
            <v>0</v>
          </cell>
          <cell r="BBP57">
            <v>0</v>
          </cell>
          <cell r="BBQ57">
            <v>0</v>
          </cell>
          <cell r="BBR57">
            <v>0</v>
          </cell>
          <cell r="BBS57">
            <v>0</v>
          </cell>
          <cell r="BBT57">
            <v>0</v>
          </cell>
          <cell r="BBU57">
            <v>0</v>
          </cell>
          <cell r="BBV57">
            <v>0</v>
          </cell>
          <cell r="BBW57">
            <v>0</v>
          </cell>
          <cell r="BBX57">
            <v>0</v>
          </cell>
          <cell r="BBY57">
            <v>0</v>
          </cell>
          <cell r="BBZ57">
            <v>0</v>
          </cell>
          <cell r="BCA57">
            <v>0</v>
          </cell>
          <cell r="BCB57">
            <v>0</v>
          </cell>
          <cell r="BCC57">
            <v>0</v>
          </cell>
          <cell r="BCD57">
            <v>0</v>
          </cell>
          <cell r="BCE57">
            <v>0</v>
          </cell>
          <cell r="BCF57">
            <v>0</v>
          </cell>
          <cell r="BCG57">
            <v>0</v>
          </cell>
          <cell r="BCH57">
            <v>0</v>
          </cell>
          <cell r="BCI57">
            <v>0</v>
          </cell>
          <cell r="BCJ57">
            <v>0</v>
          </cell>
          <cell r="BCK57">
            <v>0</v>
          </cell>
          <cell r="BCL57">
            <v>0</v>
          </cell>
          <cell r="BCM57">
            <v>0</v>
          </cell>
          <cell r="BCN57">
            <v>0</v>
          </cell>
          <cell r="BCO57">
            <v>0</v>
          </cell>
          <cell r="BCP57">
            <v>0</v>
          </cell>
          <cell r="BCQ57">
            <v>0</v>
          </cell>
          <cell r="BCR57">
            <v>0</v>
          </cell>
          <cell r="BCS57">
            <v>0</v>
          </cell>
          <cell r="BCT57">
            <v>0</v>
          </cell>
          <cell r="BCU57">
            <v>0</v>
          </cell>
          <cell r="BCV57">
            <v>0</v>
          </cell>
          <cell r="BCW57">
            <v>0</v>
          </cell>
          <cell r="BCX57">
            <v>0</v>
          </cell>
          <cell r="BCY57">
            <v>0</v>
          </cell>
          <cell r="BCZ57">
            <v>0</v>
          </cell>
          <cell r="BDA57">
            <v>0</v>
          </cell>
          <cell r="BDB57">
            <v>0</v>
          </cell>
          <cell r="BDC57">
            <v>0</v>
          </cell>
          <cell r="BDD57">
            <v>0</v>
          </cell>
          <cell r="BDE57">
            <v>0</v>
          </cell>
          <cell r="BDF57">
            <v>0</v>
          </cell>
          <cell r="BDG57">
            <v>0</v>
          </cell>
          <cell r="BDH57">
            <v>0</v>
          </cell>
          <cell r="BDI57">
            <v>0</v>
          </cell>
          <cell r="BDJ57">
            <v>0</v>
          </cell>
          <cell r="BDK57">
            <v>0</v>
          </cell>
          <cell r="BDL57">
            <v>0</v>
          </cell>
          <cell r="BDM57">
            <v>0</v>
          </cell>
          <cell r="BDN57">
            <v>0</v>
          </cell>
          <cell r="BDO57">
            <v>0</v>
          </cell>
          <cell r="BDP57">
            <v>0</v>
          </cell>
          <cell r="BDQ57">
            <v>0</v>
          </cell>
          <cell r="BDR57">
            <v>0</v>
          </cell>
          <cell r="BDS57">
            <v>0</v>
          </cell>
          <cell r="BDT57">
            <v>0</v>
          </cell>
          <cell r="BDU57">
            <v>0</v>
          </cell>
          <cell r="BDV57">
            <v>0</v>
          </cell>
          <cell r="BDW57">
            <v>0</v>
          </cell>
          <cell r="BDX57">
            <v>0</v>
          </cell>
          <cell r="BDY57">
            <v>0</v>
          </cell>
          <cell r="BDZ57">
            <v>0</v>
          </cell>
          <cell r="BEA57">
            <v>0</v>
          </cell>
          <cell r="BEB57">
            <v>0</v>
          </cell>
          <cell r="BEC57">
            <v>0</v>
          </cell>
          <cell r="BED57">
            <v>0</v>
          </cell>
          <cell r="BEE57">
            <v>0</v>
          </cell>
          <cell r="BEF57">
            <v>0</v>
          </cell>
          <cell r="BEG57">
            <v>0</v>
          </cell>
          <cell r="BEH57">
            <v>0</v>
          </cell>
          <cell r="BEI57">
            <v>0</v>
          </cell>
          <cell r="BEJ57">
            <v>0</v>
          </cell>
          <cell r="BEK57">
            <v>0</v>
          </cell>
          <cell r="BEL57">
            <v>0</v>
          </cell>
          <cell r="BEM57">
            <v>0</v>
          </cell>
          <cell r="BEN57">
            <v>0</v>
          </cell>
          <cell r="BEO57">
            <v>0</v>
          </cell>
          <cell r="BEP57">
            <v>0</v>
          </cell>
          <cell r="BEQ57">
            <v>0</v>
          </cell>
          <cell r="BER57">
            <v>0</v>
          </cell>
          <cell r="BES57">
            <v>0</v>
          </cell>
          <cell r="BET57">
            <v>0</v>
          </cell>
          <cell r="BEU57">
            <v>0</v>
          </cell>
          <cell r="BEV57">
            <v>0</v>
          </cell>
          <cell r="BEW57">
            <v>0</v>
          </cell>
          <cell r="BEX57">
            <v>0</v>
          </cell>
          <cell r="BEY57">
            <v>0</v>
          </cell>
          <cell r="BEZ57">
            <v>0</v>
          </cell>
          <cell r="BFA57">
            <v>0</v>
          </cell>
          <cell r="BFB57">
            <v>0</v>
          </cell>
          <cell r="BFC57">
            <v>0</v>
          </cell>
          <cell r="BFD57">
            <v>0</v>
          </cell>
          <cell r="BFE57">
            <v>0</v>
          </cell>
          <cell r="BFF57">
            <v>0</v>
          </cell>
          <cell r="BFG57">
            <v>0</v>
          </cell>
          <cell r="BFH57">
            <v>0</v>
          </cell>
          <cell r="BFI57">
            <v>0</v>
          </cell>
          <cell r="BFJ57">
            <v>0</v>
          </cell>
          <cell r="BFK57">
            <v>0</v>
          </cell>
          <cell r="BFL57">
            <v>0</v>
          </cell>
          <cell r="BFM57">
            <v>0</v>
          </cell>
          <cell r="BFN57">
            <v>0</v>
          </cell>
          <cell r="BFO57">
            <v>0</v>
          </cell>
          <cell r="BFP57">
            <v>0</v>
          </cell>
          <cell r="BFQ57">
            <v>0</v>
          </cell>
          <cell r="BFR57">
            <v>0</v>
          </cell>
          <cell r="BFS57">
            <v>0</v>
          </cell>
          <cell r="BFT57">
            <v>0</v>
          </cell>
          <cell r="BFU57">
            <v>0</v>
          </cell>
          <cell r="BFV57">
            <v>0</v>
          </cell>
          <cell r="BFW57">
            <v>0</v>
          </cell>
          <cell r="BFX57">
            <v>0</v>
          </cell>
          <cell r="BFY57">
            <v>0</v>
          </cell>
          <cell r="BFZ57">
            <v>0</v>
          </cell>
          <cell r="BGA57">
            <v>0</v>
          </cell>
          <cell r="BGB57">
            <v>0</v>
          </cell>
          <cell r="BGC57">
            <v>0</v>
          </cell>
          <cell r="BGD57">
            <v>0</v>
          </cell>
          <cell r="BGE57">
            <v>0</v>
          </cell>
          <cell r="BGF57">
            <v>0</v>
          </cell>
          <cell r="BGG57">
            <v>0</v>
          </cell>
          <cell r="BGH57">
            <v>0</v>
          </cell>
          <cell r="BGI57">
            <v>0</v>
          </cell>
          <cell r="BGJ57">
            <v>0</v>
          </cell>
          <cell r="BGK57">
            <v>0</v>
          </cell>
          <cell r="BGL57">
            <v>0</v>
          </cell>
          <cell r="BGM57">
            <v>0</v>
          </cell>
          <cell r="BGN57">
            <v>0</v>
          </cell>
          <cell r="BGO57">
            <v>0</v>
          </cell>
          <cell r="BGP57">
            <v>0</v>
          </cell>
          <cell r="BGQ57">
            <v>0</v>
          </cell>
          <cell r="BGR57">
            <v>0</v>
          </cell>
          <cell r="BGS57">
            <v>0</v>
          </cell>
          <cell r="BGT57">
            <v>0</v>
          </cell>
          <cell r="BGU57">
            <v>0</v>
          </cell>
          <cell r="BGV57">
            <v>0</v>
          </cell>
          <cell r="BGW57">
            <v>0</v>
          </cell>
          <cell r="BGX57">
            <v>0</v>
          </cell>
          <cell r="BGY57">
            <v>0</v>
          </cell>
          <cell r="BGZ57">
            <v>0</v>
          </cell>
          <cell r="BHA57">
            <v>0</v>
          </cell>
          <cell r="BHB57">
            <v>0</v>
          </cell>
          <cell r="BHC57">
            <v>0</v>
          </cell>
          <cell r="BHD57">
            <v>0</v>
          </cell>
          <cell r="BHE57">
            <v>0</v>
          </cell>
          <cell r="BHF57">
            <v>0</v>
          </cell>
          <cell r="BHG57">
            <v>0</v>
          </cell>
          <cell r="BHH57">
            <v>0</v>
          </cell>
          <cell r="BHI57">
            <v>0</v>
          </cell>
          <cell r="BHJ57">
            <v>0</v>
          </cell>
          <cell r="BHK57">
            <v>0</v>
          </cell>
          <cell r="BHL57">
            <v>0</v>
          </cell>
          <cell r="BHM57">
            <v>0</v>
          </cell>
          <cell r="BHN57">
            <v>0</v>
          </cell>
          <cell r="BHO57">
            <v>0</v>
          </cell>
          <cell r="BHP57">
            <v>0</v>
          </cell>
          <cell r="BHQ57">
            <v>0</v>
          </cell>
          <cell r="BHR57">
            <v>0</v>
          </cell>
          <cell r="BHS57">
            <v>0</v>
          </cell>
          <cell r="BHT57">
            <v>0</v>
          </cell>
          <cell r="BHU57">
            <v>0</v>
          </cell>
          <cell r="BHV57">
            <v>0</v>
          </cell>
          <cell r="BHW57">
            <v>0</v>
          </cell>
          <cell r="BHX57">
            <v>0</v>
          </cell>
          <cell r="BHY57">
            <v>0</v>
          </cell>
          <cell r="BHZ57">
            <v>0</v>
          </cell>
          <cell r="BIA57">
            <v>0</v>
          </cell>
          <cell r="BIB57">
            <v>0</v>
          </cell>
          <cell r="BIC57">
            <v>0</v>
          </cell>
          <cell r="BID57">
            <v>0</v>
          </cell>
          <cell r="BIE57">
            <v>0</v>
          </cell>
          <cell r="BIF57">
            <v>0</v>
          </cell>
          <cell r="BIG57">
            <v>0</v>
          </cell>
          <cell r="BIH57">
            <v>0</v>
          </cell>
          <cell r="BII57">
            <v>0</v>
          </cell>
          <cell r="BIJ57">
            <v>0</v>
          </cell>
          <cell r="BIK57">
            <v>0</v>
          </cell>
          <cell r="BIL57">
            <v>0</v>
          </cell>
          <cell r="BIM57">
            <v>0</v>
          </cell>
          <cell r="BIN57">
            <v>0</v>
          </cell>
          <cell r="BIO57">
            <v>0</v>
          </cell>
          <cell r="BIP57">
            <v>0</v>
          </cell>
          <cell r="BIQ57">
            <v>0</v>
          </cell>
          <cell r="BIR57">
            <v>0</v>
          </cell>
          <cell r="BIS57">
            <v>0</v>
          </cell>
          <cell r="BIT57">
            <v>0</v>
          </cell>
          <cell r="BIU57">
            <v>0</v>
          </cell>
          <cell r="BIV57">
            <v>0</v>
          </cell>
          <cell r="BIW57">
            <v>0</v>
          </cell>
          <cell r="BIX57">
            <v>0</v>
          </cell>
          <cell r="BIY57">
            <v>0</v>
          </cell>
          <cell r="BIZ57">
            <v>0</v>
          </cell>
          <cell r="BJA57">
            <v>0</v>
          </cell>
          <cell r="BJB57">
            <v>0</v>
          </cell>
          <cell r="BJC57">
            <v>0</v>
          </cell>
          <cell r="BJD57">
            <v>0</v>
          </cell>
          <cell r="BJE57">
            <v>0</v>
          </cell>
          <cell r="BJF57">
            <v>0</v>
          </cell>
          <cell r="BJG57">
            <v>0</v>
          </cell>
          <cell r="BJH57">
            <v>0</v>
          </cell>
          <cell r="BJI57">
            <v>0</v>
          </cell>
          <cell r="BJJ57">
            <v>0</v>
          </cell>
          <cell r="BJK57">
            <v>0</v>
          </cell>
          <cell r="BJL57">
            <v>0</v>
          </cell>
          <cell r="BJM57">
            <v>0</v>
          </cell>
          <cell r="BJN57">
            <v>0</v>
          </cell>
          <cell r="BJO57">
            <v>0</v>
          </cell>
          <cell r="BJP57">
            <v>0</v>
          </cell>
          <cell r="BJQ57">
            <v>0</v>
          </cell>
          <cell r="BJR57">
            <v>0</v>
          </cell>
          <cell r="BJS57">
            <v>0</v>
          </cell>
          <cell r="BJT57">
            <v>0</v>
          </cell>
          <cell r="BJU57">
            <v>0</v>
          </cell>
          <cell r="BJV57">
            <v>0</v>
          </cell>
          <cell r="BJW57">
            <v>0</v>
          </cell>
          <cell r="BJX57">
            <v>0</v>
          </cell>
          <cell r="BJY57">
            <v>0</v>
          </cell>
          <cell r="BJZ57">
            <v>0</v>
          </cell>
          <cell r="BKA57">
            <v>0</v>
          </cell>
          <cell r="BKB57">
            <v>0</v>
          </cell>
          <cell r="BKC57">
            <v>0</v>
          </cell>
          <cell r="BKD57">
            <v>0</v>
          </cell>
          <cell r="BKE57">
            <v>0</v>
          </cell>
          <cell r="BKF57">
            <v>0</v>
          </cell>
          <cell r="BKG57">
            <v>0</v>
          </cell>
          <cell r="BKH57">
            <v>0</v>
          </cell>
          <cell r="BKI57">
            <v>0</v>
          </cell>
          <cell r="BKJ57">
            <v>0</v>
          </cell>
          <cell r="BKK57">
            <v>0</v>
          </cell>
          <cell r="BKL57">
            <v>0</v>
          </cell>
          <cell r="BKM57">
            <v>0</v>
          </cell>
          <cell r="BKN57">
            <v>0</v>
          </cell>
          <cell r="BKO57">
            <v>0</v>
          </cell>
          <cell r="BKP57">
            <v>0</v>
          </cell>
          <cell r="BKQ57">
            <v>0</v>
          </cell>
          <cell r="BKR57">
            <v>0</v>
          </cell>
          <cell r="BKS57">
            <v>0</v>
          </cell>
          <cell r="BKT57">
            <v>0</v>
          </cell>
          <cell r="BKU57">
            <v>0</v>
          </cell>
          <cell r="BKV57">
            <v>0</v>
          </cell>
          <cell r="BKW57">
            <v>0</v>
          </cell>
          <cell r="BKX57">
            <v>0</v>
          </cell>
          <cell r="BKY57">
            <v>0</v>
          </cell>
          <cell r="BKZ57">
            <v>0</v>
          </cell>
          <cell r="BLA57">
            <v>0</v>
          </cell>
          <cell r="BLB57">
            <v>0</v>
          </cell>
          <cell r="BLC57">
            <v>0</v>
          </cell>
          <cell r="BLD57">
            <v>0</v>
          </cell>
          <cell r="BLE57">
            <v>0</v>
          </cell>
          <cell r="BLF57">
            <v>0</v>
          </cell>
          <cell r="BLG57">
            <v>0</v>
          </cell>
          <cell r="BLH57">
            <v>0</v>
          </cell>
          <cell r="BLI57">
            <v>0</v>
          </cell>
          <cell r="BLJ57">
            <v>0</v>
          </cell>
          <cell r="BLK57">
            <v>0</v>
          </cell>
          <cell r="BLL57">
            <v>0</v>
          </cell>
          <cell r="BLM57">
            <v>0</v>
          </cell>
          <cell r="BLN57">
            <v>0</v>
          </cell>
          <cell r="BLO57">
            <v>0</v>
          </cell>
          <cell r="BLP57">
            <v>0</v>
          </cell>
          <cell r="BLQ57">
            <v>0</v>
          </cell>
          <cell r="BLR57">
            <v>0</v>
          </cell>
          <cell r="BLS57">
            <v>0</v>
          </cell>
          <cell r="BLT57">
            <v>0</v>
          </cell>
          <cell r="BLU57">
            <v>0</v>
          </cell>
          <cell r="BLV57">
            <v>0</v>
          </cell>
          <cell r="BLW57">
            <v>0</v>
          </cell>
          <cell r="BLX57">
            <v>0</v>
          </cell>
          <cell r="BLY57">
            <v>0</v>
          </cell>
          <cell r="BLZ57">
            <v>0</v>
          </cell>
          <cell r="BMA57">
            <v>0</v>
          </cell>
          <cell r="BMB57">
            <v>0</v>
          </cell>
          <cell r="BMC57">
            <v>0</v>
          </cell>
          <cell r="BMD57">
            <v>0</v>
          </cell>
          <cell r="BME57">
            <v>0</v>
          </cell>
          <cell r="BMF57">
            <v>0</v>
          </cell>
          <cell r="BMG57">
            <v>0</v>
          </cell>
          <cell r="BMH57">
            <v>0</v>
          </cell>
          <cell r="BMI57">
            <v>0</v>
          </cell>
          <cell r="BMJ57">
            <v>0</v>
          </cell>
          <cell r="BMK57">
            <v>0</v>
          </cell>
          <cell r="BML57">
            <v>0</v>
          </cell>
          <cell r="BMM57">
            <v>0</v>
          </cell>
          <cell r="BMN57">
            <v>0</v>
          </cell>
          <cell r="BMO57">
            <v>0</v>
          </cell>
          <cell r="BMP57">
            <v>0</v>
          </cell>
          <cell r="BMQ57">
            <v>0</v>
          </cell>
          <cell r="BMR57">
            <v>0</v>
          </cell>
          <cell r="BMS57">
            <v>0</v>
          </cell>
          <cell r="BMT57">
            <v>0</v>
          </cell>
          <cell r="BMU57">
            <v>0</v>
          </cell>
          <cell r="BMV57">
            <v>0</v>
          </cell>
          <cell r="BMW57">
            <v>0</v>
          </cell>
          <cell r="BMX57">
            <v>0</v>
          </cell>
          <cell r="BMY57">
            <v>0</v>
          </cell>
          <cell r="BMZ57">
            <v>0</v>
          </cell>
          <cell r="BNA57">
            <v>0</v>
          </cell>
          <cell r="BNB57">
            <v>0</v>
          </cell>
          <cell r="BNC57">
            <v>0</v>
          </cell>
          <cell r="BND57">
            <v>0</v>
          </cell>
          <cell r="BNE57">
            <v>0</v>
          </cell>
          <cell r="BNF57">
            <v>0</v>
          </cell>
          <cell r="BNG57">
            <v>0</v>
          </cell>
          <cell r="BNH57">
            <v>0</v>
          </cell>
          <cell r="BNI57">
            <v>0</v>
          </cell>
          <cell r="BNJ57">
            <v>0</v>
          </cell>
          <cell r="BNK57">
            <v>0</v>
          </cell>
          <cell r="BNL57">
            <v>0</v>
          </cell>
          <cell r="BNM57">
            <v>0</v>
          </cell>
          <cell r="BNN57">
            <v>0</v>
          </cell>
          <cell r="BNO57">
            <v>0</v>
          </cell>
          <cell r="BNP57">
            <v>0</v>
          </cell>
          <cell r="BNQ57">
            <v>0</v>
          </cell>
          <cell r="BNR57">
            <v>0</v>
          </cell>
          <cell r="BNS57">
            <v>0</v>
          </cell>
          <cell r="BNT57">
            <v>0</v>
          </cell>
          <cell r="BNU57">
            <v>0</v>
          </cell>
          <cell r="BNV57">
            <v>0</v>
          </cell>
          <cell r="BNW57">
            <v>0</v>
          </cell>
          <cell r="BNX57">
            <v>0</v>
          </cell>
          <cell r="BNY57">
            <v>0</v>
          </cell>
          <cell r="BNZ57">
            <v>0</v>
          </cell>
          <cell r="BOA57">
            <v>0</v>
          </cell>
          <cell r="BOB57">
            <v>0</v>
          </cell>
          <cell r="BOC57">
            <v>0</v>
          </cell>
          <cell r="BOD57">
            <v>0</v>
          </cell>
          <cell r="BOE57">
            <v>0</v>
          </cell>
          <cell r="BOF57">
            <v>0</v>
          </cell>
          <cell r="BOG57">
            <v>0</v>
          </cell>
          <cell r="BOH57">
            <v>0</v>
          </cell>
          <cell r="BOI57">
            <v>0</v>
          </cell>
          <cell r="BOJ57">
            <v>0</v>
          </cell>
          <cell r="BOK57">
            <v>0</v>
          </cell>
          <cell r="BOL57">
            <v>0</v>
          </cell>
          <cell r="BOM57">
            <v>0</v>
          </cell>
          <cell r="BON57">
            <v>0</v>
          </cell>
          <cell r="BOO57">
            <v>0</v>
          </cell>
          <cell r="BOP57">
            <v>0</v>
          </cell>
          <cell r="BOQ57">
            <v>0</v>
          </cell>
          <cell r="BOR57">
            <v>0</v>
          </cell>
          <cell r="BOS57">
            <v>0</v>
          </cell>
          <cell r="BOT57">
            <v>0</v>
          </cell>
          <cell r="BOU57">
            <v>0</v>
          </cell>
          <cell r="BOV57">
            <v>0</v>
          </cell>
          <cell r="BOW57">
            <v>0</v>
          </cell>
          <cell r="BOX57">
            <v>0</v>
          </cell>
          <cell r="BOY57">
            <v>0</v>
          </cell>
          <cell r="BOZ57">
            <v>0</v>
          </cell>
          <cell r="BPA57">
            <v>0</v>
          </cell>
          <cell r="BPB57">
            <v>0</v>
          </cell>
          <cell r="BPC57">
            <v>0</v>
          </cell>
          <cell r="BPD57">
            <v>0</v>
          </cell>
          <cell r="BPE57">
            <v>0</v>
          </cell>
          <cell r="BPF57">
            <v>0</v>
          </cell>
          <cell r="BPG57">
            <v>0</v>
          </cell>
          <cell r="BPH57">
            <v>0</v>
          </cell>
          <cell r="BPI57">
            <v>0</v>
          </cell>
          <cell r="BPJ57">
            <v>0</v>
          </cell>
          <cell r="BPK57">
            <v>0</v>
          </cell>
          <cell r="BPL57">
            <v>0</v>
          </cell>
          <cell r="BPM57">
            <v>0</v>
          </cell>
          <cell r="BPN57">
            <v>0</v>
          </cell>
          <cell r="BPO57">
            <v>0</v>
          </cell>
          <cell r="BPP57">
            <v>0</v>
          </cell>
          <cell r="BPQ57">
            <v>0</v>
          </cell>
          <cell r="BPR57">
            <v>0</v>
          </cell>
          <cell r="BPS57">
            <v>0</v>
          </cell>
          <cell r="BPT57">
            <v>0</v>
          </cell>
          <cell r="BPU57">
            <v>0</v>
          </cell>
          <cell r="BPV57">
            <v>0</v>
          </cell>
          <cell r="BPW57">
            <v>0</v>
          </cell>
          <cell r="BPX57">
            <v>0</v>
          </cell>
          <cell r="BPY57">
            <v>0</v>
          </cell>
          <cell r="BPZ57">
            <v>0</v>
          </cell>
          <cell r="BQA57">
            <v>0</v>
          </cell>
          <cell r="BQB57">
            <v>0</v>
          </cell>
          <cell r="BQC57">
            <v>0</v>
          </cell>
          <cell r="BQD57">
            <v>0</v>
          </cell>
          <cell r="BQE57">
            <v>0</v>
          </cell>
          <cell r="BQF57">
            <v>0</v>
          </cell>
          <cell r="BQG57">
            <v>0</v>
          </cell>
          <cell r="BQH57">
            <v>0</v>
          </cell>
          <cell r="BQI57">
            <v>0</v>
          </cell>
          <cell r="BQJ57">
            <v>0</v>
          </cell>
          <cell r="BQK57">
            <v>0</v>
          </cell>
          <cell r="BQL57">
            <v>0</v>
          </cell>
          <cell r="BQM57">
            <v>0</v>
          </cell>
          <cell r="BQN57">
            <v>0</v>
          </cell>
          <cell r="BQO57">
            <v>0</v>
          </cell>
          <cell r="BQP57">
            <v>0</v>
          </cell>
          <cell r="BQQ57">
            <v>0</v>
          </cell>
          <cell r="BQR57">
            <v>0</v>
          </cell>
          <cell r="BQS57">
            <v>0</v>
          </cell>
          <cell r="BQT57">
            <v>0</v>
          </cell>
          <cell r="BQU57">
            <v>0</v>
          </cell>
          <cell r="BQV57">
            <v>0</v>
          </cell>
          <cell r="BQW57">
            <v>0</v>
          </cell>
          <cell r="BQX57">
            <v>0</v>
          </cell>
          <cell r="BQY57">
            <v>0</v>
          </cell>
          <cell r="BQZ57">
            <v>0</v>
          </cell>
          <cell r="BRA57">
            <v>0</v>
          </cell>
          <cell r="BRB57">
            <v>0</v>
          </cell>
          <cell r="BRC57">
            <v>0</v>
          </cell>
          <cell r="BRD57">
            <v>0</v>
          </cell>
          <cell r="BRE57">
            <v>0</v>
          </cell>
          <cell r="BRF57">
            <v>0</v>
          </cell>
          <cell r="BRG57">
            <v>0</v>
          </cell>
          <cell r="BRH57">
            <v>0</v>
          </cell>
          <cell r="BRI57">
            <v>0</v>
          </cell>
          <cell r="BRJ57">
            <v>0</v>
          </cell>
          <cell r="BRK57">
            <v>0</v>
          </cell>
          <cell r="BRL57">
            <v>0</v>
          </cell>
          <cell r="BRM57">
            <v>0</v>
          </cell>
          <cell r="BRN57">
            <v>0</v>
          </cell>
          <cell r="BRO57">
            <v>0</v>
          </cell>
          <cell r="BRP57">
            <v>0</v>
          </cell>
          <cell r="BRQ57">
            <v>0</v>
          </cell>
          <cell r="BRR57">
            <v>0</v>
          </cell>
          <cell r="BRS57">
            <v>0</v>
          </cell>
          <cell r="BRT57">
            <v>0</v>
          </cell>
          <cell r="BRU57">
            <v>0</v>
          </cell>
          <cell r="BRV57">
            <v>0</v>
          </cell>
          <cell r="BRW57">
            <v>0</v>
          </cell>
          <cell r="BRX57">
            <v>0</v>
          </cell>
          <cell r="BRY57">
            <v>0</v>
          </cell>
          <cell r="BRZ57">
            <v>0</v>
          </cell>
          <cell r="BSA57">
            <v>0</v>
          </cell>
          <cell r="BSB57">
            <v>0</v>
          </cell>
          <cell r="BSC57">
            <v>0</v>
          </cell>
          <cell r="BSD57">
            <v>0</v>
          </cell>
          <cell r="BSE57">
            <v>0</v>
          </cell>
          <cell r="BSF57">
            <v>0</v>
          </cell>
          <cell r="BSG57">
            <v>0</v>
          </cell>
          <cell r="BSH57">
            <v>0</v>
          </cell>
          <cell r="BSI57">
            <v>0</v>
          </cell>
          <cell r="BSJ57">
            <v>0</v>
          </cell>
          <cell r="BSK57">
            <v>0</v>
          </cell>
          <cell r="BSL57">
            <v>0</v>
          </cell>
          <cell r="BSM57">
            <v>0</v>
          </cell>
          <cell r="BSN57">
            <v>0</v>
          </cell>
          <cell r="BSO57">
            <v>0</v>
          </cell>
          <cell r="BSP57">
            <v>0</v>
          </cell>
          <cell r="BSQ57">
            <v>0</v>
          </cell>
          <cell r="BSR57">
            <v>0</v>
          </cell>
          <cell r="BSS57">
            <v>0</v>
          </cell>
          <cell r="BST57">
            <v>0</v>
          </cell>
          <cell r="BSU57">
            <v>0</v>
          </cell>
          <cell r="BSV57">
            <v>0</v>
          </cell>
          <cell r="BSW57">
            <v>0</v>
          </cell>
          <cell r="BSX57">
            <v>0</v>
          </cell>
          <cell r="BSY57">
            <v>0</v>
          </cell>
          <cell r="BSZ57">
            <v>0</v>
          </cell>
          <cell r="BTA57">
            <v>0</v>
          </cell>
          <cell r="BTB57">
            <v>0</v>
          </cell>
          <cell r="BTC57">
            <v>0</v>
          </cell>
          <cell r="BTD57">
            <v>0</v>
          </cell>
          <cell r="BTE57">
            <v>0</v>
          </cell>
          <cell r="BTF57">
            <v>0</v>
          </cell>
          <cell r="BTG57">
            <v>0</v>
          </cell>
          <cell r="BTH57">
            <v>0</v>
          </cell>
          <cell r="BTI57">
            <v>0</v>
          </cell>
          <cell r="BTJ57">
            <v>0</v>
          </cell>
          <cell r="BTK57">
            <v>0</v>
          </cell>
          <cell r="BTL57">
            <v>0</v>
          </cell>
          <cell r="BTM57">
            <v>0</v>
          </cell>
          <cell r="BTN57">
            <v>0</v>
          </cell>
          <cell r="BTO57">
            <v>0</v>
          </cell>
          <cell r="BTP57">
            <v>0</v>
          </cell>
          <cell r="BTQ57">
            <v>0</v>
          </cell>
          <cell r="BTR57">
            <v>0</v>
          </cell>
          <cell r="BTS57">
            <v>0</v>
          </cell>
          <cell r="BTT57">
            <v>0</v>
          </cell>
          <cell r="BTU57">
            <v>0</v>
          </cell>
          <cell r="BTV57">
            <v>0</v>
          </cell>
          <cell r="BTW57">
            <v>0</v>
          </cell>
          <cell r="BTX57">
            <v>0</v>
          </cell>
          <cell r="BTY57">
            <v>0</v>
          </cell>
          <cell r="BTZ57">
            <v>0</v>
          </cell>
          <cell r="BUA57">
            <v>0</v>
          </cell>
          <cell r="BUB57">
            <v>0</v>
          </cell>
          <cell r="BUC57">
            <v>0</v>
          </cell>
          <cell r="BUD57">
            <v>0</v>
          </cell>
          <cell r="BUE57">
            <v>0</v>
          </cell>
          <cell r="BUF57">
            <v>0</v>
          </cell>
          <cell r="BUG57">
            <v>0</v>
          </cell>
          <cell r="BUH57">
            <v>0</v>
          </cell>
          <cell r="BUI57">
            <v>0</v>
          </cell>
          <cell r="BUJ57">
            <v>0</v>
          </cell>
          <cell r="BUK57">
            <v>0</v>
          </cell>
          <cell r="BUL57">
            <v>0</v>
          </cell>
          <cell r="BUM57">
            <v>0</v>
          </cell>
          <cell r="BUN57">
            <v>0</v>
          </cell>
          <cell r="BUO57">
            <v>0</v>
          </cell>
          <cell r="BUP57">
            <v>0</v>
          </cell>
          <cell r="BUQ57">
            <v>0</v>
          </cell>
          <cell r="BUR57">
            <v>0</v>
          </cell>
          <cell r="BUS57">
            <v>0</v>
          </cell>
          <cell r="BUT57">
            <v>0</v>
          </cell>
          <cell r="BUU57">
            <v>0</v>
          </cell>
          <cell r="BUV57">
            <v>0</v>
          </cell>
          <cell r="BUW57">
            <v>0</v>
          </cell>
          <cell r="BUX57">
            <v>0</v>
          </cell>
          <cell r="BUY57">
            <v>0</v>
          </cell>
          <cell r="BUZ57">
            <v>0</v>
          </cell>
          <cell r="BVA57">
            <v>0</v>
          </cell>
          <cell r="BVB57">
            <v>0</v>
          </cell>
          <cell r="BVC57">
            <v>0</v>
          </cell>
          <cell r="BVD57">
            <v>0</v>
          </cell>
          <cell r="BVE57">
            <v>0</v>
          </cell>
          <cell r="BVF57">
            <v>0</v>
          </cell>
          <cell r="BVG57">
            <v>0</v>
          </cell>
          <cell r="BVH57">
            <v>0</v>
          </cell>
          <cell r="BVI57">
            <v>0</v>
          </cell>
          <cell r="BVJ57">
            <v>0</v>
          </cell>
          <cell r="BVK57">
            <v>0</v>
          </cell>
          <cell r="BVL57">
            <v>0</v>
          </cell>
          <cell r="BVM57">
            <v>0</v>
          </cell>
          <cell r="BVN57">
            <v>0</v>
          </cell>
          <cell r="BVO57">
            <v>0</v>
          </cell>
          <cell r="BVP57">
            <v>0</v>
          </cell>
          <cell r="BVQ57">
            <v>0</v>
          </cell>
          <cell r="BVR57">
            <v>0</v>
          </cell>
          <cell r="BVS57">
            <v>0</v>
          </cell>
          <cell r="BVT57">
            <v>0</v>
          </cell>
          <cell r="BVU57">
            <v>0</v>
          </cell>
          <cell r="BVV57">
            <v>0</v>
          </cell>
          <cell r="BVW57">
            <v>0</v>
          </cell>
          <cell r="BVX57">
            <v>0</v>
          </cell>
          <cell r="BVY57">
            <v>0</v>
          </cell>
          <cell r="BVZ57">
            <v>0</v>
          </cell>
          <cell r="BWA57">
            <v>0</v>
          </cell>
          <cell r="BWB57">
            <v>0</v>
          </cell>
          <cell r="BWC57">
            <v>0</v>
          </cell>
          <cell r="BWD57">
            <v>0</v>
          </cell>
          <cell r="BWE57">
            <v>0</v>
          </cell>
          <cell r="BWF57">
            <v>0</v>
          </cell>
          <cell r="BWG57">
            <v>0</v>
          </cell>
          <cell r="BWH57">
            <v>0</v>
          </cell>
          <cell r="BWI57">
            <v>0</v>
          </cell>
          <cell r="BWJ57">
            <v>0</v>
          </cell>
          <cell r="BWK57">
            <v>0</v>
          </cell>
          <cell r="BWL57">
            <v>0</v>
          </cell>
          <cell r="BWM57">
            <v>0</v>
          </cell>
          <cell r="BWN57">
            <v>0</v>
          </cell>
          <cell r="BWO57">
            <v>0</v>
          </cell>
          <cell r="BWP57">
            <v>0</v>
          </cell>
          <cell r="BWQ57">
            <v>0</v>
          </cell>
          <cell r="BWR57">
            <v>0</v>
          </cell>
          <cell r="BWS57">
            <v>0</v>
          </cell>
          <cell r="BWT57">
            <v>0</v>
          </cell>
          <cell r="BWU57">
            <v>0</v>
          </cell>
          <cell r="BWV57">
            <v>0</v>
          </cell>
          <cell r="BWW57">
            <v>0</v>
          </cell>
          <cell r="BWX57">
            <v>0</v>
          </cell>
          <cell r="BWY57">
            <v>0</v>
          </cell>
          <cell r="BWZ57">
            <v>0</v>
          </cell>
          <cell r="BXA57">
            <v>0</v>
          </cell>
          <cell r="BXB57">
            <v>0</v>
          </cell>
          <cell r="BXC57">
            <v>0</v>
          </cell>
          <cell r="BXD57">
            <v>0</v>
          </cell>
          <cell r="BXE57">
            <v>0</v>
          </cell>
          <cell r="BXF57">
            <v>0</v>
          </cell>
          <cell r="BXG57">
            <v>0</v>
          </cell>
          <cell r="BXH57">
            <v>0</v>
          </cell>
          <cell r="BXI57">
            <v>0</v>
          </cell>
          <cell r="BXJ57">
            <v>0</v>
          </cell>
          <cell r="BXK57">
            <v>0</v>
          </cell>
          <cell r="BXL57">
            <v>0</v>
          </cell>
          <cell r="BXM57">
            <v>0</v>
          </cell>
          <cell r="BXN57">
            <v>0</v>
          </cell>
          <cell r="BXO57">
            <v>0</v>
          </cell>
          <cell r="BXP57">
            <v>0</v>
          </cell>
          <cell r="BXQ57">
            <v>0</v>
          </cell>
          <cell r="BXR57">
            <v>0</v>
          </cell>
          <cell r="BXS57">
            <v>0</v>
          </cell>
          <cell r="BXT57">
            <v>0</v>
          </cell>
          <cell r="BXU57">
            <v>0</v>
          </cell>
          <cell r="BXV57">
            <v>0</v>
          </cell>
          <cell r="BXW57">
            <v>0</v>
          </cell>
          <cell r="BXX57">
            <v>0</v>
          </cell>
          <cell r="BXY57">
            <v>0</v>
          </cell>
          <cell r="BXZ57">
            <v>0</v>
          </cell>
          <cell r="BYA57">
            <v>0</v>
          </cell>
          <cell r="BYB57">
            <v>0</v>
          </cell>
          <cell r="BYC57">
            <v>0</v>
          </cell>
          <cell r="BYD57">
            <v>0</v>
          </cell>
          <cell r="BYE57">
            <v>0</v>
          </cell>
          <cell r="BYF57">
            <v>0</v>
          </cell>
          <cell r="BYG57">
            <v>0</v>
          </cell>
          <cell r="BYH57">
            <v>0</v>
          </cell>
          <cell r="BYI57">
            <v>0</v>
          </cell>
          <cell r="BYJ57">
            <v>0</v>
          </cell>
          <cell r="BYK57">
            <v>0</v>
          </cell>
          <cell r="BYL57">
            <v>0</v>
          </cell>
          <cell r="BYM57">
            <v>0</v>
          </cell>
          <cell r="BYN57">
            <v>0</v>
          </cell>
          <cell r="BYO57">
            <v>0</v>
          </cell>
          <cell r="BYP57">
            <v>0</v>
          </cell>
          <cell r="BYQ57">
            <v>0</v>
          </cell>
          <cell r="BYR57">
            <v>0</v>
          </cell>
          <cell r="BYS57">
            <v>0</v>
          </cell>
          <cell r="BYT57">
            <v>0</v>
          </cell>
          <cell r="BYU57">
            <v>0</v>
          </cell>
          <cell r="BYV57">
            <v>0</v>
          </cell>
          <cell r="BYW57">
            <v>0</v>
          </cell>
          <cell r="BYX57">
            <v>0</v>
          </cell>
          <cell r="BYY57">
            <v>0</v>
          </cell>
          <cell r="BYZ57">
            <v>0</v>
          </cell>
          <cell r="BZA57">
            <v>0</v>
          </cell>
          <cell r="BZB57">
            <v>0</v>
          </cell>
          <cell r="BZC57">
            <v>0</v>
          </cell>
          <cell r="BZD57">
            <v>0</v>
          </cell>
          <cell r="BZE57">
            <v>0</v>
          </cell>
          <cell r="BZF57">
            <v>0</v>
          </cell>
          <cell r="BZG57">
            <v>0</v>
          </cell>
          <cell r="BZH57">
            <v>0</v>
          </cell>
          <cell r="BZI57">
            <v>0</v>
          </cell>
          <cell r="BZJ57">
            <v>0</v>
          </cell>
          <cell r="BZK57">
            <v>0</v>
          </cell>
          <cell r="BZL57">
            <v>0</v>
          </cell>
          <cell r="BZM57">
            <v>0</v>
          </cell>
          <cell r="BZN57">
            <v>0</v>
          </cell>
          <cell r="BZO57">
            <v>0</v>
          </cell>
          <cell r="BZP57">
            <v>0</v>
          </cell>
          <cell r="BZQ57">
            <v>0</v>
          </cell>
          <cell r="BZR57">
            <v>0</v>
          </cell>
          <cell r="BZS57">
            <v>0</v>
          </cell>
          <cell r="BZT57">
            <v>0</v>
          </cell>
          <cell r="BZU57">
            <v>0</v>
          </cell>
          <cell r="BZV57">
            <v>0</v>
          </cell>
          <cell r="BZW57">
            <v>0</v>
          </cell>
          <cell r="BZX57">
            <v>0</v>
          </cell>
          <cell r="BZY57">
            <v>0</v>
          </cell>
          <cell r="BZZ57">
            <v>0</v>
          </cell>
          <cell r="CAA57">
            <v>0</v>
          </cell>
          <cell r="CAB57">
            <v>0</v>
          </cell>
          <cell r="CAC57">
            <v>0</v>
          </cell>
          <cell r="CAD57">
            <v>0</v>
          </cell>
          <cell r="CAE57">
            <v>0</v>
          </cell>
          <cell r="CAF57">
            <v>0</v>
          </cell>
          <cell r="CAG57">
            <v>0</v>
          </cell>
          <cell r="CAH57">
            <v>0</v>
          </cell>
          <cell r="CAI57">
            <v>0</v>
          </cell>
          <cell r="CAJ57">
            <v>0</v>
          </cell>
          <cell r="CAK57">
            <v>0</v>
          </cell>
          <cell r="CAL57">
            <v>0</v>
          </cell>
          <cell r="CAM57">
            <v>0</v>
          </cell>
          <cell r="CAN57">
            <v>0</v>
          </cell>
          <cell r="CAO57">
            <v>0</v>
          </cell>
          <cell r="CAP57">
            <v>0</v>
          </cell>
          <cell r="CAQ57">
            <v>0</v>
          </cell>
          <cell r="CAR57">
            <v>0</v>
          </cell>
          <cell r="CAS57">
            <v>0</v>
          </cell>
          <cell r="CAT57">
            <v>0</v>
          </cell>
          <cell r="CAU57">
            <v>0</v>
          </cell>
          <cell r="CAV57">
            <v>0</v>
          </cell>
          <cell r="CAW57">
            <v>0</v>
          </cell>
          <cell r="CAX57">
            <v>0</v>
          </cell>
          <cell r="CAY57">
            <v>0</v>
          </cell>
          <cell r="CAZ57">
            <v>0</v>
          </cell>
          <cell r="CBA57">
            <v>0</v>
          </cell>
          <cell r="CBB57">
            <v>0</v>
          </cell>
          <cell r="CBC57">
            <v>0</v>
          </cell>
          <cell r="CBD57">
            <v>0</v>
          </cell>
          <cell r="CBE57">
            <v>0</v>
          </cell>
          <cell r="CBF57">
            <v>0</v>
          </cell>
          <cell r="CBG57">
            <v>0</v>
          </cell>
          <cell r="CBH57">
            <v>0</v>
          </cell>
          <cell r="CBI57">
            <v>0</v>
          </cell>
          <cell r="CBJ57">
            <v>0</v>
          </cell>
          <cell r="CBK57">
            <v>0</v>
          </cell>
          <cell r="CBL57">
            <v>0</v>
          </cell>
          <cell r="CBM57">
            <v>0</v>
          </cell>
          <cell r="CBN57">
            <v>0</v>
          </cell>
          <cell r="CBO57">
            <v>0</v>
          </cell>
          <cell r="CBP57">
            <v>0</v>
          </cell>
          <cell r="CBQ57">
            <v>0</v>
          </cell>
          <cell r="CBR57">
            <v>0</v>
          </cell>
          <cell r="CBS57">
            <v>0</v>
          </cell>
          <cell r="CBT57">
            <v>0</v>
          </cell>
          <cell r="CBU57">
            <v>0</v>
          </cell>
          <cell r="CBV57">
            <v>0</v>
          </cell>
          <cell r="CBW57">
            <v>0</v>
          </cell>
          <cell r="CBX57">
            <v>0</v>
          </cell>
          <cell r="CBY57">
            <v>0</v>
          </cell>
          <cell r="CBZ57">
            <v>0</v>
          </cell>
          <cell r="CCA57">
            <v>0</v>
          </cell>
          <cell r="CCB57">
            <v>0</v>
          </cell>
          <cell r="CCC57">
            <v>0</v>
          </cell>
          <cell r="CCD57">
            <v>0</v>
          </cell>
          <cell r="CCE57">
            <v>0</v>
          </cell>
          <cell r="CCF57">
            <v>0</v>
          </cell>
          <cell r="CCG57">
            <v>0</v>
          </cell>
          <cell r="CCH57">
            <v>0</v>
          </cell>
          <cell r="CCI57">
            <v>0</v>
          </cell>
          <cell r="CCJ57">
            <v>0</v>
          </cell>
          <cell r="CCK57">
            <v>0</v>
          </cell>
          <cell r="CCL57">
            <v>0</v>
          </cell>
          <cell r="CCM57">
            <v>0</v>
          </cell>
          <cell r="CCN57">
            <v>0</v>
          </cell>
          <cell r="CCO57">
            <v>0</v>
          </cell>
          <cell r="CCP57">
            <v>0</v>
          </cell>
          <cell r="CCQ57">
            <v>0</v>
          </cell>
          <cell r="CCR57">
            <v>0</v>
          </cell>
          <cell r="CCS57">
            <v>0</v>
          </cell>
          <cell r="CCT57">
            <v>0</v>
          </cell>
          <cell r="CCU57">
            <v>0</v>
          </cell>
          <cell r="CCV57">
            <v>0</v>
          </cell>
          <cell r="CCW57">
            <v>0</v>
          </cell>
          <cell r="CCX57">
            <v>0</v>
          </cell>
          <cell r="CCY57">
            <v>0</v>
          </cell>
          <cell r="CCZ57">
            <v>0</v>
          </cell>
          <cell r="CDA57">
            <v>0</v>
          </cell>
          <cell r="CDB57">
            <v>0</v>
          </cell>
          <cell r="CDC57">
            <v>0</v>
          </cell>
          <cell r="CDD57">
            <v>0</v>
          </cell>
          <cell r="CDE57">
            <v>0</v>
          </cell>
          <cell r="CDF57">
            <v>0</v>
          </cell>
          <cell r="CDG57">
            <v>0</v>
          </cell>
          <cell r="CDH57">
            <v>0</v>
          </cell>
          <cell r="CDI57">
            <v>0</v>
          </cell>
          <cell r="CDJ57">
            <v>0</v>
          </cell>
          <cell r="CDK57">
            <v>0</v>
          </cell>
          <cell r="CDL57">
            <v>0</v>
          </cell>
          <cell r="CDM57">
            <v>0</v>
          </cell>
          <cell r="CDN57">
            <v>0</v>
          </cell>
          <cell r="CDO57">
            <v>0</v>
          </cell>
          <cell r="CDP57">
            <v>0</v>
          </cell>
          <cell r="CDQ57">
            <v>0</v>
          </cell>
          <cell r="CDR57">
            <v>0</v>
          </cell>
          <cell r="CDS57">
            <v>0</v>
          </cell>
          <cell r="CDT57">
            <v>0</v>
          </cell>
          <cell r="CDU57">
            <v>0</v>
          </cell>
          <cell r="CDV57">
            <v>0</v>
          </cell>
          <cell r="CDW57">
            <v>0</v>
          </cell>
          <cell r="CDX57">
            <v>0</v>
          </cell>
          <cell r="CDY57">
            <v>0</v>
          </cell>
          <cell r="CDZ57">
            <v>0</v>
          </cell>
          <cell r="CEA57">
            <v>0</v>
          </cell>
          <cell r="CEB57">
            <v>0</v>
          </cell>
          <cell r="CEC57">
            <v>0</v>
          </cell>
          <cell r="CED57">
            <v>0</v>
          </cell>
          <cell r="CEE57">
            <v>0</v>
          </cell>
          <cell r="CEF57">
            <v>0</v>
          </cell>
          <cell r="CEG57">
            <v>0</v>
          </cell>
          <cell r="CEH57">
            <v>0</v>
          </cell>
          <cell r="CEI57">
            <v>0</v>
          </cell>
          <cell r="CEJ57">
            <v>0</v>
          </cell>
          <cell r="CEK57">
            <v>0</v>
          </cell>
          <cell r="CEL57">
            <v>0</v>
          </cell>
          <cell r="CEM57">
            <v>0</v>
          </cell>
          <cell r="CEN57">
            <v>0</v>
          </cell>
          <cell r="CEO57">
            <v>0</v>
          </cell>
          <cell r="CEP57">
            <v>0</v>
          </cell>
          <cell r="CEQ57">
            <v>0</v>
          </cell>
          <cell r="CER57">
            <v>0</v>
          </cell>
          <cell r="CES57">
            <v>0</v>
          </cell>
          <cell r="CET57">
            <v>0</v>
          </cell>
          <cell r="CEU57">
            <v>0</v>
          </cell>
          <cell r="CEV57">
            <v>0</v>
          </cell>
          <cell r="CEW57">
            <v>0</v>
          </cell>
          <cell r="CEX57">
            <v>0</v>
          </cell>
          <cell r="CEY57">
            <v>0</v>
          </cell>
          <cell r="CEZ57">
            <v>0</v>
          </cell>
          <cell r="CFA57">
            <v>0</v>
          </cell>
          <cell r="CFB57">
            <v>0</v>
          </cell>
          <cell r="CFC57">
            <v>0</v>
          </cell>
          <cell r="CFD57">
            <v>0</v>
          </cell>
          <cell r="CFE57">
            <v>0</v>
          </cell>
          <cell r="CFF57">
            <v>0</v>
          </cell>
          <cell r="CFG57">
            <v>0</v>
          </cell>
          <cell r="CFH57">
            <v>0</v>
          </cell>
          <cell r="CFI57">
            <v>0</v>
          </cell>
          <cell r="CFJ57">
            <v>0</v>
          </cell>
          <cell r="CFK57">
            <v>0</v>
          </cell>
          <cell r="CFL57">
            <v>0</v>
          </cell>
          <cell r="CFM57">
            <v>0</v>
          </cell>
          <cell r="CFN57">
            <v>0</v>
          </cell>
          <cell r="CFO57">
            <v>0</v>
          </cell>
          <cell r="CFP57">
            <v>0</v>
          </cell>
          <cell r="CFQ57">
            <v>0</v>
          </cell>
          <cell r="CFR57">
            <v>0</v>
          </cell>
          <cell r="CFS57">
            <v>0</v>
          </cell>
          <cell r="CFT57">
            <v>0</v>
          </cell>
          <cell r="CFU57">
            <v>0</v>
          </cell>
          <cell r="CFV57">
            <v>0</v>
          </cell>
          <cell r="CFW57">
            <v>0</v>
          </cell>
          <cell r="CFX57">
            <v>0</v>
          </cell>
          <cell r="CFY57">
            <v>0</v>
          </cell>
          <cell r="CFZ57">
            <v>0</v>
          </cell>
          <cell r="CGA57">
            <v>0</v>
          </cell>
          <cell r="CGB57">
            <v>0</v>
          </cell>
          <cell r="CGC57">
            <v>0</v>
          </cell>
          <cell r="CGD57">
            <v>0</v>
          </cell>
          <cell r="CGE57">
            <v>0</v>
          </cell>
          <cell r="CGF57">
            <v>0</v>
          </cell>
          <cell r="CGG57">
            <v>0</v>
          </cell>
          <cell r="CGH57">
            <v>0</v>
          </cell>
          <cell r="CGI57">
            <v>0</v>
          </cell>
          <cell r="CGJ57">
            <v>0</v>
          </cell>
          <cell r="CGK57">
            <v>0</v>
          </cell>
          <cell r="CGL57">
            <v>0</v>
          </cell>
          <cell r="CGM57">
            <v>0</v>
          </cell>
          <cell r="CGN57">
            <v>0</v>
          </cell>
          <cell r="CGO57">
            <v>0</v>
          </cell>
          <cell r="CGP57">
            <v>0</v>
          </cell>
          <cell r="CGQ57">
            <v>0</v>
          </cell>
          <cell r="CGR57">
            <v>0</v>
          </cell>
          <cell r="CGS57">
            <v>0</v>
          </cell>
          <cell r="CGT57">
            <v>0</v>
          </cell>
          <cell r="CGU57">
            <v>0</v>
          </cell>
          <cell r="CGV57">
            <v>0</v>
          </cell>
          <cell r="CGW57">
            <v>0</v>
          </cell>
          <cell r="CGX57">
            <v>0</v>
          </cell>
          <cell r="CGY57">
            <v>0</v>
          </cell>
          <cell r="CGZ57">
            <v>0</v>
          </cell>
          <cell r="CHA57">
            <v>0</v>
          </cell>
          <cell r="CHB57">
            <v>0</v>
          </cell>
          <cell r="CHC57">
            <v>0</v>
          </cell>
          <cell r="CHD57">
            <v>0</v>
          </cell>
          <cell r="CHE57">
            <v>0</v>
          </cell>
          <cell r="CHF57">
            <v>0</v>
          </cell>
          <cell r="CHG57">
            <v>0</v>
          </cell>
          <cell r="CHH57">
            <v>0</v>
          </cell>
          <cell r="CHI57">
            <v>0</v>
          </cell>
          <cell r="CHJ57">
            <v>0</v>
          </cell>
          <cell r="CHK57">
            <v>0</v>
          </cell>
          <cell r="CHL57">
            <v>0</v>
          </cell>
          <cell r="CHM57">
            <v>0</v>
          </cell>
          <cell r="CHN57">
            <v>0</v>
          </cell>
          <cell r="CHO57">
            <v>0</v>
          </cell>
          <cell r="CHP57">
            <v>0</v>
          </cell>
          <cell r="CHQ57">
            <v>0</v>
          </cell>
          <cell r="CHR57">
            <v>0</v>
          </cell>
          <cell r="CHS57">
            <v>0</v>
          </cell>
          <cell r="CHT57">
            <v>0</v>
          </cell>
          <cell r="CHU57">
            <v>0</v>
          </cell>
          <cell r="CHV57">
            <v>0</v>
          </cell>
          <cell r="CHW57">
            <v>0</v>
          </cell>
          <cell r="CHX57">
            <v>0</v>
          </cell>
          <cell r="CHY57">
            <v>0</v>
          </cell>
          <cell r="CHZ57">
            <v>0</v>
          </cell>
          <cell r="CIA57">
            <v>0</v>
          </cell>
          <cell r="CIB57">
            <v>0</v>
          </cell>
          <cell r="CIC57">
            <v>0</v>
          </cell>
          <cell r="CID57">
            <v>0</v>
          </cell>
          <cell r="CIE57">
            <v>0</v>
          </cell>
          <cell r="CIF57">
            <v>0</v>
          </cell>
          <cell r="CIG57">
            <v>0</v>
          </cell>
          <cell r="CIH57">
            <v>0</v>
          </cell>
          <cell r="CII57">
            <v>0</v>
          </cell>
          <cell r="CIJ57">
            <v>0</v>
          </cell>
          <cell r="CIK57">
            <v>0</v>
          </cell>
          <cell r="CIL57">
            <v>0</v>
          </cell>
          <cell r="CIM57">
            <v>0</v>
          </cell>
          <cell r="CIN57">
            <v>0</v>
          </cell>
          <cell r="CIO57">
            <v>0</v>
          </cell>
          <cell r="CIP57">
            <v>0</v>
          </cell>
          <cell r="CIQ57">
            <v>0</v>
          </cell>
          <cell r="CIR57">
            <v>0</v>
          </cell>
          <cell r="CIS57">
            <v>0</v>
          </cell>
          <cell r="CIT57">
            <v>0</v>
          </cell>
          <cell r="CIU57">
            <v>0</v>
          </cell>
          <cell r="CIV57">
            <v>0</v>
          </cell>
          <cell r="CIW57">
            <v>0</v>
          </cell>
          <cell r="CIX57">
            <v>0</v>
          </cell>
          <cell r="CIY57">
            <v>0</v>
          </cell>
          <cell r="CIZ57">
            <v>0</v>
          </cell>
          <cell r="CJA57">
            <v>0</v>
          </cell>
          <cell r="CJB57">
            <v>0</v>
          </cell>
          <cell r="CJC57">
            <v>0</v>
          </cell>
          <cell r="CJD57">
            <v>0</v>
          </cell>
          <cell r="CJE57">
            <v>0</v>
          </cell>
          <cell r="CJF57">
            <v>0</v>
          </cell>
          <cell r="CJG57">
            <v>0</v>
          </cell>
          <cell r="CJH57">
            <v>0</v>
          </cell>
          <cell r="CJI57">
            <v>0</v>
          </cell>
          <cell r="CJJ57">
            <v>0</v>
          </cell>
          <cell r="CJK57">
            <v>0</v>
          </cell>
          <cell r="CJL57">
            <v>0</v>
          </cell>
          <cell r="CJM57">
            <v>0</v>
          </cell>
          <cell r="CJN57">
            <v>0</v>
          </cell>
          <cell r="CJO57">
            <v>0</v>
          </cell>
          <cell r="CJP57">
            <v>0</v>
          </cell>
          <cell r="CJQ57">
            <v>0</v>
          </cell>
          <cell r="CJR57">
            <v>0</v>
          </cell>
          <cell r="CJS57">
            <v>0</v>
          </cell>
          <cell r="CJT57">
            <v>0</v>
          </cell>
          <cell r="CJU57">
            <v>0</v>
          </cell>
          <cell r="CJV57">
            <v>0</v>
          </cell>
          <cell r="CJW57">
            <v>0</v>
          </cell>
          <cell r="CJX57">
            <v>0</v>
          </cell>
          <cell r="CJY57">
            <v>0</v>
          </cell>
          <cell r="CJZ57">
            <v>0</v>
          </cell>
          <cell r="CKA57">
            <v>0</v>
          </cell>
          <cell r="CKB57">
            <v>0</v>
          </cell>
          <cell r="CKC57">
            <v>0</v>
          </cell>
          <cell r="CKD57">
            <v>0</v>
          </cell>
          <cell r="CKE57">
            <v>0</v>
          </cell>
          <cell r="CKF57">
            <v>0</v>
          </cell>
          <cell r="CKG57">
            <v>0</v>
          </cell>
          <cell r="CKH57">
            <v>0</v>
          </cell>
          <cell r="CKI57">
            <v>0</v>
          </cell>
          <cell r="CKJ57">
            <v>0</v>
          </cell>
          <cell r="CKK57">
            <v>0</v>
          </cell>
          <cell r="CKL57">
            <v>0</v>
          </cell>
          <cell r="CKM57">
            <v>0</v>
          </cell>
          <cell r="CKN57">
            <v>0</v>
          </cell>
          <cell r="CKO57">
            <v>0</v>
          </cell>
          <cell r="CKP57">
            <v>0</v>
          </cell>
          <cell r="CKQ57">
            <v>0</v>
          </cell>
          <cell r="CKR57">
            <v>0</v>
          </cell>
          <cell r="CKS57">
            <v>0</v>
          </cell>
          <cell r="CKT57">
            <v>0</v>
          </cell>
          <cell r="CKU57">
            <v>0</v>
          </cell>
          <cell r="CKV57">
            <v>0</v>
          </cell>
          <cell r="CKW57">
            <v>0</v>
          </cell>
          <cell r="CKX57">
            <v>0</v>
          </cell>
          <cell r="CKY57">
            <v>0</v>
          </cell>
          <cell r="CKZ57">
            <v>0</v>
          </cell>
          <cell r="CLA57">
            <v>0</v>
          </cell>
          <cell r="CLB57">
            <v>0</v>
          </cell>
          <cell r="CLC57">
            <v>0</v>
          </cell>
          <cell r="CLD57">
            <v>0</v>
          </cell>
          <cell r="CLE57">
            <v>0</v>
          </cell>
          <cell r="CLF57">
            <v>0</v>
          </cell>
          <cell r="CLG57">
            <v>0</v>
          </cell>
          <cell r="CLH57">
            <v>0</v>
          </cell>
          <cell r="CLI57">
            <v>0</v>
          </cell>
          <cell r="CLJ57">
            <v>0</v>
          </cell>
          <cell r="CLK57">
            <v>0</v>
          </cell>
          <cell r="CLL57">
            <v>0</v>
          </cell>
          <cell r="CLM57">
            <v>0</v>
          </cell>
          <cell r="CLN57">
            <v>0</v>
          </cell>
          <cell r="CLO57">
            <v>0</v>
          </cell>
          <cell r="CLP57">
            <v>0</v>
          </cell>
          <cell r="CLQ57">
            <v>0</v>
          </cell>
          <cell r="CLR57">
            <v>0</v>
          </cell>
          <cell r="CLS57">
            <v>0</v>
          </cell>
          <cell r="CLT57">
            <v>0</v>
          </cell>
          <cell r="CLU57">
            <v>0</v>
          </cell>
          <cell r="CLV57">
            <v>0</v>
          </cell>
          <cell r="CLW57">
            <v>0</v>
          </cell>
          <cell r="CLX57">
            <v>0</v>
          </cell>
          <cell r="CLY57">
            <v>0</v>
          </cell>
          <cell r="CLZ57">
            <v>0</v>
          </cell>
          <cell r="CMA57">
            <v>0</v>
          </cell>
          <cell r="CMB57">
            <v>0</v>
          </cell>
          <cell r="CMC57">
            <v>0</v>
          </cell>
          <cell r="CMD57">
            <v>0</v>
          </cell>
          <cell r="CME57">
            <v>0</v>
          </cell>
          <cell r="CMF57">
            <v>0</v>
          </cell>
          <cell r="CMG57">
            <v>0</v>
          </cell>
          <cell r="CMH57">
            <v>0</v>
          </cell>
          <cell r="CMI57">
            <v>0</v>
          </cell>
          <cell r="CMJ57">
            <v>0</v>
          </cell>
          <cell r="CMK57">
            <v>0</v>
          </cell>
          <cell r="CML57">
            <v>0</v>
          </cell>
          <cell r="CMM57">
            <v>0</v>
          </cell>
          <cell r="CMN57">
            <v>0</v>
          </cell>
          <cell r="CMO57">
            <v>0</v>
          </cell>
          <cell r="CMP57">
            <v>0</v>
          </cell>
          <cell r="CMQ57">
            <v>0</v>
          </cell>
          <cell r="CMR57">
            <v>0</v>
          </cell>
          <cell r="CMS57">
            <v>0</v>
          </cell>
          <cell r="CMT57">
            <v>0</v>
          </cell>
          <cell r="CMU57">
            <v>0</v>
          </cell>
          <cell r="CMV57">
            <v>0</v>
          </cell>
          <cell r="CMW57">
            <v>0</v>
          </cell>
          <cell r="CMX57">
            <v>0</v>
          </cell>
          <cell r="CMY57">
            <v>0</v>
          </cell>
          <cell r="CMZ57">
            <v>0</v>
          </cell>
          <cell r="CNA57">
            <v>0</v>
          </cell>
          <cell r="CNB57">
            <v>0</v>
          </cell>
          <cell r="CNC57">
            <v>0</v>
          </cell>
          <cell r="CND57">
            <v>0</v>
          </cell>
          <cell r="CNE57">
            <v>0</v>
          </cell>
          <cell r="CNF57">
            <v>0</v>
          </cell>
          <cell r="CNG57">
            <v>0</v>
          </cell>
          <cell r="CNH57">
            <v>0</v>
          </cell>
          <cell r="CNI57">
            <v>0</v>
          </cell>
          <cell r="CNJ57">
            <v>0</v>
          </cell>
          <cell r="CNK57">
            <v>0</v>
          </cell>
          <cell r="CNL57">
            <v>0</v>
          </cell>
          <cell r="CNM57">
            <v>0</v>
          </cell>
          <cell r="CNN57">
            <v>0</v>
          </cell>
          <cell r="CNO57">
            <v>0</v>
          </cell>
          <cell r="CNP57">
            <v>0</v>
          </cell>
          <cell r="CNQ57">
            <v>0</v>
          </cell>
          <cell r="CNR57">
            <v>0</v>
          </cell>
          <cell r="CNS57">
            <v>0</v>
          </cell>
          <cell r="CNT57">
            <v>0</v>
          </cell>
          <cell r="CNU57">
            <v>0</v>
          </cell>
          <cell r="CNV57">
            <v>0</v>
          </cell>
          <cell r="CNW57">
            <v>0</v>
          </cell>
          <cell r="CNX57">
            <v>0</v>
          </cell>
          <cell r="CNY57">
            <v>0</v>
          </cell>
          <cell r="CNZ57">
            <v>0</v>
          </cell>
          <cell r="COA57">
            <v>0</v>
          </cell>
          <cell r="COB57">
            <v>0</v>
          </cell>
          <cell r="COC57">
            <v>0</v>
          </cell>
          <cell r="COD57">
            <v>0</v>
          </cell>
          <cell r="COE57">
            <v>0</v>
          </cell>
          <cell r="COF57">
            <v>0</v>
          </cell>
          <cell r="COG57">
            <v>0</v>
          </cell>
          <cell r="COH57">
            <v>0</v>
          </cell>
          <cell r="COI57">
            <v>0</v>
          </cell>
          <cell r="COJ57">
            <v>0</v>
          </cell>
          <cell r="COK57">
            <v>0</v>
          </cell>
          <cell r="COL57">
            <v>0</v>
          </cell>
          <cell r="COM57">
            <v>0</v>
          </cell>
          <cell r="CON57">
            <v>0</v>
          </cell>
          <cell r="COO57">
            <v>0</v>
          </cell>
          <cell r="COP57">
            <v>0</v>
          </cell>
          <cell r="COQ57">
            <v>0</v>
          </cell>
          <cell r="COR57">
            <v>0</v>
          </cell>
          <cell r="COS57">
            <v>0</v>
          </cell>
          <cell r="COT57">
            <v>0</v>
          </cell>
          <cell r="COU57">
            <v>0</v>
          </cell>
          <cell r="COV57">
            <v>0</v>
          </cell>
          <cell r="COW57">
            <v>0</v>
          </cell>
          <cell r="COX57">
            <v>0</v>
          </cell>
          <cell r="COY57">
            <v>0</v>
          </cell>
          <cell r="COZ57">
            <v>0</v>
          </cell>
          <cell r="CPA57">
            <v>0</v>
          </cell>
          <cell r="CPB57">
            <v>0</v>
          </cell>
          <cell r="CPC57">
            <v>0</v>
          </cell>
          <cell r="CPD57">
            <v>0</v>
          </cell>
          <cell r="CPE57">
            <v>0</v>
          </cell>
          <cell r="CPF57">
            <v>0</v>
          </cell>
          <cell r="CPG57">
            <v>0</v>
          </cell>
          <cell r="CPH57">
            <v>0</v>
          </cell>
          <cell r="CPI57">
            <v>0</v>
          </cell>
          <cell r="CPJ57">
            <v>0</v>
          </cell>
          <cell r="CPK57">
            <v>0</v>
          </cell>
          <cell r="CPL57">
            <v>0</v>
          </cell>
          <cell r="CPM57">
            <v>0</v>
          </cell>
          <cell r="CPN57">
            <v>0</v>
          </cell>
          <cell r="CPO57">
            <v>0</v>
          </cell>
          <cell r="CPP57">
            <v>0</v>
          </cell>
          <cell r="CPQ57">
            <v>0</v>
          </cell>
          <cell r="CPR57">
            <v>0</v>
          </cell>
          <cell r="CPS57">
            <v>0</v>
          </cell>
          <cell r="CPT57">
            <v>0</v>
          </cell>
          <cell r="CPU57">
            <v>0</v>
          </cell>
          <cell r="CPV57">
            <v>0</v>
          </cell>
          <cell r="CPW57">
            <v>0</v>
          </cell>
          <cell r="CPX57">
            <v>0</v>
          </cell>
          <cell r="CPY57">
            <v>0</v>
          </cell>
          <cell r="CPZ57">
            <v>0</v>
          </cell>
          <cell r="CQA57">
            <v>0</v>
          </cell>
          <cell r="CQB57">
            <v>0</v>
          </cell>
          <cell r="CQC57">
            <v>0</v>
          </cell>
          <cell r="CQD57">
            <v>0</v>
          </cell>
          <cell r="CQE57">
            <v>0</v>
          </cell>
          <cell r="CQF57">
            <v>0</v>
          </cell>
          <cell r="CQG57">
            <v>0</v>
          </cell>
          <cell r="CQH57">
            <v>0</v>
          </cell>
          <cell r="CQI57">
            <v>0</v>
          </cell>
          <cell r="CQJ57">
            <v>0</v>
          </cell>
          <cell r="CQK57">
            <v>0</v>
          </cell>
          <cell r="CQL57">
            <v>0</v>
          </cell>
          <cell r="CQM57">
            <v>0</v>
          </cell>
          <cell r="CQN57">
            <v>0</v>
          </cell>
          <cell r="CQO57">
            <v>0</v>
          </cell>
          <cell r="CQP57">
            <v>0</v>
          </cell>
          <cell r="CQQ57">
            <v>0</v>
          </cell>
          <cell r="CQR57">
            <v>0</v>
          </cell>
          <cell r="CQS57">
            <v>0</v>
          </cell>
          <cell r="CQT57">
            <v>0</v>
          </cell>
          <cell r="CQU57">
            <v>0</v>
          </cell>
          <cell r="CQV57">
            <v>0</v>
          </cell>
          <cell r="CQW57">
            <v>0</v>
          </cell>
          <cell r="CQX57">
            <v>0</v>
          </cell>
          <cell r="CQY57">
            <v>0</v>
          </cell>
          <cell r="CQZ57">
            <v>0</v>
          </cell>
          <cell r="CRA57">
            <v>0</v>
          </cell>
          <cell r="CRB57">
            <v>0</v>
          </cell>
          <cell r="CRC57">
            <v>0</v>
          </cell>
          <cell r="CRD57">
            <v>0</v>
          </cell>
          <cell r="CRE57">
            <v>0</v>
          </cell>
          <cell r="CRF57">
            <v>0</v>
          </cell>
          <cell r="CRG57">
            <v>0</v>
          </cell>
          <cell r="CRH57">
            <v>0</v>
          </cell>
          <cell r="CRI57">
            <v>0</v>
          </cell>
          <cell r="CRJ57">
            <v>0</v>
          </cell>
          <cell r="CRK57">
            <v>0</v>
          </cell>
          <cell r="CRL57">
            <v>0</v>
          </cell>
          <cell r="CRM57">
            <v>0</v>
          </cell>
          <cell r="CRN57">
            <v>0</v>
          </cell>
          <cell r="CRO57">
            <v>0</v>
          </cell>
          <cell r="CRP57">
            <v>0</v>
          </cell>
          <cell r="CRQ57">
            <v>0</v>
          </cell>
          <cell r="CRR57">
            <v>0</v>
          </cell>
          <cell r="CRS57">
            <v>0</v>
          </cell>
          <cell r="CRT57">
            <v>0</v>
          </cell>
          <cell r="CRU57">
            <v>0</v>
          </cell>
          <cell r="CRV57">
            <v>0</v>
          </cell>
          <cell r="CRW57">
            <v>0</v>
          </cell>
          <cell r="CRX57">
            <v>0</v>
          </cell>
          <cell r="CRY57">
            <v>0</v>
          </cell>
          <cell r="CRZ57">
            <v>0</v>
          </cell>
          <cell r="CSA57">
            <v>0</v>
          </cell>
          <cell r="CSB57">
            <v>0</v>
          </cell>
          <cell r="CSC57">
            <v>0</v>
          </cell>
          <cell r="CSD57">
            <v>0</v>
          </cell>
          <cell r="CSE57">
            <v>0</v>
          </cell>
          <cell r="CSF57">
            <v>0</v>
          </cell>
          <cell r="CSG57">
            <v>0</v>
          </cell>
          <cell r="CSH57">
            <v>0</v>
          </cell>
          <cell r="CSI57">
            <v>0</v>
          </cell>
          <cell r="CSJ57">
            <v>0</v>
          </cell>
          <cell r="CSK57">
            <v>0</v>
          </cell>
          <cell r="CSL57">
            <v>0</v>
          </cell>
          <cell r="CSM57">
            <v>0</v>
          </cell>
          <cell r="CSN57">
            <v>0</v>
          </cell>
          <cell r="CSO57">
            <v>0</v>
          </cell>
          <cell r="CSP57">
            <v>0</v>
          </cell>
          <cell r="CSQ57">
            <v>0</v>
          </cell>
          <cell r="CSR57">
            <v>0</v>
          </cell>
          <cell r="CSS57">
            <v>0</v>
          </cell>
          <cell r="CST57">
            <v>0</v>
          </cell>
          <cell r="CSU57">
            <v>0</v>
          </cell>
          <cell r="CSV57">
            <v>0</v>
          </cell>
          <cell r="CSW57">
            <v>0</v>
          </cell>
          <cell r="CSX57">
            <v>0</v>
          </cell>
          <cell r="CSY57">
            <v>0</v>
          </cell>
          <cell r="CSZ57">
            <v>0</v>
          </cell>
          <cell r="CTA57">
            <v>0</v>
          </cell>
          <cell r="CTB57">
            <v>0</v>
          </cell>
          <cell r="CTC57">
            <v>0</v>
          </cell>
          <cell r="CTD57">
            <v>0</v>
          </cell>
          <cell r="CTE57">
            <v>0</v>
          </cell>
          <cell r="CTF57">
            <v>0</v>
          </cell>
          <cell r="CTG57">
            <v>0</v>
          </cell>
          <cell r="CTH57">
            <v>0</v>
          </cell>
          <cell r="CTI57">
            <v>0</v>
          </cell>
          <cell r="CTJ57">
            <v>0</v>
          </cell>
          <cell r="CTK57">
            <v>0</v>
          </cell>
          <cell r="CTL57">
            <v>0</v>
          </cell>
          <cell r="CTM57">
            <v>0</v>
          </cell>
          <cell r="CTN57">
            <v>0</v>
          </cell>
          <cell r="CTO57">
            <v>0</v>
          </cell>
          <cell r="CTP57">
            <v>0</v>
          </cell>
          <cell r="CTQ57">
            <v>0</v>
          </cell>
          <cell r="CTR57">
            <v>0</v>
          </cell>
          <cell r="CTS57">
            <v>0</v>
          </cell>
          <cell r="CTT57">
            <v>0</v>
          </cell>
          <cell r="CTU57">
            <v>0</v>
          </cell>
          <cell r="CTV57">
            <v>0</v>
          </cell>
          <cell r="CTW57">
            <v>0</v>
          </cell>
          <cell r="CTX57">
            <v>0</v>
          </cell>
          <cell r="CTY57">
            <v>0</v>
          </cell>
          <cell r="CTZ57">
            <v>0</v>
          </cell>
          <cell r="CUA57">
            <v>0</v>
          </cell>
          <cell r="CUB57">
            <v>0</v>
          </cell>
          <cell r="CUC57">
            <v>0</v>
          </cell>
          <cell r="CUD57">
            <v>0</v>
          </cell>
          <cell r="CUE57">
            <v>0</v>
          </cell>
          <cell r="CUF57">
            <v>0</v>
          </cell>
          <cell r="CUG57">
            <v>0</v>
          </cell>
          <cell r="CUH57">
            <v>0</v>
          </cell>
          <cell r="CUI57">
            <v>0</v>
          </cell>
          <cell r="CUJ57">
            <v>0</v>
          </cell>
          <cell r="CUK57">
            <v>0</v>
          </cell>
          <cell r="CUL57">
            <v>0</v>
          </cell>
          <cell r="CUM57">
            <v>0</v>
          </cell>
          <cell r="CUN57">
            <v>0</v>
          </cell>
          <cell r="CUO57">
            <v>0</v>
          </cell>
          <cell r="CUP57">
            <v>0</v>
          </cell>
          <cell r="CUQ57">
            <v>0</v>
          </cell>
          <cell r="CUR57">
            <v>0</v>
          </cell>
          <cell r="CUS57">
            <v>0</v>
          </cell>
          <cell r="CUT57">
            <v>0</v>
          </cell>
          <cell r="CUU57">
            <v>0</v>
          </cell>
          <cell r="CUV57">
            <v>0</v>
          </cell>
          <cell r="CUW57">
            <v>0</v>
          </cell>
          <cell r="CUX57">
            <v>0</v>
          </cell>
          <cell r="CUY57">
            <v>0</v>
          </cell>
          <cell r="CUZ57">
            <v>0</v>
          </cell>
          <cell r="CVA57">
            <v>0</v>
          </cell>
          <cell r="CVB57">
            <v>0</v>
          </cell>
          <cell r="CVC57">
            <v>0</v>
          </cell>
          <cell r="CVD57">
            <v>0</v>
          </cell>
          <cell r="CVE57">
            <v>0</v>
          </cell>
          <cell r="CVF57">
            <v>0</v>
          </cell>
          <cell r="CVG57">
            <v>0</v>
          </cell>
          <cell r="CVH57">
            <v>0</v>
          </cell>
          <cell r="CVI57">
            <v>0</v>
          </cell>
          <cell r="CVJ57">
            <v>0</v>
          </cell>
          <cell r="CVK57">
            <v>0</v>
          </cell>
          <cell r="CVL57">
            <v>0</v>
          </cell>
          <cell r="CVM57">
            <v>0</v>
          </cell>
          <cell r="CVN57">
            <v>0</v>
          </cell>
          <cell r="CVO57">
            <v>0</v>
          </cell>
          <cell r="CVP57">
            <v>0</v>
          </cell>
          <cell r="CVQ57">
            <v>0</v>
          </cell>
          <cell r="CVR57">
            <v>0</v>
          </cell>
          <cell r="CVS57">
            <v>0</v>
          </cell>
          <cell r="CVT57">
            <v>0</v>
          </cell>
          <cell r="CVU57">
            <v>0</v>
          </cell>
          <cell r="CVV57">
            <v>0</v>
          </cell>
          <cell r="CVW57">
            <v>0</v>
          </cell>
          <cell r="CVX57">
            <v>0</v>
          </cell>
          <cell r="CVY57">
            <v>0</v>
          </cell>
          <cell r="CVZ57">
            <v>0</v>
          </cell>
          <cell r="CWA57">
            <v>0</v>
          </cell>
          <cell r="CWB57">
            <v>0</v>
          </cell>
          <cell r="CWC57">
            <v>0</v>
          </cell>
          <cell r="CWD57">
            <v>0</v>
          </cell>
          <cell r="CWE57">
            <v>0</v>
          </cell>
          <cell r="CWF57">
            <v>0</v>
          </cell>
          <cell r="CWG57">
            <v>0</v>
          </cell>
          <cell r="CWH57">
            <v>0</v>
          </cell>
          <cell r="CWI57">
            <v>0</v>
          </cell>
          <cell r="CWJ57">
            <v>0</v>
          </cell>
          <cell r="CWK57">
            <v>0</v>
          </cell>
          <cell r="CWL57">
            <v>0</v>
          </cell>
          <cell r="CWM57">
            <v>0</v>
          </cell>
          <cell r="CWN57">
            <v>0</v>
          </cell>
          <cell r="CWO57">
            <v>0</v>
          </cell>
          <cell r="CWP57">
            <v>0</v>
          </cell>
          <cell r="CWQ57">
            <v>0</v>
          </cell>
          <cell r="CWR57">
            <v>0</v>
          </cell>
          <cell r="CWS57">
            <v>0</v>
          </cell>
          <cell r="CWT57">
            <v>0</v>
          </cell>
          <cell r="CWU57">
            <v>0</v>
          </cell>
          <cell r="CWV57">
            <v>0</v>
          </cell>
          <cell r="CWW57">
            <v>0</v>
          </cell>
          <cell r="CWX57">
            <v>0</v>
          </cell>
          <cell r="CWY57">
            <v>0</v>
          </cell>
          <cell r="CWZ57">
            <v>0</v>
          </cell>
          <cell r="CXA57">
            <v>0</v>
          </cell>
          <cell r="CXB57">
            <v>0</v>
          </cell>
          <cell r="CXC57">
            <v>0</v>
          </cell>
          <cell r="CXD57">
            <v>0</v>
          </cell>
          <cell r="CXE57">
            <v>0</v>
          </cell>
          <cell r="CXF57">
            <v>0</v>
          </cell>
          <cell r="CXG57">
            <v>0</v>
          </cell>
          <cell r="CXH57">
            <v>0</v>
          </cell>
          <cell r="CXI57">
            <v>0</v>
          </cell>
          <cell r="CXJ57">
            <v>0</v>
          </cell>
          <cell r="CXK57">
            <v>0</v>
          </cell>
          <cell r="CXL57">
            <v>0</v>
          </cell>
          <cell r="CXM57">
            <v>0</v>
          </cell>
          <cell r="CXN57">
            <v>0</v>
          </cell>
          <cell r="CXO57">
            <v>0</v>
          </cell>
          <cell r="CXP57">
            <v>0</v>
          </cell>
          <cell r="CXQ57">
            <v>0</v>
          </cell>
          <cell r="CXR57">
            <v>0</v>
          </cell>
          <cell r="CXS57">
            <v>0</v>
          </cell>
          <cell r="CXT57">
            <v>0</v>
          </cell>
          <cell r="CXU57">
            <v>0</v>
          </cell>
          <cell r="CXV57">
            <v>0</v>
          </cell>
          <cell r="CXW57">
            <v>0</v>
          </cell>
          <cell r="CXX57">
            <v>0</v>
          </cell>
          <cell r="CXY57">
            <v>0</v>
          </cell>
          <cell r="CXZ57">
            <v>0</v>
          </cell>
          <cell r="CYA57">
            <v>0</v>
          </cell>
          <cell r="CYB57">
            <v>0</v>
          </cell>
          <cell r="CYC57">
            <v>0</v>
          </cell>
          <cell r="CYD57">
            <v>0</v>
          </cell>
          <cell r="CYE57">
            <v>0</v>
          </cell>
          <cell r="CYF57">
            <v>0</v>
          </cell>
          <cell r="CYG57">
            <v>0</v>
          </cell>
          <cell r="CYH57">
            <v>0</v>
          </cell>
          <cell r="CYI57">
            <v>0</v>
          </cell>
          <cell r="CYJ57">
            <v>0</v>
          </cell>
          <cell r="CYK57">
            <v>0</v>
          </cell>
          <cell r="CYL57">
            <v>0</v>
          </cell>
          <cell r="CYM57">
            <v>0</v>
          </cell>
          <cell r="CYN57">
            <v>0</v>
          </cell>
          <cell r="CYO57">
            <v>0</v>
          </cell>
          <cell r="CYP57">
            <v>0</v>
          </cell>
          <cell r="CYQ57">
            <v>0</v>
          </cell>
          <cell r="CYR57">
            <v>0</v>
          </cell>
          <cell r="CYS57">
            <v>0</v>
          </cell>
          <cell r="CYT57">
            <v>0</v>
          </cell>
          <cell r="CYU57">
            <v>0</v>
          </cell>
          <cell r="CYV57">
            <v>0</v>
          </cell>
          <cell r="CYW57">
            <v>0</v>
          </cell>
          <cell r="CYX57">
            <v>0</v>
          </cell>
          <cell r="CYY57">
            <v>0</v>
          </cell>
          <cell r="CYZ57">
            <v>0</v>
          </cell>
          <cell r="CZA57">
            <v>0</v>
          </cell>
          <cell r="CZB57">
            <v>0</v>
          </cell>
          <cell r="CZC57">
            <v>0</v>
          </cell>
          <cell r="CZD57">
            <v>0</v>
          </cell>
          <cell r="CZE57">
            <v>0</v>
          </cell>
          <cell r="CZF57">
            <v>0</v>
          </cell>
          <cell r="CZG57">
            <v>0</v>
          </cell>
          <cell r="CZH57">
            <v>0</v>
          </cell>
          <cell r="CZI57">
            <v>0</v>
          </cell>
          <cell r="CZJ57">
            <v>0</v>
          </cell>
          <cell r="CZK57">
            <v>0</v>
          </cell>
          <cell r="CZL57">
            <v>0</v>
          </cell>
          <cell r="CZM57">
            <v>0</v>
          </cell>
          <cell r="CZN57">
            <v>0</v>
          </cell>
          <cell r="CZO57">
            <v>0</v>
          </cell>
          <cell r="CZP57">
            <v>0</v>
          </cell>
          <cell r="CZQ57">
            <v>0</v>
          </cell>
          <cell r="CZR57">
            <v>0</v>
          </cell>
          <cell r="CZS57">
            <v>0</v>
          </cell>
          <cell r="CZT57">
            <v>0</v>
          </cell>
          <cell r="CZU57">
            <v>0</v>
          </cell>
          <cell r="CZV57">
            <v>0</v>
          </cell>
          <cell r="CZW57">
            <v>0</v>
          </cell>
          <cell r="CZX57">
            <v>0</v>
          </cell>
          <cell r="CZY57">
            <v>0</v>
          </cell>
          <cell r="CZZ57">
            <v>0</v>
          </cell>
          <cell r="DAA57">
            <v>0</v>
          </cell>
          <cell r="DAB57">
            <v>0</v>
          </cell>
          <cell r="DAC57">
            <v>0</v>
          </cell>
          <cell r="DAD57">
            <v>0</v>
          </cell>
          <cell r="DAE57">
            <v>0</v>
          </cell>
          <cell r="DAF57">
            <v>0</v>
          </cell>
          <cell r="DAG57">
            <v>0</v>
          </cell>
          <cell r="DAH57">
            <v>0</v>
          </cell>
          <cell r="DAI57">
            <v>0</v>
          </cell>
          <cell r="DAJ57">
            <v>0</v>
          </cell>
          <cell r="DAK57">
            <v>0</v>
          </cell>
          <cell r="DAL57">
            <v>0</v>
          </cell>
          <cell r="DAM57">
            <v>0</v>
          </cell>
          <cell r="DAN57">
            <v>0</v>
          </cell>
          <cell r="DAO57">
            <v>0</v>
          </cell>
          <cell r="DAP57">
            <v>0</v>
          </cell>
          <cell r="DAQ57">
            <v>0</v>
          </cell>
          <cell r="DAR57">
            <v>0</v>
          </cell>
          <cell r="DAS57">
            <v>0</v>
          </cell>
          <cell r="DAT57">
            <v>0</v>
          </cell>
          <cell r="DAU57">
            <v>0</v>
          </cell>
          <cell r="DAV57">
            <v>0</v>
          </cell>
          <cell r="DAW57">
            <v>0</v>
          </cell>
          <cell r="DAX57">
            <v>0</v>
          </cell>
          <cell r="DAY57">
            <v>0</v>
          </cell>
          <cell r="DAZ57">
            <v>0</v>
          </cell>
          <cell r="DBA57">
            <v>0</v>
          </cell>
          <cell r="DBB57">
            <v>0</v>
          </cell>
          <cell r="DBC57">
            <v>0</v>
          </cell>
          <cell r="DBD57">
            <v>0</v>
          </cell>
          <cell r="DBE57">
            <v>0</v>
          </cell>
          <cell r="DBF57">
            <v>0</v>
          </cell>
          <cell r="DBG57">
            <v>0</v>
          </cell>
          <cell r="DBH57">
            <v>0</v>
          </cell>
          <cell r="DBI57">
            <v>0</v>
          </cell>
          <cell r="DBJ57">
            <v>0</v>
          </cell>
          <cell r="DBK57">
            <v>0</v>
          </cell>
          <cell r="DBL57">
            <v>0</v>
          </cell>
          <cell r="DBM57">
            <v>0</v>
          </cell>
          <cell r="DBN57">
            <v>0</v>
          </cell>
          <cell r="DBO57">
            <v>0</v>
          </cell>
          <cell r="DBP57">
            <v>0</v>
          </cell>
          <cell r="DBQ57">
            <v>0</v>
          </cell>
          <cell r="DBR57">
            <v>0</v>
          </cell>
          <cell r="DBS57">
            <v>0</v>
          </cell>
          <cell r="DBT57">
            <v>0</v>
          </cell>
          <cell r="DBU57">
            <v>0</v>
          </cell>
          <cell r="DBV57">
            <v>0</v>
          </cell>
          <cell r="DBW57">
            <v>0</v>
          </cell>
          <cell r="DBX57">
            <v>0</v>
          </cell>
          <cell r="DBY57">
            <v>0</v>
          </cell>
          <cell r="DBZ57">
            <v>0</v>
          </cell>
          <cell r="DCA57">
            <v>0</v>
          </cell>
          <cell r="DCB57">
            <v>0</v>
          </cell>
          <cell r="DCC57">
            <v>0</v>
          </cell>
          <cell r="DCD57">
            <v>0</v>
          </cell>
          <cell r="DCE57">
            <v>0</v>
          </cell>
          <cell r="DCF57">
            <v>0</v>
          </cell>
          <cell r="DCG57">
            <v>0</v>
          </cell>
          <cell r="DCH57">
            <v>0</v>
          </cell>
          <cell r="DCI57">
            <v>0</v>
          </cell>
          <cell r="DCJ57">
            <v>0</v>
          </cell>
          <cell r="DCK57">
            <v>0</v>
          </cell>
          <cell r="DCL57">
            <v>0</v>
          </cell>
          <cell r="DCM57">
            <v>0</v>
          </cell>
          <cell r="DCN57">
            <v>0</v>
          </cell>
          <cell r="DCO57">
            <v>0</v>
          </cell>
          <cell r="DCP57">
            <v>0</v>
          </cell>
          <cell r="DCQ57">
            <v>0</v>
          </cell>
          <cell r="DCR57">
            <v>0</v>
          </cell>
          <cell r="DCS57">
            <v>0</v>
          </cell>
          <cell r="DCT57">
            <v>0</v>
          </cell>
          <cell r="DCU57">
            <v>0</v>
          </cell>
          <cell r="DCV57">
            <v>0</v>
          </cell>
          <cell r="DCW57">
            <v>0</v>
          </cell>
          <cell r="DCX57">
            <v>0</v>
          </cell>
          <cell r="DCY57">
            <v>0</v>
          </cell>
          <cell r="DCZ57">
            <v>0</v>
          </cell>
          <cell r="DDA57">
            <v>0</v>
          </cell>
          <cell r="DDB57">
            <v>0</v>
          </cell>
          <cell r="DDC57">
            <v>0</v>
          </cell>
          <cell r="DDD57">
            <v>0</v>
          </cell>
          <cell r="DDE57">
            <v>0</v>
          </cell>
          <cell r="DDF57">
            <v>0</v>
          </cell>
          <cell r="DDG57">
            <v>0</v>
          </cell>
          <cell r="DDH57">
            <v>0</v>
          </cell>
          <cell r="DDI57">
            <v>0</v>
          </cell>
          <cell r="DDJ57">
            <v>0</v>
          </cell>
          <cell r="DDK57">
            <v>0</v>
          </cell>
          <cell r="DDL57">
            <v>0</v>
          </cell>
          <cell r="DDM57">
            <v>0</v>
          </cell>
          <cell r="DDN57">
            <v>0</v>
          </cell>
          <cell r="DDO57">
            <v>0</v>
          </cell>
          <cell r="DDP57">
            <v>0</v>
          </cell>
          <cell r="DDQ57">
            <v>0</v>
          </cell>
          <cell r="DDR57">
            <v>0</v>
          </cell>
          <cell r="DDS57">
            <v>0</v>
          </cell>
          <cell r="DDT57">
            <v>0</v>
          </cell>
          <cell r="DDU57">
            <v>0</v>
          </cell>
          <cell r="DDV57">
            <v>0</v>
          </cell>
          <cell r="DDW57">
            <v>0</v>
          </cell>
          <cell r="DDX57">
            <v>0</v>
          </cell>
          <cell r="DDY57">
            <v>0</v>
          </cell>
          <cell r="DDZ57">
            <v>0</v>
          </cell>
          <cell r="DEA57">
            <v>0</v>
          </cell>
          <cell r="DEB57">
            <v>0</v>
          </cell>
          <cell r="DEC57">
            <v>0</v>
          </cell>
          <cell r="DED57">
            <v>0</v>
          </cell>
          <cell r="DEE57">
            <v>0</v>
          </cell>
          <cell r="DEF57">
            <v>0</v>
          </cell>
          <cell r="DEG57">
            <v>0</v>
          </cell>
          <cell r="DEH57">
            <v>0</v>
          </cell>
          <cell r="DEI57">
            <v>0</v>
          </cell>
          <cell r="DEJ57">
            <v>0</v>
          </cell>
          <cell r="DEK57">
            <v>0</v>
          </cell>
          <cell r="DEL57">
            <v>0</v>
          </cell>
          <cell r="DEM57">
            <v>0</v>
          </cell>
          <cell r="DEN57">
            <v>0</v>
          </cell>
          <cell r="DEO57">
            <v>0</v>
          </cell>
          <cell r="DEP57">
            <v>0</v>
          </cell>
          <cell r="DEQ57">
            <v>0</v>
          </cell>
          <cell r="DER57">
            <v>0</v>
          </cell>
          <cell r="DES57">
            <v>0</v>
          </cell>
          <cell r="DET57">
            <v>0</v>
          </cell>
          <cell r="DEU57">
            <v>0</v>
          </cell>
          <cell r="DEV57">
            <v>0</v>
          </cell>
          <cell r="DEW57">
            <v>0</v>
          </cell>
          <cell r="DEX57">
            <v>0</v>
          </cell>
          <cell r="DEY57">
            <v>0</v>
          </cell>
          <cell r="DEZ57">
            <v>0</v>
          </cell>
          <cell r="DFA57">
            <v>0</v>
          </cell>
          <cell r="DFB57">
            <v>0</v>
          </cell>
          <cell r="DFC57">
            <v>0</v>
          </cell>
          <cell r="DFD57">
            <v>0</v>
          </cell>
          <cell r="DFE57">
            <v>0</v>
          </cell>
          <cell r="DFF57">
            <v>0</v>
          </cell>
          <cell r="DFG57">
            <v>0</v>
          </cell>
          <cell r="DFH57">
            <v>0</v>
          </cell>
          <cell r="DFI57">
            <v>0</v>
          </cell>
          <cell r="DFJ57">
            <v>0</v>
          </cell>
          <cell r="DFK57">
            <v>0</v>
          </cell>
          <cell r="DFL57">
            <v>0</v>
          </cell>
          <cell r="DFM57">
            <v>0</v>
          </cell>
          <cell r="DFN57">
            <v>0</v>
          </cell>
          <cell r="DFO57">
            <v>0</v>
          </cell>
          <cell r="DFP57">
            <v>0</v>
          </cell>
          <cell r="DFQ57">
            <v>0</v>
          </cell>
          <cell r="DFR57">
            <v>0</v>
          </cell>
          <cell r="DFS57">
            <v>0</v>
          </cell>
          <cell r="DFT57">
            <v>0</v>
          </cell>
          <cell r="DFU57">
            <v>0</v>
          </cell>
          <cell r="DFV57">
            <v>0</v>
          </cell>
          <cell r="DFW57">
            <v>0</v>
          </cell>
          <cell r="DFX57">
            <v>0</v>
          </cell>
          <cell r="DFY57">
            <v>0</v>
          </cell>
          <cell r="DFZ57">
            <v>0</v>
          </cell>
          <cell r="DGA57">
            <v>0</v>
          </cell>
          <cell r="DGB57">
            <v>0</v>
          </cell>
          <cell r="DGC57">
            <v>0</v>
          </cell>
          <cell r="DGD57">
            <v>0</v>
          </cell>
          <cell r="DGE57">
            <v>0</v>
          </cell>
          <cell r="DGF57">
            <v>0</v>
          </cell>
          <cell r="DGG57">
            <v>0</v>
          </cell>
          <cell r="DGH57">
            <v>0</v>
          </cell>
          <cell r="DGI57">
            <v>0</v>
          </cell>
          <cell r="DGJ57">
            <v>0</v>
          </cell>
          <cell r="DGK57">
            <v>0</v>
          </cell>
          <cell r="DGL57">
            <v>0</v>
          </cell>
          <cell r="DGM57">
            <v>0</v>
          </cell>
          <cell r="DGN57">
            <v>0</v>
          </cell>
          <cell r="DGO57">
            <v>0</v>
          </cell>
          <cell r="DGP57">
            <v>0</v>
          </cell>
          <cell r="DGQ57">
            <v>0</v>
          </cell>
          <cell r="DGR57">
            <v>0</v>
          </cell>
          <cell r="DGS57">
            <v>0</v>
          </cell>
          <cell r="DGT57">
            <v>0</v>
          </cell>
          <cell r="DGU57">
            <v>0</v>
          </cell>
          <cell r="DGV57">
            <v>0</v>
          </cell>
          <cell r="DGW57">
            <v>0</v>
          </cell>
          <cell r="DGX57">
            <v>0</v>
          </cell>
          <cell r="DGY57">
            <v>0</v>
          </cell>
          <cell r="DGZ57">
            <v>0</v>
          </cell>
          <cell r="DHA57">
            <v>0</v>
          </cell>
          <cell r="DHB57">
            <v>0</v>
          </cell>
          <cell r="DHC57">
            <v>0</v>
          </cell>
          <cell r="DHD57">
            <v>0</v>
          </cell>
          <cell r="DHE57">
            <v>0</v>
          </cell>
          <cell r="DHF57">
            <v>0</v>
          </cell>
          <cell r="DHG57">
            <v>0</v>
          </cell>
          <cell r="DHH57">
            <v>0</v>
          </cell>
          <cell r="DHI57">
            <v>0</v>
          </cell>
          <cell r="DHJ57">
            <v>0</v>
          </cell>
          <cell r="DHK57">
            <v>0</v>
          </cell>
          <cell r="DHL57">
            <v>0</v>
          </cell>
          <cell r="DHM57">
            <v>0</v>
          </cell>
          <cell r="DHN57">
            <v>0</v>
          </cell>
          <cell r="DHO57">
            <v>0</v>
          </cell>
          <cell r="DHP57">
            <v>0</v>
          </cell>
          <cell r="DHQ57">
            <v>0</v>
          </cell>
          <cell r="DHR57">
            <v>0</v>
          </cell>
          <cell r="DHS57">
            <v>0</v>
          </cell>
          <cell r="DHT57">
            <v>0</v>
          </cell>
          <cell r="DHU57">
            <v>0</v>
          </cell>
          <cell r="DHV57">
            <v>0</v>
          </cell>
          <cell r="DHW57">
            <v>0</v>
          </cell>
          <cell r="DHX57">
            <v>0</v>
          </cell>
          <cell r="DHY57">
            <v>0</v>
          </cell>
          <cell r="DHZ57">
            <v>0</v>
          </cell>
          <cell r="DIA57">
            <v>0</v>
          </cell>
          <cell r="DIB57">
            <v>0</v>
          </cell>
          <cell r="DIC57">
            <v>0</v>
          </cell>
          <cell r="DID57">
            <v>0</v>
          </cell>
          <cell r="DIE57">
            <v>0</v>
          </cell>
          <cell r="DIF57">
            <v>0</v>
          </cell>
          <cell r="DIG57">
            <v>0</v>
          </cell>
          <cell r="DIH57">
            <v>0</v>
          </cell>
          <cell r="DII57">
            <v>0</v>
          </cell>
          <cell r="DIJ57">
            <v>0</v>
          </cell>
          <cell r="DIK57">
            <v>0</v>
          </cell>
          <cell r="DIL57">
            <v>0</v>
          </cell>
          <cell r="DIM57">
            <v>0</v>
          </cell>
          <cell r="DIN57">
            <v>0</v>
          </cell>
          <cell r="DIO57">
            <v>0</v>
          </cell>
          <cell r="DIP57">
            <v>0</v>
          </cell>
          <cell r="DIQ57">
            <v>0</v>
          </cell>
          <cell r="DIR57">
            <v>0</v>
          </cell>
          <cell r="DIS57">
            <v>0</v>
          </cell>
          <cell r="DIT57">
            <v>0</v>
          </cell>
          <cell r="DIU57">
            <v>0</v>
          </cell>
          <cell r="DIV57">
            <v>0</v>
          </cell>
          <cell r="DIW57">
            <v>0</v>
          </cell>
          <cell r="DIX57">
            <v>0</v>
          </cell>
          <cell r="DIY57">
            <v>0</v>
          </cell>
          <cell r="DIZ57">
            <v>0</v>
          </cell>
          <cell r="DJA57">
            <v>0</v>
          </cell>
          <cell r="DJB57">
            <v>0</v>
          </cell>
          <cell r="DJC57">
            <v>0</v>
          </cell>
          <cell r="DJD57">
            <v>0</v>
          </cell>
          <cell r="DJE57">
            <v>0</v>
          </cell>
          <cell r="DJF57">
            <v>0</v>
          </cell>
          <cell r="DJG57">
            <v>0</v>
          </cell>
          <cell r="DJH57">
            <v>0</v>
          </cell>
          <cell r="DJI57">
            <v>0</v>
          </cell>
          <cell r="DJJ57">
            <v>0</v>
          </cell>
          <cell r="DJK57">
            <v>0</v>
          </cell>
          <cell r="DJL57">
            <v>0</v>
          </cell>
          <cell r="DJM57">
            <v>0</v>
          </cell>
          <cell r="DJN57">
            <v>0</v>
          </cell>
          <cell r="DJO57">
            <v>0</v>
          </cell>
          <cell r="DJP57">
            <v>0</v>
          </cell>
          <cell r="DJQ57">
            <v>0</v>
          </cell>
          <cell r="DJR57">
            <v>0</v>
          </cell>
          <cell r="DJS57">
            <v>0</v>
          </cell>
          <cell r="DJT57">
            <v>0</v>
          </cell>
          <cell r="DJU57">
            <v>0</v>
          </cell>
          <cell r="DJV57">
            <v>0</v>
          </cell>
          <cell r="DJW57">
            <v>0</v>
          </cell>
          <cell r="DJX57">
            <v>0</v>
          </cell>
          <cell r="DJY57">
            <v>0</v>
          </cell>
          <cell r="DJZ57">
            <v>0</v>
          </cell>
          <cell r="DKA57">
            <v>0</v>
          </cell>
          <cell r="DKB57">
            <v>0</v>
          </cell>
          <cell r="DKC57">
            <v>0</v>
          </cell>
          <cell r="DKD57">
            <v>0</v>
          </cell>
          <cell r="DKE57">
            <v>0</v>
          </cell>
          <cell r="DKF57">
            <v>0</v>
          </cell>
          <cell r="DKG57">
            <v>0</v>
          </cell>
          <cell r="DKH57">
            <v>0</v>
          </cell>
          <cell r="DKI57">
            <v>0</v>
          </cell>
          <cell r="DKJ57">
            <v>0</v>
          </cell>
          <cell r="DKK57">
            <v>0</v>
          </cell>
          <cell r="DKL57">
            <v>0</v>
          </cell>
          <cell r="DKM57">
            <v>0</v>
          </cell>
          <cell r="DKN57">
            <v>0</v>
          </cell>
          <cell r="DKO57">
            <v>0</v>
          </cell>
          <cell r="DKP57">
            <v>0</v>
          </cell>
          <cell r="DKQ57">
            <v>0</v>
          </cell>
          <cell r="DKR57">
            <v>0</v>
          </cell>
          <cell r="DKS57">
            <v>0</v>
          </cell>
          <cell r="DKT57">
            <v>0</v>
          </cell>
          <cell r="DKU57">
            <v>0</v>
          </cell>
          <cell r="DKV57">
            <v>0</v>
          </cell>
          <cell r="DKW57">
            <v>0</v>
          </cell>
          <cell r="DKX57">
            <v>0</v>
          </cell>
          <cell r="DKY57">
            <v>0</v>
          </cell>
          <cell r="DKZ57">
            <v>0</v>
          </cell>
          <cell r="DLA57">
            <v>0</v>
          </cell>
          <cell r="DLB57">
            <v>0</v>
          </cell>
          <cell r="DLC57">
            <v>0</v>
          </cell>
          <cell r="DLD57">
            <v>0</v>
          </cell>
          <cell r="DLE57">
            <v>0</v>
          </cell>
          <cell r="DLF57">
            <v>0</v>
          </cell>
          <cell r="DLG57">
            <v>0</v>
          </cell>
          <cell r="DLH57">
            <v>0</v>
          </cell>
          <cell r="DLI57">
            <v>0</v>
          </cell>
          <cell r="DLJ57">
            <v>0</v>
          </cell>
          <cell r="DLK57">
            <v>0</v>
          </cell>
          <cell r="DLL57">
            <v>0</v>
          </cell>
          <cell r="DLM57">
            <v>0</v>
          </cell>
          <cell r="DLN57">
            <v>0</v>
          </cell>
          <cell r="DLO57">
            <v>0</v>
          </cell>
          <cell r="DLP57">
            <v>0</v>
          </cell>
          <cell r="DLQ57">
            <v>0</v>
          </cell>
          <cell r="DLR57">
            <v>0</v>
          </cell>
          <cell r="DLS57">
            <v>0</v>
          </cell>
          <cell r="DLT57">
            <v>0</v>
          </cell>
          <cell r="DLU57">
            <v>0</v>
          </cell>
          <cell r="DLV57">
            <v>0</v>
          </cell>
          <cell r="DLW57">
            <v>0</v>
          </cell>
          <cell r="DLX57">
            <v>0</v>
          </cell>
          <cell r="DLY57">
            <v>0</v>
          </cell>
          <cell r="DLZ57">
            <v>0</v>
          </cell>
          <cell r="DMA57">
            <v>0</v>
          </cell>
          <cell r="DMB57">
            <v>0</v>
          </cell>
          <cell r="DMC57">
            <v>0</v>
          </cell>
          <cell r="DMD57">
            <v>0</v>
          </cell>
          <cell r="DME57">
            <v>0</v>
          </cell>
          <cell r="DMF57">
            <v>0</v>
          </cell>
          <cell r="DMG57">
            <v>0</v>
          </cell>
          <cell r="DMH57">
            <v>0</v>
          </cell>
          <cell r="DMI57">
            <v>0</v>
          </cell>
          <cell r="DMJ57">
            <v>0</v>
          </cell>
          <cell r="DMK57">
            <v>0</v>
          </cell>
          <cell r="DML57">
            <v>0</v>
          </cell>
          <cell r="DMM57">
            <v>0</v>
          </cell>
          <cell r="DMN57">
            <v>0</v>
          </cell>
          <cell r="DMO57">
            <v>0</v>
          </cell>
          <cell r="DMP57">
            <v>0</v>
          </cell>
          <cell r="DMQ57">
            <v>0</v>
          </cell>
          <cell r="DMR57">
            <v>0</v>
          </cell>
          <cell r="DMS57">
            <v>0</v>
          </cell>
          <cell r="DMT57">
            <v>0</v>
          </cell>
          <cell r="DMU57">
            <v>0</v>
          </cell>
          <cell r="DMV57">
            <v>0</v>
          </cell>
          <cell r="DMW57">
            <v>0</v>
          </cell>
          <cell r="DMX57">
            <v>0</v>
          </cell>
          <cell r="DMY57">
            <v>0</v>
          </cell>
          <cell r="DMZ57">
            <v>0</v>
          </cell>
          <cell r="DNA57">
            <v>0</v>
          </cell>
          <cell r="DNB57">
            <v>0</v>
          </cell>
          <cell r="DNC57">
            <v>0</v>
          </cell>
          <cell r="DND57">
            <v>0</v>
          </cell>
          <cell r="DNE57">
            <v>0</v>
          </cell>
          <cell r="DNF57">
            <v>0</v>
          </cell>
          <cell r="DNG57">
            <v>0</v>
          </cell>
          <cell r="DNH57">
            <v>0</v>
          </cell>
          <cell r="DNI57">
            <v>0</v>
          </cell>
          <cell r="DNJ57">
            <v>0</v>
          </cell>
          <cell r="DNK57">
            <v>0</v>
          </cell>
          <cell r="DNL57">
            <v>0</v>
          </cell>
          <cell r="DNM57">
            <v>0</v>
          </cell>
          <cell r="DNN57">
            <v>0</v>
          </cell>
          <cell r="DNO57">
            <v>0</v>
          </cell>
          <cell r="DNP57">
            <v>0</v>
          </cell>
          <cell r="DNQ57">
            <v>0</v>
          </cell>
          <cell r="DNR57">
            <v>0</v>
          </cell>
          <cell r="DNS57">
            <v>0</v>
          </cell>
          <cell r="DNT57">
            <v>0</v>
          </cell>
          <cell r="DNU57">
            <v>0</v>
          </cell>
          <cell r="DNV57">
            <v>0</v>
          </cell>
          <cell r="DNW57">
            <v>0</v>
          </cell>
          <cell r="DNX57">
            <v>0</v>
          </cell>
          <cell r="DNY57">
            <v>0</v>
          </cell>
          <cell r="DNZ57">
            <v>0</v>
          </cell>
          <cell r="DOA57">
            <v>0</v>
          </cell>
          <cell r="DOB57">
            <v>0</v>
          </cell>
          <cell r="DOC57">
            <v>0</v>
          </cell>
          <cell r="DOD57">
            <v>0</v>
          </cell>
          <cell r="DOE57">
            <v>0</v>
          </cell>
          <cell r="DOF57">
            <v>0</v>
          </cell>
          <cell r="DOG57">
            <v>0</v>
          </cell>
          <cell r="DOH57">
            <v>0</v>
          </cell>
          <cell r="DOI57">
            <v>0</v>
          </cell>
          <cell r="DOJ57">
            <v>0</v>
          </cell>
          <cell r="DOK57">
            <v>0</v>
          </cell>
          <cell r="DOL57">
            <v>0</v>
          </cell>
          <cell r="DOM57">
            <v>0</v>
          </cell>
          <cell r="DON57">
            <v>0</v>
          </cell>
          <cell r="DOO57">
            <v>0</v>
          </cell>
          <cell r="DOP57">
            <v>0</v>
          </cell>
          <cell r="DOQ57">
            <v>0</v>
          </cell>
          <cell r="DOR57">
            <v>0</v>
          </cell>
          <cell r="DOS57">
            <v>0</v>
          </cell>
          <cell r="DOT57">
            <v>0</v>
          </cell>
          <cell r="DOU57">
            <v>0</v>
          </cell>
          <cell r="DOV57">
            <v>0</v>
          </cell>
          <cell r="DOW57">
            <v>0</v>
          </cell>
          <cell r="DOX57">
            <v>0</v>
          </cell>
          <cell r="DOY57">
            <v>0</v>
          </cell>
          <cell r="DOZ57">
            <v>0</v>
          </cell>
          <cell r="DPA57">
            <v>0</v>
          </cell>
          <cell r="DPB57">
            <v>0</v>
          </cell>
          <cell r="DPC57">
            <v>0</v>
          </cell>
          <cell r="DPD57">
            <v>0</v>
          </cell>
          <cell r="DPE57">
            <v>0</v>
          </cell>
          <cell r="DPF57">
            <v>0</v>
          </cell>
          <cell r="DPG57">
            <v>0</v>
          </cell>
          <cell r="DPH57">
            <v>0</v>
          </cell>
          <cell r="DPI57">
            <v>0</v>
          </cell>
          <cell r="DPJ57">
            <v>0</v>
          </cell>
          <cell r="DPK57">
            <v>0</v>
          </cell>
          <cell r="DPL57">
            <v>0</v>
          </cell>
          <cell r="DPM57">
            <v>0</v>
          </cell>
          <cell r="DPN57">
            <v>0</v>
          </cell>
          <cell r="DPO57">
            <v>0</v>
          </cell>
          <cell r="DPP57">
            <v>0</v>
          </cell>
          <cell r="DPQ57">
            <v>0</v>
          </cell>
          <cell r="DPR57">
            <v>0</v>
          </cell>
          <cell r="DPS57">
            <v>0</v>
          </cell>
          <cell r="DPT57">
            <v>0</v>
          </cell>
          <cell r="DPU57">
            <v>0</v>
          </cell>
          <cell r="DPV57">
            <v>0</v>
          </cell>
          <cell r="DPW57">
            <v>0</v>
          </cell>
          <cell r="DPX57">
            <v>0</v>
          </cell>
          <cell r="DPY57">
            <v>0</v>
          </cell>
          <cell r="DPZ57">
            <v>0</v>
          </cell>
          <cell r="DQA57">
            <v>0</v>
          </cell>
          <cell r="DQB57">
            <v>0</v>
          </cell>
          <cell r="DQC57">
            <v>0</v>
          </cell>
          <cell r="DQD57">
            <v>0</v>
          </cell>
          <cell r="DQE57">
            <v>0</v>
          </cell>
          <cell r="DQF57">
            <v>0</v>
          </cell>
          <cell r="DQG57">
            <v>0</v>
          </cell>
          <cell r="DQH57">
            <v>0</v>
          </cell>
          <cell r="DQI57">
            <v>0</v>
          </cell>
          <cell r="DQJ57">
            <v>0</v>
          </cell>
          <cell r="DQK57">
            <v>0</v>
          </cell>
          <cell r="DQL57">
            <v>0</v>
          </cell>
          <cell r="DQM57">
            <v>0</v>
          </cell>
          <cell r="DQN57">
            <v>0</v>
          </cell>
          <cell r="DQO57">
            <v>0</v>
          </cell>
          <cell r="DQP57">
            <v>0</v>
          </cell>
          <cell r="DQQ57">
            <v>0</v>
          </cell>
          <cell r="DQR57">
            <v>0</v>
          </cell>
          <cell r="DQS57">
            <v>0</v>
          </cell>
          <cell r="DQT57">
            <v>0</v>
          </cell>
          <cell r="DQU57">
            <v>0</v>
          </cell>
          <cell r="DQV57">
            <v>0</v>
          </cell>
          <cell r="DQW57">
            <v>0</v>
          </cell>
          <cell r="DQX57">
            <v>0</v>
          </cell>
          <cell r="DQY57">
            <v>0</v>
          </cell>
          <cell r="DQZ57">
            <v>0</v>
          </cell>
          <cell r="DRA57">
            <v>0</v>
          </cell>
          <cell r="DRB57">
            <v>0</v>
          </cell>
          <cell r="DRC57">
            <v>0</v>
          </cell>
          <cell r="DRD57">
            <v>0</v>
          </cell>
          <cell r="DRE57">
            <v>0</v>
          </cell>
          <cell r="DRF57">
            <v>0</v>
          </cell>
          <cell r="DRG57">
            <v>0</v>
          </cell>
          <cell r="DRH57">
            <v>0</v>
          </cell>
          <cell r="DRI57">
            <v>0</v>
          </cell>
          <cell r="DRJ57">
            <v>0</v>
          </cell>
          <cell r="DRK57">
            <v>0</v>
          </cell>
          <cell r="DRL57">
            <v>0</v>
          </cell>
          <cell r="DRM57">
            <v>0</v>
          </cell>
          <cell r="DRN57">
            <v>0</v>
          </cell>
          <cell r="DRO57">
            <v>0</v>
          </cell>
          <cell r="DRP57">
            <v>0</v>
          </cell>
          <cell r="DRQ57">
            <v>0</v>
          </cell>
          <cell r="DRR57">
            <v>0</v>
          </cell>
          <cell r="DRS57">
            <v>0</v>
          </cell>
          <cell r="DRT57">
            <v>0</v>
          </cell>
          <cell r="DRU57">
            <v>0</v>
          </cell>
          <cell r="DRV57">
            <v>0</v>
          </cell>
          <cell r="DRW57">
            <v>0</v>
          </cell>
          <cell r="DRX57">
            <v>0</v>
          </cell>
          <cell r="DRY57">
            <v>0</v>
          </cell>
          <cell r="DRZ57">
            <v>0</v>
          </cell>
          <cell r="DSA57">
            <v>0</v>
          </cell>
          <cell r="DSB57">
            <v>0</v>
          </cell>
          <cell r="DSC57">
            <v>0</v>
          </cell>
          <cell r="DSD57">
            <v>0</v>
          </cell>
          <cell r="DSE57">
            <v>0</v>
          </cell>
          <cell r="DSF57">
            <v>0</v>
          </cell>
          <cell r="DSG57">
            <v>0</v>
          </cell>
          <cell r="DSH57">
            <v>0</v>
          </cell>
          <cell r="DSI57">
            <v>0</v>
          </cell>
          <cell r="DSJ57">
            <v>0</v>
          </cell>
          <cell r="DSK57">
            <v>0</v>
          </cell>
          <cell r="DSL57">
            <v>0</v>
          </cell>
          <cell r="DSM57">
            <v>0</v>
          </cell>
          <cell r="DSN57">
            <v>0</v>
          </cell>
          <cell r="DSO57">
            <v>0</v>
          </cell>
          <cell r="DSP57">
            <v>0</v>
          </cell>
          <cell r="DSQ57">
            <v>0</v>
          </cell>
          <cell r="DSR57">
            <v>0</v>
          </cell>
          <cell r="DSS57">
            <v>0</v>
          </cell>
          <cell r="DST57">
            <v>0</v>
          </cell>
          <cell r="DSU57">
            <v>0</v>
          </cell>
          <cell r="DSV57">
            <v>0</v>
          </cell>
          <cell r="DSW57">
            <v>0</v>
          </cell>
          <cell r="DSX57">
            <v>0</v>
          </cell>
          <cell r="DSY57">
            <v>0</v>
          </cell>
          <cell r="DSZ57">
            <v>0</v>
          </cell>
          <cell r="DTA57">
            <v>0</v>
          </cell>
          <cell r="DTB57">
            <v>0</v>
          </cell>
          <cell r="DTC57">
            <v>0</v>
          </cell>
          <cell r="DTD57">
            <v>0</v>
          </cell>
          <cell r="DTE57">
            <v>0</v>
          </cell>
          <cell r="DTF57">
            <v>0</v>
          </cell>
          <cell r="DTG57">
            <v>0</v>
          </cell>
          <cell r="DTH57">
            <v>0</v>
          </cell>
          <cell r="DTI57">
            <v>0</v>
          </cell>
          <cell r="DTJ57">
            <v>0</v>
          </cell>
          <cell r="DTK57">
            <v>0</v>
          </cell>
          <cell r="DTL57">
            <v>0</v>
          </cell>
          <cell r="DTM57">
            <v>0</v>
          </cell>
          <cell r="DTN57">
            <v>0</v>
          </cell>
          <cell r="DTO57">
            <v>0</v>
          </cell>
          <cell r="DTP57">
            <v>0</v>
          </cell>
          <cell r="DTQ57">
            <v>0</v>
          </cell>
          <cell r="DTR57">
            <v>0</v>
          </cell>
          <cell r="DTS57">
            <v>0</v>
          </cell>
          <cell r="DTT57">
            <v>0</v>
          </cell>
          <cell r="DTU57">
            <v>0</v>
          </cell>
          <cell r="DTV57">
            <v>0</v>
          </cell>
          <cell r="DTW57">
            <v>0</v>
          </cell>
          <cell r="DTX57">
            <v>0</v>
          </cell>
          <cell r="DTY57">
            <v>0</v>
          </cell>
          <cell r="DTZ57">
            <v>0</v>
          </cell>
          <cell r="DUA57">
            <v>0</v>
          </cell>
          <cell r="DUB57">
            <v>0</v>
          </cell>
          <cell r="DUC57">
            <v>0</v>
          </cell>
          <cell r="DUD57">
            <v>0</v>
          </cell>
          <cell r="DUE57">
            <v>0</v>
          </cell>
          <cell r="DUF57">
            <v>0</v>
          </cell>
          <cell r="DUG57">
            <v>0</v>
          </cell>
          <cell r="DUH57">
            <v>0</v>
          </cell>
          <cell r="DUI57">
            <v>0</v>
          </cell>
          <cell r="DUJ57">
            <v>0</v>
          </cell>
          <cell r="DUK57">
            <v>0</v>
          </cell>
          <cell r="DUL57">
            <v>0</v>
          </cell>
          <cell r="DUM57">
            <v>0</v>
          </cell>
          <cell r="DUN57">
            <v>0</v>
          </cell>
          <cell r="DUO57">
            <v>0</v>
          </cell>
          <cell r="DUP57">
            <v>0</v>
          </cell>
          <cell r="DUQ57">
            <v>0</v>
          </cell>
          <cell r="DUR57">
            <v>0</v>
          </cell>
          <cell r="DUS57">
            <v>0</v>
          </cell>
          <cell r="DUT57">
            <v>0</v>
          </cell>
          <cell r="DUU57">
            <v>0</v>
          </cell>
          <cell r="DUV57">
            <v>0</v>
          </cell>
          <cell r="DUW57">
            <v>0</v>
          </cell>
          <cell r="DUX57">
            <v>0</v>
          </cell>
          <cell r="DUY57">
            <v>0</v>
          </cell>
          <cell r="DUZ57">
            <v>0</v>
          </cell>
          <cell r="DVA57">
            <v>0</v>
          </cell>
          <cell r="DVB57">
            <v>0</v>
          </cell>
          <cell r="DVC57">
            <v>0</v>
          </cell>
          <cell r="DVD57">
            <v>0</v>
          </cell>
          <cell r="DVE57">
            <v>0</v>
          </cell>
          <cell r="DVF57">
            <v>0</v>
          </cell>
          <cell r="DVG57">
            <v>0</v>
          </cell>
          <cell r="DVH57">
            <v>0</v>
          </cell>
          <cell r="DVI57">
            <v>0</v>
          </cell>
          <cell r="DVJ57">
            <v>0</v>
          </cell>
          <cell r="DVK57">
            <v>0</v>
          </cell>
          <cell r="DVL57">
            <v>0</v>
          </cell>
          <cell r="DVM57">
            <v>0</v>
          </cell>
          <cell r="DVN57">
            <v>0</v>
          </cell>
          <cell r="DVO57">
            <v>0</v>
          </cell>
          <cell r="DVP57">
            <v>0</v>
          </cell>
          <cell r="DVQ57">
            <v>0</v>
          </cell>
          <cell r="DVR57">
            <v>0</v>
          </cell>
          <cell r="DVS57">
            <v>0</v>
          </cell>
          <cell r="DVT57">
            <v>0</v>
          </cell>
          <cell r="DVU57">
            <v>0</v>
          </cell>
          <cell r="DVV57">
            <v>0</v>
          </cell>
          <cell r="DVW57">
            <v>0</v>
          </cell>
          <cell r="DVX57">
            <v>0</v>
          </cell>
          <cell r="DVY57">
            <v>0</v>
          </cell>
          <cell r="DVZ57">
            <v>0</v>
          </cell>
          <cell r="DWA57">
            <v>0</v>
          </cell>
          <cell r="DWB57">
            <v>0</v>
          </cell>
          <cell r="DWC57">
            <v>0</v>
          </cell>
          <cell r="DWD57">
            <v>0</v>
          </cell>
          <cell r="DWE57">
            <v>0</v>
          </cell>
          <cell r="DWF57">
            <v>0</v>
          </cell>
          <cell r="DWG57">
            <v>0</v>
          </cell>
          <cell r="DWH57">
            <v>0</v>
          </cell>
          <cell r="DWI57">
            <v>0</v>
          </cell>
          <cell r="DWJ57">
            <v>0</v>
          </cell>
          <cell r="DWK57">
            <v>0</v>
          </cell>
          <cell r="DWL57">
            <v>0</v>
          </cell>
          <cell r="DWM57">
            <v>0</v>
          </cell>
          <cell r="DWN57">
            <v>0</v>
          </cell>
          <cell r="DWO57">
            <v>0</v>
          </cell>
          <cell r="DWP57">
            <v>0</v>
          </cell>
          <cell r="DWQ57">
            <v>0</v>
          </cell>
          <cell r="DWR57">
            <v>0</v>
          </cell>
          <cell r="DWS57">
            <v>0</v>
          </cell>
          <cell r="DWT57">
            <v>0</v>
          </cell>
          <cell r="DWU57">
            <v>0</v>
          </cell>
          <cell r="DWV57">
            <v>0</v>
          </cell>
          <cell r="DWW57">
            <v>0</v>
          </cell>
          <cell r="DWX57">
            <v>0</v>
          </cell>
          <cell r="DWY57">
            <v>0</v>
          </cell>
          <cell r="DWZ57">
            <v>0</v>
          </cell>
          <cell r="DXA57">
            <v>0</v>
          </cell>
          <cell r="DXB57">
            <v>0</v>
          </cell>
          <cell r="DXC57">
            <v>0</v>
          </cell>
          <cell r="DXD57">
            <v>0</v>
          </cell>
          <cell r="DXE57">
            <v>0</v>
          </cell>
          <cell r="DXF57">
            <v>0</v>
          </cell>
          <cell r="DXG57">
            <v>0</v>
          </cell>
          <cell r="DXH57">
            <v>0</v>
          </cell>
          <cell r="DXI57">
            <v>0</v>
          </cell>
          <cell r="DXJ57">
            <v>0</v>
          </cell>
          <cell r="DXK57">
            <v>0</v>
          </cell>
          <cell r="DXL57">
            <v>0</v>
          </cell>
          <cell r="DXM57">
            <v>0</v>
          </cell>
          <cell r="DXN57">
            <v>0</v>
          </cell>
          <cell r="DXO57">
            <v>0</v>
          </cell>
          <cell r="DXP57">
            <v>0</v>
          </cell>
          <cell r="DXQ57">
            <v>0</v>
          </cell>
          <cell r="DXR57">
            <v>0</v>
          </cell>
          <cell r="DXS57">
            <v>0</v>
          </cell>
          <cell r="DXT57">
            <v>0</v>
          </cell>
          <cell r="DXU57">
            <v>0</v>
          </cell>
          <cell r="DXV57">
            <v>0</v>
          </cell>
          <cell r="DXW57">
            <v>0</v>
          </cell>
          <cell r="DXX57">
            <v>0</v>
          </cell>
          <cell r="DXY57">
            <v>0</v>
          </cell>
          <cell r="DXZ57">
            <v>0</v>
          </cell>
          <cell r="DYA57">
            <v>0</v>
          </cell>
          <cell r="DYB57">
            <v>0</v>
          </cell>
          <cell r="DYC57">
            <v>0</v>
          </cell>
          <cell r="DYD57">
            <v>0</v>
          </cell>
          <cell r="DYE57">
            <v>0</v>
          </cell>
          <cell r="DYF57">
            <v>0</v>
          </cell>
          <cell r="DYG57">
            <v>0</v>
          </cell>
          <cell r="DYH57">
            <v>0</v>
          </cell>
          <cell r="DYI57">
            <v>0</v>
          </cell>
          <cell r="DYJ57">
            <v>0</v>
          </cell>
          <cell r="DYK57">
            <v>0</v>
          </cell>
          <cell r="DYL57">
            <v>0</v>
          </cell>
          <cell r="DYM57">
            <v>0</v>
          </cell>
          <cell r="DYN57">
            <v>0</v>
          </cell>
          <cell r="DYO57">
            <v>0</v>
          </cell>
          <cell r="DYP57">
            <v>0</v>
          </cell>
          <cell r="DYQ57">
            <v>0</v>
          </cell>
          <cell r="DYR57">
            <v>0</v>
          </cell>
          <cell r="DYS57">
            <v>0</v>
          </cell>
          <cell r="DYT57">
            <v>0</v>
          </cell>
          <cell r="DYU57">
            <v>0</v>
          </cell>
          <cell r="DYV57">
            <v>0</v>
          </cell>
          <cell r="DYW57">
            <v>0</v>
          </cell>
          <cell r="DYX57">
            <v>0</v>
          </cell>
          <cell r="DYY57">
            <v>0</v>
          </cell>
          <cell r="DYZ57">
            <v>0</v>
          </cell>
          <cell r="DZA57">
            <v>0</v>
          </cell>
          <cell r="DZB57">
            <v>0</v>
          </cell>
          <cell r="DZC57">
            <v>0</v>
          </cell>
          <cell r="DZD57">
            <v>0</v>
          </cell>
          <cell r="DZE57">
            <v>0</v>
          </cell>
          <cell r="DZF57">
            <v>0</v>
          </cell>
          <cell r="DZG57">
            <v>0</v>
          </cell>
          <cell r="DZH57">
            <v>0</v>
          </cell>
          <cell r="DZI57">
            <v>0</v>
          </cell>
          <cell r="DZJ57">
            <v>0</v>
          </cell>
          <cell r="DZK57">
            <v>0</v>
          </cell>
          <cell r="DZL57">
            <v>0</v>
          </cell>
          <cell r="DZM57">
            <v>0</v>
          </cell>
          <cell r="DZN57">
            <v>0</v>
          </cell>
          <cell r="DZO57">
            <v>0</v>
          </cell>
          <cell r="DZP57">
            <v>0</v>
          </cell>
          <cell r="DZQ57">
            <v>0</v>
          </cell>
          <cell r="DZR57">
            <v>0</v>
          </cell>
          <cell r="DZS57">
            <v>0</v>
          </cell>
          <cell r="DZT57">
            <v>0</v>
          </cell>
          <cell r="DZU57">
            <v>0</v>
          </cell>
          <cell r="DZV57">
            <v>0</v>
          </cell>
          <cell r="DZW57">
            <v>0</v>
          </cell>
          <cell r="DZX57">
            <v>0</v>
          </cell>
          <cell r="DZY57">
            <v>0</v>
          </cell>
          <cell r="DZZ57">
            <v>0</v>
          </cell>
          <cell r="EAA57">
            <v>0</v>
          </cell>
          <cell r="EAB57">
            <v>0</v>
          </cell>
          <cell r="EAC57">
            <v>0</v>
          </cell>
          <cell r="EAD57">
            <v>0</v>
          </cell>
          <cell r="EAE57">
            <v>0</v>
          </cell>
          <cell r="EAF57">
            <v>0</v>
          </cell>
          <cell r="EAG57">
            <v>0</v>
          </cell>
          <cell r="EAH57">
            <v>0</v>
          </cell>
          <cell r="EAI57">
            <v>0</v>
          </cell>
          <cell r="EAJ57">
            <v>0</v>
          </cell>
          <cell r="EAK57">
            <v>0</v>
          </cell>
          <cell r="EAL57">
            <v>0</v>
          </cell>
          <cell r="EAM57">
            <v>0</v>
          </cell>
          <cell r="EAN57">
            <v>0</v>
          </cell>
          <cell r="EAO57">
            <v>0</v>
          </cell>
          <cell r="EAP57">
            <v>0</v>
          </cell>
          <cell r="EAQ57">
            <v>0</v>
          </cell>
          <cell r="EAR57">
            <v>0</v>
          </cell>
          <cell r="EAS57">
            <v>0</v>
          </cell>
          <cell r="EAT57">
            <v>0</v>
          </cell>
          <cell r="EAU57">
            <v>0</v>
          </cell>
          <cell r="EAV57">
            <v>0</v>
          </cell>
          <cell r="EAW57">
            <v>0</v>
          </cell>
          <cell r="EAX57">
            <v>0</v>
          </cell>
          <cell r="EAY57">
            <v>0</v>
          </cell>
          <cell r="EAZ57">
            <v>0</v>
          </cell>
          <cell r="EBA57">
            <v>0</v>
          </cell>
          <cell r="EBB57">
            <v>0</v>
          </cell>
          <cell r="EBC57">
            <v>0</v>
          </cell>
          <cell r="EBD57">
            <v>0</v>
          </cell>
          <cell r="EBE57">
            <v>0</v>
          </cell>
          <cell r="EBF57">
            <v>0</v>
          </cell>
          <cell r="EBG57">
            <v>0</v>
          </cell>
          <cell r="EBH57">
            <v>0</v>
          </cell>
          <cell r="EBI57">
            <v>0</v>
          </cell>
          <cell r="EBJ57">
            <v>0</v>
          </cell>
          <cell r="EBK57">
            <v>0</v>
          </cell>
          <cell r="EBL57">
            <v>0</v>
          </cell>
          <cell r="EBM57">
            <v>0</v>
          </cell>
          <cell r="EBN57">
            <v>0</v>
          </cell>
          <cell r="EBO57">
            <v>0</v>
          </cell>
          <cell r="EBP57">
            <v>0</v>
          </cell>
          <cell r="EBQ57">
            <v>0</v>
          </cell>
          <cell r="EBR57">
            <v>0</v>
          </cell>
          <cell r="EBS57">
            <v>0</v>
          </cell>
          <cell r="EBT57">
            <v>0</v>
          </cell>
          <cell r="EBU57">
            <v>0</v>
          </cell>
          <cell r="EBV57">
            <v>0</v>
          </cell>
          <cell r="EBW57">
            <v>0</v>
          </cell>
          <cell r="EBX57">
            <v>0</v>
          </cell>
          <cell r="EBY57">
            <v>0</v>
          </cell>
          <cell r="EBZ57">
            <v>0</v>
          </cell>
          <cell r="ECA57">
            <v>0</v>
          </cell>
          <cell r="ECB57">
            <v>0</v>
          </cell>
          <cell r="ECC57">
            <v>0</v>
          </cell>
          <cell r="ECD57">
            <v>0</v>
          </cell>
          <cell r="ECE57">
            <v>0</v>
          </cell>
          <cell r="ECF57">
            <v>0</v>
          </cell>
          <cell r="ECG57">
            <v>0</v>
          </cell>
          <cell r="ECH57">
            <v>0</v>
          </cell>
          <cell r="ECI57">
            <v>0</v>
          </cell>
          <cell r="ECJ57">
            <v>0</v>
          </cell>
          <cell r="ECK57">
            <v>0</v>
          </cell>
          <cell r="ECL57">
            <v>0</v>
          </cell>
          <cell r="ECM57">
            <v>0</v>
          </cell>
          <cell r="ECN57">
            <v>0</v>
          </cell>
          <cell r="ECO57">
            <v>0</v>
          </cell>
          <cell r="ECP57">
            <v>0</v>
          </cell>
          <cell r="ECQ57">
            <v>0</v>
          </cell>
          <cell r="ECR57">
            <v>0</v>
          </cell>
          <cell r="ECS57">
            <v>0</v>
          </cell>
          <cell r="ECT57">
            <v>0</v>
          </cell>
          <cell r="ECU57">
            <v>0</v>
          </cell>
          <cell r="ECV57">
            <v>0</v>
          </cell>
          <cell r="ECW57">
            <v>0</v>
          </cell>
          <cell r="ECX57">
            <v>0</v>
          </cell>
          <cell r="ECY57">
            <v>0</v>
          </cell>
          <cell r="ECZ57">
            <v>0</v>
          </cell>
          <cell r="EDA57">
            <v>0</v>
          </cell>
          <cell r="EDB57">
            <v>0</v>
          </cell>
          <cell r="EDC57">
            <v>0</v>
          </cell>
          <cell r="EDD57">
            <v>0</v>
          </cell>
          <cell r="EDE57">
            <v>0</v>
          </cell>
          <cell r="EDF57">
            <v>0</v>
          </cell>
          <cell r="EDG57">
            <v>0</v>
          </cell>
          <cell r="EDH57">
            <v>0</v>
          </cell>
          <cell r="EDI57">
            <v>0</v>
          </cell>
          <cell r="EDJ57">
            <v>0</v>
          </cell>
          <cell r="EDK57">
            <v>0</v>
          </cell>
          <cell r="EDL57">
            <v>0</v>
          </cell>
          <cell r="EDM57">
            <v>0</v>
          </cell>
          <cell r="EDN57">
            <v>0</v>
          </cell>
          <cell r="EDO57">
            <v>0</v>
          </cell>
          <cell r="EDP57">
            <v>0</v>
          </cell>
          <cell r="EDQ57">
            <v>0</v>
          </cell>
          <cell r="EDR57">
            <v>0</v>
          </cell>
          <cell r="EDS57">
            <v>0</v>
          </cell>
          <cell r="EDT57">
            <v>0</v>
          </cell>
          <cell r="EDU57">
            <v>0</v>
          </cell>
          <cell r="EDV57">
            <v>0</v>
          </cell>
          <cell r="EDW57">
            <v>0</v>
          </cell>
          <cell r="EDX57">
            <v>0</v>
          </cell>
          <cell r="EDY57">
            <v>0</v>
          </cell>
          <cell r="EDZ57">
            <v>0</v>
          </cell>
          <cell r="EEA57">
            <v>0</v>
          </cell>
          <cell r="EEB57">
            <v>0</v>
          </cell>
          <cell r="EEC57">
            <v>0</v>
          </cell>
          <cell r="EED57">
            <v>0</v>
          </cell>
          <cell r="EEE57">
            <v>0</v>
          </cell>
          <cell r="EEF57">
            <v>0</v>
          </cell>
          <cell r="EEG57">
            <v>0</v>
          </cell>
          <cell r="EEH57">
            <v>0</v>
          </cell>
          <cell r="EEI57">
            <v>0</v>
          </cell>
          <cell r="EEJ57">
            <v>0</v>
          </cell>
          <cell r="EEK57">
            <v>0</v>
          </cell>
          <cell r="EEL57">
            <v>0</v>
          </cell>
          <cell r="EEM57">
            <v>0</v>
          </cell>
          <cell r="EEN57">
            <v>0</v>
          </cell>
          <cell r="EEO57">
            <v>0</v>
          </cell>
          <cell r="EEP57">
            <v>0</v>
          </cell>
          <cell r="EEQ57">
            <v>0</v>
          </cell>
          <cell r="EER57">
            <v>0</v>
          </cell>
          <cell r="EES57">
            <v>0</v>
          </cell>
          <cell r="EET57">
            <v>0</v>
          </cell>
          <cell r="EEU57">
            <v>0</v>
          </cell>
          <cell r="EEV57">
            <v>0</v>
          </cell>
          <cell r="EEW57">
            <v>0</v>
          </cell>
          <cell r="EEX57">
            <v>0</v>
          </cell>
          <cell r="EEY57">
            <v>0</v>
          </cell>
          <cell r="EEZ57">
            <v>0</v>
          </cell>
          <cell r="EFA57">
            <v>0</v>
          </cell>
          <cell r="EFB57">
            <v>0</v>
          </cell>
          <cell r="EFC57">
            <v>0</v>
          </cell>
          <cell r="EFD57">
            <v>0</v>
          </cell>
          <cell r="EFE57">
            <v>0</v>
          </cell>
          <cell r="EFF57">
            <v>0</v>
          </cell>
          <cell r="EFG57">
            <v>0</v>
          </cell>
          <cell r="EFH57">
            <v>0</v>
          </cell>
          <cell r="EFI57">
            <v>0</v>
          </cell>
          <cell r="EFJ57">
            <v>0</v>
          </cell>
          <cell r="EFK57">
            <v>0</v>
          </cell>
          <cell r="EFL57">
            <v>0</v>
          </cell>
          <cell r="EFM57">
            <v>0</v>
          </cell>
          <cell r="EFN57">
            <v>0</v>
          </cell>
          <cell r="EFO57">
            <v>0</v>
          </cell>
          <cell r="EFP57">
            <v>0</v>
          </cell>
          <cell r="EFQ57">
            <v>0</v>
          </cell>
          <cell r="EFR57">
            <v>0</v>
          </cell>
          <cell r="EFS57">
            <v>0</v>
          </cell>
          <cell r="EFT57">
            <v>0</v>
          </cell>
          <cell r="EFU57">
            <v>0</v>
          </cell>
          <cell r="EFV57">
            <v>0</v>
          </cell>
          <cell r="EFW57">
            <v>0</v>
          </cell>
          <cell r="EFX57">
            <v>0</v>
          </cell>
          <cell r="EFY57">
            <v>0</v>
          </cell>
          <cell r="EFZ57">
            <v>0</v>
          </cell>
          <cell r="EGA57">
            <v>0</v>
          </cell>
          <cell r="EGB57">
            <v>0</v>
          </cell>
          <cell r="EGC57">
            <v>0</v>
          </cell>
          <cell r="EGD57">
            <v>0</v>
          </cell>
          <cell r="EGE57">
            <v>0</v>
          </cell>
          <cell r="EGF57">
            <v>0</v>
          </cell>
          <cell r="EGG57">
            <v>0</v>
          </cell>
          <cell r="EGH57">
            <v>0</v>
          </cell>
          <cell r="EGI57">
            <v>0</v>
          </cell>
          <cell r="EGJ57">
            <v>0</v>
          </cell>
          <cell r="EGK57">
            <v>0</v>
          </cell>
          <cell r="EGL57">
            <v>0</v>
          </cell>
          <cell r="EGM57">
            <v>0</v>
          </cell>
          <cell r="EGN57">
            <v>0</v>
          </cell>
          <cell r="EGO57">
            <v>0</v>
          </cell>
          <cell r="EGP57">
            <v>0</v>
          </cell>
          <cell r="EGQ57">
            <v>0</v>
          </cell>
          <cell r="EGR57">
            <v>0</v>
          </cell>
          <cell r="EGS57">
            <v>0</v>
          </cell>
          <cell r="EGT57">
            <v>0</v>
          </cell>
          <cell r="EGU57">
            <v>0</v>
          </cell>
          <cell r="EGV57">
            <v>0</v>
          </cell>
          <cell r="EGW57">
            <v>0</v>
          </cell>
          <cell r="EGX57">
            <v>0</v>
          </cell>
          <cell r="EGY57">
            <v>0</v>
          </cell>
          <cell r="EGZ57">
            <v>0</v>
          </cell>
          <cell r="EHA57">
            <v>0</v>
          </cell>
          <cell r="EHB57">
            <v>0</v>
          </cell>
          <cell r="EHC57">
            <v>0</v>
          </cell>
          <cell r="EHD57">
            <v>0</v>
          </cell>
          <cell r="EHE57">
            <v>0</v>
          </cell>
          <cell r="EHF57">
            <v>0</v>
          </cell>
          <cell r="EHG57">
            <v>0</v>
          </cell>
          <cell r="EHH57">
            <v>0</v>
          </cell>
          <cell r="EHI57">
            <v>0</v>
          </cell>
          <cell r="EHJ57">
            <v>0</v>
          </cell>
          <cell r="EHK57">
            <v>0</v>
          </cell>
          <cell r="EHL57">
            <v>0</v>
          </cell>
          <cell r="EHM57">
            <v>0</v>
          </cell>
          <cell r="EHN57">
            <v>0</v>
          </cell>
          <cell r="EHO57">
            <v>0</v>
          </cell>
          <cell r="EHP57">
            <v>0</v>
          </cell>
          <cell r="EHQ57">
            <v>0</v>
          </cell>
          <cell r="EHR57">
            <v>0</v>
          </cell>
          <cell r="EHS57">
            <v>0</v>
          </cell>
          <cell r="EHT57">
            <v>0</v>
          </cell>
          <cell r="EHU57">
            <v>0</v>
          </cell>
          <cell r="EHV57">
            <v>0</v>
          </cell>
          <cell r="EHW57">
            <v>0</v>
          </cell>
          <cell r="EHX57">
            <v>0</v>
          </cell>
          <cell r="EHY57">
            <v>0</v>
          </cell>
          <cell r="EHZ57">
            <v>0</v>
          </cell>
          <cell r="EIA57">
            <v>0</v>
          </cell>
          <cell r="EIB57">
            <v>0</v>
          </cell>
          <cell r="EIC57">
            <v>0</v>
          </cell>
          <cell r="EID57">
            <v>0</v>
          </cell>
          <cell r="EIE57">
            <v>0</v>
          </cell>
          <cell r="EIF57">
            <v>0</v>
          </cell>
          <cell r="EIG57">
            <v>0</v>
          </cell>
          <cell r="EIH57">
            <v>0</v>
          </cell>
          <cell r="EII57">
            <v>0</v>
          </cell>
          <cell r="EIJ57">
            <v>0</v>
          </cell>
          <cell r="EIK57">
            <v>0</v>
          </cell>
          <cell r="EIL57">
            <v>0</v>
          </cell>
          <cell r="EIM57">
            <v>0</v>
          </cell>
          <cell r="EIN57">
            <v>0</v>
          </cell>
          <cell r="EIO57">
            <v>0</v>
          </cell>
          <cell r="EIP57">
            <v>0</v>
          </cell>
          <cell r="EIQ57">
            <v>0</v>
          </cell>
          <cell r="EIR57">
            <v>0</v>
          </cell>
          <cell r="EIS57">
            <v>0</v>
          </cell>
          <cell r="EIT57">
            <v>0</v>
          </cell>
          <cell r="EIU57">
            <v>0</v>
          </cell>
          <cell r="EIV57">
            <v>0</v>
          </cell>
          <cell r="EIW57">
            <v>0</v>
          </cell>
          <cell r="EIX57">
            <v>0</v>
          </cell>
          <cell r="EIY57">
            <v>0</v>
          </cell>
          <cell r="EIZ57">
            <v>0</v>
          </cell>
          <cell r="EJA57">
            <v>0</v>
          </cell>
          <cell r="EJB57">
            <v>0</v>
          </cell>
          <cell r="EJC57">
            <v>0</v>
          </cell>
          <cell r="EJD57">
            <v>0</v>
          </cell>
          <cell r="EJE57">
            <v>0</v>
          </cell>
          <cell r="EJF57">
            <v>0</v>
          </cell>
          <cell r="EJG57">
            <v>0</v>
          </cell>
          <cell r="EJH57">
            <v>0</v>
          </cell>
          <cell r="EJI57">
            <v>0</v>
          </cell>
          <cell r="EJJ57">
            <v>0</v>
          </cell>
          <cell r="EJK57">
            <v>0</v>
          </cell>
          <cell r="EJL57">
            <v>0</v>
          </cell>
          <cell r="EJM57">
            <v>0</v>
          </cell>
          <cell r="EJN57">
            <v>0</v>
          </cell>
          <cell r="EJO57">
            <v>0</v>
          </cell>
          <cell r="EJP57">
            <v>0</v>
          </cell>
          <cell r="EJQ57">
            <v>0</v>
          </cell>
          <cell r="EJR57">
            <v>0</v>
          </cell>
          <cell r="EJS57">
            <v>0</v>
          </cell>
          <cell r="EJT57">
            <v>0</v>
          </cell>
          <cell r="EJU57">
            <v>0</v>
          </cell>
          <cell r="EJV57">
            <v>0</v>
          </cell>
          <cell r="EJW57">
            <v>0</v>
          </cell>
          <cell r="EJX57">
            <v>0</v>
          </cell>
          <cell r="EJY57">
            <v>0</v>
          </cell>
          <cell r="EJZ57">
            <v>0</v>
          </cell>
          <cell r="EKA57">
            <v>0</v>
          </cell>
          <cell r="EKB57">
            <v>0</v>
          </cell>
          <cell r="EKC57">
            <v>0</v>
          </cell>
          <cell r="EKD57">
            <v>0</v>
          </cell>
          <cell r="EKE57">
            <v>0</v>
          </cell>
          <cell r="EKF57">
            <v>0</v>
          </cell>
          <cell r="EKG57">
            <v>0</v>
          </cell>
          <cell r="EKH57">
            <v>0</v>
          </cell>
          <cell r="EKI57">
            <v>0</v>
          </cell>
          <cell r="EKJ57">
            <v>0</v>
          </cell>
          <cell r="EKK57">
            <v>0</v>
          </cell>
          <cell r="EKL57">
            <v>0</v>
          </cell>
          <cell r="EKM57">
            <v>0</v>
          </cell>
          <cell r="EKN57">
            <v>0</v>
          </cell>
          <cell r="EKO57">
            <v>0</v>
          </cell>
          <cell r="EKP57">
            <v>0</v>
          </cell>
          <cell r="EKQ57">
            <v>0</v>
          </cell>
          <cell r="EKR57">
            <v>0</v>
          </cell>
          <cell r="EKS57">
            <v>0</v>
          </cell>
          <cell r="EKT57">
            <v>0</v>
          </cell>
          <cell r="EKU57">
            <v>0</v>
          </cell>
          <cell r="EKV57">
            <v>0</v>
          </cell>
          <cell r="EKW57">
            <v>0</v>
          </cell>
          <cell r="EKX57">
            <v>0</v>
          </cell>
          <cell r="EKY57">
            <v>0</v>
          </cell>
          <cell r="EKZ57">
            <v>0</v>
          </cell>
          <cell r="ELA57">
            <v>0</v>
          </cell>
          <cell r="ELB57">
            <v>0</v>
          </cell>
          <cell r="ELC57">
            <v>0</v>
          </cell>
          <cell r="ELD57">
            <v>0</v>
          </cell>
          <cell r="ELE57">
            <v>0</v>
          </cell>
          <cell r="ELF57">
            <v>0</v>
          </cell>
          <cell r="ELG57">
            <v>0</v>
          </cell>
          <cell r="ELH57">
            <v>0</v>
          </cell>
          <cell r="ELI57">
            <v>0</v>
          </cell>
          <cell r="ELJ57">
            <v>0</v>
          </cell>
          <cell r="ELK57">
            <v>0</v>
          </cell>
          <cell r="ELL57">
            <v>0</v>
          </cell>
          <cell r="ELM57">
            <v>0</v>
          </cell>
          <cell r="ELN57">
            <v>0</v>
          </cell>
          <cell r="ELO57">
            <v>0</v>
          </cell>
          <cell r="ELP57">
            <v>0</v>
          </cell>
          <cell r="ELQ57">
            <v>0</v>
          </cell>
          <cell r="ELR57">
            <v>0</v>
          </cell>
          <cell r="ELS57">
            <v>0</v>
          </cell>
          <cell r="ELT57">
            <v>0</v>
          </cell>
          <cell r="ELU57">
            <v>0</v>
          </cell>
          <cell r="ELV57">
            <v>0</v>
          </cell>
          <cell r="ELW57">
            <v>0</v>
          </cell>
          <cell r="ELX57">
            <v>0</v>
          </cell>
          <cell r="ELY57">
            <v>0</v>
          </cell>
          <cell r="ELZ57">
            <v>0</v>
          </cell>
          <cell r="EMA57">
            <v>0</v>
          </cell>
          <cell r="EMB57">
            <v>0</v>
          </cell>
          <cell r="EMC57">
            <v>0</v>
          </cell>
          <cell r="EMD57">
            <v>0</v>
          </cell>
          <cell r="EME57">
            <v>0</v>
          </cell>
          <cell r="EMF57">
            <v>0</v>
          </cell>
          <cell r="EMG57">
            <v>0</v>
          </cell>
          <cell r="EMH57">
            <v>0</v>
          </cell>
          <cell r="EMI57">
            <v>0</v>
          </cell>
          <cell r="EMJ57">
            <v>0</v>
          </cell>
          <cell r="EMK57">
            <v>0</v>
          </cell>
          <cell r="EML57">
            <v>0</v>
          </cell>
          <cell r="EMM57">
            <v>0</v>
          </cell>
          <cell r="EMN57">
            <v>0</v>
          </cell>
          <cell r="EMO57">
            <v>0</v>
          </cell>
          <cell r="EMP57">
            <v>0</v>
          </cell>
          <cell r="EMQ57">
            <v>0</v>
          </cell>
          <cell r="EMR57">
            <v>0</v>
          </cell>
          <cell r="EMS57">
            <v>0</v>
          </cell>
          <cell r="EMT57">
            <v>0</v>
          </cell>
          <cell r="EMU57">
            <v>0</v>
          </cell>
          <cell r="EMV57">
            <v>0</v>
          </cell>
          <cell r="EMW57">
            <v>0</v>
          </cell>
          <cell r="EMX57">
            <v>0</v>
          </cell>
          <cell r="EMY57">
            <v>0</v>
          </cell>
          <cell r="EMZ57">
            <v>0</v>
          </cell>
          <cell r="ENA57">
            <v>0</v>
          </cell>
          <cell r="ENB57">
            <v>0</v>
          </cell>
          <cell r="ENC57">
            <v>0</v>
          </cell>
          <cell r="END57">
            <v>0</v>
          </cell>
          <cell r="ENE57">
            <v>0</v>
          </cell>
          <cell r="ENF57">
            <v>0</v>
          </cell>
          <cell r="ENG57">
            <v>0</v>
          </cell>
          <cell r="ENH57">
            <v>0</v>
          </cell>
          <cell r="ENI57">
            <v>0</v>
          </cell>
          <cell r="ENJ57">
            <v>0</v>
          </cell>
          <cell r="ENK57">
            <v>0</v>
          </cell>
          <cell r="ENL57">
            <v>0</v>
          </cell>
          <cell r="ENM57">
            <v>0</v>
          </cell>
          <cell r="ENN57">
            <v>0</v>
          </cell>
          <cell r="ENO57">
            <v>0</v>
          </cell>
          <cell r="ENP57">
            <v>0</v>
          </cell>
          <cell r="ENQ57">
            <v>0</v>
          </cell>
          <cell r="ENR57">
            <v>0</v>
          </cell>
          <cell r="ENS57">
            <v>0</v>
          </cell>
          <cell r="ENT57">
            <v>0</v>
          </cell>
          <cell r="ENU57">
            <v>0</v>
          </cell>
          <cell r="ENV57">
            <v>0</v>
          </cell>
          <cell r="ENW57">
            <v>0</v>
          </cell>
          <cell r="ENX57">
            <v>0</v>
          </cell>
          <cell r="ENY57">
            <v>0</v>
          </cell>
          <cell r="ENZ57">
            <v>0</v>
          </cell>
          <cell r="EOA57">
            <v>0</v>
          </cell>
          <cell r="EOB57">
            <v>0</v>
          </cell>
          <cell r="EOC57">
            <v>0</v>
          </cell>
          <cell r="EOD57">
            <v>0</v>
          </cell>
          <cell r="EOE57">
            <v>0</v>
          </cell>
          <cell r="EOF57">
            <v>0</v>
          </cell>
          <cell r="EOG57">
            <v>0</v>
          </cell>
          <cell r="EOH57">
            <v>0</v>
          </cell>
          <cell r="EOI57">
            <v>0</v>
          </cell>
          <cell r="EOJ57">
            <v>0</v>
          </cell>
          <cell r="EOK57">
            <v>0</v>
          </cell>
          <cell r="EOL57">
            <v>0</v>
          </cell>
          <cell r="EOM57">
            <v>0</v>
          </cell>
          <cell r="EON57">
            <v>0</v>
          </cell>
          <cell r="EOO57">
            <v>0</v>
          </cell>
          <cell r="EOP57">
            <v>0</v>
          </cell>
          <cell r="EOQ57">
            <v>0</v>
          </cell>
          <cell r="EOR57">
            <v>0</v>
          </cell>
          <cell r="EOS57">
            <v>0</v>
          </cell>
          <cell r="EOT57">
            <v>0</v>
          </cell>
          <cell r="EOU57">
            <v>0</v>
          </cell>
          <cell r="EOV57">
            <v>0</v>
          </cell>
          <cell r="EOW57">
            <v>0</v>
          </cell>
          <cell r="EOX57">
            <v>0</v>
          </cell>
          <cell r="EOY57">
            <v>0</v>
          </cell>
          <cell r="EOZ57">
            <v>0</v>
          </cell>
          <cell r="EPA57">
            <v>0</v>
          </cell>
          <cell r="EPB57">
            <v>0</v>
          </cell>
          <cell r="EPC57">
            <v>0</v>
          </cell>
          <cell r="EPD57">
            <v>0</v>
          </cell>
          <cell r="EPE57">
            <v>0</v>
          </cell>
          <cell r="EPF57">
            <v>0</v>
          </cell>
          <cell r="EPG57">
            <v>0</v>
          </cell>
          <cell r="EPH57">
            <v>0</v>
          </cell>
          <cell r="EPI57">
            <v>0</v>
          </cell>
          <cell r="EPJ57">
            <v>0</v>
          </cell>
          <cell r="EPK57">
            <v>0</v>
          </cell>
          <cell r="EPL57">
            <v>0</v>
          </cell>
          <cell r="EPM57">
            <v>0</v>
          </cell>
          <cell r="EPN57">
            <v>0</v>
          </cell>
          <cell r="EPO57">
            <v>0</v>
          </cell>
          <cell r="EPP57">
            <v>0</v>
          </cell>
          <cell r="EPQ57">
            <v>0</v>
          </cell>
          <cell r="EPR57">
            <v>0</v>
          </cell>
          <cell r="EPS57">
            <v>0</v>
          </cell>
          <cell r="EPT57">
            <v>0</v>
          </cell>
          <cell r="EPU57">
            <v>0</v>
          </cell>
          <cell r="EPV57">
            <v>0</v>
          </cell>
          <cell r="EPW57">
            <v>0</v>
          </cell>
          <cell r="EPX57">
            <v>0</v>
          </cell>
          <cell r="EPY57">
            <v>0</v>
          </cell>
          <cell r="EPZ57">
            <v>0</v>
          </cell>
          <cell r="EQA57">
            <v>0</v>
          </cell>
          <cell r="EQB57">
            <v>0</v>
          </cell>
          <cell r="EQC57">
            <v>0</v>
          </cell>
          <cell r="EQD57">
            <v>0</v>
          </cell>
          <cell r="EQE57">
            <v>0</v>
          </cell>
          <cell r="EQF57">
            <v>0</v>
          </cell>
          <cell r="EQG57">
            <v>0</v>
          </cell>
          <cell r="EQH57">
            <v>0</v>
          </cell>
          <cell r="EQI57">
            <v>0</v>
          </cell>
          <cell r="EQJ57">
            <v>0</v>
          </cell>
          <cell r="EQK57">
            <v>0</v>
          </cell>
          <cell r="EQL57">
            <v>0</v>
          </cell>
          <cell r="EQM57">
            <v>0</v>
          </cell>
          <cell r="EQN57">
            <v>0</v>
          </cell>
          <cell r="EQO57">
            <v>0</v>
          </cell>
          <cell r="EQP57">
            <v>0</v>
          </cell>
          <cell r="EQQ57">
            <v>0</v>
          </cell>
          <cell r="EQR57">
            <v>0</v>
          </cell>
          <cell r="EQS57">
            <v>0</v>
          </cell>
          <cell r="EQT57">
            <v>0</v>
          </cell>
          <cell r="EQU57">
            <v>0</v>
          </cell>
          <cell r="EQV57">
            <v>0</v>
          </cell>
          <cell r="EQW57">
            <v>0</v>
          </cell>
          <cell r="EQX57">
            <v>0</v>
          </cell>
          <cell r="EQY57">
            <v>0</v>
          </cell>
          <cell r="EQZ57">
            <v>0</v>
          </cell>
          <cell r="ERA57">
            <v>0</v>
          </cell>
          <cell r="ERB57">
            <v>0</v>
          </cell>
          <cell r="ERC57">
            <v>0</v>
          </cell>
          <cell r="ERD57">
            <v>0</v>
          </cell>
          <cell r="ERE57">
            <v>0</v>
          </cell>
          <cell r="ERF57">
            <v>0</v>
          </cell>
          <cell r="ERG57">
            <v>0</v>
          </cell>
          <cell r="ERH57">
            <v>0</v>
          </cell>
          <cell r="ERI57">
            <v>0</v>
          </cell>
          <cell r="ERJ57">
            <v>0</v>
          </cell>
          <cell r="ERK57">
            <v>0</v>
          </cell>
          <cell r="ERL57">
            <v>0</v>
          </cell>
          <cell r="ERM57">
            <v>0</v>
          </cell>
          <cell r="ERN57">
            <v>0</v>
          </cell>
          <cell r="ERO57">
            <v>0</v>
          </cell>
          <cell r="ERP57">
            <v>0</v>
          </cell>
          <cell r="ERQ57">
            <v>0</v>
          </cell>
          <cell r="ERR57">
            <v>0</v>
          </cell>
          <cell r="ERS57">
            <v>0</v>
          </cell>
          <cell r="ERT57">
            <v>0</v>
          </cell>
          <cell r="ERU57">
            <v>0</v>
          </cell>
          <cell r="ERV57">
            <v>0</v>
          </cell>
          <cell r="ERW57">
            <v>0</v>
          </cell>
          <cell r="ERX57">
            <v>0</v>
          </cell>
          <cell r="ERY57">
            <v>0</v>
          </cell>
          <cell r="ERZ57">
            <v>0</v>
          </cell>
          <cell r="ESA57">
            <v>0</v>
          </cell>
          <cell r="ESB57">
            <v>0</v>
          </cell>
          <cell r="ESC57">
            <v>0</v>
          </cell>
          <cell r="ESD57">
            <v>0</v>
          </cell>
          <cell r="ESE57">
            <v>0</v>
          </cell>
          <cell r="ESF57">
            <v>0</v>
          </cell>
          <cell r="ESG57">
            <v>0</v>
          </cell>
          <cell r="ESH57">
            <v>0</v>
          </cell>
          <cell r="ESI57">
            <v>0</v>
          </cell>
          <cell r="ESJ57">
            <v>0</v>
          </cell>
          <cell r="ESK57">
            <v>0</v>
          </cell>
          <cell r="ESL57">
            <v>0</v>
          </cell>
          <cell r="ESM57">
            <v>0</v>
          </cell>
          <cell r="ESN57">
            <v>0</v>
          </cell>
          <cell r="ESO57">
            <v>0</v>
          </cell>
          <cell r="ESP57">
            <v>0</v>
          </cell>
          <cell r="ESQ57">
            <v>0</v>
          </cell>
          <cell r="ESR57">
            <v>0</v>
          </cell>
          <cell r="ESS57">
            <v>0</v>
          </cell>
          <cell r="EST57">
            <v>0</v>
          </cell>
          <cell r="ESU57">
            <v>0</v>
          </cell>
          <cell r="ESV57">
            <v>0</v>
          </cell>
          <cell r="ESW57">
            <v>0</v>
          </cell>
          <cell r="ESX57">
            <v>0</v>
          </cell>
          <cell r="ESY57">
            <v>0</v>
          </cell>
          <cell r="ESZ57">
            <v>0</v>
          </cell>
          <cell r="ETA57">
            <v>0</v>
          </cell>
          <cell r="ETB57">
            <v>0</v>
          </cell>
          <cell r="ETC57">
            <v>0</v>
          </cell>
          <cell r="ETD57">
            <v>0</v>
          </cell>
          <cell r="ETE57">
            <v>0</v>
          </cell>
          <cell r="ETF57">
            <v>0</v>
          </cell>
          <cell r="ETG57">
            <v>0</v>
          </cell>
          <cell r="ETH57">
            <v>0</v>
          </cell>
          <cell r="ETI57">
            <v>0</v>
          </cell>
          <cell r="ETJ57">
            <v>0</v>
          </cell>
          <cell r="ETK57">
            <v>0</v>
          </cell>
          <cell r="ETL57">
            <v>0</v>
          </cell>
          <cell r="ETM57">
            <v>0</v>
          </cell>
          <cell r="ETN57">
            <v>0</v>
          </cell>
          <cell r="ETO57">
            <v>0</v>
          </cell>
          <cell r="ETP57">
            <v>0</v>
          </cell>
          <cell r="ETQ57">
            <v>0</v>
          </cell>
          <cell r="ETR57">
            <v>0</v>
          </cell>
          <cell r="ETS57">
            <v>0</v>
          </cell>
          <cell r="ETT57">
            <v>0</v>
          </cell>
          <cell r="ETU57">
            <v>0</v>
          </cell>
          <cell r="ETV57">
            <v>0</v>
          </cell>
          <cell r="ETW57">
            <v>0</v>
          </cell>
          <cell r="ETX57">
            <v>0</v>
          </cell>
          <cell r="ETY57">
            <v>0</v>
          </cell>
          <cell r="ETZ57">
            <v>0</v>
          </cell>
          <cell r="EUA57">
            <v>0</v>
          </cell>
          <cell r="EUB57">
            <v>0</v>
          </cell>
          <cell r="EUC57">
            <v>0</v>
          </cell>
          <cell r="EUD57">
            <v>0</v>
          </cell>
          <cell r="EUE57">
            <v>0</v>
          </cell>
          <cell r="EUF57">
            <v>0</v>
          </cell>
          <cell r="EUG57">
            <v>0</v>
          </cell>
          <cell r="EUH57">
            <v>0</v>
          </cell>
          <cell r="EUI57">
            <v>0</v>
          </cell>
          <cell r="EUJ57">
            <v>0</v>
          </cell>
          <cell r="EUK57">
            <v>0</v>
          </cell>
          <cell r="EUL57">
            <v>0</v>
          </cell>
          <cell r="EUM57">
            <v>0</v>
          </cell>
          <cell r="EUN57">
            <v>0</v>
          </cell>
          <cell r="EUO57">
            <v>0</v>
          </cell>
          <cell r="EUP57">
            <v>0</v>
          </cell>
          <cell r="EUQ57">
            <v>0</v>
          </cell>
          <cell r="EUR57">
            <v>0</v>
          </cell>
          <cell r="EUS57">
            <v>0</v>
          </cell>
          <cell r="EUT57">
            <v>0</v>
          </cell>
          <cell r="EUU57">
            <v>0</v>
          </cell>
          <cell r="EUV57">
            <v>0</v>
          </cell>
          <cell r="EUW57">
            <v>0</v>
          </cell>
          <cell r="EUX57">
            <v>0</v>
          </cell>
          <cell r="EUY57">
            <v>0</v>
          </cell>
          <cell r="EUZ57">
            <v>0</v>
          </cell>
          <cell r="EVA57">
            <v>0</v>
          </cell>
          <cell r="EVB57">
            <v>0</v>
          </cell>
          <cell r="EVC57">
            <v>0</v>
          </cell>
          <cell r="EVD57">
            <v>0</v>
          </cell>
          <cell r="EVE57">
            <v>0</v>
          </cell>
          <cell r="EVF57">
            <v>0</v>
          </cell>
          <cell r="EVG57">
            <v>0</v>
          </cell>
          <cell r="EVH57">
            <v>0</v>
          </cell>
          <cell r="EVI57">
            <v>0</v>
          </cell>
          <cell r="EVJ57">
            <v>0</v>
          </cell>
          <cell r="EVK57">
            <v>0</v>
          </cell>
          <cell r="EVL57">
            <v>0</v>
          </cell>
          <cell r="EVM57">
            <v>0</v>
          </cell>
          <cell r="EVN57">
            <v>0</v>
          </cell>
          <cell r="EVO57">
            <v>0</v>
          </cell>
          <cell r="EVP57">
            <v>0</v>
          </cell>
          <cell r="EVQ57">
            <v>0</v>
          </cell>
          <cell r="EVR57">
            <v>0</v>
          </cell>
          <cell r="EVS57">
            <v>0</v>
          </cell>
          <cell r="EVT57">
            <v>0</v>
          </cell>
          <cell r="EVU57">
            <v>0</v>
          </cell>
          <cell r="EVV57">
            <v>0</v>
          </cell>
          <cell r="EVW57">
            <v>0</v>
          </cell>
          <cell r="EVX57">
            <v>0</v>
          </cell>
          <cell r="EVY57">
            <v>0</v>
          </cell>
          <cell r="EVZ57">
            <v>0</v>
          </cell>
          <cell r="EWA57">
            <v>0</v>
          </cell>
          <cell r="EWB57">
            <v>0</v>
          </cell>
          <cell r="EWC57">
            <v>0</v>
          </cell>
          <cell r="EWD57">
            <v>0</v>
          </cell>
          <cell r="EWE57">
            <v>0</v>
          </cell>
          <cell r="EWF57">
            <v>0</v>
          </cell>
          <cell r="EWG57">
            <v>0</v>
          </cell>
          <cell r="EWH57">
            <v>0</v>
          </cell>
          <cell r="EWI57">
            <v>0</v>
          </cell>
          <cell r="EWJ57">
            <v>0</v>
          </cell>
          <cell r="EWK57">
            <v>0</v>
          </cell>
          <cell r="EWL57">
            <v>0</v>
          </cell>
          <cell r="EWM57">
            <v>0</v>
          </cell>
          <cell r="EWN57">
            <v>0</v>
          </cell>
          <cell r="EWO57">
            <v>0</v>
          </cell>
          <cell r="EWP57">
            <v>0</v>
          </cell>
          <cell r="EWQ57">
            <v>0</v>
          </cell>
          <cell r="EWR57">
            <v>0</v>
          </cell>
          <cell r="EWS57">
            <v>0</v>
          </cell>
          <cell r="EWT57">
            <v>0</v>
          </cell>
          <cell r="EWU57">
            <v>0</v>
          </cell>
          <cell r="EWV57">
            <v>0</v>
          </cell>
          <cell r="EWW57">
            <v>0</v>
          </cell>
          <cell r="EWX57">
            <v>0</v>
          </cell>
          <cell r="EWY57">
            <v>0</v>
          </cell>
          <cell r="EWZ57">
            <v>0</v>
          </cell>
          <cell r="EXA57">
            <v>0</v>
          </cell>
          <cell r="EXB57">
            <v>0</v>
          </cell>
          <cell r="EXC57">
            <v>0</v>
          </cell>
          <cell r="EXD57">
            <v>0</v>
          </cell>
          <cell r="EXE57">
            <v>0</v>
          </cell>
          <cell r="EXF57">
            <v>0</v>
          </cell>
          <cell r="EXG57">
            <v>0</v>
          </cell>
          <cell r="EXH57">
            <v>0</v>
          </cell>
          <cell r="EXI57">
            <v>0</v>
          </cell>
          <cell r="EXJ57">
            <v>0</v>
          </cell>
          <cell r="EXK57">
            <v>0</v>
          </cell>
          <cell r="EXL57">
            <v>0</v>
          </cell>
          <cell r="EXM57">
            <v>0</v>
          </cell>
          <cell r="EXN57">
            <v>0</v>
          </cell>
          <cell r="EXO57">
            <v>0</v>
          </cell>
          <cell r="EXP57">
            <v>0</v>
          </cell>
          <cell r="EXQ57">
            <v>0</v>
          </cell>
          <cell r="EXR57">
            <v>0</v>
          </cell>
          <cell r="EXS57">
            <v>0</v>
          </cell>
          <cell r="EXT57">
            <v>0</v>
          </cell>
          <cell r="EXU57">
            <v>0</v>
          </cell>
          <cell r="EXV57">
            <v>0</v>
          </cell>
          <cell r="EXW57">
            <v>0</v>
          </cell>
          <cell r="EXX57">
            <v>0</v>
          </cell>
          <cell r="EXY57">
            <v>0</v>
          </cell>
          <cell r="EXZ57">
            <v>0</v>
          </cell>
          <cell r="EYA57">
            <v>0</v>
          </cell>
          <cell r="EYB57">
            <v>0</v>
          </cell>
          <cell r="EYC57">
            <v>0</v>
          </cell>
          <cell r="EYD57">
            <v>0</v>
          </cell>
          <cell r="EYE57">
            <v>0</v>
          </cell>
          <cell r="EYF57">
            <v>0</v>
          </cell>
          <cell r="EYG57">
            <v>0</v>
          </cell>
          <cell r="EYH57">
            <v>0</v>
          </cell>
          <cell r="EYI57">
            <v>0</v>
          </cell>
          <cell r="EYJ57">
            <v>0</v>
          </cell>
          <cell r="EYK57">
            <v>0</v>
          </cell>
          <cell r="EYL57">
            <v>0</v>
          </cell>
          <cell r="EYM57">
            <v>0</v>
          </cell>
          <cell r="EYN57">
            <v>0</v>
          </cell>
          <cell r="EYO57">
            <v>0</v>
          </cell>
          <cell r="EYP57">
            <v>0</v>
          </cell>
          <cell r="EYQ57">
            <v>0</v>
          </cell>
          <cell r="EYR57">
            <v>0</v>
          </cell>
          <cell r="EYS57">
            <v>0</v>
          </cell>
          <cell r="EYT57">
            <v>0</v>
          </cell>
          <cell r="EYU57">
            <v>0</v>
          </cell>
          <cell r="EYV57">
            <v>0</v>
          </cell>
          <cell r="EYW57">
            <v>0</v>
          </cell>
          <cell r="EYX57">
            <v>0</v>
          </cell>
          <cell r="EYY57">
            <v>0</v>
          </cell>
          <cell r="EYZ57">
            <v>0</v>
          </cell>
          <cell r="EZA57">
            <v>0</v>
          </cell>
          <cell r="EZB57">
            <v>0</v>
          </cell>
          <cell r="EZC57">
            <v>0</v>
          </cell>
          <cell r="EZD57">
            <v>0</v>
          </cell>
          <cell r="EZE57">
            <v>0</v>
          </cell>
          <cell r="EZF57">
            <v>0</v>
          </cell>
          <cell r="EZG57">
            <v>0</v>
          </cell>
          <cell r="EZH57">
            <v>0</v>
          </cell>
          <cell r="EZI57">
            <v>0</v>
          </cell>
          <cell r="EZJ57">
            <v>0</v>
          </cell>
          <cell r="EZK57">
            <v>0</v>
          </cell>
          <cell r="EZL57">
            <v>0</v>
          </cell>
          <cell r="EZM57">
            <v>0</v>
          </cell>
          <cell r="EZN57">
            <v>0</v>
          </cell>
          <cell r="EZO57">
            <v>0</v>
          </cell>
          <cell r="EZP57">
            <v>0</v>
          </cell>
          <cell r="EZQ57">
            <v>0</v>
          </cell>
          <cell r="EZR57">
            <v>0</v>
          </cell>
          <cell r="EZS57">
            <v>0</v>
          </cell>
          <cell r="EZT57">
            <v>0</v>
          </cell>
          <cell r="EZU57">
            <v>0</v>
          </cell>
          <cell r="EZV57">
            <v>0</v>
          </cell>
          <cell r="EZW57">
            <v>0</v>
          </cell>
          <cell r="EZX57">
            <v>0</v>
          </cell>
          <cell r="EZY57">
            <v>0</v>
          </cell>
          <cell r="EZZ57">
            <v>0</v>
          </cell>
          <cell r="FAA57">
            <v>0</v>
          </cell>
          <cell r="FAB57">
            <v>0</v>
          </cell>
          <cell r="FAC57">
            <v>0</v>
          </cell>
          <cell r="FAD57">
            <v>0</v>
          </cell>
          <cell r="FAE57">
            <v>0</v>
          </cell>
          <cell r="FAF57">
            <v>0</v>
          </cell>
          <cell r="FAG57">
            <v>0</v>
          </cell>
          <cell r="FAH57">
            <v>0</v>
          </cell>
          <cell r="FAI57">
            <v>0</v>
          </cell>
          <cell r="FAJ57">
            <v>0</v>
          </cell>
          <cell r="FAK57">
            <v>0</v>
          </cell>
          <cell r="FAL57">
            <v>0</v>
          </cell>
          <cell r="FAM57">
            <v>0</v>
          </cell>
          <cell r="FAN57">
            <v>0</v>
          </cell>
          <cell r="FAO57">
            <v>0</v>
          </cell>
          <cell r="FAP57">
            <v>0</v>
          </cell>
          <cell r="FAQ57">
            <v>0</v>
          </cell>
          <cell r="FAR57">
            <v>0</v>
          </cell>
          <cell r="FAS57">
            <v>0</v>
          </cell>
          <cell r="FAT57">
            <v>0</v>
          </cell>
          <cell r="FAU57">
            <v>0</v>
          </cell>
          <cell r="FAV57">
            <v>0</v>
          </cell>
          <cell r="FAW57">
            <v>0</v>
          </cell>
          <cell r="FAX57">
            <v>0</v>
          </cell>
          <cell r="FAY57">
            <v>0</v>
          </cell>
          <cell r="FAZ57">
            <v>0</v>
          </cell>
          <cell r="FBA57">
            <v>0</v>
          </cell>
          <cell r="FBB57">
            <v>0</v>
          </cell>
          <cell r="FBC57">
            <v>0</v>
          </cell>
          <cell r="FBD57">
            <v>0</v>
          </cell>
          <cell r="FBE57">
            <v>0</v>
          </cell>
          <cell r="FBF57">
            <v>0</v>
          </cell>
          <cell r="FBG57">
            <v>0</v>
          </cell>
          <cell r="FBH57">
            <v>0</v>
          </cell>
          <cell r="FBI57">
            <v>0</v>
          </cell>
          <cell r="FBJ57">
            <v>0</v>
          </cell>
          <cell r="FBK57">
            <v>0</v>
          </cell>
          <cell r="FBL57">
            <v>0</v>
          </cell>
          <cell r="FBM57">
            <v>0</v>
          </cell>
          <cell r="FBN57">
            <v>0</v>
          </cell>
          <cell r="FBO57">
            <v>0</v>
          </cell>
          <cell r="FBP57">
            <v>0</v>
          </cell>
          <cell r="FBQ57">
            <v>0</v>
          </cell>
          <cell r="FBR57">
            <v>0</v>
          </cell>
          <cell r="FBS57">
            <v>0</v>
          </cell>
          <cell r="FBT57">
            <v>0</v>
          </cell>
          <cell r="FBU57">
            <v>0</v>
          </cell>
          <cell r="FBV57">
            <v>0</v>
          </cell>
          <cell r="FBW57">
            <v>0</v>
          </cell>
          <cell r="FBX57">
            <v>0</v>
          </cell>
          <cell r="FBY57">
            <v>0</v>
          </cell>
          <cell r="FBZ57">
            <v>0</v>
          </cell>
          <cell r="FCA57">
            <v>0</v>
          </cell>
          <cell r="FCB57">
            <v>0</v>
          </cell>
          <cell r="FCC57">
            <v>0</v>
          </cell>
          <cell r="FCD57">
            <v>0</v>
          </cell>
          <cell r="FCE57">
            <v>0</v>
          </cell>
          <cell r="FCF57">
            <v>0</v>
          </cell>
          <cell r="FCG57">
            <v>0</v>
          </cell>
          <cell r="FCH57">
            <v>0</v>
          </cell>
          <cell r="FCI57">
            <v>0</v>
          </cell>
          <cell r="FCJ57">
            <v>0</v>
          </cell>
          <cell r="FCK57">
            <v>0</v>
          </cell>
          <cell r="FCL57">
            <v>0</v>
          </cell>
          <cell r="FCM57">
            <v>0</v>
          </cell>
          <cell r="FCN57">
            <v>0</v>
          </cell>
          <cell r="FCO57">
            <v>0</v>
          </cell>
          <cell r="FCP57">
            <v>0</v>
          </cell>
          <cell r="FCQ57">
            <v>0</v>
          </cell>
          <cell r="FCR57">
            <v>0</v>
          </cell>
          <cell r="FCS57">
            <v>0</v>
          </cell>
          <cell r="FCT57">
            <v>0</v>
          </cell>
          <cell r="FCU57">
            <v>0</v>
          </cell>
          <cell r="FCV57">
            <v>0</v>
          </cell>
          <cell r="FCW57">
            <v>0</v>
          </cell>
          <cell r="FCX57">
            <v>0</v>
          </cell>
          <cell r="FCY57">
            <v>0</v>
          </cell>
          <cell r="FCZ57">
            <v>0</v>
          </cell>
          <cell r="FDA57">
            <v>0</v>
          </cell>
          <cell r="FDB57">
            <v>0</v>
          </cell>
          <cell r="FDC57">
            <v>0</v>
          </cell>
          <cell r="FDD57">
            <v>0</v>
          </cell>
          <cell r="FDE57">
            <v>0</v>
          </cell>
          <cell r="FDF57">
            <v>0</v>
          </cell>
          <cell r="FDG57">
            <v>0</v>
          </cell>
          <cell r="FDH57">
            <v>0</v>
          </cell>
          <cell r="FDI57">
            <v>0</v>
          </cell>
          <cell r="FDJ57">
            <v>0</v>
          </cell>
          <cell r="FDK57">
            <v>0</v>
          </cell>
          <cell r="FDL57">
            <v>0</v>
          </cell>
          <cell r="FDM57">
            <v>0</v>
          </cell>
          <cell r="FDN57">
            <v>0</v>
          </cell>
          <cell r="FDO57">
            <v>0</v>
          </cell>
          <cell r="FDP57">
            <v>0</v>
          </cell>
          <cell r="FDQ57">
            <v>0</v>
          </cell>
          <cell r="FDR57">
            <v>0</v>
          </cell>
          <cell r="FDS57">
            <v>0</v>
          </cell>
          <cell r="FDT57">
            <v>0</v>
          </cell>
          <cell r="FDU57">
            <v>0</v>
          </cell>
          <cell r="FDV57">
            <v>0</v>
          </cell>
          <cell r="FDW57">
            <v>0</v>
          </cell>
          <cell r="FDX57">
            <v>0</v>
          </cell>
          <cell r="FDY57">
            <v>0</v>
          </cell>
          <cell r="FDZ57">
            <v>0</v>
          </cell>
          <cell r="FEA57">
            <v>0</v>
          </cell>
          <cell r="FEB57">
            <v>0</v>
          </cell>
          <cell r="FEC57">
            <v>0</v>
          </cell>
          <cell r="FED57">
            <v>0</v>
          </cell>
          <cell r="FEE57">
            <v>0</v>
          </cell>
          <cell r="FEF57">
            <v>0</v>
          </cell>
          <cell r="FEG57">
            <v>0</v>
          </cell>
          <cell r="FEH57">
            <v>0</v>
          </cell>
          <cell r="FEI57">
            <v>0</v>
          </cell>
          <cell r="FEJ57">
            <v>0</v>
          </cell>
          <cell r="FEK57">
            <v>0</v>
          </cell>
          <cell r="FEL57">
            <v>0</v>
          </cell>
          <cell r="FEM57">
            <v>0</v>
          </cell>
          <cell r="FEN57">
            <v>0</v>
          </cell>
          <cell r="FEO57">
            <v>0</v>
          </cell>
          <cell r="FEP57">
            <v>0</v>
          </cell>
          <cell r="FEQ57">
            <v>0</v>
          </cell>
          <cell r="FER57">
            <v>0</v>
          </cell>
          <cell r="FES57">
            <v>0</v>
          </cell>
          <cell r="FET57">
            <v>0</v>
          </cell>
          <cell r="FEU57">
            <v>0</v>
          </cell>
          <cell r="FEV57">
            <v>0</v>
          </cell>
          <cell r="FEW57">
            <v>0</v>
          </cell>
          <cell r="FEX57">
            <v>0</v>
          </cell>
          <cell r="FEY57">
            <v>0</v>
          </cell>
          <cell r="FEZ57">
            <v>0</v>
          </cell>
          <cell r="FFA57">
            <v>0</v>
          </cell>
          <cell r="FFB57">
            <v>0</v>
          </cell>
          <cell r="FFC57">
            <v>0</v>
          </cell>
          <cell r="FFD57">
            <v>0</v>
          </cell>
          <cell r="FFE57">
            <v>0</v>
          </cell>
          <cell r="FFF57">
            <v>0</v>
          </cell>
          <cell r="FFG57">
            <v>0</v>
          </cell>
          <cell r="FFH57">
            <v>0</v>
          </cell>
          <cell r="FFI57">
            <v>0</v>
          </cell>
          <cell r="FFJ57">
            <v>0</v>
          </cell>
          <cell r="FFK57">
            <v>0</v>
          </cell>
          <cell r="FFL57">
            <v>0</v>
          </cell>
          <cell r="FFM57">
            <v>0</v>
          </cell>
          <cell r="FFN57">
            <v>0</v>
          </cell>
          <cell r="FFO57">
            <v>0</v>
          </cell>
          <cell r="FFP57">
            <v>0</v>
          </cell>
          <cell r="FFQ57">
            <v>0</v>
          </cell>
          <cell r="FFR57">
            <v>0</v>
          </cell>
          <cell r="FFS57">
            <v>0</v>
          </cell>
          <cell r="FFT57">
            <v>0</v>
          </cell>
          <cell r="FFU57">
            <v>0</v>
          </cell>
          <cell r="FFV57">
            <v>0</v>
          </cell>
          <cell r="FFW57">
            <v>0</v>
          </cell>
          <cell r="FFX57">
            <v>0</v>
          </cell>
          <cell r="FFY57">
            <v>0</v>
          </cell>
          <cell r="FFZ57">
            <v>0</v>
          </cell>
          <cell r="FGA57">
            <v>0</v>
          </cell>
          <cell r="FGB57">
            <v>0</v>
          </cell>
          <cell r="FGC57">
            <v>0</v>
          </cell>
          <cell r="FGD57">
            <v>0</v>
          </cell>
          <cell r="FGE57">
            <v>0</v>
          </cell>
          <cell r="FGF57">
            <v>0</v>
          </cell>
          <cell r="FGG57">
            <v>0</v>
          </cell>
          <cell r="FGH57">
            <v>0</v>
          </cell>
          <cell r="FGI57">
            <v>0</v>
          </cell>
          <cell r="FGJ57">
            <v>0</v>
          </cell>
          <cell r="FGK57">
            <v>0</v>
          </cell>
          <cell r="FGL57">
            <v>0</v>
          </cell>
          <cell r="FGM57">
            <v>0</v>
          </cell>
          <cell r="FGN57">
            <v>0</v>
          </cell>
          <cell r="FGO57">
            <v>0</v>
          </cell>
          <cell r="FGP57">
            <v>0</v>
          </cell>
          <cell r="FGQ57">
            <v>0</v>
          </cell>
          <cell r="FGR57">
            <v>0</v>
          </cell>
          <cell r="FGS57">
            <v>0</v>
          </cell>
          <cell r="FGT57">
            <v>0</v>
          </cell>
          <cell r="FGU57">
            <v>0</v>
          </cell>
          <cell r="FGV57">
            <v>0</v>
          </cell>
          <cell r="FGW57">
            <v>0</v>
          </cell>
          <cell r="FGX57">
            <v>0</v>
          </cell>
          <cell r="FGY57">
            <v>0</v>
          </cell>
          <cell r="FGZ57">
            <v>0</v>
          </cell>
          <cell r="FHA57">
            <v>0</v>
          </cell>
          <cell r="FHB57">
            <v>0</v>
          </cell>
          <cell r="FHC57">
            <v>0</v>
          </cell>
          <cell r="FHD57">
            <v>0</v>
          </cell>
          <cell r="FHE57">
            <v>0</v>
          </cell>
          <cell r="FHF57">
            <v>0</v>
          </cell>
          <cell r="FHG57">
            <v>0</v>
          </cell>
          <cell r="FHH57">
            <v>0</v>
          </cell>
          <cell r="FHI57">
            <v>0</v>
          </cell>
          <cell r="FHJ57">
            <v>0</v>
          </cell>
          <cell r="FHK57">
            <v>0</v>
          </cell>
          <cell r="FHL57">
            <v>0</v>
          </cell>
          <cell r="FHM57">
            <v>0</v>
          </cell>
          <cell r="FHN57">
            <v>0</v>
          </cell>
          <cell r="FHO57">
            <v>0</v>
          </cell>
          <cell r="FHP57">
            <v>0</v>
          </cell>
          <cell r="FHQ57">
            <v>0</v>
          </cell>
          <cell r="FHR57">
            <v>0</v>
          </cell>
          <cell r="FHS57">
            <v>0</v>
          </cell>
          <cell r="FHT57">
            <v>0</v>
          </cell>
          <cell r="FHU57">
            <v>0</v>
          </cell>
          <cell r="FHV57">
            <v>0</v>
          </cell>
          <cell r="FHW57">
            <v>0</v>
          </cell>
          <cell r="FHX57">
            <v>0</v>
          </cell>
          <cell r="FHY57">
            <v>0</v>
          </cell>
          <cell r="FHZ57">
            <v>0</v>
          </cell>
          <cell r="FIA57">
            <v>0</v>
          </cell>
          <cell r="FIB57">
            <v>0</v>
          </cell>
          <cell r="FIC57">
            <v>0</v>
          </cell>
          <cell r="FID57">
            <v>0</v>
          </cell>
          <cell r="FIE57">
            <v>0</v>
          </cell>
          <cell r="FIF57">
            <v>0</v>
          </cell>
          <cell r="FIG57">
            <v>0</v>
          </cell>
          <cell r="FIH57">
            <v>0</v>
          </cell>
          <cell r="FII57">
            <v>0</v>
          </cell>
          <cell r="FIJ57">
            <v>0</v>
          </cell>
          <cell r="FIK57">
            <v>0</v>
          </cell>
          <cell r="FIL57">
            <v>0</v>
          </cell>
          <cell r="FIM57">
            <v>0</v>
          </cell>
          <cell r="FIN57">
            <v>0</v>
          </cell>
          <cell r="FIO57">
            <v>0</v>
          </cell>
          <cell r="FIP57">
            <v>0</v>
          </cell>
          <cell r="FIQ57">
            <v>0</v>
          </cell>
          <cell r="FIR57">
            <v>0</v>
          </cell>
          <cell r="FIS57">
            <v>0</v>
          </cell>
          <cell r="FIT57">
            <v>0</v>
          </cell>
          <cell r="FIU57">
            <v>0</v>
          </cell>
          <cell r="FIV57">
            <v>0</v>
          </cell>
          <cell r="FIW57">
            <v>0</v>
          </cell>
          <cell r="FIX57">
            <v>0</v>
          </cell>
          <cell r="FIY57">
            <v>0</v>
          </cell>
          <cell r="FIZ57">
            <v>0</v>
          </cell>
          <cell r="FJA57">
            <v>0</v>
          </cell>
          <cell r="FJB57">
            <v>0</v>
          </cell>
          <cell r="FJC57">
            <v>0</v>
          </cell>
          <cell r="FJD57">
            <v>0</v>
          </cell>
          <cell r="FJE57">
            <v>0</v>
          </cell>
          <cell r="FJF57">
            <v>0</v>
          </cell>
          <cell r="FJG57">
            <v>0</v>
          </cell>
          <cell r="FJH57">
            <v>0</v>
          </cell>
          <cell r="FJI57">
            <v>0</v>
          </cell>
          <cell r="FJJ57">
            <v>0</v>
          </cell>
          <cell r="FJK57">
            <v>0</v>
          </cell>
          <cell r="FJL57">
            <v>0</v>
          </cell>
          <cell r="FJM57">
            <v>0</v>
          </cell>
          <cell r="FJN57">
            <v>0</v>
          </cell>
          <cell r="FJO57">
            <v>0</v>
          </cell>
          <cell r="FJP57">
            <v>0</v>
          </cell>
          <cell r="FJQ57">
            <v>0</v>
          </cell>
          <cell r="FJR57">
            <v>0</v>
          </cell>
          <cell r="FJS57">
            <v>0</v>
          </cell>
          <cell r="FJT57">
            <v>0</v>
          </cell>
          <cell r="FJU57">
            <v>0</v>
          </cell>
          <cell r="FJV57">
            <v>0</v>
          </cell>
          <cell r="FJW57">
            <v>0</v>
          </cell>
          <cell r="FJX57">
            <v>0</v>
          </cell>
          <cell r="FJY57">
            <v>0</v>
          </cell>
          <cell r="FJZ57">
            <v>0</v>
          </cell>
          <cell r="FKA57">
            <v>0</v>
          </cell>
          <cell r="FKB57">
            <v>0</v>
          </cell>
          <cell r="FKC57">
            <v>0</v>
          </cell>
          <cell r="FKD57">
            <v>0</v>
          </cell>
          <cell r="FKE57">
            <v>0</v>
          </cell>
          <cell r="FKF57">
            <v>0</v>
          </cell>
          <cell r="FKG57">
            <v>0</v>
          </cell>
          <cell r="FKH57">
            <v>0</v>
          </cell>
          <cell r="FKI57">
            <v>0</v>
          </cell>
          <cell r="FKJ57">
            <v>0</v>
          </cell>
          <cell r="FKK57">
            <v>0</v>
          </cell>
          <cell r="FKL57">
            <v>0</v>
          </cell>
          <cell r="FKM57">
            <v>0</v>
          </cell>
          <cell r="FKN57">
            <v>0</v>
          </cell>
          <cell r="FKO57">
            <v>0</v>
          </cell>
          <cell r="FKP57">
            <v>0</v>
          </cell>
          <cell r="FKQ57">
            <v>0</v>
          </cell>
          <cell r="FKR57">
            <v>0</v>
          </cell>
          <cell r="FKS57">
            <v>0</v>
          </cell>
          <cell r="FKT57">
            <v>0</v>
          </cell>
          <cell r="FKU57">
            <v>0</v>
          </cell>
          <cell r="FKV57">
            <v>0</v>
          </cell>
          <cell r="FKW57">
            <v>0</v>
          </cell>
          <cell r="FKX57">
            <v>0</v>
          </cell>
          <cell r="FKY57">
            <v>0</v>
          </cell>
          <cell r="FKZ57">
            <v>0</v>
          </cell>
          <cell r="FLA57">
            <v>0</v>
          </cell>
          <cell r="FLB57">
            <v>0</v>
          </cell>
          <cell r="FLC57">
            <v>0</v>
          </cell>
          <cell r="FLD57">
            <v>0</v>
          </cell>
          <cell r="FLE57">
            <v>0</v>
          </cell>
          <cell r="FLF57">
            <v>0</v>
          </cell>
          <cell r="FLG57">
            <v>0</v>
          </cell>
          <cell r="FLH57">
            <v>0</v>
          </cell>
          <cell r="FLI57">
            <v>0</v>
          </cell>
          <cell r="FLJ57">
            <v>0</v>
          </cell>
          <cell r="FLK57">
            <v>0</v>
          </cell>
          <cell r="FLL57">
            <v>0</v>
          </cell>
          <cell r="FLM57">
            <v>0</v>
          </cell>
          <cell r="FLN57">
            <v>0</v>
          </cell>
          <cell r="FLO57">
            <v>0</v>
          </cell>
          <cell r="FLP57">
            <v>0</v>
          </cell>
          <cell r="FLQ57">
            <v>0</v>
          </cell>
          <cell r="FLR57">
            <v>0</v>
          </cell>
          <cell r="FLS57">
            <v>0</v>
          </cell>
          <cell r="FLT57">
            <v>0</v>
          </cell>
          <cell r="FLU57">
            <v>0</v>
          </cell>
          <cell r="FLV57">
            <v>0</v>
          </cell>
          <cell r="FLW57">
            <v>0</v>
          </cell>
          <cell r="FLX57">
            <v>0</v>
          </cell>
          <cell r="FLY57">
            <v>0</v>
          </cell>
          <cell r="FLZ57">
            <v>0</v>
          </cell>
          <cell r="FMA57">
            <v>0</v>
          </cell>
          <cell r="FMB57">
            <v>0</v>
          </cell>
          <cell r="FMC57">
            <v>0</v>
          </cell>
          <cell r="FMD57">
            <v>0</v>
          </cell>
          <cell r="FME57">
            <v>0</v>
          </cell>
          <cell r="FMF57">
            <v>0</v>
          </cell>
          <cell r="FMG57">
            <v>0</v>
          </cell>
          <cell r="FMH57">
            <v>0</v>
          </cell>
          <cell r="FMI57">
            <v>0</v>
          </cell>
          <cell r="FMJ57">
            <v>0</v>
          </cell>
          <cell r="FMK57">
            <v>0</v>
          </cell>
          <cell r="FML57">
            <v>0</v>
          </cell>
          <cell r="FMM57">
            <v>0</v>
          </cell>
          <cell r="FMN57">
            <v>0</v>
          </cell>
          <cell r="FMO57">
            <v>0</v>
          </cell>
          <cell r="FMP57">
            <v>0</v>
          </cell>
          <cell r="FMQ57">
            <v>0</v>
          </cell>
          <cell r="FMR57">
            <v>0</v>
          </cell>
          <cell r="FMS57">
            <v>0</v>
          </cell>
          <cell r="FMT57">
            <v>0</v>
          </cell>
          <cell r="FMU57">
            <v>0</v>
          </cell>
          <cell r="FMV57">
            <v>0</v>
          </cell>
          <cell r="FMW57">
            <v>0</v>
          </cell>
          <cell r="FMX57">
            <v>0</v>
          </cell>
          <cell r="FMY57">
            <v>0</v>
          </cell>
          <cell r="FMZ57">
            <v>0</v>
          </cell>
          <cell r="FNA57">
            <v>0</v>
          </cell>
          <cell r="FNB57">
            <v>0</v>
          </cell>
          <cell r="FNC57">
            <v>0</v>
          </cell>
          <cell r="FND57">
            <v>0</v>
          </cell>
          <cell r="FNE57">
            <v>0</v>
          </cell>
          <cell r="FNF57">
            <v>0</v>
          </cell>
          <cell r="FNG57">
            <v>0</v>
          </cell>
          <cell r="FNH57">
            <v>0</v>
          </cell>
          <cell r="FNI57">
            <v>0</v>
          </cell>
          <cell r="FNJ57">
            <v>0</v>
          </cell>
          <cell r="FNK57">
            <v>0</v>
          </cell>
          <cell r="FNL57">
            <v>0</v>
          </cell>
          <cell r="FNM57">
            <v>0</v>
          </cell>
          <cell r="FNN57">
            <v>0</v>
          </cell>
          <cell r="FNO57">
            <v>0</v>
          </cell>
          <cell r="FNP57">
            <v>0</v>
          </cell>
          <cell r="FNQ57">
            <v>0</v>
          </cell>
          <cell r="FNR57">
            <v>0</v>
          </cell>
          <cell r="FNS57">
            <v>0</v>
          </cell>
          <cell r="FNT57">
            <v>0</v>
          </cell>
          <cell r="FNU57">
            <v>0</v>
          </cell>
          <cell r="FNV57">
            <v>0</v>
          </cell>
          <cell r="FNW57">
            <v>0</v>
          </cell>
          <cell r="FNX57">
            <v>0</v>
          </cell>
          <cell r="FNY57">
            <v>0</v>
          </cell>
          <cell r="FNZ57">
            <v>0</v>
          </cell>
          <cell r="FOA57">
            <v>0</v>
          </cell>
          <cell r="FOB57">
            <v>0</v>
          </cell>
          <cell r="FOC57">
            <v>0</v>
          </cell>
          <cell r="FOD57">
            <v>0</v>
          </cell>
          <cell r="FOE57">
            <v>0</v>
          </cell>
          <cell r="FOF57">
            <v>0</v>
          </cell>
          <cell r="FOG57">
            <v>0</v>
          </cell>
          <cell r="FOH57">
            <v>0</v>
          </cell>
          <cell r="FOI57">
            <v>0</v>
          </cell>
          <cell r="FOJ57">
            <v>0</v>
          </cell>
          <cell r="FOK57">
            <v>0</v>
          </cell>
          <cell r="FOL57">
            <v>0</v>
          </cell>
          <cell r="FOM57">
            <v>0</v>
          </cell>
          <cell r="FON57">
            <v>0</v>
          </cell>
          <cell r="FOO57">
            <v>0</v>
          </cell>
          <cell r="FOP57">
            <v>0</v>
          </cell>
          <cell r="FOQ57">
            <v>0</v>
          </cell>
          <cell r="FOR57">
            <v>0</v>
          </cell>
          <cell r="FOS57">
            <v>0</v>
          </cell>
          <cell r="FOT57">
            <v>0</v>
          </cell>
          <cell r="FOU57">
            <v>0</v>
          </cell>
          <cell r="FOV57">
            <v>0</v>
          </cell>
          <cell r="FOW57">
            <v>0</v>
          </cell>
          <cell r="FOX57">
            <v>0</v>
          </cell>
          <cell r="FOY57">
            <v>0</v>
          </cell>
          <cell r="FOZ57">
            <v>0</v>
          </cell>
          <cell r="FPA57">
            <v>0</v>
          </cell>
          <cell r="FPB57">
            <v>0</v>
          </cell>
          <cell r="FPC57">
            <v>0</v>
          </cell>
          <cell r="FPD57">
            <v>0</v>
          </cell>
          <cell r="FPE57">
            <v>0</v>
          </cell>
          <cell r="FPF57">
            <v>0</v>
          </cell>
          <cell r="FPG57">
            <v>0</v>
          </cell>
          <cell r="FPH57">
            <v>0</v>
          </cell>
          <cell r="FPI57">
            <v>0</v>
          </cell>
          <cell r="FPJ57">
            <v>0</v>
          </cell>
          <cell r="FPK57">
            <v>0</v>
          </cell>
          <cell r="FPL57">
            <v>0</v>
          </cell>
          <cell r="FPM57">
            <v>0</v>
          </cell>
          <cell r="FPN57">
            <v>0</v>
          </cell>
          <cell r="FPO57">
            <v>0</v>
          </cell>
          <cell r="FPP57">
            <v>0</v>
          </cell>
          <cell r="FPQ57">
            <v>0</v>
          </cell>
          <cell r="FPR57">
            <v>0</v>
          </cell>
          <cell r="FPS57">
            <v>0</v>
          </cell>
          <cell r="FPT57">
            <v>0</v>
          </cell>
          <cell r="FPU57">
            <v>0</v>
          </cell>
          <cell r="FPV57">
            <v>0</v>
          </cell>
          <cell r="FPW57">
            <v>0</v>
          </cell>
          <cell r="FPX57">
            <v>0</v>
          </cell>
          <cell r="FPY57">
            <v>0</v>
          </cell>
          <cell r="FPZ57">
            <v>0</v>
          </cell>
          <cell r="FQA57">
            <v>0</v>
          </cell>
          <cell r="FQB57">
            <v>0</v>
          </cell>
          <cell r="FQC57">
            <v>0</v>
          </cell>
          <cell r="FQD57">
            <v>0</v>
          </cell>
          <cell r="FQE57">
            <v>0</v>
          </cell>
          <cell r="FQF57">
            <v>0</v>
          </cell>
          <cell r="FQG57">
            <v>0</v>
          </cell>
          <cell r="FQH57">
            <v>0</v>
          </cell>
          <cell r="FQI57">
            <v>0</v>
          </cell>
          <cell r="FQJ57">
            <v>0</v>
          </cell>
          <cell r="FQK57">
            <v>0</v>
          </cell>
          <cell r="FQL57">
            <v>0</v>
          </cell>
          <cell r="FQM57">
            <v>0</v>
          </cell>
          <cell r="FQN57">
            <v>0</v>
          </cell>
          <cell r="FQO57">
            <v>0</v>
          </cell>
          <cell r="FQP57">
            <v>0</v>
          </cell>
          <cell r="FQQ57">
            <v>0</v>
          </cell>
          <cell r="FQR57">
            <v>0</v>
          </cell>
          <cell r="FQS57">
            <v>0</v>
          </cell>
          <cell r="FQT57">
            <v>0</v>
          </cell>
          <cell r="FQU57">
            <v>0</v>
          </cell>
          <cell r="FQV57">
            <v>0</v>
          </cell>
          <cell r="FQW57">
            <v>0</v>
          </cell>
          <cell r="FQX57">
            <v>0</v>
          </cell>
          <cell r="FQY57">
            <v>0</v>
          </cell>
          <cell r="FQZ57">
            <v>0</v>
          </cell>
          <cell r="FRA57">
            <v>0</v>
          </cell>
          <cell r="FRB57">
            <v>0</v>
          </cell>
          <cell r="FRC57">
            <v>0</v>
          </cell>
          <cell r="FRD57">
            <v>0</v>
          </cell>
          <cell r="FRE57">
            <v>0</v>
          </cell>
          <cell r="FRF57">
            <v>0</v>
          </cell>
          <cell r="FRG57">
            <v>0</v>
          </cell>
          <cell r="FRH57">
            <v>0</v>
          </cell>
          <cell r="FRI57">
            <v>0</v>
          </cell>
          <cell r="FRJ57">
            <v>0</v>
          </cell>
          <cell r="FRK57">
            <v>0</v>
          </cell>
          <cell r="FRL57">
            <v>0</v>
          </cell>
          <cell r="FRM57">
            <v>0</v>
          </cell>
          <cell r="FRN57">
            <v>0</v>
          </cell>
          <cell r="FRO57">
            <v>0</v>
          </cell>
          <cell r="FRP57">
            <v>0</v>
          </cell>
          <cell r="FRQ57">
            <v>0</v>
          </cell>
          <cell r="FRR57">
            <v>0</v>
          </cell>
          <cell r="FRS57">
            <v>0</v>
          </cell>
          <cell r="FRT57">
            <v>0</v>
          </cell>
          <cell r="FRU57">
            <v>0</v>
          </cell>
          <cell r="FRV57">
            <v>0</v>
          </cell>
          <cell r="FRW57">
            <v>0</v>
          </cell>
          <cell r="FRX57">
            <v>0</v>
          </cell>
          <cell r="FRY57">
            <v>0</v>
          </cell>
          <cell r="FRZ57">
            <v>0</v>
          </cell>
          <cell r="FSA57">
            <v>0</v>
          </cell>
          <cell r="FSB57">
            <v>0</v>
          </cell>
          <cell r="FSC57">
            <v>0</v>
          </cell>
          <cell r="FSD57">
            <v>0</v>
          </cell>
          <cell r="FSE57">
            <v>0</v>
          </cell>
          <cell r="FSF57">
            <v>0</v>
          </cell>
          <cell r="FSG57">
            <v>0</v>
          </cell>
          <cell r="FSH57">
            <v>0</v>
          </cell>
          <cell r="FSI57">
            <v>0</v>
          </cell>
          <cell r="FSJ57">
            <v>0</v>
          </cell>
          <cell r="FSK57">
            <v>0</v>
          </cell>
          <cell r="FSL57">
            <v>0</v>
          </cell>
          <cell r="FSM57">
            <v>0</v>
          </cell>
          <cell r="FSN57">
            <v>0</v>
          </cell>
          <cell r="FSO57">
            <v>0</v>
          </cell>
          <cell r="FSP57">
            <v>0</v>
          </cell>
          <cell r="FSQ57">
            <v>0</v>
          </cell>
          <cell r="FSR57">
            <v>0</v>
          </cell>
          <cell r="FSS57">
            <v>0</v>
          </cell>
          <cell r="FST57">
            <v>0</v>
          </cell>
          <cell r="FSU57">
            <v>0</v>
          </cell>
          <cell r="FSV57">
            <v>0</v>
          </cell>
          <cell r="FSW57">
            <v>0</v>
          </cell>
          <cell r="FSX57">
            <v>0</v>
          </cell>
          <cell r="FSY57">
            <v>0</v>
          </cell>
          <cell r="FSZ57">
            <v>0</v>
          </cell>
          <cell r="FTA57">
            <v>0</v>
          </cell>
          <cell r="FTB57">
            <v>0</v>
          </cell>
          <cell r="FTC57">
            <v>0</v>
          </cell>
          <cell r="FTD57">
            <v>0</v>
          </cell>
          <cell r="FTE57">
            <v>0</v>
          </cell>
          <cell r="FTF57">
            <v>0</v>
          </cell>
          <cell r="FTG57">
            <v>0</v>
          </cell>
          <cell r="FTH57">
            <v>0</v>
          </cell>
          <cell r="FTI57">
            <v>0</v>
          </cell>
          <cell r="FTJ57">
            <v>0</v>
          </cell>
          <cell r="FTK57">
            <v>0</v>
          </cell>
          <cell r="FTL57">
            <v>0</v>
          </cell>
          <cell r="FTM57">
            <v>0</v>
          </cell>
          <cell r="FTN57">
            <v>0</v>
          </cell>
          <cell r="FTO57">
            <v>0</v>
          </cell>
          <cell r="FTP57">
            <v>0</v>
          </cell>
          <cell r="FTQ57">
            <v>0</v>
          </cell>
          <cell r="FTR57">
            <v>0</v>
          </cell>
          <cell r="FTS57">
            <v>0</v>
          </cell>
          <cell r="FTT57">
            <v>0</v>
          </cell>
          <cell r="FTU57">
            <v>0</v>
          </cell>
          <cell r="FTV57">
            <v>0</v>
          </cell>
          <cell r="FTW57">
            <v>0</v>
          </cell>
          <cell r="FTX57">
            <v>0</v>
          </cell>
          <cell r="FTY57">
            <v>0</v>
          </cell>
          <cell r="FTZ57">
            <v>0</v>
          </cell>
          <cell r="FUA57">
            <v>0</v>
          </cell>
          <cell r="FUB57">
            <v>0</v>
          </cell>
          <cell r="FUC57">
            <v>0</v>
          </cell>
          <cell r="FUD57">
            <v>0</v>
          </cell>
          <cell r="FUE57">
            <v>0</v>
          </cell>
          <cell r="FUF57">
            <v>0</v>
          </cell>
          <cell r="FUG57">
            <v>0</v>
          </cell>
          <cell r="FUH57">
            <v>0</v>
          </cell>
          <cell r="FUI57">
            <v>0</v>
          </cell>
          <cell r="FUJ57">
            <v>0</v>
          </cell>
          <cell r="FUK57">
            <v>0</v>
          </cell>
          <cell r="FUL57">
            <v>0</v>
          </cell>
          <cell r="FUM57">
            <v>0</v>
          </cell>
          <cell r="FUN57">
            <v>0</v>
          </cell>
          <cell r="FUO57">
            <v>0</v>
          </cell>
          <cell r="FUP57">
            <v>0</v>
          </cell>
          <cell r="FUQ57">
            <v>0</v>
          </cell>
          <cell r="FUR57">
            <v>0</v>
          </cell>
          <cell r="FUS57">
            <v>0</v>
          </cell>
          <cell r="FUT57">
            <v>0</v>
          </cell>
          <cell r="FUU57">
            <v>0</v>
          </cell>
          <cell r="FUV57">
            <v>0</v>
          </cell>
          <cell r="FUW57">
            <v>0</v>
          </cell>
          <cell r="FUX57">
            <v>0</v>
          </cell>
          <cell r="FUY57">
            <v>0</v>
          </cell>
          <cell r="FUZ57">
            <v>0</v>
          </cell>
          <cell r="FVA57">
            <v>0</v>
          </cell>
          <cell r="FVB57">
            <v>0</v>
          </cell>
          <cell r="FVC57">
            <v>0</v>
          </cell>
          <cell r="FVD57">
            <v>0</v>
          </cell>
          <cell r="FVE57">
            <v>0</v>
          </cell>
          <cell r="FVF57">
            <v>0</v>
          </cell>
          <cell r="FVG57">
            <v>0</v>
          </cell>
          <cell r="FVH57">
            <v>0</v>
          </cell>
          <cell r="FVI57">
            <v>0</v>
          </cell>
          <cell r="FVJ57">
            <v>0</v>
          </cell>
          <cell r="FVK57">
            <v>0</v>
          </cell>
          <cell r="FVL57">
            <v>0</v>
          </cell>
          <cell r="FVM57">
            <v>0</v>
          </cell>
          <cell r="FVN57">
            <v>0</v>
          </cell>
          <cell r="FVO57">
            <v>0</v>
          </cell>
          <cell r="FVP57">
            <v>0</v>
          </cell>
          <cell r="FVQ57">
            <v>0</v>
          </cell>
          <cell r="FVR57">
            <v>0</v>
          </cell>
          <cell r="FVS57">
            <v>0</v>
          </cell>
          <cell r="FVT57">
            <v>0</v>
          </cell>
          <cell r="FVU57">
            <v>0</v>
          </cell>
          <cell r="FVV57">
            <v>0</v>
          </cell>
          <cell r="FVW57">
            <v>0</v>
          </cell>
          <cell r="FVX57">
            <v>0</v>
          </cell>
          <cell r="FVY57">
            <v>0</v>
          </cell>
          <cell r="FVZ57">
            <v>0</v>
          </cell>
          <cell r="FWA57">
            <v>0</v>
          </cell>
          <cell r="FWB57">
            <v>0</v>
          </cell>
          <cell r="FWC57">
            <v>0</v>
          </cell>
          <cell r="FWD57">
            <v>0</v>
          </cell>
          <cell r="FWE57">
            <v>0</v>
          </cell>
          <cell r="FWF57">
            <v>0</v>
          </cell>
          <cell r="FWG57">
            <v>0</v>
          </cell>
          <cell r="FWH57">
            <v>0</v>
          </cell>
          <cell r="FWI57">
            <v>0</v>
          </cell>
          <cell r="FWJ57">
            <v>0</v>
          </cell>
          <cell r="FWK57">
            <v>0</v>
          </cell>
          <cell r="FWL57">
            <v>0</v>
          </cell>
          <cell r="FWM57">
            <v>0</v>
          </cell>
          <cell r="FWN57">
            <v>0</v>
          </cell>
          <cell r="FWO57">
            <v>0</v>
          </cell>
          <cell r="FWP57">
            <v>0</v>
          </cell>
          <cell r="FWQ57">
            <v>0</v>
          </cell>
          <cell r="FWR57">
            <v>0</v>
          </cell>
          <cell r="FWS57">
            <v>0</v>
          </cell>
          <cell r="FWT57">
            <v>0</v>
          </cell>
          <cell r="FWU57">
            <v>0</v>
          </cell>
          <cell r="FWV57">
            <v>0</v>
          </cell>
          <cell r="FWW57">
            <v>0</v>
          </cell>
          <cell r="FWX57">
            <v>0</v>
          </cell>
          <cell r="FWY57">
            <v>0</v>
          </cell>
          <cell r="FWZ57">
            <v>0</v>
          </cell>
          <cell r="FXA57">
            <v>0</v>
          </cell>
          <cell r="FXB57">
            <v>0</v>
          </cell>
          <cell r="FXC57">
            <v>0</v>
          </cell>
          <cell r="FXD57">
            <v>0</v>
          </cell>
          <cell r="FXE57">
            <v>0</v>
          </cell>
          <cell r="FXF57">
            <v>0</v>
          </cell>
          <cell r="FXG57">
            <v>0</v>
          </cell>
          <cell r="FXH57">
            <v>0</v>
          </cell>
          <cell r="FXI57">
            <v>0</v>
          </cell>
          <cell r="FXJ57">
            <v>0</v>
          </cell>
          <cell r="FXK57">
            <v>0</v>
          </cell>
          <cell r="FXL57">
            <v>0</v>
          </cell>
          <cell r="FXM57">
            <v>0</v>
          </cell>
          <cell r="FXN57">
            <v>0</v>
          </cell>
          <cell r="FXO57">
            <v>0</v>
          </cell>
          <cell r="FXP57">
            <v>0</v>
          </cell>
          <cell r="FXQ57">
            <v>0</v>
          </cell>
          <cell r="FXR57">
            <v>0</v>
          </cell>
          <cell r="FXS57">
            <v>0</v>
          </cell>
          <cell r="FXT57">
            <v>0</v>
          </cell>
          <cell r="FXU57">
            <v>0</v>
          </cell>
          <cell r="FXV57">
            <v>0</v>
          </cell>
          <cell r="FXW57">
            <v>0</v>
          </cell>
          <cell r="FXX57">
            <v>0</v>
          </cell>
          <cell r="FXY57">
            <v>0</v>
          </cell>
          <cell r="FXZ57">
            <v>0</v>
          </cell>
          <cell r="FYA57">
            <v>0</v>
          </cell>
          <cell r="FYB57">
            <v>0</v>
          </cell>
          <cell r="FYC57">
            <v>0</v>
          </cell>
          <cell r="FYD57">
            <v>0</v>
          </cell>
          <cell r="FYE57">
            <v>0</v>
          </cell>
          <cell r="FYF57">
            <v>0</v>
          </cell>
          <cell r="FYG57">
            <v>0</v>
          </cell>
          <cell r="FYH57">
            <v>0</v>
          </cell>
          <cell r="FYI57">
            <v>0</v>
          </cell>
          <cell r="FYJ57">
            <v>0</v>
          </cell>
          <cell r="FYK57">
            <v>0</v>
          </cell>
          <cell r="FYL57">
            <v>0</v>
          </cell>
          <cell r="FYM57">
            <v>0</v>
          </cell>
          <cell r="FYN57">
            <v>0</v>
          </cell>
          <cell r="FYO57">
            <v>0</v>
          </cell>
          <cell r="FYP57">
            <v>0</v>
          </cell>
          <cell r="FYQ57">
            <v>0</v>
          </cell>
          <cell r="FYR57">
            <v>0</v>
          </cell>
          <cell r="FYS57">
            <v>0</v>
          </cell>
          <cell r="FYT57">
            <v>0</v>
          </cell>
          <cell r="FYU57">
            <v>0</v>
          </cell>
          <cell r="FYV57">
            <v>0</v>
          </cell>
          <cell r="FYW57">
            <v>0</v>
          </cell>
          <cell r="FYX57">
            <v>0</v>
          </cell>
          <cell r="FYY57">
            <v>0</v>
          </cell>
          <cell r="FYZ57">
            <v>0</v>
          </cell>
          <cell r="FZA57">
            <v>0</v>
          </cell>
          <cell r="FZB57">
            <v>0</v>
          </cell>
          <cell r="FZC57">
            <v>0</v>
          </cell>
          <cell r="FZD57">
            <v>0</v>
          </cell>
          <cell r="FZE57">
            <v>0</v>
          </cell>
          <cell r="FZF57">
            <v>0</v>
          </cell>
          <cell r="FZG57">
            <v>0</v>
          </cell>
          <cell r="FZH57">
            <v>0</v>
          </cell>
          <cell r="FZI57">
            <v>0</v>
          </cell>
          <cell r="FZJ57">
            <v>0</v>
          </cell>
          <cell r="FZK57">
            <v>0</v>
          </cell>
          <cell r="FZL57">
            <v>0</v>
          </cell>
          <cell r="FZM57">
            <v>0</v>
          </cell>
          <cell r="FZN57">
            <v>0</v>
          </cell>
          <cell r="FZO57">
            <v>0</v>
          </cell>
          <cell r="FZP57">
            <v>0</v>
          </cell>
          <cell r="FZQ57">
            <v>0</v>
          </cell>
          <cell r="FZR57">
            <v>0</v>
          </cell>
          <cell r="FZS57">
            <v>0</v>
          </cell>
          <cell r="FZT57">
            <v>0</v>
          </cell>
          <cell r="FZU57">
            <v>0</v>
          </cell>
          <cell r="FZV57">
            <v>0</v>
          </cell>
          <cell r="FZW57">
            <v>0</v>
          </cell>
          <cell r="FZX57">
            <v>0</v>
          </cell>
          <cell r="FZY57">
            <v>0</v>
          </cell>
          <cell r="FZZ57">
            <v>0</v>
          </cell>
          <cell r="GAA57">
            <v>0</v>
          </cell>
          <cell r="GAB57">
            <v>0</v>
          </cell>
          <cell r="GAC57">
            <v>0</v>
          </cell>
          <cell r="GAD57">
            <v>0</v>
          </cell>
          <cell r="GAE57">
            <v>0</v>
          </cell>
          <cell r="GAF57">
            <v>0</v>
          </cell>
          <cell r="GAG57">
            <v>0</v>
          </cell>
          <cell r="GAH57">
            <v>0</v>
          </cell>
          <cell r="GAI57">
            <v>0</v>
          </cell>
          <cell r="GAJ57">
            <v>0</v>
          </cell>
          <cell r="GAK57">
            <v>0</v>
          </cell>
          <cell r="GAL57">
            <v>0</v>
          </cell>
          <cell r="GAM57">
            <v>0</v>
          </cell>
          <cell r="GAN57">
            <v>0</v>
          </cell>
          <cell r="GAO57">
            <v>0</v>
          </cell>
          <cell r="GAP57">
            <v>0</v>
          </cell>
          <cell r="GAQ57">
            <v>0</v>
          </cell>
          <cell r="GAR57">
            <v>0</v>
          </cell>
          <cell r="GAS57">
            <v>0</v>
          </cell>
          <cell r="GAT57">
            <v>0</v>
          </cell>
          <cell r="GAU57">
            <v>0</v>
          </cell>
          <cell r="GAV57">
            <v>0</v>
          </cell>
          <cell r="GAW57">
            <v>0</v>
          </cell>
          <cell r="GAX57">
            <v>0</v>
          </cell>
          <cell r="GAY57">
            <v>0</v>
          </cell>
          <cell r="GAZ57">
            <v>0</v>
          </cell>
          <cell r="GBA57">
            <v>0</v>
          </cell>
          <cell r="GBB57">
            <v>0</v>
          </cell>
          <cell r="GBC57">
            <v>0</v>
          </cell>
          <cell r="GBD57">
            <v>0</v>
          </cell>
          <cell r="GBE57">
            <v>0</v>
          </cell>
          <cell r="GBF57">
            <v>0</v>
          </cell>
          <cell r="GBG57">
            <v>0</v>
          </cell>
          <cell r="GBH57">
            <v>0</v>
          </cell>
          <cell r="GBI57">
            <v>0</v>
          </cell>
          <cell r="GBJ57">
            <v>0</v>
          </cell>
          <cell r="GBK57">
            <v>0</v>
          </cell>
          <cell r="GBL57">
            <v>0</v>
          </cell>
          <cell r="GBM57">
            <v>0</v>
          </cell>
          <cell r="GBN57">
            <v>0</v>
          </cell>
          <cell r="GBO57">
            <v>0</v>
          </cell>
          <cell r="GBP57">
            <v>0</v>
          </cell>
          <cell r="GBQ57">
            <v>0</v>
          </cell>
          <cell r="GBR57">
            <v>0</v>
          </cell>
          <cell r="GBS57">
            <v>0</v>
          </cell>
          <cell r="GBT57">
            <v>0</v>
          </cell>
          <cell r="GBU57">
            <v>0</v>
          </cell>
          <cell r="GBV57">
            <v>0</v>
          </cell>
          <cell r="GBW57">
            <v>0</v>
          </cell>
          <cell r="GBX57">
            <v>0</v>
          </cell>
          <cell r="GBY57">
            <v>0</v>
          </cell>
          <cell r="GBZ57">
            <v>0</v>
          </cell>
          <cell r="GCA57">
            <v>0</v>
          </cell>
          <cell r="GCB57">
            <v>0</v>
          </cell>
          <cell r="GCC57">
            <v>0</v>
          </cell>
          <cell r="GCD57">
            <v>0</v>
          </cell>
          <cell r="GCE57">
            <v>0</v>
          </cell>
          <cell r="GCF57">
            <v>0</v>
          </cell>
          <cell r="GCG57">
            <v>0</v>
          </cell>
          <cell r="GCH57">
            <v>0</v>
          </cell>
          <cell r="GCI57">
            <v>0</v>
          </cell>
          <cell r="GCJ57">
            <v>0</v>
          </cell>
          <cell r="GCK57">
            <v>0</v>
          </cell>
          <cell r="GCL57">
            <v>0</v>
          </cell>
          <cell r="GCM57">
            <v>0</v>
          </cell>
          <cell r="GCN57">
            <v>0</v>
          </cell>
          <cell r="GCO57">
            <v>0</v>
          </cell>
          <cell r="GCP57">
            <v>0</v>
          </cell>
          <cell r="GCQ57">
            <v>0</v>
          </cell>
          <cell r="GCR57">
            <v>0</v>
          </cell>
          <cell r="GCS57">
            <v>0</v>
          </cell>
          <cell r="GCT57">
            <v>0</v>
          </cell>
          <cell r="GCU57">
            <v>0</v>
          </cell>
          <cell r="GCV57">
            <v>0</v>
          </cell>
          <cell r="GCW57">
            <v>0</v>
          </cell>
          <cell r="GCX57">
            <v>0</v>
          </cell>
          <cell r="GCY57">
            <v>0</v>
          </cell>
          <cell r="GCZ57">
            <v>0</v>
          </cell>
          <cell r="GDA57">
            <v>0</v>
          </cell>
          <cell r="GDB57">
            <v>0</v>
          </cell>
          <cell r="GDC57">
            <v>0</v>
          </cell>
          <cell r="GDD57">
            <v>0</v>
          </cell>
          <cell r="GDE57">
            <v>0</v>
          </cell>
          <cell r="GDF57">
            <v>0</v>
          </cell>
          <cell r="GDG57">
            <v>0</v>
          </cell>
          <cell r="GDH57">
            <v>0</v>
          </cell>
          <cell r="GDI57">
            <v>0</v>
          </cell>
          <cell r="GDJ57">
            <v>0</v>
          </cell>
          <cell r="GDK57">
            <v>0</v>
          </cell>
          <cell r="GDL57">
            <v>0</v>
          </cell>
          <cell r="GDM57">
            <v>0</v>
          </cell>
          <cell r="GDN57">
            <v>0</v>
          </cell>
          <cell r="GDO57">
            <v>0</v>
          </cell>
          <cell r="GDP57">
            <v>0</v>
          </cell>
          <cell r="GDQ57">
            <v>0</v>
          </cell>
          <cell r="GDR57">
            <v>0</v>
          </cell>
          <cell r="GDS57">
            <v>0</v>
          </cell>
          <cell r="GDT57">
            <v>0</v>
          </cell>
          <cell r="GDU57">
            <v>0</v>
          </cell>
          <cell r="GDV57">
            <v>0</v>
          </cell>
          <cell r="GDW57">
            <v>0</v>
          </cell>
          <cell r="GDX57">
            <v>0</v>
          </cell>
          <cell r="GDY57">
            <v>0</v>
          </cell>
          <cell r="GDZ57">
            <v>0</v>
          </cell>
          <cell r="GEA57">
            <v>0</v>
          </cell>
          <cell r="GEB57">
            <v>0</v>
          </cell>
          <cell r="GEC57">
            <v>0</v>
          </cell>
          <cell r="GED57">
            <v>0</v>
          </cell>
          <cell r="GEE57">
            <v>0</v>
          </cell>
          <cell r="GEF57">
            <v>0</v>
          </cell>
          <cell r="GEG57">
            <v>0</v>
          </cell>
          <cell r="GEH57">
            <v>0</v>
          </cell>
          <cell r="GEI57">
            <v>0</v>
          </cell>
          <cell r="GEJ57">
            <v>0</v>
          </cell>
          <cell r="GEK57">
            <v>0</v>
          </cell>
          <cell r="GEL57">
            <v>0</v>
          </cell>
          <cell r="GEM57">
            <v>0</v>
          </cell>
          <cell r="GEN57">
            <v>0</v>
          </cell>
          <cell r="GEO57">
            <v>0</v>
          </cell>
          <cell r="GEP57">
            <v>0</v>
          </cell>
          <cell r="GEQ57">
            <v>0</v>
          </cell>
          <cell r="GER57">
            <v>0</v>
          </cell>
          <cell r="GES57">
            <v>0</v>
          </cell>
          <cell r="GET57">
            <v>0</v>
          </cell>
          <cell r="GEU57">
            <v>0</v>
          </cell>
          <cell r="GEV57">
            <v>0</v>
          </cell>
          <cell r="GEW57">
            <v>0</v>
          </cell>
          <cell r="GEX57">
            <v>0</v>
          </cell>
          <cell r="GEY57">
            <v>0</v>
          </cell>
          <cell r="GEZ57">
            <v>0</v>
          </cell>
          <cell r="GFA57">
            <v>0</v>
          </cell>
          <cell r="GFB57">
            <v>0</v>
          </cell>
          <cell r="GFC57">
            <v>0</v>
          </cell>
          <cell r="GFD57">
            <v>0</v>
          </cell>
          <cell r="GFE57">
            <v>0</v>
          </cell>
          <cell r="GFF57">
            <v>0</v>
          </cell>
          <cell r="GFG57">
            <v>0</v>
          </cell>
          <cell r="GFH57">
            <v>0</v>
          </cell>
          <cell r="GFI57">
            <v>0</v>
          </cell>
          <cell r="GFJ57">
            <v>0</v>
          </cell>
          <cell r="GFK57">
            <v>0</v>
          </cell>
          <cell r="GFL57">
            <v>0</v>
          </cell>
          <cell r="GFM57">
            <v>0</v>
          </cell>
          <cell r="GFN57">
            <v>0</v>
          </cell>
          <cell r="GFO57">
            <v>0</v>
          </cell>
          <cell r="GFP57">
            <v>0</v>
          </cell>
          <cell r="GFQ57">
            <v>0</v>
          </cell>
          <cell r="GFR57">
            <v>0</v>
          </cell>
          <cell r="GFS57">
            <v>0</v>
          </cell>
          <cell r="GFT57">
            <v>0</v>
          </cell>
          <cell r="GFU57">
            <v>0</v>
          </cell>
          <cell r="GFV57">
            <v>0</v>
          </cell>
          <cell r="GFW57">
            <v>0</v>
          </cell>
          <cell r="GFX57">
            <v>0</v>
          </cell>
          <cell r="GFY57">
            <v>0</v>
          </cell>
          <cell r="GFZ57">
            <v>0</v>
          </cell>
          <cell r="GGA57">
            <v>0</v>
          </cell>
          <cell r="GGB57">
            <v>0</v>
          </cell>
          <cell r="GGC57">
            <v>0</v>
          </cell>
          <cell r="GGD57">
            <v>0</v>
          </cell>
          <cell r="GGE57">
            <v>0</v>
          </cell>
          <cell r="GGF57">
            <v>0</v>
          </cell>
          <cell r="GGG57">
            <v>0</v>
          </cell>
          <cell r="GGH57">
            <v>0</v>
          </cell>
          <cell r="GGI57">
            <v>0</v>
          </cell>
          <cell r="GGJ57">
            <v>0</v>
          </cell>
          <cell r="GGK57">
            <v>0</v>
          </cell>
          <cell r="GGL57">
            <v>0</v>
          </cell>
          <cell r="GGM57">
            <v>0</v>
          </cell>
          <cell r="GGN57">
            <v>0</v>
          </cell>
          <cell r="GGO57">
            <v>0</v>
          </cell>
          <cell r="GGP57">
            <v>0</v>
          </cell>
          <cell r="GGQ57">
            <v>0</v>
          </cell>
          <cell r="GGR57">
            <v>0</v>
          </cell>
          <cell r="GGS57">
            <v>0</v>
          </cell>
          <cell r="GGT57">
            <v>0</v>
          </cell>
          <cell r="GGU57">
            <v>0</v>
          </cell>
          <cell r="GGV57">
            <v>0</v>
          </cell>
          <cell r="GGW57">
            <v>0</v>
          </cell>
          <cell r="GGX57">
            <v>0</v>
          </cell>
          <cell r="GGY57">
            <v>0</v>
          </cell>
          <cell r="GGZ57">
            <v>0</v>
          </cell>
          <cell r="GHA57">
            <v>0</v>
          </cell>
          <cell r="GHB57">
            <v>0</v>
          </cell>
          <cell r="GHC57">
            <v>0</v>
          </cell>
          <cell r="GHD57">
            <v>0</v>
          </cell>
          <cell r="GHE57">
            <v>0</v>
          </cell>
          <cell r="GHF57">
            <v>0</v>
          </cell>
          <cell r="GHG57">
            <v>0</v>
          </cell>
          <cell r="GHH57">
            <v>0</v>
          </cell>
          <cell r="GHI57">
            <v>0</v>
          </cell>
          <cell r="GHJ57">
            <v>0</v>
          </cell>
          <cell r="GHK57">
            <v>0</v>
          </cell>
          <cell r="GHL57">
            <v>0</v>
          </cell>
          <cell r="GHM57">
            <v>0</v>
          </cell>
          <cell r="GHN57">
            <v>0</v>
          </cell>
          <cell r="GHO57">
            <v>0</v>
          </cell>
          <cell r="GHP57">
            <v>0</v>
          </cell>
          <cell r="GHQ57">
            <v>0</v>
          </cell>
          <cell r="GHR57">
            <v>0</v>
          </cell>
          <cell r="GHS57">
            <v>0</v>
          </cell>
          <cell r="GHT57">
            <v>0</v>
          </cell>
          <cell r="GHU57">
            <v>0</v>
          </cell>
          <cell r="GHV57">
            <v>0</v>
          </cell>
          <cell r="GHW57">
            <v>0</v>
          </cell>
          <cell r="GHX57">
            <v>0</v>
          </cell>
          <cell r="GHY57">
            <v>0</v>
          </cell>
          <cell r="GHZ57">
            <v>0</v>
          </cell>
          <cell r="GIA57">
            <v>0</v>
          </cell>
          <cell r="GIB57">
            <v>0</v>
          </cell>
          <cell r="GIC57">
            <v>0</v>
          </cell>
          <cell r="GID57">
            <v>0</v>
          </cell>
          <cell r="GIE57">
            <v>0</v>
          </cell>
          <cell r="GIF57">
            <v>0</v>
          </cell>
          <cell r="GIG57">
            <v>0</v>
          </cell>
          <cell r="GIH57">
            <v>0</v>
          </cell>
          <cell r="GII57">
            <v>0</v>
          </cell>
          <cell r="GIJ57">
            <v>0</v>
          </cell>
          <cell r="GIK57">
            <v>0</v>
          </cell>
          <cell r="GIL57">
            <v>0</v>
          </cell>
          <cell r="GIM57">
            <v>0</v>
          </cell>
          <cell r="GIN57">
            <v>0</v>
          </cell>
          <cell r="GIO57">
            <v>0</v>
          </cell>
          <cell r="GIP57">
            <v>0</v>
          </cell>
          <cell r="GIQ57">
            <v>0</v>
          </cell>
          <cell r="GIR57">
            <v>0</v>
          </cell>
          <cell r="GIS57">
            <v>0</v>
          </cell>
          <cell r="GIT57">
            <v>0</v>
          </cell>
          <cell r="GIU57">
            <v>0</v>
          </cell>
          <cell r="GIV57">
            <v>0</v>
          </cell>
          <cell r="GIW57">
            <v>0</v>
          </cell>
          <cell r="GIX57">
            <v>0</v>
          </cell>
          <cell r="GIY57">
            <v>0</v>
          </cell>
          <cell r="GIZ57">
            <v>0</v>
          </cell>
          <cell r="GJA57">
            <v>0</v>
          </cell>
          <cell r="GJB57">
            <v>0</v>
          </cell>
          <cell r="GJC57">
            <v>0</v>
          </cell>
          <cell r="GJD57">
            <v>0</v>
          </cell>
          <cell r="GJE57">
            <v>0</v>
          </cell>
          <cell r="GJF57">
            <v>0</v>
          </cell>
          <cell r="GJG57">
            <v>0</v>
          </cell>
          <cell r="GJH57">
            <v>0</v>
          </cell>
          <cell r="GJI57">
            <v>0</v>
          </cell>
          <cell r="GJJ57">
            <v>0</v>
          </cell>
          <cell r="GJK57">
            <v>0</v>
          </cell>
          <cell r="GJL57">
            <v>0</v>
          </cell>
          <cell r="GJM57">
            <v>0</v>
          </cell>
          <cell r="GJN57">
            <v>0</v>
          </cell>
          <cell r="GJO57">
            <v>0</v>
          </cell>
          <cell r="GJP57">
            <v>0</v>
          </cell>
          <cell r="GJQ57">
            <v>0</v>
          </cell>
          <cell r="GJR57">
            <v>0</v>
          </cell>
          <cell r="GJS57">
            <v>0</v>
          </cell>
          <cell r="GJT57">
            <v>0</v>
          </cell>
          <cell r="GJU57">
            <v>0</v>
          </cell>
          <cell r="GJV57">
            <v>0</v>
          </cell>
          <cell r="GJW57">
            <v>0</v>
          </cell>
          <cell r="GJX57">
            <v>0</v>
          </cell>
          <cell r="GJY57">
            <v>0</v>
          </cell>
          <cell r="GJZ57">
            <v>0</v>
          </cell>
          <cell r="GKA57">
            <v>0</v>
          </cell>
          <cell r="GKB57">
            <v>0</v>
          </cell>
          <cell r="GKC57">
            <v>0</v>
          </cell>
          <cell r="GKD57">
            <v>0</v>
          </cell>
          <cell r="GKE57">
            <v>0</v>
          </cell>
          <cell r="GKF57">
            <v>0</v>
          </cell>
          <cell r="GKG57">
            <v>0</v>
          </cell>
          <cell r="GKH57">
            <v>0</v>
          </cell>
          <cell r="GKI57">
            <v>0</v>
          </cell>
          <cell r="GKJ57">
            <v>0</v>
          </cell>
          <cell r="GKK57">
            <v>0</v>
          </cell>
          <cell r="GKL57">
            <v>0</v>
          </cell>
          <cell r="GKM57">
            <v>0</v>
          </cell>
          <cell r="GKN57">
            <v>0</v>
          </cell>
          <cell r="GKO57">
            <v>0</v>
          </cell>
          <cell r="GKP57">
            <v>0</v>
          </cell>
          <cell r="GKQ57">
            <v>0</v>
          </cell>
          <cell r="GKR57">
            <v>0</v>
          </cell>
          <cell r="GKS57">
            <v>0</v>
          </cell>
          <cell r="GKT57">
            <v>0</v>
          </cell>
          <cell r="GKU57">
            <v>0</v>
          </cell>
          <cell r="GKV57">
            <v>0</v>
          </cell>
          <cell r="GKW57">
            <v>0</v>
          </cell>
          <cell r="GKX57">
            <v>0</v>
          </cell>
          <cell r="GKY57">
            <v>0</v>
          </cell>
          <cell r="GKZ57">
            <v>0</v>
          </cell>
          <cell r="GLA57">
            <v>0</v>
          </cell>
          <cell r="GLB57">
            <v>0</v>
          </cell>
          <cell r="GLC57">
            <v>0</v>
          </cell>
          <cell r="GLD57">
            <v>0</v>
          </cell>
          <cell r="GLE57">
            <v>0</v>
          </cell>
          <cell r="GLF57">
            <v>0</v>
          </cell>
          <cell r="GLG57">
            <v>0</v>
          </cell>
          <cell r="GLH57">
            <v>0</v>
          </cell>
          <cell r="GLI57">
            <v>0</v>
          </cell>
          <cell r="GLJ57">
            <v>0</v>
          </cell>
          <cell r="GLK57">
            <v>0</v>
          </cell>
          <cell r="GLL57">
            <v>0</v>
          </cell>
          <cell r="GLM57">
            <v>0</v>
          </cell>
          <cell r="GLN57">
            <v>0</v>
          </cell>
          <cell r="GLO57">
            <v>0</v>
          </cell>
          <cell r="GLP57">
            <v>0</v>
          </cell>
          <cell r="GLQ57">
            <v>0</v>
          </cell>
          <cell r="GLR57">
            <v>0</v>
          </cell>
          <cell r="GLS57">
            <v>0</v>
          </cell>
          <cell r="GLT57">
            <v>0</v>
          </cell>
          <cell r="GLU57">
            <v>0</v>
          </cell>
          <cell r="GLV57">
            <v>0</v>
          </cell>
          <cell r="GLW57">
            <v>0</v>
          </cell>
          <cell r="GLX57">
            <v>0</v>
          </cell>
          <cell r="GLY57">
            <v>0</v>
          </cell>
          <cell r="GLZ57">
            <v>0</v>
          </cell>
          <cell r="GMA57">
            <v>0</v>
          </cell>
          <cell r="GMB57">
            <v>0</v>
          </cell>
          <cell r="GMC57">
            <v>0</v>
          </cell>
          <cell r="GMD57">
            <v>0</v>
          </cell>
          <cell r="GME57">
            <v>0</v>
          </cell>
          <cell r="GMF57">
            <v>0</v>
          </cell>
          <cell r="GMG57">
            <v>0</v>
          </cell>
          <cell r="GMH57">
            <v>0</v>
          </cell>
          <cell r="GMI57">
            <v>0</v>
          </cell>
          <cell r="GMJ57">
            <v>0</v>
          </cell>
          <cell r="GMK57">
            <v>0</v>
          </cell>
          <cell r="GML57">
            <v>0</v>
          </cell>
          <cell r="GMM57">
            <v>0</v>
          </cell>
          <cell r="GMN57">
            <v>0</v>
          </cell>
          <cell r="GMO57">
            <v>0</v>
          </cell>
          <cell r="GMP57">
            <v>0</v>
          </cell>
          <cell r="GMQ57">
            <v>0</v>
          </cell>
          <cell r="GMR57">
            <v>0</v>
          </cell>
          <cell r="GMS57">
            <v>0</v>
          </cell>
          <cell r="GMT57">
            <v>0</v>
          </cell>
          <cell r="GMU57">
            <v>0</v>
          </cell>
          <cell r="GMV57">
            <v>0</v>
          </cell>
          <cell r="GMW57">
            <v>0</v>
          </cell>
          <cell r="GMX57">
            <v>0</v>
          </cell>
          <cell r="GMY57">
            <v>0</v>
          </cell>
          <cell r="GMZ57">
            <v>0</v>
          </cell>
          <cell r="GNA57">
            <v>0</v>
          </cell>
          <cell r="GNB57">
            <v>0</v>
          </cell>
          <cell r="GNC57">
            <v>0</v>
          </cell>
          <cell r="GND57">
            <v>0</v>
          </cell>
          <cell r="GNE57">
            <v>0</v>
          </cell>
          <cell r="GNF57">
            <v>0</v>
          </cell>
          <cell r="GNG57">
            <v>0</v>
          </cell>
          <cell r="GNH57">
            <v>0</v>
          </cell>
          <cell r="GNI57">
            <v>0</v>
          </cell>
          <cell r="GNJ57">
            <v>0</v>
          </cell>
          <cell r="GNK57">
            <v>0</v>
          </cell>
          <cell r="GNL57">
            <v>0</v>
          </cell>
          <cell r="GNM57">
            <v>0</v>
          </cell>
          <cell r="GNN57">
            <v>0</v>
          </cell>
          <cell r="GNO57">
            <v>0</v>
          </cell>
          <cell r="GNP57">
            <v>0</v>
          </cell>
          <cell r="GNQ57">
            <v>0</v>
          </cell>
          <cell r="GNR57">
            <v>0</v>
          </cell>
          <cell r="GNS57">
            <v>0</v>
          </cell>
          <cell r="GNT57">
            <v>0</v>
          </cell>
          <cell r="GNU57">
            <v>0</v>
          </cell>
          <cell r="GNV57">
            <v>0</v>
          </cell>
          <cell r="GNW57">
            <v>0</v>
          </cell>
          <cell r="GNX57">
            <v>0</v>
          </cell>
          <cell r="GNY57">
            <v>0</v>
          </cell>
          <cell r="GNZ57">
            <v>0</v>
          </cell>
          <cell r="GOA57">
            <v>0</v>
          </cell>
          <cell r="GOB57">
            <v>0</v>
          </cell>
          <cell r="GOC57">
            <v>0</v>
          </cell>
          <cell r="GOD57">
            <v>0</v>
          </cell>
          <cell r="GOE57">
            <v>0</v>
          </cell>
          <cell r="GOF57">
            <v>0</v>
          </cell>
          <cell r="GOG57">
            <v>0</v>
          </cell>
          <cell r="GOH57">
            <v>0</v>
          </cell>
          <cell r="GOI57">
            <v>0</v>
          </cell>
          <cell r="GOJ57">
            <v>0</v>
          </cell>
          <cell r="GOK57">
            <v>0</v>
          </cell>
          <cell r="GOL57">
            <v>0</v>
          </cell>
          <cell r="GOM57">
            <v>0</v>
          </cell>
          <cell r="GON57">
            <v>0</v>
          </cell>
          <cell r="GOO57">
            <v>0</v>
          </cell>
          <cell r="GOP57">
            <v>0</v>
          </cell>
          <cell r="GOQ57">
            <v>0</v>
          </cell>
          <cell r="GOR57">
            <v>0</v>
          </cell>
          <cell r="GOS57">
            <v>0</v>
          </cell>
          <cell r="GOT57">
            <v>0</v>
          </cell>
          <cell r="GOU57">
            <v>0</v>
          </cell>
          <cell r="GOV57">
            <v>0</v>
          </cell>
          <cell r="GOW57">
            <v>0</v>
          </cell>
          <cell r="GOX57">
            <v>0</v>
          </cell>
          <cell r="GOY57">
            <v>0</v>
          </cell>
          <cell r="GOZ57">
            <v>0</v>
          </cell>
          <cell r="GPA57">
            <v>0</v>
          </cell>
          <cell r="GPB57">
            <v>0</v>
          </cell>
          <cell r="GPC57">
            <v>0</v>
          </cell>
          <cell r="GPD57">
            <v>0</v>
          </cell>
          <cell r="GPE57">
            <v>0</v>
          </cell>
          <cell r="GPF57">
            <v>0</v>
          </cell>
          <cell r="GPG57">
            <v>0</v>
          </cell>
          <cell r="GPH57">
            <v>0</v>
          </cell>
          <cell r="GPI57">
            <v>0</v>
          </cell>
          <cell r="GPJ57">
            <v>0</v>
          </cell>
          <cell r="GPK57">
            <v>0</v>
          </cell>
          <cell r="GPL57">
            <v>0</v>
          </cell>
          <cell r="GPM57">
            <v>0</v>
          </cell>
          <cell r="GPN57">
            <v>0</v>
          </cell>
          <cell r="GPO57">
            <v>0</v>
          </cell>
          <cell r="GPP57">
            <v>0</v>
          </cell>
          <cell r="GPQ57">
            <v>0</v>
          </cell>
          <cell r="GPR57">
            <v>0</v>
          </cell>
          <cell r="GPS57">
            <v>0</v>
          </cell>
          <cell r="GPT57">
            <v>0</v>
          </cell>
          <cell r="GPU57">
            <v>0</v>
          </cell>
          <cell r="GPV57">
            <v>0</v>
          </cell>
          <cell r="GPW57">
            <v>0</v>
          </cell>
          <cell r="GPX57">
            <v>0</v>
          </cell>
          <cell r="GPY57">
            <v>0</v>
          </cell>
          <cell r="GPZ57">
            <v>0</v>
          </cell>
          <cell r="GQA57">
            <v>0</v>
          </cell>
          <cell r="GQB57">
            <v>0</v>
          </cell>
          <cell r="GQC57">
            <v>0</v>
          </cell>
          <cell r="GQD57">
            <v>0</v>
          </cell>
          <cell r="GQE57">
            <v>0</v>
          </cell>
          <cell r="GQF57">
            <v>0</v>
          </cell>
          <cell r="GQG57">
            <v>0</v>
          </cell>
          <cell r="GQH57">
            <v>0</v>
          </cell>
          <cell r="GQI57">
            <v>0</v>
          </cell>
          <cell r="GQJ57">
            <v>0</v>
          </cell>
          <cell r="GQK57">
            <v>0</v>
          </cell>
          <cell r="GQL57">
            <v>0</v>
          </cell>
          <cell r="GQM57">
            <v>0</v>
          </cell>
          <cell r="GQN57">
            <v>0</v>
          </cell>
          <cell r="GQO57">
            <v>0</v>
          </cell>
          <cell r="GQP57">
            <v>0</v>
          </cell>
          <cell r="GQQ57">
            <v>0</v>
          </cell>
          <cell r="GQR57">
            <v>0</v>
          </cell>
          <cell r="GQS57">
            <v>0</v>
          </cell>
          <cell r="GQT57">
            <v>0</v>
          </cell>
          <cell r="GQU57">
            <v>0</v>
          </cell>
          <cell r="GQV57">
            <v>0</v>
          </cell>
          <cell r="GQW57">
            <v>0</v>
          </cell>
          <cell r="GQX57">
            <v>0</v>
          </cell>
          <cell r="GQY57">
            <v>0</v>
          </cell>
          <cell r="GQZ57">
            <v>0</v>
          </cell>
          <cell r="GRA57">
            <v>0</v>
          </cell>
          <cell r="GRB57">
            <v>0</v>
          </cell>
          <cell r="GRC57">
            <v>0</v>
          </cell>
          <cell r="GRD57">
            <v>0</v>
          </cell>
          <cell r="GRE57">
            <v>0</v>
          </cell>
          <cell r="GRF57">
            <v>0</v>
          </cell>
          <cell r="GRG57">
            <v>0</v>
          </cell>
          <cell r="GRH57">
            <v>0</v>
          </cell>
          <cell r="GRI57">
            <v>0</v>
          </cell>
          <cell r="GRJ57">
            <v>0</v>
          </cell>
          <cell r="GRK57">
            <v>0</v>
          </cell>
          <cell r="GRL57">
            <v>0</v>
          </cell>
          <cell r="GRM57">
            <v>0</v>
          </cell>
          <cell r="GRN57">
            <v>0</v>
          </cell>
          <cell r="GRO57">
            <v>0</v>
          </cell>
          <cell r="GRP57">
            <v>0</v>
          </cell>
          <cell r="GRQ57">
            <v>0</v>
          </cell>
          <cell r="GRR57">
            <v>0</v>
          </cell>
          <cell r="GRS57">
            <v>0</v>
          </cell>
          <cell r="GRT57">
            <v>0</v>
          </cell>
          <cell r="GRU57">
            <v>0</v>
          </cell>
          <cell r="GRV57">
            <v>0</v>
          </cell>
          <cell r="GRW57">
            <v>0</v>
          </cell>
          <cell r="GRX57">
            <v>0</v>
          </cell>
          <cell r="GRY57">
            <v>0</v>
          </cell>
          <cell r="GRZ57">
            <v>0</v>
          </cell>
          <cell r="GSA57">
            <v>0</v>
          </cell>
          <cell r="GSB57">
            <v>0</v>
          </cell>
          <cell r="GSC57">
            <v>0</v>
          </cell>
          <cell r="GSD57">
            <v>0</v>
          </cell>
          <cell r="GSE57">
            <v>0</v>
          </cell>
          <cell r="GSF57">
            <v>0</v>
          </cell>
          <cell r="GSG57">
            <v>0</v>
          </cell>
          <cell r="GSH57">
            <v>0</v>
          </cell>
          <cell r="GSI57">
            <v>0</v>
          </cell>
          <cell r="GSJ57">
            <v>0</v>
          </cell>
          <cell r="GSK57">
            <v>0</v>
          </cell>
          <cell r="GSL57">
            <v>0</v>
          </cell>
          <cell r="GSM57">
            <v>0</v>
          </cell>
          <cell r="GSN57">
            <v>0</v>
          </cell>
          <cell r="GSO57">
            <v>0</v>
          </cell>
          <cell r="GSP57">
            <v>0</v>
          </cell>
          <cell r="GSQ57">
            <v>0</v>
          </cell>
          <cell r="GSR57">
            <v>0</v>
          </cell>
          <cell r="GSS57">
            <v>0</v>
          </cell>
          <cell r="GST57">
            <v>0</v>
          </cell>
          <cell r="GSU57">
            <v>0</v>
          </cell>
          <cell r="GSV57">
            <v>0</v>
          </cell>
          <cell r="GSW57">
            <v>0</v>
          </cell>
          <cell r="GSX57">
            <v>0</v>
          </cell>
          <cell r="GSY57">
            <v>0</v>
          </cell>
          <cell r="GSZ57">
            <v>0</v>
          </cell>
          <cell r="GTA57">
            <v>0</v>
          </cell>
          <cell r="GTB57">
            <v>0</v>
          </cell>
          <cell r="GTC57">
            <v>0</v>
          </cell>
          <cell r="GTD57">
            <v>0</v>
          </cell>
          <cell r="GTE57">
            <v>0</v>
          </cell>
          <cell r="GTF57">
            <v>0</v>
          </cell>
          <cell r="GTG57">
            <v>0</v>
          </cell>
          <cell r="GTH57">
            <v>0</v>
          </cell>
          <cell r="GTI57">
            <v>0</v>
          </cell>
          <cell r="GTJ57">
            <v>0</v>
          </cell>
          <cell r="GTK57">
            <v>0</v>
          </cell>
          <cell r="GTL57">
            <v>0</v>
          </cell>
          <cell r="GTM57">
            <v>0</v>
          </cell>
          <cell r="GTN57">
            <v>0</v>
          </cell>
          <cell r="GTO57">
            <v>0</v>
          </cell>
          <cell r="GTP57">
            <v>0</v>
          </cell>
          <cell r="GTQ57">
            <v>0</v>
          </cell>
          <cell r="GTR57">
            <v>0</v>
          </cell>
          <cell r="GTS57">
            <v>0</v>
          </cell>
          <cell r="GTT57">
            <v>0</v>
          </cell>
          <cell r="GTU57">
            <v>0</v>
          </cell>
          <cell r="GTV57">
            <v>0</v>
          </cell>
          <cell r="GTW57">
            <v>0</v>
          </cell>
          <cell r="GTX57">
            <v>0</v>
          </cell>
          <cell r="GTY57">
            <v>0</v>
          </cell>
          <cell r="GTZ57">
            <v>0</v>
          </cell>
          <cell r="GUA57">
            <v>0</v>
          </cell>
          <cell r="GUB57">
            <v>0</v>
          </cell>
          <cell r="GUC57">
            <v>0</v>
          </cell>
          <cell r="GUD57">
            <v>0</v>
          </cell>
          <cell r="GUE57">
            <v>0</v>
          </cell>
          <cell r="GUF57">
            <v>0</v>
          </cell>
          <cell r="GUG57">
            <v>0</v>
          </cell>
          <cell r="GUH57">
            <v>0</v>
          </cell>
          <cell r="GUI57">
            <v>0</v>
          </cell>
          <cell r="GUJ57">
            <v>0</v>
          </cell>
          <cell r="GUK57">
            <v>0</v>
          </cell>
          <cell r="GUL57">
            <v>0</v>
          </cell>
          <cell r="GUM57">
            <v>0</v>
          </cell>
          <cell r="GUN57">
            <v>0</v>
          </cell>
          <cell r="GUO57">
            <v>0</v>
          </cell>
          <cell r="GUP57">
            <v>0</v>
          </cell>
          <cell r="GUQ57">
            <v>0</v>
          </cell>
          <cell r="GUR57">
            <v>0</v>
          </cell>
          <cell r="GUS57">
            <v>0</v>
          </cell>
          <cell r="GUT57">
            <v>0</v>
          </cell>
          <cell r="GUU57">
            <v>0</v>
          </cell>
          <cell r="GUV57">
            <v>0</v>
          </cell>
          <cell r="GUW57">
            <v>0</v>
          </cell>
          <cell r="GUX57">
            <v>0</v>
          </cell>
          <cell r="GUY57">
            <v>0</v>
          </cell>
          <cell r="GUZ57">
            <v>0</v>
          </cell>
          <cell r="GVA57">
            <v>0</v>
          </cell>
          <cell r="GVB57">
            <v>0</v>
          </cell>
          <cell r="GVC57">
            <v>0</v>
          </cell>
          <cell r="GVD57">
            <v>0</v>
          </cell>
          <cell r="GVE57">
            <v>0</v>
          </cell>
          <cell r="GVF57">
            <v>0</v>
          </cell>
          <cell r="GVG57">
            <v>0</v>
          </cell>
          <cell r="GVH57">
            <v>0</v>
          </cell>
          <cell r="GVI57">
            <v>0</v>
          </cell>
          <cell r="GVJ57">
            <v>0</v>
          </cell>
          <cell r="GVK57">
            <v>0</v>
          </cell>
          <cell r="GVL57">
            <v>0</v>
          </cell>
          <cell r="GVM57">
            <v>0</v>
          </cell>
          <cell r="GVN57">
            <v>0</v>
          </cell>
          <cell r="GVO57">
            <v>0</v>
          </cell>
          <cell r="GVP57">
            <v>0</v>
          </cell>
          <cell r="GVQ57">
            <v>0</v>
          </cell>
          <cell r="GVR57">
            <v>0</v>
          </cell>
          <cell r="GVS57">
            <v>0</v>
          </cell>
          <cell r="GVT57">
            <v>0</v>
          </cell>
          <cell r="GVU57">
            <v>0</v>
          </cell>
          <cell r="GVV57">
            <v>0</v>
          </cell>
          <cell r="GVW57">
            <v>0</v>
          </cell>
          <cell r="GVX57">
            <v>0</v>
          </cell>
          <cell r="GVY57">
            <v>0</v>
          </cell>
          <cell r="GVZ57">
            <v>0</v>
          </cell>
          <cell r="GWA57">
            <v>0</v>
          </cell>
          <cell r="GWB57">
            <v>0</v>
          </cell>
          <cell r="GWC57">
            <v>0</v>
          </cell>
          <cell r="GWD57">
            <v>0</v>
          </cell>
          <cell r="GWE57">
            <v>0</v>
          </cell>
          <cell r="GWF57">
            <v>0</v>
          </cell>
          <cell r="GWG57">
            <v>0</v>
          </cell>
          <cell r="GWH57">
            <v>0</v>
          </cell>
          <cell r="GWI57">
            <v>0</v>
          </cell>
          <cell r="GWJ57">
            <v>0</v>
          </cell>
          <cell r="GWK57">
            <v>0</v>
          </cell>
          <cell r="GWL57">
            <v>0</v>
          </cell>
          <cell r="GWM57">
            <v>0</v>
          </cell>
          <cell r="GWN57">
            <v>0</v>
          </cell>
          <cell r="GWO57">
            <v>0</v>
          </cell>
          <cell r="GWP57">
            <v>0</v>
          </cell>
          <cell r="GWQ57">
            <v>0</v>
          </cell>
          <cell r="GWR57">
            <v>0</v>
          </cell>
          <cell r="GWS57">
            <v>0</v>
          </cell>
          <cell r="GWT57">
            <v>0</v>
          </cell>
          <cell r="GWU57">
            <v>0</v>
          </cell>
          <cell r="GWV57">
            <v>0</v>
          </cell>
          <cell r="GWW57">
            <v>0</v>
          </cell>
          <cell r="GWX57">
            <v>0</v>
          </cell>
          <cell r="GWY57">
            <v>0</v>
          </cell>
          <cell r="GWZ57">
            <v>0</v>
          </cell>
          <cell r="GXA57">
            <v>0</v>
          </cell>
          <cell r="GXB57">
            <v>0</v>
          </cell>
          <cell r="GXC57">
            <v>0</v>
          </cell>
          <cell r="GXD57">
            <v>0</v>
          </cell>
          <cell r="GXE57">
            <v>0</v>
          </cell>
          <cell r="GXF57">
            <v>0</v>
          </cell>
          <cell r="GXG57">
            <v>0</v>
          </cell>
          <cell r="GXH57">
            <v>0</v>
          </cell>
          <cell r="GXI57">
            <v>0</v>
          </cell>
          <cell r="GXJ57">
            <v>0</v>
          </cell>
          <cell r="GXK57">
            <v>0</v>
          </cell>
          <cell r="GXL57">
            <v>0</v>
          </cell>
          <cell r="GXM57">
            <v>0</v>
          </cell>
          <cell r="GXN57">
            <v>0</v>
          </cell>
          <cell r="GXO57">
            <v>0</v>
          </cell>
          <cell r="GXP57">
            <v>0</v>
          </cell>
          <cell r="GXQ57">
            <v>0</v>
          </cell>
          <cell r="GXR57">
            <v>0</v>
          </cell>
          <cell r="GXS57">
            <v>0</v>
          </cell>
          <cell r="GXT57">
            <v>0</v>
          </cell>
          <cell r="GXU57">
            <v>0</v>
          </cell>
          <cell r="GXV57">
            <v>0</v>
          </cell>
          <cell r="GXW57">
            <v>0</v>
          </cell>
          <cell r="GXX57">
            <v>0</v>
          </cell>
          <cell r="GXY57">
            <v>0</v>
          </cell>
          <cell r="GXZ57">
            <v>0</v>
          </cell>
          <cell r="GYA57">
            <v>0</v>
          </cell>
          <cell r="GYB57">
            <v>0</v>
          </cell>
          <cell r="GYC57">
            <v>0</v>
          </cell>
          <cell r="GYD57">
            <v>0</v>
          </cell>
          <cell r="GYE57">
            <v>0</v>
          </cell>
          <cell r="GYF57">
            <v>0</v>
          </cell>
          <cell r="GYG57">
            <v>0</v>
          </cell>
          <cell r="GYH57">
            <v>0</v>
          </cell>
          <cell r="GYI57">
            <v>0</v>
          </cell>
          <cell r="GYJ57">
            <v>0</v>
          </cell>
          <cell r="GYK57">
            <v>0</v>
          </cell>
          <cell r="GYL57">
            <v>0</v>
          </cell>
          <cell r="GYM57">
            <v>0</v>
          </cell>
          <cell r="GYN57">
            <v>0</v>
          </cell>
          <cell r="GYO57">
            <v>0</v>
          </cell>
          <cell r="GYP57">
            <v>0</v>
          </cell>
          <cell r="GYQ57">
            <v>0</v>
          </cell>
          <cell r="GYR57">
            <v>0</v>
          </cell>
          <cell r="GYS57">
            <v>0</v>
          </cell>
          <cell r="GYT57">
            <v>0</v>
          </cell>
          <cell r="GYU57">
            <v>0</v>
          </cell>
          <cell r="GYV57">
            <v>0</v>
          </cell>
          <cell r="GYW57">
            <v>0</v>
          </cell>
          <cell r="GYX57">
            <v>0</v>
          </cell>
          <cell r="GYY57">
            <v>0</v>
          </cell>
          <cell r="GYZ57">
            <v>0</v>
          </cell>
          <cell r="GZA57">
            <v>0</v>
          </cell>
          <cell r="GZB57">
            <v>0</v>
          </cell>
          <cell r="GZC57">
            <v>0</v>
          </cell>
          <cell r="GZD57">
            <v>0</v>
          </cell>
          <cell r="GZE57">
            <v>0</v>
          </cell>
          <cell r="GZF57">
            <v>0</v>
          </cell>
          <cell r="GZG57">
            <v>0</v>
          </cell>
          <cell r="GZH57">
            <v>0</v>
          </cell>
          <cell r="GZI57">
            <v>0</v>
          </cell>
          <cell r="GZJ57">
            <v>0</v>
          </cell>
          <cell r="GZK57">
            <v>0</v>
          </cell>
          <cell r="GZL57">
            <v>0</v>
          </cell>
          <cell r="GZM57">
            <v>0</v>
          </cell>
          <cell r="GZN57">
            <v>0</v>
          </cell>
          <cell r="GZO57">
            <v>0</v>
          </cell>
          <cell r="GZP57">
            <v>0</v>
          </cell>
          <cell r="GZQ57">
            <v>0</v>
          </cell>
          <cell r="GZR57">
            <v>0</v>
          </cell>
          <cell r="GZS57">
            <v>0</v>
          </cell>
          <cell r="GZT57">
            <v>0</v>
          </cell>
          <cell r="GZU57">
            <v>0</v>
          </cell>
          <cell r="GZV57">
            <v>0</v>
          </cell>
          <cell r="GZW57">
            <v>0</v>
          </cell>
          <cell r="GZX57">
            <v>0</v>
          </cell>
          <cell r="GZY57">
            <v>0</v>
          </cell>
          <cell r="GZZ57">
            <v>0</v>
          </cell>
          <cell r="HAA57">
            <v>0</v>
          </cell>
          <cell r="HAB57">
            <v>0</v>
          </cell>
          <cell r="HAC57">
            <v>0</v>
          </cell>
          <cell r="HAD57">
            <v>0</v>
          </cell>
          <cell r="HAE57">
            <v>0</v>
          </cell>
          <cell r="HAF57">
            <v>0</v>
          </cell>
          <cell r="HAG57">
            <v>0</v>
          </cell>
          <cell r="HAH57">
            <v>0</v>
          </cell>
          <cell r="HAI57">
            <v>0</v>
          </cell>
          <cell r="HAJ57">
            <v>0</v>
          </cell>
          <cell r="HAK57">
            <v>0</v>
          </cell>
          <cell r="HAL57">
            <v>0</v>
          </cell>
          <cell r="HAM57">
            <v>0</v>
          </cell>
          <cell r="HAN57">
            <v>0</v>
          </cell>
          <cell r="HAO57">
            <v>0</v>
          </cell>
          <cell r="HAP57">
            <v>0</v>
          </cell>
          <cell r="HAQ57">
            <v>0</v>
          </cell>
          <cell r="HAR57">
            <v>0</v>
          </cell>
          <cell r="HAS57">
            <v>0</v>
          </cell>
          <cell r="HAT57">
            <v>0</v>
          </cell>
          <cell r="HAU57">
            <v>0</v>
          </cell>
          <cell r="HAV57">
            <v>0</v>
          </cell>
          <cell r="HAW57">
            <v>0</v>
          </cell>
          <cell r="HAX57">
            <v>0</v>
          </cell>
          <cell r="HAY57">
            <v>0</v>
          </cell>
          <cell r="HAZ57">
            <v>0</v>
          </cell>
          <cell r="HBA57">
            <v>0</v>
          </cell>
          <cell r="HBB57">
            <v>0</v>
          </cell>
          <cell r="HBC57">
            <v>0</v>
          </cell>
          <cell r="HBD57">
            <v>0</v>
          </cell>
          <cell r="HBE57">
            <v>0</v>
          </cell>
          <cell r="HBF57">
            <v>0</v>
          </cell>
          <cell r="HBG57">
            <v>0</v>
          </cell>
          <cell r="HBH57">
            <v>0</v>
          </cell>
          <cell r="HBI57">
            <v>0</v>
          </cell>
          <cell r="HBJ57">
            <v>0</v>
          </cell>
          <cell r="HBK57">
            <v>0</v>
          </cell>
          <cell r="HBL57">
            <v>0</v>
          </cell>
          <cell r="HBM57">
            <v>0</v>
          </cell>
          <cell r="HBN57">
            <v>0</v>
          </cell>
          <cell r="HBO57">
            <v>0</v>
          </cell>
          <cell r="HBP57">
            <v>0</v>
          </cell>
          <cell r="HBQ57">
            <v>0</v>
          </cell>
          <cell r="HBR57">
            <v>0</v>
          </cell>
          <cell r="HBS57">
            <v>0</v>
          </cell>
          <cell r="HBT57">
            <v>0</v>
          </cell>
          <cell r="HBU57">
            <v>0</v>
          </cell>
          <cell r="HBV57">
            <v>0</v>
          </cell>
          <cell r="HBW57">
            <v>0</v>
          </cell>
          <cell r="HBX57">
            <v>0</v>
          </cell>
          <cell r="HBY57">
            <v>0</v>
          </cell>
          <cell r="HBZ57">
            <v>0</v>
          </cell>
          <cell r="HCA57">
            <v>0</v>
          </cell>
          <cell r="HCB57">
            <v>0</v>
          </cell>
          <cell r="HCC57">
            <v>0</v>
          </cell>
          <cell r="HCD57">
            <v>0</v>
          </cell>
          <cell r="HCE57">
            <v>0</v>
          </cell>
          <cell r="HCF57">
            <v>0</v>
          </cell>
          <cell r="HCG57">
            <v>0</v>
          </cell>
          <cell r="HCH57">
            <v>0</v>
          </cell>
          <cell r="HCI57">
            <v>0</v>
          </cell>
          <cell r="HCJ57">
            <v>0</v>
          </cell>
          <cell r="HCK57">
            <v>0</v>
          </cell>
          <cell r="HCL57">
            <v>0</v>
          </cell>
          <cell r="HCM57">
            <v>0</v>
          </cell>
          <cell r="HCN57">
            <v>0</v>
          </cell>
          <cell r="HCO57">
            <v>0</v>
          </cell>
          <cell r="HCP57">
            <v>0</v>
          </cell>
          <cell r="HCQ57">
            <v>0</v>
          </cell>
          <cell r="HCR57">
            <v>0</v>
          </cell>
          <cell r="HCS57">
            <v>0</v>
          </cell>
          <cell r="HCT57">
            <v>0</v>
          </cell>
          <cell r="HCU57">
            <v>0</v>
          </cell>
          <cell r="HCV57">
            <v>0</v>
          </cell>
          <cell r="HCW57">
            <v>0</v>
          </cell>
          <cell r="HCX57">
            <v>0</v>
          </cell>
          <cell r="HCY57">
            <v>0</v>
          </cell>
          <cell r="HCZ57">
            <v>0</v>
          </cell>
          <cell r="HDA57">
            <v>0</v>
          </cell>
          <cell r="HDB57">
            <v>0</v>
          </cell>
          <cell r="HDC57">
            <v>0</v>
          </cell>
          <cell r="HDD57">
            <v>0</v>
          </cell>
          <cell r="HDE57">
            <v>0</v>
          </cell>
          <cell r="HDF57">
            <v>0</v>
          </cell>
          <cell r="HDG57">
            <v>0</v>
          </cell>
          <cell r="HDH57">
            <v>0</v>
          </cell>
          <cell r="HDI57">
            <v>0</v>
          </cell>
          <cell r="HDJ57">
            <v>0</v>
          </cell>
          <cell r="HDK57">
            <v>0</v>
          </cell>
          <cell r="HDL57">
            <v>0</v>
          </cell>
          <cell r="HDM57">
            <v>0</v>
          </cell>
          <cell r="HDN57">
            <v>0</v>
          </cell>
          <cell r="HDO57">
            <v>0</v>
          </cell>
          <cell r="HDP57">
            <v>0</v>
          </cell>
          <cell r="HDQ57">
            <v>0</v>
          </cell>
          <cell r="HDR57">
            <v>0</v>
          </cell>
          <cell r="HDS57">
            <v>0</v>
          </cell>
          <cell r="HDT57">
            <v>0</v>
          </cell>
          <cell r="HDU57">
            <v>0</v>
          </cell>
          <cell r="HDV57">
            <v>0</v>
          </cell>
          <cell r="HDW57">
            <v>0</v>
          </cell>
          <cell r="HDX57">
            <v>0</v>
          </cell>
          <cell r="HDY57">
            <v>0</v>
          </cell>
          <cell r="HDZ57">
            <v>0</v>
          </cell>
          <cell r="HEA57">
            <v>0</v>
          </cell>
          <cell r="HEB57">
            <v>0</v>
          </cell>
          <cell r="HEC57">
            <v>0</v>
          </cell>
          <cell r="HED57">
            <v>0</v>
          </cell>
          <cell r="HEE57">
            <v>0</v>
          </cell>
          <cell r="HEF57">
            <v>0</v>
          </cell>
          <cell r="HEG57">
            <v>0</v>
          </cell>
          <cell r="HEH57">
            <v>0</v>
          </cell>
          <cell r="HEI57">
            <v>0</v>
          </cell>
          <cell r="HEJ57">
            <v>0</v>
          </cell>
          <cell r="HEK57">
            <v>0</v>
          </cell>
          <cell r="HEL57">
            <v>0</v>
          </cell>
          <cell r="HEM57">
            <v>0</v>
          </cell>
          <cell r="HEN57">
            <v>0</v>
          </cell>
          <cell r="HEO57">
            <v>0</v>
          </cell>
          <cell r="HEP57">
            <v>0</v>
          </cell>
          <cell r="HEQ57">
            <v>0</v>
          </cell>
          <cell r="HER57">
            <v>0</v>
          </cell>
          <cell r="HES57">
            <v>0</v>
          </cell>
          <cell r="HET57">
            <v>0</v>
          </cell>
          <cell r="HEU57">
            <v>0</v>
          </cell>
          <cell r="HEV57">
            <v>0</v>
          </cell>
          <cell r="HEW57">
            <v>0</v>
          </cell>
          <cell r="HEX57">
            <v>0</v>
          </cell>
          <cell r="HEY57">
            <v>0</v>
          </cell>
          <cell r="HEZ57">
            <v>0</v>
          </cell>
          <cell r="HFA57">
            <v>0</v>
          </cell>
          <cell r="HFB57">
            <v>0</v>
          </cell>
          <cell r="HFC57">
            <v>0</v>
          </cell>
          <cell r="HFD57">
            <v>0</v>
          </cell>
          <cell r="HFE57">
            <v>0</v>
          </cell>
          <cell r="HFF57">
            <v>0</v>
          </cell>
          <cell r="HFG57">
            <v>0</v>
          </cell>
          <cell r="HFH57">
            <v>0</v>
          </cell>
          <cell r="HFI57">
            <v>0</v>
          </cell>
          <cell r="HFJ57">
            <v>0</v>
          </cell>
          <cell r="HFK57">
            <v>0</v>
          </cell>
          <cell r="HFL57">
            <v>0</v>
          </cell>
          <cell r="HFM57">
            <v>0</v>
          </cell>
          <cell r="HFN57">
            <v>0</v>
          </cell>
          <cell r="HFO57">
            <v>0</v>
          </cell>
          <cell r="HFP57">
            <v>0</v>
          </cell>
          <cell r="HFQ57">
            <v>0</v>
          </cell>
          <cell r="HFR57">
            <v>0</v>
          </cell>
          <cell r="HFS57">
            <v>0</v>
          </cell>
          <cell r="HFT57">
            <v>0</v>
          </cell>
          <cell r="HFU57">
            <v>0</v>
          </cell>
          <cell r="HFV57">
            <v>0</v>
          </cell>
          <cell r="HFW57">
            <v>0</v>
          </cell>
          <cell r="HFX57">
            <v>0</v>
          </cell>
          <cell r="HFY57">
            <v>0</v>
          </cell>
          <cell r="HFZ57">
            <v>0</v>
          </cell>
          <cell r="HGA57">
            <v>0</v>
          </cell>
          <cell r="HGB57">
            <v>0</v>
          </cell>
          <cell r="HGC57">
            <v>0</v>
          </cell>
          <cell r="HGD57">
            <v>0</v>
          </cell>
          <cell r="HGE57">
            <v>0</v>
          </cell>
          <cell r="HGF57">
            <v>0</v>
          </cell>
          <cell r="HGG57">
            <v>0</v>
          </cell>
          <cell r="HGH57">
            <v>0</v>
          </cell>
          <cell r="HGI57">
            <v>0</v>
          </cell>
          <cell r="HGJ57">
            <v>0</v>
          </cell>
          <cell r="HGK57">
            <v>0</v>
          </cell>
          <cell r="HGL57">
            <v>0</v>
          </cell>
          <cell r="HGM57">
            <v>0</v>
          </cell>
          <cell r="HGN57">
            <v>0</v>
          </cell>
          <cell r="HGO57">
            <v>0</v>
          </cell>
          <cell r="HGP57">
            <v>0</v>
          </cell>
          <cell r="HGQ57">
            <v>0</v>
          </cell>
          <cell r="HGR57">
            <v>0</v>
          </cell>
          <cell r="HGS57">
            <v>0</v>
          </cell>
          <cell r="HGT57">
            <v>0</v>
          </cell>
          <cell r="HGU57">
            <v>0</v>
          </cell>
          <cell r="HGV57">
            <v>0</v>
          </cell>
          <cell r="HGW57">
            <v>0</v>
          </cell>
          <cell r="HGX57">
            <v>0</v>
          </cell>
          <cell r="HGY57">
            <v>0</v>
          </cell>
          <cell r="HGZ57">
            <v>0</v>
          </cell>
          <cell r="HHA57">
            <v>0</v>
          </cell>
          <cell r="HHB57">
            <v>0</v>
          </cell>
          <cell r="HHC57">
            <v>0</v>
          </cell>
          <cell r="HHD57">
            <v>0</v>
          </cell>
          <cell r="HHE57">
            <v>0</v>
          </cell>
          <cell r="HHF57">
            <v>0</v>
          </cell>
          <cell r="HHG57">
            <v>0</v>
          </cell>
          <cell r="HHH57">
            <v>0</v>
          </cell>
          <cell r="HHI57">
            <v>0</v>
          </cell>
          <cell r="HHJ57">
            <v>0</v>
          </cell>
          <cell r="HHK57">
            <v>0</v>
          </cell>
          <cell r="HHL57">
            <v>0</v>
          </cell>
          <cell r="HHM57">
            <v>0</v>
          </cell>
          <cell r="HHN57">
            <v>0</v>
          </cell>
          <cell r="HHO57">
            <v>0</v>
          </cell>
          <cell r="HHP57">
            <v>0</v>
          </cell>
          <cell r="HHQ57">
            <v>0</v>
          </cell>
          <cell r="HHR57">
            <v>0</v>
          </cell>
          <cell r="HHS57">
            <v>0</v>
          </cell>
          <cell r="HHT57">
            <v>0</v>
          </cell>
          <cell r="HHU57">
            <v>0</v>
          </cell>
          <cell r="HHV57">
            <v>0</v>
          </cell>
          <cell r="HHW57">
            <v>0</v>
          </cell>
          <cell r="HHX57">
            <v>0</v>
          </cell>
          <cell r="HHY57">
            <v>0</v>
          </cell>
          <cell r="HHZ57">
            <v>0</v>
          </cell>
          <cell r="HIA57">
            <v>0</v>
          </cell>
          <cell r="HIB57">
            <v>0</v>
          </cell>
          <cell r="HIC57">
            <v>0</v>
          </cell>
          <cell r="HID57">
            <v>0</v>
          </cell>
          <cell r="HIE57">
            <v>0</v>
          </cell>
          <cell r="HIF57">
            <v>0</v>
          </cell>
          <cell r="HIG57">
            <v>0</v>
          </cell>
          <cell r="HIH57">
            <v>0</v>
          </cell>
          <cell r="HII57">
            <v>0</v>
          </cell>
          <cell r="HIJ57">
            <v>0</v>
          </cell>
          <cell r="HIK57">
            <v>0</v>
          </cell>
          <cell r="HIL57">
            <v>0</v>
          </cell>
          <cell r="HIM57">
            <v>0</v>
          </cell>
          <cell r="HIN57">
            <v>0</v>
          </cell>
          <cell r="HIO57">
            <v>0</v>
          </cell>
          <cell r="HIP57">
            <v>0</v>
          </cell>
          <cell r="HIQ57">
            <v>0</v>
          </cell>
          <cell r="HIR57">
            <v>0</v>
          </cell>
          <cell r="HIS57">
            <v>0</v>
          </cell>
          <cell r="HIT57">
            <v>0</v>
          </cell>
          <cell r="HIU57">
            <v>0</v>
          </cell>
          <cell r="HIV57">
            <v>0</v>
          </cell>
          <cell r="HIW57">
            <v>0</v>
          </cell>
          <cell r="HIX57">
            <v>0</v>
          </cell>
          <cell r="HIY57">
            <v>0</v>
          </cell>
          <cell r="HIZ57">
            <v>0</v>
          </cell>
          <cell r="HJA57">
            <v>0</v>
          </cell>
          <cell r="HJB57">
            <v>0</v>
          </cell>
          <cell r="HJC57">
            <v>0</v>
          </cell>
          <cell r="HJD57">
            <v>0</v>
          </cell>
          <cell r="HJE57">
            <v>0</v>
          </cell>
          <cell r="HJF57">
            <v>0</v>
          </cell>
          <cell r="HJG57">
            <v>0</v>
          </cell>
          <cell r="HJH57">
            <v>0</v>
          </cell>
          <cell r="HJI57">
            <v>0</v>
          </cell>
          <cell r="HJJ57">
            <v>0</v>
          </cell>
          <cell r="HJK57">
            <v>0</v>
          </cell>
          <cell r="HJL57">
            <v>0</v>
          </cell>
          <cell r="HJM57">
            <v>0</v>
          </cell>
          <cell r="HJN57">
            <v>0</v>
          </cell>
          <cell r="HJO57">
            <v>0</v>
          </cell>
          <cell r="HJP57">
            <v>0</v>
          </cell>
          <cell r="HJQ57">
            <v>0</v>
          </cell>
          <cell r="HJR57">
            <v>0</v>
          </cell>
          <cell r="HJS57">
            <v>0</v>
          </cell>
          <cell r="HJT57">
            <v>0</v>
          </cell>
          <cell r="HJU57">
            <v>0</v>
          </cell>
          <cell r="HJV57">
            <v>0</v>
          </cell>
          <cell r="HJW57">
            <v>0</v>
          </cell>
          <cell r="HJX57">
            <v>0</v>
          </cell>
          <cell r="HJY57">
            <v>0</v>
          </cell>
          <cell r="HJZ57">
            <v>0</v>
          </cell>
          <cell r="HKA57">
            <v>0</v>
          </cell>
          <cell r="HKB57">
            <v>0</v>
          </cell>
          <cell r="HKC57">
            <v>0</v>
          </cell>
          <cell r="HKD57">
            <v>0</v>
          </cell>
          <cell r="HKE57">
            <v>0</v>
          </cell>
          <cell r="HKF57">
            <v>0</v>
          </cell>
          <cell r="HKG57">
            <v>0</v>
          </cell>
          <cell r="HKH57">
            <v>0</v>
          </cell>
          <cell r="HKI57">
            <v>0</v>
          </cell>
          <cell r="HKJ57">
            <v>0</v>
          </cell>
          <cell r="HKK57">
            <v>0</v>
          </cell>
          <cell r="HKL57">
            <v>0</v>
          </cell>
          <cell r="HKM57">
            <v>0</v>
          </cell>
          <cell r="HKN57">
            <v>0</v>
          </cell>
          <cell r="HKO57">
            <v>0</v>
          </cell>
          <cell r="HKP57">
            <v>0</v>
          </cell>
          <cell r="HKQ57">
            <v>0</v>
          </cell>
          <cell r="HKR57">
            <v>0</v>
          </cell>
          <cell r="HKS57">
            <v>0</v>
          </cell>
          <cell r="HKT57">
            <v>0</v>
          </cell>
          <cell r="HKU57">
            <v>0</v>
          </cell>
          <cell r="HKV57">
            <v>0</v>
          </cell>
          <cell r="HKW57">
            <v>0</v>
          </cell>
          <cell r="HKX57">
            <v>0</v>
          </cell>
          <cell r="HKY57">
            <v>0</v>
          </cell>
          <cell r="HKZ57">
            <v>0</v>
          </cell>
          <cell r="HLA57">
            <v>0</v>
          </cell>
          <cell r="HLB57">
            <v>0</v>
          </cell>
          <cell r="HLC57">
            <v>0</v>
          </cell>
          <cell r="HLD57">
            <v>0</v>
          </cell>
          <cell r="HLE57">
            <v>0</v>
          </cell>
          <cell r="HLF57">
            <v>0</v>
          </cell>
          <cell r="HLG57">
            <v>0</v>
          </cell>
          <cell r="HLH57">
            <v>0</v>
          </cell>
          <cell r="HLI57">
            <v>0</v>
          </cell>
          <cell r="HLJ57">
            <v>0</v>
          </cell>
          <cell r="HLK57">
            <v>0</v>
          </cell>
          <cell r="HLL57">
            <v>0</v>
          </cell>
          <cell r="HLM57">
            <v>0</v>
          </cell>
          <cell r="HLN57">
            <v>0</v>
          </cell>
          <cell r="HLO57">
            <v>0</v>
          </cell>
          <cell r="HLP57">
            <v>0</v>
          </cell>
          <cell r="HLQ57">
            <v>0</v>
          </cell>
          <cell r="HLR57">
            <v>0</v>
          </cell>
          <cell r="HLS57">
            <v>0</v>
          </cell>
          <cell r="HLT57">
            <v>0</v>
          </cell>
          <cell r="HLU57">
            <v>0</v>
          </cell>
          <cell r="HLV57">
            <v>0</v>
          </cell>
          <cell r="HLW57">
            <v>0</v>
          </cell>
          <cell r="HLX57">
            <v>0</v>
          </cell>
          <cell r="HLY57">
            <v>0</v>
          </cell>
          <cell r="HLZ57">
            <v>0</v>
          </cell>
          <cell r="HMA57">
            <v>0</v>
          </cell>
          <cell r="HMB57">
            <v>0</v>
          </cell>
          <cell r="HMC57">
            <v>0</v>
          </cell>
          <cell r="HMD57">
            <v>0</v>
          </cell>
          <cell r="HME57">
            <v>0</v>
          </cell>
          <cell r="HMF57">
            <v>0</v>
          </cell>
          <cell r="HMG57">
            <v>0</v>
          </cell>
          <cell r="HMH57">
            <v>0</v>
          </cell>
          <cell r="HMI57">
            <v>0</v>
          </cell>
          <cell r="HMJ57">
            <v>0</v>
          </cell>
          <cell r="HMK57">
            <v>0</v>
          </cell>
          <cell r="HML57">
            <v>0</v>
          </cell>
          <cell r="HMM57">
            <v>0</v>
          </cell>
          <cell r="HMN57">
            <v>0</v>
          </cell>
          <cell r="HMO57">
            <v>0</v>
          </cell>
          <cell r="HMP57">
            <v>0</v>
          </cell>
          <cell r="HMQ57">
            <v>0</v>
          </cell>
          <cell r="HMR57">
            <v>0</v>
          </cell>
          <cell r="HMS57">
            <v>0</v>
          </cell>
          <cell r="HMT57">
            <v>0</v>
          </cell>
          <cell r="HMU57">
            <v>0</v>
          </cell>
          <cell r="HMV57">
            <v>0</v>
          </cell>
          <cell r="HMW57">
            <v>0</v>
          </cell>
          <cell r="HMX57">
            <v>0</v>
          </cell>
          <cell r="HMY57">
            <v>0</v>
          </cell>
          <cell r="HMZ57">
            <v>0</v>
          </cell>
          <cell r="HNA57">
            <v>0</v>
          </cell>
          <cell r="HNB57">
            <v>0</v>
          </cell>
          <cell r="HNC57">
            <v>0</v>
          </cell>
          <cell r="HND57">
            <v>0</v>
          </cell>
          <cell r="HNE57">
            <v>0</v>
          </cell>
          <cell r="HNF57">
            <v>0</v>
          </cell>
          <cell r="HNG57">
            <v>0</v>
          </cell>
          <cell r="HNH57">
            <v>0</v>
          </cell>
          <cell r="HNI57">
            <v>0</v>
          </cell>
          <cell r="HNJ57">
            <v>0</v>
          </cell>
          <cell r="HNK57">
            <v>0</v>
          </cell>
          <cell r="HNL57">
            <v>0</v>
          </cell>
          <cell r="HNM57">
            <v>0</v>
          </cell>
          <cell r="HNN57">
            <v>0</v>
          </cell>
          <cell r="HNO57">
            <v>0</v>
          </cell>
          <cell r="HNP57">
            <v>0</v>
          </cell>
          <cell r="HNQ57">
            <v>0</v>
          </cell>
          <cell r="HNR57">
            <v>0</v>
          </cell>
          <cell r="HNS57">
            <v>0</v>
          </cell>
          <cell r="HNT57">
            <v>0</v>
          </cell>
          <cell r="HNU57">
            <v>0</v>
          </cell>
          <cell r="HNV57">
            <v>0</v>
          </cell>
          <cell r="HNW57">
            <v>0</v>
          </cell>
          <cell r="HNX57">
            <v>0</v>
          </cell>
          <cell r="HNY57">
            <v>0</v>
          </cell>
          <cell r="HNZ57">
            <v>0</v>
          </cell>
          <cell r="HOA57">
            <v>0</v>
          </cell>
          <cell r="HOB57">
            <v>0</v>
          </cell>
          <cell r="HOC57">
            <v>0</v>
          </cell>
          <cell r="HOD57">
            <v>0</v>
          </cell>
          <cell r="HOE57">
            <v>0</v>
          </cell>
          <cell r="HOF57">
            <v>0</v>
          </cell>
          <cell r="HOG57">
            <v>0</v>
          </cell>
          <cell r="HOH57">
            <v>0</v>
          </cell>
          <cell r="HOI57">
            <v>0</v>
          </cell>
          <cell r="HOJ57">
            <v>0</v>
          </cell>
          <cell r="HOK57">
            <v>0</v>
          </cell>
          <cell r="HOL57">
            <v>0</v>
          </cell>
          <cell r="HOM57">
            <v>0</v>
          </cell>
          <cell r="HON57">
            <v>0</v>
          </cell>
          <cell r="HOO57">
            <v>0</v>
          </cell>
          <cell r="HOP57">
            <v>0</v>
          </cell>
          <cell r="HOQ57">
            <v>0</v>
          </cell>
          <cell r="HOR57">
            <v>0</v>
          </cell>
          <cell r="HOS57">
            <v>0</v>
          </cell>
          <cell r="HOT57">
            <v>0</v>
          </cell>
          <cell r="HOU57">
            <v>0</v>
          </cell>
          <cell r="HOV57">
            <v>0</v>
          </cell>
          <cell r="HOW57">
            <v>0</v>
          </cell>
          <cell r="HOX57">
            <v>0</v>
          </cell>
          <cell r="HOY57">
            <v>0</v>
          </cell>
          <cell r="HOZ57">
            <v>0</v>
          </cell>
          <cell r="HPA57">
            <v>0</v>
          </cell>
          <cell r="HPB57">
            <v>0</v>
          </cell>
          <cell r="HPC57">
            <v>0</v>
          </cell>
          <cell r="HPD57">
            <v>0</v>
          </cell>
          <cell r="HPE57">
            <v>0</v>
          </cell>
          <cell r="HPF57">
            <v>0</v>
          </cell>
          <cell r="HPG57">
            <v>0</v>
          </cell>
          <cell r="HPH57">
            <v>0</v>
          </cell>
          <cell r="HPI57">
            <v>0</v>
          </cell>
          <cell r="HPJ57">
            <v>0</v>
          </cell>
          <cell r="HPK57">
            <v>0</v>
          </cell>
          <cell r="HPL57">
            <v>0</v>
          </cell>
          <cell r="HPM57">
            <v>0</v>
          </cell>
          <cell r="HPN57">
            <v>0</v>
          </cell>
          <cell r="HPO57">
            <v>0</v>
          </cell>
          <cell r="HPP57">
            <v>0</v>
          </cell>
          <cell r="HPQ57">
            <v>0</v>
          </cell>
          <cell r="HPR57">
            <v>0</v>
          </cell>
          <cell r="HPS57">
            <v>0</v>
          </cell>
          <cell r="HPT57">
            <v>0</v>
          </cell>
          <cell r="HPU57">
            <v>0</v>
          </cell>
          <cell r="HPV57">
            <v>0</v>
          </cell>
          <cell r="HPW57">
            <v>0</v>
          </cell>
          <cell r="HPX57">
            <v>0</v>
          </cell>
          <cell r="HPY57">
            <v>0</v>
          </cell>
          <cell r="HPZ57">
            <v>0</v>
          </cell>
          <cell r="HQA57">
            <v>0</v>
          </cell>
          <cell r="HQB57">
            <v>0</v>
          </cell>
          <cell r="HQC57">
            <v>0</v>
          </cell>
          <cell r="HQD57">
            <v>0</v>
          </cell>
          <cell r="HQE57">
            <v>0</v>
          </cell>
          <cell r="HQF57">
            <v>0</v>
          </cell>
          <cell r="HQG57">
            <v>0</v>
          </cell>
          <cell r="HQH57">
            <v>0</v>
          </cell>
          <cell r="HQI57">
            <v>0</v>
          </cell>
          <cell r="HQJ57">
            <v>0</v>
          </cell>
          <cell r="HQK57">
            <v>0</v>
          </cell>
          <cell r="HQL57">
            <v>0</v>
          </cell>
          <cell r="HQM57">
            <v>0</v>
          </cell>
          <cell r="HQN57">
            <v>0</v>
          </cell>
          <cell r="HQO57">
            <v>0</v>
          </cell>
          <cell r="HQP57">
            <v>0</v>
          </cell>
          <cell r="HQQ57">
            <v>0</v>
          </cell>
          <cell r="HQR57">
            <v>0</v>
          </cell>
          <cell r="HQS57">
            <v>0</v>
          </cell>
          <cell r="HQT57">
            <v>0</v>
          </cell>
          <cell r="HQU57">
            <v>0</v>
          </cell>
          <cell r="HQV57">
            <v>0</v>
          </cell>
          <cell r="HQW57">
            <v>0</v>
          </cell>
          <cell r="HQX57">
            <v>0</v>
          </cell>
          <cell r="HQY57">
            <v>0</v>
          </cell>
          <cell r="HQZ57">
            <v>0</v>
          </cell>
          <cell r="HRA57">
            <v>0</v>
          </cell>
          <cell r="HRB57">
            <v>0</v>
          </cell>
          <cell r="HRC57">
            <v>0</v>
          </cell>
          <cell r="HRD57">
            <v>0</v>
          </cell>
          <cell r="HRE57">
            <v>0</v>
          </cell>
          <cell r="HRF57">
            <v>0</v>
          </cell>
          <cell r="HRG57">
            <v>0</v>
          </cell>
          <cell r="HRH57">
            <v>0</v>
          </cell>
          <cell r="HRI57">
            <v>0</v>
          </cell>
          <cell r="HRJ57">
            <v>0</v>
          </cell>
          <cell r="HRK57">
            <v>0</v>
          </cell>
          <cell r="HRL57">
            <v>0</v>
          </cell>
          <cell r="HRM57">
            <v>0</v>
          </cell>
          <cell r="HRN57">
            <v>0</v>
          </cell>
          <cell r="HRO57">
            <v>0</v>
          </cell>
          <cell r="HRP57">
            <v>0</v>
          </cell>
          <cell r="HRQ57">
            <v>0</v>
          </cell>
          <cell r="HRR57">
            <v>0</v>
          </cell>
          <cell r="HRS57">
            <v>0</v>
          </cell>
          <cell r="HRT57">
            <v>0</v>
          </cell>
          <cell r="HRU57">
            <v>0</v>
          </cell>
          <cell r="HRV57">
            <v>0</v>
          </cell>
          <cell r="HRW57">
            <v>0</v>
          </cell>
          <cell r="HRX57">
            <v>0</v>
          </cell>
          <cell r="HRY57">
            <v>0</v>
          </cell>
          <cell r="HRZ57">
            <v>0</v>
          </cell>
          <cell r="HSA57">
            <v>0</v>
          </cell>
          <cell r="HSB57">
            <v>0</v>
          </cell>
          <cell r="HSC57">
            <v>0</v>
          </cell>
          <cell r="HSD57">
            <v>0</v>
          </cell>
          <cell r="HSE57">
            <v>0</v>
          </cell>
          <cell r="HSF57">
            <v>0</v>
          </cell>
          <cell r="HSG57">
            <v>0</v>
          </cell>
          <cell r="HSH57">
            <v>0</v>
          </cell>
          <cell r="HSI57">
            <v>0</v>
          </cell>
          <cell r="HSJ57">
            <v>0</v>
          </cell>
          <cell r="HSK57">
            <v>0</v>
          </cell>
          <cell r="HSL57">
            <v>0</v>
          </cell>
          <cell r="HSM57">
            <v>0</v>
          </cell>
          <cell r="HSN57">
            <v>0</v>
          </cell>
          <cell r="HSO57">
            <v>0</v>
          </cell>
          <cell r="HSP57">
            <v>0</v>
          </cell>
          <cell r="HSQ57">
            <v>0</v>
          </cell>
          <cell r="HSR57">
            <v>0</v>
          </cell>
          <cell r="HSS57">
            <v>0</v>
          </cell>
          <cell r="HST57">
            <v>0</v>
          </cell>
          <cell r="HSU57">
            <v>0</v>
          </cell>
          <cell r="HSV57">
            <v>0</v>
          </cell>
          <cell r="HSW57">
            <v>0</v>
          </cell>
          <cell r="HSX57">
            <v>0</v>
          </cell>
          <cell r="HSY57">
            <v>0</v>
          </cell>
          <cell r="HSZ57">
            <v>0</v>
          </cell>
          <cell r="HTA57">
            <v>0</v>
          </cell>
          <cell r="HTB57">
            <v>0</v>
          </cell>
          <cell r="HTC57">
            <v>0</v>
          </cell>
          <cell r="HTD57">
            <v>0</v>
          </cell>
          <cell r="HTE57">
            <v>0</v>
          </cell>
          <cell r="HTF57">
            <v>0</v>
          </cell>
          <cell r="HTG57">
            <v>0</v>
          </cell>
          <cell r="HTH57">
            <v>0</v>
          </cell>
          <cell r="HTI57">
            <v>0</v>
          </cell>
          <cell r="HTJ57">
            <v>0</v>
          </cell>
          <cell r="HTK57">
            <v>0</v>
          </cell>
          <cell r="HTL57">
            <v>0</v>
          </cell>
          <cell r="HTM57">
            <v>0</v>
          </cell>
          <cell r="HTN57">
            <v>0</v>
          </cell>
          <cell r="HTO57">
            <v>0</v>
          </cell>
          <cell r="HTP57">
            <v>0</v>
          </cell>
          <cell r="HTQ57">
            <v>0</v>
          </cell>
          <cell r="HTR57">
            <v>0</v>
          </cell>
          <cell r="HTS57">
            <v>0</v>
          </cell>
          <cell r="HTT57">
            <v>0</v>
          </cell>
          <cell r="HTU57">
            <v>0</v>
          </cell>
          <cell r="HTV57">
            <v>0</v>
          </cell>
          <cell r="HTW57">
            <v>0</v>
          </cell>
          <cell r="HTX57">
            <v>0</v>
          </cell>
          <cell r="HTY57">
            <v>0</v>
          </cell>
          <cell r="HTZ57">
            <v>0</v>
          </cell>
          <cell r="HUA57">
            <v>0</v>
          </cell>
          <cell r="HUB57">
            <v>0</v>
          </cell>
          <cell r="HUC57">
            <v>0</v>
          </cell>
          <cell r="HUD57">
            <v>0</v>
          </cell>
          <cell r="HUE57">
            <v>0</v>
          </cell>
          <cell r="HUF57">
            <v>0</v>
          </cell>
          <cell r="HUG57">
            <v>0</v>
          </cell>
          <cell r="HUH57">
            <v>0</v>
          </cell>
          <cell r="HUI57">
            <v>0</v>
          </cell>
          <cell r="HUJ57">
            <v>0</v>
          </cell>
          <cell r="HUK57">
            <v>0</v>
          </cell>
          <cell r="HUL57">
            <v>0</v>
          </cell>
          <cell r="HUM57">
            <v>0</v>
          </cell>
          <cell r="HUN57">
            <v>0</v>
          </cell>
          <cell r="HUO57">
            <v>0</v>
          </cell>
          <cell r="HUP57">
            <v>0</v>
          </cell>
          <cell r="HUQ57">
            <v>0</v>
          </cell>
          <cell r="HUR57">
            <v>0</v>
          </cell>
          <cell r="HUS57">
            <v>0</v>
          </cell>
          <cell r="HUT57">
            <v>0</v>
          </cell>
          <cell r="HUU57">
            <v>0</v>
          </cell>
          <cell r="HUV57">
            <v>0</v>
          </cell>
          <cell r="HUW57">
            <v>0</v>
          </cell>
          <cell r="HUX57">
            <v>0</v>
          </cell>
          <cell r="HUY57">
            <v>0</v>
          </cell>
          <cell r="HUZ57">
            <v>0</v>
          </cell>
          <cell r="HVA57">
            <v>0</v>
          </cell>
          <cell r="HVB57">
            <v>0</v>
          </cell>
          <cell r="HVC57">
            <v>0</v>
          </cell>
          <cell r="HVD57">
            <v>0</v>
          </cell>
          <cell r="HVE57">
            <v>0</v>
          </cell>
          <cell r="HVF57">
            <v>0</v>
          </cell>
          <cell r="HVG57">
            <v>0</v>
          </cell>
          <cell r="HVH57">
            <v>0</v>
          </cell>
          <cell r="HVI57">
            <v>0</v>
          </cell>
          <cell r="HVJ57">
            <v>0</v>
          </cell>
          <cell r="HVK57">
            <v>0</v>
          </cell>
          <cell r="HVL57">
            <v>0</v>
          </cell>
          <cell r="HVM57">
            <v>0</v>
          </cell>
          <cell r="HVN57">
            <v>0</v>
          </cell>
          <cell r="HVO57">
            <v>0</v>
          </cell>
          <cell r="HVP57">
            <v>0</v>
          </cell>
          <cell r="HVQ57">
            <v>0</v>
          </cell>
          <cell r="HVR57">
            <v>0</v>
          </cell>
          <cell r="HVS57">
            <v>0</v>
          </cell>
          <cell r="HVT57">
            <v>0</v>
          </cell>
          <cell r="HVU57">
            <v>0</v>
          </cell>
          <cell r="HVV57">
            <v>0</v>
          </cell>
          <cell r="HVW57">
            <v>0</v>
          </cell>
          <cell r="HVX57">
            <v>0</v>
          </cell>
          <cell r="HVY57">
            <v>0</v>
          </cell>
          <cell r="HVZ57">
            <v>0</v>
          </cell>
          <cell r="HWA57">
            <v>0</v>
          </cell>
          <cell r="HWB57">
            <v>0</v>
          </cell>
          <cell r="HWC57">
            <v>0</v>
          </cell>
          <cell r="HWD57">
            <v>0</v>
          </cell>
          <cell r="HWE57">
            <v>0</v>
          </cell>
          <cell r="HWF57">
            <v>0</v>
          </cell>
          <cell r="HWG57">
            <v>0</v>
          </cell>
          <cell r="HWH57">
            <v>0</v>
          </cell>
          <cell r="HWI57">
            <v>0</v>
          </cell>
          <cell r="HWJ57">
            <v>0</v>
          </cell>
          <cell r="HWK57">
            <v>0</v>
          </cell>
          <cell r="HWL57">
            <v>0</v>
          </cell>
          <cell r="HWM57">
            <v>0</v>
          </cell>
          <cell r="HWN57">
            <v>0</v>
          </cell>
          <cell r="HWO57">
            <v>0</v>
          </cell>
          <cell r="HWP57">
            <v>0</v>
          </cell>
          <cell r="HWQ57">
            <v>0</v>
          </cell>
          <cell r="HWR57">
            <v>0</v>
          </cell>
          <cell r="HWS57">
            <v>0</v>
          </cell>
          <cell r="HWT57">
            <v>0</v>
          </cell>
          <cell r="HWU57">
            <v>0</v>
          </cell>
          <cell r="HWV57">
            <v>0</v>
          </cell>
          <cell r="HWW57">
            <v>0</v>
          </cell>
          <cell r="HWX57">
            <v>0</v>
          </cell>
          <cell r="HWY57">
            <v>0</v>
          </cell>
          <cell r="HWZ57">
            <v>0</v>
          </cell>
          <cell r="HXA57">
            <v>0</v>
          </cell>
          <cell r="HXB57">
            <v>0</v>
          </cell>
          <cell r="HXC57">
            <v>0</v>
          </cell>
          <cell r="HXD57">
            <v>0</v>
          </cell>
          <cell r="HXE57">
            <v>0</v>
          </cell>
          <cell r="HXF57">
            <v>0</v>
          </cell>
          <cell r="HXG57">
            <v>0</v>
          </cell>
          <cell r="HXH57">
            <v>0</v>
          </cell>
          <cell r="HXI57">
            <v>0</v>
          </cell>
          <cell r="HXJ57">
            <v>0</v>
          </cell>
          <cell r="HXK57">
            <v>0</v>
          </cell>
          <cell r="HXL57">
            <v>0</v>
          </cell>
          <cell r="HXM57">
            <v>0</v>
          </cell>
          <cell r="HXN57">
            <v>0</v>
          </cell>
          <cell r="HXO57">
            <v>0</v>
          </cell>
          <cell r="HXP57">
            <v>0</v>
          </cell>
          <cell r="HXQ57">
            <v>0</v>
          </cell>
          <cell r="HXR57">
            <v>0</v>
          </cell>
          <cell r="HXS57">
            <v>0</v>
          </cell>
          <cell r="HXT57">
            <v>0</v>
          </cell>
          <cell r="HXU57">
            <v>0</v>
          </cell>
          <cell r="HXV57">
            <v>0</v>
          </cell>
          <cell r="HXW57">
            <v>0</v>
          </cell>
          <cell r="HXX57">
            <v>0</v>
          </cell>
          <cell r="HXY57">
            <v>0</v>
          </cell>
          <cell r="HXZ57">
            <v>0</v>
          </cell>
          <cell r="HYA57">
            <v>0</v>
          </cell>
          <cell r="HYB57">
            <v>0</v>
          </cell>
          <cell r="HYC57">
            <v>0</v>
          </cell>
          <cell r="HYD57">
            <v>0</v>
          </cell>
          <cell r="HYE57">
            <v>0</v>
          </cell>
          <cell r="HYF57">
            <v>0</v>
          </cell>
          <cell r="HYG57">
            <v>0</v>
          </cell>
          <cell r="HYH57">
            <v>0</v>
          </cell>
          <cell r="HYI57">
            <v>0</v>
          </cell>
          <cell r="HYJ57">
            <v>0</v>
          </cell>
          <cell r="HYK57">
            <v>0</v>
          </cell>
          <cell r="HYL57">
            <v>0</v>
          </cell>
          <cell r="HYM57">
            <v>0</v>
          </cell>
          <cell r="HYN57">
            <v>0</v>
          </cell>
          <cell r="HYO57">
            <v>0</v>
          </cell>
          <cell r="HYP57">
            <v>0</v>
          </cell>
          <cell r="HYQ57">
            <v>0</v>
          </cell>
          <cell r="HYR57">
            <v>0</v>
          </cell>
          <cell r="HYS57">
            <v>0</v>
          </cell>
          <cell r="HYT57">
            <v>0</v>
          </cell>
          <cell r="HYU57">
            <v>0</v>
          </cell>
          <cell r="HYV57">
            <v>0</v>
          </cell>
          <cell r="HYW57">
            <v>0</v>
          </cell>
          <cell r="HYX57">
            <v>0</v>
          </cell>
          <cell r="HYY57">
            <v>0</v>
          </cell>
          <cell r="HYZ57">
            <v>0</v>
          </cell>
          <cell r="HZA57">
            <v>0</v>
          </cell>
          <cell r="HZB57">
            <v>0</v>
          </cell>
          <cell r="HZC57">
            <v>0</v>
          </cell>
          <cell r="HZD57">
            <v>0</v>
          </cell>
          <cell r="HZE57">
            <v>0</v>
          </cell>
          <cell r="HZF57">
            <v>0</v>
          </cell>
          <cell r="HZG57">
            <v>0</v>
          </cell>
          <cell r="HZH57">
            <v>0</v>
          </cell>
          <cell r="HZI57">
            <v>0</v>
          </cell>
          <cell r="HZJ57">
            <v>0</v>
          </cell>
          <cell r="HZK57">
            <v>0</v>
          </cell>
          <cell r="HZL57">
            <v>0</v>
          </cell>
          <cell r="HZM57">
            <v>0</v>
          </cell>
          <cell r="HZN57">
            <v>0</v>
          </cell>
          <cell r="HZO57">
            <v>0</v>
          </cell>
          <cell r="HZP57">
            <v>0</v>
          </cell>
          <cell r="HZQ57">
            <v>0</v>
          </cell>
          <cell r="HZR57">
            <v>0</v>
          </cell>
          <cell r="HZS57">
            <v>0</v>
          </cell>
          <cell r="HZT57">
            <v>0</v>
          </cell>
          <cell r="HZU57">
            <v>0</v>
          </cell>
          <cell r="HZV57">
            <v>0</v>
          </cell>
          <cell r="HZW57">
            <v>0</v>
          </cell>
          <cell r="HZX57">
            <v>0</v>
          </cell>
          <cell r="HZY57">
            <v>0</v>
          </cell>
          <cell r="HZZ57">
            <v>0</v>
          </cell>
          <cell r="IAA57">
            <v>0</v>
          </cell>
          <cell r="IAB57">
            <v>0</v>
          </cell>
          <cell r="IAC57">
            <v>0</v>
          </cell>
          <cell r="IAD57">
            <v>0</v>
          </cell>
          <cell r="IAE57">
            <v>0</v>
          </cell>
          <cell r="IAF57">
            <v>0</v>
          </cell>
          <cell r="IAG57">
            <v>0</v>
          </cell>
          <cell r="IAH57">
            <v>0</v>
          </cell>
          <cell r="IAI57">
            <v>0</v>
          </cell>
          <cell r="IAJ57">
            <v>0</v>
          </cell>
          <cell r="IAK57">
            <v>0</v>
          </cell>
          <cell r="IAL57">
            <v>0</v>
          </cell>
          <cell r="IAM57">
            <v>0</v>
          </cell>
          <cell r="IAN57">
            <v>0</v>
          </cell>
          <cell r="IAO57">
            <v>0</v>
          </cell>
          <cell r="IAP57">
            <v>0</v>
          </cell>
          <cell r="IAQ57">
            <v>0</v>
          </cell>
          <cell r="IAR57">
            <v>0</v>
          </cell>
          <cell r="IAS57">
            <v>0</v>
          </cell>
          <cell r="IAT57">
            <v>0</v>
          </cell>
          <cell r="IAU57">
            <v>0</v>
          </cell>
          <cell r="IAV57">
            <v>0</v>
          </cell>
          <cell r="IAW57">
            <v>0</v>
          </cell>
          <cell r="IAX57">
            <v>0</v>
          </cell>
          <cell r="IAY57">
            <v>0</v>
          </cell>
          <cell r="IAZ57">
            <v>0</v>
          </cell>
          <cell r="IBA57">
            <v>0</v>
          </cell>
          <cell r="IBB57">
            <v>0</v>
          </cell>
          <cell r="IBC57">
            <v>0</v>
          </cell>
          <cell r="IBD57">
            <v>0</v>
          </cell>
          <cell r="IBE57">
            <v>0</v>
          </cell>
          <cell r="IBF57">
            <v>0</v>
          </cell>
          <cell r="IBG57">
            <v>0</v>
          </cell>
          <cell r="IBH57">
            <v>0</v>
          </cell>
          <cell r="IBI57">
            <v>0</v>
          </cell>
          <cell r="IBJ57">
            <v>0</v>
          </cell>
          <cell r="IBK57">
            <v>0</v>
          </cell>
          <cell r="IBL57">
            <v>0</v>
          </cell>
          <cell r="IBM57">
            <v>0</v>
          </cell>
          <cell r="IBN57">
            <v>0</v>
          </cell>
          <cell r="IBO57">
            <v>0</v>
          </cell>
          <cell r="IBP57">
            <v>0</v>
          </cell>
          <cell r="IBQ57">
            <v>0</v>
          </cell>
          <cell r="IBR57">
            <v>0</v>
          </cell>
          <cell r="IBS57">
            <v>0</v>
          </cell>
          <cell r="IBT57">
            <v>0</v>
          </cell>
          <cell r="IBU57">
            <v>0</v>
          </cell>
          <cell r="IBV57">
            <v>0</v>
          </cell>
          <cell r="IBW57">
            <v>0</v>
          </cell>
          <cell r="IBX57">
            <v>0</v>
          </cell>
          <cell r="IBY57">
            <v>0</v>
          </cell>
          <cell r="IBZ57">
            <v>0</v>
          </cell>
          <cell r="ICA57">
            <v>0</v>
          </cell>
          <cell r="ICB57">
            <v>0</v>
          </cell>
          <cell r="ICC57">
            <v>0</v>
          </cell>
          <cell r="ICD57">
            <v>0</v>
          </cell>
          <cell r="ICE57">
            <v>0</v>
          </cell>
          <cell r="ICF57">
            <v>0</v>
          </cell>
          <cell r="ICG57">
            <v>0</v>
          </cell>
          <cell r="ICH57">
            <v>0</v>
          </cell>
          <cell r="ICI57">
            <v>0</v>
          </cell>
          <cell r="ICJ57">
            <v>0</v>
          </cell>
          <cell r="ICK57">
            <v>0</v>
          </cell>
          <cell r="ICL57">
            <v>0</v>
          </cell>
          <cell r="ICM57">
            <v>0</v>
          </cell>
          <cell r="ICN57">
            <v>0</v>
          </cell>
          <cell r="ICO57">
            <v>0</v>
          </cell>
          <cell r="ICP57">
            <v>0</v>
          </cell>
          <cell r="ICQ57">
            <v>0</v>
          </cell>
          <cell r="ICR57">
            <v>0</v>
          </cell>
          <cell r="ICS57">
            <v>0</v>
          </cell>
          <cell r="ICT57">
            <v>0</v>
          </cell>
          <cell r="ICU57">
            <v>0</v>
          </cell>
          <cell r="ICV57">
            <v>0</v>
          </cell>
          <cell r="ICW57">
            <v>0</v>
          </cell>
          <cell r="ICX57">
            <v>0</v>
          </cell>
          <cell r="ICY57">
            <v>0</v>
          </cell>
          <cell r="ICZ57">
            <v>0</v>
          </cell>
          <cell r="IDA57">
            <v>0</v>
          </cell>
          <cell r="IDB57">
            <v>0</v>
          </cell>
          <cell r="IDC57">
            <v>0</v>
          </cell>
          <cell r="IDD57">
            <v>0</v>
          </cell>
          <cell r="IDE57">
            <v>0</v>
          </cell>
          <cell r="IDF57">
            <v>0</v>
          </cell>
          <cell r="IDG57">
            <v>0</v>
          </cell>
          <cell r="IDH57">
            <v>0</v>
          </cell>
          <cell r="IDI57">
            <v>0</v>
          </cell>
          <cell r="IDJ57">
            <v>0</v>
          </cell>
          <cell r="IDK57">
            <v>0</v>
          </cell>
          <cell r="IDL57">
            <v>0</v>
          </cell>
          <cell r="IDM57">
            <v>0</v>
          </cell>
          <cell r="IDN57">
            <v>0</v>
          </cell>
          <cell r="IDO57">
            <v>0</v>
          </cell>
          <cell r="IDP57">
            <v>0</v>
          </cell>
          <cell r="IDQ57">
            <v>0</v>
          </cell>
          <cell r="IDR57">
            <v>0</v>
          </cell>
          <cell r="IDS57">
            <v>0</v>
          </cell>
          <cell r="IDT57">
            <v>0</v>
          </cell>
          <cell r="IDU57">
            <v>0</v>
          </cell>
          <cell r="IDV57">
            <v>0</v>
          </cell>
          <cell r="IDW57">
            <v>0</v>
          </cell>
          <cell r="IDX57">
            <v>0</v>
          </cell>
          <cell r="IDY57">
            <v>0</v>
          </cell>
          <cell r="IDZ57">
            <v>0</v>
          </cell>
          <cell r="IEA57">
            <v>0</v>
          </cell>
          <cell r="IEB57">
            <v>0</v>
          </cell>
          <cell r="IEC57">
            <v>0</v>
          </cell>
          <cell r="IED57">
            <v>0</v>
          </cell>
          <cell r="IEE57">
            <v>0</v>
          </cell>
          <cell r="IEF57">
            <v>0</v>
          </cell>
          <cell r="IEG57">
            <v>0</v>
          </cell>
          <cell r="IEH57">
            <v>0</v>
          </cell>
          <cell r="IEI57">
            <v>0</v>
          </cell>
          <cell r="IEJ57">
            <v>0</v>
          </cell>
          <cell r="IEK57">
            <v>0</v>
          </cell>
          <cell r="IEL57">
            <v>0</v>
          </cell>
          <cell r="IEM57">
            <v>0</v>
          </cell>
          <cell r="IEN57">
            <v>0</v>
          </cell>
          <cell r="IEO57">
            <v>0</v>
          </cell>
          <cell r="IEP57">
            <v>0</v>
          </cell>
          <cell r="IEQ57">
            <v>0</v>
          </cell>
          <cell r="IER57">
            <v>0</v>
          </cell>
          <cell r="IES57">
            <v>0</v>
          </cell>
          <cell r="IET57">
            <v>0</v>
          </cell>
          <cell r="IEU57">
            <v>0</v>
          </cell>
          <cell r="IEV57">
            <v>0</v>
          </cell>
          <cell r="IEW57">
            <v>0</v>
          </cell>
          <cell r="IEX57">
            <v>0</v>
          </cell>
          <cell r="IEY57">
            <v>0</v>
          </cell>
          <cell r="IEZ57">
            <v>0</v>
          </cell>
          <cell r="IFA57">
            <v>0</v>
          </cell>
          <cell r="IFB57">
            <v>0</v>
          </cell>
          <cell r="IFC57">
            <v>0</v>
          </cell>
          <cell r="IFD57">
            <v>0</v>
          </cell>
          <cell r="IFE57">
            <v>0</v>
          </cell>
          <cell r="IFF57">
            <v>0</v>
          </cell>
          <cell r="IFG57">
            <v>0</v>
          </cell>
          <cell r="IFH57">
            <v>0</v>
          </cell>
          <cell r="IFI57">
            <v>0</v>
          </cell>
          <cell r="IFJ57">
            <v>0</v>
          </cell>
          <cell r="IFK57">
            <v>0</v>
          </cell>
          <cell r="IFL57">
            <v>0</v>
          </cell>
          <cell r="IFM57">
            <v>0</v>
          </cell>
          <cell r="IFN57">
            <v>0</v>
          </cell>
          <cell r="IFO57">
            <v>0</v>
          </cell>
          <cell r="IFP57">
            <v>0</v>
          </cell>
          <cell r="IFQ57">
            <v>0</v>
          </cell>
          <cell r="IFR57">
            <v>0</v>
          </cell>
          <cell r="IFS57">
            <v>0</v>
          </cell>
          <cell r="IFT57">
            <v>0</v>
          </cell>
          <cell r="IFU57">
            <v>0</v>
          </cell>
          <cell r="IFV57">
            <v>0</v>
          </cell>
          <cell r="IFW57">
            <v>0</v>
          </cell>
          <cell r="IFX57">
            <v>0</v>
          </cell>
          <cell r="IFY57">
            <v>0</v>
          </cell>
          <cell r="IFZ57">
            <v>0</v>
          </cell>
          <cell r="IGA57">
            <v>0</v>
          </cell>
          <cell r="IGB57">
            <v>0</v>
          </cell>
          <cell r="IGC57">
            <v>0</v>
          </cell>
          <cell r="IGD57">
            <v>0</v>
          </cell>
          <cell r="IGE57">
            <v>0</v>
          </cell>
          <cell r="IGF57">
            <v>0</v>
          </cell>
          <cell r="IGG57">
            <v>0</v>
          </cell>
          <cell r="IGH57">
            <v>0</v>
          </cell>
          <cell r="IGI57">
            <v>0</v>
          </cell>
          <cell r="IGJ57">
            <v>0</v>
          </cell>
          <cell r="IGK57">
            <v>0</v>
          </cell>
          <cell r="IGL57">
            <v>0</v>
          </cell>
          <cell r="IGM57">
            <v>0</v>
          </cell>
          <cell r="IGN57">
            <v>0</v>
          </cell>
          <cell r="IGO57">
            <v>0</v>
          </cell>
          <cell r="IGP57">
            <v>0</v>
          </cell>
          <cell r="IGQ57">
            <v>0</v>
          </cell>
          <cell r="IGR57">
            <v>0</v>
          </cell>
          <cell r="IGS57">
            <v>0</v>
          </cell>
          <cell r="IGT57">
            <v>0</v>
          </cell>
          <cell r="IGU57">
            <v>0</v>
          </cell>
          <cell r="IGV57">
            <v>0</v>
          </cell>
          <cell r="IGW57">
            <v>0</v>
          </cell>
          <cell r="IGX57">
            <v>0</v>
          </cell>
          <cell r="IGY57">
            <v>0</v>
          </cell>
          <cell r="IGZ57">
            <v>0</v>
          </cell>
          <cell r="IHA57">
            <v>0</v>
          </cell>
          <cell r="IHB57">
            <v>0</v>
          </cell>
          <cell r="IHC57">
            <v>0</v>
          </cell>
          <cell r="IHD57">
            <v>0</v>
          </cell>
          <cell r="IHE57">
            <v>0</v>
          </cell>
          <cell r="IHF57">
            <v>0</v>
          </cell>
          <cell r="IHG57">
            <v>0</v>
          </cell>
          <cell r="IHH57">
            <v>0</v>
          </cell>
          <cell r="IHI57">
            <v>0</v>
          </cell>
          <cell r="IHJ57">
            <v>0</v>
          </cell>
          <cell r="IHK57">
            <v>0</v>
          </cell>
          <cell r="IHL57">
            <v>0</v>
          </cell>
          <cell r="IHM57">
            <v>0</v>
          </cell>
          <cell r="IHN57">
            <v>0</v>
          </cell>
          <cell r="IHO57">
            <v>0</v>
          </cell>
          <cell r="IHP57">
            <v>0</v>
          </cell>
          <cell r="IHQ57">
            <v>0</v>
          </cell>
          <cell r="IHR57">
            <v>0</v>
          </cell>
          <cell r="IHS57">
            <v>0</v>
          </cell>
          <cell r="IHT57">
            <v>0</v>
          </cell>
          <cell r="IHU57">
            <v>0</v>
          </cell>
          <cell r="IHV57">
            <v>0</v>
          </cell>
          <cell r="IHW57">
            <v>0</v>
          </cell>
          <cell r="IHX57">
            <v>0</v>
          </cell>
          <cell r="IHY57">
            <v>0</v>
          </cell>
          <cell r="IHZ57">
            <v>0</v>
          </cell>
          <cell r="IIA57">
            <v>0</v>
          </cell>
          <cell r="IIB57">
            <v>0</v>
          </cell>
          <cell r="IIC57">
            <v>0</v>
          </cell>
          <cell r="IID57">
            <v>0</v>
          </cell>
          <cell r="IIE57">
            <v>0</v>
          </cell>
          <cell r="IIF57">
            <v>0</v>
          </cell>
          <cell r="IIG57">
            <v>0</v>
          </cell>
          <cell r="IIH57">
            <v>0</v>
          </cell>
          <cell r="III57">
            <v>0</v>
          </cell>
          <cell r="IIJ57">
            <v>0</v>
          </cell>
          <cell r="IIK57">
            <v>0</v>
          </cell>
          <cell r="IIL57">
            <v>0</v>
          </cell>
          <cell r="IIM57">
            <v>0</v>
          </cell>
          <cell r="IIN57">
            <v>0</v>
          </cell>
          <cell r="IIO57">
            <v>0</v>
          </cell>
          <cell r="IIP57">
            <v>0</v>
          </cell>
          <cell r="IIQ57">
            <v>0</v>
          </cell>
          <cell r="IIR57">
            <v>0</v>
          </cell>
          <cell r="IIS57">
            <v>0</v>
          </cell>
          <cell r="IIT57">
            <v>0</v>
          </cell>
          <cell r="IIU57">
            <v>0</v>
          </cell>
          <cell r="IIV57">
            <v>0</v>
          </cell>
          <cell r="IIW57">
            <v>0</v>
          </cell>
          <cell r="IIX57">
            <v>0</v>
          </cell>
          <cell r="IIY57">
            <v>0</v>
          </cell>
          <cell r="IIZ57">
            <v>0</v>
          </cell>
          <cell r="IJA57">
            <v>0</v>
          </cell>
          <cell r="IJB57">
            <v>0</v>
          </cell>
          <cell r="IJC57">
            <v>0</v>
          </cell>
          <cell r="IJD57">
            <v>0</v>
          </cell>
          <cell r="IJE57">
            <v>0</v>
          </cell>
          <cell r="IJF57">
            <v>0</v>
          </cell>
          <cell r="IJG57">
            <v>0</v>
          </cell>
          <cell r="IJH57">
            <v>0</v>
          </cell>
          <cell r="IJI57">
            <v>0</v>
          </cell>
          <cell r="IJJ57">
            <v>0</v>
          </cell>
          <cell r="IJK57">
            <v>0</v>
          </cell>
          <cell r="IJL57">
            <v>0</v>
          </cell>
          <cell r="IJM57">
            <v>0</v>
          </cell>
          <cell r="IJN57">
            <v>0</v>
          </cell>
          <cell r="IJO57">
            <v>0</v>
          </cell>
          <cell r="IJP57">
            <v>0</v>
          </cell>
          <cell r="IJQ57">
            <v>0</v>
          </cell>
          <cell r="IJR57">
            <v>0</v>
          </cell>
          <cell r="IJS57">
            <v>0</v>
          </cell>
          <cell r="IJT57">
            <v>0</v>
          </cell>
          <cell r="IJU57">
            <v>0</v>
          </cell>
          <cell r="IJV57">
            <v>0</v>
          </cell>
          <cell r="IJW57">
            <v>0</v>
          </cell>
          <cell r="IJX57">
            <v>0</v>
          </cell>
          <cell r="IJY57">
            <v>0</v>
          </cell>
          <cell r="IJZ57">
            <v>0</v>
          </cell>
          <cell r="IKA57">
            <v>0</v>
          </cell>
          <cell r="IKB57">
            <v>0</v>
          </cell>
          <cell r="IKC57">
            <v>0</v>
          </cell>
          <cell r="IKD57">
            <v>0</v>
          </cell>
          <cell r="IKE57">
            <v>0</v>
          </cell>
          <cell r="IKF57">
            <v>0</v>
          </cell>
          <cell r="IKG57">
            <v>0</v>
          </cell>
          <cell r="IKH57">
            <v>0</v>
          </cell>
          <cell r="IKI57">
            <v>0</v>
          </cell>
          <cell r="IKJ57">
            <v>0</v>
          </cell>
          <cell r="IKK57">
            <v>0</v>
          </cell>
          <cell r="IKL57">
            <v>0</v>
          </cell>
          <cell r="IKM57">
            <v>0</v>
          </cell>
          <cell r="IKN57">
            <v>0</v>
          </cell>
          <cell r="IKO57">
            <v>0</v>
          </cell>
          <cell r="IKP57">
            <v>0</v>
          </cell>
          <cell r="IKQ57">
            <v>0</v>
          </cell>
          <cell r="IKR57">
            <v>0</v>
          </cell>
          <cell r="IKS57">
            <v>0</v>
          </cell>
          <cell r="IKT57">
            <v>0</v>
          </cell>
          <cell r="IKU57">
            <v>0</v>
          </cell>
          <cell r="IKV57">
            <v>0</v>
          </cell>
          <cell r="IKW57">
            <v>0</v>
          </cell>
          <cell r="IKX57">
            <v>0</v>
          </cell>
          <cell r="IKY57">
            <v>0</v>
          </cell>
          <cell r="IKZ57">
            <v>0</v>
          </cell>
          <cell r="ILA57">
            <v>0</v>
          </cell>
          <cell r="ILB57">
            <v>0</v>
          </cell>
          <cell r="ILC57">
            <v>0</v>
          </cell>
          <cell r="ILD57">
            <v>0</v>
          </cell>
          <cell r="ILE57">
            <v>0</v>
          </cell>
          <cell r="ILF57">
            <v>0</v>
          </cell>
          <cell r="ILG57">
            <v>0</v>
          </cell>
          <cell r="ILH57">
            <v>0</v>
          </cell>
          <cell r="ILI57">
            <v>0</v>
          </cell>
          <cell r="ILJ57">
            <v>0</v>
          </cell>
          <cell r="ILK57">
            <v>0</v>
          </cell>
          <cell r="ILL57">
            <v>0</v>
          </cell>
          <cell r="ILM57">
            <v>0</v>
          </cell>
          <cell r="ILN57">
            <v>0</v>
          </cell>
          <cell r="ILO57">
            <v>0</v>
          </cell>
          <cell r="ILP57">
            <v>0</v>
          </cell>
          <cell r="ILQ57">
            <v>0</v>
          </cell>
          <cell r="ILR57">
            <v>0</v>
          </cell>
          <cell r="ILS57">
            <v>0</v>
          </cell>
          <cell r="ILT57">
            <v>0</v>
          </cell>
          <cell r="ILU57">
            <v>0</v>
          </cell>
          <cell r="ILV57">
            <v>0</v>
          </cell>
          <cell r="ILW57">
            <v>0</v>
          </cell>
          <cell r="ILX57">
            <v>0</v>
          </cell>
          <cell r="ILY57">
            <v>0</v>
          </cell>
          <cell r="ILZ57">
            <v>0</v>
          </cell>
          <cell r="IMA57">
            <v>0</v>
          </cell>
          <cell r="IMB57">
            <v>0</v>
          </cell>
          <cell r="IMC57">
            <v>0</v>
          </cell>
          <cell r="IMD57">
            <v>0</v>
          </cell>
          <cell r="IME57">
            <v>0</v>
          </cell>
          <cell r="IMF57">
            <v>0</v>
          </cell>
          <cell r="IMG57">
            <v>0</v>
          </cell>
          <cell r="IMH57">
            <v>0</v>
          </cell>
          <cell r="IMI57">
            <v>0</v>
          </cell>
          <cell r="IMJ57">
            <v>0</v>
          </cell>
          <cell r="IMK57">
            <v>0</v>
          </cell>
          <cell r="IML57">
            <v>0</v>
          </cell>
          <cell r="IMM57">
            <v>0</v>
          </cell>
          <cell r="IMN57">
            <v>0</v>
          </cell>
          <cell r="IMO57">
            <v>0</v>
          </cell>
          <cell r="IMP57">
            <v>0</v>
          </cell>
          <cell r="IMQ57">
            <v>0</v>
          </cell>
          <cell r="IMR57">
            <v>0</v>
          </cell>
          <cell r="IMS57">
            <v>0</v>
          </cell>
          <cell r="IMT57">
            <v>0</v>
          </cell>
          <cell r="IMU57">
            <v>0</v>
          </cell>
          <cell r="IMV57">
            <v>0</v>
          </cell>
          <cell r="IMW57">
            <v>0</v>
          </cell>
          <cell r="IMX57">
            <v>0</v>
          </cell>
          <cell r="IMY57">
            <v>0</v>
          </cell>
          <cell r="IMZ57">
            <v>0</v>
          </cell>
          <cell r="INA57">
            <v>0</v>
          </cell>
          <cell r="INB57">
            <v>0</v>
          </cell>
          <cell r="INC57">
            <v>0</v>
          </cell>
          <cell r="IND57">
            <v>0</v>
          </cell>
          <cell r="INE57">
            <v>0</v>
          </cell>
          <cell r="INF57">
            <v>0</v>
          </cell>
          <cell r="ING57">
            <v>0</v>
          </cell>
          <cell r="INH57">
            <v>0</v>
          </cell>
          <cell r="INI57">
            <v>0</v>
          </cell>
          <cell r="INJ57">
            <v>0</v>
          </cell>
          <cell r="INK57">
            <v>0</v>
          </cell>
          <cell r="INL57">
            <v>0</v>
          </cell>
          <cell r="INM57">
            <v>0</v>
          </cell>
          <cell r="INN57">
            <v>0</v>
          </cell>
          <cell r="INO57">
            <v>0</v>
          </cell>
          <cell r="INP57">
            <v>0</v>
          </cell>
          <cell r="INQ57">
            <v>0</v>
          </cell>
          <cell r="INR57">
            <v>0</v>
          </cell>
          <cell r="INS57">
            <v>0</v>
          </cell>
          <cell r="INT57">
            <v>0</v>
          </cell>
          <cell r="INU57">
            <v>0</v>
          </cell>
          <cell r="INV57">
            <v>0</v>
          </cell>
          <cell r="INW57">
            <v>0</v>
          </cell>
          <cell r="INX57">
            <v>0</v>
          </cell>
          <cell r="INY57">
            <v>0</v>
          </cell>
          <cell r="INZ57">
            <v>0</v>
          </cell>
          <cell r="IOA57">
            <v>0</v>
          </cell>
          <cell r="IOB57">
            <v>0</v>
          </cell>
          <cell r="IOC57">
            <v>0</v>
          </cell>
          <cell r="IOD57">
            <v>0</v>
          </cell>
          <cell r="IOE57">
            <v>0</v>
          </cell>
          <cell r="IOF57">
            <v>0</v>
          </cell>
          <cell r="IOG57">
            <v>0</v>
          </cell>
          <cell r="IOH57">
            <v>0</v>
          </cell>
          <cell r="IOI57">
            <v>0</v>
          </cell>
          <cell r="IOJ57">
            <v>0</v>
          </cell>
          <cell r="IOK57">
            <v>0</v>
          </cell>
          <cell r="IOL57">
            <v>0</v>
          </cell>
          <cell r="IOM57">
            <v>0</v>
          </cell>
          <cell r="ION57">
            <v>0</v>
          </cell>
          <cell r="IOO57">
            <v>0</v>
          </cell>
          <cell r="IOP57">
            <v>0</v>
          </cell>
          <cell r="IOQ57">
            <v>0</v>
          </cell>
          <cell r="IOR57">
            <v>0</v>
          </cell>
          <cell r="IOS57">
            <v>0</v>
          </cell>
          <cell r="IOT57">
            <v>0</v>
          </cell>
          <cell r="IOU57">
            <v>0</v>
          </cell>
          <cell r="IOV57">
            <v>0</v>
          </cell>
          <cell r="IOW57">
            <v>0</v>
          </cell>
          <cell r="IOX57">
            <v>0</v>
          </cell>
          <cell r="IOY57">
            <v>0</v>
          </cell>
          <cell r="IOZ57">
            <v>0</v>
          </cell>
          <cell r="IPA57">
            <v>0</v>
          </cell>
          <cell r="IPB57">
            <v>0</v>
          </cell>
          <cell r="IPC57">
            <v>0</v>
          </cell>
          <cell r="IPD57">
            <v>0</v>
          </cell>
          <cell r="IPE57">
            <v>0</v>
          </cell>
          <cell r="IPF57">
            <v>0</v>
          </cell>
          <cell r="IPG57">
            <v>0</v>
          </cell>
          <cell r="IPH57">
            <v>0</v>
          </cell>
          <cell r="IPI57">
            <v>0</v>
          </cell>
          <cell r="IPJ57">
            <v>0</v>
          </cell>
          <cell r="IPK57">
            <v>0</v>
          </cell>
          <cell r="IPL57">
            <v>0</v>
          </cell>
          <cell r="IPM57">
            <v>0</v>
          </cell>
          <cell r="IPN57">
            <v>0</v>
          </cell>
          <cell r="IPO57">
            <v>0</v>
          </cell>
          <cell r="IPP57">
            <v>0</v>
          </cell>
          <cell r="IPQ57">
            <v>0</v>
          </cell>
          <cell r="IPR57">
            <v>0</v>
          </cell>
          <cell r="IPS57">
            <v>0</v>
          </cell>
          <cell r="IPT57">
            <v>0</v>
          </cell>
          <cell r="IPU57">
            <v>0</v>
          </cell>
          <cell r="IPV57">
            <v>0</v>
          </cell>
          <cell r="IPW57">
            <v>0</v>
          </cell>
          <cell r="IPX57">
            <v>0</v>
          </cell>
          <cell r="IPY57">
            <v>0</v>
          </cell>
          <cell r="IPZ57">
            <v>0</v>
          </cell>
          <cell r="IQA57">
            <v>0</v>
          </cell>
          <cell r="IQB57">
            <v>0</v>
          </cell>
          <cell r="IQC57">
            <v>0</v>
          </cell>
          <cell r="IQD57">
            <v>0</v>
          </cell>
          <cell r="IQE57">
            <v>0</v>
          </cell>
          <cell r="IQF57">
            <v>0</v>
          </cell>
          <cell r="IQG57">
            <v>0</v>
          </cell>
          <cell r="IQH57">
            <v>0</v>
          </cell>
          <cell r="IQI57">
            <v>0</v>
          </cell>
          <cell r="IQJ57">
            <v>0</v>
          </cell>
          <cell r="IQK57">
            <v>0</v>
          </cell>
          <cell r="IQL57">
            <v>0</v>
          </cell>
          <cell r="IQM57">
            <v>0</v>
          </cell>
          <cell r="IQN57">
            <v>0</v>
          </cell>
          <cell r="IQO57">
            <v>0</v>
          </cell>
          <cell r="IQP57">
            <v>0</v>
          </cell>
          <cell r="IQQ57">
            <v>0</v>
          </cell>
          <cell r="IQR57">
            <v>0</v>
          </cell>
          <cell r="IQS57">
            <v>0</v>
          </cell>
          <cell r="IQT57">
            <v>0</v>
          </cell>
          <cell r="IQU57">
            <v>0</v>
          </cell>
          <cell r="IQV57">
            <v>0</v>
          </cell>
          <cell r="IQW57">
            <v>0</v>
          </cell>
          <cell r="IQX57">
            <v>0</v>
          </cell>
          <cell r="IQY57">
            <v>0</v>
          </cell>
          <cell r="IQZ57">
            <v>0</v>
          </cell>
          <cell r="IRA57">
            <v>0</v>
          </cell>
          <cell r="IRB57">
            <v>0</v>
          </cell>
          <cell r="IRC57">
            <v>0</v>
          </cell>
          <cell r="IRD57">
            <v>0</v>
          </cell>
          <cell r="IRE57">
            <v>0</v>
          </cell>
          <cell r="IRF57">
            <v>0</v>
          </cell>
          <cell r="IRG57">
            <v>0</v>
          </cell>
          <cell r="IRH57">
            <v>0</v>
          </cell>
          <cell r="IRI57">
            <v>0</v>
          </cell>
          <cell r="IRJ57">
            <v>0</v>
          </cell>
          <cell r="IRK57">
            <v>0</v>
          </cell>
          <cell r="IRL57">
            <v>0</v>
          </cell>
          <cell r="IRM57">
            <v>0</v>
          </cell>
          <cell r="IRN57">
            <v>0</v>
          </cell>
          <cell r="IRO57">
            <v>0</v>
          </cell>
          <cell r="IRP57">
            <v>0</v>
          </cell>
          <cell r="IRQ57">
            <v>0</v>
          </cell>
          <cell r="IRR57">
            <v>0</v>
          </cell>
          <cell r="IRS57">
            <v>0</v>
          </cell>
          <cell r="IRT57">
            <v>0</v>
          </cell>
          <cell r="IRU57">
            <v>0</v>
          </cell>
          <cell r="IRV57">
            <v>0</v>
          </cell>
          <cell r="IRW57">
            <v>0</v>
          </cell>
          <cell r="IRX57">
            <v>0</v>
          </cell>
          <cell r="IRY57">
            <v>0</v>
          </cell>
          <cell r="IRZ57">
            <v>0</v>
          </cell>
          <cell r="ISA57">
            <v>0</v>
          </cell>
          <cell r="ISB57">
            <v>0</v>
          </cell>
          <cell r="ISC57">
            <v>0</v>
          </cell>
          <cell r="ISD57">
            <v>0</v>
          </cell>
          <cell r="ISE57">
            <v>0</v>
          </cell>
          <cell r="ISF57">
            <v>0</v>
          </cell>
          <cell r="ISG57">
            <v>0</v>
          </cell>
          <cell r="ISH57">
            <v>0</v>
          </cell>
          <cell r="ISI57">
            <v>0</v>
          </cell>
          <cell r="ISJ57">
            <v>0</v>
          </cell>
          <cell r="ISK57">
            <v>0</v>
          </cell>
          <cell r="ISL57">
            <v>0</v>
          </cell>
          <cell r="ISM57">
            <v>0</v>
          </cell>
          <cell r="ISN57">
            <v>0</v>
          </cell>
          <cell r="ISO57">
            <v>0</v>
          </cell>
          <cell r="ISP57">
            <v>0</v>
          </cell>
          <cell r="ISQ57">
            <v>0</v>
          </cell>
          <cell r="ISR57">
            <v>0</v>
          </cell>
          <cell r="ISS57">
            <v>0</v>
          </cell>
          <cell r="IST57">
            <v>0</v>
          </cell>
          <cell r="ISU57">
            <v>0</v>
          </cell>
          <cell r="ISV57">
            <v>0</v>
          </cell>
          <cell r="ISW57">
            <v>0</v>
          </cell>
          <cell r="ISX57">
            <v>0</v>
          </cell>
          <cell r="ISY57">
            <v>0</v>
          </cell>
          <cell r="ISZ57">
            <v>0</v>
          </cell>
          <cell r="ITA57">
            <v>0</v>
          </cell>
          <cell r="ITB57">
            <v>0</v>
          </cell>
          <cell r="ITC57">
            <v>0</v>
          </cell>
          <cell r="ITD57">
            <v>0</v>
          </cell>
          <cell r="ITE57">
            <v>0</v>
          </cell>
          <cell r="ITF57">
            <v>0</v>
          </cell>
          <cell r="ITG57">
            <v>0</v>
          </cell>
          <cell r="ITH57">
            <v>0</v>
          </cell>
          <cell r="ITI57">
            <v>0</v>
          </cell>
          <cell r="ITJ57">
            <v>0</v>
          </cell>
          <cell r="ITK57">
            <v>0</v>
          </cell>
          <cell r="ITL57">
            <v>0</v>
          </cell>
          <cell r="ITM57">
            <v>0</v>
          </cell>
          <cell r="ITN57">
            <v>0</v>
          </cell>
          <cell r="ITO57">
            <v>0</v>
          </cell>
          <cell r="ITP57">
            <v>0</v>
          </cell>
          <cell r="ITQ57">
            <v>0</v>
          </cell>
          <cell r="ITR57">
            <v>0</v>
          </cell>
          <cell r="ITS57">
            <v>0</v>
          </cell>
          <cell r="ITT57">
            <v>0</v>
          </cell>
          <cell r="ITU57">
            <v>0</v>
          </cell>
          <cell r="ITV57">
            <v>0</v>
          </cell>
          <cell r="ITW57">
            <v>0</v>
          </cell>
          <cell r="ITX57">
            <v>0</v>
          </cell>
          <cell r="ITY57">
            <v>0</v>
          </cell>
          <cell r="ITZ57">
            <v>0</v>
          </cell>
          <cell r="IUA57">
            <v>0</v>
          </cell>
          <cell r="IUB57">
            <v>0</v>
          </cell>
          <cell r="IUC57">
            <v>0</v>
          </cell>
          <cell r="IUD57">
            <v>0</v>
          </cell>
          <cell r="IUE57">
            <v>0</v>
          </cell>
          <cell r="IUF57">
            <v>0</v>
          </cell>
          <cell r="IUG57">
            <v>0</v>
          </cell>
          <cell r="IUH57">
            <v>0</v>
          </cell>
          <cell r="IUI57">
            <v>0</v>
          </cell>
          <cell r="IUJ57">
            <v>0</v>
          </cell>
          <cell r="IUK57">
            <v>0</v>
          </cell>
          <cell r="IUL57">
            <v>0</v>
          </cell>
          <cell r="IUM57">
            <v>0</v>
          </cell>
          <cell r="IUN57">
            <v>0</v>
          </cell>
          <cell r="IUO57">
            <v>0</v>
          </cell>
          <cell r="IUP57">
            <v>0</v>
          </cell>
          <cell r="IUQ57">
            <v>0</v>
          </cell>
          <cell r="IUR57">
            <v>0</v>
          </cell>
          <cell r="IUS57">
            <v>0</v>
          </cell>
          <cell r="IUT57">
            <v>0</v>
          </cell>
          <cell r="IUU57">
            <v>0</v>
          </cell>
          <cell r="IUV57">
            <v>0</v>
          </cell>
          <cell r="IUW57">
            <v>0</v>
          </cell>
          <cell r="IUX57">
            <v>0</v>
          </cell>
          <cell r="IUY57">
            <v>0</v>
          </cell>
          <cell r="IUZ57">
            <v>0</v>
          </cell>
          <cell r="IVA57">
            <v>0</v>
          </cell>
          <cell r="IVB57">
            <v>0</v>
          </cell>
          <cell r="IVC57">
            <v>0</v>
          </cell>
          <cell r="IVD57">
            <v>0</v>
          </cell>
          <cell r="IVE57">
            <v>0</v>
          </cell>
          <cell r="IVF57">
            <v>0</v>
          </cell>
          <cell r="IVG57">
            <v>0</v>
          </cell>
          <cell r="IVH57">
            <v>0</v>
          </cell>
          <cell r="IVI57">
            <v>0</v>
          </cell>
          <cell r="IVJ57">
            <v>0</v>
          </cell>
          <cell r="IVK57">
            <v>0</v>
          </cell>
          <cell r="IVL57">
            <v>0</v>
          </cell>
          <cell r="IVM57">
            <v>0</v>
          </cell>
          <cell r="IVN57">
            <v>0</v>
          </cell>
          <cell r="IVO57">
            <v>0</v>
          </cell>
          <cell r="IVP57">
            <v>0</v>
          </cell>
          <cell r="IVQ57">
            <v>0</v>
          </cell>
          <cell r="IVR57">
            <v>0</v>
          </cell>
          <cell r="IVS57">
            <v>0</v>
          </cell>
          <cell r="IVT57">
            <v>0</v>
          </cell>
          <cell r="IVU57">
            <v>0</v>
          </cell>
          <cell r="IVV57">
            <v>0</v>
          </cell>
          <cell r="IVW57">
            <v>0</v>
          </cell>
          <cell r="IVX57">
            <v>0</v>
          </cell>
          <cell r="IVY57">
            <v>0</v>
          </cell>
          <cell r="IVZ57">
            <v>0</v>
          </cell>
          <cell r="IWA57">
            <v>0</v>
          </cell>
          <cell r="IWB57">
            <v>0</v>
          </cell>
          <cell r="IWC57">
            <v>0</v>
          </cell>
          <cell r="IWD57">
            <v>0</v>
          </cell>
          <cell r="IWE57">
            <v>0</v>
          </cell>
          <cell r="IWF57">
            <v>0</v>
          </cell>
          <cell r="IWG57">
            <v>0</v>
          </cell>
          <cell r="IWH57">
            <v>0</v>
          </cell>
          <cell r="IWI57">
            <v>0</v>
          </cell>
          <cell r="IWJ57">
            <v>0</v>
          </cell>
          <cell r="IWK57">
            <v>0</v>
          </cell>
          <cell r="IWL57">
            <v>0</v>
          </cell>
          <cell r="IWM57">
            <v>0</v>
          </cell>
          <cell r="IWN57">
            <v>0</v>
          </cell>
          <cell r="IWO57">
            <v>0</v>
          </cell>
          <cell r="IWP57">
            <v>0</v>
          </cell>
          <cell r="IWQ57">
            <v>0</v>
          </cell>
          <cell r="IWR57">
            <v>0</v>
          </cell>
          <cell r="IWS57">
            <v>0</v>
          </cell>
          <cell r="IWT57">
            <v>0</v>
          </cell>
          <cell r="IWU57">
            <v>0</v>
          </cell>
          <cell r="IWV57">
            <v>0</v>
          </cell>
          <cell r="IWW57">
            <v>0</v>
          </cell>
          <cell r="IWX57">
            <v>0</v>
          </cell>
          <cell r="IWY57">
            <v>0</v>
          </cell>
          <cell r="IWZ57">
            <v>0</v>
          </cell>
          <cell r="IXA57">
            <v>0</v>
          </cell>
          <cell r="IXB57">
            <v>0</v>
          </cell>
          <cell r="IXC57">
            <v>0</v>
          </cell>
          <cell r="IXD57">
            <v>0</v>
          </cell>
          <cell r="IXE57">
            <v>0</v>
          </cell>
          <cell r="IXF57">
            <v>0</v>
          </cell>
          <cell r="IXG57">
            <v>0</v>
          </cell>
          <cell r="IXH57">
            <v>0</v>
          </cell>
          <cell r="IXI57">
            <v>0</v>
          </cell>
          <cell r="IXJ57">
            <v>0</v>
          </cell>
          <cell r="IXK57">
            <v>0</v>
          </cell>
          <cell r="IXL57">
            <v>0</v>
          </cell>
          <cell r="IXM57">
            <v>0</v>
          </cell>
          <cell r="IXN57">
            <v>0</v>
          </cell>
          <cell r="IXO57">
            <v>0</v>
          </cell>
          <cell r="IXP57">
            <v>0</v>
          </cell>
          <cell r="IXQ57">
            <v>0</v>
          </cell>
          <cell r="IXR57">
            <v>0</v>
          </cell>
          <cell r="IXS57">
            <v>0</v>
          </cell>
          <cell r="IXT57">
            <v>0</v>
          </cell>
          <cell r="IXU57">
            <v>0</v>
          </cell>
          <cell r="IXV57">
            <v>0</v>
          </cell>
          <cell r="IXW57">
            <v>0</v>
          </cell>
          <cell r="IXX57">
            <v>0</v>
          </cell>
          <cell r="IXY57">
            <v>0</v>
          </cell>
          <cell r="IXZ57">
            <v>0</v>
          </cell>
          <cell r="IYA57">
            <v>0</v>
          </cell>
          <cell r="IYB57">
            <v>0</v>
          </cell>
          <cell r="IYC57">
            <v>0</v>
          </cell>
          <cell r="IYD57">
            <v>0</v>
          </cell>
          <cell r="IYE57">
            <v>0</v>
          </cell>
          <cell r="IYF57">
            <v>0</v>
          </cell>
          <cell r="IYG57">
            <v>0</v>
          </cell>
          <cell r="IYH57">
            <v>0</v>
          </cell>
          <cell r="IYI57">
            <v>0</v>
          </cell>
          <cell r="IYJ57">
            <v>0</v>
          </cell>
          <cell r="IYK57">
            <v>0</v>
          </cell>
          <cell r="IYL57">
            <v>0</v>
          </cell>
          <cell r="IYM57">
            <v>0</v>
          </cell>
          <cell r="IYN57">
            <v>0</v>
          </cell>
          <cell r="IYO57">
            <v>0</v>
          </cell>
          <cell r="IYP57">
            <v>0</v>
          </cell>
          <cell r="IYQ57">
            <v>0</v>
          </cell>
          <cell r="IYR57">
            <v>0</v>
          </cell>
          <cell r="IYS57">
            <v>0</v>
          </cell>
          <cell r="IYT57">
            <v>0</v>
          </cell>
          <cell r="IYU57">
            <v>0</v>
          </cell>
          <cell r="IYV57">
            <v>0</v>
          </cell>
          <cell r="IYW57">
            <v>0</v>
          </cell>
          <cell r="IYX57">
            <v>0</v>
          </cell>
          <cell r="IYY57">
            <v>0</v>
          </cell>
          <cell r="IYZ57">
            <v>0</v>
          </cell>
          <cell r="IZA57">
            <v>0</v>
          </cell>
          <cell r="IZB57">
            <v>0</v>
          </cell>
          <cell r="IZC57">
            <v>0</v>
          </cell>
          <cell r="IZD57">
            <v>0</v>
          </cell>
          <cell r="IZE57">
            <v>0</v>
          </cell>
          <cell r="IZF57">
            <v>0</v>
          </cell>
          <cell r="IZG57">
            <v>0</v>
          </cell>
          <cell r="IZH57">
            <v>0</v>
          </cell>
          <cell r="IZI57">
            <v>0</v>
          </cell>
          <cell r="IZJ57">
            <v>0</v>
          </cell>
          <cell r="IZK57">
            <v>0</v>
          </cell>
          <cell r="IZL57">
            <v>0</v>
          </cell>
          <cell r="IZM57">
            <v>0</v>
          </cell>
          <cell r="IZN57">
            <v>0</v>
          </cell>
          <cell r="IZO57">
            <v>0</v>
          </cell>
          <cell r="IZP57">
            <v>0</v>
          </cell>
          <cell r="IZQ57">
            <v>0</v>
          </cell>
          <cell r="IZR57">
            <v>0</v>
          </cell>
          <cell r="IZS57">
            <v>0</v>
          </cell>
          <cell r="IZT57">
            <v>0</v>
          </cell>
          <cell r="IZU57">
            <v>0</v>
          </cell>
          <cell r="IZV57">
            <v>0</v>
          </cell>
          <cell r="IZW57">
            <v>0</v>
          </cell>
          <cell r="IZX57">
            <v>0</v>
          </cell>
          <cell r="IZY57">
            <v>0</v>
          </cell>
          <cell r="IZZ57">
            <v>0</v>
          </cell>
          <cell r="JAA57">
            <v>0</v>
          </cell>
          <cell r="JAB57">
            <v>0</v>
          </cell>
          <cell r="JAC57">
            <v>0</v>
          </cell>
          <cell r="JAD57">
            <v>0</v>
          </cell>
          <cell r="JAE57">
            <v>0</v>
          </cell>
          <cell r="JAF57">
            <v>0</v>
          </cell>
          <cell r="JAG57">
            <v>0</v>
          </cell>
          <cell r="JAH57">
            <v>0</v>
          </cell>
          <cell r="JAI57">
            <v>0</v>
          </cell>
          <cell r="JAJ57">
            <v>0</v>
          </cell>
          <cell r="JAK57">
            <v>0</v>
          </cell>
          <cell r="JAL57">
            <v>0</v>
          </cell>
          <cell r="JAM57">
            <v>0</v>
          </cell>
          <cell r="JAN57">
            <v>0</v>
          </cell>
          <cell r="JAO57">
            <v>0</v>
          </cell>
          <cell r="JAP57">
            <v>0</v>
          </cell>
          <cell r="JAQ57">
            <v>0</v>
          </cell>
          <cell r="JAR57">
            <v>0</v>
          </cell>
          <cell r="JAS57">
            <v>0</v>
          </cell>
          <cell r="JAT57">
            <v>0</v>
          </cell>
          <cell r="JAU57">
            <v>0</v>
          </cell>
          <cell r="JAV57">
            <v>0</v>
          </cell>
          <cell r="JAW57">
            <v>0</v>
          </cell>
          <cell r="JAX57">
            <v>0</v>
          </cell>
          <cell r="JAY57">
            <v>0</v>
          </cell>
          <cell r="JAZ57">
            <v>0</v>
          </cell>
          <cell r="JBA57">
            <v>0</v>
          </cell>
          <cell r="JBB57">
            <v>0</v>
          </cell>
          <cell r="JBC57">
            <v>0</v>
          </cell>
          <cell r="JBD57">
            <v>0</v>
          </cell>
          <cell r="JBE57">
            <v>0</v>
          </cell>
          <cell r="JBF57">
            <v>0</v>
          </cell>
          <cell r="JBG57">
            <v>0</v>
          </cell>
          <cell r="JBH57">
            <v>0</v>
          </cell>
          <cell r="JBI57">
            <v>0</v>
          </cell>
          <cell r="JBJ57">
            <v>0</v>
          </cell>
          <cell r="JBK57">
            <v>0</v>
          </cell>
          <cell r="JBL57">
            <v>0</v>
          </cell>
          <cell r="JBM57">
            <v>0</v>
          </cell>
          <cell r="JBN57">
            <v>0</v>
          </cell>
          <cell r="JBO57">
            <v>0</v>
          </cell>
          <cell r="JBP57">
            <v>0</v>
          </cell>
          <cell r="JBQ57">
            <v>0</v>
          </cell>
          <cell r="JBR57">
            <v>0</v>
          </cell>
          <cell r="JBS57">
            <v>0</v>
          </cell>
          <cell r="JBT57">
            <v>0</v>
          </cell>
          <cell r="JBU57">
            <v>0</v>
          </cell>
          <cell r="JBV57">
            <v>0</v>
          </cell>
          <cell r="JBW57">
            <v>0</v>
          </cell>
          <cell r="JBX57">
            <v>0</v>
          </cell>
          <cell r="JBY57">
            <v>0</v>
          </cell>
          <cell r="JBZ57">
            <v>0</v>
          </cell>
          <cell r="JCA57">
            <v>0</v>
          </cell>
          <cell r="JCB57">
            <v>0</v>
          </cell>
          <cell r="JCC57">
            <v>0</v>
          </cell>
          <cell r="JCD57">
            <v>0</v>
          </cell>
          <cell r="JCE57">
            <v>0</v>
          </cell>
          <cell r="JCF57">
            <v>0</v>
          </cell>
          <cell r="JCG57">
            <v>0</v>
          </cell>
          <cell r="JCH57">
            <v>0</v>
          </cell>
          <cell r="JCI57">
            <v>0</v>
          </cell>
          <cell r="JCJ57">
            <v>0</v>
          </cell>
          <cell r="JCK57">
            <v>0</v>
          </cell>
          <cell r="JCL57">
            <v>0</v>
          </cell>
          <cell r="JCM57">
            <v>0</v>
          </cell>
          <cell r="JCN57">
            <v>0</v>
          </cell>
          <cell r="JCO57">
            <v>0</v>
          </cell>
          <cell r="JCP57">
            <v>0</v>
          </cell>
          <cell r="JCQ57">
            <v>0</v>
          </cell>
          <cell r="JCR57">
            <v>0</v>
          </cell>
          <cell r="JCS57">
            <v>0</v>
          </cell>
          <cell r="JCT57">
            <v>0</v>
          </cell>
          <cell r="JCU57">
            <v>0</v>
          </cell>
          <cell r="JCV57">
            <v>0</v>
          </cell>
          <cell r="JCW57">
            <v>0</v>
          </cell>
          <cell r="JCX57">
            <v>0</v>
          </cell>
          <cell r="JCY57">
            <v>0</v>
          </cell>
          <cell r="JCZ57">
            <v>0</v>
          </cell>
          <cell r="JDA57">
            <v>0</v>
          </cell>
          <cell r="JDB57">
            <v>0</v>
          </cell>
          <cell r="JDC57">
            <v>0</v>
          </cell>
          <cell r="JDD57">
            <v>0</v>
          </cell>
          <cell r="JDE57">
            <v>0</v>
          </cell>
          <cell r="JDF57">
            <v>0</v>
          </cell>
          <cell r="JDG57">
            <v>0</v>
          </cell>
          <cell r="JDH57">
            <v>0</v>
          </cell>
          <cell r="JDI57">
            <v>0</v>
          </cell>
          <cell r="JDJ57">
            <v>0</v>
          </cell>
          <cell r="JDK57">
            <v>0</v>
          </cell>
          <cell r="JDL57">
            <v>0</v>
          </cell>
          <cell r="JDM57">
            <v>0</v>
          </cell>
          <cell r="JDN57">
            <v>0</v>
          </cell>
          <cell r="JDO57">
            <v>0</v>
          </cell>
          <cell r="JDP57">
            <v>0</v>
          </cell>
          <cell r="JDQ57">
            <v>0</v>
          </cell>
          <cell r="JDR57">
            <v>0</v>
          </cell>
          <cell r="JDS57">
            <v>0</v>
          </cell>
          <cell r="JDT57">
            <v>0</v>
          </cell>
          <cell r="JDU57">
            <v>0</v>
          </cell>
          <cell r="JDV57">
            <v>0</v>
          </cell>
          <cell r="JDW57">
            <v>0</v>
          </cell>
          <cell r="JDX57">
            <v>0</v>
          </cell>
          <cell r="JDY57">
            <v>0</v>
          </cell>
          <cell r="JDZ57">
            <v>0</v>
          </cell>
          <cell r="JEA57">
            <v>0</v>
          </cell>
          <cell r="JEB57">
            <v>0</v>
          </cell>
          <cell r="JEC57">
            <v>0</v>
          </cell>
          <cell r="JED57">
            <v>0</v>
          </cell>
          <cell r="JEE57">
            <v>0</v>
          </cell>
          <cell r="JEF57">
            <v>0</v>
          </cell>
          <cell r="JEG57">
            <v>0</v>
          </cell>
          <cell r="JEH57">
            <v>0</v>
          </cell>
          <cell r="JEI57">
            <v>0</v>
          </cell>
          <cell r="JEJ57">
            <v>0</v>
          </cell>
          <cell r="JEK57">
            <v>0</v>
          </cell>
          <cell r="JEL57">
            <v>0</v>
          </cell>
          <cell r="JEM57">
            <v>0</v>
          </cell>
          <cell r="JEN57">
            <v>0</v>
          </cell>
          <cell r="JEO57">
            <v>0</v>
          </cell>
          <cell r="JEP57">
            <v>0</v>
          </cell>
          <cell r="JEQ57">
            <v>0</v>
          </cell>
          <cell r="JER57">
            <v>0</v>
          </cell>
          <cell r="JES57">
            <v>0</v>
          </cell>
          <cell r="JET57">
            <v>0</v>
          </cell>
          <cell r="JEU57">
            <v>0</v>
          </cell>
          <cell r="JEV57">
            <v>0</v>
          </cell>
          <cell r="JEW57">
            <v>0</v>
          </cell>
          <cell r="JEX57">
            <v>0</v>
          </cell>
          <cell r="JEY57">
            <v>0</v>
          </cell>
          <cell r="JEZ57">
            <v>0</v>
          </cell>
          <cell r="JFA57">
            <v>0</v>
          </cell>
          <cell r="JFB57">
            <v>0</v>
          </cell>
          <cell r="JFC57">
            <v>0</v>
          </cell>
          <cell r="JFD57">
            <v>0</v>
          </cell>
          <cell r="JFE57">
            <v>0</v>
          </cell>
          <cell r="JFF57">
            <v>0</v>
          </cell>
          <cell r="JFG57">
            <v>0</v>
          </cell>
          <cell r="JFH57">
            <v>0</v>
          </cell>
          <cell r="JFI57">
            <v>0</v>
          </cell>
          <cell r="JFJ57">
            <v>0</v>
          </cell>
          <cell r="JFK57">
            <v>0</v>
          </cell>
          <cell r="JFL57">
            <v>0</v>
          </cell>
          <cell r="JFM57">
            <v>0</v>
          </cell>
          <cell r="JFN57">
            <v>0</v>
          </cell>
          <cell r="JFO57">
            <v>0</v>
          </cell>
          <cell r="JFP57">
            <v>0</v>
          </cell>
          <cell r="JFQ57">
            <v>0</v>
          </cell>
          <cell r="JFR57">
            <v>0</v>
          </cell>
          <cell r="JFS57">
            <v>0</v>
          </cell>
          <cell r="JFT57">
            <v>0</v>
          </cell>
          <cell r="JFU57">
            <v>0</v>
          </cell>
          <cell r="JFV57">
            <v>0</v>
          </cell>
          <cell r="JFW57">
            <v>0</v>
          </cell>
          <cell r="JFX57">
            <v>0</v>
          </cell>
          <cell r="JFY57">
            <v>0</v>
          </cell>
          <cell r="JFZ57">
            <v>0</v>
          </cell>
          <cell r="JGA57">
            <v>0</v>
          </cell>
          <cell r="JGB57">
            <v>0</v>
          </cell>
          <cell r="JGC57">
            <v>0</v>
          </cell>
          <cell r="JGD57">
            <v>0</v>
          </cell>
          <cell r="JGE57">
            <v>0</v>
          </cell>
          <cell r="JGF57">
            <v>0</v>
          </cell>
          <cell r="JGG57">
            <v>0</v>
          </cell>
          <cell r="JGH57">
            <v>0</v>
          </cell>
          <cell r="JGI57">
            <v>0</v>
          </cell>
          <cell r="JGJ57">
            <v>0</v>
          </cell>
          <cell r="JGK57">
            <v>0</v>
          </cell>
          <cell r="JGL57">
            <v>0</v>
          </cell>
          <cell r="JGM57">
            <v>0</v>
          </cell>
          <cell r="JGN57">
            <v>0</v>
          </cell>
          <cell r="JGO57">
            <v>0</v>
          </cell>
          <cell r="JGP57">
            <v>0</v>
          </cell>
          <cell r="JGQ57">
            <v>0</v>
          </cell>
          <cell r="JGR57">
            <v>0</v>
          </cell>
          <cell r="JGS57">
            <v>0</v>
          </cell>
          <cell r="JGT57">
            <v>0</v>
          </cell>
          <cell r="JGU57">
            <v>0</v>
          </cell>
          <cell r="JGV57">
            <v>0</v>
          </cell>
          <cell r="JGW57">
            <v>0</v>
          </cell>
          <cell r="JGX57">
            <v>0</v>
          </cell>
          <cell r="JGY57">
            <v>0</v>
          </cell>
          <cell r="JGZ57">
            <v>0</v>
          </cell>
          <cell r="JHA57">
            <v>0</v>
          </cell>
          <cell r="JHB57">
            <v>0</v>
          </cell>
          <cell r="JHC57">
            <v>0</v>
          </cell>
          <cell r="JHD57">
            <v>0</v>
          </cell>
          <cell r="JHE57">
            <v>0</v>
          </cell>
          <cell r="JHF57">
            <v>0</v>
          </cell>
          <cell r="JHG57">
            <v>0</v>
          </cell>
          <cell r="JHH57">
            <v>0</v>
          </cell>
          <cell r="JHI57">
            <v>0</v>
          </cell>
          <cell r="JHJ57">
            <v>0</v>
          </cell>
          <cell r="JHK57">
            <v>0</v>
          </cell>
          <cell r="JHL57">
            <v>0</v>
          </cell>
          <cell r="JHM57">
            <v>0</v>
          </cell>
          <cell r="JHN57">
            <v>0</v>
          </cell>
          <cell r="JHO57">
            <v>0</v>
          </cell>
          <cell r="JHP57">
            <v>0</v>
          </cell>
          <cell r="JHQ57">
            <v>0</v>
          </cell>
          <cell r="JHR57">
            <v>0</v>
          </cell>
          <cell r="JHS57">
            <v>0</v>
          </cell>
          <cell r="JHT57">
            <v>0</v>
          </cell>
          <cell r="JHU57">
            <v>0</v>
          </cell>
          <cell r="JHV57">
            <v>0</v>
          </cell>
          <cell r="JHW57">
            <v>0</v>
          </cell>
          <cell r="JHX57">
            <v>0</v>
          </cell>
          <cell r="JHY57">
            <v>0</v>
          </cell>
          <cell r="JHZ57">
            <v>0</v>
          </cell>
          <cell r="JIA57">
            <v>0</v>
          </cell>
          <cell r="JIB57">
            <v>0</v>
          </cell>
          <cell r="JIC57">
            <v>0</v>
          </cell>
          <cell r="JID57">
            <v>0</v>
          </cell>
          <cell r="JIE57">
            <v>0</v>
          </cell>
          <cell r="JIF57">
            <v>0</v>
          </cell>
          <cell r="JIG57">
            <v>0</v>
          </cell>
          <cell r="JIH57">
            <v>0</v>
          </cell>
          <cell r="JII57">
            <v>0</v>
          </cell>
          <cell r="JIJ57">
            <v>0</v>
          </cell>
          <cell r="JIK57">
            <v>0</v>
          </cell>
          <cell r="JIL57">
            <v>0</v>
          </cell>
          <cell r="JIM57">
            <v>0</v>
          </cell>
          <cell r="JIN57">
            <v>0</v>
          </cell>
          <cell r="JIO57">
            <v>0</v>
          </cell>
          <cell r="JIP57">
            <v>0</v>
          </cell>
          <cell r="JIQ57">
            <v>0</v>
          </cell>
          <cell r="JIR57">
            <v>0</v>
          </cell>
          <cell r="JIS57">
            <v>0</v>
          </cell>
          <cell r="JIT57">
            <v>0</v>
          </cell>
          <cell r="JIU57">
            <v>0</v>
          </cell>
          <cell r="JIV57">
            <v>0</v>
          </cell>
          <cell r="JIW57">
            <v>0</v>
          </cell>
          <cell r="JIX57">
            <v>0</v>
          </cell>
          <cell r="JIY57">
            <v>0</v>
          </cell>
          <cell r="JIZ57">
            <v>0</v>
          </cell>
          <cell r="JJA57">
            <v>0</v>
          </cell>
          <cell r="JJB57">
            <v>0</v>
          </cell>
          <cell r="JJC57">
            <v>0</v>
          </cell>
          <cell r="JJD57">
            <v>0</v>
          </cell>
          <cell r="JJE57">
            <v>0</v>
          </cell>
          <cell r="JJF57">
            <v>0</v>
          </cell>
          <cell r="JJG57">
            <v>0</v>
          </cell>
          <cell r="JJH57">
            <v>0</v>
          </cell>
          <cell r="JJI57">
            <v>0</v>
          </cell>
          <cell r="JJJ57">
            <v>0</v>
          </cell>
          <cell r="JJK57">
            <v>0</v>
          </cell>
          <cell r="JJL57">
            <v>0</v>
          </cell>
          <cell r="JJM57">
            <v>0</v>
          </cell>
          <cell r="JJN57">
            <v>0</v>
          </cell>
          <cell r="JJO57">
            <v>0</v>
          </cell>
          <cell r="JJP57">
            <v>0</v>
          </cell>
          <cell r="JJQ57">
            <v>0</v>
          </cell>
          <cell r="JJR57">
            <v>0</v>
          </cell>
          <cell r="JJS57">
            <v>0</v>
          </cell>
          <cell r="JJT57">
            <v>0</v>
          </cell>
          <cell r="JJU57">
            <v>0</v>
          </cell>
          <cell r="JJV57">
            <v>0</v>
          </cell>
          <cell r="JJW57">
            <v>0</v>
          </cell>
          <cell r="JJX57">
            <v>0</v>
          </cell>
          <cell r="JJY57">
            <v>0</v>
          </cell>
          <cell r="JJZ57">
            <v>0</v>
          </cell>
          <cell r="JKA57">
            <v>0</v>
          </cell>
          <cell r="JKB57">
            <v>0</v>
          </cell>
          <cell r="JKC57">
            <v>0</v>
          </cell>
          <cell r="JKD57">
            <v>0</v>
          </cell>
          <cell r="JKE57">
            <v>0</v>
          </cell>
          <cell r="JKF57">
            <v>0</v>
          </cell>
          <cell r="JKG57">
            <v>0</v>
          </cell>
          <cell r="JKH57">
            <v>0</v>
          </cell>
          <cell r="JKI57">
            <v>0</v>
          </cell>
          <cell r="JKJ57">
            <v>0</v>
          </cell>
          <cell r="JKK57">
            <v>0</v>
          </cell>
          <cell r="JKL57">
            <v>0</v>
          </cell>
          <cell r="JKM57">
            <v>0</v>
          </cell>
          <cell r="JKN57">
            <v>0</v>
          </cell>
          <cell r="JKO57">
            <v>0</v>
          </cell>
          <cell r="JKP57">
            <v>0</v>
          </cell>
          <cell r="JKQ57">
            <v>0</v>
          </cell>
          <cell r="JKR57">
            <v>0</v>
          </cell>
          <cell r="JKS57">
            <v>0</v>
          </cell>
          <cell r="JKT57">
            <v>0</v>
          </cell>
          <cell r="JKU57">
            <v>0</v>
          </cell>
          <cell r="JKV57">
            <v>0</v>
          </cell>
          <cell r="JKW57">
            <v>0</v>
          </cell>
          <cell r="JKX57">
            <v>0</v>
          </cell>
          <cell r="JKY57">
            <v>0</v>
          </cell>
          <cell r="JKZ57">
            <v>0</v>
          </cell>
          <cell r="JLA57">
            <v>0</v>
          </cell>
          <cell r="JLB57">
            <v>0</v>
          </cell>
          <cell r="JLC57">
            <v>0</v>
          </cell>
          <cell r="JLD57">
            <v>0</v>
          </cell>
          <cell r="JLE57">
            <v>0</v>
          </cell>
          <cell r="JLF57">
            <v>0</v>
          </cell>
          <cell r="JLG57">
            <v>0</v>
          </cell>
          <cell r="JLH57">
            <v>0</v>
          </cell>
          <cell r="JLI57">
            <v>0</v>
          </cell>
          <cell r="JLJ57">
            <v>0</v>
          </cell>
          <cell r="JLK57">
            <v>0</v>
          </cell>
          <cell r="JLL57">
            <v>0</v>
          </cell>
          <cell r="JLM57">
            <v>0</v>
          </cell>
          <cell r="JLN57">
            <v>0</v>
          </cell>
          <cell r="JLO57">
            <v>0</v>
          </cell>
          <cell r="JLP57">
            <v>0</v>
          </cell>
          <cell r="JLQ57">
            <v>0</v>
          </cell>
          <cell r="JLR57">
            <v>0</v>
          </cell>
          <cell r="JLS57">
            <v>0</v>
          </cell>
          <cell r="JLT57">
            <v>0</v>
          </cell>
          <cell r="JLU57">
            <v>0</v>
          </cell>
          <cell r="JLV57">
            <v>0</v>
          </cell>
          <cell r="JLW57">
            <v>0</v>
          </cell>
          <cell r="JLX57">
            <v>0</v>
          </cell>
          <cell r="JLY57">
            <v>0</v>
          </cell>
          <cell r="JLZ57">
            <v>0</v>
          </cell>
          <cell r="JMA57">
            <v>0</v>
          </cell>
          <cell r="JMB57">
            <v>0</v>
          </cell>
          <cell r="JMC57">
            <v>0</v>
          </cell>
          <cell r="JMD57">
            <v>0</v>
          </cell>
          <cell r="JME57">
            <v>0</v>
          </cell>
          <cell r="JMF57">
            <v>0</v>
          </cell>
          <cell r="JMG57">
            <v>0</v>
          </cell>
          <cell r="JMH57">
            <v>0</v>
          </cell>
          <cell r="JMI57">
            <v>0</v>
          </cell>
          <cell r="JMJ57">
            <v>0</v>
          </cell>
          <cell r="JMK57">
            <v>0</v>
          </cell>
          <cell r="JML57">
            <v>0</v>
          </cell>
          <cell r="JMM57">
            <v>0</v>
          </cell>
          <cell r="JMN57">
            <v>0</v>
          </cell>
          <cell r="JMO57">
            <v>0</v>
          </cell>
          <cell r="JMP57">
            <v>0</v>
          </cell>
          <cell r="JMQ57">
            <v>0</v>
          </cell>
          <cell r="JMR57">
            <v>0</v>
          </cell>
          <cell r="JMS57">
            <v>0</v>
          </cell>
          <cell r="JMT57">
            <v>0</v>
          </cell>
          <cell r="JMU57">
            <v>0</v>
          </cell>
          <cell r="JMV57">
            <v>0</v>
          </cell>
          <cell r="JMW57">
            <v>0</v>
          </cell>
          <cell r="JMX57">
            <v>0</v>
          </cell>
          <cell r="JMY57">
            <v>0</v>
          </cell>
          <cell r="JMZ57">
            <v>0</v>
          </cell>
          <cell r="JNA57">
            <v>0</v>
          </cell>
          <cell r="JNB57">
            <v>0</v>
          </cell>
          <cell r="JNC57">
            <v>0</v>
          </cell>
          <cell r="JND57">
            <v>0</v>
          </cell>
          <cell r="JNE57">
            <v>0</v>
          </cell>
          <cell r="JNF57">
            <v>0</v>
          </cell>
          <cell r="JNG57">
            <v>0</v>
          </cell>
          <cell r="JNH57">
            <v>0</v>
          </cell>
          <cell r="JNI57">
            <v>0</v>
          </cell>
          <cell r="JNJ57">
            <v>0</v>
          </cell>
          <cell r="JNK57">
            <v>0</v>
          </cell>
          <cell r="JNL57">
            <v>0</v>
          </cell>
          <cell r="JNM57">
            <v>0</v>
          </cell>
          <cell r="JNN57">
            <v>0</v>
          </cell>
          <cell r="JNO57">
            <v>0</v>
          </cell>
          <cell r="JNP57">
            <v>0</v>
          </cell>
          <cell r="JNQ57">
            <v>0</v>
          </cell>
          <cell r="JNR57">
            <v>0</v>
          </cell>
          <cell r="JNS57">
            <v>0</v>
          </cell>
          <cell r="JNT57">
            <v>0</v>
          </cell>
          <cell r="JNU57">
            <v>0</v>
          </cell>
          <cell r="JNV57">
            <v>0</v>
          </cell>
          <cell r="JNW57">
            <v>0</v>
          </cell>
          <cell r="JNX57">
            <v>0</v>
          </cell>
          <cell r="JNY57">
            <v>0</v>
          </cell>
          <cell r="JNZ57">
            <v>0</v>
          </cell>
          <cell r="JOA57">
            <v>0</v>
          </cell>
          <cell r="JOB57">
            <v>0</v>
          </cell>
          <cell r="JOC57">
            <v>0</v>
          </cell>
          <cell r="JOD57">
            <v>0</v>
          </cell>
          <cell r="JOE57">
            <v>0</v>
          </cell>
          <cell r="JOF57">
            <v>0</v>
          </cell>
          <cell r="JOG57">
            <v>0</v>
          </cell>
          <cell r="JOH57">
            <v>0</v>
          </cell>
          <cell r="JOI57">
            <v>0</v>
          </cell>
          <cell r="JOJ57">
            <v>0</v>
          </cell>
          <cell r="JOK57">
            <v>0</v>
          </cell>
          <cell r="JOL57">
            <v>0</v>
          </cell>
          <cell r="JOM57">
            <v>0</v>
          </cell>
          <cell r="JON57">
            <v>0</v>
          </cell>
          <cell r="JOO57">
            <v>0</v>
          </cell>
          <cell r="JOP57">
            <v>0</v>
          </cell>
          <cell r="JOQ57">
            <v>0</v>
          </cell>
          <cell r="JOR57">
            <v>0</v>
          </cell>
          <cell r="JOS57">
            <v>0</v>
          </cell>
          <cell r="JOT57">
            <v>0</v>
          </cell>
          <cell r="JOU57">
            <v>0</v>
          </cell>
          <cell r="JOV57">
            <v>0</v>
          </cell>
          <cell r="JOW57">
            <v>0</v>
          </cell>
          <cell r="JOX57">
            <v>0</v>
          </cell>
          <cell r="JOY57">
            <v>0</v>
          </cell>
          <cell r="JOZ57">
            <v>0</v>
          </cell>
          <cell r="JPA57">
            <v>0</v>
          </cell>
          <cell r="JPB57">
            <v>0</v>
          </cell>
          <cell r="JPC57">
            <v>0</v>
          </cell>
          <cell r="JPD57">
            <v>0</v>
          </cell>
          <cell r="JPE57">
            <v>0</v>
          </cell>
          <cell r="JPF57">
            <v>0</v>
          </cell>
          <cell r="JPG57">
            <v>0</v>
          </cell>
          <cell r="JPH57">
            <v>0</v>
          </cell>
          <cell r="JPI57">
            <v>0</v>
          </cell>
          <cell r="JPJ57">
            <v>0</v>
          </cell>
          <cell r="JPK57">
            <v>0</v>
          </cell>
          <cell r="JPL57">
            <v>0</v>
          </cell>
          <cell r="JPM57">
            <v>0</v>
          </cell>
          <cell r="JPN57">
            <v>0</v>
          </cell>
          <cell r="JPO57">
            <v>0</v>
          </cell>
          <cell r="JPP57">
            <v>0</v>
          </cell>
          <cell r="JPQ57">
            <v>0</v>
          </cell>
          <cell r="JPR57">
            <v>0</v>
          </cell>
          <cell r="JPS57">
            <v>0</v>
          </cell>
          <cell r="JPT57">
            <v>0</v>
          </cell>
          <cell r="JPU57">
            <v>0</v>
          </cell>
          <cell r="JPV57">
            <v>0</v>
          </cell>
          <cell r="JPW57">
            <v>0</v>
          </cell>
          <cell r="JPX57">
            <v>0</v>
          </cell>
          <cell r="JPY57">
            <v>0</v>
          </cell>
          <cell r="JPZ57">
            <v>0</v>
          </cell>
          <cell r="JQA57">
            <v>0</v>
          </cell>
          <cell r="JQB57">
            <v>0</v>
          </cell>
          <cell r="JQC57">
            <v>0</v>
          </cell>
          <cell r="JQD57">
            <v>0</v>
          </cell>
          <cell r="JQE57">
            <v>0</v>
          </cell>
          <cell r="JQF57">
            <v>0</v>
          </cell>
          <cell r="JQG57">
            <v>0</v>
          </cell>
          <cell r="JQH57">
            <v>0</v>
          </cell>
          <cell r="JQI57">
            <v>0</v>
          </cell>
          <cell r="JQJ57">
            <v>0</v>
          </cell>
          <cell r="JQK57">
            <v>0</v>
          </cell>
          <cell r="JQL57">
            <v>0</v>
          </cell>
          <cell r="JQM57">
            <v>0</v>
          </cell>
          <cell r="JQN57">
            <v>0</v>
          </cell>
          <cell r="JQO57">
            <v>0</v>
          </cell>
          <cell r="JQP57">
            <v>0</v>
          </cell>
          <cell r="JQQ57">
            <v>0</v>
          </cell>
          <cell r="JQR57">
            <v>0</v>
          </cell>
          <cell r="JQS57">
            <v>0</v>
          </cell>
          <cell r="JQT57">
            <v>0</v>
          </cell>
          <cell r="JQU57">
            <v>0</v>
          </cell>
          <cell r="JQV57">
            <v>0</v>
          </cell>
          <cell r="JQW57">
            <v>0</v>
          </cell>
          <cell r="JQX57">
            <v>0</v>
          </cell>
          <cell r="JQY57">
            <v>0</v>
          </cell>
          <cell r="JQZ57">
            <v>0</v>
          </cell>
          <cell r="JRA57">
            <v>0</v>
          </cell>
          <cell r="JRB57">
            <v>0</v>
          </cell>
          <cell r="JRC57">
            <v>0</v>
          </cell>
          <cell r="JRD57">
            <v>0</v>
          </cell>
          <cell r="JRE57">
            <v>0</v>
          </cell>
          <cell r="JRF57">
            <v>0</v>
          </cell>
          <cell r="JRG57">
            <v>0</v>
          </cell>
          <cell r="JRH57">
            <v>0</v>
          </cell>
          <cell r="JRI57">
            <v>0</v>
          </cell>
          <cell r="JRJ57">
            <v>0</v>
          </cell>
          <cell r="JRK57">
            <v>0</v>
          </cell>
          <cell r="JRL57">
            <v>0</v>
          </cell>
          <cell r="JRM57">
            <v>0</v>
          </cell>
          <cell r="JRN57">
            <v>0</v>
          </cell>
          <cell r="JRO57">
            <v>0</v>
          </cell>
          <cell r="JRP57">
            <v>0</v>
          </cell>
          <cell r="JRQ57">
            <v>0</v>
          </cell>
          <cell r="JRR57">
            <v>0</v>
          </cell>
          <cell r="JRS57">
            <v>0</v>
          </cell>
          <cell r="JRT57">
            <v>0</v>
          </cell>
          <cell r="JRU57">
            <v>0</v>
          </cell>
          <cell r="JRV57">
            <v>0</v>
          </cell>
          <cell r="JRW57">
            <v>0</v>
          </cell>
          <cell r="JRX57">
            <v>0</v>
          </cell>
          <cell r="JRY57">
            <v>0</v>
          </cell>
          <cell r="JRZ57">
            <v>0</v>
          </cell>
          <cell r="JSA57">
            <v>0</v>
          </cell>
          <cell r="JSB57">
            <v>0</v>
          </cell>
          <cell r="JSC57">
            <v>0</v>
          </cell>
          <cell r="JSD57">
            <v>0</v>
          </cell>
          <cell r="JSE57">
            <v>0</v>
          </cell>
          <cell r="JSF57">
            <v>0</v>
          </cell>
          <cell r="JSG57">
            <v>0</v>
          </cell>
          <cell r="JSH57">
            <v>0</v>
          </cell>
          <cell r="JSI57">
            <v>0</v>
          </cell>
          <cell r="JSJ57">
            <v>0</v>
          </cell>
          <cell r="JSK57">
            <v>0</v>
          </cell>
          <cell r="JSL57">
            <v>0</v>
          </cell>
          <cell r="JSM57">
            <v>0</v>
          </cell>
          <cell r="JSN57">
            <v>0</v>
          </cell>
          <cell r="JSO57">
            <v>0</v>
          </cell>
          <cell r="JSP57">
            <v>0</v>
          </cell>
          <cell r="JSQ57">
            <v>0</v>
          </cell>
          <cell r="JSR57">
            <v>0</v>
          </cell>
          <cell r="JSS57">
            <v>0</v>
          </cell>
          <cell r="JST57">
            <v>0</v>
          </cell>
          <cell r="JSU57">
            <v>0</v>
          </cell>
          <cell r="JSV57">
            <v>0</v>
          </cell>
          <cell r="JSW57">
            <v>0</v>
          </cell>
          <cell r="JSX57">
            <v>0</v>
          </cell>
          <cell r="JSY57">
            <v>0</v>
          </cell>
          <cell r="JSZ57">
            <v>0</v>
          </cell>
          <cell r="JTA57">
            <v>0</v>
          </cell>
          <cell r="JTB57">
            <v>0</v>
          </cell>
          <cell r="JTC57">
            <v>0</v>
          </cell>
          <cell r="JTD57">
            <v>0</v>
          </cell>
          <cell r="JTE57">
            <v>0</v>
          </cell>
          <cell r="JTF57">
            <v>0</v>
          </cell>
          <cell r="JTG57">
            <v>0</v>
          </cell>
          <cell r="JTH57">
            <v>0</v>
          </cell>
          <cell r="JTI57">
            <v>0</v>
          </cell>
          <cell r="JTJ57">
            <v>0</v>
          </cell>
          <cell r="JTK57">
            <v>0</v>
          </cell>
          <cell r="JTL57">
            <v>0</v>
          </cell>
          <cell r="JTM57">
            <v>0</v>
          </cell>
          <cell r="JTN57">
            <v>0</v>
          </cell>
          <cell r="JTO57">
            <v>0</v>
          </cell>
          <cell r="JTP57">
            <v>0</v>
          </cell>
          <cell r="JTQ57">
            <v>0</v>
          </cell>
          <cell r="JTR57">
            <v>0</v>
          </cell>
          <cell r="JTS57">
            <v>0</v>
          </cell>
          <cell r="JTT57">
            <v>0</v>
          </cell>
          <cell r="JTU57">
            <v>0</v>
          </cell>
          <cell r="JTV57">
            <v>0</v>
          </cell>
          <cell r="JTW57">
            <v>0</v>
          </cell>
          <cell r="JTX57">
            <v>0</v>
          </cell>
          <cell r="JTY57">
            <v>0</v>
          </cell>
          <cell r="JTZ57">
            <v>0</v>
          </cell>
          <cell r="JUA57">
            <v>0</v>
          </cell>
          <cell r="JUB57">
            <v>0</v>
          </cell>
          <cell r="JUC57">
            <v>0</v>
          </cell>
          <cell r="JUD57">
            <v>0</v>
          </cell>
          <cell r="JUE57">
            <v>0</v>
          </cell>
          <cell r="JUF57">
            <v>0</v>
          </cell>
          <cell r="JUG57">
            <v>0</v>
          </cell>
          <cell r="JUH57">
            <v>0</v>
          </cell>
          <cell r="JUI57">
            <v>0</v>
          </cell>
          <cell r="JUJ57">
            <v>0</v>
          </cell>
          <cell r="JUK57">
            <v>0</v>
          </cell>
          <cell r="JUL57">
            <v>0</v>
          </cell>
          <cell r="JUM57">
            <v>0</v>
          </cell>
          <cell r="JUN57">
            <v>0</v>
          </cell>
          <cell r="JUO57">
            <v>0</v>
          </cell>
          <cell r="JUP57">
            <v>0</v>
          </cell>
          <cell r="JUQ57">
            <v>0</v>
          </cell>
          <cell r="JUR57">
            <v>0</v>
          </cell>
          <cell r="JUS57">
            <v>0</v>
          </cell>
          <cell r="JUT57">
            <v>0</v>
          </cell>
          <cell r="JUU57">
            <v>0</v>
          </cell>
          <cell r="JUV57">
            <v>0</v>
          </cell>
          <cell r="JUW57">
            <v>0</v>
          </cell>
          <cell r="JUX57">
            <v>0</v>
          </cell>
          <cell r="JUY57">
            <v>0</v>
          </cell>
          <cell r="JUZ57">
            <v>0</v>
          </cell>
          <cell r="JVA57">
            <v>0</v>
          </cell>
          <cell r="JVB57">
            <v>0</v>
          </cell>
          <cell r="JVC57">
            <v>0</v>
          </cell>
          <cell r="JVD57">
            <v>0</v>
          </cell>
          <cell r="JVE57">
            <v>0</v>
          </cell>
          <cell r="JVF57">
            <v>0</v>
          </cell>
          <cell r="JVG57">
            <v>0</v>
          </cell>
          <cell r="JVH57">
            <v>0</v>
          </cell>
          <cell r="JVI57">
            <v>0</v>
          </cell>
          <cell r="JVJ57">
            <v>0</v>
          </cell>
          <cell r="JVK57">
            <v>0</v>
          </cell>
          <cell r="JVL57">
            <v>0</v>
          </cell>
          <cell r="JVM57">
            <v>0</v>
          </cell>
          <cell r="JVN57">
            <v>0</v>
          </cell>
          <cell r="JVO57">
            <v>0</v>
          </cell>
          <cell r="JVP57">
            <v>0</v>
          </cell>
          <cell r="JVQ57">
            <v>0</v>
          </cell>
          <cell r="JVR57">
            <v>0</v>
          </cell>
          <cell r="JVS57">
            <v>0</v>
          </cell>
          <cell r="JVT57">
            <v>0</v>
          </cell>
          <cell r="JVU57">
            <v>0</v>
          </cell>
          <cell r="JVV57">
            <v>0</v>
          </cell>
          <cell r="JVW57">
            <v>0</v>
          </cell>
          <cell r="JVX57">
            <v>0</v>
          </cell>
          <cell r="JVY57">
            <v>0</v>
          </cell>
          <cell r="JVZ57">
            <v>0</v>
          </cell>
          <cell r="JWA57">
            <v>0</v>
          </cell>
          <cell r="JWB57">
            <v>0</v>
          </cell>
          <cell r="JWC57">
            <v>0</v>
          </cell>
          <cell r="JWD57">
            <v>0</v>
          </cell>
          <cell r="JWE57">
            <v>0</v>
          </cell>
          <cell r="JWF57">
            <v>0</v>
          </cell>
          <cell r="JWG57">
            <v>0</v>
          </cell>
          <cell r="JWH57">
            <v>0</v>
          </cell>
          <cell r="JWI57">
            <v>0</v>
          </cell>
          <cell r="JWJ57">
            <v>0</v>
          </cell>
          <cell r="JWK57">
            <v>0</v>
          </cell>
          <cell r="JWL57">
            <v>0</v>
          </cell>
          <cell r="JWM57">
            <v>0</v>
          </cell>
          <cell r="JWN57">
            <v>0</v>
          </cell>
          <cell r="JWO57">
            <v>0</v>
          </cell>
          <cell r="JWP57">
            <v>0</v>
          </cell>
          <cell r="JWQ57">
            <v>0</v>
          </cell>
          <cell r="JWR57">
            <v>0</v>
          </cell>
          <cell r="JWS57">
            <v>0</v>
          </cell>
          <cell r="JWT57">
            <v>0</v>
          </cell>
          <cell r="JWU57">
            <v>0</v>
          </cell>
          <cell r="JWV57">
            <v>0</v>
          </cell>
          <cell r="JWW57">
            <v>0</v>
          </cell>
          <cell r="JWX57">
            <v>0</v>
          </cell>
          <cell r="JWY57">
            <v>0</v>
          </cell>
          <cell r="JWZ57">
            <v>0</v>
          </cell>
          <cell r="JXA57">
            <v>0</v>
          </cell>
          <cell r="JXB57">
            <v>0</v>
          </cell>
          <cell r="JXC57">
            <v>0</v>
          </cell>
          <cell r="JXD57">
            <v>0</v>
          </cell>
          <cell r="JXE57">
            <v>0</v>
          </cell>
          <cell r="JXF57">
            <v>0</v>
          </cell>
          <cell r="JXG57">
            <v>0</v>
          </cell>
          <cell r="JXH57">
            <v>0</v>
          </cell>
          <cell r="JXI57">
            <v>0</v>
          </cell>
          <cell r="JXJ57">
            <v>0</v>
          </cell>
          <cell r="JXK57">
            <v>0</v>
          </cell>
          <cell r="JXL57">
            <v>0</v>
          </cell>
          <cell r="JXM57">
            <v>0</v>
          </cell>
          <cell r="JXN57">
            <v>0</v>
          </cell>
          <cell r="JXO57">
            <v>0</v>
          </cell>
          <cell r="JXP57">
            <v>0</v>
          </cell>
          <cell r="JXQ57">
            <v>0</v>
          </cell>
          <cell r="JXR57">
            <v>0</v>
          </cell>
          <cell r="JXS57">
            <v>0</v>
          </cell>
          <cell r="JXT57">
            <v>0</v>
          </cell>
          <cell r="JXU57">
            <v>0</v>
          </cell>
          <cell r="JXV57">
            <v>0</v>
          </cell>
          <cell r="JXW57">
            <v>0</v>
          </cell>
          <cell r="JXX57">
            <v>0</v>
          </cell>
          <cell r="JXY57">
            <v>0</v>
          </cell>
          <cell r="JXZ57">
            <v>0</v>
          </cell>
          <cell r="JYA57">
            <v>0</v>
          </cell>
          <cell r="JYB57">
            <v>0</v>
          </cell>
          <cell r="JYC57">
            <v>0</v>
          </cell>
          <cell r="JYD57">
            <v>0</v>
          </cell>
          <cell r="JYE57">
            <v>0</v>
          </cell>
          <cell r="JYF57">
            <v>0</v>
          </cell>
          <cell r="JYG57">
            <v>0</v>
          </cell>
          <cell r="JYH57">
            <v>0</v>
          </cell>
          <cell r="JYI57">
            <v>0</v>
          </cell>
          <cell r="JYJ57">
            <v>0</v>
          </cell>
          <cell r="JYK57">
            <v>0</v>
          </cell>
          <cell r="JYL57">
            <v>0</v>
          </cell>
          <cell r="JYM57">
            <v>0</v>
          </cell>
          <cell r="JYN57">
            <v>0</v>
          </cell>
          <cell r="JYO57">
            <v>0</v>
          </cell>
          <cell r="JYP57">
            <v>0</v>
          </cell>
          <cell r="JYQ57">
            <v>0</v>
          </cell>
          <cell r="JYR57">
            <v>0</v>
          </cell>
          <cell r="JYS57">
            <v>0</v>
          </cell>
          <cell r="JYT57">
            <v>0</v>
          </cell>
          <cell r="JYU57">
            <v>0</v>
          </cell>
          <cell r="JYV57">
            <v>0</v>
          </cell>
          <cell r="JYW57">
            <v>0</v>
          </cell>
          <cell r="JYX57">
            <v>0</v>
          </cell>
          <cell r="JYY57">
            <v>0</v>
          </cell>
          <cell r="JYZ57">
            <v>0</v>
          </cell>
          <cell r="JZA57">
            <v>0</v>
          </cell>
          <cell r="JZB57">
            <v>0</v>
          </cell>
          <cell r="JZC57">
            <v>0</v>
          </cell>
          <cell r="JZD57">
            <v>0</v>
          </cell>
          <cell r="JZE57">
            <v>0</v>
          </cell>
          <cell r="JZF57">
            <v>0</v>
          </cell>
          <cell r="JZG57">
            <v>0</v>
          </cell>
          <cell r="JZH57">
            <v>0</v>
          </cell>
          <cell r="JZI57">
            <v>0</v>
          </cell>
          <cell r="JZJ57">
            <v>0</v>
          </cell>
          <cell r="JZK57">
            <v>0</v>
          </cell>
          <cell r="JZL57">
            <v>0</v>
          </cell>
          <cell r="JZM57">
            <v>0</v>
          </cell>
          <cell r="JZN57">
            <v>0</v>
          </cell>
          <cell r="JZO57">
            <v>0</v>
          </cell>
          <cell r="JZP57">
            <v>0</v>
          </cell>
          <cell r="JZQ57">
            <v>0</v>
          </cell>
          <cell r="JZR57">
            <v>0</v>
          </cell>
          <cell r="JZS57">
            <v>0</v>
          </cell>
          <cell r="JZT57">
            <v>0</v>
          </cell>
          <cell r="JZU57">
            <v>0</v>
          </cell>
          <cell r="JZV57">
            <v>0</v>
          </cell>
          <cell r="JZW57">
            <v>0</v>
          </cell>
          <cell r="JZX57">
            <v>0</v>
          </cell>
          <cell r="JZY57">
            <v>0</v>
          </cell>
          <cell r="JZZ57">
            <v>0</v>
          </cell>
          <cell r="KAA57">
            <v>0</v>
          </cell>
          <cell r="KAB57">
            <v>0</v>
          </cell>
          <cell r="KAC57">
            <v>0</v>
          </cell>
          <cell r="KAD57">
            <v>0</v>
          </cell>
          <cell r="KAE57">
            <v>0</v>
          </cell>
          <cell r="KAF57">
            <v>0</v>
          </cell>
          <cell r="KAG57">
            <v>0</v>
          </cell>
          <cell r="KAH57">
            <v>0</v>
          </cell>
          <cell r="KAI57">
            <v>0</v>
          </cell>
          <cell r="KAJ57">
            <v>0</v>
          </cell>
          <cell r="KAK57">
            <v>0</v>
          </cell>
          <cell r="KAL57">
            <v>0</v>
          </cell>
          <cell r="KAM57">
            <v>0</v>
          </cell>
          <cell r="KAN57">
            <v>0</v>
          </cell>
          <cell r="KAO57">
            <v>0</v>
          </cell>
          <cell r="KAP57">
            <v>0</v>
          </cell>
          <cell r="KAQ57">
            <v>0</v>
          </cell>
          <cell r="KAR57">
            <v>0</v>
          </cell>
          <cell r="KAS57">
            <v>0</v>
          </cell>
          <cell r="KAT57">
            <v>0</v>
          </cell>
          <cell r="KAU57">
            <v>0</v>
          </cell>
          <cell r="KAV57">
            <v>0</v>
          </cell>
          <cell r="KAW57">
            <v>0</v>
          </cell>
          <cell r="KAX57">
            <v>0</v>
          </cell>
          <cell r="KAY57">
            <v>0</v>
          </cell>
          <cell r="KAZ57">
            <v>0</v>
          </cell>
          <cell r="KBA57">
            <v>0</v>
          </cell>
          <cell r="KBB57">
            <v>0</v>
          </cell>
          <cell r="KBC57">
            <v>0</v>
          </cell>
          <cell r="KBD57">
            <v>0</v>
          </cell>
          <cell r="KBE57">
            <v>0</v>
          </cell>
          <cell r="KBF57">
            <v>0</v>
          </cell>
          <cell r="KBG57">
            <v>0</v>
          </cell>
          <cell r="KBH57">
            <v>0</v>
          </cell>
          <cell r="KBI57">
            <v>0</v>
          </cell>
          <cell r="KBJ57">
            <v>0</v>
          </cell>
          <cell r="KBK57">
            <v>0</v>
          </cell>
          <cell r="KBL57">
            <v>0</v>
          </cell>
          <cell r="KBM57">
            <v>0</v>
          </cell>
          <cell r="KBN57">
            <v>0</v>
          </cell>
          <cell r="KBO57">
            <v>0</v>
          </cell>
          <cell r="KBP57">
            <v>0</v>
          </cell>
          <cell r="KBQ57">
            <v>0</v>
          </cell>
          <cell r="KBR57">
            <v>0</v>
          </cell>
          <cell r="KBS57">
            <v>0</v>
          </cell>
          <cell r="KBT57">
            <v>0</v>
          </cell>
          <cell r="KBU57">
            <v>0</v>
          </cell>
          <cell r="KBV57">
            <v>0</v>
          </cell>
          <cell r="KBW57">
            <v>0</v>
          </cell>
          <cell r="KBX57">
            <v>0</v>
          </cell>
          <cell r="KBY57">
            <v>0</v>
          </cell>
          <cell r="KBZ57">
            <v>0</v>
          </cell>
          <cell r="KCA57">
            <v>0</v>
          </cell>
          <cell r="KCB57">
            <v>0</v>
          </cell>
          <cell r="KCC57">
            <v>0</v>
          </cell>
          <cell r="KCD57">
            <v>0</v>
          </cell>
          <cell r="KCE57">
            <v>0</v>
          </cell>
          <cell r="KCF57">
            <v>0</v>
          </cell>
          <cell r="KCG57">
            <v>0</v>
          </cell>
          <cell r="KCH57">
            <v>0</v>
          </cell>
          <cell r="KCI57">
            <v>0</v>
          </cell>
          <cell r="KCJ57">
            <v>0</v>
          </cell>
          <cell r="KCK57">
            <v>0</v>
          </cell>
          <cell r="KCL57">
            <v>0</v>
          </cell>
          <cell r="KCM57">
            <v>0</v>
          </cell>
          <cell r="KCN57">
            <v>0</v>
          </cell>
          <cell r="KCO57">
            <v>0</v>
          </cell>
          <cell r="KCP57">
            <v>0</v>
          </cell>
          <cell r="KCQ57">
            <v>0</v>
          </cell>
          <cell r="KCR57">
            <v>0</v>
          </cell>
          <cell r="KCS57">
            <v>0</v>
          </cell>
          <cell r="KCT57">
            <v>0</v>
          </cell>
          <cell r="KCU57">
            <v>0</v>
          </cell>
          <cell r="KCV57">
            <v>0</v>
          </cell>
          <cell r="KCW57">
            <v>0</v>
          </cell>
          <cell r="KCX57">
            <v>0</v>
          </cell>
          <cell r="KCY57">
            <v>0</v>
          </cell>
          <cell r="KCZ57">
            <v>0</v>
          </cell>
          <cell r="KDA57">
            <v>0</v>
          </cell>
          <cell r="KDB57">
            <v>0</v>
          </cell>
          <cell r="KDC57">
            <v>0</v>
          </cell>
          <cell r="KDD57">
            <v>0</v>
          </cell>
          <cell r="KDE57">
            <v>0</v>
          </cell>
          <cell r="KDF57">
            <v>0</v>
          </cell>
          <cell r="KDG57">
            <v>0</v>
          </cell>
          <cell r="KDH57">
            <v>0</v>
          </cell>
          <cell r="KDI57">
            <v>0</v>
          </cell>
          <cell r="KDJ57">
            <v>0</v>
          </cell>
          <cell r="KDK57">
            <v>0</v>
          </cell>
          <cell r="KDL57">
            <v>0</v>
          </cell>
          <cell r="KDM57">
            <v>0</v>
          </cell>
          <cell r="KDN57">
            <v>0</v>
          </cell>
          <cell r="KDO57">
            <v>0</v>
          </cell>
          <cell r="KDP57">
            <v>0</v>
          </cell>
          <cell r="KDQ57">
            <v>0</v>
          </cell>
          <cell r="KDR57">
            <v>0</v>
          </cell>
          <cell r="KDS57">
            <v>0</v>
          </cell>
          <cell r="KDT57">
            <v>0</v>
          </cell>
          <cell r="KDU57">
            <v>0</v>
          </cell>
          <cell r="KDV57">
            <v>0</v>
          </cell>
          <cell r="KDW57">
            <v>0</v>
          </cell>
          <cell r="KDX57">
            <v>0</v>
          </cell>
          <cell r="KDY57">
            <v>0</v>
          </cell>
          <cell r="KDZ57">
            <v>0</v>
          </cell>
          <cell r="KEA57">
            <v>0</v>
          </cell>
          <cell r="KEB57">
            <v>0</v>
          </cell>
          <cell r="KEC57">
            <v>0</v>
          </cell>
          <cell r="KED57">
            <v>0</v>
          </cell>
          <cell r="KEE57">
            <v>0</v>
          </cell>
          <cell r="KEF57">
            <v>0</v>
          </cell>
          <cell r="KEG57">
            <v>0</v>
          </cell>
          <cell r="KEH57">
            <v>0</v>
          </cell>
          <cell r="KEI57">
            <v>0</v>
          </cell>
          <cell r="KEJ57">
            <v>0</v>
          </cell>
          <cell r="KEK57">
            <v>0</v>
          </cell>
          <cell r="KEL57">
            <v>0</v>
          </cell>
          <cell r="KEM57">
            <v>0</v>
          </cell>
          <cell r="KEN57">
            <v>0</v>
          </cell>
          <cell r="KEO57">
            <v>0</v>
          </cell>
          <cell r="KEP57">
            <v>0</v>
          </cell>
          <cell r="KEQ57">
            <v>0</v>
          </cell>
          <cell r="KER57">
            <v>0</v>
          </cell>
          <cell r="KES57">
            <v>0</v>
          </cell>
          <cell r="KET57">
            <v>0</v>
          </cell>
          <cell r="KEU57">
            <v>0</v>
          </cell>
          <cell r="KEV57">
            <v>0</v>
          </cell>
          <cell r="KEW57">
            <v>0</v>
          </cell>
          <cell r="KEX57">
            <v>0</v>
          </cell>
          <cell r="KEY57">
            <v>0</v>
          </cell>
          <cell r="KEZ57">
            <v>0</v>
          </cell>
          <cell r="KFA57">
            <v>0</v>
          </cell>
          <cell r="KFB57">
            <v>0</v>
          </cell>
          <cell r="KFC57">
            <v>0</v>
          </cell>
          <cell r="KFD57">
            <v>0</v>
          </cell>
          <cell r="KFE57">
            <v>0</v>
          </cell>
          <cell r="KFF57">
            <v>0</v>
          </cell>
          <cell r="KFG57">
            <v>0</v>
          </cell>
          <cell r="KFH57">
            <v>0</v>
          </cell>
          <cell r="KFI57">
            <v>0</v>
          </cell>
          <cell r="KFJ57">
            <v>0</v>
          </cell>
          <cell r="KFK57">
            <v>0</v>
          </cell>
          <cell r="KFL57">
            <v>0</v>
          </cell>
          <cell r="KFM57">
            <v>0</v>
          </cell>
          <cell r="KFN57">
            <v>0</v>
          </cell>
          <cell r="KFO57">
            <v>0</v>
          </cell>
          <cell r="KFP57">
            <v>0</v>
          </cell>
          <cell r="KFQ57">
            <v>0</v>
          </cell>
          <cell r="KFR57">
            <v>0</v>
          </cell>
          <cell r="KFS57">
            <v>0</v>
          </cell>
          <cell r="KFT57">
            <v>0</v>
          </cell>
          <cell r="KFU57">
            <v>0</v>
          </cell>
          <cell r="KFV57">
            <v>0</v>
          </cell>
          <cell r="KFW57">
            <v>0</v>
          </cell>
          <cell r="KFX57">
            <v>0</v>
          </cell>
          <cell r="KFY57">
            <v>0</v>
          </cell>
          <cell r="KFZ57">
            <v>0</v>
          </cell>
          <cell r="KGA57">
            <v>0</v>
          </cell>
          <cell r="KGB57">
            <v>0</v>
          </cell>
          <cell r="KGC57">
            <v>0</v>
          </cell>
          <cell r="KGD57">
            <v>0</v>
          </cell>
          <cell r="KGE57">
            <v>0</v>
          </cell>
          <cell r="KGF57">
            <v>0</v>
          </cell>
          <cell r="KGG57">
            <v>0</v>
          </cell>
          <cell r="KGH57">
            <v>0</v>
          </cell>
          <cell r="KGI57">
            <v>0</v>
          </cell>
          <cell r="KGJ57">
            <v>0</v>
          </cell>
          <cell r="KGK57">
            <v>0</v>
          </cell>
          <cell r="KGL57">
            <v>0</v>
          </cell>
          <cell r="KGM57">
            <v>0</v>
          </cell>
          <cell r="KGN57">
            <v>0</v>
          </cell>
          <cell r="KGO57">
            <v>0</v>
          </cell>
          <cell r="KGP57">
            <v>0</v>
          </cell>
          <cell r="KGQ57">
            <v>0</v>
          </cell>
          <cell r="KGR57">
            <v>0</v>
          </cell>
          <cell r="KGS57">
            <v>0</v>
          </cell>
          <cell r="KGT57">
            <v>0</v>
          </cell>
          <cell r="KGU57">
            <v>0</v>
          </cell>
          <cell r="KGV57">
            <v>0</v>
          </cell>
          <cell r="KGW57">
            <v>0</v>
          </cell>
          <cell r="KGX57">
            <v>0</v>
          </cell>
          <cell r="KGY57">
            <v>0</v>
          </cell>
          <cell r="KGZ57">
            <v>0</v>
          </cell>
          <cell r="KHA57">
            <v>0</v>
          </cell>
          <cell r="KHB57">
            <v>0</v>
          </cell>
          <cell r="KHC57">
            <v>0</v>
          </cell>
          <cell r="KHD57">
            <v>0</v>
          </cell>
          <cell r="KHE57">
            <v>0</v>
          </cell>
          <cell r="KHF57">
            <v>0</v>
          </cell>
          <cell r="KHG57">
            <v>0</v>
          </cell>
          <cell r="KHH57">
            <v>0</v>
          </cell>
          <cell r="KHI57">
            <v>0</v>
          </cell>
          <cell r="KHJ57">
            <v>0</v>
          </cell>
          <cell r="KHK57">
            <v>0</v>
          </cell>
          <cell r="KHL57">
            <v>0</v>
          </cell>
          <cell r="KHM57">
            <v>0</v>
          </cell>
          <cell r="KHN57">
            <v>0</v>
          </cell>
          <cell r="KHO57">
            <v>0</v>
          </cell>
          <cell r="KHP57">
            <v>0</v>
          </cell>
          <cell r="KHQ57">
            <v>0</v>
          </cell>
          <cell r="KHR57">
            <v>0</v>
          </cell>
          <cell r="KHS57">
            <v>0</v>
          </cell>
          <cell r="KHT57">
            <v>0</v>
          </cell>
          <cell r="KHU57">
            <v>0</v>
          </cell>
          <cell r="KHV57">
            <v>0</v>
          </cell>
          <cell r="KHW57">
            <v>0</v>
          </cell>
          <cell r="KHX57">
            <v>0</v>
          </cell>
          <cell r="KHY57">
            <v>0</v>
          </cell>
          <cell r="KHZ57">
            <v>0</v>
          </cell>
          <cell r="KIA57">
            <v>0</v>
          </cell>
          <cell r="KIB57">
            <v>0</v>
          </cell>
          <cell r="KIC57">
            <v>0</v>
          </cell>
          <cell r="KID57">
            <v>0</v>
          </cell>
          <cell r="KIE57">
            <v>0</v>
          </cell>
          <cell r="KIF57">
            <v>0</v>
          </cell>
          <cell r="KIG57">
            <v>0</v>
          </cell>
          <cell r="KIH57">
            <v>0</v>
          </cell>
          <cell r="KII57">
            <v>0</v>
          </cell>
          <cell r="KIJ57">
            <v>0</v>
          </cell>
          <cell r="KIK57">
            <v>0</v>
          </cell>
          <cell r="KIL57">
            <v>0</v>
          </cell>
          <cell r="KIM57">
            <v>0</v>
          </cell>
          <cell r="KIN57">
            <v>0</v>
          </cell>
          <cell r="KIO57">
            <v>0</v>
          </cell>
          <cell r="KIP57">
            <v>0</v>
          </cell>
          <cell r="KIQ57">
            <v>0</v>
          </cell>
          <cell r="KIR57">
            <v>0</v>
          </cell>
          <cell r="KIS57">
            <v>0</v>
          </cell>
          <cell r="KIT57">
            <v>0</v>
          </cell>
          <cell r="KIU57">
            <v>0</v>
          </cell>
          <cell r="KIV57">
            <v>0</v>
          </cell>
          <cell r="KIW57">
            <v>0</v>
          </cell>
          <cell r="KIX57">
            <v>0</v>
          </cell>
          <cell r="KIY57">
            <v>0</v>
          </cell>
          <cell r="KIZ57">
            <v>0</v>
          </cell>
          <cell r="KJA57">
            <v>0</v>
          </cell>
          <cell r="KJB57">
            <v>0</v>
          </cell>
          <cell r="KJC57">
            <v>0</v>
          </cell>
          <cell r="KJD57">
            <v>0</v>
          </cell>
          <cell r="KJE57">
            <v>0</v>
          </cell>
          <cell r="KJF57">
            <v>0</v>
          </cell>
          <cell r="KJG57">
            <v>0</v>
          </cell>
          <cell r="KJH57">
            <v>0</v>
          </cell>
          <cell r="KJI57">
            <v>0</v>
          </cell>
          <cell r="KJJ57">
            <v>0</v>
          </cell>
          <cell r="KJK57">
            <v>0</v>
          </cell>
          <cell r="KJL57">
            <v>0</v>
          </cell>
          <cell r="KJM57">
            <v>0</v>
          </cell>
          <cell r="KJN57">
            <v>0</v>
          </cell>
          <cell r="KJO57">
            <v>0</v>
          </cell>
          <cell r="KJP57">
            <v>0</v>
          </cell>
          <cell r="KJQ57">
            <v>0</v>
          </cell>
          <cell r="KJR57">
            <v>0</v>
          </cell>
          <cell r="KJS57">
            <v>0</v>
          </cell>
          <cell r="KJT57">
            <v>0</v>
          </cell>
          <cell r="KJU57">
            <v>0</v>
          </cell>
          <cell r="KJV57">
            <v>0</v>
          </cell>
          <cell r="KJW57">
            <v>0</v>
          </cell>
          <cell r="KJX57">
            <v>0</v>
          </cell>
          <cell r="KJY57">
            <v>0</v>
          </cell>
          <cell r="KJZ57">
            <v>0</v>
          </cell>
          <cell r="KKA57">
            <v>0</v>
          </cell>
          <cell r="KKB57">
            <v>0</v>
          </cell>
          <cell r="KKC57">
            <v>0</v>
          </cell>
          <cell r="KKD57">
            <v>0</v>
          </cell>
          <cell r="KKE57">
            <v>0</v>
          </cell>
          <cell r="KKF57">
            <v>0</v>
          </cell>
          <cell r="KKG57">
            <v>0</v>
          </cell>
          <cell r="KKH57">
            <v>0</v>
          </cell>
          <cell r="KKI57">
            <v>0</v>
          </cell>
          <cell r="KKJ57">
            <v>0</v>
          </cell>
          <cell r="KKK57">
            <v>0</v>
          </cell>
          <cell r="KKL57">
            <v>0</v>
          </cell>
          <cell r="KKM57">
            <v>0</v>
          </cell>
          <cell r="KKN57">
            <v>0</v>
          </cell>
          <cell r="KKO57">
            <v>0</v>
          </cell>
          <cell r="KKP57">
            <v>0</v>
          </cell>
          <cell r="KKQ57">
            <v>0</v>
          </cell>
          <cell r="KKR57">
            <v>0</v>
          </cell>
          <cell r="KKS57">
            <v>0</v>
          </cell>
          <cell r="KKT57">
            <v>0</v>
          </cell>
          <cell r="KKU57">
            <v>0</v>
          </cell>
          <cell r="KKV57">
            <v>0</v>
          </cell>
          <cell r="KKW57">
            <v>0</v>
          </cell>
          <cell r="KKX57">
            <v>0</v>
          </cell>
          <cell r="KKY57">
            <v>0</v>
          </cell>
          <cell r="KKZ57">
            <v>0</v>
          </cell>
          <cell r="KLA57">
            <v>0</v>
          </cell>
          <cell r="KLB57">
            <v>0</v>
          </cell>
          <cell r="KLC57">
            <v>0</v>
          </cell>
          <cell r="KLD57">
            <v>0</v>
          </cell>
          <cell r="KLE57">
            <v>0</v>
          </cell>
          <cell r="KLF57">
            <v>0</v>
          </cell>
          <cell r="KLG57">
            <v>0</v>
          </cell>
          <cell r="KLH57">
            <v>0</v>
          </cell>
          <cell r="KLI57">
            <v>0</v>
          </cell>
          <cell r="KLJ57">
            <v>0</v>
          </cell>
          <cell r="KLK57">
            <v>0</v>
          </cell>
          <cell r="KLL57">
            <v>0</v>
          </cell>
          <cell r="KLM57">
            <v>0</v>
          </cell>
          <cell r="KLN57">
            <v>0</v>
          </cell>
          <cell r="KLO57">
            <v>0</v>
          </cell>
          <cell r="KLP57">
            <v>0</v>
          </cell>
          <cell r="KLQ57">
            <v>0</v>
          </cell>
          <cell r="KLR57">
            <v>0</v>
          </cell>
          <cell r="KLS57">
            <v>0</v>
          </cell>
          <cell r="KLT57">
            <v>0</v>
          </cell>
          <cell r="KLU57">
            <v>0</v>
          </cell>
          <cell r="KLV57">
            <v>0</v>
          </cell>
          <cell r="KLW57">
            <v>0</v>
          </cell>
          <cell r="KLX57">
            <v>0</v>
          </cell>
          <cell r="KLY57">
            <v>0</v>
          </cell>
          <cell r="KLZ57">
            <v>0</v>
          </cell>
          <cell r="KMA57">
            <v>0</v>
          </cell>
          <cell r="KMB57">
            <v>0</v>
          </cell>
          <cell r="KMC57">
            <v>0</v>
          </cell>
          <cell r="KMD57">
            <v>0</v>
          </cell>
          <cell r="KME57">
            <v>0</v>
          </cell>
          <cell r="KMF57">
            <v>0</v>
          </cell>
          <cell r="KMG57">
            <v>0</v>
          </cell>
          <cell r="KMH57">
            <v>0</v>
          </cell>
          <cell r="KMI57">
            <v>0</v>
          </cell>
          <cell r="KMJ57">
            <v>0</v>
          </cell>
          <cell r="KMK57">
            <v>0</v>
          </cell>
          <cell r="KML57">
            <v>0</v>
          </cell>
          <cell r="KMM57">
            <v>0</v>
          </cell>
          <cell r="KMN57">
            <v>0</v>
          </cell>
          <cell r="KMO57">
            <v>0</v>
          </cell>
          <cell r="KMP57">
            <v>0</v>
          </cell>
          <cell r="KMQ57">
            <v>0</v>
          </cell>
          <cell r="KMR57">
            <v>0</v>
          </cell>
          <cell r="KMS57">
            <v>0</v>
          </cell>
          <cell r="KMT57">
            <v>0</v>
          </cell>
          <cell r="KMU57">
            <v>0</v>
          </cell>
          <cell r="KMV57">
            <v>0</v>
          </cell>
          <cell r="KMW57">
            <v>0</v>
          </cell>
          <cell r="KMX57">
            <v>0</v>
          </cell>
          <cell r="KMY57">
            <v>0</v>
          </cell>
          <cell r="KMZ57">
            <v>0</v>
          </cell>
          <cell r="KNA57">
            <v>0</v>
          </cell>
          <cell r="KNB57">
            <v>0</v>
          </cell>
          <cell r="KNC57">
            <v>0</v>
          </cell>
          <cell r="KND57">
            <v>0</v>
          </cell>
          <cell r="KNE57">
            <v>0</v>
          </cell>
          <cell r="KNF57">
            <v>0</v>
          </cell>
          <cell r="KNG57">
            <v>0</v>
          </cell>
          <cell r="KNH57">
            <v>0</v>
          </cell>
          <cell r="KNI57">
            <v>0</v>
          </cell>
          <cell r="KNJ57">
            <v>0</v>
          </cell>
          <cell r="KNK57">
            <v>0</v>
          </cell>
          <cell r="KNL57">
            <v>0</v>
          </cell>
          <cell r="KNM57">
            <v>0</v>
          </cell>
          <cell r="KNN57">
            <v>0</v>
          </cell>
          <cell r="KNO57">
            <v>0</v>
          </cell>
          <cell r="KNP57">
            <v>0</v>
          </cell>
          <cell r="KNQ57">
            <v>0</v>
          </cell>
          <cell r="KNR57">
            <v>0</v>
          </cell>
          <cell r="KNS57">
            <v>0</v>
          </cell>
          <cell r="KNT57">
            <v>0</v>
          </cell>
          <cell r="KNU57">
            <v>0</v>
          </cell>
          <cell r="KNV57">
            <v>0</v>
          </cell>
          <cell r="KNW57">
            <v>0</v>
          </cell>
          <cell r="KNX57">
            <v>0</v>
          </cell>
          <cell r="KNY57">
            <v>0</v>
          </cell>
          <cell r="KNZ57">
            <v>0</v>
          </cell>
          <cell r="KOA57">
            <v>0</v>
          </cell>
          <cell r="KOB57">
            <v>0</v>
          </cell>
          <cell r="KOC57">
            <v>0</v>
          </cell>
          <cell r="KOD57">
            <v>0</v>
          </cell>
          <cell r="KOE57">
            <v>0</v>
          </cell>
          <cell r="KOF57">
            <v>0</v>
          </cell>
          <cell r="KOG57">
            <v>0</v>
          </cell>
          <cell r="KOH57">
            <v>0</v>
          </cell>
          <cell r="KOI57">
            <v>0</v>
          </cell>
          <cell r="KOJ57">
            <v>0</v>
          </cell>
          <cell r="KOK57">
            <v>0</v>
          </cell>
          <cell r="KOL57">
            <v>0</v>
          </cell>
          <cell r="KOM57">
            <v>0</v>
          </cell>
          <cell r="KON57">
            <v>0</v>
          </cell>
          <cell r="KOO57">
            <v>0</v>
          </cell>
          <cell r="KOP57">
            <v>0</v>
          </cell>
          <cell r="KOQ57">
            <v>0</v>
          </cell>
          <cell r="KOR57">
            <v>0</v>
          </cell>
          <cell r="KOS57">
            <v>0</v>
          </cell>
          <cell r="KOT57">
            <v>0</v>
          </cell>
          <cell r="KOU57">
            <v>0</v>
          </cell>
          <cell r="KOV57">
            <v>0</v>
          </cell>
          <cell r="KOW57">
            <v>0</v>
          </cell>
          <cell r="KOX57">
            <v>0</v>
          </cell>
          <cell r="KOY57">
            <v>0</v>
          </cell>
          <cell r="KOZ57">
            <v>0</v>
          </cell>
          <cell r="KPA57">
            <v>0</v>
          </cell>
          <cell r="KPB57">
            <v>0</v>
          </cell>
          <cell r="KPC57">
            <v>0</v>
          </cell>
          <cell r="KPD57">
            <v>0</v>
          </cell>
          <cell r="KPE57">
            <v>0</v>
          </cell>
          <cell r="KPF57">
            <v>0</v>
          </cell>
          <cell r="KPG57">
            <v>0</v>
          </cell>
          <cell r="KPH57">
            <v>0</v>
          </cell>
          <cell r="KPI57">
            <v>0</v>
          </cell>
          <cell r="KPJ57">
            <v>0</v>
          </cell>
          <cell r="KPK57">
            <v>0</v>
          </cell>
          <cell r="KPL57">
            <v>0</v>
          </cell>
          <cell r="KPM57">
            <v>0</v>
          </cell>
          <cell r="KPN57">
            <v>0</v>
          </cell>
          <cell r="KPO57">
            <v>0</v>
          </cell>
          <cell r="KPP57">
            <v>0</v>
          </cell>
          <cell r="KPQ57">
            <v>0</v>
          </cell>
          <cell r="KPR57">
            <v>0</v>
          </cell>
          <cell r="KPS57">
            <v>0</v>
          </cell>
          <cell r="KPT57">
            <v>0</v>
          </cell>
          <cell r="KPU57">
            <v>0</v>
          </cell>
          <cell r="KPV57">
            <v>0</v>
          </cell>
          <cell r="KPW57">
            <v>0</v>
          </cell>
          <cell r="KPX57">
            <v>0</v>
          </cell>
          <cell r="KPY57">
            <v>0</v>
          </cell>
          <cell r="KPZ57">
            <v>0</v>
          </cell>
          <cell r="KQA57">
            <v>0</v>
          </cell>
          <cell r="KQB57">
            <v>0</v>
          </cell>
          <cell r="KQC57">
            <v>0</v>
          </cell>
          <cell r="KQD57">
            <v>0</v>
          </cell>
          <cell r="KQE57">
            <v>0</v>
          </cell>
          <cell r="KQF57">
            <v>0</v>
          </cell>
          <cell r="KQG57">
            <v>0</v>
          </cell>
          <cell r="KQH57">
            <v>0</v>
          </cell>
          <cell r="KQI57">
            <v>0</v>
          </cell>
          <cell r="KQJ57">
            <v>0</v>
          </cell>
          <cell r="KQK57">
            <v>0</v>
          </cell>
          <cell r="KQL57">
            <v>0</v>
          </cell>
          <cell r="KQM57">
            <v>0</v>
          </cell>
          <cell r="KQN57">
            <v>0</v>
          </cell>
          <cell r="KQO57">
            <v>0</v>
          </cell>
          <cell r="KQP57">
            <v>0</v>
          </cell>
          <cell r="KQQ57">
            <v>0</v>
          </cell>
          <cell r="KQR57">
            <v>0</v>
          </cell>
          <cell r="KQS57">
            <v>0</v>
          </cell>
          <cell r="KQT57">
            <v>0</v>
          </cell>
          <cell r="KQU57">
            <v>0</v>
          </cell>
          <cell r="KQV57">
            <v>0</v>
          </cell>
          <cell r="KQW57">
            <v>0</v>
          </cell>
          <cell r="KQX57">
            <v>0</v>
          </cell>
          <cell r="KQY57">
            <v>0</v>
          </cell>
          <cell r="KQZ57">
            <v>0</v>
          </cell>
          <cell r="KRA57">
            <v>0</v>
          </cell>
          <cell r="KRB57">
            <v>0</v>
          </cell>
          <cell r="KRC57">
            <v>0</v>
          </cell>
          <cell r="KRD57">
            <v>0</v>
          </cell>
          <cell r="KRE57">
            <v>0</v>
          </cell>
          <cell r="KRF57">
            <v>0</v>
          </cell>
          <cell r="KRG57">
            <v>0</v>
          </cell>
          <cell r="KRH57">
            <v>0</v>
          </cell>
          <cell r="KRI57">
            <v>0</v>
          </cell>
          <cell r="KRJ57">
            <v>0</v>
          </cell>
          <cell r="KRK57">
            <v>0</v>
          </cell>
          <cell r="KRL57">
            <v>0</v>
          </cell>
          <cell r="KRM57">
            <v>0</v>
          </cell>
          <cell r="KRN57">
            <v>0</v>
          </cell>
          <cell r="KRO57">
            <v>0</v>
          </cell>
          <cell r="KRP57">
            <v>0</v>
          </cell>
          <cell r="KRQ57">
            <v>0</v>
          </cell>
          <cell r="KRR57">
            <v>0</v>
          </cell>
          <cell r="KRS57">
            <v>0</v>
          </cell>
          <cell r="KRT57">
            <v>0</v>
          </cell>
          <cell r="KRU57">
            <v>0</v>
          </cell>
          <cell r="KRV57">
            <v>0</v>
          </cell>
          <cell r="KRW57">
            <v>0</v>
          </cell>
          <cell r="KRX57">
            <v>0</v>
          </cell>
          <cell r="KRY57">
            <v>0</v>
          </cell>
          <cell r="KRZ57">
            <v>0</v>
          </cell>
          <cell r="KSA57">
            <v>0</v>
          </cell>
          <cell r="KSB57">
            <v>0</v>
          </cell>
          <cell r="KSC57">
            <v>0</v>
          </cell>
          <cell r="KSD57">
            <v>0</v>
          </cell>
          <cell r="KSE57">
            <v>0</v>
          </cell>
          <cell r="KSF57">
            <v>0</v>
          </cell>
          <cell r="KSG57">
            <v>0</v>
          </cell>
          <cell r="KSH57">
            <v>0</v>
          </cell>
          <cell r="KSI57">
            <v>0</v>
          </cell>
          <cell r="KSJ57">
            <v>0</v>
          </cell>
          <cell r="KSK57">
            <v>0</v>
          </cell>
          <cell r="KSL57">
            <v>0</v>
          </cell>
          <cell r="KSM57">
            <v>0</v>
          </cell>
          <cell r="KSN57">
            <v>0</v>
          </cell>
          <cell r="KSO57">
            <v>0</v>
          </cell>
          <cell r="KSP57">
            <v>0</v>
          </cell>
          <cell r="KSQ57">
            <v>0</v>
          </cell>
          <cell r="KSR57">
            <v>0</v>
          </cell>
          <cell r="KSS57">
            <v>0</v>
          </cell>
          <cell r="KST57">
            <v>0</v>
          </cell>
          <cell r="KSU57">
            <v>0</v>
          </cell>
          <cell r="KSV57">
            <v>0</v>
          </cell>
          <cell r="KSW57">
            <v>0</v>
          </cell>
          <cell r="KSX57">
            <v>0</v>
          </cell>
          <cell r="KSY57">
            <v>0</v>
          </cell>
          <cell r="KSZ57">
            <v>0</v>
          </cell>
          <cell r="KTA57">
            <v>0</v>
          </cell>
          <cell r="KTB57">
            <v>0</v>
          </cell>
          <cell r="KTC57">
            <v>0</v>
          </cell>
          <cell r="KTD57">
            <v>0</v>
          </cell>
          <cell r="KTE57">
            <v>0</v>
          </cell>
          <cell r="KTF57">
            <v>0</v>
          </cell>
          <cell r="KTG57">
            <v>0</v>
          </cell>
          <cell r="KTH57">
            <v>0</v>
          </cell>
          <cell r="KTI57">
            <v>0</v>
          </cell>
          <cell r="KTJ57">
            <v>0</v>
          </cell>
          <cell r="KTK57">
            <v>0</v>
          </cell>
          <cell r="KTL57">
            <v>0</v>
          </cell>
          <cell r="KTM57">
            <v>0</v>
          </cell>
          <cell r="KTN57">
            <v>0</v>
          </cell>
          <cell r="KTO57">
            <v>0</v>
          </cell>
          <cell r="KTP57">
            <v>0</v>
          </cell>
          <cell r="KTQ57">
            <v>0</v>
          </cell>
          <cell r="KTR57">
            <v>0</v>
          </cell>
          <cell r="KTS57">
            <v>0</v>
          </cell>
          <cell r="KTT57">
            <v>0</v>
          </cell>
          <cell r="KTU57">
            <v>0</v>
          </cell>
          <cell r="KTV57">
            <v>0</v>
          </cell>
          <cell r="KTW57">
            <v>0</v>
          </cell>
          <cell r="KTX57">
            <v>0</v>
          </cell>
          <cell r="KTY57">
            <v>0</v>
          </cell>
          <cell r="KTZ57">
            <v>0</v>
          </cell>
          <cell r="KUA57">
            <v>0</v>
          </cell>
          <cell r="KUB57">
            <v>0</v>
          </cell>
          <cell r="KUC57">
            <v>0</v>
          </cell>
          <cell r="KUD57">
            <v>0</v>
          </cell>
          <cell r="KUE57">
            <v>0</v>
          </cell>
          <cell r="KUF57">
            <v>0</v>
          </cell>
          <cell r="KUG57">
            <v>0</v>
          </cell>
          <cell r="KUH57">
            <v>0</v>
          </cell>
          <cell r="KUI57">
            <v>0</v>
          </cell>
          <cell r="KUJ57">
            <v>0</v>
          </cell>
          <cell r="KUK57">
            <v>0</v>
          </cell>
          <cell r="KUL57">
            <v>0</v>
          </cell>
          <cell r="KUM57">
            <v>0</v>
          </cell>
          <cell r="KUN57">
            <v>0</v>
          </cell>
          <cell r="KUO57">
            <v>0</v>
          </cell>
          <cell r="KUP57">
            <v>0</v>
          </cell>
          <cell r="KUQ57">
            <v>0</v>
          </cell>
          <cell r="KUR57">
            <v>0</v>
          </cell>
          <cell r="KUS57">
            <v>0</v>
          </cell>
          <cell r="KUT57">
            <v>0</v>
          </cell>
          <cell r="KUU57">
            <v>0</v>
          </cell>
          <cell r="KUV57">
            <v>0</v>
          </cell>
          <cell r="KUW57">
            <v>0</v>
          </cell>
          <cell r="KUX57">
            <v>0</v>
          </cell>
          <cell r="KUY57">
            <v>0</v>
          </cell>
          <cell r="KUZ57">
            <v>0</v>
          </cell>
          <cell r="KVA57">
            <v>0</v>
          </cell>
          <cell r="KVB57">
            <v>0</v>
          </cell>
          <cell r="KVC57">
            <v>0</v>
          </cell>
          <cell r="KVD57">
            <v>0</v>
          </cell>
          <cell r="KVE57">
            <v>0</v>
          </cell>
          <cell r="KVF57">
            <v>0</v>
          </cell>
          <cell r="KVG57">
            <v>0</v>
          </cell>
          <cell r="KVH57">
            <v>0</v>
          </cell>
          <cell r="KVI57">
            <v>0</v>
          </cell>
          <cell r="KVJ57">
            <v>0</v>
          </cell>
          <cell r="KVK57">
            <v>0</v>
          </cell>
          <cell r="KVL57">
            <v>0</v>
          </cell>
          <cell r="KVM57">
            <v>0</v>
          </cell>
          <cell r="KVN57">
            <v>0</v>
          </cell>
          <cell r="KVO57">
            <v>0</v>
          </cell>
          <cell r="KVP57">
            <v>0</v>
          </cell>
          <cell r="KVQ57">
            <v>0</v>
          </cell>
          <cell r="KVR57">
            <v>0</v>
          </cell>
          <cell r="KVS57">
            <v>0</v>
          </cell>
          <cell r="KVT57">
            <v>0</v>
          </cell>
          <cell r="KVU57">
            <v>0</v>
          </cell>
          <cell r="KVV57">
            <v>0</v>
          </cell>
          <cell r="KVW57">
            <v>0</v>
          </cell>
          <cell r="KVX57">
            <v>0</v>
          </cell>
          <cell r="KVY57">
            <v>0</v>
          </cell>
          <cell r="KVZ57">
            <v>0</v>
          </cell>
          <cell r="KWA57">
            <v>0</v>
          </cell>
          <cell r="KWB57">
            <v>0</v>
          </cell>
          <cell r="KWC57">
            <v>0</v>
          </cell>
          <cell r="KWD57">
            <v>0</v>
          </cell>
          <cell r="KWE57">
            <v>0</v>
          </cell>
          <cell r="KWF57">
            <v>0</v>
          </cell>
          <cell r="KWG57">
            <v>0</v>
          </cell>
          <cell r="KWH57">
            <v>0</v>
          </cell>
          <cell r="KWI57">
            <v>0</v>
          </cell>
          <cell r="KWJ57">
            <v>0</v>
          </cell>
          <cell r="KWK57">
            <v>0</v>
          </cell>
          <cell r="KWL57">
            <v>0</v>
          </cell>
          <cell r="KWM57">
            <v>0</v>
          </cell>
          <cell r="KWN57">
            <v>0</v>
          </cell>
          <cell r="KWO57">
            <v>0</v>
          </cell>
          <cell r="KWP57">
            <v>0</v>
          </cell>
          <cell r="KWQ57">
            <v>0</v>
          </cell>
          <cell r="KWR57">
            <v>0</v>
          </cell>
          <cell r="KWS57">
            <v>0</v>
          </cell>
          <cell r="KWT57">
            <v>0</v>
          </cell>
          <cell r="KWU57">
            <v>0</v>
          </cell>
          <cell r="KWV57">
            <v>0</v>
          </cell>
          <cell r="KWW57">
            <v>0</v>
          </cell>
          <cell r="KWX57">
            <v>0</v>
          </cell>
          <cell r="KWY57">
            <v>0</v>
          </cell>
          <cell r="KWZ57">
            <v>0</v>
          </cell>
          <cell r="KXA57">
            <v>0</v>
          </cell>
          <cell r="KXB57">
            <v>0</v>
          </cell>
          <cell r="KXC57">
            <v>0</v>
          </cell>
          <cell r="KXD57">
            <v>0</v>
          </cell>
          <cell r="KXE57">
            <v>0</v>
          </cell>
          <cell r="KXF57">
            <v>0</v>
          </cell>
          <cell r="KXG57">
            <v>0</v>
          </cell>
          <cell r="KXH57">
            <v>0</v>
          </cell>
          <cell r="KXI57">
            <v>0</v>
          </cell>
          <cell r="KXJ57">
            <v>0</v>
          </cell>
          <cell r="KXK57">
            <v>0</v>
          </cell>
          <cell r="KXL57">
            <v>0</v>
          </cell>
          <cell r="KXM57">
            <v>0</v>
          </cell>
          <cell r="KXN57">
            <v>0</v>
          </cell>
          <cell r="KXO57">
            <v>0</v>
          </cell>
          <cell r="KXP57">
            <v>0</v>
          </cell>
          <cell r="KXQ57">
            <v>0</v>
          </cell>
          <cell r="KXR57">
            <v>0</v>
          </cell>
          <cell r="KXS57">
            <v>0</v>
          </cell>
          <cell r="KXT57">
            <v>0</v>
          </cell>
          <cell r="KXU57">
            <v>0</v>
          </cell>
          <cell r="KXV57">
            <v>0</v>
          </cell>
          <cell r="KXW57">
            <v>0</v>
          </cell>
          <cell r="KXX57">
            <v>0</v>
          </cell>
          <cell r="KXY57">
            <v>0</v>
          </cell>
          <cell r="KXZ57">
            <v>0</v>
          </cell>
          <cell r="KYA57">
            <v>0</v>
          </cell>
          <cell r="KYB57">
            <v>0</v>
          </cell>
          <cell r="KYC57">
            <v>0</v>
          </cell>
          <cell r="KYD57">
            <v>0</v>
          </cell>
          <cell r="KYE57">
            <v>0</v>
          </cell>
          <cell r="KYF57">
            <v>0</v>
          </cell>
          <cell r="KYG57">
            <v>0</v>
          </cell>
          <cell r="KYH57">
            <v>0</v>
          </cell>
          <cell r="KYI57">
            <v>0</v>
          </cell>
          <cell r="KYJ57">
            <v>0</v>
          </cell>
          <cell r="KYK57">
            <v>0</v>
          </cell>
          <cell r="KYL57">
            <v>0</v>
          </cell>
          <cell r="KYM57">
            <v>0</v>
          </cell>
          <cell r="KYN57">
            <v>0</v>
          </cell>
          <cell r="KYO57">
            <v>0</v>
          </cell>
          <cell r="KYP57">
            <v>0</v>
          </cell>
          <cell r="KYQ57">
            <v>0</v>
          </cell>
          <cell r="KYR57">
            <v>0</v>
          </cell>
          <cell r="KYS57">
            <v>0</v>
          </cell>
          <cell r="KYT57">
            <v>0</v>
          </cell>
          <cell r="KYU57">
            <v>0</v>
          </cell>
          <cell r="KYV57">
            <v>0</v>
          </cell>
          <cell r="KYW57">
            <v>0</v>
          </cell>
          <cell r="KYX57">
            <v>0</v>
          </cell>
          <cell r="KYY57">
            <v>0</v>
          </cell>
          <cell r="KYZ57">
            <v>0</v>
          </cell>
          <cell r="KZA57">
            <v>0</v>
          </cell>
          <cell r="KZB57">
            <v>0</v>
          </cell>
          <cell r="KZC57">
            <v>0</v>
          </cell>
          <cell r="KZD57">
            <v>0</v>
          </cell>
          <cell r="KZE57">
            <v>0</v>
          </cell>
          <cell r="KZF57">
            <v>0</v>
          </cell>
          <cell r="KZG57">
            <v>0</v>
          </cell>
          <cell r="KZH57">
            <v>0</v>
          </cell>
          <cell r="KZI57">
            <v>0</v>
          </cell>
          <cell r="KZJ57">
            <v>0</v>
          </cell>
          <cell r="KZK57">
            <v>0</v>
          </cell>
          <cell r="KZL57">
            <v>0</v>
          </cell>
          <cell r="KZM57">
            <v>0</v>
          </cell>
          <cell r="KZN57">
            <v>0</v>
          </cell>
          <cell r="KZO57">
            <v>0</v>
          </cell>
          <cell r="KZP57">
            <v>0</v>
          </cell>
          <cell r="KZQ57">
            <v>0</v>
          </cell>
          <cell r="KZR57">
            <v>0</v>
          </cell>
          <cell r="KZS57">
            <v>0</v>
          </cell>
          <cell r="KZT57">
            <v>0</v>
          </cell>
          <cell r="KZU57">
            <v>0</v>
          </cell>
          <cell r="KZV57">
            <v>0</v>
          </cell>
          <cell r="KZW57">
            <v>0</v>
          </cell>
          <cell r="KZX57">
            <v>0</v>
          </cell>
          <cell r="KZY57">
            <v>0</v>
          </cell>
          <cell r="KZZ57">
            <v>0</v>
          </cell>
          <cell r="LAA57">
            <v>0</v>
          </cell>
          <cell r="LAB57">
            <v>0</v>
          </cell>
          <cell r="LAC57">
            <v>0</v>
          </cell>
          <cell r="LAD57">
            <v>0</v>
          </cell>
          <cell r="LAE57">
            <v>0</v>
          </cell>
          <cell r="LAF57">
            <v>0</v>
          </cell>
          <cell r="LAG57">
            <v>0</v>
          </cell>
          <cell r="LAH57">
            <v>0</v>
          </cell>
          <cell r="LAI57">
            <v>0</v>
          </cell>
          <cell r="LAJ57">
            <v>0</v>
          </cell>
          <cell r="LAK57">
            <v>0</v>
          </cell>
          <cell r="LAL57">
            <v>0</v>
          </cell>
          <cell r="LAM57">
            <v>0</v>
          </cell>
          <cell r="LAN57">
            <v>0</v>
          </cell>
          <cell r="LAO57">
            <v>0</v>
          </cell>
          <cell r="LAP57">
            <v>0</v>
          </cell>
          <cell r="LAQ57">
            <v>0</v>
          </cell>
          <cell r="LAR57">
            <v>0</v>
          </cell>
          <cell r="LAS57">
            <v>0</v>
          </cell>
          <cell r="LAT57">
            <v>0</v>
          </cell>
          <cell r="LAU57">
            <v>0</v>
          </cell>
          <cell r="LAV57">
            <v>0</v>
          </cell>
          <cell r="LAW57">
            <v>0</v>
          </cell>
          <cell r="LAX57">
            <v>0</v>
          </cell>
          <cell r="LAY57">
            <v>0</v>
          </cell>
          <cell r="LAZ57">
            <v>0</v>
          </cell>
          <cell r="LBA57">
            <v>0</v>
          </cell>
          <cell r="LBB57">
            <v>0</v>
          </cell>
          <cell r="LBC57">
            <v>0</v>
          </cell>
          <cell r="LBD57">
            <v>0</v>
          </cell>
          <cell r="LBE57">
            <v>0</v>
          </cell>
          <cell r="LBF57">
            <v>0</v>
          </cell>
          <cell r="LBG57">
            <v>0</v>
          </cell>
          <cell r="LBH57">
            <v>0</v>
          </cell>
          <cell r="LBI57">
            <v>0</v>
          </cell>
          <cell r="LBJ57">
            <v>0</v>
          </cell>
          <cell r="LBK57">
            <v>0</v>
          </cell>
          <cell r="LBL57">
            <v>0</v>
          </cell>
          <cell r="LBM57">
            <v>0</v>
          </cell>
          <cell r="LBN57">
            <v>0</v>
          </cell>
          <cell r="LBO57">
            <v>0</v>
          </cell>
          <cell r="LBP57">
            <v>0</v>
          </cell>
          <cell r="LBQ57">
            <v>0</v>
          </cell>
          <cell r="LBR57">
            <v>0</v>
          </cell>
          <cell r="LBS57">
            <v>0</v>
          </cell>
          <cell r="LBT57">
            <v>0</v>
          </cell>
          <cell r="LBU57">
            <v>0</v>
          </cell>
          <cell r="LBV57">
            <v>0</v>
          </cell>
          <cell r="LBW57">
            <v>0</v>
          </cell>
          <cell r="LBX57">
            <v>0</v>
          </cell>
          <cell r="LBY57">
            <v>0</v>
          </cell>
          <cell r="LBZ57">
            <v>0</v>
          </cell>
          <cell r="LCA57">
            <v>0</v>
          </cell>
          <cell r="LCB57">
            <v>0</v>
          </cell>
          <cell r="LCC57">
            <v>0</v>
          </cell>
          <cell r="LCD57">
            <v>0</v>
          </cell>
          <cell r="LCE57">
            <v>0</v>
          </cell>
          <cell r="LCF57">
            <v>0</v>
          </cell>
          <cell r="LCG57">
            <v>0</v>
          </cell>
          <cell r="LCH57">
            <v>0</v>
          </cell>
          <cell r="LCI57">
            <v>0</v>
          </cell>
          <cell r="LCJ57">
            <v>0</v>
          </cell>
          <cell r="LCK57">
            <v>0</v>
          </cell>
          <cell r="LCL57">
            <v>0</v>
          </cell>
          <cell r="LCM57">
            <v>0</v>
          </cell>
          <cell r="LCN57">
            <v>0</v>
          </cell>
          <cell r="LCO57">
            <v>0</v>
          </cell>
          <cell r="LCP57">
            <v>0</v>
          </cell>
          <cell r="LCQ57">
            <v>0</v>
          </cell>
          <cell r="LCR57">
            <v>0</v>
          </cell>
          <cell r="LCS57">
            <v>0</v>
          </cell>
          <cell r="LCT57">
            <v>0</v>
          </cell>
          <cell r="LCU57">
            <v>0</v>
          </cell>
          <cell r="LCV57">
            <v>0</v>
          </cell>
          <cell r="LCW57">
            <v>0</v>
          </cell>
          <cell r="LCX57">
            <v>0</v>
          </cell>
          <cell r="LCY57">
            <v>0</v>
          </cell>
          <cell r="LCZ57">
            <v>0</v>
          </cell>
          <cell r="LDA57">
            <v>0</v>
          </cell>
          <cell r="LDB57">
            <v>0</v>
          </cell>
          <cell r="LDC57">
            <v>0</v>
          </cell>
          <cell r="LDD57">
            <v>0</v>
          </cell>
          <cell r="LDE57">
            <v>0</v>
          </cell>
          <cell r="LDF57">
            <v>0</v>
          </cell>
          <cell r="LDG57">
            <v>0</v>
          </cell>
          <cell r="LDH57">
            <v>0</v>
          </cell>
          <cell r="LDI57">
            <v>0</v>
          </cell>
          <cell r="LDJ57">
            <v>0</v>
          </cell>
          <cell r="LDK57">
            <v>0</v>
          </cell>
          <cell r="LDL57">
            <v>0</v>
          </cell>
          <cell r="LDM57">
            <v>0</v>
          </cell>
          <cell r="LDN57">
            <v>0</v>
          </cell>
          <cell r="LDO57">
            <v>0</v>
          </cell>
          <cell r="LDP57">
            <v>0</v>
          </cell>
          <cell r="LDQ57">
            <v>0</v>
          </cell>
          <cell r="LDR57">
            <v>0</v>
          </cell>
          <cell r="LDS57">
            <v>0</v>
          </cell>
          <cell r="LDT57">
            <v>0</v>
          </cell>
          <cell r="LDU57">
            <v>0</v>
          </cell>
          <cell r="LDV57">
            <v>0</v>
          </cell>
          <cell r="LDW57">
            <v>0</v>
          </cell>
          <cell r="LDX57">
            <v>0</v>
          </cell>
          <cell r="LDY57">
            <v>0</v>
          </cell>
          <cell r="LDZ57">
            <v>0</v>
          </cell>
          <cell r="LEA57">
            <v>0</v>
          </cell>
          <cell r="LEB57">
            <v>0</v>
          </cell>
          <cell r="LEC57">
            <v>0</v>
          </cell>
          <cell r="LED57">
            <v>0</v>
          </cell>
          <cell r="LEE57">
            <v>0</v>
          </cell>
          <cell r="LEF57">
            <v>0</v>
          </cell>
          <cell r="LEG57">
            <v>0</v>
          </cell>
          <cell r="LEH57">
            <v>0</v>
          </cell>
          <cell r="LEI57">
            <v>0</v>
          </cell>
          <cell r="LEJ57">
            <v>0</v>
          </cell>
          <cell r="LEK57">
            <v>0</v>
          </cell>
          <cell r="LEL57">
            <v>0</v>
          </cell>
          <cell r="LEM57">
            <v>0</v>
          </cell>
          <cell r="LEN57">
            <v>0</v>
          </cell>
          <cell r="LEO57">
            <v>0</v>
          </cell>
          <cell r="LEP57">
            <v>0</v>
          </cell>
          <cell r="LEQ57">
            <v>0</v>
          </cell>
          <cell r="LER57">
            <v>0</v>
          </cell>
          <cell r="LES57">
            <v>0</v>
          </cell>
          <cell r="LET57">
            <v>0</v>
          </cell>
          <cell r="LEU57">
            <v>0</v>
          </cell>
          <cell r="LEV57">
            <v>0</v>
          </cell>
          <cell r="LEW57">
            <v>0</v>
          </cell>
          <cell r="LEX57">
            <v>0</v>
          </cell>
          <cell r="LEY57">
            <v>0</v>
          </cell>
          <cell r="LEZ57">
            <v>0</v>
          </cell>
          <cell r="LFA57">
            <v>0</v>
          </cell>
          <cell r="LFB57">
            <v>0</v>
          </cell>
          <cell r="LFC57">
            <v>0</v>
          </cell>
          <cell r="LFD57">
            <v>0</v>
          </cell>
          <cell r="LFE57">
            <v>0</v>
          </cell>
          <cell r="LFF57">
            <v>0</v>
          </cell>
          <cell r="LFG57">
            <v>0</v>
          </cell>
          <cell r="LFH57">
            <v>0</v>
          </cell>
          <cell r="LFI57">
            <v>0</v>
          </cell>
          <cell r="LFJ57">
            <v>0</v>
          </cell>
          <cell r="LFK57">
            <v>0</v>
          </cell>
          <cell r="LFL57">
            <v>0</v>
          </cell>
          <cell r="LFM57">
            <v>0</v>
          </cell>
          <cell r="LFN57">
            <v>0</v>
          </cell>
          <cell r="LFO57">
            <v>0</v>
          </cell>
          <cell r="LFP57">
            <v>0</v>
          </cell>
          <cell r="LFQ57">
            <v>0</v>
          </cell>
          <cell r="LFR57">
            <v>0</v>
          </cell>
          <cell r="LFS57">
            <v>0</v>
          </cell>
          <cell r="LFT57">
            <v>0</v>
          </cell>
          <cell r="LFU57">
            <v>0</v>
          </cell>
          <cell r="LFV57">
            <v>0</v>
          </cell>
          <cell r="LFW57">
            <v>0</v>
          </cell>
          <cell r="LFX57">
            <v>0</v>
          </cell>
          <cell r="LFY57">
            <v>0</v>
          </cell>
          <cell r="LFZ57">
            <v>0</v>
          </cell>
          <cell r="LGA57">
            <v>0</v>
          </cell>
          <cell r="LGB57">
            <v>0</v>
          </cell>
          <cell r="LGC57">
            <v>0</v>
          </cell>
          <cell r="LGD57">
            <v>0</v>
          </cell>
          <cell r="LGE57">
            <v>0</v>
          </cell>
          <cell r="LGF57">
            <v>0</v>
          </cell>
          <cell r="LGG57">
            <v>0</v>
          </cell>
          <cell r="LGH57">
            <v>0</v>
          </cell>
          <cell r="LGI57">
            <v>0</v>
          </cell>
          <cell r="LGJ57">
            <v>0</v>
          </cell>
          <cell r="LGK57">
            <v>0</v>
          </cell>
          <cell r="LGL57">
            <v>0</v>
          </cell>
          <cell r="LGM57">
            <v>0</v>
          </cell>
          <cell r="LGN57">
            <v>0</v>
          </cell>
          <cell r="LGO57">
            <v>0</v>
          </cell>
          <cell r="LGP57">
            <v>0</v>
          </cell>
          <cell r="LGQ57">
            <v>0</v>
          </cell>
          <cell r="LGR57">
            <v>0</v>
          </cell>
          <cell r="LGS57">
            <v>0</v>
          </cell>
          <cell r="LGT57">
            <v>0</v>
          </cell>
          <cell r="LGU57">
            <v>0</v>
          </cell>
          <cell r="LGV57">
            <v>0</v>
          </cell>
          <cell r="LGW57">
            <v>0</v>
          </cell>
          <cell r="LGX57">
            <v>0</v>
          </cell>
          <cell r="LGY57">
            <v>0</v>
          </cell>
          <cell r="LGZ57">
            <v>0</v>
          </cell>
          <cell r="LHA57">
            <v>0</v>
          </cell>
          <cell r="LHB57">
            <v>0</v>
          </cell>
          <cell r="LHC57">
            <v>0</v>
          </cell>
          <cell r="LHD57">
            <v>0</v>
          </cell>
          <cell r="LHE57">
            <v>0</v>
          </cell>
          <cell r="LHF57">
            <v>0</v>
          </cell>
          <cell r="LHG57">
            <v>0</v>
          </cell>
          <cell r="LHH57">
            <v>0</v>
          </cell>
          <cell r="LHI57">
            <v>0</v>
          </cell>
          <cell r="LHJ57">
            <v>0</v>
          </cell>
          <cell r="LHK57">
            <v>0</v>
          </cell>
          <cell r="LHL57">
            <v>0</v>
          </cell>
          <cell r="LHM57">
            <v>0</v>
          </cell>
          <cell r="LHN57">
            <v>0</v>
          </cell>
          <cell r="LHO57">
            <v>0</v>
          </cell>
          <cell r="LHP57">
            <v>0</v>
          </cell>
          <cell r="LHQ57">
            <v>0</v>
          </cell>
          <cell r="LHR57">
            <v>0</v>
          </cell>
          <cell r="LHS57">
            <v>0</v>
          </cell>
          <cell r="LHT57">
            <v>0</v>
          </cell>
          <cell r="LHU57">
            <v>0</v>
          </cell>
          <cell r="LHV57">
            <v>0</v>
          </cell>
          <cell r="LHW57">
            <v>0</v>
          </cell>
          <cell r="LHX57">
            <v>0</v>
          </cell>
          <cell r="LHY57">
            <v>0</v>
          </cell>
          <cell r="LHZ57">
            <v>0</v>
          </cell>
          <cell r="LIA57">
            <v>0</v>
          </cell>
          <cell r="LIB57">
            <v>0</v>
          </cell>
          <cell r="LIC57">
            <v>0</v>
          </cell>
          <cell r="LID57">
            <v>0</v>
          </cell>
          <cell r="LIE57">
            <v>0</v>
          </cell>
          <cell r="LIF57">
            <v>0</v>
          </cell>
          <cell r="LIG57">
            <v>0</v>
          </cell>
          <cell r="LIH57">
            <v>0</v>
          </cell>
          <cell r="LII57">
            <v>0</v>
          </cell>
          <cell r="LIJ57">
            <v>0</v>
          </cell>
          <cell r="LIK57">
            <v>0</v>
          </cell>
          <cell r="LIL57">
            <v>0</v>
          </cell>
          <cell r="LIM57">
            <v>0</v>
          </cell>
          <cell r="LIN57">
            <v>0</v>
          </cell>
          <cell r="LIO57">
            <v>0</v>
          </cell>
          <cell r="LIP57">
            <v>0</v>
          </cell>
          <cell r="LIQ57">
            <v>0</v>
          </cell>
          <cell r="LIR57">
            <v>0</v>
          </cell>
          <cell r="LIS57">
            <v>0</v>
          </cell>
          <cell r="LIT57">
            <v>0</v>
          </cell>
          <cell r="LIU57">
            <v>0</v>
          </cell>
          <cell r="LIV57">
            <v>0</v>
          </cell>
          <cell r="LIW57">
            <v>0</v>
          </cell>
          <cell r="LIX57">
            <v>0</v>
          </cell>
          <cell r="LIY57">
            <v>0</v>
          </cell>
          <cell r="LIZ57">
            <v>0</v>
          </cell>
          <cell r="LJA57">
            <v>0</v>
          </cell>
          <cell r="LJB57">
            <v>0</v>
          </cell>
          <cell r="LJC57">
            <v>0</v>
          </cell>
          <cell r="LJD57">
            <v>0</v>
          </cell>
          <cell r="LJE57">
            <v>0</v>
          </cell>
          <cell r="LJF57">
            <v>0</v>
          </cell>
          <cell r="LJG57">
            <v>0</v>
          </cell>
          <cell r="LJH57">
            <v>0</v>
          </cell>
          <cell r="LJI57">
            <v>0</v>
          </cell>
          <cell r="LJJ57">
            <v>0</v>
          </cell>
          <cell r="LJK57">
            <v>0</v>
          </cell>
          <cell r="LJL57">
            <v>0</v>
          </cell>
          <cell r="LJM57">
            <v>0</v>
          </cell>
          <cell r="LJN57">
            <v>0</v>
          </cell>
          <cell r="LJO57">
            <v>0</v>
          </cell>
          <cell r="LJP57">
            <v>0</v>
          </cell>
          <cell r="LJQ57">
            <v>0</v>
          </cell>
          <cell r="LJR57">
            <v>0</v>
          </cell>
          <cell r="LJS57">
            <v>0</v>
          </cell>
          <cell r="LJT57">
            <v>0</v>
          </cell>
          <cell r="LJU57">
            <v>0</v>
          </cell>
          <cell r="LJV57">
            <v>0</v>
          </cell>
          <cell r="LJW57">
            <v>0</v>
          </cell>
          <cell r="LJX57">
            <v>0</v>
          </cell>
          <cell r="LJY57">
            <v>0</v>
          </cell>
          <cell r="LJZ57">
            <v>0</v>
          </cell>
          <cell r="LKA57">
            <v>0</v>
          </cell>
          <cell r="LKB57">
            <v>0</v>
          </cell>
          <cell r="LKC57">
            <v>0</v>
          </cell>
          <cell r="LKD57">
            <v>0</v>
          </cell>
          <cell r="LKE57">
            <v>0</v>
          </cell>
          <cell r="LKF57">
            <v>0</v>
          </cell>
          <cell r="LKG57">
            <v>0</v>
          </cell>
          <cell r="LKH57">
            <v>0</v>
          </cell>
          <cell r="LKI57">
            <v>0</v>
          </cell>
          <cell r="LKJ57">
            <v>0</v>
          </cell>
          <cell r="LKK57">
            <v>0</v>
          </cell>
          <cell r="LKL57">
            <v>0</v>
          </cell>
          <cell r="LKM57">
            <v>0</v>
          </cell>
          <cell r="LKN57">
            <v>0</v>
          </cell>
          <cell r="LKO57">
            <v>0</v>
          </cell>
          <cell r="LKP57">
            <v>0</v>
          </cell>
          <cell r="LKQ57">
            <v>0</v>
          </cell>
          <cell r="LKR57">
            <v>0</v>
          </cell>
          <cell r="LKS57">
            <v>0</v>
          </cell>
          <cell r="LKT57">
            <v>0</v>
          </cell>
          <cell r="LKU57">
            <v>0</v>
          </cell>
          <cell r="LKV57">
            <v>0</v>
          </cell>
          <cell r="LKW57">
            <v>0</v>
          </cell>
          <cell r="LKX57">
            <v>0</v>
          </cell>
          <cell r="LKY57">
            <v>0</v>
          </cell>
          <cell r="LKZ57">
            <v>0</v>
          </cell>
          <cell r="LLA57">
            <v>0</v>
          </cell>
          <cell r="LLB57">
            <v>0</v>
          </cell>
          <cell r="LLC57">
            <v>0</v>
          </cell>
          <cell r="LLD57">
            <v>0</v>
          </cell>
          <cell r="LLE57">
            <v>0</v>
          </cell>
          <cell r="LLF57">
            <v>0</v>
          </cell>
          <cell r="LLG57">
            <v>0</v>
          </cell>
          <cell r="LLH57">
            <v>0</v>
          </cell>
          <cell r="LLI57">
            <v>0</v>
          </cell>
          <cell r="LLJ57">
            <v>0</v>
          </cell>
          <cell r="LLK57">
            <v>0</v>
          </cell>
          <cell r="LLL57">
            <v>0</v>
          </cell>
          <cell r="LLM57">
            <v>0</v>
          </cell>
          <cell r="LLN57">
            <v>0</v>
          </cell>
          <cell r="LLO57">
            <v>0</v>
          </cell>
          <cell r="LLP57">
            <v>0</v>
          </cell>
          <cell r="LLQ57">
            <v>0</v>
          </cell>
          <cell r="LLR57">
            <v>0</v>
          </cell>
          <cell r="LLS57">
            <v>0</v>
          </cell>
          <cell r="LLT57">
            <v>0</v>
          </cell>
          <cell r="LLU57">
            <v>0</v>
          </cell>
          <cell r="LLV57">
            <v>0</v>
          </cell>
          <cell r="LLW57">
            <v>0</v>
          </cell>
          <cell r="LLX57">
            <v>0</v>
          </cell>
          <cell r="LLY57">
            <v>0</v>
          </cell>
          <cell r="LLZ57">
            <v>0</v>
          </cell>
          <cell r="LMA57">
            <v>0</v>
          </cell>
          <cell r="LMB57">
            <v>0</v>
          </cell>
          <cell r="LMC57">
            <v>0</v>
          </cell>
          <cell r="LMD57">
            <v>0</v>
          </cell>
          <cell r="LME57">
            <v>0</v>
          </cell>
          <cell r="LMF57">
            <v>0</v>
          </cell>
          <cell r="LMG57">
            <v>0</v>
          </cell>
          <cell r="LMH57">
            <v>0</v>
          </cell>
          <cell r="LMI57">
            <v>0</v>
          </cell>
          <cell r="LMJ57">
            <v>0</v>
          </cell>
          <cell r="LMK57">
            <v>0</v>
          </cell>
          <cell r="LML57">
            <v>0</v>
          </cell>
          <cell r="LMM57">
            <v>0</v>
          </cell>
          <cell r="LMN57">
            <v>0</v>
          </cell>
          <cell r="LMO57">
            <v>0</v>
          </cell>
          <cell r="LMP57">
            <v>0</v>
          </cell>
          <cell r="LMQ57">
            <v>0</v>
          </cell>
          <cell r="LMR57">
            <v>0</v>
          </cell>
          <cell r="LMS57">
            <v>0</v>
          </cell>
          <cell r="LMT57">
            <v>0</v>
          </cell>
          <cell r="LMU57">
            <v>0</v>
          </cell>
          <cell r="LMV57">
            <v>0</v>
          </cell>
          <cell r="LMW57">
            <v>0</v>
          </cell>
          <cell r="LMX57">
            <v>0</v>
          </cell>
          <cell r="LMY57">
            <v>0</v>
          </cell>
          <cell r="LMZ57">
            <v>0</v>
          </cell>
          <cell r="LNA57">
            <v>0</v>
          </cell>
          <cell r="LNB57">
            <v>0</v>
          </cell>
          <cell r="LNC57">
            <v>0</v>
          </cell>
          <cell r="LND57">
            <v>0</v>
          </cell>
          <cell r="LNE57">
            <v>0</v>
          </cell>
          <cell r="LNF57">
            <v>0</v>
          </cell>
          <cell r="LNG57">
            <v>0</v>
          </cell>
          <cell r="LNH57">
            <v>0</v>
          </cell>
          <cell r="LNI57">
            <v>0</v>
          </cell>
          <cell r="LNJ57">
            <v>0</v>
          </cell>
          <cell r="LNK57">
            <v>0</v>
          </cell>
          <cell r="LNL57">
            <v>0</v>
          </cell>
          <cell r="LNM57">
            <v>0</v>
          </cell>
          <cell r="LNN57">
            <v>0</v>
          </cell>
          <cell r="LNO57">
            <v>0</v>
          </cell>
          <cell r="LNP57">
            <v>0</v>
          </cell>
          <cell r="LNQ57">
            <v>0</v>
          </cell>
          <cell r="LNR57">
            <v>0</v>
          </cell>
          <cell r="LNS57">
            <v>0</v>
          </cell>
          <cell r="LNT57">
            <v>0</v>
          </cell>
          <cell r="LNU57">
            <v>0</v>
          </cell>
          <cell r="LNV57">
            <v>0</v>
          </cell>
          <cell r="LNW57">
            <v>0</v>
          </cell>
          <cell r="LNX57">
            <v>0</v>
          </cell>
          <cell r="LNY57">
            <v>0</v>
          </cell>
          <cell r="LNZ57">
            <v>0</v>
          </cell>
          <cell r="LOA57">
            <v>0</v>
          </cell>
          <cell r="LOB57">
            <v>0</v>
          </cell>
          <cell r="LOC57">
            <v>0</v>
          </cell>
          <cell r="LOD57">
            <v>0</v>
          </cell>
          <cell r="LOE57">
            <v>0</v>
          </cell>
          <cell r="LOF57">
            <v>0</v>
          </cell>
          <cell r="LOG57">
            <v>0</v>
          </cell>
          <cell r="LOH57">
            <v>0</v>
          </cell>
          <cell r="LOI57">
            <v>0</v>
          </cell>
          <cell r="LOJ57">
            <v>0</v>
          </cell>
          <cell r="LOK57">
            <v>0</v>
          </cell>
          <cell r="LOL57">
            <v>0</v>
          </cell>
          <cell r="LOM57">
            <v>0</v>
          </cell>
          <cell r="LON57">
            <v>0</v>
          </cell>
          <cell r="LOO57">
            <v>0</v>
          </cell>
          <cell r="LOP57">
            <v>0</v>
          </cell>
          <cell r="LOQ57">
            <v>0</v>
          </cell>
          <cell r="LOR57">
            <v>0</v>
          </cell>
          <cell r="LOS57">
            <v>0</v>
          </cell>
          <cell r="LOT57">
            <v>0</v>
          </cell>
          <cell r="LOU57">
            <v>0</v>
          </cell>
          <cell r="LOV57">
            <v>0</v>
          </cell>
          <cell r="LOW57">
            <v>0</v>
          </cell>
          <cell r="LOX57">
            <v>0</v>
          </cell>
          <cell r="LOY57">
            <v>0</v>
          </cell>
          <cell r="LOZ57">
            <v>0</v>
          </cell>
          <cell r="LPA57">
            <v>0</v>
          </cell>
          <cell r="LPB57">
            <v>0</v>
          </cell>
          <cell r="LPC57">
            <v>0</v>
          </cell>
          <cell r="LPD57">
            <v>0</v>
          </cell>
          <cell r="LPE57">
            <v>0</v>
          </cell>
          <cell r="LPF57">
            <v>0</v>
          </cell>
          <cell r="LPG57">
            <v>0</v>
          </cell>
          <cell r="LPH57">
            <v>0</v>
          </cell>
          <cell r="LPI57">
            <v>0</v>
          </cell>
          <cell r="LPJ57">
            <v>0</v>
          </cell>
          <cell r="LPK57">
            <v>0</v>
          </cell>
          <cell r="LPL57">
            <v>0</v>
          </cell>
          <cell r="LPM57">
            <v>0</v>
          </cell>
          <cell r="LPN57">
            <v>0</v>
          </cell>
          <cell r="LPO57">
            <v>0</v>
          </cell>
          <cell r="LPP57">
            <v>0</v>
          </cell>
          <cell r="LPQ57">
            <v>0</v>
          </cell>
          <cell r="LPR57">
            <v>0</v>
          </cell>
          <cell r="LPS57">
            <v>0</v>
          </cell>
          <cell r="LPT57">
            <v>0</v>
          </cell>
          <cell r="LPU57">
            <v>0</v>
          </cell>
          <cell r="LPV57">
            <v>0</v>
          </cell>
          <cell r="LPW57">
            <v>0</v>
          </cell>
          <cell r="LPX57">
            <v>0</v>
          </cell>
          <cell r="LPY57">
            <v>0</v>
          </cell>
          <cell r="LPZ57">
            <v>0</v>
          </cell>
          <cell r="LQA57">
            <v>0</v>
          </cell>
          <cell r="LQB57">
            <v>0</v>
          </cell>
          <cell r="LQC57">
            <v>0</v>
          </cell>
          <cell r="LQD57">
            <v>0</v>
          </cell>
          <cell r="LQE57">
            <v>0</v>
          </cell>
          <cell r="LQF57">
            <v>0</v>
          </cell>
          <cell r="LQG57">
            <v>0</v>
          </cell>
          <cell r="LQH57">
            <v>0</v>
          </cell>
          <cell r="LQI57">
            <v>0</v>
          </cell>
          <cell r="LQJ57">
            <v>0</v>
          </cell>
          <cell r="LQK57">
            <v>0</v>
          </cell>
          <cell r="LQL57">
            <v>0</v>
          </cell>
          <cell r="LQM57">
            <v>0</v>
          </cell>
          <cell r="LQN57">
            <v>0</v>
          </cell>
          <cell r="LQO57">
            <v>0</v>
          </cell>
          <cell r="LQP57">
            <v>0</v>
          </cell>
          <cell r="LQQ57">
            <v>0</v>
          </cell>
          <cell r="LQR57">
            <v>0</v>
          </cell>
          <cell r="LQS57">
            <v>0</v>
          </cell>
          <cell r="LQT57">
            <v>0</v>
          </cell>
          <cell r="LQU57">
            <v>0</v>
          </cell>
          <cell r="LQV57">
            <v>0</v>
          </cell>
          <cell r="LQW57">
            <v>0</v>
          </cell>
          <cell r="LQX57">
            <v>0</v>
          </cell>
          <cell r="LQY57">
            <v>0</v>
          </cell>
          <cell r="LQZ57">
            <v>0</v>
          </cell>
          <cell r="LRA57">
            <v>0</v>
          </cell>
          <cell r="LRB57">
            <v>0</v>
          </cell>
          <cell r="LRC57">
            <v>0</v>
          </cell>
          <cell r="LRD57">
            <v>0</v>
          </cell>
          <cell r="LRE57">
            <v>0</v>
          </cell>
          <cell r="LRF57">
            <v>0</v>
          </cell>
          <cell r="LRG57">
            <v>0</v>
          </cell>
          <cell r="LRH57">
            <v>0</v>
          </cell>
          <cell r="LRI57">
            <v>0</v>
          </cell>
          <cell r="LRJ57">
            <v>0</v>
          </cell>
          <cell r="LRK57">
            <v>0</v>
          </cell>
          <cell r="LRL57">
            <v>0</v>
          </cell>
          <cell r="LRM57">
            <v>0</v>
          </cell>
          <cell r="LRN57">
            <v>0</v>
          </cell>
          <cell r="LRO57">
            <v>0</v>
          </cell>
          <cell r="LRP57">
            <v>0</v>
          </cell>
          <cell r="LRQ57">
            <v>0</v>
          </cell>
          <cell r="LRR57">
            <v>0</v>
          </cell>
          <cell r="LRS57">
            <v>0</v>
          </cell>
          <cell r="LRT57">
            <v>0</v>
          </cell>
          <cell r="LRU57">
            <v>0</v>
          </cell>
          <cell r="LRV57">
            <v>0</v>
          </cell>
          <cell r="LRW57">
            <v>0</v>
          </cell>
          <cell r="LRX57">
            <v>0</v>
          </cell>
          <cell r="LRY57">
            <v>0</v>
          </cell>
          <cell r="LRZ57">
            <v>0</v>
          </cell>
          <cell r="LSA57">
            <v>0</v>
          </cell>
          <cell r="LSB57">
            <v>0</v>
          </cell>
          <cell r="LSC57">
            <v>0</v>
          </cell>
          <cell r="LSD57">
            <v>0</v>
          </cell>
          <cell r="LSE57">
            <v>0</v>
          </cell>
          <cell r="LSF57">
            <v>0</v>
          </cell>
          <cell r="LSG57">
            <v>0</v>
          </cell>
          <cell r="LSH57">
            <v>0</v>
          </cell>
          <cell r="LSI57">
            <v>0</v>
          </cell>
          <cell r="LSJ57">
            <v>0</v>
          </cell>
          <cell r="LSK57">
            <v>0</v>
          </cell>
          <cell r="LSL57">
            <v>0</v>
          </cell>
          <cell r="LSM57">
            <v>0</v>
          </cell>
          <cell r="LSN57">
            <v>0</v>
          </cell>
          <cell r="LSO57">
            <v>0</v>
          </cell>
          <cell r="LSP57">
            <v>0</v>
          </cell>
          <cell r="LSQ57">
            <v>0</v>
          </cell>
          <cell r="LSR57">
            <v>0</v>
          </cell>
          <cell r="LSS57">
            <v>0</v>
          </cell>
          <cell r="LST57">
            <v>0</v>
          </cell>
          <cell r="LSU57">
            <v>0</v>
          </cell>
          <cell r="LSV57">
            <v>0</v>
          </cell>
          <cell r="LSW57">
            <v>0</v>
          </cell>
          <cell r="LSX57">
            <v>0</v>
          </cell>
          <cell r="LSY57">
            <v>0</v>
          </cell>
          <cell r="LSZ57">
            <v>0</v>
          </cell>
          <cell r="LTA57">
            <v>0</v>
          </cell>
          <cell r="LTB57">
            <v>0</v>
          </cell>
          <cell r="LTC57">
            <v>0</v>
          </cell>
          <cell r="LTD57">
            <v>0</v>
          </cell>
          <cell r="LTE57">
            <v>0</v>
          </cell>
          <cell r="LTF57">
            <v>0</v>
          </cell>
          <cell r="LTG57">
            <v>0</v>
          </cell>
          <cell r="LTH57">
            <v>0</v>
          </cell>
          <cell r="LTI57">
            <v>0</v>
          </cell>
          <cell r="LTJ57">
            <v>0</v>
          </cell>
          <cell r="LTK57">
            <v>0</v>
          </cell>
          <cell r="LTL57">
            <v>0</v>
          </cell>
          <cell r="LTM57">
            <v>0</v>
          </cell>
          <cell r="LTN57">
            <v>0</v>
          </cell>
          <cell r="LTO57">
            <v>0</v>
          </cell>
          <cell r="LTP57">
            <v>0</v>
          </cell>
          <cell r="LTQ57">
            <v>0</v>
          </cell>
          <cell r="LTR57">
            <v>0</v>
          </cell>
          <cell r="LTS57">
            <v>0</v>
          </cell>
          <cell r="LTT57">
            <v>0</v>
          </cell>
          <cell r="LTU57">
            <v>0</v>
          </cell>
          <cell r="LTV57">
            <v>0</v>
          </cell>
          <cell r="LTW57">
            <v>0</v>
          </cell>
          <cell r="LTX57">
            <v>0</v>
          </cell>
          <cell r="LTY57">
            <v>0</v>
          </cell>
          <cell r="LTZ57">
            <v>0</v>
          </cell>
          <cell r="LUA57">
            <v>0</v>
          </cell>
          <cell r="LUB57">
            <v>0</v>
          </cell>
          <cell r="LUC57">
            <v>0</v>
          </cell>
          <cell r="LUD57">
            <v>0</v>
          </cell>
          <cell r="LUE57">
            <v>0</v>
          </cell>
          <cell r="LUF57">
            <v>0</v>
          </cell>
          <cell r="LUG57">
            <v>0</v>
          </cell>
          <cell r="LUH57">
            <v>0</v>
          </cell>
          <cell r="LUI57">
            <v>0</v>
          </cell>
          <cell r="LUJ57">
            <v>0</v>
          </cell>
          <cell r="LUK57">
            <v>0</v>
          </cell>
          <cell r="LUL57">
            <v>0</v>
          </cell>
          <cell r="LUM57">
            <v>0</v>
          </cell>
          <cell r="LUN57">
            <v>0</v>
          </cell>
          <cell r="LUO57">
            <v>0</v>
          </cell>
          <cell r="LUP57">
            <v>0</v>
          </cell>
          <cell r="LUQ57">
            <v>0</v>
          </cell>
          <cell r="LUR57">
            <v>0</v>
          </cell>
          <cell r="LUS57">
            <v>0</v>
          </cell>
          <cell r="LUT57">
            <v>0</v>
          </cell>
          <cell r="LUU57">
            <v>0</v>
          </cell>
          <cell r="LUV57">
            <v>0</v>
          </cell>
          <cell r="LUW57">
            <v>0</v>
          </cell>
          <cell r="LUX57">
            <v>0</v>
          </cell>
          <cell r="LUY57">
            <v>0</v>
          </cell>
          <cell r="LUZ57">
            <v>0</v>
          </cell>
          <cell r="LVA57">
            <v>0</v>
          </cell>
          <cell r="LVB57">
            <v>0</v>
          </cell>
          <cell r="LVC57">
            <v>0</v>
          </cell>
          <cell r="LVD57">
            <v>0</v>
          </cell>
          <cell r="LVE57">
            <v>0</v>
          </cell>
          <cell r="LVF57">
            <v>0</v>
          </cell>
          <cell r="LVG57">
            <v>0</v>
          </cell>
          <cell r="LVH57">
            <v>0</v>
          </cell>
          <cell r="LVI57">
            <v>0</v>
          </cell>
          <cell r="LVJ57">
            <v>0</v>
          </cell>
          <cell r="LVK57">
            <v>0</v>
          </cell>
          <cell r="LVL57">
            <v>0</v>
          </cell>
          <cell r="LVM57">
            <v>0</v>
          </cell>
          <cell r="LVN57">
            <v>0</v>
          </cell>
          <cell r="LVO57">
            <v>0</v>
          </cell>
          <cell r="LVP57">
            <v>0</v>
          </cell>
          <cell r="LVQ57">
            <v>0</v>
          </cell>
          <cell r="LVR57">
            <v>0</v>
          </cell>
          <cell r="LVS57">
            <v>0</v>
          </cell>
          <cell r="LVT57">
            <v>0</v>
          </cell>
          <cell r="LVU57">
            <v>0</v>
          </cell>
          <cell r="LVV57">
            <v>0</v>
          </cell>
          <cell r="LVW57">
            <v>0</v>
          </cell>
          <cell r="LVX57">
            <v>0</v>
          </cell>
          <cell r="LVY57">
            <v>0</v>
          </cell>
          <cell r="LVZ57">
            <v>0</v>
          </cell>
          <cell r="LWA57">
            <v>0</v>
          </cell>
          <cell r="LWB57">
            <v>0</v>
          </cell>
          <cell r="LWC57">
            <v>0</v>
          </cell>
          <cell r="LWD57">
            <v>0</v>
          </cell>
          <cell r="LWE57">
            <v>0</v>
          </cell>
          <cell r="LWF57">
            <v>0</v>
          </cell>
          <cell r="LWG57">
            <v>0</v>
          </cell>
          <cell r="LWH57">
            <v>0</v>
          </cell>
          <cell r="LWI57">
            <v>0</v>
          </cell>
          <cell r="LWJ57">
            <v>0</v>
          </cell>
          <cell r="LWK57">
            <v>0</v>
          </cell>
          <cell r="LWL57">
            <v>0</v>
          </cell>
          <cell r="LWM57">
            <v>0</v>
          </cell>
          <cell r="LWN57">
            <v>0</v>
          </cell>
          <cell r="LWO57">
            <v>0</v>
          </cell>
          <cell r="LWP57">
            <v>0</v>
          </cell>
          <cell r="LWQ57">
            <v>0</v>
          </cell>
          <cell r="LWR57">
            <v>0</v>
          </cell>
          <cell r="LWS57">
            <v>0</v>
          </cell>
          <cell r="LWT57">
            <v>0</v>
          </cell>
          <cell r="LWU57">
            <v>0</v>
          </cell>
          <cell r="LWV57">
            <v>0</v>
          </cell>
          <cell r="LWW57">
            <v>0</v>
          </cell>
          <cell r="LWX57">
            <v>0</v>
          </cell>
          <cell r="LWY57">
            <v>0</v>
          </cell>
          <cell r="LWZ57">
            <v>0</v>
          </cell>
          <cell r="LXA57">
            <v>0</v>
          </cell>
          <cell r="LXB57">
            <v>0</v>
          </cell>
          <cell r="LXC57">
            <v>0</v>
          </cell>
          <cell r="LXD57">
            <v>0</v>
          </cell>
          <cell r="LXE57">
            <v>0</v>
          </cell>
          <cell r="LXF57">
            <v>0</v>
          </cell>
          <cell r="LXG57">
            <v>0</v>
          </cell>
          <cell r="LXH57">
            <v>0</v>
          </cell>
          <cell r="LXI57">
            <v>0</v>
          </cell>
          <cell r="LXJ57">
            <v>0</v>
          </cell>
          <cell r="LXK57">
            <v>0</v>
          </cell>
          <cell r="LXL57">
            <v>0</v>
          </cell>
          <cell r="LXM57">
            <v>0</v>
          </cell>
          <cell r="LXN57">
            <v>0</v>
          </cell>
          <cell r="LXO57">
            <v>0</v>
          </cell>
          <cell r="LXP57">
            <v>0</v>
          </cell>
          <cell r="LXQ57">
            <v>0</v>
          </cell>
          <cell r="LXR57">
            <v>0</v>
          </cell>
          <cell r="LXS57">
            <v>0</v>
          </cell>
          <cell r="LXT57">
            <v>0</v>
          </cell>
          <cell r="LXU57">
            <v>0</v>
          </cell>
          <cell r="LXV57">
            <v>0</v>
          </cell>
          <cell r="LXW57">
            <v>0</v>
          </cell>
          <cell r="LXX57">
            <v>0</v>
          </cell>
          <cell r="LXY57">
            <v>0</v>
          </cell>
          <cell r="LXZ57">
            <v>0</v>
          </cell>
          <cell r="LYA57">
            <v>0</v>
          </cell>
          <cell r="LYB57">
            <v>0</v>
          </cell>
          <cell r="LYC57">
            <v>0</v>
          </cell>
          <cell r="LYD57">
            <v>0</v>
          </cell>
          <cell r="LYE57">
            <v>0</v>
          </cell>
          <cell r="LYF57">
            <v>0</v>
          </cell>
          <cell r="LYG57">
            <v>0</v>
          </cell>
          <cell r="LYH57">
            <v>0</v>
          </cell>
          <cell r="LYI57">
            <v>0</v>
          </cell>
          <cell r="LYJ57">
            <v>0</v>
          </cell>
          <cell r="LYK57">
            <v>0</v>
          </cell>
          <cell r="LYL57">
            <v>0</v>
          </cell>
          <cell r="LYM57">
            <v>0</v>
          </cell>
          <cell r="LYN57">
            <v>0</v>
          </cell>
          <cell r="LYO57">
            <v>0</v>
          </cell>
          <cell r="LYP57">
            <v>0</v>
          </cell>
          <cell r="LYQ57">
            <v>0</v>
          </cell>
          <cell r="LYR57">
            <v>0</v>
          </cell>
          <cell r="LYS57">
            <v>0</v>
          </cell>
          <cell r="LYT57">
            <v>0</v>
          </cell>
          <cell r="LYU57">
            <v>0</v>
          </cell>
          <cell r="LYV57">
            <v>0</v>
          </cell>
          <cell r="LYW57">
            <v>0</v>
          </cell>
          <cell r="LYX57">
            <v>0</v>
          </cell>
          <cell r="LYY57">
            <v>0</v>
          </cell>
          <cell r="LYZ57">
            <v>0</v>
          </cell>
          <cell r="LZA57">
            <v>0</v>
          </cell>
          <cell r="LZB57">
            <v>0</v>
          </cell>
          <cell r="LZC57">
            <v>0</v>
          </cell>
          <cell r="LZD57">
            <v>0</v>
          </cell>
          <cell r="LZE57">
            <v>0</v>
          </cell>
          <cell r="LZF57">
            <v>0</v>
          </cell>
          <cell r="LZG57">
            <v>0</v>
          </cell>
          <cell r="LZH57">
            <v>0</v>
          </cell>
          <cell r="LZI57">
            <v>0</v>
          </cell>
          <cell r="LZJ57">
            <v>0</v>
          </cell>
          <cell r="LZK57">
            <v>0</v>
          </cell>
          <cell r="LZL57">
            <v>0</v>
          </cell>
          <cell r="LZM57">
            <v>0</v>
          </cell>
          <cell r="LZN57">
            <v>0</v>
          </cell>
          <cell r="LZO57">
            <v>0</v>
          </cell>
          <cell r="LZP57">
            <v>0</v>
          </cell>
          <cell r="LZQ57">
            <v>0</v>
          </cell>
          <cell r="LZR57">
            <v>0</v>
          </cell>
          <cell r="LZS57">
            <v>0</v>
          </cell>
          <cell r="LZT57">
            <v>0</v>
          </cell>
          <cell r="LZU57">
            <v>0</v>
          </cell>
          <cell r="LZV57">
            <v>0</v>
          </cell>
          <cell r="LZW57">
            <v>0</v>
          </cell>
          <cell r="LZX57">
            <v>0</v>
          </cell>
          <cell r="LZY57">
            <v>0</v>
          </cell>
          <cell r="LZZ57">
            <v>0</v>
          </cell>
          <cell r="MAA57">
            <v>0</v>
          </cell>
          <cell r="MAB57">
            <v>0</v>
          </cell>
          <cell r="MAC57">
            <v>0</v>
          </cell>
          <cell r="MAD57">
            <v>0</v>
          </cell>
          <cell r="MAE57">
            <v>0</v>
          </cell>
          <cell r="MAF57">
            <v>0</v>
          </cell>
          <cell r="MAG57">
            <v>0</v>
          </cell>
          <cell r="MAH57">
            <v>0</v>
          </cell>
          <cell r="MAI57">
            <v>0</v>
          </cell>
          <cell r="MAJ57">
            <v>0</v>
          </cell>
          <cell r="MAK57">
            <v>0</v>
          </cell>
          <cell r="MAL57">
            <v>0</v>
          </cell>
          <cell r="MAM57">
            <v>0</v>
          </cell>
          <cell r="MAN57">
            <v>0</v>
          </cell>
          <cell r="MAO57">
            <v>0</v>
          </cell>
          <cell r="MAP57">
            <v>0</v>
          </cell>
          <cell r="MAQ57">
            <v>0</v>
          </cell>
          <cell r="MAR57">
            <v>0</v>
          </cell>
          <cell r="MAS57">
            <v>0</v>
          </cell>
          <cell r="MAT57">
            <v>0</v>
          </cell>
          <cell r="MAU57">
            <v>0</v>
          </cell>
          <cell r="MAV57">
            <v>0</v>
          </cell>
          <cell r="MAW57">
            <v>0</v>
          </cell>
          <cell r="MAX57">
            <v>0</v>
          </cell>
          <cell r="MAY57">
            <v>0</v>
          </cell>
          <cell r="MAZ57">
            <v>0</v>
          </cell>
          <cell r="MBA57">
            <v>0</v>
          </cell>
          <cell r="MBB57">
            <v>0</v>
          </cell>
          <cell r="MBC57">
            <v>0</v>
          </cell>
          <cell r="MBD57">
            <v>0</v>
          </cell>
          <cell r="MBE57">
            <v>0</v>
          </cell>
          <cell r="MBF57">
            <v>0</v>
          </cell>
          <cell r="MBG57">
            <v>0</v>
          </cell>
          <cell r="MBH57">
            <v>0</v>
          </cell>
          <cell r="MBI57">
            <v>0</v>
          </cell>
          <cell r="MBJ57">
            <v>0</v>
          </cell>
          <cell r="MBK57">
            <v>0</v>
          </cell>
          <cell r="MBL57">
            <v>0</v>
          </cell>
          <cell r="MBM57">
            <v>0</v>
          </cell>
          <cell r="MBN57">
            <v>0</v>
          </cell>
          <cell r="MBO57">
            <v>0</v>
          </cell>
          <cell r="MBP57">
            <v>0</v>
          </cell>
          <cell r="MBQ57">
            <v>0</v>
          </cell>
          <cell r="MBR57">
            <v>0</v>
          </cell>
          <cell r="MBS57">
            <v>0</v>
          </cell>
          <cell r="MBT57">
            <v>0</v>
          </cell>
          <cell r="MBU57">
            <v>0</v>
          </cell>
          <cell r="MBV57">
            <v>0</v>
          </cell>
          <cell r="MBW57">
            <v>0</v>
          </cell>
          <cell r="MBX57">
            <v>0</v>
          </cell>
          <cell r="MBY57">
            <v>0</v>
          </cell>
          <cell r="MBZ57">
            <v>0</v>
          </cell>
          <cell r="MCA57">
            <v>0</v>
          </cell>
          <cell r="MCB57">
            <v>0</v>
          </cell>
          <cell r="MCC57">
            <v>0</v>
          </cell>
          <cell r="MCD57">
            <v>0</v>
          </cell>
          <cell r="MCE57">
            <v>0</v>
          </cell>
          <cell r="MCF57">
            <v>0</v>
          </cell>
          <cell r="MCG57">
            <v>0</v>
          </cell>
          <cell r="MCH57">
            <v>0</v>
          </cell>
          <cell r="MCI57">
            <v>0</v>
          </cell>
          <cell r="MCJ57">
            <v>0</v>
          </cell>
          <cell r="MCK57">
            <v>0</v>
          </cell>
          <cell r="MCL57">
            <v>0</v>
          </cell>
          <cell r="MCM57">
            <v>0</v>
          </cell>
          <cell r="MCN57">
            <v>0</v>
          </cell>
          <cell r="MCO57">
            <v>0</v>
          </cell>
          <cell r="MCP57">
            <v>0</v>
          </cell>
          <cell r="MCQ57">
            <v>0</v>
          </cell>
          <cell r="MCR57">
            <v>0</v>
          </cell>
          <cell r="MCS57">
            <v>0</v>
          </cell>
          <cell r="MCT57">
            <v>0</v>
          </cell>
          <cell r="MCU57">
            <v>0</v>
          </cell>
          <cell r="MCV57">
            <v>0</v>
          </cell>
          <cell r="MCW57">
            <v>0</v>
          </cell>
          <cell r="MCX57">
            <v>0</v>
          </cell>
          <cell r="MCY57">
            <v>0</v>
          </cell>
          <cell r="MCZ57">
            <v>0</v>
          </cell>
          <cell r="MDA57">
            <v>0</v>
          </cell>
          <cell r="MDB57">
            <v>0</v>
          </cell>
          <cell r="MDC57">
            <v>0</v>
          </cell>
          <cell r="MDD57">
            <v>0</v>
          </cell>
          <cell r="MDE57">
            <v>0</v>
          </cell>
          <cell r="MDF57">
            <v>0</v>
          </cell>
          <cell r="MDG57">
            <v>0</v>
          </cell>
          <cell r="MDH57">
            <v>0</v>
          </cell>
          <cell r="MDI57">
            <v>0</v>
          </cell>
          <cell r="MDJ57">
            <v>0</v>
          </cell>
          <cell r="MDK57">
            <v>0</v>
          </cell>
          <cell r="MDL57">
            <v>0</v>
          </cell>
          <cell r="MDM57">
            <v>0</v>
          </cell>
          <cell r="MDN57">
            <v>0</v>
          </cell>
          <cell r="MDO57">
            <v>0</v>
          </cell>
          <cell r="MDP57">
            <v>0</v>
          </cell>
          <cell r="MDQ57">
            <v>0</v>
          </cell>
          <cell r="MDR57">
            <v>0</v>
          </cell>
          <cell r="MDS57">
            <v>0</v>
          </cell>
          <cell r="MDT57">
            <v>0</v>
          </cell>
          <cell r="MDU57">
            <v>0</v>
          </cell>
          <cell r="MDV57">
            <v>0</v>
          </cell>
          <cell r="MDW57">
            <v>0</v>
          </cell>
          <cell r="MDX57">
            <v>0</v>
          </cell>
          <cell r="MDY57">
            <v>0</v>
          </cell>
          <cell r="MDZ57">
            <v>0</v>
          </cell>
          <cell r="MEA57">
            <v>0</v>
          </cell>
          <cell r="MEB57">
            <v>0</v>
          </cell>
          <cell r="MEC57">
            <v>0</v>
          </cell>
          <cell r="MED57">
            <v>0</v>
          </cell>
          <cell r="MEE57">
            <v>0</v>
          </cell>
          <cell r="MEF57">
            <v>0</v>
          </cell>
          <cell r="MEG57">
            <v>0</v>
          </cell>
          <cell r="MEH57">
            <v>0</v>
          </cell>
          <cell r="MEI57">
            <v>0</v>
          </cell>
          <cell r="MEJ57">
            <v>0</v>
          </cell>
          <cell r="MEK57">
            <v>0</v>
          </cell>
          <cell r="MEL57">
            <v>0</v>
          </cell>
          <cell r="MEM57">
            <v>0</v>
          </cell>
          <cell r="MEN57">
            <v>0</v>
          </cell>
          <cell r="MEO57">
            <v>0</v>
          </cell>
          <cell r="MEP57">
            <v>0</v>
          </cell>
          <cell r="MEQ57">
            <v>0</v>
          </cell>
          <cell r="MER57">
            <v>0</v>
          </cell>
          <cell r="MES57">
            <v>0</v>
          </cell>
          <cell r="MET57">
            <v>0</v>
          </cell>
          <cell r="MEU57">
            <v>0</v>
          </cell>
          <cell r="MEV57">
            <v>0</v>
          </cell>
          <cell r="MEW57">
            <v>0</v>
          </cell>
          <cell r="MEX57">
            <v>0</v>
          </cell>
          <cell r="MEY57">
            <v>0</v>
          </cell>
          <cell r="MEZ57">
            <v>0</v>
          </cell>
          <cell r="MFA57">
            <v>0</v>
          </cell>
          <cell r="MFB57">
            <v>0</v>
          </cell>
          <cell r="MFC57">
            <v>0</v>
          </cell>
          <cell r="MFD57">
            <v>0</v>
          </cell>
          <cell r="MFE57">
            <v>0</v>
          </cell>
          <cell r="MFF57">
            <v>0</v>
          </cell>
          <cell r="MFG57">
            <v>0</v>
          </cell>
          <cell r="MFH57">
            <v>0</v>
          </cell>
          <cell r="MFI57">
            <v>0</v>
          </cell>
          <cell r="MFJ57">
            <v>0</v>
          </cell>
          <cell r="MFK57">
            <v>0</v>
          </cell>
          <cell r="MFL57">
            <v>0</v>
          </cell>
          <cell r="MFM57">
            <v>0</v>
          </cell>
          <cell r="MFN57">
            <v>0</v>
          </cell>
          <cell r="MFO57">
            <v>0</v>
          </cell>
          <cell r="MFP57">
            <v>0</v>
          </cell>
          <cell r="MFQ57">
            <v>0</v>
          </cell>
          <cell r="MFR57">
            <v>0</v>
          </cell>
          <cell r="MFS57">
            <v>0</v>
          </cell>
          <cell r="MFT57">
            <v>0</v>
          </cell>
          <cell r="MFU57">
            <v>0</v>
          </cell>
          <cell r="MFV57">
            <v>0</v>
          </cell>
          <cell r="MFW57">
            <v>0</v>
          </cell>
          <cell r="MFX57">
            <v>0</v>
          </cell>
          <cell r="MFY57">
            <v>0</v>
          </cell>
          <cell r="MFZ57">
            <v>0</v>
          </cell>
          <cell r="MGA57">
            <v>0</v>
          </cell>
          <cell r="MGB57">
            <v>0</v>
          </cell>
          <cell r="MGC57">
            <v>0</v>
          </cell>
          <cell r="MGD57">
            <v>0</v>
          </cell>
          <cell r="MGE57">
            <v>0</v>
          </cell>
          <cell r="MGF57">
            <v>0</v>
          </cell>
          <cell r="MGG57">
            <v>0</v>
          </cell>
          <cell r="MGH57">
            <v>0</v>
          </cell>
          <cell r="MGI57">
            <v>0</v>
          </cell>
          <cell r="MGJ57">
            <v>0</v>
          </cell>
          <cell r="MGK57">
            <v>0</v>
          </cell>
          <cell r="MGL57">
            <v>0</v>
          </cell>
          <cell r="MGM57">
            <v>0</v>
          </cell>
          <cell r="MGN57">
            <v>0</v>
          </cell>
          <cell r="MGO57">
            <v>0</v>
          </cell>
          <cell r="MGP57">
            <v>0</v>
          </cell>
          <cell r="MGQ57">
            <v>0</v>
          </cell>
          <cell r="MGR57">
            <v>0</v>
          </cell>
          <cell r="MGS57">
            <v>0</v>
          </cell>
          <cell r="MGT57">
            <v>0</v>
          </cell>
          <cell r="MGU57">
            <v>0</v>
          </cell>
          <cell r="MGV57">
            <v>0</v>
          </cell>
          <cell r="MGW57">
            <v>0</v>
          </cell>
          <cell r="MGX57">
            <v>0</v>
          </cell>
          <cell r="MGY57">
            <v>0</v>
          </cell>
          <cell r="MGZ57">
            <v>0</v>
          </cell>
          <cell r="MHA57">
            <v>0</v>
          </cell>
          <cell r="MHB57">
            <v>0</v>
          </cell>
          <cell r="MHC57">
            <v>0</v>
          </cell>
          <cell r="MHD57">
            <v>0</v>
          </cell>
          <cell r="MHE57">
            <v>0</v>
          </cell>
          <cell r="MHF57">
            <v>0</v>
          </cell>
          <cell r="MHG57">
            <v>0</v>
          </cell>
          <cell r="MHH57">
            <v>0</v>
          </cell>
          <cell r="MHI57">
            <v>0</v>
          </cell>
          <cell r="MHJ57">
            <v>0</v>
          </cell>
          <cell r="MHK57">
            <v>0</v>
          </cell>
          <cell r="MHL57">
            <v>0</v>
          </cell>
          <cell r="MHM57">
            <v>0</v>
          </cell>
          <cell r="MHN57">
            <v>0</v>
          </cell>
          <cell r="MHO57">
            <v>0</v>
          </cell>
          <cell r="MHP57">
            <v>0</v>
          </cell>
          <cell r="MHQ57">
            <v>0</v>
          </cell>
          <cell r="MHR57">
            <v>0</v>
          </cell>
          <cell r="MHS57">
            <v>0</v>
          </cell>
          <cell r="MHT57">
            <v>0</v>
          </cell>
          <cell r="MHU57">
            <v>0</v>
          </cell>
          <cell r="MHV57">
            <v>0</v>
          </cell>
          <cell r="MHW57">
            <v>0</v>
          </cell>
          <cell r="MHX57">
            <v>0</v>
          </cell>
          <cell r="MHY57">
            <v>0</v>
          </cell>
          <cell r="MHZ57">
            <v>0</v>
          </cell>
          <cell r="MIA57">
            <v>0</v>
          </cell>
          <cell r="MIB57">
            <v>0</v>
          </cell>
          <cell r="MIC57">
            <v>0</v>
          </cell>
          <cell r="MID57">
            <v>0</v>
          </cell>
          <cell r="MIE57">
            <v>0</v>
          </cell>
          <cell r="MIF57">
            <v>0</v>
          </cell>
          <cell r="MIG57">
            <v>0</v>
          </cell>
          <cell r="MIH57">
            <v>0</v>
          </cell>
          <cell r="MII57">
            <v>0</v>
          </cell>
          <cell r="MIJ57">
            <v>0</v>
          </cell>
          <cell r="MIK57">
            <v>0</v>
          </cell>
          <cell r="MIL57">
            <v>0</v>
          </cell>
          <cell r="MIM57">
            <v>0</v>
          </cell>
          <cell r="MIN57">
            <v>0</v>
          </cell>
          <cell r="MIO57">
            <v>0</v>
          </cell>
          <cell r="MIP57">
            <v>0</v>
          </cell>
          <cell r="MIQ57">
            <v>0</v>
          </cell>
          <cell r="MIR57">
            <v>0</v>
          </cell>
          <cell r="MIS57">
            <v>0</v>
          </cell>
          <cell r="MIT57">
            <v>0</v>
          </cell>
          <cell r="MIU57">
            <v>0</v>
          </cell>
          <cell r="MIV57">
            <v>0</v>
          </cell>
          <cell r="MIW57">
            <v>0</v>
          </cell>
          <cell r="MIX57">
            <v>0</v>
          </cell>
          <cell r="MIY57">
            <v>0</v>
          </cell>
          <cell r="MIZ57">
            <v>0</v>
          </cell>
          <cell r="MJA57">
            <v>0</v>
          </cell>
          <cell r="MJB57">
            <v>0</v>
          </cell>
          <cell r="MJC57">
            <v>0</v>
          </cell>
          <cell r="MJD57">
            <v>0</v>
          </cell>
          <cell r="MJE57">
            <v>0</v>
          </cell>
          <cell r="MJF57">
            <v>0</v>
          </cell>
          <cell r="MJG57">
            <v>0</v>
          </cell>
          <cell r="MJH57">
            <v>0</v>
          </cell>
          <cell r="MJI57">
            <v>0</v>
          </cell>
          <cell r="MJJ57">
            <v>0</v>
          </cell>
          <cell r="MJK57">
            <v>0</v>
          </cell>
          <cell r="MJL57">
            <v>0</v>
          </cell>
          <cell r="MJM57">
            <v>0</v>
          </cell>
          <cell r="MJN57">
            <v>0</v>
          </cell>
          <cell r="MJO57">
            <v>0</v>
          </cell>
          <cell r="MJP57">
            <v>0</v>
          </cell>
          <cell r="MJQ57">
            <v>0</v>
          </cell>
          <cell r="MJR57">
            <v>0</v>
          </cell>
          <cell r="MJS57">
            <v>0</v>
          </cell>
          <cell r="MJT57">
            <v>0</v>
          </cell>
          <cell r="MJU57">
            <v>0</v>
          </cell>
          <cell r="MJV57">
            <v>0</v>
          </cell>
          <cell r="MJW57">
            <v>0</v>
          </cell>
          <cell r="MJX57">
            <v>0</v>
          </cell>
          <cell r="MJY57">
            <v>0</v>
          </cell>
          <cell r="MJZ57">
            <v>0</v>
          </cell>
          <cell r="MKA57">
            <v>0</v>
          </cell>
          <cell r="MKB57">
            <v>0</v>
          </cell>
          <cell r="MKC57">
            <v>0</v>
          </cell>
          <cell r="MKD57">
            <v>0</v>
          </cell>
          <cell r="MKE57">
            <v>0</v>
          </cell>
          <cell r="MKF57">
            <v>0</v>
          </cell>
          <cell r="MKG57">
            <v>0</v>
          </cell>
          <cell r="MKH57">
            <v>0</v>
          </cell>
          <cell r="MKI57">
            <v>0</v>
          </cell>
          <cell r="MKJ57">
            <v>0</v>
          </cell>
          <cell r="MKK57">
            <v>0</v>
          </cell>
          <cell r="MKL57">
            <v>0</v>
          </cell>
          <cell r="MKM57">
            <v>0</v>
          </cell>
          <cell r="MKN57">
            <v>0</v>
          </cell>
          <cell r="MKO57">
            <v>0</v>
          </cell>
          <cell r="MKP57">
            <v>0</v>
          </cell>
          <cell r="MKQ57">
            <v>0</v>
          </cell>
          <cell r="MKR57">
            <v>0</v>
          </cell>
          <cell r="MKS57">
            <v>0</v>
          </cell>
          <cell r="MKT57">
            <v>0</v>
          </cell>
          <cell r="MKU57">
            <v>0</v>
          </cell>
          <cell r="MKV57">
            <v>0</v>
          </cell>
          <cell r="MKW57">
            <v>0</v>
          </cell>
          <cell r="MKX57">
            <v>0</v>
          </cell>
          <cell r="MKY57">
            <v>0</v>
          </cell>
          <cell r="MKZ57">
            <v>0</v>
          </cell>
          <cell r="MLA57">
            <v>0</v>
          </cell>
          <cell r="MLB57">
            <v>0</v>
          </cell>
          <cell r="MLC57">
            <v>0</v>
          </cell>
          <cell r="MLD57">
            <v>0</v>
          </cell>
          <cell r="MLE57">
            <v>0</v>
          </cell>
          <cell r="MLF57">
            <v>0</v>
          </cell>
          <cell r="MLG57">
            <v>0</v>
          </cell>
          <cell r="MLH57">
            <v>0</v>
          </cell>
          <cell r="MLI57">
            <v>0</v>
          </cell>
          <cell r="MLJ57">
            <v>0</v>
          </cell>
          <cell r="MLK57">
            <v>0</v>
          </cell>
          <cell r="MLL57">
            <v>0</v>
          </cell>
          <cell r="MLM57">
            <v>0</v>
          </cell>
          <cell r="MLN57">
            <v>0</v>
          </cell>
          <cell r="MLO57">
            <v>0</v>
          </cell>
          <cell r="MLP57">
            <v>0</v>
          </cell>
          <cell r="MLQ57">
            <v>0</v>
          </cell>
          <cell r="MLR57">
            <v>0</v>
          </cell>
          <cell r="MLS57">
            <v>0</v>
          </cell>
          <cell r="MLT57">
            <v>0</v>
          </cell>
          <cell r="MLU57">
            <v>0</v>
          </cell>
          <cell r="MLV57">
            <v>0</v>
          </cell>
          <cell r="MLW57">
            <v>0</v>
          </cell>
          <cell r="MLX57">
            <v>0</v>
          </cell>
          <cell r="MLY57">
            <v>0</v>
          </cell>
          <cell r="MLZ57">
            <v>0</v>
          </cell>
          <cell r="MMA57">
            <v>0</v>
          </cell>
          <cell r="MMB57">
            <v>0</v>
          </cell>
          <cell r="MMC57">
            <v>0</v>
          </cell>
          <cell r="MMD57">
            <v>0</v>
          </cell>
          <cell r="MME57">
            <v>0</v>
          </cell>
          <cell r="MMF57">
            <v>0</v>
          </cell>
          <cell r="MMG57">
            <v>0</v>
          </cell>
          <cell r="MMH57">
            <v>0</v>
          </cell>
          <cell r="MMI57">
            <v>0</v>
          </cell>
          <cell r="MMJ57">
            <v>0</v>
          </cell>
          <cell r="MMK57">
            <v>0</v>
          </cell>
          <cell r="MML57">
            <v>0</v>
          </cell>
          <cell r="MMM57">
            <v>0</v>
          </cell>
          <cell r="MMN57">
            <v>0</v>
          </cell>
          <cell r="MMO57">
            <v>0</v>
          </cell>
          <cell r="MMP57">
            <v>0</v>
          </cell>
          <cell r="MMQ57">
            <v>0</v>
          </cell>
          <cell r="MMR57">
            <v>0</v>
          </cell>
          <cell r="MMS57">
            <v>0</v>
          </cell>
          <cell r="MMT57">
            <v>0</v>
          </cell>
          <cell r="MMU57">
            <v>0</v>
          </cell>
          <cell r="MMV57">
            <v>0</v>
          </cell>
          <cell r="MMW57">
            <v>0</v>
          </cell>
          <cell r="MMX57">
            <v>0</v>
          </cell>
          <cell r="MMY57">
            <v>0</v>
          </cell>
          <cell r="MMZ57">
            <v>0</v>
          </cell>
          <cell r="MNA57">
            <v>0</v>
          </cell>
          <cell r="MNB57">
            <v>0</v>
          </cell>
          <cell r="MNC57">
            <v>0</v>
          </cell>
          <cell r="MND57">
            <v>0</v>
          </cell>
          <cell r="MNE57">
            <v>0</v>
          </cell>
          <cell r="MNF57">
            <v>0</v>
          </cell>
          <cell r="MNG57">
            <v>0</v>
          </cell>
          <cell r="MNH57">
            <v>0</v>
          </cell>
          <cell r="MNI57">
            <v>0</v>
          </cell>
          <cell r="MNJ57">
            <v>0</v>
          </cell>
          <cell r="MNK57">
            <v>0</v>
          </cell>
          <cell r="MNL57">
            <v>0</v>
          </cell>
          <cell r="MNM57">
            <v>0</v>
          </cell>
          <cell r="MNN57">
            <v>0</v>
          </cell>
          <cell r="MNO57">
            <v>0</v>
          </cell>
          <cell r="MNP57">
            <v>0</v>
          </cell>
          <cell r="MNQ57">
            <v>0</v>
          </cell>
          <cell r="MNR57">
            <v>0</v>
          </cell>
          <cell r="MNS57">
            <v>0</v>
          </cell>
          <cell r="MNT57">
            <v>0</v>
          </cell>
          <cell r="MNU57">
            <v>0</v>
          </cell>
          <cell r="MNV57">
            <v>0</v>
          </cell>
          <cell r="MNW57">
            <v>0</v>
          </cell>
          <cell r="MNX57">
            <v>0</v>
          </cell>
          <cell r="MNY57">
            <v>0</v>
          </cell>
          <cell r="MNZ57">
            <v>0</v>
          </cell>
          <cell r="MOA57">
            <v>0</v>
          </cell>
          <cell r="MOB57">
            <v>0</v>
          </cell>
          <cell r="MOC57">
            <v>0</v>
          </cell>
          <cell r="MOD57">
            <v>0</v>
          </cell>
          <cell r="MOE57">
            <v>0</v>
          </cell>
          <cell r="MOF57">
            <v>0</v>
          </cell>
          <cell r="MOG57">
            <v>0</v>
          </cell>
          <cell r="MOH57">
            <v>0</v>
          </cell>
          <cell r="MOI57">
            <v>0</v>
          </cell>
          <cell r="MOJ57">
            <v>0</v>
          </cell>
          <cell r="MOK57">
            <v>0</v>
          </cell>
          <cell r="MOL57">
            <v>0</v>
          </cell>
          <cell r="MOM57">
            <v>0</v>
          </cell>
          <cell r="MON57">
            <v>0</v>
          </cell>
          <cell r="MOO57">
            <v>0</v>
          </cell>
          <cell r="MOP57">
            <v>0</v>
          </cell>
          <cell r="MOQ57">
            <v>0</v>
          </cell>
          <cell r="MOR57">
            <v>0</v>
          </cell>
          <cell r="MOS57">
            <v>0</v>
          </cell>
          <cell r="MOT57">
            <v>0</v>
          </cell>
          <cell r="MOU57">
            <v>0</v>
          </cell>
          <cell r="MOV57">
            <v>0</v>
          </cell>
          <cell r="MOW57">
            <v>0</v>
          </cell>
          <cell r="MOX57">
            <v>0</v>
          </cell>
          <cell r="MOY57">
            <v>0</v>
          </cell>
          <cell r="MOZ57">
            <v>0</v>
          </cell>
          <cell r="MPA57">
            <v>0</v>
          </cell>
          <cell r="MPB57">
            <v>0</v>
          </cell>
          <cell r="MPC57">
            <v>0</v>
          </cell>
          <cell r="MPD57">
            <v>0</v>
          </cell>
          <cell r="MPE57">
            <v>0</v>
          </cell>
          <cell r="MPF57">
            <v>0</v>
          </cell>
          <cell r="MPG57">
            <v>0</v>
          </cell>
          <cell r="MPH57">
            <v>0</v>
          </cell>
          <cell r="MPI57">
            <v>0</v>
          </cell>
          <cell r="MPJ57">
            <v>0</v>
          </cell>
          <cell r="MPK57">
            <v>0</v>
          </cell>
          <cell r="MPL57">
            <v>0</v>
          </cell>
          <cell r="MPM57">
            <v>0</v>
          </cell>
          <cell r="MPN57">
            <v>0</v>
          </cell>
          <cell r="MPO57">
            <v>0</v>
          </cell>
          <cell r="MPP57">
            <v>0</v>
          </cell>
          <cell r="MPQ57">
            <v>0</v>
          </cell>
          <cell r="MPR57">
            <v>0</v>
          </cell>
          <cell r="MPS57">
            <v>0</v>
          </cell>
          <cell r="MPT57">
            <v>0</v>
          </cell>
          <cell r="MPU57">
            <v>0</v>
          </cell>
          <cell r="MPV57">
            <v>0</v>
          </cell>
          <cell r="MPW57">
            <v>0</v>
          </cell>
          <cell r="MPX57">
            <v>0</v>
          </cell>
          <cell r="MPY57">
            <v>0</v>
          </cell>
          <cell r="MPZ57">
            <v>0</v>
          </cell>
          <cell r="MQA57">
            <v>0</v>
          </cell>
          <cell r="MQB57">
            <v>0</v>
          </cell>
          <cell r="MQC57">
            <v>0</v>
          </cell>
          <cell r="MQD57">
            <v>0</v>
          </cell>
          <cell r="MQE57">
            <v>0</v>
          </cell>
          <cell r="MQF57">
            <v>0</v>
          </cell>
          <cell r="MQG57">
            <v>0</v>
          </cell>
          <cell r="MQH57">
            <v>0</v>
          </cell>
          <cell r="MQI57">
            <v>0</v>
          </cell>
          <cell r="MQJ57">
            <v>0</v>
          </cell>
          <cell r="MQK57">
            <v>0</v>
          </cell>
          <cell r="MQL57">
            <v>0</v>
          </cell>
          <cell r="MQM57">
            <v>0</v>
          </cell>
          <cell r="MQN57">
            <v>0</v>
          </cell>
          <cell r="MQO57">
            <v>0</v>
          </cell>
          <cell r="MQP57">
            <v>0</v>
          </cell>
          <cell r="MQQ57">
            <v>0</v>
          </cell>
          <cell r="MQR57">
            <v>0</v>
          </cell>
          <cell r="MQS57">
            <v>0</v>
          </cell>
          <cell r="MQT57">
            <v>0</v>
          </cell>
          <cell r="MQU57">
            <v>0</v>
          </cell>
          <cell r="MQV57">
            <v>0</v>
          </cell>
          <cell r="MQW57">
            <v>0</v>
          </cell>
          <cell r="MQX57">
            <v>0</v>
          </cell>
          <cell r="MQY57">
            <v>0</v>
          </cell>
          <cell r="MQZ57">
            <v>0</v>
          </cell>
          <cell r="MRA57">
            <v>0</v>
          </cell>
          <cell r="MRB57">
            <v>0</v>
          </cell>
          <cell r="MRC57">
            <v>0</v>
          </cell>
          <cell r="MRD57">
            <v>0</v>
          </cell>
          <cell r="MRE57">
            <v>0</v>
          </cell>
          <cell r="MRF57">
            <v>0</v>
          </cell>
          <cell r="MRG57">
            <v>0</v>
          </cell>
          <cell r="MRH57">
            <v>0</v>
          </cell>
          <cell r="MRI57">
            <v>0</v>
          </cell>
          <cell r="MRJ57">
            <v>0</v>
          </cell>
          <cell r="MRK57">
            <v>0</v>
          </cell>
          <cell r="MRL57">
            <v>0</v>
          </cell>
          <cell r="MRM57">
            <v>0</v>
          </cell>
          <cell r="MRN57">
            <v>0</v>
          </cell>
          <cell r="MRO57">
            <v>0</v>
          </cell>
          <cell r="MRP57">
            <v>0</v>
          </cell>
          <cell r="MRQ57">
            <v>0</v>
          </cell>
          <cell r="MRR57">
            <v>0</v>
          </cell>
          <cell r="MRS57">
            <v>0</v>
          </cell>
          <cell r="MRT57">
            <v>0</v>
          </cell>
          <cell r="MRU57">
            <v>0</v>
          </cell>
          <cell r="MRV57">
            <v>0</v>
          </cell>
          <cell r="MRW57">
            <v>0</v>
          </cell>
          <cell r="MRX57">
            <v>0</v>
          </cell>
          <cell r="MRY57">
            <v>0</v>
          </cell>
          <cell r="MRZ57">
            <v>0</v>
          </cell>
          <cell r="MSA57">
            <v>0</v>
          </cell>
          <cell r="MSB57">
            <v>0</v>
          </cell>
          <cell r="MSC57">
            <v>0</v>
          </cell>
          <cell r="MSD57">
            <v>0</v>
          </cell>
          <cell r="MSE57">
            <v>0</v>
          </cell>
          <cell r="MSF57">
            <v>0</v>
          </cell>
          <cell r="MSG57">
            <v>0</v>
          </cell>
          <cell r="MSH57">
            <v>0</v>
          </cell>
          <cell r="MSI57">
            <v>0</v>
          </cell>
          <cell r="MSJ57">
            <v>0</v>
          </cell>
          <cell r="MSK57">
            <v>0</v>
          </cell>
          <cell r="MSL57">
            <v>0</v>
          </cell>
          <cell r="MSM57">
            <v>0</v>
          </cell>
          <cell r="MSN57">
            <v>0</v>
          </cell>
          <cell r="MSO57">
            <v>0</v>
          </cell>
          <cell r="MSP57">
            <v>0</v>
          </cell>
          <cell r="MSQ57">
            <v>0</v>
          </cell>
          <cell r="MSR57">
            <v>0</v>
          </cell>
          <cell r="MSS57">
            <v>0</v>
          </cell>
          <cell r="MST57">
            <v>0</v>
          </cell>
          <cell r="MSU57">
            <v>0</v>
          </cell>
          <cell r="MSV57">
            <v>0</v>
          </cell>
          <cell r="MSW57">
            <v>0</v>
          </cell>
          <cell r="MSX57">
            <v>0</v>
          </cell>
          <cell r="MSY57">
            <v>0</v>
          </cell>
          <cell r="MSZ57">
            <v>0</v>
          </cell>
          <cell r="MTA57">
            <v>0</v>
          </cell>
          <cell r="MTB57">
            <v>0</v>
          </cell>
          <cell r="MTC57">
            <v>0</v>
          </cell>
          <cell r="MTD57">
            <v>0</v>
          </cell>
          <cell r="MTE57">
            <v>0</v>
          </cell>
          <cell r="MTF57">
            <v>0</v>
          </cell>
          <cell r="MTG57">
            <v>0</v>
          </cell>
          <cell r="MTH57">
            <v>0</v>
          </cell>
          <cell r="MTI57">
            <v>0</v>
          </cell>
          <cell r="MTJ57">
            <v>0</v>
          </cell>
          <cell r="MTK57">
            <v>0</v>
          </cell>
          <cell r="MTL57">
            <v>0</v>
          </cell>
          <cell r="MTM57">
            <v>0</v>
          </cell>
          <cell r="MTN57">
            <v>0</v>
          </cell>
          <cell r="MTO57">
            <v>0</v>
          </cell>
          <cell r="MTP57">
            <v>0</v>
          </cell>
          <cell r="MTQ57">
            <v>0</v>
          </cell>
          <cell r="MTR57">
            <v>0</v>
          </cell>
          <cell r="MTS57">
            <v>0</v>
          </cell>
          <cell r="MTT57">
            <v>0</v>
          </cell>
          <cell r="MTU57">
            <v>0</v>
          </cell>
          <cell r="MTV57">
            <v>0</v>
          </cell>
          <cell r="MTW57">
            <v>0</v>
          </cell>
          <cell r="MTX57">
            <v>0</v>
          </cell>
          <cell r="MTY57">
            <v>0</v>
          </cell>
          <cell r="MTZ57">
            <v>0</v>
          </cell>
          <cell r="MUA57">
            <v>0</v>
          </cell>
          <cell r="MUB57">
            <v>0</v>
          </cell>
          <cell r="MUC57">
            <v>0</v>
          </cell>
          <cell r="MUD57">
            <v>0</v>
          </cell>
          <cell r="MUE57">
            <v>0</v>
          </cell>
          <cell r="MUF57">
            <v>0</v>
          </cell>
          <cell r="MUG57">
            <v>0</v>
          </cell>
          <cell r="MUH57">
            <v>0</v>
          </cell>
          <cell r="MUI57">
            <v>0</v>
          </cell>
          <cell r="MUJ57">
            <v>0</v>
          </cell>
          <cell r="MUK57">
            <v>0</v>
          </cell>
          <cell r="MUL57">
            <v>0</v>
          </cell>
          <cell r="MUM57">
            <v>0</v>
          </cell>
          <cell r="MUN57">
            <v>0</v>
          </cell>
          <cell r="MUO57">
            <v>0</v>
          </cell>
          <cell r="MUP57">
            <v>0</v>
          </cell>
          <cell r="MUQ57">
            <v>0</v>
          </cell>
          <cell r="MUR57">
            <v>0</v>
          </cell>
          <cell r="MUS57">
            <v>0</v>
          </cell>
          <cell r="MUT57">
            <v>0</v>
          </cell>
          <cell r="MUU57">
            <v>0</v>
          </cell>
          <cell r="MUV57">
            <v>0</v>
          </cell>
          <cell r="MUW57">
            <v>0</v>
          </cell>
          <cell r="MUX57">
            <v>0</v>
          </cell>
          <cell r="MUY57">
            <v>0</v>
          </cell>
          <cell r="MUZ57">
            <v>0</v>
          </cell>
          <cell r="MVA57">
            <v>0</v>
          </cell>
          <cell r="MVB57">
            <v>0</v>
          </cell>
          <cell r="MVC57">
            <v>0</v>
          </cell>
          <cell r="MVD57">
            <v>0</v>
          </cell>
          <cell r="MVE57">
            <v>0</v>
          </cell>
          <cell r="MVF57">
            <v>0</v>
          </cell>
          <cell r="MVG57">
            <v>0</v>
          </cell>
          <cell r="MVH57">
            <v>0</v>
          </cell>
          <cell r="MVI57">
            <v>0</v>
          </cell>
          <cell r="MVJ57">
            <v>0</v>
          </cell>
          <cell r="MVK57">
            <v>0</v>
          </cell>
          <cell r="MVL57">
            <v>0</v>
          </cell>
          <cell r="MVM57">
            <v>0</v>
          </cell>
          <cell r="MVN57">
            <v>0</v>
          </cell>
          <cell r="MVO57">
            <v>0</v>
          </cell>
          <cell r="MVP57">
            <v>0</v>
          </cell>
          <cell r="MVQ57">
            <v>0</v>
          </cell>
          <cell r="MVR57">
            <v>0</v>
          </cell>
          <cell r="MVS57">
            <v>0</v>
          </cell>
          <cell r="MVT57">
            <v>0</v>
          </cell>
          <cell r="MVU57">
            <v>0</v>
          </cell>
          <cell r="MVV57">
            <v>0</v>
          </cell>
          <cell r="MVW57">
            <v>0</v>
          </cell>
          <cell r="MVX57">
            <v>0</v>
          </cell>
          <cell r="MVY57">
            <v>0</v>
          </cell>
          <cell r="MVZ57">
            <v>0</v>
          </cell>
          <cell r="MWA57">
            <v>0</v>
          </cell>
          <cell r="MWB57">
            <v>0</v>
          </cell>
          <cell r="MWC57">
            <v>0</v>
          </cell>
          <cell r="MWD57">
            <v>0</v>
          </cell>
          <cell r="MWE57">
            <v>0</v>
          </cell>
          <cell r="MWF57">
            <v>0</v>
          </cell>
          <cell r="MWG57">
            <v>0</v>
          </cell>
          <cell r="MWH57">
            <v>0</v>
          </cell>
          <cell r="MWI57">
            <v>0</v>
          </cell>
          <cell r="MWJ57">
            <v>0</v>
          </cell>
          <cell r="MWK57">
            <v>0</v>
          </cell>
          <cell r="MWL57">
            <v>0</v>
          </cell>
          <cell r="MWM57">
            <v>0</v>
          </cell>
          <cell r="MWN57">
            <v>0</v>
          </cell>
          <cell r="MWO57">
            <v>0</v>
          </cell>
          <cell r="MWP57">
            <v>0</v>
          </cell>
          <cell r="MWQ57">
            <v>0</v>
          </cell>
          <cell r="MWR57">
            <v>0</v>
          </cell>
          <cell r="MWS57">
            <v>0</v>
          </cell>
          <cell r="MWT57">
            <v>0</v>
          </cell>
          <cell r="MWU57">
            <v>0</v>
          </cell>
          <cell r="MWV57">
            <v>0</v>
          </cell>
          <cell r="MWW57">
            <v>0</v>
          </cell>
          <cell r="MWX57">
            <v>0</v>
          </cell>
          <cell r="MWY57">
            <v>0</v>
          </cell>
          <cell r="MWZ57">
            <v>0</v>
          </cell>
          <cell r="MXA57">
            <v>0</v>
          </cell>
          <cell r="MXB57">
            <v>0</v>
          </cell>
          <cell r="MXC57">
            <v>0</v>
          </cell>
          <cell r="MXD57">
            <v>0</v>
          </cell>
          <cell r="MXE57">
            <v>0</v>
          </cell>
          <cell r="MXF57">
            <v>0</v>
          </cell>
          <cell r="MXG57">
            <v>0</v>
          </cell>
          <cell r="MXH57">
            <v>0</v>
          </cell>
          <cell r="MXI57">
            <v>0</v>
          </cell>
          <cell r="MXJ57">
            <v>0</v>
          </cell>
          <cell r="MXK57">
            <v>0</v>
          </cell>
          <cell r="MXL57">
            <v>0</v>
          </cell>
          <cell r="MXM57">
            <v>0</v>
          </cell>
          <cell r="MXN57">
            <v>0</v>
          </cell>
          <cell r="MXO57">
            <v>0</v>
          </cell>
          <cell r="MXP57">
            <v>0</v>
          </cell>
          <cell r="MXQ57">
            <v>0</v>
          </cell>
          <cell r="MXR57">
            <v>0</v>
          </cell>
          <cell r="MXS57">
            <v>0</v>
          </cell>
          <cell r="MXT57">
            <v>0</v>
          </cell>
          <cell r="MXU57">
            <v>0</v>
          </cell>
          <cell r="MXV57">
            <v>0</v>
          </cell>
          <cell r="MXW57">
            <v>0</v>
          </cell>
          <cell r="MXX57">
            <v>0</v>
          </cell>
          <cell r="MXY57">
            <v>0</v>
          </cell>
          <cell r="MXZ57">
            <v>0</v>
          </cell>
          <cell r="MYA57">
            <v>0</v>
          </cell>
          <cell r="MYB57">
            <v>0</v>
          </cell>
          <cell r="MYC57">
            <v>0</v>
          </cell>
          <cell r="MYD57">
            <v>0</v>
          </cell>
          <cell r="MYE57">
            <v>0</v>
          </cell>
          <cell r="MYF57">
            <v>0</v>
          </cell>
          <cell r="MYG57">
            <v>0</v>
          </cell>
          <cell r="MYH57">
            <v>0</v>
          </cell>
          <cell r="MYI57">
            <v>0</v>
          </cell>
          <cell r="MYJ57">
            <v>0</v>
          </cell>
          <cell r="MYK57">
            <v>0</v>
          </cell>
          <cell r="MYL57">
            <v>0</v>
          </cell>
          <cell r="MYM57">
            <v>0</v>
          </cell>
          <cell r="MYN57">
            <v>0</v>
          </cell>
          <cell r="MYO57">
            <v>0</v>
          </cell>
          <cell r="MYP57">
            <v>0</v>
          </cell>
          <cell r="MYQ57">
            <v>0</v>
          </cell>
          <cell r="MYR57">
            <v>0</v>
          </cell>
          <cell r="MYS57">
            <v>0</v>
          </cell>
          <cell r="MYT57">
            <v>0</v>
          </cell>
          <cell r="MYU57">
            <v>0</v>
          </cell>
          <cell r="MYV57">
            <v>0</v>
          </cell>
          <cell r="MYW57">
            <v>0</v>
          </cell>
          <cell r="MYX57">
            <v>0</v>
          </cell>
          <cell r="MYY57">
            <v>0</v>
          </cell>
          <cell r="MYZ57">
            <v>0</v>
          </cell>
          <cell r="MZA57">
            <v>0</v>
          </cell>
          <cell r="MZB57">
            <v>0</v>
          </cell>
          <cell r="MZC57">
            <v>0</v>
          </cell>
          <cell r="MZD57">
            <v>0</v>
          </cell>
          <cell r="MZE57">
            <v>0</v>
          </cell>
          <cell r="MZF57">
            <v>0</v>
          </cell>
          <cell r="MZG57">
            <v>0</v>
          </cell>
          <cell r="MZH57">
            <v>0</v>
          </cell>
          <cell r="MZI57">
            <v>0</v>
          </cell>
          <cell r="MZJ57">
            <v>0</v>
          </cell>
          <cell r="MZK57">
            <v>0</v>
          </cell>
          <cell r="MZL57">
            <v>0</v>
          </cell>
          <cell r="MZM57">
            <v>0</v>
          </cell>
          <cell r="MZN57">
            <v>0</v>
          </cell>
          <cell r="MZO57">
            <v>0</v>
          </cell>
          <cell r="MZP57">
            <v>0</v>
          </cell>
          <cell r="MZQ57">
            <v>0</v>
          </cell>
          <cell r="MZR57">
            <v>0</v>
          </cell>
          <cell r="MZS57">
            <v>0</v>
          </cell>
          <cell r="MZT57">
            <v>0</v>
          </cell>
          <cell r="MZU57">
            <v>0</v>
          </cell>
          <cell r="MZV57">
            <v>0</v>
          </cell>
          <cell r="MZW57">
            <v>0</v>
          </cell>
          <cell r="MZX57">
            <v>0</v>
          </cell>
          <cell r="MZY57">
            <v>0</v>
          </cell>
          <cell r="MZZ57">
            <v>0</v>
          </cell>
          <cell r="NAA57">
            <v>0</v>
          </cell>
          <cell r="NAB57">
            <v>0</v>
          </cell>
          <cell r="NAC57">
            <v>0</v>
          </cell>
          <cell r="NAD57">
            <v>0</v>
          </cell>
          <cell r="NAE57">
            <v>0</v>
          </cell>
          <cell r="NAF57">
            <v>0</v>
          </cell>
          <cell r="NAG57">
            <v>0</v>
          </cell>
          <cell r="NAH57">
            <v>0</v>
          </cell>
          <cell r="NAI57">
            <v>0</v>
          </cell>
          <cell r="NAJ57">
            <v>0</v>
          </cell>
          <cell r="NAK57">
            <v>0</v>
          </cell>
          <cell r="NAL57">
            <v>0</v>
          </cell>
          <cell r="NAM57">
            <v>0</v>
          </cell>
          <cell r="NAN57">
            <v>0</v>
          </cell>
          <cell r="NAO57">
            <v>0</v>
          </cell>
          <cell r="NAP57">
            <v>0</v>
          </cell>
          <cell r="NAQ57">
            <v>0</v>
          </cell>
          <cell r="NAR57">
            <v>0</v>
          </cell>
          <cell r="NAS57">
            <v>0</v>
          </cell>
          <cell r="NAT57">
            <v>0</v>
          </cell>
          <cell r="NAU57">
            <v>0</v>
          </cell>
          <cell r="NAV57">
            <v>0</v>
          </cell>
          <cell r="NAW57">
            <v>0</v>
          </cell>
          <cell r="NAX57">
            <v>0</v>
          </cell>
          <cell r="NAY57">
            <v>0</v>
          </cell>
          <cell r="NAZ57">
            <v>0</v>
          </cell>
          <cell r="NBA57">
            <v>0</v>
          </cell>
          <cell r="NBB57">
            <v>0</v>
          </cell>
          <cell r="NBC57">
            <v>0</v>
          </cell>
          <cell r="NBD57">
            <v>0</v>
          </cell>
          <cell r="NBE57">
            <v>0</v>
          </cell>
          <cell r="NBF57">
            <v>0</v>
          </cell>
          <cell r="NBG57">
            <v>0</v>
          </cell>
          <cell r="NBH57">
            <v>0</v>
          </cell>
          <cell r="NBI57">
            <v>0</v>
          </cell>
          <cell r="NBJ57">
            <v>0</v>
          </cell>
          <cell r="NBK57">
            <v>0</v>
          </cell>
          <cell r="NBL57">
            <v>0</v>
          </cell>
          <cell r="NBM57">
            <v>0</v>
          </cell>
          <cell r="NBN57">
            <v>0</v>
          </cell>
          <cell r="NBO57">
            <v>0</v>
          </cell>
          <cell r="NBP57">
            <v>0</v>
          </cell>
          <cell r="NBQ57">
            <v>0</v>
          </cell>
          <cell r="NBR57">
            <v>0</v>
          </cell>
          <cell r="NBS57">
            <v>0</v>
          </cell>
          <cell r="NBT57">
            <v>0</v>
          </cell>
          <cell r="NBU57">
            <v>0</v>
          </cell>
          <cell r="NBV57">
            <v>0</v>
          </cell>
          <cell r="NBW57">
            <v>0</v>
          </cell>
          <cell r="NBX57">
            <v>0</v>
          </cell>
          <cell r="NBY57">
            <v>0</v>
          </cell>
          <cell r="NBZ57">
            <v>0</v>
          </cell>
          <cell r="NCA57">
            <v>0</v>
          </cell>
          <cell r="NCB57">
            <v>0</v>
          </cell>
          <cell r="NCC57">
            <v>0</v>
          </cell>
          <cell r="NCD57">
            <v>0</v>
          </cell>
          <cell r="NCE57">
            <v>0</v>
          </cell>
          <cell r="NCF57">
            <v>0</v>
          </cell>
          <cell r="NCG57">
            <v>0</v>
          </cell>
          <cell r="NCH57">
            <v>0</v>
          </cell>
          <cell r="NCI57">
            <v>0</v>
          </cell>
          <cell r="NCJ57">
            <v>0</v>
          </cell>
          <cell r="NCK57">
            <v>0</v>
          </cell>
          <cell r="NCL57">
            <v>0</v>
          </cell>
          <cell r="NCM57">
            <v>0</v>
          </cell>
          <cell r="NCN57">
            <v>0</v>
          </cell>
          <cell r="NCO57">
            <v>0</v>
          </cell>
          <cell r="NCP57">
            <v>0</v>
          </cell>
          <cell r="NCQ57">
            <v>0</v>
          </cell>
          <cell r="NCR57">
            <v>0</v>
          </cell>
          <cell r="NCS57">
            <v>0</v>
          </cell>
          <cell r="NCT57">
            <v>0</v>
          </cell>
          <cell r="NCU57">
            <v>0</v>
          </cell>
          <cell r="NCV57">
            <v>0</v>
          </cell>
          <cell r="NCW57">
            <v>0</v>
          </cell>
          <cell r="NCX57">
            <v>0</v>
          </cell>
          <cell r="NCY57">
            <v>0</v>
          </cell>
          <cell r="NCZ57">
            <v>0</v>
          </cell>
          <cell r="NDA57">
            <v>0</v>
          </cell>
          <cell r="NDB57">
            <v>0</v>
          </cell>
          <cell r="NDC57">
            <v>0</v>
          </cell>
          <cell r="NDD57">
            <v>0</v>
          </cell>
          <cell r="NDE57">
            <v>0</v>
          </cell>
          <cell r="NDF57">
            <v>0</v>
          </cell>
          <cell r="NDG57">
            <v>0</v>
          </cell>
          <cell r="NDH57">
            <v>0</v>
          </cell>
          <cell r="NDI57">
            <v>0</v>
          </cell>
          <cell r="NDJ57">
            <v>0</v>
          </cell>
          <cell r="NDK57">
            <v>0</v>
          </cell>
          <cell r="NDL57">
            <v>0</v>
          </cell>
          <cell r="NDM57">
            <v>0</v>
          </cell>
          <cell r="NDN57">
            <v>0</v>
          </cell>
          <cell r="NDO57">
            <v>0</v>
          </cell>
          <cell r="NDP57">
            <v>0</v>
          </cell>
          <cell r="NDQ57">
            <v>0</v>
          </cell>
          <cell r="NDR57">
            <v>0</v>
          </cell>
          <cell r="NDS57">
            <v>0</v>
          </cell>
          <cell r="NDT57">
            <v>0</v>
          </cell>
          <cell r="NDU57">
            <v>0</v>
          </cell>
          <cell r="NDV57">
            <v>0</v>
          </cell>
          <cell r="NDW57">
            <v>0</v>
          </cell>
          <cell r="NDX57">
            <v>0</v>
          </cell>
          <cell r="NDY57">
            <v>0</v>
          </cell>
          <cell r="NDZ57">
            <v>0</v>
          </cell>
          <cell r="NEA57">
            <v>0</v>
          </cell>
          <cell r="NEB57">
            <v>0</v>
          </cell>
          <cell r="NEC57">
            <v>0</v>
          </cell>
          <cell r="NED57">
            <v>0</v>
          </cell>
          <cell r="NEE57">
            <v>0</v>
          </cell>
          <cell r="NEF57">
            <v>0</v>
          </cell>
          <cell r="NEG57">
            <v>0</v>
          </cell>
          <cell r="NEH57">
            <v>0</v>
          </cell>
          <cell r="NEI57">
            <v>0</v>
          </cell>
          <cell r="NEJ57">
            <v>0</v>
          </cell>
          <cell r="NEK57">
            <v>0</v>
          </cell>
          <cell r="NEL57">
            <v>0</v>
          </cell>
          <cell r="NEM57">
            <v>0</v>
          </cell>
          <cell r="NEN57">
            <v>0</v>
          </cell>
          <cell r="NEO57">
            <v>0</v>
          </cell>
          <cell r="NEP57">
            <v>0</v>
          </cell>
          <cell r="NEQ57">
            <v>0</v>
          </cell>
          <cell r="NER57">
            <v>0</v>
          </cell>
          <cell r="NES57">
            <v>0</v>
          </cell>
          <cell r="NET57">
            <v>0</v>
          </cell>
          <cell r="NEU57">
            <v>0</v>
          </cell>
          <cell r="NEV57">
            <v>0</v>
          </cell>
          <cell r="NEW57">
            <v>0</v>
          </cell>
          <cell r="NEX57">
            <v>0</v>
          </cell>
          <cell r="NEY57">
            <v>0</v>
          </cell>
          <cell r="NEZ57">
            <v>0</v>
          </cell>
          <cell r="NFA57">
            <v>0</v>
          </cell>
          <cell r="NFB57">
            <v>0</v>
          </cell>
          <cell r="NFC57">
            <v>0</v>
          </cell>
          <cell r="NFD57">
            <v>0</v>
          </cell>
          <cell r="NFE57">
            <v>0</v>
          </cell>
          <cell r="NFF57">
            <v>0</v>
          </cell>
          <cell r="NFG57">
            <v>0</v>
          </cell>
          <cell r="NFH57">
            <v>0</v>
          </cell>
          <cell r="NFI57">
            <v>0</v>
          </cell>
          <cell r="NFJ57">
            <v>0</v>
          </cell>
          <cell r="NFK57">
            <v>0</v>
          </cell>
          <cell r="NFL57">
            <v>0</v>
          </cell>
          <cell r="NFM57">
            <v>0</v>
          </cell>
          <cell r="NFN57">
            <v>0</v>
          </cell>
          <cell r="NFO57">
            <v>0</v>
          </cell>
          <cell r="NFP57">
            <v>0</v>
          </cell>
          <cell r="NFQ57">
            <v>0</v>
          </cell>
          <cell r="NFR57">
            <v>0</v>
          </cell>
          <cell r="NFS57">
            <v>0</v>
          </cell>
          <cell r="NFT57">
            <v>0</v>
          </cell>
          <cell r="NFU57">
            <v>0</v>
          </cell>
          <cell r="NFV57">
            <v>0</v>
          </cell>
          <cell r="NFW57">
            <v>0</v>
          </cell>
          <cell r="NFX57">
            <v>0</v>
          </cell>
          <cell r="NFY57">
            <v>0</v>
          </cell>
          <cell r="NFZ57">
            <v>0</v>
          </cell>
          <cell r="NGA57">
            <v>0</v>
          </cell>
          <cell r="NGB57">
            <v>0</v>
          </cell>
          <cell r="NGC57">
            <v>0</v>
          </cell>
          <cell r="NGD57">
            <v>0</v>
          </cell>
          <cell r="NGE57">
            <v>0</v>
          </cell>
          <cell r="NGF57">
            <v>0</v>
          </cell>
          <cell r="NGG57">
            <v>0</v>
          </cell>
          <cell r="NGH57">
            <v>0</v>
          </cell>
          <cell r="NGI57">
            <v>0</v>
          </cell>
          <cell r="NGJ57">
            <v>0</v>
          </cell>
          <cell r="NGK57">
            <v>0</v>
          </cell>
          <cell r="NGL57">
            <v>0</v>
          </cell>
          <cell r="NGM57">
            <v>0</v>
          </cell>
          <cell r="NGN57">
            <v>0</v>
          </cell>
          <cell r="NGO57">
            <v>0</v>
          </cell>
          <cell r="NGP57">
            <v>0</v>
          </cell>
          <cell r="NGQ57">
            <v>0</v>
          </cell>
          <cell r="NGR57">
            <v>0</v>
          </cell>
          <cell r="NGS57">
            <v>0</v>
          </cell>
          <cell r="NGT57">
            <v>0</v>
          </cell>
          <cell r="NGU57">
            <v>0</v>
          </cell>
          <cell r="NGV57">
            <v>0</v>
          </cell>
          <cell r="NGW57">
            <v>0</v>
          </cell>
          <cell r="NGX57">
            <v>0</v>
          </cell>
          <cell r="NGY57">
            <v>0</v>
          </cell>
          <cell r="NGZ57">
            <v>0</v>
          </cell>
          <cell r="NHA57">
            <v>0</v>
          </cell>
          <cell r="NHB57">
            <v>0</v>
          </cell>
          <cell r="NHC57">
            <v>0</v>
          </cell>
          <cell r="NHD57">
            <v>0</v>
          </cell>
          <cell r="NHE57">
            <v>0</v>
          </cell>
          <cell r="NHF57">
            <v>0</v>
          </cell>
          <cell r="NHG57">
            <v>0</v>
          </cell>
          <cell r="NHH57">
            <v>0</v>
          </cell>
          <cell r="NHI57">
            <v>0</v>
          </cell>
          <cell r="NHJ57">
            <v>0</v>
          </cell>
          <cell r="NHK57">
            <v>0</v>
          </cell>
          <cell r="NHL57">
            <v>0</v>
          </cell>
          <cell r="NHM57">
            <v>0</v>
          </cell>
          <cell r="NHN57">
            <v>0</v>
          </cell>
          <cell r="NHO57">
            <v>0</v>
          </cell>
          <cell r="NHP57">
            <v>0</v>
          </cell>
          <cell r="NHQ57">
            <v>0</v>
          </cell>
          <cell r="NHR57">
            <v>0</v>
          </cell>
          <cell r="NHS57">
            <v>0</v>
          </cell>
          <cell r="NHT57">
            <v>0</v>
          </cell>
          <cell r="NHU57">
            <v>0</v>
          </cell>
          <cell r="NHV57">
            <v>0</v>
          </cell>
          <cell r="NHW57">
            <v>0</v>
          </cell>
          <cell r="NHX57">
            <v>0</v>
          </cell>
          <cell r="NHY57">
            <v>0</v>
          </cell>
          <cell r="NHZ57">
            <v>0</v>
          </cell>
          <cell r="NIA57">
            <v>0</v>
          </cell>
          <cell r="NIB57">
            <v>0</v>
          </cell>
          <cell r="NIC57">
            <v>0</v>
          </cell>
          <cell r="NID57">
            <v>0</v>
          </cell>
          <cell r="NIE57">
            <v>0</v>
          </cell>
          <cell r="NIF57">
            <v>0</v>
          </cell>
          <cell r="NIG57">
            <v>0</v>
          </cell>
          <cell r="NIH57">
            <v>0</v>
          </cell>
          <cell r="NII57">
            <v>0</v>
          </cell>
          <cell r="NIJ57">
            <v>0</v>
          </cell>
          <cell r="NIK57">
            <v>0</v>
          </cell>
          <cell r="NIL57">
            <v>0</v>
          </cell>
          <cell r="NIM57">
            <v>0</v>
          </cell>
          <cell r="NIN57">
            <v>0</v>
          </cell>
          <cell r="NIO57">
            <v>0</v>
          </cell>
          <cell r="NIP57">
            <v>0</v>
          </cell>
          <cell r="NIQ57">
            <v>0</v>
          </cell>
          <cell r="NIR57">
            <v>0</v>
          </cell>
          <cell r="NIS57">
            <v>0</v>
          </cell>
          <cell r="NIT57">
            <v>0</v>
          </cell>
          <cell r="NIU57">
            <v>0</v>
          </cell>
          <cell r="NIV57">
            <v>0</v>
          </cell>
          <cell r="NIW57">
            <v>0</v>
          </cell>
          <cell r="NIX57">
            <v>0</v>
          </cell>
          <cell r="NIY57">
            <v>0</v>
          </cell>
          <cell r="NIZ57">
            <v>0</v>
          </cell>
          <cell r="NJA57">
            <v>0</v>
          </cell>
          <cell r="NJB57">
            <v>0</v>
          </cell>
          <cell r="NJC57">
            <v>0</v>
          </cell>
          <cell r="NJD57">
            <v>0</v>
          </cell>
          <cell r="NJE57">
            <v>0</v>
          </cell>
          <cell r="NJF57">
            <v>0</v>
          </cell>
          <cell r="NJG57">
            <v>0</v>
          </cell>
          <cell r="NJH57">
            <v>0</v>
          </cell>
          <cell r="NJI57">
            <v>0</v>
          </cell>
          <cell r="NJJ57">
            <v>0</v>
          </cell>
          <cell r="NJK57">
            <v>0</v>
          </cell>
          <cell r="NJL57">
            <v>0</v>
          </cell>
          <cell r="NJM57">
            <v>0</v>
          </cell>
          <cell r="NJN57">
            <v>0</v>
          </cell>
          <cell r="NJO57">
            <v>0</v>
          </cell>
          <cell r="NJP57">
            <v>0</v>
          </cell>
          <cell r="NJQ57">
            <v>0</v>
          </cell>
          <cell r="NJR57">
            <v>0</v>
          </cell>
          <cell r="NJS57">
            <v>0</v>
          </cell>
          <cell r="NJT57">
            <v>0</v>
          </cell>
          <cell r="NJU57">
            <v>0</v>
          </cell>
          <cell r="NJV57">
            <v>0</v>
          </cell>
          <cell r="NJW57">
            <v>0</v>
          </cell>
          <cell r="NJX57">
            <v>0</v>
          </cell>
          <cell r="NJY57">
            <v>0</v>
          </cell>
          <cell r="NJZ57">
            <v>0</v>
          </cell>
          <cell r="NKA57">
            <v>0</v>
          </cell>
          <cell r="NKB57">
            <v>0</v>
          </cell>
          <cell r="NKC57">
            <v>0</v>
          </cell>
          <cell r="NKD57">
            <v>0</v>
          </cell>
          <cell r="NKE57">
            <v>0</v>
          </cell>
          <cell r="NKF57">
            <v>0</v>
          </cell>
          <cell r="NKG57">
            <v>0</v>
          </cell>
          <cell r="NKH57">
            <v>0</v>
          </cell>
          <cell r="NKI57">
            <v>0</v>
          </cell>
          <cell r="NKJ57">
            <v>0</v>
          </cell>
          <cell r="NKK57">
            <v>0</v>
          </cell>
          <cell r="NKL57">
            <v>0</v>
          </cell>
          <cell r="NKM57">
            <v>0</v>
          </cell>
          <cell r="NKN57">
            <v>0</v>
          </cell>
          <cell r="NKO57">
            <v>0</v>
          </cell>
          <cell r="NKP57">
            <v>0</v>
          </cell>
          <cell r="NKQ57">
            <v>0</v>
          </cell>
          <cell r="NKR57">
            <v>0</v>
          </cell>
          <cell r="NKS57">
            <v>0</v>
          </cell>
          <cell r="NKT57">
            <v>0</v>
          </cell>
          <cell r="NKU57">
            <v>0</v>
          </cell>
          <cell r="NKV57">
            <v>0</v>
          </cell>
          <cell r="NKW57">
            <v>0</v>
          </cell>
          <cell r="NKX57">
            <v>0</v>
          </cell>
          <cell r="NKY57">
            <v>0</v>
          </cell>
          <cell r="NKZ57">
            <v>0</v>
          </cell>
          <cell r="NLA57">
            <v>0</v>
          </cell>
          <cell r="NLB57">
            <v>0</v>
          </cell>
          <cell r="NLC57">
            <v>0</v>
          </cell>
          <cell r="NLD57">
            <v>0</v>
          </cell>
          <cell r="NLE57">
            <v>0</v>
          </cell>
          <cell r="NLF57">
            <v>0</v>
          </cell>
          <cell r="NLG57">
            <v>0</v>
          </cell>
          <cell r="NLH57">
            <v>0</v>
          </cell>
          <cell r="NLI57">
            <v>0</v>
          </cell>
          <cell r="NLJ57">
            <v>0</v>
          </cell>
          <cell r="NLK57">
            <v>0</v>
          </cell>
          <cell r="NLL57">
            <v>0</v>
          </cell>
          <cell r="NLM57">
            <v>0</v>
          </cell>
          <cell r="NLN57">
            <v>0</v>
          </cell>
          <cell r="NLO57">
            <v>0</v>
          </cell>
          <cell r="NLP57">
            <v>0</v>
          </cell>
          <cell r="NLQ57">
            <v>0</v>
          </cell>
          <cell r="NLR57">
            <v>0</v>
          </cell>
          <cell r="NLS57">
            <v>0</v>
          </cell>
          <cell r="NLT57">
            <v>0</v>
          </cell>
          <cell r="NLU57">
            <v>0</v>
          </cell>
          <cell r="NLV57">
            <v>0</v>
          </cell>
          <cell r="NLW57">
            <v>0</v>
          </cell>
          <cell r="NLX57">
            <v>0</v>
          </cell>
          <cell r="NLY57">
            <v>0</v>
          </cell>
          <cell r="NLZ57">
            <v>0</v>
          </cell>
          <cell r="NMA57">
            <v>0</v>
          </cell>
          <cell r="NMB57">
            <v>0</v>
          </cell>
          <cell r="NMC57">
            <v>0</v>
          </cell>
          <cell r="NMD57">
            <v>0</v>
          </cell>
          <cell r="NME57">
            <v>0</v>
          </cell>
          <cell r="NMF57">
            <v>0</v>
          </cell>
          <cell r="NMG57">
            <v>0</v>
          </cell>
          <cell r="NMH57">
            <v>0</v>
          </cell>
          <cell r="NMI57">
            <v>0</v>
          </cell>
          <cell r="NMJ57">
            <v>0</v>
          </cell>
          <cell r="NMK57">
            <v>0</v>
          </cell>
          <cell r="NML57">
            <v>0</v>
          </cell>
          <cell r="NMM57">
            <v>0</v>
          </cell>
          <cell r="NMN57">
            <v>0</v>
          </cell>
          <cell r="NMO57">
            <v>0</v>
          </cell>
          <cell r="NMP57">
            <v>0</v>
          </cell>
          <cell r="NMQ57">
            <v>0</v>
          </cell>
          <cell r="NMR57">
            <v>0</v>
          </cell>
          <cell r="NMS57">
            <v>0</v>
          </cell>
          <cell r="NMT57">
            <v>0</v>
          </cell>
          <cell r="NMU57">
            <v>0</v>
          </cell>
          <cell r="NMV57">
            <v>0</v>
          </cell>
          <cell r="NMW57">
            <v>0</v>
          </cell>
          <cell r="NMX57">
            <v>0</v>
          </cell>
          <cell r="NMY57">
            <v>0</v>
          </cell>
          <cell r="NMZ57">
            <v>0</v>
          </cell>
          <cell r="NNA57">
            <v>0</v>
          </cell>
          <cell r="NNB57">
            <v>0</v>
          </cell>
          <cell r="NNC57">
            <v>0</v>
          </cell>
          <cell r="NND57">
            <v>0</v>
          </cell>
          <cell r="NNE57">
            <v>0</v>
          </cell>
          <cell r="NNF57">
            <v>0</v>
          </cell>
          <cell r="NNG57">
            <v>0</v>
          </cell>
          <cell r="NNH57">
            <v>0</v>
          </cell>
          <cell r="NNI57">
            <v>0</v>
          </cell>
          <cell r="NNJ57">
            <v>0</v>
          </cell>
          <cell r="NNK57">
            <v>0</v>
          </cell>
          <cell r="NNL57">
            <v>0</v>
          </cell>
          <cell r="NNM57">
            <v>0</v>
          </cell>
          <cell r="NNN57">
            <v>0</v>
          </cell>
          <cell r="NNO57">
            <v>0</v>
          </cell>
          <cell r="NNP57">
            <v>0</v>
          </cell>
          <cell r="NNQ57">
            <v>0</v>
          </cell>
          <cell r="NNR57">
            <v>0</v>
          </cell>
          <cell r="NNS57">
            <v>0</v>
          </cell>
          <cell r="NNT57">
            <v>0</v>
          </cell>
          <cell r="NNU57">
            <v>0</v>
          </cell>
          <cell r="NNV57">
            <v>0</v>
          </cell>
          <cell r="NNW57">
            <v>0</v>
          </cell>
          <cell r="NNX57">
            <v>0</v>
          </cell>
          <cell r="NNY57">
            <v>0</v>
          </cell>
          <cell r="NNZ57">
            <v>0</v>
          </cell>
          <cell r="NOA57">
            <v>0</v>
          </cell>
          <cell r="NOB57">
            <v>0</v>
          </cell>
          <cell r="NOC57">
            <v>0</v>
          </cell>
          <cell r="NOD57">
            <v>0</v>
          </cell>
          <cell r="NOE57">
            <v>0</v>
          </cell>
          <cell r="NOF57">
            <v>0</v>
          </cell>
          <cell r="NOG57">
            <v>0</v>
          </cell>
          <cell r="NOH57">
            <v>0</v>
          </cell>
          <cell r="NOI57">
            <v>0</v>
          </cell>
          <cell r="NOJ57">
            <v>0</v>
          </cell>
          <cell r="NOK57">
            <v>0</v>
          </cell>
          <cell r="NOL57">
            <v>0</v>
          </cell>
          <cell r="NOM57">
            <v>0</v>
          </cell>
          <cell r="NON57">
            <v>0</v>
          </cell>
          <cell r="NOO57">
            <v>0</v>
          </cell>
          <cell r="NOP57">
            <v>0</v>
          </cell>
          <cell r="NOQ57">
            <v>0</v>
          </cell>
          <cell r="NOR57">
            <v>0</v>
          </cell>
          <cell r="NOS57">
            <v>0</v>
          </cell>
          <cell r="NOT57">
            <v>0</v>
          </cell>
          <cell r="NOU57">
            <v>0</v>
          </cell>
          <cell r="NOV57">
            <v>0</v>
          </cell>
          <cell r="NOW57">
            <v>0</v>
          </cell>
          <cell r="NOX57">
            <v>0</v>
          </cell>
          <cell r="NOY57">
            <v>0</v>
          </cell>
          <cell r="NOZ57">
            <v>0</v>
          </cell>
          <cell r="NPA57">
            <v>0</v>
          </cell>
          <cell r="NPB57">
            <v>0</v>
          </cell>
          <cell r="NPC57">
            <v>0</v>
          </cell>
          <cell r="NPD57">
            <v>0</v>
          </cell>
          <cell r="NPE57">
            <v>0</v>
          </cell>
          <cell r="NPF57">
            <v>0</v>
          </cell>
          <cell r="NPG57">
            <v>0</v>
          </cell>
          <cell r="NPH57">
            <v>0</v>
          </cell>
          <cell r="NPI57">
            <v>0</v>
          </cell>
          <cell r="NPJ57">
            <v>0</v>
          </cell>
          <cell r="NPK57">
            <v>0</v>
          </cell>
          <cell r="NPL57">
            <v>0</v>
          </cell>
          <cell r="NPM57">
            <v>0</v>
          </cell>
          <cell r="NPN57">
            <v>0</v>
          </cell>
          <cell r="NPO57">
            <v>0</v>
          </cell>
          <cell r="NPP57">
            <v>0</v>
          </cell>
          <cell r="NPQ57">
            <v>0</v>
          </cell>
          <cell r="NPR57">
            <v>0</v>
          </cell>
          <cell r="NPS57">
            <v>0</v>
          </cell>
          <cell r="NPT57">
            <v>0</v>
          </cell>
          <cell r="NPU57">
            <v>0</v>
          </cell>
          <cell r="NPV57">
            <v>0</v>
          </cell>
          <cell r="NPW57">
            <v>0</v>
          </cell>
          <cell r="NPX57">
            <v>0</v>
          </cell>
          <cell r="NPY57">
            <v>0</v>
          </cell>
          <cell r="NPZ57">
            <v>0</v>
          </cell>
          <cell r="NQA57">
            <v>0</v>
          </cell>
          <cell r="NQB57">
            <v>0</v>
          </cell>
          <cell r="NQC57">
            <v>0</v>
          </cell>
          <cell r="NQD57">
            <v>0</v>
          </cell>
          <cell r="NQE57">
            <v>0</v>
          </cell>
          <cell r="NQF57">
            <v>0</v>
          </cell>
          <cell r="NQG57">
            <v>0</v>
          </cell>
          <cell r="NQH57">
            <v>0</v>
          </cell>
          <cell r="NQI57">
            <v>0</v>
          </cell>
          <cell r="NQJ57">
            <v>0</v>
          </cell>
          <cell r="NQK57">
            <v>0</v>
          </cell>
          <cell r="NQL57">
            <v>0</v>
          </cell>
          <cell r="NQM57">
            <v>0</v>
          </cell>
          <cell r="NQN57">
            <v>0</v>
          </cell>
          <cell r="NQO57">
            <v>0</v>
          </cell>
          <cell r="NQP57">
            <v>0</v>
          </cell>
          <cell r="NQQ57">
            <v>0</v>
          </cell>
          <cell r="NQR57">
            <v>0</v>
          </cell>
          <cell r="NQS57">
            <v>0</v>
          </cell>
          <cell r="NQT57">
            <v>0</v>
          </cell>
          <cell r="NQU57">
            <v>0</v>
          </cell>
          <cell r="NQV57">
            <v>0</v>
          </cell>
          <cell r="NQW57">
            <v>0</v>
          </cell>
          <cell r="NQX57">
            <v>0</v>
          </cell>
          <cell r="NQY57">
            <v>0</v>
          </cell>
          <cell r="NQZ57">
            <v>0</v>
          </cell>
          <cell r="NRA57">
            <v>0</v>
          </cell>
          <cell r="NRB57">
            <v>0</v>
          </cell>
          <cell r="NRC57">
            <v>0</v>
          </cell>
          <cell r="NRD57">
            <v>0</v>
          </cell>
          <cell r="NRE57">
            <v>0</v>
          </cell>
          <cell r="NRF57">
            <v>0</v>
          </cell>
          <cell r="NRG57">
            <v>0</v>
          </cell>
          <cell r="NRH57">
            <v>0</v>
          </cell>
          <cell r="NRI57">
            <v>0</v>
          </cell>
          <cell r="NRJ57">
            <v>0</v>
          </cell>
          <cell r="NRK57">
            <v>0</v>
          </cell>
          <cell r="NRL57">
            <v>0</v>
          </cell>
          <cell r="NRM57">
            <v>0</v>
          </cell>
          <cell r="NRN57">
            <v>0</v>
          </cell>
          <cell r="NRO57">
            <v>0</v>
          </cell>
          <cell r="NRP57">
            <v>0</v>
          </cell>
          <cell r="NRQ57">
            <v>0</v>
          </cell>
          <cell r="NRR57">
            <v>0</v>
          </cell>
          <cell r="NRS57">
            <v>0</v>
          </cell>
          <cell r="NRT57">
            <v>0</v>
          </cell>
          <cell r="NRU57">
            <v>0</v>
          </cell>
          <cell r="NRV57">
            <v>0</v>
          </cell>
          <cell r="NRW57">
            <v>0</v>
          </cell>
          <cell r="NRX57">
            <v>0</v>
          </cell>
          <cell r="NRY57">
            <v>0</v>
          </cell>
          <cell r="NRZ57">
            <v>0</v>
          </cell>
          <cell r="NSA57">
            <v>0</v>
          </cell>
          <cell r="NSB57">
            <v>0</v>
          </cell>
          <cell r="NSC57">
            <v>0</v>
          </cell>
          <cell r="NSD57">
            <v>0</v>
          </cell>
          <cell r="NSE57">
            <v>0</v>
          </cell>
          <cell r="NSF57">
            <v>0</v>
          </cell>
          <cell r="NSG57">
            <v>0</v>
          </cell>
          <cell r="NSH57">
            <v>0</v>
          </cell>
          <cell r="NSI57">
            <v>0</v>
          </cell>
          <cell r="NSJ57">
            <v>0</v>
          </cell>
          <cell r="NSK57">
            <v>0</v>
          </cell>
          <cell r="NSL57">
            <v>0</v>
          </cell>
          <cell r="NSM57">
            <v>0</v>
          </cell>
          <cell r="NSN57">
            <v>0</v>
          </cell>
          <cell r="NSO57">
            <v>0</v>
          </cell>
          <cell r="NSP57">
            <v>0</v>
          </cell>
          <cell r="NSQ57">
            <v>0</v>
          </cell>
          <cell r="NSR57">
            <v>0</v>
          </cell>
          <cell r="NSS57">
            <v>0</v>
          </cell>
          <cell r="NST57">
            <v>0</v>
          </cell>
          <cell r="NSU57">
            <v>0</v>
          </cell>
          <cell r="NSV57">
            <v>0</v>
          </cell>
          <cell r="NSW57">
            <v>0</v>
          </cell>
          <cell r="NSX57">
            <v>0</v>
          </cell>
          <cell r="NSY57">
            <v>0</v>
          </cell>
          <cell r="NSZ57">
            <v>0</v>
          </cell>
          <cell r="NTA57">
            <v>0</v>
          </cell>
          <cell r="NTB57">
            <v>0</v>
          </cell>
          <cell r="NTC57">
            <v>0</v>
          </cell>
          <cell r="NTD57">
            <v>0</v>
          </cell>
          <cell r="NTE57">
            <v>0</v>
          </cell>
          <cell r="NTF57">
            <v>0</v>
          </cell>
          <cell r="NTG57">
            <v>0</v>
          </cell>
          <cell r="NTH57">
            <v>0</v>
          </cell>
          <cell r="NTI57">
            <v>0</v>
          </cell>
          <cell r="NTJ57">
            <v>0</v>
          </cell>
          <cell r="NTK57">
            <v>0</v>
          </cell>
          <cell r="NTL57">
            <v>0</v>
          </cell>
          <cell r="NTM57">
            <v>0</v>
          </cell>
          <cell r="NTN57">
            <v>0</v>
          </cell>
          <cell r="NTO57">
            <v>0</v>
          </cell>
          <cell r="NTP57">
            <v>0</v>
          </cell>
          <cell r="NTQ57">
            <v>0</v>
          </cell>
          <cell r="NTR57">
            <v>0</v>
          </cell>
          <cell r="NTS57">
            <v>0</v>
          </cell>
          <cell r="NTT57">
            <v>0</v>
          </cell>
          <cell r="NTU57">
            <v>0</v>
          </cell>
          <cell r="NTV57">
            <v>0</v>
          </cell>
          <cell r="NTW57">
            <v>0</v>
          </cell>
          <cell r="NTX57">
            <v>0</v>
          </cell>
          <cell r="NTY57">
            <v>0</v>
          </cell>
          <cell r="NTZ57">
            <v>0</v>
          </cell>
          <cell r="NUA57">
            <v>0</v>
          </cell>
          <cell r="NUB57">
            <v>0</v>
          </cell>
          <cell r="NUC57">
            <v>0</v>
          </cell>
          <cell r="NUD57">
            <v>0</v>
          </cell>
          <cell r="NUE57">
            <v>0</v>
          </cell>
          <cell r="NUF57">
            <v>0</v>
          </cell>
          <cell r="NUG57">
            <v>0</v>
          </cell>
          <cell r="NUH57">
            <v>0</v>
          </cell>
          <cell r="NUI57">
            <v>0</v>
          </cell>
          <cell r="NUJ57">
            <v>0</v>
          </cell>
          <cell r="NUK57">
            <v>0</v>
          </cell>
          <cell r="NUL57">
            <v>0</v>
          </cell>
          <cell r="NUM57">
            <v>0</v>
          </cell>
          <cell r="NUN57">
            <v>0</v>
          </cell>
          <cell r="NUO57">
            <v>0</v>
          </cell>
          <cell r="NUP57">
            <v>0</v>
          </cell>
          <cell r="NUQ57">
            <v>0</v>
          </cell>
          <cell r="NUR57">
            <v>0</v>
          </cell>
          <cell r="NUS57">
            <v>0</v>
          </cell>
          <cell r="NUT57">
            <v>0</v>
          </cell>
          <cell r="NUU57">
            <v>0</v>
          </cell>
          <cell r="NUV57">
            <v>0</v>
          </cell>
          <cell r="NUW57">
            <v>0</v>
          </cell>
          <cell r="NUX57">
            <v>0</v>
          </cell>
          <cell r="NUY57">
            <v>0</v>
          </cell>
          <cell r="NUZ57">
            <v>0</v>
          </cell>
          <cell r="NVA57">
            <v>0</v>
          </cell>
          <cell r="NVB57">
            <v>0</v>
          </cell>
          <cell r="NVC57">
            <v>0</v>
          </cell>
          <cell r="NVD57">
            <v>0</v>
          </cell>
          <cell r="NVE57">
            <v>0</v>
          </cell>
          <cell r="NVF57">
            <v>0</v>
          </cell>
          <cell r="NVG57">
            <v>0</v>
          </cell>
          <cell r="NVH57">
            <v>0</v>
          </cell>
          <cell r="NVI57">
            <v>0</v>
          </cell>
          <cell r="NVJ57">
            <v>0</v>
          </cell>
          <cell r="NVK57">
            <v>0</v>
          </cell>
          <cell r="NVL57">
            <v>0</v>
          </cell>
          <cell r="NVM57">
            <v>0</v>
          </cell>
          <cell r="NVN57">
            <v>0</v>
          </cell>
          <cell r="NVO57">
            <v>0</v>
          </cell>
          <cell r="NVP57">
            <v>0</v>
          </cell>
          <cell r="NVQ57">
            <v>0</v>
          </cell>
          <cell r="NVR57">
            <v>0</v>
          </cell>
          <cell r="NVS57">
            <v>0</v>
          </cell>
          <cell r="NVT57">
            <v>0</v>
          </cell>
          <cell r="NVU57">
            <v>0</v>
          </cell>
          <cell r="NVV57">
            <v>0</v>
          </cell>
          <cell r="NVW57">
            <v>0</v>
          </cell>
          <cell r="NVX57">
            <v>0</v>
          </cell>
          <cell r="NVY57">
            <v>0</v>
          </cell>
          <cell r="NVZ57">
            <v>0</v>
          </cell>
          <cell r="NWA57">
            <v>0</v>
          </cell>
          <cell r="NWB57">
            <v>0</v>
          </cell>
          <cell r="NWC57">
            <v>0</v>
          </cell>
          <cell r="NWD57">
            <v>0</v>
          </cell>
          <cell r="NWE57">
            <v>0</v>
          </cell>
          <cell r="NWF57">
            <v>0</v>
          </cell>
          <cell r="NWG57">
            <v>0</v>
          </cell>
          <cell r="NWH57">
            <v>0</v>
          </cell>
          <cell r="NWI57">
            <v>0</v>
          </cell>
          <cell r="NWJ57">
            <v>0</v>
          </cell>
          <cell r="NWK57">
            <v>0</v>
          </cell>
          <cell r="NWL57">
            <v>0</v>
          </cell>
          <cell r="NWM57">
            <v>0</v>
          </cell>
          <cell r="NWN57">
            <v>0</v>
          </cell>
          <cell r="NWO57">
            <v>0</v>
          </cell>
          <cell r="NWP57">
            <v>0</v>
          </cell>
          <cell r="NWQ57">
            <v>0</v>
          </cell>
          <cell r="NWR57">
            <v>0</v>
          </cell>
          <cell r="NWS57">
            <v>0</v>
          </cell>
          <cell r="NWT57">
            <v>0</v>
          </cell>
          <cell r="NWU57">
            <v>0</v>
          </cell>
          <cell r="NWV57">
            <v>0</v>
          </cell>
          <cell r="NWW57">
            <v>0</v>
          </cell>
          <cell r="NWX57">
            <v>0</v>
          </cell>
          <cell r="NWY57">
            <v>0</v>
          </cell>
          <cell r="NWZ57">
            <v>0</v>
          </cell>
          <cell r="NXA57">
            <v>0</v>
          </cell>
          <cell r="NXB57">
            <v>0</v>
          </cell>
          <cell r="NXC57">
            <v>0</v>
          </cell>
          <cell r="NXD57">
            <v>0</v>
          </cell>
          <cell r="NXE57">
            <v>0</v>
          </cell>
          <cell r="NXF57">
            <v>0</v>
          </cell>
          <cell r="NXG57">
            <v>0</v>
          </cell>
          <cell r="NXH57">
            <v>0</v>
          </cell>
          <cell r="NXI57">
            <v>0</v>
          </cell>
          <cell r="NXJ57">
            <v>0</v>
          </cell>
          <cell r="NXK57">
            <v>0</v>
          </cell>
          <cell r="NXL57">
            <v>0</v>
          </cell>
          <cell r="NXM57">
            <v>0</v>
          </cell>
          <cell r="NXN57">
            <v>0</v>
          </cell>
          <cell r="NXO57">
            <v>0</v>
          </cell>
          <cell r="NXP57">
            <v>0</v>
          </cell>
          <cell r="NXQ57">
            <v>0</v>
          </cell>
          <cell r="NXR57">
            <v>0</v>
          </cell>
          <cell r="NXS57">
            <v>0</v>
          </cell>
          <cell r="NXT57">
            <v>0</v>
          </cell>
          <cell r="NXU57">
            <v>0</v>
          </cell>
          <cell r="NXV57">
            <v>0</v>
          </cell>
          <cell r="NXW57">
            <v>0</v>
          </cell>
          <cell r="NXX57">
            <v>0</v>
          </cell>
          <cell r="NXY57">
            <v>0</v>
          </cell>
          <cell r="NXZ57">
            <v>0</v>
          </cell>
          <cell r="NYA57">
            <v>0</v>
          </cell>
          <cell r="NYB57">
            <v>0</v>
          </cell>
          <cell r="NYC57">
            <v>0</v>
          </cell>
          <cell r="NYD57">
            <v>0</v>
          </cell>
          <cell r="NYE57">
            <v>0</v>
          </cell>
          <cell r="NYF57">
            <v>0</v>
          </cell>
          <cell r="NYG57">
            <v>0</v>
          </cell>
          <cell r="NYH57">
            <v>0</v>
          </cell>
          <cell r="NYI57">
            <v>0</v>
          </cell>
          <cell r="NYJ57">
            <v>0</v>
          </cell>
          <cell r="NYK57">
            <v>0</v>
          </cell>
          <cell r="NYL57">
            <v>0</v>
          </cell>
          <cell r="NYM57">
            <v>0</v>
          </cell>
          <cell r="NYN57">
            <v>0</v>
          </cell>
          <cell r="NYO57">
            <v>0</v>
          </cell>
          <cell r="NYP57">
            <v>0</v>
          </cell>
          <cell r="NYQ57">
            <v>0</v>
          </cell>
          <cell r="NYR57">
            <v>0</v>
          </cell>
          <cell r="NYS57">
            <v>0</v>
          </cell>
          <cell r="NYT57">
            <v>0</v>
          </cell>
          <cell r="NYU57">
            <v>0</v>
          </cell>
          <cell r="NYV57">
            <v>0</v>
          </cell>
          <cell r="NYW57">
            <v>0</v>
          </cell>
          <cell r="NYX57">
            <v>0</v>
          </cell>
          <cell r="NYY57">
            <v>0</v>
          </cell>
          <cell r="NYZ57">
            <v>0</v>
          </cell>
          <cell r="NZA57">
            <v>0</v>
          </cell>
          <cell r="NZB57">
            <v>0</v>
          </cell>
          <cell r="NZC57">
            <v>0</v>
          </cell>
          <cell r="NZD57">
            <v>0</v>
          </cell>
          <cell r="NZE57">
            <v>0</v>
          </cell>
          <cell r="NZF57">
            <v>0</v>
          </cell>
          <cell r="NZG57">
            <v>0</v>
          </cell>
          <cell r="NZH57">
            <v>0</v>
          </cell>
          <cell r="NZI57">
            <v>0</v>
          </cell>
          <cell r="NZJ57">
            <v>0</v>
          </cell>
          <cell r="NZK57">
            <v>0</v>
          </cell>
          <cell r="NZL57">
            <v>0</v>
          </cell>
          <cell r="NZM57">
            <v>0</v>
          </cell>
          <cell r="NZN57">
            <v>0</v>
          </cell>
          <cell r="NZO57">
            <v>0</v>
          </cell>
          <cell r="NZP57">
            <v>0</v>
          </cell>
          <cell r="NZQ57">
            <v>0</v>
          </cell>
          <cell r="NZR57">
            <v>0</v>
          </cell>
          <cell r="NZS57">
            <v>0</v>
          </cell>
          <cell r="NZT57">
            <v>0</v>
          </cell>
          <cell r="NZU57">
            <v>0</v>
          </cell>
          <cell r="NZV57">
            <v>0</v>
          </cell>
          <cell r="NZW57">
            <v>0</v>
          </cell>
          <cell r="NZX57">
            <v>0</v>
          </cell>
          <cell r="NZY57">
            <v>0</v>
          </cell>
          <cell r="NZZ57">
            <v>0</v>
          </cell>
          <cell r="OAA57">
            <v>0</v>
          </cell>
          <cell r="OAB57">
            <v>0</v>
          </cell>
          <cell r="OAC57">
            <v>0</v>
          </cell>
          <cell r="OAD57">
            <v>0</v>
          </cell>
          <cell r="OAE57">
            <v>0</v>
          </cell>
          <cell r="OAF57">
            <v>0</v>
          </cell>
          <cell r="OAG57">
            <v>0</v>
          </cell>
          <cell r="OAH57">
            <v>0</v>
          </cell>
          <cell r="OAI57">
            <v>0</v>
          </cell>
          <cell r="OAJ57">
            <v>0</v>
          </cell>
          <cell r="OAK57">
            <v>0</v>
          </cell>
          <cell r="OAL57">
            <v>0</v>
          </cell>
          <cell r="OAM57">
            <v>0</v>
          </cell>
          <cell r="OAN57">
            <v>0</v>
          </cell>
          <cell r="OAO57">
            <v>0</v>
          </cell>
          <cell r="OAP57">
            <v>0</v>
          </cell>
          <cell r="OAQ57">
            <v>0</v>
          </cell>
          <cell r="OAR57">
            <v>0</v>
          </cell>
          <cell r="OAS57">
            <v>0</v>
          </cell>
          <cell r="OAT57">
            <v>0</v>
          </cell>
          <cell r="OAU57">
            <v>0</v>
          </cell>
          <cell r="OAV57">
            <v>0</v>
          </cell>
          <cell r="OAW57">
            <v>0</v>
          </cell>
          <cell r="OAX57">
            <v>0</v>
          </cell>
          <cell r="OAY57">
            <v>0</v>
          </cell>
          <cell r="OAZ57">
            <v>0</v>
          </cell>
          <cell r="OBA57">
            <v>0</v>
          </cell>
          <cell r="OBB57">
            <v>0</v>
          </cell>
          <cell r="OBC57">
            <v>0</v>
          </cell>
          <cell r="OBD57">
            <v>0</v>
          </cell>
          <cell r="OBE57">
            <v>0</v>
          </cell>
          <cell r="OBF57">
            <v>0</v>
          </cell>
          <cell r="OBG57">
            <v>0</v>
          </cell>
          <cell r="OBH57">
            <v>0</v>
          </cell>
          <cell r="OBI57">
            <v>0</v>
          </cell>
          <cell r="OBJ57">
            <v>0</v>
          </cell>
          <cell r="OBK57">
            <v>0</v>
          </cell>
          <cell r="OBL57">
            <v>0</v>
          </cell>
          <cell r="OBM57">
            <v>0</v>
          </cell>
          <cell r="OBN57">
            <v>0</v>
          </cell>
          <cell r="OBO57">
            <v>0</v>
          </cell>
          <cell r="OBP57">
            <v>0</v>
          </cell>
          <cell r="OBQ57">
            <v>0</v>
          </cell>
          <cell r="OBR57">
            <v>0</v>
          </cell>
          <cell r="OBS57">
            <v>0</v>
          </cell>
          <cell r="OBT57">
            <v>0</v>
          </cell>
          <cell r="OBU57">
            <v>0</v>
          </cell>
          <cell r="OBV57">
            <v>0</v>
          </cell>
          <cell r="OBW57">
            <v>0</v>
          </cell>
          <cell r="OBX57">
            <v>0</v>
          </cell>
          <cell r="OBY57">
            <v>0</v>
          </cell>
          <cell r="OBZ57">
            <v>0</v>
          </cell>
          <cell r="OCA57">
            <v>0</v>
          </cell>
          <cell r="OCB57">
            <v>0</v>
          </cell>
          <cell r="OCC57">
            <v>0</v>
          </cell>
          <cell r="OCD57">
            <v>0</v>
          </cell>
          <cell r="OCE57">
            <v>0</v>
          </cell>
          <cell r="OCF57">
            <v>0</v>
          </cell>
          <cell r="OCG57">
            <v>0</v>
          </cell>
          <cell r="OCH57">
            <v>0</v>
          </cell>
          <cell r="OCI57">
            <v>0</v>
          </cell>
          <cell r="OCJ57">
            <v>0</v>
          </cell>
          <cell r="OCK57">
            <v>0</v>
          </cell>
          <cell r="OCL57">
            <v>0</v>
          </cell>
          <cell r="OCM57">
            <v>0</v>
          </cell>
          <cell r="OCN57">
            <v>0</v>
          </cell>
          <cell r="OCO57">
            <v>0</v>
          </cell>
          <cell r="OCP57">
            <v>0</v>
          </cell>
          <cell r="OCQ57">
            <v>0</v>
          </cell>
          <cell r="OCR57">
            <v>0</v>
          </cell>
          <cell r="OCS57">
            <v>0</v>
          </cell>
          <cell r="OCT57">
            <v>0</v>
          </cell>
          <cell r="OCU57">
            <v>0</v>
          </cell>
          <cell r="OCV57">
            <v>0</v>
          </cell>
          <cell r="OCW57">
            <v>0</v>
          </cell>
          <cell r="OCX57">
            <v>0</v>
          </cell>
          <cell r="OCY57">
            <v>0</v>
          </cell>
          <cell r="OCZ57">
            <v>0</v>
          </cell>
          <cell r="ODA57">
            <v>0</v>
          </cell>
          <cell r="ODB57">
            <v>0</v>
          </cell>
          <cell r="ODC57">
            <v>0</v>
          </cell>
          <cell r="ODD57">
            <v>0</v>
          </cell>
          <cell r="ODE57">
            <v>0</v>
          </cell>
          <cell r="ODF57">
            <v>0</v>
          </cell>
          <cell r="ODG57">
            <v>0</v>
          </cell>
          <cell r="ODH57">
            <v>0</v>
          </cell>
          <cell r="ODI57">
            <v>0</v>
          </cell>
          <cell r="ODJ57">
            <v>0</v>
          </cell>
          <cell r="ODK57">
            <v>0</v>
          </cell>
          <cell r="ODL57">
            <v>0</v>
          </cell>
          <cell r="ODM57">
            <v>0</v>
          </cell>
          <cell r="ODN57">
            <v>0</v>
          </cell>
          <cell r="ODO57">
            <v>0</v>
          </cell>
          <cell r="ODP57">
            <v>0</v>
          </cell>
          <cell r="ODQ57">
            <v>0</v>
          </cell>
          <cell r="ODR57">
            <v>0</v>
          </cell>
          <cell r="ODS57">
            <v>0</v>
          </cell>
          <cell r="ODT57">
            <v>0</v>
          </cell>
          <cell r="ODU57">
            <v>0</v>
          </cell>
          <cell r="ODV57">
            <v>0</v>
          </cell>
          <cell r="ODW57">
            <v>0</v>
          </cell>
          <cell r="ODX57">
            <v>0</v>
          </cell>
          <cell r="ODY57">
            <v>0</v>
          </cell>
          <cell r="ODZ57">
            <v>0</v>
          </cell>
          <cell r="OEA57">
            <v>0</v>
          </cell>
          <cell r="OEB57">
            <v>0</v>
          </cell>
          <cell r="OEC57">
            <v>0</v>
          </cell>
          <cell r="OED57">
            <v>0</v>
          </cell>
          <cell r="OEE57">
            <v>0</v>
          </cell>
          <cell r="OEF57">
            <v>0</v>
          </cell>
          <cell r="OEG57">
            <v>0</v>
          </cell>
          <cell r="OEH57">
            <v>0</v>
          </cell>
          <cell r="OEI57">
            <v>0</v>
          </cell>
          <cell r="OEJ57">
            <v>0</v>
          </cell>
          <cell r="OEK57">
            <v>0</v>
          </cell>
          <cell r="OEL57">
            <v>0</v>
          </cell>
          <cell r="OEM57">
            <v>0</v>
          </cell>
          <cell r="OEN57">
            <v>0</v>
          </cell>
          <cell r="OEO57">
            <v>0</v>
          </cell>
          <cell r="OEP57">
            <v>0</v>
          </cell>
          <cell r="OEQ57">
            <v>0</v>
          </cell>
          <cell r="OER57">
            <v>0</v>
          </cell>
          <cell r="OES57">
            <v>0</v>
          </cell>
          <cell r="OET57">
            <v>0</v>
          </cell>
          <cell r="OEU57">
            <v>0</v>
          </cell>
          <cell r="OEV57">
            <v>0</v>
          </cell>
          <cell r="OEW57">
            <v>0</v>
          </cell>
          <cell r="OEX57">
            <v>0</v>
          </cell>
          <cell r="OEY57">
            <v>0</v>
          </cell>
          <cell r="OEZ57">
            <v>0</v>
          </cell>
          <cell r="OFA57">
            <v>0</v>
          </cell>
          <cell r="OFB57">
            <v>0</v>
          </cell>
          <cell r="OFC57">
            <v>0</v>
          </cell>
          <cell r="OFD57">
            <v>0</v>
          </cell>
          <cell r="OFE57">
            <v>0</v>
          </cell>
          <cell r="OFF57">
            <v>0</v>
          </cell>
          <cell r="OFG57">
            <v>0</v>
          </cell>
          <cell r="OFH57">
            <v>0</v>
          </cell>
          <cell r="OFI57">
            <v>0</v>
          </cell>
          <cell r="OFJ57">
            <v>0</v>
          </cell>
          <cell r="OFK57">
            <v>0</v>
          </cell>
          <cell r="OFL57">
            <v>0</v>
          </cell>
          <cell r="OFM57">
            <v>0</v>
          </cell>
          <cell r="OFN57">
            <v>0</v>
          </cell>
          <cell r="OFO57">
            <v>0</v>
          </cell>
          <cell r="OFP57">
            <v>0</v>
          </cell>
          <cell r="OFQ57">
            <v>0</v>
          </cell>
          <cell r="OFR57">
            <v>0</v>
          </cell>
          <cell r="OFS57">
            <v>0</v>
          </cell>
          <cell r="OFT57">
            <v>0</v>
          </cell>
          <cell r="OFU57">
            <v>0</v>
          </cell>
          <cell r="OFV57">
            <v>0</v>
          </cell>
          <cell r="OFW57">
            <v>0</v>
          </cell>
          <cell r="OFX57">
            <v>0</v>
          </cell>
          <cell r="OFY57">
            <v>0</v>
          </cell>
          <cell r="OFZ57">
            <v>0</v>
          </cell>
          <cell r="OGA57">
            <v>0</v>
          </cell>
          <cell r="OGB57">
            <v>0</v>
          </cell>
          <cell r="OGC57">
            <v>0</v>
          </cell>
          <cell r="OGD57">
            <v>0</v>
          </cell>
          <cell r="OGE57">
            <v>0</v>
          </cell>
          <cell r="OGF57">
            <v>0</v>
          </cell>
          <cell r="OGG57">
            <v>0</v>
          </cell>
          <cell r="OGH57">
            <v>0</v>
          </cell>
          <cell r="OGI57">
            <v>0</v>
          </cell>
          <cell r="OGJ57">
            <v>0</v>
          </cell>
          <cell r="OGK57">
            <v>0</v>
          </cell>
          <cell r="OGL57">
            <v>0</v>
          </cell>
          <cell r="OGM57">
            <v>0</v>
          </cell>
          <cell r="OGN57">
            <v>0</v>
          </cell>
          <cell r="OGO57">
            <v>0</v>
          </cell>
          <cell r="OGP57">
            <v>0</v>
          </cell>
          <cell r="OGQ57">
            <v>0</v>
          </cell>
          <cell r="OGR57">
            <v>0</v>
          </cell>
          <cell r="OGS57">
            <v>0</v>
          </cell>
          <cell r="OGT57">
            <v>0</v>
          </cell>
          <cell r="OGU57">
            <v>0</v>
          </cell>
          <cell r="OGV57">
            <v>0</v>
          </cell>
          <cell r="OGW57">
            <v>0</v>
          </cell>
          <cell r="OGX57">
            <v>0</v>
          </cell>
          <cell r="OGY57">
            <v>0</v>
          </cell>
          <cell r="OGZ57">
            <v>0</v>
          </cell>
          <cell r="OHA57">
            <v>0</v>
          </cell>
          <cell r="OHB57">
            <v>0</v>
          </cell>
          <cell r="OHC57">
            <v>0</v>
          </cell>
          <cell r="OHD57">
            <v>0</v>
          </cell>
          <cell r="OHE57">
            <v>0</v>
          </cell>
          <cell r="OHF57">
            <v>0</v>
          </cell>
          <cell r="OHG57">
            <v>0</v>
          </cell>
          <cell r="OHH57">
            <v>0</v>
          </cell>
          <cell r="OHI57">
            <v>0</v>
          </cell>
          <cell r="OHJ57">
            <v>0</v>
          </cell>
          <cell r="OHK57">
            <v>0</v>
          </cell>
          <cell r="OHL57">
            <v>0</v>
          </cell>
          <cell r="OHM57">
            <v>0</v>
          </cell>
          <cell r="OHN57">
            <v>0</v>
          </cell>
          <cell r="OHO57">
            <v>0</v>
          </cell>
          <cell r="OHP57">
            <v>0</v>
          </cell>
          <cell r="OHQ57">
            <v>0</v>
          </cell>
          <cell r="OHR57">
            <v>0</v>
          </cell>
          <cell r="OHS57">
            <v>0</v>
          </cell>
          <cell r="OHT57">
            <v>0</v>
          </cell>
          <cell r="OHU57">
            <v>0</v>
          </cell>
          <cell r="OHV57">
            <v>0</v>
          </cell>
          <cell r="OHW57">
            <v>0</v>
          </cell>
          <cell r="OHX57">
            <v>0</v>
          </cell>
          <cell r="OHY57">
            <v>0</v>
          </cell>
          <cell r="OHZ57">
            <v>0</v>
          </cell>
          <cell r="OIA57">
            <v>0</v>
          </cell>
          <cell r="OIB57">
            <v>0</v>
          </cell>
          <cell r="OIC57">
            <v>0</v>
          </cell>
          <cell r="OID57">
            <v>0</v>
          </cell>
          <cell r="OIE57">
            <v>0</v>
          </cell>
          <cell r="OIF57">
            <v>0</v>
          </cell>
          <cell r="OIG57">
            <v>0</v>
          </cell>
          <cell r="OIH57">
            <v>0</v>
          </cell>
          <cell r="OII57">
            <v>0</v>
          </cell>
          <cell r="OIJ57">
            <v>0</v>
          </cell>
          <cell r="OIK57">
            <v>0</v>
          </cell>
          <cell r="OIL57">
            <v>0</v>
          </cell>
          <cell r="OIM57">
            <v>0</v>
          </cell>
          <cell r="OIN57">
            <v>0</v>
          </cell>
          <cell r="OIO57">
            <v>0</v>
          </cell>
          <cell r="OIP57">
            <v>0</v>
          </cell>
          <cell r="OIQ57">
            <v>0</v>
          </cell>
          <cell r="OIR57">
            <v>0</v>
          </cell>
          <cell r="OIS57">
            <v>0</v>
          </cell>
          <cell r="OIT57">
            <v>0</v>
          </cell>
          <cell r="OIU57">
            <v>0</v>
          </cell>
          <cell r="OIV57">
            <v>0</v>
          </cell>
          <cell r="OIW57">
            <v>0</v>
          </cell>
          <cell r="OIX57">
            <v>0</v>
          </cell>
          <cell r="OIY57">
            <v>0</v>
          </cell>
          <cell r="OIZ57">
            <v>0</v>
          </cell>
          <cell r="OJA57">
            <v>0</v>
          </cell>
          <cell r="OJB57">
            <v>0</v>
          </cell>
          <cell r="OJC57">
            <v>0</v>
          </cell>
          <cell r="OJD57">
            <v>0</v>
          </cell>
          <cell r="OJE57">
            <v>0</v>
          </cell>
          <cell r="OJF57">
            <v>0</v>
          </cell>
          <cell r="OJG57">
            <v>0</v>
          </cell>
          <cell r="OJH57">
            <v>0</v>
          </cell>
          <cell r="OJI57">
            <v>0</v>
          </cell>
          <cell r="OJJ57">
            <v>0</v>
          </cell>
          <cell r="OJK57">
            <v>0</v>
          </cell>
          <cell r="OJL57">
            <v>0</v>
          </cell>
          <cell r="OJM57">
            <v>0</v>
          </cell>
          <cell r="OJN57">
            <v>0</v>
          </cell>
          <cell r="OJO57">
            <v>0</v>
          </cell>
          <cell r="OJP57">
            <v>0</v>
          </cell>
          <cell r="OJQ57">
            <v>0</v>
          </cell>
          <cell r="OJR57">
            <v>0</v>
          </cell>
          <cell r="OJS57">
            <v>0</v>
          </cell>
          <cell r="OJT57">
            <v>0</v>
          </cell>
          <cell r="OJU57">
            <v>0</v>
          </cell>
          <cell r="OJV57">
            <v>0</v>
          </cell>
          <cell r="OJW57">
            <v>0</v>
          </cell>
          <cell r="OJX57">
            <v>0</v>
          </cell>
          <cell r="OJY57">
            <v>0</v>
          </cell>
          <cell r="OJZ57">
            <v>0</v>
          </cell>
          <cell r="OKA57">
            <v>0</v>
          </cell>
          <cell r="OKB57">
            <v>0</v>
          </cell>
          <cell r="OKC57">
            <v>0</v>
          </cell>
          <cell r="OKD57">
            <v>0</v>
          </cell>
          <cell r="OKE57">
            <v>0</v>
          </cell>
          <cell r="OKF57">
            <v>0</v>
          </cell>
          <cell r="OKG57">
            <v>0</v>
          </cell>
          <cell r="OKH57">
            <v>0</v>
          </cell>
          <cell r="OKI57">
            <v>0</v>
          </cell>
          <cell r="OKJ57">
            <v>0</v>
          </cell>
          <cell r="OKK57">
            <v>0</v>
          </cell>
          <cell r="OKL57">
            <v>0</v>
          </cell>
          <cell r="OKM57">
            <v>0</v>
          </cell>
          <cell r="OKN57">
            <v>0</v>
          </cell>
          <cell r="OKO57">
            <v>0</v>
          </cell>
          <cell r="OKP57">
            <v>0</v>
          </cell>
          <cell r="OKQ57">
            <v>0</v>
          </cell>
          <cell r="OKR57">
            <v>0</v>
          </cell>
          <cell r="OKS57">
            <v>0</v>
          </cell>
          <cell r="OKT57">
            <v>0</v>
          </cell>
          <cell r="OKU57">
            <v>0</v>
          </cell>
          <cell r="OKV57">
            <v>0</v>
          </cell>
          <cell r="OKW57">
            <v>0</v>
          </cell>
          <cell r="OKX57">
            <v>0</v>
          </cell>
          <cell r="OKY57">
            <v>0</v>
          </cell>
          <cell r="OKZ57">
            <v>0</v>
          </cell>
          <cell r="OLA57">
            <v>0</v>
          </cell>
          <cell r="OLB57">
            <v>0</v>
          </cell>
          <cell r="OLC57">
            <v>0</v>
          </cell>
          <cell r="OLD57">
            <v>0</v>
          </cell>
          <cell r="OLE57">
            <v>0</v>
          </cell>
          <cell r="OLF57">
            <v>0</v>
          </cell>
          <cell r="OLG57">
            <v>0</v>
          </cell>
          <cell r="OLH57">
            <v>0</v>
          </cell>
          <cell r="OLI57">
            <v>0</v>
          </cell>
          <cell r="OLJ57">
            <v>0</v>
          </cell>
          <cell r="OLK57">
            <v>0</v>
          </cell>
          <cell r="OLL57">
            <v>0</v>
          </cell>
          <cell r="OLM57">
            <v>0</v>
          </cell>
          <cell r="OLN57">
            <v>0</v>
          </cell>
          <cell r="OLO57">
            <v>0</v>
          </cell>
          <cell r="OLP57">
            <v>0</v>
          </cell>
          <cell r="OLQ57">
            <v>0</v>
          </cell>
          <cell r="OLR57">
            <v>0</v>
          </cell>
          <cell r="OLS57">
            <v>0</v>
          </cell>
          <cell r="OLT57">
            <v>0</v>
          </cell>
          <cell r="OLU57">
            <v>0</v>
          </cell>
          <cell r="OLV57">
            <v>0</v>
          </cell>
          <cell r="OLW57">
            <v>0</v>
          </cell>
          <cell r="OLX57">
            <v>0</v>
          </cell>
          <cell r="OLY57">
            <v>0</v>
          </cell>
          <cell r="OLZ57">
            <v>0</v>
          </cell>
          <cell r="OMA57">
            <v>0</v>
          </cell>
          <cell r="OMB57">
            <v>0</v>
          </cell>
          <cell r="OMC57">
            <v>0</v>
          </cell>
          <cell r="OMD57">
            <v>0</v>
          </cell>
          <cell r="OME57">
            <v>0</v>
          </cell>
          <cell r="OMF57">
            <v>0</v>
          </cell>
          <cell r="OMG57">
            <v>0</v>
          </cell>
          <cell r="OMH57">
            <v>0</v>
          </cell>
          <cell r="OMI57">
            <v>0</v>
          </cell>
          <cell r="OMJ57">
            <v>0</v>
          </cell>
          <cell r="OMK57">
            <v>0</v>
          </cell>
          <cell r="OML57">
            <v>0</v>
          </cell>
          <cell r="OMM57">
            <v>0</v>
          </cell>
          <cell r="OMN57">
            <v>0</v>
          </cell>
          <cell r="OMO57">
            <v>0</v>
          </cell>
          <cell r="OMP57">
            <v>0</v>
          </cell>
          <cell r="OMQ57">
            <v>0</v>
          </cell>
          <cell r="OMR57">
            <v>0</v>
          </cell>
          <cell r="OMS57">
            <v>0</v>
          </cell>
          <cell r="OMT57">
            <v>0</v>
          </cell>
          <cell r="OMU57">
            <v>0</v>
          </cell>
          <cell r="OMV57">
            <v>0</v>
          </cell>
          <cell r="OMW57">
            <v>0</v>
          </cell>
          <cell r="OMX57">
            <v>0</v>
          </cell>
          <cell r="OMY57">
            <v>0</v>
          </cell>
          <cell r="OMZ57">
            <v>0</v>
          </cell>
          <cell r="ONA57">
            <v>0</v>
          </cell>
          <cell r="ONB57">
            <v>0</v>
          </cell>
          <cell r="ONC57">
            <v>0</v>
          </cell>
          <cell r="OND57">
            <v>0</v>
          </cell>
          <cell r="ONE57">
            <v>0</v>
          </cell>
          <cell r="ONF57">
            <v>0</v>
          </cell>
          <cell r="ONG57">
            <v>0</v>
          </cell>
          <cell r="ONH57">
            <v>0</v>
          </cell>
          <cell r="ONI57">
            <v>0</v>
          </cell>
          <cell r="ONJ57">
            <v>0</v>
          </cell>
          <cell r="ONK57">
            <v>0</v>
          </cell>
          <cell r="ONL57">
            <v>0</v>
          </cell>
          <cell r="ONM57">
            <v>0</v>
          </cell>
          <cell r="ONN57">
            <v>0</v>
          </cell>
          <cell r="ONO57">
            <v>0</v>
          </cell>
          <cell r="ONP57">
            <v>0</v>
          </cell>
          <cell r="ONQ57">
            <v>0</v>
          </cell>
          <cell r="ONR57">
            <v>0</v>
          </cell>
          <cell r="ONS57">
            <v>0</v>
          </cell>
          <cell r="ONT57">
            <v>0</v>
          </cell>
          <cell r="ONU57">
            <v>0</v>
          </cell>
          <cell r="ONV57">
            <v>0</v>
          </cell>
          <cell r="ONW57">
            <v>0</v>
          </cell>
          <cell r="ONX57">
            <v>0</v>
          </cell>
          <cell r="ONY57">
            <v>0</v>
          </cell>
          <cell r="ONZ57">
            <v>0</v>
          </cell>
          <cell r="OOA57">
            <v>0</v>
          </cell>
          <cell r="OOB57">
            <v>0</v>
          </cell>
          <cell r="OOC57">
            <v>0</v>
          </cell>
          <cell r="OOD57">
            <v>0</v>
          </cell>
          <cell r="OOE57">
            <v>0</v>
          </cell>
          <cell r="OOF57">
            <v>0</v>
          </cell>
          <cell r="OOG57">
            <v>0</v>
          </cell>
          <cell r="OOH57">
            <v>0</v>
          </cell>
          <cell r="OOI57">
            <v>0</v>
          </cell>
          <cell r="OOJ57">
            <v>0</v>
          </cell>
          <cell r="OOK57">
            <v>0</v>
          </cell>
          <cell r="OOL57">
            <v>0</v>
          </cell>
          <cell r="OOM57">
            <v>0</v>
          </cell>
          <cell r="OON57">
            <v>0</v>
          </cell>
          <cell r="OOO57">
            <v>0</v>
          </cell>
          <cell r="OOP57">
            <v>0</v>
          </cell>
          <cell r="OOQ57">
            <v>0</v>
          </cell>
          <cell r="OOR57">
            <v>0</v>
          </cell>
          <cell r="OOS57">
            <v>0</v>
          </cell>
          <cell r="OOT57">
            <v>0</v>
          </cell>
          <cell r="OOU57">
            <v>0</v>
          </cell>
          <cell r="OOV57">
            <v>0</v>
          </cell>
          <cell r="OOW57">
            <v>0</v>
          </cell>
          <cell r="OOX57">
            <v>0</v>
          </cell>
          <cell r="OOY57">
            <v>0</v>
          </cell>
          <cell r="OOZ57">
            <v>0</v>
          </cell>
          <cell r="OPA57">
            <v>0</v>
          </cell>
          <cell r="OPB57">
            <v>0</v>
          </cell>
          <cell r="OPC57">
            <v>0</v>
          </cell>
          <cell r="OPD57">
            <v>0</v>
          </cell>
          <cell r="OPE57">
            <v>0</v>
          </cell>
          <cell r="OPF57">
            <v>0</v>
          </cell>
          <cell r="OPG57">
            <v>0</v>
          </cell>
          <cell r="OPH57">
            <v>0</v>
          </cell>
          <cell r="OPI57">
            <v>0</v>
          </cell>
          <cell r="OPJ57">
            <v>0</v>
          </cell>
          <cell r="OPK57">
            <v>0</v>
          </cell>
          <cell r="OPL57">
            <v>0</v>
          </cell>
          <cell r="OPM57">
            <v>0</v>
          </cell>
          <cell r="OPN57">
            <v>0</v>
          </cell>
          <cell r="OPO57">
            <v>0</v>
          </cell>
          <cell r="OPP57">
            <v>0</v>
          </cell>
          <cell r="OPQ57">
            <v>0</v>
          </cell>
          <cell r="OPR57">
            <v>0</v>
          </cell>
          <cell r="OPS57">
            <v>0</v>
          </cell>
          <cell r="OPT57">
            <v>0</v>
          </cell>
          <cell r="OPU57">
            <v>0</v>
          </cell>
          <cell r="OPV57">
            <v>0</v>
          </cell>
          <cell r="OPW57">
            <v>0</v>
          </cell>
          <cell r="OPX57">
            <v>0</v>
          </cell>
          <cell r="OPY57">
            <v>0</v>
          </cell>
          <cell r="OPZ57">
            <v>0</v>
          </cell>
          <cell r="OQA57">
            <v>0</v>
          </cell>
          <cell r="OQB57">
            <v>0</v>
          </cell>
          <cell r="OQC57">
            <v>0</v>
          </cell>
          <cell r="OQD57">
            <v>0</v>
          </cell>
          <cell r="OQE57">
            <v>0</v>
          </cell>
          <cell r="OQF57">
            <v>0</v>
          </cell>
          <cell r="OQG57">
            <v>0</v>
          </cell>
          <cell r="OQH57">
            <v>0</v>
          </cell>
          <cell r="OQI57">
            <v>0</v>
          </cell>
          <cell r="OQJ57">
            <v>0</v>
          </cell>
          <cell r="OQK57">
            <v>0</v>
          </cell>
          <cell r="OQL57">
            <v>0</v>
          </cell>
          <cell r="OQM57">
            <v>0</v>
          </cell>
          <cell r="OQN57">
            <v>0</v>
          </cell>
          <cell r="OQO57">
            <v>0</v>
          </cell>
          <cell r="OQP57">
            <v>0</v>
          </cell>
          <cell r="OQQ57">
            <v>0</v>
          </cell>
          <cell r="OQR57">
            <v>0</v>
          </cell>
          <cell r="OQS57">
            <v>0</v>
          </cell>
          <cell r="OQT57">
            <v>0</v>
          </cell>
          <cell r="OQU57">
            <v>0</v>
          </cell>
          <cell r="OQV57">
            <v>0</v>
          </cell>
          <cell r="OQW57">
            <v>0</v>
          </cell>
          <cell r="OQX57">
            <v>0</v>
          </cell>
          <cell r="OQY57">
            <v>0</v>
          </cell>
          <cell r="OQZ57">
            <v>0</v>
          </cell>
          <cell r="ORA57">
            <v>0</v>
          </cell>
          <cell r="ORB57">
            <v>0</v>
          </cell>
          <cell r="ORC57">
            <v>0</v>
          </cell>
          <cell r="ORD57">
            <v>0</v>
          </cell>
          <cell r="ORE57">
            <v>0</v>
          </cell>
          <cell r="ORF57">
            <v>0</v>
          </cell>
          <cell r="ORG57">
            <v>0</v>
          </cell>
          <cell r="ORH57">
            <v>0</v>
          </cell>
          <cell r="ORI57">
            <v>0</v>
          </cell>
          <cell r="ORJ57">
            <v>0</v>
          </cell>
          <cell r="ORK57">
            <v>0</v>
          </cell>
          <cell r="ORL57">
            <v>0</v>
          </cell>
          <cell r="ORM57">
            <v>0</v>
          </cell>
          <cell r="ORN57">
            <v>0</v>
          </cell>
          <cell r="ORO57">
            <v>0</v>
          </cell>
          <cell r="ORP57">
            <v>0</v>
          </cell>
          <cell r="ORQ57">
            <v>0</v>
          </cell>
          <cell r="ORR57">
            <v>0</v>
          </cell>
          <cell r="ORS57">
            <v>0</v>
          </cell>
          <cell r="ORT57">
            <v>0</v>
          </cell>
          <cell r="ORU57">
            <v>0</v>
          </cell>
          <cell r="ORV57">
            <v>0</v>
          </cell>
          <cell r="ORW57">
            <v>0</v>
          </cell>
          <cell r="ORX57">
            <v>0</v>
          </cell>
          <cell r="ORY57">
            <v>0</v>
          </cell>
          <cell r="ORZ57">
            <v>0</v>
          </cell>
          <cell r="OSA57">
            <v>0</v>
          </cell>
          <cell r="OSB57">
            <v>0</v>
          </cell>
          <cell r="OSC57">
            <v>0</v>
          </cell>
          <cell r="OSD57">
            <v>0</v>
          </cell>
          <cell r="OSE57">
            <v>0</v>
          </cell>
          <cell r="OSF57">
            <v>0</v>
          </cell>
          <cell r="OSG57">
            <v>0</v>
          </cell>
          <cell r="OSH57">
            <v>0</v>
          </cell>
          <cell r="OSI57">
            <v>0</v>
          </cell>
          <cell r="OSJ57">
            <v>0</v>
          </cell>
          <cell r="OSK57">
            <v>0</v>
          </cell>
          <cell r="OSL57">
            <v>0</v>
          </cell>
          <cell r="OSM57">
            <v>0</v>
          </cell>
          <cell r="OSN57">
            <v>0</v>
          </cell>
          <cell r="OSO57">
            <v>0</v>
          </cell>
          <cell r="OSP57">
            <v>0</v>
          </cell>
          <cell r="OSQ57">
            <v>0</v>
          </cell>
          <cell r="OSR57">
            <v>0</v>
          </cell>
          <cell r="OSS57">
            <v>0</v>
          </cell>
          <cell r="OST57">
            <v>0</v>
          </cell>
          <cell r="OSU57">
            <v>0</v>
          </cell>
          <cell r="OSV57">
            <v>0</v>
          </cell>
          <cell r="OSW57">
            <v>0</v>
          </cell>
          <cell r="OSX57">
            <v>0</v>
          </cell>
          <cell r="OSY57">
            <v>0</v>
          </cell>
          <cell r="OSZ57">
            <v>0</v>
          </cell>
          <cell r="OTA57">
            <v>0</v>
          </cell>
          <cell r="OTB57">
            <v>0</v>
          </cell>
          <cell r="OTC57">
            <v>0</v>
          </cell>
          <cell r="OTD57">
            <v>0</v>
          </cell>
          <cell r="OTE57">
            <v>0</v>
          </cell>
          <cell r="OTF57">
            <v>0</v>
          </cell>
          <cell r="OTG57">
            <v>0</v>
          </cell>
          <cell r="OTH57">
            <v>0</v>
          </cell>
          <cell r="OTI57">
            <v>0</v>
          </cell>
          <cell r="OTJ57">
            <v>0</v>
          </cell>
          <cell r="OTK57">
            <v>0</v>
          </cell>
          <cell r="OTL57">
            <v>0</v>
          </cell>
          <cell r="OTM57">
            <v>0</v>
          </cell>
          <cell r="OTN57">
            <v>0</v>
          </cell>
          <cell r="OTO57">
            <v>0</v>
          </cell>
          <cell r="OTP57">
            <v>0</v>
          </cell>
          <cell r="OTQ57">
            <v>0</v>
          </cell>
          <cell r="OTR57">
            <v>0</v>
          </cell>
          <cell r="OTS57">
            <v>0</v>
          </cell>
          <cell r="OTT57">
            <v>0</v>
          </cell>
          <cell r="OTU57">
            <v>0</v>
          </cell>
          <cell r="OTV57">
            <v>0</v>
          </cell>
          <cell r="OTW57">
            <v>0</v>
          </cell>
          <cell r="OTX57">
            <v>0</v>
          </cell>
          <cell r="OTY57">
            <v>0</v>
          </cell>
          <cell r="OTZ57">
            <v>0</v>
          </cell>
          <cell r="OUA57">
            <v>0</v>
          </cell>
          <cell r="OUB57">
            <v>0</v>
          </cell>
          <cell r="OUC57">
            <v>0</v>
          </cell>
          <cell r="OUD57">
            <v>0</v>
          </cell>
          <cell r="OUE57">
            <v>0</v>
          </cell>
          <cell r="OUF57">
            <v>0</v>
          </cell>
          <cell r="OUG57">
            <v>0</v>
          </cell>
          <cell r="OUH57">
            <v>0</v>
          </cell>
          <cell r="OUI57">
            <v>0</v>
          </cell>
          <cell r="OUJ57">
            <v>0</v>
          </cell>
          <cell r="OUK57">
            <v>0</v>
          </cell>
          <cell r="OUL57">
            <v>0</v>
          </cell>
          <cell r="OUM57">
            <v>0</v>
          </cell>
          <cell r="OUN57">
            <v>0</v>
          </cell>
          <cell r="OUO57">
            <v>0</v>
          </cell>
          <cell r="OUP57">
            <v>0</v>
          </cell>
          <cell r="OUQ57">
            <v>0</v>
          </cell>
          <cell r="OUR57">
            <v>0</v>
          </cell>
          <cell r="OUS57">
            <v>0</v>
          </cell>
          <cell r="OUT57">
            <v>0</v>
          </cell>
          <cell r="OUU57">
            <v>0</v>
          </cell>
          <cell r="OUV57">
            <v>0</v>
          </cell>
          <cell r="OUW57">
            <v>0</v>
          </cell>
          <cell r="OUX57">
            <v>0</v>
          </cell>
          <cell r="OUY57">
            <v>0</v>
          </cell>
          <cell r="OUZ57">
            <v>0</v>
          </cell>
          <cell r="OVA57">
            <v>0</v>
          </cell>
          <cell r="OVB57">
            <v>0</v>
          </cell>
          <cell r="OVC57">
            <v>0</v>
          </cell>
          <cell r="OVD57">
            <v>0</v>
          </cell>
          <cell r="OVE57">
            <v>0</v>
          </cell>
          <cell r="OVF57">
            <v>0</v>
          </cell>
          <cell r="OVG57">
            <v>0</v>
          </cell>
          <cell r="OVH57">
            <v>0</v>
          </cell>
          <cell r="OVI57">
            <v>0</v>
          </cell>
          <cell r="OVJ57">
            <v>0</v>
          </cell>
          <cell r="OVK57">
            <v>0</v>
          </cell>
          <cell r="OVL57">
            <v>0</v>
          </cell>
          <cell r="OVM57">
            <v>0</v>
          </cell>
          <cell r="OVN57">
            <v>0</v>
          </cell>
          <cell r="OVO57">
            <v>0</v>
          </cell>
          <cell r="OVP57">
            <v>0</v>
          </cell>
          <cell r="OVQ57">
            <v>0</v>
          </cell>
          <cell r="OVR57">
            <v>0</v>
          </cell>
          <cell r="OVS57">
            <v>0</v>
          </cell>
          <cell r="OVT57">
            <v>0</v>
          </cell>
          <cell r="OVU57">
            <v>0</v>
          </cell>
          <cell r="OVV57">
            <v>0</v>
          </cell>
          <cell r="OVW57">
            <v>0</v>
          </cell>
          <cell r="OVX57">
            <v>0</v>
          </cell>
          <cell r="OVY57">
            <v>0</v>
          </cell>
          <cell r="OVZ57">
            <v>0</v>
          </cell>
          <cell r="OWA57">
            <v>0</v>
          </cell>
          <cell r="OWB57">
            <v>0</v>
          </cell>
          <cell r="OWC57">
            <v>0</v>
          </cell>
          <cell r="OWD57">
            <v>0</v>
          </cell>
          <cell r="OWE57">
            <v>0</v>
          </cell>
          <cell r="OWF57">
            <v>0</v>
          </cell>
          <cell r="OWG57">
            <v>0</v>
          </cell>
          <cell r="OWH57">
            <v>0</v>
          </cell>
          <cell r="OWI57">
            <v>0</v>
          </cell>
          <cell r="OWJ57">
            <v>0</v>
          </cell>
          <cell r="OWK57">
            <v>0</v>
          </cell>
          <cell r="OWL57">
            <v>0</v>
          </cell>
          <cell r="OWM57">
            <v>0</v>
          </cell>
          <cell r="OWN57">
            <v>0</v>
          </cell>
          <cell r="OWO57">
            <v>0</v>
          </cell>
          <cell r="OWP57">
            <v>0</v>
          </cell>
          <cell r="OWQ57">
            <v>0</v>
          </cell>
          <cell r="OWR57">
            <v>0</v>
          </cell>
          <cell r="OWS57">
            <v>0</v>
          </cell>
          <cell r="OWT57">
            <v>0</v>
          </cell>
          <cell r="OWU57">
            <v>0</v>
          </cell>
          <cell r="OWV57">
            <v>0</v>
          </cell>
          <cell r="OWW57">
            <v>0</v>
          </cell>
          <cell r="OWX57">
            <v>0</v>
          </cell>
          <cell r="OWY57">
            <v>0</v>
          </cell>
          <cell r="OWZ57">
            <v>0</v>
          </cell>
          <cell r="OXA57">
            <v>0</v>
          </cell>
          <cell r="OXB57">
            <v>0</v>
          </cell>
          <cell r="OXC57">
            <v>0</v>
          </cell>
          <cell r="OXD57">
            <v>0</v>
          </cell>
          <cell r="OXE57">
            <v>0</v>
          </cell>
          <cell r="OXF57">
            <v>0</v>
          </cell>
          <cell r="OXG57">
            <v>0</v>
          </cell>
          <cell r="OXH57">
            <v>0</v>
          </cell>
          <cell r="OXI57">
            <v>0</v>
          </cell>
          <cell r="OXJ57">
            <v>0</v>
          </cell>
          <cell r="OXK57">
            <v>0</v>
          </cell>
          <cell r="OXL57">
            <v>0</v>
          </cell>
          <cell r="OXM57">
            <v>0</v>
          </cell>
          <cell r="OXN57">
            <v>0</v>
          </cell>
          <cell r="OXO57">
            <v>0</v>
          </cell>
          <cell r="OXP57">
            <v>0</v>
          </cell>
          <cell r="OXQ57">
            <v>0</v>
          </cell>
          <cell r="OXR57">
            <v>0</v>
          </cell>
          <cell r="OXS57">
            <v>0</v>
          </cell>
          <cell r="OXT57">
            <v>0</v>
          </cell>
          <cell r="OXU57">
            <v>0</v>
          </cell>
          <cell r="OXV57">
            <v>0</v>
          </cell>
          <cell r="OXW57">
            <v>0</v>
          </cell>
          <cell r="OXX57">
            <v>0</v>
          </cell>
          <cell r="OXY57">
            <v>0</v>
          </cell>
          <cell r="OXZ57">
            <v>0</v>
          </cell>
          <cell r="OYA57">
            <v>0</v>
          </cell>
          <cell r="OYB57">
            <v>0</v>
          </cell>
          <cell r="OYC57">
            <v>0</v>
          </cell>
          <cell r="OYD57">
            <v>0</v>
          </cell>
          <cell r="OYE57">
            <v>0</v>
          </cell>
          <cell r="OYF57">
            <v>0</v>
          </cell>
          <cell r="OYG57">
            <v>0</v>
          </cell>
          <cell r="OYH57">
            <v>0</v>
          </cell>
          <cell r="OYI57">
            <v>0</v>
          </cell>
          <cell r="OYJ57">
            <v>0</v>
          </cell>
          <cell r="OYK57">
            <v>0</v>
          </cell>
          <cell r="OYL57">
            <v>0</v>
          </cell>
          <cell r="OYM57">
            <v>0</v>
          </cell>
          <cell r="OYN57">
            <v>0</v>
          </cell>
          <cell r="OYO57">
            <v>0</v>
          </cell>
          <cell r="OYP57">
            <v>0</v>
          </cell>
          <cell r="OYQ57">
            <v>0</v>
          </cell>
          <cell r="OYR57">
            <v>0</v>
          </cell>
          <cell r="OYS57">
            <v>0</v>
          </cell>
          <cell r="OYT57">
            <v>0</v>
          </cell>
          <cell r="OYU57">
            <v>0</v>
          </cell>
          <cell r="OYV57">
            <v>0</v>
          </cell>
          <cell r="OYW57">
            <v>0</v>
          </cell>
          <cell r="OYX57">
            <v>0</v>
          </cell>
          <cell r="OYY57">
            <v>0</v>
          </cell>
          <cell r="OYZ57">
            <v>0</v>
          </cell>
          <cell r="OZA57">
            <v>0</v>
          </cell>
          <cell r="OZB57">
            <v>0</v>
          </cell>
          <cell r="OZC57">
            <v>0</v>
          </cell>
          <cell r="OZD57">
            <v>0</v>
          </cell>
          <cell r="OZE57">
            <v>0</v>
          </cell>
          <cell r="OZF57">
            <v>0</v>
          </cell>
          <cell r="OZG57">
            <v>0</v>
          </cell>
          <cell r="OZH57">
            <v>0</v>
          </cell>
          <cell r="OZI57">
            <v>0</v>
          </cell>
          <cell r="OZJ57">
            <v>0</v>
          </cell>
          <cell r="OZK57">
            <v>0</v>
          </cell>
          <cell r="OZL57">
            <v>0</v>
          </cell>
          <cell r="OZM57">
            <v>0</v>
          </cell>
          <cell r="OZN57">
            <v>0</v>
          </cell>
          <cell r="OZO57">
            <v>0</v>
          </cell>
          <cell r="OZP57">
            <v>0</v>
          </cell>
          <cell r="OZQ57">
            <v>0</v>
          </cell>
          <cell r="OZR57">
            <v>0</v>
          </cell>
          <cell r="OZS57">
            <v>0</v>
          </cell>
          <cell r="OZT57">
            <v>0</v>
          </cell>
          <cell r="OZU57">
            <v>0</v>
          </cell>
          <cell r="OZV57">
            <v>0</v>
          </cell>
          <cell r="OZW57">
            <v>0</v>
          </cell>
          <cell r="OZX57">
            <v>0</v>
          </cell>
          <cell r="OZY57">
            <v>0</v>
          </cell>
          <cell r="OZZ57">
            <v>0</v>
          </cell>
          <cell r="PAA57">
            <v>0</v>
          </cell>
          <cell r="PAB57">
            <v>0</v>
          </cell>
          <cell r="PAC57">
            <v>0</v>
          </cell>
          <cell r="PAD57">
            <v>0</v>
          </cell>
          <cell r="PAE57">
            <v>0</v>
          </cell>
          <cell r="PAF57">
            <v>0</v>
          </cell>
          <cell r="PAG57">
            <v>0</v>
          </cell>
          <cell r="PAH57">
            <v>0</v>
          </cell>
          <cell r="PAI57">
            <v>0</v>
          </cell>
          <cell r="PAJ57">
            <v>0</v>
          </cell>
          <cell r="PAK57">
            <v>0</v>
          </cell>
          <cell r="PAL57">
            <v>0</v>
          </cell>
          <cell r="PAM57">
            <v>0</v>
          </cell>
          <cell r="PAN57">
            <v>0</v>
          </cell>
          <cell r="PAO57">
            <v>0</v>
          </cell>
          <cell r="PAP57">
            <v>0</v>
          </cell>
          <cell r="PAQ57">
            <v>0</v>
          </cell>
          <cell r="PAR57">
            <v>0</v>
          </cell>
          <cell r="PAS57">
            <v>0</v>
          </cell>
          <cell r="PAT57">
            <v>0</v>
          </cell>
          <cell r="PAU57">
            <v>0</v>
          </cell>
          <cell r="PAV57">
            <v>0</v>
          </cell>
          <cell r="PAW57">
            <v>0</v>
          </cell>
          <cell r="PAX57">
            <v>0</v>
          </cell>
          <cell r="PAY57">
            <v>0</v>
          </cell>
          <cell r="PAZ57">
            <v>0</v>
          </cell>
          <cell r="PBA57">
            <v>0</v>
          </cell>
          <cell r="PBB57">
            <v>0</v>
          </cell>
          <cell r="PBC57">
            <v>0</v>
          </cell>
          <cell r="PBD57">
            <v>0</v>
          </cell>
          <cell r="PBE57">
            <v>0</v>
          </cell>
          <cell r="PBF57">
            <v>0</v>
          </cell>
          <cell r="PBG57">
            <v>0</v>
          </cell>
          <cell r="PBH57">
            <v>0</v>
          </cell>
          <cell r="PBI57">
            <v>0</v>
          </cell>
          <cell r="PBJ57">
            <v>0</v>
          </cell>
          <cell r="PBK57">
            <v>0</v>
          </cell>
          <cell r="PBL57">
            <v>0</v>
          </cell>
          <cell r="PBM57">
            <v>0</v>
          </cell>
          <cell r="PBN57">
            <v>0</v>
          </cell>
          <cell r="PBO57">
            <v>0</v>
          </cell>
          <cell r="PBP57">
            <v>0</v>
          </cell>
          <cell r="PBQ57">
            <v>0</v>
          </cell>
          <cell r="PBR57">
            <v>0</v>
          </cell>
          <cell r="PBS57">
            <v>0</v>
          </cell>
          <cell r="PBT57">
            <v>0</v>
          </cell>
          <cell r="PBU57">
            <v>0</v>
          </cell>
          <cell r="PBV57">
            <v>0</v>
          </cell>
          <cell r="PBW57">
            <v>0</v>
          </cell>
          <cell r="PBX57">
            <v>0</v>
          </cell>
          <cell r="PBY57">
            <v>0</v>
          </cell>
          <cell r="PBZ57">
            <v>0</v>
          </cell>
          <cell r="PCA57">
            <v>0</v>
          </cell>
          <cell r="PCB57">
            <v>0</v>
          </cell>
          <cell r="PCC57">
            <v>0</v>
          </cell>
          <cell r="PCD57">
            <v>0</v>
          </cell>
          <cell r="PCE57">
            <v>0</v>
          </cell>
          <cell r="PCF57">
            <v>0</v>
          </cell>
          <cell r="PCG57">
            <v>0</v>
          </cell>
          <cell r="PCH57">
            <v>0</v>
          </cell>
          <cell r="PCI57">
            <v>0</v>
          </cell>
          <cell r="PCJ57">
            <v>0</v>
          </cell>
          <cell r="PCK57">
            <v>0</v>
          </cell>
          <cell r="PCL57">
            <v>0</v>
          </cell>
          <cell r="PCM57">
            <v>0</v>
          </cell>
          <cell r="PCN57">
            <v>0</v>
          </cell>
          <cell r="PCO57">
            <v>0</v>
          </cell>
          <cell r="PCP57">
            <v>0</v>
          </cell>
          <cell r="PCQ57">
            <v>0</v>
          </cell>
          <cell r="PCR57">
            <v>0</v>
          </cell>
          <cell r="PCS57">
            <v>0</v>
          </cell>
          <cell r="PCT57">
            <v>0</v>
          </cell>
          <cell r="PCU57">
            <v>0</v>
          </cell>
          <cell r="PCV57">
            <v>0</v>
          </cell>
          <cell r="PCW57">
            <v>0</v>
          </cell>
          <cell r="PCX57">
            <v>0</v>
          </cell>
          <cell r="PCY57">
            <v>0</v>
          </cell>
          <cell r="PCZ57">
            <v>0</v>
          </cell>
          <cell r="PDA57">
            <v>0</v>
          </cell>
          <cell r="PDB57">
            <v>0</v>
          </cell>
          <cell r="PDC57">
            <v>0</v>
          </cell>
          <cell r="PDD57">
            <v>0</v>
          </cell>
          <cell r="PDE57">
            <v>0</v>
          </cell>
          <cell r="PDF57">
            <v>0</v>
          </cell>
          <cell r="PDG57">
            <v>0</v>
          </cell>
          <cell r="PDH57">
            <v>0</v>
          </cell>
          <cell r="PDI57">
            <v>0</v>
          </cell>
          <cell r="PDJ57">
            <v>0</v>
          </cell>
          <cell r="PDK57">
            <v>0</v>
          </cell>
          <cell r="PDL57">
            <v>0</v>
          </cell>
          <cell r="PDM57">
            <v>0</v>
          </cell>
          <cell r="PDN57">
            <v>0</v>
          </cell>
          <cell r="PDO57">
            <v>0</v>
          </cell>
          <cell r="PDP57">
            <v>0</v>
          </cell>
          <cell r="PDQ57">
            <v>0</v>
          </cell>
          <cell r="PDR57">
            <v>0</v>
          </cell>
          <cell r="PDS57">
            <v>0</v>
          </cell>
          <cell r="PDT57">
            <v>0</v>
          </cell>
          <cell r="PDU57">
            <v>0</v>
          </cell>
          <cell r="PDV57">
            <v>0</v>
          </cell>
          <cell r="PDW57">
            <v>0</v>
          </cell>
          <cell r="PDX57">
            <v>0</v>
          </cell>
          <cell r="PDY57">
            <v>0</v>
          </cell>
          <cell r="PDZ57">
            <v>0</v>
          </cell>
          <cell r="PEA57">
            <v>0</v>
          </cell>
          <cell r="PEB57">
            <v>0</v>
          </cell>
          <cell r="PEC57">
            <v>0</v>
          </cell>
          <cell r="PED57">
            <v>0</v>
          </cell>
          <cell r="PEE57">
            <v>0</v>
          </cell>
          <cell r="PEF57">
            <v>0</v>
          </cell>
          <cell r="PEG57">
            <v>0</v>
          </cell>
          <cell r="PEH57">
            <v>0</v>
          </cell>
          <cell r="PEI57">
            <v>0</v>
          </cell>
          <cell r="PEJ57">
            <v>0</v>
          </cell>
          <cell r="PEK57">
            <v>0</v>
          </cell>
          <cell r="PEL57">
            <v>0</v>
          </cell>
          <cell r="PEM57">
            <v>0</v>
          </cell>
          <cell r="PEN57">
            <v>0</v>
          </cell>
          <cell r="PEO57">
            <v>0</v>
          </cell>
          <cell r="PEP57">
            <v>0</v>
          </cell>
          <cell r="PEQ57">
            <v>0</v>
          </cell>
          <cell r="PER57">
            <v>0</v>
          </cell>
          <cell r="PES57">
            <v>0</v>
          </cell>
          <cell r="PET57">
            <v>0</v>
          </cell>
          <cell r="PEU57">
            <v>0</v>
          </cell>
          <cell r="PEV57">
            <v>0</v>
          </cell>
          <cell r="PEW57">
            <v>0</v>
          </cell>
          <cell r="PEX57">
            <v>0</v>
          </cell>
          <cell r="PEY57">
            <v>0</v>
          </cell>
          <cell r="PEZ57">
            <v>0</v>
          </cell>
          <cell r="PFA57">
            <v>0</v>
          </cell>
          <cell r="PFB57">
            <v>0</v>
          </cell>
          <cell r="PFC57">
            <v>0</v>
          </cell>
          <cell r="PFD57">
            <v>0</v>
          </cell>
          <cell r="PFE57">
            <v>0</v>
          </cell>
          <cell r="PFF57">
            <v>0</v>
          </cell>
          <cell r="PFG57">
            <v>0</v>
          </cell>
          <cell r="PFH57">
            <v>0</v>
          </cell>
          <cell r="PFI57">
            <v>0</v>
          </cell>
          <cell r="PFJ57">
            <v>0</v>
          </cell>
          <cell r="PFK57">
            <v>0</v>
          </cell>
          <cell r="PFL57">
            <v>0</v>
          </cell>
          <cell r="PFM57">
            <v>0</v>
          </cell>
          <cell r="PFN57">
            <v>0</v>
          </cell>
          <cell r="PFO57">
            <v>0</v>
          </cell>
          <cell r="PFP57">
            <v>0</v>
          </cell>
          <cell r="PFQ57">
            <v>0</v>
          </cell>
          <cell r="PFR57">
            <v>0</v>
          </cell>
          <cell r="PFS57">
            <v>0</v>
          </cell>
          <cell r="PFT57">
            <v>0</v>
          </cell>
          <cell r="PFU57">
            <v>0</v>
          </cell>
          <cell r="PFV57">
            <v>0</v>
          </cell>
          <cell r="PFW57">
            <v>0</v>
          </cell>
          <cell r="PFX57">
            <v>0</v>
          </cell>
          <cell r="PFY57">
            <v>0</v>
          </cell>
          <cell r="PFZ57">
            <v>0</v>
          </cell>
          <cell r="PGA57">
            <v>0</v>
          </cell>
          <cell r="PGB57">
            <v>0</v>
          </cell>
          <cell r="PGC57">
            <v>0</v>
          </cell>
          <cell r="PGD57">
            <v>0</v>
          </cell>
          <cell r="PGE57">
            <v>0</v>
          </cell>
          <cell r="PGF57">
            <v>0</v>
          </cell>
          <cell r="PGG57">
            <v>0</v>
          </cell>
          <cell r="PGH57">
            <v>0</v>
          </cell>
          <cell r="PGI57">
            <v>0</v>
          </cell>
          <cell r="PGJ57">
            <v>0</v>
          </cell>
          <cell r="PGK57">
            <v>0</v>
          </cell>
          <cell r="PGL57">
            <v>0</v>
          </cell>
          <cell r="PGM57">
            <v>0</v>
          </cell>
          <cell r="PGN57">
            <v>0</v>
          </cell>
          <cell r="PGO57">
            <v>0</v>
          </cell>
          <cell r="PGP57">
            <v>0</v>
          </cell>
          <cell r="PGQ57">
            <v>0</v>
          </cell>
          <cell r="PGR57">
            <v>0</v>
          </cell>
          <cell r="PGS57">
            <v>0</v>
          </cell>
          <cell r="PGT57">
            <v>0</v>
          </cell>
          <cell r="PGU57">
            <v>0</v>
          </cell>
          <cell r="PGV57">
            <v>0</v>
          </cell>
          <cell r="PGW57">
            <v>0</v>
          </cell>
          <cell r="PGX57">
            <v>0</v>
          </cell>
          <cell r="PGY57">
            <v>0</v>
          </cell>
          <cell r="PGZ57">
            <v>0</v>
          </cell>
          <cell r="PHA57">
            <v>0</v>
          </cell>
          <cell r="PHB57">
            <v>0</v>
          </cell>
          <cell r="PHC57">
            <v>0</v>
          </cell>
          <cell r="PHD57">
            <v>0</v>
          </cell>
          <cell r="PHE57">
            <v>0</v>
          </cell>
          <cell r="PHF57">
            <v>0</v>
          </cell>
          <cell r="PHG57">
            <v>0</v>
          </cell>
          <cell r="PHH57">
            <v>0</v>
          </cell>
          <cell r="PHI57">
            <v>0</v>
          </cell>
          <cell r="PHJ57">
            <v>0</v>
          </cell>
          <cell r="PHK57">
            <v>0</v>
          </cell>
          <cell r="PHL57">
            <v>0</v>
          </cell>
          <cell r="PHM57">
            <v>0</v>
          </cell>
          <cell r="PHN57">
            <v>0</v>
          </cell>
          <cell r="PHO57">
            <v>0</v>
          </cell>
          <cell r="PHP57">
            <v>0</v>
          </cell>
          <cell r="PHQ57">
            <v>0</v>
          </cell>
          <cell r="PHR57">
            <v>0</v>
          </cell>
          <cell r="PHS57">
            <v>0</v>
          </cell>
          <cell r="PHT57">
            <v>0</v>
          </cell>
          <cell r="PHU57">
            <v>0</v>
          </cell>
          <cell r="PHV57">
            <v>0</v>
          </cell>
          <cell r="PHW57">
            <v>0</v>
          </cell>
          <cell r="PHX57">
            <v>0</v>
          </cell>
          <cell r="PHY57">
            <v>0</v>
          </cell>
          <cell r="PHZ57">
            <v>0</v>
          </cell>
          <cell r="PIA57">
            <v>0</v>
          </cell>
          <cell r="PIB57">
            <v>0</v>
          </cell>
          <cell r="PIC57">
            <v>0</v>
          </cell>
          <cell r="PID57">
            <v>0</v>
          </cell>
          <cell r="PIE57">
            <v>0</v>
          </cell>
          <cell r="PIF57">
            <v>0</v>
          </cell>
          <cell r="PIG57">
            <v>0</v>
          </cell>
          <cell r="PIH57">
            <v>0</v>
          </cell>
          <cell r="PII57">
            <v>0</v>
          </cell>
          <cell r="PIJ57">
            <v>0</v>
          </cell>
          <cell r="PIK57">
            <v>0</v>
          </cell>
          <cell r="PIL57">
            <v>0</v>
          </cell>
          <cell r="PIM57">
            <v>0</v>
          </cell>
          <cell r="PIN57">
            <v>0</v>
          </cell>
          <cell r="PIO57">
            <v>0</v>
          </cell>
          <cell r="PIP57">
            <v>0</v>
          </cell>
          <cell r="PIQ57">
            <v>0</v>
          </cell>
          <cell r="PIR57">
            <v>0</v>
          </cell>
          <cell r="PIS57">
            <v>0</v>
          </cell>
          <cell r="PIT57">
            <v>0</v>
          </cell>
          <cell r="PIU57">
            <v>0</v>
          </cell>
          <cell r="PIV57">
            <v>0</v>
          </cell>
          <cell r="PIW57">
            <v>0</v>
          </cell>
          <cell r="PIX57">
            <v>0</v>
          </cell>
          <cell r="PIY57">
            <v>0</v>
          </cell>
          <cell r="PIZ57">
            <v>0</v>
          </cell>
          <cell r="PJA57">
            <v>0</v>
          </cell>
          <cell r="PJB57">
            <v>0</v>
          </cell>
          <cell r="PJC57">
            <v>0</v>
          </cell>
          <cell r="PJD57">
            <v>0</v>
          </cell>
          <cell r="PJE57">
            <v>0</v>
          </cell>
          <cell r="PJF57">
            <v>0</v>
          </cell>
          <cell r="PJG57">
            <v>0</v>
          </cell>
          <cell r="PJH57">
            <v>0</v>
          </cell>
          <cell r="PJI57">
            <v>0</v>
          </cell>
          <cell r="PJJ57">
            <v>0</v>
          </cell>
          <cell r="PJK57">
            <v>0</v>
          </cell>
          <cell r="PJL57">
            <v>0</v>
          </cell>
          <cell r="PJM57">
            <v>0</v>
          </cell>
          <cell r="PJN57">
            <v>0</v>
          </cell>
          <cell r="PJO57">
            <v>0</v>
          </cell>
          <cell r="PJP57">
            <v>0</v>
          </cell>
          <cell r="PJQ57">
            <v>0</v>
          </cell>
          <cell r="PJR57">
            <v>0</v>
          </cell>
          <cell r="PJS57">
            <v>0</v>
          </cell>
          <cell r="PJT57">
            <v>0</v>
          </cell>
          <cell r="PJU57">
            <v>0</v>
          </cell>
          <cell r="PJV57">
            <v>0</v>
          </cell>
          <cell r="PJW57">
            <v>0</v>
          </cell>
          <cell r="PJX57">
            <v>0</v>
          </cell>
          <cell r="PJY57">
            <v>0</v>
          </cell>
          <cell r="PJZ57">
            <v>0</v>
          </cell>
          <cell r="PKA57">
            <v>0</v>
          </cell>
          <cell r="PKB57">
            <v>0</v>
          </cell>
          <cell r="PKC57">
            <v>0</v>
          </cell>
          <cell r="PKD57">
            <v>0</v>
          </cell>
          <cell r="PKE57">
            <v>0</v>
          </cell>
          <cell r="PKF57">
            <v>0</v>
          </cell>
          <cell r="PKG57">
            <v>0</v>
          </cell>
          <cell r="PKH57">
            <v>0</v>
          </cell>
          <cell r="PKI57">
            <v>0</v>
          </cell>
          <cell r="PKJ57">
            <v>0</v>
          </cell>
          <cell r="PKK57">
            <v>0</v>
          </cell>
          <cell r="PKL57">
            <v>0</v>
          </cell>
          <cell r="PKM57">
            <v>0</v>
          </cell>
          <cell r="PKN57">
            <v>0</v>
          </cell>
          <cell r="PKO57">
            <v>0</v>
          </cell>
          <cell r="PKP57">
            <v>0</v>
          </cell>
          <cell r="PKQ57">
            <v>0</v>
          </cell>
          <cell r="PKR57">
            <v>0</v>
          </cell>
          <cell r="PKS57">
            <v>0</v>
          </cell>
          <cell r="PKT57">
            <v>0</v>
          </cell>
          <cell r="PKU57">
            <v>0</v>
          </cell>
          <cell r="PKV57">
            <v>0</v>
          </cell>
          <cell r="PKW57">
            <v>0</v>
          </cell>
          <cell r="PKX57">
            <v>0</v>
          </cell>
          <cell r="PKY57">
            <v>0</v>
          </cell>
          <cell r="PKZ57">
            <v>0</v>
          </cell>
          <cell r="PLA57">
            <v>0</v>
          </cell>
          <cell r="PLB57">
            <v>0</v>
          </cell>
          <cell r="PLC57">
            <v>0</v>
          </cell>
          <cell r="PLD57">
            <v>0</v>
          </cell>
          <cell r="PLE57">
            <v>0</v>
          </cell>
          <cell r="PLF57">
            <v>0</v>
          </cell>
          <cell r="PLG57">
            <v>0</v>
          </cell>
          <cell r="PLH57">
            <v>0</v>
          </cell>
          <cell r="PLI57">
            <v>0</v>
          </cell>
          <cell r="PLJ57">
            <v>0</v>
          </cell>
          <cell r="PLK57">
            <v>0</v>
          </cell>
          <cell r="PLL57">
            <v>0</v>
          </cell>
          <cell r="PLM57">
            <v>0</v>
          </cell>
          <cell r="PLN57">
            <v>0</v>
          </cell>
          <cell r="PLO57">
            <v>0</v>
          </cell>
          <cell r="PLP57">
            <v>0</v>
          </cell>
          <cell r="PLQ57">
            <v>0</v>
          </cell>
          <cell r="PLR57">
            <v>0</v>
          </cell>
          <cell r="PLS57">
            <v>0</v>
          </cell>
          <cell r="PLT57">
            <v>0</v>
          </cell>
          <cell r="PLU57">
            <v>0</v>
          </cell>
          <cell r="PLV57">
            <v>0</v>
          </cell>
          <cell r="PLW57">
            <v>0</v>
          </cell>
          <cell r="PLX57">
            <v>0</v>
          </cell>
          <cell r="PLY57">
            <v>0</v>
          </cell>
          <cell r="PLZ57">
            <v>0</v>
          </cell>
          <cell r="PMA57">
            <v>0</v>
          </cell>
          <cell r="PMB57">
            <v>0</v>
          </cell>
          <cell r="PMC57">
            <v>0</v>
          </cell>
          <cell r="PMD57">
            <v>0</v>
          </cell>
          <cell r="PME57">
            <v>0</v>
          </cell>
          <cell r="PMF57">
            <v>0</v>
          </cell>
          <cell r="PMG57">
            <v>0</v>
          </cell>
          <cell r="PMH57">
            <v>0</v>
          </cell>
          <cell r="PMI57">
            <v>0</v>
          </cell>
          <cell r="PMJ57">
            <v>0</v>
          </cell>
          <cell r="PMK57">
            <v>0</v>
          </cell>
          <cell r="PML57">
            <v>0</v>
          </cell>
          <cell r="PMM57">
            <v>0</v>
          </cell>
          <cell r="PMN57">
            <v>0</v>
          </cell>
          <cell r="PMO57">
            <v>0</v>
          </cell>
          <cell r="PMP57">
            <v>0</v>
          </cell>
          <cell r="PMQ57">
            <v>0</v>
          </cell>
          <cell r="PMR57">
            <v>0</v>
          </cell>
          <cell r="PMS57">
            <v>0</v>
          </cell>
          <cell r="PMT57">
            <v>0</v>
          </cell>
          <cell r="PMU57">
            <v>0</v>
          </cell>
          <cell r="PMV57">
            <v>0</v>
          </cell>
          <cell r="PMW57">
            <v>0</v>
          </cell>
          <cell r="PMX57">
            <v>0</v>
          </cell>
          <cell r="PMY57">
            <v>0</v>
          </cell>
          <cell r="PMZ57">
            <v>0</v>
          </cell>
          <cell r="PNA57">
            <v>0</v>
          </cell>
          <cell r="PNB57">
            <v>0</v>
          </cell>
          <cell r="PNC57">
            <v>0</v>
          </cell>
          <cell r="PND57">
            <v>0</v>
          </cell>
          <cell r="PNE57">
            <v>0</v>
          </cell>
          <cell r="PNF57">
            <v>0</v>
          </cell>
          <cell r="PNG57">
            <v>0</v>
          </cell>
          <cell r="PNH57">
            <v>0</v>
          </cell>
          <cell r="PNI57">
            <v>0</v>
          </cell>
          <cell r="PNJ57">
            <v>0</v>
          </cell>
          <cell r="PNK57">
            <v>0</v>
          </cell>
          <cell r="PNL57">
            <v>0</v>
          </cell>
          <cell r="PNM57">
            <v>0</v>
          </cell>
          <cell r="PNN57">
            <v>0</v>
          </cell>
          <cell r="PNO57">
            <v>0</v>
          </cell>
          <cell r="PNP57">
            <v>0</v>
          </cell>
          <cell r="PNQ57">
            <v>0</v>
          </cell>
          <cell r="PNR57">
            <v>0</v>
          </cell>
          <cell r="PNS57">
            <v>0</v>
          </cell>
          <cell r="PNT57">
            <v>0</v>
          </cell>
          <cell r="PNU57">
            <v>0</v>
          </cell>
          <cell r="PNV57">
            <v>0</v>
          </cell>
          <cell r="PNW57">
            <v>0</v>
          </cell>
          <cell r="PNX57">
            <v>0</v>
          </cell>
          <cell r="PNY57">
            <v>0</v>
          </cell>
          <cell r="PNZ57">
            <v>0</v>
          </cell>
          <cell r="POA57">
            <v>0</v>
          </cell>
          <cell r="POB57">
            <v>0</v>
          </cell>
          <cell r="POC57">
            <v>0</v>
          </cell>
          <cell r="POD57">
            <v>0</v>
          </cell>
          <cell r="POE57">
            <v>0</v>
          </cell>
          <cell r="POF57">
            <v>0</v>
          </cell>
          <cell r="POG57">
            <v>0</v>
          </cell>
          <cell r="POH57">
            <v>0</v>
          </cell>
          <cell r="POI57">
            <v>0</v>
          </cell>
          <cell r="POJ57">
            <v>0</v>
          </cell>
          <cell r="POK57">
            <v>0</v>
          </cell>
          <cell r="POL57">
            <v>0</v>
          </cell>
          <cell r="POM57">
            <v>0</v>
          </cell>
          <cell r="PON57">
            <v>0</v>
          </cell>
          <cell r="POO57">
            <v>0</v>
          </cell>
          <cell r="POP57">
            <v>0</v>
          </cell>
          <cell r="POQ57">
            <v>0</v>
          </cell>
          <cell r="POR57">
            <v>0</v>
          </cell>
          <cell r="POS57">
            <v>0</v>
          </cell>
          <cell r="POT57">
            <v>0</v>
          </cell>
          <cell r="POU57">
            <v>0</v>
          </cell>
          <cell r="POV57">
            <v>0</v>
          </cell>
          <cell r="POW57">
            <v>0</v>
          </cell>
          <cell r="POX57">
            <v>0</v>
          </cell>
          <cell r="POY57">
            <v>0</v>
          </cell>
          <cell r="POZ57">
            <v>0</v>
          </cell>
          <cell r="PPA57">
            <v>0</v>
          </cell>
          <cell r="PPB57">
            <v>0</v>
          </cell>
          <cell r="PPC57">
            <v>0</v>
          </cell>
          <cell r="PPD57">
            <v>0</v>
          </cell>
          <cell r="PPE57">
            <v>0</v>
          </cell>
          <cell r="PPF57">
            <v>0</v>
          </cell>
          <cell r="PPG57">
            <v>0</v>
          </cell>
          <cell r="PPH57">
            <v>0</v>
          </cell>
          <cell r="PPI57">
            <v>0</v>
          </cell>
          <cell r="PPJ57">
            <v>0</v>
          </cell>
          <cell r="PPK57">
            <v>0</v>
          </cell>
          <cell r="PPL57">
            <v>0</v>
          </cell>
          <cell r="PPM57">
            <v>0</v>
          </cell>
          <cell r="PPN57">
            <v>0</v>
          </cell>
          <cell r="PPO57">
            <v>0</v>
          </cell>
          <cell r="PPP57">
            <v>0</v>
          </cell>
          <cell r="PPQ57">
            <v>0</v>
          </cell>
          <cell r="PPR57">
            <v>0</v>
          </cell>
          <cell r="PPS57">
            <v>0</v>
          </cell>
          <cell r="PPT57">
            <v>0</v>
          </cell>
          <cell r="PPU57">
            <v>0</v>
          </cell>
          <cell r="PPV57">
            <v>0</v>
          </cell>
          <cell r="PPW57">
            <v>0</v>
          </cell>
          <cell r="PPX57">
            <v>0</v>
          </cell>
          <cell r="PPY57">
            <v>0</v>
          </cell>
          <cell r="PPZ57">
            <v>0</v>
          </cell>
          <cell r="PQA57">
            <v>0</v>
          </cell>
          <cell r="PQB57">
            <v>0</v>
          </cell>
          <cell r="PQC57">
            <v>0</v>
          </cell>
          <cell r="PQD57">
            <v>0</v>
          </cell>
          <cell r="PQE57">
            <v>0</v>
          </cell>
          <cell r="PQF57">
            <v>0</v>
          </cell>
          <cell r="PQG57">
            <v>0</v>
          </cell>
          <cell r="PQH57">
            <v>0</v>
          </cell>
          <cell r="PQI57">
            <v>0</v>
          </cell>
          <cell r="PQJ57">
            <v>0</v>
          </cell>
          <cell r="PQK57">
            <v>0</v>
          </cell>
          <cell r="PQL57">
            <v>0</v>
          </cell>
          <cell r="PQM57">
            <v>0</v>
          </cell>
          <cell r="PQN57">
            <v>0</v>
          </cell>
          <cell r="PQO57">
            <v>0</v>
          </cell>
          <cell r="PQP57">
            <v>0</v>
          </cell>
          <cell r="PQQ57">
            <v>0</v>
          </cell>
          <cell r="PQR57">
            <v>0</v>
          </cell>
          <cell r="PQS57">
            <v>0</v>
          </cell>
          <cell r="PQT57">
            <v>0</v>
          </cell>
          <cell r="PQU57">
            <v>0</v>
          </cell>
          <cell r="PQV57">
            <v>0</v>
          </cell>
          <cell r="PQW57">
            <v>0</v>
          </cell>
          <cell r="PQX57">
            <v>0</v>
          </cell>
          <cell r="PQY57">
            <v>0</v>
          </cell>
          <cell r="PQZ57">
            <v>0</v>
          </cell>
          <cell r="PRA57">
            <v>0</v>
          </cell>
          <cell r="PRB57">
            <v>0</v>
          </cell>
          <cell r="PRC57">
            <v>0</v>
          </cell>
          <cell r="PRD57">
            <v>0</v>
          </cell>
          <cell r="PRE57">
            <v>0</v>
          </cell>
          <cell r="PRF57">
            <v>0</v>
          </cell>
          <cell r="PRG57">
            <v>0</v>
          </cell>
          <cell r="PRH57">
            <v>0</v>
          </cell>
          <cell r="PRI57">
            <v>0</v>
          </cell>
          <cell r="PRJ57">
            <v>0</v>
          </cell>
          <cell r="PRK57">
            <v>0</v>
          </cell>
          <cell r="PRL57">
            <v>0</v>
          </cell>
          <cell r="PRM57">
            <v>0</v>
          </cell>
          <cell r="PRN57">
            <v>0</v>
          </cell>
          <cell r="PRO57">
            <v>0</v>
          </cell>
          <cell r="PRP57">
            <v>0</v>
          </cell>
          <cell r="PRQ57">
            <v>0</v>
          </cell>
          <cell r="PRR57">
            <v>0</v>
          </cell>
          <cell r="PRS57">
            <v>0</v>
          </cell>
          <cell r="PRT57">
            <v>0</v>
          </cell>
          <cell r="PRU57">
            <v>0</v>
          </cell>
          <cell r="PRV57">
            <v>0</v>
          </cell>
          <cell r="PRW57">
            <v>0</v>
          </cell>
          <cell r="PRX57">
            <v>0</v>
          </cell>
          <cell r="PRY57">
            <v>0</v>
          </cell>
          <cell r="PRZ57">
            <v>0</v>
          </cell>
          <cell r="PSA57">
            <v>0</v>
          </cell>
          <cell r="PSB57">
            <v>0</v>
          </cell>
          <cell r="PSC57">
            <v>0</v>
          </cell>
          <cell r="PSD57">
            <v>0</v>
          </cell>
          <cell r="PSE57">
            <v>0</v>
          </cell>
          <cell r="PSF57">
            <v>0</v>
          </cell>
          <cell r="PSG57">
            <v>0</v>
          </cell>
          <cell r="PSH57">
            <v>0</v>
          </cell>
          <cell r="PSI57">
            <v>0</v>
          </cell>
          <cell r="PSJ57">
            <v>0</v>
          </cell>
          <cell r="PSK57">
            <v>0</v>
          </cell>
          <cell r="PSL57">
            <v>0</v>
          </cell>
          <cell r="PSM57">
            <v>0</v>
          </cell>
          <cell r="PSN57">
            <v>0</v>
          </cell>
          <cell r="PSO57">
            <v>0</v>
          </cell>
          <cell r="PSP57">
            <v>0</v>
          </cell>
          <cell r="PSQ57">
            <v>0</v>
          </cell>
          <cell r="PSR57">
            <v>0</v>
          </cell>
          <cell r="PSS57">
            <v>0</v>
          </cell>
          <cell r="PST57">
            <v>0</v>
          </cell>
          <cell r="PSU57">
            <v>0</v>
          </cell>
          <cell r="PSV57">
            <v>0</v>
          </cell>
          <cell r="PSW57">
            <v>0</v>
          </cell>
          <cell r="PSX57">
            <v>0</v>
          </cell>
          <cell r="PSY57">
            <v>0</v>
          </cell>
          <cell r="PSZ57">
            <v>0</v>
          </cell>
          <cell r="PTA57">
            <v>0</v>
          </cell>
          <cell r="PTB57">
            <v>0</v>
          </cell>
          <cell r="PTC57">
            <v>0</v>
          </cell>
          <cell r="PTD57">
            <v>0</v>
          </cell>
          <cell r="PTE57">
            <v>0</v>
          </cell>
          <cell r="PTF57">
            <v>0</v>
          </cell>
          <cell r="PTG57">
            <v>0</v>
          </cell>
          <cell r="PTH57">
            <v>0</v>
          </cell>
          <cell r="PTI57">
            <v>0</v>
          </cell>
          <cell r="PTJ57">
            <v>0</v>
          </cell>
          <cell r="PTK57">
            <v>0</v>
          </cell>
          <cell r="PTL57">
            <v>0</v>
          </cell>
          <cell r="PTM57">
            <v>0</v>
          </cell>
          <cell r="PTN57">
            <v>0</v>
          </cell>
          <cell r="PTO57">
            <v>0</v>
          </cell>
          <cell r="PTP57">
            <v>0</v>
          </cell>
          <cell r="PTQ57">
            <v>0</v>
          </cell>
          <cell r="PTR57">
            <v>0</v>
          </cell>
          <cell r="PTS57">
            <v>0</v>
          </cell>
          <cell r="PTT57">
            <v>0</v>
          </cell>
          <cell r="PTU57">
            <v>0</v>
          </cell>
          <cell r="PTV57">
            <v>0</v>
          </cell>
          <cell r="PTW57">
            <v>0</v>
          </cell>
          <cell r="PTX57">
            <v>0</v>
          </cell>
          <cell r="PTY57">
            <v>0</v>
          </cell>
          <cell r="PTZ57">
            <v>0</v>
          </cell>
          <cell r="PUA57">
            <v>0</v>
          </cell>
          <cell r="PUB57">
            <v>0</v>
          </cell>
          <cell r="PUC57">
            <v>0</v>
          </cell>
          <cell r="PUD57">
            <v>0</v>
          </cell>
          <cell r="PUE57">
            <v>0</v>
          </cell>
          <cell r="PUF57">
            <v>0</v>
          </cell>
          <cell r="PUG57">
            <v>0</v>
          </cell>
          <cell r="PUH57">
            <v>0</v>
          </cell>
          <cell r="PUI57">
            <v>0</v>
          </cell>
          <cell r="PUJ57">
            <v>0</v>
          </cell>
          <cell r="PUK57">
            <v>0</v>
          </cell>
          <cell r="PUL57">
            <v>0</v>
          </cell>
          <cell r="PUM57">
            <v>0</v>
          </cell>
          <cell r="PUN57">
            <v>0</v>
          </cell>
          <cell r="PUO57">
            <v>0</v>
          </cell>
          <cell r="PUP57">
            <v>0</v>
          </cell>
          <cell r="PUQ57">
            <v>0</v>
          </cell>
          <cell r="PUR57">
            <v>0</v>
          </cell>
          <cell r="PUS57">
            <v>0</v>
          </cell>
          <cell r="PUT57">
            <v>0</v>
          </cell>
          <cell r="PUU57">
            <v>0</v>
          </cell>
          <cell r="PUV57">
            <v>0</v>
          </cell>
          <cell r="PUW57">
            <v>0</v>
          </cell>
          <cell r="PUX57">
            <v>0</v>
          </cell>
          <cell r="PUY57">
            <v>0</v>
          </cell>
          <cell r="PUZ57">
            <v>0</v>
          </cell>
          <cell r="PVA57">
            <v>0</v>
          </cell>
          <cell r="PVB57">
            <v>0</v>
          </cell>
          <cell r="PVC57">
            <v>0</v>
          </cell>
          <cell r="PVD57">
            <v>0</v>
          </cell>
          <cell r="PVE57">
            <v>0</v>
          </cell>
          <cell r="PVF57">
            <v>0</v>
          </cell>
          <cell r="PVG57">
            <v>0</v>
          </cell>
          <cell r="PVH57">
            <v>0</v>
          </cell>
          <cell r="PVI57">
            <v>0</v>
          </cell>
          <cell r="PVJ57">
            <v>0</v>
          </cell>
          <cell r="PVK57">
            <v>0</v>
          </cell>
          <cell r="PVL57">
            <v>0</v>
          </cell>
          <cell r="PVM57">
            <v>0</v>
          </cell>
          <cell r="PVN57">
            <v>0</v>
          </cell>
          <cell r="PVO57">
            <v>0</v>
          </cell>
          <cell r="PVP57">
            <v>0</v>
          </cell>
          <cell r="PVQ57">
            <v>0</v>
          </cell>
          <cell r="PVR57">
            <v>0</v>
          </cell>
          <cell r="PVS57">
            <v>0</v>
          </cell>
          <cell r="PVT57">
            <v>0</v>
          </cell>
          <cell r="PVU57">
            <v>0</v>
          </cell>
          <cell r="PVV57">
            <v>0</v>
          </cell>
          <cell r="PVW57">
            <v>0</v>
          </cell>
          <cell r="PVX57">
            <v>0</v>
          </cell>
          <cell r="PVY57">
            <v>0</v>
          </cell>
          <cell r="PVZ57">
            <v>0</v>
          </cell>
          <cell r="PWA57">
            <v>0</v>
          </cell>
          <cell r="PWB57">
            <v>0</v>
          </cell>
          <cell r="PWC57">
            <v>0</v>
          </cell>
          <cell r="PWD57">
            <v>0</v>
          </cell>
          <cell r="PWE57">
            <v>0</v>
          </cell>
          <cell r="PWF57">
            <v>0</v>
          </cell>
          <cell r="PWG57">
            <v>0</v>
          </cell>
          <cell r="PWH57">
            <v>0</v>
          </cell>
          <cell r="PWI57">
            <v>0</v>
          </cell>
          <cell r="PWJ57">
            <v>0</v>
          </cell>
          <cell r="PWK57">
            <v>0</v>
          </cell>
          <cell r="PWL57">
            <v>0</v>
          </cell>
          <cell r="PWM57">
            <v>0</v>
          </cell>
          <cell r="PWN57">
            <v>0</v>
          </cell>
          <cell r="PWO57">
            <v>0</v>
          </cell>
          <cell r="PWP57">
            <v>0</v>
          </cell>
          <cell r="PWQ57">
            <v>0</v>
          </cell>
          <cell r="PWR57">
            <v>0</v>
          </cell>
          <cell r="PWS57">
            <v>0</v>
          </cell>
          <cell r="PWT57">
            <v>0</v>
          </cell>
          <cell r="PWU57">
            <v>0</v>
          </cell>
          <cell r="PWV57">
            <v>0</v>
          </cell>
          <cell r="PWW57">
            <v>0</v>
          </cell>
          <cell r="PWX57">
            <v>0</v>
          </cell>
          <cell r="PWY57">
            <v>0</v>
          </cell>
          <cell r="PWZ57">
            <v>0</v>
          </cell>
          <cell r="PXA57">
            <v>0</v>
          </cell>
          <cell r="PXB57">
            <v>0</v>
          </cell>
          <cell r="PXC57">
            <v>0</v>
          </cell>
          <cell r="PXD57">
            <v>0</v>
          </cell>
          <cell r="PXE57">
            <v>0</v>
          </cell>
          <cell r="PXF57">
            <v>0</v>
          </cell>
          <cell r="PXG57">
            <v>0</v>
          </cell>
          <cell r="PXH57">
            <v>0</v>
          </cell>
          <cell r="PXI57">
            <v>0</v>
          </cell>
          <cell r="PXJ57">
            <v>0</v>
          </cell>
          <cell r="PXK57">
            <v>0</v>
          </cell>
          <cell r="PXL57">
            <v>0</v>
          </cell>
          <cell r="PXM57">
            <v>0</v>
          </cell>
          <cell r="PXN57">
            <v>0</v>
          </cell>
          <cell r="PXO57">
            <v>0</v>
          </cell>
          <cell r="PXP57">
            <v>0</v>
          </cell>
          <cell r="PXQ57">
            <v>0</v>
          </cell>
          <cell r="PXR57">
            <v>0</v>
          </cell>
          <cell r="PXS57">
            <v>0</v>
          </cell>
          <cell r="PXT57">
            <v>0</v>
          </cell>
          <cell r="PXU57">
            <v>0</v>
          </cell>
          <cell r="PXV57">
            <v>0</v>
          </cell>
          <cell r="PXW57">
            <v>0</v>
          </cell>
          <cell r="PXX57">
            <v>0</v>
          </cell>
          <cell r="PXY57">
            <v>0</v>
          </cell>
          <cell r="PXZ57">
            <v>0</v>
          </cell>
          <cell r="PYA57">
            <v>0</v>
          </cell>
          <cell r="PYB57">
            <v>0</v>
          </cell>
          <cell r="PYC57">
            <v>0</v>
          </cell>
          <cell r="PYD57">
            <v>0</v>
          </cell>
          <cell r="PYE57">
            <v>0</v>
          </cell>
          <cell r="PYF57">
            <v>0</v>
          </cell>
          <cell r="PYG57">
            <v>0</v>
          </cell>
          <cell r="PYH57">
            <v>0</v>
          </cell>
          <cell r="PYI57">
            <v>0</v>
          </cell>
          <cell r="PYJ57">
            <v>0</v>
          </cell>
          <cell r="PYK57">
            <v>0</v>
          </cell>
          <cell r="PYL57">
            <v>0</v>
          </cell>
          <cell r="PYM57">
            <v>0</v>
          </cell>
          <cell r="PYN57">
            <v>0</v>
          </cell>
          <cell r="PYO57">
            <v>0</v>
          </cell>
          <cell r="PYP57">
            <v>0</v>
          </cell>
          <cell r="PYQ57">
            <v>0</v>
          </cell>
          <cell r="PYR57">
            <v>0</v>
          </cell>
          <cell r="PYS57">
            <v>0</v>
          </cell>
          <cell r="PYT57">
            <v>0</v>
          </cell>
          <cell r="PYU57">
            <v>0</v>
          </cell>
          <cell r="PYV57">
            <v>0</v>
          </cell>
          <cell r="PYW57">
            <v>0</v>
          </cell>
          <cell r="PYX57">
            <v>0</v>
          </cell>
          <cell r="PYY57">
            <v>0</v>
          </cell>
          <cell r="PYZ57">
            <v>0</v>
          </cell>
          <cell r="PZA57">
            <v>0</v>
          </cell>
          <cell r="PZB57">
            <v>0</v>
          </cell>
          <cell r="PZC57">
            <v>0</v>
          </cell>
          <cell r="PZD57">
            <v>0</v>
          </cell>
          <cell r="PZE57">
            <v>0</v>
          </cell>
          <cell r="PZF57">
            <v>0</v>
          </cell>
          <cell r="PZG57">
            <v>0</v>
          </cell>
          <cell r="PZH57">
            <v>0</v>
          </cell>
          <cell r="PZI57">
            <v>0</v>
          </cell>
          <cell r="PZJ57">
            <v>0</v>
          </cell>
          <cell r="PZK57">
            <v>0</v>
          </cell>
          <cell r="PZL57">
            <v>0</v>
          </cell>
          <cell r="PZM57">
            <v>0</v>
          </cell>
          <cell r="PZN57">
            <v>0</v>
          </cell>
          <cell r="PZO57">
            <v>0</v>
          </cell>
          <cell r="PZP57">
            <v>0</v>
          </cell>
          <cell r="PZQ57">
            <v>0</v>
          </cell>
          <cell r="PZR57">
            <v>0</v>
          </cell>
          <cell r="PZS57">
            <v>0</v>
          </cell>
          <cell r="PZT57">
            <v>0</v>
          </cell>
          <cell r="PZU57">
            <v>0</v>
          </cell>
          <cell r="PZV57">
            <v>0</v>
          </cell>
          <cell r="PZW57">
            <v>0</v>
          </cell>
          <cell r="PZX57">
            <v>0</v>
          </cell>
          <cell r="PZY57">
            <v>0</v>
          </cell>
          <cell r="PZZ57">
            <v>0</v>
          </cell>
          <cell r="QAA57">
            <v>0</v>
          </cell>
          <cell r="QAB57">
            <v>0</v>
          </cell>
          <cell r="QAC57">
            <v>0</v>
          </cell>
          <cell r="QAD57">
            <v>0</v>
          </cell>
          <cell r="QAE57">
            <v>0</v>
          </cell>
          <cell r="QAF57">
            <v>0</v>
          </cell>
          <cell r="QAG57">
            <v>0</v>
          </cell>
          <cell r="QAH57">
            <v>0</v>
          </cell>
          <cell r="QAI57">
            <v>0</v>
          </cell>
          <cell r="QAJ57">
            <v>0</v>
          </cell>
          <cell r="QAK57">
            <v>0</v>
          </cell>
          <cell r="QAL57">
            <v>0</v>
          </cell>
          <cell r="QAM57">
            <v>0</v>
          </cell>
          <cell r="QAN57">
            <v>0</v>
          </cell>
          <cell r="QAO57">
            <v>0</v>
          </cell>
          <cell r="QAP57">
            <v>0</v>
          </cell>
          <cell r="QAQ57">
            <v>0</v>
          </cell>
          <cell r="QAR57">
            <v>0</v>
          </cell>
          <cell r="QAS57">
            <v>0</v>
          </cell>
          <cell r="QAT57">
            <v>0</v>
          </cell>
          <cell r="QAU57">
            <v>0</v>
          </cell>
          <cell r="QAV57">
            <v>0</v>
          </cell>
          <cell r="QAW57">
            <v>0</v>
          </cell>
          <cell r="QAX57">
            <v>0</v>
          </cell>
          <cell r="QAY57">
            <v>0</v>
          </cell>
          <cell r="QAZ57">
            <v>0</v>
          </cell>
          <cell r="QBA57">
            <v>0</v>
          </cell>
          <cell r="QBB57">
            <v>0</v>
          </cell>
          <cell r="QBC57">
            <v>0</v>
          </cell>
          <cell r="QBD57">
            <v>0</v>
          </cell>
          <cell r="QBE57">
            <v>0</v>
          </cell>
          <cell r="QBF57">
            <v>0</v>
          </cell>
          <cell r="QBG57">
            <v>0</v>
          </cell>
          <cell r="QBH57">
            <v>0</v>
          </cell>
          <cell r="QBI57">
            <v>0</v>
          </cell>
          <cell r="QBJ57">
            <v>0</v>
          </cell>
          <cell r="QBK57">
            <v>0</v>
          </cell>
          <cell r="QBL57">
            <v>0</v>
          </cell>
          <cell r="QBM57">
            <v>0</v>
          </cell>
          <cell r="QBN57">
            <v>0</v>
          </cell>
          <cell r="QBO57">
            <v>0</v>
          </cell>
          <cell r="QBP57">
            <v>0</v>
          </cell>
          <cell r="QBQ57">
            <v>0</v>
          </cell>
          <cell r="QBR57">
            <v>0</v>
          </cell>
          <cell r="QBS57">
            <v>0</v>
          </cell>
          <cell r="QBT57">
            <v>0</v>
          </cell>
          <cell r="QBU57">
            <v>0</v>
          </cell>
          <cell r="QBV57">
            <v>0</v>
          </cell>
          <cell r="QBW57">
            <v>0</v>
          </cell>
          <cell r="QBX57">
            <v>0</v>
          </cell>
          <cell r="QBY57">
            <v>0</v>
          </cell>
          <cell r="QBZ57">
            <v>0</v>
          </cell>
          <cell r="QCA57">
            <v>0</v>
          </cell>
          <cell r="QCB57">
            <v>0</v>
          </cell>
          <cell r="QCC57">
            <v>0</v>
          </cell>
          <cell r="QCD57">
            <v>0</v>
          </cell>
          <cell r="QCE57">
            <v>0</v>
          </cell>
          <cell r="QCF57">
            <v>0</v>
          </cell>
          <cell r="QCG57">
            <v>0</v>
          </cell>
          <cell r="QCH57">
            <v>0</v>
          </cell>
          <cell r="QCI57">
            <v>0</v>
          </cell>
          <cell r="QCJ57">
            <v>0</v>
          </cell>
          <cell r="QCK57">
            <v>0</v>
          </cell>
          <cell r="QCL57">
            <v>0</v>
          </cell>
          <cell r="QCM57">
            <v>0</v>
          </cell>
          <cell r="QCN57">
            <v>0</v>
          </cell>
          <cell r="QCO57">
            <v>0</v>
          </cell>
          <cell r="QCP57">
            <v>0</v>
          </cell>
          <cell r="QCQ57">
            <v>0</v>
          </cell>
          <cell r="QCR57">
            <v>0</v>
          </cell>
          <cell r="QCS57">
            <v>0</v>
          </cell>
          <cell r="QCT57">
            <v>0</v>
          </cell>
          <cell r="QCU57">
            <v>0</v>
          </cell>
          <cell r="QCV57">
            <v>0</v>
          </cell>
          <cell r="QCW57">
            <v>0</v>
          </cell>
          <cell r="QCX57">
            <v>0</v>
          </cell>
          <cell r="QCY57">
            <v>0</v>
          </cell>
          <cell r="QCZ57">
            <v>0</v>
          </cell>
          <cell r="QDA57">
            <v>0</v>
          </cell>
          <cell r="QDB57">
            <v>0</v>
          </cell>
          <cell r="QDC57">
            <v>0</v>
          </cell>
          <cell r="QDD57">
            <v>0</v>
          </cell>
          <cell r="QDE57">
            <v>0</v>
          </cell>
          <cell r="QDF57">
            <v>0</v>
          </cell>
          <cell r="QDG57">
            <v>0</v>
          </cell>
          <cell r="QDH57">
            <v>0</v>
          </cell>
          <cell r="QDI57">
            <v>0</v>
          </cell>
          <cell r="QDJ57">
            <v>0</v>
          </cell>
          <cell r="QDK57">
            <v>0</v>
          </cell>
          <cell r="QDL57">
            <v>0</v>
          </cell>
          <cell r="QDM57">
            <v>0</v>
          </cell>
          <cell r="QDN57">
            <v>0</v>
          </cell>
          <cell r="QDO57">
            <v>0</v>
          </cell>
          <cell r="QDP57">
            <v>0</v>
          </cell>
          <cell r="QDQ57">
            <v>0</v>
          </cell>
          <cell r="QDR57">
            <v>0</v>
          </cell>
          <cell r="QDS57">
            <v>0</v>
          </cell>
          <cell r="QDT57">
            <v>0</v>
          </cell>
          <cell r="QDU57">
            <v>0</v>
          </cell>
          <cell r="QDV57">
            <v>0</v>
          </cell>
          <cell r="QDW57">
            <v>0</v>
          </cell>
          <cell r="QDX57">
            <v>0</v>
          </cell>
          <cell r="QDY57">
            <v>0</v>
          </cell>
          <cell r="QDZ57">
            <v>0</v>
          </cell>
          <cell r="QEA57">
            <v>0</v>
          </cell>
          <cell r="QEB57">
            <v>0</v>
          </cell>
          <cell r="QEC57">
            <v>0</v>
          </cell>
          <cell r="QED57">
            <v>0</v>
          </cell>
          <cell r="QEE57">
            <v>0</v>
          </cell>
          <cell r="QEF57">
            <v>0</v>
          </cell>
          <cell r="QEG57">
            <v>0</v>
          </cell>
          <cell r="QEH57">
            <v>0</v>
          </cell>
          <cell r="QEI57">
            <v>0</v>
          </cell>
          <cell r="QEJ57">
            <v>0</v>
          </cell>
          <cell r="QEK57">
            <v>0</v>
          </cell>
          <cell r="QEL57">
            <v>0</v>
          </cell>
          <cell r="QEM57">
            <v>0</v>
          </cell>
          <cell r="QEN57">
            <v>0</v>
          </cell>
          <cell r="QEO57">
            <v>0</v>
          </cell>
          <cell r="QEP57">
            <v>0</v>
          </cell>
          <cell r="QEQ57">
            <v>0</v>
          </cell>
          <cell r="QER57">
            <v>0</v>
          </cell>
          <cell r="QES57">
            <v>0</v>
          </cell>
          <cell r="QET57">
            <v>0</v>
          </cell>
          <cell r="QEU57">
            <v>0</v>
          </cell>
          <cell r="QEV57">
            <v>0</v>
          </cell>
          <cell r="QEW57">
            <v>0</v>
          </cell>
          <cell r="QEX57">
            <v>0</v>
          </cell>
          <cell r="QEY57">
            <v>0</v>
          </cell>
          <cell r="QEZ57">
            <v>0</v>
          </cell>
          <cell r="QFA57">
            <v>0</v>
          </cell>
          <cell r="QFB57">
            <v>0</v>
          </cell>
          <cell r="QFC57">
            <v>0</v>
          </cell>
          <cell r="QFD57">
            <v>0</v>
          </cell>
          <cell r="QFE57">
            <v>0</v>
          </cell>
          <cell r="QFF57">
            <v>0</v>
          </cell>
          <cell r="QFG57">
            <v>0</v>
          </cell>
          <cell r="QFH57">
            <v>0</v>
          </cell>
          <cell r="QFI57">
            <v>0</v>
          </cell>
          <cell r="QFJ57">
            <v>0</v>
          </cell>
          <cell r="QFK57">
            <v>0</v>
          </cell>
          <cell r="QFL57">
            <v>0</v>
          </cell>
          <cell r="QFM57">
            <v>0</v>
          </cell>
          <cell r="QFN57">
            <v>0</v>
          </cell>
          <cell r="QFO57">
            <v>0</v>
          </cell>
          <cell r="QFP57">
            <v>0</v>
          </cell>
          <cell r="QFQ57">
            <v>0</v>
          </cell>
          <cell r="QFR57">
            <v>0</v>
          </cell>
          <cell r="QFS57">
            <v>0</v>
          </cell>
          <cell r="QFT57">
            <v>0</v>
          </cell>
          <cell r="QFU57">
            <v>0</v>
          </cell>
          <cell r="QFV57">
            <v>0</v>
          </cell>
          <cell r="QFW57">
            <v>0</v>
          </cell>
          <cell r="QFX57">
            <v>0</v>
          </cell>
          <cell r="QFY57">
            <v>0</v>
          </cell>
          <cell r="QFZ57">
            <v>0</v>
          </cell>
          <cell r="QGA57">
            <v>0</v>
          </cell>
          <cell r="QGB57">
            <v>0</v>
          </cell>
          <cell r="QGC57">
            <v>0</v>
          </cell>
          <cell r="QGD57">
            <v>0</v>
          </cell>
          <cell r="QGE57">
            <v>0</v>
          </cell>
          <cell r="QGF57">
            <v>0</v>
          </cell>
          <cell r="QGG57">
            <v>0</v>
          </cell>
          <cell r="QGH57">
            <v>0</v>
          </cell>
          <cell r="QGI57">
            <v>0</v>
          </cell>
          <cell r="QGJ57">
            <v>0</v>
          </cell>
          <cell r="QGK57">
            <v>0</v>
          </cell>
          <cell r="QGL57">
            <v>0</v>
          </cell>
          <cell r="QGM57">
            <v>0</v>
          </cell>
          <cell r="QGN57">
            <v>0</v>
          </cell>
          <cell r="QGO57">
            <v>0</v>
          </cell>
          <cell r="QGP57">
            <v>0</v>
          </cell>
          <cell r="QGQ57">
            <v>0</v>
          </cell>
          <cell r="QGR57">
            <v>0</v>
          </cell>
          <cell r="QGS57">
            <v>0</v>
          </cell>
          <cell r="QGT57">
            <v>0</v>
          </cell>
          <cell r="QGU57">
            <v>0</v>
          </cell>
          <cell r="QGV57">
            <v>0</v>
          </cell>
          <cell r="QGW57">
            <v>0</v>
          </cell>
          <cell r="QGX57">
            <v>0</v>
          </cell>
          <cell r="QGY57">
            <v>0</v>
          </cell>
          <cell r="QGZ57">
            <v>0</v>
          </cell>
          <cell r="QHA57">
            <v>0</v>
          </cell>
          <cell r="QHB57">
            <v>0</v>
          </cell>
          <cell r="QHC57">
            <v>0</v>
          </cell>
          <cell r="QHD57">
            <v>0</v>
          </cell>
          <cell r="QHE57">
            <v>0</v>
          </cell>
          <cell r="QHF57">
            <v>0</v>
          </cell>
          <cell r="QHG57">
            <v>0</v>
          </cell>
          <cell r="QHH57">
            <v>0</v>
          </cell>
          <cell r="QHI57">
            <v>0</v>
          </cell>
          <cell r="QHJ57">
            <v>0</v>
          </cell>
          <cell r="QHK57">
            <v>0</v>
          </cell>
          <cell r="QHL57">
            <v>0</v>
          </cell>
          <cell r="QHM57">
            <v>0</v>
          </cell>
          <cell r="QHN57">
            <v>0</v>
          </cell>
          <cell r="QHO57">
            <v>0</v>
          </cell>
          <cell r="QHP57">
            <v>0</v>
          </cell>
          <cell r="QHQ57">
            <v>0</v>
          </cell>
          <cell r="QHR57">
            <v>0</v>
          </cell>
          <cell r="QHS57">
            <v>0</v>
          </cell>
          <cell r="QHT57">
            <v>0</v>
          </cell>
          <cell r="QHU57">
            <v>0</v>
          </cell>
          <cell r="QHV57">
            <v>0</v>
          </cell>
          <cell r="QHW57">
            <v>0</v>
          </cell>
          <cell r="QHX57">
            <v>0</v>
          </cell>
          <cell r="QHY57">
            <v>0</v>
          </cell>
          <cell r="QHZ57">
            <v>0</v>
          </cell>
          <cell r="QIA57">
            <v>0</v>
          </cell>
          <cell r="QIB57">
            <v>0</v>
          </cell>
          <cell r="QIC57">
            <v>0</v>
          </cell>
          <cell r="QID57">
            <v>0</v>
          </cell>
          <cell r="QIE57">
            <v>0</v>
          </cell>
          <cell r="QIF57">
            <v>0</v>
          </cell>
          <cell r="QIG57">
            <v>0</v>
          </cell>
          <cell r="QIH57">
            <v>0</v>
          </cell>
          <cell r="QII57">
            <v>0</v>
          </cell>
          <cell r="QIJ57">
            <v>0</v>
          </cell>
          <cell r="QIK57">
            <v>0</v>
          </cell>
          <cell r="QIL57">
            <v>0</v>
          </cell>
          <cell r="QIM57">
            <v>0</v>
          </cell>
          <cell r="QIN57">
            <v>0</v>
          </cell>
          <cell r="QIO57">
            <v>0</v>
          </cell>
          <cell r="QIP57">
            <v>0</v>
          </cell>
          <cell r="QIQ57">
            <v>0</v>
          </cell>
          <cell r="QIR57">
            <v>0</v>
          </cell>
          <cell r="QIS57">
            <v>0</v>
          </cell>
          <cell r="QIT57">
            <v>0</v>
          </cell>
          <cell r="QIU57">
            <v>0</v>
          </cell>
          <cell r="QIV57">
            <v>0</v>
          </cell>
          <cell r="QIW57">
            <v>0</v>
          </cell>
          <cell r="QIX57">
            <v>0</v>
          </cell>
          <cell r="QIY57">
            <v>0</v>
          </cell>
          <cell r="QIZ57">
            <v>0</v>
          </cell>
          <cell r="QJA57">
            <v>0</v>
          </cell>
          <cell r="QJB57">
            <v>0</v>
          </cell>
          <cell r="QJC57">
            <v>0</v>
          </cell>
          <cell r="QJD57">
            <v>0</v>
          </cell>
          <cell r="QJE57">
            <v>0</v>
          </cell>
          <cell r="QJF57">
            <v>0</v>
          </cell>
          <cell r="QJG57">
            <v>0</v>
          </cell>
          <cell r="QJH57">
            <v>0</v>
          </cell>
          <cell r="QJI57">
            <v>0</v>
          </cell>
          <cell r="QJJ57">
            <v>0</v>
          </cell>
          <cell r="QJK57">
            <v>0</v>
          </cell>
          <cell r="QJL57">
            <v>0</v>
          </cell>
          <cell r="QJM57">
            <v>0</v>
          </cell>
          <cell r="QJN57">
            <v>0</v>
          </cell>
          <cell r="QJO57">
            <v>0</v>
          </cell>
          <cell r="QJP57">
            <v>0</v>
          </cell>
          <cell r="QJQ57">
            <v>0</v>
          </cell>
          <cell r="QJR57">
            <v>0</v>
          </cell>
          <cell r="QJS57">
            <v>0</v>
          </cell>
          <cell r="QJT57">
            <v>0</v>
          </cell>
          <cell r="QJU57">
            <v>0</v>
          </cell>
          <cell r="QJV57">
            <v>0</v>
          </cell>
          <cell r="QJW57">
            <v>0</v>
          </cell>
          <cell r="QJX57">
            <v>0</v>
          </cell>
          <cell r="QJY57">
            <v>0</v>
          </cell>
          <cell r="QJZ57">
            <v>0</v>
          </cell>
          <cell r="QKA57">
            <v>0</v>
          </cell>
          <cell r="QKB57">
            <v>0</v>
          </cell>
          <cell r="QKC57">
            <v>0</v>
          </cell>
          <cell r="QKD57">
            <v>0</v>
          </cell>
          <cell r="QKE57">
            <v>0</v>
          </cell>
          <cell r="QKF57">
            <v>0</v>
          </cell>
          <cell r="QKG57">
            <v>0</v>
          </cell>
          <cell r="QKH57">
            <v>0</v>
          </cell>
          <cell r="QKI57">
            <v>0</v>
          </cell>
          <cell r="QKJ57">
            <v>0</v>
          </cell>
          <cell r="QKK57">
            <v>0</v>
          </cell>
          <cell r="QKL57">
            <v>0</v>
          </cell>
          <cell r="QKM57">
            <v>0</v>
          </cell>
          <cell r="QKN57">
            <v>0</v>
          </cell>
          <cell r="QKO57">
            <v>0</v>
          </cell>
          <cell r="QKP57">
            <v>0</v>
          </cell>
          <cell r="QKQ57">
            <v>0</v>
          </cell>
          <cell r="QKR57">
            <v>0</v>
          </cell>
          <cell r="QKS57">
            <v>0</v>
          </cell>
          <cell r="QKT57">
            <v>0</v>
          </cell>
          <cell r="QKU57">
            <v>0</v>
          </cell>
          <cell r="QKV57">
            <v>0</v>
          </cell>
          <cell r="QKW57">
            <v>0</v>
          </cell>
          <cell r="QKX57">
            <v>0</v>
          </cell>
          <cell r="QKY57">
            <v>0</v>
          </cell>
          <cell r="QKZ57">
            <v>0</v>
          </cell>
          <cell r="QLA57">
            <v>0</v>
          </cell>
          <cell r="QLB57">
            <v>0</v>
          </cell>
          <cell r="QLC57">
            <v>0</v>
          </cell>
          <cell r="QLD57">
            <v>0</v>
          </cell>
          <cell r="QLE57">
            <v>0</v>
          </cell>
          <cell r="QLF57">
            <v>0</v>
          </cell>
          <cell r="QLG57">
            <v>0</v>
          </cell>
          <cell r="QLH57">
            <v>0</v>
          </cell>
          <cell r="QLI57">
            <v>0</v>
          </cell>
          <cell r="QLJ57">
            <v>0</v>
          </cell>
          <cell r="QLK57">
            <v>0</v>
          </cell>
          <cell r="QLL57">
            <v>0</v>
          </cell>
          <cell r="QLM57">
            <v>0</v>
          </cell>
          <cell r="QLN57">
            <v>0</v>
          </cell>
          <cell r="QLO57">
            <v>0</v>
          </cell>
          <cell r="QLP57">
            <v>0</v>
          </cell>
          <cell r="QLQ57">
            <v>0</v>
          </cell>
          <cell r="QLR57">
            <v>0</v>
          </cell>
          <cell r="QLS57">
            <v>0</v>
          </cell>
          <cell r="QLT57">
            <v>0</v>
          </cell>
          <cell r="QLU57">
            <v>0</v>
          </cell>
          <cell r="QLV57">
            <v>0</v>
          </cell>
          <cell r="QLW57">
            <v>0</v>
          </cell>
          <cell r="QLX57">
            <v>0</v>
          </cell>
          <cell r="QLY57">
            <v>0</v>
          </cell>
          <cell r="QLZ57">
            <v>0</v>
          </cell>
          <cell r="QMA57">
            <v>0</v>
          </cell>
          <cell r="QMB57">
            <v>0</v>
          </cell>
          <cell r="QMC57">
            <v>0</v>
          </cell>
          <cell r="QMD57">
            <v>0</v>
          </cell>
          <cell r="QME57">
            <v>0</v>
          </cell>
          <cell r="QMF57">
            <v>0</v>
          </cell>
          <cell r="QMG57">
            <v>0</v>
          </cell>
          <cell r="QMH57">
            <v>0</v>
          </cell>
          <cell r="QMI57">
            <v>0</v>
          </cell>
          <cell r="QMJ57">
            <v>0</v>
          </cell>
          <cell r="QMK57">
            <v>0</v>
          </cell>
          <cell r="QML57">
            <v>0</v>
          </cell>
          <cell r="QMM57">
            <v>0</v>
          </cell>
          <cell r="QMN57">
            <v>0</v>
          </cell>
          <cell r="QMO57">
            <v>0</v>
          </cell>
          <cell r="QMP57">
            <v>0</v>
          </cell>
          <cell r="QMQ57">
            <v>0</v>
          </cell>
          <cell r="QMR57">
            <v>0</v>
          </cell>
          <cell r="QMS57">
            <v>0</v>
          </cell>
          <cell r="QMT57">
            <v>0</v>
          </cell>
          <cell r="QMU57">
            <v>0</v>
          </cell>
          <cell r="QMV57">
            <v>0</v>
          </cell>
          <cell r="QMW57">
            <v>0</v>
          </cell>
          <cell r="QMX57">
            <v>0</v>
          </cell>
          <cell r="QMY57">
            <v>0</v>
          </cell>
          <cell r="QMZ57">
            <v>0</v>
          </cell>
          <cell r="QNA57">
            <v>0</v>
          </cell>
          <cell r="QNB57">
            <v>0</v>
          </cell>
          <cell r="QNC57">
            <v>0</v>
          </cell>
          <cell r="QND57">
            <v>0</v>
          </cell>
          <cell r="QNE57">
            <v>0</v>
          </cell>
          <cell r="QNF57">
            <v>0</v>
          </cell>
          <cell r="QNG57">
            <v>0</v>
          </cell>
          <cell r="QNH57">
            <v>0</v>
          </cell>
          <cell r="QNI57">
            <v>0</v>
          </cell>
          <cell r="QNJ57">
            <v>0</v>
          </cell>
          <cell r="QNK57">
            <v>0</v>
          </cell>
          <cell r="QNL57">
            <v>0</v>
          </cell>
          <cell r="QNM57">
            <v>0</v>
          </cell>
          <cell r="QNN57">
            <v>0</v>
          </cell>
          <cell r="QNO57">
            <v>0</v>
          </cell>
          <cell r="QNP57">
            <v>0</v>
          </cell>
          <cell r="QNQ57">
            <v>0</v>
          </cell>
          <cell r="QNR57">
            <v>0</v>
          </cell>
          <cell r="QNS57">
            <v>0</v>
          </cell>
          <cell r="QNT57">
            <v>0</v>
          </cell>
          <cell r="QNU57">
            <v>0</v>
          </cell>
          <cell r="QNV57">
            <v>0</v>
          </cell>
          <cell r="QNW57">
            <v>0</v>
          </cell>
          <cell r="QNX57">
            <v>0</v>
          </cell>
          <cell r="QNY57">
            <v>0</v>
          </cell>
          <cell r="QNZ57">
            <v>0</v>
          </cell>
          <cell r="QOA57">
            <v>0</v>
          </cell>
          <cell r="QOB57">
            <v>0</v>
          </cell>
          <cell r="QOC57">
            <v>0</v>
          </cell>
          <cell r="QOD57">
            <v>0</v>
          </cell>
          <cell r="QOE57">
            <v>0</v>
          </cell>
          <cell r="QOF57">
            <v>0</v>
          </cell>
          <cell r="QOG57">
            <v>0</v>
          </cell>
          <cell r="QOH57">
            <v>0</v>
          </cell>
          <cell r="QOI57">
            <v>0</v>
          </cell>
          <cell r="QOJ57">
            <v>0</v>
          </cell>
          <cell r="QOK57">
            <v>0</v>
          </cell>
          <cell r="QOL57">
            <v>0</v>
          </cell>
          <cell r="QOM57">
            <v>0</v>
          </cell>
          <cell r="QON57">
            <v>0</v>
          </cell>
          <cell r="QOO57">
            <v>0</v>
          </cell>
          <cell r="QOP57">
            <v>0</v>
          </cell>
          <cell r="QOQ57">
            <v>0</v>
          </cell>
          <cell r="QOR57">
            <v>0</v>
          </cell>
          <cell r="QOS57">
            <v>0</v>
          </cell>
          <cell r="QOT57">
            <v>0</v>
          </cell>
          <cell r="QOU57">
            <v>0</v>
          </cell>
          <cell r="QOV57">
            <v>0</v>
          </cell>
          <cell r="QOW57">
            <v>0</v>
          </cell>
          <cell r="QOX57">
            <v>0</v>
          </cell>
          <cell r="QOY57">
            <v>0</v>
          </cell>
          <cell r="QOZ57">
            <v>0</v>
          </cell>
          <cell r="QPA57">
            <v>0</v>
          </cell>
          <cell r="QPB57">
            <v>0</v>
          </cell>
          <cell r="QPC57">
            <v>0</v>
          </cell>
          <cell r="QPD57">
            <v>0</v>
          </cell>
          <cell r="QPE57">
            <v>0</v>
          </cell>
          <cell r="QPF57">
            <v>0</v>
          </cell>
          <cell r="QPG57">
            <v>0</v>
          </cell>
          <cell r="QPH57">
            <v>0</v>
          </cell>
          <cell r="QPI57">
            <v>0</v>
          </cell>
          <cell r="QPJ57">
            <v>0</v>
          </cell>
          <cell r="QPK57">
            <v>0</v>
          </cell>
          <cell r="QPL57">
            <v>0</v>
          </cell>
          <cell r="QPM57">
            <v>0</v>
          </cell>
          <cell r="QPN57">
            <v>0</v>
          </cell>
          <cell r="QPO57">
            <v>0</v>
          </cell>
          <cell r="QPP57">
            <v>0</v>
          </cell>
          <cell r="QPQ57">
            <v>0</v>
          </cell>
          <cell r="QPR57">
            <v>0</v>
          </cell>
          <cell r="QPS57">
            <v>0</v>
          </cell>
          <cell r="QPT57">
            <v>0</v>
          </cell>
          <cell r="QPU57">
            <v>0</v>
          </cell>
          <cell r="QPV57">
            <v>0</v>
          </cell>
          <cell r="QPW57">
            <v>0</v>
          </cell>
          <cell r="QPX57">
            <v>0</v>
          </cell>
          <cell r="QPY57">
            <v>0</v>
          </cell>
          <cell r="QPZ57">
            <v>0</v>
          </cell>
          <cell r="QQA57">
            <v>0</v>
          </cell>
          <cell r="QQB57">
            <v>0</v>
          </cell>
          <cell r="QQC57">
            <v>0</v>
          </cell>
          <cell r="QQD57">
            <v>0</v>
          </cell>
          <cell r="QQE57">
            <v>0</v>
          </cell>
          <cell r="QQF57">
            <v>0</v>
          </cell>
          <cell r="QQG57">
            <v>0</v>
          </cell>
          <cell r="QQH57">
            <v>0</v>
          </cell>
          <cell r="QQI57">
            <v>0</v>
          </cell>
          <cell r="QQJ57">
            <v>0</v>
          </cell>
          <cell r="QQK57">
            <v>0</v>
          </cell>
          <cell r="QQL57">
            <v>0</v>
          </cell>
          <cell r="QQM57">
            <v>0</v>
          </cell>
          <cell r="QQN57">
            <v>0</v>
          </cell>
          <cell r="QQO57">
            <v>0</v>
          </cell>
          <cell r="QQP57">
            <v>0</v>
          </cell>
          <cell r="QQQ57">
            <v>0</v>
          </cell>
          <cell r="QQR57">
            <v>0</v>
          </cell>
          <cell r="QQS57">
            <v>0</v>
          </cell>
          <cell r="QQT57">
            <v>0</v>
          </cell>
          <cell r="QQU57">
            <v>0</v>
          </cell>
          <cell r="QQV57">
            <v>0</v>
          </cell>
          <cell r="QQW57">
            <v>0</v>
          </cell>
          <cell r="QQX57">
            <v>0</v>
          </cell>
          <cell r="QQY57">
            <v>0</v>
          </cell>
          <cell r="QQZ57">
            <v>0</v>
          </cell>
          <cell r="QRA57">
            <v>0</v>
          </cell>
          <cell r="QRB57">
            <v>0</v>
          </cell>
          <cell r="QRC57">
            <v>0</v>
          </cell>
          <cell r="QRD57">
            <v>0</v>
          </cell>
          <cell r="QRE57">
            <v>0</v>
          </cell>
          <cell r="QRF57">
            <v>0</v>
          </cell>
          <cell r="QRG57">
            <v>0</v>
          </cell>
          <cell r="QRH57">
            <v>0</v>
          </cell>
          <cell r="QRI57">
            <v>0</v>
          </cell>
          <cell r="QRJ57">
            <v>0</v>
          </cell>
          <cell r="QRK57">
            <v>0</v>
          </cell>
          <cell r="QRL57">
            <v>0</v>
          </cell>
          <cell r="QRM57">
            <v>0</v>
          </cell>
          <cell r="QRN57">
            <v>0</v>
          </cell>
          <cell r="QRO57">
            <v>0</v>
          </cell>
          <cell r="QRP57">
            <v>0</v>
          </cell>
          <cell r="QRQ57">
            <v>0</v>
          </cell>
          <cell r="QRR57">
            <v>0</v>
          </cell>
          <cell r="QRS57">
            <v>0</v>
          </cell>
          <cell r="QRT57">
            <v>0</v>
          </cell>
          <cell r="QRU57">
            <v>0</v>
          </cell>
          <cell r="QRV57">
            <v>0</v>
          </cell>
          <cell r="QRW57">
            <v>0</v>
          </cell>
          <cell r="QRX57">
            <v>0</v>
          </cell>
          <cell r="QRY57">
            <v>0</v>
          </cell>
          <cell r="QRZ57">
            <v>0</v>
          </cell>
          <cell r="QSA57">
            <v>0</v>
          </cell>
          <cell r="QSB57">
            <v>0</v>
          </cell>
          <cell r="QSC57">
            <v>0</v>
          </cell>
          <cell r="QSD57">
            <v>0</v>
          </cell>
          <cell r="QSE57">
            <v>0</v>
          </cell>
          <cell r="QSF57">
            <v>0</v>
          </cell>
          <cell r="QSG57">
            <v>0</v>
          </cell>
          <cell r="QSH57">
            <v>0</v>
          </cell>
          <cell r="QSI57">
            <v>0</v>
          </cell>
          <cell r="QSJ57">
            <v>0</v>
          </cell>
          <cell r="QSK57">
            <v>0</v>
          </cell>
          <cell r="QSL57">
            <v>0</v>
          </cell>
          <cell r="QSM57">
            <v>0</v>
          </cell>
          <cell r="QSN57">
            <v>0</v>
          </cell>
          <cell r="QSO57">
            <v>0</v>
          </cell>
          <cell r="QSP57">
            <v>0</v>
          </cell>
          <cell r="QSQ57">
            <v>0</v>
          </cell>
          <cell r="QSR57">
            <v>0</v>
          </cell>
          <cell r="QSS57">
            <v>0</v>
          </cell>
          <cell r="QST57">
            <v>0</v>
          </cell>
          <cell r="QSU57">
            <v>0</v>
          </cell>
          <cell r="QSV57">
            <v>0</v>
          </cell>
          <cell r="QSW57">
            <v>0</v>
          </cell>
          <cell r="QSX57">
            <v>0</v>
          </cell>
          <cell r="QSY57">
            <v>0</v>
          </cell>
          <cell r="QSZ57">
            <v>0</v>
          </cell>
          <cell r="QTA57">
            <v>0</v>
          </cell>
          <cell r="QTB57">
            <v>0</v>
          </cell>
          <cell r="QTC57">
            <v>0</v>
          </cell>
          <cell r="QTD57">
            <v>0</v>
          </cell>
          <cell r="QTE57">
            <v>0</v>
          </cell>
          <cell r="QTF57">
            <v>0</v>
          </cell>
          <cell r="QTG57">
            <v>0</v>
          </cell>
          <cell r="QTH57">
            <v>0</v>
          </cell>
          <cell r="QTI57">
            <v>0</v>
          </cell>
          <cell r="QTJ57">
            <v>0</v>
          </cell>
          <cell r="QTK57">
            <v>0</v>
          </cell>
          <cell r="QTL57">
            <v>0</v>
          </cell>
          <cell r="QTM57">
            <v>0</v>
          </cell>
          <cell r="QTN57">
            <v>0</v>
          </cell>
          <cell r="QTO57">
            <v>0</v>
          </cell>
          <cell r="QTP57">
            <v>0</v>
          </cell>
          <cell r="QTQ57">
            <v>0</v>
          </cell>
          <cell r="QTR57">
            <v>0</v>
          </cell>
          <cell r="QTS57">
            <v>0</v>
          </cell>
          <cell r="QTT57">
            <v>0</v>
          </cell>
          <cell r="QTU57">
            <v>0</v>
          </cell>
          <cell r="QTV57">
            <v>0</v>
          </cell>
          <cell r="QTW57">
            <v>0</v>
          </cell>
          <cell r="QTX57">
            <v>0</v>
          </cell>
          <cell r="QTY57">
            <v>0</v>
          </cell>
          <cell r="QTZ57">
            <v>0</v>
          </cell>
          <cell r="QUA57">
            <v>0</v>
          </cell>
          <cell r="QUB57">
            <v>0</v>
          </cell>
          <cell r="QUC57">
            <v>0</v>
          </cell>
          <cell r="QUD57">
            <v>0</v>
          </cell>
          <cell r="QUE57">
            <v>0</v>
          </cell>
          <cell r="QUF57">
            <v>0</v>
          </cell>
          <cell r="QUG57">
            <v>0</v>
          </cell>
          <cell r="QUH57">
            <v>0</v>
          </cell>
          <cell r="QUI57">
            <v>0</v>
          </cell>
          <cell r="QUJ57">
            <v>0</v>
          </cell>
          <cell r="QUK57">
            <v>0</v>
          </cell>
          <cell r="QUL57">
            <v>0</v>
          </cell>
          <cell r="QUM57">
            <v>0</v>
          </cell>
          <cell r="QUN57">
            <v>0</v>
          </cell>
          <cell r="QUO57">
            <v>0</v>
          </cell>
          <cell r="QUP57">
            <v>0</v>
          </cell>
          <cell r="QUQ57">
            <v>0</v>
          </cell>
          <cell r="QUR57">
            <v>0</v>
          </cell>
          <cell r="QUS57">
            <v>0</v>
          </cell>
          <cell r="QUT57">
            <v>0</v>
          </cell>
          <cell r="QUU57">
            <v>0</v>
          </cell>
          <cell r="QUV57">
            <v>0</v>
          </cell>
          <cell r="QUW57">
            <v>0</v>
          </cell>
          <cell r="QUX57">
            <v>0</v>
          </cell>
          <cell r="QUY57">
            <v>0</v>
          </cell>
          <cell r="QUZ57">
            <v>0</v>
          </cell>
          <cell r="QVA57">
            <v>0</v>
          </cell>
          <cell r="QVB57">
            <v>0</v>
          </cell>
          <cell r="QVC57">
            <v>0</v>
          </cell>
          <cell r="QVD57">
            <v>0</v>
          </cell>
          <cell r="QVE57">
            <v>0</v>
          </cell>
          <cell r="QVF57">
            <v>0</v>
          </cell>
          <cell r="QVG57">
            <v>0</v>
          </cell>
          <cell r="QVH57">
            <v>0</v>
          </cell>
          <cell r="QVI57">
            <v>0</v>
          </cell>
          <cell r="QVJ57">
            <v>0</v>
          </cell>
          <cell r="QVK57">
            <v>0</v>
          </cell>
          <cell r="QVL57">
            <v>0</v>
          </cell>
          <cell r="QVM57">
            <v>0</v>
          </cell>
          <cell r="QVN57">
            <v>0</v>
          </cell>
          <cell r="QVO57">
            <v>0</v>
          </cell>
          <cell r="QVP57">
            <v>0</v>
          </cell>
          <cell r="QVQ57">
            <v>0</v>
          </cell>
          <cell r="QVR57">
            <v>0</v>
          </cell>
          <cell r="QVS57">
            <v>0</v>
          </cell>
          <cell r="QVT57">
            <v>0</v>
          </cell>
          <cell r="QVU57">
            <v>0</v>
          </cell>
          <cell r="QVV57">
            <v>0</v>
          </cell>
          <cell r="QVW57">
            <v>0</v>
          </cell>
          <cell r="QVX57">
            <v>0</v>
          </cell>
          <cell r="QVY57">
            <v>0</v>
          </cell>
          <cell r="QVZ57">
            <v>0</v>
          </cell>
          <cell r="QWA57">
            <v>0</v>
          </cell>
          <cell r="QWB57">
            <v>0</v>
          </cell>
          <cell r="QWC57">
            <v>0</v>
          </cell>
          <cell r="QWD57">
            <v>0</v>
          </cell>
          <cell r="QWE57">
            <v>0</v>
          </cell>
          <cell r="QWF57">
            <v>0</v>
          </cell>
          <cell r="QWG57">
            <v>0</v>
          </cell>
          <cell r="QWH57">
            <v>0</v>
          </cell>
          <cell r="QWI57">
            <v>0</v>
          </cell>
          <cell r="QWJ57">
            <v>0</v>
          </cell>
          <cell r="QWK57">
            <v>0</v>
          </cell>
          <cell r="QWL57">
            <v>0</v>
          </cell>
          <cell r="QWM57">
            <v>0</v>
          </cell>
          <cell r="QWN57">
            <v>0</v>
          </cell>
          <cell r="QWO57">
            <v>0</v>
          </cell>
          <cell r="QWP57">
            <v>0</v>
          </cell>
          <cell r="QWQ57">
            <v>0</v>
          </cell>
          <cell r="QWR57">
            <v>0</v>
          </cell>
          <cell r="QWS57">
            <v>0</v>
          </cell>
          <cell r="QWT57">
            <v>0</v>
          </cell>
          <cell r="QWU57">
            <v>0</v>
          </cell>
          <cell r="QWV57">
            <v>0</v>
          </cell>
          <cell r="QWW57">
            <v>0</v>
          </cell>
          <cell r="QWX57">
            <v>0</v>
          </cell>
          <cell r="QWY57">
            <v>0</v>
          </cell>
          <cell r="QWZ57">
            <v>0</v>
          </cell>
          <cell r="QXA57">
            <v>0</v>
          </cell>
          <cell r="QXB57">
            <v>0</v>
          </cell>
          <cell r="QXC57">
            <v>0</v>
          </cell>
          <cell r="QXD57">
            <v>0</v>
          </cell>
          <cell r="QXE57">
            <v>0</v>
          </cell>
          <cell r="QXF57">
            <v>0</v>
          </cell>
          <cell r="QXG57">
            <v>0</v>
          </cell>
          <cell r="QXH57">
            <v>0</v>
          </cell>
          <cell r="QXI57">
            <v>0</v>
          </cell>
          <cell r="QXJ57">
            <v>0</v>
          </cell>
          <cell r="QXK57">
            <v>0</v>
          </cell>
          <cell r="QXL57">
            <v>0</v>
          </cell>
          <cell r="QXM57">
            <v>0</v>
          </cell>
          <cell r="QXN57">
            <v>0</v>
          </cell>
          <cell r="QXO57">
            <v>0</v>
          </cell>
          <cell r="QXP57">
            <v>0</v>
          </cell>
          <cell r="QXQ57">
            <v>0</v>
          </cell>
          <cell r="QXR57">
            <v>0</v>
          </cell>
          <cell r="QXS57">
            <v>0</v>
          </cell>
          <cell r="QXT57">
            <v>0</v>
          </cell>
          <cell r="QXU57">
            <v>0</v>
          </cell>
          <cell r="QXV57">
            <v>0</v>
          </cell>
          <cell r="QXW57">
            <v>0</v>
          </cell>
          <cell r="QXX57">
            <v>0</v>
          </cell>
          <cell r="QXY57">
            <v>0</v>
          </cell>
          <cell r="QXZ57">
            <v>0</v>
          </cell>
          <cell r="QYA57">
            <v>0</v>
          </cell>
          <cell r="QYB57">
            <v>0</v>
          </cell>
          <cell r="QYC57">
            <v>0</v>
          </cell>
          <cell r="QYD57">
            <v>0</v>
          </cell>
          <cell r="QYE57">
            <v>0</v>
          </cell>
          <cell r="QYF57">
            <v>0</v>
          </cell>
          <cell r="QYG57">
            <v>0</v>
          </cell>
          <cell r="QYH57">
            <v>0</v>
          </cell>
          <cell r="QYI57">
            <v>0</v>
          </cell>
          <cell r="QYJ57">
            <v>0</v>
          </cell>
          <cell r="QYK57">
            <v>0</v>
          </cell>
          <cell r="QYL57">
            <v>0</v>
          </cell>
          <cell r="QYM57">
            <v>0</v>
          </cell>
          <cell r="QYN57">
            <v>0</v>
          </cell>
          <cell r="QYO57">
            <v>0</v>
          </cell>
          <cell r="QYP57">
            <v>0</v>
          </cell>
          <cell r="QYQ57">
            <v>0</v>
          </cell>
          <cell r="QYR57">
            <v>0</v>
          </cell>
          <cell r="QYS57">
            <v>0</v>
          </cell>
          <cell r="QYT57">
            <v>0</v>
          </cell>
          <cell r="QYU57">
            <v>0</v>
          </cell>
          <cell r="QYV57">
            <v>0</v>
          </cell>
          <cell r="QYW57">
            <v>0</v>
          </cell>
          <cell r="QYX57">
            <v>0</v>
          </cell>
          <cell r="QYY57">
            <v>0</v>
          </cell>
          <cell r="QYZ57">
            <v>0</v>
          </cell>
          <cell r="QZA57">
            <v>0</v>
          </cell>
          <cell r="QZB57">
            <v>0</v>
          </cell>
          <cell r="QZC57">
            <v>0</v>
          </cell>
          <cell r="QZD57">
            <v>0</v>
          </cell>
          <cell r="QZE57">
            <v>0</v>
          </cell>
          <cell r="QZF57">
            <v>0</v>
          </cell>
          <cell r="QZG57">
            <v>0</v>
          </cell>
          <cell r="QZH57">
            <v>0</v>
          </cell>
          <cell r="QZI57">
            <v>0</v>
          </cell>
          <cell r="QZJ57">
            <v>0</v>
          </cell>
          <cell r="QZK57">
            <v>0</v>
          </cell>
          <cell r="QZL57">
            <v>0</v>
          </cell>
          <cell r="QZM57">
            <v>0</v>
          </cell>
          <cell r="QZN57">
            <v>0</v>
          </cell>
          <cell r="QZO57">
            <v>0</v>
          </cell>
          <cell r="QZP57">
            <v>0</v>
          </cell>
          <cell r="QZQ57">
            <v>0</v>
          </cell>
          <cell r="QZR57">
            <v>0</v>
          </cell>
          <cell r="QZS57">
            <v>0</v>
          </cell>
          <cell r="QZT57">
            <v>0</v>
          </cell>
          <cell r="QZU57">
            <v>0</v>
          </cell>
          <cell r="QZV57">
            <v>0</v>
          </cell>
          <cell r="QZW57">
            <v>0</v>
          </cell>
          <cell r="QZX57">
            <v>0</v>
          </cell>
          <cell r="QZY57">
            <v>0</v>
          </cell>
          <cell r="QZZ57">
            <v>0</v>
          </cell>
          <cell r="RAA57">
            <v>0</v>
          </cell>
          <cell r="RAB57">
            <v>0</v>
          </cell>
          <cell r="RAC57">
            <v>0</v>
          </cell>
          <cell r="RAD57">
            <v>0</v>
          </cell>
          <cell r="RAE57">
            <v>0</v>
          </cell>
          <cell r="RAF57">
            <v>0</v>
          </cell>
          <cell r="RAG57">
            <v>0</v>
          </cell>
          <cell r="RAH57">
            <v>0</v>
          </cell>
          <cell r="RAI57">
            <v>0</v>
          </cell>
          <cell r="RAJ57">
            <v>0</v>
          </cell>
          <cell r="RAK57">
            <v>0</v>
          </cell>
          <cell r="RAL57">
            <v>0</v>
          </cell>
          <cell r="RAM57">
            <v>0</v>
          </cell>
          <cell r="RAN57">
            <v>0</v>
          </cell>
          <cell r="RAO57">
            <v>0</v>
          </cell>
          <cell r="RAP57">
            <v>0</v>
          </cell>
          <cell r="RAQ57">
            <v>0</v>
          </cell>
          <cell r="RAR57">
            <v>0</v>
          </cell>
          <cell r="RAS57">
            <v>0</v>
          </cell>
          <cell r="RAT57">
            <v>0</v>
          </cell>
          <cell r="RAU57">
            <v>0</v>
          </cell>
          <cell r="RAV57">
            <v>0</v>
          </cell>
          <cell r="RAW57">
            <v>0</v>
          </cell>
          <cell r="RAX57">
            <v>0</v>
          </cell>
          <cell r="RAY57">
            <v>0</v>
          </cell>
          <cell r="RAZ57">
            <v>0</v>
          </cell>
          <cell r="RBA57">
            <v>0</v>
          </cell>
          <cell r="RBB57">
            <v>0</v>
          </cell>
          <cell r="RBC57">
            <v>0</v>
          </cell>
          <cell r="RBD57">
            <v>0</v>
          </cell>
          <cell r="RBE57">
            <v>0</v>
          </cell>
          <cell r="RBF57">
            <v>0</v>
          </cell>
          <cell r="RBG57">
            <v>0</v>
          </cell>
          <cell r="RBH57">
            <v>0</v>
          </cell>
          <cell r="RBI57">
            <v>0</v>
          </cell>
          <cell r="RBJ57">
            <v>0</v>
          </cell>
          <cell r="RBK57">
            <v>0</v>
          </cell>
          <cell r="RBL57">
            <v>0</v>
          </cell>
          <cell r="RBM57">
            <v>0</v>
          </cell>
          <cell r="RBN57">
            <v>0</v>
          </cell>
          <cell r="RBO57">
            <v>0</v>
          </cell>
          <cell r="RBP57">
            <v>0</v>
          </cell>
          <cell r="RBQ57">
            <v>0</v>
          </cell>
          <cell r="RBR57">
            <v>0</v>
          </cell>
          <cell r="RBS57">
            <v>0</v>
          </cell>
          <cell r="RBT57">
            <v>0</v>
          </cell>
          <cell r="RBU57">
            <v>0</v>
          </cell>
          <cell r="RBV57">
            <v>0</v>
          </cell>
          <cell r="RBW57">
            <v>0</v>
          </cell>
          <cell r="RBX57">
            <v>0</v>
          </cell>
          <cell r="RBY57">
            <v>0</v>
          </cell>
          <cell r="RBZ57">
            <v>0</v>
          </cell>
          <cell r="RCA57">
            <v>0</v>
          </cell>
          <cell r="RCB57">
            <v>0</v>
          </cell>
          <cell r="RCC57">
            <v>0</v>
          </cell>
          <cell r="RCD57">
            <v>0</v>
          </cell>
          <cell r="RCE57">
            <v>0</v>
          </cell>
          <cell r="RCF57">
            <v>0</v>
          </cell>
          <cell r="RCG57">
            <v>0</v>
          </cell>
          <cell r="RCH57">
            <v>0</v>
          </cell>
          <cell r="RCI57">
            <v>0</v>
          </cell>
          <cell r="RCJ57">
            <v>0</v>
          </cell>
          <cell r="RCK57">
            <v>0</v>
          </cell>
          <cell r="RCL57">
            <v>0</v>
          </cell>
          <cell r="RCM57">
            <v>0</v>
          </cell>
          <cell r="RCN57">
            <v>0</v>
          </cell>
          <cell r="RCO57">
            <v>0</v>
          </cell>
          <cell r="RCP57">
            <v>0</v>
          </cell>
          <cell r="RCQ57">
            <v>0</v>
          </cell>
          <cell r="RCR57">
            <v>0</v>
          </cell>
          <cell r="RCS57">
            <v>0</v>
          </cell>
          <cell r="RCT57">
            <v>0</v>
          </cell>
          <cell r="RCU57">
            <v>0</v>
          </cell>
          <cell r="RCV57">
            <v>0</v>
          </cell>
          <cell r="RCW57">
            <v>0</v>
          </cell>
          <cell r="RCX57">
            <v>0</v>
          </cell>
          <cell r="RCY57">
            <v>0</v>
          </cell>
          <cell r="RCZ57">
            <v>0</v>
          </cell>
          <cell r="RDA57">
            <v>0</v>
          </cell>
          <cell r="RDB57">
            <v>0</v>
          </cell>
          <cell r="RDC57">
            <v>0</v>
          </cell>
          <cell r="RDD57">
            <v>0</v>
          </cell>
          <cell r="RDE57">
            <v>0</v>
          </cell>
          <cell r="RDF57">
            <v>0</v>
          </cell>
          <cell r="RDG57">
            <v>0</v>
          </cell>
          <cell r="RDH57">
            <v>0</v>
          </cell>
          <cell r="RDI57">
            <v>0</v>
          </cell>
          <cell r="RDJ57">
            <v>0</v>
          </cell>
          <cell r="RDK57">
            <v>0</v>
          </cell>
          <cell r="RDL57">
            <v>0</v>
          </cell>
          <cell r="RDM57">
            <v>0</v>
          </cell>
          <cell r="RDN57">
            <v>0</v>
          </cell>
          <cell r="RDO57">
            <v>0</v>
          </cell>
          <cell r="RDP57">
            <v>0</v>
          </cell>
          <cell r="RDQ57">
            <v>0</v>
          </cell>
          <cell r="RDR57">
            <v>0</v>
          </cell>
          <cell r="RDS57">
            <v>0</v>
          </cell>
          <cell r="RDT57">
            <v>0</v>
          </cell>
          <cell r="RDU57">
            <v>0</v>
          </cell>
          <cell r="RDV57">
            <v>0</v>
          </cell>
          <cell r="RDW57">
            <v>0</v>
          </cell>
          <cell r="RDX57">
            <v>0</v>
          </cell>
          <cell r="RDY57">
            <v>0</v>
          </cell>
          <cell r="RDZ57">
            <v>0</v>
          </cell>
          <cell r="REA57">
            <v>0</v>
          </cell>
          <cell r="REB57">
            <v>0</v>
          </cell>
          <cell r="REC57">
            <v>0</v>
          </cell>
          <cell r="RED57">
            <v>0</v>
          </cell>
          <cell r="REE57">
            <v>0</v>
          </cell>
          <cell r="REF57">
            <v>0</v>
          </cell>
          <cell r="REG57">
            <v>0</v>
          </cell>
          <cell r="REH57">
            <v>0</v>
          </cell>
          <cell r="REI57">
            <v>0</v>
          </cell>
          <cell r="REJ57">
            <v>0</v>
          </cell>
          <cell r="REK57">
            <v>0</v>
          </cell>
          <cell r="REL57">
            <v>0</v>
          </cell>
          <cell r="REM57">
            <v>0</v>
          </cell>
          <cell r="REN57">
            <v>0</v>
          </cell>
          <cell r="REO57">
            <v>0</v>
          </cell>
          <cell r="REP57">
            <v>0</v>
          </cell>
          <cell r="REQ57">
            <v>0</v>
          </cell>
          <cell r="RER57">
            <v>0</v>
          </cell>
          <cell r="RES57">
            <v>0</v>
          </cell>
          <cell r="RET57">
            <v>0</v>
          </cell>
          <cell r="REU57">
            <v>0</v>
          </cell>
          <cell r="REV57">
            <v>0</v>
          </cell>
          <cell r="REW57">
            <v>0</v>
          </cell>
          <cell r="REX57">
            <v>0</v>
          </cell>
          <cell r="REY57">
            <v>0</v>
          </cell>
          <cell r="REZ57">
            <v>0</v>
          </cell>
          <cell r="RFA57">
            <v>0</v>
          </cell>
          <cell r="RFB57">
            <v>0</v>
          </cell>
          <cell r="RFC57">
            <v>0</v>
          </cell>
          <cell r="RFD57">
            <v>0</v>
          </cell>
          <cell r="RFE57">
            <v>0</v>
          </cell>
          <cell r="RFF57">
            <v>0</v>
          </cell>
          <cell r="RFG57">
            <v>0</v>
          </cell>
          <cell r="RFH57">
            <v>0</v>
          </cell>
          <cell r="RFI57">
            <v>0</v>
          </cell>
          <cell r="RFJ57">
            <v>0</v>
          </cell>
          <cell r="RFK57">
            <v>0</v>
          </cell>
          <cell r="RFL57">
            <v>0</v>
          </cell>
          <cell r="RFM57">
            <v>0</v>
          </cell>
          <cell r="RFN57">
            <v>0</v>
          </cell>
          <cell r="RFO57">
            <v>0</v>
          </cell>
          <cell r="RFP57">
            <v>0</v>
          </cell>
          <cell r="RFQ57">
            <v>0</v>
          </cell>
          <cell r="RFR57">
            <v>0</v>
          </cell>
          <cell r="RFS57">
            <v>0</v>
          </cell>
          <cell r="RFT57">
            <v>0</v>
          </cell>
          <cell r="RFU57">
            <v>0</v>
          </cell>
          <cell r="RFV57">
            <v>0</v>
          </cell>
          <cell r="RFW57">
            <v>0</v>
          </cell>
          <cell r="RFX57">
            <v>0</v>
          </cell>
          <cell r="RFY57">
            <v>0</v>
          </cell>
          <cell r="RFZ57">
            <v>0</v>
          </cell>
          <cell r="RGA57">
            <v>0</v>
          </cell>
          <cell r="RGB57">
            <v>0</v>
          </cell>
          <cell r="RGC57">
            <v>0</v>
          </cell>
          <cell r="RGD57">
            <v>0</v>
          </cell>
          <cell r="RGE57">
            <v>0</v>
          </cell>
          <cell r="RGF57">
            <v>0</v>
          </cell>
          <cell r="RGG57">
            <v>0</v>
          </cell>
          <cell r="RGH57">
            <v>0</v>
          </cell>
          <cell r="RGI57">
            <v>0</v>
          </cell>
          <cell r="RGJ57">
            <v>0</v>
          </cell>
          <cell r="RGK57">
            <v>0</v>
          </cell>
          <cell r="RGL57">
            <v>0</v>
          </cell>
          <cell r="RGM57">
            <v>0</v>
          </cell>
          <cell r="RGN57">
            <v>0</v>
          </cell>
          <cell r="RGO57">
            <v>0</v>
          </cell>
          <cell r="RGP57">
            <v>0</v>
          </cell>
          <cell r="RGQ57">
            <v>0</v>
          </cell>
          <cell r="RGR57">
            <v>0</v>
          </cell>
          <cell r="RGS57">
            <v>0</v>
          </cell>
          <cell r="RGT57">
            <v>0</v>
          </cell>
          <cell r="RGU57">
            <v>0</v>
          </cell>
          <cell r="RGV57">
            <v>0</v>
          </cell>
          <cell r="RGW57">
            <v>0</v>
          </cell>
          <cell r="RGX57">
            <v>0</v>
          </cell>
          <cell r="RGY57">
            <v>0</v>
          </cell>
          <cell r="RGZ57">
            <v>0</v>
          </cell>
          <cell r="RHA57">
            <v>0</v>
          </cell>
          <cell r="RHB57">
            <v>0</v>
          </cell>
          <cell r="RHC57">
            <v>0</v>
          </cell>
          <cell r="RHD57">
            <v>0</v>
          </cell>
          <cell r="RHE57">
            <v>0</v>
          </cell>
          <cell r="RHF57">
            <v>0</v>
          </cell>
          <cell r="RHG57">
            <v>0</v>
          </cell>
          <cell r="RHH57">
            <v>0</v>
          </cell>
          <cell r="RHI57">
            <v>0</v>
          </cell>
          <cell r="RHJ57">
            <v>0</v>
          </cell>
          <cell r="RHK57">
            <v>0</v>
          </cell>
          <cell r="RHL57">
            <v>0</v>
          </cell>
          <cell r="RHM57">
            <v>0</v>
          </cell>
          <cell r="RHN57">
            <v>0</v>
          </cell>
          <cell r="RHO57">
            <v>0</v>
          </cell>
          <cell r="RHP57">
            <v>0</v>
          </cell>
          <cell r="RHQ57">
            <v>0</v>
          </cell>
          <cell r="RHR57">
            <v>0</v>
          </cell>
          <cell r="RHS57">
            <v>0</v>
          </cell>
          <cell r="RHT57">
            <v>0</v>
          </cell>
          <cell r="RHU57">
            <v>0</v>
          </cell>
          <cell r="RHV57">
            <v>0</v>
          </cell>
          <cell r="RHW57">
            <v>0</v>
          </cell>
          <cell r="RHX57">
            <v>0</v>
          </cell>
          <cell r="RHY57">
            <v>0</v>
          </cell>
          <cell r="RHZ57">
            <v>0</v>
          </cell>
          <cell r="RIA57">
            <v>0</v>
          </cell>
          <cell r="RIB57">
            <v>0</v>
          </cell>
          <cell r="RIC57">
            <v>0</v>
          </cell>
          <cell r="RID57">
            <v>0</v>
          </cell>
          <cell r="RIE57">
            <v>0</v>
          </cell>
          <cell r="RIF57">
            <v>0</v>
          </cell>
          <cell r="RIG57">
            <v>0</v>
          </cell>
          <cell r="RIH57">
            <v>0</v>
          </cell>
          <cell r="RII57">
            <v>0</v>
          </cell>
          <cell r="RIJ57">
            <v>0</v>
          </cell>
          <cell r="RIK57">
            <v>0</v>
          </cell>
          <cell r="RIL57">
            <v>0</v>
          </cell>
          <cell r="RIM57">
            <v>0</v>
          </cell>
          <cell r="RIN57">
            <v>0</v>
          </cell>
          <cell r="RIO57">
            <v>0</v>
          </cell>
          <cell r="RIP57">
            <v>0</v>
          </cell>
          <cell r="RIQ57">
            <v>0</v>
          </cell>
          <cell r="RIR57">
            <v>0</v>
          </cell>
          <cell r="RIS57">
            <v>0</v>
          </cell>
          <cell r="RIT57">
            <v>0</v>
          </cell>
          <cell r="RIU57">
            <v>0</v>
          </cell>
          <cell r="RIV57">
            <v>0</v>
          </cell>
          <cell r="RIW57">
            <v>0</v>
          </cell>
          <cell r="RIX57">
            <v>0</v>
          </cell>
          <cell r="RIY57">
            <v>0</v>
          </cell>
          <cell r="RIZ57">
            <v>0</v>
          </cell>
          <cell r="RJA57">
            <v>0</v>
          </cell>
          <cell r="RJB57">
            <v>0</v>
          </cell>
          <cell r="RJC57">
            <v>0</v>
          </cell>
          <cell r="RJD57">
            <v>0</v>
          </cell>
          <cell r="RJE57">
            <v>0</v>
          </cell>
          <cell r="RJF57">
            <v>0</v>
          </cell>
          <cell r="RJG57">
            <v>0</v>
          </cell>
          <cell r="RJH57">
            <v>0</v>
          </cell>
          <cell r="RJI57">
            <v>0</v>
          </cell>
          <cell r="RJJ57">
            <v>0</v>
          </cell>
          <cell r="RJK57">
            <v>0</v>
          </cell>
          <cell r="RJL57">
            <v>0</v>
          </cell>
          <cell r="RJM57">
            <v>0</v>
          </cell>
          <cell r="RJN57">
            <v>0</v>
          </cell>
          <cell r="RJO57">
            <v>0</v>
          </cell>
          <cell r="RJP57">
            <v>0</v>
          </cell>
          <cell r="RJQ57">
            <v>0</v>
          </cell>
          <cell r="RJR57">
            <v>0</v>
          </cell>
          <cell r="RJS57">
            <v>0</v>
          </cell>
          <cell r="RJT57">
            <v>0</v>
          </cell>
          <cell r="RJU57">
            <v>0</v>
          </cell>
          <cell r="RJV57">
            <v>0</v>
          </cell>
          <cell r="RJW57">
            <v>0</v>
          </cell>
          <cell r="RJX57">
            <v>0</v>
          </cell>
          <cell r="RJY57">
            <v>0</v>
          </cell>
          <cell r="RJZ57">
            <v>0</v>
          </cell>
          <cell r="RKA57">
            <v>0</v>
          </cell>
          <cell r="RKB57">
            <v>0</v>
          </cell>
          <cell r="RKC57">
            <v>0</v>
          </cell>
          <cell r="RKD57">
            <v>0</v>
          </cell>
          <cell r="RKE57">
            <v>0</v>
          </cell>
          <cell r="RKF57">
            <v>0</v>
          </cell>
          <cell r="RKG57">
            <v>0</v>
          </cell>
          <cell r="RKH57">
            <v>0</v>
          </cell>
          <cell r="RKI57">
            <v>0</v>
          </cell>
          <cell r="RKJ57">
            <v>0</v>
          </cell>
          <cell r="RKK57">
            <v>0</v>
          </cell>
          <cell r="RKL57">
            <v>0</v>
          </cell>
          <cell r="RKM57">
            <v>0</v>
          </cell>
          <cell r="RKN57">
            <v>0</v>
          </cell>
          <cell r="RKO57">
            <v>0</v>
          </cell>
          <cell r="RKP57">
            <v>0</v>
          </cell>
          <cell r="RKQ57">
            <v>0</v>
          </cell>
          <cell r="RKR57">
            <v>0</v>
          </cell>
          <cell r="RKS57">
            <v>0</v>
          </cell>
          <cell r="RKT57">
            <v>0</v>
          </cell>
          <cell r="RKU57">
            <v>0</v>
          </cell>
          <cell r="RKV57">
            <v>0</v>
          </cell>
          <cell r="RKW57">
            <v>0</v>
          </cell>
          <cell r="RKX57">
            <v>0</v>
          </cell>
          <cell r="RKY57">
            <v>0</v>
          </cell>
          <cell r="RKZ57">
            <v>0</v>
          </cell>
          <cell r="RLA57">
            <v>0</v>
          </cell>
          <cell r="RLB57">
            <v>0</v>
          </cell>
          <cell r="RLC57">
            <v>0</v>
          </cell>
          <cell r="RLD57">
            <v>0</v>
          </cell>
          <cell r="RLE57">
            <v>0</v>
          </cell>
          <cell r="RLF57">
            <v>0</v>
          </cell>
          <cell r="RLG57">
            <v>0</v>
          </cell>
          <cell r="RLH57">
            <v>0</v>
          </cell>
          <cell r="RLI57">
            <v>0</v>
          </cell>
          <cell r="RLJ57">
            <v>0</v>
          </cell>
          <cell r="RLK57">
            <v>0</v>
          </cell>
          <cell r="RLL57">
            <v>0</v>
          </cell>
          <cell r="RLM57">
            <v>0</v>
          </cell>
          <cell r="RLN57">
            <v>0</v>
          </cell>
          <cell r="RLO57">
            <v>0</v>
          </cell>
          <cell r="RLP57">
            <v>0</v>
          </cell>
          <cell r="RLQ57">
            <v>0</v>
          </cell>
          <cell r="RLR57">
            <v>0</v>
          </cell>
          <cell r="RLS57">
            <v>0</v>
          </cell>
          <cell r="RLT57">
            <v>0</v>
          </cell>
          <cell r="RLU57">
            <v>0</v>
          </cell>
          <cell r="RLV57">
            <v>0</v>
          </cell>
          <cell r="RLW57">
            <v>0</v>
          </cell>
          <cell r="RLX57">
            <v>0</v>
          </cell>
          <cell r="RLY57">
            <v>0</v>
          </cell>
          <cell r="RLZ57">
            <v>0</v>
          </cell>
          <cell r="RMA57">
            <v>0</v>
          </cell>
          <cell r="RMB57">
            <v>0</v>
          </cell>
          <cell r="RMC57">
            <v>0</v>
          </cell>
          <cell r="RMD57">
            <v>0</v>
          </cell>
          <cell r="RME57">
            <v>0</v>
          </cell>
          <cell r="RMF57">
            <v>0</v>
          </cell>
          <cell r="RMG57">
            <v>0</v>
          </cell>
          <cell r="RMH57">
            <v>0</v>
          </cell>
          <cell r="RMI57">
            <v>0</v>
          </cell>
          <cell r="RMJ57">
            <v>0</v>
          </cell>
          <cell r="RMK57">
            <v>0</v>
          </cell>
          <cell r="RML57">
            <v>0</v>
          </cell>
          <cell r="RMM57">
            <v>0</v>
          </cell>
          <cell r="RMN57">
            <v>0</v>
          </cell>
          <cell r="RMO57">
            <v>0</v>
          </cell>
          <cell r="RMP57">
            <v>0</v>
          </cell>
          <cell r="RMQ57">
            <v>0</v>
          </cell>
          <cell r="RMR57">
            <v>0</v>
          </cell>
          <cell r="RMS57">
            <v>0</v>
          </cell>
          <cell r="RMT57">
            <v>0</v>
          </cell>
          <cell r="RMU57">
            <v>0</v>
          </cell>
          <cell r="RMV57">
            <v>0</v>
          </cell>
          <cell r="RMW57">
            <v>0</v>
          </cell>
          <cell r="RMX57">
            <v>0</v>
          </cell>
          <cell r="RMY57">
            <v>0</v>
          </cell>
          <cell r="RMZ57">
            <v>0</v>
          </cell>
          <cell r="RNA57">
            <v>0</v>
          </cell>
          <cell r="RNB57">
            <v>0</v>
          </cell>
          <cell r="RNC57">
            <v>0</v>
          </cell>
          <cell r="RND57">
            <v>0</v>
          </cell>
          <cell r="RNE57">
            <v>0</v>
          </cell>
          <cell r="RNF57">
            <v>0</v>
          </cell>
          <cell r="RNG57">
            <v>0</v>
          </cell>
          <cell r="RNH57">
            <v>0</v>
          </cell>
          <cell r="RNI57">
            <v>0</v>
          </cell>
          <cell r="RNJ57">
            <v>0</v>
          </cell>
          <cell r="RNK57">
            <v>0</v>
          </cell>
          <cell r="RNL57">
            <v>0</v>
          </cell>
          <cell r="RNM57">
            <v>0</v>
          </cell>
          <cell r="RNN57">
            <v>0</v>
          </cell>
          <cell r="RNO57">
            <v>0</v>
          </cell>
          <cell r="RNP57">
            <v>0</v>
          </cell>
          <cell r="RNQ57">
            <v>0</v>
          </cell>
          <cell r="RNR57">
            <v>0</v>
          </cell>
          <cell r="RNS57">
            <v>0</v>
          </cell>
          <cell r="RNT57">
            <v>0</v>
          </cell>
          <cell r="RNU57">
            <v>0</v>
          </cell>
          <cell r="RNV57">
            <v>0</v>
          </cell>
          <cell r="RNW57">
            <v>0</v>
          </cell>
          <cell r="RNX57">
            <v>0</v>
          </cell>
          <cell r="RNY57">
            <v>0</v>
          </cell>
          <cell r="RNZ57">
            <v>0</v>
          </cell>
          <cell r="ROA57">
            <v>0</v>
          </cell>
          <cell r="ROB57">
            <v>0</v>
          </cell>
          <cell r="ROC57">
            <v>0</v>
          </cell>
          <cell r="ROD57">
            <v>0</v>
          </cell>
          <cell r="ROE57">
            <v>0</v>
          </cell>
          <cell r="ROF57">
            <v>0</v>
          </cell>
          <cell r="ROG57">
            <v>0</v>
          </cell>
          <cell r="ROH57">
            <v>0</v>
          </cell>
          <cell r="ROI57">
            <v>0</v>
          </cell>
          <cell r="ROJ57">
            <v>0</v>
          </cell>
          <cell r="ROK57">
            <v>0</v>
          </cell>
          <cell r="ROL57">
            <v>0</v>
          </cell>
          <cell r="ROM57">
            <v>0</v>
          </cell>
          <cell r="RON57">
            <v>0</v>
          </cell>
          <cell r="ROO57">
            <v>0</v>
          </cell>
          <cell r="ROP57">
            <v>0</v>
          </cell>
          <cell r="ROQ57">
            <v>0</v>
          </cell>
          <cell r="ROR57">
            <v>0</v>
          </cell>
          <cell r="ROS57">
            <v>0</v>
          </cell>
          <cell r="ROT57">
            <v>0</v>
          </cell>
          <cell r="ROU57">
            <v>0</v>
          </cell>
          <cell r="ROV57">
            <v>0</v>
          </cell>
          <cell r="ROW57">
            <v>0</v>
          </cell>
          <cell r="ROX57">
            <v>0</v>
          </cell>
          <cell r="ROY57">
            <v>0</v>
          </cell>
          <cell r="ROZ57">
            <v>0</v>
          </cell>
          <cell r="RPA57">
            <v>0</v>
          </cell>
          <cell r="RPB57">
            <v>0</v>
          </cell>
          <cell r="RPC57">
            <v>0</v>
          </cell>
          <cell r="RPD57">
            <v>0</v>
          </cell>
          <cell r="RPE57">
            <v>0</v>
          </cell>
          <cell r="RPF57">
            <v>0</v>
          </cell>
          <cell r="RPG57">
            <v>0</v>
          </cell>
          <cell r="RPH57">
            <v>0</v>
          </cell>
          <cell r="RPI57">
            <v>0</v>
          </cell>
          <cell r="RPJ57">
            <v>0</v>
          </cell>
          <cell r="RPK57">
            <v>0</v>
          </cell>
          <cell r="RPL57">
            <v>0</v>
          </cell>
          <cell r="RPM57">
            <v>0</v>
          </cell>
          <cell r="RPN57">
            <v>0</v>
          </cell>
          <cell r="RPO57">
            <v>0</v>
          </cell>
          <cell r="RPP57">
            <v>0</v>
          </cell>
          <cell r="RPQ57">
            <v>0</v>
          </cell>
          <cell r="RPR57">
            <v>0</v>
          </cell>
          <cell r="RPS57">
            <v>0</v>
          </cell>
          <cell r="RPT57">
            <v>0</v>
          </cell>
          <cell r="RPU57">
            <v>0</v>
          </cell>
          <cell r="RPV57">
            <v>0</v>
          </cell>
          <cell r="RPW57">
            <v>0</v>
          </cell>
          <cell r="RPX57">
            <v>0</v>
          </cell>
          <cell r="RPY57">
            <v>0</v>
          </cell>
          <cell r="RPZ57">
            <v>0</v>
          </cell>
          <cell r="RQA57">
            <v>0</v>
          </cell>
          <cell r="RQB57">
            <v>0</v>
          </cell>
          <cell r="RQC57">
            <v>0</v>
          </cell>
          <cell r="RQD57">
            <v>0</v>
          </cell>
          <cell r="RQE57">
            <v>0</v>
          </cell>
          <cell r="RQF57">
            <v>0</v>
          </cell>
          <cell r="RQG57">
            <v>0</v>
          </cell>
          <cell r="RQH57">
            <v>0</v>
          </cell>
          <cell r="RQI57">
            <v>0</v>
          </cell>
          <cell r="RQJ57">
            <v>0</v>
          </cell>
          <cell r="RQK57">
            <v>0</v>
          </cell>
          <cell r="RQL57">
            <v>0</v>
          </cell>
          <cell r="RQM57">
            <v>0</v>
          </cell>
          <cell r="RQN57">
            <v>0</v>
          </cell>
          <cell r="RQO57">
            <v>0</v>
          </cell>
          <cell r="RQP57">
            <v>0</v>
          </cell>
          <cell r="RQQ57">
            <v>0</v>
          </cell>
          <cell r="RQR57">
            <v>0</v>
          </cell>
          <cell r="RQS57">
            <v>0</v>
          </cell>
          <cell r="RQT57">
            <v>0</v>
          </cell>
          <cell r="RQU57">
            <v>0</v>
          </cell>
          <cell r="RQV57">
            <v>0</v>
          </cell>
          <cell r="RQW57">
            <v>0</v>
          </cell>
          <cell r="RQX57">
            <v>0</v>
          </cell>
          <cell r="RQY57">
            <v>0</v>
          </cell>
          <cell r="RQZ57">
            <v>0</v>
          </cell>
          <cell r="RRA57">
            <v>0</v>
          </cell>
          <cell r="RRB57">
            <v>0</v>
          </cell>
          <cell r="RRC57">
            <v>0</v>
          </cell>
          <cell r="RRD57">
            <v>0</v>
          </cell>
          <cell r="RRE57">
            <v>0</v>
          </cell>
          <cell r="RRF57">
            <v>0</v>
          </cell>
          <cell r="RRG57">
            <v>0</v>
          </cell>
          <cell r="RRH57">
            <v>0</v>
          </cell>
          <cell r="RRI57">
            <v>0</v>
          </cell>
          <cell r="RRJ57">
            <v>0</v>
          </cell>
          <cell r="RRK57">
            <v>0</v>
          </cell>
          <cell r="RRL57">
            <v>0</v>
          </cell>
          <cell r="RRM57">
            <v>0</v>
          </cell>
          <cell r="RRN57">
            <v>0</v>
          </cell>
          <cell r="RRO57">
            <v>0</v>
          </cell>
          <cell r="RRP57">
            <v>0</v>
          </cell>
          <cell r="RRQ57">
            <v>0</v>
          </cell>
          <cell r="RRR57">
            <v>0</v>
          </cell>
          <cell r="RRS57">
            <v>0</v>
          </cell>
          <cell r="RRT57">
            <v>0</v>
          </cell>
          <cell r="RRU57">
            <v>0</v>
          </cell>
          <cell r="RRV57">
            <v>0</v>
          </cell>
          <cell r="RRW57">
            <v>0</v>
          </cell>
          <cell r="RRX57">
            <v>0</v>
          </cell>
          <cell r="RRY57">
            <v>0</v>
          </cell>
          <cell r="RRZ57">
            <v>0</v>
          </cell>
          <cell r="RSA57">
            <v>0</v>
          </cell>
          <cell r="RSB57">
            <v>0</v>
          </cell>
          <cell r="RSC57">
            <v>0</v>
          </cell>
          <cell r="RSD57">
            <v>0</v>
          </cell>
          <cell r="RSE57">
            <v>0</v>
          </cell>
          <cell r="RSF57">
            <v>0</v>
          </cell>
          <cell r="RSG57">
            <v>0</v>
          </cell>
          <cell r="RSH57">
            <v>0</v>
          </cell>
          <cell r="RSI57">
            <v>0</v>
          </cell>
          <cell r="RSJ57">
            <v>0</v>
          </cell>
          <cell r="RSK57">
            <v>0</v>
          </cell>
          <cell r="RSL57">
            <v>0</v>
          </cell>
          <cell r="RSM57">
            <v>0</v>
          </cell>
          <cell r="RSN57">
            <v>0</v>
          </cell>
          <cell r="RSO57">
            <v>0</v>
          </cell>
          <cell r="RSP57">
            <v>0</v>
          </cell>
          <cell r="RSQ57">
            <v>0</v>
          </cell>
          <cell r="RSR57">
            <v>0</v>
          </cell>
          <cell r="RSS57">
            <v>0</v>
          </cell>
          <cell r="RST57">
            <v>0</v>
          </cell>
          <cell r="RSU57">
            <v>0</v>
          </cell>
          <cell r="RSV57">
            <v>0</v>
          </cell>
          <cell r="RSW57">
            <v>0</v>
          </cell>
          <cell r="RSX57">
            <v>0</v>
          </cell>
          <cell r="RSY57">
            <v>0</v>
          </cell>
          <cell r="RSZ57">
            <v>0</v>
          </cell>
          <cell r="RTA57">
            <v>0</v>
          </cell>
          <cell r="RTB57">
            <v>0</v>
          </cell>
          <cell r="RTC57">
            <v>0</v>
          </cell>
          <cell r="RTD57">
            <v>0</v>
          </cell>
          <cell r="RTE57">
            <v>0</v>
          </cell>
          <cell r="RTF57">
            <v>0</v>
          </cell>
          <cell r="RTG57">
            <v>0</v>
          </cell>
          <cell r="RTH57">
            <v>0</v>
          </cell>
          <cell r="RTI57">
            <v>0</v>
          </cell>
          <cell r="RTJ57">
            <v>0</v>
          </cell>
          <cell r="RTK57">
            <v>0</v>
          </cell>
          <cell r="RTL57">
            <v>0</v>
          </cell>
          <cell r="RTM57">
            <v>0</v>
          </cell>
          <cell r="RTN57">
            <v>0</v>
          </cell>
          <cell r="RTO57">
            <v>0</v>
          </cell>
          <cell r="RTP57">
            <v>0</v>
          </cell>
          <cell r="RTQ57">
            <v>0</v>
          </cell>
          <cell r="RTR57">
            <v>0</v>
          </cell>
          <cell r="RTS57">
            <v>0</v>
          </cell>
          <cell r="RTT57">
            <v>0</v>
          </cell>
          <cell r="RTU57">
            <v>0</v>
          </cell>
          <cell r="RTV57">
            <v>0</v>
          </cell>
          <cell r="RTW57">
            <v>0</v>
          </cell>
          <cell r="RTX57">
            <v>0</v>
          </cell>
          <cell r="RTY57">
            <v>0</v>
          </cell>
          <cell r="RTZ57">
            <v>0</v>
          </cell>
          <cell r="RUA57">
            <v>0</v>
          </cell>
          <cell r="RUB57">
            <v>0</v>
          </cell>
          <cell r="RUC57">
            <v>0</v>
          </cell>
          <cell r="RUD57">
            <v>0</v>
          </cell>
          <cell r="RUE57">
            <v>0</v>
          </cell>
          <cell r="RUF57">
            <v>0</v>
          </cell>
          <cell r="RUG57">
            <v>0</v>
          </cell>
          <cell r="RUH57">
            <v>0</v>
          </cell>
          <cell r="RUI57">
            <v>0</v>
          </cell>
          <cell r="RUJ57">
            <v>0</v>
          </cell>
          <cell r="RUK57">
            <v>0</v>
          </cell>
          <cell r="RUL57">
            <v>0</v>
          </cell>
          <cell r="RUM57">
            <v>0</v>
          </cell>
          <cell r="RUN57">
            <v>0</v>
          </cell>
          <cell r="RUO57">
            <v>0</v>
          </cell>
          <cell r="RUP57">
            <v>0</v>
          </cell>
          <cell r="RUQ57">
            <v>0</v>
          </cell>
          <cell r="RUR57">
            <v>0</v>
          </cell>
          <cell r="RUS57">
            <v>0</v>
          </cell>
          <cell r="RUT57">
            <v>0</v>
          </cell>
          <cell r="RUU57">
            <v>0</v>
          </cell>
          <cell r="RUV57">
            <v>0</v>
          </cell>
          <cell r="RUW57">
            <v>0</v>
          </cell>
          <cell r="RUX57">
            <v>0</v>
          </cell>
          <cell r="RUY57">
            <v>0</v>
          </cell>
          <cell r="RUZ57">
            <v>0</v>
          </cell>
          <cell r="RVA57">
            <v>0</v>
          </cell>
          <cell r="RVB57">
            <v>0</v>
          </cell>
          <cell r="RVC57">
            <v>0</v>
          </cell>
          <cell r="RVD57">
            <v>0</v>
          </cell>
          <cell r="RVE57">
            <v>0</v>
          </cell>
          <cell r="RVF57">
            <v>0</v>
          </cell>
          <cell r="RVG57">
            <v>0</v>
          </cell>
          <cell r="RVH57">
            <v>0</v>
          </cell>
          <cell r="RVI57">
            <v>0</v>
          </cell>
          <cell r="RVJ57">
            <v>0</v>
          </cell>
          <cell r="RVK57">
            <v>0</v>
          </cell>
          <cell r="RVL57">
            <v>0</v>
          </cell>
          <cell r="RVM57">
            <v>0</v>
          </cell>
          <cell r="RVN57">
            <v>0</v>
          </cell>
          <cell r="RVO57">
            <v>0</v>
          </cell>
          <cell r="RVP57">
            <v>0</v>
          </cell>
          <cell r="RVQ57">
            <v>0</v>
          </cell>
          <cell r="RVR57">
            <v>0</v>
          </cell>
          <cell r="RVS57">
            <v>0</v>
          </cell>
          <cell r="RVT57">
            <v>0</v>
          </cell>
          <cell r="RVU57">
            <v>0</v>
          </cell>
          <cell r="RVV57">
            <v>0</v>
          </cell>
          <cell r="RVW57">
            <v>0</v>
          </cell>
          <cell r="RVX57">
            <v>0</v>
          </cell>
          <cell r="RVY57">
            <v>0</v>
          </cell>
          <cell r="RVZ57">
            <v>0</v>
          </cell>
          <cell r="RWA57">
            <v>0</v>
          </cell>
          <cell r="RWB57">
            <v>0</v>
          </cell>
          <cell r="RWC57">
            <v>0</v>
          </cell>
          <cell r="RWD57">
            <v>0</v>
          </cell>
          <cell r="RWE57">
            <v>0</v>
          </cell>
          <cell r="RWF57">
            <v>0</v>
          </cell>
          <cell r="RWG57">
            <v>0</v>
          </cell>
          <cell r="RWH57">
            <v>0</v>
          </cell>
          <cell r="RWI57">
            <v>0</v>
          </cell>
          <cell r="RWJ57">
            <v>0</v>
          </cell>
          <cell r="RWK57">
            <v>0</v>
          </cell>
          <cell r="RWL57">
            <v>0</v>
          </cell>
          <cell r="RWM57">
            <v>0</v>
          </cell>
          <cell r="RWN57">
            <v>0</v>
          </cell>
          <cell r="RWO57">
            <v>0</v>
          </cell>
          <cell r="RWP57">
            <v>0</v>
          </cell>
          <cell r="RWQ57">
            <v>0</v>
          </cell>
          <cell r="RWR57">
            <v>0</v>
          </cell>
          <cell r="RWS57">
            <v>0</v>
          </cell>
          <cell r="RWT57">
            <v>0</v>
          </cell>
          <cell r="RWU57">
            <v>0</v>
          </cell>
          <cell r="RWV57">
            <v>0</v>
          </cell>
          <cell r="RWW57">
            <v>0</v>
          </cell>
          <cell r="RWX57">
            <v>0</v>
          </cell>
          <cell r="RWY57">
            <v>0</v>
          </cell>
          <cell r="RWZ57">
            <v>0</v>
          </cell>
          <cell r="RXA57">
            <v>0</v>
          </cell>
          <cell r="RXB57">
            <v>0</v>
          </cell>
          <cell r="RXC57">
            <v>0</v>
          </cell>
          <cell r="RXD57">
            <v>0</v>
          </cell>
          <cell r="RXE57">
            <v>0</v>
          </cell>
          <cell r="RXF57">
            <v>0</v>
          </cell>
          <cell r="RXG57">
            <v>0</v>
          </cell>
          <cell r="RXH57">
            <v>0</v>
          </cell>
          <cell r="RXI57">
            <v>0</v>
          </cell>
          <cell r="RXJ57">
            <v>0</v>
          </cell>
          <cell r="RXK57">
            <v>0</v>
          </cell>
          <cell r="RXL57">
            <v>0</v>
          </cell>
          <cell r="RXM57">
            <v>0</v>
          </cell>
          <cell r="RXN57">
            <v>0</v>
          </cell>
          <cell r="RXO57">
            <v>0</v>
          </cell>
          <cell r="RXP57">
            <v>0</v>
          </cell>
          <cell r="RXQ57">
            <v>0</v>
          </cell>
          <cell r="RXR57">
            <v>0</v>
          </cell>
          <cell r="RXS57">
            <v>0</v>
          </cell>
          <cell r="RXT57">
            <v>0</v>
          </cell>
          <cell r="RXU57">
            <v>0</v>
          </cell>
          <cell r="RXV57">
            <v>0</v>
          </cell>
          <cell r="RXW57">
            <v>0</v>
          </cell>
          <cell r="RXX57">
            <v>0</v>
          </cell>
          <cell r="RXY57">
            <v>0</v>
          </cell>
          <cell r="RXZ57">
            <v>0</v>
          </cell>
          <cell r="RYA57">
            <v>0</v>
          </cell>
          <cell r="RYB57">
            <v>0</v>
          </cell>
          <cell r="RYC57">
            <v>0</v>
          </cell>
          <cell r="RYD57">
            <v>0</v>
          </cell>
          <cell r="RYE57">
            <v>0</v>
          </cell>
          <cell r="RYF57">
            <v>0</v>
          </cell>
          <cell r="RYG57">
            <v>0</v>
          </cell>
          <cell r="RYH57">
            <v>0</v>
          </cell>
          <cell r="RYI57">
            <v>0</v>
          </cell>
          <cell r="RYJ57">
            <v>0</v>
          </cell>
          <cell r="RYK57">
            <v>0</v>
          </cell>
          <cell r="RYL57">
            <v>0</v>
          </cell>
          <cell r="RYM57">
            <v>0</v>
          </cell>
          <cell r="RYN57">
            <v>0</v>
          </cell>
          <cell r="RYO57">
            <v>0</v>
          </cell>
          <cell r="RYP57">
            <v>0</v>
          </cell>
          <cell r="RYQ57">
            <v>0</v>
          </cell>
          <cell r="RYR57">
            <v>0</v>
          </cell>
          <cell r="RYS57">
            <v>0</v>
          </cell>
          <cell r="RYT57">
            <v>0</v>
          </cell>
          <cell r="RYU57">
            <v>0</v>
          </cell>
          <cell r="RYV57">
            <v>0</v>
          </cell>
          <cell r="RYW57">
            <v>0</v>
          </cell>
          <cell r="RYX57">
            <v>0</v>
          </cell>
          <cell r="RYY57">
            <v>0</v>
          </cell>
          <cell r="RYZ57">
            <v>0</v>
          </cell>
          <cell r="RZA57">
            <v>0</v>
          </cell>
          <cell r="RZB57">
            <v>0</v>
          </cell>
          <cell r="RZC57">
            <v>0</v>
          </cell>
          <cell r="RZD57">
            <v>0</v>
          </cell>
          <cell r="RZE57">
            <v>0</v>
          </cell>
          <cell r="RZF57">
            <v>0</v>
          </cell>
          <cell r="RZG57">
            <v>0</v>
          </cell>
          <cell r="RZH57">
            <v>0</v>
          </cell>
          <cell r="RZI57">
            <v>0</v>
          </cell>
          <cell r="RZJ57">
            <v>0</v>
          </cell>
          <cell r="RZK57">
            <v>0</v>
          </cell>
          <cell r="RZL57">
            <v>0</v>
          </cell>
          <cell r="RZM57">
            <v>0</v>
          </cell>
          <cell r="RZN57">
            <v>0</v>
          </cell>
          <cell r="RZO57">
            <v>0</v>
          </cell>
          <cell r="RZP57">
            <v>0</v>
          </cell>
          <cell r="RZQ57">
            <v>0</v>
          </cell>
          <cell r="RZR57">
            <v>0</v>
          </cell>
          <cell r="RZS57">
            <v>0</v>
          </cell>
          <cell r="RZT57">
            <v>0</v>
          </cell>
          <cell r="RZU57">
            <v>0</v>
          </cell>
          <cell r="RZV57">
            <v>0</v>
          </cell>
          <cell r="RZW57">
            <v>0</v>
          </cell>
          <cell r="RZX57">
            <v>0</v>
          </cell>
          <cell r="RZY57">
            <v>0</v>
          </cell>
          <cell r="RZZ57">
            <v>0</v>
          </cell>
          <cell r="SAA57">
            <v>0</v>
          </cell>
          <cell r="SAB57">
            <v>0</v>
          </cell>
          <cell r="SAC57">
            <v>0</v>
          </cell>
          <cell r="SAD57">
            <v>0</v>
          </cell>
          <cell r="SAE57">
            <v>0</v>
          </cell>
          <cell r="SAF57">
            <v>0</v>
          </cell>
          <cell r="SAG57">
            <v>0</v>
          </cell>
          <cell r="SAH57">
            <v>0</v>
          </cell>
          <cell r="SAI57">
            <v>0</v>
          </cell>
          <cell r="SAJ57">
            <v>0</v>
          </cell>
          <cell r="SAK57">
            <v>0</v>
          </cell>
          <cell r="SAL57">
            <v>0</v>
          </cell>
          <cell r="SAM57">
            <v>0</v>
          </cell>
          <cell r="SAN57">
            <v>0</v>
          </cell>
          <cell r="SAO57">
            <v>0</v>
          </cell>
          <cell r="SAP57">
            <v>0</v>
          </cell>
          <cell r="SAQ57">
            <v>0</v>
          </cell>
          <cell r="SAR57">
            <v>0</v>
          </cell>
          <cell r="SAS57">
            <v>0</v>
          </cell>
          <cell r="SAT57">
            <v>0</v>
          </cell>
          <cell r="SAU57">
            <v>0</v>
          </cell>
          <cell r="SAV57">
            <v>0</v>
          </cell>
          <cell r="SAW57">
            <v>0</v>
          </cell>
          <cell r="SAX57">
            <v>0</v>
          </cell>
          <cell r="SAY57">
            <v>0</v>
          </cell>
          <cell r="SAZ57">
            <v>0</v>
          </cell>
          <cell r="SBA57">
            <v>0</v>
          </cell>
          <cell r="SBB57">
            <v>0</v>
          </cell>
          <cell r="SBC57">
            <v>0</v>
          </cell>
          <cell r="SBD57">
            <v>0</v>
          </cell>
          <cell r="SBE57">
            <v>0</v>
          </cell>
          <cell r="SBF57">
            <v>0</v>
          </cell>
          <cell r="SBG57">
            <v>0</v>
          </cell>
          <cell r="SBH57">
            <v>0</v>
          </cell>
          <cell r="SBI57">
            <v>0</v>
          </cell>
          <cell r="SBJ57">
            <v>0</v>
          </cell>
          <cell r="SBK57">
            <v>0</v>
          </cell>
          <cell r="SBL57">
            <v>0</v>
          </cell>
          <cell r="SBM57">
            <v>0</v>
          </cell>
          <cell r="SBN57">
            <v>0</v>
          </cell>
          <cell r="SBO57">
            <v>0</v>
          </cell>
          <cell r="SBP57">
            <v>0</v>
          </cell>
          <cell r="SBQ57">
            <v>0</v>
          </cell>
          <cell r="SBR57">
            <v>0</v>
          </cell>
          <cell r="SBS57">
            <v>0</v>
          </cell>
          <cell r="SBT57">
            <v>0</v>
          </cell>
          <cell r="SBU57">
            <v>0</v>
          </cell>
          <cell r="SBV57">
            <v>0</v>
          </cell>
          <cell r="SBW57">
            <v>0</v>
          </cell>
          <cell r="SBX57">
            <v>0</v>
          </cell>
          <cell r="SBY57">
            <v>0</v>
          </cell>
          <cell r="SBZ57">
            <v>0</v>
          </cell>
          <cell r="SCA57">
            <v>0</v>
          </cell>
          <cell r="SCB57">
            <v>0</v>
          </cell>
          <cell r="SCC57">
            <v>0</v>
          </cell>
          <cell r="SCD57">
            <v>0</v>
          </cell>
          <cell r="SCE57">
            <v>0</v>
          </cell>
          <cell r="SCF57">
            <v>0</v>
          </cell>
          <cell r="SCG57">
            <v>0</v>
          </cell>
          <cell r="SCH57">
            <v>0</v>
          </cell>
          <cell r="SCI57">
            <v>0</v>
          </cell>
          <cell r="SCJ57">
            <v>0</v>
          </cell>
          <cell r="SCK57">
            <v>0</v>
          </cell>
          <cell r="SCL57">
            <v>0</v>
          </cell>
          <cell r="SCM57">
            <v>0</v>
          </cell>
          <cell r="SCN57">
            <v>0</v>
          </cell>
          <cell r="SCO57">
            <v>0</v>
          </cell>
          <cell r="SCP57">
            <v>0</v>
          </cell>
          <cell r="SCQ57">
            <v>0</v>
          </cell>
          <cell r="SCR57">
            <v>0</v>
          </cell>
          <cell r="SCS57">
            <v>0</v>
          </cell>
          <cell r="SCT57">
            <v>0</v>
          </cell>
          <cell r="SCU57">
            <v>0</v>
          </cell>
          <cell r="SCV57">
            <v>0</v>
          </cell>
          <cell r="SCW57">
            <v>0</v>
          </cell>
          <cell r="SCX57">
            <v>0</v>
          </cell>
          <cell r="SCY57">
            <v>0</v>
          </cell>
          <cell r="SCZ57">
            <v>0</v>
          </cell>
          <cell r="SDA57">
            <v>0</v>
          </cell>
          <cell r="SDB57">
            <v>0</v>
          </cell>
          <cell r="SDC57">
            <v>0</v>
          </cell>
          <cell r="SDD57">
            <v>0</v>
          </cell>
          <cell r="SDE57">
            <v>0</v>
          </cell>
          <cell r="SDF57">
            <v>0</v>
          </cell>
          <cell r="SDG57">
            <v>0</v>
          </cell>
          <cell r="SDH57">
            <v>0</v>
          </cell>
          <cell r="SDI57">
            <v>0</v>
          </cell>
          <cell r="SDJ57">
            <v>0</v>
          </cell>
          <cell r="SDK57">
            <v>0</v>
          </cell>
          <cell r="SDL57">
            <v>0</v>
          </cell>
          <cell r="SDM57">
            <v>0</v>
          </cell>
          <cell r="SDN57">
            <v>0</v>
          </cell>
          <cell r="SDO57">
            <v>0</v>
          </cell>
          <cell r="SDP57">
            <v>0</v>
          </cell>
          <cell r="SDQ57">
            <v>0</v>
          </cell>
          <cell r="SDR57">
            <v>0</v>
          </cell>
          <cell r="SDS57">
            <v>0</v>
          </cell>
          <cell r="SDT57">
            <v>0</v>
          </cell>
          <cell r="SDU57">
            <v>0</v>
          </cell>
          <cell r="SDV57">
            <v>0</v>
          </cell>
          <cell r="SDW57">
            <v>0</v>
          </cell>
          <cell r="SDX57">
            <v>0</v>
          </cell>
          <cell r="SDY57">
            <v>0</v>
          </cell>
          <cell r="SDZ57">
            <v>0</v>
          </cell>
          <cell r="SEA57">
            <v>0</v>
          </cell>
          <cell r="SEB57">
            <v>0</v>
          </cell>
          <cell r="SEC57">
            <v>0</v>
          </cell>
          <cell r="SED57">
            <v>0</v>
          </cell>
          <cell r="SEE57">
            <v>0</v>
          </cell>
          <cell r="SEF57">
            <v>0</v>
          </cell>
          <cell r="SEG57">
            <v>0</v>
          </cell>
          <cell r="SEH57">
            <v>0</v>
          </cell>
          <cell r="SEI57">
            <v>0</v>
          </cell>
          <cell r="SEJ57">
            <v>0</v>
          </cell>
          <cell r="SEK57">
            <v>0</v>
          </cell>
          <cell r="SEL57">
            <v>0</v>
          </cell>
          <cell r="SEM57">
            <v>0</v>
          </cell>
          <cell r="SEN57">
            <v>0</v>
          </cell>
          <cell r="SEO57">
            <v>0</v>
          </cell>
          <cell r="SEP57">
            <v>0</v>
          </cell>
          <cell r="SEQ57">
            <v>0</v>
          </cell>
          <cell r="SER57">
            <v>0</v>
          </cell>
          <cell r="SES57">
            <v>0</v>
          </cell>
          <cell r="SET57">
            <v>0</v>
          </cell>
          <cell r="SEU57">
            <v>0</v>
          </cell>
          <cell r="SEV57">
            <v>0</v>
          </cell>
          <cell r="SEW57">
            <v>0</v>
          </cell>
          <cell r="SEX57">
            <v>0</v>
          </cell>
          <cell r="SEY57">
            <v>0</v>
          </cell>
          <cell r="SEZ57">
            <v>0</v>
          </cell>
          <cell r="SFA57">
            <v>0</v>
          </cell>
          <cell r="SFB57">
            <v>0</v>
          </cell>
          <cell r="SFC57">
            <v>0</v>
          </cell>
          <cell r="SFD57">
            <v>0</v>
          </cell>
          <cell r="SFE57">
            <v>0</v>
          </cell>
          <cell r="SFF57">
            <v>0</v>
          </cell>
          <cell r="SFG57">
            <v>0</v>
          </cell>
          <cell r="SFH57">
            <v>0</v>
          </cell>
          <cell r="SFI57">
            <v>0</v>
          </cell>
          <cell r="SFJ57">
            <v>0</v>
          </cell>
          <cell r="SFK57">
            <v>0</v>
          </cell>
          <cell r="SFL57">
            <v>0</v>
          </cell>
          <cell r="SFM57">
            <v>0</v>
          </cell>
          <cell r="SFN57">
            <v>0</v>
          </cell>
          <cell r="SFO57">
            <v>0</v>
          </cell>
          <cell r="SFP57">
            <v>0</v>
          </cell>
          <cell r="SFQ57">
            <v>0</v>
          </cell>
          <cell r="SFR57">
            <v>0</v>
          </cell>
          <cell r="SFS57">
            <v>0</v>
          </cell>
          <cell r="SFT57">
            <v>0</v>
          </cell>
          <cell r="SFU57">
            <v>0</v>
          </cell>
          <cell r="SFV57">
            <v>0</v>
          </cell>
          <cell r="SFW57">
            <v>0</v>
          </cell>
          <cell r="SFX57">
            <v>0</v>
          </cell>
          <cell r="SFY57">
            <v>0</v>
          </cell>
          <cell r="SFZ57">
            <v>0</v>
          </cell>
          <cell r="SGA57">
            <v>0</v>
          </cell>
          <cell r="SGB57">
            <v>0</v>
          </cell>
          <cell r="SGC57">
            <v>0</v>
          </cell>
          <cell r="SGD57">
            <v>0</v>
          </cell>
          <cell r="SGE57">
            <v>0</v>
          </cell>
          <cell r="SGF57">
            <v>0</v>
          </cell>
          <cell r="SGG57">
            <v>0</v>
          </cell>
          <cell r="SGH57">
            <v>0</v>
          </cell>
          <cell r="SGI57">
            <v>0</v>
          </cell>
          <cell r="SGJ57">
            <v>0</v>
          </cell>
          <cell r="SGK57">
            <v>0</v>
          </cell>
          <cell r="SGL57">
            <v>0</v>
          </cell>
          <cell r="SGM57">
            <v>0</v>
          </cell>
          <cell r="SGN57">
            <v>0</v>
          </cell>
          <cell r="SGO57">
            <v>0</v>
          </cell>
          <cell r="SGP57">
            <v>0</v>
          </cell>
          <cell r="SGQ57">
            <v>0</v>
          </cell>
          <cell r="SGR57">
            <v>0</v>
          </cell>
          <cell r="SGS57">
            <v>0</v>
          </cell>
          <cell r="SGT57">
            <v>0</v>
          </cell>
          <cell r="SGU57">
            <v>0</v>
          </cell>
          <cell r="SGV57">
            <v>0</v>
          </cell>
          <cell r="SGW57">
            <v>0</v>
          </cell>
          <cell r="SGX57">
            <v>0</v>
          </cell>
          <cell r="SGY57">
            <v>0</v>
          </cell>
          <cell r="SGZ57">
            <v>0</v>
          </cell>
          <cell r="SHA57">
            <v>0</v>
          </cell>
          <cell r="SHB57">
            <v>0</v>
          </cell>
          <cell r="SHC57">
            <v>0</v>
          </cell>
          <cell r="SHD57">
            <v>0</v>
          </cell>
          <cell r="SHE57">
            <v>0</v>
          </cell>
          <cell r="SHF57">
            <v>0</v>
          </cell>
          <cell r="SHG57">
            <v>0</v>
          </cell>
          <cell r="SHH57">
            <v>0</v>
          </cell>
          <cell r="SHI57">
            <v>0</v>
          </cell>
          <cell r="SHJ57">
            <v>0</v>
          </cell>
          <cell r="SHK57">
            <v>0</v>
          </cell>
          <cell r="SHL57">
            <v>0</v>
          </cell>
          <cell r="SHM57">
            <v>0</v>
          </cell>
          <cell r="SHN57">
            <v>0</v>
          </cell>
          <cell r="SHO57">
            <v>0</v>
          </cell>
          <cell r="SHP57">
            <v>0</v>
          </cell>
          <cell r="SHQ57">
            <v>0</v>
          </cell>
          <cell r="SHR57">
            <v>0</v>
          </cell>
          <cell r="SHS57">
            <v>0</v>
          </cell>
          <cell r="SHT57">
            <v>0</v>
          </cell>
          <cell r="SHU57">
            <v>0</v>
          </cell>
          <cell r="SHV57">
            <v>0</v>
          </cell>
          <cell r="SHW57">
            <v>0</v>
          </cell>
          <cell r="SHX57">
            <v>0</v>
          </cell>
          <cell r="SHY57">
            <v>0</v>
          </cell>
          <cell r="SHZ57">
            <v>0</v>
          </cell>
          <cell r="SIA57">
            <v>0</v>
          </cell>
          <cell r="SIB57">
            <v>0</v>
          </cell>
          <cell r="SIC57">
            <v>0</v>
          </cell>
          <cell r="SID57">
            <v>0</v>
          </cell>
          <cell r="SIE57">
            <v>0</v>
          </cell>
          <cell r="SIF57">
            <v>0</v>
          </cell>
          <cell r="SIG57">
            <v>0</v>
          </cell>
          <cell r="SIH57">
            <v>0</v>
          </cell>
          <cell r="SII57">
            <v>0</v>
          </cell>
          <cell r="SIJ57">
            <v>0</v>
          </cell>
          <cell r="SIK57">
            <v>0</v>
          </cell>
          <cell r="SIL57">
            <v>0</v>
          </cell>
          <cell r="SIM57">
            <v>0</v>
          </cell>
          <cell r="SIN57">
            <v>0</v>
          </cell>
          <cell r="SIO57">
            <v>0</v>
          </cell>
          <cell r="SIP57">
            <v>0</v>
          </cell>
          <cell r="SIQ57">
            <v>0</v>
          </cell>
          <cell r="SIR57">
            <v>0</v>
          </cell>
          <cell r="SIS57">
            <v>0</v>
          </cell>
          <cell r="SIT57">
            <v>0</v>
          </cell>
          <cell r="SIU57">
            <v>0</v>
          </cell>
          <cell r="SIV57">
            <v>0</v>
          </cell>
          <cell r="SIW57">
            <v>0</v>
          </cell>
          <cell r="SIX57">
            <v>0</v>
          </cell>
          <cell r="SIY57">
            <v>0</v>
          </cell>
          <cell r="SIZ57">
            <v>0</v>
          </cell>
          <cell r="SJA57">
            <v>0</v>
          </cell>
          <cell r="SJB57">
            <v>0</v>
          </cell>
          <cell r="SJC57">
            <v>0</v>
          </cell>
          <cell r="SJD57">
            <v>0</v>
          </cell>
          <cell r="SJE57">
            <v>0</v>
          </cell>
          <cell r="SJF57">
            <v>0</v>
          </cell>
          <cell r="SJG57">
            <v>0</v>
          </cell>
          <cell r="SJH57">
            <v>0</v>
          </cell>
          <cell r="SJI57">
            <v>0</v>
          </cell>
          <cell r="SJJ57">
            <v>0</v>
          </cell>
          <cell r="SJK57">
            <v>0</v>
          </cell>
          <cell r="SJL57">
            <v>0</v>
          </cell>
          <cell r="SJM57">
            <v>0</v>
          </cell>
          <cell r="SJN57">
            <v>0</v>
          </cell>
          <cell r="SJO57">
            <v>0</v>
          </cell>
          <cell r="SJP57">
            <v>0</v>
          </cell>
          <cell r="SJQ57">
            <v>0</v>
          </cell>
          <cell r="SJR57">
            <v>0</v>
          </cell>
          <cell r="SJS57">
            <v>0</v>
          </cell>
          <cell r="SJT57">
            <v>0</v>
          </cell>
          <cell r="SJU57">
            <v>0</v>
          </cell>
          <cell r="SJV57">
            <v>0</v>
          </cell>
          <cell r="SJW57">
            <v>0</v>
          </cell>
          <cell r="SJX57">
            <v>0</v>
          </cell>
          <cell r="SJY57">
            <v>0</v>
          </cell>
          <cell r="SJZ57">
            <v>0</v>
          </cell>
          <cell r="SKA57">
            <v>0</v>
          </cell>
          <cell r="SKB57">
            <v>0</v>
          </cell>
          <cell r="SKC57">
            <v>0</v>
          </cell>
          <cell r="SKD57">
            <v>0</v>
          </cell>
          <cell r="SKE57">
            <v>0</v>
          </cell>
          <cell r="SKF57">
            <v>0</v>
          </cell>
          <cell r="SKG57">
            <v>0</v>
          </cell>
          <cell r="SKH57">
            <v>0</v>
          </cell>
          <cell r="SKI57">
            <v>0</v>
          </cell>
          <cell r="SKJ57">
            <v>0</v>
          </cell>
          <cell r="SKK57">
            <v>0</v>
          </cell>
          <cell r="SKL57">
            <v>0</v>
          </cell>
          <cell r="SKM57">
            <v>0</v>
          </cell>
          <cell r="SKN57">
            <v>0</v>
          </cell>
          <cell r="SKO57">
            <v>0</v>
          </cell>
          <cell r="SKP57">
            <v>0</v>
          </cell>
          <cell r="SKQ57">
            <v>0</v>
          </cell>
          <cell r="SKR57">
            <v>0</v>
          </cell>
          <cell r="SKS57">
            <v>0</v>
          </cell>
          <cell r="SKT57">
            <v>0</v>
          </cell>
          <cell r="SKU57">
            <v>0</v>
          </cell>
          <cell r="SKV57">
            <v>0</v>
          </cell>
          <cell r="SKW57">
            <v>0</v>
          </cell>
          <cell r="SKX57">
            <v>0</v>
          </cell>
          <cell r="SKY57">
            <v>0</v>
          </cell>
          <cell r="SKZ57">
            <v>0</v>
          </cell>
          <cell r="SLA57">
            <v>0</v>
          </cell>
          <cell r="SLB57">
            <v>0</v>
          </cell>
          <cell r="SLC57">
            <v>0</v>
          </cell>
          <cell r="SLD57">
            <v>0</v>
          </cell>
          <cell r="SLE57">
            <v>0</v>
          </cell>
          <cell r="SLF57">
            <v>0</v>
          </cell>
          <cell r="SLG57">
            <v>0</v>
          </cell>
          <cell r="SLH57">
            <v>0</v>
          </cell>
          <cell r="SLI57">
            <v>0</v>
          </cell>
          <cell r="SLJ57">
            <v>0</v>
          </cell>
          <cell r="SLK57">
            <v>0</v>
          </cell>
          <cell r="SLL57">
            <v>0</v>
          </cell>
          <cell r="SLM57">
            <v>0</v>
          </cell>
          <cell r="SLN57">
            <v>0</v>
          </cell>
          <cell r="SLO57">
            <v>0</v>
          </cell>
          <cell r="SLP57">
            <v>0</v>
          </cell>
          <cell r="SLQ57">
            <v>0</v>
          </cell>
          <cell r="SLR57">
            <v>0</v>
          </cell>
          <cell r="SLS57">
            <v>0</v>
          </cell>
          <cell r="SLT57">
            <v>0</v>
          </cell>
          <cell r="SLU57">
            <v>0</v>
          </cell>
          <cell r="SLV57">
            <v>0</v>
          </cell>
          <cell r="SLW57">
            <v>0</v>
          </cell>
          <cell r="SLX57">
            <v>0</v>
          </cell>
          <cell r="SLY57">
            <v>0</v>
          </cell>
          <cell r="SLZ57">
            <v>0</v>
          </cell>
          <cell r="SMA57">
            <v>0</v>
          </cell>
          <cell r="SMB57">
            <v>0</v>
          </cell>
          <cell r="SMC57">
            <v>0</v>
          </cell>
          <cell r="SMD57">
            <v>0</v>
          </cell>
          <cell r="SME57">
            <v>0</v>
          </cell>
          <cell r="SMF57">
            <v>0</v>
          </cell>
          <cell r="SMG57">
            <v>0</v>
          </cell>
          <cell r="SMH57">
            <v>0</v>
          </cell>
          <cell r="SMI57">
            <v>0</v>
          </cell>
          <cell r="SMJ57">
            <v>0</v>
          </cell>
          <cell r="SMK57">
            <v>0</v>
          </cell>
          <cell r="SML57">
            <v>0</v>
          </cell>
          <cell r="SMM57">
            <v>0</v>
          </cell>
          <cell r="SMN57">
            <v>0</v>
          </cell>
          <cell r="SMO57">
            <v>0</v>
          </cell>
          <cell r="SMP57">
            <v>0</v>
          </cell>
          <cell r="SMQ57">
            <v>0</v>
          </cell>
          <cell r="SMR57">
            <v>0</v>
          </cell>
          <cell r="SMS57">
            <v>0</v>
          </cell>
          <cell r="SMT57">
            <v>0</v>
          </cell>
          <cell r="SMU57">
            <v>0</v>
          </cell>
          <cell r="SMV57">
            <v>0</v>
          </cell>
          <cell r="SMW57">
            <v>0</v>
          </cell>
          <cell r="SMX57">
            <v>0</v>
          </cell>
          <cell r="SMY57">
            <v>0</v>
          </cell>
          <cell r="SMZ57">
            <v>0</v>
          </cell>
          <cell r="SNA57">
            <v>0</v>
          </cell>
          <cell r="SNB57">
            <v>0</v>
          </cell>
          <cell r="SNC57">
            <v>0</v>
          </cell>
          <cell r="SND57">
            <v>0</v>
          </cell>
          <cell r="SNE57">
            <v>0</v>
          </cell>
          <cell r="SNF57">
            <v>0</v>
          </cell>
          <cell r="SNG57">
            <v>0</v>
          </cell>
          <cell r="SNH57">
            <v>0</v>
          </cell>
          <cell r="SNI57">
            <v>0</v>
          </cell>
          <cell r="SNJ57">
            <v>0</v>
          </cell>
          <cell r="SNK57">
            <v>0</v>
          </cell>
          <cell r="SNL57">
            <v>0</v>
          </cell>
          <cell r="SNM57">
            <v>0</v>
          </cell>
          <cell r="SNN57">
            <v>0</v>
          </cell>
          <cell r="SNO57">
            <v>0</v>
          </cell>
          <cell r="SNP57">
            <v>0</v>
          </cell>
          <cell r="SNQ57">
            <v>0</v>
          </cell>
          <cell r="SNR57">
            <v>0</v>
          </cell>
          <cell r="SNS57">
            <v>0</v>
          </cell>
          <cell r="SNT57">
            <v>0</v>
          </cell>
          <cell r="SNU57">
            <v>0</v>
          </cell>
          <cell r="SNV57">
            <v>0</v>
          </cell>
          <cell r="SNW57">
            <v>0</v>
          </cell>
          <cell r="SNX57">
            <v>0</v>
          </cell>
          <cell r="SNY57">
            <v>0</v>
          </cell>
          <cell r="SNZ57">
            <v>0</v>
          </cell>
          <cell r="SOA57">
            <v>0</v>
          </cell>
          <cell r="SOB57">
            <v>0</v>
          </cell>
          <cell r="SOC57">
            <v>0</v>
          </cell>
          <cell r="SOD57">
            <v>0</v>
          </cell>
          <cell r="SOE57">
            <v>0</v>
          </cell>
          <cell r="SOF57">
            <v>0</v>
          </cell>
          <cell r="SOG57">
            <v>0</v>
          </cell>
          <cell r="SOH57">
            <v>0</v>
          </cell>
          <cell r="SOI57">
            <v>0</v>
          </cell>
          <cell r="SOJ57">
            <v>0</v>
          </cell>
          <cell r="SOK57">
            <v>0</v>
          </cell>
          <cell r="SOL57">
            <v>0</v>
          </cell>
          <cell r="SOM57">
            <v>0</v>
          </cell>
          <cell r="SON57">
            <v>0</v>
          </cell>
          <cell r="SOO57">
            <v>0</v>
          </cell>
          <cell r="SOP57">
            <v>0</v>
          </cell>
          <cell r="SOQ57">
            <v>0</v>
          </cell>
          <cell r="SOR57">
            <v>0</v>
          </cell>
          <cell r="SOS57">
            <v>0</v>
          </cell>
          <cell r="SOT57">
            <v>0</v>
          </cell>
          <cell r="SOU57">
            <v>0</v>
          </cell>
          <cell r="SOV57">
            <v>0</v>
          </cell>
          <cell r="SOW57">
            <v>0</v>
          </cell>
          <cell r="SOX57">
            <v>0</v>
          </cell>
          <cell r="SOY57">
            <v>0</v>
          </cell>
          <cell r="SOZ57">
            <v>0</v>
          </cell>
          <cell r="SPA57">
            <v>0</v>
          </cell>
          <cell r="SPB57">
            <v>0</v>
          </cell>
          <cell r="SPC57">
            <v>0</v>
          </cell>
          <cell r="SPD57">
            <v>0</v>
          </cell>
          <cell r="SPE57">
            <v>0</v>
          </cell>
          <cell r="SPF57">
            <v>0</v>
          </cell>
          <cell r="SPG57">
            <v>0</v>
          </cell>
          <cell r="SPH57">
            <v>0</v>
          </cell>
          <cell r="SPI57">
            <v>0</v>
          </cell>
          <cell r="SPJ57">
            <v>0</v>
          </cell>
          <cell r="SPK57">
            <v>0</v>
          </cell>
          <cell r="SPL57">
            <v>0</v>
          </cell>
          <cell r="SPM57">
            <v>0</v>
          </cell>
          <cell r="SPN57">
            <v>0</v>
          </cell>
          <cell r="SPO57">
            <v>0</v>
          </cell>
          <cell r="SPP57">
            <v>0</v>
          </cell>
          <cell r="SPQ57">
            <v>0</v>
          </cell>
          <cell r="SPR57">
            <v>0</v>
          </cell>
          <cell r="SPS57">
            <v>0</v>
          </cell>
          <cell r="SPT57">
            <v>0</v>
          </cell>
          <cell r="SPU57">
            <v>0</v>
          </cell>
          <cell r="SPV57">
            <v>0</v>
          </cell>
          <cell r="SPW57">
            <v>0</v>
          </cell>
          <cell r="SPX57">
            <v>0</v>
          </cell>
          <cell r="SPY57">
            <v>0</v>
          </cell>
          <cell r="SPZ57">
            <v>0</v>
          </cell>
          <cell r="SQA57">
            <v>0</v>
          </cell>
          <cell r="SQB57">
            <v>0</v>
          </cell>
          <cell r="SQC57">
            <v>0</v>
          </cell>
          <cell r="SQD57">
            <v>0</v>
          </cell>
          <cell r="SQE57">
            <v>0</v>
          </cell>
          <cell r="SQF57">
            <v>0</v>
          </cell>
          <cell r="SQG57">
            <v>0</v>
          </cell>
          <cell r="SQH57">
            <v>0</v>
          </cell>
          <cell r="SQI57">
            <v>0</v>
          </cell>
          <cell r="SQJ57">
            <v>0</v>
          </cell>
          <cell r="SQK57">
            <v>0</v>
          </cell>
          <cell r="SQL57">
            <v>0</v>
          </cell>
          <cell r="SQM57">
            <v>0</v>
          </cell>
          <cell r="SQN57">
            <v>0</v>
          </cell>
          <cell r="SQO57">
            <v>0</v>
          </cell>
          <cell r="SQP57">
            <v>0</v>
          </cell>
          <cell r="SQQ57">
            <v>0</v>
          </cell>
          <cell r="SQR57">
            <v>0</v>
          </cell>
          <cell r="SQS57">
            <v>0</v>
          </cell>
          <cell r="SQT57">
            <v>0</v>
          </cell>
          <cell r="SQU57">
            <v>0</v>
          </cell>
          <cell r="SQV57">
            <v>0</v>
          </cell>
          <cell r="SQW57">
            <v>0</v>
          </cell>
          <cell r="SQX57">
            <v>0</v>
          </cell>
          <cell r="SQY57">
            <v>0</v>
          </cell>
          <cell r="SQZ57">
            <v>0</v>
          </cell>
          <cell r="SRA57">
            <v>0</v>
          </cell>
          <cell r="SRB57">
            <v>0</v>
          </cell>
          <cell r="SRC57">
            <v>0</v>
          </cell>
          <cell r="SRD57">
            <v>0</v>
          </cell>
          <cell r="SRE57">
            <v>0</v>
          </cell>
          <cell r="SRF57">
            <v>0</v>
          </cell>
          <cell r="SRG57">
            <v>0</v>
          </cell>
          <cell r="SRH57">
            <v>0</v>
          </cell>
          <cell r="SRI57">
            <v>0</v>
          </cell>
          <cell r="SRJ57">
            <v>0</v>
          </cell>
          <cell r="SRK57">
            <v>0</v>
          </cell>
          <cell r="SRL57">
            <v>0</v>
          </cell>
          <cell r="SRM57">
            <v>0</v>
          </cell>
          <cell r="SRN57">
            <v>0</v>
          </cell>
          <cell r="SRO57">
            <v>0</v>
          </cell>
          <cell r="SRP57">
            <v>0</v>
          </cell>
          <cell r="SRQ57">
            <v>0</v>
          </cell>
          <cell r="SRR57">
            <v>0</v>
          </cell>
          <cell r="SRS57">
            <v>0</v>
          </cell>
          <cell r="SRT57">
            <v>0</v>
          </cell>
          <cell r="SRU57">
            <v>0</v>
          </cell>
          <cell r="SRV57">
            <v>0</v>
          </cell>
          <cell r="SRW57">
            <v>0</v>
          </cell>
          <cell r="SRX57">
            <v>0</v>
          </cell>
          <cell r="SRY57">
            <v>0</v>
          </cell>
          <cell r="SRZ57">
            <v>0</v>
          </cell>
          <cell r="SSA57">
            <v>0</v>
          </cell>
          <cell r="SSB57">
            <v>0</v>
          </cell>
          <cell r="SSC57">
            <v>0</v>
          </cell>
          <cell r="SSD57">
            <v>0</v>
          </cell>
          <cell r="SSE57">
            <v>0</v>
          </cell>
          <cell r="SSF57">
            <v>0</v>
          </cell>
          <cell r="SSG57">
            <v>0</v>
          </cell>
          <cell r="SSH57">
            <v>0</v>
          </cell>
          <cell r="SSI57">
            <v>0</v>
          </cell>
          <cell r="SSJ57">
            <v>0</v>
          </cell>
          <cell r="SSK57">
            <v>0</v>
          </cell>
          <cell r="SSL57">
            <v>0</v>
          </cell>
          <cell r="SSM57">
            <v>0</v>
          </cell>
          <cell r="SSN57">
            <v>0</v>
          </cell>
          <cell r="SSO57">
            <v>0</v>
          </cell>
          <cell r="SSP57">
            <v>0</v>
          </cell>
          <cell r="SSQ57">
            <v>0</v>
          </cell>
          <cell r="SSR57">
            <v>0</v>
          </cell>
          <cell r="SSS57">
            <v>0</v>
          </cell>
          <cell r="SST57">
            <v>0</v>
          </cell>
          <cell r="SSU57">
            <v>0</v>
          </cell>
          <cell r="SSV57">
            <v>0</v>
          </cell>
          <cell r="SSW57">
            <v>0</v>
          </cell>
          <cell r="SSX57">
            <v>0</v>
          </cell>
          <cell r="SSY57">
            <v>0</v>
          </cell>
          <cell r="SSZ57">
            <v>0</v>
          </cell>
          <cell r="STA57">
            <v>0</v>
          </cell>
          <cell r="STB57">
            <v>0</v>
          </cell>
          <cell r="STC57">
            <v>0</v>
          </cell>
          <cell r="STD57">
            <v>0</v>
          </cell>
          <cell r="STE57">
            <v>0</v>
          </cell>
          <cell r="STF57">
            <v>0</v>
          </cell>
          <cell r="STG57">
            <v>0</v>
          </cell>
          <cell r="STH57">
            <v>0</v>
          </cell>
          <cell r="STI57">
            <v>0</v>
          </cell>
          <cell r="STJ57">
            <v>0</v>
          </cell>
          <cell r="STK57">
            <v>0</v>
          </cell>
          <cell r="STL57">
            <v>0</v>
          </cell>
          <cell r="STM57">
            <v>0</v>
          </cell>
          <cell r="STN57">
            <v>0</v>
          </cell>
          <cell r="STO57">
            <v>0</v>
          </cell>
          <cell r="STP57">
            <v>0</v>
          </cell>
          <cell r="STQ57">
            <v>0</v>
          </cell>
          <cell r="STR57">
            <v>0</v>
          </cell>
          <cell r="STS57">
            <v>0</v>
          </cell>
          <cell r="STT57">
            <v>0</v>
          </cell>
          <cell r="STU57">
            <v>0</v>
          </cell>
          <cell r="STV57">
            <v>0</v>
          </cell>
          <cell r="STW57">
            <v>0</v>
          </cell>
          <cell r="STX57">
            <v>0</v>
          </cell>
          <cell r="STY57">
            <v>0</v>
          </cell>
          <cell r="STZ57">
            <v>0</v>
          </cell>
          <cell r="SUA57">
            <v>0</v>
          </cell>
          <cell r="SUB57">
            <v>0</v>
          </cell>
          <cell r="SUC57">
            <v>0</v>
          </cell>
          <cell r="SUD57">
            <v>0</v>
          </cell>
          <cell r="SUE57">
            <v>0</v>
          </cell>
          <cell r="SUF57">
            <v>0</v>
          </cell>
          <cell r="SUG57">
            <v>0</v>
          </cell>
          <cell r="SUH57">
            <v>0</v>
          </cell>
          <cell r="SUI57">
            <v>0</v>
          </cell>
          <cell r="SUJ57">
            <v>0</v>
          </cell>
          <cell r="SUK57">
            <v>0</v>
          </cell>
          <cell r="SUL57">
            <v>0</v>
          </cell>
          <cell r="SUM57">
            <v>0</v>
          </cell>
          <cell r="SUN57">
            <v>0</v>
          </cell>
          <cell r="SUO57">
            <v>0</v>
          </cell>
          <cell r="SUP57">
            <v>0</v>
          </cell>
          <cell r="SUQ57">
            <v>0</v>
          </cell>
          <cell r="SUR57">
            <v>0</v>
          </cell>
          <cell r="SUS57">
            <v>0</v>
          </cell>
          <cell r="SUT57">
            <v>0</v>
          </cell>
          <cell r="SUU57">
            <v>0</v>
          </cell>
          <cell r="SUV57">
            <v>0</v>
          </cell>
          <cell r="SUW57">
            <v>0</v>
          </cell>
          <cell r="SUX57">
            <v>0</v>
          </cell>
          <cell r="SUY57">
            <v>0</v>
          </cell>
          <cell r="SUZ57">
            <v>0</v>
          </cell>
          <cell r="SVA57">
            <v>0</v>
          </cell>
          <cell r="SVB57">
            <v>0</v>
          </cell>
          <cell r="SVC57">
            <v>0</v>
          </cell>
          <cell r="SVD57">
            <v>0</v>
          </cell>
          <cell r="SVE57">
            <v>0</v>
          </cell>
          <cell r="SVF57">
            <v>0</v>
          </cell>
          <cell r="SVG57">
            <v>0</v>
          </cell>
          <cell r="SVH57">
            <v>0</v>
          </cell>
          <cell r="SVI57">
            <v>0</v>
          </cell>
          <cell r="SVJ57">
            <v>0</v>
          </cell>
          <cell r="SVK57">
            <v>0</v>
          </cell>
          <cell r="SVL57">
            <v>0</v>
          </cell>
          <cell r="SVM57">
            <v>0</v>
          </cell>
          <cell r="SVN57">
            <v>0</v>
          </cell>
          <cell r="SVO57">
            <v>0</v>
          </cell>
          <cell r="SVP57">
            <v>0</v>
          </cell>
          <cell r="SVQ57">
            <v>0</v>
          </cell>
          <cell r="SVR57">
            <v>0</v>
          </cell>
          <cell r="SVS57">
            <v>0</v>
          </cell>
          <cell r="SVT57">
            <v>0</v>
          </cell>
          <cell r="SVU57">
            <v>0</v>
          </cell>
          <cell r="SVV57">
            <v>0</v>
          </cell>
          <cell r="SVW57">
            <v>0</v>
          </cell>
          <cell r="SVX57">
            <v>0</v>
          </cell>
          <cell r="SVY57">
            <v>0</v>
          </cell>
          <cell r="SVZ57">
            <v>0</v>
          </cell>
          <cell r="SWA57">
            <v>0</v>
          </cell>
          <cell r="SWB57">
            <v>0</v>
          </cell>
          <cell r="SWC57">
            <v>0</v>
          </cell>
          <cell r="SWD57">
            <v>0</v>
          </cell>
          <cell r="SWE57">
            <v>0</v>
          </cell>
          <cell r="SWF57">
            <v>0</v>
          </cell>
          <cell r="SWG57">
            <v>0</v>
          </cell>
          <cell r="SWH57">
            <v>0</v>
          </cell>
          <cell r="SWI57">
            <v>0</v>
          </cell>
          <cell r="SWJ57">
            <v>0</v>
          </cell>
          <cell r="SWK57">
            <v>0</v>
          </cell>
          <cell r="SWL57">
            <v>0</v>
          </cell>
          <cell r="SWM57">
            <v>0</v>
          </cell>
          <cell r="SWN57">
            <v>0</v>
          </cell>
          <cell r="SWO57">
            <v>0</v>
          </cell>
          <cell r="SWP57">
            <v>0</v>
          </cell>
          <cell r="SWQ57">
            <v>0</v>
          </cell>
          <cell r="SWR57">
            <v>0</v>
          </cell>
          <cell r="SWS57">
            <v>0</v>
          </cell>
          <cell r="SWT57">
            <v>0</v>
          </cell>
          <cell r="SWU57">
            <v>0</v>
          </cell>
          <cell r="SWV57">
            <v>0</v>
          </cell>
          <cell r="SWW57">
            <v>0</v>
          </cell>
          <cell r="SWX57">
            <v>0</v>
          </cell>
          <cell r="SWY57">
            <v>0</v>
          </cell>
          <cell r="SWZ57">
            <v>0</v>
          </cell>
          <cell r="SXA57">
            <v>0</v>
          </cell>
          <cell r="SXB57">
            <v>0</v>
          </cell>
          <cell r="SXC57">
            <v>0</v>
          </cell>
          <cell r="SXD57">
            <v>0</v>
          </cell>
          <cell r="SXE57">
            <v>0</v>
          </cell>
          <cell r="SXF57">
            <v>0</v>
          </cell>
          <cell r="SXG57">
            <v>0</v>
          </cell>
          <cell r="SXH57">
            <v>0</v>
          </cell>
          <cell r="SXI57">
            <v>0</v>
          </cell>
          <cell r="SXJ57">
            <v>0</v>
          </cell>
          <cell r="SXK57">
            <v>0</v>
          </cell>
          <cell r="SXL57">
            <v>0</v>
          </cell>
          <cell r="SXM57">
            <v>0</v>
          </cell>
          <cell r="SXN57">
            <v>0</v>
          </cell>
          <cell r="SXO57">
            <v>0</v>
          </cell>
          <cell r="SXP57">
            <v>0</v>
          </cell>
          <cell r="SXQ57">
            <v>0</v>
          </cell>
          <cell r="SXR57">
            <v>0</v>
          </cell>
          <cell r="SXS57">
            <v>0</v>
          </cell>
          <cell r="SXT57">
            <v>0</v>
          </cell>
          <cell r="SXU57">
            <v>0</v>
          </cell>
          <cell r="SXV57">
            <v>0</v>
          </cell>
          <cell r="SXW57">
            <v>0</v>
          </cell>
          <cell r="SXX57">
            <v>0</v>
          </cell>
          <cell r="SXY57">
            <v>0</v>
          </cell>
          <cell r="SXZ57">
            <v>0</v>
          </cell>
          <cell r="SYA57">
            <v>0</v>
          </cell>
          <cell r="SYB57">
            <v>0</v>
          </cell>
          <cell r="SYC57">
            <v>0</v>
          </cell>
          <cell r="SYD57">
            <v>0</v>
          </cell>
          <cell r="SYE57">
            <v>0</v>
          </cell>
          <cell r="SYF57">
            <v>0</v>
          </cell>
          <cell r="SYG57">
            <v>0</v>
          </cell>
          <cell r="SYH57">
            <v>0</v>
          </cell>
          <cell r="SYI57">
            <v>0</v>
          </cell>
          <cell r="SYJ57">
            <v>0</v>
          </cell>
          <cell r="SYK57">
            <v>0</v>
          </cell>
          <cell r="SYL57">
            <v>0</v>
          </cell>
          <cell r="SYM57">
            <v>0</v>
          </cell>
          <cell r="SYN57">
            <v>0</v>
          </cell>
          <cell r="SYO57">
            <v>0</v>
          </cell>
          <cell r="SYP57">
            <v>0</v>
          </cell>
          <cell r="SYQ57">
            <v>0</v>
          </cell>
          <cell r="SYR57">
            <v>0</v>
          </cell>
          <cell r="SYS57">
            <v>0</v>
          </cell>
          <cell r="SYT57">
            <v>0</v>
          </cell>
          <cell r="SYU57">
            <v>0</v>
          </cell>
          <cell r="SYV57">
            <v>0</v>
          </cell>
          <cell r="SYW57">
            <v>0</v>
          </cell>
          <cell r="SYX57">
            <v>0</v>
          </cell>
          <cell r="SYY57">
            <v>0</v>
          </cell>
          <cell r="SYZ57">
            <v>0</v>
          </cell>
          <cell r="SZA57">
            <v>0</v>
          </cell>
          <cell r="SZB57">
            <v>0</v>
          </cell>
          <cell r="SZC57">
            <v>0</v>
          </cell>
          <cell r="SZD57">
            <v>0</v>
          </cell>
          <cell r="SZE57">
            <v>0</v>
          </cell>
          <cell r="SZF57">
            <v>0</v>
          </cell>
          <cell r="SZG57">
            <v>0</v>
          </cell>
          <cell r="SZH57">
            <v>0</v>
          </cell>
          <cell r="SZI57">
            <v>0</v>
          </cell>
          <cell r="SZJ57">
            <v>0</v>
          </cell>
          <cell r="SZK57">
            <v>0</v>
          </cell>
          <cell r="SZL57">
            <v>0</v>
          </cell>
          <cell r="SZM57">
            <v>0</v>
          </cell>
          <cell r="SZN57">
            <v>0</v>
          </cell>
          <cell r="SZO57">
            <v>0</v>
          </cell>
          <cell r="SZP57">
            <v>0</v>
          </cell>
          <cell r="SZQ57">
            <v>0</v>
          </cell>
          <cell r="SZR57">
            <v>0</v>
          </cell>
          <cell r="SZS57">
            <v>0</v>
          </cell>
          <cell r="SZT57">
            <v>0</v>
          </cell>
          <cell r="SZU57">
            <v>0</v>
          </cell>
          <cell r="SZV57">
            <v>0</v>
          </cell>
          <cell r="SZW57">
            <v>0</v>
          </cell>
          <cell r="SZX57">
            <v>0</v>
          </cell>
          <cell r="SZY57">
            <v>0</v>
          </cell>
          <cell r="SZZ57">
            <v>0</v>
          </cell>
          <cell r="TAA57">
            <v>0</v>
          </cell>
          <cell r="TAB57">
            <v>0</v>
          </cell>
          <cell r="TAC57">
            <v>0</v>
          </cell>
          <cell r="TAD57">
            <v>0</v>
          </cell>
          <cell r="TAE57">
            <v>0</v>
          </cell>
          <cell r="TAF57">
            <v>0</v>
          </cell>
          <cell r="TAG57">
            <v>0</v>
          </cell>
          <cell r="TAH57">
            <v>0</v>
          </cell>
          <cell r="TAI57">
            <v>0</v>
          </cell>
          <cell r="TAJ57">
            <v>0</v>
          </cell>
          <cell r="TAK57">
            <v>0</v>
          </cell>
          <cell r="TAL57">
            <v>0</v>
          </cell>
          <cell r="TAM57">
            <v>0</v>
          </cell>
          <cell r="TAN57">
            <v>0</v>
          </cell>
          <cell r="TAO57">
            <v>0</v>
          </cell>
          <cell r="TAP57">
            <v>0</v>
          </cell>
          <cell r="TAQ57">
            <v>0</v>
          </cell>
          <cell r="TAR57">
            <v>0</v>
          </cell>
          <cell r="TAS57">
            <v>0</v>
          </cell>
          <cell r="TAT57">
            <v>0</v>
          </cell>
          <cell r="TAU57">
            <v>0</v>
          </cell>
          <cell r="TAV57">
            <v>0</v>
          </cell>
          <cell r="TAW57">
            <v>0</v>
          </cell>
          <cell r="TAX57">
            <v>0</v>
          </cell>
          <cell r="TAY57">
            <v>0</v>
          </cell>
          <cell r="TAZ57">
            <v>0</v>
          </cell>
          <cell r="TBA57">
            <v>0</v>
          </cell>
          <cell r="TBB57">
            <v>0</v>
          </cell>
          <cell r="TBC57">
            <v>0</v>
          </cell>
          <cell r="TBD57">
            <v>0</v>
          </cell>
          <cell r="TBE57">
            <v>0</v>
          </cell>
          <cell r="TBF57">
            <v>0</v>
          </cell>
          <cell r="TBG57">
            <v>0</v>
          </cell>
          <cell r="TBH57">
            <v>0</v>
          </cell>
          <cell r="TBI57">
            <v>0</v>
          </cell>
          <cell r="TBJ57">
            <v>0</v>
          </cell>
          <cell r="TBK57">
            <v>0</v>
          </cell>
          <cell r="TBL57">
            <v>0</v>
          </cell>
          <cell r="TBM57">
            <v>0</v>
          </cell>
          <cell r="TBN57">
            <v>0</v>
          </cell>
          <cell r="TBO57">
            <v>0</v>
          </cell>
          <cell r="TBP57">
            <v>0</v>
          </cell>
          <cell r="TBQ57">
            <v>0</v>
          </cell>
          <cell r="TBR57">
            <v>0</v>
          </cell>
          <cell r="TBS57">
            <v>0</v>
          </cell>
          <cell r="TBT57">
            <v>0</v>
          </cell>
          <cell r="TBU57">
            <v>0</v>
          </cell>
          <cell r="TBV57">
            <v>0</v>
          </cell>
          <cell r="TBW57">
            <v>0</v>
          </cell>
          <cell r="TBX57">
            <v>0</v>
          </cell>
          <cell r="TBY57">
            <v>0</v>
          </cell>
          <cell r="TBZ57">
            <v>0</v>
          </cell>
          <cell r="TCA57">
            <v>0</v>
          </cell>
          <cell r="TCB57">
            <v>0</v>
          </cell>
          <cell r="TCC57">
            <v>0</v>
          </cell>
          <cell r="TCD57">
            <v>0</v>
          </cell>
          <cell r="TCE57">
            <v>0</v>
          </cell>
          <cell r="TCF57">
            <v>0</v>
          </cell>
          <cell r="TCG57">
            <v>0</v>
          </cell>
          <cell r="TCH57">
            <v>0</v>
          </cell>
          <cell r="TCI57">
            <v>0</v>
          </cell>
          <cell r="TCJ57">
            <v>0</v>
          </cell>
          <cell r="TCK57">
            <v>0</v>
          </cell>
          <cell r="TCL57">
            <v>0</v>
          </cell>
          <cell r="TCM57">
            <v>0</v>
          </cell>
          <cell r="TCN57">
            <v>0</v>
          </cell>
          <cell r="TCO57">
            <v>0</v>
          </cell>
          <cell r="TCP57">
            <v>0</v>
          </cell>
          <cell r="TCQ57">
            <v>0</v>
          </cell>
          <cell r="TCR57">
            <v>0</v>
          </cell>
          <cell r="TCS57">
            <v>0</v>
          </cell>
          <cell r="TCT57">
            <v>0</v>
          </cell>
          <cell r="TCU57">
            <v>0</v>
          </cell>
          <cell r="TCV57">
            <v>0</v>
          </cell>
          <cell r="TCW57">
            <v>0</v>
          </cell>
          <cell r="TCX57">
            <v>0</v>
          </cell>
          <cell r="TCY57">
            <v>0</v>
          </cell>
          <cell r="TCZ57">
            <v>0</v>
          </cell>
          <cell r="TDA57">
            <v>0</v>
          </cell>
          <cell r="TDB57">
            <v>0</v>
          </cell>
          <cell r="TDC57">
            <v>0</v>
          </cell>
          <cell r="TDD57">
            <v>0</v>
          </cell>
          <cell r="TDE57">
            <v>0</v>
          </cell>
          <cell r="TDF57">
            <v>0</v>
          </cell>
          <cell r="TDG57">
            <v>0</v>
          </cell>
          <cell r="TDH57">
            <v>0</v>
          </cell>
          <cell r="TDI57">
            <v>0</v>
          </cell>
          <cell r="TDJ57">
            <v>0</v>
          </cell>
          <cell r="TDK57">
            <v>0</v>
          </cell>
          <cell r="TDL57">
            <v>0</v>
          </cell>
          <cell r="TDM57">
            <v>0</v>
          </cell>
          <cell r="TDN57">
            <v>0</v>
          </cell>
          <cell r="TDO57">
            <v>0</v>
          </cell>
          <cell r="TDP57">
            <v>0</v>
          </cell>
          <cell r="TDQ57">
            <v>0</v>
          </cell>
          <cell r="TDR57">
            <v>0</v>
          </cell>
          <cell r="TDS57">
            <v>0</v>
          </cell>
          <cell r="TDT57">
            <v>0</v>
          </cell>
          <cell r="TDU57">
            <v>0</v>
          </cell>
          <cell r="TDV57">
            <v>0</v>
          </cell>
          <cell r="TDW57">
            <v>0</v>
          </cell>
          <cell r="TDX57">
            <v>0</v>
          </cell>
          <cell r="TDY57">
            <v>0</v>
          </cell>
          <cell r="TDZ57">
            <v>0</v>
          </cell>
          <cell r="TEA57">
            <v>0</v>
          </cell>
          <cell r="TEB57">
            <v>0</v>
          </cell>
          <cell r="TEC57">
            <v>0</v>
          </cell>
          <cell r="TED57">
            <v>0</v>
          </cell>
          <cell r="TEE57">
            <v>0</v>
          </cell>
          <cell r="TEF57">
            <v>0</v>
          </cell>
          <cell r="TEG57">
            <v>0</v>
          </cell>
          <cell r="TEH57">
            <v>0</v>
          </cell>
          <cell r="TEI57">
            <v>0</v>
          </cell>
          <cell r="TEJ57">
            <v>0</v>
          </cell>
          <cell r="TEK57">
            <v>0</v>
          </cell>
          <cell r="TEL57">
            <v>0</v>
          </cell>
          <cell r="TEM57">
            <v>0</v>
          </cell>
          <cell r="TEN57">
            <v>0</v>
          </cell>
          <cell r="TEO57">
            <v>0</v>
          </cell>
          <cell r="TEP57">
            <v>0</v>
          </cell>
          <cell r="TEQ57">
            <v>0</v>
          </cell>
          <cell r="TER57">
            <v>0</v>
          </cell>
          <cell r="TES57">
            <v>0</v>
          </cell>
          <cell r="TET57">
            <v>0</v>
          </cell>
          <cell r="TEU57">
            <v>0</v>
          </cell>
          <cell r="TEV57">
            <v>0</v>
          </cell>
          <cell r="TEW57">
            <v>0</v>
          </cell>
          <cell r="TEX57">
            <v>0</v>
          </cell>
          <cell r="TEY57">
            <v>0</v>
          </cell>
          <cell r="TEZ57">
            <v>0</v>
          </cell>
          <cell r="TFA57">
            <v>0</v>
          </cell>
          <cell r="TFB57">
            <v>0</v>
          </cell>
          <cell r="TFC57">
            <v>0</v>
          </cell>
          <cell r="TFD57">
            <v>0</v>
          </cell>
          <cell r="TFE57">
            <v>0</v>
          </cell>
          <cell r="TFF57">
            <v>0</v>
          </cell>
          <cell r="TFG57">
            <v>0</v>
          </cell>
          <cell r="TFH57">
            <v>0</v>
          </cell>
          <cell r="TFI57">
            <v>0</v>
          </cell>
          <cell r="TFJ57">
            <v>0</v>
          </cell>
          <cell r="TFK57">
            <v>0</v>
          </cell>
          <cell r="TFL57">
            <v>0</v>
          </cell>
          <cell r="TFM57">
            <v>0</v>
          </cell>
          <cell r="TFN57">
            <v>0</v>
          </cell>
          <cell r="TFO57">
            <v>0</v>
          </cell>
          <cell r="TFP57">
            <v>0</v>
          </cell>
          <cell r="TFQ57">
            <v>0</v>
          </cell>
          <cell r="TFR57">
            <v>0</v>
          </cell>
          <cell r="TFS57">
            <v>0</v>
          </cell>
          <cell r="TFT57">
            <v>0</v>
          </cell>
          <cell r="TFU57">
            <v>0</v>
          </cell>
          <cell r="TFV57">
            <v>0</v>
          </cell>
          <cell r="TFW57">
            <v>0</v>
          </cell>
          <cell r="TFX57">
            <v>0</v>
          </cell>
          <cell r="TFY57">
            <v>0</v>
          </cell>
          <cell r="TFZ57">
            <v>0</v>
          </cell>
          <cell r="TGA57">
            <v>0</v>
          </cell>
          <cell r="TGB57">
            <v>0</v>
          </cell>
          <cell r="TGC57">
            <v>0</v>
          </cell>
          <cell r="TGD57">
            <v>0</v>
          </cell>
          <cell r="TGE57">
            <v>0</v>
          </cell>
          <cell r="TGF57">
            <v>0</v>
          </cell>
          <cell r="TGG57">
            <v>0</v>
          </cell>
          <cell r="TGH57">
            <v>0</v>
          </cell>
          <cell r="TGI57">
            <v>0</v>
          </cell>
          <cell r="TGJ57">
            <v>0</v>
          </cell>
          <cell r="TGK57">
            <v>0</v>
          </cell>
          <cell r="TGL57">
            <v>0</v>
          </cell>
          <cell r="TGM57">
            <v>0</v>
          </cell>
          <cell r="TGN57">
            <v>0</v>
          </cell>
          <cell r="TGO57">
            <v>0</v>
          </cell>
          <cell r="TGP57">
            <v>0</v>
          </cell>
          <cell r="TGQ57">
            <v>0</v>
          </cell>
          <cell r="TGR57">
            <v>0</v>
          </cell>
          <cell r="TGS57">
            <v>0</v>
          </cell>
          <cell r="TGT57">
            <v>0</v>
          </cell>
          <cell r="TGU57">
            <v>0</v>
          </cell>
          <cell r="TGV57">
            <v>0</v>
          </cell>
          <cell r="TGW57">
            <v>0</v>
          </cell>
          <cell r="TGX57">
            <v>0</v>
          </cell>
          <cell r="TGY57">
            <v>0</v>
          </cell>
          <cell r="TGZ57">
            <v>0</v>
          </cell>
          <cell r="THA57">
            <v>0</v>
          </cell>
          <cell r="THB57">
            <v>0</v>
          </cell>
          <cell r="THC57">
            <v>0</v>
          </cell>
          <cell r="THD57">
            <v>0</v>
          </cell>
          <cell r="THE57">
            <v>0</v>
          </cell>
          <cell r="THF57">
            <v>0</v>
          </cell>
          <cell r="THG57">
            <v>0</v>
          </cell>
          <cell r="THH57">
            <v>0</v>
          </cell>
          <cell r="THI57">
            <v>0</v>
          </cell>
          <cell r="THJ57">
            <v>0</v>
          </cell>
          <cell r="THK57">
            <v>0</v>
          </cell>
          <cell r="THL57">
            <v>0</v>
          </cell>
          <cell r="THM57">
            <v>0</v>
          </cell>
          <cell r="THN57">
            <v>0</v>
          </cell>
          <cell r="THO57">
            <v>0</v>
          </cell>
          <cell r="THP57">
            <v>0</v>
          </cell>
          <cell r="THQ57">
            <v>0</v>
          </cell>
          <cell r="THR57">
            <v>0</v>
          </cell>
          <cell r="THS57">
            <v>0</v>
          </cell>
          <cell r="THT57">
            <v>0</v>
          </cell>
          <cell r="THU57">
            <v>0</v>
          </cell>
          <cell r="THV57">
            <v>0</v>
          </cell>
          <cell r="THW57">
            <v>0</v>
          </cell>
          <cell r="THX57">
            <v>0</v>
          </cell>
          <cell r="THY57">
            <v>0</v>
          </cell>
          <cell r="THZ57">
            <v>0</v>
          </cell>
          <cell r="TIA57">
            <v>0</v>
          </cell>
          <cell r="TIB57">
            <v>0</v>
          </cell>
          <cell r="TIC57">
            <v>0</v>
          </cell>
          <cell r="TID57">
            <v>0</v>
          </cell>
          <cell r="TIE57">
            <v>0</v>
          </cell>
          <cell r="TIF57">
            <v>0</v>
          </cell>
          <cell r="TIG57">
            <v>0</v>
          </cell>
          <cell r="TIH57">
            <v>0</v>
          </cell>
          <cell r="TII57">
            <v>0</v>
          </cell>
          <cell r="TIJ57">
            <v>0</v>
          </cell>
          <cell r="TIK57">
            <v>0</v>
          </cell>
          <cell r="TIL57">
            <v>0</v>
          </cell>
          <cell r="TIM57">
            <v>0</v>
          </cell>
          <cell r="TIN57">
            <v>0</v>
          </cell>
          <cell r="TIO57">
            <v>0</v>
          </cell>
          <cell r="TIP57">
            <v>0</v>
          </cell>
          <cell r="TIQ57">
            <v>0</v>
          </cell>
          <cell r="TIR57">
            <v>0</v>
          </cell>
          <cell r="TIS57">
            <v>0</v>
          </cell>
          <cell r="TIT57">
            <v>0</v>
          </cell>
          <cell r="TIU57">
            <v>0</v>
          </cell>
          <cell r="TIV57">
            <v>0</v>
          </cell>
          <cell r="TIW57">
            <v>0</v>
          </cell>
          <cell r="TIX57">
            <v>0</v>
          </cell>
          <cell r="TIY57">
            <v>0</v>
          </cell>
          <cell r="TIZ57">
            <v>0</v>
          </cell>
          <cell r="TJA57">
            <v>0</v>
          </cell>
          <cell r="TJB57">
            <v>0</v>
          </cell>
          <cell r="TJC57">
            <v>0</v>
          </cell>
          <cell r="TJD57">
            <v>0</v>
          </cell>
          <cell r="TJE57">
            <v>0</v>
          </cell>
          <cell r="TJF57">
            <v>0</v>
          </cell>
          <cell r="TJG57">
            <v>0</v>
          </cell>
          <cell r="TJH57">
            <v>0</v>
          </cell>
          <cell r="TJI57">
            <v>0</v>
          </cell>
          <cell r="TJJ57">
            <v>0</v>
          </cell>
          <cell r="TJK57">
            <v>0</v>
          </cell>
          <cell r="TJL57">
            <v>0</v>
          </cell>
          <cell r="TJM57">
            <v>0</v>
          </cell>
          <cell r="TJN57">
            <v>0</v>
          </cell>
          <cell r="TJO57">
            <v>0</v>
          </cell>
          <cell r="TJP57">
            <v>0</v>
          </cell>
          <cell r="TJQ57">
            <v>0</v>
          </cell>
          <cell r="TJR57">
            <v>0</v>
          </cell>
          <cell r="TJS57">
            <v>0</v>
          </cell>
          <cell r="TJT57">
            <v>0</v>
          </cell>
          <cell r="TJU57">
            <v>0</v>
          </cell>
          <cell r="TJV57">
            <v>0</v>
          </cell>
          <cell r="TJW57">
            <v>0</v>
          </cell>
          <cell r="TJX57">
            <v>0</v>
          </cell>
          <cell r="TJY57">
            <v>0</v>
          </cell>
          <cell r="TJZ57">
            <v>0</v>
          </cell>
          <cell r="TKA57">
            <v>0</v>
          </cell>
          <cell r="TKB57">
            <v>0</v>
          </cell>
          <cell r="TKC57">
            <v>0</v>
          </cell>
          <cell r="TKD57">
            <v>0</v>
          </cell>
          <cell r="TKE57">
            <v>0</v>
          </cell>
          <cell r="TKF57">
            <v>0</v>
          </cell>
          <cell r="TKG57">
            <v>0</v>
          </cell>
          <cell r="TKH57">
            <v>0</v>
          </cell>
          <cell r="TKI57">
            <v>0</v>
          </cell>
          <cell r="TKJ57">
            <v>0</v>
          </cell>
          <cell r="TKK57">
            <v>0</v>
          </cell>
          <cell r="TKL57">
            <v>0</v>
          </cell>
          <cell r="TKM57">
            <v>0</v>
          </cell>
          <cell r="TKN57">
            <v>0</v>
          </cell>
          <cell r="TKO57">
            <v>0</v>
          </cell>
          <cell r="TKP57">
            <v>0</v>
          </cell>
          <cell r="TKQ57">
            <v>0</v>
          </cell>
          <cell r="TKR57">
            <v>0</v>
          </cell>
          <cell r="TKS57">
            <v>0</v>
          </cell>
          <cell r="TKT57">
            <v>0</v>
          </cell>
          <cell r="TKU57">
            <v>0</v>
          </cell>
          <cell r="TKV57">
            <v>0</v>
          </cell>
          <cell r="TKW57">
            <v>0</v>
          </cell>
          <cell r="TKX57">
            <v>0</v>
          </cell>
          <cell r="TKY57">
            <v>0</v>
          </cell>
          <cell r="TKZ57">
            <v>0</v>
          </cell>
          <cell r="TLA57">
            <v>0</v>
          </cell>
          <cell r="TLB57">
            <v>0</v>
          </cell>
          <cell r="TLC57">
            <v>0</v>
          </cell>
          <cell r="TLD57">
            <v>0</v>
          </cell>
          <cell r="TLE57">
            <v>0</v>
          </cell>
          <cell r="TLF57">
            <v>0</v>
          </cell>
          <cell r="TLG57">
            <v>0</v>
          </cell>
          <cell r="TLH57">
            <v>0</v>
          </cell>
          <cell r="TLI57">
            <v>0</v>
          </cell>
          <cell r="TLJ57">
            <v>0</v>
          </cell>
          <cell r="TLK57">
            <v>0</v>
          </cell>
          <cell r="TLL57">
            <v>0</v>
          </cell>
          <cell r="TLM57">
            <v>0</v>
          </cell>
          <cell r="TLN57">
            <v>0</v>
          </cell>
          <cell r="TLO57">
            <v>0</v>
          </cell>
          <cell r="TLP57">
            <v>0</v>
          </cell>
          <cell r="TLQ57">
            <v>0</v>
          </cell>
          <cell r="TLR57">
            <v>0</v>
          </cell>
          <cell r="TLS57">
            <v>0</v>
          </cell>
          <cell r="TLT57">
            <v>0</v>
          </cell>
          <cell r="TLU57">
            <v>0</v>
          </cell>
          <cell r="TLV57">
            <v>0</v>
          </cell>
          <cell r="TLW57">
            <v>0</v>
          </cell>
          <cell r="TLX57">
            <v>0</v>
          </cell>
          <cell r="TLY57">
            <v>0</v>
          </cell>
          <cell r="TLZ57">
            <v>0</v>
          </cell>
          <cell r="TMA57">
            <v>0</v>
          </cell>
          <cell r="TMB57">
            <v>0</v>
          </cell>
          <cell r="TMC57">
            <v>0</v>
          </cell>
          <cell r="TMD57">
            <v>0</v>
          </cell>
          <cell r="TME57">
            <v>0</v>
          </cell>
          <cell r="TMF57">
            <v>0</v>
          </cell>
          <cell r="TMG57">
            <v>0</v>
          </cell>
          <cell r="TMH57">
            <v>0</v>
          </cell>
          <cell r="TMI57">
            <v>0</v>
          </cell>
          <cell r="TMJ57">
            <v>0</v>
          </cell>
          <cell r="TMK57">
            <v>0</v>
          </cell>
          <cell r="TML57">
            <v>0</v>
          </cell>
          <cell r="TMM57">
            <v>0</v>
          </cell>
          <cell r="TMN57">
            <v>0</v>
          </cell>
          <cell r="TMO57">
            <v>0</v>
          </cell>
          <cell r="TMP57">
            <v>0</v>
          </cell>
          <cell r="TMQ57">
            <v>0</v>
          </cell>
          <cell r="TMR57">
            <v>0</v>
          </cell>
          <cell r="TMS57">
            <v>0</v>
          </cell>
          <cell r="TMT57">
            <v>0</v>
          </cell>
          <cell r="TMU57">
            <v>0</v>
          </cell>
          <cell r="TMV57">
            <v>0</v>
          </cell>
          <cell r="TMW57">
            <v>0</v>
          </cell>
          <cell r="TMX57">
            <v>0</v>
          </cell>
          <cell r="TMY57">
            <v>0</v>
          </cell>
          <cell r="TMZ57">
            <v>0</v>
          </cell>
          <cell r="TNA57">
            <v>0</v>
          </cell>
          <cell r="TNB57">
            <v>0</v>
          </cell>
          <cell r="TNC57">
            <v>0</v>
          </cell>
          <cell r="TND57">
            <v>0</v>
          </cell>
          <cell r="TNE57">
            <v>0</v>
          </cell>
          <cell r="TNF57">
            <v>0</v>
          </cell>
          <cell r="TNG57">
            <v>0</v>
          </cell>
          <cell r="TNH57">
            <v>0</v>
          </cell>
          <cell r="TNI57">
            <v>0</v>
          </cell>
          <cell r="TNJ57">
            <v>0</v>
          </cell>
          <cell r="TNK57">
            <v>0</v>
          </cell>
          <cell r="TNL57">
            <v>0</v>
          </cell>
          <cell r="TNM57">
            <v>0</v>
          </cell>
          <cell r="TNN57">
            <v>0</v>
          </cell>
          <cell r="TNO57">
            <v>0</v>
          </cell>
          <cell r="TNP57">
            <v>0</v>
          </cell>
          <cell r="TNQ57">
            <v>0</v>
          </cell>
          <cell r="TNR57">
            <v>0</v>
          </cell>
          <cell r="TNS57">
            <v>0</v>
          </cell>
          <cell r="TNT57">
            <v>0</v>
          </cell>
          <cell r="TNU57">
            <v>0</v>
          </cell>
          <cell r="TNV57">
            <v>0</v>
          </cell>
          <cell r="TNW57">
            <v>0</v>
          </cell>
          <cell r="TNX57">
            <v>0</v>
          </cell>
          <cell r="TNY57">
            <v>0</v>
          </cell>
          <cell r="TNZ57">
            <v>0</v>
          </cell>
          <cell r="TOA57">
            <v>0</v>
          </cell>
          <cell r="TOB57">
            <v>0</v>
          </cell>
          <cell r="TOC57">
            <v>0</v>
          </cell>
          <cell r="TOD57">
            <v>0</v>
          </cell>
          <cell r="TOE57">
            <v>0</v>
          </cell>
          <cell r="TOF57">
            <v>0</v>
          </cell>
          <cell r="TOG57">
            <v>0</v>
          </cell>
          <cell r="TOH57">
            <v>0</v>
          </cell>
          <cell r="TOI57">
            <v>0</v>
          </cell>
          <cell r="TOJ57">
            <v>0</v>
          </cell>
          <cell r="TOK57">
            <v>0</v>
          </cell>
          <cell r="TOL57">
            <v>0</v>
          </cell>
          <cell r="TOM57">
            <v>0</v>
          </cell>
          <cell r="TON57">
            <v>0</v>
          </cell>
          <cell r="TOO57">
            <v>0</v>
          </cell>
          <cell r="TOP57">
            <v>0</v>
          </cell>
          <cell r="TOQ57">
            <v>0</v>
          </cell>
          <cell r="TOR57">
            <v>0</v>
          </cell>
          <cell r="TOS57">
            <v>0</v>
          </cell>
          <cell r="TOT57">
            <v>0</v>
          </cell>
          <cell r="TOU57">
            <v>0</v>
          </cell>
          <cell r="TOV57">
            <v>0</v>
          </cell>
          <cell r="TOW57">
            <v>0</v>
          </cell>
          <cell r="TOX57">
            <v>0</v>
          </cell>
          <cell r="TOY57">
            <v>0</v>
          </cell>
          <cell r="TOZ57">
            <v>0</v>
          </cell>
          <cell r="TPA57">
            <v>0</v>
          </cell>
          <cell r="TPB57">
            <v>0</v>
          </cell>
          <cell r="TPC57">
            <v>0</v>
          </cell>
          <cell r="TPD57">
            <v>0</v>
          </cell>
          <cell r="TPE57">
            <v>0</v>
          </cell>
          <cell r="TPF57">
            <v>0</v>
          </cell>
          <cell r="TPG57">
            <v>0</v>
          </cell>
          <cell r="TPH57">
            <v>0</v>
          </cell>
          <cell r="TPI57">
            <v>0</v>
          </cell>
          <cell r="TPJ57">
            <v>0</v>
          </cell>
          <cell r="TPK57">
            <v>0</v>
          </cell>
          <cell r="TPL57">
            <v>0</v>
          </cell>
          <cell r="TPM57">
            <v>0</v>
          </cell>
          <cell r="TPN57">
            <v>0</v>
          </cell>
          <cell r="TPO57">
            <v>0</v>
          </cell>
          <cell r="TPP57">
            <v>0</v>
          </cell>
          <cell r="TPQ57">
            <v>0</v>
          </cell>
          <cell r="TPR57">
            <v>0</v>
          </cell>
          <cell r="TPS57">
            <v>0</v>
          </cell>
          <cell r="TPT57">
            <v>0</v>
          </cell>
          <cell r="TPU57">
            <v>0</v>
          </cell>
          <cell r="TPV57">
            <v>0</v>
          </cell>
          <cell r="TPW57">
            <v>0</v>
          </cell>
          <cell r="TPX57">
            <v>0</v>
          </cell>
          <cell r="TPY57">
            <v>0</v>
          </cell>
          <cell r="TPZ57">
            <v>0</v>
          </cell>
          <cell r="TQA57">
            <v>0</v>
          </cell>
          <cell r="TQB57">
            <v>0</v>
          </cell>
          <cell r="TQC57">
            <v>0</v>
          </cell>
          <cell r="TQD57">
            <v>0</v>
          </cell>
          <cell r="TQE57">
            <v>0</v>
          </cell>
          <cell r="TQF57">
            <v>0</v>
          </cell>
          <cell r="TQG57">
            <v>0</v>
          </cell>
          <cell r="TQH57">
            <v>0</v>
          </cell>
          <cell r="TQI57">
            <v>0</v>
          </cell>
          <cell r="TQJ57">
            <v>0</v>
          </cell>
          <cell r="TQK57">
            <v>0</v>
          </cell>
          <cell r="TQL57">
            <v>0</v>
          </cell>
          <cell r="TQM57">
            <v>0</v>
          </cell>
          <cell r="TQN57">
            <v>0</v>
          </cell>
          <cell r="TQO57">
            <v>0</v>
          </cell>
          <cell r="TQP57">
            <v>0</v>
          </cell>
          <cell r="TQQ57">
            <v>0</v>
          </cell>
          <cell r="TQR57">
            <v>0</v>
          </cell>
          <cell r="TQS57">
            <v>0</v>
          </cell>
          <cell r="TQT57">
            <v>0</v>
          </cell>
          <cell r="TQU57">
            <v>0</v>
          </cell>
          <cell r="TQV57">
            <v>0</v>
          </cell>
          <cell r="TQW57">
            <v>0</v>
          </cell>
          <cell r="TQX57">
            <v>0</v>
          </cell>
          <cell r="TQY57">
            <v>0</v>
          </cell>
          <cell r="TQZ57">
            <v>0</v>
          </cell>
          <cell r="TRA57">
            <v>0</v>
          </cell>
          <cell r="TRB57">
            <v>0</v>
          </cell>
          <cell r="TRC57">
            <v>0</v>
          </cell>
          <cell r="TRD57">
            <v>0</v>
          </cell>
          <cell r="TRE57">
            <v>0</v>
          </cell>
          <cell r="TRF57">
            <v>0</v>
          </cell>
          <cell r="TRG57">
            <v>0</v>
          </cell>
          <cell r="TRH57">
            <v>0</v>
          </cell>
          <cell r="TRI57">
            <v>0</v>
          </cell>
          <cell r="TRJ57">
            <v>0</v>
          </cell>
          <cell r="TRK57">
            <v>0</v>
          </cell>
          <cell r="TRL57">
            <v>0</v>
          </cell>
          <cell r="TRM57">
            <v>0</v>
          </cell>
          <cell r="TRN57">
            <v>0</v>
          </cell>
          <cell r="TRO57">
            <v>0</v>
          </cell>
          <cell r="TRP57">
            <v>0</v>
          </cell>
          <cell r="TRQ57">
            <v>0</v>
          </cell>
          <cell r="TRR57">
            <v>0</v>
          </cell>
          <cell r="TRS57">
            <v>0</v>
          </cell>
          <cell r="TRT57">
            <v>0</v>
          </cell>
          <cell r="TRU57">
            <v>0</v>
          </cell>
          <cell r="TRV57">
            <v>0</v>
          </cell>
          <cell r="TRW57">
            <v>0</v>
          </cell>
          <cell r="TRX57">
            <v>0</v>
          </cell>
          <cell r="TRY57">
            <v>0</v>
          </cell>
          <cell r="TRZ57">
            <v>0</v>
          </cell>
          <cell r="TSA57">
            <v>0</v>
          </cell>
          <cell r="TSB57">
            <v>0</v>
          </cell>
          <cell r="TSC57">
            <v>0</v>
          </cell>
          <cell r="TSD57">
            <v>0</v>
          </cell>
          <cell r="TSE57">
            <v>0</v>
          </cell>
          <cell r="TSF57">
            <v>0</v>
          </cell>
          <cell r="TSG57">
            <v>0</v>
          </cell>
          <cell r="TSH57">
            <v>0</v>
          </cell>
          <cell r="TSI57">
            <v>0</v>
          </cell>
          <cell r="TSJ57">
            <v>0</v>
          </cell>
          <cell r="TSK57">
            <v>0</v>
          </cell>
          <cell r="TSL57">
            <v>0</v>
          </cell>
          <cell r="TSM57">
            <v>0</v>
          </cell>
          <cell r="TSN57">
            <v>0</v>
          </cell>
          <cell r="TSO57">
            <v>0</v>
          </cell>
          <cell r="TSP57">
            <v>0</v>
          </cell>
          <cell r="TSQ57">
            <v>0</v>
          </cell>
          <cell r="TSR57">
            <v>0</v>
          </cell>
          <cell r="TSS57">
            <v>0</v>
          </cell>
          <cell r="TST57">
            <v>0</v>
          </cell>
          <cell r="TSU57">
            <v>0</v>
          </cell>
          <cell r="TSV57">
            <v>0</v>
          </cell>
          <cell r="TSW57">
            <v>0</v>
          </cell>
          <cell r="TSX57">
            <v>0</v>
          </cell>
          <cell r="TSY57">
            <v>0</v>
          </cell>
          <cell r="TSZ57">
            <v>0</v>
          </cell>
          <cell r="TTA57">
            <v>0</v>
          </cell>
          <cell r="TTB57">
            <v>0</v>
          </cell>
          <cell r="TTC57">
            <v>0</v>
          </cell>
          <cell r="TTD57">
            <v>0</v>
          </cell>
          <cell r="TTE57">
            <v>0</v>
          </cell>
          <cell r="TTF57">
            <v>0</v>
          </cell>
          <cell r="TTG57">
            <v>0</v>
          </cell>
          <cell r="TTH57">
            <v>0</v>
          </cell>
          <cell r="TTI57">
            <v>0</v>
          </cell>
          <cell r="TTJ57">
            <v>0</v>
          </cell>
          <cell r="TTK57">
            <v>0</v>
          </cell>
          <cell r="TTL57">
            <v>0</v>
          </cell>
          <cell r="TTM57">
            <v>0</v>
          </cell>
          <cell r="TTN57">
            <v>0</v>
          </cell>
          <cell r="TTO57">
            <v>0</v>
          </cell>
          <cell r="TTP57">
            <v>0</v>
          </cell>
          <cell r="TTQ57">
            <v>0</v>
          </cell>
          <cell r="TTR57">
            <v>0</v>
          </cell>
          <cell r="TTS57">
            <v>0</v>
          </cell>
          <cell r="TTT57">
            <v>0</v>
          </cell>
          <cell r="TTU57">
            <v>0</v>
          </cell>
          <cell r="TTV57">
            <v>0</v>
          </cell>
          <cell r="TTW57">
            <v>0</v>
          </cell>
          <cell r="TTX57">
            <v>0</v>
          </cell>
          <cell r="TTY57">
            <v>0</v>
          </cell>
          <cell r="TTZ57">
            <v>0</v>
          </cell>
          <cell r="TUA57">
            <v>0</v>
          </cell>
          <cell r="TUB57">
            <v>0</v>
          </cell>
          <cell r="TUC57">
            <v>0</v>
          </cell>
          <cell r="TUD57">
            <v>0</v>
          </cell>
          <cell r="TUE57">
            <v>0</v>
          </cell>
          <cell r="TUF57">
            <v>0</v>
          </cell>
          <cell r="TUG57">
            <v>0</v>
          </cell>
          <cell r="TUH57">
            <v>0</v>
          </cell>
          <cell r="TUI57">
            <v>0</v>
          </cell>
          <cell r="TUJ57">
            <v>0</v>
          </cell>
          <cell r="TUK57">
            <v>0</v>
          </cell>
          <cell r="TUL57">
            <v>0</v>
          </cell>
          <cell r="TUM57">
            <v>0</v>
          </cell>
          <cell r="TUN57">
            <v>0</v>
          </cell>
          <cell r="TUO57">
            <v>0</v>
          </cell>
          <cell r="TUP57">
            <v>0</v>
          </cell>
          <cell r="TUQ57">
            <v>0</v>
          </cell>
          <cell r="TUR57">
            <v>0</v>
          </cell>
          <cell r="TUS57">
            <v>0</v>
          </cell>
          <cell r="TUT57">
            <v>0</v>
          </cell>
          <cell r="TUU57">
            <v>0</v>
          </cell>
          <cell r="TUV57">
            <v>0</v>
          </cell>
          <cell r="TUW57">
            <v>0</v>
          </cell>
          <cell r="TUX57">
            <v>0</v>
          </cell>
          <cell r="TUY57">
            <v>0</v>
          </cell>
          <cell r="TUZ57">
            <v>0</v>
          </cell>
          <cell r="TVA57">
            <v>0</v>
          </cell>
          <cell r="TVB57">
            <v>0</v>
          </cell>
          <cell r="TVC57">
            <v>0</v>
          </cell>
          <cell r="TVD57">
            <v>0</v>
          </cell>
          <cell r="TVE57">
            <v>0</v>
          </cell>
          <cell r="TVF57">
            <v>0</v>
          </cell>
          <cell r="TVG57">
            <v>0</v>
          </cell>
          <cell r="TVH57">
            <v>0</v>
          </cell>
          <cell r="TVI57">
            <v>0</v>
          </cell>
          <cell r="TVJ57">
            <v>0</v>
          </cell>
          <cell r="TVK57">
            <v>0</v>
          </cell>
          <cell r="TVL57">
            <v>0</v>
          </cell>
          <cell r="TVM57">
            <v>0</v>
          </cell>
          <cell r="TVN57">
            <v>0</v>
          </cell>
          <cell r="TVO57">
            <v>0</v>
          </cell>
          <cell r="TVP57">
            <v>0</v>
          </cell>
          <cell r="TVQ57">
            <v>0</v>
          </cell>
          <cell r="TVR57">
            <v>0</v>
          </cell>
          <cell r="TVS57">
            <v>0</v>
          </cell>
          <cell r="TVT57">
            <v>0</v>
          </cell>
          <cell r="TVU57">
            <v>0</v>
          </cell>
          <cell r="TVV57">
            <v>0</v>
          </cell>
          <cell r="TVW57">
            <v>0</v>
          </cell>
          <cell r="TVX57">
            <v>0</v>
          </cell>
          <cell r="TVY57">
            <v>0</v>
          </cell>
          <cell r="TVZ57">
            <v>0</v>
          </cell>
          <cell r="TWA57">
            <v>0</v>
          </cell>
          <cell r="TWB57">
            <v>0</v>
          </cell>
          <cell r="TWC57">
            <v>0</v>
          </cell>
          <cell r="TWD57">
            <v>0</v>
          </cell>
          <cell r="TWE57">
            <v>0</v>
          </cell>
          <cell r="TWF57">
            <v>0</v>
          </cell>
          <cell r="TWG57">
            <v>0</v>
          </cell>
          <cell r="TWH57">
            <v>0</v>
          </cell>
          <cell r="TWI57">
            <v>0</v>
          </cell>
          <cell r="TWJ57">
            <v>0</v>
          </cell>
          <cell r="TWK57">
            <v>0</v>
          </cell>
          <cell r="TWL57">
            <v>0</v>
          </cell>
          <cell r="TWM57">
            <v>0</v>
          </cell>
          <cell r="TWN57">
            <v>0</v>
          </cell>
          <cell r="TWO57">
            <v>0</v>
          </cell>
          <cell r="TWP57">
            <v>0</v>
          </cell>
          <cell r="TWQ57">
            <v>0</v>
          </cell>
          <cell r="TWR57">
            <v>0</v>
          </cell>
          <cell r="TWS57">
            <v>0</v>
          </cell>
          <cell r="TWT57">
            <v>0</v>
          </cell>
          <cell r="TWU57">
            <v>0</v>
          </cell>
          <cell r="TWV57">
            <v>0</v>
          </cell>
          <cell r="TWW57">
            <v>0</v>
          </cell>
          <cell r="TWX57">
            <v>0</v>
          </cell>
          <cell r="TWY57">
            <v>0</v>
          </cell>
          <cell r="TWZ57">
            <v>0</v>
          </cell>
          <cell r="TXA57">
            <v>0</v>
          </cell>
          <cell r="TXB57">
            <v>0</v>
          </cell>
          <cell r="TXC57">
            <v>0</v>
          </cell>
          <cell r="TXD57">
            <v>0</v>
          </cell>
          <cell r="TXE57">
            <v>0</v>
          </cell>
          <cell r="TXF57">
            <v>0</v>
          </cell>
          <cell r="TXG57">
            <v>0</v>
          </cell>
          <cell r="TXH57">
            <v>0</v>
          </cell>
          <cell r="TXI57">
            <v>0</v>
          </cell>
          <cell r="TXJ57">
            <v>0</v>
          </cell>
          <cell r="TXK57">
            <v>0</v>
          </cell>
          <cell r="TXL57">
            <v>0</v>
          </cell>
          <cell r="TXM57">
            <v>0</v>
          </cell>
          <cell r="TXN57">
            <v>0</v>
          </cell>
          <cell r="TXO57">
            <v>0</v>
          </cell>
          <cell r="TXP57">
            <v>0</v>
          </cell>
          <cell r="TXQ57">
            <v>0</v>
          </cell>
          <cell r="TXR57">
            <v>0</v>
          </cell>
          <cell r="TXS57">
            <v>0</v>
          </cell>
          <cell r="TXT57">
            <v>0</v>
          </cell>
          <cell r="TXU57">
            <v>0</v>
          </cell>
          <cell r="TXV57">
            <v>0</v>
          </cell>
          <cell r="TXW57">
            <v>0</v>
          </cell>
          <cell r="TXX57">
            <v>0</v>
          </cell>
          <cell r="TXY57">
            <v>0</v>
          </cell>
          <cell r="TXZ57">
            <v>0</v>
          </cell>
          <cell r="TYA57">
            <v>0</v>
          </cell>
          <cell r="TYB57">
            <v>0</v>
          </cell>
          <cell r="TYC57">
            <v>0</v>
          </cell>
          <cell r="TYD57">
            <v>0</v>
          </cell>
          <cell r="TYE57">
            <v>0</v>
          </cell>
          <cell r="TYF57">
            <v>0</v>
          </cell>
          <cell r="TYG57">
            <v>0</v>
          </cell>
          <cell r="TYH57">
            <v>0</v>
          </cell>
          <cell r="TYI57">
            <v>0</v>
          </cell>
          <cell r="TYJ57">
            <v>0</v>
          </cell>
          <cell r="TYK57">
            <v>0</v>
          </cell>
          <cell r="TYL57">
            <v>0</v>
          </cell>
          <cell r="TYM57">
            <v>0</v>
          </cell>
          <cell r="TYN57">
            <v>0</v>
          </cell>
          <cell r="TYO57">
            <v>0</v>
          </cell>
          <cell r="TYP57">
            <v>0</v>
          </cell>
          <cell r="TYQ57">
            <v>0</v>
          </cell>
          <cell r="TYR57">
            <v>0</v>
          </cell>
          <cell r="TYS57">
            <v>0</v>
          </cell>
          <cell r="TYT57">
            <v>0</v>
          </cell>
          <cell r="TYU57">
            <v>0</v>
          </cell>
          <cell r="TYV57">
            <v>0</v>
          </cell>
          <cell r="TYW57">
            <v>0</v>
          </cell>
          <cell r="TYX57">
            <v>0</v>
          </cell>
          <cell r="TYY57">
            <v>0</v>
          </cell>
          <cell r="TYZ57">
            <v>0</v>
          </cell>
          <cell r="TZA57">
            <v>0</v>
          </cell>
          <cell r="TZB57">
            <v>0</v>
          </cell>
          <cell r="TZC57">
            <v>0</v>
          </cell>
          <cell r="TZD57">
            <v>0</v>
          </cell>
          <cell r="TZE57">
            <v>0</v>
          </cell>
          <cell r="TZF57">
            <v>0</v>
          </cell>
          <cell r="TZG57">
            <v>0</v>
          </cell>
          <cell r="TZH57">
            <v>0</v>
          </cell>
          <cell r="TZI57">
            <v>0</v>
          </cell>
          <cell r="TZJ57">
            <v>0</v>
          </cell>
          <cell r="TZK57">
            <v>0</v>
          </cell>
          <cell r="TZL57">
            <v>0</v>
          </cell>
          <cell r="TZM57">
            <v>0</v>
          </cell>
          <cell r="TZN57">
            <v>0</v>
          </cell>
          <cell r="TZO57">
            <v>0</v>
          </cell>
          <cell r="TZP57">
            <v>0</v>
          </cell>
          <cell r="TZQ57">
            <v>0</v>
          </cell>
          <cell r="TZR57">
            <v>0</v>
          </cell>
          <cell r="TZS57">
            <v>0</v>
          </cell>
          <cell r="TZT57">
            <v>0</v>
          </cell>
          <cell r="TZU57">
            <v>0</v>
          </cell>
          <cell r="TZV57">
            <v>0</v>
          </cell>
          <cell r="TZW57">
            <v>0</v>
          </cell>
          <cell r="TZX57">
            <v>0</v>
          </cell>
          <cell r="TZY57">
            <v>0</v>
          </cell>
          <cell r="TZZ57">
            <v>0</v>
          </cell>
          <cell r="UAA57">
            <v>0</v>
          </cell>
          <cell r="UAB57">
            <v>0</v>
          </cell>
          <cell r="UAC57">
            <v>0</v>
          </cell>
          <cell r="UAD57">
            <v>0</v>
          </cell>
          <cell r="UAE57">
            <v>0</v>
          </cell>
          <cell r="UAF57">
            <v>0</v>
          </cell>
          <cell r="UAG57">
            <v>0</v>
          </cell>
          <cell r="UAH57">
            <v>0</v>
          </cell>
          <cell r="UAI57">
            <v>0</v>
          </cell>
          <cell r="UAJ57">
            <v>0</v>
          </cell>
          <cell r="UAK57">
            <v>0</v>
          </cell>
          <cell r="UAL57">
            <v>0</v>
          </cell>
          <cell r="UAM57">
            <v>0</v>
          </cell>
          <cell r="UAN57">
            <v>0</v>
          </cell>
          <cell r="UAO57">
            <v>0</v>
          </cell>
          <cell r="UAP57">
            <v>0</v>
          </cell>
          <cell r="UAQ57">
            <v>0</v>
          </cell>
          <cell r="UAR57">
            <v>0</v>
          </cell>
          <cell r="UAS57">
            <v>0</v>
          </cell>
          <cell r="UAT57">
            <v>0</v>
          </cell>
          <cell r="UAU57">
            <v>0</v>
          </cell>
          <cell r="UAV57">
            <v>0</v>
          </cell>
          <cell r="UAW57">
            <v>0</v>
          </cell>
          <cell r="UAX57">
            <v>0</v>
          </cell>
          <cell r="UAY57">
            <v>0</v>
          </cell>
          <cell r="UAZ57">
            <v>0</v>
          </cell>
          <cell r="UBA57">
            <v>0</v>
          </cell>
          <cell r="UBB57">
            <v>0</v>
          </cell>
          <cell r="UBC57">
            <v>0</v>
          </cell>
          <cell r="UBD57">
            <v>0</v>
          </cell>
          <cell r="UBE57">
            <v>0</v>
          </cell>
          <cell r="UBF57">
            <v>0</v>
          </cell>
          <cell r="UBG57">
            <v>0</v>
          </cell>
          <cell r="UBH57">
            <v>0</v>
          </cell>
          <cell r="UBI57">
            <v>0</v>
          </cell>
          <cell r="UBJ57">
            <v>0</v>
          </cell>
          <cell r="UBK57">
            <v>0</v>
          </cell>
          <cell r="UBL57">
            <v>0</v>
          </cell>
          <cell r="UBM57">
            <v>0</v>
          </cell>
          <cell r="UBN57">
            <v>0</v>
          </cell>
          <cell r="UBO57">
            <v>0</v>
          </cell>
          <cell r="UBP57">
            <v>0</v>
          </cell>
          <cell r="UBQ57">
            <v>0</v>
          </cell>
          <cell r="UBR57">
            <v>0</v>
          </cell>
          <cell r="UBS57">
            <v>0</v>
          </cell>
          <cell r="UBT57">
            <v>0</v>
          </cell>
          <cell r="UBU57">
            <v>0</v>
          </cell>
          <cell r="UBV57">
            <v>0</v>
          </cell>
          <cell r="UBW57">
            <v>0</v>
          </cell>
          <cell r="UBX57">
            <v>0</v>
          </cell>
          <cell r="UBY57">
            <v>0</v>
          </cell>
          <cell r="UBZ57">
            <v>0</v>
          </cell>
          <cell r="UCA57">
            <v>0</v>
          </cell>
          <cell r="UCB57">
            <v>0</v>
          </cell>
          <cell r="UCC57">
            <v>0</v>
          </cell>
          <cell r="UCD57">
            <v>0</v>
          </cell>
          <cell r="UCE57">
            <v>0</v>
          </cell>
          <cell r="UCF57">
            <v>0</v>
          </cell>
          <cell r="UCG57">
            <v>0</v>
          </cell>
          <cell r="UCH57">
            <v>0</v>
          </cell>
          <cell r="UCI57">
            <v>0</v>
          </cell>
          <cell r="UCJ57">
            <v>0</v>
          </cell>
          <cell r="UCK57">
            <v>0</v>
          </cell>
          <cell r="UCL57">
            <v>0</v>
          </cell>
          <cell r="UCM57">
            <v>0</v>
          </cell>
          <cell r="UCN57">
            <v>0</v>
          </cell>
          <cell r="UCO57">
            <v>0</v>
          </cell>
          <cell r="UCP57">
            <v>0</v>
          </cell>
          <cell r="UCQ57">
            <v>0</v>
          </cell>
          <cell r="UCR57">
            <v>0</v>
          </cell>
          <cell r="UCS57">
            <v>0</v>
          </cell>
          <cell r="UCT57">
            <v>0</v>
          </cell>
          <cell r="UCU57">
            <v>0</v>
          </cell>
          <cell r="UCV57">
            <v>0</v>
          </cell>
          <cell r="UCW57">
            <v>0</v>
          </cell>
          <cell r="UCX57">
            <v>0</v>
          </cell>
          <cell r="UCY57">
            <v>0</v>
          </cell>
          <cell r="UCZ57">
            <v>0</v>
          </cell>
          <cell r="UDA57">
            <v>0</v>
          </cell>
          <cell r="UDB57">
            <v>0</v>
          </cell>
          <cell r="UDC57">
            <v>0</v>
          </cell>
          <cell r="UDD57">
            <v>0</v>
          </cell>
          <cell r="UDE57">
            <v>0</v>
          </cell>
          <cell r="UDF57">
            <v>0</v>
          </cell>
          <cell r="UDG57">
            <v>0</v>
          </cell>
          <cell r="UDH57">
            <v>0</v>
          </cell>
          <cell r="UDI57">
            <v>0</v>
          </cell>
          <cell r="UDJ57">
            <v>0</v>
          </cell>
          <cell r="UDK57">
            <v>0</v>
          </cell>
          <cell r="UDL57">
            <v>0</v>
          </cell>
          <cell r="UDM57">
            <v>0</v>
          </cell>
          <cell r="UDN57">
            <v>0</v>
          </cell>
          <cell r="UDO57">
            <v>0</v>
          </cell>
          <cell r="UDP57">
            <v>0</v>
          </cell>
          <cell r="UDQ57">
            <v>0</v>
          </cell>
          <cell r="UDR57">
            <v>0</v>
          </cell>
          <cell r="UDS57">
            <v>0</v>
          </cell>
          <cell r="UDT57">
            <v>0</v>
          </cell>
          <cell r="UDU57">
            <v>0</v>
          </cell>
          <cell r="UDV57">
            <v>0</v>
          </cell>
          <cell r="UDW57">
            <v>0</v>
          </cell>
          <cell r="UDX57">
            <v>0</v>
          </cell>
          <cell r="UDY57">
            <v>0</v>
          </cell>
          <cell r="UDZ57">
            <v>0</v>
          </cell>
          <cell r="UEA57">
            <v>0</v>
          </cell>
          <cell r="UEB57">
            <v>0</v>
          </cell>
          <cell r="UEC57">
            <v>0</v>
          </cell>
          <cell r="UED57">
            <v>0</v>
          </cell>
          <cell r="UEE57">
            <v>0</v>
          </cell>
          <cell r="UEF57">
            <v>0</v>
          </cell>
          <cell r="UEG57">
            <v>0</v>
          </cell>
          <cell r="UEH57">
            <v>0</v>
          </cell>
          <cell r="UEI57">
            <v>0</v>
          </cell>
          <cell r="UEJ57">
            <v>0</v>
          </cell>
          <cell r="UEK57">
            <v>0</v>
          </cell>
          <cell r="UEL57">
            <v>0</v>
          </cell>
          <cell r="UEM57">
            <v>0</v>
          </cell>
          <cell r="UEN57">
            <v>0</v>
          </cell>
          <cell r="UEO57">
            <v>0</v>
          </cell>
          <cell r="UEP57">
            <v>0</v>
          </cell>
          <cell r="UEQ57">
            <v>0</v>
          </cell>
          <cell r="UER57">
            <v>0</v>
          </cell>
          <cell r="UES57">
            <v>0</v>
          </cell>
          <cell r="UET57">
            <v>0</v>
          </cell>
          <cell r="UEU57">
            <v>0</v>
          </cell>
          <cell r="UEV57">
            <v>0</v>
          </cell>
          <cell r="UEW57">
            <v>0</v>
          </cell>
          <cell r="UEX57">
            <v>0</v>
          </cell>
          <cell r="UEY57">
            <v>0</v>
          </cell>
          <cell r="UEZ57">
            <v>0</v>
          </cell>
          <cell r="UFA57">
            <v>0</v>
          </cell>
          <cell r="UFB57">
            <v>0</v>
          </cell>
          <cell r="UFC57">
            <v>0</v>
          </cell>
          <cell r="UFD57">
            <v>0</v>
          </cell>
          <cell r="UFE57">
            <v>0</v>
          </cell>
          <cell r="UFF57">
            <v>0</v>
          </cell>
          <cell r="UFG57">
            <v>0</v>
          </cell>
          <cell r="UFH57">
            <v>0</v>
          </cell>
          <cell r="UFI57">
            <v>0</v>
          </cell>
          <cell r="UFJ57">
            <v>0</v>
          </cell>
          <cell r="UFK57">
            <v>0</v>
          </cell>
          <cell r="UFL57">
            <v>0</v>
          </cell>
          <cell r="UFM57">
            <v>0</v>
          </cell>
          <cell r="UFN57">
            <v>0</v>
          </cell>
          <cell r="UFO57">
            <v>0</v>
          </cell>
          <cell r="UFP57">
            <v>0</v>
          </cell>
          <cell r="UFQ57">
            <v>0</v>
          </cell>
          <cell r="UFR57">
            <v>0</v>
          </cell>
          <cell r="UFS57">
            <v>0</v>
          </cell>
          <cell r="UFT57">
            <v>0</v>
          </cell>
          <cell r="UFU57">
            <v>0</v>
          </cell>
          <cell r="UFV57">
            <v>0</v>
          </cell>
          <cell r="UFW57">
            <v>0</v>
          </cell>
          <cell r="UFX57">
            <v>0</v>
          </cell>
          <cell r="UFY57">
            <v>0</v>
          </cell>
          <cell r="UFZ57">
            <v>0</v>
          </cell>
          <cell r="UGA57">
            <v>0</v>
          </cell>
          <cell r="UGB57">
            <v>0</v>
          </cell>
          <cell r="UGC57">
            <v>0</v>
          </cell>
          <cell r="UGD57">
            <v>0</v>
          </cell>
          <cell r="UGE57">
            <v>0</v>
          </cell>
          <cell r="UGF57">
            <v>0</v>
          </cell>
          <cell r="UGG57">
            <v>0</v>
          </cell>
          <cell r="UGH57">
            <v>0</v>
          </cell>
          <cell r="UGI57">
            <v>0</v>
          </cell>
          <cell r="UGJ57">
            <v>0</v>
          </cell>
          <cell r="UGK57">
            <v>0</v>
          </cell>
          <cell r="UGL57">
            <v>0</v>
          </cell>
          <cell r="UGM57">
            <v>0</v>
          </cell>
          <cell r="UGN57">
            <v>0</v>
          </cell>
          <cell r="UGO57">
            <v>0</v>
          </cell>
          <cell r="UGP57">
            <v>0</v>
          </cell>
          <cell r="UGQ57">
            <v>0</v>
          </cell>
          <cell r="UGR57">
            <v>0</v>
          </cell>
          <cell r="UGS57">
            <v>0</v>
          </cell>
          <cell r="UGT57">
            <v>0</v>
          </cell>
          <cell r="UGU57">
            <v>0</v>
          </cell>
          <cell r="UGV57">
            <v>0</v>
          </cell>
          <cell r="UGW57">
            <v>0</v>
          </cell>
          <cell r="UGX57">
            <v>0</v>
          </cell>
          <cell r="UGY57">
            <v>0</v>
          </cell>
          <cell r="UGZ57">
            <v>0</v>
          </cell>
          <cell r="UHA57">
            <v>0</v>
          </cell>
          <cell r="UHB57">
            <v>0</v>
          </cell>
          <cell r="UHC57">
            <v>0</v>
          </cell>
          <cell r="UHD57">
            <v>0</v>
          </cell>
          <cell r="UHE57">
            <v>0</v>
          </cell>
          <cell r="UHF57">
            <v>0</v>
          </cell>
          <cell r="UHG57">
            <v>0</v>
          </cell>
          <cell r="UHH57">
            <v>0</v>
          </cell>
          <cell r="UHI57">
            <v>0</v>
          </cell>
          <cell r="UHJ57">
            <v>0</v>
          </cell>
          <cell r="UHK57">
            <v>0</v>
          </cell>
          <cell r="UHL57">
            <v>0</v>
          </cell>
          <cell r="UHM57">
            <v>0</v>
          </cell>
          <cell r="UHN57">
            <v>0</v>
          </cell>
          <cell r="UHO57">
            <v>0</v>
          </cell>
          <cell r="UHP57">
            <v>0</v>
          </cell>
          <cell r="UHQ57">
            <v>0</v>
          </cell>
          <cell r="UHR57">
            <v>0</v>
          </cell>
          <cell r="UHS57">
            <v>0</v>
          </cell>
          <cell r="UHT57">
            <v>0</v>
          </cell>
          <cell r="UHU57">
            <v>0</v>
          </cell>
          <cell r="UHV57">
            <v>0</v>
          </cell>
          <cell r="UHW57">
            <v>0</v>
          </cell>
          <cell r="UHX57">
            <v>0</v>
          </cell>
          <cell r="UHY57">
            <v>0</v>
          </cell>
          <cell r="UHZ57">
            <v>0</v>
          </cell>
          <cell r="UIA57">
            <v>0</v>
          </cell>
          <cell r="UIB57">
            <v>0</v>
          </cell>
          <cell r="UIC57">
            <v>0</v>
          </cell>
          <cell r="UID57">
            <v>0</v>
          </cell>
          <cell r="UIE57">
            <v>0</v>
          </cell>
          <cell r="UIF57">
            <v>0</v>
          </cell>
          <cell r="UIG57">
            <v>0</v>
          </cell>
          <cell r="UIH57">
            <v>0</v>
          </cell>
          <cell r="UII57">
            <v>0</v>
          </cell>
          <cell r="UIJ57">
            <v>0</v>
          </cell>
          <cell r="UIK57">
            <v>0</v>
          </cell>
          <cell r="UIL57">
            <v>0</v>
          </cell>
          <cell r="UIM57">
            <v>0</v>
          </cell>
          <cell r="UIN57">
            <v>0</v>
          </cell>
          <cell r="UIO57">
            <v>0</v>
          </cell>
          <cell r="UIP57">
            <v>0</v>
          </cell>
          <cell r="UIQ57">
            <v>0</v>
          </cell>
          <cell r="UIR57">
            <v>0</v>
          </cell>
          <cell r="UIS57">
            <v>0</v>
          </cell>
          <cell r="UIT57">
            <v>0</v>
          </cell>
          <cell r="UIU57">
            <v>0</v>
          </cell>
          <cell r="UIV57">
            <v>0</v>
          </cell>
          <cell r="UIW57">
            <v>0</v>
          </cell>
          <cell r="UIX57">
            <v>0</v>
          </cell>
          <cell r="UIY57">
            <v>0</v>
          </cell>
          <cell r="UIZ57">
            <v>0</v>
          </cell>
          <cell r="UJA57">
            <v>0</v>
          </cell>
          <cell r="UJB57">
            <v>0</v>
          </cell>
          <cell r="UJC57">
            <v>0</v>
          </cell>
          <cell r="UJD57">
            <v>0</v>
          </cell>
          <cell r="UJE57">
            <v>0</v>
          </cell>
          <cell r="UJF57">
            <v>0</v>
          </cell>
          <cell r="UJG57">
            <v>0</v>
          </cell>
          <cell r="UJH57">
            <v>0</v>
          </cell>
          <cell r="UJI57">
            <v>0</v>
          </cell>
          <cell r="UJJ57">
            <v>0</v>
          </cell>
          <cell r="UJK57">
            <v>0</v>
          </cell>
          <cell r="UJL57">
            <v>0</v>
          </cell>
          <cell r="UJM57">
            <v>0</v>
          </cell>
          <cell r="UJN57">
            <v>0</v>
          </cell>
          <cell r="UJO57">
            <v>0</v>
          </cell>
          <cell r="UJP57">
            <v>0</v>
          </cell>
          <cell r="UJQ57">
            <v>0</v>
          </cell>
          <cell r="UJR57">
            <v>0</v>
          </cell>
          <cell r="UJS57">
            <v>0</v>
          </cell>
          <cell r="UJT57">
            <v>0</v>
          </cell>
          <cell r="UJU57">
            <v>0</v>
          </cell>
          <cell r="UJV57">
            <v>0</v>
          </cell>
          <cell r="UJW57">
            <v>0</v>
          </cell>
          <cell r="UJX57">
            <v>0</v>
          </cell>
          <cell r="UJY57">
            <v>0</v>
          </cell>
          <cell r="UJZ57">
            <v>0</v>
          </cell>
          <cell r="UKA57">
            <v>0</v>
          </cell>
          <cell r="UKB57">
            <v>0</v>
          </cell>
          <cell r="UKC57">
            <v>0</v>
          </cell>
          <cell r="UKD57">
            <v>0</v>
          </cell>
          <cell r="UKE57">
            <v>0</v>
          </cell>
          <cell r="UKF57">
            <v>0</v>
          </cell>
          <cell r="UKG57">
            <v>0</v>
          </cell>
          <cell r="UKH57">
            <v>0</v>
          </cell>
          <cell r="UKI57">
            <v>0</v>
          </cell>
          <cell r="UKJ57">
            <v>0</v>
          </cell>
          <cell r="UKK57">
            <v>0</v>
          </cell>
          <cell r="UKL57">
            <v>0</v>
          </cell>
          <cell r="UKM57">
            <v>0</v>
          </cell>
          <cell r="UKN57">
            <v>0</v>
          </cell>
          <cell r="UKO57">
            <v>0</v>
          </cell>
          <cell r="UKP57">
            <v>0</v>
          </cell>
          <cell r="UKQ57">
            <v>0</v>
          </cell>
          <cell r="UKR57">
            <v>0</v>
          </cell>
          <cell r="UKS57">
            <v>0</v>
          </cell>
          <cell r="UKT57">
            <v>0</v>
          </cell>
          <cell r="UKU57">
            <v>0</v>
          </cell>
          <cell r="UKV57">
            <v>0</v>
          </cell>
          <cell r="UKW57">
            <v>0</v>
          </cell>
          <cell r="UKX57">
            <v>0</v>
          </cell>
          <cell r="UKY57">
            <v>0</v>
          </cell>
          <cell r="UKZ57">
            <v>0</v>
          </cell>
          <cell r="ULA57">
            <v>0</v>
          </cell>
          <cell r="ULB57">
            <v>0</v>
          </cell>
          <cell r="ULC57">
            <v>0</v>
          </cell>
          <cell r="ULD57">
            <v>0</v>
          </cell>
          <cell r="ULE57">
            <v>0</v>
          </cell>
          <cell r="ULF57">
            <v>0</v>
          </cell>
          <cell r="ULG57">
            <v>0</v>
          </cell>
          <cell r="ULH57">
            <v>0</v>
          </cell>
          <cell r="ULI57">
            <v>0</v>
          </cell>
          <cell r="ULJ57">
            <v>0</v>
          </cell>
          <cell r="ULK57">
            <v>0</v>
          </cell>
          <cell r="ULL57">
            <v>0</v>
          </cell>
          <cell r="ULM57">
            <v>0</v>
          </cell>
          <cell r="ULN57">
            <v>0</v>
          </cell>
          <cell r="ULO57">
            <v>0</v>
          </cell>
          <cell r="ULP57">
            <v>0</v>
          </cell>
          <cell r="ULQ57">
            <v>0</v>
          </cell>
          <cell r="ULR57">
            <v>0</v>
          </cell>
          <cell r="ULS57">
            <v>0</v>
          </cell>
          <cell r="ULT57">
            <v>0</v>
          </cell>
          <cell r="ULU57">
            <v>0</v>
          </cell>
          <cell r="ULV57">
            <v>0</v>
          </cell>
          <cell r="ULW57">
            <v>0</v>
          </cell>
          <cell r="ULX57">
            <v>0</v>
          </cell>
          <cell r="ULY57">
            <v>0</v>
          </cell>
          <cell r="ULZ57">
            <v>0</v>
          </cell>
          <cell r="UMA57">
            <v>0</v>
          </cell>
          <cell r="UMB57">
            <v>0</v>
          </cell>
          <cell r="UMC57">
            <v>0</v>
          </cell>
          <cell r="UMD57">
            <v>0</v>
          </cell>
          <cell r="UME57">
            <v>0</v>
          </cell>
          <cell r="UMF57">
            <v>0</v>
          </cell>
          <cell r="UMG57">
            <v>0</v>
          </cell>
          <cell r="UMH57">
            <v>0</v>
          </cell>
          <cell r="UMI57">
            <v>0</v>
          </cell>
          <cell r="UMJ57">
            <v>0</v>
          </cell>
          <cell r="UMK57">
            <v>0</v>
          </cell>
          <cell r="UML57">
            <v>0</v>
          </cell>
          <cell r="UMM57">
            <v>0</v>
          </cell>
          <cell r="UMN57">
            <v>0</v>
          </cell>
          <cell r="UMO57">
            <v>0</v>
          </cell>
          <cell r="UMP57">
            <v>0</v>
          </cell>
          <cell r="UMQ57">
            <v>0</v>
          </cell>
          <cell r="UMR57">
            <v>0</v>
          </cell>
          <cell r="UMS57">
            <v>0</v>
          </cell>
          <cell r="UMT57">
            <v>0</v>
          </cell>
          <cell r="UMU57">
            <v>0</v>
          </cell>
          <cell r="UMV57">
            <v>0</v>
          </cell>
          <cell r="UMW57">
            <v>0</v>
          </cell>
          <cell r="UMX57">
            <v>0</v>
          </cell>
          <cell r="UMY57">
            <v>0</v>
          </cell>
          <cell r="UMZ57">
            <v>0</v>
          </cell>
          <cell r="UNA57">
            <v>0</v>
          </cell>
          <cell r="UNB57">
            <v>0</v>
          </cell>
          <cell r="UNC57">
            <v>0</v>
          </cell>
          <cell r="UND57">
            <v>0</v>
          </cell>
          <cell r="UNE57">
            <v>0</v>
          </cell>
          <cell r="UNF57">
            <v>0</v>
          </cell>
          <cell r="UNG57">
            <v>0</v>
          </cell>
          <cell r="UNH57">
            <v>0</v>
          </cell>
          <cell r="UNI57">
            <v>0</v>
          </cell>
          <cell r="UNJ57">
            <v>0</v>
          </cell>
          <cell r="UNK57">
            <v>0</v>
          </cell>
          <cell r="UNL57">
            <v>0</v>
          </cell>
          <cell r="UNM57">
            <v>0</v>
          </cell>
          <cell r="UNN57">
            <v>0</v>
          </cell>
          <cell r="UNO57">
            <v>0</v>
          </cell>
          <cell r="UNP57">
            <v>0</v>
          </cell>
          <cell r="UNQ57">
            <v>0</v>
          </cell>
          <cell r="UNR57">
            <v>0</v>
          </cell>
          <cell r="UNS57">
            <v>0</v>
          </cell>
          <cell r="UNT57">
            <v>0</v>
          </cell>
          <cell r="UNU57">
            <v>0</v>
          </cell>
          <cell r="UNV57">
            <v>0</v>
          </cell>
          <cell r="UNW57">
            <v>0</v>
          </cell>
          <cell r="UNX57">
            <v>0</v>
          </cell>
          <cell r="UNY57">
            <v>0</v>
          </cell>
          <cell r="UNZ57">
            <v>0</v>
          </cell>
          <cell r="UOA57">
            <v>0</v>
          </cell>
          <cell r="UOB57">
            <v>0</v>
          </cell>
          <cell r="UOC57">
            <v>0</v>
          </cell>
          <cell r="UOD57">
            <v>0</v>
          </cell>
          <cell r="UOE57">
            <v>0</v>
          </cell>
          <cell r="UOF57">
            <v>0</v>
          </cell>
          <cell r="UOG57">
            <v>0</v>
          </cell>
          <cell r="UOH57">
            <v>0</v>
          </cell>
          <cell r="UOI57">
            <v>0</v>
          </cell>
          <cell r="UOJ57">
            <v>0</v>
          </cell>
          <cell r="UOK57">
            <v>0</v>
          </cell>
          <cell r="UOL57">
            <v>0</v>
          </cell>
          <cell r="UOM57">
            <v>0</v>
          </cell>
          <cell r="UON57">
            <v>0</v>
          </cell>
          <cell r="UOO57">
            <v>0</v>
          </cell>
          <cell r="UOP57">
            <v>0</v>
          </cell>
          <cell r="UOQ57">
            <v>0</v>
          </cell>
          <cell r="UOR57">
            <v>0</v>
          </cell>
          <cell r="UOS57">
            <v>0</v>
          </cell>
          <cell r="UOT57">
            <v>0</v>
          </cell>
          <cell r="UOU57">
            <v>0</v>
          </cell>
          <cell r="UOV57">
            <v>0</v>
          </cell>
          <cell r="UOW57">
            <v>0</v>
          </cell>
          <cell r="UOX57">
            <v>0</v>
          </cell>
          <cell r="UOY57">
            <v>0</v>
          </cell>
          <cell r="UOZ57">
            <v>0</v>
          </cell>
          <cell r="UPA57">
            <v>0</v>
          </cell>
          <cell r="UPB57">
            <v>0</v>
          </cell>
          <cell r="UPC57">
            <v>0</v>
          </cell>
          <cell r="UPD57">
            <v>0</v>
          </cell>
          <cell r="UPE57">
            <v>0</v>
          </cell>
          <cell r="UPF57">
            <v>0</v>
          </cell>
          <cell r="UPG57">
            <v>0</v>
          </cell>
          <cell r="UPH57">
            <v>0</v>
          </cell>
          <cell r="UPI57">
            <v>0</v>
          </cell>
          <cell r="UPJ57">
            <v>0</v>
          </cell>
          <cell r="UPK57">
            <v>0</v>
          </cell>
          <cell r="UPL57">
            <v>0</v>
          </cell>
          <cell r="UPM57">
            <v>0</v>
          </cell>
          <cell r="UPN57">
            <v>0</v>
          </cell>
          <cell r="UPO57">
            <v>0</v>
          </cell>
          <cell r="UPP57">
            <v>0</v>
          </cell>
          <cell r="UPQ57">
            <v>0</v>
          </cell>
          <cell r="UPR57">
            <v>0</v>
          </cell>
          <cell r="UPS57">
            <v>0</v>
          </cell>
          <cell r="UPT57">
            <v>0</v>
          </cell>
          <cell r="UPU57">
            <v>0</v>
          </cell>
          <cell r="UPV57">
            <v>0</v>
          </cell>
          <cell r="UPW57">
            <v>0</v>
          </cell>
          <cell r="UPX57">
            <v>0</v>
          </cell>
          <cell r="UPY57">
            <v>0</v>
          </cell>
          <cell r="UPZ57">
            <v>0</v>
          </cell>
          <cell r="UQA57">
            <v>0</v>
          </cell>
          <cell r="UQB57">
            <v>0</v>
          </cell>
          <cell r="UQC57">
            <v>0</v>
          </cell>
          <cell r="UQD57">
            <v>0</v>
          </cell>
          <cell r="UQE57">
            <v>0</v>
          </cell>
          <cell r="UQF57">
            <v>0</v>
          </cell>
          <cell r="UQG57">
            <v>0</v>
          </cell>
          <cell r="UQH57">
            <v>0</v>
          </cell>
          <cell r="UQI57">
            <v>0</v>
          </cell>
          <cell r="UQJ57">
            <v>0</v>
          </cell>
          <cell r="UQK57">
            <v>0</v>
          </cell>
          <cell r="UQL57">
            <v>0</v>
          </cell>
          <cell r="UQM57">
            <v>0</v>
          </cell>
          <cell r="UQN57">
            <v>0</v>
          </cell>
          <cell r="UQO57">
            <v>0</v>
          </cell>
          <cell r="UQP57">
            <v>0</v>
          </cell>
          <cell r="UQQ57">
            <v>0</v>
          </cell>
          <cell r="UQR57">
            <v>0</v>
          </cell>
          <cell r="UQS57">
            <v>0</v>
          </cell>
          <cell r="UQT57">
            <v>0</v>
          </cell>
          <cell r="UQU57">
            <v>0</v>
          </cell>
          <cell r="UQV57">
            <v>0</v>
          </cell>
          <cell r="UQW57">
            <v>0</v>
          </cell>
          <cell r="UQX57">
            <v>0</v>
          </cell>
          <cell r="UQY57">
            <v>0</v>
          </cell>
          <cell r="UQZ57">
            <v>0</v>
          </cell>
          <cell r="URA57">
            <v>0</v>
          </cell>
          <cell r="URB57">
            <v>0</v>
          </cell>
          <cell r="URC57">
            <v>0</v>
          </cell>
          <cell r="URD57">
            <v>0</v>
          </cell>
          <cell r="URE57">
            <v>0</v>
          </cell>
          <cell r="URF57">
            <v>0</v>
          </cell>
          <cell r="URG57">
            <v>0</v>
          </cell>
          <cell r="URH57">
            <v>0</v>
          </cell>
          <cell r="URI57">
            <v>0</v>
          </cell>
          <cell r="URJ57">
            <v>0</v>
          </cell>
          <cell r="URK57">
            <v>0</v>
          </cell>
          <cell r="URL57">
            <v>0</v>
          </cell>
          <cell r="URM57">
            <v>0</v>
          </cell>
          <cell r="URN57">
            <v>0</v>
          </cell>
          <cell r="URO57">
            <v>0</v>
          </cell>
          <cell r="URP57">
            <v>0</v>
          </cell>
          <cell r="URQ57">
            <v>0</v>
          </cell>
          <cell r="URR57">
            <v>0</v>
          </cell>
          <cell r="URS57">
            <v>0</v>
          </cell>
          <cell r="URT57">
            <v>0</v>
          </cell>
          <cell r="URU57">
            <v>0</v>
          </cell>
          <cell r="URV57">
            <v>0</v>
          </cell>
          <cell r="URW57">
            <v>0</v>
          </cell>
          <cell r="URX57">
            <v>0</v>
          </cell>
          <cell r="URY57">
            <v>0</v>
          </cell>
          <cell r="URZ57">
            <v>0</v>
          </cell>
          <cell r="USA57">
            <v>0</v>
          </cell>
          <cell r="USB57">
            <v>0</v>
          </cell>
          <cell r="USC57">
            <v>0</v>
          </cell>
          <cell r="USD57">
            <v>0</v>
          </cell>
          <cell r="USE57">
            <v>0</v>
          </cell>
          <cell r="USF57">
            <v>0</v>
          </cell>
          <cell r="USG57">
            <v>0</v>
          </cell>
          <cell r="USH57">
            <v>0</v>
          </cell>
          <cell r="USI57">
            <v>0</v>
          </cell>
          <cell r="USJ57">
            <v>0</v>
          </cell>
          <cell r="USK57">
            <v>0</v>
          </cell>
          <cell r="USL57">
            <v>0</v>
          </cell>
          <cell r="USM57">
            <v>0</v>
          </cell>
          <cell r="USN57">
            <v>0</v>
          </cell>
          <cell r="USO57">
            <v>0</v>
          </cell>
          <cell r="USP57">
            <v>0</v>
          </cell>
          <cell r="USQ57">
            <v>0</v>
          </cell>
          <cell r="USR57">
            <v>0</v>
          </cell>
          <cell r="USS57">
            <v>0</v>
          </cell>
          <cell r="UST57">
            <v>0</v>
          </cell>
          <cell r="USU57">
            <v>0</v>
          </cell>
          <cell r="USV57">
            <v>0</v>
          </cell>
          <cell r="USW57">
            <v>0</v>
          </cell>
          <cell r="USX57">
            <v>0</v>
          </cell>
          <cell r="USY57">
            <v>0</v>
          </cell>
          <cell r="USZ57">
            <v>0</v>
          </cell>
          <cell r="UTA57">
            <v>0</v>
          </cell>
          <cell r="UTB57">
            <v>0</v>
          </cell>
          <cell r="UTC57">
            <v>0</v>
          </cell>
          <cell r="UTD57">
            <v>0</v>
          </cell>
          <cell r="UTE57">
            <v>0</v>
          </cell>
          <cell r="UTF57">
            <v>0</v>
          </cell>
          <cell r="UTG57">
            <v>0</v>
          </cell>
          <cell r="UTH57">
            <v>0</v>
          </cell>
          <cell r="UTI57">
            <v>0</v>
          </cell>
          <cell r="UTJ57">
            <v>0</v>
          </cell>
          <cell r="UTK57">
            <v>0</v>
          </cell>
          <cell r="UTL57">
            <v>0</v>
          </cell>
          <cell r="UTM57">
            <v>0</v>
          </cell>
          <cell r="UTN57">
            <v>0</v>
          </cell>
          <cell r="UTO57">
            <v>0</v>
          </cell>
          <cell r="UTP57">
            <v>0</v>
          </cell>
          <cell r="UTQ57">
            <v>0</v>
          </cell>
          <cell r="UTR57">
            <v>0</v>
          </cell>
          <cell r="UTS57">
            <v>0</v>
          </cell>
          <cell r="UTT57">
            <v>0</v>
          </cell>
          <cell r="UTU57">
            <v>0</v>
          </cell>
          <cell r="UTV57">
            <v>0</v>
          </cell>
          <cell r="UTW57">
            <v>0</v>
          </cell>
          <cell r="UTX57">
            <v>0</v>
          </cell>
          <cell r="UTY57">
            <v>0</v>
          </cell>
          <cell r="UTZ57">
            <v>0</v>
          </cell>
          <cell r="UUA57">
            <v>0</v>
          </cell>
          <cell r="UUB57">
            <v>0</v>
          </cell>
          <cell r="UUC57">
            <v>0</v>
          </cell>
          <cell r="UUD57">
            <v>0</v>
          </cell>
          <cell r="UUE57">
            <v>0</v>
          </cell>
          <cell r="UUF57">
            <v>0</v>
          </cell>
          <cell r="UUG57">
            <v>0</v>
          </cell>
          <cell r="UUH57">
            <v>0</v>
          </cell>
          <cell r="UUI57">
            <v>0</v>
          </cell>
          <cell r="UUJ57">
            <v>0</v>
          </cell>
          <cell r="UUK57">
            <v>0</v>
          </cell>
          <cell r="UUL57">
            <v>0</v>
          </cell>
          <cell r="UUM57">
            <v>0</v>
          </cell>
          <cell r="UUN57">
            <v>0</v>
          </cell>
          <cell r="UUO57">
            <v>0</v>
          </cell>
          <cell r="UUP57">
            <v>0</v>
          </cell>
          <cell r="UUQ57">
            <v>0</v>
          </cell>
          <cell r="UUR57">
            <v>0</v>
          </cell>
          <cell r="UUS57">
            <v>0</v>
          </cell>
          <cell r="UUT57">
            <v>0</v>
          </cell>
          <cell r="UUU57">
            <v>0</v>
          </cell>
          <cell r="UUV57">
            <v>0</v>
          </cell>
          <cell r="UUW57">
            <v>0</v>
          </cell>
          <cell r="UUX57">
            <v>0</v>
          </cell>
          <cell r="UUY57">
            <v>0</v>
          </cell>
          <cell r="UUZ57">
            <v>0</v>
          </cell>
          <cell r="UVA57">
            <v>0</v>
          </cell>
          <cell r="UVB57">
            <v>0</v>
          </cell>
          <cell r="UVC57">
            <v>0</v>
          </cell>
          <cell r="UVD57">
            <v>0</v>
          </cell>
          <cell r="UVE57">
            <v>0</v>
          </cell>
          <cell r="UVF57">
            <v>0</v>
          </cell>
          <cell r="UVG57">
            <v>0</v>
          </cell>
          <cell r="UVH57">
            <v>0</v>
          </cell>
          <cell r="UVI57">
            <v>0</v>
          </cell>
          <cell r="UVJ57">
            <v>0</v>
          </cell>
          <cell r="UVK57">
            <v>0</v>
          </cell>
          <cell r="UVL57">
            <v>0</v>
          </cell>
          <cell r="UVM57">
            <v>0</v>
          </cell>
          <cell r="UVN57">
            <v>0</v>
          </cell>
          <cell r="UVO57">
            <v>0</v>
          </cell>
          <cell r="UVP57">
            <v>0</v>
          </cell>
          <cell r="UVQ57">
            <v>0</v>
          </cell>
          <cell r="UVR57">
            <v>0</v>
          </cell>
          <cell r="UVS57">
            <v>0</v>
          </cell>
          <cell r="UVT57">
            <v>0</v>
          </cell>
          <cell r="UVU57">
            <v>0</v>
          </cell>
          <cell r="UVV57">
            <v>0</v>
          </cell>
          <cell r="UVW57">
            <v>0</v>
          </cell>
          <cell r="UVX57">
            <v>0</v>
          </cell>
          <cell r="UVY57">
            <v>0</v>
          </cell>
          <cell r="UVZ57">
            <v>0</v>
          </cell>
          <cell r="UWA57">
            <v>0</v>
          </cell>
          <cell r="UWB57">
            <v>0</v>
          </cell>
          <cell r="UWC57">
            <v>0</v>
          </cell>
          <cell r="UWD57">
            <v>0</v>
          </cell>
          <cell r="UWE57">
            <v>0</v>
          </cell>
          <cell r="UWF57">
            <v>0</v>
          </cell>
          <cell r="UWG57">
            <v>0</v>
          </cell>
          <cell r="UWH57">
            <v>0</v>
          </cell>
          <cell r="UWI57">
            <v>0</v>
          </cell>
          <cell r="UWJ57">
            <v>0</v>
          </cell>
          <cell r="UWK57">
            <v>0</v>
          </cell>
          <cell r="UWL57">
            <v>0</v>
          </cell>
          <cell r="UWM57">
            <v>0</v>
          </cell>
          <cell r="UWN57">
            <v>0</v>
          </cell>
          <cell r="UWO57">
            <v>0</v>
          </cell>
          <cell r="UWP57">
            <v>0</v>
          </cell>
          <cell r="UWQ57">
            <v>0</v>
          </cell>
          <cell r="UWR57">
            <v>0</v>
          </cell>
          <cell r="UWS57">
            <v>0</v>
          </cell>
          <cell r="UWT57">
            <v>0</v>
          </cell>
          <cell r="UWU57">
            <v>0</v>
          </cell>
          <cell r="UWV57">
            <v>0</v>
          </cell>
          <cell r="UWW57">
            <v>0</v>
          </cell>
          <cell r="UWX57">
            <v>0</v>
          </cell>
          <cell r="UWY57">
            <v>0</v>
          </cell>
          <cell r="UWZ57">
            <v>0</v>
          </cell>
          <cell r="UXA57">
            <v>0</v>
          </cell>
          <cell r="UXB57">
            <v>0</v>
          </cell>
          <cell r="UXC57">
            <v>0</v>
          </cell>
          <cell r="UXD57">
            <v>0</v>
          </cell>
          <cell r="UXE57">
            <v>0</v>
          </cell>
          <cell r="UXF57">
            <v>0</v>
          </cell>
          <cell r="UXG57">
            <v>0</v>
          </cell>
          <cell r="UXH57">
            <v>0</v>
          </cell>
          <cell r="UXI57">
            <v>0</v>
          </cell>
          <cell r="UXJ57">
            <v>0</v>
          </cell>
          <cell r="UXK57">
            <v>0</v>
          </cell>
          <cell r="UXL57">
            <v>0</v>
          </cell>
          <cell r="UXM57">
            <v>0</v>
          </cell>
          <cell r="UXN57">
            <v>0</v>
          </cell>
          <cell r="UXO57">
            <v>0</v>
          </cell>
          <cell r="UXP57">
            <v>0</v>
          </cell>
          <cell r="UXQ57">
            <v>0</v>
          </cell>
          <cell r="UXR57">
            <v>0</v>
          </cell>
          <cell r="UXS57">
            <v>0</v>
          </cell>
          <cell r="UXT57">
            <v>0</v>
          </cell>
          <cell r="UXU57">
            <v>0</v>
          </cell>
          <cell r="UXV57">
            <v>0</v>
          </cell>
          <cell r="UXW57">
            <v>0</v>
          </cell>
          <cell r="UXX57">
            <v>0</v>
          </cell>
          <cell r="UXY57">
            <v>0</v>
          </cell>
          <cell r="UXZ57">
            <v>0</v>
          </cell>
          <cell r="UYA57">
            <v>0</v>
          </cell>
          <cell r="UYB57">
            <v>0</v>
          </cell>
          <cell r="UYC57">
            <v>0</v>
          </cell>
          <cell r="UYD57">
            <v>0</v>
          </cell>
          <cell r="UYE57">
            <v>0</v>
          </cell>
          <cell r="UYF57">
            <v>0</v>
          </cell>
          <cell r="UYG57">
            <v>0</v>
          </cell>
          <cell r="UYH57">
            <v>0</v>
          </cell>
          <cell r="UYI57">
            <v>0</v>
          </cell>
          <cell r="UYJ57">
            <v>0</v>
          </cell>
          <cell r="UYK57">
            <v>0</v>
          </cell>
          <cell r="UYL57">
            <v>0</v>
          </cell>
          <cell r="UYM57">
            <v>0</v>
          </cell>
          <cell r="UYN57">
            <v>0</v>
          </cell>
          <cell r="UYO57">
            <v>0</v>
          </cell>
          <cell r="UYP57">
            <v>0</v>
          </cell>
          <cell r="UYQ57">
            <v>0</v>
          </cell>
          <cell r="UYR57">
            <v>0</v>
          </cell>
          <cell r="UYS57">
            <v>0</v>
          </cell>
          <cell r="UYT57">
            <v>0</v>
          </cell>
          <cell r="UYU57">
            <v>0</v>
          </cell>
          <cell r="UYV57">
            <v>0</v>
          </cell>
          <cell r="UYW57">
            <v>0</v>
          </cell>
          <cell r="UYX57">
            <v>0</v>
          </cell>
          <cell r="UYY57">
            <v>0</v>
          </cell>
          <cell r="UYZ57">
            <v>0</v>
          </cell>
          <cell r="UZA57">
            <v>0</v>
          </cell>
          <cell r="UZB57">
            <v>0</v>
          </cell>
          <cell r="UZC57">
            <v>0</v>
          </cell>
          <cell r="UZD57">
            <v>0</v>
          </cell>
          <cell r="UZE57">
            <v>0</v>
          </cell>
          <cell r="UZF57">
            <v>0</v>
          </cell>
          <cell r="UZG57">
            <v>0</v>
          </cell>
          <cell r="UZH57">
            <v>0</v>
          </cell>
          <cell r="UZI57">
            <v>0</v>
          </cell>
          <cell r="UZJ57">
            <v>0</v>
          </cell>
          <cell r="UZK57">
            <v>0</v>
          </cell>
          <cell r="UZL57">
            <v>0</v>
          </cell>
          <cell r="UZM57">
            <v>0</v>
          </cell>
          <cell r="UZN57">
            <v>0</v>
          </cell>
          <cell r="UZO57">
            <v>0</v>
          </cell>
          <cell r="UZP57">
            <v>0</v>
          </cell>
          <cell r="UZQ57">
            <v>0</v>
          </cell>
          <cell r="UZR57">
            <v>0</v>
          </cell>
          <cell r="UZS57">
            <v>0</v>
          </cell>
          <cell r="UZT57">
            <v>0</v>
          </cell>
          <cell r="UZU57">
            <v>0</v>
          </cell>
          <cell r="UZV57">
            <v>0</v>
          </cell>
          <cell r="UZW57">
            <v>0</v>
          </cell>
          <cell r="UZX57">
            <v>0</v>
          </cell>
          <cell r="UZY57">
            <v>0</v>
          </cell>
          <cell r="UZZ57">
            <v>0</v>
          </cell>
          <cell r="VAA57">
            <v>0</v>
          </cell>
          <cell r="VAB57">
            <v>0</v>
          </cell>
          <cell r="VAC57">
            <v>0</v>
          </cell>
          <cell r="VAD57">
            <v>0</v>
          </cell>
          <cell r="VAE57">
            <v>0</v>
          </cell>
          <cell r="VAF57">
            <v>0</v>
          </cell>
          <cell r="VAG57">
            <v>0</v>
          </cell>
          <cell r="VAH57">
            <v>0</v>
          </cell>
          <cell r="VAI57">
            <v>0</v>
          </cell>
          <cell r="VAJ57">
            <v>0</v>
          </cell>
          <cell r="VAK57">
            <v>0</v>
          </cell>
          <cell r="VAL57">
            <v>0</v>
          </cell>
          <cell r="VAM57">
            <v>0</v>
          </cell>
          <cell r="VAN57">
            <v>0</v>
          </cell>
          <cell r="VAO57">
            <v>0</v>
          </cell>
          <cell r="VAP57">
            <v>0</v>
          </cell>
          <cell r="VAQ57">
            <v>0</v>
          </cell>
          <cell r="VAR57">
            <v>0</v>
          </cell>
          <cell r="VAS57">
            <v>0</v>
          </cell>
          <cell r="VAT57">
            <v>0</v>
          </cell>
          <cell r="VAU57">
            <v>0</v>
          </cell>
          <cell r="VAV57">
            <v>0</v>
          </cell>
          <cell r="VAW57">
            <v>0</v>
          </cell>
          <cell r="VAX57">
            <v>0</v>
          </cell>
          <cell r="VAY57">
            <v>0</v>
          </cell>
          <cell r="VAZ57">
            <v>0</v>
          </cell>
          <cell r="VBA57">
            <v>0</v>
          </cell>
          <cell r="VBB57">
            <v>0</v>
          </cell>
          <cell r="VBC57">
            <v>0</v>
          </cell>
          <cell r="VBD57">
            <v>0</v>
          </cell>
          <cell r="VBE57">
            <v>0</v>
          </cell>
          <cell r="VBF57">
            <v>0</v>
          </cell>
          <cell r="VBG57">
            <v>0</v>
          </cell>
          <cell r="VBH57">
            <v>0</v>
          </cell>
          <cell r="VBI57">
            <v>0</v>
          </cell>
          <cell r="VBJ57">
            <v>0</v>
          </cell>
          <cell r="VBK57">
            <v>0</v>
          </cell>
          <cell r="VBL57">
            <v>0</v>
          </cell>
          <cell r="VBM57">
            <v>0</v>
          </cell>
          <cell r="VBN57">
            <v>0</v>
          </cell>
          <cell r="VBO57">
            <v>0</v>
          </cell>
          <cell r="VBP57">
            <v>0</v>
          </cell>
          <cell r="VBQ57">
            <v>0</v>
          </cell>
          <cell r="VBR57">
            <v>0</v>
          </cell>
          <cell r="VBS57">
            <v>0</v>
          </cell>
          <cell r="VBT57">
            <v>0</v>
          </cell>
          <cell r="VBU57">
            <v>0</v>
          </cell>
          <cell r="VBV57">
            <v>0</v>
          </cell>
          <cell r="VBW57">
            <v>0</v>
          </cell>
          <cell r="VBX57">
            <v>0</v>
          </cell>
          <cell r="VBY57">
            <v>0</v>
          </cell>
          <cell r="VBZ57">
            <v>0</v>
          </cell>
          <cell r="VCA57">
            <v>0</v>
          </cell>
          <cell r="VCB57">
            <v>0</v>
          </cell>
          <cell r="VCC57">
            <v>0</v>
          </cell>
          <cell r="VCD57">
            <v>0</v>
          </cell>
          <cell r="VCE57">
            <v>0</v>
          </cell>
          <cell r="VCF57">
            <v>0</v>
          </cell>
          <cell r="VCG57">
            <v>0</v>
          </cell>
          <cell r="VCH57">
            <v>0</v>
          </cell>
          <cell r="VCI57">
            <v>0</v>
          </cell>
          <cell r="VCJ57">
            <v>0</v>
          </cell>
          <cell r="VCK57">
            <v>0</v>
          </cell>
          <cell r="VCL57">
            <v>0</v>
          </cell>
          <cell r="VCM57">
            <v>0</v>
          </cell>
          <cell r="VCN57">
            <v>0</v>
          </cell>
          <cell r="VCO57">
            <v>0</v>
          </cell>
          <cell r="VCP57">
            <v>0</v>
          </cell>
          <cell r="VCQ57">
            <v>0</v>
          </cell>
          <cell r="VCR57">
            <v>0</v>
          </cell>
          <cell r="VCS57">
            <v>0</v>
          </cell>
          <cell r="VCT57">
            <v>0</v>
          </cell>
          <cell r="VCU57">
            <v>0</v>
          </cell>
          <cell r="VCV57">
            <v>0</v>
          </cell>
          <cell r="VCW57">
            <v>0</v>
          </cell>
          <cell r="VCX57">
            <v>0</v>
          </cell>
          <cell r="VCY57">
            <v>0</v>
          </cell>
          <cell r="VCZ57">
            <v>0</v>
          </cell>
          <cell r="VDA57">
            <v>0</v>
          </cell>
          <cell r="VDB57">
            <v>0</v>
          </cell>
          <cell r="VDC57">
            <v>0</v>
          </cell>
          <cell r="VDD57">
            <v>0</v>
          </cell>
          <cell r="VDE57">
            <v>0</v>
          </cell>
          <cell r="VDF57">
            <v>0</v>
          </cell>
          <cell r="VDG57">
            <v>0</v>
          </cell>
          <cell r="VDH57">
            <v>0</v>
          </cell>
          <cell r="VDI57">
            <v>0</v>
          </cell>
          <cell r="VDJ57">
            <v>0</v>
          </cell>
          <cell r="VDK57">
            <v>0</v>
          </cell>
          <cell r="VDL57">
            <v>0</v>
          </cell>
          <cell r="VDM57">
            <v>0</v>
          </cell>
          <cell r="VDN57">
            <v>0</v>
          </cell>
          <cell r="VDO57">
            <v>0</v>
          </cell>
          <cell r="VDP57">
            <v>0</v>
          </cell>
          <cell r="VDQ57">
            <v>0</v>
          </cell>
          <cell r="VDR57">
            <v>0</v>
          </cell>
          <cell r="VDS57">
            <v>0</v>
          </cell>
          <cell r="VDT57">
            <v>0</v>
          </cell>
          <cell r="VDU57">
            <v>0</v>
          </cell>
          <cell r="VDV57">
            <v>0</v>
          </cell>
          <cell r="VDW57">
            <v>0</v>
          </cell>
          <cell r="VDX57">
            <v>0</v>
          </cell>
          <cell r="VDY57">
            <v>0</v>
          </cell>
          <cell r="VDZ57">
            <v>0</v>
          </cell>
          <cell r="VEA57">
            <v>0</v>
          </cell>
          <cell r="VEB57">
            <v>0</v>
          </cell>
          <cell r="VEC57">
            <v>0</v>
          </cell>
          <cell r="VED57">
            <v>0</v>
          </cell>
          <cell r="VEE57">
            <v>0</v>
          </cell>
          <cell r="VEF57">
            <v>0</v>
          </cell>
          <cell r="VEG57">
            <v>0</v>
          </cell>
          <cell r="VEH57">
            <v>0</v>
          </cell>
          <cell r="VEI57">
            <v>0</v>
          </cell>
          <cell r="VEJ57">
            <v>0</v>
          </cell>
          <cell r="VEK57">
            <v>0</v>
          </cell>
          <cell r="VEL57">
            <v>0</v>
          </cell>
          <cell r="VEM57">
            <v>0</v>
          </cell>
          <cell r="VEN57">
            <v>0</v>
          </cell>
          <cell r="VEO57">
            <v>0</v>
          </cell>
          <cell r="VEP57">
            <v>0</v>
          </cell>
          <cell r="VEQ57">
            <v>0</v>
          </cell>
          <cell r="VER57">
            <v>0</v>
          </cell>
          <cell r="VES57">
            <v>0</v>
          </cell>
          <cell r="VET57">
            <v>0</v>
          </cell>
          <cell r="VEU57">
            <v>0</v>
          </cell>
          <cell r="VEV57">
            <v>0</v>
          </cell>
          <cell r="VEW57">
            <v>0</v>
          </cell>
          <cell r="VEX57">
            <v>0</v>
          </cell>
          <cell r="VEY57">
            <v>0</v>
          </cell>
          <cell r="VEZ57">
            <v>0</v>
          </cell>
          <cell r="VFA57">
            <v>0</v>
          </cell>
          <cell r="VFB57">
            <v>0</v>
          </cell>
          <cell r="VFC57">
            <v>0</v>
          </cell>
          <cell r="VFD57">
            <v>0</v>
          </cell>
          <cell r="VFE57">
            <v>0</v>
          </cell>
          <cell r="VFF57">
            <v>0</v>
          </cell>
          <cell r="VFG57">
            <v>0</v>
          </cell>
          <cell r="VFH57">
            <v>0</v>
          </cell>
          <cell r="VFI57">
            <v>0</v>
          </cell>
          <cell r="VFJ57">
            <v>0</v>
          </cell>
          <cell r="VFK57">
            <v>0</v>
          </cell>
          <cell r="VFL57">
            <v>0</v>
          </cell>
          <cell r="VFM57">
            <v>0</v>
          </cell>
          <cell r="VFN57">
            <v>0</v>
          </cell>
          <cell r="VFO57">
            <v>0</v>
          </cell>
          <cell r="VFP57">
            <v>0</v>
          </cell>
          <cell r="VFQ57">
            <v>0</v>
          </cell>
          <cell r="VFR57">
            <v>0</v>
          </cell>
          <cell r="VFS57">
            <v>0</v>
          </cell>
          <cell r="VFT57">
            <v>0</v>
          </cell>
          <cell r="VFU57">
            <v>0</v>
          </cell>
          <cell r="VFV57">
            <v>0</v>
          </cell>
          <cell r="VFW57">
            <v>0</v>
          </cell>
          <cell r="VFX57">
            <v>0</v>
          </cell>
          <cell r="VFY57">
            <v>0</v>
          </cell>
          <cell r="VFZ57">
            <v>0</v>
          </cell>
          <cell r="VGA57">
            <v>0</v>
          </cell>
          <cell r="VGB57">
            <v>0</v>
          </cell>
          <cell r="VGC57">
            <v>0</v>
          </cell>
          <cell r="VGD57">
            <v>0</v>
          </cell>
          <cell r="VGE57">
            <v>0</v>
          </cell>
          <cell r="VGF57">
            <v>0</v>
          </cell>
          <cell r="VGG57">
            <v>0</v>
          </cell>
          <cell r="VGH57">
            <v>0</v>
          </cell>
          <cell r="VGI57">
            <v>0</v>
          </cell>
          <cell r="VGJ57">
            <v>0</v>
          </cell>
          <cell r="VGK57">
            <v>0</v>
          </cell>
          <cell r="VGL57">
            <v>0</v>
          </cell>
          <cell r="VGM57">
            <v>0</v>
          </cell>
          <cell r="VGN57">
            <v>0</v>
          </cell>
          <cell r="VGO57">
            <v>0</v>
          </cell>
          <cell r="VGP57">
            <v>0</v>
          </cell>
          <cell r="VGQ57">
            <v>0</v>
          </cell>
          <cell r="VGR57">
            <v>0</v>
          </cell>
          <cell r="VGS57">
            <v>0</v>
          </cell>
          <cell r="VGT57">
            <v>0</v>
          </cell>
          <cell r="VGU57">
            <v>0</v>
          </cell>
          <cell r="VGV57">
            <v>0</v>
          </cell>
          <cell r="VGW57">
            <v>0</v>
          </cell>
          <cell r="VGX57">
            <v>0</v>
          </cell>
          <cell r="VGY57">
            <v>0</v>
          </cell>
          <cell r="VGZ57">
            <v>0</v>
          </cell>
          <cell r="VHA57">
            <v>0</v>
          </cell>
          <cell r="VHB57">
            <v>0</v>
          </cell>
          <cell r="VHC57">
            <v>0</v>
          </cell>
          <cell r="VHD57">
            <v>0</v>
          </cell>
          <cell r="VHE57">
            <v>0</v>
          </cell>
          <cell r="VHF57">
            <v>0</v>
          </cell>
          <cell r="VHG57">
            <v>0</v>
          </cell>
          <cell r="VHH57">
            <v>0</v>
          </cell>
          <cell r="VHI57">
            <v>0</v>
          </cell>
          <cell r="VHJ57">
            <v>0</v>
          </cell>
          <cell r="VHK57">
            <v>0</v>
          </cell>
          <cell r="VHL57">
            <v>0</v>
          </cell>
          <cell r="VHM57">
            <v>0</v>
          </cell>
          <cell r="VHN57">
            <v>0</v>
          </cell>
          <cell r="VHO57">
            <v>0</v>
          </cell>
          <cell r="VHP57">
            <v>0</v>
          </cell>
          <cell r="VHQ57">
            <v>0</v>
          </cell>
          <cell r="VHR57">
            <v>0</v>
          </cell>
          <cell r="VHS57">
            <v>0</v>
          </cell>
          <cell r="VHT57">
            <v>0</v>
          </cell>
          <cell r="VHU57">
            <v>0</v>
          </cell>
          <cell r="VHV57">
            <v>0</v>
          </cell>
          <cell r="VHW57">
            <v>0</v>
          </cell>
          <cell r="VHX57">
            <v>0</v>
          </cell>
          <cell r="VHY57">
            <v>0</v>
          </cell>
          <cell r="VHZ57">
            <v>0</v>
          </cell>
          <cell r="VIA57">
            <v>0</v>
          </cell>
          <cell r="VIB57">
            <v>0</v>
          </cell>
          <cell r="VIC57">
            <v>0</v>
          </cell>
          <cell r="VID57">
            <v>0</v>
          </cell>
          <cell r="VIE57">
            <v>0</v>
          </cell>
          <cell r="VIF57">
            <v>0</v>
          </cell>
          <cell r="VIG57">
            <v>0</v>
          </cell>
          <cell r="VIH57">
            <v>0</v>
          </cell>
          <cell r="VII57">
            <v>0</v>
          </cell>
          <cell r="VIJ57">
            <v>0</v>
          </cell>
          <cell r="VIK57">
            <v>0</v>
          </cell>
          <cell r="VIL57">
            <v>0</v>
          </cell>
          <cell r="VIM57">
            <v>0</v>
          </cell>
          <cell r="VIN57">
            <v>0</v>
          </cell>
          <cell r="VIO57">
            <v>0</v>
          </cell>
          <cell r="VIP57">
            <v>0</v>
          </cell>
          <cell r="VIQ57">
            <v>0</v>
          </cell>
          <cell r="VIR57">
            <v>0</v>
          </cell>
          <cell r="VIS57">
            <v>0</v>
          </cell>
          <cell r="VIT57">
            <v>0</v>
          </cell>
          <cell r="VIU57">
            <v>0</v>
          </cell>
          <cell r="VIV57">
            <v>0</v>
          </cell>
          <cell r="VIW57">
            <v>0</v>
          </cell>
          <cell r="VIX57">
            <v>0</v>
          </cell>
          <cell r="VIY57">
            <v>0</v>
          </cell>
          <cell r="VIZ57">
            <v>0</v>
          </cell>
          <cell r="VJA57">
            <v>0</v>
          </cell>
          <cell r="VJB57">
            <v>0</v>
          </cell>
          <cell r="VJC57">
            <v>0</v>
          </cell>
          <cell r="VJD57">
            <v>0</v>
          </cell>
          <cell r="VJE57">
            <v>0</v>
          </cell>
          <cell r="VJF57">
            <v>0</v>
          </cell>
          <cell r="VJG57">
            <v>0</v>
          </cell>
          <cell r="VJH57">
            <v>0</v>
          </cell>
          <cell r="VJI57">
            <v>0</v>
          </cell>
          <cell r="VJJ57">
            <v>0</v>
          </cell>
          <cell r="VJK57">
            <v>0</v>
          </cell>
          <cell r="VJL57">
            <v>0</v>
          </cell>
          <cell r="VJM57">
            <v>0</v>
          </cell>
          <cell r="VJN57">
            <v>0</v>
          </cell>
          <cell r="VJO57">
            <v>0</v>
          </cell>
          <cell r="VJP57">
            <v>0</v>
          </cell>
          <cell r="VJQ57">
            <v>0</v>
          </cell>
          <cell r="VJR57">
            <v>0</v>
          </cell>
          <cell r="VJS57">
            <v>0</v>
          </cell>
          <cell r="VJT57">
            <v>0</v>
          </cell>
          <cell r="VJU57">
            <v>0</v>
          </cell>
          <cell r="VJV57">
            <v>0</v>
          </cell>
          <cell r="VJW57">
            <v>0</v>
          </cell>
          <cell r="VJX57">
            <v>0</v>
          </cell>
          <cell r="VJY57">
            <v>0</v>
          </cell>
          <cell r="VJZ57">
            <v>0</v>
          </cell>
          <cell r="VKA57">
            <v>0</v>
          </cell>
          <cell r="VKB57">
            <v>0</v>
          </cell>
          <cell r="VKC57">
            <v>0</v>
          </cell>
          <cell r="VKD57">
            <v>0</v>
          </cell>
          <cell r="VKE57">
            <v>0</v>
          </cell>
          <cell r="VKF57">
            <v>0</v>
          </cell>
          <cell r="VKG57">
            <v>0</v>
          </cell>
          <cell r="VKH57">
            <v>0</v>
          </cell>
          <cell r="VKI57">
            <v>0</v>
          </cell>
          <cell r="VKJ57">
            <v>0</v>
          </cell>
          <cell r="VKK57">
            <v>0</v>
          </cell>
          <cell r="VKL57">
            <v>0</v>
          </cell>
          <cell r="VKM57">
            <v>0</v>
          </cell>
          <cell r="VKN57">
            <v>0</v>
          </cell>
          <cell r="VKO57">
            <v>0</v>
          </cell>
          <cell r="VKP57">
            <v>0</v>
          </cell>
          <cell r="VKQ57">
            <v>0</v>
          </cell>
          <cell r="VKR57">
            <v>0</v>
          </cell>
          <cell r="VKS57">
            <v>0</v>
          </cell>
          <cell r="VKT57">
            <v>0</v>
          </cell>
          <cell r="VKU57">
            <v>0</v>
          </cell>
          <cell r="VKV57">
            <v>0</v>
          </cell>
          <cell r="VKW57">
            <v>0</v>
          </cell>
          <cell r="VKX57">
            <v>0</v>
          </cell>
          <cell r="VKY57">
            <v>0</v>
          </cell>
          <cell r="VKZ57">
            <v>0</v>
          </cell>
          <cell r="VLA57">
            <v>0</v>
          </cell>
          <cell r="VLB57">
            <v>0</v>
          </cell>
          <cell r="VLC57">
            <v>0</v>
          </cell>
          <cell r="VLD57">
            <v>0</v>
          </cell>
          <cell r="VLE57">
            <v>0</v>
          </cell>
          <cell r="VLF57">
            <v>0</v>
          </cell>
          <cell r="VLG57">
            <v>0</v>
          </cell>
          <cell r="VLH57">
            <v>0</v>
          </cell>
          <cell r="VLI57">
            <v>0</v>
          </cell>
          <cell r="VLJ57">
            <v>0</v>
          </cell>
          <cell r="VLK57">
            <v>0</v>
          </cell>
          <cell r="VLL57">
            <v>0</v>
          </cell>
          <cell r="VLM57">
            <v>0</v>
          </cell>
          <cell r="VLN57">
            <v>0</v>
          </cell>
          <cell r="VLO57">
            <v>0</v>
          </cell>
          <cell r="VLP57">
            <v>0</v>
          </cell>
          <cell r="VLQ57">
            <v>0</v>
          </cell>
          <cell r="VLR57">
            <v>0</v>
          </cell>
          <cell r="VLS57">
            <v>0</v>
          </cell>
          <cell r="VLT57">
            <v>0</v>
          </cell>
          <cell r="VLU57">
            <v>0</v>
          </cell>
          <cell r="VLV57">
            <v>0</v>
          </cell>
          <cell r="VLW57">
            <v>0</v>
          </cell>
          <cell r="VLX57">
            <v>0</v>
          </cell>
          <cell r="VLY57">
            <v>0</v>
          </cell>
          <cell r="VLZ57">
            <v>0</v>
          </cell>
          <cell r="VMA57">
            <v>0</v>
          </cell>
          <cell r="VMB57">
            <v>0</v>
          </cell>
          <cell r="VMC57">
            <v>0</v>
          </cell>
          <cell r="VMD57">
            <v>0</v>
          </cell>
          <cell r="VME57">
            <v>0</v>
          </cell>
          <cell r="VMF57">
            <v>0</v>
          </cell>
          <cell r="VMG57">
            <v>0</v>
          </cell>
          <cell r="VMH57">
            <v>0</v>
          </cell>
          <cell r="VMI57">
            <v>0</v>
          </cell>
          <cell r="VMJ57">
            <v>0</v>
          </cell>
          <cell r="VMK57">
            <v>0</v>
          </cell>
          <cell r="VML57">
            <v>0</v>
          </cell>
          <cell r="VMM57">
            <v>0</v>
          </cell>
          <cell r="VMN57">
            <v>0</v>
          </cell>
          <cell r="VMO57">
            <v>0</v>
          </cell>
          <cell r="VMP57">
            <v>0</v>
          </cell>
          <cell r="VMQ57">
            <v>0</v>
          </cell>
          <cell r="VMR57">
            <v>0</v>
          </cell>
          <cell r="VMS57">
            <v>0</v>
          </cell>
          <cell r="VMT57">
            <v>0</v>
          </cell>
          <cell r="VMU57">
            <v>0</v>
          </cell>
          <cell r="VMV57">
            <v>0</v>
          </cell>
          <cell r="VMW57">
            <v>0</v>
          </cell>
          <cell r="VMX57">
            <v>0</v>
          </cell>
          <cell r="VMY57">
            <v>0</v>
          </cell>
          <cell r="VMZ57">
            <v>0</v>
          </cell>
          <cell r="VNA57">
            <v>0</v>
          </cell>
          <cell r="VNB57">
            <v>0</v>
          </cell>
          <cell r="VNC57">
            <v>0</v>
          </cell>
          <cell r="VND57">
            <v>0</v>
          </cell>
          <cell r="VNE57">
            <v>0</v>
          </cell>
          <cell r="VNF57">
            <v>0</v>
          </cell>
          <cell r="VNG57">
            <v>0</v>
          </cell>
          <cell r="VNH57">
            <v>0</v>
          </cell>
          <cell r="VNI57">
            <v>0</v>
          </cell>
          <cell r="VNJ57">
            <v>0</v>
          </cell>
          <cell r="VNK57">
            <v>0</v>
          </cell>
          <cell r="VNL57">
            <v>0</v>
          </cell>
          <cell r="VNM57">
            <v>0</v>
          </cell>
          <cell r="VNN57">
            <v>0</v>
          </cell>
          <cell r="VNO57">
            <v>0</v>
          </cell>
          <cell r="VNP57">
            <v>0</v>
          </cell>
          <cell r="VNQ57">
            <v>0</v>
          </cell>
          <cell r="VNR57">
            <v>0</v>
          </cell>
          <cell r="VNS57">
            <v>0</v>
          </cell>
          <cell r="VNT57">
            <v>0</v>
          </cell>
          <cell r="VNU57">
            <v>0</v>
          </cell>
          <cell r="VNV57">
            <v>0</v>
          </cell>
          <cell r="VNW57">
            <v>0</v>
          </cell>
          <cell r="VNX57">
            <v>0</v>
          </cell>
          <cell r="VNY57">
            <v>0</v>
          </cell>
          <cell r="VNZ57">
            <v>0</v>
          </cell>
          <cell r="VOA57">
            <v>0</v>
          </cell>
          <cell r="VOB57">
            <v>0</v>
          </cell>
          <cell r="VOC57">
            <v>0</v>
          </cell>
          <cell r="VOD57">
            <v>0</v>
          </cell>
          <cell r="VOE57">
            <v>0</v>
          </cell>
          <cell r="VOF57">
            <v>0</v>
          </cell>
          <cell r="VOG57">
            <v>0</v>
          </cell>
          <cell r="VOH57">
            <v>0</v>
          </cell>
          <cell r="VOI57">
            <v>0</v>
          </cell>
          <cell r="VOJ57">
            <v>0</v>
          </cell>
          <cell r="VOK57">
            <v>0</v>
          </cell>
          <cell r="VOL57">
            <v>0</v>
          </cell>
          <cell r="VOM57">
            <v>0</v>
          </cell>
          <cell r="VON57">
            <v>0</v>
          </cell>
          <cell r="VOO57">
            <v>0</v>
          </cell>
          <cell r="VOP57">
            <v>0</v>
          </cell>
          <cell r="VOQ57">
            <v>0</v>
          </cell>
          <cell r="VOR57">
            <v>0</v>
          </cell>
          <cell r="VOS57">
            <v>0</v>
          </cell>
          <cell r="VOT57">
            <v>0</v>
          </cell>
          <cell r="VOU57">
            <v>0</v>
          </cell>
          <cell r="VOV57">
            <v>0</v>
          </cell>
          <cell r="VOW57">
            <v>0</v>
          </cell>
          <cell r="VOX57">
            <v>0</v>
          </cell>
          <cell r="VOY57">
            <v>0</v>
          </cell>
          <cell r="VOZ57">
            <v>0</v>
          </cell>
          <cell r="VPA57">
            <v>0</v>
          </cell>
          <cell r="VPB57">
            <v>0</v>
          </cell>
          <cell r="VPC57">
            <v>0</v>
          </cell>
          <cell r="VPD57">
            <v>0</v>
          </cell>
          <cell r="VPE57">
            <v>0</v>
          </cell>
          <cell r="VPF57">
            <v>0</v>
          </cell>
          <cell r="VPG57">
            <v>0</v>
          </cell>
          <cell r="VPH57">
            <v>0</v>
          </cell>
          <cell r="VPI57">
            <v>0</v>
          </cell>
          <cell r="VPJ57">
            <v>0</v>
          </cell>
          <cell r="VPK57">
            <v>0</v>
          </cell>
          <cell r="VPL57">
            <v>0</v>
          </cell>
          <cell r="VPM57">
            <v>0</v>
          </cell>
          <cell r="VPN57">
            <v>0</v>
          </cell>
          <cell r="VPO57">
            <v>0</v>
          </cell>
          <cell r="VPP57">
            <v>0</v>
          </cell>
          <cell r="VPQ57">
            <v>0</v>
          </cell>
          <cell r="VPR57">
            <v>0</v>
          </cell>
          <cell r="VPS57">
            <v>0</v>
          </cell>
          <cell r="VPT57">
            <v>0</v>
          </cell>
          <cell r="VPU57">
            <v>0</v>
          </cell>
          <cell r="VPV57">
            <v>0</v>
          </cell>
          <cell r="VPW57">
            <v>0</v>
          </cell>
          <cell r="VPX57">
            <v>0</v>
          </cell>
          <cell r="VPY57">
            <v>0</v>
          </cell>
          <cell r="VPZ57">
            <v>0</v>
          </cell>
          <cell r="VQA57">
            <v>0</v>
          </cell>
          <cell r="VQB57">
            <v>0</v>
          </cell>
          <cell r="VQC57">
            <v>0</v>
          </cell>
          <cell r="VQD57">
            <v>0</v>
          </cell>
          <cell r="VQE57">
            <v>0</v>
          </cell>
          <cell r="VQF57">
            <v>0</v>
          </cell>
          <cell r="VQG57">
            <v>0</v>
          </cell>
          <cell r="VQH57">
            <v>0</v>
          </cell>
          <cell r="VQI57">
            <v>0</v>
          </cell>
          <cell r="VQJ57">
            <v>0</v>
          </cell>
          <cell r="VQK57">
            <v>0</v>
          </cell>
          <cell r="VQL57">
            <v>0</v>
          </cell>
          <cell r="VQM57">
            <v>0</v>
          </cell>
          <cell r="VQN57">
            <v>0</v>
          </cell>
          <cell r="VQO57">
            <v>0</v>
          </cell>
          <cell r="VQP57">
            <v>0</v>
          </cell>
          <cell r="VQQ57">
            <v>0</v>
          </cell>
          <cell r="VQR57">
            <v>0</v>
          </cell>
          <cell r="VQS57">
            <v>0</v>
          </cell>
          <cell r="VQT57">
            <v>0</v>
          </cell>
          <cell r="VQU57">
            <v>0</v>
          </cell>
          <cell r="VQV57">
            <v>0</v>
          </cell>
          <cell r="VQW57">
            <v>0</v>
          </cell>
          <cell r="VQX57">
            <v>0</v>
          </cell>
          <cell r="VQY57">
            <v>0</v>
          </cell>
          <cell r="VQZ57">
            <v>0</v>
          </cell>
          <cell r="VRA57">
            <v>0</v>
          </cell>
          <cell r="VRB57">
            <v>0</v>
          </cell>
          <cell r="VRC57">
            <v>0</v>
          </cell>
          <cell r="VRD57">
            <v>0</v>
          </cell>
          <cell r="VRE57">
            <v>0</v>
          </cell>
          <cell r="VRF57">
            <v>0</v>
          </cell>
          <cell r="VRG57">
            <v>0</v>
          </cell>
          <cell r="VRH57">
            <v>0</v>
          </cell>
          <cell r="VRI57">
            <v>0</v>
          </cell>
          <cell r="VRJ57">
            <v>0</v>
          </cell>
          <cell r="VRK57">
            <v>0</v>
          </cell>
          <cell r="VRL57">
            <v>0</v>
          </cell>
          <cell r="VRM57">
            <v>0</v>
          </cell>
          <cell r="VRN57">
            <v>0</v>
          </cell>
          <cell r="VRO57">
            <v>0</v>
          </cell>
          <cell r="VRP57">
            <v>0</v>
          </cell>
          <cell r="VRQ57">
            <v>0</v>
          </cell>
          <cell r="VRR57">
            <v>0</v>
          </cell>
          <cell r="VRS57">
            <v>0</v>
          </cell>
          <cell r="VRT57">
            <v>0</v>
          </cell>
          <cell r="VRU57">
            <v>0</v>
          </cell>
          <cell r="VRV57">
            <v>0</v>
          </cell>
          <cell r="VRW57">
            <v>0</v>
          </cell>
          <cell r="VRX57">
            <v>0</v>
          </cell>
          <cell r="VRY57">
            <v>0</v>
          </cell>
          <cell r="VRZ57">
            <v>0</v>
          </cell>
          <cell r="VSA57">
            <v>0</v>
          </cell>
          <cell r="VSB57">
            <v>0</v>
          </cell>
          <cell r="VSC57">
            <v>0</v>
          </cell>
          <cell r="VSD57">
            <v>0</v>
          </cell>
          <cell r="VSE57">
            <v>0</v>
          </cell>
          <cell r="VSF57">
            <v>0</v>
          </cell>
          <cell r="VSG57">
            <v>0</v>
          </cell>
          <cell r="VSH57">
            <v>0</v>
          </cell>
          <cell r="VSI57">
            <v>0</v>
          </cell>
          <cell r="VSJ57">
            <v>0</v>
          </cell>
          <cell r="VSK57">
            <v>0</v>
          </cell>
          <cell r="VSL57">
            <v>0</v>
          </cell>
          <cell r="VSM57">
            <v>0</v>
          </cell>
          <cell r="VSN57">
            <v>0</v>
          </cell>
          <cell r="VSO57">
            <v>0</v>
          </cell>
          <cell r="VSP57">
            <v>0</v>
          </cell>
          <cell r="VSQ57">
            <v>0</v>
          </cell>
          <cell r="VSR57">
            <v>0</v>
          </cell>
          <cell r="VSS57">
            <v>0</v>
          </cell>
          <cell r="VST57">
            <v>0</v>
          </cell>
          <cell r="VSU57">
            <v>0</v>
          </cell>
          <cell r="VSV57">
            <v>0</v>
          </cell>
          <cell r="VSW57">
            <v>0</v>
          </cell>
          <cell r="VSX57">
            <v>0</v>
          </cell>
          <cell r="VSY57">
            <v>0</v>
          </cell>
          <cell r="VSZ57">
            <v>0</v>
          </cell>
          <cell r="VTA57">
            <v>0</v>
          </cell>
          <cell r="VTB57">
            <v>0</v>
          </cell>
          <cell r="VTC57">
            <v>0</v>
          </cell>
          <cell r="VTD57">
            <v>0</v>
          </cell>
          <cell r="VTE57">
            <v>0</v>
          </cell>
          <cell r="VTF57">
            <v>0</v>
          </cell>
          <cell r="VTG57">
            <v>0</v>
          </cell>
          <cell r="VTH57">
            <v>0</v>
          </cell>
          <cell r="VTI57">
            <v>0</v>
          </cell>
          <cell r="VTJ57">
            <v>0</v>
          </cell>
          <cell r="VTK57">
            <v>0</v>
          </cell>
          <cell r="VTL57">
            <v>0</v>
          </cell>
          <cell r="VTM57">
            <v>0</v>
          </cell>
          <cell r="VTN57">
            <v>0</v>
          </cell>
          <cell r="VTO57">
            <v>0</v>
          </cell>
          <cell r="VTP57">
            <v>0</v>
          </cell>
          <cell r="VTQ57">
            <v>0</v>
          </cell>
          <cell r="VTR57">
            <v>0</v>
          </cell>
          <cell r="VTS57">
            <v>0</v>
          </cell>
          <cell r="VTT57">
            <v>0</v>
          </cell>
          <cell r="VTU57">
            <v>0</v>
          </cell>
          <cell r="VTV57">
            <v>0</v>
          </cell>
          <cell r="VTW57">
            <v>0</v>
          </cell>
          <cell r="VTX57">
            <v>0</v>
          </cell>
          <cell r="VTY57">
            <v>0</v>
          </cell>
          <cell r="VTZ57">
            <v>0</v>
          </cell>
          <cell r="VUA57">
            <v>0</v>
          </cell>
          <cell r="VUB57">
            <v>0</v>
          </cell>
          <cell r="VUC57">
            <v>0</v>
          </cell>
          <cell r="VUD57">
            <v>0</v>
          </cell>
          <cell r="VUE57">
            <v>0</v>
          </cell>
          <cell r="VUF57">
            <v>0</v>
          </cell>
          <cell r="VUG57">
            <v>0</v>
          </cell>
          <cell r="VUH57">
            <v>0</v>
          </cell>
          <cell r="VUI57">
            <v>0</v>
          </cell>
          <cell r="VUJ57">
            <v>0</v>
          </cell>
          <cell r="VUK57">
            <v>0</v>
          </cell>
          <cell r="VUL57">
            <v>0</v>
          </cell>
          <cell r="VUM57">
            <v>0</v>
          </cell>
          <cell r="VUN57">
            <v>0</v>
          </cell>
          <cell r="VUO57">
            <v>0</v>
          </cell>
          <cell r="VUP57">
            <v>0</v>
          </cell>
          <cell r="VUQ57">
            <v>0</v>
          </cell>
          <cell r="VUR57">
            <v>0</v>
          </cell>
          <cell r="VUS57">
            <v>0</v>
          </cell>
          <cell r="VUT57">
            <v>0</v>
          </cell>
          <cell r="VUU57">
            <v>0</v>
          </cell>
          <cell r="VUV57">
            <v>0</v>
          </cell>
          <cell r="VUW57">
            <v>0</v>
          </cell>
          <cell r="VUX57">
            <v>0</v>
          </cell>
          <cell r="VUY57">
            <v>0</v>
          </cell>
          <cell r="VUZ57">
            <v>0</v>
          </cell>
          <cell r="VVA57">
            <v>0</v>
          </cell>
          <cell r="VVB57">
            <v>0</v>
          </cell>
          <cell r="VVC57">
            <v>0</v>
          </cell>
          <cell r="VVD57">
            <v>0</v>
          </cell>
          <cell r="VVE57">
            <v>0</v>
          </cell>
          <cell r="VVF57">
            <v>0</v>
          </cell>
          <cell r="VVG57">
            <v>0</v>
          </cell>
          <cell r="VVH57">
            <v>0</v>
          </cell>
          <cell r="VVI57">
            <v>0</v>
          </cell>
          <cell r="VVJ57">
            <v>0</v>
          </cell>
          <cell r="VVK57">
            <v>0</v>
          </cell>
          <cell r="VVL57">
            <v>0</v>
          </cell>
          <cell r="VVM57">
            <v>0</v>
          </cell>
          <cell r="VVN57">
            <v>0</v>
          </cell>
          <cell r="VVO57">
            <v>0</v>
          </cell>
          <cell r="VVP57">
            <v>0</v>
          </cell>
          <cell r="VVQ57">
            <v>0</v>
          </cell>
          <cell r="VVR57">
            <v>0</v>
          </cell>
          <cell r="VVS57">
            <v>0</v>
          </cell>
          <cell r="VVT57">
            <v>0</v>
          </cell>
          <cell r="VVU57">
            <v>0</v>
          </cell>
          <cell r="VVV57">
            <v>0</v>
          </cell>
          <cell r="VVW57">
            <v>0</v>
          </cell>
          <cell r="VVX57">
            <v>0</v>
          </cell>
          <cell r="VVY57">
            <v>0</v>
          </cell>
          <cell r="VVZ57">
            <v>0</v>
          </cell>
          <cell r="VWA57">
            <v>0</v>
          </cell>
          <cell r="VWB57">
            <v>0</v>
          </cell>
          <cell r="VWC57">
            <v>0</v>
          </cell>
          <cell r="VWD57">
            <v>0</v>
          </cell>
          <cell r="VWE57">
            <v>0</v>
          </cell>
          <cell r="VWF57">
            <v>0</v>
          </cell>
          <cell r="VWG57">
            <v>0</v>
          </cell>
          <cell r="VWH57">
            <v>0</v>
          </cell>
          <cell r="VWI57">
            <v>0</v>
          </cell>
          <cell r="VWJ57">
            <v>0</v>
          </cell>
          <cell r="VWK57">
            <v>0</v>
          </cell>
          <cell r="VWL57">
            <v>0</v>
          </cell>
          <cell r="VWM57">
            <v>0</v>
          </cell>
          <cell r="VWN57">
            <v>0</v>
          </cell>
          <cell r="VWO57">
            <v>0</v>
          </cell>
          <cell r="VWP57">
            <v>0</v>
          </cell>
          <cell r="VWQ57">
            <v>0</v>
          </cell>
          <cell r="VWR57">
            <v>0</v>
          </cell>
          <cell r="VWS57">
            <v>0</v>
          </cell>
          <cell r="VWT57">
            <v>0</v>
          </cell>
          <cell r="VWU57">
            <v>0</v>
          </cell>
          <cell r="VWV57">
            <v>0</v>
          </cell>
          <cell r="VWW57">
            <v>0</v>
          </cell>
          <cell r="VWX57">
            <v>0</v>
          </cell>
          <cell r="VWY57">
            <v>0</v>
          </cell>
          <cell r="VWZ57">
            <v>0</v>
          </cell>
          <cell r="VXA57">
            <v>0</v>
          </cell>
          <cell r="VXB57">
            <v>0</v>
          </cell>
          <cell r="VXC57">
            <v>0</v>
          </cell>
          <cell r="VXD57">
            <v>0</v>
          </cell>
          <cell r="VXE57">
            <v>0</v>
          </cell>
          <cell r="VXF57">
            <v>0</v>
          </cell>
          <cell r="VXG57">
            <v>0</v>
          </cell>
          <cell r="VXH57">
            <v>0</v>
          </cell>
          <cell r="VXI57">
            <v>0</v>
          </cell>
          <cell r="VXJ57">
            <v>0</v>
          </cell>
          <cell r="VXK57">
            <v>0</v>
          </cell>
          <cell r="VXL57">
            <v>0</v>
          </cell>
          <cell r="VXM57">
            <v>0</v>
          </cell>
          <cell r="VXN57">
            <v>0</v>
          </cell>
          <cell r="VXO57">
            <v>0</v>
          </cell>
          <cell r="VXP57">
            <v>0</v>
          </cell>
          <cell r="VXQ57">
            <v>0</v>
          </cell>
          <cell r="VXR57">
            <v>0</v>
          </cell>
          <cell r="VXS57">
            <v>0</v>
          </cell>
          <cell r="VXT57">
            <v>0</v>
          </cell>
          <cell r="VXU57">
            <v>0</v>
          </cell>
          <cell r="VXV57">
            <v>0</v>
          </cell>
          <cell r="VXW57">
            <v>0</v>
          </cell>
          <cell r="VXX57">
            <v>0</v>
          </cell>
          <cell r="VXY57">
            <v>0</v>
          </cell>
          <cell r="VXZ57">
            <v>0</v>
          </cell>
          <cell r="VYA57">
            <v>0</v>
          </cell>
          <cell r="VYB57">
            <v>0</v>
          </cell>
          <cell r="VYC57">
            <v>0</v>
          </cell>
          <cell r="VYD57">
            <v>0</v>
          </cell>
          <cell r="VYE57">
            <v>0</v>
          </cell>
          <cell r="VYF57">
            <v>0</v>
          </cell>
          <cell r="VYG57">
            <v>0</v>
          </cell>
          <cell r="VYH57">
            <v>0</v>
          </cell>
          <cell r="VYI57">
            <v>0</v>
          </cell>
          <cell r="VYJ57">
            <v>0</v>
          </cell>
          <cell r="VYK57">
            <v>0</v>
          </cell>
          <cell r="VYL57">
            <v>0</v>
          </cell>
          <cell r="VYM57">
            <v>0</v>
          </cell>
          <cell r="VYN57">
            <v>0</v>
          </cell>
          <cell r="VYO57">
            <v>0</v>
          </cell>
          <cell r="VYP57">
            <v>0</v>
          </cell>
          <cell r="VYQ57">
            <v>0</v>
          </cell>
          <cell r="VYR57">
            <v>0</v>
          </cell>
          <cell r="VYS57">
            <v>0</v>
          </cell>
          <cell r="VYT57">
            <v>0</v>
          </cell>
          <cell r="VYU57">
            <v>0</v>
          </cell>
          <cell r="VYV57">
            <v>0</v>
          </cell>
          <cell r="VYW57">
            <v>0</v>
          </cell>
          <cell r="VYX57">
            <v>0</v>
          </cell>
          <cell r="VYY57">
            <v>0</v>
          </cell>
          <cell r="VYZ57">
            <v>0</v>
          </cell>
          <cell r="VZA57">
            <v>0</v>
          </cell>
          <cell r="VZB57">
            <v>0</v>
          </cell>
          <cell r="VZC57">
            <v>0</v>
          </cell>
          <cell r="VZD57">
            <v>0</v>
          </cell>
          <cell r="VZE57">
            <v>0</v>
          </cell>
          <cell r="VZF57">
            <v>0</v>
          </cell>
          <cell r="VZG57">
            <v>0</v>
          </cell>
          <cell r="VZH57">
            <v>0</v>
          </cell>
          <cell r="VZI57">
            <v>0</v>
          </cell>
          <cell r="VZJ57">
            <v>0</v>
          </cell>
          <cell r="VZK57">
            <v>0</v>
          </cell>
          <cell r="VZL57">
            <v>0</v>
          </cell>
          <cell r="VZM57">
            <v>0</v>
          </cell>
          <cell r="VZN57">
            <v>0</v>
          </cell>
          <cell r="VZO57">
            <v>0</v>
          </cell>
          <cell r="VZP57">
            <v>0</v>
          </cell>
          <cell r="VZQ57">
            <v>0</v>
          </cell>
          <cell r="VZR57">
            <v>0</v>
          </cell>
          <cell r="VZS57">
            <v>0</v>
          </cell>
          <cell r="VZT57">
            <v>0</v>
          </cell>
          <cell r="VZU57">
            <v>0</v>
          </cell>
          <cell r="VZV57">
            <v>0</v>
          </cell>
          <cell r="VZW57">
            <v>0</v>
          </cell>
          <cell r="VZX57">
            <v>0</v>
          </cell>
          <cell r="VZY57">
            <v>0</v>
          </cell>
          <cell r="VZZ57">
            <v>0</v>
          </cell>
          <cell r="WAA57">
            <v>0</v>
          </cell>
          <cell r="WAB57">
            <v>0</v>
          </cell>
          <cell r="WAC57">
            <v>0</v>
          </cell>
          <cell r="WAD57">
            <v>0</v>
          </cell>
          <cell r="WAE57">
            <v>0</v>
          </cell>
          <cell r="WAF57">
            <v>0</v>
          </cell>
          <cell r="WAG57">
            <v>0</v>
          </cell>
          <cell r="WAH57">
            <v>0</v>
          </cell>
          <cell r="WAI57">
            <v>0</v>
          </cell>
          <cell r="WAJ57">
            <v>0</v>
          </cell>
          <cell r="WAK57">
            <v>0</v>
          </cell>
          <cell r="WAL57">
            <v>0</v>
          </cell>
          <cell r="WAM57">
            <v>0</v>
          </cell>
          <cell r="WAN57">
            <v>0</v>
          </cell>
          <cell r="WAO57">
            <v>0</v>
          </cell>
          <cell r="WAP57">
            <v>0</v>
          </cell>
          <cell r="WAQ57">
            <v>0</v>
          </cell>
          <cell r="WAR57">
            <v>0</v>
          </cell>
          <cell r="WAS57">
            <v>0</v>
          </cell>
          <cell r="WAT57">
            <v>0</v>
          </cell>
          <cell r="WAU57">
            <v>0</v>
          </cell>
          <cell r="WAV57">
            <v>0</v>
          </cell>
          <cell r="WAW57">
            <v>0</v>
          </cell>
          <cell r="WAX57">
            <v>0</v>
          </cell>
          <cell r="WAY57">
            <v>0</v>
          </cell>
          <cell r="WAZ57">
            <v>0</v>
          </cell>
          <cell r="WBA57">
            <v>0</v>
          </cell>
          <cell r="WBB57">
            <v>0</v>
          </cell>
          <cell r="WBC57">
            <v>0</v>
          </cell>
          <cell r="WBD57">
            <v>0</v>
          </cell>
          <cell r="WBE57">
            <v>0</v>
          </cell>
          <cell r="WBF57">
            <v>0</v>
          </cell>
          <cell r="WBG57">
            <v>0</v>
          </cell>
          <cell r="WBH57">
            <v>0</v>
          </cell>
          <cell r="WBI57">
            <v>0</v>
          </cell>
          <cell r="WBJ57">
            <v>0</v>
          </cell>
          <cell r="WBK57">
            <v>0</v>
          </cell>
          <cell r="WBL57">
            <v>0</v>
          </cell>
          <cell r="WBM57">
            <v>0</v>
          </cell>
          <cell r="WBN57">
            <v>0</v>
          </cell>
          <cell r="WBO57">
            <v>0</v>
          </cell>
          <cell r="WBP57">
            <v>0</v>
          </cell>
          <cell r="WBQ57">
            <v>0</v>
          </cell>
          <cell r="WBR57">
            <v>0</v>
          </cell>
          <cell r="WBS57">
            <v>0</v>
          </cell>
          <cell r="WBT57">
            <v>0</v>
          </cell>
          <cell r="WBU57">
            <v>0</v>
          </cell>
          <cell r="WBV57">
            <v>0</v>
          </cell>
          <cell r="WBW57">
            <v>0</v>
          </cell>
          <cell r="WBX57">
            <v>0</v>
          </cell>
          <cell r="WBY57">
            <v>0</v>
          </cell>
          <cell r="WBZ57">
            <v>0</v>
          </cell>
          <cell r="WCA57">
            <v>0</v>
          </cell>
          <cell r="WCB57">
            <v>0</v>
          </cell>
          <cell r="WCC57">
            <v>0</v>
          </cell>
          <cell r="WCD57">
            <v>0</v>
          </cell>
          <cell r="WCE57">
            <v>0</v>
          </cell>
          <cell r="WCF57">
            <v>0</v>
          </cell>
          <cell r="WCG57">
            <v>0</v>
          </cell>
          <cell r="WCH57">
            <v>0</v>
          </cell>
          <cell r="WCI57">
            <v>0</v>
          </cell>
          <cell r="WCJ57">
            <v>0</v>
          </cell>
          <cell r="WCK57">
            <v>0</v>
          </cell>
          <cell r="WCL57">
            <v>0</v>
          </cell>
          <cell r="WCM57">
            <v>0</v>
          </cell>
          <cell r="WCN57">
            <v>0</v>
          </cell>
          <cell r="WCO57">
            <v>0</v>
          </cell>
          <cell r="WCP57">
            <v>0</v>
          </cell>
          <cell r="WCQ57">
            <v>0</v>
          </cell>
          <cell r="WCR57">
            <v>0</v>
          </cell>
          <cell r="WCS57">
            <v>0</v>
          </cell>
          <cell r="WCT57">
            <v>0</v>
          </cell>
          <cell r="WCU57">
            <v>0</v>
          </cell>
          <cell r="WCV57">
            <v>0</v>
          </cell>
          <cell r="WCW57">
            <v>0</v>
          </cell>
          <cell r="WCX57">
            <v>0</v>
          </cell>
          <cell r="WCY57">
            <v>0</v>
          </cell>
          <cell r="WCZ57">
            <v>0</v>
          </cell>
          <cell r="WDA57">
            <v>0</v>
          </cell>
          <cell r="WDB57">
            <v>0</v>
          </cell>
          <cell r="WDC57">
            <v>0</v>
          </cell>
          <cell r="WDD57">
            <v>0</v>
          </cell>
          <cell r="WDE57">
            <v>0</v>
          </cell>
          <cell r="WDF57">
            <v>0</v>
          </cell>
          <cell r="WDG57">
            <v>0</v>
          </cell>
          <cell r="WDH57">
            <v>0</v>
          </cell>
          <cell r="WDI57">
            <v>0</v>
          </cell>
          <cell r="WDJ57">
            <v>0</v>
          </cell>
          <cell r="WDK57">
            <v>0</v>
          </cell>
          <cell r="WDL57">
            <v>0</v>
          </cell>
          <cell r="WDM57">
            <v>0</v>
          </cell>
          <cell r="WDN57">
            <v>0</v>
          </cell>
          <cell r="WDO57">
            <v>0</v>
          </cell>
          <cell r="WDP57">
            <v>0</v>
          </cell>
          <cell r="WDQ57">
            <v>0</v>
          </cell>
          <cell r="WDR57">
            <v>0</v>
          </cell>
          <cell r="WDS57">
            <v>0</v>
          </cell>
          <cell r="WDT57">
            <v>0</v>
          </cell>
          <cell r="WDU57">
            <v>0</v>
          </cell>
          <cell r="WDV57">
            <v>0</v>
          </cell>
          <cell r="WDW57">
            <v>0</v>
          </cell>
          <cell r="WDX57">
            <v>0</v>
          </cell>
          <cell r="WDY57">
            <v>0</v>
          </cell>
          <cell r="WDZ57">
            <v>0</v>
          </cell>
          <cell r="WEA57">
            <v>0</v>
          </cell>
          <cell r="WEB57">
            <v>0</v>
          </cell>
          <cell r="WEC57">
            <v>0</v>
          </cell>
          <cell r="WED57">
            <v>0</v>
          </cell>
          <cell r="WEE57">
            <v>0</v>
          </cell>
          <cell r="WEF57">
            <v>0</v>
          </cell>
          <cell r="WEG57">
            <v>0</v>
          </cell>
          <cell r="WEH57">
            <v>0</v>
          </cell>
          <cell r="WEI57">
            <v>0</v>
          </cell>
          <cell r="WEJ57">
            <v>0</v>
          </cell>
          <cell r="WEK57">
            <v>0</v>
          </cell>
          <cell r="WEL57">
            <v>0</v>
          </cell>
          <cell r="WEM57">
            <v>0</v>
          </cell>
          <cell r="WEN57">
            <v>0</v>
          </cell>
          <cell r="WEO57">
            <v>0</v>
          </cell>
          <cell r="WEP57">
            <v>0</v>
          </cell>
          <cell r="WEQ57">
            <v>0</v>
          </cell>
          <cell r="WER57">
            <v>0</v>
          </cell>
          <cell r="WES57">
            <v>0</v>
          </cell>
          <cell r="WET57">
            <v>0</v>
          </cell>
          <cell r="WEU57">
            <v>0</v>
          </cell>
          <cell r="WEV57">
            <v>0</v>
          </cell>
          <cell r="WEW57">
            <v>0</v>
          </cell>
          <cell r="WEX57">
            <v>0</v>
          </cell>
          <cell r="WEY57">
            <v>0</v>
          </cell>
          <cell r="WEZ57">
            <v>0</v>
          </cell>
          <cell r="WFA57">
            <v>0</v>
          </cell>
          <cell r="WFB57">
            <v>0</v>
          </cell>
          <cell r="WFC57">
            <v>0</v>
          </cell>
          <cell r="WFD57">
            <v>0</v>
          </cell>
          <cell r="WFE57">
            <v>0</v>
          </cell>
          <cell r="WFF57">
            <v>0</v>
          </cell>
          <cell r="WFG57">
            <v>0</v>
          </cell>
          <cell r="WFH57">
            <v>0</v>
          </cell>
          <cell r="WFI57">
            <v>0</v>
          </cell>
          <cell r="WFJ57">
            <v>0</v>
          </cell>
          <cell r="WFK57">
            <v>0</v>
          </cell>
          <cell r="WFL57">
            <v>0</v>
          </cell>
          <cell r="WFM57">
            <v>0</v>
          </cell>
          <cell r="WFN57">
            <v>0</v>
          </cell>
          <cell r="WFO57">
            <v>0</v>
          </cell>
          <cell r="WFP57">
            <v>0</v>
          </cell>
          <cell r="WFQ57">
            <v>0</v>
          </cell>
          <cell r="WFR57">
            <v>0</v>
          </cell>
          <cell r="WFS57">
            <v>0</v>
          </cell>
          <cell r="WFT57">
            <v>0</v>
          </cell>
          <cell r="WFU57">
            <v>0</v>
          </cell>
          <cell r="WFV57">
            <v>0</v>
          </cell>
          <cell r="WFW57">
            <v>0</v>
          </cell>
          <cell r="WFX57">
            <v>0</v>
          </cell>
          <cell r="WFY57">
            <v>0</v>
          </cell>
          <cell r="WFZ57">
            <v>0</v>
          </cell>
          <cell r="WGA57">
            <v>0</v>
          </cell>
          <cell r="WGB57">
            <v>0</v>
          </cell>
          <cell r="WGC57">
            <v>0</v>
          </cell>
          <cell r="WGD57">
            <v>0</v>
          </cell>
          <cell r="WGE57">
            <v>0</v>
          </cell>
          <cell r="WGF57">
            <v>0</v>
          </cell>
          <cell r="WGG57">
            <v>0</v>
          </cell>
          <cell r="WGH57">
            <v>0</v>
          </cell>
          <cell r="WGI57">
            <v>0</v>
          </cell>
          <cell r="WGJ57">
            <v>0</v>
          </cell>
          <cell r="WGK57">
            <v>0</v>
          </cell>
          <cell r="WGL57">
            <v>0</v>
          </cell>
          <cell r="WGM57">
            <v>0</v>
          </cell>
          <cell r="WGN57">
            <v>0</v>
          </cell>
          <cell r="WGO57">
            <v>0</v>
          </cell>
          <cell r="WGP57">
            <v>0</v>
          </cell>
          <cell r="WGQ57">
            <v>0</v>
          </cell>
          <cell r="WGR57">
            <v>0</v>
          </cell>
          <cell r="WGS57">
            <v>0</v>
          </cell>
          <cell r="WGT57">
            <v>0</v>
          </cell>
          <cell r="WGU57">
            <v>0</v>
          </cell>
          <cell r="WGV57">
            <v>0</v>
          </cell>
          <cell r="WGW57">
            <v>0</v>
          </cell>
          <cell r="WGX57">
            <v>0</v>
          </cell>
          <cell r="WGY57">
            <v>0</v>
          </cell>
          <cell r="WGZ57">
            <v>0</v>
          </cell>
          <cell r="WHA57">
            <v>0</v>
          </cell>
          <cell r="WHB57">
            <v>0</v>
          </cell>
          <cell r="WHC57">
            <v>0</v>
          </cell>
          <cell r="WHD57">
            <v>0</v>
          </cell>
          <cell r="WHE57">
            <v>0</v>
          </cell>
          <cell r="WHF57">
            <v>0</v>
          </cell>
          <cell r="WHG57">
            <v>0</v>
          </cell>
          <cell r="WHH57">
            <v>0</v>
          </cell>
          <cell r="WHI57">
            <v>0</v>
          </cell>
          <cell r="WHJ57">
            <v>0</v>
          </cell>
          <cell r="WHK57">
            <v>0</v>
          </cell>
          <cell r="WHL57">
            <v>0</v>
          </cell>
          <cell r="WHM57">
            <v>0</v>
          </cell>
          <cell r="WHN57">
            <v>0</v>
          </cell>
          <cell r="WHO57">
            <v>0</v>
          </cell>
          <cell r="WHP57">
            <v>0</v>
          </cell>
          <cell r="WHQ57">
            <v>0</v>
          </cell>
          <cell r="WHR57">
            <v>0</v>
          </cell>
          <cell r="WHS57">
            <v>0</v>
          </cell>
          <cell r="WHT57">
            <v>0</v>
          </cell>
          <cell r="WHU57">
            <v>0</v>
          </cell>
          <cell r="WHV57">
            <v>0</v>
          </cell>
          <cell r="WHW57">
            <v>0</v>
          </cell>
          <cell r="WHX57">
            <v>0</v>
          </cell>
          <cell r="WHY57">
            <v>0</v>
          </cell>
          <cell r="WHZ57">
            <v>0</v>
          </cell>
          <cell r="WIA57">
            <v>0</v>
          </cell>
          <cell r="WIB57">
            <v>0</v>
          </cell>
          <cell r="WIC57">
            <v>0</v>
          </cell>
          <cell r="WID57">
            <v>0</v>
          </cell>
          <cell r="WIE57">
            <v>0</v>
          </cell>
          <cell r="WIF57">
            <v>0</v>
          </cell>
          <cell r="WIG57">
            <v>0</v>
          </cell>
          <cell r="WIH57">
            <v>0</v>
          </cell>
          <cell r="WII57">
            <v>0</v>
          </cell>
          <cell r="WIJ57">
            <v>0</v>
          </cell>
          <cell r="WIK57">
            <v>0</v>
          </cell>
          <cell r="WIL57">
            <v>0</v>
          </cell>
          <cell r="WIM57">
            <v>0</v>
          </cell>
          <cell r="WIN57">
            <v>0</v>
          </cell>
          <cell r="WIO57">
            <v>0</v>
          </cell>
          <cell r="WIP57">
            <v>0</v>
          </cell>
          <cell r="WIQ57">
            <v>0</v>
          </cell>
          <cell r="WIR57">
            <v>0</v>
          </cell>
          <cell r="WIS57">
            <v>0</v>
          </cell>
          <cell r="WIT57">
            <v>0</v>
          </cell>
          <cell r="WIU57">
            <v>0</v>
          </cell>
          <cell r="WIV57">
            <v>0</v>
          </cell>
          <cell r="WIW57">
            <v>0</v>
          </cell>
          <cell r="WIX57">
            <v>0</v>
          </cell>
          <cell r="WIY57">
            <v>0</v>
          </cell>
          <cell r="WIZ57">
            <v>0</v>
          </cell>
          <cell r="WJA57">
            <v>0</v>
          </cell>
          <cell r="WJB57">
            <v>0</v>
          </cell>
          <cell r="WJC57">
            <v>0</v>
          </cell>
          <cell r="WJD57">
            <v>0</v>
          </cell>
          <cell r="WJE57">
            <v>0</v>
          </cell>
          <cell r="WJF57">
            <v>0</v>
          </cell>
          <cell r="WJG57">
            <v>0</v>
          </cell>
          <cell r="WJH57">
            <v>0</v>
          </cell>
          <cell r="WJI57">
            <v>0</v>
          </cell>
          <cell r="WJJ57">
            <v>0</v>
          </cell>
          <cell r="WJK57">
            <v>0</v>
          </cell>
          <cell r="WJL57">
            <v>0</v>
          </cell>
          <cell r="WJM57">
            <v>0</v>
          </cell>
          <cell r="WJN57">
            <v>0</v>
          </cell>
          <cell r="WJO57">
            <v>0</v>
          </cell>
          <cell r="WJP57">
            <v>0</v>
          </cell>
          <cell r="WJQ57">
            <v>0</v>
          </cell>
          <cell r="WJR57">
            <v>0</v>
          </cell>
          <cell r="WJS57">
            <v>0</v>
          </cell>
          <cell r="WJT57">
            <v>0</v>
          </cell>
          <cell r="WJU57">
            <v>0</v>
          </cell>
          <cell r="WJV57">
            <v>0</v>
          </cell>
          <cell r="WJW57">
            <v>0</v>
          </cell>
          <cell r="WJX57">
            <v>0</v>
          </cell>
          <cell r="WJY57">
            <v>0</v>
          </cell>
          <cell r="WJZ57">
            <v>0</v>
          </cell>
          <cell r="WKA57">
            <v>0</v>
          </cell>
          <cell r="WKB57">
            <v>0</v>
          </cell>
          <cell r="WKC57">
            <v>0</v>
          </cell>
          <cell r="WKD57">
            <v>0</v>
          </cell>
          <cell r="WKE57">
            <v>0</v>
          </cell>
          <cell r="WKF57">
            <v>0</v>
          </cell>
          <cell r="WKG57">
            <v>0</v>
          </cell>
          <cell r="WKH57">
            <v>0</v>
          </cell>
          <cell r="WKI57">
            <v>0</v>
          </cell>
          <cell r="WKJ57">
            <v>0</v>
          </cell>
          <cell r="WKK57">
            <v>0</v>
          </cell>
          <cell r="WKL57">
            <v>0</v>
          </cell>
          <cell r="WKM57">
            <v>0</v>
          </cell>
          <cell r="WKN57">
            <v>0</v>
          </cell>
          <cell r="WKO57">
            <v>0</v>
          </cell>
          <cell r="WKP57">
            <v>0</v>
          </cell>
          <cell r="WKQ57">
            <v>0</v>
          </cell>
          <cell r="WKR57">
            <v>0</v>
          </cell>
          <cell r="WKS57">
            <v>0</v>
          </cell>
          <cell r="WKT57">
            <v>0</v>
          </cell>
          <cell r="WKU57">
            <v>0</v>
          </cell>
          <cell r="WKV57">
            <v>0</v>
          </cell>
          <cell r="WKW57">
            <v>0</v>
          </cell>
          <cell r="WKX57">
            <v>0</v>
          </cell>
          <cell r="WKY57">
            <v>0</v>
          </cell>
          <cell r="WKZ57">
            <v>0</v>
          </cell>
          <cell r="WLA57">
            <v>0</v>
          </cell>
          <cell r="WLB57">
            <v>0</v>
          </cell>
          <cell r="WLC57">
            <v>0</v>
          </cell>
          <cell r="WLD57">
            <v>0</v>
          </cell>
          <cell r="WLE57">
            <v>0</v>
          </cell>
          <cell r="WLF57">
            <v>0</v>
          </cell>
          <cell r="WLG57">
            <v>0</v>
          </cell>
          <cell r="WLH57">
            <v>0</v>
          </cell>
          <cell r="WLI57">
            <v>0</v>
          </cell>
          <cell r="WLJ57">
            <v>0</v>
          </cell>
          <cell r="WLK57">
            <v>0</v>
          </cell>
          <cell r="WLL57">
            <v>0</v>
          </cell>
          <cell r="WLM57">
            <v>0</v>
          </cell>
          <cell r="WLN57">
            <v>0</v>
          </cell>
          <cell r="WLO57">
            <v>0</v>
          </cell>
          <cell r="WLP57">
            <v>0</v>
          </cell>
          <cell r="WLQ57">
            <v>0</v>
          </cell>
          <cell r="WLR57">
            <v>0</v>
          </cell>
          <cell r="WLS57">
            <v>0</v>
          </cell>
          <cell r="WLT57">
            <v>0</v>
          </cell>
          <cell r="WLU57">
            <v>0</v>
          </cell>
          <cell r="WLV57">
            <v>0</v>
          </cell>
          <cell r="WLW57">
            <v>0</v>
          </cell>
          <cell r="WLX57">
            <v>0</v>
          </cell>
          <cell r="WLY57">
            <v>0</v>
          </cell>
          <cell r="WLZ57">
            <v>0</v>
          </cell>
          <cell r="WMA57">
            <v>0</v>
          </cell>
          <cell r="WMB57">
            <v>0</v>
          </cell>
          <cell r="WMC57">
            <v>0</v>
          </cell>
          <cell r="WMD57">
            <v>0</v>
          </cell>
          <cell r="WME57">
            <v>0</v>
          </cell>
          <cell r="WMF57">
            <v>0</v>
          </cell>
          <cell r="WMG57">
            <v>0</v>
          </cell>
          <cell r="WMH57">
            <v>0</v>
          </cell>
          <cell r="WMI57">
            <v>0</v>
          </cell>
          <cell r="WMJ57">
            <v>0</v>
          </cell>
          <cell r="WMK57">
            <v>0</v>
          </cell>
          <cell r="WML57">
            <v>0</v>
          </cell>
          <cell r="WMM57">
            <v>0</v>
          </cell>
          <cell r="WMN57">
            <v>0</v>
          </cell>
          <cell r="WMO57">
            <v>0</v>
          </cell>
          <cell r="WMP57">
            <v>0</v>
          </cell>
          <cell r="WMQ57">
            <v>0</v>
          </cell>
          <cell r="WMR57">
            <v>0</v>
          </cell>
          <cell r="WMS57">
            <v>0</v>
          </cell>
          <cell r="WMT57">
            <v>0</v>
          </cell>
          <cell r="WMU57">
            <v>0</v>
          </cell>
          <cell r="WMV57">
            <v>0</v>
          </cell>
          <cell r="WMW57">
            <v>0</v>
          </cell>
          <cell r="WMX57">
            <v>0</v>
          </cell>
          <cell r="WMY57">
            <v>0</v>
          </cell>
          <cell r="WMZ57">
            <v>0</v>
          </cell>
          <cell r="WNA57">
            <v>0</v>
          </cell>
          <cell r="WNB57">
            <v>0</v>
          </cell>
          <cell r="WNC57">
            <v>0</v>
          </cell>
          <cell r="WND57">
            <v>0</v>
          </cell>
          <cell r="WNE57">
            <v>0</v>
          </cell>
          <cell r="WNF57">
            <v>0</v>
          </cell>
          <cell r="WNG57">
            <v>0</v>
          </cell>
          <cell r="WNH57">
            <v>0</v>
          </cell>
          <cell r="WNI57">
            <v>0</v>
          </cell>
          <cell r="WNJ57">
            <v>0</v>
          </cell>
          <cell r="WNK57">
            <v>0</v>
          </cell>
          <cell r="WNL57">
            <v>0</v>
          </cell>
          <cell r="WNM57">
            <v>0</v>
          </cell>
          <cell r="WNN57">
            <v>0</v>
          </cell>
          <cell r="WNO57">
            <v>0</v>
          </cell>
          <cell r="WNP57">
            <v>0</v>
          </cell>
          <cell r="WNQ57">
            <v>0</v>
          </cell>
          <cell r="WNR57">
            <v>0</v>
          </cell>
          <cell r="WNS57">
            <v>0</v>
          </cell>
          <cell r="WNT57">
            <v>0</v>
          </cell>
          <cell r="WNU57">
            <v>0</v>
          </cell>
          <cell r="WNV57">
            <v>0</v>
          </cell>
          <cell r="WNW57">
            <v>0</v>
          </cell>
          <cell r="WNX57">
            <v>0</v>
          </cell>
          <cell r="WNY57">
            <v>0</v>
          </cell>
          <cell r="WNZ57">
            <v>0</v>
          </cell>
          <cell r="WOA57">
            <v>0</v>
          </cell>
          <cell r="WOB57">
            <v>0</v>
          </cell>
          <cell r="WOC57">
            <v>0</v>
          </cell>
          <cell r="WOD57">
            <v>0</v>
          </cell>
          <cell r="WOE57">
            <v>0</v>
          </cell>
          <cell r="WOF57">
            <v>0</v>
          </cell>
          <cell r="WOG57">
            <v>0</v>
          </cell>
          <cell r="WOH57">
            <v>0</v>
          </cell>
          <cell r="WOI57">
            <v>0</v>
          </cell>
          <cell r="WOJ57">
            <v>0</v>
          </cell>
          <cell r="WOK57">
            <v>0</v>
          </cell>
          <cell r="WOL57">
            <v>0</v>
          </cell>
          <cell r="WOM57">
            <v>0</v>
          </cell>
          <cell r="WON57">
            <v>0</v>
          </cell>
          <cell r="WOO57">
            <v>0</v>
          </cell>
          <cell r="WOP57">
            <v>0</v>
          </cell>
          <cell r="WOQ57">
            <v>0</v>
          </cell>
          <cell r="WOR57">
            <v>0</v>
          </cell>
          <cell r="WOS57">
            <v>0</v>
          </cell>
          <cell r="WOT57">
            <v>0</v>
          </cell>
          <cell r="WOU57">
            <v>0</v>
          </cell>
          <cell r="WOV57">
            <v>0</v>
          </cell>
          <cell r="WOW57">
            <v>0</v>
          </cell>
          <cell r="WOX57">
            <v>0</v>
          </cell>
          <cell r="WOY57">
            <v>0</v>
          </cell>
          <cell r="WOZ57">
            <v>0</v>
          </cell>
          <cell r="WPA57">
            <v>0</v>
          </cell>
          <cell r="WPB57">
            <v>0</v>
          </cell>
          <cell r="WPC57">
            <v>0</v>
          </cell>
          <cell r="WPD57">
            <v>0</v>
          </cell>
          <cell r="WPE57">
            <v>0</v>
          </cell>
          <cell r="WPF57">
            <v>0</v>
          </cell>
          <cell r="WPG57">
            <v>0</v>
          </cell>
          <cell r="WPH57">
            <v>0</v>
          </cell>
          <cell r="WPI57">
            <v>0</v>
          </cell>
          <cell r="WPJ57">
            <v>0</v>
          </cell>
          <cell r="WPK57">
            <v>0</v>
          </cell>
          <cell r="WPL57">
            <v>0</v>
          </cell>
          <cell r="WPM57">
            <v>0</v>
          </cell>
          <cell r="WPN57">
            <v>0</v>
          </cell>
          <cell r="WPO57">
            <v>0</v>
          </cell>
          <cell r="WPP57">
            <v>0</v>
          </cell>
          <cell r="WPQ57">
            <v>0</v>
          </cell>
          <cell r="WPR57">
            <v>0</v>
          </cell>
          <cell r="WPS57">
            <v>0</v>
          </cell>
          <cell r="WPT57">
            <v>0</v>
          </cell>
          <cell r="WPU57">
            <v>0</v>
          </cell>
          <cell r="WPV57">
            <v>0</v>
          </cell>
          <cell r="WPW57">
            <v>0</v>
          </cell>
          <cell r="WPX57">
            <v>0</v>
          </cell>
          <cell r="WPY57">
            <v>0</v>
          </cell>
          <cell r="WPZ57">
            <v>0</v>
          </cell>
          <cell r="WQA57">
            <v>0</v>
          </cell>
          <cell r="WQB57">
            <v>0</v>
          </cell>
          <cell r="WQC57">
            <v>0</v>
          </cell>
          <cell r="WQD57">
            <v>0</v>
          </cell>
          <cell r="WQE57">
            <v>0</v>
          </cell>
          <cell r="WQF57">
            <v>0</v>
          </cell>
          <cell r="WQG57">
            <v>0</v>
          </cell>
          <cell r="WQH57">
            <v>0</v>
          </cell>
          <cell r="WQI57">
            <v>0</v>
          </cell>
          <cell r="WQJ57">
            <v>0</v>
          </cell>
          <cell r="WQK57">
            <v>0</v>
          </cell>
          <cell r="WQL57">
            <v>0</v>
          </cell>
          <cell r="WQM57">
            <v>0</v>
          </cell>
          <cell r="WQN57">
            <v>0</v>
          </cell>
          <cell r="WQO57">
            <v>0</v>
          </cell>
          <cell r="WQP57">
            <v>0</v>
          </cell>
          <cell r="WQQ57">
            <v>0</v>
          </cell>
          <cell r="WQR57">
            <v>0</v>
          </cell>
          <cell r="WQS57">
            <v>0</v>
          </cell>
          <cell r="WQT57">
            <v>0</v>
          </cell>
          <cell r="WQU57">
            <v>0</v>
          </cell>
          <cell r="WQV57">
            <v>0</v>
          </cell>
          <cell r="WQW57">
            <v>0</v>
          </cell>
          <cell r="WQX57">
            <v>0</v>
          </cell>
          <cell r="WQY57">
            <v>0</v>
          </cell>
          <cell r="WQZ57">
            <v>0</v>
          </cell>
          <cell r="WRA57">
            <v>0</v>
          </cell>
          <cell r="WRB57">
            <v>0</v>
          </cell>
          <cell r="WRC57">
            <v>0</v>
          </cell>
          <cell r="WRD57">
            <v>0</v>
          </cell>
          <cell r="WRE57">
            <v>0</v>
          </cell>
          <cell r="WRF57">
            <v>0</v>
          </cell>
          <cell r="WRG57">
            <v>0</v>
          </cell>
          <cell r="WRH57">
            <v>0</v>
          </cell>
          <cell r="WRI57">
            <v>0</v>
          </cell>
          <cell r="WRJ57">
            <v>0</v>
          </cell>
          <cell r="WRK57">
            <v>0</v>
          </cell>
          <cell r="WRL57">
            <v>0</v>
          </cell>
          <cell r="WRM57">
            <v>0</v>
          </cell>
          <cell r="WRN57">
            <v>0</v>
          </cell>
          <cell r="WRO57">
            <v>0</v>
          </cell>
          <cell r="WRP57">
            <v>0</v>
          </cell>
          <cell r="WRQ57">
            <v>0</v>
          </cell>
          <cell r="WRR57">
            <v>0</v>
          </cell>
          <cell r="WRS57">
            <v>0</v>
          </cell>
          <cell r="WRT57">
            <v>0</v>
          </cell>
          <cell r="WRU57">
            <v>0</v>
          </cell>
          <cell r="WRV57">
            <v>0</v>
          </cell>
          <cell r="WRW57">
            <v>0</v>
          </cell>
          <cell r="WRX57">
            <v>0</v>
          </cell>
          <cell r="WRY57">
            <v>0</v>
          </cell>
          <cell r="WRZ57">
            <v>0</v>
          </cell>
          <cell r="WSA57">
            <v>0</v>
          </cell>
          <cell r="WSB57">
            <v>0</v>
          </cell>
          <cell r="WSC57">
            <v>0</v>
          </cell>
          <cell r="WSD57">
            <v>0</v>
          </cell>
          <cell r="WSE57">
            <v>0</v>
          </cell>
          <cell r="WSF57">
            <v>0</v>
          </cell>
          <cell r="WSG57">
            <v>0</v>
          </cell>
          <cell r="WSH57">
            <v>0</v>
          </cell>
          <cell r="WSI57">
            <v>0</v>
          </cell>
          <cell r="WSJ57">
            <v>0</v>
          </cell>
          <cell r="WSK57">
            <v>0</v>
          </cell>
          <cell r="WSL57">
            <v>0</v>
          </cell>
          <cell r="WSM57">
            <v>0</v>
          </cell>
          <cell r="WSN57">
            <v>0</v>
          </cell>
          <cell r="WSO57">
            <v>0</v>
          </cell>
          <cell r="WSP57">
            <v>0</v>
          </cell>
          <cell r="WSQ57">
            <v>0</v>
          </cell>
          <cell r="WSR57">
            <v>0</v>
          </cell>
          <cell r="WSS57">
            <v>0</v>
          </cell>
          <cell r="WST57">
            <v>0</v>
          </cell>
          <cell r="WSU57">
            <v>0</v>
          </cell>
          <cell r="WSV57">
            <v>0</v>
          </cell>
          <cell r="WSW57">
            <v>0</v>
          </cell>
          <cell r="WSX57">
            <v>0</v>
          </cell>
          <cell r="WSY57">
            <v>0</v>
          </cell>
          <cell r="WSZ57">
            <v>0</v>
          </cell>
          <cell r="WTA57">
            <v>0</v>
          </cell>
          <cell r="WTB57">
            <v>0</v>
          </cell>
          <cell r="WTC57">
            <v>0</v>
          </cell>
          <cell r="WTD57">
            <v>0</v>
          </cell>
          <cell r="WTE57">
            <v>0</v>
          </cell>
          <cell r="WTF57">
            <v>0</v>
          </cell>
          <cell r="WTG57">
            <v>0</v>
          </cell>
          <cell r="WTH57">
            <v>0</v>
          </cell>
          <cell r="WTI57">
            <v>0</v>
          </cell>
          <cell r="WTJ57">
            <v>0</v>
          </cell>
          <cell r="WTK57">
            <v>0</v>
          </cell>
          <cell r="WTL57">
            <v>0</v>
          </cell>
          <cell r="WTM57">
            <v>0</v>
          </cell>
          <cell r="WTN57">
            <v>0</v>
          </cell>
          <cell r="WTO57">
            <v>0</v>
          </cell>
          <cell r="WTP57">
            <v>0</v>
          </cell>
          <cell r="WTQ57">
            <v>0</v>
          </cell>
          <cell r="WTR57">
            <v>0</v>
          </cell>
          <cell r="WTS57">
            <v>0</v>
          </cell>
          <cell r="WTT57">
            <v>0</v>
          </cell>
          <cell r="WTU57">
            <v>0</v>
          </cell>
          <cell r="WTV57">
            <v>0</v>
          </cell>
          <cell r="WTW57">
            <v>0</v>
          </cell>
          <cell r="WTX57">
            <v>0</v>
          </cell>
          <cell r="WTY57">
            <v>0</v>
          </cell>
          <cell r="WTZ57">
            <v>0</v>
          </cell>
          <cell r="WUA57">
            <v>0</v>
          </cell>
          <cell r="WUB57">
            <v>0</v>
          </cell>
          <cell r="WUC57">
            <v>0</v>
          </cell>
          <cell r="WUD57">
            <v>0</v>
          </cell>
          <cell r="WUE57">
            <v>0</v>
          </cell>
          <cell r="WUF57">
            <v>0</v>
          </cell>
          <cell r="WUG57">
            <v>0</v>
          </cell>
          <cell r="WUH57">
            <v>0</v>
          </cell>
          <cell r="WUI57">
            <v>0</v>
          </cell>
          <cell r="WUJ57">
            <v>0</v>
          </cell>
          <cell r="WUK57">
            <v>0</v>
          </cell>
          <cell r="WUL57">
            <v>0</v>
          </cell>
          <cell r="WUM57">
            <v>0</v>
          </cell>
          <cell r="WUN57">
            <v>0</v>
          </cell>
          <cell r="WUO57">
            <v>0</v>
          </cell>
          <cell r="WUP57">
            <v>0</v>
          </cell>
          <cell r="WUQ57">
            <v>0</v>
          </cell>
          <cell r="WUR57">
            <v>0</v>
          </cell>
          <cell r="WUS57">
            <v>0</v>
          </cell>
          <cell r="WUT57">
            <v>0</v>
          </cell>
          <cell r="WUU57">
            <v>0</v>
          </cell>
          <cell r="WUV57">
            <v>0</v>
          </cell>
          <cell r="WUW57">
            <v>0</v>
          </cell>
          <cell r="WUX57">
            <v>0</v>
          </cell>
          <cell r="WUY57">
            <v>0</v>
          </cell>
          <cell r="WUZ57">
            <v>0</v>
          </cell>
          <cell r="WVA57">
            <v>0</v>
          </cell>
          <cell r="WVB57">
            <v>0</v>
          </cell>
          <cell r="WVC57">
            <v>0</v>
          </cell>
          <cell r="WVD57">
            <v>0</v>
          </cell>
          <cell r="WVE57">
            <v>0</v>
          </cell>
          <cell r="WVF57">
            <v>0</v>
          </cell>
          <cell r="WVG57">
            <v>0</v>
          </cell>
          <cell r="WVH57">
            <v>0</v>
          </cell>
          <cell r="WVI57">
            <v>0</v>
          </cell>
          <cell r="WVJ57">
            <v>0</v>
          </cell>
          <cell r="WVK57">
            <v>0</v>
          </cell>
          <cell r="WVL57">
            <v>0</v>
          </cell>
          <cell r="WVM57">
            <v>0</v>
          </cell>
          <cell r="WVN57">
            <v>0</v>
          </cell>
          <cell r="WVO57">
            <v>0</v>
          </cell>
          <cell r="WVP57">
            <v>0</v>
          </cell>
          <cell r="WVQ57">
            <v>0</v>
          </cell>
          <cell r="WVR57">
            <v>0</v>
          </cell>
          <cell r="WVS57">
            <v>0</v>
          </cell>
          <cell r="WVT57">
            <v>0</v>
          </cell>
          <cell r="WVU57">
            <v>0</v>
          </cell>
          <cell r="WVV57">
            <v>0</v>
          </cell>
          <cell r="WVW57">
            <v>0</v>
          </cell>
          <cell r="WVX57">
            <v>0</v>
          </cell>
          <cell r="WVY57">
            <v>0</v>
          </cell>
          <cell r="WVZ57">
            <v>0</v>
          </cell>
          <cell r="WWA57">
            <v>0</v>
          </cell>
          <cell r="WWB57">
            <v>0</v>
          </cell>
          <cell r="WWC57">
            <v>0</v>
          </cell>
          <cell r="WWD57">
            <v>0</v>
          </cell>
          <cell r="WWE57">
            <v>0</v>
          </cell>
          <cell r="WWF57">
            <v>0</v>
          </cell>
          <cell r="WWG57">
            <v>0</v>
          </cell>
          <cell r="WWH57">
            <v>0</v>
          </cell>
          <cell r="WWI57">
            <v>0</v>
          </cell>
          <cell r="WWJ57">
            <v>0</v>
          </cell>
        </row>
        <row r="58">
          <cell r="B58" t="str">
            <v>% Growth</v>
          </cell>
          <cell r="C58">
            <v>0</v>
          </cell>
          <cell r="D58">
            <v>0</v>
          </cell>
          <cell r="E58">
            <v>0</v>
          </cell>
          <cell r="F58">
            <v>0</v>
          </cell>
          <cell r="G58">
            <v>0</v>
          </cell>
          <cell r="H58">
            <v>0</v>
          </cell>
          <cell r="I58">
            <v>0</v>
          </cell>
          <cell r="J58">
            <v>0</v>
          </cell>
          <cell r="K58">
            <v>0</v>
          </cell>
          <cell r="L58">
            <v>0</v>
          </cell>
          <cell r="M58">
            <v>0</v>
          </cell>
          <cell r="N58">
            <v>0</v>
          </cell>
          <cell r="O58">
            <v>2.0091953028295673</v>
          </cell>
          <cell r="P58">
            <v>0.89335208606547445</v>
          </cell>
          <cell r="Q58">
            <v>0.49831398023792994</v>
          </cell>
          <cell r="R58">
            <v>0.28078489116701522</v>
          </cell>
          <cell r="S58">
            <v>0.1952722982009607</v>
          </cell>
          <cell r="T58">
            <v>0.1574611916225519</v>
          </cell>
          <cell r="U58">
            <v>0.12548248013412255</v>
          </cell>
          <cell r="V58">
            <v>9.5469946499499247E-2</v>
          </cell>
          <cell r="W58">
            <v>6.6260701634051289E-2</v>
          </cell>
          <cell r="X58">
            <v>4.9603179387368135E-2</v>
          </cell>
          <cell r="Y58">
            <v>0</v>
          </cell>
          <cell r="Z58">
            <v>0</v>
          </cell>
          <cell r="AA58">
            <v>0</v>
          </cell>
          <cell r="AB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cell r="JB58">
            <v>0</v>
          </cell>
          <cell r="JC58">
            <v>0</v>
          </cell>
          <cell r="JD58">
            <v>0</v>
          </cell>
          <cell r="JE58">
            <v>0</v>
          </cell>
          <cell r="JF58">
            <v>0</v>
          </cell>
          <cell r="JG58">
            <v>0</v>
          </cell>
          <cell r="JH58">
            <v>0</v>
          </cell>
          <cell r="JI58">
            <v>0</v>
          </cell>
          <cell r="JJ58">
            <v>0</v>
          </cell>
          <cell r="JK58">
            <v>0</v>
          </cell>
          <cell r="JL58">
            <v>0</v>
          </cell>
          <cell r="JM58">
            <v>0</v>
          </cell>
          <cell r="JN58">
            <v>0</v>
          </cell>
          <cell r="JO58">
            <v>0</v>
          </cell>
          <cell r="JP58">
            <v>0</v>
          </cell>
          <cell r="JQ58">
            <v>0</v>
          </cell>
          <cell r="JR58">
            <v>0</v>
          </cell>
          <cell r="JS58">
            <v>0</v>
          </cell>
          <cell r="JT58">
            <v>0</v>
          </cell>
          <cell r="JU58">
            <v>0</v>
          </cell>
          <cell r="JV58">
            <v>0</v>
          </cell>
          <cell r="JW58">
            <v>0</v>
          </cell>
          <cell r="JX58">
            <v>0</v>
          </cell>
          <cell r="JY58">
            <v>0</v>
          </cell>
          <cell r="JZ58">
            <v>0</v>
          </cell>
          <cell r="KA58">
            <v>0</v>
          </cell>
          <cell r="KB58">
            <v>0</v>
          </cell>
          <cell r="KC58">
            <v>0</v>
          </cell>
          <cell r="KD58">
            <v>0</v>
          </cell>
          <cell r="KE58">
            <v>0</v>
          </cell>
          <cell r="KF58">
            <v>0</v>
          </cell>
          <cell r="KG58">
            <v>0</v>
          </cell>
          <cell r="KH58">
            <v>0</v>
          </cell>
          <cell r="KI58">
            <v>0</v>
          </cell>
          <cell r="KJ58">
            <v>0</v>
          </cell>
          <cell r="KK58">
            <v>0</v>
          </cell>
          <cell r="KL58">
            <v>0</v>
          </cell>
          <cell r="KM58">
            <v>0</v>
          </cell>
          <cell r="KN58">
            <v>0</v>
          </cell>
          <cell r="KO58">
            <v>0</v>
          </cell>
          <cell r="KP58">
            <v>0</v>
          </cell>
          <cell r="KQ58">
            <v>0</v>
          </cell>
          <cell r="KR58">
            <v>0</v>
          </cell>
          <cell r="KS58">
            <v>0</v>
          </cell>
          <cell r="KT58">
            <v>0</v>
          </cell>
          <cell r="KU58">
            <v>0</v>
          </cell>
          <cell r="KV58">
            <v>0</v>
          </cell>
          <cell r="KW58">
            <v>0</v>
          </cell>
          <cell r="KX58">
            <v>0</v>
          </cell>
          <cell r="KY58">
            <v>0</v>
          </cell>
          <cell r="KZ58">
            <v>0</v>
          </cell>
          <cell r="LA58">
            <v>0</v>
          </cell>
          <cell r="LB58">
            <v>0</v>
          </cell>
          <cell r="LC58">
            <v>0</v>
          </cell>
          <cell r="LD58">
            <v>0</v>
          </cell>
          <cell r="LE58">
            <v>0</v>
          </cell>
          <cell r="LF58">
            <v>0</v>
          </cell>
          <cell r="LG58">
            <v>0</v>
          </cell>
          <cell r="LH58">
            <v>0</v>
          </cell>
          <cell r="LI58">
            <v>0</v>
          </cell>
          <cell r="LJ58">
            <v>0</v>
          </cell>
          <cell r="LK58">
            <v>0</v>
          </cell>
          <cell r="LL58">
            <v>0</v>
          </cell>
          <cell r="LM58">
            <v>0</v>
          </cell>
          <cell r="LN58">
            <v>0</v>
          </cell>
          <cell r="LO58">
            <v>0</v>
          </cell>
          <cell r="LP58">
            <v>0</v>
          </cell>
          <cell r="LQ58">
            <v>0</v>
          </cell>
          <cell r="LR58">
            <v>0</v>
          </cell>
          <cell r="LS58">
            <v>0</v>
          </cell>
          <cell r="LT58">
            <v>0</v>
          </cell>
          <cell r="LU58">
            <v>0</v>
          </cell>
          <cell r="LV58">
            <v>0</v>
          </cell>
          <cell r="LW58">
            <v>0</v>
          </cell>
          <cell r="LX58">
            <v>0</v>
          </cell>
          <cell r="LY58">
            <v>0</v>
          </cell>
          <cell r="LZ58">
            <v>0</v>
          </cell>
          <cell r="MA58">
            <v>0</v>
          </cell>
          <cell r="MB58">
            <v>0</v>
          </cell>
          <cell r="MC58">
            <v>0</v>
          </cell>
          <cell r="MD58">
            <v>0</v>
          </cell>
          <cell r="ME58">
            <v>0</v>
          </cell>
          <cell r="MF58">
            <v>0</v>
          </cell>
          <cell r="MG58">
            <v>0</v>
          </cell>
          <cell r="MH58">
            <v>0</v>
          </cell>
          <cell r="MI58">
            <v>0</v>
          </cell>
          <cell r="MJ58">
            <v>0</v>
          </cell>
          <cell r="MK58">
            <v>0</v>
          </cell>
          <cell r="ML58">
            <v>0</v>
          </cell>
          <cell r="MM58">
            <v>0</v>
          </cell>
          <cell r="MN58">
            <v>0</v>
          </cell>
          <cell r="MO58">
            <v>0</v>
          </cell>
          <cell r="MP58">
            <v>0</v>
          </cell>
          <cell r="MQ58">
            <v>0</v>
          </cell>
          <cell r="MR58">
            <v>0</v>
          </cell>
          <cell r="MS58">
            <v>0</v>
          </cell>
          <cell r="MT58">
            <v>0</v>
          </cell>
          <cell r="MU58">
            <v>0</v>
          </cell>
          <cell r="MV58">
            <v>0</v>
          </cell>
          <cell r="MW58">
            <v>0</v>
          </cell>
          <cell r="MX58">
            <v>0</v>
          </cell>
          <cell r="MY58">
            <v>0</v>
          </cell>
          <cell r="MZ58">
            <v>0</v>
          </cell>
          <cell r="NA58">
            <v>0</v>
          </cell>
          <cell r="NB58">
            <v>0</v>
          </cell>
          <cell r="NC58">
            <v>0</v>
          </cell>
          <cell r="ND58">
            <v>0</v>
          </cell>
          <cell r="NE58">
            <v>0</v>
          </cell>
          <cell r="NF58">
            <v>0</v>
          </cell>
          <cell r="NG58">
            <v>0</v>
          </cell>
          <cell r="NH58">
            <v>0</v>
          </cell>
          <cell r="NI58">
            <v>0</v>
          </cell>
          <cell r="NJ58">
            <v>0</v>
          </cell>
          <cell r="NK58">
            <v>0</v>
          </cell>
          <cell r="NL58">
            <v>0</v>
          </cell>
          <cell r="NM58">
            <v>0</v>
          </cell>
          <cell r="NN58">
            <v>0</v>
          </cell>
          <cell r="NO58">
            <v>0</v>
          </cell>
          <cell r="NP58">
            <v>0</v>
          </cell>
          <cell r="NQ58">
            <v>0</v>
          </cell>
          <cell r="NR58">
            <v>0</v>
          </cell>
          <cell r="NS58">
            <v>0</v>
          </cell>
          <cell r="NT58">
            <v>0</v>
          </cell>
          <cell r="NU58">
            <v>0</v>
          </cell>
          <cell r="NV58">
            <v>0</v>
          </cell>
          <cell r="NW58">
            <v>0</v>
          </cell>
          <cell r="NX58">
            <v>0</v>
          </cell>
          <cell r="NY58">
            <v>0</v>
          </cell>
          <cell r="NZ58">
            <v>0</v>
          </cell>
          <cell r="OA58">
            <v>0</v>
          </cell>
          <cell r="OB58">
            <v>0</v>
          </cell>
          <cell r="OC58">
            <v>0</v>
          </cell>
          <cell r="OD58">
            <v>0</v>
          </cell>
          <cell r="OE58">
            <v>0</v>
          </cell>
          <cell r="OF58">
            <v>0</v>
          </cell>
          <cell r="OG58">
            <v>0</v>
          </cell>
          <cell r="OH58">
            <v>0</v>
          </cell>
          <cell r="OI58">
            <v>0</v>
          </cell>
          <cell r="OJ58">
            <v>0</v>
          </cell>
          <cell r="OK58">
            <v>0</v>
          </cell>
          <cell r="OL58">
            <v>0</v>
          </cell>
          <cell r="OM58">
            <v>0</v>
          </cell>
          <cell r="ON58">
            <v>0</v>
          </cell>
          <cell r="OO58">
            <v>0</v>
          </cell>
          <cell r="OP58">
            <v>0</v>
          </cell>
          <cell r="OQ58">
            <v>0</v>
          </cell>
          <cell r="OR58">
            <v>0</v>
          </cell>
          <cell r="OS58">
            <v>0</v>
          </cell>
          <cell r="OT58">
            <v>0</v>
          </cell>
          <cell r="OU58">
            <v>0</v>
          </cell>
          <cell r="OV58">
            <v>0</v>
          </cell>
          <cell r="OW58">
            <v>0</v>
          </cell>
          <cell r="OX58">
            <v>0</v>
          </cell>
          <cell r="OY58">
            <v>0</v>
          </cell>
          <cell r="OZ58">
            <v>0</v>
          </cell>
          <cell r="PA58">
            <v>0</v>
          </cell>
          <cell r="PB58">
            <v>0</v>
          </cell>
          <cell r="PC58">
            <v>0</v>
          </cell>
          <cell r="PD58">
            <v>0</v>
          </cell>
          <cell r="PE58">
            <v>0</v>
          </cell>
          <cell r="PF58">
            <v>0</v>
          </cell>
          <cell r="PG58">
            <v>0</v>
          </cell>
          <cell r="PH58">
            <v>0</v>
          </cell>
          <cell r="PI58">
            <v>0</v>
          </cell>
          <cell r="PJ58">
            <v>0</v>
          </cell>
          <cell r="PK58">
            <v>0</v>
          </cell>
          <cell r="PL58">
            <v>0</v>
          </cell>
          <cell r="PM58">
            <v>0</v>
          </cell>
          <cell r="PN58">
            <v>0</v>
          </cell>
          <cell r="PO58">
            <v>0</v>
          </cell>
          <cell r="PP58">
            <v>0</v>
          </cell>
          <cell r="PQ58">
            <v>0</v>
          </cell>
          <cell r="PR58">
            <v>0</v>
          </cell>
          <cell r="PS58">
            <v>0</v>
          </cell>
          <cell r="PT58">
            <v>0</v>
          </cell>
          <cell r="PU58">
            <v>0</v>
          </cell>
          <cell r="PV58">
            <v>0</v>
          </cell>
          <cell r="PW58">
            <v>0</v>
          </cell>
          <cell r="PX58">
            <v>0</v>
          </cell>
          <cell r="PY58">
            <v>0</v>
          </cell>
          <cell r="PZ58">
            <v>0</v>
          </cell>
          <cell r="QA58">
            <v>0</v>
          </cell>
          <cell r="QB58">
            <v>0</v>
          </cell>
          <cell r="QC58">
            <v>0</v>
          </cell>
          <cell r="QD58">
            <v>0</v>
          </cell>
          <cell r="QE58">
            <v>0</v>
          </cell>
          <cell r="QF58">
            <v>0</v>
          </cell>
          <cell r="QG58">
            <v>0</v>
          </cell>
          <cell r="QH58">
            <v>0</v>
          </cell>
          <cell r="QI58">
            <v>0</v>
          </cell>
          <cell r="QJ58">
            <v>0</v>
          </cell>
          <cell r="QK58">
            <v>0</v>
          </cell>
          <cell r="QL58">
            <v>0</v>
          </cell>
          <cell r="QM58">
            <v>0</v>
          </cell>
          <cell r="QN58">
            <v>0</v>
          </cell>
          <cell r="QO58">
            <v>0</v>
          </cell>
          <cell r="QP58">
            <v>0</v>
          </cell>
          <cell r="QQ58">
            <v>0</v>
          </cell>
          <cell r="QR58">
            <v>0</v>
          </cell>
          <cell r="QS58">
            <v>0</v>
          </cell>
          <cell r="QT58">
            <v>0</v>
          </cell>
          <cell r="QU58">
            <v>0</v>
          </cell>
          <cell r="QV58">
            <v>0</v>
          </cell>
          <cell r="QW58">
            <v>0</v>
          </cell>
          <cell r="QX58">
            <v>0</v>
          </cell>
          <cell r="QY58">
            <v>0</v>
          </cell>
          <cell r="QZ58">
            <v>0</v>
          </cell>
          <cell r="RA58">
            <v>0</v>
          </cell>
          <cell r="RB58">
            <v>0</v>
          </cell>
          <cell r="RC58">
            <v>0</v>
          </cell>
          <cell r="RD58">
            <v>0</v>
          </cell>
          <cell r="RE58">
            <v>0</v>
          </cell>
          <cell r="RF58">
            <v>0</v>
          </cell>
          <cell r="RG58">
            <v>0</v>
          </cell>
          <cell r="RH58">
            <v>0</v>
          </cell>
          <cell r="RI58">
            <v>0</v>
          </cell>
          <cell r="RJ58">
            <v>0</v>
          </cell>
          <cell r="RK58">
            <v>0</v>
          </cell>
          <cell r="RL58">
            <v>0</v>
          </cell>
          <cell r="RM58">
            <v>0</v>
          </cell>
          <cell r="RN58">
            <v>0</v>
          </cell>
          <cell r="RO58">
            <v>0</v>
          </cell>
          <cell r="RP58">
            <v>0</v>
          </cell>
          <cell r="RQ58">
            <v>0</v>
          </cell>
          <cell r="RR58">
            <v>0</v>
          </cell>
          <cell r="RS58">
            <v>0</v>
          </cell>
          <cell r="RT58">
            <v>0</v>
          </cell>
          <cell r="RU58">
            <v>0</v>
          </cell>
          <cell r="RV58">
            <v>0</v>
          </cell>
          <cell r="RW58">
            <v>0</v>
          </cell>
          <cell r="RX58">
            <v>0</v>
          </cell>
          <cell r="RY58">
            <v>0</v>
          </cell>
          <cell r="RZ58">
            <v>0</v>
          </cell>
          <cell r="SA58">
            <v>0</v>
          </cell>
          <cell r="SB58">
            <v>0</v>
          </cell>
          <cell r="SC58">
            <v>0</v>
          </cell>
          <cell r="SD58">
            <v>0</v>
          </cell>
          <cell r="SE58">
            <v>0</v>
          </cell>
          <cell r="SF58">
            <v>0</v>
          </cell>
          <cell r="SG58">
            <v>0</v>
          </cell>
          <cell r="SH58">
            <v>0</v>
          </cell>
          <cell r="SI58">
            <v>0</v>
          </cell>
          <cell r="SJ58">
            <v>0</v>
          </cell>
          <cell r="SK58">
            <v>0</v>
          </cell>
          <cell r="SL58">
            <v>0</v>
          </cell>
          <cell r="SM58">
            <v>0</v>
          </cell>
          <cell r="SN58">
            <v>0</v>
          </cell>
          <cell r="SO58">
            <v>0</v>
          </cell>
          <cell r="SP58">
            <v>0</v>
          </cell>
          <cell r="SQ58">
            <v>0</v>
          </cell>
          <cell r="SR58">
            <v>0</v>
          </cell>
          <cell r="SS58">
            <v>0</v>
          </cell>
          <cell r="ST58">
            <v>0</v>
          </cell>
          <cell r="SU58">
            <v>0</v>
          </cell>
          <cell r="SV58">
            <v>0</v>
          </cell>
          <cell r="SW58">
            <v>0</v>
          </cell>
          <cell r="SX58">
            <v>0</v>
          </cell>
          <cell r="SY58">
            <v>0</v>
          </cell>
          <cell r="SZ58">
            <v>0</v>
          </cell>
          <cell r="TA58">
            <v>0</v>
          </cell>
          <cell r="TB58">
            <v>0</v>
          </cell>
          <cell r="TC58">
            <v>0</v>
          </cell>
          <cell r="TD58">
            <v>0</v>
          </cell>
          <cell r="TE58">
            <v>0</v>
          </cell>
          <cell r="TF58">
            <v>0</v>
          </cell>
          <cell r="TG58">
            <v>0</v>
          </cell>
          <cell r="TH58">
            <v>0</v>
          </cell>
          <cell r="TI58">
            <v>0</v>
          </cell>
          <cell r="TJ58">
            <v>0</v>
          </cell>
          <cell r="TK58">
            <v>0</v>
          </cell>
          <cell r="TL58">
            <v>0</v>
          </cell>
          <cell r="TM58">
            <v>0</v>
          </cell>
          <cell r="TN58">
            <v>0</v>
          </cell>
          <cell r="TO58">
            <v>0</v>
          </cell>
          <cell r="TP58">
            <v>0</v>
          </cell>
          <cell r="TQ58">
            <v>0</v>
          </cell>
          <cell r="TR58">
            <v>0</v>
          </cell>
          <cell r="TS58">
            <v>0</v>
          </cell>
          <cell r="TT58">
            <v>0</v>
          </cell>
          <cell r="TU58">
            <v>0</v>
          </cell>
          <cell r="TV58">
            <v>0</v>
          </cell>
          <cell r="TW58">
            <v>0</v>
          </cell>
          <cell r="TX58">
            <v>0</v>
          </cell>
          <cell r="TY58">
            <v>0</v>
          </cell>
          <cell r="TZ58">
            <v>0</v>
          </cell>
          <cell r="UA58">
            <v>0</v>
          </cell>
          <cell r="UB58">
            <v>0</v>
          </cell>
          <cell r="UC58">
            <v>0</v>
          </cell>
          <cell r="UD58">
            <v>0</v>
          </cell>
          <cell r="UE58">
            <v>0</v>
          </cell>
          <cell r="UF58">
            <v>0</v>
          </cell>
          <cell r="UG58">
            <v>0</v>
          </cell>
          <cell r="UH58">
            <v>0</v>
          </cell>
          <cell r="UI58">
            <v>0</v>
          </cell>
          <cell r="UJ58">
            <v>0</v>
          </cell>
          <cell r="UK58">
            <v>0</v>
          </cell>
          <cell r="UL58">
            <v>0</v>
          </cell>
          <cell r="UM58">
            <v>0</v>
          </cell>
          <cell r="UN58">
            <v>0</v>
          </cell>
          <cell r="UO58">
            <v>0</v>
          </cell>
          <cell r="UP58">
            <v>0</v>
          </cell>
          <cell r="UQ58">
            <v>0</v>
          </cell>
          <cell r="UR58">
            <v>0</v>
          </cell>
          <cell r="US58">
            <v>0</v>
          </cell>
          <cell r="UT58">
            <v>0</v>
          </cell>
          <cell r="UU58">
            <v>0</v>
          </cell>
          <cell r="UV58">
            <v>0</v>
          </cell>
          <cell r="UW58">
            <v>0</v>
          </cell>
          <cell r="UX58">
            <v>0</v>
          </cell>
          <cell r="UY58">
            <v>0</v>
          </cell>
          <cell r="UZ58">
            <v>0</v>
          </cell>
          <cell r="VA58">
            <v>0</v>
          </cell>
          <cell r="VB58">
            <v>0</v>
          </cell>
          <cell r="VC58">
            <v>0</v>
          </cell>
          <cell r="VD58">
            <v>0</v>
          </cell>
          <cell r="VE58">
            <v>0</v>
          </cell>
          <cell r="VF58">
            <v>0</v>
          </cell>
          <cell r="VG58">
            <v>0</v>
          </cell>
          <cell r="VH58">
            <v>0</v>
          </cell>
          <cell r="VI58">
            <v>0</v>
          </cell>
          <cell r="VJ58">
            <v>0</v>
          </cell>
          <cell r="VK58">
            <v>0</v>
          </cell>
          <cell r="VL58">
            <v>0</v>
          </cell>
          <cell r="VM58">
            <v>0</v>
          </cell>
          <cell r="VN58">
            <v>0</v>
          </cell>
          <cell r="VO58">
            <v>0</v>
          </cell>
          <cell r="VP58">
            <v>0</v>
          </cell>
          <cell r="VQ58">
            <v>0</v>
          </cell>
          <cell r="VR58">
            <v>0</v>
          </cell>
          <cell r="VS58">
            <v>0</v>
          </cell>
          <cell r="VT58">
            <v>0</v>
          </cell>
          <cell r="VU58">
            <v>0</v>
          </cell>
          <cell r="VV58">
            <v>0</v>
          </cell>
          <cell r="VW58">
            <v>0</v>
          </cell>
          <cell r="VX58">
            <v>0</v>
          </cell>
          <cell r="VY58">
            <v>0</v>
          </cell>
          <cell r="VZ58">
            <v>0</v>
          </cell>
          <cell r="WA58">
            <v>0</v>
          </cell>
          <cell r="WB58">
            <v>0</v>
          </cell>
          <cell r="WC58">
            <v>0</v>
          </cell>
          <cell r="WD58">
            <v>0</v>
          </cell>
          <cell r="WE58">
            <v>0</v>
          </cell>
          <cell r="WF58">
            <v>0</v>
          </cell>
          <cell r="WG58">
            <v>0</v>
          </cell>
          <cell r="WH58">
            <v>0</v>
          </cell>
          <cell r="WI58">
            <v>0</v>
          </cell>
          <cell r="WJ58">
            <v>0</v>
          </cell>
          <cell r="WK58">
            <v>0</v>
          </cell>
          <cell r="WL58">
            <v>0</v>
          </cell>
          <cell r="WM58">
            <v>0</v>
          </cell>
          <cell r="WN58">
            <v>0</v>
          </cell>
          <cell r="WO58">
            <v>0</v>
          </cell>
          <cell r="WP58">
            <v>0</v>
          </cell>
          <cell r="WQ58">
            <v>0</v>
          </cell>
          <cell r="WR58">
            <v>0</v>
          </cell>
          <cell r="WS58">
            <v>0</v>
          </cell>
          <cell r="WT58">
            <v>0</v>
          </cell>
          <cell r="WU58">
            <v>0</v>
          </cell>
          <cell r="WV58">
            <v>0</v>
          </cell>
          <cell r="WW58">
            <v>0</v>
          </cell>
          <cell r="WX58">
            <v>0</v>
          </cell>
          <cell r="WY58">
            <v>0</v>
          </cell>
          <cell r="WZ58">
            <v>0</v>
          </cell>
          <cell r="XA58">
            <v>0</v>
          </cell>
          <cell r="XB58">
            <v>0</v>
          </cell>
          <cell r="XC58">
            <v>0</v>
          </cell>
          <cell r="XD58">
            <v>0</v>
          </cell>
          <cell r="XE58">
            <v>0</v>
          </cell>
          <cell r="XF58">
            <v>0</v>
          </cell>
          <cell r="XG58">
            <v>0</v>
          </cell>
          <cell r="XH58">
            <v>0</v>
          </cell>
          <cell r="XI58">
            <v>0</v>
          </cell>
          <cell r="XJ58">
            <v>0</v>
          </cell>
          <cell r="XK58">
            <v>0</v>
          </cell>
          <cell r="XL58">
            <v>0</v>
          </cell>
          <cell r="XM58">
            <v>0</v>
          </cell>
          <cell r="XN58">
            <v>0</v>
          </cell>
          <cell r="XO58">
            <v>0</v>
          </cell>
          <cell r="XP58">
            <v>0</v>
          </cell>
          <cell r="XQ58">
            <v>0</v>
          </cell>
          <cell r="XR58">
            <v>0</v>
          </cell>
          <cell r="XS58">
            <v>0</v>
          </cell>
          <cell r="XT58">
            <v>0</v>
          </cell>
          <cell r="XU58">
            <v>0</v>
          </cell>
          <cell r="XV58">
            <v>0</v>
          </cell>
          <cell r="XW58">
            <v>0</v>
          </cell>
          <cell r="XX58">
            <v>0</v>
          </cell>
          <cell r="XY58">
            <v>0</v>
          </cell>
          <cell r="XZ58">
            <v>0</v>
          </cell>
          <cell r="YA58">
            <v>0</v>
          </cell>
          <cell r="YB58">
            <v>0</v>
          </cell>
          <cell r="YC58">
            <v>0</v>
          </cell>
          <cell r="YD58">
            <v>0</v>
          </cell>
          <cell r="YE58">
            <v>0</v>
          </cell>
          <cell r="YF58">
            <v>0</v>
          </cell>
          <cell r="YG58">
            <v>0</v>
          </cell>
          <cell r="YH58">
            <v>0</v>
          </cell>
          <cell r="YI58">
            <v>0</v>
          </cell>
          <cell r="YJ58">
            <v>0</v>
          </cell>
          <cell r="YK58">
            <v>0</v>
          </cell>
          <cell r="YL58">
            <v>0</v>
          </cell>
          <cell r="YM58">
            <v>0</v>
          </cell>
          <cell r="YN58">
            <v>0</v>
          </cell>
          <cell r="YO58">
            <v>0</v>
          </cell>
          <cell r="YP58">
            <v>0</v>
          </cell>
          <cell r="YQ58">
            <v>0</v>
          </cell>
          <cell r="YR58">
            <v>0</v>
          </cell>
          <cell r="YS58">
            <v>0</v>
          </cell>
          <cell r="YT58">
            <v>0</v>
          </cell>
          <cell r="YU58">
            <v>0</v>
          </cell>
          <cell r="YV58">
            <v>0</v>
          </cell>
          <cell r="YW58">
            <v>0</v>
          </cell>
          <cell r="YX58">
            <v>0</v>
          </cell>
          <cell r="YY58">
            <v>0</v>
          </cell>
          <cell r="YZ58">
            <v>0</v>
          </cell>
          <cell r="ZA58">
            <v>0</v>
          </cell>
          <cell r="ZB58">
            <v>0</v>
          </cell>
          <cell r="ZC58">
            <v>0</v>
          </cell>
          <cell r="ZD58">
            <v>0</v>
          </cell>
          <cell r="ZE58">
            <v>0</v>
          </cell>
          <cell r="ZF58">
            <v>0</v>
          </cell>
          <cell r="ZG58">
            <v>0</v>
          </cell>
          <cell r="ZH58">
            <v>0</v>
          </cell>
          <cell r="ZI58">
            <v>0</v>
          </cell>
          <cell r="ZJ58">
            <v>0</v>
          </cell>
          <cell r="ZK58">
            <v>0</v>
          </cell>
          <cell r="ZL58">
            <v>0</v>
          </cell>
          <cell r="ZM58">
            <v>0</v>
          </cell>
          <cell r="ZN58">
            <v>0</v>
          </cell>
          <cell r="ZO58">
            <v>0</v>
          </cell>
          <cell r="ZP58">
            <v>0</v>
          </cell>
          <cell r="ZQ58">
            <v>0</v>
          </cell>
          <cell r="ZR58">
            <v>0</v>
          </cell>
          <cell r="ZS58">
            <v>0</v>
          </cell>
          <cell r="ZT58">
            <v>0</v>
          </cell>
          <cell r="ZU58">
            <v>0</v>
          </cell>
          <cell r="ZV58">
            <v>0</v>
          </cell>
          <cell r="ZW58">
            <v>0</v>
          </cell>
          <cell r="ZX58">
            <v>0</v>
          </cell>
          <cell r="ZY58">
            <v>0</v>
          </cell>
          <cell r="ZZ58">
            <v>0</v>
          </cell>
          <cell r="AAA58">
            <v>0</v>
          </cell>
          <cell r="AAB58">
            <v>0</v>
          </cell>
          <cell r="AAC58">
            <v>0</v>
          </cell>
          <cell r="AAD58">
            <v>0</v>
          </cell>
          <cell r="AAE58">
            <v>0</v>
          </cell>
          <cell r="AAF58">
            <v>0</v>
          </cell>
          <cell r="AAG58">
            <v>0</v>
          </cell>
          <cell r="AAH58">
            <v>0</v>
          </cell>
          <cell r="AAI58">
            <v>0</v>
          </cell>
          <cell r="AAJ58">
            <v>0</v>
          </cell>
          <cell r="AAK58">
            <v>0</v>
          </cell>
          <cell r="AAL58">
            <v>0</v>
          </cell>
          <cell r="AAM58">
            <v>0</v>
          </cell>
          <cell r="AAN58">
            <v>0</v>
          </cell>
          <cell r="AAO58">
            <v>0</v>
          </cell>
          <cell r="AAP58">
            <v>0</v>
          </cell>
          <cell r="AAQ58">
            <v>0</v>
          </cell>
          <cell r="AAR58">
            <v>0</v>
          </cell>
          <cell r="AAS58">
            <v>0</v>
          </cell>
          <cell r="AAT58">
            <v>0</v>
          </cell>
          <cell r="AAU58">
            <v>0</v>
          </cell>
          <cell r="AAV58">
            <v>0</v>
          </cell>
          <cell r="AAW58">
            <v>0</v>
          </cell>
          <cell r="AAX58">
            <v>0</v>
          </cell>
          <cell r="AAY58">
            <v>0</v>
          </cell>
          <cell r="AAZ58">
            <v>0</v>
          </cell>
          <cell r="ABA58">
            <v>0</v>
          </cell>
          <cell r="ABB58">
            <v>0</v>
          </cell>
          <cell r="ABC58">
            <v>0</v>
          </cell>
          <cell r="ABD58">
            <v>0</v>
          </cell>
          <cell r="ABE58">
            <v>0</v>
          </cell>
          <cell r="ABF58">
            <v>0</v>
          </cell>
          <cell r="ABG58">
            <v>0</v>
          </cell>
          <cell r="ABH58">
            <v>0</v>
          </cell>
          <cell r="ABI58">
            <v>0</v>
          </cell>
          <cell r="ABJ58">
            <v>0</v>
          </cell>
          <cell r="ABK58">
            <v>0</v>
          </cell>
          <cell r="ABL58">
            <v>0</v>
          </cell>
          <cell r="ABM58">
            <v>0</v>
          </cell>
          <cell r="ABN58">
            <v>0</v>
          </cell>
          <cell r="ABO58">
            <v>0</v>
          </cell>
          <cell r="ABP58">
            <v>0</v>
          </cell>
          <cell r="ABQ58">
            <v>0</v>
          </cell>
          <cell r="ABR58">
            <v>0</v>
          </cell>
          <cell r="ABS58">
            <v>0</v>
          </cell>
          <cell r="ABT58">
            <v>0</v>
          </cell>
          <cell r="ABU58">
            <v>0</v>
          </cell>
          <cell r="ABV58">
            <v>0</v>
          </cell>
          <cell r="ABW58">
            <v>0</v>
          </cell>
          <cell r="ABX58">
            <v>0</v>
          </cell>
          <cell r="ABY58">
            <v>0</v>
          </cell>
          <cell r="ABZ58">
            <v>0</v>
          </cell>
          <cell r="ACA58">
            <v>0</v>
          </cell>
          <cell r="ACB58">
            <v>0</v>
          </cell>
          <cell r="ACC58">
            <v>0</v>
          </cell>
          <cell r="ACD58">
            <v>0</v>
          </cell>
          <cell r="ACE58">
            <v>0</v>
          </cell>
          <cell r="ACF58">
            <v>0</v>
          </cell>
          <cell r="ACG58">
            <v>0</v>
          </cell>
          <cell r="ACH58">
            <v>0</v>
          </cell>
          <cell r="ACI58">
            <v>0</v>
          </cell>
          <cell r="ACJ58">
            <v>0</v>
          </cell>
          <cell r="ACK58">
            <v>0</v>
          </cell>
          <cell r="ACL58">
            <v>0</v>
          </cell>
          <cell r="ACM58">
            <v>0</v>
          </cell>
          <cell r="ACN58">
            <v>0</v>
          </cell>
          <cell r="ACO58">
            <v>0</v>
          </cell>
          <cell r="ACP58">
            <v>0</v>
          </cell>
          <cell r="ACQ58">
            <v>0</v>
          </cell>
          <cell r="ACR58">
            <v>0</v>
          </cell>
          <cell r="ACS58">
            <v>0</v>
          </cell>
          <cell r="ACT58">
            <v>0</v>
          </cell>
          <cell r="ACU58">
            <v>0</v>
          </cell>
          <cell r="ACV58">
            <v>0</v>
          </cell>
          <cell r="ACW58">
            <v>0</v>
          </cell>
          <cell r="ACX58">
            <v>0</v>
          </cell>
          <cell r="ACY58">
            <v>0</v>
          </cell>
          <cell r="ACZ58">
            <v>0</v>
          </cell>
          <cell r="ADA58">
            <v>0</v>
          </cell>
          <cell r="ADB58">
            <v>0</v>
          </cell>
          <cell r="ADC58">
            <v>0</v>
          </cell>
          <cell r="ADD58">
            <v>0</v>
          </cell>
          <cell r="ADE58">
            <v>0</v>
          </cell>
          <cell r="ADF58">
            <v>0</v>
          </cell>
          <cell r="ADG58">
            <v>0</v>
          </cell>
          <cell r="ADH58">
            <v>0</v>
          </cell>
          <cell r="ADI58">
            <v>0</v>
          </cell>
          <cell r="ADJ58">
            <v>0</v>
          </cell>
          <cell r="ADK58">
            <v>0</v>
          </cell>
          <cell r="ADL58">
            <v>0</v>
          </cell>
          <cell r="ADM58">
            <v>0</v>
          </cell>
          <cell r="ADN58">
            <v>0</v>
          </cell>
          <cell r="ADO58">
            <v>0</v>
          </cell>
          <cell r="ADP58">
            <v>0</v>
          </cell>
          <cell r="ADQ58">
            <v>0</v>
          </cell>
          <cell r="ADR58">
            <v>0</v>
          </cell>
          <cell r="ADS58">
            <v>0</v>
          </cell>
          <cell r="ADT58">
            <v>0</v>
          </cell>
          <cell r="ADU58">
            <v>0</v>
          </cell>
          <cell r="ADV58">
            <v>0</v>
          </cell>
          <cell r="ADW58">
            <v>0</v>
          </cell>
          <cell r="ADX58">
            <v>0</v>
          </cell>
          <cell r="ADY58">
            <v>0</v>
          </cell>
          <cell r="ADZ58">
            <v>0</v>
          </cell>
          <cell r="AEA58">
            <v>0</v>
          </cell>
          <cell r="AEB58">
            <v>0</v>
          </cell>
          <cell r="AEC58">
            <v>0</v>
          </cell>
          <cell r="AED58">
            <v>0</v>
          </cell>
          <cell r="AEE58">
            <v>0</v>
          </cell>
          <cell r="AEF58">
            <v>0</v>
          </cell>
          <cell r="AEG58">
            <v>0</v>
          </cell>
          <cell r="AEH58">
            <v>0</v>
          </cell>
          <cell r="AEI58">
            <v>0</v>
          </cell>
          <cell r="AEJ58">
            <v>0</v>
          </cell>
          <cell r="AEK58">
            <v>0</v>
          </cell>
          <cell r="AEL58">
            <v>0</v>
          </cell>
          <cell r="AEM58">
            <v>0</v>
          </cell>
          <cell r="AEN58">
            <v>0</v>
          </cell>
          <cell r="AEO58">
            <v>0</v>
          </cell>
          <cell r="AEP58">
            <v>0</v>
          </cell>
          <cell r="AEQ58">
            <v>0</v>
          </cell>
          <cell r="AER58">
            <v>0</v>
          </cell>
          <cell r="AES58">
            <v>0</v>
          </cell>
          <cell r="AET58">
            <v>0</v>
          </cell>
          <cell r="AEU58">
            <v>0</v>
          </cell>
          <cell r="AEV58">
            <v>0</v>
          </cell>
          <cell r="AEW58">
            <v>0</v>
          </cell>
          <cell r="AEX58">
            <v>0</v>
          </cell>
          <cell r="AEY58">
            <v>0</v>
          </cell>
          <cell r="AEZ58">
            <v>0</v>
          </cell>
          <cell r="AFA58">
            <v>0</v>
          </cell>
          <cell r="AFB58">
            <v>0</v>
          </cell>
          <cell r="AFC58">
            <v>0</v>
          </cell>
          <cell r="AFD58">
            <v>0</v>
          </cell>
          <cell r="AFE58">
            <v>0</v>
          </cell>
          <cell r="AFF58">
            <v>0</v>
          </cell>
          <cell r="AFG58">
            <v>0</v>
          </cell>
          <cell r="AFH58">
            <v>0</v>
          </cell>
          <cell r="AFI58">
            <v>0</v>
          </cell>
          <cell r="AFJ58">
            <v>0</v>
          </cell>
          <cell r="AFK58">
            <v>0</v>
          </cell>
          <cell r="AFL58">
            <v>0</v>
          </cell>
          <cell r="AFM58">
            <v>0</v>
          </cell>
          <cell r="AFN58">
            <v>0</v>
          </cell>
          <cell r="AFO58">
            <v>0</v>
          </cell>
          <cell r="AFP58">
            <v>0</v>
          </cell>
          <cell r="AFQ58">
            <v>0</v>
          </cell>
          <cell r="AFR58">
            <v>0</v>
          </cell>
          <cell r="AFS58">
            <v>0</v>
          </cell>
          <cell r="AFT58">
            <v>0</v>
          </cell>
          <cell r="AFU58">
            <v>0</v>
          </cell>
          <cell r="AFV58">
            <v>0</v>
          </cell>
          <cell r="AFW58">
            <v>0</v>
          </cell>
          <cell r="AFX58">
            <v>0</v>
          </cell>
          <cell r="AFY58">
            <v>0</v>
          </cell>
          <cell r="AFZ58">
            <v>0</v>
          </cell>
          <cell r="AGA58">
            <v>0</v>
          </cell>
          <cell r="AGB58">
            <v>0</v>
          </cell>
          <cell r="AGC58">
            <v>0</v>
          </cell>
          <cell r="AGD58">
            <v>0</v>
          </cell>
          <cell r="AGE58">
            <v>0</v>
          </cell>
          <cell r="AGF58">
            <v>0</v>
          </cell>
          <cell r="AGG58">
            <v>0</v>
          </cell>
          <cell r="AGH58">
            <v>0</v>
          </cell>
          <cell r="AGI58">
            <v>0</v>
          </cell>
          <cell r="AGJ58">
            <v>0</v>
          </cell>
          <cell r="AGK58">
            <v>0</v>
          </cell>
          <cell r="AGL58">
            <v>0</v>
          </cell>
          <cell r="AGM58">
            <v>0</v>
          </cell>
          <cell r="AGN58">
            <v>0</v>
          </cell>
          <cell r="AGO58">
            <v>0</v>
          </cell>
          <cell r="AGP58">
            <v>0</v>
          </cell>
          <cell r="AGQ58">
            <v>0</v>
          </cell>
          <cell r="AGR58">
            <v>0</v>
          </cell>
          <cell r="AGS58">
            <v>0</v>
          </cell>
          <cell r="AGT58">
            <v>0</v>
          </cell>
          <cell r="AGU58">
            <v>0</v>
          </cell>
          <cell r="AGV58">
            <v>0</v>
          </cell>
          <cell r="AGW58">
            <v>0</v>
          </cell>
          <cell r="AGX58">
            <v>0</v>
          </cell>
          <cell r="AGY58">
            <v>0</v>
          </cell>
          <cell r="AGZ58">
            <v>0</v>
          </cell>
          <cell r="AHA58">
            <v>0</v>
          </cell>
          <cell r="AHB58">
            <v>0</v>
          </cell>
          <cell r="AHC58">
            <v>0</v>
          </cell>
          <cell r="AHD58">
            <v>0</v>
          </cell>
          <cell r="AHE58">
            <v>0</v>
          </cell>
          <cell r="AHF58">
            <v>0</v>
          </cell>
          <cell r="AHG58">
            <v>0</v>
          </cell>
          <cell r="AHH58">
            <v>0</v>
          </cell>
          <cell r="AHI58">
            <v>0</v>
          </cell>
          <cell r="AHJ58">
            <v>0</v>
          </cell>
          <cell r="AHK58">
            <v>0</v>
          </cell>
          <cell r="AHL58">
            <v>0</v>
          </cell>
          <cell r="AHM58">
            <v>0</v>
          </cell>
          <cell r="AHN58">
            <v>0</v>
          </cell>
          <cell r="AHO58">
            <v>0</v>
          </cell>
          <cell r="AHP58">
            <v>0</v>
          </cell>
          <cell r="AHQ58">
            <v>0</v>
          </cell>
          <cell r="AHR58">
            <v>0</v>
          </cell>
          <cell r="AHS58">
            <v>0</v>
          </cell>
          <cell r="AHT58">
            <v>0</v>
          </cell>
          <cell r="AHU58">
            <v>0</v>
          </cell>
          <cell r="AHV58">
            <v>0</v>
          </cell>
          <cell r="AHW58">
            <v>0</v>
          </cell>
          <cell r="AHX58">
            <v>0</v>
          </cell>
          <cell r="AHY58">
            <v>0</v>
          </cell>
          <cell r="AHZ58">
            <v>0</v>
          </cell>
          <cell r="AIA58">
            <v>0</v>
          </cell>
          <cell r="AIB58">
            <v>0</v>
          </cell>
          <cell r="AIC58">
            <v>0</v>
          </cell>
          <cell r="AID58">
            <v>0</v>
          </cell>
          <cell r="AIE58">
            <v>0</v>
          </cell>
          <cell r="AIF58">
            <v>0</v>
          </cell>
          <cell r="AIG58">
            <v>0</v>
          </cell>
          <cell r="AIH58">
            <v>0</v>
          </cell>
          <cell r="AII58">
            <v>0</v>
          </cell>
          <cell r="AIJ58">
            <v>0</v>
          </cell>
          <cell r="AIK58">
            <v>0</v>
          </cell>
          <cell r="AIL58">
            <v>0</v>
          </cell>
          <cell r="AIM58">
            <v>0</v>
          </cell>
          <cell r="AIN58">
            <v>0</v>
          </cell>
          <cell r="AIO58">
            <v>0</v>
          </cell>
          <cell r="AIP58">
            <v>0</v>
          </cell>
          <cell r="AIQ58">
            <v>0</v>
          </cell>
          <cell r="AIR58">
            <v>0</v>
          </cell>
          <cell r="AIS58">
            <v>0</v>
          </cell>
          <cell r="AIT58">
            <v>0</v>
          </cell>
          <cell r="AIU58">
            <v>0</v>
          </cell>
          <cell r="AIV58">
            <v>0</v>
          </cell>
          <cell r="AIW58">
            <v>0</v>
          </cell>
          <cell r="AIX58">
            <v>0</v>
          </cell>
          <cell r="AIY58">
            <v>0</v>
          </cell>
          <cell r="AIZ58">
            <v>0</v>
          </cell>
          <cell r="AJA58">
            <v>0</v>
          </cell>
          <cell r="AJB58">
            <v>0</v>
          </cell>
          <cell r="AJC58">
            <v>0</v>
          </cell>
          <cell r="AJD58">
            <v>0</v>
          </cell>
          <cell r="AJE58">
            <v>0</v>
          </cell>
          <cell r="AJF58">
            <v>0</v>
          </cell>
          <cell r="AJG58">
            <v>0</v>
          </cell>
          <cell r="AJH58">
            <v>0</v>
          </cell>
          <cell r="AJI58">
            <v>0</v>
          </cell>
          <cell r="AJJ58">
            <v>0</v>
          </cell>
          <cell r="AJK58">
            <v>0</v>
          </cell>
          <cell r="AJL58">
            <v>0</v>
          </cell>
          <cell r="AJM58">
            <v>0</v>
          </cell>
          <cell r="AJN58">
            <v>0</v>
          </cell>
          <cell r="AJO58">
            <v>0</v>
          </cell>
          <cell r="AJP58">
            <v>0</v>
          </cell>
          <cell r="AJQ58">
            <v>0</v>
          </cell>
          <cell r="AJR58">
            <v>0</v>
          </cell>
          <cell r="AJS58">
            <v>0</v>
          </cell>
          <cell r="AJT58">
            <v>0</v>
          </cell>
          <cell r="AJU58">
            <v>0</v>
          </cell>
          <cell r="AJV58">
            <v>0</v>
          </cell>
          <cell r="AJW58">
            <v>0</v>
          </cell>
          <cell r="AJX58">
            <v>0</v>
          </cell>
          <cell r="AJY58">
            <v>0</v>
          </cell>
          <cell r="AJZ58">
            <v>0</v>
          </cell>
          <cell r="AKA58">
            <v>0</v>
          </cell>
          <cell r="AKB58">
            <v>0</v>
          </cell>
          <cell r="AKC58">
            <v>0</v>
          </cell>
          <cell r="AKD58">
            <v>0</v>
          </cell>
          <cell r="AKE58">
            <v>0</v>
          </cell>
          <cell r="AKF58">
            <v>0</v>
          </cell>
          <cell r="AKG58">
            <v>0</v>
          </cell>
          <cell r="AKH58">
            <v>0</v>
          </cell>
          <cell r="AKI58">
            <v>0</v>
          </cell>
          <cell r="AKJ58">
            <v>0</v>
          </cell>
          <cell r="AKK58">
            <v>0</v>
          </cell>
          <cell r="AKL58">
            <v>0</v>
          </cell>
          <cell r="AKM58">
            <v>0</v>
          </cell>
          <cell r="AKN58">
            <v>0</v>
          </cell>
          <cell r="AKO58">
            <v>0</v>
          </cell>
          <cell r="AKP58">
            <v>0</v>
          </cell>
          <cell r="AKQ58">
            <v>0</v>
          </cell>
          <cell r="AKR58">
            <v>0</v>
          </cell>
          <cell r="AKS58">
            <v>0</v>
          </cell>
          <cell r="AKT58">
            <v>0</v>
          </cell>
          <cell r="AKU58">
            <v>0</v>
          </cell>
          <cell r="AKV58">
            <v>0</v>
          </cell>
          <cell r="AKW58">
            <v>0</v>
          </cell>
          <cell r="AKX58">
            <v>0</v>
          </cell>
          <cell r="AKY58">
            <v>0</v>
          </cell>
          <cell r="AKZ58">
            <v>0</v>
          </cell>
          <cell r="ALA58">
            <v>0</v>
          </cell>
          <cell r="ALB58">
            <v>0</v>
          </cell>
          <cell r="ALC58">
            <v>0</v>
          </cell>
          <cell r="ALD58">
            <v>0</v>
          </cell>
          <cell r="ALE58">
            <v>0</v>
          </cell>
          <cell r="ALF58">
            <v>0</v>
          </cell>
          <cell r="ALG58">
            <v>0</v>
          </cell>
          <cell r="ALH58">
            <v>0</v>
          </cell>
          <cell r="ALI58">
            <v>0</v>
          </cell>
          <cell r="ALJ58">
            <v>0</v>
          </cell>
          <cell r="ALK58">
            <v>0</v>
          </cell>
          <cell r="ALL58">
            <v>0</v>
          </cell>
          <cell r="ALM58">
            <v>0</v>
          </cell>
          <cell r="ALN58">
            <v>0</v>
          </cell>
          <cell r="ALO58">
            <v>0</v>
          </cell>
          <cell r="ALP58">
            <v>0</v>
          </cell>
          <cell r="ALQ58">
            <v>0</v>
          </cell>
          <cell r="ALR58">
            <v>0</v>
          </cell>
          <cell r="ALS58">
            <v>0</v>
          </cell>
          <cell r="ALT58">
            <v>0</v>
          </cell>
          <cell r="ALU58">
            <v>0</v>
          </cell>
          <cell r="ALV58">
            <v>0</v>
          </cell>
          <cell r="ALW58">
            <v>0</v>
          </cell>
          <cell r="ALX58">
            <v>0</v>
          </cell>
          <cell r="ALY58">
            <v>0</v>
          </cell>
          <cell r="ALZ58">
            <v>0</v>
          </cell>
          <cell r="AMA58">
            <v>0</v>
          </cell>
          <cell r="AMB58">
            <v>0</v>
          </cell>
          <cell r="AMC58">
            <v>0</v>
          </cell>
          <cell r="AMD58">
            <v>0</v>
          </cell>
          <cell r="AME58">
            <v>0</v>
          </cell>
          <cell r="AMF58">
            <v>0</v>
          </cell>
          <cell r="AMG58">
            <v>0</v>
          </cell>
          <cell r="AMH58">
            <v>0</v>
          </cell>
          <cell r="AMI58">
            <v>0</v>
          </cell>
          <cell r="AMJ58">
            <v>0</v>
          </cell>
          <cell r="AMK58">
            <v>0</v>
          </cell>
          <cell r="AML58">
            <v>0</v>
          </cell>
          <cell r="AMM58">
            <v>0</v>
          </cell>
          <cell r="AMN58">
            <v>0</v>
          </cell>
          <cell r="AMO58">
            <v>0</v>
          </cell>
          <cell r="AMP58">
            <v>0</v>
          </cell>
          <cell r="AMQ58">
            <v>0</v>
          </cell>
          <cell r="AMR58">
            <v>0</v>
          </cell>
          <cell r="AMS58">
            <v>0</v>
          </cell>
          <cell r="AMT58">
            <v>0</v>
          </cell>
          <cell r="AMU58">
            <v>0</v>
          </cell>
          <cell r="AMV58">
            <v>0</v>
          </cell>
          <cell r="AMW58">
            <v>0</v>
          </cell>
          <cell r="AMX58">
            <v>0</v>
          </cell>
          <cell r="AMY58">
            <v>0</v>
          </cell>
          <cell r="AMZ58">
            <v>0</v>
          </cell>
          <cell r="ANA58">
            <v>0</v>
          </cell>
          <cell r="ANB58">
            <v>0</v>
          </cell>
          <cell r="ANC58">
            <v>0</v>
          </cell>
          <cell r="AND58">
            <v>0</v>
          </cell>
          <cell r="ANE58">
            <v>0</v>
          </cell>
          <cell r="ANF58">
            <v>0</v>
          </cell>
          <cell r="ANG58">
            <v>0</v>
          </cell>
          <cell r="ANH58">
            <v>0</v>
          </cell>
          <cell r="ANI58">
            <v>0</v>
          </cell>
          <cell r="ANJ58">
            <v>0</v>
          </cell>
          <cell r="ANK58">
            <v>0</v>
          </cell>
          <cell r="ANL58">
            <v>0</v>
          </cell>
          <cell r="ANM58">
            <v>0</v>
          </cell>
          <cell r="ANN58">
            <v>0</v>
          </cell>
          <cell r="ANO58">
            <v>0</v>
          </cell>
          <cell r="ANP58">
            <v>0</v>
          </cell>
          <cell r="ANQ58">
            <v>0</v>
          </cell>
          <cell r="ANR58">
            <v>0</v>
          </cell>
          <cell r="ANS58">
            <v>0</v>
          </cell>
          <cell r="ANT58">
            <v>0</v>
          </cell>
          <cell r="ANU58">
            <v>0</v>
          </cell>
          <cell r="ANV58">
            <v>0</v>
          </cell>
          <cell r="ANW58">
            <v>0</v>
          </cell>
          <cell r="ANX58">
            <v>0</v>
          </cell>
          <cell r="ANY58">
            <v>0</v>
          </cell>
          <cell r="ANZ58">
            <v>0</v>
          </cell>
          <cell r="AOA58">
            <v>0</v>
          </cell>
          <cell r="AOB58">
            <v>0</v>
          </cell>
          <cell r="AOC58">
            <v>0</v>
          </cell>
          <cell r="AOD58">
            <v>0</v>
          </cell>
          <cell r="AOE58">
            <v>0</v>
          </cell>
          <cell r="AOF58">
            <v>0</v>
          </cell>
          <cell r="AOG58">
            <v>0</v>
          </cell>
          <cell r="AOH58">
            <v>0</v>
          </cell>
          <cell r="AOI58">
            <v>0</v>
          </cell>
          <cell r="AOJ58">
            <v>0</v>
          </cell>
          <cell r="AOK58">
            <v>0</v>
          </cell>
          <cell r="AOL58">
            <v>0</v>
          </cell>
          <cell r="AOM58">
            <v>0</v>
          </cell>
          <cell r="AON58">
            <v>0</v>
          </cell>
          <cell r="AOO58">
            <v>0</v>
          </cell>
          <cell r="AOP58">
            <v>0</v>
          </cell>
          <cell r="AOQ58">
            <v>0</v>
          </cell>
          <cell r="AOR58">
            <v>0</v>
          </cell>
          <cell r="AOS58">
            <v>0</v>
          </cell>
          <cell r="AOT58">
            <v>0</v>
          </cell>
          <cell r="AOU58">
            <v>0</v>
          </cell>
          <cell r="AOV58">
            <v>0</v>
          </cell>
          <cell r="AOW58">
            <v>0</v>
          </cell>
          <cell r="AOX58">
            <v>0</v>
          </cell>
          <cell r="AOY58">
            <v>0</v>
          </cell>
          <cell r="AOZ58">
            <v>0</v>
          </cell>
          <cell r="APA58">
            <v>0</v>
          </cell>
          <cell r="APB58">
            <v>0</v>
          </cell>
          <cell r="APC58">
            <v>0</v>
          </cell>
          <cell r="APD58">
            <v>0</v>
          </cell>
          <cell r="APE58">
            <v>0</v>
          </cell>
          <cell r="APF58">
            <v>0</v>
          </cell>
          <cell r="APG58">
            <v>0</v>
          </cell>
          <cell r="APH58">
            <v>0</v>
          </cell>
          <cell r="API58">
            <v>0</v>
          </cell>
          <cell r="APJ58">
            <v>0</v>
          </cell>
          <cell r="APK58">
            <v>0</v>
          </cell>
          <cell r="APL58">
            <v>0</v>
          </cell>
          <cell r="APM58">
            <v>0</v>
          </cell>
          <cell r="APN58">
            <v>0</v>
          </cell>
          <cell r="APO58">
            <v>0</v>
          </cell>
          <cell r="APP58">
            <v>0</v>
          </cell>
          <cell r="APQ58">
            <v>0</v>
          </cell>
          <cell r="APR58">
            <v>0</v>
          </cell>
          <cell r="APS58">
            <v>0</v>
          </cell>
          <cell r="APT58">
            <v>0</v>
          </cell>
          <cell r="APU58">
            <v>0</v>
          </cell>
          <cell r="APV58">
            <v>0</v>
          </cell>
          <cell r="APW58">
            <v>0</v>
          </cell>
          <cell r="APX58">
            <v>0</v>
          </cell>
          <cell r="APY58">
            <v>0</v>
          </cell>
          <cell r="APZ58">
            <v>0</v>
          </cell>
          <cell r="AQA58">
            <v>0</v>
          </cell>
          <cell r="AQB58">
            <v>0</v>
          </cell>
          <cell r="AQC58">
            <v>0</v>
          </cell>
          <cell r="AQD58">
            <v>0</v>
          </cell>
          <cell r="AQE58">
            <v>0</v>
          </cell>
          <cell r="AQF58">
            <v>0</v>
          </cell>
          <cell r="AQG58">
            <v>0</v>
          </cell>
          <cell r="AQH58">
            <v>0</v>
          </cell>
          <cell r="AQI58">
            <v>0</v>
          </cell>
          <cell r="AQJ58">
            <v>0</v>
          </cell>
          <cell r="AQK58">
            <v>0</v>
          </cell>
          <cell r="AQL58">
            <v>0</v>
          </cell>
          <cell r="AQM58">
            <v>0</v>
          </cell>
          <cell r="AQN58">
            <v>0</v>
          </cell>
          <cell r="AQO58">
            <v>0</v>
          </cell>
          <cell r="AQP58">
            <v>0</v>
          </cell>
          <cell r="AQQ58">
            <v>0</v>
          </cell>
          <cell r="AQR58">
            <v>0</v>
          </cell>
          <cell r="AQS58">
            <v>0</v>
          </cell>
          <cell r="AQT58">
            <v>0</v>
          </cell>
          <cell r="AQU58">
            <v>0</v>
          </cell>
          <cell r="AQV58">
            <v>0</v>
          </cell>
          <cell r="AQW58">
            <v>0</v>
          </cell>
          <cell r="AQX58">
            <v>0</v>
          </cell>
          <cell r="AQY58">
            <v>0</v>
          </cell>
          <cell r="AQZ58">
            <v>0</v>
          </cell>
          <cell r="ARA58">
            <v>0</v>
          </cell>
          <cell r="ARB58">
            <v>0</v>
          </cell>
          <cell r="ARC58">
            <v>0</v>
          </cell>
          <cell r="ARD58">
            <v>0</v>
          </cell>
          <cell r="ARE58">
            <v>0</v>
          </cell>
          <cell r="ARF58">
            <v>0</v>
          </cell>
          <cell r="ARG58">
            <v>0</v>
          </cell>
          <cell r="ARH58">
            <v>0</v>
          </cell>
          <cell r="ARI58">
            <v>0</v>
          </cell>
          <cell r="ARJ58">
            <v>0</v>
          </cell>
          <cell r="ARK58">
            <v>0</v>
          </cell>
          <cell r="ARL58">
            <v>0</v>
          </cell>
          <cell r="ARM58">
            <v>0</v>
          </cell>
          <cell r="ARN58">
            <v>0</v>
          </cell>
          <cell r="ARO58">
            <v>0</v>
          </cell>
          <cell r="ARP58">
            <v>0</v>
          </cell>
          <cell r="ARQ58">
            <v>0</v>
          </cell>
          <cell r="ARR58">
            <v>0</v>
          </cell>
          <cell r="ARS58">
            <v>0</v>
          </cell>
          <cell r="ART58">
            <v>0</v>
          </cell>
          <cell r="ARU58">
            <v>0</v>
          </cell>
          <cell r="ARV58">
            <v>0</v>
          </cell>
          <cell r="ARW58">
            <v>0</v>
          </cell>
          <cell r="ARX58">
            <v>0</v>
          </cell>
          <cell r="ARY58">
            <v>0</v>
          </cell>
          <cell r="ARZ58">
            <v>0</v>
          </cell>
          <cell r="ASA58">
            <v>0</v>
          </cell>
          <cell r="ASB58">
            <v>0</v>
          </cell>
          <cell r="ASC58">
            <v>0</v>
          </cell>
          <cell r="ASD58">
            <v>0</v>
          </cell>
          <cell r="ASE58">
            <v>0</v>
          </cell>
          <cell r="ASF58">
            <v>0</v>
          </cell>
          <cell r="ASG58">
            <v>0</v>
          </cell>
          <cell r="ASH58">
            <v>0</v>
          </cell>
          <cell r="ASI58">
            <v>0</v>
          </cell>
          <cell r="ASJ58">
            <v>0</v>
          </cell>
          <cell r="ASK58">
            <v>0</v>
          </cell>
          <cell r="ASL58">
            <v>0</v>
          </cell>
          <cell r="ASM58">
            <v>0</v>
          </cell>
          <cell r="ASN58">
            <v>0</v>
          </cell>
          <cell r="ASO58">
            <v>0</v>
          </cell>
          <cell r="ASP58">
            <v>0</v>
          </cell>
          <cell r="ASQ58">
            <v>0</v>
          </cell>
          <cell r="ASR58">
            <v>0</v>
          </cell>
          <cell r="ASS58">
            <v>0</v>
          </cell>
          <cell r="AST58">
            <v>0</v>
          </cell>
          <cell r="ASU58">
            <v>0</v>
          </cell>
          <cell r="ASV58">
            <v>0</v>
          </cell>
          <cell r="ASW58">
            <v>0</v>
          </cell>
          <cell r="ASX58">
            <v>0</v>
          </cell>
          <cell r="ASY58">
            <v>0</v>
          </cell>
          <cell r="ASZ58">
            <v>0</v>
          </cell>
          <cell r="ATA58">
            <v>0</v>
          </cell>
          <cell r="ATB58">
            <v>0</v>
          </cell>
          <cell r="ATC58">
            <v>0</v>
          </cell>
          <cell r="ATD58">
            <v>0</v>
          </cell>
          <cell r="ATE58">
            <v>0</v>
          </cell>
          <cell r="ATF58">
            <v>0</v>
          </cell>
          <cell r="ATG58">
            <v>0</v>
          </cell>
          <cell r="ATH58">
            <v>0</v>
          </cell>
          <cell r="ATI58">
            <v>0</v>
          </cell>
          <cell r="ATJ58">
            <v>0</v>
          </cell>
          <cell r="ATK58">
            <v>0</v>
          </cell>
          <cell r="ATL58">
            <v>0</v>
          </cell>
          <cell r="ATM58">
            <v>0</v>
          </cell>
          <cell r="ATN58">
            <v>0</v>
          </cell>
          <cell r="ATO58">
            <v>0</v>
          </cell>
          <cell r="ATP58">
            <v>0</v>
          </cell>
          <cell r="ATQ58">
            <v>0</v>
          </cell>
          <cell r="ATR58">
            <v>0</v>
          </cell>
          <cell r="ATS58">
            <v>0</v>
          </cell>
          <cell r="ATT58">
            <v>0</v>
          </cell>
          <cell r="ATU58">
            <v>0</v>
          </cell>
          <cell r="ATV58">
            <v>0</v>
          </cell>
          <cell r="ATW58">
            <v>0</v>
          </cell>
          <cell r="ATX58">
            <v>0</v>
          </cell>
          <cell r="ATY58">
            <v>0</v>
          </cell>
          <cell r="ATZ58">
            <v>0</v>
          </cell>
          <cell r="AUA58">
            <v>0</v>
          </cell>
          <cell r="AUB58">
            <v>0</v>
          </cell>
          <cell r="AUC58">
            <v>0</v>
          </cell>
          <cell r="AUD58">
            <v>0</v>
          </cell>
          <cell r="AUE58">
            <v>0</v>
          </cell>
          <cell r="AUF58">
            <v>0</v>
          </cell>
          <cell r="AUG58">
            <v>0</v>
          </cell>
          <cell r="AUH58">
            <v>0</v>
          </cell>
          <cell r="AUI58">
            <v>0</v>
          </cell>
          <cell r="AUJ58">
            <v>0</v>
          </cell>
          <cell r="AUK58">
            <v>0</v>
          </cell>
          <cell r="AUL58">
            <v>0</v>
          </cell>
          <cell r="AUM58">
            <v>0</v>
          </cell>
          <cell r="AUN58">
            <v>0</v>
          </cell>
          <cell r="AUO58">
            <v>0</v>
          </cell>
          <cell r="AUP58">
            <v>0</v>
          </cell>
          <cell r="AUQ58">
            <v>0</v>
          </cell>
          <cell r="AUR58">
            <v>0</v>
          </cell>
          <cell r="AUS58">
            <v>0</v>
          </cell>
          <cell r="AUT58">
            <v>0</v>
          </cell>
          <cell r="AUU58">
            <v>0</v>
          </cell>
          <cell r="AUV58">
            <v>0</v>
          </cell>
          <cell r="AUW58">
            <v>0</v>
          </cell>
          <cell r="AUX58">
            <v>0</v>
          </cell>
          <cell r="AUY58">
            <v>0</v>
          </cell>
          <cell r="AUZ58">
            <v>0</v>
          </cell>
          <cell r="AVA58">
            <v>0</v>
          </cell>
          <cell r="AVB58">
            <v>0</v>
          </cell>
          <cell r="AVC58">
            <v>0</v>
          </cell>
          <cell r="AVD58">
            <v>0</v>
          </cell>
          <cell r="AVE58">
            <v>0</v>
          </cell>
          <cell r="AVF58">
            <v>0</v>
          </cell>
          <cell r="AVG58">
            <v>0</v>
          </cell>
          <cell r="AVH58">
            <v>0</v>
          </cell>
          <cell r="AVI58">
            <v>0</v>
          </cell>
          <cell r="AVJ58">
            <v>0</v>
          </cell>
          <cell r="AVK58">
            <v>0</v>
          </cell>
          <cell r="AVL58">
            <v>0</v>
          </cell>
          <cell r="AVM58">
            <v>0</v>
          </cell>
          <cell r="AVN58">
            <v>0</v>
          </cell>
          <cell r="AVO58">
            <v>0</v>
          </cell>
          <cell r="AVP58">
            <v>0</v>
          </cell>
          <cell r="AVQ58">
            <v>0</v>
          </cell>
          <cell r="AVR58">
            <v>0</v>
          </cell>
          <cell r="AVS58">
            <v>0</v>
          </cell>
          <cell r="AVT58">
            <v>0</v>
          </cell>
          <cell r="AVU58">
            <v>0</v>
          </cell>
          <cell r="AVV58">
            <v>0</v>
          </cell>
          <cell r="AVW58">
            <v>0</v>
          </cell>
          <cell r="AVX58">
            <v>0</v>
          </cell>
          <cell r="AVY58">
            <v>0</v>
          </cell>
          <cell r="AVZ58">
            <v>0</v>
          </cell>
          <cell r="AWA58">
            <v>0</v>
          </cell>
          <cell r="AWB58">
            <v>0</v>
          </cell>
          <cell r="AWC58">
            <v>0</v>
          </cell>
          <cell r="AWD58">
            <v>0</v>
          </cell>
          <cell r="AWE58">
            <v>0</v>
          </cell>
          <cell r="AWF58">
            <v>0</v>
          </cell>
          <cell r="AWG58">
            <v>0</v>
          </cell>
          <cell r="AWH58">
            <v>0</v>
          </cell>
          <cell r="AWI58">
            <v>0</v>
          </cell>
          <cell r="AWJ58">
            <v>0</v>
          </cell>
          <cell r="AWK58">
            <v>0</v>
          </cell>
          <cell r="AWL58">
            <v>0</v>
          </cell>
          <cell r="AWM58">
            <v>0</v>
          </cell>
          <cell r="AWN58">
            <v>0</v>
          </cell>
          <cell r="AWO58">
            <v>0</v>
          </cell>
          <cell r="AWP58">
            <v>0</v>
          </cell>
          <cell r="AWQ58">
            <v>0</v>
          </cell>
          <cell r="AWR58">
            <v>0</v>
          </cell>
          <cell r="AWS58">
            <v>0</v>
          </cell>
          <cell r="AWT58">
            <v>0</v>
          </cell>
          <cell r="AWU58">
            <v>0</v>
          </cell>
          <cell r="AWV58">
            <v>0</v>
          </cell>
          <cell r="AWW58">
            <v>0</v>
          </cell>
          <cell r="AWX58">
            <v>0</v>
          </cell>
          <cell r="AWY58">
            <v>0</v>
          </cell>
          <cell r="AWZ58">
            <v>0</v>
          </cell>
          <cell r="AXA58">
            <v>0</v>
          </cell>
          <cell r="AXB58">
            <v>0</v>
          </cell>
          <cell r="AXC58">
            <v>0</v>
          </cell>
          <cell r="AXD58">
            <v>0</v>
          </cell>
          <cell r="AXE58">
            <v>0</v>
          </cell>
          <cell r="AXF58">
            <v>0</v>
          </cell>
          <cell r="AXG58">
            <v>0</v>
          </cell>
          <cell r="AXH58">
            <v>0</v>
          </cell>
          <cell r="AXI58">
            <v>0</v>
          </cell>
          <cell r="AXJ58">
            <v>0</v>
          </cell>
          <cell r="AXK58">
            <v>0</v>
          </cell>
          <cell r="AXL58">
            <v>0</v>
          </cell>
          <cell r="AXM58">
            <v>0</v>
          </cell>
          <cell r="AXN58">
            <v>0</v>
          </cell>
          <cell r="AXO58">
            <v>0</v>
          </cell>
          <cell r="AXP58">
            <v>0</v>
          </cell>
          <cell r="AXQ58">
            <v>0</v>
          </cell>
          <cell r="AXR58">
            <v>0</v>
          </cell>
          <cell r="AXS58">
            <v>0</v>
          </cell>
          <cell r="AXT58">
            <v>0</v>
          </cell>
          <cell r="AXU58">
            <v>0</v>
          </cell>
          <cell r="AXV58">
            <v>0</v>
          </cell>
          <cell r="AXW58">
            <v>0</v>
          </cell>
          <cell r="AXX58">
            <v>0</v>
          </cell>
          <cell r="AXY58">
            <v>0</v>
          </cell>
          <cell r="AXZ58">
            <v>0</v>
          </cell>
          <cell r="AYA58">
            <v>0</v>
          </cell>
          <cell r="AYB58">
            <v>0</v>
          </cell>
          <cell r="AYC58">
            <v>0</v>
          </cell>
          <cell r="AYD58">
            <v>0</v>
          </cell>
          <cell r="AYE58">
            <v>0</v>
          </cell>
          <cell r="AYF58">
            <v>0</v>
          </cell>
          <cell r="AYG58">
            <v>0</v>
          </cell>
          <cell r="AYH58">
            <v>0</v>
          </cell>
          <cell r="AYI58">
            <v>0</v>
          </cell>
          <cell r="AYJ58">
            <v>0</v>
          </cell>
          <cell r="AYK58">
            <v>0</v>
          </cell>
          <cell r="AYL58">
            <v>0</v>
          </cell>
          <cell r="AYM58">
            <v>0</v>
          </cell>
          <cell r="AYN58">
            <v>0</v>
          </cell>
          <cell r="AYO58">
            <v>0</v>
          </cell>
          <cell r="AYP58">
            <v>0</v>
          </cell>
          <cell r="AYQ58">
            <v>0</v>
          </cell>
          <cell r="AYR58">
            <v>0</v>
          </cell>
          <cell r="AYS58">
            <v>0</v>
          </cell>
          <cell r="AYT58">
            <v>0</v>
          </cell>
          <cell r="AYU58">
            <v>0</v>
          </cell>
          <cell r="AYV58">
            <v>0</v>
          </cell>
          <cell r="AYW58">
            <v>0</v>
          </cell>
          <cell r="AYX58">
            <v>0</v>
          </cell>
          <cell r="AYY58">
            <v>0</v>
          </cell>
          <cell r="AYZ58">
            <v>0</v>
          </cell>
          <cell r="AZA58">
            <v>0</v>
          </cell>
          <cell r="AZB58">
            <v>0</v>
          </cell>
          <cell r="AZC58">
            <v>0</v>
          </cell>
          <cell r="AZD58">
            <v>0</v>
          </cell>
          <cell r="AZE58">
            <v>0</v>
          </cell>
          <cell r="AZF58">
            <v>0</v>
          </cell>
          <cell r="AZG58">
            <v>0</v>
          </cell>
          <cell r="AZH58">
            <v>0</v>
          </cell>
          <cell r="AZI58">
            <v>0</v>
          </cell>
          <cell r="AZJ58">
            <v>0</v>
          </cell>
          <cell r="AZK58">
            <v>0</v>
          </cell>
          <cell r="AZL58">
            <v>0</v>
          </cell>
          <cell r="AZM58">
            <v>0</v>
          </cell>
          <cell r="AZN58">
            <v>0</v>
          </cell>
          <cell r="AZO58">
            <v>0</v>
          </cell>
          <cell r="AZP58">
            <v>0</v>
          </cell>
          <cell r="AZQ58">
            <v>0</v>
          </cell>
          <cell r="AZR58">
            <v>0</v>
          </cell>
          <cell r="AZS58">
            <v>0</v>
          </cell>
          <cell r="AZT58">
            <v>0</v>
          </cell>
          <cell r="AZU58">
            <v>0</v>
          </cell>
          <cell r="AZV58">
            <v>0</v>
          </cell>
          <cell r="AZW58">
            <v>0</v>
          </cell>
          <cell r="AZX58">
            <v>0</v>
          </cell>
          <cell r="AZY58">
            <v>0</v>
          </cell>
          <cell r="AZZ58">
            <v>0</v>
          </cell>
          <cell r="BAA58">
            <v>0</v>
          </cell>
          <cell r="BAB58">
            <v>0</v>
          </cell>
          <cell r="BAC58">
            <v>0</v>
          </cell>
          <cell r="BAD58">
            <v>0</v>
          </cell>
          <cell r="BAE58">
            <v>0</v>
          </cell>
          <cell r="BAF58">
            <v>0</v>
          </cell>
          <cell r="BAG58">
            <v>0</v>
          </cell>
          <cell r="BAH58">
            <v>0</v>
          </cell>
          <cell r="BAI58">
            <v>0</v>
          </cell>
          <cell r="BAJ58">
            <v>0</v>
          </cell>
          <cell r="BAK58">
            <v>0</v>
          </cell>
          <cell r="BAL58">
            <v>0</v>
          </cell>
          <cell r="BAM58">
            <v>0</v>
          </cell>
          <cell r="BAN58">
            <v>0</v>
          </cell>
          <cell r="BAO58">
            <v>0</v>
          </cell>
          <cell r="BAP58">
            <v>0</v>
          </cell>
          <cell r="BAQ58">
            <v>0</v>
          </cell>
          <cell r="BAR58">
            <v>0</v>
          </cell>
          <cell r="BAS58">
            <v>0</v>
          </cell>
          <cell r="BAT58">
            <v>0</v>
          </cell>
          <cell r="BAU58">
            <v>0</v>
          </cell>
          <cell r="BAV58">
            <v>0</v>
          </cell>
          <cell r="BAW58">
            <v>0</v>
          </cell>
          <cell r="BAX58">
            <v>0</v>
          </cell>
          <cell r="BAY58">
            <v>0</v>
          </cell>
          <cell r="BAZ58">
            <v>0</v>
          </cell>
          <cell r="BBA58">
            <v>0</v>
          </cell>
          <cell r="BBB58">
            <v>0</v>
          </cell>
          <cell r="BBC58">
            <v>0</v>
          </cell>
          <cell r="BBD58">
            <v>0</v>
          </cell>
          <cell r="BBE58">
            <v>0</v>
          </cell>
          <cell r="BBF58">
            <v>0</v>
          </cell>
          <cell r="BBG58">
            <v>0</v>
          </cell>
          <cell r="BBH58">
            <v>0</v>
          </cell>
          <cell r="BBI58">
            <v>0</v>
          </cell>
          <cell r="BBJ58">
            <v>0</v>
          </cell>
          <cell r="BBK58">
            <v>0</v>
          </cell>
          <cell r="BBL58">
            <v>0</v>
          </cell>
          <cell r="BBM58">
            <v>0</v>
          </cell>
          <cell r="BBN58">
            <v>0</v>
          </cell>
          <cell r="BBO58">
            <v>0</v>
          </cell>
          <cell r="BBP58">
            <v>0</v>
          </cell>
          <cell r="BBQ58">
            <v>0</v>
          </cell>
          <cell r="BBR58">
            <v>0</v>
          </cell>
          <cell r="BBS58">
            <v>0</v>
          </cell>
          <cell r="BBT58">
            <v>0</v>
          </cell>
          <cell r="BBU58">
            <v>0</v>
          </cell>
          <cell r="BBV58">
            <v>0</v>
          </cell>
          <cell r="BBW58">
            <v>0</v>
          </cell>
          <cell r="BBX58">
            <v>0</v>
          </cell>
          <cell r="BBY58">
            <v>0</v>
          </cell>
          <cell r="BBZ58">
            <v>0</v>
          </cell>
          <cell r="BCA58">
            <v>0</v>
          </cell>
          <cell r="BCB58">
            <v>0</v>
          </cell>
          <cell r="BCC58">
            <v>0</v>
          </cell>
          <cell r="BCD58">
            <v>0</v>
          </cell>
          <cell r="BCE58">
            <v>0</v>
          </cell>
          <cell r="BCF58">
            <v>0</v>
          </cell>
          <cell r="BCG58">
            <v>0</v>
          </cell>
          <cell r="BCH58">
            <v>0</v>
          </cell>
          <cell r="BCI58">
            <v>0</v>
          </cell>
          <cell r="BCJ58">
            <v>0</v>
          </cell>
          <cell r="BCK58">
            <v>0</v>
          </cell>
          <cell r="BCL58">
            <v>0</v>
          </cell>
          <cell r="BCM58">
            <v>0</v>
          </cell>
          <cell r="BCN58">
            <v>0</v>
          </cell>
          <cell r="BCO58">
            <v>0</v>
          </cell>
          <cell r="BCP58">
            <v>0</v>
          </cell>
          <cell r="BCQ58">
            <v>0</v>
          </cell>
          <cell r="BCR58">
            <v>0</v>
          </cell>
          <cell r="BCS58">
            <v>0</v>
          </cell>
          <cell r="BCT58">
            <v>0</v>
          </cell>
          <cell r="BCU58">
            <v>0</v>
          </cell>
          <cell r="BCV58">
            <v>0</v>
          </cell>
          <cell r="BCW58">
            <v>0</v>
          </cell>
          <cell r="BCX58">
            <v>0</v>
          </cell>
          <cell r="BCY58">
            <v>0</v>
          </cell>
          <cell r="BCZ58">
            <v>0</v>
          </cell>
          <cell r="BDA58">
            <v>0</v>
          </cell>
          <cell r="BDB58">
            <v>0</v>
          </cell>
          <cell r="BDC58">
            <v>0</v>
          </cell>
          <cell r="BDD58">
            <v>0</v>
          </cell>
          <cell r="BDE58">
            <v>0</v>
          </cell>
          <cell r="BDF58">
            <v>0</v>
          </cell>
          <cell r="BDG58">
            <v>0</v>
          </cell>
          <cell r="BDH58">
            <v>0</v>
          </cell>
          <cell r="BDI58">
            <v>0</v>
          </cell>
          <cell r="BDJ58">
            <v>0</v>
          </cell>
          <cell r="BDK58">
            <v>0</v>
          </cell>
          <cell r="BDL58">
            <v>0</v>
          </cell>
          <cell r="BDM58">
            <v>0</v>
          </cell>
          <cell r="BDN58">
            <v>0</v>
          </cell>
          <cell r="BDO58">
            <v>0</v>
          </cell>
          <cell r="BDP58">
            <v>0</v>
          </cell>
          <cell r="BDQ58">
            <v>0</v>
          </cell>
          <cell r="BDR58">
            <v>0</v>
          </cell>
          <cell r="BDS58">
            <v>0</v>
          </cell>
          <cell r="BDT58">
            <v>0</v>
          </cell>
          <cell r="BDU58">
            <v>0</v>
          </cell>
          <cell r="BDV58">
            <v>0</v>
          </cell>
          <cell r="BDW58">
            <v>0</v>
          </cell>
          <cell r="BDX58">
            <v>0</v>
          </cell>
          <cell r="BDY58">
            <v>0</v>
          </cell>
          <cell r="BDZ58">
            <v>0</v>
          </cell>
          <cell r="BEA58">
            <v>0</v>
          </cell>
          <cell r="BEB58">
            <v>0</v>
          </cell>
          <cell r="BEC58">
            <v>0</v>
          </cell>
          <cell r="BED58">
            <v>0</v>
          </cell>
          <cell r="BEE58">
            <v>0</v>
          </cell>
          <cell r="BEF58">
            <v>0</v>
          </cell>
          <cell r="BEG58">
            <v>0</v>
          </cell>
          <cell r="BEH58">
            <v>0</v>
          </cell>
          <cell r="BEI58">
            <v>0</v>
          </cell>
          <cell r="BEJ58">
            <v>0</v>
          </cell>
          <cell r="BEK58">
            <v>0</v>
          </cell>
          <cell r="BEL58">
            <v>0</v>
          </cell>
          <cell r="BEM58">
            <v>0</v>
          </cell>
          <cell r="BEN58">
            <v>0</v>
          </cell>
          <cell r="BEO58">
            <v>0</v>
          </cell>
          <cell r="BEP58">
            <v>0</v>
          </cell>
          <cell r="BEQ58">
            <v>0</v>
          </cell>
          <cell r="BER58">
            <v>0</v>
          </cell>
          <cell r="BES58">
            <v>0</v>
          </cell>
          <cell r="BET58">
            <v>0</v>
          </cell>
          <cell r="BEU58">
            <v>0</v>
          </cell>
          <cell r="BEV58">
            <v>0</v>
          </cell>
          <cell r="BEW58">
            <v>0</v>
          </cell>
          <cell r="BEX58">
            <v>0</v>
          </cell>
          <cell r="BEY58">
            <v>0</v>
          </cell>
          <cell r="BEZ58">
            <v>0</v>
          </cell>
          <cell r="BFA58">
            <v>0</v>
          </cell>
          <cell r="BFB58">
            <v>0</v>
          </cell>
          <cell r="BFC58">
            <v>0</v>
          </cell>
          <cell r="BFD58">
            <v>0</v>
          </cell>
          <cell r="BFE58">
            <v>0</v>
          </cell>
          <cell r="BFF58">
            <v>0</v>
          </cell>
          <cell r="BFG58">
            <v>0</v>
          </cell>
          <cell r="BFH58">
            <v>0</v>
          </cell>
          <cell r="BFI58">
            <v>0</v>
          </cell>
          <cell r="BFJ58">
            <v>0</v>
          </cell>
          <cell r="BFK58">
            <v>0</v>
          </cell>
          <cell r="BFL58">
            <v>0</v>
          </cell>
          <cell r="BFM58">
            <v>0</v>
          </cell>
          <cell r="BFN58">
            <v>0</v>
          </cell>
          <cell r="BFO58">
            <v>0</v>
          </cell>
          <cell r="BFP58">
            <v>0</v>
          </cell>
          <cell r="BFQ58">
            <v>0</v>
          </cell>
          <cell r="BFR58">
            <v>0</v>
          </cell>
          <cell r="BFS58">
            <v>0</v>
          </cell>
          <cell r="BFT58">
            <v>0</v>
          </cell>
          <cell r="BFU58">
            <v>0</v>
          </cell>
          <cell r="BFV58">
            <v>0</v>
          </cell>
          <cell r="BFW58">
            <v>0</v>
          </cell>
          <cell r="BFX58">
            <v>0</v>
          </cell>
          <cell r="BFY58">
            <v>0</v>
          </cell>
          <cell r="BFZ58">
            <v>0</v>
          </cell>
          <cell r="BGA58">
            <v>0</v>
          </cell>
          <cell r="BGB58">
            <v>0</v>
          </cell>
          <cell r="BGC58">
            <v>0</v>
          </cell>
          <cell r="BGD58">
            <v>0</v>
          </cell>
          <cell r="BGE58">
            <v>0</v>
          </cell>
          <cell r="BGF58">
            <v>0</v>
          </cell>
          <cell r="BGG58">
            <v>0</v>
          </cell>
          <cell r="BGH58">
            <v>0</v>
          </cell>
          <cell r="BGI58">
            <v>0</v>
          </cell>
          <cell r="BGJ58">
            <v>0</v>
          </cell>
          <cell r="BGK58">
            <v>0</v>
          </cell>
          <cell r="BGL58">
            <v>0</v>
          </cell>
          <cell r="BGM58">
            <v>0</v>
          </cell>
          <cell r="BGN58">
            <v>0</v>
          </cell>
          <cell r="BGO58">
            <v>0</v>
          </cell>
          <cell r="BGP58">
            <v>0</v>
          </cell>
          <cell r="BGQ58">
            <v>0</v>
          </cell>
          <cell r="BGR58">
            <v>0</v>
          </cell>
          <cell r="BGS58">
            <v>0</v>
          </cell>
          <cell r="BGT58">
            <v>0</v>
          </cell>
          <cell r="BGU58">
            <v>0</v>
          </cell>
          <cell r="BGV58">
            <v>0</v>
          </cell>
          <cell r="BGW58">
            <v>0</v>
          </cell>
          <cell r="BGX58">
            <v>0</v>
          </cell>
          <cell r="BGY58">
            <v>0</v>
          </cell>
          <cell r="BGZ58">
            <v>0</v>
          </cell>
          <cell r="BHA58">
            <v>0</v>
          </cell>
          <cell r="BHB58">
            <v>0</v>
          </cell>
          <cell r="BHC58">
            <v>0</v>
          </cell>
          <cell r="BHD58">
            <v>0</v>
          </cell>
          <cell r="BHE58">
            <v>0</v>
          </cell>
          <cell r="BHF58">
            <v>0</v>
          </cell>
          <cell r="BHG58">
            <v>0</v>
          </cell>
          <cell r="BHH58">
            <v>0</v>
          </cell>
          <cell r="BHI58">
            <v>0</v>
          </cell>
          <cell r="BHJ58">
            <v>0</v>
          </cell>
          <cell r="BHK58">
            <v>0</v>
          </cell>
          <cell r="BHL58">
            <v>0</v>
          </cell>
          <cell r="BHM58">
            <v>0</v>
          </cell>
          <cell r="BHN58">
            <v>0</v>
          </cell>
          <cell r="BHO58">
            <v>0</v>
          </cell>
          <cell r="BHP58">
            <v>0</v>
          </cell>
          <cell r="BHQ58">
            <v>0</v>
          </cell>
          <cell r="BHR58">
            <v>0</v>
          </cell>
          <cell r="BHS58">
            <v>0</v>
          </cell>
          <cell r="BHT58">
            <v>0</v>
          </cell>
          <cell r="BHU58">
            <v>0</v>
          </cell>
          <cell r="BHV58">
            <v>0</v>
          </cell>
          <cell r="BHW58">
            <v>0</v>
          </cell>
          <cell r="BHX58">
            <v>0</v>
          </cell>
          <cell r="BHY58">
            <v>0</v>
          </cell>
          <cell r="BHZ58">
            <v>0</v>
          </cell>
          <cell r="BIA58">
            <v>0</v>
          </cell>
          <cell r="BIB58">
            <v>0</v>
          </cell>
          <cell r="BIC58">
            <v>0</v>
          </cell>
          <cell r="BID58">
            <v>0</v>
          </cell>
          <cell r="BIE58">
            <v>0</v>
          </cell>
          <cell r="BIF58">
            <v>0</v>
          </cell>
          <cell r="BIG58">
            <v>0</v>
          </cell>
          <cell r="BIH58">
            <v>0</v>
          </cell>
          <cell r="BII58">
            <v>0</v>
          </cell>
          <cell r="BIJ58">
            <v>0</v>
          </cell>
          <cell r="BIK58">
            <v>0</v>
          </cell>
          <cell r="BIL58">
            <v>0</v>
          </cell>
          <cell r="BIM58">
            <v>0</v>
          </cell>
          <cell r="BIN58">
            <v>0</v>
          </cell>
          <cell r="BIO58">
            <v>0</v>
          </cell>
          <cell r="BIP58">
            <v>0</v>
          </cell>
          <cell r="BIQ58">
            <v>0</v>
          </cell>
          <cell r="BIR58">
            <v>0</v>
          </cell>
          <cell r="BIS58">
            <v>0</v>
          </cell>
          <cell r="BIT58">
            <v>0</v>
          </cell>
          <cell r="BIU58">
            <v>0</v>
          </cell>
          <cell r="BIV58">
            <v>0</v>
          </cell>
          <cell r="BIW58">
            <v>0</v>
          </cell>
          <cell r="BIX58">
            <v>0</v>
          </cell>
          <cell r="BIY58">
            <v>0</v>
          </cell>
          <cell r="BIZ58">
            <v>0</v>
          </cell>
          <cell r="BJA58">
            <v>0</v>
          </cell>
          <cell r="BJB58">
            <v>0</v>
          </cell>
          <cell r="BJC58">
            <v>0</v>
          </cell>
          <cell r="BJD58">
            <v>0</v>
          </cell>
          <cell r="BJE58">
            <v>0</v>
          </cell>
          <cell r="BJF58">
            <v>0</v>
          </cell>
          <cell r="BJG58">
            <v>0</v>
          </cell>
          <cell r="BJH58">
            <v>0</v>
          </cell>
          <cell r="BJI58">
            <v>0</v>
          </cell>
          <cell r="BJJ58">
            <v>0</v>
          </cell>
          <cell r="BJK58">
            <v>0</v>
          </cell>
          <cell r="BJL58">
            <v>0</v>
          </cell>
          <cell r="BJM58">
            <v>0</v>
          </cell>
          <cell r="BJN58">
            <v>0</v>
          </cell>
          <cell r="BJO58">
            <v>0</v>
          </cell>
          <cell r="BJP58">
            <v>0</v>
          </cell>
          <cell r="BJQ58">
            <v>0</v>
          </cell>
          <cell r="BJR58">
            <v>0</v>
          </cell>
          <cell r="BJS58">
            <v>0</v>
          </cell>
          <cell r="BJT58">
            <v>0</v>
          </cell>
          <cell r="BJU58">
            <v>0</v>
          </cell>
          <cell r="BJV58">
            <v>0</v>
          </cell>
          <cell r="BJW58">
            <v>0</v>
          </cell>
          <cell r="BJX58">
            <v>0</v>
          </cell>
          <cell r="BJY58">
            <v>0</v>
          </cell>
          <cell r="BJZ58">
            <v>0</v>
          </cell>
          <cell r="BKA58">
            <v>0</v>
          </cell>
          <cell r="BKB58">
            <v>0</v>
          </cell>
          <cell r="BKC58">
            <v>0</v>
          </cell>
          <cell r="BKD58">
            <v>0</v>
          </cell>
          <cell r="BKE58">
            <v>0</v>
          </cell>
          <cell r="BKF58">
            <v>0</v>
          </cell>
          <cell r="BKG58">
            <v>0</v>
          </cell>
          <cell r="BKH58">
            <v>0</v>
          </cell>
          <cell r="BKI58">
            <v>0</v>
          </cell>
          <cell r="BKJ58">
            <v>0</v>
          </cell>
          <cell r="BKK58">
            <v>0</v>
          </cell>
          <cell r="BKL58">
            <v>0</v>
          </cell>
          <cell r="BKM58">
            <v>0</v>
          </cell>
          <cell r="BKN58">
            <v>0</v>
          </cell>
          <cell r="BKO58">
            <v>0</v>
          </cell>
          <cell r="BKP58">
            <v>0</v>
          </cell>
          <cell r="BKQ58">
            <v>0</v>
          </cell>
          <cell r="BKR58">
            <v>0</v>
          </cell>
          <cell r="BKS58">
            <v>0</v>
          </cell>
          <cell r="BKT58">
            <v>0</v>
          </cell>
          <cell r="BKU58">
            <v>0</v>
          </cell>
          <cell r="BKV58">
            <v>0</v>
          </cell>
          <cell r="BKW58">
            <v>0</v>
          </cell>
          <cell r="BKX58">
            <v>0</v>
          </cell>
          <cell r="BKY58">
            <v>0</v>
          </cell>
          <cell r="BKZ58">
            <v>0</v>
          </cell>
          <cell r="BLA58">
            <v>0</v>
          </cell>
          <cell r="BLB58">
            <v>0</v>
          </cell>
          <cell r="BLC58">
            <v>0</v>
          </cell>
          <cell r="BLD58">
            <v>0</v>
          </cell>
          <cell r="BLE58">
            <v>0</v>
          </cell>
          <cell r="BLF58">
            <v>0</v>
          </cell>
          <cell r="BLG58">
            <v>0</v>
          </cell>
          <cell r="BLH58">
            <v>0</v>
          </cell>
          <cell r="BLI58">
            <v>0</v>
          </cell>
          <cell r="BLJ58">
            <v>0</v>
          </cell>
          <cell r="BLK58">
            <v>0</v>
          </cell>
          <cell r="BLL58">
            <v>0</v>
          </cell>
          <cell r="BLM58">
            <v>0</v>
          </cell>
          <cell r="BLN58">
            <v>0</v>
          </cell>
          <cell r="BLO58">
            <v>0</v>
          </cell>
          <cell r="BLP58">
            <v>0</v>
          </cell>
          <cell r="BLQ58">
            <v>0</v>
          </cell>
          <cell r="BLR58">
            <v>0</v>
          </cell>
          <cell r="BLS58">
            <v>0</v>
          </cell>
          <cell r="BLT58">
            <v>0</v>
          </cell>
          <cell r="BLU58">
            <v>0</v>
          </cell>
          <cell r="BLV58">
            <v>0</v>
          </cell>
          <cell r="BLW58">
            <v>0</v>
          </cell>
          <cell r="BLX58">
            <v>0</v>
          </cell>
          <cell r="BLY58">
            <v>0</v>
          </cell>
          <cell r="BLZ58">
            <v>0</v>
          </cell>
          <cell r="BMA58">
            <v>0</v>
          </cell>
          <cell r="BMB58">
            <v>0</v>
          </cell>
          <cell r="BMC58">
            <v>0</v>
          </cell>
          <cell r="BMD58">
            <v>0</v>
          </cell>
          <cell r="BME58">
            <v>0</v>
          </cell>
          <cell r="BMF58">
            <v>0</v>
          </cell>
          <cell r="BMG58">
            <v>0</v>
          </cell>
          <cell r="BMH58">
            <v>0</v>
          </cell>
          <cell r="BMI58">
            <v>0</v>
          </cell>
          <cell r="BMJ58">
            <v>0</v>
          </cell>
          <cell r="BMK58">
            <v>0</v>
          </cell>
          <cell r="BML58">
            <v>0</v>
          </cell>
          <cell r="BMM58">
            <v>0</v>
          </cell>
          <cell r="BMN58">
            <v>0</v>
          </cell>
          <cell r="BMO58">
            <v>0</v>
          </cell>
          <cell r="BMP58">
            <v>0</v>
          </cell>
          <cell r="BMQ58">
            <v>0</v>
          </cell>
          <cell r="BMR58">
            <v>0</v>
          </cell>
          <cell r="BMS58">
            <v>0</v>
          </cell>
          <cell r="BMT58">
            <v>0</v>
          </cell>
          <cell r="BMU58">
            <v>0</v>
          </cell>
          <cell r="BMV58">
            <v>0</v>
          </cell>
          <cell r="BMW58">
            <v>0</v>
          </cell>
          <cell r="BMX58">
            <v>0</v>
          </cell>
          <cell r="BMY58">
            <v>0</v>
          </cell>
          <cell r="BMZ58">
            <v>0</v>
          </cell>
          <cell r="BNA58">
            <v>0</v>
          </cell>
          <cell r="BNB58">
            <v>0</v>
          </cell>
          <cell r="BNC58">
            <v>0</v>
          </cell>
          <cell r="BND58">
            <v>0</v>
          </cell>
          <cell r="BNE58">
            <v>0</v>
          </cell>
          <cell r="BNF58">
            <v>0</v>
          </cell>
          <cell r="BNG58">
            <v>0</v>
          </cell>
          <cell r="BNH58">
            <v>0</v>
          </cell>
          <cell r="BNI58">
            <v>0</v>
          </cell>
          <cell r="BNJ58">
            <v>0</v>
          </cell>
          <cell r="BNK58">
            <v>0</v>
          </cell>
          <cell r="BNL58">
            <v>0</v>
          </cell>
          <cell r="BNM58">
            <v>0</v>
          </cell>
          <cell r="BNN58">
            <v>0</v>
          </cell>
          <cell r="BNO58">
            <v>0</v>
          </cell>
          <cell r="BNP58">
            <v>0</v>
          </cell>
          <cell r="BNQ58">
            <v>0</v>
          </cell>
          <cell r="BNR58">
            <v>0</v>
          </cell>
          <cell r="BNS58">
            <v>0</v>
          </cell>
          <cell r="BNT58">
            <v>0</v>
          </cell>
          <cell r="BNU58">
            <v>0</v>
          </cell>
          <cell r="BNV58">
            <v>0</v>
          </cell>
          <cell r="BNW58">
            <v>0</v>
          </cell>
          <cell r="BNX58">
            <v>0</v>
          </cell>
          <cell r="BNY58">
            <v>0</v>
          </cell>
          <cell r="BNZ58">
            <v>0</v>
          </cell>
          <cell r="BOA58">
            <v>0</v>
          </cell>
          <cell r="BOB58">
            <v>0</v>
          </cell>
          <cell r="BOC58">
            <v>0</v>
          </cell>
          <cell r="BOD58">
            <v>0</v>
          </cell>
          <cell r="BOE58">
            <v>0</v>
          </cell>
          <cell r="BOF58">
            <v>0</v>
          </cell>
          <cell r="BOG58">
            <v>0</v>
          </cell>
          <cell r="BOH58">
            <v>0</v>
          </cell>
          <cell r="BOI58">
            <v>0</v>
          </cell>
          <cell r="BOJ58">
            <v>0</v>
          </cell>
          <cell r="BOK58">
            <v>0</v>
          </cell>
          <cell r="BOL58">
            <v>0</v>
          </cell>
          <cell r="BOM58">
            <v>0</v>
          </cell>
          <cell r="BON58">
            <v>0</v>
          </cell>
          <cell r="BOO58">
            <v>0</v>
          </cell>
          <cell r="BOP58">
            <v>0</v>
          </cell>
          <cell r="BOQ58">
            <v>0</v>
          </cell>
          <cell r="BOR58">
            <v>0</v>
          </cell>
          <cell r="BOS58">
            <v>0</v>
          </cell>
          <cell r="BOT58">
            <v>0</v>
          </cell>
          <cell r="BOU58">
            <v>0</v>
          </cell>
          <cell r="BOV58">
            <v>0</v>
          </cell>
          <cell r="BOW58">
            <v>0</v>
          </cell>
          <cell r="BOX58">
            <v>0</v>
          </cell>
          <cell r="BOY58">
            <v>0</v>
          </cell>
          <cell r="BOZ58">
            <v>0</v>
          </cell>
          <cell r="BPA58">
            <v>0</v>
          </cell>
          <cell r="BPB58">
            <v>0</v>
          </cell>
          <cell r="BPC58">
            <v>0</v>
          </cell>
          <cell r="BPD58">
            <v>0</v>
          </cell>
          <cell r="BPE58">
            <v>0</v>
          </cell>
          <cell r="BPF58">
            <v>0</v>
          </cell>
          <cell r="BPG58">
            <v>0</v>
          </cell>
          <cell r="BPH58">
            <v>0</v>
          </cell>
          <cell r="BPI58">
            <v>0</v>
          </cell>
          <cell r="BPJ58">
            <v>0</v>
          </cell>
          <cell r="BPK58">
            <v>0</v>
          </cell>
          <cell r="BPL58">
            <v>0</v>
          </cell>
          <cell r="BPM58">
            <v>0</v>
          </cell>
          <cell r="BPN58">
            <v>0</v>
          </cell>
          <cell r="BPO58">
            <v>0</v>
          </cell>
          <cell r="BPP58">
            <v>0</v>
          </cell>
          <cell r="BPQ58">
            <v>0</v>
          </cell>
          <cell r="BPR58">
            <v>0</v>
          </cell>
          <cell r="BPS58">
            <v>0</v>
          </cell>
          <cell r="BPT58">
            <v>0</v>
          </cell>
          <cell r="BPU58">
            <v>0</v>
          </cell>
          <cell r="BPV58">
            <v>0</v>
          </cell>
          <cell r="BPW58">
            <v>0</v>
          </cell>
          <cell r="BPX58">
            <v>0</v>
          </cell>
          <cell r="BPY58">
            <v>0</v>
          </cell>
          <cell r="BPZ58">
            <v>0</v>
          </cell>
          <cell r="BQA58">
            <v>0</v>
          </cell>
          <cell r="BQB58">
            <v>0</v>
          </cell>
          <cell r="BQC58">
            <v>0</v>
          </cell>
          <cell r="BQD58">
            <v>0</v>
          </cell>
          <cell r="BQE58">
            <v>0</v>
          </cell>
          <cell r="BQF58">
            <v>0</v>
          </cell>
          <cell r="BQG58">
            <v>0</v>
          </cell>
          <cell r="BQH58">
            <v>0</v>
          </cell>
          <cell r="BQI58">
            <v>0</v>
          </cell>
          <cell r="BQJ58">
            <v>0</v>
          </cell>
          <cell r="BQK58">
            <v>0</v>
          </cell>
          <cell r="BQL58">
            <v>0</v>
          </cell>
          <cell r="BQM58">
            <v>0</v>
          </cell>
          <cell r="BQN58">
            <v>0</v>
          </cell>
          <cell r="BQO58">
            <v>0</v>
          </cell>
          <cell r="BQP58">
            <v>0</v>
          </cell>
          <cell r="BQQ58">
            <v>0</v>
          </cell>
          <cell r="BQR58">
            <v>0</v>
          </cell>
          <cell r="BQS58">
            <v>0</v>
          </cell>
          <cell r="BQT58">
            <v>0</v>
          </cell>
          <cell r="BQU58">
            <v>0</v>
          </cell>
          <cell r="BQV58">
            <v>0</v>
          </cell>
          <cell r="BQW58">
            <v>0</v>
          </cell>
          <cell r="BQX58">
            <v>0</v>
          </cell>
          <cell r="BQY58">
            <v>0</v>
          </cell>
          <cell r="BQZ58">
            <v>0</v>
          </cell>
          <cell r="BRA58">
            <v>0</v>
          </cell>
          <cell r="BRB58">
            <v>0</v>
          </cell>
          <cell r="BRC58">
            <v>0</v>
          </cell>
          <cell r="BRD58">
            <v>0</v>
          </cell>
          <cell r="BRE58">
            <v>0</v>
          </cell>
          <cell r="BRF58">
            <v>0</v>
          </cell>
          <cell r="BRG58">
            <v>0</v>
          </cell>
          <cell r="BRH58">
            <v>0</v>
          </cell>
          <cell r="BRI58">
            <v>0</v>
          </cell>
          <cell r="BRJ58">
            <v>0</v>
          </cell>
          <cell r="BRK58">
            <v>0</v>
          </cell>
          <cell r="BRL58">
            <v>0</v>
          </cell>
          <cell r="BRM58">
            <v>0</v>
          </cell>
          <cell r="BRN58">
            <v>0</v>
          </cell>
          <cell r="BRO58">
            <v>0</v>
          </cell>
          <cell r="BRP58">
            <v>0</v>
          </cell>
          <cell r="BRQ58">
            <v>0</v>
          </cell>
          <cell r="BRR58">
            <v>0</v>
          </cell>
          <cell r="BRS58">
            <v>0</v>
          </cell>
          <cell r="BRT58">
            <v>0</v>
          </cell>
          <cell r="BRU58">
            <v>0</v>
          </cell>
          <cell r="BRV58">
            <v>0</v>
          </cell>
          <cell r="BRW58">
            <v>0</v>
          </cell>
          <cell r="BRX58">
            <v>0</v>
          </cell>
          <cell r="BRY58">
            <v>0</v>
          </cell>
          <cell r="BRZ58">
            <v>0</v>
          </cell>
          <cell r="BSA58">
            <v>0</v>
          </cell>
          <cell r="BSB58">
            <v>0</v>
          </cell>
          <cell r="BSC58">
            <v>0</v>
          </cell>
          <cell r="BSD58">
            <v>0</v>
          </cell>
          <cell r="BSE58">
            <v>0</v>
          </cell>
          <cell r="BSF58">
            <v>0</v>
          </cell>
          <cell r="BSG58">
            <v>0</v>
          </cell>
          <cell r="BSH58">
            <v>0</v>
          </cell>
          <cell r="BSI58">
            <v>0</v>
          </cell>
          <cell r="BSJ58">
            <v>0</v>
          </cell>
          <cell r="BSK58">
            <v>0</v>
          </cell>
          <cell r="BSL58">
            <v>0</v>
          </cell>
          <cell r="BSM58">
            <v>0</v>
          </cell>
          <cell r="BSN58">
            <v>0</v>
          </cell>
          <cell r="BSO58">
            <v>0</v>
          </cell>
          <cell r="BSP58">
            <v>0</v>
          </cell>
          <cell r="BSQ58">
            <v>0</v>
          </cell>
          <cell r="BSR58">
            <v>0</v>
          </cell>
          <cell r="BSS58">
            <v>0</v>
          </cell>
          <cell r="BST58">
            <v>0</v>
          </cell>
          <cell r="BSU58">
            <v>0</v>
          </cell>
          <cell r="BSV58">
            <v>0</v>
          </cell>
          <cell r="BSW58">
            <v>0</v>
          </cell>
          <cell r="BSX58">
            <v>0</v>
          </cell>
          <cell r="BSY58">
            <v>0</v>
          </cell>
          <cell r="BSZ58">
            <v>0</v>
          </cell>
          <cell r="BTA58">
            <v>0</v>
          </cell>
          <cell r="BTB58">
            <v>0</v>
          </cell>
          <cell r="BTC58">
            <v>0</v>
          </cell>
          <cell r="BTD58">
            <v>0</v>
          </cell>
          <cell r="BTE58">
            <v>0</v>
          </cell>
          <cell r="BTF58">
            <v>0</v>
          </cell>
          <cell r="BTG58">
            <v>0</v>
          </cell>
          <cell r="BTH58">
            <v>0</v>
          </cell>
          <cell r="BTI58">
            <v>0</v>
          </cell>
          <cell r="BTJ58">
            <v>0</v>
          </cell>
          <cell r="BTK58">
            <v>0</v>
          </cell>
          <cell r="BTL58">
            <v>0</v>
          </cell>
          <cell r="BTM58">
            <v>0</v>
          </cell>
          <cell r="BTN58">
            <v>0</v>
          </cell>
          <cell r="BTO58">
            <v>0</v>
          </cell>
          <cell r="BTP58">
            <v>0</v>
          </cell>
          <cell r="BTQ58">
            <v>0</v>
          </cell>
          <cell r="BTR58">
            <v>0</v>
          </cell>
          <cell r="BTS58">
            <v>0</v>
          </cell>
          <cell r="BTT58">
            <v>0</v>
          </cell>
          <cell r="BTU58">
            <v>0</v>
          </cell>
          <cell r="BTV58">
            <v>0</v>
          </cell>
          <cell r="BTW58">
            <v>0</v>
          </cell>
          <cell r="BTX58">
            <v>0</v>
          </cell>
          <cell r="BTY58">
            <v>0</v>
          </cell>
          <cell r="BTZ58">
            <v>0</v>
          </cell>
          <cell r="BUA58">
            <v>0</v>
          </cell>
          <cell r="BUB58">
            <v>0</v>
          </cell>
          <cell r="BUC58">
            <v>0</v>
          </cell>
          <cell r="BUD58">
            <v>0</v>
          </cell>
          <cell r="BUE58">
            <v>0</v>
          </cell>
          <cell r="BUF58">
            <v>0</v>
          </cell>
          <cell r="BUG58">
            <v>0</v>
          </cell>
          <cell r="BUH58">
            <v>0</v>
          </cell>
          <cell r="BUI58">
            <v>0</v>
          </cell>
          <cell r="BUJ58">
            <v>0</v>
          </cell>
          <cell r="BUK58">
            <v>0</v>
          </cell>
          <cell r="BUL58">
            <v>0</v>
          </cell>
          <cell r="BUM58">
            <v>0</v>
          </cell>
          <cell r="BUN58">
            <v>0</v>
          </cell>
          <cell r="BUO58">
            <v>0</v>
          </cell>
          <cell r="BUP58">
            <v>0</v>
          </cell>
          <cell r="BUQ58">
            <v>0</v>
          </cell>
          <cell r="BUR58">
            <v>0</v>
          </cell>
          <cell r="BUS58">
            <v>0</v>
          </cell>
          <cell r="BUT58">
            <v>0</v>
          </cell>
          <cell r="BUU58">
            <v>0</v>
          </cell>
          <cell r="BUV58">
            <v>0</v>
          </cell>
          <cell r="BUW58">
            <v>0</v>
          </cell>
          <cell r="BUX58">
            <v>0</v>
          </cell>
          <cell r="BUY58">
            <v>0</v>
          </cell>
          <cell r="BUZ58">
            <v>0</v>
          </cell>
          <cell r="BVA58">
            <v>0</v>
          </cell>
          <cell r="BVB58">
            <v>0</v>
          </cell>
          <cell r="BVC58">
            <v>0</v>
          </cell>
          <cell r="BVD58">
            <v>0</v>
          </cell>
          <cell r="BVE58">
            <v>0</v>
          </cell>
          <cell r="BVF58">
            <v>0</v>
          </cell>
          <cell r="BVG58">
            <v>0</v>
          </cell>
          <cell r="BVH58">
            <v>0</v>
          </cell>
          <cell r="BVI58">
            <v>0</v>
          </cell>
          <cell r="BVJ58">
            <v>0</v>
          </cell>
          <cell r="BVK58">
            <v>0</v>
          </cell>
          <cell r="BVL58">
            <v>0</v>
          </cell>
          <cell r="BVM58">
            <v>0</v>
          </cell>
          <cell r="BVN58">
            <v>0</v>
          </cell>
          <cell r="BVO58">
            <v>0</v>
          </cell>
          <cell r="BVP58">
            <v>0</v>
          </cell>
          <cell r="BVQ58">
            <v>0</v>
          </cell>
          <cell r="BVR58">
            <v>0</v>
          </cell>
          <cell r="BVS58">
            <v>0</v>
          </cell>
          <cell r="BVT58">
            <v>0</v>
          </cell>
          <cell r="BVU58">
            <v>0</v>
          </cell>
          <cell r="BVV58">
            <v>0</v>
          </cell>
          <cell r="BVW58">
            <v>0</v>
          </cell>
          <cell r="BVX58">
            <v>0</v>
          </cell>
          <cell r="BVY58">
            <v>0</v>
          </cell>
          <cell r="BVZ58">
            <v>0</v>
          </cell>
          <cell r="BWA58">
            <v>0</v>
          </cell>
          <cell r="BWB58">
            <v>0</v>
          </cell>
          <cell r="BWC58">
            <v>0</v>
          </cell>
          <cell r="BWD58">
            <v>0</v>
          </cell>
          <cell r="BWE58">
            <v>0</v>
          </cell>
          <cell r="BWF58">
            <v>0</v>
          </cell>
          <cell r="BWG58">
            <v>0</v>
          </cell>
          <cell r="BWH58">
            <v>0</v>
          </cell>
          <cell r="BWI58">
            <v>0</v>
          </cell>
          <cell r="BWJ58">
            <v>0</v>
          </cell>
          <cell r="BWK58">
            <v>0</v>
          </cell>
          <cell r="BWL58">
            <v>0</v>
          </cell>
          <cell r="BWM58">
            <v>0</v>
          </cell>
          <cell r="BWN58">
            <v>0</v>
          </cell>
          <cell r="BWO58">
            <v>0</v>
          </cell>
          <cell r="BWP58">
            <v>0</v>
          </cell>
          <cell r="BWQ58">
            <v>0</v>
          </cell>
          <cell r="BWR58">
            <v>0</v>
          </cell>
          <cell r="BWS58">
            <v>0</v>
          </cell>
          <cell r="BWT58">
            <v>0</v>
          </cell>
          <cell r="BWU58">
            <v>0</v>
          </cell>
          <cell r="BWV58">
            <v>0</v>
          </cell>
          <cell r="BWW58">
            <v>0</v>
          </cell>
          <cell r="BWX58">
            <v>0</v>
          </cell>
          <cell r="BWY58">
            <v>0</v>
          </cell>
          <cell r="BWZ58">
            <v>0</v>
          </cell>
          <cell r="BXA58">
            <v>0</v>
          </cell>
          <cell r="BXB58">
            <v>0</v>
          </cell>
          <cell r="BXC58">
            <v>0</v>
          </cell>
          <cell r="BXD58">
            <v>0</v>
          </cell>
          <cell r="BXE58">
            <v>0</v>
          </cell>
          <cell r="BXF58">
            <v>0</v>
          </cell>
          <cell r="BXG58">
            <v>0</v>
          </cell>
          <cell r="BXH58">
            <v>0</v>
          </cell>
          <cell r="BXI58">
            <v>0</v>
          </cell>
          <cell r="BXJ58">
            <v>0</v>
          </cell>
          <cell r="BXK58">
            <v>0</v>
          </cell>
          <cell r="BXL58">
            <v>0</v>
          </cell>
          <cell r="BXM58">
            <v>0</v>
          </cell>
          <cell r="BXN58">
            <v>0</v>
          </cell>
          <cell r="BXO58">
            <v>0</v>
          </cell>
          <cell r="BXP58">
            <v>0</v>
          </cell>
          <cell r="BXQ58">
            <v>0</v>
          </cell>
          <cell r="BXR58">
            <v>0</v>
          </cell>
          <cell r="BXS58">
            <v>0</v>
          </cell>
          <cell r="BXT58">
            <v>0</v>
          </cell>
          <cell r="BXU58">
            <v>0</v>
          </cell>
          <cell r="BXV58">
            <v>0</v>
          </cell>
          <cell r="BXW58">
            <v>0</v>
          </cell>
          <cell r="BXX58">
            <v>0</v>
          </cell>
          <cell r="BXY58">
            <v>0</v>
          </cell>
          <cell r="BXZ58">
            <v>0</v>
          </cell>
          <cell r="BYA58">
            <v>0</v>
          </cell>
          <cell r="BYB58">
            <v>0</v>
          </cell>
          <cell r="BYC58">
            <v>0</v>
          </cell>
          <cell r="BYD58">
            <v>0</v>
          </cell>
          <cell r="BYE58">
            <v>0</v>
          </cell>
          <cell r="BYF58">
            <v>0</v>
          </cell>
          <cell r="BYG58">
            <v>0</v>
          </cell>
          <cell r="BYH58">
            <v>0</v>
          </cell>
          <cell r="BYI58">
            <v>0</v>
          </cell>
          <cell r="BYJ58">
            <v>0</v>
          </cell>
          <cell r="BYK58">
            <v>0</v>
          </cell>
          <cell r="BYL58">
            <v>0</v>
          </cell>
          <cell r="BYM58">
            <v>0</v>
          </cell>
          <cell r="BYN58">
            <v>0</v>
          </cell>
          <cell r="BYO58">
            <v>0</v>
          </cell>
          <cell r="BYP58">
            <v>0</v>
          </cell>
          <cell r="BYQ58">
            <v>0</v>
          </cell>
          <cell r="BYR58">
            <v>0</v>
          </cell>
          <cell r="BYS58">
            <v>0</v>
          </cell>
          <cell r="BYT58">
            <v>0</v>
          </cell>
          <cell r="BYU58">
            <v>0</v>
          </cell>
          <cell r="BYV58">
            <v>0</v>
          </cell>
          <cell r="BYW58">
            <v>0</v>
          </cell>
          <cell r="BYX58">
            <v>0</v>
          </cell>
          <cell r="BYY58">
            <v>0</v>
          </cell>
          <cell r="BYZ58">
            <v>0</v>
          </cell>
          <cell r="BZA58">
            <v>0</v>
          </cell>
          <cell r="BZB58">
            <v>0</v>
          </cell>
          <cell r="BZC58">
            <v>0</v>
          </cell>
          <cell r="BZD58">
            <v>0</v>
          </cell>
          <cell r="BZE58">
            <v>0</v>
          </cell>
          <cell r="BZF58">
            <v>0</v>
          </cell>
          <cell r="BZG58">
            <v>0</v>
          </cell>
          <cell r="BZH58">
            <v>0</v>
          </cell>
          <cell r="BZI58">
            <v>0</v>
          </cell>
          <cell r="BZJ58">
            <v>0</v>
          </cell>
          <cell r="BZK58">
            <v>0</v>
          </cell>
          <cell r="BZL58">
            <v>0</v>
          </cell>
          <cell r="BZM58">
            <v>0</v>
          </cell>
          <cell r="BZN58">
            <v>0</v>
          </cell>
          <cell r="BZO58">
            <v>0</v>
          </cell>
          <cell r="BZP58">
            <v>0</v>
          </cell>
          <cell r="BZQ58">
            <v>0</v>
          </cell>
          <cell r="BZR58">
            <v>0</v>
          </cell>
          <cell r="BZS58">
            <v>0</v>
          </cell>
          <cell r="BZT58">
            <v>0</v>
          </cell>
          <cell r="BZU58">
            <v>0</v>
          </cell>
          <cell r="BZV58">
            <v>0</v>
          </cell>
          <cell r="BZW58">
            <v>0</v>
          </cell>
          <cell r="BZX58">
            <v>0</v>
          </cell>
          <cell r="BZY58">
            <v>0</v>
          </cell>
          <cell r="BZZ58">
            <v>0</v>
          </cell>
          <cell r="CAA58">
            <v>0</v>
          </cell>
          <cell r="CAB58">
            <v>0</v>
          </cell>
          <cell r="CAC58">
            <v>0</v>
          </cell>
          <cell r="CAD58">
            <v>0</v>
          </cell>
          <cell r="CAE58">
            <v>0</v>
          </cell>
          <cell r="CAF58">
            <v>0</v>
          </cell>
          <cell r="CAG58">
            <v>0</v>
          </cell>
          <cell r="CAH58">
            <v>0</v>
          </cell>
          <cell r="CAI58">
            <v>0</v>
          </cell>
          <cell r="CAJ58">
            <v>0</v>
          </cell>
          <cell r="CAK58">
            <v>0</v>
          </cell>
          <cell r="CAL58">
            <v>0</v>
          </cell>
          <cell r="CAM58">
            <v>0</v>
          </cell>
          <cell r="CAN58">
            <v>0</v>
          </cell>
          <cell r="CAO58">
            <v>0</v>
          </cell>
          <cell r="CAP58">
            <v>0</v>
          </cell>
          <cell r="CAQ58">
            <v>0</v>
          </cell>
          <cell r="CAR58">
            <v>0</v>
          </cell>
          <cell r="CAS58">
            <v>0</v>
          </cell>
          <cell r="CAT58">
            <v>0</v>
          </cell>
          <cell r="CAU58">
            <v>0</v>
          </cell>
          <cell r="CAV58">
            <v>0</v>
          </cell>
          <cell r="CAW58">
            <v>0</v>
          </cell>
          <cell r="CAX58">
            <v>0</v>
          </cell>
          <cell r="CAY58">
            <v>0</v>
          </cell>
          <cell r="CAZ58">
            <v>0</v>
          </cell>
          <cell r="CBA58">
            <v>0</v>
          </cell>
          <cell r="CBB58">
            <v>0</v>
          </cell>
          <cell r="CBC58">
            <v>0</v>
          </cell>
          <cell r="CBD58">
            <v>0</v>
          </cell>
          <cell r="CBE58">
            <v>0</v>
          </cell>
          <cell r="CBF58">
            <v>0</v>
          </cell>
          <cell r="CBG58">
            <v>0</v>
          </cell>
          <cell r="CBH58">
            <v>0</v>
          </cell>
          <cell r="CBI58">
            <v>0</v>
          </cell>
          <cell r="CBJ58">
            <v>0</v>
          </cell>
          <cell r="CBK58">
            <v>0</v>
          </cell>
          <cell r="CBL58">
            <v>0</v>
          </cell>
          <cell r="CBM58">
            <v>0</v>
          </cell>
          <cell r="CBN58">
            <v>0</v>
          </cell>
          <cell r="CBO58">
            <v>0</v>
          </cell>
          <cell r="CBP58">
            <v>0</v>
          </cell>
          <cell r="CBQ58">
            <v>0</v>
          </cell>
          <cell r="CBR58">
            <v>0</v>
          </cell>
          <cell r="CBS58">
            <v>0</v>
          </cell>
          <cell r="CBT58">
            <v>0</v>
          </cell>
          <cell r="CBU58">
            <v>0</v>
          </cell>
          <cell r="CBV58">
            <v>0</v>
          </cell>
          <cell r="CBW58">
            <v>0</v>
          </cell>
          <cell r="CBX58">
            <v>0</v>
          </cell>
          <cell r="CBY58">
            <v>0</v>
          </cell>
          <cell r="CBZ58">
            <v>0</v>
          </cell>
          <cell r="CCA58">
            <v>0</v>
          </cell>
          <cell r="CCB58">
            <v>0</v>
          </cell>
          <cell r="CCC58">
            <v>0</v>
          </cell>
          <cell r="CCD58">
            <v>0</v>
          </cell>
          <cell r="CCE58">
            <v>0</v>
          </cell>
          <cell r="CCF58">
            <v>0</v>
          </cell>
          <cell r="CCG58">
            <v>0</v>
          </cell>
          <cell r="CCH58">
            <v>0</v>
          </cell>
          <cell r="CCI58">
            <v>0</v>
          </cell>
          <cell r="CCJ58">
            <v>0</v>
          </cell>
          <cell r="CCK58">
            <v>0</v>
          </cell>
          <cell r="CCL58">
            <v>0</v>
          </cell>
          <cell r="CCM58">
            <v>0</v>
          </cell>
          <cell r="CCN58">
            <v>0</v>
          </cell>
          <cell r="CCO58">
            <v>0</v>
          </cell>
          <cell r="CCP58">
            <v>0</v>
          </cell>
          <cell r="CCQ58">
            <v>0</v>
          </cell>
          <cell r="CCR58">
            <v>0</v>
          </cell>
          <cell r="CCS58">
            <v>0</v>
          </cell>
          <cell r="CCT58">
            <v>0</v>
          </cell>
          <cell r="CCU58">
            <v>0</v>
          </cell>
          <cell r="CCV58">
            <v>0</v>
          </cell>
          <cell r="CCW58">
            <v>0</v>
          </cell>
          <cell r="CCX58">
            <v>0</v>
          </cell>
          <cell r="CCY58">
            <v>0</v>
          </cell>
          <cell r="CCZ58">
            <v>0</v>
          </cell>
          <cell r="CDA58">
            <v>0</v>
          </cell>
          <cell r="CDB58">
            <v>0</v>
          </cell>
          <cell r="CDC58">
            <v>0</v>
          </cell>
          <cell r="CDD58">
            <v>0</v>
          </cell>
          <cell r="CDE58">
            <v>0</v>
          </cell>
          <cell r="CDF58">
            <v>0</v>
          </cell>
          <cell r="CDG58">
            <v>0</v>
          </cell>
          <cell r="CDH58">
            <v>0</v>
          </cell>
          <cell r="CDI58">
            <v>0</v>
          </cell>
          <cell r="CDJ58">
            <v>0</v>
          </cell>
          <cell r="CDK58">
            <v>0</v>
          </cell>
          <cell r="CDL58">
            <v>0</v>
          </cell>
          <cell r="CDM58">
            <v>0</v>
          </cell>
          <cell r="CDN58">
            <v>0</v>
          </cell>
          <cell r="CDO58">
            <v>0</v>
          </cell>
          <cell r="CDP58">
            <v>0</v>
          </cell>
          <cell r="CDQ58">
            <v>0</v>
          </cell>
          <cell r="CDR58">
            <v>0</v>
          </cell>
          <cell r="CDS58">
            <v>0</v>
          </cell>
          <cell r="CDT58">
            <v>0</v>
          </cell>
          <cell r="CDU58">
            <v>0</v>
          </cell>
          <cell r="CDV58">
            <v>0</v>
          </cell>
          <cell r="CDW58">
            <v>0</v>
          </cell>
          <cell r="CDX58">
            <v>0</v>
          </cell>
          <cell r="CDY58">
            <v>0</v>
          </cell>
          <cell r="CDZ58">
            <v>0</v>
          </cell>
          <cell r="CEA58">
            <v>0</v>
          </cell>
          <cell r="CEB58">
            <v>0</v>
          </cell>
          <cell r="CEC58">
            <v>0</v>
          </cell>
          <cell r="CED58">
            <v>0</v>
          </cell>
          <cell r="CEE58">
            <v>0</v>
          </cell>
          <cell r="CEF58">
            <v>0</v>
          </cell>
          <cell r="CEG58">
            <v>0</v>
          </cell>
          <cell r="CEH58">
            <v>0</v>
          </cell>
          <cell r="CEI58">
            <v>0</v>
          </cell>
          <cell r="CEJ58">
            <v>0</v>
          </cell>
          <cell r="CEK58">
            <v>0</v>
          </cell>
          <cell r="CEL58">
            <v>0</v>
          </cell>
          <cell r="CEM58">
            <v>0</v>
          </cell>
          <cell r="CEN58">
            <v>0</v>
          </cell>
          <cell r="CEO58">
            <v>0</v>
          </cell>
          <cell r="CEP58">
            <v>0</v>
          </cell>
          <cell r="CEQ58">
            <v>0</v>
          </cell>
          <cell r="CER58">
            <v>0</v>
          </cell>
          <cell r="CES58">
            <v>0</v>
          </cell>
          <cell r="CET58">
            <v>0</v>
          </cell>
          <cell r="CEU58">
            <v>0</v>
          </cell>
          <cell r="CEV58">
            <v>0</v>
          </cell>
          <cell r="CEW58">
            <v>0</v>
          </cell>
          <cell r="CEX58">
            <v>0</v>
          </cell>
          <cell r="CEY58">
            <v>0</v>
          </cell>
          <cell r="CEZ58">
            <v>0</v>
          </cell>
          <cell r="CFA58">
            <v>0</v>
          </cell>
          <cell r="CFB58">
            <v>0</v>
          </cell>
          <cell r="CFC58">
            <v>0</v>
          </cell>
          <cell r="CFD58">
            <v>0</v>
          </cell>
          <cell r="CFE58">
            <v>0</v>
          </cell>
          <cell r="CFF58">
            <v>0</v>
          </cell>
          <cell r="CFG58">
            <v>0</v>
          </cell>
          <cell r="CFH58">
            <v>0</v>
          </cell>
          <cell r="CFI58">
            <v>0</v>
          </cell>
          <cell r="CFJ58">
            <v>0</v>
          </cell>
          <cell r="CFK58">
            <v>0</v>
          </cell>
          <cell r="CFL58">
            <v>0</v>
          </cell>
          <cell r="CFM58">
            <v>0</v>
          </cell>
          <cell r="CFN58">
            <v>0</v>
          </cell>
          <cell r="CFO58">
            <v>0</v>
          </cell>
          <cell r="CFP58">
            <v>0</v>
          </cell>
          <cell r="CFQ58">
            <v>0</v>
          </cell>
          <cell r="CFR58">
            <v>0</v>
          </cell>
          <cell r="CFS58">
            <v>0</v>
          </cell>
          <cell r="CFT58">
            <v>0</v>
          </cell>
          <cell r="CFU58">
            <v>0</v>
          </cell>
          <cell r="CFV58">
            <v>0</v>
          </cell>
          <cell r="CFW58">
            <v>0</v>
          </cell>
          <cell r="CFX58">
            <v>0</v>
          </cell>
          <cell r="CFY58">
            <v>0</v>
          </cell>
          <cell r="CFZ58">
            <v>0</v>
          </cell>
          <cell r="CGA58">
            <v>0</v>
          </cell>
          <cell r="CGB58">
            <v>0</v>
          </cell>
          <cell r="CGC58">
            <v>0</v>
          </cell>
          <cell r="CGD58">
            <v>0</v>
          </cell>
          <cell r="CGE58">
            <v>0</v>
          </cell>
          <cell r="CGF58">
            <v>0</v>
          </cell>
          <cell r="CGG58">
            <v>0</v>
          </cell>
          <cell r="CGH58">
            <v>0</v>
          </cell>
          <cell r="CGI58">
            <v>0</v>
          </cell>
          <cell r="CGJ58">
            <v>0</v>
          </cell>
          <cell r="CGK58">
            <v>0</v>
          </cell>
          <cell r="CGL58">
            <v>0</v>
          </cell>
          <cell r="CGM58">
            <v>0</v>
          </cell>
          <cell r="CGN58">
            <v>0</v>
          </cell>
          <cell r="CGO58">
            <v>0</v>
          </cell>
          <cell r="CGP58">
            <v>0</v>
          </cell>
          <cell r="CGQ58">
            <v>0</v>
          </cell>
          <cell r="CGR58">
            <v>0</v>
          </cell>
          <cell r="CGS58">
            <v>0</v>
          </cell>
          <cell r="CGT58">
            <v>0</v>
          </cell>
          <cell r="CGU58">
            <v>0</v>
          </cell>
          <cell r="CGV58">
            <v>0</v>
          </cell>
          <cell r="CGW58">
            <v>0</v>
          </cell>
          <cell r="CGX58">
            <v>0</v>
          </cell>
          <cell r="CGY58">
            <v>0</v>
          </cell>
          <cell r="CGZ58">
            <v>0</v>
          </cell>
          <cell r="CHA58">
            <v>0</v>
          </cell>
          <cell r="CHB58">
            <v>0</v>
          </cell>
          <cell r="CHC58">
            <v>0</v>
          </cell>
          <cell r="CHD58">
            <v>0</v>
          </cell>
          <cell r="CHE58">
            <v>0</v>
          </cell>
          <cell r="CHF58">
            <v>0</v>
          </cell>
          <cell r="CHG58">
            <v>0</v>
          </cell>
          <cell r="CHH58">
            <v>0</v>
          </cell>
          <cell r="CHI58">
            <v>0</v>
          </cell>
          <cell r="CHJ58">
            <v>0</v>
          </cell>
          <cell r="CHK58">
            <v>0</v>
          </cell>
          <cell r="CHL58">
            <v>0</v>
          </cell>
          <cell r="CHM58">
            <v>0</v>
          </cell>
          <cell r="CHN58">
            <v>0</v>
          </cell>
          <cell r="CHO58">
            <v>0</v>
          </cell>
          <cell r="CHP58">
            <v>0</v>
          </cell>
          <cell r="CHQ58">
            <v>0</v>
          </cell>
          <cell r="CHR58">
            <v>0</v>
          </cell>
          <cell r="CHS58">
            <v>0</v>
          </cell>
          <cell r="CHT58">
            <v>0</v>
          </cell>
          <cell r="CHU58">
            <v>0</v>
          </cell>
          <cell r="CHV58">
            <v>0</v>
          </cell>
          <cell r="CHW58">
            <v>0</v>
          </cell>
          <cell r="CHX58">
            <v>0</v>
          </cell>
          <cell r="CHY58">
            <v>0</v>
          </cell>
          <cell r="CHZ58">
            <v>0</v>
          </cell>
          <cell r="CIA58">
            <v>0</v>
          </cell>
          <cell r="CIB58">
            <v>0</v>
          </cell>
          <cell r="CIC58">
            <v>0</v>
          </cell>
          <cell r="CID58">
            <v>0</v>
          </cell>
          <cell r="CIE58">
            <v>0</v>
          </cell>
          <cell r="CIF58">
            <v>0</v>
          </cell>
          <cell r="CIG58">
            <v>0</v>
          </cell>
          <cell r="CIH58">
            <v>0</v>
          </cell>
          <cell r="CII58">
            <v>0</v>
          </cell>
          <cell r="CIJ58">
            <v>0</v>
          </cell>
          <cell r="CIK58">
            <v>0</v>
          </cell>
          <cell r="CIL58">
            <v>0</v>
          </cell>
          <cell r="CIM58">
            <v>0</v>
          </cell>
          <cell r="CIN58">
            <v>0</v>
          </cell>
          <cell r="CIO58">
            <v>0</v>
          </cell>
          <cell r="CIP58">
            <v>0</v>
          </cell>
          <cell r="CIQ58">
            <v>0</v>
          </cell>
          <cell r="CIR58">
            <v>0</v>
          </cell>
          <cell r="CIS58">
            <v>0</v>
          </cell>
          <cell r="CIT58">
            <v>0</v>
          </cell>
          <cell r="CIU58">
            <v>0</v>
          </cell>
          <cell r="CIV58">
            <v>0</v>
          </cell>
          <cell r="CIW58">
            <v>0</v>
          </cell>
          <cell r="CIX58">
            <v>0</v>
          </cell>
          <cell r="CIY58">
            <v>0</v>
          </cell>
          <cell r="CIZ58">
            <v>0</v>
          </cell>
          <cell r="CJA58">
            <v>0</v>
          </cell>
          <cell r="CJB58">
            <v>0</v>
          </cell>
          <cell r="CJC58">
            <v>0</v>
          </cell>
          <cell r="CJD58">
            <v>0</v>
          </cell>
          <cell r="CJE58">
            <v>0</v>
          </cell>
          <cell r="CJF58">
            <v>0</v>
          </cell>
          <cell r="CJG58">
            <v>0</v>
          </cell>
          <cell r="CJH58">
            <v>0</v>
          </cell>
          <cell r="CJI58">
            <v>0</v>
          </cell>
          <cell r="CJJ58">
            <v>0</v>
          </cell>
          <cell r="CJK58">
            <v>0</v>
          </cell>
          <cell r="CJL58">
            <v>0</v>
          </cell>
          <cell r="CJM58">
            <v>0</v>
          </cell>
          <cell r="CJN58">
            <v>0</v>
          </cell>
          <cell r="CJO58">
            <v>0</v>
          </cell>
          <cell r="CJP58">
            <v>0</v>
          </cell>
          <cell r="CJQ58">
            <v>0</v>
          </cell>
          <cell r="CJR58">
            <v>0</v>
          </cell>
          <cell r="CJS58">
            <v>0</v>
          </cell>
          <cell r="CJT58">
            <v>0</v>
          </cell>
          <cell r="CJU58">
            <v>0</v>
          </cell>
          <cell r="CJV58">
            <v>0</v>
          </cell>
          <cell r="CJW58">
            <v>0</v>
          </cell>
          <cell r="CJX58">
            <v>0</v>
          </cell>
          <cell r="CJY58">
            <v>0</v>
          </cell>
          <cell r="CJZ58">
            <v>0</v>
          </cell>
          <cell r="CKA58">
            <v>0</v>
          </cell>
          <cell r="CKB58">
            <v>0</v>
          </cell>
          <cell r="CKC58">
            <v>0</v>
          </cell>
          <cell r="CKD58">
            <v>0</v>
          </cell>
          <cell r="CKE58">
            <v>0</v>
          </cell>
          <cell r="CKF58">
            <v>0</v>
          </cell>
          <cell r="CKG58">
            <v>0</v>
          </cell>
          <cell r="CKH58">
            <v>0</v>
          </cell>
          <cell r="CKI58">
            <v>0</v>
          </cell>
          <cell r="CKJ58">
            <v>0</v>
          </cell>
          <cell r="CKK58">
            <v>0</v>
          </cell>
          <cell r="CKL58">
            <v>0</v>
          </cell>
          <cell r="CKM58">
            <v>0</v>
          </cell>
          <cell r="CKN58">
            <v>0</v>
          </cell>
          <cell r="CKO58">
            <v>0</v>
          </cell>
          <cell r="CKP58">
            <v>0</v>
          </cell>
          <cell r="CKQ58">
            <v>0</v>
          </cell>
          <cell r="CKR58">
            <v>0</v>
          </cell>
          <cell r="CKS58">
            <v>0</v>
          </cell>
          <cell r="CKT58">
            <v>0</v>
          </cell>
          <cell r="CKU58">
            <v>0</v>
          </cell>
          <cell r="CKV58">
            <v>0</v>
          </cell>
          <cell r="CKW58">
            <v>0</v>
          </cell>
          <cell r="CKX58">
            <v>0</v>
          </cell>
          <cell r="CKY58">
            <v>0</v>
          </cell>
          <cell r="CKZ58">
            <v>0</v>
          </cell>
          <cell r="CLA58">
            <v>0</v>
          </cell>
          <cell r="CLB58">
            <v>0</v>
          </cell>
          <cell r="CLC58">
            <v>0</v>
          </cell>
          <cell r="CLD58">
            <v>0</v>
          </cell>
          <cell r="CLE58">
            <v>0</v>
          </cell>
          <cell r="CLF58">
            <v>0</v>
          </cell>
          <cell r="CLG58">
            <v>0</v>
          </cell>
          <cell r="CLH58">
            <v>0</v>
          </cell>
          <cell r="CLI58">
            <v>0</v>
          </cell>
          <cell r="CLJ58">
            <v>0</v>
          </cell>
          <cell r="CLK58">
            <v>0</v>
          </cell>
          <cell r="CLL58">
            <v>0</v>
          </cell>
          <cell r="CLM58">
            <v>0</v>
          </cell>
          <cell r="CLN58">
            <v>0</v>
          </cell>
          <cell r="CLO58">
            <v>0</v>
          </cell>
          <cell r="CLP58">
            <v>0</v>
          </cell>
          <cell r="CLQ58">
            <v>0</v>
          </cell>
          <cell r="CLR58">
            <v>0</v>
          </cell>
          <cell r="CLS58">
            <v>0</v>
          </cell>
          <cell r="CLT58">
            <v>0</v>
          </cell>
          <cell r="CLU58">
            <v>0</v>
          </cell>
          <cell r="CLV58">
            <v>0</v>
          </cell>
          <cell r="CLW58">
            <v>0</v>
          </cell>
          <cell r="CLX58">
            <v>0</v>
          </cell>
          <cell r="CLY58">
            <v>0</v>
          </cell>
          <cell r="CLZ58">
            <v>0</v>
          </cell>
          <cell r="CMA58">
            <v>0</v>
          </cell>
          <cell r="CMB58">
            <v>0</v>
          </cell>
          <cell r="CMC58">
            <v>0</v>
          </cell>
          <cell r="CMD58">
            <v>0</v>
          </cell>
          <cell r="CME58">
            <v>0</v>
          </cell>
          <cell r="CMF58">
            <v>0</v>
          </cell>
          <cell r="CMG58">
            <v>0</v>
          </cell>
          <cell r="CMH58">
            <v>0</v>
          </cell>
          <cell r="CMI58">
            <v>0</v>
          </cell>
          <cell r="CMJ58">
            <v>0</v>
          </cell>
          <cell r="CMK58">
            <v>0</v>
          </cell>
          <cell r="CML58">
            <v>0</v>
          </cell>
          <cell r="CMM58">
            <v>0</v>
          </cell>
          <cell r="CMN58">
            <v>0</v>
          </cell>
          <cell r="CMO58">
            <v>0</v>
          </cell>
          <cell r="CMP58">
            <v>0</v>
          </cell>
          <cell r="CMQ58">
            <v>0</v>
          </cell>
          <cell r="CMR58">
            <v>0</v>
          </cell>
          <cell r="CMS58">
            <v>0</v>
          </cell>
          <cell r="CMT58">
            <v>0</v>
          </cell>
          <cell r="CMU58">
            <v>0</v>
          </cell>
          <cell r="CMV58">
            <v>0</v>
          </cell>
          <cell r="CMW58">
            <v>0</v>
          </cell>
          <cell r="CMX58">
            <v>0</v>
          </cell>
          <cell r="CMY58">
            <v>0</v>
          </cell>
          <cell r="CMZ58">
            <v>0</v>
          </cell>
          <cell r="CNA58">
            <v>0</v>
          </cell>
          <cell r="CNB58">
            <v>0</v>
          </cell>
          <cell r="CNC58">
            <v>0</v>
          </cell>
          <cell r="CND58">
            <v>0</v>
          </cell>
          <cell r="CNE58">
            <v>0</v>
          </cell>
          <cell r="CNF58">
            <v>0</v>
          </cell>
          <cell r="CNG58">
            <v>0</v>
          </cell>
          <cell r="CNH58">
            <v>0</v>
          </cell>
          <cell r="CNI58">
            <v>0</v>
          </cell>
          <cell r="CNJ58">
            <v>0</v>
          </cell>
          <cell r="CNK58">
            <v>0</v>
          </cell>
          <cell r="CNL58">
            <v>0</v>
          </cell>
          <cell r="CNM58">
            <v>0</v>
          </cell>
          <cell r="CNN58">
            <v>0</v>
          </cell>
          <cell r="CNO58">
            <v>0</v>
          </cell>
          <cell r="CNP58">
            <v>0</v>
          </cell>
          <cell r="CNQ58">
            <v>0</v>
          </cell>
          <cell r="CNR58">
            <v>0</v>
          </cell>
          <cell r="CNS58">
            <v>0</v>
          </cell>
          <cell r="CNT58">
            <v>0</v>
          </cell>
          <cell r="CNU58">
            <v>0</v>
          </cell>
          <cell r="CNV58">
            <v>0</v>
          </cell>
          <cell r="CNW58">
            <v>0</v>
          </cell>
          <cell r="CNX58">
            <v>0</v>
          </cell>
          <cell r="CNY58">
            <v>0</v>
          </cell>
          <cell r="CNZ58">
            <v>0</v>
          </cell>
          <cell r="COA58">
            <v>0</v>
          </cell>
          <cell r="COB58">
            <v>0</v>
          </cell>
          <cell r="COC58">
            <v>0</v>
          </cell>
          <cell r="COD58">
            <v>0</v>
          </cell>
          <cell r="COE58">
            <v>0</v>
          </cell>
          <cell r="COF58">
            <v>0</v>
          </cell>
          <cell r="COG58">
            <v>0</v>
          </cell>
          <cell r="COH58">
            <v>0</v>
          </cell>
          <cell r="COI58">
            <v>0</v>
          </cell>
          <cell r="COJ58">
            <v>0</v>
          </cell>
          <cell r="COK58">
            <v>0</v>
          </cell>
          <cell r="COL58">
            <v>0</v>
          </cell>
          <cell r="COM58">
            <v>0</v>
          </cell>
          <cell r="CON58">
            <v>0</v>
          </cell>
          <cell r="COO58">
            <v>0</v>
          </cell>
          <cell r="COP58">
            <v>0</v>
          </cell>
          <cell r="COQ58">
            <v>0</v>
          </cell>
          <cell r="COR58">
            <v>0</v>
          </cell>
          <cell r="COS58">
            <v>0</v>
          </cell>
          <cell r="COT58">
            <v>0</v>
          </cell>
          <cell r="COU58">
            <v>0</v>
          </cell>
          <cell r="COV58">
            <v>0</v>
          </cell>
          <cell r="COW58">
            <v>0</v>
          </cell>
          <cell r="COX58">
            <v>0</v>
          </cell>
          <cell r="COY58">
            <v>0</v>
          </cell>
          <cell r="COZ58">
            <v>0</v>
          </cell>
          <cell r="CPA58">
            <v>0</v>
          </cell>
          <cell r="CPB58">
            <v>0</v>
          </cell>
          <cell r="CPC58">
            <v>0</v>
          </cell>
          <cell r="CPD58">
            <v>0</v>
          </cell>
          <cell r="CPE58">
            <v>0</v>
          </cell>
          <cell r="CPF58">
            <v>0</v>
          </cell>
          <cell r="CPG58">
            <v>0</v>
          </cell>
          <cell r="CPH58">
            <v>0</v>
          </cell>
          <cell r="CPI58">
            <v>0</v>
          </cell>
          <cell r="CPJ58">
            <v>0</v>
          </cell>
          <cell r="CPK58">
            <v>0</v>
          </cell>
          <cell r="CPL58">
            <v>0</v>
          </cell>
          <cell r="CPM58">
            <v>0</v>
          </cell>
          <cell r="CPN58">
            <v>0</v>
          </cell>
          <cell r="CPO58">
            <v>0</v>
          </cell>
          <cell r="CPP58">
            <v>0</v>
          </cell>
          <cell r="CPQ58">
            <v>0</v>
          </cell>
          <cell r="CPR58">
            <v>0</v>
          </cell>
          <cell r="CPS58">
            <v>0</v>
          </cell>
          <cell r="CPT58">
            <v>0</v>
          </cell>
          <cell r="CPU58">
            <v>0</v>
          </cell>
          <cell r="CPV58">
            <v>0</v>
          </cell>
          <cell r="CPW58">
            <v>0</v>
          </cell>
          <cell r="CPX58">
            <v>0</v>
          </cell>
          <cell r="CPY58">
            <v>0</v>
          </cell>
          <cell r="CPZ58">
            <v>0</v>
          </cell>
          <cell r="CQA58">
            <v>0</v>
          </cell>
          <cell r="CQB58">
            <v>0</v>
          </cell>
          <cell r="CQC58">
            <v>0</v>
          </cell>
          <cell r="CQD58">
            <v>0</v>
          </cell>
          <cell r="CQE58">
            <v>0</v>
          </cell>
          <cell r="CQF58">
            <v>0</v>
          </cell>
          <cell r="CQG58">
            <v>0</v>
          </cell>
          <cell r="CQH58">
            <v>0</v>
          </cell>
          <cell r="CQI58">
            <v>0</v>
          </cell>
          <cell r="CQJ58">
            <v>0</v>
          </cell>
          <cell r="CQK58">
            <v>0</v>
          </cell>
          <cell r="CQL58">
            <v>0</v>
          </cell>
          <cell r="CQM58">
            <v>0</v>
          </cell>
          <cell r="CQN58">
            <v>0</v>
          </cell>
          <cell r="CQO58">
            <v>0</v>
          </cell>
          <cell r="CQP58">
            <v>0</v>
          </cell>
          <cell r="CQQ58">
            <v>0</v>
          </cell>
          <cell r="CQR58">
            <v>0</v>
          </cell>
          <cell r="CQS58">
            <v>0</v>
          </cell>
          <cell r="CQT58">
            <v>0</v>
          </cell>
          <cell r="CQU58">
            <v>0</v>
          </cell>
          <cell r="CQV58">
            <v>0</v>
          </cell>
          <cell r="CQW58">
            <v>0</v>
          </cell>
          <cell r="CQX58">
            <v>0</v>
          </cell>
          <cell r="CQY58">
            <v>0</v>
          </cell>
          <cell r="CQZ58">
            <v>0</v>
          </cell>
          <cell r="CRA58">
            <v>0</v>
          </cell>
          <cell r="CRB58">
            <v>0</v>
          </cell>
          <cell r="CRC58">
            <v>0</v>
          </cell>
          <cell r="CRD58">
            <v>0</v>
          </cell>
          <cell r="CRE58">
            <v>0</v>
          </cell>
          <cell r="CRF58">
            <v>0</v>
          </cell>
          <cell r="CRG58">
            <v>0</v>
          </cell>
          <cell r="CRH58">
            <v>0</v>
          </cell>
          <cell r="CRI58">
            <v>0</v>
          </cell>
          <cell r="CRJ58">
            <v>0</v>
          </cell>
          <cell r="CRK58">
            <v>0</v>
          </cell>
          <cell r="CRL58">
            <v>0</v>
          </cell>
          <cell r="CRM58">
            <v>0</v>
          </cell>
          <cell r="CRN58">
            <v>0</v>
          </cell>
          <cell r="CRO58">
            <v>0</v>
          </cell>
          <cell r="CRP58">
            <v>0</v>
          </cell>
          <cell r="CRQ58">
            <v>0</v>
          </cell>
          <cell r="CRR58">
            <v>0</v>
          </cell>
          <cell r="CRS58">
            <v>0</v>
          </cell>
          <cell r="CRT58">
            <v>0</v>
          </cell>
          <cell r="CRU58">
            <v>0</v>
          </cell>
          <cell r="CRV58">
            <v>0</v>
          </cell>
          <cell r="CRW58">
            <v>0</v>
          </cell>
          <cell r="CRX58">
            <v>0</v>
          </cell>
          <cell r="CRY58">
            <v>0</v>
          </cell>
          <cell r="CRZ58">
            <v>0</v>
          </cell>
          <cell r="CSA58">
            <v>0</v>
          </cell>
          <cell r="CSB58">
            <v>0</v>
          </cell>
          <cell r="CSC58">
            <v>0</v>
          </cell>
          <cell r="CSD58">
            <v>0</v>
          </cell>
          <cell r="CSE58">
            <v>0</v>
          </cell>
          <cell r="CSF58">
            <v>0</v>
          </cell>
          <cell r="CSG58">
            <v>0</v>
          </cell>
          <cell r="CSH58">
            <v>0</v>
          </cell>
          <cell r="CSI58">
            <v>0</v>
          </cell>
          <cell r="CSJ58">
            <v>0</v>
          </cell>
          <cell r="CSK58">
            <v>0</v>
          </cell>
          <cell r="CSL58">
            <v>0</v>
          </cell>
          <cell r="CSM58">
            <v>0</v>
          </cell>
          <cell r="CSN58">
            <v>0</v>
          </cell>
          <cell r="CSO58">
            <v>0</v>
          </cell>
          <cell r="CSP58">
            <v>0</v>
          </cell>
          <cell r="CSQ58">
            <v>0</v>
          </cell>
          <cell r="CSR58">
            <v>0</v>
          </cell>
          <cell r="CSS58">
            <v>0</v>
          </cell>
          <cell r="CST58">
            <v>0</v>
          </cell>
          <cell r="CSU58">
            <v>0</v>
          </cell>
          <cell r="CSV58">
            <v>0</v>
          </cell>
          <cell r="CSW58">
            <v>0</v>
          </cell>
          <cell r="CSX58">
            <v>0</v>
          </cell>
          <cell r="CSY58">
            <v>0</v>
          </cell>
          <cell r="CSZ58">
            <v>0</v>
          </cell>
          <cell r="CTA58">
            <v>0</v>
          </cell>
          <cell r="CTB58">
            <v>0</v>
          </cell>
          <cell r="CTC58">
            <v>0</v>
          </cell>
          <cell r="CTD58">
            <v>0</v>
          </cell>
          <cell r="CTE58">
            <v>0</v>
          </cell>
          <cell r="CTF58">
            <v>0</v>
          </cell>
          <cell r="CTG58">
            <v>0</v>
          </cell>
          <cell r="CTH58">
            <v>0</v>
          </cell>
          <cell r="CTI58">
            <v>0</v>
          </cell>
          <cell r="CTJ58">
            <v>0</v>
          </cell>
          <cell r="CTK58">
            <v>0</v>
          </cell>
          <cell r="CTL58">
            <v>0</v>
          </cell>
          <cell r="CTM58">
            <v>0</v>
          </cell>
          <cell r="CTN58">
            <v>0</v>
          </cell>
          <cell r="CTO58">
            <v>0</v>
          </cell>
          <cell r="CTP58">
            <v>0</v>
          </cell>
          <cell r="CTQ58">
            <v>0</v>
          </cell>
          <cell r="CTR58">
            <v>0</v>
          </cell>
          <cell r="CTS58">
            <v>0</v>
          </cell>
          <cell r="CTT58">
            <v>0</v>
          </cell>
          <cell r="CTU58">
            <v>0</v>
          </cell>
          <cell r="CTV58">
            <v>0</v>
          </cell>
          <cell r="CTW58">
            <v>0</v>
          </cell>
          <cell r="CTX58">
            <v>0</v>
          </cell>
          <cell r="CTY58">
            <v>0</v>
          </cell>
          <cell r="CTZ58">
            <v>0</v>
          </cell>
          <cell r="CUA58">
            <v>0</v>
          </cell>
          <cell r="CUB58">
            <v>0</v>
          </cell>
          <cell r="CUC58">
            <v>0</v>
          </cell>
          <cell r="CUD58">
            <v>0</v>
          </cell>
          <cell r="CUE58">
            <v>0</v>
          </cell>
          <cell r="CUF58">
            <v>0</v>
          </cell>
          <cell r="CUG58">
            <v>0</v>
          </cell>
          <cell r="CUH58">
            <v>0</v>
          </cell>
          <cell r="CUI58">
            <v>0</v>
          </cell>
          <cell r="CUJ58">
            <v>0</v>
          </cell>
          <cell r="CUK58">
            <v>0</v>
          </cell>
          <cell r="CUL58">
            <v>0</v>
          </cell>
          <cell r="CUM58">
            <v>0</v>
          </cell>
          <cell r="CUN58">
            <v>0</v>
          </cell>
          <cell r="CUO58">
            <v>0</v>
          </cell>
          <cell r="CUP58">
            <v>0</v>
          </cell>
          <cell r="CUQ58">
            <v>0</v>
          </cell>
          <cell r="CUR58">
            <v>0</v>
          </cell>
          <cell r="CUS58">
            <v>0</v>
          </cell>
          <cell r="CUT58">
            <v>0</v>
          </cell>
          <cell r="CUU58">
            <v>0</v>
          </cell>
          <cell r="CUV58">
            <v>0</v>
          </cell>
          <cell r="CUW58">
            <v>0</v>
          </cell>
          <cell r="CUX58">
            <v>0</v>
          </cell>
          <cell r="CUY58">
            <v>0</v>
          </cell>
          <cell r="CUZ58">
            <v>0</v>
          </cell>
          <cell r="CVA58">
            <v>0</v>
          </cell>
          <cell r="CVB58">
            <v>0</v>
          </cell>
          <cell r="CVC58">
            <v>0</v>
          </cell>
          <cell r="CVD58">
            <v>0</v>
          </cell>
          <cell r="CVE58">
            <v>0</v>
          </cell>
          <cell r="CVF58">
            <v>0</v>
          </cell>
          <cell r="CVG58">
            <v>0</v>
          </cell>
          <cell r="CVH58">
            <v>0</v>
          </cell>
          <cell r="CVI58">
            <v>0</v>
          </cell>
          <cell r="CVJ58">
            <v>0</v>
          </cell>
          <cell r="CVK58">
            <v>0</v>
          </cell>
          <cell r="CVL58">
            <v>0</v>
          </cell>
          <cell r="CVM58">
            <v>0</v>
          </cell>
          <cell r="CVN58">
            <v>0</v>
          </cell>
          <cell r="CVO58">
            <v>0</v>
          </cell>
          <cell r="CVP58">
            <v>0</v>
          </cell>
          <cell r="CVQ58">
            <v>0</v>
          </cell>
          <cell r="CVR58">
            <v>0</v>
          </cell>
          <cell r="CVS58">
            <v>0</v>
          </cell>
          <cell r="CVT58">
            <v>0</v>
          </cell>
          <cell r="CVU58">
            <v>0</v>
          </cell>
          <cell r="CVV58">
            <v>0</v>
          </cell>
          <cell r="CVW58">
            <v>0</v>
          </cell>
          <cell r="CVX58">
            <v>0</v>
          </cell>
          <cell r="CVY58">
            <v>0</v>
          </cell>
          <cell r="CVZ58">
            <v>0</v>
          </cell>
          <cell r="CWA58">
            <v>0</v>
          </cell>
          <cell r="CWB58">
            <v>0</v>
          </cell>
          <cell r="CWC58">
            <v>0</v>
          </cell>
          <cell r="CWD58">
            <v>0</v>
          </cell>
          <cell r="CWE58">
            <v>0</v>
          </cell>
          <cell r="CWF58">
            <v>0</v>
          </cell>
          <cell r="CWG58">
            <v>0</v>
          </cell>
          <cell r="CWH58">
            <v>0</v>
          </cell>
          <cell r="CWI58">
            <v>0</v>
          </cell>
          <cell r="CWJ58">
            <v>0</v>
          </cell>
          <cell r="CWK58">
            <v>0</v>
          </cell>
          <cell r="CWL58">
            <v>0</v>
          </cell>
          <cell r="CWM58">
            <v>0</v>
          </cell>
          <cell r="CWN58">
            <v>0</v>
          </cell>
          <cell r="CWO58">
            <v>0</v>
          </cell>
          <cell r="CWP58">
            <v>0</v>
          </cell>
          <cell r="CWQ58">
            <v>0</v>
          </cell>
          <cell r="CWR58">
            <v>0</v>
          </cell>
          <cell r="CWS58">
            <v>0</v>
          </cell>
          <cell r="CWT58">
            <v>0</v>
          </cell>
          <cell r="CWU58">
            <v>0</v>
          </cell>
          <cell r="CWV58">
            <v>0</v>
          </cell>
          <cell r="CWW58">
            <v>0</v>
          </cell>
          <cell r="CWX58">
            <v>0</v>
          </cell>
          <cell r="CWY58">
            <v>0</v>
          </cell>
          <cell r="CWZ58">
            <v>0</v>
          </cell>
          <cell r="CXA58">
            <v>0</v>
          </cell>
          <cell r="CXB58">
            <v>0</v>
          </cell>
          <cell r="CXC58">
            <v>0</v>
          </cell>
          <cell r="CXD58">
            <v>0</v>
          </cell>
          <cell r="CXE58">
            <v>0</v>
          </cell>
          <cell r="CXF58">
            <v>0</v>
          </cell>
          <cell r="CXG58">
            <v>0</v>
          </cell>
          <cell r="CXH58">
            <v>0</v>
          </cell>
          <cell r="CXI58">
            <v>0</v>
          </cell>
          <cell r="CXJ58">
            <v>0</v>
          </cell>
          <cell r="CXK58">
            <v>0</v>
          </cell>
          <cell r="CXL58">
            <v>0</v>
          </cell>
          <cell r="CXM58">
            <v>0</v>
          </cell>
          <cell r="CXN58">
            <v>0</v>
          </cell>
          <cell r="CXO58">
            <v>0</v>
          </cell>
          <cell r="CXP58">
            <v>0</v>
          </cell>
          <cell r="CXQ58">
            <v>0</v>
          </cell>
          <cell r="CXR58">
            <v>0</v>
          </cell>
          <cell r="CXS58">
            <v>0</v>
          </cell>
          <cell r="CXT58">
            <v>0</v>
          </cell>
          <cell r="CXU58">
            <v>0</v>
          </cell>
          <cell r="CXV58">
            <v>0</v>
          </cell>
          <cell r="CXW58">
            <v>0</v>
          </cell>
          <cell r="CXX58">
            <v>0</v>
          </cell>
          <cell r="CXY58">
            <v>0</v>
          </cell>
          <cell r="CXZ58">
            <v>0</v>
          </cell>
          <cell r="CYA58">
            <v>0</v>
          </cell>
          <cell r="CYB58">
            <v>0</v>
          </cell>
          <cell r="CYC58">
            <v>0</v>
          </cell>
          <cell r="CYD58">
            <v>0</v>
          </cell>
          <cell r="CYE58">
            <v>0</v>
          </cell>
          <cell r="CYF58">
            <v>0</v>
          </cell>
          <cell r="CYG58">
            <v>0</v>
          </cell>
          <cell r="CYH58">
            <v>0</v>
          </cell>
          <cell r="CYI58">
            <v>0</v>
          </cell>
          <cell r="CYJ58">
            <v>0</v>
          </cell>
          <cell r="CYK58">
            <v>0</v>
          </cell>
          <cell r="CYL58">
            <v>0</v>
          </cell>
          <cell r="CYM58">
            <v>0</v>
          </cell>
          <cell r="CYN58">
            <v>0</v>
          </cell>
          <cell r="CYO58">
            <v>0</v>
          </cell>
          <cell r="CYP58">
            <v>0</v>
          </cell>
          <cell r="CYQ58">
            <v>0</v>
          </cell>
          <cell r="CYR58">
            <v>0</v>
          </cell>
          <cell r="CYS58">
            <v>0</v>
          </cell>
          <cell r="CYT58">
            <v>0</v>
          </cell>
          <cell r="CYU58">
            <v>0</v>
          </cell>
          <cell r="CYV58">
            <v>0</v>
          </cell>
          <cell r="CYW58">
            <v>0</v>
          </cell>
          <cell r="CYX58">
            <v>0</v>
          </cell>
          <cell r="CYY58">
            <v>0</v>
          </cell>
          <cell r="CYZ58">
            <v>0</v>
          </cell>
          <cell r="CZA58">
            <v>0</v>
          </cell>
          <cell r="CZB58">
            <v>0</v>
          </cell>
          <cell r="CZC58">
            <v>0</v>
          </cell>
          <cell r="CZD58">
            <v>0</v>
          </cell>
          <cell r="CZE58">
            <v>0</v>
          </cell>
          <cell r="CZF58">
            <v>0</v>
          </cell>
          <cell r="CZG58">
            <v>0</v>
          </cell>
          <cell r="CZH58">
            <v>0</v>
          </cell>
          <cell r="CZI58">
            <v>0</v>
          </cell>
          <cell r="CZJ58">
            <v>0</v>
          </cell>
          <cell r="CZK58">
            <v>0</v>
          </cell>
          <cell r="CZL58">
            <v>0</v>
          </cell>
          <cell r="CZM58">
            <v>0</v>
          </cell>
          <cell r="CZN58">
            <v>0</v>
          </cell>
          <cell r="CZO58">
            <v>0</v>
          </cell>
          <cell r="CZP58">
            <v>0</v>
          </cell>
          <cell r="CZQ58">
            <v>0</v>
          </cell>
          <cell r="CZR58">
            <v>0</v>
          </cell>
          <cell r="CZS58">
            <v>0</v>
          </cell>
          <cell r="CZT58">
            <v>0</v>
          </cell>
          <cell r="CZU58">
            <v>0</v>
          </cell>
          <cell r="CZV58">
            <v>0</v>
          </cell>
          <cell r="CZW58">
            <v>0</v>
          </cell>
          <cell r="CZX58">
            <v>0</v>
          </cell>
          <cell r="CZY58">
            <v>0</v>
          </cell>
          <cell r="CZZ58">
            <v>0</v>
          </cell>
          <cell r="DAA58">
            <v>0</v>
          </cell>
          <cell r="DAB58">
            <v>0</v>
          </cell>
          <cell r="DAC58">
            <v>0</v>
          </cell>
          <cell r="DAD58">
            <v>0</v>
          </cell>
          <cell r="DAE58">
            <v>0</v>
          </cell>
          <cell r="DAF58">
            <v>0</v>
          </cell>
          <cell r="DAG58">
            <v>0</v>
          </cell>
          <cell r="DAH58">
            <v>0</v>
          </cell>
          <cell r="DAI58">
            <v>0</v>
          </cell>
          <cell r="DAJ58">
            <v>0</v>
          </cell>
          <cell r="DAK58">
            <v>0</v>
          </cell>
          <cell r="DAL58">
            <v>0</v>
          </cell>
          <cell r="DAM58">
            <v>0</v>
          </cell>
          <cell r="DAN58">
            <v>0</v>
          </cell>
          <cell r="DAO58">
            <v>0</v>
          </cell>
          <cell r="DAP58">
            <v>0</v>
          </cell>
          <cell r="DAQ58">
            <v>0</v>
          </cell>
          <cell r="DAR58">
            <v>0</v>
          </cell>
          <cell r="DAS58">
            <v>0</v>
          </cell>
          <cell r="DAT58">
            <v>0</v>
          </cell>
          <cell r="DAU58">
            <v>0</v>
          </cell>
          <cell r="DAV58">
            <v>0</v>
          </cell>
          <cell r="DAW58">
            <v>0</v>
          </cell>
          <cell r="DAX58">
            <v>0</v>
          </cell>
          <cell r="DAY58">
            <v>0</v>
          </cell>
          <cell r="DAZ58">
            <v>0</v>
          </cell>
          <cell r="DBA58">
            <v>0</v>
          </cell>
          <cell r="DBB58">
            <v>0</v>
          </cell>
          <cell r="DBC58">
            <v>0</v>
          </cell>
          <cell r="DBD58">
            <v>0</v>
          </cell>
          <cell r="DBE58">
            <v>0</v>
          </cell>
          <cell r="DBF58">
            <v>0</v>
          </cell>
          <cell r="DBG58">
            <v>0</v>
          </cell>
          <cell r="DBH58">
            <v>0</v>
          </cell>
          <cell r="DBI58">
            <v>0</v>
          </cell>
          <cell r="DBJ58">
            <v>0</v>
          </cell>
          <cell r="DBK58">
            <v>0</v>
          </cell>
          <cell r="DBL58">
            <v>0</v>
          </cell>
          <cell r="DBM58">
            <v>0</v>
          </cell>
          <cell r="DBN58">
            <v>0</v>
          </cell>
          <cell r="DBO58">
            <v>0</v>
          </cell>
          <cell r="DBP58">
            <v>0</v>
          </cell>
          <cell r="DBQ58">
            <v>0</v>
          </cell>
          <cell r="DBR58">
            <v>0</v>
          </cell>
          <cell r="DBS58">
            <v>0</v>
          </cell>
          <cell r="DBT58">
            <v>0</v>
          </cell>
          <cell r="DBU58">
            <v>0</v>
          </cell>
          <cell r="DBV58">
            <v>0</v>
          </cell>
          <cell r="DBW58">
            <v>0</v>
          </cell>
          <cell r="DBX58">
            <v>0</v>
          </cell>
          <cell r="DBY58">
            <v>0</v>
          </cell>
          <cell r="DBZ58">
            <v>0</v>
          </cell>
          <cell r="DCA58">
            <v>0</v>
          </cell>
          <cell r="DCB58">
            <v>0</v>
          </cell>
          <cell r="DCC58">
            <v>0</v>
          </cell>
          <cell r="DCD58">
            <v>0</v>
          </cell>
          <cell r="DCE58">
            <v>0</v>
          </cell>
          <cell r="DCF58">
            <v>0</v>
          </cell>
          <cell r="DCG58">
            <v>0</v>
          </cell>
          <cell r="DCH58">
            <v>0</v>
          </cell>
          <cell r="DCI58">
            <v>0</v>
          </cell>
          <cell r="DCJ58">
            <v>0</v>
          </cell>
          <cell r="DCK58">
            <v>0</v>
          </cell>
          <cell r="DCL58">
            <v>0</v>
          </cell>
          <cell r="DCM58">
            <v>0</v>
          </cell>
          <cell r="DCN58">
            <v>0</v>
          </cell>
          <cell r="DCO58">
            <v>0</v>
          </cell>
          <cell r="DCP58">
            <v>0</v>
          </cell>
          <cell r="DCQ58">
            <v>0</v>
          </cell>
          <cell r="DCR58">
            <v>0</v>
          </cell>
          <cell r="DCS58">
            <v>0</v>
          </cell>
          <cell r="DCT58">
            <v>0</v>
          </cell>
          <cell r="DCU58">
            <v>0</v>
          </cell>
          <cell r="DCV58">
            <v>0</v>
          </cell>
          <cell r="DCW58">
            <v>0</v>
          </cell>
          <cell r="DCX58">
            <v>0</v>
          </cell>
          <cell r="DCY58">
            <v>0</v>
          </cell>
          <cell r="DCZ58">
            <v>0</v>
          </cell>
          <cell r="DDA58">
            <v>0</v>
          </cell>
          <cell r="DDB58">
            <v>0</v>
          </cell>
          <cell r="DDC58">
            <v>0</v>
          </cell>
          <cell r="DDD58">
            <v>0</v>
          </cell>
          <cell r="DDE58">
            <v>0</v>
          </cell>
          <cell r="DDF58">
            <v>0</v>
          </cell>
          <cell r="DDG58">
            <v>0</v>
          </cell>
          <cell r="DDH58">
            <v>0</v>
          </cell>
          <cell r="DDI58">
            <v>0</v>
          </cell>
          <cell r="DDJ58">
            <v>0</v>
          </cell>
          <cell r="DDK58">
            <v>0</v>
          </cell>
          <cell r="DDL58">
            <v>0</v>
          </cell>
          <cell r="DDM58">
            <v>0</v>
          </cell>
          <cell r="DDN58">
            <v>0</v>
          </cell>
          <cell r="DDO58">
            <v>0</v>
          </cell>
          <cell r="DDP58">
            <v>0</v>
          </cell>
          <cell r="DDQ58">
            <v>0</v>
          </cell>
          <cell r="DDR58">
            <v>0</v>
          </cell>
          <cell r="DDS58">
            <v>0</v>
          </cell>
          <cell r="DDT58">
            <v>0</v>
          </cell>
          <cell r="DDU58">
            <v>0</v>
          </cell>
          <cell r="DDV58">
            <v>0</v>
          </cell>
          <cell r="DDW58">
            <v>0</v>
          </cell>
          <cell r="DDX58">
            <v>0</v>
          </cell>
          <cell r="DDY58">
            <v>0</v>
          </cell>
          <cell r="DDZ58">
            <v>0</v>
          </cell>
          <cell r="DEA58">
            <v>0</v>
          </cell>
          <cell r="DEB58">
            <v>0</v>
          </cell>
          <cell r="DEC58">
            <v>0</v>
          </cell>
          <cell r="DED58">
            <v>0</v>
          </cell>
          <cell r="DEE58">
            <v>0</v>
          </cell>
          <cell r="DEF58">
            <v>0</v>
          </cell>
          <cell r="DEG58">
            <v>0</v>
          </cell>
          <cell r="DEH58">
            <v>0</v>
          </cell>
          <cell r="DEI58">
            <v>0</v>
          </cell>
          <cell r="DEJ58">
            <v>0</v>
          </cell>
          <cell r="DEK58">
            <v>0</v>
          </cell>
          <cell r="DEL58">
            <v>0</v>
          </cell>
          <cell r="DEM58">
            <v>0</v>
          </cell>
          <cell r="DEN58">
            <v>0</v>
          </cell>
          <cell r="DEO58">
            <v>0</v>
          </cell>
          <cell r="DEP58">
            <v>0</v>
          </cell>
          <cell r="DEQ58">
            <v>0</v>
          </cell>
          <cell r="DER58">
            <v>0</v>
          </cell>
          <cell r="DES58">
            <v>0</v>
          </cell>
          <cell r="DET58">
            <v>0</v>
          </cell>
          <cell r="DEU58">
            <v>0</v>
          </cell>
          <cell r="DEV58">
            <v>0</v>
          </cell>
          <cell r="DEW58">
            <v>0</v>
          </cell>
          <cell r="DEX58">
            <v>0</v>
          </cell>
          <cell r="DEY58">
            <v>0</v>
          </cell>
          <cell r="DEZ58">
            <v>0</v>
          </cell>
          <cell r="DFA58">
            <v>0</v>
          </cell>
          <cell r="DFB58">
            <v>0</v>
          </cell>
          <cell r="DFC58">
            <v>0</v>
          </cell>
          <cell r="DFD58">
            <v>0</v>
          </cell>
          <cell r="DFE58">
            <v>0</v>
          </cell>
          <cell r="DFF58">
            <v>0</v>
          </cell>
          <cell r="DFG58">
            <v>0</v>
          </cell>
          <cell r="DFH58">
            <v>0</v>
          </cell>
          <cell r="DFI58">
            <v>0</v>
          </cell>
          <cell r="DFJ58">
            <v>0</v>
          </cell>
          <cell r="DFK58">
            <v>0</v>
          </cell>
          <cell r="DFL58">
            <v>0</v>
          </cell>
          <cell r="DFM58">
            <v>0</v>
          </cell>
          <cell r="DFN58">
            <v>0</v>
          </cell>
          <cell r="DFO58">
            <v>0</v>
          </cell>
          <cell r="DFP58">
            <v>0</v>
          </cell>
          <cell r="DFQ58">
            <v>0</v>
          </cell>
          <cell r="DFR58">
            <v>0</v>
          </cell>
          <cell r="DFS58">
            <v>0</v>
          </cell>
          <cell r="DFT58">
            <v>0</v>
          </cell>
          <cell r="DFU58">
            <v>0</v>
          </cell>
          <cell r="DFV58">
            <v>0</v>
          </cell>
          <cell r="DFW58">
            <v>0</v>
          </cell>
          <cell r="DFX58">
            <v>0</v>
          </cell>
          <cell r="DFY58">
            <v>0</v>
          </cell>
          <cell r="DFZ58">
            <v>0</v>
          </cell>
          <cell r="DGA58">
            <v>0</v>
          </cell>
          <cell r="DGB58">
            <v>0</v>
          </cell>
          <cell r="DGC58">
            <v>0</v>
          </cell>
          <cell r="DGD58">
            <v>0</v>
          </cell>
          <cell r="DGE58">
            <v>0</v>
          </cell>
          <cell r="DGF58">
            <v>0</v>
          </cell>
          <cell r="DGG58">
            <v>0</v>
          </cell>
          <cell r="DGH58">
            <v>0</v>
          </cell>
          <cell r="DGI58">
            <v>0</v>
          </cell>
          <cell r="DGJ58">
            <v>0</v>
          </cell>
          <cell r="DGK58">
            <v>0</v>
          </cell>
          <cell r="DGL58">
            <v>0</v>
          </cell>
          <cell r="DGM58">
            <v>0</v>
          </cell>
          <cell r="DGN58">
            <v>0</v>
          </cell>
          <cell r="DGO58">
            <v>0</v>
          </cell>
          <cell r="DGP58">
            <v>0</v>
          </cell>
          <cell r="DGQ58">
            <v>0</v>
          </cell>
          <cell r="DGR58">
            <v>0</v>
          </cell>
          <cell r="DGS58">
            <v>0</v>
          </cell>
          <cell r="DGT58">
            <v>0</v>
          </cell>
          <cell r="DGU58">
            <v>0</v>
          </cell>
          <cell r="DGV58">
            <v>0</v>
          </cell>
          <cell r="DGW58">
            <v>0</v>
          </cell>
          <cell r="DGX58">
            <v>0</v>
          </cell>
          <cell r="DGY58">
            <v>0</v>
          </cell>
          <cell r="DGZ58">
            <v>0</v>
          </cell>
          <cell r="DHA58">
            <v>0</v>
          </cell>
          <cell r="DHB58">
            <v>0</v>
          </cell>
          <cell r="DHC58">
            <v>0</v>
          </cell>
          <cell r="DHD58">
            <v>0</v>
          </cell>
          <cell r="DHE58">
            <v>0</v>
          </cell>
          <cell r="DHF58">
            <v>0</v>
          </cell>
          <cell r="DHG58">
            <v>0</v>
          </cell>
          <cell r="DHH58">
            <v>0</v>
          </cell>
          <cell r="DHI58">
            <v>0</v>
          </cell>
          <cell r="DHJ58">
            <v>0</v>
          </cell>
          <cell r="DHK58">
            <v>0</v>
          </cell>
          <cell r="DHL58">
            <v>0</v>
          </cell>
          <cell r="DHM58">
            <v>0</v>
          </cell>
          <cell r="DHN58">
            <v>0</v>
          </cell>
          <cell r="DHO58">
            <v>0</v>
          </cell>
          <cell r="DHP58">
            <v>0</v>
          </cell>
          <cell r="DHQ58">
            <v>0</v>
          </cell>
          <cell r="DHR58">
            <v>0</v>
          </cell>
          <cell r="DHS58">
            <v>0</v>
          </cell>
          <cell r="DHT58">
            <v>0</v>
          </cell>
          <cell r="DHU58">
            <v>0</v>
          </cell>
          <cell r="DHV58">
            <v>0</v>
          </cell>
          <cell r="DHW58">
            <v>0</v>
          </cell>
          <cell r="DHX58">
            <v>0</v>
          </cell>
          <cell r="DHY58">
            <v>0</v>
          </cell>
          <cell r="DHZ58">
            <v>0</v>
          </cell>
          <cell r="DIA58">
            <v>0</v>
          </cell>
          <cell r="DIB58">
            <v>0</v>
          </cell>
          <cell r="DIC58">
            <v>0</v>
          </cell>
          <cell r="DID58">
            <v>0</v>
          </cell>
          <cell r="DIE58">
            <v>0</v>
          </cell>
          <cell r="DIF58">
            <v>0</v>
          </cell>
          <cell r="DIG58">
            <v>0</v>
          </cell>
          <cell r="DIH58">
            <v>0</v>
          </cell>
          <cell r="DII58">
            <v>0</v>
          </cell>
          <cell r="DIJ58">
            <v>0</v>
          </cell>
          <cell r="DIK58">
            <v>0</v>
          </cell>
          <cell r="DIL58">
            <v>0</v>
          </cell>
          <cell r="DIM58">
            <v>0</v>
          </cell>
          <cell r="DIN58">
            <v>0</v>
          </cell>
          <cell r="DIO58">
            <v>0</v>
          </cell>
          <cell r="DIP58">
            <v>0</v>
          </cell>
          <cell r="DIQ58">
            <v>0</v>
          </cell>
          <cell r="DIR58">
            <v>0</v>
          </cell>
          <cell r="DIS58">
            <v>0</v>
          </cell>
          <cell r="DIT58">
            <v>0</v>
          </cell>
          <cell r="DIU58">
            <v>0</v>
          </cell>
          <cell r="DIV58">
            <v>0</v>
          </cell>
          <cell r="DIW58">
            <v>0</v>
          </cell>
          <cell r="DIX58">
            <v>0</v>
          </cell>
          <cell r="DIY58">
            <v>0</v>
          </cell>
          <cell r="DIZ58">
            <v>0</v>
          </cell>
          <cell r="DJA58">
            <v>0</v>
          </cell>
          <cell r="DJB58">
            <v>0</v>
          </cell>
          <cell r="DJC58">
            <v>0</v>
          </cell>
          <cell r="DJD58">
            <v>0</v>
          </cell>
          <cell r="DJE58">
            <v>0</v>
          </cell>
          <cell r="DJF58">
            <v>0</v>
          </cell>
          <cell r="DJG58">
            <v>0</v>
          </cell>
          <cell r="DJH58">
            <v>0</v>
          </cell>
          <cell r="DJI58">
            <v>0</v>
          </cell>
          <cell r="DJJ58">
            <v>0</v>
          </cell>
          <cell r="DJK58">
            <v>0</v>
          </cell>
          <cell r="DJL58">
            <v>0</v>
          </cell>
          <cell r="DJM58">
            <v>0</v>
          </cell>
          <cell r="DJN58">
            <v>0</v>
          </cell>
          <cell r="DJO58">
            <v>0</v>
          </cell>
          <cell r="DJP58">
            <v>0</v>
          </cell>
          <cell r="DJQ58">
            <v>0</v>
          </cell>
          <cell r="DJR58">
            <v>0</v>
          </cell>
          <cell r="DJS58">
            <v>0</v>
          </cell>
          <cell r="DJT58">
            <v>0</v>
          </cell>
          <cell r="DJU58">
            <v>0</v>
          </cell>
          <cell r="DJV58">
            <v>0</v>
          </cell>
          <cell r="DJW58">
            <v>0</v>
          </cell>
          <cell r="DJX58">
            <v>0</v>
          </cell>
          <cell r="DJY58">
            <v>0</v>
          </cell>
          <cell r="DJZ58">
            <v>0</v>
          </cell>
          <cell r="DKA58">
            <v>0</v>
          </cell>
          <cell r="DKB58">
            <v>0</v>
          </cell>
          <cell r="DKC58">
            <v>0</v>
          </cell>
          <cell r="DKD58">
            <v>0</v>
          </cell>
          <cell r="DKE58">
            <v>0</v>
          </cell>
          <cell r="DKF58">
            <v>0</v>
          </cell>
          <cell r="DKG58">
            <v>0</v>
          </cell>
          <cell r="DKH58">
            <v>0</v>
          </cell>
          <cell r="DKI58">
            <v>0</v>
          </cell>
          <cell r="DKJ58">
            <v>0</v>
          </cell>
          <cell r="DKK58">
            <v>0</v>
          </cell>
          <cell r="DKL58">
            <v>0</v>
          </cell>
          <cell r="DKM58">
            <v>0</v>
          </cell>
          <cell r="DKN58">
            <v>0</v>
          </cell>
          <cell r="DKO58">
            <v>0</v>
          </cell>
          <cell r="DKP58">
            <v>0</v>
          </cell>
          <cell r="DKQ58">
            <v>0</v>
          </cell>
          <cell r="DKR58">
            <v>0</v>
          </cell>
          <cell r="DKS58">
            <v>0</v>
          </cell>
          <cell r="DKT58">
            <v>0</v>
          </cell>
          <cell r="DKU58">
            <v>0</v>
          </cell>
          <cell r="DKV58">
            <v>0</v>
          </cell>
          <cell r="DKW58">
            <v>0</v>
          </cell>
          <cell r="DKX58">
            <v>0</v>
          </cell>
          <cell r="DKY58">
            <v>0</v>
          </cell>
          <cell r="DKZ58">
            <v>0</v>
          </cell>
          <cell r="DLA58">
            <v>0</v>
          </cell>
          <cell r="DLB58">
            <v>0</v>
          </cell>
          <cell r="DLC58">
            <v>0</v>
          </cell>
          <cell r="DLD58">
            <v>0</v>
          </cell>
          <cell r="DLE58">
            <v>0</v>
          </cell>
          <cell r="DLF58">
            <v>0</v>
          </cell>
          <cell r="DLG58">
            <v>0</v>
          </cell>
          <cell r="DLH58">
            <v>0</v>
          </cell>
          <cell r="DLI58">
            <v>0</v>
          </cell>
          <cell r="DLJ58">
            <v>0</v>
          </cell>
          <cell r="DLK58">
            <v>0</v>
          </cell>
          <cell r="DLL58">
            <v>0</v>
          </cell>
          <cell r="DLM58">
            <v>0</v>
          </cell>
          <cell r="DLN58">
            <v>0</v>
          </cell>
          <cell r="DLO58">
            <v>0</v>
          </cell>
          <cell r="DLP58">
            <v>0</v>
          </cell>
          <cell r="DLQ58">
            <v>0</v>
          </cell>
          <cell r="DLR58">
            <v>0</v>
          </cell>
          <cell r="DLS58">
            <v>0</v>
          </cell>
          <cell r="DLT58">
            <v>0</v>
          </cell>
          <cell r="DLU58">
            <v>0</v>
          </cell>
          <cell r="DLV58">
            <v>0</v>
          </cell>
          <cell r="DLW58">
            <v>0</v>
          </cell>
          <cell r="DLX58">
            <v>0</v>
          </cell>
          <cell r="DLY58">
            <v>0</v>
          </cell>
          <cell r="DLZ58">
            <v>0</v>
          </cell>
          <cell r="DMA58">
            <v>0</v>
          </cell>
          <cell r="DMB58">
            <v>0</v>
          </cell>
          <cell r="DMC58">
            <v>0</v>
          </cell>
          <cell r="DMD58">
            <v>0</v>
          </cell>
          <cell r="DME58">
            <v>0</v>
          </cell>
          <cell r="DMF58">
            <v>0</v>
          </cell>
          <cell r="DMG58">
            <v>0</v>
          </cell>
          <cell r="DMH58">
            <v>0</v>
          </cell>
          <cell r="DMI58">
            <v>0</v>
          </cell>
          <cell r="DMJ58">
            <v>0</v>
          </cell>
          <cell r="DMK58">
            <v>0</v>
          </cell>
          <cell r="DML58">
            <v>0</v>
          </cell>
          <cell r="DMM58">
            <v>0</v>
          </cell>
          <cell r="DMN58">
            <v>0</v>
          </cell>
          <cell r="DMO58">
            <v>0</v>
          </cell>
          <cell r="DMP58">
            <v>0</v>
          </cell>
          <cell r="DMQ58">
            <v>0</v>
          </cell>
          <cell r="DMR58">
            <v>0</v>
          </cell>
          <cell r="DMS58">
            <v>0</v>
          </cell>
          <cell r="DMT58">
            <v>0</v>
          </cell>
          <cell r="DMU58">
            <v>0</v>
          </cell>
          <cell r="DMV58">
            <v>0</v>
          </cell>
          <cell r="DMW58">
            <v>0</v>
          </cell>
          <cell r="DMX58">
            <v>0</v>
          </cell>
          <cell r="DMY58">
            <v>0</v>
          </cell>
          <cell r="DMZ58">
            <v>0</v>
          </cell>
          <cell r="DNA58">
            <v>0</v>
          </cell>
          <cell r="DNB58">
            <v>0</v>
          </cell>
          <cell r="DNC58">
            <v>0</v>
          </cell>
          <cell r="DND58">
            <v>0</v>
          </cell>
          <cell r="DNE58">
            <v>0</v>
          </cell>
          <cell r="DNF58">
            <v>0</v>
          </cell>
          <cell r="DNG58">
            <v>0</v>
          </cell>
          <cell r="DNH58">
            <v>0</v>
          </cell>
          <cell r="DNI58">
            <v>0</v>
          </cell>
          <cell r="DNJ58">
            <v>0</v>
          </cell>
          <cell r="DNK58">
            <v>0</v>
          </cell>
          <cell r="DNL58">
            <v>0</v>
          </cell>
          <cell r="DNM58">
            <v>0</v>
          </cell>
          <cell r="DNN58">
            <v>0</v>
          </cell>
          <cell r="DNO58">
            <v>0</v>
          </cell>
          <cell r="DNP58">
            <v>0</v>
          </cell>
          <cell r="DNQ58">
            <v>0</v>
          </cell>
          <cell r="DNR58">
            <v>0</v>
          </cell>
          <cell r="DNS58">
            <v>0</v>
          </cell>
          <cell r="DNT58">
            <v>0</v>
          </cell>
          <cell r="DNU58">
            <v>0</v>
          </cell>
          <cell r="DNV58">
            <v>0</v>
          </cell>
          <cell r="DNW58">
            <v>0</v>
          </cell>
          <cell r="DNX58">
            <v>0</v>
          </cell>
          <cell r="DNY58">
            <v>0</v>
          </cell>
          <cell r="DNZ58">
            <v>0</v>
          </cell>
          <cell r="DOA58">
            <v>0</v>
          </cell>
          <cell r="DOB58">
            <v>0</v>
          </cell>
          <cell r="DOC58">
            <v>0</v>
          </cell>
          <cell r="DOD58">
            <v>0</v>
          </cell>
          <cell r="DOE58">
            <v>0</v>
          </cell>
          <cell r="DOF58">
            <v>0</v>
          </cell>
          <cell r="DOG58">
            <v>0</v>
          </cell>
          <cell r="DOH58">
            <v>0</v>
          </cell>
          <cell r="DOI58">
            <v>0</v>
          </cell>
          <cell r="DOJ58">
            <v>0</v>
          </cell>
          <cell r="DOK58">
            <v>0</v>
          </cell>
          <cell r="DOL58">
            <v>0</v>
          </cell>
          <cell r="DOM58">
            <v>0</v>
          </cell>
          <cell r="DON58">
            <v>0</v>
          </cell>
          <cell r="DOO58">
            <v>0</v>
          </cell>
          <cell r="DOP58">
            <v>0</v>
          </cell>
          <cell r="DOQ58">
            <v>0</v>
          </cell>
          <cell r="DOR58">
            <v>0</v>
          </cell>
          <cell r="DOS58">
            <v>0</v>
          </cell>
          <cell r="DOT58">
            <v>0</v>
          </cell>
          <cell r="DOU58">
            <v>0</v>
          </cell>
          <cell r="DOV58">
            <v>0</v>
          </cell>
          <cell r="DOW58">
            <v>0</v>
          </cell>
          <cell r="DOX58">
            <v>0</v>
          </cell>
          <cell r="DOY58">
            <v>0</v>
          </cell>
          <cell r="DOZ58">
            <v>0</v>
          </cell>
          <cell r="DPA58">
            <v>0</v>
          </cell>
          <cell r="DPB58">
            <v>0</v>
          </cell>
          <cell r="DPC58">
            <v>0</v>
          </cell>
          <cell r="DPD58">
            <v>0</v>
          </cell>
          <cell r="DPE58">
            <v>0</v>
          </cell>
          <cell r="DPF58">
            <v>0</v>
          </cell>
          <cell r="DPG58">
            <v>0</v>
          </cell>
          <cell r="DPH58">
            <v>0</v>
          </cell>
          <cell r="DPI58">
            <v>0</v>
          </cell>
          <cell r="DPJ58">
            <v>0</v>
          </cell>
          <cell r="DPK58">
            <v>0</v>
          </cell>
          <cell r="DPL58">
            <v>0</v>
          </cell>
          <cell r="DPM58">
            <v>0</v>
          </cell>
          <cell r="DPN58">
            <v>0</v>
          </cell>
          <cell r="DPO58">
            <v>0</v>
          </cell>
          <cell r="DPP58">
            <v>0</v>
          </cell>
          <cell r="DPQ58">
            <v>0</v>
          </cell>
          <cell r="DPR58">
            <v>0</v>
          </cell>
          <cell r="DPS58">
            <v>0</v>
          </cell>
          <cell r="DPT58">
            <v>0</v>
          </cell>
          <cell r="DPU58">
            <v>0</v>
          </cell>
          <cell r="DPV58">
            <v>0</v>
          </cell>
          <cell r="DPW58">
            <v>0</v>
          </cell>
          <cell r="DPX58">
            <v>0</v>
          </cell>
          <cell r="DPY58">
            <v>0</v>
          </cell>
          <cell r="DPZ58">
            <v>0</v>
          </cell>
          <cell r="DQA58">
            <v>0</v>
          </cell>
          <cell r="DQB58">
            <v>0</v>
          </cell>
          <cell r="DQC58">
            <v>0</v>
          </cell>
          <cell r="DQD58">
            <v>0</v>
          </cell>
          <cell r="DQE58">
            <v>0</v>
          </cell>
          <cell r="DQF58">
            <v>0</v>
          </cell>
          <cell r="DQG58">
            <v>0</v>
          </cell>
          <cell r="DQH58">
            <v>0</v>
          </cell>
          <cell r="DQI58">
            <v>0</v>
          </cell>
          <cell r="DQJ58">
            <v>0</v>
          </cell>
          <cell r="DQK58">
            <v>0</v>
          </cell>
          <cell r="DQL58">
            <v>0</v>
          </cell>
          <cell r="DQM58">
            <v>0</v>
          </cell>
          <cell r="DQN58">
            <v>0</v>
          </cell>
          <cell r="DQO58">
            <v>0</v>
          </cell>
          <cell r="DQP58">
            <v>0</v>
          </cell>
          <cell r="DQQ58">
            <v>0</v>
          </cell>
          <cell r="DQR58">
            <v>0</v>
          </cell>
          <cell r="DQS58">
            <v>0</v>
          </cell>
          <cell r="DQT58">
            <v>0</v>
          </cell>
          <cell r="DQU58">
            <v>0</v>
          </cell>
          <cell r="DQV58">
            <v>0</v>
          </cell>
          <cell r="DQW58">
            <v>0</v>
          </cell>
          <cell r="DQX58">
            <v>0</v>
          </cell>
          <cell r="DQY58">
            <v>0</v>
          </cell>
          <cell r="DQZ58">
            <v>0</v>
          </cell>
          <cell r="DRA58">
            <v>0</v>
          </cell>
          <cell r="DRB58">
            <v>0</v>
          </cell>
          <cell r="DRC58">
            <v>0</v>
          </cell>
          <cell r="DRD58">
            <v>0</v>
          </cell>
          <cell r="DRE58">
            <v>0</v>
          </cell>
          <cell r="DRF58">
            <v>0</v>
          </cell>
          <cell r="DRG58">
            <v>0</v>
          </cell>
          <cell r="DRH58">
            <v>0</v>
          </cell>
          <cell r="DRI58">
            <v>0</v>
          </cell>
          <cell r="DRJ58">
            <v>0</v>
          </cell>
          <cell r="DRK58">
            <v>0</v>
          </cell>
          <cell r="DRL58">
            <v>0</v>
          </cell>
          <cell r="DRM58">
            <v>0</v>
          </cell>
          <cell r="DRN58">
            <v>0</v>
          </cell>
          <cell r="DRO58">
            <v>0</v>
          </cell>
          <cell r="DRP58">
            <v>0</v>
          </cell>
          <cell r="DRQ58">
            <v>0</v>
          </cell>
          <cell r="DRR58">
            <v>0</v>
          </cell>
          <cell r="DRS58">
            <v>0</v>
          </cell>
          <cell r="DRT58">
            <v>0</v>
          </cell>
          <cell r="DRU58">
            <v>0</v>
          </cell>
          <cell r="DRV58">
            <v>0</v>
          </cell>
          <cell r="DRW58">
            <v>0</v>
          </cell>
          <cell r="DRX58">
            <v>0</v>
          </cell>
          <cell r="DRY58">
            <v>0</v>
          </cell>
          <cell r="DRZ58">
            <v>0</v>
          </cell>
          <cell r="DSA58">
            <v>0</v>
          </cell>
          <cell r="DSB58">
            <v>0</v>
          </cell>
          <cell r="DSC58">
            <v>0</v>
          </cell>
          <cell r="DSD58">
            <v>0</v>
          </cell>
          <cell r="DSE58">
            <v>0</v>
          </cell>
          <cell r="DSF58">
            <v>0</v>
          </cell>
          <cell r="DSG58">
            <v>0</v>
          </cell>
          <cell r="DSH58">
            <v>0</v>
          </cell>
          <cell r="DSI58">
            <v>0</v>
          </cell>
          <cell r="DSJ58">
            <v>0</v>
          </cell>
          <cell r="DSK58">
            <v>0</v>
          </cell>
          <cell r="DSL58">
            <v>0</v>
          </cell>
          <cell r="DSM58">
            <v>0</v>
          </cell>
          <cell r="DSN58">
            <v>0</v>
          </cell>
          <cell r="DSO58">
            <v>0</v>
          </cell>
          <cell r="DSP58">
            <v>0</v>
          </cell>
          <cell r="DSQ58">
            <v>0</v>
          </cell>
          <cell r="DSR58">
            <v>0</v>
          </cell>
          <cell r="DSS58">
            <v>0</v>
          </cell>
          <cell r="DST58">
            <v>0</v>
          </cell>
          <cell r="DSU58">
            <v>0</v>
          </cell>
          <cell r="DSV58">
            <v>0</v>
          </cell>
          <cell r="DSW58">
            <v>0</v>
          </cell>
          <cell r="DSX58">
            <v>0</v>
          </cell>
          <cell r="DSY58">
            <v>0</v>
          </cell>
          <cell r="DSZ58">
            <v>0</v>
          </cell>
          <cell r="DTA58">
            <v>0</v>
          </cell>
          <cell r="DTB58">
            <v>0</v>
          </cell>
          <cell r="DTC58">
            <v>0</v>
          </cell>
          <cell r="DTD58">
            <v>0</v>
          </cell>
          <cell r="DTE58">
            <v>0</v>
          </cell>
          <cell r="DTF58">
            <v>0</v>
          </cell>
          <cell r="DTG58">
            <v>0</v>
          </cell>
          <cell r="DTH58">
            <v>0</v>
          </cell>
          <cell r="DTI58">
            <v>0</v>
          </cell>
          <cell r="DTJ58">
            <v>0</v>
          </cell>
          <cell r="DTK58">
            <v>0</v>
          </cell>
          <cell r="DTL58">
            <v>0</v>
          </cell>
          <cell r="DTM58">
            <v>0</v>
          </cell>
          <cell r="DTN58">
            <v>0</v>
          </cell>
          <cell r="DTO58">
            <v>0</v>
          </cell>
          <cell r="DTP58">
            <v>0</v>
          </cell>
          <cell r="DTQ58">
            <v>0</v>
          </cell>
          <cell r="DTR58">
            <v>0</v>
          </cell>
          <cell r="DTS58">
            <v>0</v>
          </cell>
          <cell r="DTT58">
            <v>0</v>
          </cell>
          <cell r="DTU58">
            <v>0</v>
          </cell>
          <cell r="DTV58">
            <v>0</v>
          </cell>
          <cell r="DTW58">
            <v>0</v>
          </cell>
          <cell r="DTX58">
            <v>0</v>
          </cell>
          <cell r="DTY58">
            <v>0</v>
          </cell>
          <cell r="DTZ58">
            <v>0</v>
          </cell>
          <cell r="DUA58">
            <v>0</v>
          </cell>
          <cell r="DUB58">
            <v>0</v>
          </cell>
          <cell r="DUC58">
            <v>0</v>
          </cell>
          <cell r="DUD58">
            <v>0</v>
          </cell>
          <cell r="DUE58">
            <v>0</v>
          </cell>
          <cell r="DUF58">
            <v>0</v>
          </cell>
          <cell r="DUG58">
            <v>0</v>
          </cell>
          <cell r="DUH58">
            <v>0</v>
          </cell>
          <cell r="DUI58">
            <v>0</v>
          </cell>
          <cell r="DUJ58">
            <v>0</v>
          </cell>
          <cell r="DUK58">
            <v>0</v>
          </cell>
          <cell r="DUL58">
            <v>0</v>
          </cell>
          <cell r="DUM58">
            <v>0</v>
          </cell>
          <cell r="DUN58">
            <v>0</v>
          </cell>
          <cell r="DUO58">
            <v>0</v>
          </cell>
          <cell r="DUP58">
            <v>0</v>
          </cell>
          <cell r="DUQ58">
            <v>0</v>
          </cell>
          <cell r="DUR58">
            <v>0</v>
          </cell>
          <cell r="DUS58">
            <v>0</v>
          </cell>
          <cell r="DUT58">
            <v>0</v>
          </cell>
          <cell r="DUU58">
            <v>0</v>
          </cell>
          <cell r="DUV58">
            <v>0</v>
          </cell>
          <cell r="DUW58">
            <v>0</v>
          </cell>
          <cell r="DUX58">
            <v>0</v>
          </cell>
          <cell r="DUY58">
            <v>0</v>
          </cell>
          <cell r="DUZ58">
            <v>0</v>
          </cell>
          <cell r="DVA58">
            <v>0</v>
          </cell>
          <cell r="DVB58">
            <v>0</v>
          </cell>
          <cell r="DVC58">
            <v>0</v>
          </cell>
          <cell r="DVD58">
            <v>0</v>
          </cell>
          <cell r="DVE58">
            <v>0</v>
          </cell>
          <cell r="DVF58">
            <v>0</v>
          </cell>
          <cell r="DVG58">
            <v>0</v>
          </cell>
          <cell r="DVH58">
            <v>0</v>
          </cell>
          <cell r="DVI58">
            <v>0</v>
          </cell>
          <cell r="DVJ58">
            <v>0</v>
          </cell>
          <cell r="DVK58">
            <v>0</v>
          </cell>
          <cell r="DVL58">
            <v>0</v>
          </cell>
          <cell r="DVM58">
            <v>0</v>
          </cell>
          <cell r="DVN58">
            <v>0</v>
          </cell>
          <cell r="DVO58">
            <v>0</v>
          </cell>
          <cell r="DVP58">
            <v>0</v>
          </cell>
          <cell r="DVQ58">
            <v>0</v>
          </cell>
          <cell r="DVR58">
            <v>0</v>
          </cell>
          <cell r="DVS58">
            <v>0</v>
          </cell>
          <cell r="DVT58">
            <v>0</v>
          </cell>
          <cell r="DVU58">
            <v>0</v>
          </cell>
          <cell r="DVV58">
            <v>0</v>
          </cell>
          <cell r="DVW58">
            <v>0</v>
          </cell>
          <cell r="DVX58">
            <v>0</v>
          </cell>
          <cell r="DVY58">
            <v>0</v>
          </cell>
          <cell r="DVZ58">
            <v>0</v>
          </cell>
          <cell r="DWA58">
            <v>0</v>
          </cell>
          <cell r="DWB58">
            <v>0</v>
          </cell>
          <cell r="DWC58">
            <v>0</v>
          </cell>
          <cell r="DWD58">
            <v>0</v>
          </cell>
          <cell r="DWE58">
            <v>0</v>
          </cell>
          <cell r="DWF58">
            <v>0</v>
          </cell>
          <cell r="DWG58">
            <v>0</v>
          </cell>
          <cell r="DWH58">
            <v>0</v>
          </cell>
          <cell r="DWI58">
            <v>0</v>
          </cell>
          <cell r="DWJ58">
            <v>0</v>
          </cell>
          <cell r="DWK58">
            <v>0</v>
          </cell>
          <cell r="DWL58">
            <v>0</v>
          </cell>
          <cell r="DWM58">
            <v>0</v>
          </cell>
          <cell r="DWN58">
            <v>0</v>
          </cell>
          <cell r="DWO58">
            <v>0</v>
          </cell>
          <cell r="DWP58">
            <v>0</v>
          </cell>
          <cell r="DWQ58">
            <v>0</v>
          </cell>
          <cell r="DWR58">
            <v>0</v>
          </cell>
          <cell r="DWS58">
            <v>0</v>
          </cell>
          <cell r="DWT58">
            <v>0</v>
          </cell>
          <cell r="DWU58">
            <v>0</v>
          </cell>
          <cell r="DWV58">
            <v>0</v>
          </cell>
          <cell r="DWW58">
            <v>0</v>
          </cell>
          <cell r="DWX58">
            <v>0</v>
          </cell>
          <cell r="DWY58">
            <v>0</v>
          </cell>
          <cell r="DWZ58">
            <v>0</v>
          </cell>
          <cell r="DXA58">
            <v>0</v>
          </cell>
          <cell r="DXB58">
            <v>0</v>
          </cell>
          <cell r="DXC58">
            <v>0</v>
          </cell>
          <cell r="DXD58">
            <v>0</v>
          </cell>
          <cell r="DXE58">
            <v>0</v>
          </cell>
          <cell r="DXF58">
            <v>0</v>
          </cell>
          <cell r="DXG58">
            <v>0</v>
          </cell>
          <cell r="DXH58">
            <v>0</v>
          </cell>
          <cell r="DXI58">
            <v>0</v>
          </cell>
          <cell r="DXJ58">
            <v>0</v>
          </cell>
          <cell r="DXK58">
            <v>0</v>
          </cell>
          <cell r="DXL58">
            <v>0</v>
          </cell>
          <cell r="DXM58">
            <v>0</v>
          </cell>
          <cell r="DXN58">
            <v>0</v>
          </cell>
          <cell r="DXO58">
            <v>0</v>
          </cell>
          <cell r="DXP58">
            <v>0</v>
          </cell>
          <cell r="DXQ58">
            <v>0</v>
          </cell>
          <cell r="DXR58">
            <v>0</v>
          </cell>
          <cell r="DXS58">
            <v>0</v>
          </cell>
          <cell r="DXT58">
            <v>0</v>
          </cell>
          <cell r="DXU58">
            <v>0</v>
          </cell>
          <cell r="DXV58">
            <v>0</v>
          </cell>
          <cell r="DXW58">
            <v>0</v>
          </cell>
          <cell r="DXX58">
            <v>0</v>
          </cell>
          <cell r="DXY58">
            <v>0</v>
          </cell>
          <cell r="DXZ58">
            <v>0</v>
          </cell>
          <cell r="DYA58">
            <v>0</v>
          </cell>
          <cell r="DYB58">
            <v>0</v>
          </cell>
          <cell r="DYC58">
            <v>0</v>
          </cell>
          <cell r="DYD58">
            <v>0</v>
          </cell>
          <cell r="DYE58">
            <v>0</v>
          </cell>
          <cell r="DYF58">
            <v>0</v>
          </cell>
          <cell r="DYG58">
            <v>0</v>
          </cell>
          <cell r="DYH58">
            <v>0</v>
          </cell>
          <cell r="DYI58">
            <v>0</v>
          </cell>
          <cell r="DYJ58">
            <v>0</v>
          </cell>
          <cell r="DYK58">
            <v>0</v>
          </cell>
          <cell r="DYL58">
            <v>0</v>
          </cell>
          <cell r="DYM58">
            <v>0</v>
          </cell>
          <cell r="DYN58">
            <v>0</v>
          </cell>
          <cell r="DYO58">
            <v>0</v>
          </cell>
          <cell r="DYP58">
            <v>0</v>
          </cell>
          <cell r="DYQ58">
            <v>0</v>
          </cell>
          <cell r="DYR58">
            <v>0</v>
          </cell>
          <cell r="DYS58">
            <v>0</v>
          </cell>
          <cell r="DYT58">
            <v>0</v>
          </cell>
          <cell r="DYU58">
            <v>0</v>
          </cell>
          <cell r="DYV58">
            <v>0</v>
          </cell>
          <cell r="DYW58">
            <v>0</v>
          </cell>
          <cell r="DYX58">
            <v>0</v>
          </cell>
          <cell r="DYY58">
            <v>0</v>
          </cell>
          <cell r="DYZ58">
            <v>0</v>
          </cell>
          <cell r="DZA58">
            <v>0</v>
          </cell>
          <cell r="DZB58">
            <v>0</v>
          </cell>
          <cell r="DZC58">
            <v>0</v>
          </cell>
          <cell r="DZD58">
            <v>0</v>
          </cell>
          <cell r="DZE58">
            <v>0</v>
          </cell>
          <cell r="DZF58">
            <v>0</v>
          </cell>
          <cell r="DZG58">
            <v>0</v>
          </cell>
          <cell r="DZH58">
            <v>0</v>
          </cell>
          <cell r="DZI58">
            <v>0</v>
          </cell>
          <cell r="DZJ58">
            <v>0</v>
          </cell>
          <cell r="DZK58">
            <v>0</v>
          </cell>
          <cell r="DZL58">
            <v>0</v>
          </cell>
          <cell r="DZM58">
            <v>0</v>
          </cell>
          <cell r="DZN58">
            <v>0</v>
          </cell>
          <cell r="DZO58">
            <v>0</v>
          </cell>
          <cell r="DZP58">
            <v>0</v>
          </cell>
          <cell r="DZQ58">
            <v>0</v>
          </cell>
          <cell r="DZR58">
            <v>0</v>
          </cell>
          <cell r="DZS58">
            <v>0</v>
          </cell>
          <cell r="DZT58">
            <v>0</v>
          </cell>
          <cell r="DZU58">
            <v>0</v>
          </cell>
          <cell r="DZV58">
            <v>0</v>
          </cell>
          <cell r="DZW58">
            <v>0</v>
          </cell>
          <cell r="DZX58">
            <v>0</v>
          </cell>
          <cell r="DZY58">
            <v>0</v>
          </cell>
          <cell r="DZZ58">
            <v>0</v>
          </cell>
          <cell r="EAA58">
            <v>0</v>
          </cell>
          <cell r="EAB58">
            <v>0</v>
          </cell>
          <cell r="EAC58">
            <v>0</v>
          </cell>
          <cell r="EAD58">
            <v>0</v>
          </cell>
          <cell r="EAE58">
            <v>0</v>
          </cell>
          <cell r="EAF58">
            <v>0</v>
          </cell>
          <cell r="EAG58">
            <v>0</v>
          </cell>
          <cell r="EAH58">
            <v>0</v>
          </cell>
          <cell r="EAI58">
            <v>0</v>
          </cell>
          <cell r="EAJ58">
            <v>0</v>
          </cell>
          <cell r="EAK58">
            <v>0</v>
          </cell>
          <cell r="EAL58">
            <v>0</v>
          </cell>
          <cell r="EAM58">
            <v>0</v>
          </cell>
          <cell r="EAN58">
            <v>0</v>
          </cell>
          <cell r="EAO58">
            <v>0</v>
          </cell>
          <cell r="EAP58">
            <v>0</v>
          </cell>
          <cell r="EAQ58">
            <v>0</v>
          </cell>
          <cell r="EAR58">
            <v>0</v>
          </cell>
          <cell r="EAS58">
            <v>0</v>
          </cell>
          <cell r="EAT58">
            <v>0</v>
          </cell>
          <cell r="EAU58">
            <v>0</v>
          </cell>
          <cell r="EAV58">
            <v>0</v>
          </cell>
          <cell r="EAW58">
            <v>0</v>
          </cell>
          <cell r="EAX58">
            <v>0</v>
          </cell>
          <cell r="EAY58">
            <v>0</v>
          </cell>
          <cell r="EAZ58">
            <v>0</v>
          </cell>
          <cell r="EBA58">
            <v>0</v>
          </cell>
          <cell r="EBB58">
            <v>0</v>
          </cell>
          <cell r="EBC58">
            <v>0</v>
          </cell>
          <cell r="EBD58">
            <v>0</v>
          </cell>
          <cell r="EBE58">
            <v>0</v>
          </cell>
          <cell r="EBF58">
            <v>0</v>
          </cell>
          <cell r="EBG58">
            <v>0</v>
          </cell>
          <cell r="EBH58">
            <v>0</v>
          </cell>
          <cell r="EBI58">
            <v>0</v>
          </cell>
          <cell r="EBJ58">
            <v>0</v>
          </cell>
          <cell r="EBK58">
            <v>0</v>
          </cell>
          <cell r="EBL58">
            <v>0</v>
          </cell>
          <cell r="EBM58">
            <v>0</v>
          </cell>
          <cell r="EBN58">
            <v>0</v>
          </cell>
          <cell r="EBO58">
            <v>0</v>
          </cell>
          <cell r="EBP58">
            <v>0</v>
          </cell>
          <cell r="EBQ58">
            <v>0</v>
          </cell>
          <cell r="EBR58">
            <v>0</v>
          </cell>
          <cell r="EBS58">
            <v>0</v>
          </cell>
          <cell r="EBT58">
            <v>0</v>
          </cell>
          <cell r="EBU58">
            <v>0</v>
          </cell>
          <cell r="EBV58">
            <v>0</v>
          </cell>
          <cell r="EBW58">
            <v>0</v>
          </cell>
          <cell r="EBX58">
            <v>0</v>
          </cell>
          <cell r="EBY58">
            <v>0</v>
          </cell>
          <cell r="EBZ58">
            <v>0</v>
          </cell>
          <cell r="ECA58">
            <v>0</v>
          </cell>
          <cell r="ECB58">
            <v>0</v>
          </cell>
          <cell r="ECC58">
            <v>0</v>
          </cell>
          <cell r="ECD58">
            <v>0</v>
          </cell>
          <cell r="ECE58">
            <v>0</v>
          </cell>
          <cell r="ECF58">
            <v>0</v>
          </cell>
          <cell r="ECG58">
            <v>0</v>
          </cell>
          <cell r="ECH58">
            <v>0</v>
          </cell>
          <cell r="ECI58">
            <v>0</v>
          </cell>
          <cell r="ECJ58">
            <v>0</v>
          </cell>
          <cell r="ECK58">
            <v>0</v>
          </cell>
          <cell r="ECL58">
            <v>0</v>
          </cell>
          <cell r="ECM58">
            <v>0</v>
          </cell>
          <cell r="ECN58">
            <v>0</v>
          </cell>
          <cell r="ECO58">
            <v>0</v>
          </cell>
          <cell r="ECP58">
            <v>0</v>
          </cell>
          <cell r="ECQ58">
            <v>0</v>
          </cell>
          <cell r="ECR58">
            <v>0</v>
          </cell>
          <cell r="ECS58">
            <v>0</v>
          </cell>
          <cell r="ECT58">
            <v>0</v>
          </cell>
          <cell r="ECU58">
            <v>0</v>
          </cell>
          <cell r="ECV58">
            <v>0</v>
          </cell>
          <cell r="ECW58">
            <v>0</v>
          </cell>
          <cell r="ECX58">
            <v>0</v>
          </cell>
          <cell r="ECY58">
            <v>0</v>
          </cell>
          <cell r="ECZ58">
            <v>0</v>
          </cell>
          <cell r="EDA58">
            <v>0</v>
          </cell>
          <cell r="EDB58">
            <v>0</v>
          </cell>
          <cell r="EDC58">
            <v>0</v>
          </cell>
          <cell r="EDD58">
            <v>0</v>
          </cell>
          <cell r="EDE58">
            <v>0</v>
          </cell>
          <cell r="EDF58">
            <v>0</v>
          </cell>
          <cell r="EDG58">
            <v>0</v>
          </cell>
          <cell r="EDH58">
            <v>0</v>
          </cell>
          <cell r="EDI58">
            <v>0</v>
          </cell>
          <cell r="EDJ58">
            <v>0</v>
          </cell>
          <cell r="EDK58">
            <v>0</v>
          </cell>
          <cell r="EDL58">
            <v>0</v>
          </cell>
          <cell r="EDM58">
            <v>0</v>
          </cell>
          <cell r="EDN58">
            <v>0</v>
          </cell>
          <cell r="EDO58">
            <v>0</v>
          </cell>
          <cell r="EDP58">
            <v>0</v>
          </cell>
          <cell r="EDQ58">
            <v>0</v>
          </cell>
          <cell r="EDR58">
            <v>0</v>
          </cell>
          <cell r="EDS58">
            <v>0</v>
          </cell>
          <cell r="EDT58">
            <v>0</v>
          </cell>
          <cell r="EDU58">
            <v>0</v>
          </cell>
          <cell r="EDV58">
            <v>0</v>
          </cell>
          <cell r="EDW58">
            <v>0</v>
          </cell>
          <cell r="EDX58">
            <v>0</v>
          </cell>
          <cell r="EDY58">
            <v>0</v>
          </cell>
          <cell r="EDZ58">
            <v>0</v>
          </cell>
          <cell r="EEA58">
            <v>0</v>
          </cell>
          <cell r="EEB58">
            <v>0</v>
          </cell>
          <cell r="EEC58">
            <v>0</v>
          </cell>
          <cell r="EED58">
            <v>0</v>
          </cell>
          <cell r="EEE58">
            <v>0</v>
          </cell>
          <cell r="EEF58">
            <v>0</v>
          </cell>
          <cell r="EEG58">
            <v>0</v>
          </cell>
          <cell r="EEH58">
            <v>0</v>
          </cell>
          <cell r="EEI58">
            <v>0</v>
          </cell>
          <cell r="EEJ58">
            <v>0</v>
          </cell>
          <cell r="EEK58">
            <v>0</v>
          </cell>
          <cell r="EEL58">
            <v>0</v>
          </cell>
          <cell r="EEM58">
            <v>0</v>
          </cell>
          <cell r="EEN58">
            <v>0</v>
          </cell>
          <cell r="EEO58">
            <v>0</v>
          </cell>
          <cell r="EEP58">
            <v>0</v>
          </cell>
          <cell r="EEQ58">
            <v>0</v>
          </cell>
          <cell r="EER58">
            <v>0</v>
          </cell>
          <cell r="EES58">
            <v>0</v>
          </cell>
          <cell r="EET58">
            <v>0</v>
          </cell>
          <cell r="EEU58">
            <v>0</v>
          </cell>
          <cell r="EEV58">
            <v>0</v>
          </cell>
          <cell r="EEW58">
            <v>0</v>
          </cell>
          <cell r="EEX58">
            <v>0</v>
          </cell>
          <cell r="EEY58">
            <v>0</v>
          </cell>
          <cell r="EEZ58">
            <v>0</v>
          </cell>
          <cell r="EFA58">
            <v>0</v>
          </cell>
          <cell r="EFB58">
            <v>0</v>
          </cell>
          <cell r="EFC58">
            <v>0</v>
          </cell>
          <cell r="EFD58">
            <v>0</v>
          </cell>
          <cell r="EFE58">
            <v>0</v>
          </cell>
          <cell r="EFF58">
            <v>0</v>
          </cell>
          <cell r="EFG58">
            <v>0</v>
          </cell>
          <cell r="EFH58">
            <v>0</v>
          </cell>
          <cell r="EFI58">
            <v>0</v>
          </cell>
          <cell r="EFJ58">
            <v>0</v>
          </cell>
          <cell r="EFK58">
            <v>0</v>
          </cell>
          <cell r="EFL58">
            <v>0</v>
          </cell>
          <cell r="EFM58">
            <v>0</v>
          </cell>
          <cell r="EFN58">
            <v>0</v>
          </cell>
          <cell r="EFO58">
            <v>0</v>
          </cell>
          <cell r="EFP58">
            <v>0</v>
          </cell>
          <cell r="EFQ58">
            <v>0</v>
          </cell>
          <cell r="EFR58">
            <v>0</v>
          </cell>
          <cell r="EFS58">
            <v>0</v>
          </cell>
          <cell r="EFT58">
            <v>0</v>
          </cell>
          <cell r="EFU58">
            <v>0</v>
          </cell>
          <cell r="EFV58">
            <v>0</v>
          </cell>
          <cell r="EFW58">
            <v>0</v>
          </cell>
          <cell r="EFX58">
            <v>0</v>
          </cell>
          <cell r="EFY58">
            <v>0</v>
          </cell>
          <cell r="EFZ58">
            <v>0</v>
          </cell>
          <cell r="EGA58">
            <v>0</v>
          </cell>
          <cell r="EGB58">
            <v>0</v>
          </cell>
          <cell r="EGC58">
            <v>0</v>
          </cell>
          <cell r="EGD58">
            <v>0</v>
          </cell>
          <cell r="EGE58">
            <v>0</v>
          </cell>
          <cell r="EGF58">
            <v>0</v>
          </cell>
          <cell r="EGG58">
            <v>0</v>
          </cell>
          <cell r="EGH58">
            <v>0</v>
          </cell>
          <cell r="EGI58">
            <v>0</v>
          </cell>
          <cell r="EGJ58">
            <v>0</v>
          </cell>
          <cell r="EGK58">
            <v>0</v>
          </cell>
          <cell r="EGL58">
            <v>0</v>
          </cell>
          <cell r="EGM58">
            <v>0</v>
          </cell>
          <cell r="EGN58">
            <v>0</v>
          </cell>
          <cell r="EGO58">
            <v>0</v>
          </cell>
          <cell r="EGP58">
            <v>0</v>
          </cell>
          <cell r="EGQ58">
            <v>0</v>
          </cell>
          <cell r="EGR58">
            <v>0</v>
          </cell>
          <cell r="EGS58">
            <v>0</v>
          </cell>
          <cell r="EGT58">
            <v>0</v>
          </cell>
          <cell r="EGU58">
            <v>0</v>
          </cell>
          <cell r="EGV58">
            <v>0</v>
          </cell>
          <cell r="EGW58">
            <v>0</v>
          </cell>
          <cell r="EGX58">
            <v>0</v>
          </cell>
          <cell r="EGY58">
            <v>0</v>
          </cell>
          <cell r="EGZ58">
            <v>0</v>
          </cell>
          <cell r="EHA58">
            <v>0</v>
          </cell>
          <cell r="EHB58">
            <v>0</v>
          </cell>
          <cell r="EHC58">
            <v>0</v>
          </cell>
          <cell r="EHD58">
            <v>0</v>
          </cell>
          <cell r="EHE58">
            <v>0</v>
          </cell>
          <cell r="EHF58">
            <v>0</v>
          </cell>
          <cell r="EHG58">
            <v>0</v>
          </cell>
          <cell r="EHH58">
            <v>0</v>
          </cell>
          <cell r="EHI58">
            <v>0</v>
          </cell>
          <cell r="EHJ58">
            <v>0</v>
          </cell>
          <cell r="EHK58">
            <v>0</v>
          </cell>
          <cell r="EHL58">
            <v>0</v>
          </cell>
          <cell r="EHM58">
            <v>0</v>
          </cell>
          <cell r="EHN58">
            <v>0</v>
          </cell>
          <cell r="EHO58">
            <v>0</v>
          </cell>
          <cell r="EHP58">
            <v>0</v>
          </cell>
          <cell r="EHQ58">
            <v>0</v>
          </cell>
          <cell r="EHR58">
            <v>0</v>
          </cell>
          <cell r="EHS58">
            <v>0</v>
          </cell>
          <cell r="EHT58">
            <v>0</v>
          </cell>
          <cell r="EHU58">
            <v>0</v>
          </cell>
          <cell r="EHV58">
            <v>0</v>
          </cell>
          <cell r="EHW58">
            <v>0</v>
          </cell>
          <cell r="EHX58">
            <v>0</v>
          </cell>
          <cell r="EHY58">
            <v>0</v>
          </cell>
          <cell r="EHZ58">
            <v>0</v>
          </cell>
          <cell r="EIA58">
            <v>0</v>
          </cell>
          <cell r="EIB58">
            <v>0</v>
          </cell>
          <cell r="EIC58">
            <v>0</v>
          </cell>
          <cell r="EID58">
            <v>0</v>
          </cell>
          <cell r="EIE58">
            <v>0</v>
          </cell>
          <cell r="EIF58">
            <v>0</v>
          </cell>
          <cell r="EIG58">
            <v>0</v>
          </cell>
          <cell r="EIH58">
            <v>0</v>
          </cell>
          <cell r="EII58">
            <v>0</v>
          </cell>
          <cell r="EIJ58">
            <v>0</v>
          </cell>
          <cell r="EIK58">
            <v>0</v>
          </cell>
          <cell r="EIL58">
            <v>0</v>
          </cell>
          <cell r="EIM58">
            <v>0</v>
          </cell>
          <cell r="EIN58">
            <v>0</v>
          </cell>
          <cell r="EIO58">
            <v>0</v>
          </cell>
          <cell r="EIP58">
            <v>0</v>
          </cell>
          <cell r="EIQ58">
            <v>0</v>
          </cell>
          <cell r="EIR58">
            <v>0</v>
          </cell>
          <cell r="EIS58">
            <v>0</v>
          </cell>
          <cell r="EIT58">
            <v>0</v>
          </cell>
          <cell r="EIU58">
            <v>0</v>
          </cell>
          <cell r="EIV58">
            <v>0</v>
          </cell>
          <cell r="EIW58">
            <v>0</v>
          </cell>
          <cell r="EIX58">
            <v>0</v>
          </cell>
          <cell r="EIY58">
            <v>0</v>
          </cell>
          <cell r="EIZ58">
            <v>0</v>
          </cell>
          <cell r="EJA58">
            <v>0</v>
          </cell>
          <cell r="EJB58">
            <v>0</v>
          </cell>
          <cell r="EJC58">
            <v>0</v>
          </cell>
          <cell r="EJD58">
            <v>0</v>
          </cell>
          <cell r="EJE58">
            <v>0</v>
          </cell>
          <cell r="EJF58">
            <v>0</v>
          </cell>
          <cell r="EJG58">
            <v>0</v>
          </cell>
          <cell r="EJH58">
            <v>0</v>
          </cell>
          <cell r="EJI58">
            <v>0</v>
          </cell>
          <cell r="EJJ58">
            <v>0</v>
          </cell>
          <cell r="EJK58">
            <v>0</v>
          </cell>
          <cell r="EJL58">
            <v>0</v>
          </cell>
          <cell r="EJM58">
            <v>0</v>
          </cell>
          <cell r="EJN58">
            <v>0</v>
          </cell>
          <cell r="EJO58">
            <v>0</v>
          </cell>
          <cell r="EJP58">
            <v>0</v>
          </cell>
          <cell r="EJQ58">
            <v>0</v>
          </cell>
          <cell r="EJR58">
            <v>0</v>
          </cell>
          <cell r="EJS58">
            <v>0</v>
          </cell>
          <cell r="EJT58">
            <v>0</v>
          </cell>
          <cell r="EJU58">
            <v>0</v>
          </cell>
          <cell r="EJV58">
            <v>0</v>
          </cell>
          <cell r="EJW58">
            <v>0</v>
          </cell>
          <cell r="EJX58">
            <v>0</v>
          </cell>
          <cell r="EJY58">
            <v>0</v>
          </cell>
          <cell r="EJZ58">
            <v>0</v>
          </cell>
          <cell r="EKA58">
            <v>0</v>
          </cell>
          <cell r="EKB58">
            <v>0</v>
          </cell>
          <cell r="EKC58">
            <v>0</v>
          </cell>
          <cell r="EKD58">
            <v>0</v>
          </cell>
          <cell r="EKE58">
            <v>0</v>
          </cell>
          <cell r="EKF58">
            <v>0</v>
          </cell>
          <cell r="EKG58">
            <v>0</v>
          </cell>
          <cell r="EKH58">
            <v>0</v>
          </cell>
          <cell r="EKI58">
            <v>0</v>
          </cell>
          <cell r="EKJ58">
            <v>0</v>
          </cell>
          <cell r="EKK58">
            <v>0</v>
          </cell>
          <cell r="EKL58">
            <v>0</v>
          </cell>
          <cell r="EKM58">
            <v>0</v>
          </cell>
          <cell r="EKN58">
            <v>0</v>
          </cell>
          <cell r="EKO58">
            <v>0</v>
          </cell>
          <cell r="EKP58">
            <v>0</v>
          </cell>
          <cell r="EKQ58">
            <v>0</v>
          </cell>
          <cell r="EKR58">
            <v>0</v>
          </cell>
          <cell r="EKS58">
            <v>0</v>
          </cell>
          <cell r="EKT58">
            <v>0</v>
          </cell>
          <cell r="EKU58">
            <v>0</v>
          </cell>
          <cell r="EKV58">
            <v>0</v>
          </cell>
          <cell r="EKW58">
            <v>0</v>
          </cell>
          <cell r="EKX58">
            <v>0</v>
          </cell>
          <cell r="EKY58">
            <v>0</v>
          </cell>
          <cell r="EKZ58">
            <v>0</v>
          </cell>
          <cell r="ELA58">
            <v>0</v>
          </cell>
          <cell r="ELB58">
            <v>0</v>
          </cell>
          <cell r="ELC58">
            <v>0</v>
          </cell>
          <cell r="ELD58">
            <v>0</v>
          </cell>
          <cell r="ELE58">
            <v>0</v>
          </cell>
          <cell r="ELF58">
            <v>0</v>
          </cell>
          <cell r="ELG58">
            <v>0</v>
          </cell>
          <cell r="ELH58">
            <v>0</v>
          </cell>
          <cell r="ELI58">
            <v>0</v>
          </cell>
          <cell r="ELJ58">
            <v>0</v>
          </cell>
          <cell r="ELK58">
            <v>0</v>
          </cell>
          <cell r="ELL58">
            <v>0</v>
          </cell>
          <cell r="ELM58">
            <v>0</v>
          </cell>
          <cell r="ELN58">
            <v>0</v>
          </cell>
          <cell r="ELO58">
            <v>0</v>
          </cell>
          <cell r="ELP58">
            <v>0</v>
          </cell>
          <cell r="ELQ58">
            <v>0</v>
          </cell>
          <cell r="ELR58">
            <v>0</v>
          </cell>
          <cell r="ELS58">
            <v>0</v>
          </cell>
          <cell r="ELT58">
            <v>0</v>
          </cell>
          <cell r="ELU58">
            <v>0</v>
          </cell>
          <cell r="ELV58">
            <v>0</v>
          </cell>
          <cell r="ELW58">
            <v>0</v>
          </cell>
          <cell r="ELX58">
            <v>0</v>
          </cell>
          <cell r="ELY58">
            <v>0</v>
          </cell>
          <cell r="ELZ58">
            <v>0</v>
          </cell>
          <cell r="EMA58">
            <v>0</v>
          </cell>
          <cell r="EMB58">
            <v>0</v>
          </cell>
          <cell r="EMC58">
            <v>0</v>
          </cell>
          <cell r="EMD58">
            <v>0</v>
          </cell>
          <cell r="EME58">
            <v>0</v>
          </cell>
          <cell r="EMF58">
            <v>0</v>
          </cell>
          <cell r="EMG58">
            <v>0</v>
          </cell>
          <cell r="EMH58">
            <v>0</v>
          </cell>
          <cell r="EMI58">
            <v>0</v>
          </cell>
          <cell r="EMJ58">
            <v>0</v>
          </cell>
          <cell r="EMK58">
            <v>0</v>
          </cell>
          <cell r="EML58">
            <v>0</v>
          </cell>
          <cell r="EMM58">
            <v>0</v>
          </cell>
          <cell r="EMN58">
            <v>0</v>
          </cell>
          <cell r="EMO58">
            <v>0</v>
          </cell>
          <cell r="EMP58">
            <v>0</v>
          </cell>
          <cell r="EMQ58">
            <v>0</v>
          </cell>
          <cell r="EMR58">
            <v>0</v>
          </cell>
          <cell r="EMS58">
            <v>0</v>
          </cell>
          <cell r="EMT58">
            <v>0</v>
          </cell>
          <cell r="EMU58">
            <v>0</v>
          </cell>
          <cell r="EMV58">
            <v>0</v>
          </cell>
          <cell r="EMW58">
            <v>0</v>
          </cell>
          <cell r="EMX58">
            <v>0</v>
          </cell>
          <cell r="EMY58">
            <v>0</v>
          </cell>
          <cell r="EMZ58">
            <v>0</v>
          </cell>
          <cell r="ENA58">
            <v>0</v>
          </cell>
          <cell r="ENB58">
            <v>0</v>
          </cell>
          <cell r="ENC58">
            <v>0</v>
          </cell>
          <cell r="END58">
            <v>0</v>
          </cell>
          <cell r="ENE58">
            <v>0</v>
          </cell>
          <cell r="ENF58">
            <v>0</v>
          </cell>
          <cell r="ENG58">
            <v>0</v>
          </cell>
          <cell r="ENH58">
            <v>0</v>
          </cell>
          <cell r="ENI58">
            <v>0</v>
          </cell>
          <cell r="ENJ58">
            <v>0</v>
          </cell>
          <cell r="ENK58">
            <v>0</v>
          </cell>
          <cell r="ENL58">
            <v>0</v>
          </cell>
          <cell r="ENM58">
            <v>0</v>
          </cell>
          <cell r="ENN58">
            <v>0</v>
          </cell>
          <cell r="ENO58">
            <v>0</v>
          </cell>
          <cell r="ENP58">
            <v>0</v>
          </cell>
          <cell r="ENQ58">
            <v>0</v>
          </cell>
          <cell r="ENR58">
            <v>0</v>
          </cell>
          <cell r="ENS58">
            <v>0</v>
          </cell>
          <cell r="ENT58">
            <v>0</v>
          </cell>
          <cell r="ENU58">
            <v>0</v>
          </cell>
          <cell r="ENV58">
            <v>0</v>
          </cell>
          <cell r="ENW58">
            <v>0</v>
          </cell>
          <cell r="ENX58">
            <v>0</v>
          </cell>
          <cell r="ENY58">
            <v>0</v>
          </cell>
          <cell r="ENZ58">
            <v>0</v>
          </cell>
          <cell r="EOA58">
            <v>0</v>
          </cell>
          <cell r="EOB58">
            <v>0</v>
          </cell>
          <cell r="EOC58">
            <v>0</v>
          </cell>
          <cell r="EOD58">
            <v>0</v>
          </cell>
          <cell r="EOE58">
            <v>0</v>
          </cell>
          <cell r="EOF58">
            <v>0</v>
          </cell>
          <cell r="EOG58">
            <v>0</v>
          </cell>
          <cell r="EOH58">
            <v>0</v>
          </cell>
          <cell r="EOI58">
            <v>0</v>
          </cell>
          <cell r="EOJ58">
            <v>0</v>
          </cell>
          <cell r="EOK58">
            <v>0</v>
          </cell>
          <cell r="EOL58">
            <v>0</v>
          </cell>
          <cell r="EOM58">
            <v>0</v>
          </cell>
          <cell r="EON58">
            <v>0</v>
          </cell>
          <cell r="EOO58">
            <v>0</v>
          </cell>
          <cell r="EOP58">
            <v>0</v>
          </cell>
          <cell r="EOQ58">
            <v>0</v>
          </cell>
          <cell r="EOR58">
            <v>0</v>
          </cell>
          <cell r="EOS58">
            <v>0</v>
          </cell>
          <cell r="EOT58">
            <v>0</v>
          </cell>
          <cell r="EOU58">
            <v>0</v>
          </cell>
          <cell r="EOV58">
            <v>0</v>
          </cell>
          <cell r="EOW58">
            <v>0</v>
          </cell>
          <cell r="EOX58">
            <v>0</v>
          </cell>
          <cell r="EOY58">
            <v>0</v>
          </cell>
          <cell r="EOZ58">
            <v>0</v>
          </cell>
          <cell r="EPA58">
            <v>0</v>
          </cell>
          <cell r="EPB58">
            <v>0</v>
          </cell>
          <cell r="EPC58">
            <v>0</v>
          </cell>
          <cell r="EPD58">
            <v>0</v>
          </cell>
          <cell r="EPE58">
            <v>0</v>
          </cell>
          <cell r="EPF58">
            <v>0</v>
          </cell>
          <cell r="EPG58">
            <v>0</v>
          </cell>
          <cell r="EPH58">
            <v>0</v>
          </cell>
          <cell r="EPI58">
            <v>0</v>
          </cell>
          <cell r="EPJ58">
            <v>0</v>
          </cell>
          <cell r="EPK58">
            <v>0</v>
          </cell>
          <cell r="EPL58">
            <v>0</v>
          </cell>
          <cell r="EPM58">
            <v>0</v>
          </cell>
          <cell r="EPN58">
            <v>0</v>
          </cell>
          <cell r="EPO58">
            <v>0</v>
          </cell>
          <cell r="EPP58">
            <v>0</v>
          </cell>
          <cell r="EPQ58">
            <v>0</v>
          </cell>
          <cell r="EPR58">
            <v>0</v>
          </cell>
          <cell r="EPS58">
            <v>0</v>
          </cell>
          <cell r="EPT58">
            <v>0</v>
          </cell>
          <cell r="EPU58">
            <v>0</v>
          </cell>
          <cell r="EPV58">
            <v>0</v>
          </cell>
          <cell r="EPW58">
            <v>0</v>
          </cell>
          <cell r="EPX58">
            <v>0</v>
          </cell>
          <cell r="EPY58">
            <v>0</v>
          </cell>
          <cell r="EPZ58">
            <v>0</v>
          </cell>
          <cell r="EQA58">
            <v>0</v>
          </cell>
          <cell r="EQB58">
            <v>0</v>
          </cell>
          <cell r="EQC58">
            <v>0</v>
          </cell>
          <cell r="EQD58">
            <v>0</v>
          </cell>
          <cell r="EQE58">
            <v>0</v>
          </cell>
          <cell r="EQF58">
            <v>0</v>
          </cell>
          <cell r="EQG58">
            <v>0</v>
          </cell>
          <cell r="EQH58">
            <v>0</v>
          </cell>
          <cell r="EQI58">
            <v>0</v>
          </cell>
          <cell r="EQJ58">
            <v>0</v>
          </cell>
          <cell r="EQK58">
            <v>0</v>
          </cell>
          <cell r="EQL58">
            <v>0</v>
          </cell>
          <cell r="EQM58">
            <v>0</v>
          </cell>
          <cell r="EQN58">
            <v>0</v>
          </cell>
          <cell r="EQO58">
            <v>0</v>
          </cell>
          <cell r="EQP58">
            <v>0</v>
          </cell>
          <cell r="EQQ58">
            <v>0</v>
          </cell>
          <cell r="EQR58">
            <v>0</v>
          </cell>
          <cell r="EQS58">
            <v>0</v>
          </cell>
          <cell r="EQT58">
            <v>0</v>
          </cell>
          <cell r="EQU58">
            <v>0</v>
          </cell>
          <cell r="EQV58">
            <v>0</v>
          </cell>
          <cell r="EQW58">
            <v>0</v>
          </cell>
          <cell r="EQX58">
            <v>0</v>
          </cell>
          <cell r="EQY58">
            <v>0</v>
          </cell>
          <cell r="EQZ58">
            <v>0</v>
          </cell>
          <cell r="ERA58">
            <v>0</v>
          </cell>
          <cell r="ERB58">
            <v>0</v>
          </cell>
          <cell r="ERC58">
            <v>0</v>
          </cell>
          <cell r="ERD58">
            <v>0</v>
          </cell>
          <cell r="ERE58">
            <v>0</v>
          </cell>
          <cell r="ERF58">
            <v>0</v>
          </cell>
          <cell r="ERG58">
            <v>0</v>
          </cell>
          <cell r="ERH58">
            <v>0</v>
          </cell>
          <cell r="ERI58">
            <v>0</v>
          </cell>
          <cell r="ERJ58">
            <v>0</v>
          </cell>
          <cell r="ERK58">
            <v>0</v>
          </cell>
          <cell r="ERL58">
            <v>0</v>
          </cell>
          <cell r="ERM58">
            <v>0</v>
          </cell>
          <cell r="ERN58">
            <v>0</v>
          </cell>
          <cell r="ERO58">
            <v>0</v>
          </cell>
          <cell r="ERP58">
            <v>0</v>
          </cell>
          <cell r="ERQ58">
            <v>0</v>
          </cell>
          <cell r="ERR58">
            <v>0</v>
          </cell>
          <cell r="ERS58">
            <v>0</v>
          </cell>
          <cell r="ERT58">
            <v>0</v>
          </cell>
          <cell r="ERU58">
            <v>0</v>
          </cell>
          <cell r="ERV58">
            <v>0</v>
          </cell>
          <cell r="ERW58">
            <v>0</v>
          </cell>
          <cell r="ERX58">
            <v>0</v>
          </cell>
          <cell r="ERY58">
            <v>0</v>
          </cell>
          <cell r="ERZ58">
            <v>0</v>
          </cell>
          <cell r="ESA58">
            <v>0</v>
          </cell>
          <cell r="ESB58">
            <v>0</v>
          </cell>
          <cell r="ESC58">
            <v>0</v>
          </cell>
          <cell r="ESD58">
            <v>0</v>
          </cell>
          <cell r="ESE58">
            <v>0</v>
          </cell>
          <cell r="ESF58">
            <v>0</v>
          </cell>
          <cell r="ESG58">
            <v>0</v>
          </cell>
          <cell r="ESH58">
            <v>0</v>
          </cell>
          <cell r="ESI58">
            <v>0</v>
          </cell>
          <cell r="ESJ58">
            <v>0</v>
          </cell>
          <cell r="ESK58">
            <v>0</v>
          </cell>
          <cell r="ESL58">
            <v>0</v>
          </cell>
          <cell r="ESM58">
            <v>0</v>
          </cell>
          <cell r="ESN58">
            <v>0</v>
          </cell>
          <cell r="ESO58">
            <v>0</v>
          </cell>
          <cell r="ESP58">
            <v>0</v>
          </cell>
          <cell r="ESQ58">
            <v>0</v>
          </cell>
          <cell r="ESR58">
            <v>0</v>
          </cell>
          <cell r="ESS58">
            <v>0</v>
          </cell>
          <cell r="EST58">
            <v>0</v>
          </cell>
          <cell r="ESU58">
            <v>0</v>
          </cell>
          <cell r="ESV58">
            <v>0</v>
          </cell>
          <cell r="ESW58">
            <v>0</v>
          </cell>
          <cell r="ESX58">
            <v>0</v>
          </cell>
          <cell r="ESY58">
            <v>0</v>
          </cell>
          <cell r="ESZ58">
            <v>0</v>
          </cell>
          <cell r="ETA58">
            <v>0</v>
          </cell>
          <cell r="ETB58">
            <v>0</v>
          </cell>
          <cell r="ETC58">
            <v>0</v>
          </cell>
          <cell r="ETD58">
            <v>0</v>
          </cell>
          <cell r="ETE58">
            <v>0</v>
          </cell>
          <cell r="ETF58">
            <v>0</v>
          </cell>
          <cell r="ETG58">
            <v>0</v>
          </cell>
          <cell r="ETH58">
            <v>0</v>
          </cell>
          <cell r="ETI58">
            <v>0</v>
          </cell>
          <cell r="ETJ58">
            <v>0</v>
          </cell>
          <cell r="ETK58">
            <v>0</v>
          </cell>
          <cell r="ETL58">
            <v>0</v>
          </cell>
          <cell r="ETM58">
            <v>0</v>
          </cell>
          <cell r="ETN58">
            <v>0</v>
          </cell>
          <cell r="ETO58">
            <v>0</v>
          </cell>
          <cell r="ETP58">
            <v>0</v>
          </cell>
          <cell r="ETQ58">
            <v>0</v>
          </cell>
          <cell r="ETR58">
            <v>0</v>
          </cell>
          <cell r="ETS58">
            <v>0</v>
          </cell>
          <cell r="ETT58">
            <v>0</v>
          </cell>
          <cell r="ETU58">
            <v>0</v>
          </cell>
          <cell r="ETV58">
            <v>0</v>
          </cell>
          <cell r="ETW58">
            <v>0</v>
          </cell>
          <cell r="ETX58">
            <v>0</v>
          </cell>
          <cell r="ETY58">
            <v>0</v>
          </cell>
          <cell r="ETZ58">
            <v>0</v>
          </cell>
          <cell r="EUA58">
            <v>0</v>
          </cell>
          <cell r="EUB58">
            <v>0</v>
          </cell>
          <cell r="EUC58">
            <v>0</v>
          </cell>
          <cell r="EUD58">
            <v>0</v>
          </cell>
          <cell r="EUE58">
            <v>0</v>
          </cell>
          <cell r="EUF58">
            <v>0</v>
          </cell>
          <cell r="EUG58">
            <v>0</v>
          </cell>
          <cell r="EUH58">
            <v>0</v>
          </cell>
          <cell r="EUI58">
            <v>0</v>
          </cell>
          <cell r="EUJ58">
            <v>0</v>
          </cell>
          <cell r="EUK58">
            <v>0</v>
          </cell>
          <cell r="EUL58">
            <v>0</v>
          </cell>
          <cell r="EUM58">
            <v>0</v>
          </cell>
          <cell r="EUN58">
            <v>0</v>
          </cell>
          <cell r="EUO58">
            <v>0</v>
          </cell>
          <cell r="EUP58">
            <v>0</v>
          </cell>
          <cell r="EUQ58">
            <v>0</v>
          </cell>
          <cell r="EUR58">
            <v>0</v>
          </cell>
          <cell r="EUS58">
            <v>0</v>
          </cell>
          <cell r="EUT58">
            <v>0</v>
          </cell>
          <cell r="EUU58">
            <v>0</v>
          </cell>
          <cell r="EUV58">
            <v>0</v>
          </cell>
          <cell r="EUW58">
            <v>0</v>
          </cell>
          <cell r="EUX58">
            <v>0</v>
          </cell>
          <cell r="EUY58">
            <v>0</v>
          </cell>
          <cell r="EUZ58">
            <v>0</v>
          </cell>
          <cell r="EVA58">
            <v>0</v>
          </cell>
          <cell r="EVB58">
            <v>0</v>
          </cell>
          <cell r="EVC58">
            <v>0</v>
          </cell>
          <cell r="EVD58">
            <v>0</v>
          </cell>
          <cell r="EVE58">
            <v>0</v>
          </cell>
          <cell r="EVF58">
            <v>0</v>
          </cell>
          <cell r="EVG58">
            <v>0</v>
          </cell>
          <cell r="EVH58">
            <v>0</v>
          </cell>
          <cell r="EVI58">
            <v>0</v>
          </cell>
          <cell r="EVJ58">
            <v>0</v>
          </cell>
          <cell r="EVK58">
            <v>0</v>
          </cell>
          <cell r="EVL58">
            <v>0</v>
          </cell>
          <cell r="EVM58">
            <v>0</v>
          </cell>
          <cell r="EVN58">
            <v>0</v>
          </cell>
          <cell r="EVO58">
            <v>0</v>
          </cell>
          <cell r="EVP58">
            <v>0</v>
          </cell>
          <cell r="EVQ58">
            <v>0</v>
          </cell>
          <cell r="EVR58">
            <v>0</v>
          </cell>
          <cell r="EVS58">
            <v>0</v>
          </cell>
          <cell r="EVT58">
            <v>0</v>
          </cell>
          <cell r="EVU58">
            <v>0</v>
          </cell>
          <cell r="EVV58">
            <v>0</v>
          </cell>
          <cell r="EVW58">
            <v>0</v>
          </cell>
          <cell r="EVX58">
            <v>0</v>
          </cell>
          <cell r="EVY58">
            <v>0</v>
          </cell>
          <cell r="EVZ58">
            <v>0</v>
          </cell>
          <cell r="EWA58">
            <v>0</v>
          </cell>
          <cell r="EWB58">
            <v>0</v>
          </cell>
          <cell r="EWC58">
            <v>0</v>
          </cell>
          <cell r="EWD58">
            <v>0</v>
          </cell>
          <cell r="EWE58">
            <v>0</v>
          </cell>
          <cell r="EWF58">
            <v>0</v>
          </cell>
          <cell r="EWG58">
            <v>0</v>
          </cell>
          <cell r="EWH58">
            <v>0</v>
          </cell>
          <cell r="EWI58">
            <v>0</v>
          </cell>
          <cell r="EWJ58">
            <v>0</v>
          </cell>
          <cell r="EWK58">
            <v>0</v>
          </cell>
          <cell r="EWL58">
            <v>0</v>
          </cell>
          <cell r="EWM58">
            <v>0</v>
          </cell>
          <cell r="EWN58">
            <v>0</v>
          </cell>
          <cell r="EWO58">
            <v>0</v>
          </cell>
          <cell r="EWP58">
            <v>0</v>
          </cell>
          <cell r="EWQ58">
            <v>0</v>
          </cell>
          <cell r="EWR58">
            <v>0</v>
          </cell>
          <cell r="EWS58">
            <v>0</v>
          </cell>
          <cell r="EWT58">
            <v>0</v>
          </cell>
          <cell r="EWU58">
            <v>0</v>
          </cell>
          <cell r="EWV58">
            <v>0</v>
          </cell>
          <cell r="EWW58">
            <v>0</v>
          </cell>
          <cell r="EWX58">
            <v>0</v>
          </cell>
          <cell r="EWY58">
            <v>0</v>
          </cell>
          <cell r="EWZ58">
            <v>0</v>
          </cell>
          <cell r="EXA58">
            <v>0</v>
          </cell>
          <cell r="EXB58">
            <v>0</v>
          </cell>
          <cell r="EXC58">
            <v>0</v>
          </cell>
          <cell r="EXD58">
            <v>0</v>
          </cell>
          <cell r="EXE58">
            <v>0</v>
          </cell>
          <cell r="EXF58">
            <v>0</v>
          </cell>
          <cell r="EXG58">
            <v>0</v>
          </cell>
          <cell r="EXH58">
            <v>0</v>
          </cell>
          <cell r="EXI58">
            <v>0</v>
          </cell>
          <cell r="EXJ58">
            <v>0</v>
          </cell>
          <cell r="EXK58">
            <v>0</v>
          </cell>
          <cell r="EXL58">
            <v>0</v>
          </cell>
          <cell r="EXM58">
            <v>0</v>
          </cell>
          <cell r="EXN58">
            <v>0</v>
          </cell>
          <cell r="EXO58">
            <v>0</v>
          </cell>
          <cell r="EXP58">
            <v>0</v>
          </cell>
          <cell r="EXQ58">
            <v>0</v>
          </cell>
          <cell r="EXR58">
            <v>0</v>
          </cell>
          <cell r="EXS58">
            <v>0</v>
          </cell>
          <cell r="EXT58">
            <v>0</v>
          </cell>
          <cell r="EXU58">
            <v>0</v>
          </cell>
          <cell r="EXV58">
            <v>0</v>
          </cell>
          <cell r="EXW58">
            <v>0</v>
          </cell>
          <cell r="EXX58">
            <v>0</v>
          </cell>
          <cell r="EXY58">
            <v>0</v>
          </cell>
          <cell r="EXZ58">
            <v>0</v>
          </cell>
          <cell r="EYA58">
            <v>0</v>
          </cell>
          <cell r="EYB58">
            <v>0</v>
          </cell>
          <cell r="EYC58">
            <v>0</v>
          </cell>
          <cell r="EYD58">
            <v>0</v>
          </cell>
          <cell r="EYE58">
            <v>0</v>
          </cell>
          <cell r="EYF58">
            <v>0</v>
          </cell>
          <cell r="EYG58">
            <v>0</v>
          </cell>
          <cell r="EYH58">
            <v>0</v>
          </cell>
          <cell r="EYI58">
            <v>0</v>
          </cell>
          <cell r="EYJ58">
            <v>0</v>
          </cell>
          <cell r="EYK58">
            <v>0</v>
          </cell>
          <cell r="EYL58">
            <v>0</v>
          </cell>
          <cell r="EYM58">
            <v>0</v>
          </cell>
          <cell r="EYN58">
            <v>0</v>
          </cell>
          <cell r="EYO58">
            <v>0</v>
          </cell>
          <cell r="EYP58">
            <v>0</v>
          </cell>
          <cell r="EYQ58">
            <v>0</v>
          </cell>
          <cell r="EYR58">
            <v>0</v>
          </cell>
          <cell r="EYS58">
            <v>0</v>
          </cell>
          <cell r="EYT58">
            <v>0</v>
          </cell>
          <cell r="EYU58">
            <v>0</v>
          </cell>
          <cell r="EYV58">
            <v>0</v>
          </cell>
          <cell r="EYW58">
            <v>0</v>
          </cell>
          <cell r="EYX58">
            <v>0</v>
          </cell>
          <cell r="EYY58">
            <v>0</v>
          </cell>
          <cell r="EYZ58">
            <v>0</v>
          </cell>
          <cell r="EZA58">
            <v>0</v>
          </cell>
          <cell r="EZB58">
            <v>0</v>
          </cell>
          <cell r="EZC58">
            <v>0</v>
          </cell>
          <cell r="EZD58">
            <v>0</v>
          </cell>
          <cell r="EZE58">
            <v>0</v>
          </cell>
          <cell r="EZF58">
            <v>0</v>
          </cell>
          <cell r="EZG58">
            <v>0</v>
          </cell>
          <cell r="EZH58">
            <v>0</v>
          </cell>
          <cell r="EZI58">
            <v>0</v>
          </cell>
          <cell r="EZJ58">
            <v>0</v>
          </cell>
          <cell r="EZK58">
            <v>0</v>
          </cell>
          <cell r="EZL58">
            <v>0</v>
          </cell>
          <cell r="EZM58">
            <v>0</v>
          </cell>
          <cell r="EZN58">
            <v>0</v>
          </cell>
          <cell r="EZO58">
            <v>0</v>
          </cell>
          <cell r="EZP58">
            <v>0</v>
          </cell>
          <cell r="EZQ58">
            <v>0</v>
          </cell>
          <cell r="EZR58">
            <v>0</v>
          </cell>
          <cell r="EZS58">
            <v>0</v>
          </cell>
          <cell r="EZT58">
            <v>0</v>
          </cell>
          <cell r="EZU58">
            <v>0</v>
          </cell>
          <cell r="EZV58">
            <v>0</v>
          </cell>
          <cell r="EZW58">
            <v>0</v>
          </cell>
          <cell r="EZX58">
            <v>0</v>
          </cell>
          <cell r="EZY58">
            <v>0</v>
          </cell>
          <cell r="EZZ58">
            <v>0</v>
          </cell>
          <cell r="FAA58">
            <v>0</v>
          </cell>
          <cell r="FAB58">
            <v>0</v>
          </cell>
          <cell r="FAC58">
            <v>0</v>
          </cell>
          <cell r="FAD58">
            <v>0</v>
          </cell>
          <cell r="FAE58">
            <v>0</v>
          </cell>
          <cell r="FAF58">
            <v>0</v>
          </cell>
          <cell r="FAG58">
            <v>0</v>
          </cell>
          <cell r="FAH58">
            <v>0</v>
          </cell>
          <cell r="FAI58">
            <v>0</v>
          </cell>
          <cell r="FAJ58">
            <v>0</v>
          </cell>
          <cell r="FAK58">
            <v>0</v>
          </cell>
          <cell r="FAL58">
            <v>0</v>
          </cell>
          <cell r="FAM58">
            <v>0</v>
          </cell>
          <cell r="FAN58">
            <v>0</v>
          </cell>
          <cell r="FAO58">
            <v>0</v>
          </cell>
          <cell r="FAP58">
            <v>0</v>
          </cell>
          <cell r="FAQ58">
            <v>0</v>
          </cell>
          <cell r="FAR58">
            <v>0</v>
          </cell>
          <cell r="FAS58">
            <v>0</v>
          </cell>
          <cell r="FAT58">
            <v>0</v>
          </cell>
          <cell r="FAU58">
            <v>0</v>
          </cell>
          <cell r="FAV58">
            <v>0</v>
          </cell>
          <cell r="FAW58">
            <v>0</v>
          </cell>
          <cell r="FAX58">
            <v>0</v>
          </cell>
          <cell r="FAY58">
            <v>0</v>
          </cell>
          <cell r="FAZ58">
            <v>0</v>
          </cell>
          <cell r="FBA58">
            <v>0</v>
          </cell>
          <cell r="FBB58">
            <v>0</v>
          </cell>
          <cell r="FBC58">
            <v>0</v>
          </cell>
          <cell r="FBD58">
            <v>0</v>
          </cell>
          <cell r="FBE58">
            <v>0</v>
          </cell>
          <cell r="FBF58">
            <v>0</v>
          </cell>
          <cell r="FBG58">
            <v>0</v>
          </cell>
          <cell r="FBH58">
            <v>0</v>
          </cell>
          <cell r="FBI58">
            <v>0</v>
          </cell>
          <cell r="FBJ58">
            <v>0</v>
          </cell>
          <cell r="FBK58">
            <v>0</v>
          </cell>
          <cell r="FBL58">
            <v>0</v>
          </cell>
          <cell r="FBM58">
            <v>0</v>
          </cell>
          <cell r="FBN58">
            <v>0</v>
          </cell>
          <cell r="FBO58">
            <v>0</v>
          </cell>
          <cell r="FBP58">
            <v>0</v>
          </cell>
          <cell r="FBQ58">
            <v>0</v>
          </cell>
          <cell r="FBR58">
            <v>0</v>
          </cell>
          <cell r="FBS58">
            <v>0</v>
          </cell>
          <cell r="FBT58">
            <v>0</v>
          </cell>
          <cell r="FBU58">
            <v>0</v>
          </cell>
          <cell r="FBV58">
            <v>0</v>
          </cell>
          <cell r="FBW58">
            <v>0</v>
          </cell>
          <cell r="FBX58">
            <v>0</v>
          </cell>
          <cell r="FBY58">
            <v>0</v>
          </cell>
          <cell r="FBZ58">
            <v>0</v>
          </cell>
          <cell r="FCA58">
            <v>0</v>
          </cell>
          <cell r="FCB58">
            <v>0</v>
          </cell>
          <cell r="FCC58">
            <v>0</v>
          </cell>
          <cell r="FCD58">
            <v>0</v>
          </cell>
          <cell r="FCE58">
            <v>0</v>
          </cell>
          <cell r="FCF58">
            <v>0</v>
          </cell>
          <cell r="FCG58">
            <v>0</v>
          </cell>
          <cell r="FCH58">
            <v>0</v>
          </cell>
          <cell r="FCI58">
            <v>0</v>
          </cell>
          <cell r="FCJ58">
            <v>0</v>
          </cell>
          <cell r="FCK58">
            <v>0</v>
          </cell>
          <cell r="FCL58">
            <v>0</v>
          </cell>
          <cell r="FCM58">
            <v>0</v>
          </cell>
          <cell r="FCN58">
            <v>0</v>
          </cell>
          <cell r="FCO58">
            <v>0</v>
          </cell>
          <cell r="FCP58">
            <v>0</v>
          </cell>
          <cell r="FCQ58">
            <v>0</v>
          </cell>
          <cell r="FCR58">
            <v>0</v>
          </cell>
          <cell r="FCS58">
            <v>0</v>
          </cell>
          <cell r="FCT58">
            <v>0</v>
          </cell>
          <cell r="FCU58">
            <v>0</v>
          </cell>
          <cell r="FCV58">
            <v>0</v>
          </cell>
          <cell r="FCW58">
            <v>0</v>
          </cell>
          <cell r="FCX58">
            <v>0</v>
          </cell>
          <cell r="FCY58">
            <v>0</v>
          </cell>
          <cell r="FCZ58">
            <v>0</v>
          </cell>
          <cell r="FDA58">
            <v>0</v>
          </cell>
          <cell r="FDB58">
            <v>0</v>
          </cell>
          <cell r="FDC58">
            <v>0</v>
          </cell>
          <cell r="FDD58">
            <v>0</v>
          </cell>
          <cell r="FDE58">
            <v>0</v>
          </cell>
          <cell r="FDF58">
            <v>0</v>
          </cell>
          <cell r="FDG58">
            <v>0</v>
          </cell>
          <cell r="FDH58">
            <v>0</v>
          </cell>
          <cell r="FDI58">
            <v>0</v>
          </cell>
          <cell r="FDJ58">
            <v>0</v>
          </cell>
          <cell r="FDK58">
            <v>0</v>
          </cell>
          <cell r="FDL58">
            <v>0</v>
          </cell>
          <cell r="FDM58">
            <v>0</v>
          </cell>
          <cell r="FDN58">
            <v>0</v>
          </cell>
          <cell r="FDO58">
            <v>0</v>
          </cell>
          <cell r="FDP58">
            <v>0</v>
          </cell>
          <cell r="FDQ58">
            <v>0</v>
          </cell>
          <cell r="FDR58">
            <v>0</v>
          </cell>
          <cell r="FDS58">
            <v>0</v>
          </cell>
          <cell r="FDT58">
            <v>0</v>
          </cell>
          <cell r="FDU58">
            <v>0</v>
          </cell>
          <cell r="FDV58">
            <v>0</v>
          </cell>
          <cell r="FDW58">
            <v>0</v>
          </cell>
          <cell r="FDX58">
            <v>0</v>
          </cell>
          <cell r="FDY58">
            <v>0</v>
          </cell>
          <cell r="FDZ58">
            <v>0</v>
          </cell>
          <cell r="FEA58">
            <v>0</v>
          </cell>
          <cell r="FEB58">
            <v>0</v>
          </cell>
          <cell r="FEC58">
            <v>0</v>
          </cell>
          <cell r="FED58">
            <v>0</v>
          </cell>
          <cell r="FEE58">
            <v>0</v>
          </cell>
          <cell r="FEF58">
            <v>0</v>
          </cell>
          <cell r="FEG58">
            <v>0</v>
          </cell>
          <cell r="FEH58">
            <v>0</v>
          </cell>
          <cell r="FEI58">
            <v>0</v>
          </cell>
          <cell r="FEJ58">
            <v>0</v>
          </cell>
          <cell r="FEK58">
            <v>0</v>
          </cell>
          <cell r="FEL58">
            <v>0</v>
          </cell>
          <cell r="FEM58">
            <v>0</v>
          </cell>
          <cell r="FEN58">
            <v>0</v>
          </cell>
          <cell r="FEO58">
            <v>0</v>
          </cell>
          <cell r="FEP58">
            <v>0</v>
          </cell>
          <cell r="FEQ58">
            <v>0</v>
          </cell>
          <cell r="FER58">
            <v>0</v>
          </cell>
          <cell r="FES58">
            <v>0</v>
          </cell>
          <cell r="FET58">
            <v>0</v>
          </cell>
          <cell r="FEU58">
            <v>0</v>
          </cell>
          <cell r="FEV58">
            <v>0</v>
          </cell>
          <cell r="FEW58">
            <v>0</v>
          </cell>
          <cell r="FEX58">
            <v>0</v>
          </cell>
          <cell r="FEY58">
            <v>0</v>
          </cell>
          <cell r="FEZ58">
            <v>0</v>
          </cell>
          <cell r="FFA58">
            <v>0</v>
          </cell>
          <cell r="FFB58">
            <v>0</v>
          </cell>
          <cell r="FFC58">
            <v>0</v>
          </cell>
          <cell r="FFD58">
            <v>0</v>
          </cell>
          <cell r="FFE58">
            <v>0</v>
          </cell>
          <cell r="FFF58">
            <v>0</v>
          </cell>
          <cell r="FFG58">
            <v>0</v>
          </cell>
          <cell r="FFH58">
            <v>0</v>
          </cell>
          <cell r="FFI58">
            <v>0</v>
          </cell>
          <cell r="FFJ58">
            <v>0</v>
          </cell>
          <cell r="FFK58">
            <v>0</v>
          </cell>
          <cell r="FFL58">
            <v>0</v>
          </cell>
          <cell r="FFM58">
            <v>0</v>
          </cell>
          <cell r="FFN58">
            <v>0</v>
          </cell>
          <cell r="FFO58">
            <v>0</v>
          </cell>
          <cell r="FFP58">
            <v>0</v>
          </cell>
          <cell r="FFQ58">
            <v>0</v>
          </cell>
          <cell r="FFR58">
            <v>0</v>
          </cell>
          <cell r="FFS58">
            <v>0</v>
          </cell>
          <cell r="FFT58">
            <v>0</v>
          </cell>
          <cell r="FFU58">
            <v>0</v>
          </cell>
          <cell r="FFV58">
            <v>0</v>
          </cell>
          <cell r="FFW58">
            <v>0</v>
          </cell>
          <cell r="FFX58">
            <v>0</v>
          </cell>
          <cell r="FFY58">
            <v>0</v>
          </cell>
          <cell r="FFZ58">
            <v>0</v>
          </cell>
          <cell r="FGA58">
            <v>0</v>
          </cell>
          <cell r="FGB58">
            <v>0</v>
          </cell>
          <cell r="FGC58">
            <v>0</v>
          </cell>
          <cell r="FGD58">
            <v>0</v>
          </cell>
          <cell r="FGE58">
            <v>0</v>
          </cell>
          <cell r="FGF58">
            <v>0</v>
          </cell>
          <cell r="FGG58">
            <v>0</v>
          </cell>
          <cell r="FGH58">
            <v>0</v>
          </cell>
          <cell r="FGI58">
            <v>0</v>
          </cell>
          <cell r="FGJ58">
            <v>0</v>
          </cell>
          <cell r="FGK58">
            <v>0</v>
          </cell>
          <cell r="FGL58">
            <v>0</v>
          </cell>
          <cell r="FGM58">
            <v>0</v>
          </cell>
          <cell r="FGN58">
            <v>0</v>
          </cell>
          <cell r="FGO58">
            <v>0</v>
          </cell>
          <cell r="FGP58">
            <v>0</v>
          </cell>
          <cell r="FGQ58">
            <v>0</v>
          </cell>
          <cell r="FGR58">
            <v>0</v>
          </cell>
          <cell r="FGS58">
            <v>0</v>
          </cell>
          <cell r="FGT58">
            <v>0</v>
          </cell>
          <cell r="FGU58">
            <v>0</v>
          </cell>
          <cell r="FGV58">
            <v>0</v>
          </cell>
          <cell r="FGW58">
            <v>0</v>
          </cell>
          <cell r="FGX58">
            <v>0</v>
          </cell>
          <cell r="FGY58">
            <v>0</v>
          </cell>
          <cell r="FGZ58">
            <v>0</v>
          </cell>
          <cell r="FHA58">
            <v>0</v>
          </cell>
          <cell r="FHB58">
            <v>0</v>
          </cell>
          <cell r="FHC58">
            <v>0</v>
          </cell>
          <cell r="FHD58">
            <v>0</v>
          </cell>
          <cell r="FHE58">
            <v>0</v>
          </cell>
          <cell r="FHF58">
            <v>0</v>
          </cell>
          <cell r="FHG58">
            <v>0</v>
          </cell>
          <cell r="FHH58">
            <v>0</v>
          </cell>
          <cell r="FHI58">
            <v>0</v>
          </cell>
          <cell r="FHJ58">
            <v>0</v>
          </cell>
          <cell r="FHK58">
            <v>0</v>
          </cell>
          <cell r="FHL58">
            <v>0</v>
          </cell>
          <cell r="FHM58">
            <v>0</v>
          </cell>
          <cell r="FHN58">
            <v>0</v>
          </cell>
          <cell r="FHO58">
            <v>0</v>
          </cell>
          <cell r="FHP58">
            <v>0</v>
          </cell>
          <cell r="FHQ58">
            <v>0</v>
          </cell>
          <cell r="FHR58">
            <v>0</v>
          </cell>
          <cell r="FHS58">
            <v>0</v>
          </cell>
          <cell r="FHT58">
            <v>0</v>
          </cell>
          <cell r="FHU58">
            <v>0</v>
          </cell>
          <cell r="FHV58">
            <v>0</v>
          </cell>
          <cell r="FHW58">
            <v>0</v>
          </cell>
          <cell r="FHX58">
            <v>0</v>
          </cell>
          <cell r="FHY58">
            <v>0</v>
          </cell>
          <cell r="FHZ58">
            <v>0</v>
          </cell>
          <cell r="FIA58">
            <v>0</v>
          </cell>
          <cell r="FIB58">
            <v>0</v>
          </cell>
          <cell r="FIC58">
            <v>0</v>
          </cell>
          <cell r="FID58">
            <v>0</v>
          </cell>
          <cell r="FIE58">
            <v>0</v>
          </cell>
          <cell r="FIF58">
            <v>0</v>
          </cell>
          <cell r="FIG58">
            <v>0</v>
          </cell>
          <cell r="FIH58">
            <v>0</v>
          </cell>
          <cell r="FII58">
            <v>0</v>
          </cell>
          <cell r="FIJ58">
            <v>0</v>
          </cell>
          <cell r="FIK58">
            <v>0</v>
          </cell>
          <cell r="FIL58">
            <v>0</v>
          </cell>
          <cell r="FIM58">
            <v>0</v>
          </cell>
          <cell r="FIN58">
            <v>0</v>
          </cell>
          <cell r="FIO58">
            <v>0</v>
          </cell>
          <cell r="FIP58">
            <v>0</v>
          </cell>
          <cell r="FIQ58">
            <v>0</v>
          </cell>
          <cell r="FIR58">
            <v>0</v>
          </cell>
          <cell r="FIS58">
            <v>0</v>
          </cell>
          <cell r="FIT58">
            <v>0</v>
          </cell>
          <cell r="FIU58">
            <v>0</v>
          </cell>
          <cell r="FIV58">
            <v>0</v>
          </cell>
          <cell r="FIW58">
            <v>0</v>
          </cell>
          <cell r="FIX58">
            <v>0</v>
          </cell>
          <cell r="FIY58">
            <v>0</v>
          </cell>
          <cell r="FIZ58">
            <v>0</v>
          </cell>
          <cell r="FJA58">
            <v>0</v>
          </cell>
          <cell r="FJB58">
            <v>0</v>
          </cell>
          <cell r="FJC58">
            <v>0</v>
          </cell>
          <cell r="FJD58">
            <v>0</v>
          </cell>
          <cell r="FJE58">
            <v>0</v>
          </cell>
          <cell r="FJF58">
            <v>0</v>
          </cell>
          <cell r="FJG58">
            <v>0</v>
          </cell>
          <cell r="FJH58">
            <v>0</v>
          </cell>
          <cell r="FJI58">
            <v>0</v>
          </cell>
          <cell r="FJJ58">
            <v>0</v>
          </cell>
          <cell r="FJK58">
            <v>0</v>
          </cell>
          <cell r="FJL58">
            <v>0</v>
          </cell>
          <cell r="FJM58">
            <v>0</v>
          </cell>
          <cell r="FJN58">
            <v>0</v>
          </cell>
          <cell r="FJO58">
            <v>0</v>
          </cell>
          <cell r="FJP58">
            <v>0</v>
          </cell>
          <cell r="FJQ58">
            <v>0</v>
          </cell>
          <cell r="FJR58">
            <v>0</v>
          </cell>
          <cell r="FJS58">
            <v>0</v>
          </cell>
          <cell r="FJT58">
            <v>0</v>
          </cell>
          <cell r="FJU58">
            <v>0</v>
          </cell>
          <cell r="FJV58">
            <v>0</v>
          </cell>
          <cell r="FJW58">
            <v>0</v>
          </cell>
          <cell r="FJX58">
            <v>0</v>
          </cell>
          <cell r="FJY58">
            <v>0</v>
          </cell>
          <cell r="FJZ58">
            <v>0</v>
          </cell>
          <cell r="FKA58">
            <v>0</v>
          </cell>
          <cell r="FKB58">
            <v>0</v>
          </cell>
          <cell r="FKC58">
            <v>0</v>
          </cell>
          <cell r="FKD58">
            <v>0</v>
          </cell>
          <cell r="FKE58">
            <v>0</v>
          </cell>
          <cell r="FKF58">
            <v>0</v>
          </cell>
          <cell r="FKG58">
            <v>0</v>
          </cell>
          <cell r="FKH58">
            <v>0</v>
          </cell>
          <cell r="FKI58">
            <v>0</v>
          </cell>
          <cell r="FKJ58">
            <v>0</v>
          </cell>
          <cell r="FKK58">
            <v>0</v>
          </cell>
          <cell r="FKL58">
            <v>0</v>
          </cell>
          <cell r="FKM58">
            <v>0</v>
          </cell>
          <cell r="FKN58">
            <v>0</v>
          </cell>
          <cell r="FKO58">
            <v>0</v>
          </cell>
          <cell r="FKP58">
            <v>0</v>
          </cell>
          <cell r="FKQ58">
            <v>0</v>
          </cell>
          <cell r="FKR58">
            <v>0</v>
          </cell>
          <cell r="FKS58">
            <v>0</v>
          </cell>
          <cell r="FKT58">
            <v>0</v>
          </cell>
          <cell r="FKU58">
            <v>0</v>
          </cell>
          <cell r="FKV58">
            <v>0</v>
          </cell>
          <cell r="FKW58">
            <v>0</v>
          </cell>
          <cell r="FKX58">
            <v>0</v>
          </cell>
          <cell r="FKY58">
            <v>0</v>
          </cell>
          <cell r="FKZ58">
            <v>0</v>
          </cell>
          <cell r="FLA58">
            <v>0</v>
          </cell>
          <cell r="FLB58">
            <v>0</v>
          </cell>
          <cell r="FLC58">
            <v>0</v>
          </cell>
          <cell r="FLD58">
            <v>0</v>
          </cell>
          <cell r="FLE58">
            <v>0</v>
          </cell>
          <cell r="FLF58">
            <v>0</v>
          </cell>
          <cell r="FLG58">
            <v>0</v>
          </cell>
          <cell r="FLH58">
            <v>0</v>
          </cell>
          <cell r="FLI58">
            <v>0</v>
          </cell>
          <cell r="FLJ58">
            <v>0</v>
          </cell>
          <cell r="FLK58">
            <v>0</v>
          </cell>
          <cell r="FLL58">
            <v>0</v>
          </cell>
          <cell r="FLM58">
            <v>0</v>
          </cell>
          <cell r="FLN58">
            <v>0</v>
          </cell>
          <cell r="FLO58">
            <v>0</v>
          </cell>
          <cell r="FLP58">
            <v>0</v>
          </cell>
          <cell r="FLQ58">
            <v>0</v>
          </cell>
          <cell r="FLR58">
            <v>0</v>
          </cell>
          <cell r="FLS58">
            <v>0</v>
          </cell>
          <cell r="FLT58">
            <v>0</v>
          </cell>
          <cell r="FLU58">
            <v>0</v>
          </cell>
          <cell r="FLV58">
            <v>0</v>
          </cell>
          <cell r="FLW58">
            <v>0</v>
          </cell>
          <cell r="FLX58">
            <v>0</v>
          </cell>
          <cell r="FLY58">
            <v>0</v>
          </cell>
          <cell r="FLZ58">
            <v>0</v>
          </cell>
          <cell r="FMA58">
            <v>0</v>
          </cell>
          <cell r="FMB58">
            <v>0</v>
          </cell>
          <cell r="FMC58">
            <v>0</v>
          </cell>
          <cell r="FMD58">
            <v>0</v>
          </cell>
          <cell r="FME58">
            <v>0</v>
          </cell>
          <cell r="FMF58">
            <v>0</v>
          </cell>
          <cell r="FMG58">
            <v>0</v>
          </cell>
          <cell r="FMH58">
            <v>0</v>
          </cell>
          <cell r="FMI58">
            <v>0</v>
          </cell>
          <cell r="FMJ58">
            <v>0</v>
          </cell>
          <cell r="FMK58">
            <v>0</v>
          </cell>
          <cell r="FML58">
            <v>0</v>
          </cell>
          <cell r="FMM58">
            <v>0</v>
          </cell>
          <cell r="FMN58">
            <v>0</v>
          </cell>
          <cell r="FMO58">
            <v>0</v>
          </cell>
          <cell r="FMP58">
            <v>0</v>
          </cell>
          <cell r="FMQ58">
            <v>0</v>
          </cell>
          <cell r="FMR58">
            <v>0</v>
          </cell>
          <cell r="FMS58">
            <v>0</v>
          </cell>
          <cell r="FMT58">
            <v>0</v>
          </cell>
          <cell r="FMU58">
            <v>0</v>
          </cell>
          <cell r="FMV58">
            <v>0</v>
          </cell>
          <cell r="FMW58">
            <v>0</v>
          </cell>
          <cell r="FMX58">
            <v>0</v>
          </cell>
          <cell r="FMY58">
            <v>0</v>
          </cell>
          <cell r="FMZ58">
            <v>0</v>
          </cell>
          <cell r="FNA58">
            <v>0</v>
          </cell>
          <cell r="FNB58">
            <v>0</v>
          </cell>
          <cell r="FNC58">
            <v>0</v>
          </cell>
          <cell r="FND58">
            <v>0</v>
          </cell>
          <cell r="FNE58">
            <v>0</v>
          </cell>
          <cell r="FNF58">
            <v>0</v>
          </cell>
          <cell r="FNG58">
            <v>0</v>
          </cell>
          <cell r="FNH58">
            <v>0</v>
          </cell>
          <cell r="FNI58">
            <v>0</v>
          </cell>
          <cell r="FNJ58">
            <v>0</v>
          </cell>
          <cell r="FNK58">
            <v>0</v>
          </cell>
          <cell r="FNL58">
            <v>0</v>
          </cell>
          <cell r="FNM58">
            <v>0</v>
          </cell>
          <cell r="FNN58">
            <v>0</v>
          </cell>
          <cell r="FNO58">
            <v>0</v>
          </cell>
          <cell r="FNP58">
            <v>0</v>
          </cell>
          <cell r="FNQ58">
            <v>0</v>
          </cell>
          <cell r="FNR58">
            <v>0</v>
          </cell>
          <cell r="FNS58">
            <v>0</v>
          </cell>
          <cell r="FNT58">
            <v>0</v>
          </cell>
          <cell r="FNU58">
            <v>0</v>
          </cell>
          <cell r="FNV58">
            <v>0</v>
          </cell>
          <cell r="FNW58">
            <v>0</v>
          </cell>
          <cell r="FNX58">
            <v>0</v>
          </cell>
          <cell r="FNY58">
            <v>0</v>
          </cell>
          <cell r="FNZ58">
            <v>0</v>
          </cell>
          <cell r="FOA58">
            <v>0</v>
          </cell>
          <cell r="FOB58">
            <v>0</v>
          </cell>
          <cell r="FOC58">
            <v>0</v>
          </cell>
          <cell r="FOD58">
            <v>0</v>
          </cell>
          <cell r="FOE58">
            <v>0</v>
          </cell>
          <cell r="FOF58">
            <v>0</v>
          </cell>
          <cell r="FOG58">
            <v>0</v>
          </cell>
          <cell r="FOH58">
            <v>0</v>
          </cell>
          <cell r="FOI58">
            <v>0</v>
          </cell>
          <cell r="FOJ58">
            <v>0</v>
          </cell>
          <cell r="FOK58">
            <v>0</v>
          </cell>
          <cell r="FOL58">
            <v>0</v>
          </cell>
          <cell r="FOM58">
            <v>0</v>
          </cell>
          <cell r="FON58">
            <v>0</v>
          </cell>
          <cell r="FOO58">
            <v>0</v>
          </cell>
          <cell r="FOP58">
            <v>0</v>
          </cell>
          <cell r="FOQ58">
            <v>0</v>
          </cell>
          <cell r="FOR58">
            <v>0</v>
          </cell>
          <cell r="FOS58">
            <v>0</v>
          </cell>
          <cell r="FOT58">
            <v>0</v>
          </cell>
          <cell r="FOU58">
            <v>0</v>
          </cell>
          <cell r="FOV58">
            <v>0</v>
          </cell>
          <cell r="FOW58">
            <v>0</v>
          </cell>
          <cell r="FOX58">
            <v>0</v>
          </cell>
          <cell r="FOY58">
            <v>0</v>
          </cell>
          <cell r="FOZ58">
            <v>0</v>
          </cell>
          <cell r="FPA58">
            <v>0</v>
          </cell>
          <cell r="FPB58">
            <v>0</v>
          </cell>
          <cell r="FPC58">
            <v>0</v>
          </cell>
          <cell r="FPD58">
            <v>0</v>
          </cell>
          <cell r="FPE58">
            <v>0</v>
          </cell>
          <cell r="FPF58">
            <v>0</v>
          </cell>
          <cell r="FPG58">
            <v>0</v>
          </cell>
          <cell r="FPH58">
            <v>0</v>
          </cell>
          <cell r="FPI58">
            <v>0</v>
          </cell>
          <cell r="FPJ58">
            <v>0</v>
          </cell>
          <cell r="FPK58">
            <v>0</v>
          </cell>
          <cell r="FPL58">
            <v>0</v>
          </cell>
          <cell r="FPM58">
            <v>0</v>
          </cell>
          <cell r="FPN58">
            <v>0</v>
          </cell>
          <cell r="FPO58">
            <v>0</v>
          </cell>
          <cell r="FPP58">
            <v>0</v>
          </cell>
          <cell r="FPQ58">
            <v>0</v>
          </cell>
          <cell r="FPR58">
            <v>0</v>
          </cell>
          <cell r="FPS58">
            <v>0</v>
          </cell>
          <cell r="FPT58">
            <v>0</v>
          </cell>
          <cell r="FPU58">
            <v>0</v>
          </cell>
          <cell r="FPV58">
            <v>0</v>
          </cell>
          <cell r="FPW58">
            <v>0</v>
          </cell>
          <cell r="FPX58">
            <v>0</v>
          </cell>
          <cell r="FPY58">
            <v>0</v>
          </cell>
          <cell r="FPZ58">
            <v>0</v>
          </cell>
          <cell r="FQA58">
            <v>0</v>
          </cell>
          <cell r="FQB58">
            <v>0</v>
          </cell>
          <cell r="FQC58">
            <v>0</v>
          </cell>
          <cell r="FQD58">
            <v>0</v>
          </cell>
          <cell r="FQE58">
            <v>0</v>
          </cell>
          <cell r="FQF58">
            <v>0</v>
          </cell>
          <cell r="FQG58">
            <v>0</v>
          </cell>
          <cell r="FQH58">
            <v>0</v>
          </cell>
          <cell r="FQI58">
            <v>0</v>
          </cell>
          <cell r="FQJ58">
            <v>0</v>
          </cell>
          <cell r="FQK58">
            <v>0</v>
          </cell>
          <cell r="FQL58">
            <v>0</v>
          </cell>
          <cell r="FQM58">
            <v>0</v>
          </cell>
          <cell r="FQN58">
            <v>0</v>
          </cell>
          <cell r="FQO58">
            <v>0</v>
          </cell>
          <cell r="FQP58">
            <v>0</v>
          </cell>
          <cell r="FQQ58">
            <v>0</v>
          </cell>
          <cell r="FQR58">
            <v>0</v>
          </cell>
          <cell r="FQS58">
            <v>0</v>
          </cell>
          <cell r="FQT58">
            <v>0</v>
          </cell>
          <cell r="FQU58">
            <v>0</v>
          </cell>
          <cell r="FQV58">
            <v>0</v>
          </cell>
          <cell r="FQW58">
            <v>0</v>
          </cell>
          <cell r="FQX58">
            <v>0</v>
          </cell>
          <cell r="FQY58">
            <v>0</v>
          </cell>
          <cell r="FQZ58">
            <v>0</v>
          </cell>
          <cell r="FRA58">
            <v>0</v>
          </cell>
          <cell r="FRB58">
            <v>0</v>
          </cell>
          <cell r="FRC58">
            <v>0</v>
          </cell>
          <cell r="FRD58">
            <v>0</v>
          </cell>
          <cell r="FRE58">
            <v>0</v>
          </cell>
          <cell r="FRF58">
            <v>0</v>
          </cell>
          <cell r="FRG58">
            <v>0</v>
          </cell>
          <cell r="FRH58">
            <v>0</v>
          </cell>
          <cell r="FRI58">
            <v>0</v>
          </cell>
          <cell r="FRJ58">
            <v>0</v>
          </cell>
          <cell r="FRK58">
            <v>0</v>
          </cell>
          <cell r="FRL58">
            <v>0</v>
          </cell>
          <cell r="FRM58">
            <v>0</v>
          </cell>
          <cell r="FRN58">
            <v>0</v>
          </cell>
          <cell r="FRO58">
            <v>0</v>
          </cell>
          <cell r="FRP58">
            <v>0</v>
          </cell>
          <cell r="FRQ58">
            <v>0</v>
          </cell>
          <cell r="FRR58">
            <v>0</v>
          </cell>
          <cell r="FRS58">
            <v>0</v>
          </cell>
          <cell r="FRT58">
            <v>0</v>
          </cell>
          <cell r="FRU58">
            <v>0</v>
          </cell>
          <cell r="FRV58">
            <v>0</v>
          </cell>
          <cell r="FRW58">
            <v>0</v>
          </cell>
          <cell r="FRX58">
            <v>0</v>
          </cell>
          <cell r="FRY58">
            <v>0</v>
          </cell>
          <cell r="FRZ58">
            <v>0</v>
          </cell>
          <cell r="FSA58">
            <v>0</v>
          </cell>
          <cell r="FSB58">
            <v>0</v>
          </cell>
          <cell r="FSC58">
            <v>0</v>
          </cell>
          <cell r="FSD58">
            <v>0</v>
          </cell>
          <cell r="FSE58">
            <v>0</v>
          </cell>
          <cell r="FSF58">
            <v>0</v>
          </cell>
          <cell r="FSG58">
            <v>0</v>
          </cell>
          <cell r="FSH58">
            <v>0</v>
          </cell>
          <cell r="FSI58">
            <v>0</v>
          </cell>
          <cell r="FSJ58">
            <v>0</v>
          </cell>
          <cell r="FSK58">
            <v>0</v>
          </cell>
          <cell r="FSL58">
            <v>0</v>
          </cell>
          <cell r="FSM58">
            <v>0</v>
          </cell>
          <cell r="FSN58">
            <v>0</v>
          </cell>
          <cell r="FSO58">
            <v>0</v>
          </cell>
          <cell r="FSP58">
            <v>0</v>
          </cell>
          <cell r="FSQ58">
            <v>0</v>
          </cell>
          <cell r="FSR58">
            <v>0</v>
          </cell>
          <cell r="FSS58">
            <v>0</v>
          </cell>
          <cell r="FST58">
            <v>0</v>
          </cell>
          <cell r="FSU58">
            <v>0</v>
          </cell>
          <cell r="FSV58">
            <v>0</v>
          </cell>
          <cell r="FSW58">
            <v>0</v>
          </cell>
          <cell r="FSX58">
            <v>0</v>
          </cell>
          <cell r="FSY58">
            <v>0</v>
          </cell>
          <cell r="FSZ58">
            <v>0</v>
          </cell>
          <cell r="FTA58">
            <v>0</v>
          </cell>
          <cell r="FTB58">
            <v>0</v>
          </cell>
          <cell r="FTC58">
            <v>0</v>
          </cell>
          <cell r="FTD58">
            <v>0</v>
          </cell>
          <cell r="FTE58">
            <v>0</v>
          </cell>
          <cell r="FTF58">
            <v>0</v>
          </cell>
          <cell r="FTG58">
            <v>0</v>
          </cell>
          <cell r="FTH58">
            <v>0</v>
          </cell>
          <cell r="FTI58">
            <v>0</v>
          </cell>
          <cell r="FTJ58">
            <v>0</v>
          </cell>
          <cell r="FTK58">
            <v>0</v>
          </cell>
          <cell r="FTL58">
            <v>0</v>
          </cell>
          <cell r="FTM58">
            <v>0</v>
          </cell>
          <cell r="FTN58">
            <v>0</v>
          </cell>
          <cell r="FTO58">
            <v>0</v>
          </cell>
          <cell r="FTP58">
            <v>0</v>
          </cell>
          <cell r="FTQ58">
            <v>0</v>
          </cell>
          <cell r="FTR58">
            <v>0</v>
          </cell>
          <cell r="FTS58">
            <v>0</v>
          </cell>
          <cell r="FTT58">
            <v>0</v>
          </cell>
          <cell r="FTU58">
            <v>0</v>
          </cell>
          <cell r="FTV58">
            <v>0</v>
          </cell>
          <cell r="FTW58">
            <v>0</v>
          </cell>
          <cell r="FTX58">
            <v>0</v>
          </cell>
          <cell r="FTY58">
            <v>0</v>
          </cell>
          <cell r="FTZ58">
            <v>0</v>
          </cell>
          <cell r="FUA58">
            <v>0</v>
          </cell>
          <cell r="FUB58">
            <v>0</v>
          </cell>
          <cell r="FUC58">
            <v>0</v>
          </cell>
          <cell r="FUD58">
            <v>0</v>
          </cell>
          <cell r="FUE58">
            <v>0</v>
          </cell>
          <cell r="FUF58">
            <v>0</v>
          </cell>
          <cell r="FUG58">
            <v>0</v>
          </cell>
          <cell r="FUH58">
            <v>0</v>
          </cell>
          <cell r="FUI58">
            <v>0</v>
          </cell>
          <cell r="FUJ58">
            <v>0</v>
          </cell>
          <cell r="FUK58">
            <v>0</v>
          </cell>
          <cell r="FUL58">
            <v>0</v>
          </cell>
          <cell r="FUM58">
            <v>0</v>
          </cell>
          <cell r="FUN58">
            <v>0</v>
          </cell>
          <cell r="FUO58">
            <v>0</v>
          </cell>
          <cell r="FUP58">
            <v>0</v>
          </cell>
          <cell r="FUQ58">
            <v>0</v>
          </cell>
          <cell r="FUR58">
            <v>0</v>
          </cell>
          <cell r="FUS58">
            <v>0</v>
          </cell>
          <cell r="FUT58">
            <v>0</v>
          </cell>
          <cell r="FUU58">
            <v>0</v>
          </cell>
          <cell r="FUV58">
            <v>0</v>
          </cell>
          <cell r="FUW58">
            <v>0</v>
          </cell>
          <cell r="FUX58">
            <v>0</v>
          </cell>
          <cell r="FUY58">
            <v>0</v>
          </cell>
          <cell r="FUZ58">
            <v>0</v>
          </cell>
          <cell r="FVA58">
            <v>0</v>
          </cell>
          <cell r="FVB58">
            <v>0</v>
          </cell>
          <cell r="FVC58">
            <v>0</v>
          </cell>
          <cell r="FVD58">
            <v>0</v>
          </cell>
          <cell r="FVE58">
            <v>0</v>
          </cell>
          <cell r="FVF58">
            <v>0</v>
          </cell>
          <cell r="FVG58">
            <v>0</v>
          </cell>
          <cell r="FVH58">
            <v>0</v>
          </cell>
          <cell r="FVI58">
            <v>0</v>
          </cell>
          <cell r="FVJ58">
            <v>0</v>
          </cell>
          <cell r="FVK58">
            <v>0</v>
          </cell>
          <cell r="FVL58">
            <v>0</v>
          </cell>
          <cell r="FVM58">
            <v>0</v>
          </cell>
          <cell r="FVN58">
            <v>0</v>
          </cell>
          <cell r="FVO58">
            <v>0</v>
          </cell>
          <cell r="FVP58">
            <v>0</v>
          </cell>
          <cell r="FVQ58">
            <v>0</v>
          </cell>
          <cell r="FVR58">
            <v>0</v>
          </cell>
          <cell r="FVS58">
            <v>0</v>
          </cell>
          <cell r="FVT58">
            <v>0</v>
          </cell>
          <cell r="FVU58">
            <v>0</v>
          </cell>
          <cell r="FVV58">
            <v>0</v>
          </cell>
          <cell r="FVW58">
            <v>0</v>
          </cell>
          <cell r="FVX58">
            <v>0</v>
          </cell>
          <cell r="FVY58">
            <v>0</v>
          </cell>
          <cell r="FVZ58">
            <v>0</v>
          </cell>
          <cell r="FWA58">
            <v>0</v>
          </cell>
          <cell r="FWB58">
            <v>0</v>
          </cell>
          <cell r="FWC58">
            <v>0</v>
          </cell>
          <cell r="FWD58">
            <v>0</v>
          </cell>
          <cell r="FWE58">
            <v>0</v>
          </cell>
          <cell r="FWF58">
            <v>0</v>
          </cell>
          <cell r="FWG58">
            <v>0</v>
          </cell>
          <cell r="FWH58">
            <v>0</v>
          </cell>
          <cell r="FWI58">
            <v>0</v>
          </cell>
          <cell r="FWJ58">
            <v>0</v>
          </cell>
          <cell r="FWK58">
            <v>0</v>
          </cell>
          <cell r="FWL58">
            <v>0</v>
          </cell>
          <cell r="FWM58">
            <v>0</v>
          </cell>
          <cell r="FWN58">
            <v>0</v>
          </cell>
          <cell r="FWO58">
            <v>0</v>
          </cell>
          <cell r="FWP58">
            <v>0</v>
          </cell>
          <cell r="FWQ58">
            <v>0</v>
          </cell>
          <cell r="FWR58">
            <v>0</v>
          </cell>
          <cell r="FWS58">
            <v>0</v>
          </cell>
          <cell r="FWT58">
            <v>0</v>
          </cell>
          <cell r="FWU58">
            <v>0</v>
          </cell>
          <cell r="FWV58">
            <v>0</v>
          </cell>
          <cell r="FWW58">
            <v>0</v>
          </cell>
          <cell r="FWX58">
            <v>0</v>
          </cell>
          <cell r="FWY58">
            <v>0</v>
          </cell>
          <cell r="FWZ58">
            <v>0</v>
          </cell>
          <cell r="FXA58">
            <v>0</v>
          </cell>
          <cell r="FXB58">
            <v>0</v>
          </cell>
          <cell r="FXC58">
            <v>0</v>
          </cell>
          <cell r="FXD58">
            <v>0</v>
          </cell>
          <cell r="FXE58">
            <v>0</v>
          </cell>
          <cell r="FXF58">
            <v>0</v>
          </cell>
          <cell r="FXG58">
            <v>0</v>
          </cell>
          <cell r="FXH58">
            <v>0</v>
          </cell>
          <cell r="FXI58">
            <v>0</v>
          </cell>
          <cell r="FXJ58">
            <v>0</v>
          </cell>
          <cell r="FXK58">
            <v>0</v>
          </cell>
          <cell r="FXL58">
            <v>0</v>
          </cell>
          <cell r="FXM58">
            <v>0</v>
          </cell>
          <cell r="FXN58">
            <v>0</v>
          </cell>
          <cell r="FXO58">
            <v>0</v>
          </cell>
          <cell r="FXP58">
            <v>0</v>
          </cell>
          <cell r="FXQ58">
            <v>0</v>
          </cell>
          <cell r="FXR58">
            <v>0</v>
          </cell>
          <cell r="FXS58">
            <v>0</v>
          </cell>
          <cell r="FXT58">
            <v>0</v>
          </cell>
          <cell r="FXU58">
            <v>0</v>
          </cell>
          <cell r="FXV58">
            <v>0</v>
          </cell>
          <cell r="FXW58">
            <v>0</v>
          </cell>
          <cell r="FXX58">
            <v>0</v>
          </cell>
          <cell r="FXY58">
            <v>0</v>
          </cell>
          <cell r="FXZ58">
            <v>0</v>
          </cell>
          <cell r="FYA58">
            <v>0</v>
          </cell>
          <cell r="FYB58">
            <v>0</v>
          </cell>
          <cell r="FYC58">
            <v>0</v>
          </cell>
          <cell r="FYD58">
            <v>0</v>
          </cell>
          <cell r="FYE58">
            <v>0</v>
          </cell>
          <cell r="FYF58">
            <v>0</v>
          </cell>
          <cell r="FYG58">
            <v>0</v>
          </cell>
          <cell r="FYH58">
            <v>0</v>
          </cell>
          <cell r="FYI58">
            <v>0</v>
          </cell>
          <cell r="FYJ58">
            <v>0</v>
          </cell>
          <cell r="FYK58">
            <v>0</v>
          </cell>
          <cell r="FYL58">
            <v>0</v>
          </cell>
          <cell r="FYM58">
            <v>0</v>
          </cell>
          <cell r="FYN58">
            <v>0</v>
          </cell>
          <cell r="FYO58">
            <v>0</v>
          </cell>
          <cell r="FYP58">
            <v>0</v>
          </cell>
          <cell r="FYQ58">
            <v>0</v>
          </cell>
          <cell r="FYR58">
            <v>0</v>
          </cell>
          <cell r="FYS58">
            <v>0</v>
          </cell>
          <cell r="FYT58">
            <v>0</v>
          </cell>
          <cell r="FYU58">
            <v>0</v>
          </cell>
          <cell r="FYV58">
            <v>0</v>
          </cell>
          <cell r="FYW58">
            <v>0</v>
          </cell>
          <cell r="FYX58">
            <v>0</v>
          </cell>
          <cell r="FYY58">
            <v>0</v>
          </cell>
          <cell r="FYZ58">
            <v>0</v>
          </cell>
          <cell r="FZA58">
            <v>0</v>
          </cell>
          <cell r="FZB58">
            <v>0</v>
          </cell>
          <cell r="FZC58">
            <v>0</v>
          </cell>
          <cell r="FZD58">
            <v>0</v>
          </cell>
          <cell r="FZE58">
            <v>0</v>
          </cell>
          <cell r="FZF58">
            <v>0</v>
          </cell>
          <cell r="FZG58">
            <v>0</v>
          </cell>
          <cell r="FZH58">
            <v>0</v>
          </cell>
          <cell r="FZI58">
            <v>0</v>
          </cell>
          <cell r="FZJ58">
            <v>0</v>
          </cell>
          <cell r="FZK58">
            <v>0</v>
          </cell>
          <cell r="FZL58">
            <v>0</v>
          </cell>
          <cell r="FZM58">
            <v>0</v>
          </cell>
          <cell r="FZN58">
            <v>0</v>
          </cell>
          <cell r="FZO58">
            <v>0</v>
          </cell>
          <cell r="FZP58">
            <v>0</v>
          </cell>
          <cell r="FZQ58">
            <v>0</v>
          </cell>
          <cell r="FZR58">
            <v>0</v>
          </cell>
          <cell r="FZS58">
            <v>0</v>
          </cell>
          <cell r="FZT58">
            <v>0</v>
          </cell>
          <cell r="FZU58">
            <v>0</v>
          </cell>
          <cell r="FZV58">
            <v>0</v>
          </cell>
          <cell r="FZW58">
            <v>0</v>
          </cell>
          <cell r="FZX58">
            <v>0</v>
          </cell>
          <cell r="FZY58">
            <v>0</v>
          </cell>
          <cell r="FZZ58">
            <v>0</v>
          </cell>
          <cell r="GAA58">
            <v>0</v>
          </cell>
          <cell r="GAB58">
            <v>0</v>
          </cell>
          <cell r="GAC58">
            <v>0</v>
          </cell>
          <cell r="GAD58">
            <v>0</v>
          </cell>
          <cell r="GAE58">
            <v>0</v>
          </cell>
          <cell r="GAF58">
            <v>0</v>
          </cell>
          <cell r="GAG58">
            <v>0</v>
          </cell>
          <cell r="GAH58">
            <v>0</v>
          </cell>
          <cell r="GAI58">
            <v>0</v>
          </cell>
          <cell r="GAJ58">
            <v>0</v>
          </cell>
          <cell r="GAK58">
            <v>0</v>
          </cell>
          <cell r="GAL58">
            <v>0</v>
          </cell>
          <cell r="GAM58">
            <v>0</v>
          </cell>
          <cell r="GAN58">
            <v>0</v>
          </cell>
          <cell r="GAO58">
            <v>0</v>
          </cell>
          <cell r="GAP58">
            <v>0</v>
          </cell>
          <cell r="GAQ58">
            <v>0</v>
          </cell>
          <cell r="GAR58">
            <v>0</v>
          </cell>
          <cell r="GAS58">
            <v>0</v>
          </cell>
          <cell r="GAT58">
            <v>0</v>
          </cell>
          <cell r="GAU58">
            <v>0</v>
          </cell>
          <cell r="GAV58">
            <v>0</v>
          </cell>
          <cell r="GAW58">
            <v>0</v>
          </cell>
          <cell r="GAX58">
            <v>0</v>
          </cell>
          <cell r="GAY58">
            <v>0</v>
          </cell>
          <cell r="GAZ58">
            <v>0</v>
          </cell>
          <cell r="GBA58">
            <v>0</v>
          </cell>
          <cell r="GBB58">
            <v>0</v>
          </cell>
          <cell r="GBC58">
            <v>0</v>
          </cell>
          <cell r="GBD58">
            <v>0</v>
          </cell>
          <cell r="GBE58">
            <v>0</v>
          </cell>
          <cell r="GBF58">
            <v>0</v>
          </cell>
          <cell r="GBG58">
            <v>0</v>
          </cell>
          <cell r="GBH58">
            <v>0</v>
          </cell>
          <cell r="GBI58">
            <v>0</v>
          </cell>
          <cell r="GBJ58">
            <v>0</v>
          </cell>
          <cell r="GBK58">
            <v>0</v>
          </cell>
          <cell r="GBL58">
            <v>0</v>
          </cell>
          <cell r="GBM58">
            <v>0</v>
          </cell>
          <cell r="GBN58">
            <v>0</v>
          </cell>
          <cell r="GBO58">
            <v>0</v>
          </cell>
          <cell r="GBP58">
            <v>0</v>
          </cell>
          <cell r="GBQ58">
            <v>0</v>
          </cell>
          <cell r="GBR58">
            <v>0</v>
          </cell>
          <cell r="GBS58">
            <v>0</v>
          </cell>
          <cell r="GBT58">
            <v>0</v>
          </cell>
          <cell r="GBU58">
            <v>0</v>
          </cell>
          <cell r="GBV58">
            <v>0</v>
          </cell>
          <cell r="GBW58">
            <v>0</v>
          </cell>
          <cell r="GBX58">
            <v>0</v>
          </cell>
          <cell r="GBY58">
            <v>0</v>
          </cell>
          <cell r="GBZ58">
            <v>0</v>
          </cell>
          <cell r="GCA58">
            <v>0</v>
          </cell>
          <cell r="GCB58">
            <v>0</v>
          </cell>
          <cell r="GCC58">
            <v>0</v>
          </cell>
          <cell r="GCD58">
            <v>0</v>
          </cell>
          <cell r="GCE58">
            <v>0</v>
          </cell>
          <cell r="GCF58">
            <v>0</v>
          </cell>
          <cell r="GCG58">
            <v>0</v>
          </cell>
          <cell r="GCH58">
            <v>0</v>
          </cell>
          <cell r="GCI58">
            <v>0</v>
          </cell>
          <cell r="GCJ58">
            <v>0</v>
          </cell>
          <cell r="GCK58">
            <v>0</v>
          </cell>
          <cell r="GCL58">
            <v>0</v>
          </cell>
          <cell r="GCM58">
            <v>0</v>
          </cell>
          <cell r="GCN58">
            <v>0</v>
          </cell>
          <cell r="GCO58">
            <v>0</v>
          </cell>
          <cell r="GCP58">
            <v>0</v>
          </cell>
          <cell r="GCQ58">
            <v>0</v>
          </cell>
          <cell r="GCR58">
            <v>0</v>
          </cell>
          <cell r="GCS58">
            <v>0</v>
          </cell>
          <cell r="GCT58">
            <v>0</v>
          </cell>
          <cell r="GCU58">
            <v>0</v>
          </cell>
          <cell r="GCV58">
            <v>0</v>
          </cell>
          <cell r="GCW58">
            <v>0</v>
          </cell>
          <cell r="GCX58">
            <v>0</v>
          </cell>
          <cell r="GCY58">
            <v>0</v>
          </cell>
          <cell r="GCZ58">
            <v>0</v>
          </cell>
          <cell r="GDA58">
            <v>0</v>
          </cell>
          <cell r="GDB58">
            <v>0</v>
          </cell>
          <cell r="GDC58">
            <v>0</v>
          </cell>
          <cell r="GDD58">
            <v>0</v>
          </cell>
          <cell r="GDE58">
            <v>0</v>
          </cell>
          <cell r="GDF58">
            <v>0</v>
          </cell>
          <cell r="GDG58">
            <v>0</v>
          </cell>
          <cell r="GDH58">
            <v>0</v>
          </cell>
          <cell r="GDI58">
            <v>0</v>
          </cell>
          <cell r="GDJ58">
            <v>0</v>
          </cell>
          <cell r="GDK58">
            <v>0</v>
          </cell>
          <cell r="GDL58">
            <v>0</v>
          </cell>
          <cell r="GDM58">
            <v>0</v>
          </cell>
          <cell r="GDN58">
            <v>0</v>
          </cell>
          <cell r="GDO58">
            <v>0</v>
          </cell>
          <cell r="GDP58">
            <v>0</v>
          </cell>
          <cell r="GDQ58">
            <v>0</v>
          </cell>
          <cell r="GDR58">
            <v>0</v>
          </cell>
          <cell r="GDS58">
            <v>0</v>
          </cell>
          <cell r="GDT58">
            <v>0</v>
          </cell>
          <cell r="GDU58">
            <v>0</v>
          </cell>
          <cell r="GDV58">
            <v>0</v>
          </cell>
          <cell r="GDW58">
            <v>0</v>
          </cell>
          <cell r="GDX58">
            <v>0</v>
          </cell>
          <cell r="GDY58">
            <v>0</v>
          </cell>
          <cell r="GDZ58">
            <v>0</v>
          </cell>
          <cell r="GEA58">
            <v>0</v>
          </cell>
          <cell r="GEB58">
            <v>0</v>
          </cell>
          <cell r="GEC58">
            <v>0</v>
          </cell>
          <cell r="GED58">
            <v>0</v>
          </cell>
          <cell r="GEE58">
            <v>0</v>
          </cell>
          <cell r="GEF58">
            <v>0</v>
          </cell>
          <cell r="GEG58">
            <v>0</v>
          </cell>
          <cell r="GEH58">
            <v>0</v>
          </cell>
          <cell r="GEI58">
            <v>0</v>
          </cell>
          <cell r="GEJ58">
            <v>0</v>
          </cell>
          <cell r="GEK58">
            <v>0</v>
          </cell>
          <cell r="GEL58">
            <v>0</v>
          </cell>
          <cell r="GEM58">
            <v>0</v>
          </cell>
          <cell r="GEN58">
            <v>0</v>
          </cell>
          <cell r="GEO58">
            <v>0</v>
          </cell>
          <cell r="GEP58">
            <v>0</v>
          </cell>
          <cell r="GEQ58">
            <v>0</v>
          </cell>
          <cell r="GER58">
            <v>0</v>
          </cell>
          <cell r="GES58">
            <v>0</v>
          </cell>
          <cell r="GET58">
            <v>0</v>
          </cell>
          <cell r="GEU58">
            <v>0</v>
          </cell>
          <cell r="GEV58">
            <v>0</v>
          </cell>
          <cell r="GEW58">
            <v>0</v>
          </cell>
          <cell r="GEX58">
            <v>0</v>
          </cell>
          <cell r="GEY58">
            <v>0</v>
          </cell>
          <cell r="GEZ58">
            <v>0</v>
          </cell>
          <cell r="GFA58">
            <v>0</v>
          </cell>
          <cell r="GFB58">
            <v>0</v>
          </cell>
          <cell r="GFC58">
            <v>0</v>
          </cell>
          <cell r="GFD58">
            <v>0</v>
          </cell>
          <cell r="GFE58">
            <v>0</v>
          </cell>
          <cell r="GFF58">
            <v>0</v>
          </cell>
          <cell r="GFG58">
            <v>0</v>
          </cell>
          <cell r="GFH58">
            <v>0</v>
          </cell>
          <cell r="GFI58">
            <v>0</v>
          </cell>
          <cell r="GFJ58">
            <v>0</v>
          </cell>
          <cell r="GFK58">
            <v>0</v>
          </cell>
          <cell r="GFL58">
            <v>0</v>
          </cell>
          <cell r="GFM58">
            <v>0</v>
          </cell>
          <cell r="GFN58">
            <v>0</v>
          </cell>
          <cell r="GFO58">
            <v>0</v>
          </cell>
          <cell r="GFP58">
            <v>0</v>
          </cell>
          <cell r="GFQ58">
            <v>0</v>
          </cell>
          <cell r="GFR58">
            <v>0</v>
          </cell>
          <cell r="GFS58">
            <v>0</v>
          </cell>
          <cell r="GFT58">
            <v>0</v>
          </cell>
          <cell r="GFU58">
            <v>0</v>
          </cell>
          <cell r="GFV58">
            <v>0</v>
          </cell>
          <cell r="GFW58">
            <v>0</v>
          </cell>
          <cell r="GFX58">
            <v>0</v>
          </cell>
          <cell r="GFY58">
            <v>0</v>
          </cell>
          <cell r="GFZ58">
            <v>0</v>
          </cell>
          <cell r="GGA58">
            <v>0</v>
          </cell>
          <cell r="GGB58">
            <v>0</v>
          </cell>
          <cell r="GGC58">
            <v>0</v>
          </cell>
          <cell r="GGD58">
            <v>0</v>
          </cell>
          <cell r="GGE58">
            <v>0</v>
          </cell>
          <cell r="GGF58">
            <v>0</v>
          </cell>
          <cell r="GGG58">
            <v>0</v>
          </cell>
          <cell r="GGH58">
            <v>0</v>
          </cell>
          <cell r="GGI58">
            <v>0</v>
          </cell>
          <cell r="GGJ58">
            <v>0</v>
          </cell>
          <cell r="GGK58">
            <v>0</v>
          </cell>
          <cell r="GGL58">
            <v>0</v>
          </cell>
          <cell r="GGM58">
            <v>0</v>
          </cell>
          <cell r="GGN58">
            <v>0</v>
          </cell>
          <cell r="GGO58">
            <v>0</v>
          </cell>
          <cell r="GGP58">
            <v>0</v>
          </cell>
          <cell r="GGQ58">
            <v>0</v>
          </cell>
          <cell r="GGR58">
            <v>0</v>
          </cell>
          <cell r="GGS58">
            <v>0</v>
          </cell>
          <cell r="GGT58">
            <v>0</v>
          </cell>
          <cell r="GGU58">
            <v>0</v>
          </cell>
          <cell r="GGV58">
            <v>0</v>
          </cell>
          <cell r="GGW58">
            <v>0</v>
          </cell>
          <cell r="GGX58">
            <v>0</v>
          </cell>
          <cell r="GGY58">
            <v>0</v>
          </cell>
          <cell r="GGZ58">
            <v>0</v>
          </cell>
          <cell r="GHA58">
            <v>0</v>
          </cell>
          <cell r="GHB58">
            <v>0</v>
          </cell>
          <cell r="GHC58">
            <v>0</v>
          </cell>
          <cell r="GHD58">
            <v>0</v>
          </cell>
          <cell r="GHE58">
            <v>0</v>
          </cell>
          <cell r="GHF58">
            <v>0</v>
          </cell>
          <cell r="GHG58">
            <v>0</v>
          </cell>
          <cell r="GHH58">
            <v>0</v>
          </cell>
          <cell r="GHI58">
            <v>0</v>
          </cell>
          <cell r="GHJ58">
            <v>0</v>
          </cell>
          <cell r="GHK58">
            <v>0</v>
          </cell>
          <cell r="GHL58">
            <v>0</v>
          </cell>
          <cell r="GHM58">
            <v>0</v>
          </cell>
          <cell r="GHN58">
            <v>0</v>
          </cell>
          <cell r="GHO58">
            <v>0</v>
          </cell>
          <cell r="GHP58">
            <v>0</v>
          </cell>
          <cell r="GHQ58">
            <v>0</v>
          </cell>
          <cell r="GHR58">
            <v>0</v>
          </cell>
          <cell r="GHS58">
            <v>0</v>
          </cell>
          <cell r="GHT58">
            <v>0</v>
          </cell>
          <cell r="GHU58">
            <v>0</v>
          </cell>
          <cell r="GHV58">
            <v>0</v>
          </cell>
          <cell r="GHW58">
            <v>0</v>
          </cell>
          <cell r="GHX58">
            <v>0</v>
          </cell>
          <cell r="GHY58">
            <v>0</v>
          </cell>
          <cell r="GHZ58">
            <v>0</v>
          </cell>
          <cell r="GIA58">
            <v>0</v>
          </cell>
          <cell r="GIB58">
            <v>0</v>
          </cell>
          <cell r="GIC58">
            <v>0</v>
          </cell>
          <cell r="GID58">
            <v>0</v>
          </cell>
          <cell r="GIE58">
            <v>0</v>
          </cell>
          <cell r="GIF58">
            <v>0</v>
          </cell>
          <cell r="GIG58">
            <v>0</v>
          </cell>
          <cell r="GIH58">
            <v>0</v>
          </cell>
          <cell r="GII58">
            <v>0</v>
          </cell>
          <cell r="GIJ58">
            <v>0</v>
          </cell>
          <cell r="GIK58">
            <v>0</v>
          </cell>
          <cell r="GIL58">
            <v>0</v>
          </cell>
          <cell r="GIM58">
            <v>0</v>
          </cell>
          <cell r="GIN58">
            <v>0</v>
          </cell>
          <cell r="GIO58">
            <v>0</v>
          </cell>
          <cell r="GIP58">
            <v>0</v>
          </cell>
          <cell r="GIQ58">
            <v>0</v>
          </cell>
          <cell r="GIR58">
            <v>0</v>
          </cell>
          <cell r="GIS58">
            <v>0</v>
          </cell>
          <cell r="GIT58">
            <v>0</v>
          </cell>
          <cell r="GIU58">
            <v>0</v>
          </cell>
          <cell r="GIV58">
            <v>0</v>
          </cell>
          <cell r="GIW58">
            <v>0</v>
          </cell>
          <cell r="GIX58">
            <v>0</v>
          </cell>
          <cell r="GIY58">
            <v>0</v>
          </cell>
          <cell r="GIZ58">
            <v>0</v>
          </cell>
          <cell r="GJA58">
            <v>0</v>
          </cell>
          <cell r="GJB58">
            <v>0</v>
          </cell>
          <cell r="GJC58">
            <v>0</v>
          </cell>
          <cell r="GJD58">
            <v>0</v>
          </cell>
          <cell r="GJE58">
            <v>0</v>
          </cell>
          <cell r="GJF58">
            <v>0</v>
          </cell>
          <cell r="GJG58">
            <v>0</v>
          </cell>
          <cell r="GJH58">
            <v>0</v>
          </cell>
          <cell r="GJI58">
            <v>0</v>
          </cell>
          <cell r="GJJ58">
            <v>0</v>
          </cell>
          <cell r="GJK58">
            <v>0</v>
          </cell>
          <cell r="GJL58">
            <v>0</v>
          </cell>
          <cell r="GJM58">
            <v>0</v>
          </cell>
          <cell r="GJN58">
            <v>0</v>
          </cell>
          <cell r="GJO58">
            <v>0</v>
          </cell>
          <cell r="GJP58">
            <v>0</v>
          </cell>
          <cell r="GJQ58">
            <v>0</v>
          </cell>
          <cell r="GJR58">
            <v>0</v>
          </cell>
          <cell r="GJS58">
            <v>0</v>
          </cell>
          <cell r="GJT58">
            <v>0</v>
          </cell>
          <cell r="GJU58">
            <v>0</v>
          </cell>
          <cell r="GJV58">
            <v>0</v>
          </cell>
          <cell r="GJW58">
            <v>0</v>
          </cell>
          <cell r="GJX58">
            <v>0</v>
          </cell>
          <cell r="GJY58">
            <v>0</v>
          </cell>
          <cell r="GJZ58">
            <v>0</v>
          </cell>
          <cell r="GKA58">
            <v>0</v>
          </cell>
          <cell r="GKB58">
            <v>0</v>
          </cell>
          <cell r="GKC58">
            <v>0</v>
          </cell>
          <cell r="GKD58">
            <v>0</v>
          </cell>
          <cell r="GKE58">
            <v>0</v>
          </cell>
          <cell r="GKF58">
            <v>0</v>
          </cell>
          <cell r="GKG58">
            <v>0</v>
          </cell>
          <cell r="GKH58">
            <v>0</v>
          </cell>
          <cell r="GKI58">
            <v>0</v>
          </cell>
          <cell r="GKJ58">
            <v>0</v>
          </cell>
          <cell r="GKK58">
            <v>0</v>
          </cell>
          <cell r="GKL58">
            <v>0</v>
          </cell>
          <cell r="GKM58">
            <v>0</v>
          </cell>
          <cell r="GKN58">
            <v>0</v>
          </cell>
          <cell r="GKO58">
            <v>0</v>
          </cell>
          <cell r="GKP58">
            <v>0</v>
          </cell>
          <cell r="GKQ58">
            <v>0</v>
          </cell>
          <cell r="GKR58">
            <v>0</v>
          </cell>
          <cell r="GKS58">
            <v>0</v>
          </cell>
          <cell r="GKT58">
            <v>0</v>
          </cell>
          <cell r="GKU58">
            <v>0</v>
          </cell>
          <cell r="GKV58">
            <v>0</v>
          </cell>
          <cell r="GKW58">
            <v>0</v>
          </cell>
          <cell r="GKX58">
            <v>0</v>
          </cell>
          <cell r="GKY58">
            <v>0</v>
          </cell>
          <cell r="GKZ58">
            <v>0</v>
          </cell>
          <cell r="GLA58">
            <v>0</v>
          </cell>
          <cell r="GLB58">
            <v>0</v>
          </cell>
          <cell r="GLC58">
            <v>0</v>
          </cell>
          <cell r="GLD58">
            <v>0</v>
          </cell>
          <cell r="GLE58">
            <v>0</v>
          </cell>
          <cell r="GLF58">
            <v>0</v>
          </cell>
          <cell r="GLG58">
            <v>0</v>
          </cell>
          <cell r="GLH58">
            <v>0</v>
          </cell>
          <cell r="GLI58">
            <v>0</v>
          </cell>
          <cell r="GLJ58">
            <v>0</v>
          </cell>
          <cell r="GLK58">
            <v>0</v>
          </cell>
          <cell r="GLL58">
            <v>0</v>
          </cell>
          <cell r="GLM58">
            <v>0</v>
          </cell>
          <cell r="GLN58">
            <v>0</v>
          </cell>
          <cell r="GLO58">
            <v>0</v>
          </cell>
          <cell r="GLP58">
            <v>0</v>
          </cell>
          <cell r="GLQ58">
            <v>0</v>
          </cell>
          <cell r="GLR58">
            <v>0</v>
          </cell>
          <cell r="GLS58">
            <v>0</v>
          </cell>
          <cell r="GLT58">
            <v>0</v>
          </cell>
          <cell r="GLU58">
            <v>0</v>
          </cell>
          <cell r="GLV58">
            <v>0</v>
          </cell>
          <cell r="GLW58">
            <v>0</v>
          </cell>
          <cell r="GLX58">
            <v>0</v>
          </cell>
          <cell r="GLY58">
            <v>0</v>
          </cell>
          <cell r="GLZ58">
            <v>0</v>
          </cell>
          <cell r="GMA58">
            <v>0</v>
          </cell>
          <cell r="GMB58">
            <v>0</v>
          </cell>
          <cell r="GMC58">
            <v>0</v>
          </cell>
          <cell r="GMD58">
            <v>0</v>
          </cell>
          <cell r="GME58">
            <v>0</v>
          </cell>
          <cell r="GMF58">
            <v>0</v>
          </cell>
          <cell r="GMG58">
            <v>0</v>
          </cell>
          <cell r="GMH58">
            <v>0</v>
          </cell>
          <cell r="GMI58">
            <v>0</v>
          </cell>
          <cell r="GMJ58">
            <v>0</v>
          </cell>
          <cell r="GMK58">
            <v>0</v>
          </cell>
          <cell r="GML58">
            <v>0</v>
          </cell>
          <cell r="GMM58">
            <v>0</v>
          </cell>
          <cell r="GMN58">
            <v>0</v>
          </cell>
          <cell r="GMO58">
            <v>0</v>
          </cell>
          <cell r="GMP58">
            <v>0</v>
          </cell>
          <cell r="GMQ58">
            <v>0</v>
          </cell>
          <cell r="GMR58">
            <v>0</v>
          </cell>
          <cell r="GMS58">
            <v>0</v>
          </cell>
          <cell r="GMT58">
            <v>0</v>
          </cell>
          <cell r="GMU58">
            <v>0</v>
          </cell>
          <cell r="GMV58">
            <v>0</v>
          </cell>
          <cell r="GMW58">
            <v>0</v>
          </cell>
          <cell r="GMX58">
            <v>0</v>
          </cell>
          <cell r="GMY58">
            <v>0</v>
          </cell>
          <cell r="GMZ58">
            <v>0</v>
          </cell>
          <cell r="GNA58">
            <v>0</v>
          </cell>
          <cell r="GNB58">
            <v>0</v>
          </cell>
          <cell r="GNC58">
            <v>0</v>
          </cell>
          <cell r="GND58">
            <v>0</v>
          </cell>
          <cell r="GNE58">
            <v>0</v>
          </cell>
          <cell r="GNF58">
            <v>0</v>
          </cell>
          <cell r="GNG58">
            <v>0</v>
          </cell>
          <cell r="GNH58">
            <v>0</v>
          </cell>
          <cell r="GNI58">
            <v>0</v>
          </cell>
          <cell r="GNJ58">
            <v>0</v>
          </cell>
          <cell r="GNK58">
            <v>0</v>
          </cell>
          <cell r="GNL58">
            <v>0</v>
          </cell>
          <cell r="GNM58">
            <v>0</v>
          </cell>
          <cell r="GNN58">
            <v>0</v>
          </cell>
          <cell r="GNO58">
            <v>0</v>
          </cell>
          <cell r="GNP58">
            <v>0</v>
          </cell>
          <cell r="GNQ58">
            <v>0</v>
          </cell>
          <cell r="GNR58">
            <v>0</v>
          </cell>
          <cell r="GNS58">
            <v>0</v>
          </cell>
          <cell r="GNT58">
            <v>0</v>
          </cell>
          <cell r="GNU58">
            <v>0</v>
          </cell>
          <cell r="GNV58">
            <v>0</v>
          </cell>
          <cell r="GNW58">
            <v>0</v>
          </cell>
          <cell r="GNX58">
            <v>0</v>
          </cell>
          <cell r="GNY58">
            <v>0</v>
          </cell>
          <cell r="GNZ58">
            <v>0</v>
          </cell>
          <cell r="GOA58">
            <v>0</v>
          </cell>
          <cell r="GOB58">
            <v>0</v>
          </cell>
          <cell r="GOC58">
            <v>0</v>
          </cell>
          <cell r="GOD58">
            <v>0</v>
          </cell>
          <cell r="GOE58">
            <v>0</v>
          </cell>
          <cell r="GOF58">
            <v>0</v>
          </cell>
          <cell r="GOG58">
            <v>0</v>
          </cell>
          <cell r="GOH58">
            <v>0</v>
          </cell>
          <cell r="GOI58">
            <v>0</v>
          </cell>
          <cell r="GOJ58">
            <v>0</v>
          </cell>
          <cell r="GOK58">
            <v>0</v>
          </cell>
          <cell r="GOL58">
            <v>0</v>
          </cell>
          <cell r="GOM58">
            <v>0</v>
          </cell>
          <cell r="GON58">
            <v>0</v>
          </cell>
          <cell r="GOO58">
            <v>0</v>
          </cell>
          <cell r="GOP58">
            <v>0</v>
          </cell>
          <cell r="GOQ58">
            <v>0</v>
          </cell>
          <cell r="GOR58">
            <v>0</v>
          </cell>
          <cell r="GOS58">
            <v>0</v>
          </cell>
          <cell r="GOT58">
            <v>0</v>
          </cell>
          <cell r="GOU58">
            <v>0</v>
          </cell>
          <cell r="GOV58">
            <v>0</v>
          </cell>
          <cell r="GOW58">
            <v>0</v>
          </cell>
          <cell r="GOX58">
            <v>0</v>
          </cell>
          <cell r="GOY58">
            <v>0</v>
          </cell>
          <cell r="GOZ58">
            <v>0</v>
          </cell>
          <cell r="GPA58">
            <v>0</v>
          </cell>
          <cell r="GPB58">
            <v>0</v>
          </cell>
          <cell r="GPC58">
            <v>0</v>
          </cell>
          <cell r="GPD58">
            <v>0</v>
          </cell>
          <cell r="GPE58">
            <v>0</v>
          </cell>
          <cell r="GPF58">
            <v>0</v>
          </cell>
          <cell r="GPG58">
            <v>0</v>
          </cell>
          <cell r="GPH58">
            <v>0</v>
          </cell>
          <cell r="GPI58">
            <v>0</v>
          </cell>
          <cell r="GPJ58">
            <v>0</v>
          </cell>
          <cell r="GPK58">
            <v>0</v>
          </cell>
          <cell r="GPL58">
            <v>0</v>
          </cell>
          <cell r="GPM58">
            <v>0</v>
          </cell>
          <cell r="GPN58">
            <v>0</v>
          </cell>
          <cell r="GPO58">
            <v>0</v>
          </cell>
          <cell r="GPP58">
            <v>0</v>
          </cell>
          <cell r="GPQ58">
            <v>0</v>
          </cell>
          <cell r="GPR58">
            <v>0</v>
          </cell>
          <cell r="GPS58">
            <v>0</v>
          </cell>
          <cell r="GPT58">
            <v>0</v>
          </cell>
          <cell r="GPU58">
            <v>0</v>
          </cell>
          <cell r="GPV58">
            <v>0</v>
          </cell>
          <cell r="GPW58">
            <v>0</v>
          </cell>
          <cell r="GPX58">
            <v>0</v>
          </cell>
          <cell r="GPY58">
            <v>0</v>
          </cell>
          <cell r="GPZ58">
            <v>0</v>
          </cell>
          <cell r="GQA58">
            <v>0</v>
          </cell>
          <cell r="GQB58">
            <v>0</v>
          </cell>
          <cell r="GQC58">
            <v>0</v>
          </cell>
          <cell r="GQD58">
            <v>0</v>
          </cell>
          <cell r="GQE58">
            <v>0</v>
          </cell>
          <cell r="GQF58">
            <v>0</v>
          </cell>
          <cell r="GQG58">
            <v>0</v>
          </cell>
          <cell r="GQH58">
            <v>0</v>
          </cell>
          <cell r="GQI58">
            <v>0</v>
          </cell>
          <cell r="GQJ58">
            <v>0</v>
          </cell>
          <cell r="GQK58">
            <v>0</v>
          </cell>
          <cell r="GQL58">
            <v>0</v>
          </cell>
          <cell r="GQM58">
            <v>0</v>
          </cell>
          <cell r="GQN58">
            <v>0</v>
          </cell>
          <cell r="GQO58">
            <v>0</v>
          </cell>
          <cell r="GQP58">
            <v>0</v>
          </cell>
          <cell r="GQQ58">
            <v>0</v>
          </cell>
          <cell r="GQR58">
            <v>0</v>
          </cell>
          <cell r="GQS58">
            <v>0</v>
          </cell>
          <cell r="GQT58">
            <v>0</v>
          </cell>
          <cell r="GQU58">
            <v>0</v>
          </cell>
          <cell r="GQV58">
            <v>0</v>
          </cell>
          <cell r="GQW58">
            <v>0</v>
          </cell>
          <cell r="GQX58">
            <v>0</v>
          </cell>
          <cell r="GQY58">
            <v>0</v>
          </cell>
          <cell r="GQZ58">
            <v>0</v>
          </cell>
          <cell r="GRA58">
            <v>0</v>
          </cell>
          <cell r="GRB58">
            <v>0</v>
          </cell>
          <cell r="GRC58">
            <v>0</v>
          </cell>
          <cell r="GRD58">
            <v>0</v>
          </cell>
          <cell r="GRE58">
            <v>0</v>
          </cell>
          <cell r="GRF58">
            <v>0</v>
          </cell>
          <cell r="GRG58">
            <v>0</v>
          </cell>
          <cell r="GRH58">
            <v>0</v>
          </cell>
          <cell r="GRI58">
            <v>0</v>
          </cell>
          <cell r="GRJ58">
            <v>0</v>
          </cell>
          <cell r="GRK58">
            <v>0</v>
          </cell>
          <cell r="GRL58">
            <v>0</v>
          </cell>
          <cell r="GRM58">
            <v>0</v>
          </cell>
          <cell r="GRN58">
            <v>0</v>
          </cell>
          <cell r="GRO58">
            <v>0</v>
          </cell>
          <cell r="GRP58">
            <v>0</v>
          </cell>
          <cell r="GRQ58">
            <v>0</v>
          </cell>
          <cell r="GRR58">
            <v>0</v>
          </cell>
          <cell r="GRS58">
            <v>0</v>
          </cell>
          <cell r="GRT58">
            <v>0</v>
          </cell>
          <cell r="GRU58">
            <v>0</v>
          </cell>
          <cell r="GRV58">
            <v>0</v>
          </cell>
          <cell r="GRW58">
            <v>0</v>
          </cell>
          <cell r="GRX58">
            <v>0</v>
          </cell>
          <cell r="GRY58">
            <v>0</v>
          </cell>
          <cell r="GRZ58">
            <v>0</v>
          </cell>
          <cell r="GSA58">
            <v>0</v>
          </cell>
          <cell r="GSB58">
            <v>0</v>
          </cell>
          <cell r="GSC58">
            <v>0</v>
          </cell>
          <cell r="GSD58">
            <v>0</v>
          </cell>
          <cell r="GSE58">
            <v>0</v>
          </cell>
          <cell r="GSF58">
            <v>0</v>
          </cell>
          <cell r="GSG58">
            <v>0</v>
          </cell>
          <cell r="GSH58">
            <v>0</v>
          </cell>
          <cell r="GSI58">
            <v>0</v>
          </cell>
          <cell r="GSJ58">
            <v>0</v>
          </cell>
          <cell r="GSK58">
            <v>0</v>
          </cell>
          <cell r="GSL58">
            <v>0</v>
          </cell>
          <cell r="GSM58">
            <v>0</v>
          </cell>
          <cell r="GSN58">
            <v>0</v>
          </cell>
          <cell r="GSO58">
            <v>0</v>
          </cell>
          <cell r="GSP58">
            <v>0</v>
          </cell>
          <cell r="GSQ58">
            <v>0</v>
          </cell>
          <cell r="GSR58">
            <v>0</v>
          </cell>
          <cell r="GSS58">
            <v>0</v>
          </cell>
          <cell r="GST58">
            <v>0</v>
          </cell>
          <cell r="GSU58">
            <v>0</v>
          </cell>
          <cell r="GSV58">
            <v>0</v>
          </cell>
          <cell r="GSW58">
            <v>0</v>
          </cell>
          <cell r="GSX58">
            <v>0</v>
          </cell>
          <cell r="GSY58">
            <v>0</v>
          </cell>
          <cell r="GSZ58">
            <v>0</v>
          </cell>
          <cell r="GTA58">
            <v>0</v>
          </cell>
          <cell r="GTB58">
            <v>0</v>
          </cell>
          <cell r="GTC58">
            <v>0</v>
          </cell>
          <cell r="GTD58">
            <v>0</v>
          </cell>
          <cell r="GTE58">
            <v>0</v>
          </cell>
          <cell r="GTF58">
            <v>0</v>
          </cell>
          <cell r="GTG58">
            <v>0</v>
          </cell>
          <cell r="GTH58">
            <v>0</v>
          </cell>
          <cell r="GTI58">
            <v>0</v>
          </cell>
          <cell r="GTJ58">
            <v>0</v>
          </cell>
          <cell r="GTK58">
            <v>0</v>
          </cell>
          <cell r="GTL58">
            <v>0</v>
          </cell>
          <cell r="GTM58">
            <v>0</v>
          </cell>
          <cell r="GTN58">
            <v>0</v>
          </cell>
          <cell r="GTO58">
            <v>0</v>
          </cell>
          <cell r="GTP58">
            <v>0</v>
          </cell>
          <cell r="GTQ58">
            <v>0</v>
          </cell>
          <cell r="GTR58">
            <v>0</v>
          </cell>
          <cell r="GTS58">
            <v>0</v>
          </cell>
          <cell r="GTT58">
            <v>0</v>
          </cell>
          <cell r="GTU58">
            <v>0</v>
          </cell>
          <cell r="GTV58">
            <v>0</v>
          </cell>
          <cell r="GTW58">
            <v>0</v>
          </cell>
          <cell r="GTX58">
            <v>0</v>
          </cell>
          <cell r="GTY58">
            <v>0</v>
          </cell>
          <cell r="GTZ58">
            <v>0</v>
          </cell>
          <cell r="GUA58">
            <v>0</v>
          </cell>
          <cell r="GUB58">
            <v>0</v>
          </cell>
          <cell r="GUC58">
            <v>0</v>
          </cell>
          <cell r="GUD58">
            <v>0</v>
          </cell>
          <cell r="GUE58">
            <v>0</v>
          </cell>
          <cell r="GUF58">
            <v>0</v>
          </cell>
          <cell r="GUG58">
            <v>0</v>
          </cell>
          <cell r="GUH58">
            <v>0</v>
          </cell>
          <cell r="GUI58">
            <v>0</v>
          </cell>
          <cell r="GUJ58">
            <v>0</v>
          </cell>
          <cell r="GUK58">
            <v>0</v>
          </cell>
          <cell r="GUL58">
            <v>0</v>
          </cell>
          <cell r="GUM58">
            <v>0</v>
          </cell>
          <cell r="GUN58">
            <v>0</v>
          </cell>
          <cell r="GUO58">
            <v>0</v>
          </cell>
          <cell r="GUP58">
            <v>0</v>
          </cell>
          <cell r="GUQ58">
            <v>0</v>
          </cell>
          <cell r="GUR58">
            <v>0</v>
          </cell>
          <cell r="GUS58">
            <v>0</v>
          </cell>
          <cell r="GUT58">
            <v>0</v>
          </cell>
          <cell r="GUU58">
            <v>0</v>
          </cell>
          <cell r="GUV58">
            <v>0</v>
          </cell>
          <cell r="GUW58">
            <v>0</v>
          </cell>
          <cell r="GUX58">
            <v>0</v>
          </cell>
          <cell r="GUY58">
            <v>0</v>
          </cell>
          <cell r="GUZ58">
            <v>0</v>
          </cell>
          <cell r="GVA58">
            <v>0</v>
          </cell>
          <cell r="GVB58">
            <v>0</v>
          </cell>
          <cell r="GVC58">
            <v>0</v>
          </cell>
          <cell r="GVD58">
            <v>0</v>
          </cell>
          <cell r="GVE58">
            <v>0</v>
          </cell>
          <cell r="GVF58">
            <v>0</v>
          </cell>
          <cell r="GVG58">
            <v>0</v>
          </cell>
          <cell r="GVH58">
            <v>0</v>
          </cell>
          <cell r="GVI58">
            <v>0</v>
          </cell>
          <cell r="GVJ58">
            <v>0</v>
          </cell>
          <cell r="GVK58">
            <v>0</v>
          </cell>
          <cell r="GVL58">
            <v>0</v>
          </cell>
          <cell r="GVM58">
            <v>0</v>
          </cell>
          <cell r="GVN58">
            <v>0</v>
          </cell>
          <cell r="GVO58">
            <v>0</v>
          </cell>
          <cell r="GVP58">
            <v>0</v>
          </cell>
          <cell r="GVQ58">
            <v>0</v>
          </cell>
          <cell r="GVR58">
            <v>0</v>
          </cell>
          <cell r="GVS58">
            <v>0</v>
          </cell>
          <cell r="GVT58">
            <v>0</v>
          </cell>
          <cell r="GVU58">
            <v>0</v>
          </cell>
          <cell r="GVV58">
            <v>0</v>
          </cell>
          <cell r="GVW58">
            <v>0</v>
          </cell>
          <cell r="GVX58">
            <v>0</v>
          </cell>
          <cell r="GVY58">
            <v>0</v>
          </cell>
          <cell r="GVZ58">
            <v>0</v>
          </cell>
          <cell r="GWA58">
            <v>0</v>
          </cell>
          <cell r="GWB58">
            <v>0</v>
          </cell>
          <cell r="GWC58">
            <v>0</v>
          </cell>
          <cell r="GWD58">
            <v>0</v>
          </cell>
          <cell r="GWE58">
            <v>0</v>
          </cell>
          <cell r="GWF58">
            <v>0</v>
          </cell>
          <cell r="GWG58">
            <v>0</v>
          </cell>
          <cell r="GWH58">
            <v>0</v>
          </cell>
          <cell r="GWI58">
            <v>0</v>
          </cell>
          <cell r="GWJ58">
            <v>0</v>
          </cell>
          <cell r="GWK58">
            <v>0</v>
          </cell>
          <cell r="GWL58">
            <v>0</v>
          </cell>
          <cell r="GWM58">
            <v>0</v>
          </cell>
          <cell r="GWN58">
            <v>0</v>
          </cell>
          <cell r="GWO58">
            <v>0</v>
          </cell>
          <cell r="GWP58">
            <v>0</v>
          </cell>
          <cell r="GWQ58">
            <v>0</v>
          </cell>
          <cell r="GWR58">
            <v>0</v>
          </cell>
          <cell r="GWS58">
            <v>0</v>
          </cell>
          <cell r="GWT58">
            <v>0</v>
          </cell>
          <cell r="GWU58">
            <v>0</v>
          </cell>
          <cell r="GWV58">
            <v>0</v>
          </cell>
          <cell r="GWW58">
            <v>0</v>
          </cell>
          <cell r="GWX58">
            <v>0</v>
          </cell>
          <cell r="GWY58">
            <v>0</v>
          </cell>
          <cell r="GWZ58">
            <v>0</v>
          </cell>
          <cell r="GXA58">
            <v>0</v>
          </cell>
          <cell r="GXB58">
            <v>0</v>
          </cell>
          <cell r="GXC58">
            <v>0</v>
          </cell>
          <cell r="GXD58">
            <v>0</v>
          </cell>
          <cell r="GXE58">
            <v>0</v>
          </cell>
          <cell r="GXF58">
            <v>0</v>
          </cell>
          <cell r="GXG58">
            <v>0</v>
          </cell>
          <cell r="GXH58">
            <v>0</v>
          </cell>
          <cell r="GXI58">
            <v>0</v>
          </cell>
          <cell r="GXJ58">
            <v>0</v>
          </cell>
          <cell r="GXK58">
            <v>0</v>
          </cell>
          <cell r="GXL58">
            <v>0</v>
          </cell>
          <cell r="GXM58">
            <v>0</v>
          </cell>
          <cell r="GXN58">
            <v>0</v>
          </cell>
          <cell r="GXO58">
            <v>0</v>
          </cell>
          <cell r="GXP58">
            <v>0</v>
          </cell>
          <cell r="GXQ58">
            <v>0</v>
          </cell>
          <cell r="GXR58">
            <v>0</v>
          </cell>
          <cell r="GXS58">
            <v>0</v>
          </cell>
          <cell r="GXT58">
            <v>0</v>
          </cell>
          <cell r="GXU58">
            <v>0</v>
          </cell>
          <cell r="GXV58">
            <v>0</v>
          </cell>
          <cell r="GXW58">
            <v>0</v>
          </cell>
          <cell r="GXX58">
            <v>0</v>
          </cell>
          <cell r="GXY58">
            <v>0</v>
          </cell>
          <cell r="GXZ58">
            <v>0</v>
          </cell>
          <cell r="GYA58">
            <v>0</v>
          </cell>
          <cell r="GYB58">
            <v>0</v>
          </cell>
          <cell r="GYC58">
            <v>0</v>
          </cell>
          <cell r="GYD58">
            <v>0</v>
          </cell>
          <cell r="GYE58">
            <v>0</v>
          </cell>
          <cell r="GYF58">
            <v>0</v>
          </cell>
          <cell r="GYG58">
            <v>0</v>
          </cell>
          <cell r="GYH58">
            <v>0</v>
          </cell>
          <cell r="GYI58">
            <v>0</v>
          </cell>
          <cell r="GYJ58">
            <v>0</v>
          </cell>
          <cell r="GYK58">
            <v>0</v>
          </cell>
          <cell r="GYL58">
            <v>0</v>
          </cell>
          <cell r="GYM58">
            <v>0</v>
          </cell>
          <cell r="GYN58">
            <v>0</v>
          </cell>
          <cell r="GYO58">
            <v>0</v>
          </cell>
          <cell r="GYP58">
            <v>0</v>
          </cell>
          <cell r="GYQ58">
            <v>0</v>
          </cell>
          <cell r="GYR58">
            <v>0</v>
          </cell>
          <cell r="GYS58">
            <v>0</v>
          </cell>
          <cell r="GYT58">
            <v>0</v>
          </cell>
          <cell r="GYU58">
            <v>0</v>
          </cell>
          <cell r="GYV58">
            <v>0</v>
          </cell>
          <cell r="GYW58">
            <v>0</v>
          </cell>
          <cell r="GYX58">
            <v>0</v>
          </cell>
          <cell r="GYY58">
            <v>0</v>
          </cell>
          <cell r="GYZ58">
            <v>0</v>
          </cell>
          <cell r="GZA58">
            <v>0</v>
          </cell>
          <cell r="GZB58">
            <v>0</v>
          </cell>
          <cell r="GZC58">
            <v>0</v>
          </cell>
          <cell r="GZD58">
            <v>0</v>
          </cell>
          <cell r="GZE58">
            <v>0</v>
          </cell>
          <cell r="GZF58">
            <v>0</v>
          </cell>
          <cell r="GZG58">
            <v>0</v>
          </cell>
          <cell r="GZH58">
            <v>0</v>
          </cell>
          <cell r="GZI58">
            <v>0</v>
          </cell>
          <cell r="GZJ58">
            <v>0</v>
          </cell>
          <cell r="GZK58">
            <v>0</v>
          </cell>
          <cell r="GZL58">
            <v>0</v>
          </cell>
          <cell r="GZM58">
            <v>0</v>
          </cell>
          <cell r="GZN58">
            <v>0</v>
          </cell>
          <cell r="GZO58">
            <v>0</v>
          </cell>
          <cell r="GZP58">
            <v>0</v>
          </cell>
          <cell r="GZQ58">
            <v>0</v>
          </cell>
          <cell r="GZR58">
            <v>0</v>
          </cell>
          <cell r="GZS58">
            <v>0</v>
          </cell>
          <cell r="GZT58">
            <v>0</v>
          </cell>
          <cell r="GZU58">
            <v>0</v>
          </cell>
          <cell r="GZV58">
            <v>0</v>
          </cell>
          <cell r="GZW58">
            <v>0</v>
          </cell>
          <cell r="GZX58">
            <v>0</v>
          </cell>
          <cell r="GZY58">
            <v>0</v>
          </cell>
          <cell r="GZZ58">
            <v>0</v>
          </cell>
          <cell r="HAA58">
            <v>0</v>
          </cell>
          <cell r="HAB58">
            <v>0</v>
          </cell>
          <cell r="HAC58">
            <v>0</v>
          </cell>
          <cell r="HAD58">
            <v>0</v>
          </cell>
          <cell r="HAE58">
            <v>0</v>
          </cell>
          <cell r="HAF58">
            <v>0</v>
          </cell>
          <cell r="HAG58">
            <v>0</v>
          </cell>
          <cell r="HAH58">
            <v>0</v>
          </cell>
          <cell r="HAI58">
            <v>0</v>
          </cell>
          <cell r="HAJ58">
            <v>0</v>
          </cell>
          <cell r="HAK58">
            <v>0</v>
          </cell>
          <cell r="HAL58">
            <v>0</v>
          </cell>
          <cell r="HAM58">
            <v>0</v>
          </cell>
          <cell r="HAN58">
            <v>0</v>
          </cell>
          <cell r="HAO58">
            <v>0</v>
          </cell>
          <cell r="HAP58">
            <v>0</v>
          </cell>
          <cell r="HAQ58">
            <v>0</v>
          </cell>
          <cell r="HAR58">
            <v>0</v>
          </cell>
          <cell r="HAS58">
            <v>0</v>
          </cell>
          <cell r="HAT58">
            <v>0</v>
          </cell>
          <cell r="HAU58">
            <v>0</v>
          </cell>
          <cell r="HAV58">
            <v>0</v>
          </cell>
          <cell r="HAW58">
            <v>0</v>
          </cell>
          <cell r="HAX58">
            <v>0</v>
          </cell>
          <cell r="HAY58">
            <v>0</v>
          </cell>
          <cell r="HAZ58">
            <v>0</v>
          </cell>
          <cell r="HBA58">
            <v>0</v>
          </cell>
          <cell r="HBB58">
            <v>0</v>
          </cell>
          <cell r="HBC58">
            <v>0</v>
          </cell>
          <cell r="HBD58">
            <v>0</v>
          </cell>
          <cell r="HBE58">
            <v>0</v>
          </cell>
          <cell r="HBF58">
            <v>0</v>
          </cell>
          <cell r="HBG58">
            <v>0</v>
          </cell>
          <cell r="HBH58">
            <v>0</v>
          </cell>
          <cell r="HBI58">
            <v>0</v>
          </cell>
          <cell r="HBJ58">
            <v>0</v>
          </cell>
          <cell r="HBK58">
            <v>0</v>
          </cell>
          <cell r="HBL58">
            <v>0</v>
          </cell>
          <cell r="HBM58">
            <v>0</v>
          </cell>
          <cell r="HBN58">
            <v>0</v>
          </cell>
          <cell r="HBO58">
            <v>0</v>
          </cell>
          <cell r="HBP58">
            <v>0</v>
          </cell>
          <cell r="HBQ58">
            <v>0</v>
          </cell>
          <cell r="HBR58">
            <v>0</v>
          </cell>
          <cell r="HBS58">
            <v>0</v>
          </cell>
          <cell r="HBT58">
            <v>0</v>
          </cell>
          <cell r="HBU58">
            <v>0</v>
          </cell>
          <cell r="HBV58">
            <v>0</v>
          </cell>
          <cell r="HBW58">
            <v>0</v>
          </cell>
          <cell r="HBX58">
            <v>0</v>
          </cell>
          <cell r="HBY58">
            <v>0</v>
          </cell>
          <cell r="HBZ58">
            <v>0</v>
          </cell>
          <cell r="HCA58">
            <v>0</v>
          </cell>
          <cell r="HCB58">
            <v>0</v>
          </cell>
          <cell r="HCC58">
            <v>0</v>
          </cell>
          <cell r="HCD58">
            <v>0</v>
          </cell>
          <cell r="HCE58">
            <v>0</v>
          </cell>
          <cell r="HCF58">
            <v>0</v>
          </cell>
          <cell r="HCG58">
            <v>0</v>
          </cell>
          <cell r="HCH58">
            <v>0</v>
          </cell>
          <cell r="HCI58">
            <v>0</v>
          </cell>
          <cell r="HCJ58">
            <v>0</v>
          </cell>
          <cell r="HCK58">
            <v>0</v>
          </cell>
          <cell r="HCL58">
            <v>0</v>
          </cell>
          <cell r="HCM58">
            <v>0</v>
          </cell>
          <cell r="HCN58">
            <v>0</v>
          </cell>
          <cell r="HCO58">
            <v>0</v>
          </cell>
          <cell r="HCP58">
            <v>0</v>
          </cell>
          <cell r="HCQ58">
            <v>0</v>
          </cell>
          <cell r="HCR58">
            <v>0</v>
          </cell>
          <cell r="HCS58">
            <v>0</v>
          </cell>
          <cell r="HCT58">
            <v>0</v>
          </cell>
          <cell r="HCU58">
            <v>0</v>
          </cell>
          <cell r="HCV58">
            <v>0</v>
          </cell>
          <cell r="HCW58">
            <v>0</v>
          </cell>
          <cell r="HCX58">
            <v>0</v>
          </cell>
          <cell r="HCY58">
            <v>0</v>
          </cell>
          <cell r="HCZ58">
            <v>0</v>
          </cell>
          <cell r="HDA58">
            <v>0</v>
          </cell>
          <cell r="HDB58">
            <v>0</v>
          </cell>
          <cell r="HDC58">
            <v>0</v>
          </cell>
          <cell r="HDD58">
            <v>0</v>
          </cell>
          <cell r="HDE58">
            <v>0</v>
          </cell>
          <cell r="HDF58">
            <v>0</v>
          </cell>
          <cell r="HDG58">
            <v>0</v>
          </cell>
          <cell r="HDH58">
            <v>0</v>
          </cell>
          <cell r="HDI58">
            <v>0</v>
          </cell>
          <cell r="HDJ58">
            <v>0</v>
          </cell>
          <cell r="HDK58">
            <v>0</v>
          </cell>
          <cell r="HDL58">
            <v>0</v>
          </cell>
          <cell r="HDM58">
            <v>0</v>
          </cell>
          <cell r="HDN58">
            <v>0</v>
          </cell>
          <cell r="HDO58">
            <v>0</v>
          </cell>
          <cell r="HDP58">
            <v>0</v>
          </cell>
          <cell r="HDQ58">
            <v>0</v>
          </cell>
          <cell r="HDR58">
            <v>0</v>
          </cell>
          <cell r="HDS58">
            <v>0</v>
          </cell>
          <cell r="HDT58">
            <v>0</v>
          </cell>
          <cell r="HDU58">
            <v>0</v>
          </cell>
          <cell r="HDV58">
            <v>0</v>
          </cell>
          <cell r="HDW58">
            <v>0</v>
          </cell>
          <cell r="HDX58">
            <v>0</v>
          </cell>
          <cell r="HDY58">
            <v>0</v>
          </cell>
          <cell r="HDZ58">
            <v>0</v>
          </cell>
          <cell r="HEA58">
            <v>0</v>
          </cell>
          <cell r="HEB58">
            <v>0</v>
          </cell>
          <cell r="HEC58">
            <v>0</v>
          </cell>
          <cell r="HED58">
            <v>0</v>
          </cell>
          <cell r="HEE58">
            <v>0</v>
          </cell>
          <cell r="HEF58">
            <v>0</v>
          </cell>
          <cell r="HEG58">
            <v>0</v>
          </cell>
          <cell r="HEH58">
            <v>0</v>
          </cell>
          <cell r="HEI58">
            <v>0</v>
          </cell>
          <cell r="HEJ58">
            <v>0</v>
          </cell>
          <cell r="HEK58">
            <v>0</v>
          </cell>
          <cell r="HEL58">
            <v>0</v>
          </cell>
          <cell r="HEM58">
            <v>0</v>
          </cell>
          <cell r="HEN58">
            <v>0</v>
          </cell>
          <cell r="HEO58">
            <v>0</v>
          </cell>
          <cell r="HEP58">
            <v>0</v>
          </cell>
          <cell r="HEQ58">
            <v>0</v>
          </cell>
          <cell r="HER58">
            <v>0</v>
          </cell>
          <cell r="HES58">
            <v>0</v>
          </cell>
          <cell r="HET58">
            <v>0</v>
          </cell>
          <cell r="HEU58">
            <v>0</v>
          </cell>
          <cell r="HEV58">
            <v>0</v>
          </cell>
          <cell r="HEW58">
            <v>0</v>
          </cell>
          <cell r="HEX58">
            <v>0</v>
          </cell>
          <cell r="HEY58">
            <v>0</v>
          </cell>
          <cell r="HEZ58">
            <v>0</v>
          </cell>
          <cell r="HFA58">
            <v>0</v>
          </cell>
          <cell r="HFB58">
            <v>0</v>
          </cell>
          <cell r="HFC58">
            <v>0</v>
          </cell>
          <cell r="HFD58">
            <v>0</v>
          </cell>
          <cell r="HFE58">
            <v>0</v>
          </cell>
          <cell r="HFF58">
            <v>0</v>
          </cell>
          <cell r="HFG58">
            <v>0</v>
          </cell>
          <cell r="HFH58">
            <v>0</v>
          </cell>
          <cell r="HFI58">
            <v>0</v>
          </cell>
          <cell r="HFJ58">
            <v>0</v>
          </cell>
          <cell r="HFK58">
            <v>0</v>
          </cell>
          <cell r="HFL58">
            <v>0</v>
          </cell>
          <cell r="HFM58">
            <v>0</v>
          </cell>
          <cell r="HFN58">
            <v>0</v>
          </cell>
          <cell r="HFO58">
            <v>0</v>
          </cell>
          <cell r="HFP58">
            <v>0</v>
          </cell>
          <cell r="HFQ58">
            <v>0</v>
          </cell>
          <cell r="HFR58">
            <v>0</v>
          </cell>
          <cell r="HFS58">
            <v>0</v>
          </cell>
          <cell r="HFT58">
            <v>0</v>
          </cell>
          <cell r="HFU58">
            <v>0</v>
          </cell>
          <cell r="HFV58">
            <v>0</v>
          </cell>
          <cell r="HFW58">
            <v>0</v>
          </cell>
          <cell r="HFX58">
            <v>0</v>
          </cell>
          <cell r="HFY58">
            <v>0</v>
          </cell>
          <cell r="HFZ58">
            <v>0</v>
          </cell>
          <cell r="HGA58">
            <v>0</v>
          </cell>
          <cell r="HGB58">
            <v>0</v>
          </cell>
          <cell r="HGC58">
            <v>0</v>
          </cell>
          <cell r="HGD58">
            <v>0</v>
          </cell>
          <cell r="HGE58">
            <v>0</v>
          </cell>
          <cell r="HGF58">
            <v>0</v>
          </cell>
          <cell r="HGG58">
            <v>0</v>
          </cell>
          <cell r="HGH58">
            <v>0</v>
          </cell>
          <cell r="HGI58">
            <v>0</v>
          </cell>
          <cell r="HGJ58">
            <v>0</v>
          </cell>
          <cell r="HGK58">
            <v>0</v>
          </cell>
          <cell r="HGL58">
            <v>0</v>
          </cell>
          <cell r="HGM58">
            <v>0</v>
          </cell>
          <cell r="HGN58">
            <v>0</v>
          </cell>
          <cell r="HGO58">
            <v>0</v>
          </cell>
          <cell r="HGP58">
            <v>0</v>
          </cell>
          <cell r="HGQ58">
            <v>0</v>
          </cell>
          <cell r="HGR58">
            <v>0</v>
          </cell>
          <cell r="HGS58">
            <v>0</v>
          </cell>
          <cell r="HGT58">
            <v>0</v>
          </cell>
          <cell r="HGU58">
            <v>0</v>
          </cell>
          <cell r="HGV58">
            <v>0</v>
          </cell>
          <cell r="HGW58">
            <v>0</v>
          </cell>
          <cell r="HGX58">
            <v>0</v>
          </cell>
          <cell r="HGY58">
            <v>0</v>
          </cell>
          <cell r="HGZ58">
            <v>0</v>
          </cell>
          <cell r="HHA58">
            <v>0</v>
          </cell>
          <cell r="HHB58">
            <v>0</v>
          </cell>
          <cell r="HHC58">
            <v>0</v>
          </cell>
          <cell r="HHD58">
            <v>0</v>
          </cell>
          <cell r="HHE58">
            <v>0</v>
          </cell>
          <cell r="HHF58">
            <v>0</v>
          </cell>
          <cell r="HHG58">
            <v>0</v>
          </cell>
          <cell r="HHH58">
            <v>0</v>
          </cell>
          <cell r="HHI58">
            <v>0</v>
          </cell>
          <cell r="HHJ58">
            <v>0</v>
          </cell>
          <cell r="HHK58">
            <v>0</v>
          </cell>
          <cell r="HHL58">
            <v>0</v>
          </cell>
          <cell r="HHM58">
            <v>0</v>
          </cell>
          <cell r="HHN58">
            <v>0</v>
          </cell>
          <cell r="HHO58">
            <v>0</v>
          </cell>
          <cell r="HHP58">
            <v>0</v>
          </cell>
          <cell r="HHQ58">
            <v>0</v>
          </cell>
          <cell r="HHR58">
            <v>0</v>
          </cell>
          <cell r="HHS58">
            <v>0</v>
          </cell>
          <cell r="HHT58">
            <v>0</v>
          </cell>
          <cell r="HHU58">
            <v>0</v>
          </cell>
          <cell r="HHV58">
            <v>0</v>
          </cell>
          <cell r="HHW58">
            <v>0</v>
          </cell>
          <cell r="HHX58">
            <v>0</v>
          </cell>
          <cell r="HHY58">
            <v>0</v>
          </cell>
          <cell r="HHZ58">
            <v>0</v>
          </cell>
          <cell r="HIA58">
            <v>0</v>
          </cell>
          <cell r="HIB58">
            <v>0</v>
          </cell>
          <cell r="HIC58">
            <v>0</v>
          </cell>
          <cell r="HID58">
            <v>0</v>
          </cell>
          <cell r="HIE58">
            <v>0</v>
          </cell>
          <cell r="HIF58">
            <v>0</v>
          </cell>
          <cell r="HIG58">
            <v>0</v>
          </cell>
          <cell r="HIH58">
            <v>0</v>
          </cell>
          <cell r="HII58">
            <v>0</v>
          </cell>
          <cell r="HIJ58">
            <v>0</v>
          </cell>
          <cell r="HIK58">
            <v>0</v>
          </cell>
          <cell r="HIL58">
            <v>0</v>
          </cell>
          <cell r="HIM58">
            <v>0</v>
          </cell>
          <cell r="HIN58">
            <v>0</v>
          </cell>
          <cell r="HIO58">
            <v>0</v>
          </cell>
          <cell r="HIP58">
            <v>0</v>
          </cell>
          <cell r="HIQ58">
            <v>0</v>
          </cell>
          <cell r="HIR58">
            <v>0</v>
          </cell>
          <cell r="HIS58">
            <v>0</v>
          </cell>
          <cell r="HIT58">
            <v>0</v>
          </cell>
          <cell r="HIU58">
            <v>0</v>
          </cell>
          <cell r="HIV58">
            <v>0</v>
          </cell>
          <cell r="HIW58">
            <v>0</v>
          </cell>
          <cell r="HIX58">
            <v>0</v>
          </cell>
          <cell r="HIY58">
            <v>0</v>
          </cell>
          <cell r="HIZ58">
            <v>0</v>
          </cell>
          <cell r="HJA58">
            <v>0</v>
          </cell>
          <cell r="HJB58">
            <v>0</v>
          </cell>
          <cell r="HJC58">
            <v>0</v>
          </cell>
          <cell r="HJD58">
            <v>0</v>
          </cell>
          <cell r="HJE58">
            <v>0</v>
          </cell>
          <cell r="HJF58">
            <v>0</v>
          </cell>
          <cell r="HJG58">
            <v>0</v>
          </cell>
          <cell r="HJH58">
            <v>0</v>
          </cell>
          <cell r="HJI58">
            <v>0</v>
          </cell>
          <cell r="HJJ58">
            <v>0</v>
          </cell>
          <cell r="HJK58">
            <v>0</v>
          </cell>
          <cell r="HJL58">
            <v>0</v>
          </cell>
          <cell r="HJM58">
            <v>0</v>
          </cell>
          <cell r="HJN58">
            <v>0</v>
          </cell>
          <cell r="HJO58">
            <v>0</v>
          </cell>
          <cell r="HJP58">
            <v>0</v>
          </cell>
          <cell r="HJQ58">
            <v>0</v>
          </cell>
          <cell r="HJR58">
            <v>0</v>
          </cell>
          <cell r="HJS58">
            <v>0</v>
          </cell>
          <cell r="HJT58">
            <v>0</v>
          </cell>
          <cell r="HJU58">
            <v>0</v>
          </cell>
          <cell r="HJV58">
            <v>0</v>
          </cell>
          <cell r="HJW58">
            <v>0</v>
          </cell>
          <cell r="HJX58">
            <v>0</v>
          </cell>
          <cell r="HJY58">
            <v>0</v>
          </cell>
          <cell r="HJZ58">
            <v>0</v>
          </cell>
          <cell r="HKA58">
            <v>0</v>
          </cell>
          <cell r="HKB58">
            <v>0</v>
          </cell>
          <cell r="HKC58">
            <v>0</v>
          </cell>
          <cell r="HKD58">
            <v>0</v>
          </cell>
          <cell r="HKE58">
            <v>0</v>
          </cell>
          <cell r="HKF58">
            <v>0</v>
          </cell>
          <cell r="HKG58">
            <v>0</v>
          </cell>
          <cell r="HKH58">
            <v>0</v>
          </cell>
          <cell r="HKI58">
            <v>0</v>
          </cell>
          <cell r="HKJ58">
            <v>0</v>
          </cell>
          <cell r="HKK58">
            <v>0</v>
          </cell>
          <cell r="HKL58">
            <v>0</v>
          </cell>
          <cell r="HKM58">
            <v>0</v>
          </cell>
          <cell r="HKN58">
            <v>0</v>
          </cell>
          <cell r="HKO58">
            <v>0</v>
          </cell>
          <cell r="HKP58">
            <v>0</v>
          </cell>
          <cell r="HKQ58">
            <v>0</v>
          </cell>
          <cell r="HKR58">
            <v>0</v>
          </cell>
          <cell r="HKS58">
            <v>0</v>
          </cell>
          <cell r="HKT58">
            <v>0</v>
          </cell>
          <cell r="HKU58">
            <v>0</v>
          </cell>
          <cell r="HKV58">
            <v>0</v>
          </cell>
          <cell r="HKW58">
            <v>0</v>
          </cell>
          <cell r="HKX58">
            <v>0</v>
          </cell>
          <cell r="HKY58">
            <v>0</v>
          </cell>
          <cell r="HKZ58">
            <v>0</v>
          </cell>
          <cell r="HLA58">
            <v>0</v>
          </cell>
          <cell r="HLB58">
            <v>0</v>
          </cell>
          <cell r="HLC58">
            <v>0</v>
          </cell>
          <cell r="HLD58">
            <v>0</v>
          </cell>
          <cell r="HLE58">
            <v>0</v>
          </cell>
          <cell r="HLF58">
            <v>0</v>
          </cell>
          <cell r="HLG58">
            <v>0</v>
          </cell>
          <cell r="HLH58">
            <v>0</v>
          </cell>
          <cell r="HLI58">
            <v>0</v>
          </cell>
          <cell r="HLJ58">
            <v>0</v>
          </cell>
          <cell r="HLK58">
            <v>0</v>
          </cell>
          <cell r="HLL58">
            <v>0</v>
          </cell>
          <cell r="HLM58">
            <v>0</v>
          </cell>
          <cell r="HLN58">
            <v>0</v>
          </cell>
          <cell r="HLO58">
            <v>0</v>
          </cell>
          <cell r="HLP58">
            <v>0</v>
          </cell>
          <cell r="HLQ58">
            <v>0</v>
          </cell>
          <cell r="HLR58">
            <v>0</v>
          </cell>
          <cell r="HLS58">
            <v>0</v>
          </cell>
          <cell r="HLT58">
            <v>0</v>
          </cell>
          <cell r="HLU58">
            <v>0</v>
          </cell>
          <cell r="HLV58">
            <v>0</v>
          </cell>
          <cell r="HLW58">
            <v>0</v>
          </cell>
          <cell r="HLX58">
            <v>0</v>
          </cell>
          <cell r="HLY58">
            <v>0</v>
          </cell>
          <cell r="HLZ58">
            <v>0</v>
          </cell>
          <cell r="HMA58">
            <v>0</v>
          </cell>
          <cell r="HMB58">
            <v>0</v>
          </cell>
          <cell r="HMC58">
            <v>0</v>
          </cell>
          <cell r="HMD58">
            <v>0</v>
          </cell>
          <cell r="HME58">
            <v>0</v>
          </cell>
          <cell r="HMF58">
            <v>0</v>
          </cell>
          <cell r="HMG58">
            <v>0</v>
          </cell>
          <cell r="HMH58">
            <v>0</v>
          </cell>
          <cell r="HMI58">
            <v>0</v>
          </cell>
          <cell r="HMJ58">
            <v>0</v>
          </cell>
          <cell r="HMK58">
            <v>0</v>
          </cell>
          <cell r="HML58">
            <v>0</v>
          </cell>
          <cell r="HMM58">
            <v>0</v>
          </cell>
          <cell r="HMN58">
            <v>0</v>
          </cell>
          <cell r="HMO58">
            <v>0</v>
          </cell>
          <cell r="HMP58">
            <v>0</v>
          </cell>
          <cell r="HMQ58">
            <v>0</v>
          </cell>
          <cell r="HMR58">
            <v>0</v>
          </cell>
          <cell r="HMS58">
            <v>0</v>
          </cell>
          <cell r="HMT58">
            <v>0</v>
          </cell>
          <cell r="HMU58">
            <v>0</v>
          </cell>
          <cell r="HMV58">
            <v>0</v>
          </cell>
          <cell r="HMW58">
            <v>0</v>
          </cell>
          <cell r="HMX58">
            <v>0</v>
          </cell>
          <cell r="HMY58">
            <v>0</v>
          </cell>
          <cell r="HMZ58">
            <v>0</v>
          </cell>
          <cell r="HNA58">
            <v>0</v>
          </cell>
          <cell r="HNB58">
            <v>0</v>
          </cell>
          <cell r="HNC58">
            <v>0</v>
          </cell>
          <cell r="HND58">
            <v>0</v>
          </cell>
          <cell r="HNE58">
            <v>0</v>
          </cell>
          <cell r="HNF58">
            <v>0</v>
          </cell>
          <cell r="HNG58">
            <v>0</v>
          </cell>
          <cell r="HNH58">
            <v>0</v>
          </cell>
          <cell r="HNI58">
            <v>0</v>
          </cell>
          <cell r="HNJ58">
            <v>0</v>
          </cell>
          <cell r="HNK58">
            <v>0</v>
          </cell>
          <cell r="HNL58">
            <v>0</v>
          </cell>
          <cell r="HNM58">
            <v>0</v>
          </cell>
          <cell r="HNN58">
            <v>0</v>
          </cell>
          <cell r="HNO58">
            <v>0</v>
          </cell>
          <cell r="HNP58">
            <v>0</v>
          </cell>
          <cell r="HNQ58">
            <v>0</v>
          </cell>
          <cell r="HNR58">
            <v>0</v>
          </cell>
          <cell r="HNS58">
            <v>0</v>
          </cell>
          <cell r="HNT58">
            <v>0</v>
          </cell>
          <cell r="HNU58">
            <v>0</v>
          </cell>
          <cell r="HNV58">
            <v>0</v>
          </cell>
          <cell r="HNW58">
            <v>0</v>
          </cell>
          <cell r="HNX58">
            <v>0</v>
          </cell>
          <cell r="HNY58">
            <v>0</v>
          </cell>
          <cell r="HNZ58">
            <v>0</v>
          </cell>
          <cell r="HOA58">
            <v>0</v>
          </cell>
          <cell r="HOB58">
            <v>0</v>
          </cell>
          <cell r="HOC58">
            <v>0</v>
          </cell>
          <cell r="HOD58">
            <v>0</v>
          </cell>
          <cell r="HOE58">
            <v>0</v>
          </cell>
          <cell r="HOF58">
            <v>0</v>
          </cell>
          <cell r="HOG58">
            <v>0</v>
          </cell>
          <cell r="HOH58">
            <v>0</v>
          </cell>
          <cell r="HOI58">
            <v>0</v>
          </cell>
          <cell r="HOJ58">
            <v>0</v>
          </cell>
          <cell r="HOK58">
            <v>0</v>
          </cell>
          <cell r="HOL58">
            <v>0</v>
          </cell>
          <cell r="HOM58">
            <v>0</v>
          </cell>
          <cell r="HON58">
            <v>0</v>
          </cell>
          <cell r="HOO58">
            <v>0</v>
          </cell>
          <cell r="HOP58">
            <v>0</v>
          </cell>
          <cell r="HOQ58">
            <v>0</v>
          </cell>
          <cell r="HOR58">
            <v>0</v>
          </cell>
          <cell r="HOS58">
            <v>0</v>
          </cell>
          <cell r="HOT58">
            <v>0</v>
          </cell>
          <cell r="HOU58">
            <v>0</v>
          </cell>
          <cell r="HOV58">
            <v>0</v>
          </cell>
          <cell r="HOW58">
            <v>0</v>
          </cell>
          <cell r="HOX58">
            <v>0</v>
          </cell>
          <cell r="HOY58">
            <v>0</v>
          </cell>
          <cell r="HOZ58">
            <v>0</v>
          </cell>
          <cell r="HPA58">
            <v>0</v>
          </cell>
          <cell r="HPB58">
            <v>0</v>
          </cell>
          <cell r="HPC58">
            <v>0</v>
          </cell>
          <cell r="HPD58">
            <v>0</v>
          </cell>
          <cell r="HPE58">
            <v>0</v>
          </cell>
          <cell r="HPF58">
            <v>0</v>
          </cell>
          <cell r="HPG58">
            <v>0</v>
          </cell>
          <cell r="HPH58">
            <v>0</v>
          </cell>
          <cell r="HPI58">
            <v>0</v>
          </cell>
          <cell r="HPJ58">
            <v>0</v>
          </cell>
          <cell r="HPK58">
            <v>0</v>
          </cell>
          <cell r="HPL58">
            <v>0</v>
          </cell>
          <cell r="HPM58">
            <v>0</v>
          </cell>
          <cell r="HPN58">
            <v>0</v>
          </cell>
          <cell r="HPO58">
            <v>0</v>
          </cell>
          <cell r="HPP58">
            <v>0</v>
          </cell>
          <cell r="HPQ58">
            <v>0</v>
          </cell>
          <cell r="HPR58">
            <v>0</v>
          </cell>
          <cell r="HPS58">
            <v>0</v>
          </cell>
          <cell r="HPT58">
            <v>0</v>
          </cell>
          <cell r="HPU58">
            <v>0</v>
          </cell>
          <cell r="HPV58">
            <v>0</v>
          </cell>
          <cell r="HPW58">
            <v>0</v>
          </cell>
          <cell r="HPX58">
            <v>0</v>
          </cell>
          <cell r="HPY58">
            <v>0</v>
          </cell>
          <cell r="HPZ58">
            <v>0</v>
          </cell>
          <cell r="HQA58">
            <v>0</v>
          </cell>
          <cell r="HQB58">
            <v>0</v>
          </cell>
          <cell r="HQC58">
            <v>0</v>
          </cell>
          <cell r="HQD58">
            <v>0</v>
          </cell>
          <cell r="HQE58">
            <v>0</v>
          </cell>
          <cell r="HQF58">
            <v>0</v>
          </cell>
          <cell r="HQG58">
            <v>0</v>
          </cell>
          <cell r="HQH58">
            <v>0</v>
          </cell>
          <cell r="HQI58">
            <v>0</v>
          </cell>
          <cell r="HQJ58">
            <v>0</v>
          </cell>
          <cell r="HQK58">
            <v>0</v>
          </cell>
          <cell r="HQL58">
            <v>0</v>
          </cell>
          <cell r="HQM58">
            <v>0</v>
          </cell>
          <cell r="HQN58">
            <v>0</v>
          </cell>
          <cell r="HQO58">
            <v>0</v>
          </cell>
          <cell r="HQP58">
            <v>0</v>
          </cell>
          <cell r="HQQ58">
            <v>0</v>
          </cell>
          <cell r="HQR58">
            <v>0</v>
          </cell>
          <cell r="HQS58">
            <v>0</v>
          </cell>
          <cell r="HQT58">
            <v>0</v>
          </cell>
          <cell r="HQU58">
            <v>0</v>
          </cell>
          <cell r="HQV58">
            <v>0</v>
          </cell>
          <cell r="HQW58">
            <v>0</v>
          </cell>
          <cell r="HQX58">
            <v>0</v>
          </cell>
          <cell r="HQY58">
            <v>0</v>
          </cell>
          <cell r="HQZ58">
            <v>0</v>
          </cell>
          <cell r="HRA58">
            <v>0</v>
          </cell>
          <cell r="HRB58">
            <v>0</v>
          </cell>
          <cell r="HRC58">
            <v>0</v>
          </cell>
          <cell r="HRD58">
            <v>0</v>
          </cell>
          <cell r="HRE58">
            <v>0</v>
          </cell>
          <cell r="HRF58">
            <v>0</v>
          </cell>
          <cell r="HRG58">
            <v>0</v>
          </cell>
          <cell r="HRH58">
            <v>0</v>
          </cell>
          <cell r="HRI58">
            <v>0</v>
          </cell>
          <cell r="HRJ58">
            <v>0</v>
          </cell>
          <cell r="HRK58">
            <v>0</v>
          </cell>
          <cell r="HRL58">
            <v>0</v>
          </cell>
          <cell r="HRM58">
            <v>0</v>
          </cell>
          <cell r="HRN58">
            <v>0</v>
          </cell>
          <cell r="HRO58">
            <v>0</v>
          </cell>
          <cell r="HRP58">
            <v>0</v>
          </cell>
          <cell r="HRQ58">
            <v>0</v>
          </cell>
          <cell r="HRR58">
            <v>0</v>
          </cell>
          <cell r="HRS58">
            <v>0</v>
          </cell>
          <cell r="HRT58">
            <v>0</v>
          </cell>
          <cell r="HRU58">
            <v>0</v>
          </cell>
          <cell r="HRV58">
            <v>0</v>
          </cell>
          <cell r="HRW58">
            <v>0</v>
          </cell>
          <cell r="HRX58">
            <v>0</v>
          </cell>
          <cell r="HRY58">
            <v>0</v>
          </cell>
          <cell r="HRZ58">
            <v>0</v>
          </cell>
          <cell r="HSA58">
            <v>0</v>
          </cell>
          <cell r="HSB58">
            <v>0</v>
          </cell>
          <cell r="HSC58">
            <v>0</v>
          </cell>
          <cell r="HSD58">
            <v>0</v>
          </cell>
          <cell r="HSE58">
            <v>0</v>
          </cell>
          <cell r="HSF58">
            <v>0</v>
          </cell>
          <cell r="HSG58">
            <v>0</v>
          </cell>
          <cell r="HSH58">
            <v>0</v>
          </cell>
          <cell r="HSI58">
            <v>0</v>
          </cell>
          <cell r="HSJ58">
            <v>0</v>
          </cell>
          <cell r="HSK58">
            <v>0</v>
          </cell>
          <cell r="HSL58">
            <v>0</v>
          </cell>
          <cell r="HSM58">
            <v>0</v>
          </cell>
          <cell r="HSN58">
            <v>0</v>
          </cell>
          <cell r="HSO58">
            <v>0</v>
          </cell>
          <cell r="HSP58">
            <v>0</v>
          </cell>
          <cell r="HSQ58">
            <v>0</v>
          </cell>
          <cell r="HSR58">
            <v>0</v>
          </cell>
          <cell r="HSS58">
            <v>0</v>
          </cell>
          <cell r="HST58">
            <v>0</v>
          </cell>
          <cell r="HSU58">
            <v>0</v>
          </cell>
          <cell r="HSV58">
            <v>0</v>
          </cell>
          <cell r="HSW58">
            <v>0</v>
          </cell>
          <cell r="HSX58">
            <v>0</v>
          </cell>
          <cell r="HSY58">
            <v>0</v>
          </cell>
          <cell r="HSZ58">
            <v>0</v>
          </cell>
          <cell r="HTA58">
            <v>0</v>
          </cell>
          <cell r="HTB58">
            <v>0</v>
          </cell>
          <cell r="HTC58">
            <v>0</v>
          </cell>
          <cell r="HTD58">
            <v>0</v>
          </cell>
          <cell r="HTE58">
            <v>0</v>
          </cell>
          <cell r="HTF58">
            <v>0</v>
          </cell>
          <cell r="HTG58">
            <v>0</v>
          </cell>
          <cell r="HTH58">
            <v>0</v>
          </cell>
          <cell r="HTI58">
            <v>0</v>
          </cell>
          <cell r="HTJ58">
            <v>0</v>
          </cell>
          <cell r="HTK58">
            <v>0</v>
          </cell>
          <cell r="HTL58">
            <v>0</v>
          </cell>
          <cell r="HTM58">
            <v>0</v>
          </cell>
          <cell r="HTN58">
            <v>0</v>
          </cell>
          <cell r="HTO58">
            <v>0</v>
          </cell>
          <cell r="HTP58">
            <v>0</v>
          </cell>
          <cell r="HTQ58">
            <v>0</v>
          </cell>
          <cell r="HTR58">
            <v>0</v>
          </cell>
          <cell r="HTS58">
            <v>0</v>
          </cell>
          <cell r="HTT58">
            <v>0</v>
          </cell>
          <cell r="HTU58">
            <v>0</v>
          </cell>
          <cell r="HTV58">
            <v>0</v>
          </cell>
          <cell r="HTW58">
            <v>0</v>
          </cell>
          <cell r="HTX58">
            <v>0</v>
          </cell>
          <cell r="HTY58">
            <v>0</v>
          </cell>
          <cell r="HTZ58">
            <v>0</v>
          </cell>
          <cell r="HUA58">
            <v>0</v>
          </cell>
          <cell r="HUB58">
            <v>0</v>
          </cell>
          <cell r="HUC58">
            <v>0</v>
          </cell>
          <cell r="HUD58">
            <v>0</v>
          </cell>
          <cell r="HUE58">
            <v>0</v>
          </cell>
          <cell r="HUF58">
            <v>0</v>
          </cell>
          <cell r="HUG58">
            <v>0</v>
          </cell>
          <cell r="HUH58">
            <v>0</v>
          </cell>
          <cell r="HUI58">
            <v>0</v>
          </cell>
          <cell r="HUJ58">
            <v>0</v>
          </cell>
          <cell r="HUK58">
            <v>0</v>
          </cell>
          <cell r="HUL58">
            <v>0</v>
          </cell>
          <cell r="HUM58">
            <v>0</v>
          </cell>
          <cell r="HUN58">
            <v>0</v>
          </cell>
          <cell r="HUO58">
            <v>0</v>
          </cell>
          <cell r="HUP58">
            <v>0</v>
          </cell>
          <cell r="HUQ58">
            <v>0</v>
          </cell>
          <cell r="HUR58">
            <v>0</v>
          </cell>
          <cell r="HUS58">
            <v>0</v>
          </cell>
          <cell r="HUT58">
            <v>0</v>
          </cell>
          <cell r="HUU58">
            <v>0</v>
          </cell>
          <cell r="HUV58">
            <v>0</v>
          </cell>
          <cell r="HUW58">
            <v>0</v>
          </cell>
          <cell r="HUX58">
            <v>0</v>
          </cell>
          <cell r="HUY58">
            <v>0</v>
          </cell>
          <cell r="HUZ58">
            <v>0</v>
          </cell>
          <cell r="HVA58">
            <v>0</v>
          </cell>
          <cell r="HVB58">
            <v>0</v>
          </cell>
          <cell r="HVC58">
            <v>0</v>
          </cell>
          <cell r="HVD58">
            <v>0</v>
          </cell>
          <cell r="HVE58">
            <v>0</v>
          </cell>
          <cell r="HVF58">
            <v>0</v>
          </cell>
          <cell r="HVG58">
            <v>0</v>
          </cell>
          <cell r="HVH58">
            <v>0</v>
          </cell>
          <cell r="HVI58">
            <v>0</v>
          </cell>
          <cell r="HVJ58">
            <v>0</v>
          </cell>
          <cell r="HVK58">
            <v>0</v>
          </cell>
          <cell r="HVL58">
            <v>0</v>
          </cell>
          <cell r="HVM58">
            <v>0</v>
          </cell>
          <cell r="HVN58">
            <v>0</v>
          </cell>
          <cell r="HVO58">
            <v>0</v>
          </cell>
          <cell r="HVP58">
            <v>0</v>
          </cell>
          <cell r="HVQ58">
            <v>0</v>
          </cell>
          <cell r="HVR58">
            <v>0</v>
          </cell>
          <cell r="HVS58">
            <v>0</v>
          </cell>
          <cell r="HVT58">
            <v>0</v>
          </cell>
          <cell r="HVU58">
            <v>0</v>
          </cell>
          <cell r="HVV58">
            <v>0</v>
          </cell>
          <cell r="HVW58">
            <v>0</v>
          </cell>
          <cell r="HVX58">
            <v>0</v>
          </cell>
          <cell r="HVY58">
            <v>0</v>
          </cell>
          <cell r="HVZ58">
            <v>0</v>
          </cell>
          <cell r="HWA58">
            <v>0</v>
          </cell>
          <cell r="HWB58">
            <v>0</v>
          </cell>
          <cell r="HWC58">
            <v>0</v>
          </cell>
          <cell r="HWD58">
            <v>0</v>
          </cell>
          <cell r="HWE58">
            <v>0</v>
          </cell>
          <cell r="HWF58">
            <v>0</v>
          </cell>
          <cell r="HWG58">
            <v>0</v>
          </cell>
          <cell r="HWH58">
            <v>0</v>
          </cell>
          <cell r="HWI58">
            <v>0</v>
          </cell>
          <cell r="HWJ58">
            <v>0</v>
          </cell>
          <cell r="HWK58">
            <v>0</v>
          </cell>
          <cell r="HWL58">
            <v>0</v>
          </cell>
          <cell r="HWM58">
            <v>0</v>
          </cell>
          <cell r="HWN58">
            <v>0</v>
          </cell>
          <cell r="HWO58">
            <v>0</v>
          </cell>
          <cell r="HWP58">
            <v>0</v>
          </cell>
          <cell r="HWQ58">
            <v>0</v>
          </cell>
          <cell r="HWR58">
            <v>0</v>
          </cell>
          <cell r="HWS58">
            <v>0</v>
          </cell>
          <cell r="HWT58">
            <v>0</v>
          </cell>
          <cell r="HWU58">
            <v>0</v>
          </cell>
          <cell r="HWV58">
            <v>0</v>
          </cell>
          <cell r="HWW58">
            <v>0</v>
          </cell>
          <cell r="HWX58">
            <v>0</v>
          </cell>
          <cell r="HWY58">
            <v>0</v>
          </cell>
          <cell r="HWZ58">
            <v>0</v>
          </cell>
          <cell r="HXA58">
            <v>0</v>
          </cell>
          <cell r="HXB58">
            <v>0</v>
          </cell>
          <cell r="HXC58">
            <v>0</v>
          </cell>
          <cell r="HXD58">
            <v>0</v>
          </cell>
          <cell r="HXE58">
            <v>0</v>
          </cell>
          <cell r="HXF58">
            <v>0</v>
          </cell>
          <cell r="HXG58">
            <v>0</v>
          </cell>
          <cell r="HXH58">
            <v>0</v>
          </cell>
          <cell r="HXI58">
            <v>0</v>
          </cell>
          <cell r="HXJ58">
            <v>0</v>
          </cell>
          <cell r="HXK58">
            <v>0</v>
          </cell>
          <cell r="HXL58">
            <v>0</v>
          </cell>
          <cell r="HXM58">
            <v>0</v>
          </cell>
          <cell r="HXN58">
            <v>0</v>
          </cell>
          <cell r="HXO58">
            <v>0</v>
          </cell>
          <cell r="HXP58">
            <v>0</v>
          </cell>
          <cell r="HXQ58">
            <v>0</v>
          </cell>
          <cell r="HXR58">
            <v>0</v>
          </cell>
          <cell r="HXS58">
            <v>0</v>
          </cell>
          <cell r="HXT58">
            <v>0</v>
          </cell>
          <cell r="HXU58">
            <v>0</v>
          </cell>
          <cell r="HXV58">
            <v>0</v>
          </cell>
          <cell r="HXW58">
            <v>0</v>
          </cell>
          <cell r="HXX58">
            <v>0</v>
          </cell>
          <cell r="HXY58">
            <v>0</v>
          </cell>
          <cell r="HXZ58">
            <v>0</v>
          </cell>
          <cell r="HYA58">
            <v>0</v>
          </cell>
          <cell r="HYB58">
            <v>0</v>
          </cell>
          <cell r="HYC58">
            <v>0</v>
          </cell>
          <cell r="HYD58">
            <v>0</v>
          </cell>
          <cell r="HYE58">
            <v>0</v>
          </cell>
          <cell r="HYF58">
            <v>0</v>
          </cell>
          <cell r="HYG58">
            <v>0</v>
          </cell>
          <cell r="HYH58">
            <v>0</v>
          </cell>
          <cell r="HYI58">
            <v>0</v>
          </cell>
          <cell r="HYJ58">
            <v>0</v>
          </cell>
          <cell r="HYK58">
            <v>0</v>
          </cell>
          <cell r="HYL58">
            <v>0</v>
          </cell>
          <cell r="HYM58">
            <v>0</v>
          </cell>
          <cell r="HYN58">
            <v>0</v>
          </cell>
          <cell r="HYO58">
            <v>0</v>
          </cell>
          <cell r="HYP58">
            <v>0</v>
          </cell>
          <cell r="HYQ58">
            <v>0</v>
          </cell>
          <cell r="HYR58">
            <v>0</v>
          </cell>
          <cell r="HYS58">
            <v>0</v>
          </cell>
          <cell r="HYT58">
            <v>0</v>
          </cell>
          <cell r="HYU58">
            <v>0</v>
          </cell>
          <cell r="HYV58">
            <v>0</v>
          </cell>
          <cell r="HYW58">
            <v>0</v>
          </cell>
          <cell r="HYX58">
            <v>0</v>
          </cell>
          <cell r="HYY58">
            <v>0</v>
          </cell>
          <cell r="HYZ58">
            <v>0</v>
          </cell>
          <cell r="HZA58">
            <v>0</v>
          </cell>
          <cell r="HZB58">
            <v>0</v>
          </cell>
          <cell r="HZC58">
            <v>0</v>
          </cell>
          <cell r="HZD58">
            <v>0</v>
          </cell>
          <cell r="HZE58">
            <v>0</v>
          </cell>
          <cell r="HZF58">
            <v>0</v>
          </cell>
          <cell r="HZG58">
            <v>0</v>
          </cell>
          <cell r="HZH58">
            <v>0</v>
          </cell>
          <cell r="HZI58">
            <v>0</v>
          </cell>
          <cell r="HZJ58">
            <v>0</v>
          </cell>
          <cell r="HZK58">
            <v>0</v>
          </cell>
          <cell r="HZL58">
            <v>0</v>
          </cell>
          <cell r="HZM58">
            <v>0</v>
          </cell>
          <cell r="HZN58">
            <v>0</v>
          </cell>
          <cell r="HZO58">
            <v>0</v>
          </cell>
          <cell r="HZP58">
            <v>0</v>
          </cell>
          <cell r="HZQ58">
            <v>0</v>
          </cell>
          <cell r="HZR58">
            <v>0</v>
          </cell>
          <cell r="HZS58">
            <v>0</v>
          </cell>
          <cell r="HZT58">
            <v>0</v>
          </cell>
          <cell r="HZU58">
            <v>0</v>
          </cell>
          <cell r="HZV58">
            <v>0</v>
          </cell>
          <cell r="HZW58">
            <v>0</v>
          </cell>
          <cell r="HZX58">
            <v>0</v>
          </cell>
          <cell r="HZY58">
            <v>0</v>
          </cell>
          <cell r="HZZ58">
            <v>0</v>
          </cell>
          <cell r="IAA58">
            <v>0</v>
          </cell>
          <cell r="IAB58">
            <v>0</v>
          </cell>
          <cell r="IAC58">
            <v>0</v>
          </cell>
          <cell r="IAD58">
            <v>0</v>
          </cell>
          <cell r="IAE58">
            <v>0</v>
          </cell>
          <cell r="IAF58">
            <v>0</v>
          </cell>
          <cell r="IAG58">
            <v>0</v>
          </cell>
          <cell r="IAH58">
            <v>0</v>
          </cell>
          <cell r="IAI58">
            <v>0</v>
          </cell>
          <cell r="IAJ58">
            <v>0</v>
          </cell>
          <cell r="IAK58">
            <v>0</v>
          </cell>
          <cell r="IAL58">
            <v>0</v>
          </cell>
          <cell r="IAM58">
            <v>0</v>
          </cell>
          <cell r="IAN58">
            <v>0</v>
          </cell>
          <cell r="IAO58">
            <v>0</v>
          </cell>
          <cell r="IAP58">
            <v>0</v>
          </cell>
          <cell r="IAQ58">
            <v>0</v>
          </cell>
          <cell r="IAR58">
            <v>0</v>
          </cell>
          <cell r="IAS58">
            <v>0</v>
          </cell>
          <cell r="IAT58">
            <v>0</v>
          </cell>
          <cell r="IAU58">
            <v>0</v>
          </cell>
          <cell r="IAV58">
            <v>0</v>
          </cell>
          <cell r="IAW58">
            <v>0</v>
          </cell>
          <cell r="IAX58">
            <v>0</v>
          </cell>
          <cell r="IAY58">
            <v>0</v>
          </cell>
          <cell r="IAZ58">
            <v>0</v>
          </cell>
          <cell r="IBA58">
            <v>0</v>
          </cell>
          <cell r="IBB58">
            <v>0</v>
          </cell>
          <cell r="IBC58">
            <v>0</v>
          </cell>
          <cell r="IBD58">
            <v>0</v>
          </cell>
          <cell r="IBE58">
            <v>0</v>
          </cell>
          <cell r="IBF58">
            <v>0</v>
          </cell>
          <cell r="IBG58">
            <v>0</v>
          </cell>
          <cell r="IBH58">
            <v>0</v>
          </cell>
          <cell r="IBI58">
            <v>0</v>
          </cell>
          <cell r="IBJ58">
            <v>0</v>
          </cell>
          <cell r="IBK58">
            <v>0</v>
          </cell>
          <cell r="IBL58">
            <v>0</v>
          </cell>
          <cell r="IBM58">
            <v>0</v>
          </cell>
          <cell r="IBN58">
            <v>0</v>
          </cell>
          <cell r="IBO58">
            <v>0</v>
          </cell>
          <cell r="IBP58">
            <v>0</v>
          </cell>
          <cell r="IBQ58">
            <v>0</v>
          </cell>
          <cell r="IBR58">
            <v>0</v>
          </cell>
          <cell r="IBS58">
            <v>0</v>
          </cell>
          <cell r="IBT58">
            <v>0</v>
          </cell>
          <cell r="IBU58">
            <v>0</v>
          </cell>
          <cell r="IBV58">
            <v>0</v>
          </cell>
          <cell r="IBW58">
            <v>0</v>
          </cell>
          <cell r="IBX58">
            <v>0</v>
          </cell>
          <cell r="IBY58">
            <v>0</v>
          </cell>
          <cell r="IBZ58">
            <v>0</v>
          </cell>
          <cell r="ICA58">
            <v>0</v>
          </cell>
          <cell r="ICB58">
            <v>0</v>
          </cell>
          <cell r="ICC58">
            <v>0</v>
          </cell>
          <cell r="ICD58">
            <v>0</v>
          </cell>
          <cell r="ICE58">
            <v>0</v>
          </cell>
          <cell r="ICF58">
            <v>0</v>
          </cell>
          <cell r="ICG58">
            <v>0</v>
          </cell>
          <cell r="ICH58">
            <v>0</v>
          </cell>
          <cell r="ICI58">
            <v>0</v>
          </cell>
          <cell r="ICJ58">
            <v>0</v>
          </cell>
          <cell r="ICK58">
            <v>0</v>
          </cell>
          <cell r="ICL58">
            <v>0</v>
          </cell>
          <cell r="ICM58">
            <v>0</v>
          </cell>
          <cell r="ICN58">
            <v>0</v>
          </cell>
          <cell r="ICO58">
            <v>0</v>
          </cell>
          <cell r="ICP58">
            <v>0</v>
          </cell>
          <cell r="ICQ58">
            <v>0</v>
          </cell>
          <cell r="ICR58">
            <v>0</v>
          </cell>
          <cell r="ICS58">
            <v>0</v>
          </cell>
          <cell r="ICT58">
            <v>0</v>
          </cell>
          <cell r="ICU58">
            <v>0</v>
          </cell>
          <cell r="ICV58">
            <v>0</v>
          </cell>
          <cell r="ICW58">
            <v>0</v>
          </cell>
          <cell r="ICX58">
            <v>0</v>
          </cell>
          <cell r="ICY58">
            <v>0</v>
          </cell>
          <cell r="ICZ58">
            <v>0</v>
          </cell>
          <cell r="IDA58">
            <v>0</v>
          </cell>
          <cell r="IDB58">
            <v>0</v>
          </cell>
          <cell r="IDC58">
            <v>0</v>
          </cell>
          <cell r="IDD58">
            <v>0</v>
          </cell>
          <cell r="IDE58">
            <v>0</v>
          </cell>
          <cell r="IDF58">
            <v>0</v>
          </cell>
          <cell r="IDG58">
            <v>0</v>
          </cell>
          <cell r="IDH58">
            <v>0</v>
          </cell>
          <cell r="IDI58">
            <v>0</v>
          </cell>
          <cell r="IDJ58">
            <v>0</v>
          </cell>
          <cell r="IDK58">
            <v>0</v>
          </cell>
          <cell r="IDL58">
            <v>0</v>
          </cell>
          <cell r="IDM58">
            <v>0</v>
          </cell>
          <cell r="IDN58">
            <v>0</v>
          </cell>
          <cell r="IDO58">
            <v>0</v>
          </cell>
          <cell r="IDP58">
            <v>0</v>
          </cell>
          <cell r="IDQ58">
            <v>0</v>
          </cell>
          <cell r="IDR58">
            <v>0</v>
          </cell>
          <cell r="IDS58">
            <v>0</v>
          </cell>
          <cell r="IDT58">
            <v>0</v>
          </cell>
          <cell r="IDU58">
            <v>0</v>
          </cell>
          <cell r="IDV58">
            <v>0</v>
          </cell>
          <cell r="IDW58">
            <v>0</v>
          </cell>
          <cell r="IDX58">
            <v>0</v>
          </cell>
          <cell r="IDY58">
            <v>0</v>
          </cell>
          <cell r="IDZ58">
            <v>0</v>
          </cell>
          <cell r="IEA58">
            <v>0</v>
          </cell>
          <cell r="IEB58">
            <v>0</v>
          </cell>
          <cell r="IEC58">
            <v>0</v>
          </cell>
          <cell r="IED58">
            <v>0</v>
          </cell>
          <cell r="IEE58">
            <v>0</v>
          </cell>
          <cell r="IEF58">
            <v>0</v>
          </cell>
          <cell r="IEG58">
            <v>0</v>
          </cell>
          <cell r="IEH58">
            <v>0</v>
          </cell>
          <cell r="IEI58">
            <v>0</v>
          </cell>
          <cell r="IEJ58">
            <v>0</v>
          </cell>
          <cell r="IEK58">
            <v>0</v>
          </cell>
          <cell r="IEL58">
            <v>0</v>
          </cell>
          <cell r="IEM58">
            <v>0</v>
          </cell>
          <cell r="IEN58">
            <v>0</v>
          </cell>
          <cell r="IEO58">
            <v>0</v>
          </cell>
          <cell r="IEP58">
            <v>0</v>
          </cell>
          <cell r="IEQ58">
            <v>0</v>
          </cell>
          <cell r="IER58">
            <v>0</v>
          </cell>
          <cell r="IES58">
            <v>0</v>
          </cell>
          <cell r="IET58">
            <v>0</v>
          </cell>
          <cell r="IEU58">
            <v>0</v>
          </cell>
          <cell r="IEV58">
            <v>0</v>
          </cell>
          <cell r="IEW58">
            <v>0</v>
          </cell>
          <cell r="IEX58">
            <v>0</v>
          </cell>
          <cell r="IEY58">
            <v>0</v>
          </cell>
          <cell r="IEZ58">
            <v>0</v>
          </cell>
          <cell r="IFA58">
            <v>0</v>
          </cell>
          <cell r="IFB58">
            <v>0</v>
          </cell>
          <cell r="IFC58">
            <v>0</v>
          </cell>
          <cell r="IFD58">
            <v>0</v>
          </cell>
          <cell r="IFE58">
            <v>0</v>
          </cell>
          <cell r="IFF58">
            <v>0</v>
          </cell>
          <cell r="IFG58">
            <v>0</v>
          </cell>
          <cell r="IFH58">
            <v>0</v>
          </cell>
          <cell r="IFI58">
            <v>0</v>
          </cell>
          <cell r="IFJ58">
            <v>0</v>
          </cell>
          <cell r="IFK58">
            <v>0</v>
          </cell>
          <cell r="IFL58">
            <v>0</v>
          </cell>
          <cell r="IFM58">
            <v>0</v>
          </cell>
          <cell r="IFN58">
            <v>0</v>
          </cell>
          <cell r="IFO58">
            <v>0</v>
          </cell>
          <cell r="IFP58">
            <v>0</v>
          </cell>
          <cell r="IFQ58">
            <v>0</v>
          </cell>
          <cell r="IFR58">
            <v>0</v>
          </cell>
          <cell r="IFS58">
            <v>0</v>
          </cell>
          <cell r="IFT58">
            <v>0</v>
          </cell>
          <cell r="IFU58">
            <v>0</v>
          </cell>
          <cell r="IFV58">
            <v>0</v>
          </cell>
          <cell r="IFW58">
            <v>0</v>
          </cell>
          <cell r="IFX58">
            <v>0</v>
          </cell>
          <cell r="IFY58">
            <v>0</v>
          </cell>
          <cell r="IFZ58">
            <v>0</v>
          </cell>
          <cell r="IGA58">
            <v>0</v>
          </cell>
          <cell r="IGB58">
            <v>0</v>
          </cell>
          <cell r="IGC58">
            <v>0</v>
          </cell>
          <cell r="IGD58">
            <v>0</v>
          </cell>
          <cell r="IGE58">
            <v>0</v>
          </cell>
          <cell r="IGF58">
            <v>0</v>
          </cell>
          <cell r="IGG58">
            <v>0</v>
          </cell>
          <cell r="IGH58">
            <v>0</v>
          </cell>
          <cell r="IGI58">
            <v>0</v>
          </cell>
          <cell r="IGJ58">
            <v>0</v>
          </cell>
          <cell r="IGK58">
            <v>0</v>
          </cell>
          <cell r="IGL58">
            <v>0</v>
          </cell>
          <cell r="IGM58">
            <v>0</v>
          </cell>
          <cell r="IGN58">
            <v>0</v>
          </cell>
          <cell r="IGO58">
            <v>0</v>
          </cell>
          <cell r="IGP58">
            <v>0</v>
          </cell>
          <cell r="IGQ58">
            <v>0</v>
          </cell>
          <cell r="IGR58">
            <v>0</v>
          </cell>
          <cell r="IGS58">
            <v>0</v>
          </cell>
          <cell r="IGT58">
            <v>0</v>
          </cell>
          <cell r="IGU58">
            <v>0</v>
          </cell>
          <cell r="IGV58">
            <v>0</v>
          </cell>
          <cell r="IGW58">
            <v>0</v>
          </cell>
          <cell r="IGX58">
            <v>0</v>
          </cell>
          <cell r="IGY58">
            <v>0</v>
          </cell>
          <cell r="IGZ58">
            <v>0</v>
          </cell>
          <cell r="IHA58">
            <v>0</v>
          </cell>
          <cell r="IHB58">
            <v>0</v>
          </cell>
          <cell r="IHC58">
            <v>0</v>
          </cell>
          <cell r="IHD58">
            <v>0</v>
          </cell>
          <cell r="IHE58">
            <v>0</v>
          </cell>
          <cell r="IHF58">
            <v>0</v>
          </cell>
          <cell r="IHG58">
            <v>0</v>
          </cell>
          <cell r="IHH58">
            <v>0</v>
          </cell>
          <cell r="IHI58">
            <v>0</v>
          </cell>
          <cell r="IHJ58">
            <v>0</v>
          </cell>
          <cell r="IHK58">
            <v>0</v>
          </cell>
          <cell r="IHL58">
            <v>0</v>
          </cell>
          <cell r="IHM58">
            <v>0</v>
          </cell>
          <cell r="IHN58">
            <v>0</v>
          </cell>
          <cell r="IHO58">
            <v>0</v>
          </cell>
          <cell r="IHP58">
            <v>0</v>
          </cell>
          <cell r="IHQ58">
            <v>0</v>
          </cell>
          <cell r="IHR58">
            <v>0</v>
          </cell>
          <cell r="IHS58">
            <v>0</v>
          </cell>
          <cell r="IHT58">
            <v>0</v>
          </cell>
          <cell r="IHU58">
            <v>0</v>
          </cell>
          <cell r="IHV58">
            <v>0</v>
          </cell>
          <cell r="IHW58">
            <v>0</v>
          </cell>
          <cell r="IHX58">
            <v>0</v>
          </cell>
          <cell r="IHY58">
            <v>0</v>
          </cell>
          <cell r="IHZ58">
            <v>0</v>
          </cell>
          <cell r="IIA58">
            <v>0</v>
          </cell>
          <cell r="IIB58">
            <v>0</v>
          </cell>
          <cell r="IIC58">
            <v>0</v>
          </cell>
          <cell r="IID58">
            <v>0</v>
          </cell>
          <cell r="IIE58">
            <v>0</v>
          </cell>
          <cell r="IIF58">
            <v>0</v>
          </cell>
          <cell r="IIG58">
            <v>0</v>
          </cell>
          <cell r="IIH58">
            <v>0</v>
          </cell>
          <cell r="III58">
            <v>0</v>
          </cell>
          <cell r="IIJ58">
            <v>0</v>
          </cell>
          <cell r="IIK58">
            <v>0</v>
          </cell>
          <cell r="IIL58">
            <v>0</v>
          </cell>
          <cell r="IIM58">
            <v>0</v>
          </cell>
          <cell r="IIN58">
            <v>0</v>
          </cell>
          <cell r="IIO58">
            <v>0</v>
          </cell>
          <cell r="IIP58">
            <v>0</v>
          </cell>
          <cell r="IIQ58">
            <v>0</v>
          </cell>
          <cell r="IIR58">
            <v>0</v>
          </cell>
          <cell r="IIS58">
            <v>0</v>
          </cell>
          <cell r="IIT58">
            <v>0</v>
          </cell>
          <cell r="IIU58">
            <v>0</v>
          </cell>
          <cell r="IIV58">
            <v>0</v>
          </cell>
          <cell r="IIW58">
            <v>0</v>
          </cell>
          <cell r="IIX58">
            <v>0</v>
          </cell>
          <cell r="IIY58">
            <v>0</v>
          </cell>
          <cell r="IIZ58">
            <v>0</v>
          </cell>
          <cell r="IJA58">
            <v>0</v>
          </cell>
          <cell r="IJB58">
            <v>0</v>
          </cell>
          <cell r="IJC58">
            <v>0</v>
          </cell>
          <cell r="IJD58">
            <v>0</v>
          </cell>
          <cell r="IJE58">
            <v>0</v>
          </cell>
          <cell r="IJF58">
            <v>0</v>
          </cell>
          <cell r="IJG58">
            <v>0</v>
          </cell>
          <cell r="IJH58">
            <v>0</v>
          </cell>
          <cell r="IJI58">
            <v>0</v>
          </cell>
          <cell r="IJJ58">
            <v>0</v>
          </cell>
          <cell r="IJK58">
            <v>0</v>
          </cell>
          <cell r="IJL58">
            <v>0</v>
          </cell>
          <cell r="IJM58">
            <v>0</v>
          </cell>
          <cell r="IJN58">
            <v>0</v>
          </cell>
          <cell r="IJO58">
            <v>0</v>
          </cell>
          <cell r="IJP58">
            <v>0</v>
          </cell>
          <cell r="IJQ58">
            <v>0</v>
          </cell>
          <cell r="IJR58">
            <v>0</v>
          </cell>
          <cell r="IJS58">
            <v>0</v>
          </cell>
          <cell r="IJT58">
            <v>0</v>
          </cell>
          <cell r="IJU58">
            <v>0</v>
          </cell>
          <cell r="IJV58">
            <v>0</v>
          </cell>
          <cell r="IJW58">
            <v>0</v>
          </cell>
          <cell r="IJX58">
            <v>0</v>
          </cell>
          <cell r="IJY58">
            <v>0</v>
          </cell>
          <cell r="IJZ58">
            <v>0</v>
          </cell>
          <cell r="IKA58">
            <v>0</v>
          </cell>
          <cell r="IKB58">
            <v>0</v>
          </cell>
          <cell r="IKC58">
            <v>0</v>
          </cell>
          <cell r="IKD58">
            <v>0</v>
          </cell>
          <cell r="IKE58">
            <v>0</v>
          </cell>
          <cell r="IKF58">
            <v>0</v>
          </cell>
          <cell r="IKG58">
            <v>0</v>
          </cell>
          <cell r="IKH58">
            <v>0</v>
          </cell>
          <cell r="IKI58">
            <v>0</v>
          </cell>
          <cell r="IKJ58">
            <v>0</v>
          </cell>
          <cell r="IKK58">
            <v>0</v>
          </cell>
          <cell r="IKL58">
            <v>0</v>
          </cell>
          <cell r="IKM58">
            <v>0</v>
          </cell>
          <cell r="IKN58">
            <v>0</v>
          </cell>
          <cell r="IKO58">
            <v>0</v>
          </cell>
          <cell r="IKP58">
            <v>0</v>
          </cell>
          <cell r="IKQ58">
            <v>0</v>
          </cell>
          <cell r="IKR58">
            <v>0</v>
          </cell>
          <cell r="IKS58">
            <v>0</v>
          </cell>
          <cell r="IKT58">
            <v>0</v>
          </cell>
          <cell r="IKU58">
            <v>0</v>
          </cell>
          <cell r="IKV58">
            <v>0</v>
          </cell>
          <cell r="IKW58">
            <v>0</v>
          </cell>
          <cell r="IKX58">
            <v>0</v>
          </cell>
          <cell r="IKY58">
            <v>0</v>
          </cell>
          <cell r="IKZ58">
            <v>0</v>
          </cell>
          <cell r="ILA58">
            <v>0</v>
          </cell>
          <cell r="ILB58">
            <v>0</v>
          </cell>
          <cell r="ILC58">
            <v>0</v>
          </cell>
          <cell r="ILD58">
            <v>0</v>
          </cell>
          <cell r="ILE58">
            <v>0</v>
          </cell>
          <cell r="ILF58">
            <v>0</v>
          </cell>
          <cell r="ILG58">
            <v>0</v>
          </cell>
          <cell r="ILH58">
            <v>0</v>
          </cell>
          <cell r="ILI58">
            <v>0</v>
          </cell>
          <cell r="ILJ58">
            <v>0</v>
          </cell>
          <cell r="ILK58">
            <v>0</v>
          </cell>
          <cell r="ILL58">
            <v>0</v>
          </cell>
          <cell r="ILM58">
            <v>0</v>
          </cell>
          <cell r="ILN58">
            <v>0</v>
          </cell>
          <cell r="ILO58">
            <v>0</v>
          </cell>
          <cell r="ILP58">
            <v>0</v>
          </cell>
          <cell r="ILQ58">
            <v>0</v>
          </cell>
          <cell r="ILR58">
            <v>0</v>
          </cell>
          <cell r="ILS58">
            <v>0</v>
          </cell>
          <cell r="ILT58">
            <v>0</v>
          </cell>
          <cell r="ILU58">
            <v>0</v>
          </cell>
          <cell r="ILV58">
            <v>0</v>
          </cell>
          <cell r="ILW58">
            <v>0</v>
          </cell>
          <cell r="ILX58">
            <v>0</v>
          </cell>
          <cell r="ILY58">
            <v>0</v>
          </cell>
          <cell r="ILZ58">
            <v>0</v>
          </cell>
          <cell r="IMA58">
            <v>0</v>
          </cell>
          <cell r="IMB58">
            <v>0</v>
          </cell>
          <cell r="IMC58">
            <v>0</v>
          </cell>
          <cell r="IMD58">
            <v>0</v>
          </cell>
          <cell r="IME58">
            <v>0</v>
          </cell>
          <cell r="IMF58">
            <v>0</v>
          </cell>
          <cell r="IMG58">
            <v>0</v>
          </cell>
          <cell r="IMH58">
            <v>0</v>
          </cell>
          <cell r="IMI58">
            <v>0</v>
          </cell>
          <cell r="IMJ58">
            <v>0</v>
          </cell>
          <cell r="IMK58">
            <v>0</v>
          </cell>
          <cell r="IML58">
            <v>0</v>
          </cell>
          <cell r="IMM58">
            <v>0</v>
          </cell>
          <cell r="IMN58">
            <v>0</v>
          </cell>
          <cell r="IMO58">
            <v>0</v>
          </cell>
          <cell r="IMP58">
            <v>0</v>
          </cell>
          <cell r="IMQ58">
            <v>0</v>
          </cell>
          <cell r="IMR58">
            <v>0</v>
          </cell>
          <cell r="IMS58">
            <v>0</v>
          </cell>
          <cell r="IMT58">
            <v>0</v>
          </cell>
          <cell r="IMU58">
            <v>0</v>
          </cell>
          <cell r="IMV58">
            <v>0</v>
          </cell>
          <cell r="IMW58">
            <v>0</v>
          </cell>
          <cell r="IMX58">
            <v>0</v>
          </cell>
          <cell r="IMY58">
            <v>0</v>
          </cell>
          <cell r="IMZ58">
            <v>0</v>
          </cell>
          <cell r="INA58">
            <v>0</v>
          </cell>
          <cell r="INB58">
            <v>0</v>
          </cell>
          <cell r="INC58">
            <v>0</v>
          </cell>
          <cell r="IND58">
            <v>0</v>
          </cell>
          <cell r="INE58">
            <v>0</v>
          </cell>
          <cell r="INF58">
            <v>0</v>
          </cell>
          <cell r="ING58">
            <v>0</v>
          </cell>
          <cell r="INH58">
            <v>0</v>
          </cell>
          <cell r="INI58">
            <v>0</v>
          </cell>
          <cell r="INJ58">
            <v>0</v>
          </cell>
          <cell r="INK58">
            <v>0</v>
          </cell>
          <cell r="INL58">
            <v>0</v>
          </cell>
          <cell r="INM58">
            <v>0</v>
          </cell>
          <cell r="INN58">
            <v>0</v>
          </cell>
          <cell r="INO58">
            <v>0</v>
          </cell>
          <cell r="INP58">
            <v>0</v>
          </cell>
          <cell r="INQ58">
            <v>0</v>
          </cell>
          <cell r="INR58">
            <v>0</v>
          </cell>
          <cell r="INS58">
            <v>0</v>
          </cell>
          <cell r="INT58">
            <v>0</v>
          </cell>
          <cell r="INU58">
            <v>0</v>
          </cell>
          <cell r="INV58">
            <v>0</v>
          </cell>
          <cell r="INW58">
            <v>0</v>
          </cell>
          <cell r="INX58">
            <v>0</v>
          </cell>
          <cell r="INY58">
            <v>0</v>
          </cell>
          <cell r="INZ58">
            <v>0</v>
          </cell>
          <cell r="IOA58">
            <v>0</v>
          </cell>
          <cell r="IOB58">
            <v>0</v>
          </cell>
          <cell r="IOC58">
            <v>0</v>
          </cell>
          <cell r="IOD58">
            <v>0</v>
          </cell>
          <cell r="IOE58">
            <v>0</v>
          </cell>
          <cell r="IOF58">
            <v>0</v>
          </cell>
          <cell r="IOG58">
            <v>0</v>
          </cell>
          <cell r="IOH58">
            <v>0</v>
          </cell>
          <cell r="IOI58">
            <v>0</v>
          </cell>
          <cell r="IOJ58">
            <v>0</v>
          </cell>
          <cell r="IOK58">
            <v>0</v>
          </cell>
          <cell r="IOL58">
            <v>0</v>
          </cell>
          <cell r="IOM58">
            <v>0</v>
          </cell>
          <cell r="ION58">
            <v>0</v>
          </cell>
          <cell r="IOO58">
            <v>0</v>
          </cell>
          <cell r="IOP58">
            <v>0</v>
          </cell>
          <cell r="IOQ58">
            <v>0</v>
          </cell>
          <cell r="IOR58">
            <v>0</v>
          </cell>
          <cell r="IOS58">
            <v>0</v>
          </cell>
          <cell r="IOT58">
            <v>0</v>
          </cell>
          <cell r="IOU58">
            <v>0</v>
          </cell>
          <cell r="IOV58">
            <v>0</v>
          </cell>
          <cell r="IOW58">
            <v>0</v>
          </cell>
          <cell r="IOX58">
            <v>0</v>
          </cell>
          <cell r="IOY58">
            <v>0</v>
          </cell>
          <cell r="IOZ58">
            <v>0</v>
          </cell>
          <cell r="IPA58">
            <v>0</v>
          </cell>
          <cell r="IPB58">
            <v>0</v>
          </cell>
          <cell r="IPC58">
            <v>0</v>
          </cell>
          <cell r="IPD58">
            <v>0</v>
          </cell>
          <cell r="IPE58">
            <v>0</v>
          </cell>
          <cell r="IPF58">
            <v>0</v>
          </cell>
          <cell r="IPG58">
            <v>0</v>
          </cell>
          <cell r="IPH58">
            <v>0</v>
          </cell>
          <cell r="IPI58">
            <v>0</v>
          </cell>
          <cell r="IPJ58">
            <v>0</v>
          </cell>
          <cell r="IPK58">
            <v>0</v>
          </cell>
          <cell r="IPL58">
            <v>0</v>
          </cell>
          <cell r="IPM58">
            <v>0</v>
          </cell>
          <cell r="IPN58">
            <v>0</v>
          </cell>
          <cell r="IPO58">
            <v>0</v>
          </cell>
          <cell r="IPP58">
            <v>0</v>
          </cell>
          <cell r="IPQ58">
            <v>0</v>
          </cell>
          <cell r="IPR58">
            <v>0</v>
          </cell>
          <cell r="IPS58">
            <v>0</v>
          </cell>
          <cell r="IPT58">
            <v>0</v>
          </cell>
          <cell r="IPU58">
            <v>0</v>
          </cell>
          <cell r="IPV58">
            <v>0</v>
          </cell>
          <cell r="IPW58">
            <v>0</v>
          </cell>
          <cell r="IPX58">
            <v>0</v>
          </cell>
          <cell r="IPY58">
            <v>0</v>
          </cell>
          <cell r="IPZ58">
            <v>0</v>
          </cell>
          <cell r="IQA58">
            <v>0</v>
          </cell>
          <cell r="IQB58">
            <v>0</v>
          </cell>
          <cell r="IQC58">
            <v>0</v>
          </cell>
          <cell r="IQD58">
            <v>0</v>
          </cell>
          <cell r="IQE58">
            <v>0</v>
          </cell>
          <cell r="IQF58">
            <v>0</v>
          </cell>
          <cell r="IQG58">
            <v>0</v>
          </cell>
          <cell r="IQH58">
            <v>0</v>
          </cell>
          <cell r="IQI58">
            <v>0</v>
          </cell>
          <cell r="IQJ58">
            <v>0</v>
          </cell>
          <cell r="IQK58">
            <v>0</v>
          </cell>
          <cell r="IQL58">
            <v>0</v>
          </cell>
          <cell r="IQM58">
            <v>0</v>
          </cell>
          <cell r="IQN58">
            <v>0</v>
          </cell>
          <cell r="IQO58">
            <v>0</v>
          </cell>
          <cell r="IQP58">
            <v>0</v>
          </cell>
          <cell r="IQQ58">
            <v>0</v>
          </cell>
          <cell r="IQR58">
            <v>0</v>
          </cell>
          <cell r="IQS58">
            <v>0</v>
          </cell>
          <cell r="IQT58">
            <v>0</v>
          </cell>
          <cell r="IQU58">
            <v>0</v>
          </cell>
          <cell r="IQV58">
            <v>0</v>
          </cell>
          <cell r="IQW58">
            <v>0</v>
          </cell>
          <cell r="IQX58">
            <v>0</v>
          </cell>
          <cell r="IQY58">
            <v>0</v>
          </cell>
          <cell r="IQZ58">
            <v>0</v>
          </cell>
          <cell r="IRA58">
            <v>0</v>
          </cell>
          <cell r="IRB58">
            <v>0</v>
          </cell>
          <cell r="IRC58">
            <v>0</v>
          </cell>
          <cell r="IRD58">
            <v>0</v>
          </cell>
          <cell r="IRE58">
            <v>0</v>
          </cell>
          <cell r="IRF58">
            <v>0</v>
          </cell>
          <cell r="IRG58">
            <v>0</v>
          </cell>
          <cell r="IRH58">
            <v>0</v>
          </cell>
          <cell r="IRI58">
            <v>0</v>
          </cell>
          <cell r="IRJ58">
            <v>0</v>
          </cell>
          <cell r="IRK58">
            <v>0</v>
          </cell>
          <cell r="IRL58">
            <v>0</v>
          </cell>
          <cell r="IRM58">
            <v>0</v>
          </cell>
          <cell r="IRN58">
            <v>0</v>
          </cell>
          <cell r="IRO58">
            <v>0</v>
          </cell>
          <cell r="IRP58">
            <v>0</v>
          </cell>
          <cell r="IRQ58">
            <v>0</v>
          </cell>
          <cell r="IRR58">
            <v>0</v>
          </cell>
          <cell r="IRS58">
            <v>0</v>
          </cell>
          <cell r="IRT58">
            <v>0</v>
          </cell>
          <cell r="IRU58">
            <v>0</v>
          </cell>
          <cell r="IRV58">
            <v>0</v>
          </cell>
          <cell r="IRW58">
            <v>0</v>
          </cell>
          <cell r="IRX58">
            <v>0</v>
          </cell>
          <cell r="IRY58">
            <v>0</v>
          </cell>
          <cell r="IRZ58">
            <v>0</v>
          </cell>
          <cell r="ISA58">
            <v>0</v>
          </cell>
          <cell r="ISB58">
            <v>0</v>
          </cell>
          <cell r="ISC58">
            <v>0</v>
          </cell>
          <cell r="ISD58">
            <v>0</v>
          </cell>
          <cell r="ISE58">
            <v>0</v>
          </cell>
          <cell r="ISF58">
            <v>0</v>
          </cell>
          <cell r="ISG58">
            <v>0</v>
          </cell>
          <cell r="ISH58">
            <v>0</v>
          </cell>
          <cell r="ISI58">
            <v>0</v>
          </cell>
          <cell r="ISJ58">
            <v>0</v>
          </cell>
          <cell r="ISK58">
            <v>0</v>
          </cell>
          <cell r="ISL58">
            <v>0</v>
          </cell>
          <cell r="ISM58">
            <v>0</v>
          </cell>
          <cell r="ISN58">
            <v>0</v>
          </cell>
          <cell r="ISO58">
            <v>0</v>
          </cell>
          <cell r="ISP58">
            <v>0</v>
          </cell>
          <cell r="ISQ58">
            <v>0</v>
          </cell>
          <cell r="ISR58">
            <v>0</v>
          </cell>
          <cell r="ISS58">
            <v>0</v>
          </cell>
          <cell r="IST58">
            <v>0</v>
          </cell>
          <cell r="ISU58">
            <v>0</v>
          </cell>
          <cell r="ISV58">
            <v>0</v>
          </cell>
          <cell r="ISW58">
            <v>0</v>
          </cell>
          <cell r="ISX58">
            <v>0</v>
          </cell>
          <cell r="ISY58">
            <v>0</v>
          </cell>
          <cell r="ISZ58">
            <v>0</v>
          </cell>
          <cell r="ITA58">
            <v>0</v>
          </cell>
          <cell r="ITB58">
            <v>0</v>
          </cell>
          <cell r="ITC58">
            <v>0</v>
          </cell>
          <cell r="ITD58">
            <v>0</v>
          </cell>
          <cell r="ITE58">
            <v>0</v>
          </cell>
          <cell r="ITF58">
            <v>0</v>
          </cell>
          <cell r="ITG58">
            <v>0</v>
          </cell>
          <cell r="ITH58">
            <v>0</v>
          </cell>
          <cell r="ITI58">
            <v>0</v>
          </cell>
          <cell r="ITJ58">
            <v>0</v>
          </cell>
          <cell r="ITK58">
            <v>0</v>
          </cell>
          <cell r="ITL58">
            <v>0</v>
          </cell>
          <cell r="ITM58">
            <v>0</v>
          </cell>
          <cell r="ITN58">
            <v>0</v>
          </cell>
          <cell r="ITO58">
            <v>0</v>
          </cell>
          <cell r="ITP58">
            <v>0</v>
          </cell>
          <cell r="ITQ58">
            <v>0</v>
          </cell>
          <cell r="ITR58">
            <v>0</v>
          </cell>
          <cell r="ITS58">
            <v>0</v>
          </cell>
          <cell r="ITT58">
            <v>0</v>
          </cell>
          <cell r="ITU58">
            <v>0</v>
          </cell>
          <cell r="ITV58">
            <v>0</v>
          </cell>
          <cell r="ITW58">
            <v>0</v>
          </cell>
          <cell r="ITX58">
            <v>0</v>
          </cell>
          <cell r="ITY58">
            <v>0</v>
          </cell>
          <cell r="ITZ58">
            <v>0</v>
          </cell>
          <cell r="IUA58">
            <v>0</v>
          </cell>
          <cell r="IUB58">
            <v>0</v>
          </cell>
          <cell r="IUC58">
            <v>0</v>
          </cell>
          <cell r="IUD58">
            <v>0</v>
          </cell>
          <cell r="IUE58">
            <v>0</v>
          </cell>
          <cell r="IUF58">
            <v>0</v>
          </cell>
          <cell r="IUG58">
            <v>0</v>
          </cell>
          <cell r="IUH58">
            <v>0</v>
          </cell>
          <cell r="IUI58">
            <v>0</v>
          </cell>
          <cell r="IUJ58">
            <v>0</v>
          </cell>
          <cell r="IUK58">
            <v>0</v>
          </cell>
          <cell r="IUL58">
            <v>0</v>
          </cell>
          <cell r="IUM58">
            <v>0</v>
          </cell>
          <cell r="IUN58">
            <v>0</v>
          </cell>
          <cell r="IUO58">
            <v>0</v>
          </cell>
          <cell r="IUP58">
            <v>0</v>
          </cell>
          <cell r="IUQ58">
            <v>0</v>
          </cell>
          <cell r="IUR58">
            <v>0</v>
          </cell>
          <cell r="IUS58">
            <v>0</v>
          </cell>
          <cell r="IUT58">
            <v>0</v>
          </cell>
          <cell r="IUU58">
            <v>0</v>
          </cell>
          <cell r="IUV58">
            <v>0</v>
          </cell>
          <cell r="IUW58">
            <v>0</v>
          </cell>
          <cell r="IUX58">
            <v>0</v>
          </cell>
          <cell r="IUY58">
            <v>0</v>
          </cell>
          <cell r="IUZ58">
            <v>0</v>
          </cell>
          <cell r="IVA58">
            <v>0</v>
          </cell>
          <cell r="IVB58">
            <v>0</v>
          </cell>
          <cell r="IVC58">
            <v>0</v>
          </cell>
          <cell r="IVD58">
            <v>0</v>
          </cell>
          <cell r="IVE58">
            <v>0</v>
          </cell>
          <cell r="IVF58">
            <v>0</v>
          </cell>
          <cell r="IVG58">
            <v>0</v>
          </cell>
          <cell r="IVH58">
            <v>0</v>
          </cell>
          <cell r="IVI58">
            <v>0</v>
          </cell>
          <cell r="IVJ58">
            <v>0</v>
          </cell>
          <cell r="IVK58">
            <v>0</v>
          </cell>
          <cell r="IVL58">
            <v>0</v>
          </cell>
          <cell r="IVM58">
            <v>0</v>
          </cell>
          <cell r="IVN58">
            <v>0</v>
          </cell>
          <cell r="IVO58">
            <v>0</v>
          </cell>
          <cell r="IVP58">
            <v>0</v>
          </cell>
          <cell r="IVQ58">
            <v>0</v>
          </cell>
          <cell r="IVR58">
            <v>0</v>
          </cell>
          <cell r="IVS58">
            <v>0</v>
          </cell>
          <cell r="IVT58">
            <v>0</v>
          </cell>
          <cell r="IVU58">
            <v>0</v>
          </cell>
          <cell r="IVV58">
            <v>0</v>
          </cell>
          <cell r="IVW58">
            <v>0</v>
          </cell>
          <cell r="IVX58">
            <v>0</v>
          </cell>
          <cell r="IVY58">
            <v>0</v>
          </cell>
          <cell r="IVZ58">
            <v>0</v>
          </cell>
          <cell r="IWA58">
            <v>0</v>
          </cell>
          <cell r="IWB58">
            <v>0</v>
          </cell>
          <cell r="IWC58">
            <v>0</v>
          </cell>
          <cell r="IWD58">
            <v>0</v>
          </cell>
          <cell r="IWE58">
            <v>0</v>
          </cell>
          <cell r="IWF58">
            <v>0</v>
          </cell>
          <cell r="IWG58">
            <v>0</v>
          </cell>
          <cell r="IWH58">
            <v>0</v>
          </cell>
          <cell r="IWI58">
            <v>0</v>
          </cell>
          <cell r="IWJ58">
            <v>0</v>
          </cell>
          <cell r="IWK58">
            <v>0</v>
          </cell>
          <cell r="IWL58">
            <v>0</v>
          </cell>
          <cell r="IWM58">
            <v>0</v>
          </cell>
          <cell r="IWN58">
            <v>0</v>
          </cell>
          <cell r="IWO58">
            <v>0</v>
          </cell>
          <cell r="IWP58">
            <v>0</v>
          </cell>
          <cell r="IWQ58">
            <v>0</v>
          </cell>
          <cell r="IWR58">
            <v>0</v>
          </cell>
          <cell r="IWS58">
            <v>0</v>
          </cell>
          <cell r="IWT58">
            <v>0</v>
          </cell>
          <cell r="IWU58">
            <v>0</v>
          </cell>
          <cell r="IWV58">
            <v>0</v>
          </cell>
          <cell r="IWW58">
            <v>0</v>
          </cell>
          <cell r="IWX58">
            <v>0</v>
          </cell>
          <cell r="IWY58">
            <v>0</v>
          </cell>
          <cell r="IWZ58">
            <v>0</v>
          </cell>
          <cell r="IXA58">
            <v>0</v>
          </cell>
          <cell r="IXB58">
            <v>0</v>
          </cell>
          <cell r="IXC58">
            <v>0</v>
          </cell>
          <cell r="IXD58">
            <v>0</v>
          </cell>
          <cell r="IXE58">
            <v>0</v>
          </cell>
          <cell r="IXF58">
            <v>0</v>
          </cell>
          <cell r="IXG58">
            <v>0</v>
          </cell>
          <cell r="IXH58">
            <v>0</v>
          </cell>
          <cell r="IXI58">
            <v>0</v>
          </cell>
          <cell r="IXJ58">
            <v>0</v>
          </cell>
          <cell r="IXK58">
            <v>0</v>
          </cell>
          <cell r="IXL58">
            <v>0</v>
          </cell>
          <cell r="IXM58">
            <v>0</v>
          </cell>
          <cell r="IXN58">
            <v>0</v>
          </cell>
          <cell r="IXO58">
            <v>0</v>
          </cell>
          <cell r="IXP58">
            <v>0</v>
          </cell>
          <cell r="IXQ58">
            <v>0</v>
          </cell>
          <cell r="IXR58">
            <v>0</v>
          </cell>
          <cell r="IXS58">
            <v>0</v>
          </cell>
          <cell r="IXT58">
            <v>0</v>
          </cell>
          <cell r="IXU58">
            <v>0</v>
          </cell>
          <cell r="IXV58">
            <v>0</v>
          </cell>
          <cell r="IXW58">
            <v>0</v>
          </cell>
          <cell r="IXX58">
            <v>0</v>
          </cell>
          <cell r="IXY58">
            <v>0</v>
          </cell>
          <cell r="IXZ58">
            <v>0</v>
          </cell>
          <cell r="IYA58">
            <v>0</v>
          </cell>
          <cell r="IYB58">
            <v>0</v>
          </cell>
          <cell r="IYC58">
            <v>0</v>
          </cell>
          <cell r="IYD58">
            <v>0</v>
          </cell>
          <cell r="IYE58">
            <v>0</v>
          </cell>
          <cell r="IYF58">
            <v>0</v>
          </cell>
          <cell r="IYG58">
            <v>0</v>
          </cell>
          <cell r="IYH58">
            <v>0</v>
          </cell>
          <cell r="IYI58">
            <v>0</v>
          </cell>
          <cell r="IYJ58">
            <v>0</v>
          </cell>
          <cell r="IYK58">
            <v>0</v>
          </cell>
          <cell r="IYL58">
            <v>0</v>
          </cell>
          <cell r="IYM58">
            <v>0</v>
          </cell>
          <cell r="IYN58">
            <v>0</v>
          </cell>
          <cell r="IYO58">
            <v>0</v>
          </cell>
          <cell r="IYP58">
            <v>0</v>
          </cell>
          <cell r="IYQ58">
            <v>0</v>
          </cell>
          <cell r="IYR58">
            <v>0</v>
          </cell>
          <cell r="IYS58">
            <v>0</v>
          </cell>
          <cell r="IYT58">
            <v>0</v>
          </cell>
          <cell r="IYU58">
            <v>0</v>
          </cell>
          <cell r="IYV58">
            <v>0</v>
          </cell>
          <cell r="IYW58">
            <v>0</v>
          </cell>
          <cell r="IYX58">
            <v>0</v>
          </cell>
          <cell r="IYY58">
            <v>0</v>
          </cell>
          <cell r="IYZ58">
            <v>0</v>
          </cell>
          <cell r="IZA58">
            <v>0</v>
          </cell>
          <cell r="IZB58">
            <v>0</v>
          </cell>
          <cell r="IZC58">
            <v>0</v>
          </cell>
          <cell r="IZD58">
            <v>0</v>
          </cell>
          <cell r="IZE58">
            <v>0</v>
          </cell>
          <cell r="IZF58">
            <v>0</v>
          </cell>
          <cell r="IZG58">
            <v>0</v>
          </cell>
          <cell r="IZH58">
            <v>0</v>
          </cell>
          <cell r="IZI58">
            <v>0</v>
          </cell>
          <cell r="IZJ58">
            <v>0</v>
          </cell>
          <cell r="IZK58">
            <v>0</v>
          </cell>
          <cell r="IZL58">
            <v>0</v>
          </cell>
          <cell r="IZM58">
            <v>0</v>
          </cell>
          <cell r="IZN58">
            <v>0</v>
          </cell>
          <cell r="IZO58">
            <v>0</v>
          </cell>
          <cell r="IZP58">
            <v>0</v>
          </cell>
          <cell r="IZQ58">
            <v>0</v>
          </cell>
          <cell r="IZR58">
            <v>0</v>
          </cell>
          <cell r="IZS58">
            <v>0</v>
          </cell>
          <cell r="IZT58">
            <v>0</v>
          </cell>
          <cell r="IZU58">
            <v>0</v>
          </cell>
          <cell r="IZV58">
            <v>0</v>
          </cell>
          <cell r="IZW58">
            <v>0</v>
          </cell>
          <cell r="IZX58">
            <v>0</v>
          </cell>
          <cell r="IZY58">
            <v>0</v>
          </cell>
          <cell r="IZZ58">
            <v>0</v>
          </cell>
          <cell r="JAA58">
            <v>0</v>
          </cell>
          <cell r="JAB58">
            <v>0</v>
          </cell>
          <cell r="JAC58">
            <v>0</v>
          </cell>
          <cell r="JAD58">
            <v>0</v>
          </cell>
          <cell r="JAE58">
            <v>0</v>
          </cell>
          <cell r="JAF58">
            <v>0</v>
          </cell>
          <cell r="JAG58">
            <v>0</v>
          </cell>
          <cell r="JAH58">
            <v>0</v>
          </cell>
          <cell r="JAI58">
            <v>0</v>
          </cell>
          <cell r="JAJ58">
            <v>0</v>
          </cell>
          <cell r="JAK58">
            <v>0</v>
          </cell>
          <cell r="JAL58">
            <v>0</v>
          </cell>
          <cell r="JAM58">
            <v>0</v>
          </cell>
          <cell r="JAN58">
            <v>0</v>
          </cell>
          <cell r="JAO58">
            <v>0</v>
          </cell>
          <cell r="JAP58">
            <v>0</v>
          </cell>
          <cell r="JAQ58">
            <v>0</v>
          </cell>
          <cell r="JAR58">
            <v>0</v>
          </cell>
          <cell r="JAS58">
            <v>0</v>
          </cell>
          <cell r="JAT58">
            <v>0</v>
          </cell>
          <cell r="JAU58">
            <v>0</v>
          </cell>
          <cell r="JAV58">
            <v>0</v>
          </cell>
          <cell r="JAW58">
            <v>0</v>
          </cell>
          <cell r="JAX58">
            <v>0</v>
          </cell>
          <cell r="JAY58">
            <v>0</v>
          </cell>
          <cell r="JAZ58">
            <v>0</v>
          </cell>
          <cell r="JBA58">
            <v>0</v>
          </cell>
          <cell r="JBB58">
            <v>0</v>
          </cell>
          <cell r="JBC58">
            <v>0</v>
          </cell>
          <cell r="JBD58">
            <v>0</v>
          </cell>
          <cell r="JBE58">
            <v>0</v>
          </cell>
          <cell r="JBF58">
            <v>0</v>
          </cell>
          <cell r="JBG58">
            <v>0</v>
          </cell>
          <cell r="JBH58">
            <v>0</v>
          </cell>
          <cell r="JBI58">
            <v>0</v>
          </cell>
          <cell r="JBJ58">
            <v>0</v>
          </cell>
          <cell r="JBK58">
            <v>0</v>
          </cell>
          <cell r="JBL58">
            <v>0</v>
          </cell>
          <cell r="JBM58">
            <v>0</v>
          </cell>
          <cell r="JBN58">
            <v>0</v>
          </cell>
          <cell r="JBO58">
            <v>0</v>
          </cell>
          <cell r="JBP58">
            <v>0</v>
          </cell>
          <cell r="JBQ58">
            <v>0</v>
          </cell>
          <cell r="JBR58">
            <v>0</v>
          </cell>
          <cell r="JBS58">
            <v>0</v>
          </cell>
          <cell r="JBT58">
            <v>0</v>
          </cell>
          <cell r="JBU58">
            <v>0</v>
          </cell>
          <cell r="JBV58">
            <v>0</v>
          </cell>
          <cell r="JBW58">
            <v>0</v>
          </cell>
          <cell r="JBX58">
            <v>0</v>
          </cell>
          <cell r="JBY58">
            <v>0</v>
          </cell>
          <cell r="JBZ58">
            <v>0</v>
          </cell>
          <cell r="JCA58">
            <v>0</v>
          </cell>
          <cell r="JCB58">
            <v>0</v>
          </cell>
          <cell r="JCC58">
            <v>0</v>
          </cell>
          <cell r="JCD58">
            <v>0</v>
          </cell>
          <cell r="JCE58">
            <v>0</v>
          </cell>
          <cell r="JCF58">
            <v>0</v>
          </cell>
          <cell r="JCG58">
            <v>0</v>
          </cell>
          <cell r="JCH58">
            <v>0</v>
          </cell>
          <cell r="JCI58">
            <v>0</v>
          </cell>
          <cell r="JCJ58">
            <v>0</v>
          </cell>
          <cell r="JCK58">
            <v>0</v>
          </cell>
          <cell r="JCL58">
            <v>0</v>
          </cell>
          <cell r="JCM58">
            <v>0</v>
          </cell>
          <cell r="JCN58">
            <v>0</v>
          </cell>
          <cell r="JCO58">
            <v>0</v>
          </cell>
          <cell r="JCP58">
            <v>0</v>
          </cell>
          <cell r="JCQ58">
            <v>0</v>
          </cell>
          <cell r="JCR58">
            <v>0</v>
          </cell>
          <cell r="JCS58">
            <v>0</v>
          </cell>
          <cell r="JCT58">
            <v>0</v>
          </cell>
          <cell r="JCU58">
            <v>0</v>
          </cell>
          <cell r="JCV58">
            <v>0</v>
          </cell>
          <cell r="JCW58">
            <v>0</v>
          </cell>
          <cell r="JCX58">
            <v>0</v>
          </cell>
          <cell r="JCY58">
            <v>0</v>
          </cell>
          <cell r="JCZ58">
            <v>0</v>
          </cell>
          <cell r="JDA58">
            <v>0</v>
          </cell>
          <cell r="JDB58">
            <v>0</v>
          </cell>
          <cell r="JDC58">
            <v>0</v>
          </cell>
          <cell r="JDD58">
            <v>0</v>
          </cell>
          <cell r="JDE58">
            <v>0</v>
          </cell>
          <cell r="JDF58">
            <v>0</v>
          </cell>
          <cell r="JDG58">
            <v>0</v>
          </cell>
          <cell r="JDH58">
            <v>0</v>
          </cell>
          <cell r="JDI58">
            <v>0</v>
          </cell>
          <cell r="JDJ58">
            <v>0</v>
          </cell>
          <cell r="JDK58">
            <v>0</v>
          </cell>
          <cell r="JDL58">
            <v>0</v>
          </cell>
          <cell r="JDM58">
            <v>0</v>
          </cell>
          <cell r="JDN58">
            <v>0</v>
          </cell>
          <cell r="JDO58">
            <v>0</v>
          </cell>
          <cell r="JDP58">
            <v>0</v>
          </cell>
          <cell r="JDQ58">
            <v>0</v>
          </cell>
          <cell r="JDR58">
            <v>0</v>
          </cell>
          <cell r="JDS58">
            <v>0</v>
          </cell>
          <cell r="JDT58">
            <v>0</v>
          </cell>
          <cell r="JDU58">
            <v>0</v>
          </cell>
          <cell r="JDV58">
            <v>0</v>
          </cell>
          <cell r="JDW58">
            <v>0</v>
          </cell>
          <cell r="JDX58">
            <v>0</v>
          </cell>
          <cell r="JDY58">
            <v>0</v>
          </cell>
          <cell r="JDZ58">
            <v>0</v>
          </cell>
          <cell r="JEA58">
            <v>0</v>
          </cell>
          <cell r="JEB58">
            <v>0</v>
          </cell>
          <cell r="JEC58">
            <v>0</v>
          </cell>
          <cell r="JED58">
            <v>0</v>
          </cell>
          <cell r="JEE58">
            <v>0</v>
          </cell>
          <cell r="JEF58">
            <v>0</v>
          </cell>
          <cell r="JEG58">
            <v>0</v>
          </cell>
          <cell r="JEH58">
            <v>0</v>
          </cell>
          <cell r="JEI58">
            <v>0</v>
          </cell>
          <cell r="JEJ58">
            <v>0</v>
          </cell>
          <cell r="JEK58">
            <v>0</v>
          </cell>
          <cell r="JEL58">
            <v>0</v>
          </cell>
          <cell r="JEM58">
            <v>0</v>
          </cell>
          <cell r="JEN58">
            <v>0</v>
          </cell>
          <cell r="JEO58">
            <v>0</v>
          </cell>
          <cell r="JEP58">
            <v>0</v>
          </cell>
          <cell r="JEQ58">
            <v>0</v>
          </cell>
          <cell r="JER58">
            <v>0</v>
          </cell>
          <cell r="JES58">
            <v>0</v>
          </cell>
          <cell r="JET58">
            <v>0</v>
          </cell>
          <cell r="JEU58">
            <v>0</v>
          </cell>
          <cell r="JEV58">
            <v>0</v>
          </cell>
          <cell r="JEW58">
            <v>0</v>
          </cell>
          <cell r="JEX58">
            <v>0</v>
          </cell>
          <cell r="JEY58">
            <v>0</v>
          </cell>
          <cell r="JEZ58">
            <v>0</v>
          </cell>
          <cell r="JFA58">
            <v>0</v>
          </cell>
          <cell r="JFB58">
            <v>0</v>
          </cell>
          <cell r="JFC58">
            <v>0</v>
          </cell>
          <cell r="JFD58">
            <v>0</v>
          </cell>
          <cell r="JFE58">
            <v>0</v>
          </cell>
          <cell r="JFF58">
            <v>0</v>
          </cell>
          <cell r="JFG58">
            <v>0</v>
          </cell>
          <cell r="JFH58">
            <v>0</v>
          </cell>
          <cell r="JFI58">
            <v>0</v>
          </cell>
          <cell r="JFJ58">
            <v>0</v>
          </cell>
          <cell r="JFK58">
            <v>0</v>
          </cell>
          <cell r="JFL58">
            <v>0</v>
          </cell>
          <cell r="JFM58">
            <v>0</v>
          </cell>
          <cell r="JFN58">
            <v>0</v>
          </cell>
          <cell r="JFO58">
            <v>0</v>
          </cell>
          <cell r="JFP58">
            <v>0</v>
          </cell>
          <cell r="JFQ58">
            <v>0</v>
          </cell>
          <cell r="JFR58">
            <v>0</v>
          </cell>
          <cell r="JFS58">
            <v>0</v>
          </cell>
          <cell r="JFT58">
            <v>0</v>
          </cell>
          <cell r="JFU58">
            <v>0</v>
          </cell>
          <cell r="JFV58">
            <v>0</v>
          </cell>
          <cell r="JFW58">
            <v>0</v>
          </cell>
          <cell r="JFX58">
            <v>0</v>
          </cell>
          <cell r="JFY58">
            <v>0</v>
          </cell>
          <cell r="JFZ58">
            <v>0</v>
          </cell>
          <cell r="JGA58">
            <v>0</v>
          </cell>
          <cell r="JGB58">
            <v>0</v>
          </cell>
          <cell r="JGC58">
            <v>0</v>
          </cell>
          <cell r="JGD58">
            <v>0</v>
          </cell>
          <cell r="JGE58">
            <v>0</v>
          </cell>
          <cell r="JGF58">
            <v>0</v>
          </cell>
          <cell r="JGG58">
            <v>0</v>
          </cell>
          <cell r="JGH58">
            <v>0</v>
          </cell>
          <cell r="JGI58">
            <v>0</v>
          </cell>
          <cell r="JGJ58">
            <v>0</v>
          </cell>
          <cell r="JGK58">
            <v>0</v>
          </cell>
          <cell r="JGL58">
            <v>0</v>
          </cell>
          <cell r="JGM58">
            <v>0</v>
          </cell>
          <cell r="JGN58">
            <v>0</v>
          </cell>
          <cell r="JGO58">
            <v>0</v>
          </cell>
          <cell r="JGP58">
            <v>0</v>
          </cell>
          <cell r="JGQ58">
            <v>0</v>
          </cell>
          <cell r="JGR58">
            <v>0</v>
          </cell>
          <cell r="JGS58">
            <v>0</v>
          </cell>
          <cell r="JGT58">
            <v>0</v>
          </cell>
          <cell r="JGU58">
            <v>0</v>
          </cell>
          <cell r="JGV58">
            <v>0</v>
          </cell>
          <cell r="JGW58">
            <v>0</v>
          </cell>
          <cell r="JGX58">
            <v>0</v>
          </cell>
          <cell r="JGY58">
            <v>0</v>
          </cell>
          <cell r="JGZ58">
            <v>0</v>
          </cell>
          <cell r="JHA58">
            <v>0</v>
          </cell>
          <cell r="JHB58">
            <v>0</v>
          </cell>
          <cell r="JHC58">
            <v>0</v>
          </cell>
          <cell r="JHD58">
            <v>0</v>
          </cell>
          <cell r="JHE58">
            <v>0</v>
          </cell>
          <cell r="JHF58">
            <v>0</v>
          </cell>
          <cell r="JHG58">
            <v>0</v>
          </cell>
          <cell r="JHH58">
            <v>0</v>
          </cell>
          <cell r="JHI58">
            <v>0</v>
          </cell>
          <cell r="JHJ58">
            <v>0</v>
          </cell>
          <cell r="JHK58">
            <v>0</v>
          </cell>
          <cell r="JHL58">
            <v>0</v>
          </cell>
          <cell r="JHM58">
            <v>0</v>
          </cell>
          <cell r="JHN58">
            <v>0</v>
          </cell>
          <cell r="JHO58">
            <v>0</v>
          </cell>
          <cell r="JHP58">
            <v>0</v>
          </cell>
          <cell r="JHQ58">
            <v>0</v>
          </cell>
          <cell r="JHR58">
            <v>0</v>
          </cell>
          <cell r="JHS58">
            <v>0</v>
          </cell>
          <cell r="JHT58">
            <v>0</v>
          </cell>
          <cell r="JHU58">
            <v>0</v>
          </cell>
          <cell r="JHV58">
            <v>0</v>
          </cell>
          <cell r="JHW58">
            <v>0</v>
          </cell>
          <cell r="JHX58">
            <v>0</v>
          </cell>
          <cell r="JHY58">
            <v>0</v>
          </cell>
          <cell r="JHZ58">
            <v>0</v>
          </cell>
          <cell r="JIA58">
            <v>0</v>
          </cell>
          <cell r="JIB58">
            <v>0</v>
          </cell>
          <cell r="JIC58">
            <v>0</v>
          </cell>
          <cell r="JID58">
            <v>0</v>
          </cell>
          <cell r="JIE58">
            <v>0</v>
          </cell>
          <cell r="JIF58">
            <v>0</v>
          </cell>
          <cell r="JIG58">
            <v>0</v>
          </cell>
          <cell r="JIH58">
            <v>0</v>
          </cell>
          <cell r="JII58">
            <v>0</v>
          </cell>
          <cell r="JIJ58">
            <v>0</v>
          </cell>
          <cell r="JIK58">
            <v>0</v>
          </cell>
          <cell r="JIL58">
            <v>0</v>
          </cell>
          <cell r="JIM58">
            <v>0</v>
          </cell>
          <cell r="JIN58">
            <v>0</v>
          </cell>
          <cell r="JIO58">
            <v>0</v>
          </cell>
          <cell r="JIP58">
            <v>0</v>
          </cell>
          <cell r="JIQ58">
            <v>0</v>
          </cell>
          <cell r="JIR58">
            <v>0</v>
          </cell>
          <cell r="JIS58">
            <v>0</v>
          </cell>
          <cell r="JIT58">
            <v>0</v>
          </cell>
          <cell r="JIU58">
            <v>0</v>
          </cell>
          <cell r="JIV58">
            <v>0</v>
          </cell>
          <cell r="JIW58">
            <v>0</v>
          </cell>
          <cell r="JIX58">
            <v>0</v>
          </cell>
          <cell r="JIY58">
            <v>0</v>
          </cell>
          <cell r="JIZ58">
            <v>0</v>
          </cell>
          <cell r="JJA58">
            <v>0</v>
          </cell>
          <cell r="JJB58">
            <v>0</v>
          </cell>
          <cell r="JJC58">
            <v>0</v>
          </cell>
          <cell r="JJD58">
            <v>0</v>
          </cell>
          <cell r="JJE58">
            <v>0</v>
          </cell>
          <cell r="JJF58">
            <v>0</v>
          </cell>
          <cell r="JJG58">
            <v>0</v>
          </cell>
          <cell r="JJH58">
            <v>0</v>
          </cell>
          <cell r="JJI58">
            <v>0</v>
          </cell>
          <cell r="JJJ58">
            <v>0</v>
          </cell>
          <cell r="JJK58">
            <v>0</v>
          </cell>
          <cell r="JJL58">
            <v>0</v>
          </cell>
          <cell r="JJM58">
            <v>0</v>
          </cell>
          <cell r="JJN58">
            <v>0</v>
          </cell>
          <cell r="JJO58">
            <v>0</v>
          </cell>
          <cell r="JJP58">
            <v>0</v>
          </cell>
          <cell r="JJQ58">
            <v>0</v>
          </cell>
          <cell r="JJR58">
            <v>0</v>
          </cell>
          <cell r="JJS58">
            <v>0</v>
          </cell>
          <cell r="JJT58">
            <v>0</v>
          </cell>
          <cell r="JJU58">
            <v>0</v>
          </cell>
          <cell r="JJV58">
            <v>0</v>
          </cell>
          <cell r="JJW58">
            <v>0</v>
          </cell>
          <cell r="JJX58">
            <v>0</v>
          </cell>
          <cell r="JJY58">
            <v>0</v>
          </cell>
          <cell r="JJZ58">
            <v>0</v>
          </cell>
          <cell r="JKA58">
            <v>0</v>
          </cell>
          <cell r="JKB58">
            <v>0</v>
          </cell>
          <cell r="JKC58">
            <v>0</v>
          </cell>
          <cell r="JKD58">
            <v>0</v>
          </cell>
          <cell r="JKE58">
            <v>0</v>
          </cell>
          <cell r="JKF58">
            <v>0</v>
          </cell>
          <cell r="JKG58">
            <v>0</v>
          </cell>
          <cell r="JKH58">
            <v>0</v>
          </cell>
          <cell r="JKI58">
            <v>0</v>
          </cell>
          <cell r="JKJ58">
            <v>0</v>
          </cell>
          <cell r="JKK58">
            <v>0</v>
          </cell>
          <cell r="JKL58">
            <v>0</v>
          </cell>
          <cell r="JKM58">
            <v>0</v>
          </cell>
          <cell r="JKN58">
            <v>0</v>
          </cell>
          <cell r="JKO58">
            <v>0</v>
          </cell>
          <cell r="JKP58">
            <v>0</v>
          </cell>
          <cell r="JKQ58">
            <v>0</v>
          </cell>
          <cell r="JKR58">
            <v>0</v>
          </cell>
          <cell r="JKS58">
            <v>0</v>
          </cell>
          <cell r="JKT58">
            <v>0</v>
          </cell>
          <cell r="JKU58">
            <v>0</v>
          </cell>
          <cell r="JKV58">
            <v>0</v>
          </cell>
          <cell r="JKW58">
            <v>0</v>
          </cell>
          <cell r="JKX58">
            <v>0</v>
          </cell>
          <cell r="JKY58">
            <v>0</v>
          </cell>
          <cell r="JKZ58">
            <v>0</v>
          </cell>
          <cell r="JLA58">
            <v>0</v>
          </cell>
          <cell r="JLB58">
            <v>0</v>
          </cell>
          <cell r="JLC58">
            <v>0</v>
          </cell>
          <cell r="JLD58">
            <v>0</v>
          </cell>
          <cell r="JLE58">
            <v>0</v>
          </cell>
          <cell r="JLF58">
            <v>0</v>
          </cell>
          <cell r="JLG58">
            <v>0</v>
          </cell>
          <cell r="JLH58">
            <v>0</v>
          </cell>
          <cell r="JLI58">
            <v>0</v>
          </cell>
          <cell r="JLJ58">
            <v>0</v>
          </cell>
          <cell r="JLK58">
            <v>0</v>
          </cell>
          <cell r="JLL58">
            <v>0</v>
          </cell>
          <cell r="JLM58">
            <v>0</v>
          </cell>
          <cell r="JLN58">
            <v>0</v>
          </cell>
          <cell r="JLO58">
            <v>0</v>
          </cell>
          <cell r="JLP58">
            <v>0</v>
          </cell>
          <cell r="JLQ58">
            <v>0</v>
          </cell>
          <cell r="JLR58">
            <v>0</v>
          </cell>
          <cell r="JLS58">
            <v>0</v>
          </cell>
          <cell r="JLT58">
            <v>0</v>
          </cell>
          <cell r="JLU58">
            <v>0</v>
          </cell>
          <cell r="JLV58">
            <v>0</v>
          </cell>
          <cell r="JLW58">
            <v>0</v>
          </cell>
          <cell r="JLX58">
            <v>0</v>
          </cell>
          <cell r="JLY58">
            <v>0</v>
          </cell>
          <cell r="JLZ58">
            <v>0</v>
          </cell>
          <cell r="JMA58">
            <v>0</v>
          </cell>
          <cell r="JMB58">
            <v>0</v>
          </cell>
          <cell r="JMC58">
            <v>0</v>
          </cell>
          <cell r="JMD58">
            <v>0</v>
          </cell>
          <cell r="JME58">
            <v>0</v>
          </cell>
          <cell r="JMF58">
            <v>0</v>
          </cell>
          <cell r="JMG58">
            <v>0</v>
          </cell>
          <cell r="JMH58">
            <v>0</v>
          </cell>
          <cell r="JMI58">
            <v>0</v>
          </cell>
          <cell r="JMJ58">
            <v>0</v>
          </cell>
          <cell r="JMK58">
            <v>0</v>
          </cell>
          <cell r="JML58">
            <v>0</v>
          </cell>
          <cell r="JMM58">
            <v>0</v>
          </cell>
          <cell r="JMN58">
            <v>0</v>
          </cell>
          <cell r="JMO58">
            <v>0</v>
          </cell>
          <cell r="JMP58">
            <v>0</v>
          </cell>
          <cell r="JMQ58">
            <v>0</v>
          </cell>
          <cell r="JMR58">
            <v>0</v>
          </cell>
          <cell r="JMS58">
            <v>0</v>
          </cell>
          <cell r="JMT58">
            <v>0</v>
          </cell>
          <cell r="JMU58">
            <v>0</v>
          </cell>
          <cell r="JMV58">
            <v>0</v>
          </cell>
          <cell r="JMW58">
            <v>0</v>
          </cell>
          <cell r="JMX58">
            <v>0</v>
          </cell>
          <cell r="JMY58">
            <v>0</v>
          </cell>
          <cell r="JMZ58">
            <v>0</v>
          </cell>
          <cell r="JNA58">
            <v>0</v>
          </cell>
          <cell r="JNB58">
            <v>0</v>
          </cell>
          <cell r="JNC58">
            <v>0</v>
          </cell>
          <cell r="JND58">
            <v>0</v>
          </cell>
          <cell r="JNE58">
            <v>0</v>
          </cell>
          <cell r="JNF58">
            <v>0</v>
          </cell>
          <cell r="JNG58">
            <v>0</v>
          </cell>
          <cell r="JNH58">
            <v>0</v>
          </cell>
          <cell r="JNI58">
            <v>0</v>
          </cell>
          <cell r="JNJ58">
            <v>0</v>
          </cell>
          <cell r="JNK58">
            <v>0</v>
          </cell>
          <cell r="JNL58">
            <v>0</v>
          </cell>
          <cell r="JNM58">
            <v>0</v>
          </cell>
          <cell r="JNN58">
            <v>0</v>
          </cell>
          <cell r="JNO58">
            <v>0</v>
          </cell>
          <cell r="JNP58">
            <v>0</v>
          </cell>
          <cell r="JNQ58">
            <v>0</v>
          </cell>
          <cell r="JNR58">
            <v>0</v>
          </cell>
          <cell r="JNS58">
            <v>0</v>
          </cell>
          <cell r="JNT58">
            <v>0</v>
          </cell>
          <cell r="JNU58">
            <v>0</v>
          </cell>
          <cell r="JNV58">
            <v>0</v>
          </cell>
          <cell r="JNW58">
            <v>0</v>
          </cell>
          <cell r="JNX58">
            <v>0</v>
          </cell>
          <cell r="JNY58">
            <v>0</v>
          </cell>
          <cell r="JNZ58">
            <v>0</v>
          </cell>
          <cell r="JOA58">
            <v>0</v>
          </cell>
          <cell r="JOB58">
            <v>0</v>
          </cell>
          <cell r="JOC58">
            <v>0</v>
          </cell>
          <cell r="JOD58">
            <v>0</v>
          </cell>
          <cell r="JOE58">
            <v>0</v>
          </cell>
          <cell r="JOF58">
            <v>0</v>
          </cell>
          <cell r="JOG58">
            <v>0</v>
          </cell>
          <cell r="JOH58">
            <v>0</v>
          </cell>
          <cell r="JOI58">
            <v>0</v>
          </cell>
          <cell r="JOJ58">
            <v>0</v>
          </cell>
          <cell r="JOK58">
            <v>0</v>
          </cell>
          <cell r="JOL58">
            <v>0</v>
          </cell>
          <cell r="JOM58">
            <v>0</v>
          </cell>
          <cell r="JON58">
            <v>0</v>
          </cell>
          <cell r="JOO58">
            <v>0</v>
          </cell>
          <cell r="JOP58">
            <v>0</v>
          </cell>
          <cell r="JOQ58">
            <v>0</v>
          </cell>
          <cell r="JOR58">
            <v>0</v>
          </cell>
          <cell r="JOS58">
            <v>0</v>
          </cell>
          <cell r="JOT58">
            <v>0</v>
          </cell>
          <cell r="JOU58">
            <v>0</v>
          </cell>
          <cell r="JOV58">
            <v>0</v>
          </cell>
          <cell r="JOW58">
            <v>0</v>
          </cell>
          <cell r="JOX58">
            <v>0</v>
          </cell>
          <cell r="JOY58">
            <v>0</v>
          </cell>
          <cell r="JOZ58">
            <v>0</v>
          </cell>
          <cell r="JPA58">
            <v>0</v>
          </cell>
          <cell r="JPB58">
            <v>0</v>
          </cell>
          <cell r="JPC58">
            <v>0</v>
          </cell>
          <cell r="JPD58">
            <v>0</v>
          </cell>
          <cell r="JPE58">
            <v>0</v>
          </cell>
          <cell r="JPF58">
            <v>0</v>
          </cell>
          <cell r="JPG58">
            <v>0</v>
          </cell>
          <cell r="JPH58">
            <v>0</v>
          </cell>
          <cell r="JPI58">
            <v>0</v>
          </cell>
          <cell r="JPJ58">
            <v>0</v>
          </cell>
          <cell r="JPK58">
            <v>0</v>
          </cell>
          <cell r="JPL58">
            <v>0</v>
          </cell>
          <cell r="JPM58">
            <v>0</v>
          </cell>
          <cell r="JPN58">
            <v>0</v>
          </cell>
          <cell r="JPO58">
            <v>0</v>
          </cell>
          <cell r="JPP58">
            <v>0</v>
          </cell>
          <cell r="JPQ58">
            <v>0</v>
          </cell>
          <cell r="JPR58">
            <v>0</v>
          </cell>
          <cell r="JPS58">
            <v>0</v>
          </cell>
          <cell r="JPT58">
            <v>0</v>
          </cell>
          <cell r="JPU58">
            <v>0</v>
          </cell>
          <cell r="JPV58">
            <v>0</v>
          </cell>
          <cell r="JPW58">
            <v>0</v>
          </cell>
          <cell r="JPX58">
            <v>0</v>
          </cell>
          <cell r="JPY58">
            <v>0</v>
          </cell>
          <cell r="JPZ58">
            <v>0</v>
          </cell>
          <cell r="JQA58">
            <v>0</v>
          </cell>
          <cell r="JQB58">
            <v>0</v>
          </cell>
          <cell r="JQC58">
            <v>0</v>
          </cell>
          <cell r="JQD58">
            <v>0</v>
          </cell>
          <cell r="JQE58">
            <v>0</v>
          </cell>
          <cell r="JQF58">
            <v>0</v>
          </cell>
          <cell r="JQG58">
            <v>0</v>
          </cell>
          <cell r="JQH58">
            <v>0</v>
          </cell>
          <cell r="JQI58">
            <v>0</v>
          </cell>
          <cell r="JQJ58">
            <v>0</v>
          </cell>
          <cell r="JQK58">
            <v>0</v>
          </cell>
          <cell r="JQL58">
            <v>0</v>
          </cell>
          <cell r="JQM58">
            <v>0</v>
          </cell>
          <cell r="JQN58">
            <v>0</v>
          </cell>
          <cell r="JQO58">
            <v>0</v>
          </cell>
          <cell r="JQP58">
            <v>0</v>
          </cell>
          <cell r="JQQ58">
            <v>0</v>
          </cell>
          <cell r="JQR58">
            <v>0</v>
          </cell>
          <cell r="JQS58">
            <v>0</v>
          </cell>
          <cell r="JQT58">
            <v>0</v>
          </cell>
          <cell r="JQU58">
            <v>0</v>
          </cell>
          <cell r="JQV58">
            <v>0</v>
          </cell>
          <cell r="JQW58">
            <v>0</v>
          </cell>
          <cell r="JQX58">
            <v>0</v>
          </cell>
          <cell r="JQY58">
            <v>0</v>
          </cell>
          <cell r="JQZ58">
            <v>0</v>
          </cell>
          <cell r="JRA58">
            <v>0</v>
          </cell>
          <cell r="JRB58">
            <v>0</v>
          </cell>
          <cell r="JRC58">
            <v>0</v>
          </cell>
          <cell r="JRD58">
            <v>0</v>
          </cell>
          <cell r="JRE58">
            <v>0</v>
          </cell>
          <cell r="JRF58">
            <v>0</v>
          </cell>
          <cell r="JRG58">
            <v>0</v>
          </cell>
          <cell r="JRH58">
            <v>0</v>
          </cell>
          <cell r="JRI58">
            <v>0</v>
          </cell>
          <cell r="JRJ58">
            <v>0</v>
          </cell>
          <cell r="JRK58">
            <v>0</v>
          </cell>
          <cell r="JRL58">
            <v>0</v>
          </cell>
          <cell r="JRM58">
            <v>0</v>
          </cell>
          <cell r="JRN58">
            <v>0</v>
          </cell>
          <cell r="JRO58">
            <v>0</v>
          </cell>
          <cell r="JRP58">
            <v>0</v>
          </cell>
          <cell r="JRQ58">
            <v>0</v>
          </cell>
          <cell r="JRR58">
            <v>0</v>
          </cell>
          <cell r="JRS58">
            <v>0</v>
          </cell>
          <cell r="JRT58">
            <v>0</v>
          </cell>
          <cell r="JRU58">
            <v>0</v>
          </cell>
          <cell r="JRV58">
            <v>0</v>
          </cell>
          <cell r="JRW58">
            <v>0</v>
          </cell>
          <cell r="JRX58">
            <v>0</v>
          </cell>
          <cell r="JRY58">
            <v>0</v>
          </cell>
          <cell r="JRZ58">
            <v>0</v>
          </cell>
          <cell r="JSA58">
            <v>0</v>
          </cell>
          <cell r="JSB58">
            <v>0</v>
          </cell>
          <cell r="JSC58">
            <v>0</v>
          </cell>
          <cell r="JSD58">
            <v>0</v>
          </cell>
          <cell r="JSE58">
            <v>0</v>
          </cell>
          <cell r="JSF58">
            <v>0</v>
          </cell>
          <cell r="JSG58">
            <v>0</v>
          </cell>
          <cell r="JSH58">
            <v>0</v>
          </cell>
          <cell r="JSI58">
            <v>0</v>
          </cell>
          <cell r="JSJ58">
            <v>0</v>
          </cell>
          <cell r="JSK58">
            <v>0</v>
          </cell>
          <cell r="JSL58">
            <v>0</v>
          </cell>
          <cell r="JSM58">
            <v>0</v>
          </cell>
          <cell r="JSN58">
            <v>0</v>
          </cell>
          <cell r="JSO58">
            <v>0</v>
          </cell>
          <cell r="JSP58">
            <v>0</v>
          </cell>
          <cell r="JSQ58">
            <v>0</v>
          </cell>
          <cell r="JSR58">
            <v>0</v>
          </cell>
          <cell r="JSS58">
            <v>0</v>
          </cell>
          <cell r="JST58">
            <v>0</v>
          </cell>
          <cell r="JSU58">
            <v>0</v>
          </cell>
          <cell r="JSV58">
            <v>0</v>
          </cell>
          <cell r="JSW58">
            <v>0</v>
          </cell>
          <cell r="JSX58">
            <v>0</v>
          </cell>
          <cell r="JSY58">
            <v>0</v>
          </cell>
          <cell r="JSZ58">
            <v>0</v>
          </cell>
          <cell r="JTA58">
            <v>0</v>
          </cell>
          <cell r="JTB58">
            <v>0</v>
          </cell>
          <cell r="JTC58">
            <v>0</v>
          </cell>
          <cell r="JTD58">
            <v>0</v>
          </cell>
          <cell r="JTE58">
            <v>0</v>
          </cell>
          <cell r="JTF58">
            <v>0</v>
          </cell>
          <cell r="JTG58">
            <v>0</v>
          </cell>
          <cell r="JTH58">
            <v>0</v>
          </cell>
          <cell r="JTI58">
            <v>0</v>
          </cell>
          <cell r="JTJ58">
            <v>0</v>
          </cell>
          <cell r="JTK58">
            <v>0</v>
          </cell>
          <cell r="JTL58">
            <v>0</v>
          </cell>
          <cell r="JTM58">
            <v>0</v>
          </cell>
          <cell r="JTN58">
            <v>0</v>
          </cell>
          <cell r="JTO58">
            <v>0</v>
          </cell>
          <cell r="JTP58">
            <v>0</v>
          </cell>
          <cell r="JTQ58">
            <v>0</v>
          </cell>
          <cell r="JTR58">
            <v>0</v>
          </cell>
          <cell r="JTS58">
            <v>0</v>
          </cell>
          <cell r="JTT58">
            <v>0</v>
          </cell>
          <cell r="JTU58">
            <v>0</v>
          </cell>
          <cell r="JTV58">
            <v>0</v>
          </cell>
          <cell r="JTW58">
            <v>0</v>
          </cell>
          <cell r="JTX58">
            <v>0</v>
          </cell>
          <cell r="JTY58">
            <v>0</v>
          </cell>
          <cell r="JTZ58">
            <v>0</v>
          </cell>
          <cell r="JUA58">
            <v>0</v>
          </cell>
          <cell r="JUB58">
            <v>0</v>
          </cell>
          <cell r="JUC58">
            <v>0</v>
          </cell>
          <cell r="JUD58">
            <v>0</v>
          </cell>
          <cell r="JUE58">
            <v>0</v>
          </cell>
          <cell r="JUF58">
            <v>0</v>
          </cell>
          <cell r="JUG58">
            <v>0</v>
          </cell>
          <cell r="JUH58">
            <v>0</v>
          </cell>
          <cell r="JUI58">
            <v>0</v>
          </cell>
          <cell r="JUJ58">
            <v>0</v>
          </cell>
          <cell r="JUK58">
            <v>0</v>
          </cell>
          <cell r="JUL58">
            <v>0</v>
          </cell>
          <cell r="JUM58">
            <v>0</v>
          </cell>
          <cell r="JUN58">
            <v>0</v>
          </cell>
          <cell r="JUO58">
            <v>0</v>
          </cell>
          <cell r="JUP58">
            <v>0</v>
          </cell>
          <cell r="JUQ58">
            <v>0</v>
          </cell>
          <cell r="JUR58">
            <v>0</v>
          </cell>
          <cell r="JUS58">
            <v>0</v>
          </cell>
          <cell r="JUT58">
            <v>0</v>
          </cell>
          <cell r="JUU58">
            <v>0</v>
          </cell>
          <cell r="JUV58">
            <v>0</v>
          </cell>
          <cell r="JUW58">
            <v>0</v>
          </cell>
          <cell r="JUX58">
            <v>0</v>
          </cell>
          <cell r="JUY58">
            <v>0</v>
          </cell>
          <cell r="JUZ58">
            <v>0</v>
          </cell>
          <cell r="JVA58">
            <v>0</v>
          </cell>
          <cell r="JVB58">
            <v>0</v>
          </cell>
          <cell r="JVC58">
            <v>0</v>
          </cell>
          <cell r="JVD58">
            <v>0</v>
          </cell>
          <cell r="JVE58">
            <v>0</v>
          </cell>
          <cell r="JVF58">
            <v>0</v>
          </cell>
          <cell r="JVG58">
            <v>0</v>
          </cell>
          <cell r="JVH58">
            <v>0</v>
          </cell>
          <cell r="JVI58">
            <v>0</v>
          </cell>
          <cell r="JVJ58">
            <v>0</v>
          </cell>
          <cell r="JVK58">
            <v>0</v>
          </cell>
          <cell r="JVL58">
            <v>0</v>
          </cell>
          <cell r="JVM58">
            <v>0</v>
          </cell>
          <cell r="JVN58">
            <v>0</v>
          </cell>
          <cell r="JVO58">
            <v>0</v>
          </cell>
          <cell r="JVP58">
            <v>0</v>
          </cell>
          <cell r="JVQ58">
            <v>0</v>
          </cell>
          <cell r="JVR58">
            <v>0</v>
          </cell>
          <cell r="JVS58">
            <v>0</v>
          </cell>
          <cell r="JVT58">
            <v>0</v>
          </cell>
          <cell r="JVU58">
            <v>0</v>
          </cell>
          <cell r="JVV58">
            <v>0</v>
          </cell>
          <cell r="JVW58">
            <v>0</v>
          </cell>
          <cell r="JVX58">
            <v>0</v>
          </cell>
          <cell r="JVY58">
            <v>0</v>
          </cell>
          <cell r="JVZ58">
            <v>0</v>
          </cell>
          <cell r="JWA58">
            <v>0</v>
          </cell>
          <cell r="JWB58">
            <v>0</v>
          </cell>
          <cell r="JWC58">
            <v>0</v>
          </cell>
          <cell r="JWD58">
            <v>0</v>
          </cell>
          <cell r="JWE58">
            <v>0</v>
          </cell>
          <cell r="JWF58">
            <v>0</v>
          </cell>
          <cell r="JWG58">
            <v>0</v>
          </cell>
          <cell r="JWH58">
            <v>0</v>
          </cell>
          <cell r="JWI58">
            <v>0</v>
          </cell>
          <cell r="JWJ58">
            <v>0</v>
          </cell>
          <cell r="JWK58">
            <v>0</v>
          </cell>
          <cell r="JWL58">
            <v>0</v>
          </cell>
          <cell r="JWM58">
            <v>0</v>
          </cell>
          <cell r="JWN58">
            <v>0</v>
          </cell>
          <cell r="JWO58">
            <v>0</v>
          </cell>
          <cell r="JWP58">
            <v>0</v>
          </cell>
          <cell r="JWQ58">
            <v>0</v>
          </cell>
          <cell r="JWR58">
            <v>0</v>
          </cell>
          <cell r="JWS58">
            <v>0</v>
          </cell>
          <cell r="JWT58">
            <v>0</v>
          </cell>
          <cell r="JWU58">
            <v>0</v>
          </cell>
          <cell r="JWV58">
            <v>0</v>
          </cell>
          <cell r="JWW58">
            <v>0</v>
          </cell>
          <cell r="JWX58">
            <v>0</v>
          </cell>
          <cell r="JWY58">
            <v>0</v>
          </cell>
          <cell r="JWZ58">
            <v>0</v>
          </cell>
          <cell r="JXA58">
            <v>0</v>
          </cell>
          <cell r="JXB58">
            <v>0</v>
          </cell>
          <cell r="JXC58">
            <v>0</v>
          </cell>
          <cell r="JXD58">
            <v>0</v>
          </cell>
          <cell r="JXE58">
            <v>0</v>
          </cell>
          <cell r="JXF58">
            <v>0</v>
          </cell>
          <cell r="JXG58">
            <v>0</v>
          </cell>
          <cell r="JXH58">
            <v>0</v>
          </cell>
          <cell r="JXI58">
            <v>0</v>
          </cell>
          <cell r="JXJ58">
            <v>0</v>
          </cell>
          <cell r="JXK58">
            <v>0</v>
          </cell>
          <cell r="JXL58">
            <v>0</v>
          </cell>
          <cell r="JXM58">
            <v>0</v>
          </cell>
          <cell r="JXN58">
            <v>0</v>
          </cell>
          <cell r="JXO58">
            <v>0</v>
          </cell>
          <cell r="JXP58">
            <v>0</v>
          </cell>
          <cell r="JXQ58">
            <v>0</v>
          </cell>
          <cell r="JXR58">
            <v>0</v>
          </cell>
          <cell r="JXS58">
            <v>0</v>
          </cell>
          <cell r="JXT58">
            <v>0</v>
          </cell>
          <cell r="JXU58">
            <v>0</v>
          </cell>
          <cell r="JXV58">
            <v>0</v>
          </cell>
          <cell r="JXW58">
            <v>0</v>
          </cell>
          <cell r="JXX58">
            <v>0</v>
          </cell>
          <cell r="JXY58">
            <v>0</v>
          </cell>
          <cell r="JXZ58">
            <v>0</v>
          </cell>
          <cell r="JYA58">
            <v>0</v>
          </cell>
          <cell r="JYB58">
            <v>0</v>
          </cell>
          <cell r="JYC58">
            <v>0</v>
          </cell>
          <cell r="JYD58">
            <v>0</v>
          </cell>
          <cell r="JYE58">
            <v>0</v>
          </cell>
          <cell r="JYF58">
            <v>0</v>
          </cell>
          <cell r="JYG58">
            <v>0</v>
          </cell>
          <cell r="JYH58">
            <v>0</v>
          </cell>
          <cell r="JYI58">
            <v>0</v>
          </cell>
          <cell r="JYJ58">
            <v>0</v>
          </cell>
          <cell r="JYK58">
            <v>0</v>
          </cell>
          <cell r="JYL58">
            <v>0</v>
          </cell>
          <cell r="JYM58">
            <v>0</v>
          </cell>
          <cell r="JYN58">
            <v>0</v>
          </cell>
          <cell r="JYO58">
            <v>0</v>
          </cell>
          <cell r="JYP58">
            <v>0</v>
          </cell>
          <cell r="JYQ58">
            <v>0</v>
          </cell>
          <cell r="JYR58">
            <v>0</v>
          </cell>
          <cell r="JYS58">
            <v>0</v>
          </cell>
          <cell r="JYT58">
            <v>0</v>
          </cell>
          <cell r="JYU58">
            <v>0</v>
          </cell>
          <cell r="JYV58">
            <v>0</v>
          </cell>
          <cell r="JYW58">
            <v>0</v>
          </cell>
          <cell r="JYX58">
            <v>0</v>
          </cell>
          <cell r="JYY58">
            <v>0</v>
          </cell>
          <cell r="JYZ58">
            <v>0</v>
          </cell>
          <cell r="JZA58">
            <v>0</v>
          </cell>
          <cell r="JZB58">
            <v>0</v>
          </cell>
          <cell r="JZC58">
            <v>0</v>
          </cell>
          <cell r="JZD58">
            <v>0</v>
          </cell>
          <cell r="JZE58">
            <v>0</v>
          </cell>
          <cell r="JZF58">
            <v>0</v>
          </cell>
          <cell r="JZG58">
            <v>0</v>
          </cell>
          <cell r="JZH58">
            <v>0</v>
          </cell>
          <cell r="JZI58">
            <v>0</v>
          </cell>
          <cell r="JZJ58">
            <v>0</v>
          </cell>
          <cell r="JZK58">
            <v>0</v>
          </cell>
          <cell r="JZL58">
            <v>0</v>
          </cell>
          <cell r="JZM58">
            <v>0</v>
          </cell>
          <cell r="JZN58">
            <v>0</v>
          </cell>
          <cell r="JZO58">
            <v>0</v>
          </cell>
          <cell r="JZP58">
            <v>0</v>
          </cell>
          <cell r="JZQ58">
            <v>0</v>
          </cell>
          <cell r="JZR58">
            <v>0</v>
          </cell>
          <cell r="JZS58">
            <v>0</v>
          </cell>
          <cell r="JZT58">
            <v>0</v>
          </cell>
          <cell r="JZU58">
            <v>0</v>
          </cell>
          <cell r="JZV58">
            <v>0</v>
          </cell>
          <cell r="JZW58">
            <v>0</v>
          </cell>
          <cell r="JZX58">
            <v>0</v>
          </cell>
          <cell r="JZY58">
            <v>0</v>
          </cell>
          <cell r="JZZ58">
            <v>0</v>
          </cell>
          <cell r="KAA58">
            <v>0</v>
          </cell>
          <cell r="KAB58">
            <v>0</v>
          </cell>
          <cell r="KAC58">
            <v>0</v>
          </cell>
          <cell r="KAD58">
            <v>0</v>
          </cell>
          <cell r="KAE58">
            <v>0</v>
          </cell>
          <cell r="KAF58">
            <v>0</v>
          </cell>
          <cell r="KAG58">
            <v>0</v>
          </cell>
          <cell r="KAH58">
            <v>0</v>
          </cell>
          <cell r="KAI58">
            <v>0</v>
          </cell>
          <cell r="KAJ58">
            <v>0</v>
          </cell>
          <cell r="KAK58">
            <v>0</v>
          </cell>
          <cell r="KAL58">
            <v>0</v>
          </cell>
          <cell r="KAM58">
            <v>0</v>
          </cell>
          <cell r="KAN58">
            <v>0</v>
          </cell>
          <cell r="KAO58">
            <v>0</v>
          </cell>
          <cell r="KAP58">
            <v>0</v>
          </cell>
          <cell r="KAQ58">
            <v>0</v>
          </cell>
          <cell r="KAR58">
            <v>0</v>
          </cell>
          <cell r="KAS58">
            <v>0</v>
          </cell>
          <cell r="KAT58">
            <v>0</v>
          </cell>
          <cell r="KAU58">
            <v>0</v>
          </cell>
          <cell r="KAV58">
            <v>0</v>
          </cell>
          <cell r="KAW58">
            <v>0</v>
          </cell>
          <cell r="KAX58">
            <v>0</v>
          </cell>
          <cell r="KAY58">
            <v>0</v>
          </cell>
          <cell r="KAZ58">
            <v>0</v>
          </cell>
          <cell r="KBA58">
            <v>0</v>
          </cell>
          <cell r="KBB58">
            <v>0</v>
          </cell>
          <cell r="KBC58">
            <v>0</v>
          </cell>
          <cell r="KBD58">
            <v>0</v>
          </cell>
          <cell r="KBE58">
            <v>0</v>
          </cell>
          <cell r="KBF58">
            <v>0</v>
          </cell>
          <cell r="KBG58">
            <v>0</v>
          </cell>
          <cell r="KBH58">
            <v>0</v>
          </cell>
          <cell r="KBI58">
            <v>0</v>
          </cell>
          <cell r="KBJ58">
            <v>0</v>
          </cell>
          <cell r="KBK58">
            <v>0</v>
          </cell>
          <cell r="KBL58">
            <v>0</v>
          </cell>
          <cell r="KBM58">
            <v>0</v>
          </cell>
          <cell r="KBN58">
            <v>0</v>
          </cell>
          <cell r="KBO58">
            <v>0</v>
          </cell>
          <cell r="KBP58">
            <v>0</v>
          </cell>
          <cell r="KBQ58">
            <v>0</v>
          </cell>
          <cell r="KBR58">
            <v>0</v>
          </cell>
          <cell r="KBS58">
            <v>0</v>
          </cell>
          <cell r="KBT58">
            <v>0</v>
          </cell>
          <cell r="KBU58">
            <v>0</v>
          </cell>
          <cell r="KBV58">
            <v>0</v>
          </cell>
          <cell r="KBW58">
            <v>0</v>
          </cell>
          <cell r="KBX58">
            <v>0</v>
          </cell>
          <cell r="KBY58">
            <v>0</v>
          </cell>
          <cell r="KBZ58">
            <v>0</v>
          </cell>
          <cell r="KCA58">
            <v>0</v>
          </cell>
          <cell r="KCB58">
            <v>0</v>
          </cell>
          <cell r="KCC58">
            <v>0</v>
          </cell>
          <cell r="KCD58">
            <v>0</v>
          </cell>
          <cell r="KCE58">
            <v>0</v>
          </cell>
          <cell r="KCF58">
            <v>0</v>
          </cell>
          <cell r="KCG58">
            <v>0</v>
          </cell>
          <cell r="KCH58">
            <v>0</v>
          </cell>
          <cell r="KCI58">
            <v>0</v>
          </cell>
          <cell r="KCJ58">
            <v>0</v>
          </cell>
          <cell r="KCK58">
            <v>0</v>
          </cell>
          <cell r="KCL58">
            <v>0</v>
          </cell>
          <cell r="KCM58">
            <v>0</v>
          </cell>
          <cell r="KCN58">
            <v>0</v>
          </cell>
          <cell r="KCO58">
            <v>0</v>
          </cell>
          <cell r="KCP58">
            <v>0</v>
          </cell>
          <cell r="KCQ58">
            <v>0</v>
          </cell>
          <cell r="KCR58">
            <v>0</v>
          </cell>
          <cell r="KCS58">
            <v>0</v>
          </cell>
          <cell r="KCT58">
            <v>0</v>
          </cell>
          <cell r="KCU58">
            <v>0</v>
          </cell>
          <cell r="KCV58">
            <v>0</v>
          </cell>
          <cell r="KCW58">
            <v>0</v>
          </cell>
          <cell r="KCX58">
            <v>0</v>
          </cell>
          <cell r="KCY58">
            <v>0</v>
          </cell>
          <cell r="KCZ58">
            <v>0</v>
          </cell>
          <cell r="KDA58">
            <v>0</v>
          </cell>
          <cell r="KDB58">
            <v>0</v>
          </cell>
          <cell r="KDC58">
            <v>0</v>
          </cell>
          <cell r="KDD58">
            <v>0</v>
          </cell>
          <cell r="KDE58">
            <v>0</v>
          </cell>
          <cell r="KDF58">
            <v>0</v>
          </cell>
          <cell r="KDG58">
            <v>0</v>
          </cell>
          <cell r="KDH58">
            <v>0</v>
          </cell>
          <cell r="KDI58">
            <v>0</v>
          </cell>
          <cell r="KDJ58">
            <v>0</v>
          </cell>
          <cell r="KDK58">
            <v>0</v>
          </cell>
          <cell r="KDL58">
            <v>0</v>
          </cell>
          <cell r="KDM58">
            <v>0</v>
          </cell>
          <cell r="KDN58">
            <v>0</v>
          </cell>
          <cell r="KDO58">
            <v>0</v>
          </cell>
          <cell r="KDP58">
            <v>0</v>
          </cell>
          <cell r="KDQ58">
            <v>0</v>
          </cell>
          <cell r="KDR58">
            <v>0</v>
          </cell>
          <cell r="KDS58">
            <v>0</v>
          </cell>
          <cell r="KDT58">
            <v>0</v>
          </cell>
          <cell r="KDU58">
            <v>0</v>
          </cell>
          <cell r="KDV58">
            <v>0</v>
          </cell>
          <cell r="KDW58">
            <v>0</v>
          </cell>
          <cell r="KDX58">
            <v>0</v>
          </cell>
          <cell r="KDY58">
            <v>0</v>
          </cell>
          <cell r="KDZ58">
            <v>0</v>
          </cell>
          <cell r="KEA58">
            <v>0</v>
          </cell>
          <cell r="KEB58">
            <v>0</v>
          </cell>
          <cell r="KEC58">
            <v>0</v>
          </cell>
          <cell r="KED58">
            <v>0</v>
          </cell>
          <cell r="KEE58">
            <v>0</v>
          </cell>
          <cell r="KEF58">
            <v>0</v>
          </cell>
          <cell r="KEG58">
            <v>0</v>
          </cell>
          <cell r="KEH58">
            <v>0</v>
          </cell>
          <cell r="KEI58">
            <v>0</v>
          </cell>
          <cell r="KEJ58">
            <v>0</v>
          </cell>
          <cell r="KEK58">
            <v>0</v>
          </cell>
          <cell r="KEL58">
            <v>0</v>
          </cell>
          <cell r="KEM58">
            <v>0</v>
          </cell>
          <cell r="KEN58">
            <v>0</v>
          </cell>
          <cell r="KEO58">
            <v>0</v>
          </cell>
          <cell r="KEP58">
            <v>0</v>
          </cell>
          <cell r="KEQ58">
            <v>0</v>
          </cell>
          <cell r="KER58">
            <v>0</v>
          </cell>
          <cell r="KES58">
            <v>0</v>
          </cell>
          <cell r="KET58">
            <v>0</v>
          </cell>
          <cell r="KEU58">
            <v>0</v>
          </cell>
          <cell r="KEV58">
            <v>0</v>
          </cell>
          <cell r="KEW58">
            <v>0</v>
          </cell>
          <cell r="KEX58">
            <v>0</v>
          </cell>
          <cell r="KEY58">
            <v>0</v>
          </cell>
          <cell r="KEZ58">
            <v>0</v>
          </cell>
          <cell r="KFA58">
            <v>0</v>
          </cell>
          <cell r="KFB58">
            <v>0</v>
          </cell>
          <cell r="KFC58">
            <v>0</v>
          </cell>
          <cell r="KFD58">
            <v>0</v>
          </cell>
          <cell r="KFE58">
            <v>0</v>
          </cell>
          <cell r="KFF58">
            <v>0</v>
          </cell>
          <cell r="KFG58">
            <v>0</v>
          </cell>
          <cell r="KFH58">
            <v>0</v>
          </cell>
          <cell r="KFI58">
            <v>0</v>
          </cell>
          <cell r="KFJ58">
            <v>0</v>
          </cell>
          <cell r="KFK58">
            <v>0</v>
          </cell>
          <cell r="KFL58">
            <v>0</v>
          </cell>
          <cell r="KFM58">
            <v>0</v>
          </cell>
          <cell r="KFN58">
            <v>0</v>
          </cell>
          <cell r="KFO58">
            <v>0</v>
          </cell>
          <cell r="KFP58">
            <v>0</v>
          </cell>
          <cell r="KFQ58">
            <v>0</v>
          </cell>
          <cell r="KFR58">
            <v>0</v>
          </cell>
          <cell r="KFS58">
            <v>0</v>
          </cell>
          <cell r="KFT58">
            <v>0</v>
          </cell>
          <cell r="KFU58">
            <v>0</v>
          </cell>
          <cell r="KFV58">
            <v>0</v>
          </cell>
          <cell r="KFW58">
            <v>0</v>
          </cell>
          <cell r="KFX58">
            <v>0</v>
          </cell>
          <cell r="KFY58">
            <v>0</v>
          </cell>
          <cell r="KFZ58">
            <v>0</v>
          </cell>
          <cell r="KGA58">
            <v>0</v>
          </cell>
          <cell r="KGB58">
            <v>0</v>
          </cell>
          <cell r="KGC58">
            <v>0</v>
          </cell>
          <cell r="KGD58">
            <v>0</v>
          </cell>
          <cell r="KGE58">
            <v>0</v>
          </cell>
          <cell r="KGF58">
            <v>0</v>
          </cell>
          <cell r="KGG58">
            <v>0</v>
          </cell>
          <cell r="KGH58">
            <v>0</v>
          </cell>
          <cell r="KGI58">
            <v>0</v>
          </cell>
          <cell r="KGJ58">
            <v>0</v>
          </cell>
          <cell r="KGK58">
            <v>0</v>
          </cell>
          <cell r="KGL58">
            <v>0</v>
          </cell>
          <cell r="KGM58">
            <v>0</v>
          </cell>
          <cell r="KGN58">
            <v>0</v>
          </cell>
          <cell r="KGO58">
            <v>0</v>
          </cell>
          <cell r="KGP58">
            <v>0</v>
          </cell>
          <cell r="KGQ58">
            <v>0</v>
          </cell>
          <cell r="KGR58">
            <v>0</v>
          </cell>
          <cell r="KGS58">
            <v>0</v>
          </cell>
          <cell r="KGT58">
            <v>0</v>
          </cell>
          <cell r="KGU58">
            <v>0</v>
          </cell>
          <cell r="KGV58">
            <v>0</v>
          </cell>
          <cell r="KGW58">
            <v>0</v>
          </cell>
          <cell r="KGX58">
            <v>0</v>
          </cell>
          <cell r="KGY58">
            <v>0</v>
          </cell>
          <cell r="KGZ58">
            <v>0</v>
          </cell>
          <cell r="KHA58">
            <v>0</v>
          </cell>
          <cell r="KHB58">
            <v>0</v>
          </cell>
          <cell r="KHC58">
            <v>0</v>
          </cell>
          <cell r="KHD58">
            <v>0</v>
          </cell>
          <cell r="KHE58">
            <v>0</v>
          </cell>
          <cell r="KHF58">
            <v>0</v>
          </cell>
          <cell r="KHG58">
            <v>0</v>
          </cell>
          <cell r="KHH58">
            <v>0</v>
          </cell>
          <cell r="KHI58">
            <v>0</v>
          </cell>
          <cell r="KHJ58">
            <v>0</v>
          </cell>
          <cell r="KHK58">
            <v>0</v>
          </cell>
          <cell r="KHL58">
            <v>0</v>
          </cell>
          <cell r="KHM58">
            <v>0</v>
          </cell>
          <cell r="KHN58">
            <v>0</v>
          </cell>
          <cell r="KHO58">
            <v>0</v>
          </cell>
          <cell r="KHP58">
            <v>0</v>
          </cell>
          <cell r="KHQ58">
            <v>0</v>
          </cell>
          <cell r="KHR58">
            <v>0</v>
          </cell>
          <cell r="KHS58">
            <v>0</v>
          </cell>
          <cell r="KHT58">
            <v>0</v>
          </cell>
          <cell r="KHU58">
            <v>0</v>
          </cell>
          <cell r="KHV58">
            <v>0</v>
          </cell>
          <cell r="KHW58">
            <v>0</v>
          </cell>
          <cell r="KHX58">
            <v>0</v>
          </cell>
          <cell r="KHY58">
            <v>0</v>
          </cell>
          <cell r="KHZ58">
            <v>0</v>
          </cell>
          <cell r="KIA58">
            <v>0</v>
          </cell>
          <cell r="KIB58">
            <v>0</v>
          </cell>
          <cell r="KIC58">
            <v>0</v>
          </cell>
          <cell r="KID58">
            <v>0</v>
          </cell>
          <cell r="KIE58">
            <v>0</v>
          </cell>
          <cell r="KIF58">
            <v>0</v>
          </cell>
          <cell r="KIG58">
            <v>0</v>
          </cell>
          <cell r="KIH58">
            <v>0</v>
          </cell>
          <cell r="KII58">
            <v>0</v>
          </cell>
          <cell r="KIJ58">
            <v>0</v>
          </cell>
          <cell r="KIK58">
            <v>0</v>
          </cell>
          <cell r="KIL58">
            <v>0</v>
          </cell>
          <cell r="KIM58">
            <v>0</v>
          </cell>
          <cell r="KIN58">
            <v>0</v>
          </cell>
          <cell r="KIO58">
            <v>0</v>
          </cell>
          <cell r="KIP58">
            <v>0</v>
          </cell>
          <cell r="KIQ58">
            <v>0</v>
          </cell>
          <cell r="KIR58">
            <v>0</v>
          </cell>
          <cell r="KIS58">
            <v>0</v>
          </cell>
          <cell r="KIT58">
            <v>0</v>
          </cell>
          <cell r="KIU58">
            <v>0</v>
          </cell>
          <cell r="KIV58">
            <v>0</v>
          </cell>
          <cell r="KIW58">
            <v>0</v>
          </cell>
          <cell r="KIX58">
            <v>0</v>
          </cell>
          <cell r="KIY58">
            <v>0</v>
          </cell>
          <cell r="KIZ58">
            <v>0</v>
          </cell>
          <cell r="KJA58">
            <v>0</v>
          </cell>
          <cell r="KJB58">
            <v>0</v>
          </cell>
          <cell r="KJC58">
            <v>0</v>
          </cell>
          <cell r="KJD58">
            <v>0</v>
          </cell>
          <cell r="KJE58">
            <v>0</v>
          </cell>
          <cell r="KJF58">
            <v>0</v>
          </cell>
          <cell r="KJG58">
            <v>0</v>
          </cell>
          <cell r="KJH58">
            <v>0</v>
          </cell>
          <cell r="KJI58">
            <v>0</v>
          </cell>
          <cell r="KJJ58">
            <v>0</v>
          </cell>
          <cell r="KJK58">
            <v>0</v>
          </cell>
          <cell r="KJL58">
            <v>0</v>
          </cell>
          <cell r="KJM58">
            <v>0</v>
          </cell>
          <cell r="KJN58">
            <v>0</v>
          </cell>
          <cell r="KJO58">
            <v>0</v>
          </cell>
          <cell r="KJP58">
            <v>0</v>
          </cell>
          <cell r="KJQ58">
            <v>0</v>
          </cell>
          <cell r="KJR58">
            <v>0</v>
          </cell>
          <cell r="KJS58">
            <v>0</v>
          </cell>
          <cell r="KJT58">
            <v>0</v>
          </cell>
          <cell r="KJU58">
            <v>0</v>
          </cell>
          <cell r="KJV58">
            <v>0</v>
          </cell>
          <cell r="KJW58">
            <v>0</v>
          </cell>
          <cell r="KJX58">
            <v>0</v>
          </cell>
          <cell r="KJY58">
            <v>0</v>
          </cell>
          <cell r="KJZ58">
            <v>0</v>
          </cell>
          <cell r="KKA58">
            <v>0</v>
          </cell>
          <cell r="KKB58">
            <v>0</v>
          </cell>
          <cell r="KKC58">
            <v>0</v>
          </cell>
          <cell r="KKD58">
            <v>0</v>
          </cell>
          <cell r="KKE58">
            <v>0</v>
          </cell>
          <cell r="KKF58">
            <v>0</v>
          </cell>
          <cell r="KKG58">
            <v>0</v>
          </cell>
          <cell r="KKH58">
            <v>0</v>
          </cell>
          <cell r="KKI58">
            <v>0</v>
          </cell>
          <cell r="KKJ58">
            <v>0</v>
          </cell>
          <cell r="KKK58">
            <v>0</v>
          </cell>
          <cell r="KKL58">
            <v>0</v>
          </cell>
          <cell r="KKM58">
            <v>0</v>
          </cell>
          <cell r="KKN58">
            <v>0</v>
          </cell>
          <cell r="KKO58">
            <v>0</v>
          </cell>
          <cell r="KKP58">
            <v>0</v>
          </cell>
          <cell r="KKQ58">
            <v>0</v>
          </cell>
          <cell r="KKR58">
            <v>0</v>
          </cell>
          <cell r="KKS58">
            <v>0</v>
          </cell>
          <cell r="KKT58">
            <v>0</v>
          </cell>
          <cell r="KKU58">
            <v>0</v>
          </cell>
          <cell r="KKV58">
            <v>0</v>
          </cell>
          <cell r="KKW58">
            <v>0</v>
          </cell>
          <cell r="KKX58">
            <v>0</v>
          </cell>
          <cell r="KKY58">
            <v>0</v>
          </cell>
          <cell r="KKZ58">
            <v>0</v>
          </cell>
          <cell r="KLA58">
            <v>0</v>
          </cell>
          <cell r="KLB58">
            <v>0</v>
          </cell>
          <cell r="KLC58">
            <v>0</v>
          </cell>
          <cell r="KLD58">
            <v>0</v>
          </cell>
          <cell r="KLE58">
            <v>0</v>
          </cell>
          <cell r="KLF58">
            <v>0</v>
          </cell>
          <cell r="KLG58">
            <v>0</v>
          </cell>
          <cell r="KLH58">
            <v>0</v>
          </cell>
          <cell r="KLI58">
            <v>0</v>
          </cell>
          <cell r="KLJ58">
            <v>0</v>
          </cell>
          <cell r="KLK58">
            <v>0</v>
          </cell>
          <cell r="KLL58">
            <v>0</v>
          </cell>
          <cell r="KLM58">
            <v>0</v>
          </cell>
          <cell r="KLN58">
            <v>0</v>
          </cell>
          <cell r="KLO58">
            <v>0</v>
          </cell>
          <cell r="KLP58">
            <v>0</v>
          </cell>
          <cell r="KLQ58">
            <v>0</v>
          </cell>
          <cell r="KLR58">
            <v>0</v>
          </cell>
          <cell r="KLS58">
            <v>0</v>
          </cell>
          <cell r="KLT58">
            <v>0</v>
          </cell>
          <cell r="KLU58">
            <v>0</v>
          </cell>
          <cell r="KLV58">
            <v>0</v>
          </cell>
          <cell r="KLW58">
            <v>0</v>
          </cell>
          <cell r="KLX58">
            <v>0</v>
          </cell>
          <cell r="KLY58">
            <v>0</v>
          </cell>
          <cell r="KLZ58">
            <v>0</v>
          </cell>
          <cell r="KMA58">
            <v>0</v>
          </cell>
          <cell r="KMB58">
            <v>0</v>
          </cell>
          <cell r="KMC58">
            <v>0</v>
          </cell>
          <cell r="KMD58">
            <v>0</v>
          </cell>
          <cell r="KME58">
            <v>0</v>
          </cell>
          <cell r="KMF58">
            <v>0</v>
          </cell>
          <cell r="KMG58">
            <v>0</v>
          </cell>
          <cell r="KMH58">
            <v>0</v>
          </cell>
          <cell r="KMI58">
            <v>0</v>
          </cell>
          <cell r="KMJ58">
            <v>0</v>
          </cell>
          <cell r="KMK58">
            <v>0</v>
          </cell>
          <cell r="KML58">
            <v>0</v>
          </cell>
          <cell r="KMM58">
            <v>0</v>
          </cell>
          <cell r="KMN58">
            <v>0</v>
          </cell>
          <cell r="KMO58">
            <v>0</v>
          </cell>
          <cell r="KMP58">
            <v>0</v>
          </cell>
          <cell r="KMQ58">
            <v>0</v>
          </cell>
          <cell r="KMR58">
            <v>0</v>
          </cell>
          <cell r="KMS58">
            <v>0</v>
          </cell>
          <cell r="KMT58">
            <v>0</v>
          </cell>
          <cell r="KMU58">
            <v>0</v>
          </cell>
          <cell r="KMV58">
            <v>0</v>
          </cell>
          <cell r="KMW58">
            <v>0</v>
          </cell>
          <cell r="KMX58">
            <v>0</v>
          </cell>
          <cell r="KMY58">
            <v>0</v>
          </cell>
          <cell r="KMZ58">
            <v>0</v>
          </cell>
          <cell r="KNA58">
            <v>0</v>
          </cell>
          <cell r="KNB58">
            <v>0</v>
          </cell>
          <cell r="KNC58">
            <v>0</v>
          </cell>
          <cell r="KND58">
            <v>0</v>
          </cell>
          <cell r="KNE58">
            <v>0</v>
          </cell>
          <cell r="KNF58">
            <v>0</v>
          </cell>
          <cell r="KNG58">
            <v>0</v>
          </cell>
          <cell r="KNH58">
            <v>0</v>
          </cell>
          <cell r="KNI58">
            <v>0</v>
          </cell>
          <cell r="KNJ58">
            <v>0</v>
          </cell>
          <cell r="KNK58">
            <v>0</v>
          </cell>
          <cell r="KNL58">
            <v>0</v>
          </cell>
          <cell r="KNM58">
            <v>0</v>
          </cell>
          <cell r="KNN58">
            <v>0</v>
          </cell>
          <cell r="KNO58">
            <v>0</v>
          </cell>
          <cell r="KNP58">
            <v>0</v>
          </cell>
          <cell r="KNQ58">
            <v>0</v>
          </cell>
          <cell r="KNR58">
            <v>0</v>
          </cell>
          <cell r="KNS58">
            <v>0</v>
          </cell>
          <cell r="KNT58">
            <v>0</v>
          </cell>
          <cell r="KNU58">
            <v>0</v>
          </cell>
          <cell r="KNV58">
            <v>0</v>
          </cell>
          <cell r="KNW58">
            <v>0</v>
          </cell>
          <cell r="KNX58">
            <v>0</v>
          </cell>
          <cell r="KNY58">
            <v>0</v>
          </cell>
          <cell r="KNZ58">
            <v>0</v>
          </cell>
          <cell r="KOA58">
            <v>0</v>
          </cell>
          <cell r="KOB58">
            <v>0</v>
          </cell>
          <cell r="KOC58">
            <v>0</v>
          </cell>
          <cell r="KOD58">
            <v>0</v>
          </cell>
          <cell r="KOE58">
            <v>0</v>
          </cell>
          <cell r="KOF58">
            <v>0</v>
          </cell>
          <cell r="KOG58">
            <v>0</v>
          </cell>
          <cell r="KOH58">
            <v>0</v>
          </cell>
          <cell r="KOI58">
            <v>0</v>
          </cell>
          <cell r="KOJ58">
            <v>0</v>
          </cell>
          <cell r="KOK58">
            <v>0</v>
          </cell>
          <cell r="KOL58">
            <v>0</v>
          </cell>
          <cell r="KOM58">
            <v>0</v>
          </cell>
          <cell r="KON58">
            <v>0</v>
          </cell>
          <cell r="KOO58">
            <v>0</v>
          </cell>
          <cell r="KOP58">
            <v>0</v>
          </cell>
          <cell r="KOQ58">
            <v>0</v>
          </cell>
          <cell r="KOR58">
            <v>0</v>
          </cell>
          <cell r="KOS58">
            <v>0</v>
          </cell>
          <cell r="KOT58">
            <v>0</v>
          </cell>
          <cell r="KOU58">
            <v>0</v>
          </cell>
          <cell r="KOV58">
            <v>0</v>
          </cell>
          <cell r="KOW58">
            <v>0</v>
          </cell>
          <cell r="KOX58">
            <v>0</v>
          </cell>
          <cell r="KOY58">
            <v>0</v>
          </cell>
          <cell r="KOZ58">
            <v>0</v>
          </cell>
          <cell r="KPA58">
            <v>0</v>
          </cell>
          <cell r="KPB58">
            <v>0</v>
          </cell>
          <cell r="KPC58">
            <v>0</v>
          </cell>
          <cell r="KPD58">
            <v>0</v>
          </cell>
          <cell r="KPE58">
            <v>0</v>
          </cell>
          <cell r="KPF58">
            <v>0</v>
          </cell>
          <cell r="KPG58">
            <v>0</v>
          </cell>
          <cell r="KPH58">
            <v>0</v>
          </cell>
          <cell r="KPI58">
            <v>0</v>
          </cell>
          <cell r="KPJ58">
            <v>0</v>
          </cell>
          <cell r="KPK58">
            <v>0</v>
          </cell>
          <cell r="KPL58">
            <v>0</v>
          </cell>
          <cell r="KPM58">
            <v>0</v>
          </cell>
          <cell r="KPN58">
            <v>0</v>
          </cell>
          <cell r="KPO58">
            <v>0</v>
          </cell>
          <cell r="KPP58">
            <v>0</v>
          </cell>
          <cell r="KPQ58">
            <v>0</v>
          </cell>
          <cell r="KPR58">
            <v>0</v>
          </cell>
          <cell r="KPS58">
            <v>0</v>
          </cell>
          <cell r="KPT58">
            <v>0</v>
          </cell>
          <cell r="KPU58">
            <v>0</v>
          </cell>
          <cell r="KPV58">
            <v>0</v>
          </cell>
          <cell r="KPW58">
            <v>0</v>
          </cell>
          <cell r="KPX58">
            <v>0</v>
          </cell>
          <cell r="KPY58">
            <v>0</v>
          </cell>
          <cell r="KPZ58">
            <v>0</v>
          </cell>
          <cell r="KQA58">
            <v>0</v>
          </cell>
          <cell r="KQB58">
            <v>0</v>
          </cell>
          <cell r="KQC58">
            <v>0</v>
          </cell>
          <cell r="KQD58">
            <v>0</v>
          </cell>
          <cell r="KQE58">
            <v>0</v>
          </cell>
          <cell r="KQF58">
            <v>0</v>
          </cell>
          <cell r="KQG58">
            <v>0</v>
          </cell>
          <cell r="KQH58">
            <v>0</v>
          </cell>
          <cell r="KQI58">
            <v>0</v>
          </cell>
          <cell r="KQJ58">
            <v>0</v>
          </cell>
          <cell r="KQK58">
            <v>0</v>
          </cell>
          <cell r="KQL58">
            <v>0</v>
          </cell>
          <cell r="KQM58">
            <v>0</v>
          </cell>
          <cell r="KQN58">
            <v>0</v>
          </cell>
          <cell r="KQO58">
            <v>0</v>
          </cell>
          <cell r="KQP58">
            <v>0</v>
          </cell>
          <cell r="KQQ58">
            <v>0</v>
          </cell>
          <cell r="KQR58">
            <v>0</v>
          </cell>
          <cell r="KQS58">
            <v>0</v>
          </cell>
          <cell r="KQT58">
            <v>0</v>
          </cell>
          <cell r="KQU58">
            <v>0</v>
          </cell>
          <cell r="KQV58">
            <v>0</v>
          </cell>
          <cell r="KQW58">
            <v>0</v>
          </cell>
          <cell r="KQX58">
            <v>0</v>
          </cell>
          <cell r="KQY58">
            <v>0</v>
          </cell>
          <cell r="KQZ58">
            <v>0</v>
          </cell>
          <cell r="KRA58">
            <v>0</v>
          </cell>
          <cell r="KRB58">
            <v>0</v>
          </cell>
          <cell r="KRC58">
            <v>0</v>
          </cell>
          <cell r="KRD58">
            <v>0</v>
          </cell>
          <cell r="KRE58">
            <v>0</v>
          </cell>
          <cell r="KRF58">
            <v>0</v>
          </cell>
          <cell r="KRG58">
            <v>0</v>
          </cell>
          <cell r="KRH58">
            <v>0</v>
          </cell>
          <cell r="KRI58">
            <v>0</v>
          </cell>
          <cell r="KRJ58">
            <v>0</v>
          </cell>
          <cell r="KRK58">
            <v>0</v>
          </cell>
          <cell r="KRL58">
            <v>0</v>
          </cell>
          <cell r="KRM58">
            <v>0</v>
          </cell>
          <cell r="KRN58">
            <v>0</v>
          </cell>
          <cell r="KRO58">
            <v>0</v>
          </cell>
          <cell r="KRP58">
            <v>0</v>
          </cell>
          <cell r="KRQ58">
            <v>0</v>
          </cell>
          <cell r="KRR58">
            <v>0</v>
          </cell>
          <cell r="KRS58">
            <v>0</v>
          </cell>
          <cell r="KRT58">
            <v>0</v>
          </cell>
          <cell r="KRU58">
            <v>0</v>
          </cell>
          <cell r="KRV58">
            <v>0</v>
          </cell>
          <cell r="KRW58">
            <v>0</v>
          </cell>
          <cell r="KRX58">
            <v>0</v>
          </cell>
          <cell r="KRY58">
            <v>0</v>
          </cell>
          <cell r="KRZ58">
            <v>0</v>
          </cell>
          <cell r="KSA58">
            <v>0</v>
          </cell>
          <cell r="KSB58">
            <v>0</v>
          </cell>
          <cell r="KSC58">
            <v>0</v>
          </cell>
          <cell r="KSD58">
            <v>0</v>
          </cell>
          <cell r="KSE58">
            <v>0</v>
          </cell>
          <cell r="KSF58">
            <v>0</v>
          </cell>
          <cell r="KSG58">
            <v>0</v>
          </cell>
          <cell r="KSH58">
            <v>0</v>
          </cell>
          <cell r="KSI58">
            <v>0</v>
          </cell>
          <cell r="KSJ58">
            <v>0</v>
          </cell>
          <cell r="KSK58">
            <v>0</v>
          </cell>
          <cell r="KSL58">
            <v>0</v>
          </cell>
          <cell r="KSM58">
            <v>0</v>
          </cell>
          <cell r="KSN58">
            <v>0</v>
          </cell>
          <cell r="KSO58">
            <v>0</v>
          </cell>
          <cell r="KSP58">
            <v>0</v>
          </cell>
          <cell r="KSQ58">
            <v>0</v>
          </cell>
          <cell r="KSR58">
            <v>0</v>
          </cell>
          <cell r="KSS58">
            <v>0</v>
          </cell>
          <cell r="KST58">
            <v>0</v>
          </cell>
          <cell r="KSU58">
            <v>0</v>
          </cell>
          <cell r="KSV58">
            <v>0</v>
          </cell>
          <cell r="KSW58">
            <v>0</v>
          </cell>
          <cell r="KSX58">
            <v>0</v>
          </cell>
          <cell r="KSY58">
            <v>0</v>
          </cell>
          <cell r="KSZ58">
            <v>0</v>
          </cell>
          <cell r="KTA58">
            <v>0</v>
          </cell>
          <cell r="KTB58">
            <v>0</v>
          </cell>
          <cell r="KTC58">
            <v>0</v>
          </cell>
          <cell r="KTD58">
            <v>0</v>
          </cell>
          <cell r="KTE58">
            <v>0</v>
          </cell>
          <cell r="KTF58">
            <v>0</v>
          </cell>
          <cell r="KTG58">
            <v>0</v>
          </cell>
          <cell r="KTH58">
            <v>0</v>
          </cell>
          <cell r="KTI58">
            <v>0</v>
          </cell>
          <cell r="KTJ58">
            <v>0</v>
          </cell>
          <cell r="KTK58">
            <v>0</v>
          </cell>
          <cell r="KTL58">
            <v>0</v>
          </cell>
          <cell r="KTM58">
            <v>0</v>
          </cell>
          <cell r="KTN58">
            <v>0</v>
          </cell>
          <cell r="KTO58">
            <v>0</v>
          </cell>
          <cell r="KTP58">
            <v>0</v>
          </cell>
          <cell r="KTQ58">
            <v>0</v>
          </cell>
          <cell r="KTR58">
            <v>0</v>
          </cell>
          <cell r="KTS58">
            <v>0</v>
          </cell>
          <cell r="KTT58">
            <v>0</v>
          </cell>
          <cell r="KTU58">
            <v>0</v>
          </cell>
          <cell r="KTV58">
            <v>0</v>
          </cell>
          <cell r="KTW58">
            <v>0</v>
          </cell>
          <cell r="KTX58">
            <v>0</v>
          </cell>
          <cell r="KTY58">
            <v>0</v>
          </cell>
          <cell r="KTZ58">
            <v>0</v>
          </cell>
          <cell r="KUA58">
            <v>0</v>
          </cell>
          <cell r="KUB58">
            <v>0</v>
          </cell>
          <cell r="KUC58">
            <v>0</v>
          </cell>
          <cell r="KUD58">
            <v>0</v>
          </cell>
          <cell r="KUE58">
            <v>0</v>
          </cell>
          <cell r="KUF58">
            <v>0</v>
          </cell>
          <cell r="KUG58">
            <v>0</v>
          </cell>
          <cell r="KUH58">
            <v>0</v>
          </cell>
          <cell r="KUI58">
            <v>0</v>
          </cell>
          <cell r="KUJ58">
            <v>0</v>
          </cell>
          <cell r="KUK58">
            <v>0</v>
          </cell>
          <cell r="KUL58">
            <v>0</v>
          </cell>
          <cell r="KUM58">
            <v>0</v>
          </cell>
          <cell r="KUN58">
            <v>0</v>
          </cell>
          <cell r="KUO58">
            <v>0</v>
          </cell>
          <cell r="KUP58">
            <v>0</v>
          </cell>
          <cell r="KUQ58">
            <v>0</v>
          </cell>
          <cell r="KUR58">
            <v>0</v>
          </cell>
          <cell r="KUS58">
            <v>0</v>
          </cell>
          <cell r="KUT58">
            <v>0</v>
          </cell>
          <cell r="KUU58">
            <v>0</v>
          </cell>
          <cell r="KUV58">
            <v>0</v>
          </cell>
          <cell r="KUW58">
            <v>0</v>
          </cell>
          <cell r="KUX58">
            <v>0</v>
          </cell>
          <cell r="KUY58">
            <v>0</v>
          </cell>
          <cell r="KUZ58">
            <v>0</v>
          </cell>
          <cell r="KVA58">
            <v>0</v>
          </cell>
          <cell r="KVB58">
            <v>0</v>
          </cell>
          <cell r="KVC58">
            <v>0</v>
          </cell>
          <cell r="KVD58">
            <v>0</v>
          </cell>
          <cell r="KVE58">
            <v>0</v>
          </cell>
          <cell r="KVF58">
            <v>0</v>
          </cell>
          <cell r="KVG58">
            <v>0</v>
          </cell>
          <cell r="KVH58">
            <v>0</v>
          </cell>
          <cell r="KVI58">
            <v>0</v>
          </cell>
          <cell r="KVJ58">
            <v>0</v>
          </cell>
          <cell r="KVK58">
            <v>0</v>
          </cell>
          <cell r="KVL58">
            <v>0</v>
          </cell>
          <cell r="KVM58">
            <v>0</v>
          </cell>
          <cell r="KVN58">
            <v>0</v>
          </cell>
          <cell r="KVO58">
            <v>0</v>
          </cell>
          <cell r="KVP58">
            <v>0</v>
          </cell>
          <cell r="KVQ58">
            <v>0</v>
          </cell>
          <cell r="KVR58">
            <v>0</v>
          </cell>
          <cell r="KVS58">
            <v>0</v>
          </cell>
          <cell r="KVT58">
            <v>0</v>
          </cell>
          <cell r="KVU58">
            <v>0</v>
          </cell>
          <cell r="KVV58">
            <v>0</v>
          </cell>
          <cell r="KVW58">
            <v>0</v>
          </cell>
          <cell r="KVX58">
            <v>0</v>
          </cell>
          <cell r="KVY58">
            <v>0</v>
          </cell>
          <cell r="KVZ58">
            <v>0</v>
          </cell>
          <cell r="KWA58">
            <v>0</v>
          </cell>
          <cell r="KWB58">
            <v>0</v>
          </cell>
          <cell r="KWC58">
            <v>0</v>
          </cell>
          <cell r="KWD58">
            <v>0</v>
          </cell>
          <cell r="KWE58">
            <v>0</v>
          </cell>
          <cell r="KWF58">
            <v>0</v>
          </cell>
          <cell r="KWG58">
            <v>0</v>
          </cell>
          <cell r="KWH58">
            <v>0</v>
          </cell>
          <cell r="KWI58">
            <v>0</v>
          </cell>
          <cell r="KWJ58">
            <v>0</v>
          </cell>
          <cell r="KWK58">
            <v>0</v>
          </cell>
          <cell r="KWL58">
            <v>0</v>
          </cell>
          <cell r="KWM58">
            <v>0</v>
          </cell>
          <cell r="KWN58">
            <v>0</v>
          </cell>
          <cell r="KWO58">
            <v>0</v>
          </cell>
          <cell r="KWP58">
            <v>0</v>
          </cell>
          <cell r="KWQ58">
            <v>0</v>
          </cell>
          <cell r="KWR58">
            <v>0</v>
          </cell>
          <cell r="KWS58">
            <v>0</v>
          </cell>
          <cell r="KWT58">
            <v>0</v>
          </cell>
          <cell r="KWU58">
            <v>0</v>
          </cell>
          <cell r="KWV58">
            <v>0</v>
          </cell>
          <cell r="KWW58">
            <v>0</v>
          </cell>
          <cell r="KWX58">
            <v>0</v>
          </cell>
          <cell r="KWY58">
            <v>0</v>
          </cell>
          <cell r="KWZ58">
            <v>0</v>
          </cell>
          <cell r="KXA58">
            <v>0</v>
          </cell>
          <cell r="KXB58">
            <v>0</v>
          </cell>
          <cell r="KXC58">
            <v>0</v>
          </cell>
          <cell r="KXD58">
            <v>0</v>
          </cell>
          <cell r="KXE58">
            <v>0</v>
          </cell>
          <cell r="KXF58">
            <v>0</v>
          </cell>
          <cell r="KXG58">
            <v>0</v>
          </cell>
          <cell r="KXH58">
            <v>0</v>
          </cell>
          <cell r="KXI58">
            <v>0</v>
          </cell>
          <cell r="KXJ58">
            <v>0</v>
          </cell>
          <cell r="KXK58">
            <v>0</v>
          </cell>
          <cell r="KXL58">
            <v>0</v>
          </cell>
          <cell r="KXM58">
            <v>0</v>
          </cell>
          <cell r="KXN58">
            <v>0</v>
          </cell>
          <cell r="KXO58">
            <v>0</v>
          </cell>
          <cell r="KXP58">
            <v>0</v>
          </cell>
          <cell r="KXQ58">
            <v>0</v>
          </cell>
          <cell r="KXR58">
            <v>0</v>
          </cell>
          <cell r="KXS58">
            <v>0</v>
          </cell>
          <cell r="KXT58">
            <v>0</v>
          </cell>
          <cell r="KXU58">
            <v>0</v>
          </cell>
          <cell r="KXV58">
            <v>0</v>
          </cell>
          <cell r="KXW58">
            <v>0</v>
          </cell>
          <cell r="KXX58">
            <v>0</v>
          </cell>
          <cell r="KXY58">
            <v>0</v>
          </cell>
          <cell r="KXZ58">
            <v>0</v>
          </cell>
          <cell r="KYA58">
            <v>0</v>
          </cell>
          <cell r="KYB58">
            <v>0</v>
          </cell>
          <cell r="KYC58">
            <v>0</v>
          </cell>
          <cell r="KYD58">
            <v>0</v>
          </cell>
          <cell r="KYE58">
            <v>0</v>
          </cell>
          <cell r="KYF58">
            <v>0</v>
          </cell>
          <cell r="KYG58">
            <v>0</v>
          </cell>
          <cell r="KYH58">
            <v>0</v>
          </cell>
          <cell r="KYI58">
            <v>0</v>
          </cell>
          <cell r="KYJ58">
            <v>0</v>
          </cell>
          <cell r="KYK58">
            <v>0</v>
          </cell>
          <cell r="KYL58">
            <v>0</v>
          </cell>
          <cell r="KYM58">
            <v>0</v>
          </cell>
          <cell r="KYN58">
            <v>0</v>
          </cell>
          <cell r="KYO58">
            <v>0</v>
          </cell>
          <cell r="KYP58">
            <v>0</v>
          </cell>
          <cell r="KYQ58">
            <v>0</v>
          </cell>
          <cell r="KYR58">
            <v>0</v>
          </cell>
          <cell r="KYS58">
            <v>0</v>
          </cell>
          <cell r="KYT58">
            <v>0</v>
          </cell>
          <cell r="KYU58">
            <v>0</v>
          </cell>
          <cell r="KYV58">
            <v>0</v>
          </cell>
          <cell r="KYW58">
            <v>0</v>
          </cell>
          <cell r="KYX58">
            <v>0</v>
          </cell>
          <cell r="KYY58">
            <v>0</v>
          </cell>
          <cell r="KYZ58">
            <v>0</v>
          </cell>
          <cell r="KZA58">
            <v>0</v>
          </cell>
          <cell r="KZB58">
            <v>0</v>
          </cell>
          <cell r="KZC58">
            <v>0</v>
          </cell>
          <cell r="KZD58">
            <v>0</v>
          </cell>
          <cell r="KZE58">
            <v>0</v>
          </cell>
          <cell r="KZF58">
            <v>0</v>
          </cell>
          <cell r="KZG58">
            <v>0</v>
          </cell>
          <cell r="KZH58">
            <v>0</v>
          </cell>
          <cell r="KZI58">
            <v>0</v>
          </cell>
          <cell r="KZJ58">
            <v>0</v>
          </cell>
          <cell r="KZK58">
            <v>0</v>
          </cell>
          <cell r="KZL58">
            <v>0</v>
          </cell>
          <cell r="KZM58">
            <v>0</v>
          </cell>
          <cell r="KZN58">
            <v>0</v>
          </cell>
          <cell r="KZO58">
            <v>0</v>
          </cell>
          <cell r="KZP58">
            <v>0</v>
          </cell>
          <cell r="KZQ58">
            <v>0</v>
          </cell>
          <cell r="KZR58">
            <v>0</v>
          </cell>
          <cell r="KZS58">
            <v>0</v>
          </cell>
          <cell r="KZT58">
            <v>0</v>
          </cell>
          <cell r="KZU58">
            <v>0</v>
          </cell>
          <cell r="KZV58">
            <v>0</v>
          </cell>
          <cell r="KZW58">
            <v>0</v>
          </cell>
          <cell r="KZX58">
            <v>0</v>
          </cell>
          <cell r="KZY58">
            <v>0</v>
          </cell>
          <cell r="KZZ58">
            <v>0</v>
          </cell>
          <cell r="LAA58">
            <v>0</v>
          </cell>
          <cell r="LAB58">
            <v>0</v>
          </cell>
          <cell r="LAC58">
            <v>0</v>
          </cell>
          <cell r="LAD58">
            <v>0</v>
          </cell>
          <cell r="LAE58">
            <v>0</v>
          </cell>
          <cell r="LAF58">
            <v>0</v>
          </cell>
          <cell r="LAG58">
            <v>0</v>
          </cell>
          <cell r="LAH58">
            <v>0</v>
          </cell>
          <cell r="LAI58">
            <v>0</v>
          </cell>
          <cell r="LAJ58">
            <v>0</v>
          </cell>
          <cell r="LAK58">
            <v>0</v>
          </cell>
          <cell r="LAL58">
            <v>0</v>
          </cell>
          <cell r="LAM58">
            <v>0</v>
          </cell>
          <cell r="LAN58">
            <v>0</v>
          </cell>
          <cell r="LAO58">
            <v>0</v>
          </cell>
          <cell r="LAP58">
            <v>0</v>
          </cell>
          <cell r="LAQ58">
            <v>0</v>
          </cell>
          <cell r="LAR58">
            <v>0</v>
          </cell>
          <cell r="LAS58">
            <v>0</v>
          </cell>
          <cell r="LAT58">
            <v>0</v>
          </cell>
          <cell r="LAU58">
            <v>0</v>
          </cell>
          <cell r="LAV58">
            <v>0</v>
          </cell>
          <cell r="LAW58">
            <v>0</v>
          </cell>
          <cell r="LAX58">
            <v>0</v>
          </cell>
          <cell r="LAY58">
            <v>0</v>
          </cell>
          <cell r="LAZ58">
            <v>0</v>
          </cell>
          <cell r="LBA58">
            <v>0</v>
          </cell>
          <cell r="LBB58">
            <v>0</v>
          </cell>
          <cell r="LBC58">
            <v>0</v>
          </cell>
          <cell r="LBD58">
            <v>0</v>
          </cell>
          <cell r="LBE58">
            <v>0</v>
          </cell>
          <cell r="LBF58">
            <v>0</v>
          </cell>
          <cell r="LBG58">
            <v>0</v>
          </cell>
          <cell r="LBH58">
            <v>0</v>
          </cell>
          <cell r="LBI58">
            <v>0</v>
          </cell>
          <cell r="LBJ58">
            <v>0</v>
          </cell>
          <cell r="LBK58">
            <v>0</v>
          </cell>
          <cell r="LBL58">
            <v>0</v>
          </cell>
          <cell r="LBM58">
            <v>0</v>
          </cell>
          <cell r="LBN58">
            <v>0</v>
          </cell>
          <cell r="LBO58">
            <v>0</v>
          </cell>
          <cell r="LBP58">
            <v>0</v>
          </cell>
          <cell r="LBQ58">
            <v>0</v>
          </cell>
          <cell r="LBR58">
            <v>0</v>
          </cell>
          <cell r="LBS58">
            <v>0</v>
          </cell>
          <cell r="LBT58">
            <v>0</v>
          </cell>
          <cell r="LBU58">
            <v>0</v>
          </cell>
          <cell r="LBV58">
            <v>0</v>
          </cell>
          <cell r="LBW58">
            <v>0</v>
          </cell>
          <cell r="LBX58">
            <v>0</v>
          </cell>
          <cell r="LBY58">
            <v>0</v>
          </cell>
          <cell r="LBZ58">
            <v>0</v>
          </cell>
          <cell r="LCA58">
            <v>0</v>
          </cell>
          <cell r="LCB58">
            <v>0</v>
          </cell>
          <cell r="LCC58">
            <v>0</v>
          </cell>
          <cell r="LCD58">
            <v>0</v>
          </cell>
          <cell r="LCE58">
            <v>0</v>
          </cell>
          <cell r="LCF58">
            <v>0</v>
          </cell>
          <cell r="LCG58">
            <v>0</v>
          </cell>
          <cell r="LCH58">
            <v>0</v>
          </cell>
          <cell r="LCI58">
            <v>0</v>
          </cell>
          <cell r="LCJ58">
            <v>0</v>
          </cell>
          <cell r="LCK58">
            <v>0</v>
          </cell>
          <cell r="LCL58">
            <v>0</v>
          </cell>
          <cell r="LCM58">
            <v>0</v>
          </cell>
          <cell r="LCN58">
            <v>0</v>
          </cell>
          <cell r="LCO58">
            <v>0</v>
          </cell>
          <cell r="LCP58">
            <v>0</v>
          </cell>
          <cell r="LCQ58">
            <v>0</v>
          </cell>
          <cell r="LCR58">
            <v>0</v>
          </cell>
          <cell r="LCS58">
            <v>0</v>
          </cell>
          <cell r="LCT58">
            <v>0</v>
          </cell>
          <cell r="LCU58">
            <v>0</v>
          </cell>
          <cell r="LCV58">
            <v>0</v>
          </cell>
          <cell r="LCW58">
            <v>0</v>
          </cell>
          <cell r="LCX58">
            <v>0</v>
          </cell>
          <cell r="LCY58">
            <v>0</v>
          </cell>
          <cell r="LCZ58">
            <v>0</v>
          </cell>
          <cell r="LDA58">
            <v>0</v>
          </cell>
          <cell r="LDB58">
            <v>0</v>
          </cell>
          <cell r="LDC58">
            <v>0</v>
          </cell>
          <cell r="LDD58">
            <v>0</v>
          </cell>
          <cell r="LDE58">
            <v>0</v>
          </cell>
          <cell r="LDF58">
            <v>0</v>
          </cell>
          <cell r="LDG58">
            <v>0</v>
          </cell>
          <cell r="LDH58">
            <v>0</v>
          </cell>
          <cell r="LDI58">
            <v>0</v>
          </cell>
          <cell r="LDJ58">
            <v>0</v>
          </cell>
          <cell r="LDK58">
            <v>0</v>
          </cell>
          <cell r="LDL58">
            <v>0</v>
          </cell>
          <cell r="LDM58">
            <v>0</v>
          </cell>
          <cell r="LDN58">
            <v>0</v>
          </cell>
          <cell r="LDO58">
            <v>0</v>
          </cell>
          <cell r="LDP58">
            <v>0</v>
          </cell>
          <cell r="LDQ58">
            <v>0</v>
          </cell>
          <cell r="LDR58">
            <v>0</v>
          </cell>
          <cell r="LDS58">
            <v>0</v>
          </cell>
          <cell r="LDT58">
            <v>0</v>
          </cell>
          <cell r="LDU58">
            <v>0</v>
          </cell>
          <cell r="LDV58">
            <v>0</v>
          </cell>
          <cell r="LDW58">
            <v>0</v>
          </cell>
          <cell r="LDX58">
            <v>0</v>
          </cell>
          <cell r="LDY58">
            <v>0</v>
          </cell>
          <cell r="LDZ58">
            <v>0</v>
          </cell>
          <cell r="LEA58">
            <v>0</v>
          </cell>
          <cell r="LEB58">
            <v>0</v>
          </cell>
          <cell r="LEC58">
            <v>0</v>
          </cell>
          <cell r="LED58">
            <v>0</v>
          </cell>
          <cell r="LEE58">
            <v>0</v>
          </cell>
          <cell r="LEF58">
            <v>0</v>
          </cell>
          <cell r="LEG58">
            <v>0</v>
          </cell>
          <cell r="LEH58">
            <v>0</v>
          </cell>
          <cell r="LEI58">
            <v>0</v>
          </cell>
          <cell r="LEJ58">
            <v>0</v>
          </cell>
          <cell r="LEK58">
            <v>0</v>
          </cell>
          <cell r="LEL58">
            <v>0</v>
          </cell>
          <cell r="LEM58">
            <v>0</v>
          </cell>
          <cell r="LEN58">
            <v>0</v>
          </cell>
          <cell r="LEO58">
            <v>0</v>
          </cell>
          <cell r="LEP58">
            <v>0</v>
          </cell>
          <cell r="LEQ58">
            <v>0</v>
          </cell>
          <cell r="LER58">
            <v>0</v>
          </cell>
          <cell r="LES58">
            <v>0</v>
          </cell>
          <cell r="LET58">
            <v>0</v>
          </cell>
          <cell r="LEU58">
            <v>0</v>
          </cell>
          <cell r="LEV58">
            <v>0</v>
          </cell>
          <cell r="LEW58">
            <v>0</v>
          </cell>
          <cell r="LEX58">
            <v>0</v>
          </cell>
          <cell r="LEY58">
            <v>0</v>
          </cell>
          <cell r="LEZ58">
            <v>0</v>
          </cell>
          <cell r="LFA58">
            <v>0</v>
          </cell>
          <cell r="LFB58">
            <v>0</v>
          </cell>
          <cell r="LFC58">
            <v>0</v>
          </cell>
          <cell r="LFD58">
            <v>0</v>
          </cell>
          <cell r="LFE58">
            <v>0</v>
          </cell>
          <cell r="LFF58">
            <v>0</v>
          </cell>
          <cell r="LFG58">
            <v>0</v>
          </cell>
          <cell r="LFH58">
            <v>0</v>
          </cell>
          <cell r="LFI58">
            <v>0</v>
          </cell>
          <cell r="LFJ58">
            <v>0</v>
          </cell>
          <cell r="LFK58">
            <v>0</v>
          </cell>
          <cell r="LFL58">
            <v>0</v>
          </cell>
          <cell r="LFM58">
            <v>0</v>
          </cell>
          <cell r="LFN58">
            <v>0</v>
          </cell>
          <cell r="LFO58">
            <v>0</v>
          </cell>
          <cell r="LFP58">
            <v>0</v>
          </cell>
          <cell r="LFQ58">
            <v>0</v>
          </cell>
          <cell r="LFR58">
            <v>0</v>
          </cell>
          <cell r="LFS58">
            <v>0</v>
          </cell>
          <cell r="LFT58">
            <v>0</v>
          </cell>
          <cell r="LFU58">
            <v>0</v>
          </cell>
          <cell r="LFV58">
            <v>0</v>
          </cell>
          <cell r="LFW58">
            <v>0</v>
          </cell>
          <cell r="LFX58">
            <v>0</v>
          </cell>
          <cell r="LFY58">
            <v>0</v>
          </cell>
          <cell r="LFZ58">
            <v>0</v>
          </cell>
          <cell r="LGA58">
            <v>0</v>
          </cell>
          <cell r="LGB58">
            <v>0</v>
          </cell>
          <cell r="LGC58">
            <v>0</v>
          </cell>
          <cell r="LGD58">
            <v>0</v>
          </cell>
          <cell r="LGE58">
            <v>0</v>
          </cell>
          <cell r="LGF58">
            <v>0</v>
          </cell>
          <cell r="LGG58">
            <v>0</v>
          </cell>
          <cell r="LGH58">
            <v>0</v>
          </cell>
          <cell r="LGI58">
            <v>0</v>
          </cell>
          <cell r="LGJ58">
            <v>0</v>
          </cell>
          <cell r="LGK58">
            <v>0</v>
          </cell>
          <cell r="LGL58">
            <v>0</v>
          </cell>
          <cell r="LGM58">
            <v>0</v>
          </cell>
          <cell r="LGN58">
            <v>0</v>
          </cell>
          <cell r="LGO58">
            <v>0</v>
          </cell>
          <cell r="LGP58">
            <v>0</v>
          </cell>
          <cell r="LGQ58">
            <v>0</v>
          </cell>
          <cell r="LGR58">
            <v>0</v>
          </cell>
          <cell r="LGS58">
            <v>0</v>
          </cell>
          <cell r="LGT58">
            <v>0</v>
          </cell>
          <cell r="LGU58">
            <v>0</v>
          </cell>
          <cell r="LGV58">
            <v>0</v>
          </cell>
          <cell r="LGW58">
            <v>0</v>
          </cell>
          <cell r="LGX58">
            <v>0</v>
          </cell>
          <cell r="LGY58">
            <v>0</v>
          </cell>
          <cell r="LGZ58">
            <v>0</v>
          </cell>
          <cell r="LHA58">
            <v>0</v>
          </cell>
          <cell r="LHB58">
            <v>0</v>
          </cell>
          <cell r="LHC58">
            <v>0</v>
          </cell>
          <cell r="LHD58">
            <v>0</v>
          </cell>
          <cell r="LHE58">
            <v>0</v>
          </cell>
          <cell r="LHF58">
            <v>0</v>
          </cell>
          <cell r="LHG58">
            <v>0</v>
          </cell>
          <cell r="LHH58">
            <v>0</v>
          </cell>
          <cell r="LHI58">
            <v>0</v>
          </cell>
          <cell r="LHJ58">
            <v>0</v>
          </cell>
          <cell r="LHK58">
            <v>0</v>
          </cell>
          <cell r="LHL58">
            <v>0</v>
          </cell>
          <cell r="LHM58">
            <v>0</v>
          </cell>
          <cell r="LHN58">
            <v>0</v>
          </cell>
          <cell r="LHO58">
            <v>0</v>
          </cell>
          <cell r="LHP58">
            <v>0</v>
          </cell>
          <cell r="LHQ58">
            <v>0</v>
          </cell>
          <cell r="LHR58">
            <v>0</v>
          </cell>
          <cell r="LHS58">
            <v>0</v>
          </cell>
          <cell r="LHT58">
            <v>0</v>
          </cell>
          <cell r="LHU58">
            <v>0</v>
          </cell>
          <cell r="LHV58">
            <v>0</v>
          </cell>
          <cell r="LHW58">
            <v>0</v>
          </cell>
          <cell r="LHX58">
            <v>0</v>
          </cell>
          <cell r="LHY58">
            <v>0</v>
          </cell>
          <cell r="LHZ58">
            <v>0</v>
          </cell>
          <cell r="LIA58">
            <v>0</v>
          </cell>
          <cell r="LIB58">
            <v>0</v>
          </cell>
          <cell r="LIC58">
            <v>0</v>
          </cell>
          <cell r="LID58">
            <v>0</v>
          </cell>
          <cell r="LIE58">
            <v>0</v>
          </cell>
          <cell r="LIF58">
            <v>0</v>
          </cell>
          <cell r="LIG58">
            <v>0</v>
          </cell>
          <cell r="LIH58">
            <v>0</v>
          </cell>
          <cell r="LII58">
            <v>0</v>
          </cell>
          <cell r="LIJ58">
            <v>0</v>
          </cell>
          <cell r="LIK58">
            <v>0</v>
          </cell>
          <cell r="LIL58">
            <v>0</v>
          </cell>
          <cell r="LIM58">
            <v>0</v>
          </cell>
          <cell r="LIN58">
            <v>0</v>
          </cell>
          <cell r="LIO58">
            <v>0</v>
          </cell>
          <cell r="LIP58">
            <v>0</v>
          </cell>
          <cell r="LIQ58">
            <v>0</v>
          </cell>
          <cell r="LIR58">
            <v>0</v>
          </cell>
          <cell r="LIS58">
            <v>0</v>
          </cell>
          <cell r="LIT58">
            <v>0</v>
          </cell>
          <cell r="LIU58">
            <v>0</v>
          </cell>
          <cell r="LIV58">
            <v>0</v>
          </cell>
          <cell r="LIW58">
            <v>0</v>
          </cell>
          <cell r="LIX58">
            <v>0</v>
          </cell>
          <cell r="LIY58">
            <v>0</v>
          </cell>
          <cell r="LIZ58">
            <v>0</v>
          </cell>
          <cell r="LJA58">
            <v>0</v>
          </cell>
          <cell r="LJB58">
            <v>0</v>
          </cell>
          <cell r="LJC58">
            <v>0</v>
          </cell>
          <cell r="LJD58">
            <v>0</v>
          </cell>
          <cell r="LJE58">
            <v>0</v>
          </cell>
          <cell r="LJF58">
            <v>0</v>
          </cell>
          <cell r="LJG58">
            <v>0</v>
          </cell>
          <cell r="LJH58">
            <v>0</v>
          </cell>
          <cell r="LJI58">
            <v>0</v>
          </cell>
          <cell r="LJJ58">
            <v>0</v>
          </cell>
          <cell r="LJK58">
            <v>0</v>
          </cell>
          <cell r="LJL58">
            <v>0</v>
          </cell>
          <cell r="LJM58">
            <v>0</v>
          </cell>
          <cell r="LJN58">
            <v>0</v>
          </cell>
          <cell r="LJO58">
            <v>0</v>
          </cell>
          <cell r="LJP58">
            <v>0</v>
          </cell>
          <cell r="LJQ58">
            <v>0</v>
          </cell>
          <cell r="LJR58">
            <v>0</v>
          </cell>
          <cell r="LJS58">
            <v>0</v>
          </cell>
          <cell r="LJT58">
            <v>0</v>
          </cell>
          <cell r="LJU58">
            <v>0</v>
          </cell>
          <cell r="LJV58">
            <v>0</v>
          </cell>
          <cell r="LJW58">
            <v>0</v>
          </cell>
          <cell r="LJX58">
            <v>0</v>
          </cell>
          <cell r="LJY58">
            <v>0</v>
          </cell>
          <cell r="LJZ58">
            <v>0</v>
          </cell>
          <cell r="LKA58">
            <v>0</v>
          </cell>
          <cell r="LKB58">
            <v>0</v>
          </cell>
          <cell r="LKC58">
            <v>0</v>
          </cell>
          <cell r="LKD58">
            <v>0</v>
          </cell>
          <cell r="LKE58">
            <v>0</v>
          </cell>
          <cell r="LKF58">
            <v>0</v>
          </cell>
          <cell r="LKG58">
            <v>0</v>
          </cell>
          <cell r="LKH58">
            <v>0</v>
          </cell>
          <cell r="LKI58">
            <v>0</v>
          </cell>
          <cell r="LKJ58">
            <v>0</v>
          </cell>
          <cell r="LKK58">
            <v>0</v>
          </cell>
          <cell r="LKL58">
            <v>0</v>
          </cell>
          <cell r="LKM58">
            <v>0</v>
          </cell>
          <cell r="LKN58">
            <v>0</v>
          </cell>
          <cell r="LKO58">
            <v>0</v>
          </cell>
          <cell r="LKP58">
            <v>0</v>
          </cell>
          <cell r="LKQ58">
            <v>0</v>
          </cell>
          <cell r="LKR58">
            <v>0</v>
          </cell>
          <cell r="LKS58">
            <v>0</v>
          </cell>
          <cell r="LKT58">
            <v>0</v>
          </cell>
          <cell r="LKU58">
            <v>0</v>
          </cell>
          <cell r="LKV58">
            <v>0</v>
          </cell>
          <cell r="LKW58">
            <v>0</v>
          </cell>
          <cell r="LKX58">
            <v>0</v>
          </cell>
          <cell r="LKY58">
            <v>0</v>
          </cell>
          <cell r="LKZ58">
            <v>0</v>
          </cell>
          <cell r="LLA58">
            <v>0</v>
          </cell>
          <cell r="LLB58">
            <v>0</v>
          </cell>
          <cell r="LLC58">
            <v>0</v>
          </cell>
          <cell r="LLD58">
            <v>0</v>
          </cell>
          <cell r="LLE58">
            <v>0</v>
          </cell>
          <cell r="LLF58">
            <v>0</v>
          </cell>
          <cell r="LLG58">
            <v>0</v>
          </cell>
          <cell r="LLH58">
            <v>0</v>
          </cell>
          <cell r="LLI58">
            <v>0</v>
          </cell>
          <cell r="LLJ58">
            <v>0</v>
          </cell>
          <cell r="LLK58">
            <v>0</v>
          </cell>
          <cell r="LLL58">
            <v>0</v>
          </cell>
          <cell r="LLM58">
            <v>0</v>
          </cell>
          <cell r="LLN58">
            <v>0</v>
          </cell>
          <cell r="LLO58">
            <v>0</v>
          </cell>
          <cell r="LLP58">
            <v>0</v>
          </cell>
          <cell r="LLQ58">
            <v>0</v>
          </cell>
          <cell r="LLR58">
            <v>0</v>
          </cell>
          <cell r="LLS58">
            <v>0</v>
          </cell>
          <cell r="LLT58">
            <v>0</v>
          </cell>
          <cell r="LLU58">
            <v>0</v>
          </cell>
          <cell r="LLV58">
            <v>0</v>
          </cell>
          <cell r="LLW58">
            <v>0</v>
          </cell>
          <cell r="LLX58">
            <v>0</v>
          </cell>
          <cell r="LLY58">
            <v>0</v>
          </cell>
          <cell r="LLZ58">
            <v>0</v>
          </cell>
          <cell r="LMA58">
            <v>0</v>
          </cell>
          <cell r="LMB58">
            <v>0</v>
          </cell>
          <cell r="LMC58">
            <v>0</v>
          </cell>
          <cell r="LMD58">
            <v>0</v>
          </cell>
          <cell r="LME58">
            <v>0</v>
          </cell>
          <cell r="LMF58">
            <v>0</v>
          </cell>
          <cell r="LMG58">
            <v>0</v>
          </cell>
          <cell r="LMH58">
            <v>0</v>
          </cell>
          <cell r="LMI58">
            <v>0</v>
          </cell>
          <cell r="LMJ58">
            <v>0</v>
          </cell>
          <cell r="LMK58">
            <v>0</v>
          </cell>
          <cell r="LML58">
            <v>0</v>
          </cell>
          <cell r="LMM58">
            <v>0</v>
          </cell>
          <cell r="LMN58">
            <v>0</v>
          </cell>
          <cell r="LMO58">
            <v>0</v>
          </cell>
          <cell r="LMP58">
            <v>0</v>
          </cell>
          <cell r="LMQ58">
            <v>0</v>
          </cell>
          <cell r="LMR58">
            <v>0</v>
          </cell>
          <cell r="LMS58">
            <v>0</v>
          </cell>
          <cell r="LMT58">
            <v>0</v>
          </cell>
          <cell r="LMU58">
            <v>0</v>
          </cell>
          <cell r="LMV58">
            <v>0</v>
          </cell>
          <cell r="LMW58">
            <v>0</v>
          </cell>
          <cell r="LMX58">
            <v>0</v>
          </cell>
          <cell r="LMY58">
            <v>0</v>
          </cell>
          <cell r="LMZ58">
            <v>0</v>
          </cell>
          <cell r="LNA58">
            <v>0</v>
          </cell>
          <cell r="LNB58">
            <v>0</v>
          </cell>
          <cell r="LNC58">
            <v>0</v>
          </cell>
          <cell r="LND58">
            <v>0</v>
          </cell>
          <cell r="LNE58">
            <v>0</v>
          </cell>
          <cell r="LNF58">
            <v>0</v>
          </cell>
          <cell r="LNG58">
            <v>0</v>
          </cell>
          <cell r="LNH58">
            <v>0</v>
          </cell>
          <cell r="LNI58">
            <v>0</v>
          </cell>
          <cell r="LNJ58">
            <v>0</v>
          </cell>
          <cell r="LNK58">
            <v>0</v>
          </cell>
          <cell r="LNL58">
            <v>0</v>
          </cell>
          <cell r="LNM58">
            <v>0</v>
          </cell>
          <cell r="LNN58">
            <v>0</v>
          </cell>
          <cell r="LNO58">
            <v>0</v>
          </cell>
          <cell r="LNP58">
            <v>0</v>
          </cell>
          <cell r="LNQ58">
            <v>0</v>
          </cell>
          <cell r="LNR58">
            <v>0</v>
          </cell>
          <cell r="LNS58">
            <v>0</v>
          </cell>
          <cell r="LNT58">
            <v>0</v>
          </cell>
          <cell r="LNU58">
            <v>0</v>
          </cell>
          <cell r="LNV58">
            <v>0</v>
          </cell>
          <cell r="LNW58">
            <v>0</v>
          </cell>
          <cell r="LNX58">
            <v>0</v>
          </cell>
          <cell r="LNY58">
            <v>0</v>
          </cell>
          <cell r="LNZ58">
            <v>0</v>
          </cell>
          <cell r="LOA58">
            <v>0</v>
          </cell>
          <cell r="LOB58">
            <v>0</v>
          </cell>
          <cell r="LOC58">
            <v>0</v>
          </cell>
          <cell r="LOD58">
            <v>0</v>
          </cell>
          <cell r="LOE58">
            <v>0</v>
          </cell>
          <cell r="LOF58">
            <v>0</v>
          </cell>
          <cell r="LOG58">
            <v>0</v>
          </cell>
          <cell r="LOH58">
            <v>0</v>
          </cell>
          <cell r="LOI58">
            <v>0</v>
          </cell>
          <cell r="LOJ58">
            <v>0</v>
          </cell>
          <cell r="LOK58">
            <v>0</v>
          </cell>
          <cell r="LOL58">
            <v>0</v>
          </cell>
          <cell r="LOM58">
            <v>0</v>
          </cell>
          <cell r="LON58">
            <v>0</v>
          </cell>
          <cell r="LOO58">
            <v>0</v>
          </cell>
          <cell r="LOP58">
            <v>0</v>
          </cell>
          <cell r="LOQ58">
            <v>0</v>
          </cell>
          <cell r="LOR58">
            <v>0</v>
          </cell>
          <cell r="LOS58">
            <v>0</v>
          </cell>
          <cell r="LOT58">
            <v>0</v>
          </cell>
          <cell r="LOU58">
            <v>0</v>
          </cell>
          <cell r="LOV58">
            <v>0</v>
          </cell>
          <cell r="LOW58">
            <v>0</v>
          </cell>
          <cell r="LOX58">
            <v>0</v>
          </cell>
          <cell r="LOY58">
            <v>0</v>
          </cell>
          <cell r="LOZ58">
            <v>0</v>
          </cell>
          <cell r="LPA58">
            <v>0</v>
          </cell>
          <cell r="LPB58">
            <v>0</v>
          </cell>
          <cell r="LPC58">
            <v>0</v>
          </cell>
          <cell r="LPD58">
            <v>0</v>
          </cell>
          <cell r="LPE58">
            <v>0</v>
          </cell>
          <cell r="LPF58">
            <v>0</v>
          </cell>
          <cell r="LPG58">
            <v>0</v>
          </cell>
          <cell r="LPH58">
            <v>0</v>
          </cell>
          <cell r="LPI58">
            <v>0</v>
          </cell>
          <cell r="LPJ58">
            <v>0</v>
          </cell>
          <cell r="LPK58">
            <v>0</v>
          </cell>
          <cell r="LPL58">
            <v>0</v>
          </cell>
          <cell r="LPM58">
            <v>0</v>
          </cell>
          <cell r="LPN58">
            <v>0</v>
          </cell>
          <cell r="LPO58">
            <v>0</v>
          </cell>
          <cell r="LPP58">
            <v>0</v>
          </cell>
          <cell r="LPQ58">
            <v>0</v>
          </cell>
          <cell r="LPR58">
            <v>0</v>
          </cell>
          <cell r="LPS58">
            <v>0</v>
          </cell>
          <cell r="LPT58">
            <v>0</v>
          </cell>
          <cell r="LPU58">
            <v>0</v>
          </cell>
          <cell r="LPV58">
            <v>0</v>
          </cell>
          <cell r="LPW58">
            <v>0</v>
          </cell>
          <cell r="LPX58">
            <v>0</v>
          </cell>
          <cell r="LPY58">
            <v>0</v>
          </cell>
          <cell r="LPZ58">
            <v>0</v>
          </cell>
          <cell r="LQA58">
            <v>0</v>
          </cell>
          <cell r="LQB58">
            <v>0</v>
          </cell>
          <cell r="LQC58">
            <v>0</v>
          </cell>
          <cell r="LQD58">
            <v>0</v>
          </cell>
          <cell r="LQE58">
            <v>0</v>
          </cell>
          <cell r="LQF58">
            <v>0</v>
          </cell>
          <cell r="LQG58">
            <v>0</v>
          </cell>
          <cell r="LQH58">
            <v>0</v>
          </cell>
          <cell r="LQI58">
            <v>0</v>
          </cell>
          <cell r="LQJ58">
            <v>0</v>
          </cell>
          <cell r="LQK58">
            <v>0</v>
          </cell>
          <cell r="LQL58">
            <v>0</v>
          </cell>
          <cell r="LQM58">
            <v>0</v>
          </cell>
          <cell r="LQN58">
            <v>0</v>
          </cell>
          <cell r="LQO58">
            <v>0</v>
          </cell>
          <cell r="LQP58">
            <v>0</v>
          </cell>
          <cell r="LQQ58">
            <v>0</v>
          </cell>
          <cell r="LQR58">
            <v>0</v>
          </cell>
          <cell r="LQS58">
            <v>0</v>
          </cell>
          <cell r="LQT58">
            <v>0</v>
          </cell>
          <cell r="LQU58">
            <v>0</v>
          </cell>
          <cell r="LQV58">
            <v>0</v>
          </cell>
          <cell r="LQW58">
            <v>0</v>
          </cell>
          <cell r="LQX58">
            <v>0</v>
          </cell>
          <cell r="LQY58">
            <v>0</v>
          </cell>
          <cell r="LQZ58">
            <v>0</v>
          </cell>
          <cell r="LRA58">
            <v>0</v>
          </cell>
          <cell r="LRB58">
            <v>0</v>
          </cell>
          <cell r="LRC58">
            <v>0</v>
          </cell>
          <cell r="LRD58">
            <v>0</v>
          </cell>
          <cell r="LRE58">
            <v>0</v>
          </cell>
          <cell r="LRF58">
            <v>0</v>
          </cell>
          <cell r="LRG58">
            <v>0</v>
          </cell>
          <cell r="LRH58">
            <v>0</v>
          </cell>
          <cell r="LRI58">
            <v>0</v>
          </cell>
          <cell r="LRJ58">
            <v>0</v>
          </cell>
          <cell r="LRK58">
            <v>0</v>
          </cell>
          <cell r="LRL58">
            <v>0</v>
          </cell>
          <cell r="LRM58">
            <v>0</v>
          </cell>
          <cell r="LRN58">
            <v>0</v>
          </cell>
          <cell r="LRO58">
            <v>0</v>
          </cell>
          <cell r="LRP58">
            <v>0</v>
          </cell>
          <cell r="LRQ58">
            <v>0</v>
          </cell>
          <cell r="LRR58">
            <v>0</v>
          </cell>
          <cell r="LRS58">
            <v>0</v>
          </cell>
          <cell r="LRT58">
            <v>0</v>
          </cell>
          <cell r="LRU58">
            <v>0</v>
          </cell>
          <cell r="LRV58">
            <v>0</v>
          </cell>
          <cell r="LRW58">
            <v>0</v>
          </cell>
          <cell r="LRX58">
            <v>0</v>
          </cell>
          <cell r="LRY58">
            <v>0</v>
          </cell>
          <cell r="LRZ58">
            <v>0</v>
          </cell>
          <cell r="LSA58">
            <v>0</v>
          </cell>
          <cell r="LSB58">
            <v>0</v>
          </cell>
          <cell r="LSC58">
            <v>0</v>
          </cell>
          <cell r="LSD58">
            <v>0</v>
          </cell>
          <cell r="LSE58">
            <v>0</v>
          </cell>
          <cell r="LSF58">
            <v>0</v>
          </cell>
          <cell r="LSG58">
            <v>0</v>
          </cell>
          <cell r="LSH58">
            <v>0</v>
          </cell>
          <cell r="LSI58">
            <v>0</v>
          </cell>
          <cell r="LSJ58">
            <v>0</v>
          </cell>
          <cell r="LSK58">
            <v>0</v>
          </cell>
          <cell r="LSL58">
            <v>0</v>
          </cell>
          <cell r="LSM58">
            <v>0</v>
          </cell>
          <cell r="LSN58">
            <v>0</v>
          </cell>
          <cell r="LSO58">
            <v>0</v>
          </cell>
          <cell r="LSP58">
            <v>0</v>
          </cell>
          <cell r="LSQ58">
            <v>0</v>
          </cell>
          <cell r="LSR58">
            <v>0</v>
          </cell>
          <cell r="LSS58">
            <v>0</v>
          </cell>
          <cell r="LST58">
            <v>0</v>
          </cell>
          <cell r="LSU58">
            <v>0</v>
          </cell>
          <cell r="LSV58">
            <v>0</v>
          </cell>
          <cell r="LSW58">
            <v>0</v>
          </cell>
          <cell r="LSX58">
            <v>0</v>
          </cell>
          <cell r="LSY58">
            <v>0</v>
          </cell>
          <cell r="LSZ58">
            <v>0</v>
          </cell>
          <cell r="LTA58">
            <v>0</v>
          </cell>
          <cell r="LTB58">
            <v>0</v>
          </cell>
          <cell r="LTC58">
            <v>0</v>
          </cell>
          <cell r="LTD58">
            <v>0</v>
          </cell>
          <cell r="LTE58">
            <v>0</v>
          </cell>
          <cell r="LTF58">
            <v>0</v>
          </cell>
          <cell r="LTG58">
            <v>0</v>
          </cell>
          <cell r="LTH58">
            <v>0</v>
          </cell>
          <cell r="LTI58">
            <v>0</v>
          </cell>
          <cell r="LTJ58">
            <v>0</v>
          </cell>
          <cell r="LTK58">
            <v>0</v>
          </cell>
          <cell r="LTL58">
            <v>0</v>
          </cell>
          <cell r="LTM58">
            <v>0</v>
          </cell>
          <cell r="LTN58">
            <v>0</v>
          </cell>
          <cell r="LTO58">
            <v>0</v>
          </cell>
          <cell r="LTP58">
            <v>0</v>
          </cell>
          <cell r="LTQ58">
            <v>0</v>
          </cell>
          <cell r="LTR58">
            <v>0</v>
          </cell>
          <cell r="LTS58">
            <v>0</v>
          </cell>
          <cell r="LTT58">
            <v>0</v>
          </cell>
          <cell r="LTU58">
            <v>0</v>
          </cell>
          <cell r="LTV58">
            <v>0</v>
          </cell>
          <cell r="LTW58">
            <v>0</v>
          </cell>
          <cell r="LTX58">
            <v>0</v>
          </cell>
          <cell r="LTY58">
            <v>0</v>
          </cell>
          <cell r="LTZ58">
            <v>0</v>
          </cell>
          <cell r="LUA58">
            <v>0</v>
          </cell>
          <cell r="LUB58">
            <v>0</v>
          </cell>
          <cell r="LUC58">
            <v>0</v>
          </cell>
          <cell r="LUD58">
            <v>0</v>
          </cell>
          <cell r="LUE58">
            <v>0</v>
          </cell>
          <cell r="LUF58">
            <v>0</v>
          </cell>
          <cell r="LUG58">
            <v>0</v>
          </cell>
          <cell r="LUH58">
            <v>0</v>
          </cell>
          <cell r="LUI58">
            <v>0</v>
          </cell>
          <cell r="LUJ58">
            <v>0</v>
          </cell>
          <cell r="LUK58">
            <v>0</v>
          </cell>
          <cell r="LUL58">
            <v>0</v>
          </cell>
          <cell r="LUM58">
            <v>0</v>
          </cell>
          <cell r="LUN58">
            <v>0</v>
          </cell>
          <cell r="LUO58">
            <v>0</v>
          </cell>
          <cell r="LUP58">
            <v>0</v>
          </cell>
          <cell r="LUQ58">
            <v>0</v>
          </cell>
          <cell r="LUR58">
            <v>0</v>
          </cell>
          <cell r="LUS58">
            <v>0</v>
          </cell>
          <cell r="LUT58">
            <v>0</v>
          </cell>
          <cell r="LUU58">
            <v>0</v>
          </cell>
          <cell r="LUV58">
            <v>0</v>
          </cell>
          <cell r="LUW58">
            <v>0</v>
          </cell>
          <cell r="LUX58">
            <v>0</v>
          </cell>
          <cell r="LUY58">
            <v>0</v>
          </cell>
          <cell r="LUZ58">
            <v>0</v>
          </cell>
          <cell r="LVA58">
            <v>0</v>
          </cell>
          <cell r="LVB58">
            <v>0</v>
          </cell>
          <cell r="LVC58">
            <v>0</v>
          </cell>
          <cell r="LVD58">
            <v>0</v>
          </cell>
          <cell r="LVE58">
            <v>0</v>
          </cell>
          <cell r="LVF58">
            <v>0</v>
          </cell>
          <cell r="LVG58">
            <v>0</v>
          </cell>
          <cell r="LVH58">
            <v>0</v>
          </cell>
          <cell r="LVI58">
            <v>0</v>
          </cell>
          <cell r="LVJ58">
            <v>0</v>
          </cell>
          <cell r="LVK58">
            <v>0</v>
          </cell>
          <cell r="LVL58">
            <v>0</v>
          </cell>
          <cell r="LVM58">
            <v>0</v>
          </cell>
          <cell r="LVN58">
            <v>0</v>
          </cell>
          <cell r="LVO58">
            <v>0</v>
          </cell>
          <cell r="LVP58">
            <v>0</v>
          </cell>
          <cell r="LVQ58">
            <v>0</v>
          </cell>
          <cell r="LVR58">
            <v>0</v>
          </cell>
          <cell r="LVS58">
            <v>0</v>
          </cell>
          <cell r="LVT58">
            <v>0</v>
          </cell>
          <cell r="LVU58">
            <v>0</v>
          </cell>
          <cell r="LVV58">
            <v>0</v>
          </cell>
          <cell r="LVW58">
            <v>0</v>
          </cell>
          <cell r="LVX58">
            <v>0</v>
          </cell>
          <cell r="LVY58">
            <v>0</v>
          </cell>
          <cell r="LVZ58">
            <v>0</v>
          </cell>
          <cell r="LWA58">
            <v>0</v>
          </cell>
          <cell r="LWB58">
            <v>0</v>
          </cell>
          <cell r="LWC58">
            <v>0</v>
          </cell>
          <cell r="LWD58">
            <v>0</v>
          </cell>
          <cell r="LWE58">
            <v>0</v>
          </cell>
          <cell r="LWF58">
            <v>0</v>
          </cell>
          <cell r="LWG58">
            <v>0</v>
          </cell>
          <cell r="LWH58">
            <v>0</v>
          </cell>
          <cell r="LWI58">
            <v>0</v>
          </cell>
          <cell r="LWJ58">
            <v>0</v>
          </cell>
          <cell r="LWK58">
            <v>0</v>
          </cell>
          <cell r="LWL58">
            <v>0</v>
          </cell>
          <cell r="LWM58">
            <v>0</v>
          </cell>
          <cell r="LWN58">
            <v>0</v>
          </cell>
          <cell r="LWO58">
            <v>0</v>
          </cell>
          <cell r="LWP58">
            <v>0</v>
          </cell>
          <cell r="LWQ58">
            <v>0</v>
          </cell>
          <cell r="LWR58">
            <v>0</v>
          </cell>
          <cell r="LWS58">
            <v>0</v>
          </cell>
          <cell r="LWT58">
            <v>0</v>
          </cell>
          <cell r="LWU58">
            <v>0</v>
          </cell>
          <cell r="LWV58">
            <v>0</v>
          </cell>
          <cell r="LWW58">
            <v>0</v>
          </cell>
          <cell r="LWX58">
            <v>0</v>
          </cell>
          <cell r="LWY58">
            <v>0</v>
          </cell>
          <cell r="LWZ58">
            <v>0</v>
          </cell>
          <cell r="LXA58">
            <v>0</v>
          </cell>
          <cell r="LXB58">
            <v>0</v>
          </cell>
          <cell r="LXC58">
            <v>0</v>
          </cell>
          <cell r="LXD58">
            <v>0</v>
          </cell>
          <cell r="LXE58">
            <v>0</v>
          </cell>
          <cell r="LXF58">
            <v>0</v>
          </cell>
          <cell r="LXG58">
            <v>0</v>
          </cell>
          <cell r="LXH58">
            <v>0</v>
          </cell>
          <cell r="LXI58">
            <v>0</v>
          </cell>
          <cell r="LXJ58">
            <v>0</v>
          </cell>
          <cell r="LXK58">
            <v>0</v>
          </cell>
          <cell r="LXL58">
            <v>0</v>
          </cell>
          <cell r="LXM58">
            <v>0</v>
          </cell>
          <cell r="LXN58">
            <v>0</v>
          </cell>
          <cell r="LXO58">
            <v>0</v>
          </cell>
          <cell r="LXP58">
            <v>0</v>
          </cell>
          <cell r="LXQ58">
            <v>0</v>
          </cell>
          <cell r="LXR58">
            <v>0</v>
          </cell>
          <cell r="LXS58">
            <v>0</v>
          </cell>
          <cell r="LXT58">
            <v>0</v>
          </cell>
          <cell r="LXU58">
            <v>0</v>
          </cell>
          <cell r="LXV58">
            <v>0</v>
          </cell>
          <cell r="LXW58">
            <v>0</v>
          </cell>
          <cell r="LXX58">
            <v>0</v>
          </cell>
          <cell r="LXY58">
            <v>0</v>
          </cell>
          <cell r="LXZ58">
            <v>0</v>
          </cell>
          <cell r="LYA58">
            <v>0</v>
          </cell>
          <cell r="LYB58">
            <v>0</v>
          </cell>
          <cell r="LYC58">
            <v>0</v>
          </cell>
          <cell r="LYD58">
            <v>0</v>
          </cell>
          <cell r="LYE58">
            <v>0</v>
          </cell>
          <cell r="LYF58">
            <v>0</v>
          </cell>
          <cell r="LYG58">
            <v>0</v>
          </cell>
          <cell r="LYH58">
            <v>0</v>
          </cell>
          <cell r="LYI58">
            <v>0</v>
          </cell>
          <cell r="LYJ58">
            <v>0</v>
          </cell>
          <cell r="LYK58">
            <v>0</v>
          </cell>
          <cell r="LYL58">
            <v>0</v>
          </cell>
          <cell r="LYM58">
            <v>0</v>
          </cell>
          <cell r="LYN58">
            <v>0</v>
          </cell>
          <cell r="LYO58">
            <v>0</v>
          </cell>
          <cell r="LYP58">
            <v>0</v>
          </cell>
          <cell r="LYQ58">
            <v>0</v>
          </cell>
          <cell r="LYR58">
            <v>0</v>
          </cell>
          <cell r="LYS58">
            <v>0</v>
          </cell>
          <cell r="LYT58">
            <v>0</v>
          </cell>
          <cell r="LYU58">
            <v>0</v>
          </cell>
          <cell r="LYV58">
            <v>0</v>
          </cell>
          <cell r="LYW58">
            <v>0</v>
          </cell>
          <cell r="LYX58">
            <v>0</v>
          </cell>
          <cell r="LYY58">
            <v>0</v>
          </cell>
          <cell r="LYZ58">
            <v>0</v>
          </cell>
          <cell r="LZA58">
            <v>0</v>
          </cell>
          <cell r="LZB58">
            <v>0</v>
          </cell>
          <cell r="LZC58">
            <v>0</v>
          </cell>
          <cell r="LZD58">
            <v>0</v>
          </cell>
          <cell r="LZE58">
            <v>0</v>
          </cell>
          <cell r="LZF58">
            <v>0</v>
          </cell>
          <cell r="LZG58">
            <v>0</v>
          </cell>
          <cell r="LZH58">
            <v>0</v>
          </cell>
          <cell r="LZI58">
            <v>0</v>
          </cell>
          <cell r="LZJ58">
            <v>0</v>
          </cell>
          <cell r="LZK58">
            <v>0</v>
          </cell>
          <cell r="LZL58">
            <v>0</v>
          </cell>
          <cell r="LZM58">
            <v>0</v>
          </cell>
          <cell r="LZN58">
            <v>0</v>
          </cell>
          <cell r="LZO58">
            <v>0</v>
          </cell>
          <cell r="LZP58">
            <v>0</v>
          </cell>
          <cell r="LZQ58">
            <v>0</v>
          </cell>
          <cell r="LZR58">
            <v>0</v>
          </cell>
          <cell r="LZS58">
            <v>0</v>
          </cell>
          <cell r="LZT58">
            <v>0</v>
          </cell>
          <cell r="LZU58">
            <v>0</v>
          </cell>
          <cell r="LZV58">
            <v>0</v>
          </cell>
          <cell r="LZW58">
            <v>0</v>
          </cell>
          <cell r="LZX58">
            <v>0</v>
          </cell>
          <cell r="LZY58">
            <v>0</v>
          </cell>
          <cell r="LZZ58">
            <v>0</v>
          </cell>
          <cell r="MAA58">
            <v>0</v>
          </cell>
          <cell r="MAB58">
            <v>0</v>
          </cell>
          <cell r="MAC58">
            <v>0</v>
          </cell>
          <cell r="MAD58">
            <v>0</v>
          </cell>
          <cell r="MAE58">
            <v>0</v>
          </cell>
          <cell r="MAF58">
            <v>0</v>
          </cell>
          <cell r="MAG58">
            <v>0</v>
          </cell>
          <cell r="MAH58">
            <v>0</v>
          </cell>
          <cell r="MAI58">
            <v>0</v>
          </cell>
          <cell r="MAJ58">
            <v>0</v>
          </cell>
          <cell r="MAK58">
            <v>0</v>
          </cell>
          <cell r="MAL58">
            <v>0</v>
          </cell>
          <cell r="MAM58">
            <v>0</v>
          </cell>
          <cell r="MAN58">
            <v>0</v>
          </cell>
          <cell r="MAO58">
            <v>0</v>
          </cell>
          <cell r="MAP58">
            <v>0</v>
          </cell>
          <cell r="MAQ58">
            <v>0</v>
          </cell>
          <cell r="MAR58">
            <v>0</v>
          </cell>
          <cell r="MAS58">
            <v>0</v>
          </cell>
          <cell r="MAT58">
            <v>0</v>
          </cell>
          <cell r="MAU58">
            <v>0</v>
          </cell>
          <cell r="MAV58">
            <v>0</v>
          </cell>
          <cell r="MAW58">
            <v>0</v>
          </cell>
          <cell r="MAX58">
            <v>0</v>
          </cell>
          <cell r="MAY58">
            <v>0</v>
          </cell>
          <cell r="MAZ58">
            <v>0</v>
          </cell>
          <cell r="MBA58">
            <v>0</v>
          </cell>
          <cell r="MBB58">
            <v>0</v>
          </cell>
          <cell r="MBC58">
            <v>0</v>
          </cell>
          <cell r="MBD58">
            <v>0</v>
          </cell>
          <cell r="MBE58">
            <v>0</v>
          </cell>
          <cell r="MBF58">
            <v>0</v>
          </cell>
          <cell r="MBG58">
            <v>0</v>
          </cell>
          <cell r="MBH58">
            <v>0</v>
          </cell>
          <cell r="MBI58">
            <v>0</v>
          </cell>
          <cell r="MBJ58">
            <v>0</v>
          </cell>
          <cell r="MBK58">
            <v>0</v>
          </cell>
          <cell r="MBL58">
            <v>0</v>
          </cell>
          <cell r="MBM58">
            <v>0</v>
          </cell>
          <cell r="MBN58">
            <v>0</v>
          </cell>
          <cell r="MBO58">
            <v>0</v>
          </cell>
          <cell r="MBP58">
            <v>0</v>
          </cell>
          <cell r="MBQ58">
            <v>0</v>
          </cell>
          <cell r="MBR58">
            <v>0</v>
          </cell>
          <cell r="MBS58">
            <v>0</v>
          </cell>
          <cell r="MBT58">
            <v>0</v>
          </cell>
          <cell r="MBU58">
            <v>0</v>
          </cell>
          <cell r="MBV58">
            <v>0</v>
          </cell>
          <cell r="MBW58">
            <v>0</v>
          </cell>
          <cell r="MBX58">
            <v>0</v>
          </cell>
          <cell r="MBY58">
            <v>0</v>
          </cell>
          <cell r="MBZ58">
            <v>0</v>
          </cell>
          <cell r="MCA58">
            <v>0</v>
          </cell>
          <cell r="MCB58">
            <v>0</v>
          </cell>
          <cell r="MCC58">
            <v>0</v>
          </cell>
          <cell r="MCD58">
            <v>0</v>
          </cell>
          <cell r="MCE58">
            <v>0</v>
          </cell>
          <cell r="MCF58">
            <v>0</v>
          </cell>
          <cell r="MCG58">
            <v>0</v>
          </cell>
          <cell r="MCH58">
            <v>0</v>
          </cell>
          <cell r="MCI58">
            <v>0</v>
          </cell>
          <cell r="MCJ58">
            <v>0</v>
          </cell>
          <cell r="MCK58">
            <v>0</v>
          </cell>
          <cell r="MCL58">
            <v>0</v>
          </cell>
          <cell r="MCM58">
            <v>0</v>
          </cell>
          <cell r="MCN58">
            <v>0</v>
          </cell>
          <cell r="MCO58">
            <v>0</v>
          </cell>
          <cell r="MCP58">
            <v>0</v>
          </cell>
          <cell r="MCQ58">
            <v>0</v>
          </cell>
          <cell r="MCR58">
            <v>0</v>
          </cell>
          <cell r="MCS58">
            <v>0</v>
          </cell>
          <cell r="MCT58">
            <v>0</v>
          </cell>
          <cell r="MCU58">
            <v>0</v>
          </cell>
          <cell r="MCV58">
            <v>0</v>
          </cell>
          <cell r="MCW58">
            <v>0</v>
          </cell>
          <cell r="MCX58">
            <v>0</v>
          </cell>
          <cell r="MCY58">
            <v>0</v>
          </cell>
          <cell r="MCZ58">
            <v>0</v>
          </cell>
          <cell r="MDA58">
            <v>0</v>
          </cell>
          <cell r="MDB58">
            <v>0</v>
          </cell>
          <cell r="MDC58">
            <v>0</v>
          </cell>
          <cell r="MDD58">
            <v>0</v>
          </cell>
          <cell r="MDE58">
            <v>0</v>
          </cell>
          <cell r="MDF58">
            <v>0</v>
          </cell>
          <cell r="MDG58">
            <v>0</v>
          </cell>
          <cell r="MDH58">
            <v>0</v>
          </cell>
          <cell r="MDI58">
            <v>0</v>
          </cell>
          <cell r="MDJ58">
            <v>0</v>
          </cell>
          <cell r="MDK58">
            <v>0</v>
          </cell>
          <cell r="MDL58">
            <v>0</v>
          </cell>
          <cell r="MDM58">
            <v>0</v>
          </cell>
          <cell r="MDN58">
            <v>0</v>
          </cell>
          <cell r="MDO58">
            <v>0</v>
          </cell>
          <cell r="MDP58">
            <v>0</v>
          </cell>
          <cell r="MDQ58">
            <v>0</v>
          </cell>
          <cell r="MDR58">
            <v>0</v>
          </cell>
          <cell r="MDS58">
            <v>0</v>
          </cell>
          <cell r="MDT58">
            <v>0</v>
          </cell>
          <cell r="MDU58">
            <v>0</v>
          </cell>
          <cell r="MDV58">
            <v>0</v>
          </cell>
          <cell r="MDW58">
            <v>0</v>
          </cell>
          <cell r="MDX58">
            <v>0</v>
          </cell>
          <cell r="MDY58">
            <v>0</v>
          </cell>
          <cell r="MDZ58">
            <v>0</v>
          </cell>
          <cell r="MEA58">
            <v>0</v>
          </cell>
          <cell r="MEB58">
            <v>0</v>
          </cell>
          <cell r="MEC58">
            <v>0</v>
          </cell>
          <cell r="MED58">
            <v>0</v>
          </cell>
          <cell r="MEE58">
            <v>0</v>
          </cell>
          <cell r="MEF58">
            <v>0</v>
          </cell>
          <cell r="MEG58">
            <v>0</v>
          </cell>
          <cell r="MEH58">
            <v>0</v>
          </cell>
          <cell r="MEI58">
            <v>0</v>
          </cell>
          <cell r="MEJ58">
            <v>0</v>
          </cell>
          <cell r="MEK58">
            <v>0</v>
          </cell>
          <cell r="MEL58">
            <v>0</v>
          </cell>
          <cell r="MEM58">
            <v>0</v>
          </cell>
          <cell r="MEN58">
            <v>0</v>
          </cell>
          <cell r="MEO58">
            <v>0</v>
          </cell>
          <cell r="MEP58">
            <v>0</v>
          </cell>
          <cell r="MEQ58">
            <v>0</v>
          </cell>
          <cell r="MER58">
            <v>0</v>
          </cell>
          <cell r="MES58">
            <v>0</v>
          </cell>
          <cell r="MET58">
            <v>0</v>
          </cell>
          <cell r="MEU58">
            <v>0</v>
          </cell>
          <cell r="MEV58">
            <v>0</v>
          </cell>
          <cell r="MEW58">
            <v>0</v>
          </cell>
          <cell r="MEX58">
            <v>0</v>
          </cell>
          <cell r="MEY58">
            <v>0</v>
          </cell>
          <cell r="MEZ58">
            <v>0</v>
          </cell>
          <cell r="MFA58">
            <v>0</v>
          </cell>
          <cell r="MFB58">
            <v>0</v>
          </cell>
          <cell r="MFC58">
            <v>0</v>
          </cell>
          <cell r="MFD58">
            <v>0</v>
          </cell>
          <cell r="MFE58">
            <v>0</v>
          </cell>
          <cell r="MFF58">
            <v>0</v>
          </cell>
          <cell r="MFG58">
            <v>0</v>
          </cell>
          <cell r="MFH58">
            <v>0</v>
          </cell>
          <cell r="MFI58">
            <v>0</v>
          </cell>
          <cell r="MFJ58">
            <v>0</v>
          </cell>
          <cell r="MFK58">
            <v>0</v>
          </cell>
          <cell r="MFL58">
            <v>0</v>
          </cell>
          <cell r="MFM58">
            <v>0</v>
          </cell>
          <cell r="MFN58">
            <v>0</v>
          </cell>
          <cell r="MFO58">
            <v>0</v>
          </cell>
          <cell r="MFP58">
            <v>0</v>
          </cell>
          <cell r="MFQ58">
            <v>0</v>
          </cell>
          <cell r="MFR58">
            <v>0</v>
          </cell>
          <cell r="MFS58">
            <v>0</v>
          </cell>
          <cell r="MFT58">
            <v>0</v>
          </cell>
          <cell r="MFU58">
            <v>0</v>
          </cell>
          <cell r="MFV58">
            <v>0</v>
          </cell>
          <cell r="MFW58">
            <v>0</v>
          </cell>
          <cell r="MFX58">
            <v>0</v>
          </cell>
          <cell r="MFY58">
            <v>0</v>
          </cell>
          <cell r="MFZ58">
            <v>0</v>
          </cell>
          <cell r="MGA58">
            <v>0</v>
          </cell>
          <cell r="MGB58">
            <v>0</v>
          </cell>
          <cell r="MGC58">
            <v>0</v>
          </cell>
          <cell r="MGD58">
            <v>0</v>
          </cell>
          <cell r="MGE58">
            <v>0</v>
          </cell>
          <cell r="MGF58">
            <v>0</v>
          </cell>
          <cell r="MGG58">
            <v>0</v>
          </cell>
          <cell r="MGH58">
            <v>0</v>
          </cell>
          <cell r="MGI58">
            <v>0</v>
          </cell>
          <cell r="MGJ58">
            <v>0</v>
          </cell>
          <cell r="MGK58">
            <v>0</v>
          </cell>
          <cell r="MGL58">
            <v>0</v>
          </cell>
          <cell r="MGM58">
            <v>0</v>
          </cell>
          <cell r="MGN58">
            <v>0</v>
          </cell>
          <cell r="MGO58">
            <v>0</v>
          </cell>
          <cell r="MGP58">
            <v>0</v>
          </cell>
          <cell r="MGQ58">
            <v>0</v>
          </cell>
          <cell r="MGR58">
            <v>0</v>
          </cell>
          <cell r="MGS58">
            <v>0</v>
          </cell>
          <cell r="MGT58">
            <v>0</v>
          </cell>
          <cell r="MGU58">
            <v>0</v>
          </cell>
          <cell r="MGV58">
            <v>0</v>
          </cell>
          <cell r="MGW58">
            <v>0</v>
          </cell>
          <cell r="MGX58">
            <v>0</v>
          </cell>
          <cell r="MGY58">
            <v>0</v>
          </cell>
          <cell r="MGZ58">
            <v>0</v>
          </cell>
          <cell r="MHA58">
            <v>0</v>
          </cell>
          <cell r="MHB58">
            <v>0</v>
          </cell>
          <cell r="MHC58">
            <v>0</v>
          </cell>
          <cell r="MHD58">
            <v>0</v>
          </cell>
          <cell r="MHE58">
            <v>0</v>
          </cell>
          <cell r="MHF58">
            <v>0</v>
          </cell>
          <cell r="MHG58">
            <v>0</v>
          </cell>
          <cell r="MHH58">
            <v>0</v>
          </cell>
          <cell r="MHI58">
            <v>0</v>
          </cell>
          <cell r="MHJ58">
            <v>0</v>
          </cell>
          <cell r="MHK58">
            <v>0</v>
          </cell>
          <cell r="MHL58">
            <v>0</v>
          </cell>
          <cell r="MHM58">
            <v>0</v>
          </cell>
          <cell r="MHN58">
            <v>0</v>
          </cell>
          <cell r="MHO58">
            <v>0</v>
          </cell>
          <cell r="MHP58">
            <v>0</v>
          </cell>
          <cell r="MHQ58">
            <v>0</v>
          </cell>
          <cell r="MHR58">
            <v>0</v>
          </cell>
          <cell r="MHS58">
            <v>0</v>
          </cell>
          <cell r="MHT58">
            <v>0</v>
          </cell>
          <cell r="MHU58">
            <v>0</v>
          </cell>
          <cell r="MHV58">
            <v>0</v>
          </cell>
          <cell r="MHW58">
            <v>0</v>
          </cell>
          <cell r="MHX58">
            <v>0</v>
          </cell>
          <cell r="MHY58">
            <v>0</v>
          </cell>
          <cell r="MHZ58">
            <v>0</v>
          </cell>
          <cell r="MIA58">
            <v>0</v>
          </cell>
          <cell r="MIB58">
            <v>0</v>
          </cell>
          <cell r="MIC58">
            <v>0</v>
          </cell>
          <cell r="MID58">
            <v>0</v>
          </cell>
          <cell r="MIE58">
            <v>0</v>
          </cell>
          <cell r="MIF58">
            <v>0</v>
          </cell>
          <cell r="MIG58">
            <v>0</v>
          </cell>
          <cell r="MIH58">
            <v>0</v>
          </cell>
          <cell r="MII58">
            <v>0</v>
          </cell>
          <cell r="MIJ58">
            <v>0</v>
          </cell>
          <cell r="MIK58">
            <v>0</v>
          </cell>
          <cell r="MIL58">
            <v>0</v>
          </cell>
          <cell r="MIM58">
            <v>0</v>
          </cell>
          <cell r="MIN58">
            <v>0</v>
          </cell>
          <cell r="MIO58">
            <v>0</v>
          </cell>
          <cell r="MIP58">
            <v>0</v>
          </cell>
          <cell r="MIQ58">
            <v>0</v>
          </cell>
          <cell r="MIR58">
            <v>0</v>
          </cell>
          <cell r="MIS58">
            <v>0</v>
          </cell>
          <cell r="MIT58">
            <v>0</v>
          </cell>
          <cell r="MIU58">
            <v>0</v>
          </cell>
          <cell r="MIV58">
            <v>0</v>
          </cell>
          <cell r="MIW58">
            <v>0</v>
          </cell>
          <cell r="MIX58">
            <v>0</v>
          </cell>
          <cell r="MIY58">
            <v>0</v>
          </cell>
          <cell r="MIZ58">
            <v>0</v>
          </cell>
          <cell r="MJA58">
            <v>0</v>
          </cell>
          <cell r="MJB58">
            <v>0</v>
          </cell>
          <cell r="MJC58">
            <v>0</v>
          </cell>
          <cell r="MJD58">
            <v>0</v>
          </cell>
          <cell r="MJE58">
            <v>0</v>
          </cell>
          <cell r="MJF58">
            <v>0</v>
          </cell>
          <cell r="MJG58">
            <v>0</v>
          </cell>
          <cell r="MJH58">
            <v>0</v>
          </cell>
          <cell r="MJI58">
            <v>0</v>
          </cell>
          <cell r="MJJ58">
            <v>0</v>
          </cell>
          <cell r="MJK58">
            <v>0</v>
          </cell>
          <cell r="MJL58">
            <v>0</v>
          </cell>
          <cell r="MJM58">
            <v>0</v>
          </cell>
          <cell r="MJN58">
            <v>0</v>
          </cell>
          <cell r="MJO58">
            <v>0</v>
          </cell>
          <cell r="MJP58">
            <v>0</v>
          </cell>
          <cell r="MJQ58">
            <v>0</v>
          </cell>
          <cell r="MJR58">
            <v>0</v>
          </cell>
          <cell r="MJS58">
            <v>0</v>
          </cell>
          <cell r="MJT58">
            <v>0</v>
          </cell>
          <cell r="MJU58">
            <v>0</v>
          </cell>
          <cell r="MJV58">
            <v>0</v>
          </cell>
          <cell r="MJW58">
            <v>0</v>
          </cell>
          <cell r="MJX58">
            <v>0</v>
          </cell>
          <cell r="MJY58">
            <v>0</v>
          </cell>
          <cell r="MJZ58">
            <v>0</v>
          </cell>
          <cell r="MKA58">
            <v>0</v>
          </cell>
          <cell r="MKB58">
            <v>0</v>
          </cell>
          <cell r="MKC58">
            <v>0</v>
          </cell>
          <cell r="MKD58">
            <v>0</v>
          </cell>
          <cell r="MKE58">
            <v>0</v>
          </cell>
          <cell r="MKF58">
            <v>0</v>
          </cell>
          <cell r="MKG58">
            <v>0</v>
          </cell>
          <cell r="MKH58">
            <v>0</v>
          </cell>
          <cell r="MKI58">
            <v>0</v>
          </cell>
          <cell r="MKJ58">
            <v>0</v>
          </cell>
          <cell r="MKK58">
            <v>0</v>
          </cell>
          <cell r="MKL58">
            <v>0</v>
          </cell>
          <cell r="MKM58">
            <v>0</v>
          </cell>
          <cell r="MKN58">
            <v>0</v>
          </cell>
          <cell r="MKO58">
            <v>0</v>
          </cell>
          <cell r="MKP58">
            <v>0</v>
          </cell>
          <cell r="MKQ58">
            <v>0</v>
          </cell>
          <cell r="MKR58">
            <v>0</v>
          </cell>
          <cell r="MKS58">
            <v>0</v>
          </cell>
          <cell r="MKT58">
            <v>0</v>
          </cell>
          <cell r="MKU58">
            <v>0</v>
          </cell>
          <cell r="MKV58">
            <v>0</v>
          </cell>
          <cell r="MKW58">
            <v>0</v>
          </cell>
          <cell r="MKX58">
            <v>0</v>
          </cell>
          <cell r="MKY58">
            <v>0</v>
          </cell>
          <cell r="MKZ58">
            <v>0</v>
          </cell>
          <cell r="MLA58">
            <v>0</v>
          </cell>
          <cell r="MLB58">
            <v>0</v>
          </cell>
          <cell r="MLC58">
            <v>0</v>
          </cell>
          <cell r="MLD58">
            <v>0</v>
          </cell>
          <cell r="MLE58">
            <v>0</v>
          </cell>
          <cell r="MLF58">
            <v>0</v>
          </cell>
          <cell r="MLG58">
            <v>0</v>
          </cell>
          <cell r="MLH58">
            <v>0</v>
          </cell>
          <cell r="MLI58">
            <v>0</v>
          </cell>
          <cell r="MLJ58">
            <v>0</v>
          </cell>
          <cell r="MLK58">
            <v>0</v>
          </cell>
          <cell r="MLL58">
            <v>0</v>
          </cell>
          <cell r="MLM58">
            <v>0</v>
          </cell>
          <cell r="MLN58">
            <v>0</v>
          </cell>
          <cell r="MLO58">
            <v>0</v>
          </cell>
          <cell r="MLP58">
            <v>0</v>
          </cell>
          <cell r="MLQ58">
            <v>0</v>
          </cell>
          <cell r="MLR58">
            <v>0</v>
          </cell>
          <cell r="MLS58">
            <v>0</v>
          </cell>
          <cell r="MLT58">
            <v>0</v>
          </cell>
          <cell r="MLU58">
            <v>0</v>
          </cell>
          <cell r="MLV58">
            <v>0</v>
          </cell>
          <cell r="MLW58">
            <v>0</v>
          </cell>
          <cell r="MLX58">
            <v>0</v>
          </cell>
          <cell r="MLY58">
            <v>0</v>
          </cell>
          <cell r="MLZ58">
            <v>0</v>
          </cell>
          <cell r="MMA58">
            <v>0</v>
          </cell>
          <cell r="MMB58">
            <v>0</v>
          </cell>
          <cell r="MMC58">
            <v>0</v>
          </cell>
          <cell r="MMD58">
            <v>0</v>
          </cell>
          <cell r="MME58">
            <v>0</v>
          </cell>
          <cell r="MMF58">
            <v>0</v>
          </cell>
          <cell r="MMG58">
            <v>0</v>
          </cell>
          <cell r="MMH58">
            <v>0</v>
          </cell>
          <cell r="MMI58">
            <v>0</v>
          </cell>
          <cell r="MMJ58">
            <v>0</v>
          </cell>
          <cell r="MMK58">
            <v>0</v>
          </cell>
          <cell r="MML58">
            <v>0</v>
          </cell>
          <cell r="MMM58">
            <v>0</v>
          </cell>
          <cell r="MMN58">
            <v>0</v>
          </cell>
          <cell r="MMO58">
            <v>0</v>
          </cell>
          <cell r="MMP58">
            <v>0</v>
          </cell>
          <cell r="MMQ58">
            <v>0</v>
          </cell>
          <cell r="MMR58">
            <v>0</v>
          </cell>
          <cell r="MMS58">
            <v>0</v>
          </cell>
          <cell r="MMT58">
            <v>0</v>
          </cell>
          <cell r="MMU58">
            <v>0</v>
          </cell>
          <cell r="MMV58">
            <v>0</v>
          </cell>
          <cell r="MMW58">
            <v>0</v>
          </cell>
          <cell r="MMX58">
            <v>0</v>
          </cell>
          <cell r="MMY58">
            <v>0</v>
          </cell>
          <cell r="MMZ58">
            <v>0</v>
          </cell>
          <cell r="MNA58">
            <v>0</v>
          </cell>
          <cell r="MNB58">
            <v>0</v>
          </cell>
          <cell r="MNC58">
            <v>0</v>
          </cell>
          <cell r="MND58">
            <v>0</v>
          </cell>
          <cell r="MNE58">
            <v>0</v>
          </cell>
          <cell r="MNF58">
            <v>0</v>
          </cell>
          <cell r="MNG58">
            <v>0</v>
          </cell>
          <cell r="MNH58">
            <v>0</v>
          </cell>
          <cell r="MNI58">
            <v>0</v>
          </cell>
          <cell r="MNJ58">
            <v>0</v>
          </cell>
          <cell r="MNK58">
            <v>0</v>
          </cell>
          <cell r="MNL58">
            <v>0</v>
          </cell>
          <cell r="MNM58">
            <v>0</v>
          </cell>
          <cell r="MNN58">
            <v>0</v>
          </cell>
          <cell r="MNO58">
            <v>0</v>
          </cell>
          <cell r="MNP58">
            <v>0</v>
          </cell>
          <cell r="MNQ58">
            <v>0</v>
          </cell>
          <cell r="MNR58">
            <v>0</v>
          </cell>
          <cell r="MNS58">
            <v>0</v>
          </cell>
          <cell r="MNT58">
            <v>0</v>
          </cell>
          <cell r="MNU58">
            <v>0</v>
          </cell>
          <cell r="MNV58">
            <v>0</v>
          </cell>
          <cell r="MNW58">
            <v>0</v>
          </cell>
          <cell r="MNX58">
            <v>0</v>
          </cell>
          <cell r="MNY58">
            <v>0</v>
          </cell>
          <cell r="MNZ58">
            <v>0</v>
          </cell>
          <cell r="MOA58">
            <v>0</v>
          </cell>
          <cell r="MOB58">
            <v>0</v>
          </cell>
          <cell r="MOC58">
            <v>0</v>
          </cell>
          <cell r="MOD58">
            <v>0</v>
          </cell>
          <cell r="MOE58">
            <v>0</v>
          </cell>
          <cell r="MOF58">
            <v>0</v>
          </cell>
          <cell r="MOG58">
            <v>0</v>
          </cell>
          <cell r="MOH58">
            <v>0</v>
          </cell>
          <cell r="MOI58">
            <v>0</v>
          </cell>
          <cell r="MOJ58">
            <v>0</v>
          </cell>
          <cell r="MOK58">
            <v>0</v>
          </cell>
          <cell r="MOL58">
            <v>0</v>
          </cell>
          <cell r="MOM58">
            <v>0</v>
          </cell>
          <cell r="MON58">
            <v>0</v>
          </cell>
          <cell r="MOO58">
            <v>0</v>
          </cell>
          <cell r="MOP58">
            <v>0</v>
          </cell>
          <cell r="MOQ58">
            <v>0</v>
          </cell>
          <cell r="MOR58">
            <v>0</v>
          </cell>
          <cell r="MOS58">
            <v>0</v>
          </cell>
          <cell r="MOT58">
            <v>0</v>
          </cell>
          <cell r="MOU58">
            <v>0</v>
          </cell>
          <cell r="MOV58">
            <v>0</v>
          </cell>
          <cell r="MOW58">
            <v>0</v>
          </cell>
          <cell r="MOX58">
            <v>0</v>
          </cell>
          <cell r="MOY58">
            <v>0</v>
          </cell>
          <cell r="MOZ58">
            <v>0</v>
          </cell>
          <cell r="MPA58">
            <v>0</v>
          </cell>
          <cell r="MPB58">
            <v>0</v>
          </cell>
          <cell r="MPC58">
            <v>0</v>
          </cell>
          <cell r="MPD58">
            <v>0</v>
          </cell>
          <cell r="MPE58">
            <v>0</v>
          </cell>
          <cell r="MPF58">
            <v>0</v>
          </cell>
          <cell r="MPG58">
            <v>0</v>
          </cell>
          <cell r="MPH58">
            <v>0</v>
          </cell>
          <cell r="MPI58">
            <v>0</v>
          </cell>
          <cell r="MPJ58">
            <v>0</v>
          </cell>
          <cell r="MPK58">
            <v>0</v>
          </cell>
          <cell r="MPL58">
            <v>0</v>
          </cell>
          <cell r="MPM58">
            <v>0</v>
          </cell>
          <cell r="MPN58">
            <v>0</v>
          </cell>
          <cell r="MPO58">
            <v>0</v>
          </cell>
          <cell r="MPP58">
            <v>0</v>
          </cell>
          <cell r="MPQ58">
            <v>0</v>
          </cell>
          <cell r="MPR58">
            <v>0</v>
          </cell>
          <cell r="MPS58">
            <v>0</v>
          </cell>
          <cell r="MPT58">
            <v>0</v>
          </cell>
          <cell r="MPU58">
            <v>0</v>
          </cell>
          <cell r="MPV58">
            <v>0</v>
          </cell>
          <cell r="MPW58">
            <v>0</v>
          </cell>
          <cell r="MPX58">
            <v>0</v>
          </cell>
          <cell r="MPY58">
            <v>0</v>
          </cell>
          <cell r="MPZ58">
            <v>0</v>
          </cell>
          <cell r="MQA58">
            <v>0</v>
          </cell>
          <cell r="MQB58">
            <v>0</v>
          </cell>
          <cell r="MQC58">
            <v>0</v>
          </cell>
          <cell r="MQD58">
            <v>0</v>
          </cell>
          <cell r="MQE58">
            <v>0</v>
          </cell>
          <cell r="MQF58">
            <v>0</v>
          </cell>
          <cell r="MQG58">
            <v>0</v>
          </cell>
          <cell r="MQH58">
            <v>0</v>
          </cell>
          <cell r="MQI58">
            <v>0</v>
          </cell>
          <cell r="MQJ58">
            <v>0</v>
          </cell>
          <cell r="MQK58">
            <v>0</v>
          </cell>
          <cell r="MQL58">
            <v>0</v>
          </cell>
          <cell r="MQM58">
            <v>0</v>
          </cell>
          <cell r="MQN58">
            <v>0</v>
          </cell>
          <cell r="MQO58">
            <v>0</v>
          </cell>
          <cell r="MQP58">
            <v>0</v>
          </cell>
          <cell r="MQQ58">
            <v>0</v>
          </cell>
          <cell r="MQR58">
            <v>0</v>
          </cell>
          <cell r="MQS58">
            <v>0</v>
          </cell>
          <cell r="MQT58">
            <v>0</v>
          </cell>
          <cell r="MQU58">
            <v>0</v>
          </cell>
          <cell r="MQV58">
            <v>0</v>
          </cell>
          <cell r="MQW58">
            <v>0</v>
          </cell>
          <cell r="MQX58">
            <v>0</v>
          </cell>
          <cell r="MQY58">
            <v>0</v>
          </cell>
          <cell r="MQZ58">
            <v>0</v>
          </cell>
          <cell r="MRA58">
            <v>0</v>
          </cell>
          <cell r="MRB58">
            <v>0</v>
          </cell>
          <cell r="MRC58">
            <v>0</v>
          </cell>
          <cell r="MRD58">
            <v>0</v>
          </cell>
          <cell r="MRE58">
            <v>0</v>
          </cell>
          <cell r="MRF58">
            <v>0</v>
          </cell>
          <cell r="MRG58">
            <v>0</v>
          </cell>
          <cell r="MRH58">
            <v>0</v>
          </cell>
          <cell r="MRI58">
            <v>0</v>
          </cell>
          <cell r="MRJ58">
            <v>0</v>
          </cell>
          <cell r="MRK58">
            <v>0</v>
          </cell>
          <cell r="MRL58">
            <v>0</v>
          </cell>
          <cell r="MRM58">
            <v>0</v>
          </cell>
          <cell r="MRN58">
            <v>0</v>
          </cell>
          <cell r="MRO58">
            <v>0</v>
          </cell>
          <cell r="MRP58">
            <v>0</v>
          </cell>
          <cell r="MRQ58">
            <v>0</v>
          </cell>
          <cell r="MRR58">
            <v>0</v>
          </cell>
          <cell r="MRS58">
            <v>0</v>
          </cell>
          <cell r="MRT58">
            <v>0</v>
          </cell>
          <cell r="MRU58">
            <v>0</v>
          </cell>
          <cell r="MRV58">
            <v>0</v>
          </cell>
          <cell r="MRW58">
            <v>0</v>
          </cell>
          <cell r="MRX58">
            <v>0</v>
          </cell>
          <cell r="MRY58">
            <v>0</v>
          </cell>
          <cell r="MRZ58">
            <v>0</v>
          </cell>
          <cell r="MSA58">
            <v>0</v>
          </cell>
          <cell r="MSB58">
            <v>0</v>
          </cell>
          <cell r="MSC58">
            <v>0</v>
          </cell>
          <cell r="MSD58">
            <v>0</v>
          </cell>
          <cell r="MSE58">
            <v>0</v>
          </cell>
          <cell r="MSF58">
            <v>0</v>
          </cell>
          <cell r="MSG58">
            <v>0</v>
          </cell>
          <cell r="MSH58">
            <v>0</v>
          </cell>
          <cell r="MSI58">
            <v>0</v>
          </cell>
          <cell r="MSJ58">
            <v>0</v>
          </cell>
          <cell r="MSK58">
            <v>0</v>
          </cell>
          <cell r="MSL58">
            <v>0</v>
          </cell>
          <cell r="MSM58">
            <v>0</v>
          </cell>
          <cell r="MSN58">
            <v>0</v>
          </cell>
          <cell r="MSO58">
            <v>0</v>
          </cell>
          <cell r="MSP58">
            <v>0</v>
          </cell>
          <cell r="MSQ58">
            <v>0</v>
          </cell>
          <cell r="MSR58">
            <v>0</v>
          </cell>
          <cell r="MSS58">
            <v>0</v>
          </cell>
          <cell r="MST58">
            <v>0</v>
          </cell>
          <cell r="MSU58">
            <v>0</v>
          </cell>
          <cell r="MSV58">
            <v>0</v>
          </cell>
          <cell r="MSW58">
            <v>0</v>
          </cell>
          <cell r="MSX58">
            <v>0</v>
          </cell>
          <cell r="MSY58">
            <v>0</v>
          </cell>
          <cell r="MSZ58">
            <v>0</v>
          </cell>
          <cell r="MTA58">
            <v>0</v>
          </cell>
          <cell r="MTB58">
            <v>0</v>
          </cell>
          <cell r="MTC58">
            <v>0</v>
          </cell>
          <cell r="MTD58">
            <v>0</v>
          </cell>
          <cell r="MTE58">
            <v>0</v>
          </cell>
          <cell r="MTF58">
            <v>0</v>
          </cell>
          <cell r="MTG58">
            <v>0</v>
          </cell>
          <cell r="MTH58">
            <v>0</v>
          </cell>
          <cell r="MTI58">
            <v>0</v>
          </cell>
          <cell r="MTJ58">
            <v>0</v>
          </cell>
          <cell r="MTK58">
            <v>0</v>
          </cell>
          <cell r="MTL58">
            <v>0</v>
          </cell>
          <cell r="MTM58">
            <v>0</v>
          </cell>
          <cell r="MTN58">
            <v>0</v>
          </cell>
          <cell r="MTO58">
            <v>0</v>
          </cell>
          <cell r="MTP58">
            <v>0</v>
          </cell>
          <cell r="MTQ58">
            <v>0</v>
          </cell>
          <cell r="MTR58">
            <v>0</v>
          </cell>
          <cell r="MTS58">
            <v>0</v>
          </cell>
          <cell r="MTT58">
            <v>0</v>
          </cell>
          <cell r="MTU58">
            <v>0</v>
          </cell>
          <cell r="MTV58">
            <v>0</v>
          </cell>
          <cell r="MTW58">
            <v>0</v>
          </cell>
          <cell r="MTX58">
            <v>0</v>
          </cell>
          <cell r="MTY58">
            <v>0</v>
          </cell>
          <cell r="MTZ58">
            <v>0</v>
          </cell>
          <cell r="MUA58">
            <v>0</v>
          </cell>
          <cell r="MUB58">
            <v>0</v>
          </cell>
          <cell r="MUC58">
            <v>0</v>
          </cell>
          <cell r="MUD58">
            <v>0</v>
          </cell>
          <cell r="MUE58">
            <v>0</v>
          </cell>
          <cell r="MUF58">
            <v>0</v>
          </cell>
          <cell r="MUG58">
            <v>0</v>
          </cell>
          <cell r="MUH58">
            <v>0</v>
          </cell>
          <cell r="MUI58">
            <v>0</v>
          </cell>
          <cell r="MUJ58">
            <v>0</v>
          </cell>
          <cell r="MUK58">
            <v>0</v>
          </cell>
          <cell r="MUL58">
            <v>0</v>
          </cell>
          <cell r="MUM58">
            <v>0</v>
          </cell>
          <cell r="MUN58">
            <v>0</v>
          </cell>
          <cell r="MUO58">
            <v>0</v>
          </cell>
          <cell r="MUP58">
            <v>0</v>
          </cell>
          <cell r="MUQ58">
            <v>0</v>
          </cell>
          <cell r="MUR58">
            <v>0</v>
          </cell>
          <cell r="MUS58">
            <v>0</v>
          </cell>
          <cell r="MUT58">
            <v>0</v>
          </cell>
          <cell r="MUU58">
            <v>0</v>
          </cell>
          <cell r="MUV58">
            <v>0</v>
          </cell>
          <cell r="MUW58">
            <v>0</v>
          </cell>
          <cell r="MUX58">
            <v>0</v>
          </cell>
          <cell r="MUY58">
            <v>0</v>
          </cell>
          <cell r="MUZ58">
            <v>0</v>
          </cell>
          <cell r="MVA58">
            <v>0</v>
          </cell>
          <cell r="MVB58">
            <v>0</v>
          </cell>
          <cell r="MVC58">
            <v>0</v>
          </cell>
          <cell r="MVD58">
            <v>0</v>
          </cell>
          <cell r="MVE58">
            <v>0</v>
          </cell>
          <cell r="MVF58">
            <v>0</v>
          </cell>
          <cell r="MVG58">
            <v>0</v>
          </cell>
          <cell r="MVH58">
            <v>0</v>
          </cell>
          <cell r="MVI58">
            <v>0</v>
          </cell>
          <cell r="MVJ58">
            <v>0</v>
          </cell>
          <cell r="MVK58">
            <v>0</v>
          </cell>
          <cell r="MVL58">
            <v>0</v>
          </cell>
          <cell r="MVM58">
            <v>0</v>
          </cell>
          <cell r="MVN58">
            <v>0</v>
          </cell>
          <cell r="MVO58">
            <v>0</v>
          </cell>
          <cell r="MVP58">
            <v>0</v>
          </cell>
          <cell r="MVQ58">
            <v>0</v>
          </cell>
          <cell r="MVR58">
            <v>0</v>
          </cell>
          <cell r="MVS58">
            <v>0</v>
          </cell>
          <cell r="MVT58">
            <v>0</v>
          </cell>
          <cell r="MVU58">
            <v>0</v>
          </cell>
          <cell r="MVV58">
            <v>0</v>
          </cell>
          <cell r="MVW58">
            <v>0</v>
          </cell>
          <cell r="MVX58">
            <v>0</v>
          </cell>
          <cell r="MVY58">
            <v>0</v>
          </cell>
          <cell r="MVZ58">
            <v>0</v>
          </cell>
          <cell r="MWA58">
            <v>0</v>
          </cell>
          <cell r="MWB58">
            <v>0</v>
          </cell>
          <cell r="MWC58">
            <v>0</v>
          </cell>
          <cell r="MWD58">
            <v>0</v>
          </cell>
          <cell r="MWE58">
            <v>0</v>
          </cell>
          <cell r="MWF58">
            <v>0</v>
          </cell>
          <cell r="MWG58">
            <v>0</v>
          </cell>
          <cell r="MWH58">
            <v>0</v>
          </cell>
          <cell r="MWI58">
            <v>0</v>
          </cell>
          <cell r="MWJ58">
            <v>0</v>
          </cell>
          <cell r="MWK58">
            <v>0</v>
          </cell>
          <cell r="MWL58">
            <v>0</v>
          </cell>
          <cell r="MWM58">
            <v>0</v>
          </cell>
          <cell r="MWN58">
            <v>0</v>
          </cell>
          <cell r="MWO58">
            <v>0</v>
          </cell>
          <cell r="MWP58">
            <v>0</v>
          </cell>
          <cell r="MWQ58">
            <v>0</v>
          </cell>
          <cell r="MWR58">
            <v>0</v>
          </cell>
          <cell r="MWS58">
            <v>0</v>
          </cell>
          <cell r="MWT58">
            <v>0</v>
          </cell>
          <cell r="MWU58">
            <v>0</v>
          </cell>
          <cell r="MWV58">
            <v>0</v>
          </cell>
          <cell r="MWW58">
            <v>0</v>
          </cell>
          <cell r="MWX58">
            <v>0</v>
          </cell>
          <cell r="MWY58">
            <v>0</v>
          </cell>
          <cell r="MWZ58">
            <v>0</v>
          </cell>
          <cell r="MXA58">
            <v>0</v>
          </cell>
          <cell r="MXB58">
            <v>0</v>
          </cell>
          <cell r="MXC58">
            <v>0</v>
          </cell>
          <cell r="MXD58">
            <v>0</v>
          </cell>
          <cell r="MXE58">
            <v>0</v>
          </cell>
          <cell r="MXF58">
            <v>0</v>
          </cell>
          <cell r="MXG58">
            <v>0</v>
          </cell>
          <cell r="MXH58">
            <v>0</v>
          </cell>
          <cell r="MXI58">
            <v>0</v>
          </cell>
          <cell r="MXJ58">
            <v>0</v>
          </cell>
          <cell r="MXK58">
            <v>0</v>
          </cell>
          <cell r="MXL58">
            <v>0</v>
          </cell>
          <cell r="MXM58">
            <v>0</v>
          </cell>
          <cell r="MXN58">
            <v>0</v>
          </cell>
          <cell r="MXO58">
            <v>0</v>
          </cell>
          <cell r="MXP58">
            <v>0</v>
          </cell>
          <cell r="MXQ58">
            <v>0</v>
          </cell>
          <cell r="MXR58">
            <v>0</v>
          </cell>
          <cell r="MXS58">
            <v>0</v>
          </cell>
          <cell r="MXT58">
            <v>0</v>
          </cell>
          <cell r="MXU58">
            <v>0</v>
          </cell>
          <cell r="MXV58">
            <v>0</v>
          </cell>
          <cell r="MXW58">
            <v>0</v>
          </cell>
          <cell r="MXX58">
            <v>0</v>
          </cell>
          <cell r="MXY58">
            <v>0</v>
          </cell>
          <cell r="MXZ58">
            <v>0</v>
          </cell>
          <cell r="MYA58">
            <v>0</v>
          </cell>
          <cell r="MYB58">
            <v>0</v>
          </cell>
          <cell r="MYC58">
            <v>0</v>
          </cell>
          <cell r="MYD58">
            <v>0</v>
          </cell>
          <cell r="MYE58">
            <v>0</v>
          </cell>
          <cell r="MYF58">
            <v>0</v>
          </cell>
          <cell r="MYG58">
            <v>0</v>
          </cell>
          <cell r="MYH58">
            <v>0</v>
          </cell>
          <cell r="MYI58">
            <v>0</v>
          </cell>
          <cell r="MYJ58">
            <v>0</v>
          </cell>
          <cell r="MYK58">
            <v>0</v>
          </cell>
          <cell r="MYL58">
            <v>0</v>
          </cell>
          <cell r="MYM58">
            <v>0</v>
          </cell>
          <cell r="MYN58">
            <v>0</v>
          </cell>
          <cell r="MYO58">
            <v>0</v>
          </cell>
          <cell r="MYP58">
            <v>0</v>
          </cell>
          <cell r="MYQ58">
            <v>0</v>
          </cell>
          <cell r="MYR58">
            <v>0</v>
          </cell>
          <cell r="MYS58">
            <v>0</v>
          </cell>
          <cell r="MYT58">
            <v>0</v>
          </cell>
          <cell r="MYU58">
            <v>0</v>
          </cell>
          <cell r="MYV58">
            <v>0</v>
          </cell>
          <cell r="MYW58">
            <v>0</v>
          </cell>
          <cell r="MYX58">
            <v>0</v>
          </cell>
          <cell r="MYY58">
            <v>0</v>
          </cell>
          <cell r="MYZ58">
            <v>0</v>
          </cell>
          <cell r="MZA58">
            <v>0</v>
          </cell>
          <cell r="MZB58">
            <v>0</v>
          </cell>
          <cell r="MZC58">
            <v>0</v>
          </cell>
          <cell r="MZD58">
            <v>0</v>
          </cell>
          <cell r="MZE58">
            <v>0</v>
          </cell>
          <cell r="MZF58">
            <v>0</v>
          </cell>
          <cell r="MZG58">
            <v>0</v>
          </cell>
          <cell r="MZH58">
            <v>0</v>
          </cell>
          <cell r="MZI58">
            <v>0</v>
          </cell>
          <cell r="MZJ58">
            <v>0</v>
          </cell>
          <cell r="MZK58">
            <v>0</v>
          </cell>
          <cell r="MZL58">
            <v>0</v>
          </cell>
          <cell r="MZM58">
            <v>0</v>
          </cell>
          <cell r="MZN58">
            <v>0</v>
          </cell>
          <cell r="MZO58">
            <v>0</v>
          </cell>
          <cell r="MZP58">
            <v>0</v>
          </cell>
          <cell r="MZQ58">
            <v>0</v>
          </cell>
          <cell r="MZR58">
            <v>0</v>
          </cell>
          <cell r="MZS58">
            <v>0</v>
          </cell>
          <cell r="MZT58">
            <v>0</v>
          </cell>
          <cell r="MZU58">
            <v>0</v>
          </cell>
          <cell r="MZV58">
            <v>0</v>
          </cell>
          <cell r="MZW58">
            <v>0</v>
          </cell>
          <cell r="MZX58">
            <v>0</v>
          </cell>
          <cell r="MZY58">
            <v>0</v>
          </cell>
          <cell r="MZZ58">
            <v>0</v>
          </cell>
          <cell r="NAA58">
            <v>0</v>
          </cell>
          <cell r="NAB58">
            <v>0</v>
          </cell>
          <cell r="NAC58">
            <v>0</v>
          </cell>
          <cell r="NAD58">
            <v>0</v>
          </cell>
          <cell r="NAE58">
            <v>0</v>
          </cell>
          <cell r="NAF58">
            <v>0</v>
          </cell>
          <cell r="NAG58">
            <v>0</v>
          </cell>
          <cell r="NAH58">
            <v>0</v>
          </cell>
          <cell r="NAI58">
            <v>0</v>
          </cell>
          <cell r="NAJ58">
            <v>0</v>
          </cell>
          <cell r="NAK58">
            <v>0</v>
          </cell>
          <cell r="NAL58">
            <v>0</v>
          </cell>
          <cell r="NAM58">
            <v>0</v>
          </cell>
          <cell r="NAN58">
            <v>0</v>
          </cell>
          <cell r="NAO58">
            <v>0</v>
          </cell>
          <cell r="NAP58">
            <v>0</v>
          </cell>
          <cell r="NAQ58">
            <v>0</v>
          </cell>
          <cell r="NAR58">
            <v>0</v>
          </cell>
          <cell r="NAS58">
            <v>0</v>
          </cell>
          <cell r="NAT58">
            <v>0</v>
          </cell>
          <cell r="NAU58">
            <v>0</v>
          </cell>
          <cell r="NAV58">
            <v>0</v>
          </cell>
          <cell r="NAW58">
            <v>0</v>
          </cell>
          <cell r="NAX58">
            <v>0</v>
          </cell>
          <cell r="NAY58">
            <v>0</v>
          </cell>
          <cell r="NAZ58">
            <v>0</v>
          </cell>
          <cell r="NBA58">
            <v>0</v>
          </cell>
          <cell r="NBB58">
            <v>0</v>
          </cell>
          <cell r="NBC58">
            <v>0</v>
          </cell>
          <cell r="NBD58">
            <v>0</v>
          </cell>
          <cell r="NBE58">
            <v>0</v>
          </cell>
          <cell r="NBF58">
            <v>0</v>
          </cell>
          <cell r="NBG58">
            <v>0</v>
          </cell>
          <cell r="NBH58">
            <v>0</v>
          </cell>
          <cell r="NBI58">
            <v>0</v>
          </cell>
          <cell r="NBJ58">
            <v>0</v>
          </cell>
          <cell r="NBK58">
            <v>0</v>
          </cell>
          <cell r="NBL58">
            <v>0</v>
          </cell>
          <cell r="NBM58">
            <v>0</v>
          </cell>
          <cell r="NBN58">
            <v>0</v>
          </cell>
          <cell r="NBO58">
            <v>0</v>
          </cell>
          <cell r="NBP58">
            <v>0</v>
          </cell>
          <cell r="NBQ58">
            <v>0</v>
          </cell>
          <cell r="NBR58">
            <v>0</v>
          </cell>
          <cell r="NBS58">
            <v>0</v>
          </cell>
          <cell r="NBT58">
            <v>0</v>
          </cell>
          <cell r="NBU58">
            <v>0</v>
          </cell>
          <cell r="NBV58">
            <v>0</v>
          </cell>
          <cell r="NBW58">
            <v>0</v>
          </cell>
          <cell r="NBX58">
            <v>0</v>
          </cell>
          <cell r="NBY58">
            <v>0</v>
          </cell>
          <cell r="NBZ58">
            <v>0</v>
          </cell>
          <cell r="NCA58">
            <v>0</v>
          </cell>
          <cell r="NCB58">
            <v>0</v>
          </cell>
          <cell r="NCC58">
            <v>0</v>
          </cell>
          <cell r="NCD58">
            <v>0</v>
          </cell>
          <cell r="NCE58">
            <v>0</v>
          </cell>
          <cell r="NCF58">
            <v>0</v>
          </cell>
          <cell r="NCG58">
            <v>0</v>
          </cell>
          <cell r="NCH58">
            <v>0</v>
          </cell>
          <cell r="NCI58">
            <v>0</v>
          </cell>
          <cell r="NCJ58">
            <v>0</v>
          </cell>
          <cell r="NCK58">
            <v>0</v>
          </cell>
          <cell r="NCL58">
            <v>0</v>
          </cell>
          <cell r="NCM58">
            <v>0</v>
          </cell>
          <cell r="NCN58">
            <v>0</v>
          </cell>
          <cell r="NCO58">
            <v>0</v>
          </cell>
          <cell r="NCP58">
            <v>0</v>
          </cell>
          <cell r="NCQ58">
            <v>0</v>
          </cell>
          <cell r="NCR58">
            <v>0</v>
          </cell>
          <cell r="NCS58">
            <v>0</v>
          </cell>
          <cell r="NCT58">
            <v>0</v>
          </cell>
          <cell r="NCU58">
            <v>0</v>
          </cell>
          <cell r="NCV58">
            <v>0</v>
          </cell>
          <cell r="NCW58">
            <v>0</v>
          </cell>
          <cell r="NCX58">
            <v>0</v>
          </cell>
          <cell r="NCY58">
            <v>0</v>
          </cell>
          <cell r="NCZ58">
            <v>0</v>
          </cell>
          <cell r="NDA58">
            <v>0</v>
          </cell>
          <cell r="NDB58">
            <v>0</v>
          </cell>
          <cell r="NDC58">
            <v>0</v>
          </cell>
          <cell r="NDD58">
            <v>0</v>
          </cell>
          <cell r="NDE58">
            <v>0</v>
          </cell>
          <cell r="NDF58">
            <v>0</v>
          </cell>
          <cell r="NDG58">
            <v>0</v>
          </cell>
          <cell r="NDH58">
            <v>0</v>
          </cell>
          <cell r="NDI58">
            <v>0</v>
          </cell>
          <cell r="NDJ58">
            <v>0</v>
          </cell>
          <cell r="NDK58">
            <v>0</v>
          </cell>
          <cell r="NDL58">
            <v>0</v>
          </cell>
          <cell r="NDM58">
            <v>0</v>
          </cell>
          <cell r="NDN58">
            <v>0</v>
          </cell>
          <cell r="NDO58">
            <v>0</v>
          </cell>
          <cell r="NDP58">
            <v>0</v>
          </cell>
          <cell r="NDQ58">
            <v>0</v>
          </cell>
          <cell r="NDR58">
            <v>0</v>
          </cell>
          <cell r="NDS58">
            <v>0</v>
          </cell>
          <cell r="NDT58">
            <v>0</v>
          </cell>
          <cell r="NDU58">
            <v>0</v>
          </cell>
          <cell r="NDV58">
            <v>0</v>
          </cell>
          <cell r="NDW58">
            <v>0</v>
          </cell>
          <cell r="NDX58">
            <v>0</v>
          </cell>
          <cell r="NDY58">
            <v>0</v>
          </cell>
          <cell r="NDZ58">
            <v>0</v>
          </cell>
          <cell r="NEA58">
            <v>0</v>
          </cell>
          <cell r="NEB58">
            <v>0</v>
          </cell>
          <cell r="NEC58">
            <v>0</v>
          </cell>
          <cell r="NED58">
            <v>0</v>
          </cell>
          <cell r="NEE58">
            <v>0</v>
          </cell>
          <cell r="NEF58">
            <v>0</v>
          </cell>
          <cell r="NEG58">
            <v>0</v>
          </cell>
          <cell r="NEH58">
            <v>0</v>
          </cell>
          <cell r="NEI58">
            <v>0</v>
          </cell>
          <cell r="NEJ58">
            <v>0</v>
          </cell>
          <cell r="NEK58">
            <v>0</v>
          </cell>
          <cell r="NEL58">
            <v>0</v>
          </cell>
          <cell r="NEM58">
            <v>0</v>
          </cell>
          <cell r="NEN58">
            <v>0</v>
          </cell>
          <cell r="NEO58">
            <v>0</v>
          </cell>
          <cell r="NEP58">
            <v>0</v>
          </cell>
          <cell r="NEQ58">
            <v>0</v>
          </cell>
          <cell r="NER58">
            <v>0</v>
          </cell>
          <cell r="NES58">
            <v>0</v>
          </cell>
          <cell r="NET58">
            <v>0</v>
          </cell>
          <cell r="NEU58">
            <v>0</v>
          </cell>
          <cell r="NEV58">
            <v>0</v>
          </cell>
          <cell r="NEW58">
            <v>0</v>
          </cell>
          <cell r="NEX58">
            <v>0</v>
          </cell>
          <cell r="NEY58">
            <v>0</v>
          </cell>
          <cell r="NEZ58">
            <v>0</v>
          </cell>
          <cell r="NFA58">
            <v>0</v>
          </cell>
          <cell r="NFB58">
            <v>0</v>
          </cell>
          <cell r="NFC58">
            <v>0</v>
          </cell>
          <cell r="NFD58">
            <v>0</v>
          </cell>
          <cell r="NFE58">
            <v>0</v>
          </cell>
          <cell r="NFF58">
            <v>0</v>
          </cell>
          <cell r="NFG58">
            <v>0</v>
          </cell>
          <cell r="NFH58">
            <v>0</v>
          </cell>
          <cell r="NFI58">
            <v>0</v>
          </cell>
          <cell r="NFJ58">
            <v>0</v>
          </cell>
          <cell r="NFK58">
            <v>0</v>
          </cell>
          <cell r="NFL58">
            <v>0</v>
          </cell>
          <cell r="NFM58">
            <v>0</v>
          </cell>
          <cell r="NFN58">
            <v>0</v>
          </cell>
          <cell r="NFO58">
            <v>0</v>
          </cell>
          <cell r="NFP58">
            <v>0</v>
          </cell>
          <cell r="NFQ58">
            <v>0</v>
          </cell>
          <cell r="NFR58">
            <v>0</v>
          </cell>
          <cell r="NFS58">
            <v>0</v>
          </cell>
          <cell r="NFT58">
            <v>0</v>
          </cell>
          <cell r="NFU58">
            <v>0</v>
          </cell>
          <cell r="NFV58">
            <v>0</v>
          </cell>
          <cell r="NFW58">
            <v>0</v>
          </cell>
          <cell r="NFX58">
            <v>0</v>
          </cell>
          <cell r="NFY58">
            <v>0</v>
          </cell>
          <cell r="NFZ58">
            <v>0</v>
          </cell>
          <cell r="NGA58">
            <v>0</v>
          </cell>
          <cell r="NGB58">
            <v>0</v>
          </cell>
          <cell r="NGC58">
            <v>0</v>
          </cell>
          <cell r="NGD58">
            <v>0</v>
          </cell>
          <cell r="NGE58">
            <v>0</v>
          </cell>
          <cell r="NGF58">
            <v>0</v>
          </cell>
          <cell r="NGG58">
            <v>0</v>
          </cell>
          <cell r="NGH58">
            <v>0</v>
          </cell>
          <cell r="NGI58">
            <v>0</v>
          </cell>
          <cell r="NGJ58">
            <v>0</v>
          </cell>
          <cell r="NGK58">
            <v>0</v>
          </cell>
          <cell r="NGL58">
            <v>0</v>
          </cell>
          <cell r="NGM58">
            <v>0</v>
          </cell>
          <cell r="NGN58">
            <v>0</v>
          </cell>
          <cell r="NGO58">
            <v>0</v>
          </cell>
          <cell r="NGP58">
            <v>0</v>
          </cell>
          <cell r="NGQ58">
            <v>0</v>
          </cell>
          <cell r="NGR58">
            <v>0</v>
          </cell>
          <cell r="NGS58">
            <v>0</v>
          </cell>
          <cell r="NGT58">
            <v>0</v>
          </cell>
          <cell r="NGU58">
            <v>0</v>
          </cell>
          <cell r="NGV58">
            <v>0</v>
          </cell>
          <cell r="NGW58">
            <v>0</v>
          </cell>
          <cell r="NGX58">
            <v>0</v>
          </cell>
          <cell r="NGY58">
            <v>0</v>
          </cell>
          <cell r="NGZ58">
            <v>0</v>
          </cell>
          <cell r="NHA58">
            <v>0</v>
          </cell>
          <cell r="NHB58">
            <v>0</v>
          </cell>
          <cell r="NHC58">
            <v>0</v>
          </cell>
          <cell r="NHD58">
            <v>0</v>
          </cell>
          <cell r="NHE58">
            <v>0</v>
          </cell>
          <cell r="NHF58">
            <v>0</v>
          </cell>
          <cell r="NHG58">
            <v>0</v>
          </cell>
          <cell r="NHH58">
            <v>0</v>
          </cell>
          <cell r="NHI58">
            <v>0</v>
          </cell>
          <cell r="NHJ58">
            <v>0</v>
          </cell>
          <cell r="NHK58">
            <v>0</v>
          </cell>
          <cell r="NHL58">
            <v>0</v>
          </cell>
          <cell r="NHM58">
            <v>0</v>
          </cell>
          <cell r="NHN58">
            <v>0</v>
          </cell>
          <cell r="NHO58">
            <v>0</v>
          </cell>
          <cell r="NHP58">
            <v>0</v>
          </cell>
          <cell r="NHQ58">
            <v>0</v>
          </cell>
          <cell r="NHR58">
            <v>0</v>
          </cell>
          <cell r="NHS58">
            <v>0</v>
          </cell>
          <cell r="NHT58">
            <v>0</v>
          </cell>
          <cell r="NHU58">
            <v>0</v>
          </cell>
          <cell r="NHV58">
            <v>0</v>
          </cell>
          <cell r="NHW58">
            <v>0</v>
          </cell>
          <cell r="NHX58">
            <v>0</v>
          </cell>
          <cell r="NHY58">
            <v>0</v>
          </cell>
          <cell r="NHZ58">
            <v>0</v>
          </cell>
          <cell r="NIA58">
            <v>0</v>
          </cell>
          <cell r="NIB58">
            <v>0</v>
          </cell>
          <cell r="NIC58">
            <v>0</v>
          </cell>
          <cell r="NID58">
            <v>0</v>
          </cell>
          <cell r="NIE58">
            <v>0</v>
          </cell>
          <cell r="NIF58">
            <v>0</v>
          </cell>
          <cell r="NIG58">
            <v>0</v>
          </cell>
          <cell r="NIH58">
            <v>0</v>
          </cell>
          <cell r="NII58">
            <v>0</v>
          </cell>
          <cell r="NIJ58">
            <v>0</v>
          </cell>
          <cell r="NIK58">
            <v>0</v>
          </cell>
          <cell r="NIL58">
            <v>0</v>
          </cell>
          <cell r="NIM58">
            <v>0</v>
          </cell>
          <cell r="NIN58">
            <v>0</v>
          </cell>
          <cell r="NIO58">
            <v>0</v>
          </cell>
          <cell r="NIP58">
            <v>0</v>
          </cell>
          <cell r="NIQ58">
            <v>0</v>
          </cell>
          <cell r="NIR58">
            <v>0</v>
          </cell>
          <cell r="NIS58">
            <v>0</v>
          </cell>
          <cell r="NIT58">
            <v>0</v>
          </cell>
          <cell r="NIU58">
            <v>0</v>
          </cell>
          <cell r="NIV58">
            <v>0</v>
          </cell>
          <cell r="NIW58">
            <v>0</v>
          </cell>
          <cell r="NIX58">
            <v>0</v>
          </cell>
          <cell r="NIY58">
            <v>0</v>
          </cell>
          <cell r="NIZ58">
            <v>0</v>
          </cell>
          <cell r="NJA58">
            <v>0</v>
          </cell>
          <cell r="NJB58">
            <v>0</v>
          </cell>
          <cell r="NJC58">
            <v>0</v>
          </cell>
          <cell r="NJD58">
            <v>0</v>
          </cell>
          <cell r="NJE58">
            <v>0</v>
          </cell>
          <cell r="NJF58">
            <v>0</v>
          </cell>
          <cell r="NJG58">
            <v>0</v>
          </cell>
          <cell r="NJH58">
            <v>0</v>
          </cell>
          <cell r="NJI58">
            <v>0</v>
          </cell>
          <cell r="NJJ58">
            <v>0</v>
          </cell>
          <cell r="NJK58">
            <v>0</v>
          </cell>
          <cell r="NJL58">
            <v>0</v>
          </cell>
          <cell r="NJM58">
            <v>0</v>
          </cell>
          <cell r="NJN58">
            <v>0</v>
          </cell>
          <cell r="NJO58">
            <v>0</v>
          </cell>
          <cell r="NJP58">
            <v>0</v>
          </cell>
          <cell r="NJQ58">
            <v>0</v>
          </cell>
          <cell r="NJR58">
            <v>0</v>
          </cell>
          <cell r="NJS58">
            <v>0</v>
          </cell>
          <cell r="NJT58">
            <v>0</v>
          </cell>
          <cell r="NJU58">
            <v>0</v>
          </cell>
          <cell r="NJV58">
            <v>0</v>
          </cell>
          <cell r="NJW58">
            <v>0</v>
          </cell>
          <cell r="NJX58">
            <v>0</v>
          </cell>
          <cell r="NJY58">
            <v>0</v>
          </cell>
          <cell r="NJZ58">
            <v>0</v>
          </cell>
          <cell r="NKA58">
            <v>0</v>
          </cell>
          <cell r="NKB58">
            <v>0</v>
          </cell>
          <cell r="NKC58">
            <v>0</v>
          </cell>
          <cell r="NKD58">
            <v>0</v>
          </cell>
          <cell r="NKE58">
            <v>0</v>
          </cell>
          <cell r="NKF58">
            <v>0</v>
          </cell>
          <cell r="NKG58">
            <v>0</v>
          </cell>
          <cell r="NKH58">
            <v>0</v>
          </cell>
          <cell r="NKI58">
            <v>0</v>
          </cell>
          <cell r="NKJ58">
            <v>0</v>
          </cell>
          <cell r="NKK58">
            <v>0</v>
          </cell>
          <cell r="NKL58">
            <v>0</v>
          </cell>
          <cell r="NKM58">
            <v>0</v>
          </cell>
          <cell r="NKN58">
            <v>0</v>
          </cell>
          <cell r="NKO58">
            <v>0</v>
          </cell>
          <cell r="NKP58">
            <v>0</v>
          </cell>
          <cell r="NKQ58">
            <v>0</v>
          </cell>
          <cell r="NKR58">
            <v>0</v>
          </cell>
          <cell r="NKS58">
            <v>0</v>
          </cell>
          <cell r="NKT58">
            <v>0</v>
          </cell>
          <cell r="NKU58">
            <v>0</v>
          </cell>
          <cell r="NKV58">
            <v>0</v>
          </cell>
          <cell r="NKW58">
            <v>0</v>
          </cell>
          <cell r="NKX58">
            <v>0</v>
          </cell>
          <cell r="NKY58">
            <v>0</v>
          </cell>
          <cell r="NKZ58">
            <v>0</v>
          </cell>
          <cell r="NLA58">
            <v>0</v>
          </cell>
          <cell r="NLB58">
            <v>0</v>
          </cell>
          <cell r="NLC58">
            <v>0</v>
          </cell>
          <cell r="NLD58">
            <v>0</v>
          </cell>
          <cell r="NLE58">
            <v>0</v>
          </cell>
          <cell r="NLF58">
            <v>0</v>
          </cell>
          <cell r="NLG58">
            <v>0</v>
          </cell>
          <cell r="NLH58">
            <v>0</v>
          </cell>
          <cell r="NLI58">
            <v>0</v>
          </cell>
          <cell r="NLJ58">
            <v>0</v>
          </cell>
          <cell r="NLK58">
            <v>0</v>
          </cell>
          <cell r="NLL58">
            <v>0</v>
          </cell>
          <cell r="NLM58">
            <v>0</v>
          </cell>
          <cell r="NLN58">
            <v>0</v>
          </cell>
          <cell r="NLO58">
            <v>0</v>
          </cell>
          <cell r="NLP58">
            <v>0</v>
          </cell>
          <cell r="NLQ58">
            <v>0</v>
          </cell>
          <cell r="NLR58">
            <v>0</v>
          </cell>
          <cell r="NLS58">
            <v>0</v>
          </cell>
          <cell r="NLT58">
            <v>0</v>
          </cell>
          <cell r="NLU58">
            <v>0</v>
          </cell>
          <cell r="NLV58">
            <v>0</v>
          </cell>
          <cell r="NLW58">
            <v>0</v>
          </cell>
          <cell r="NLX58">
            <v>0</v>
          </cell>
          <cell r="NLY58">
            <v>0</v>
          </cell>
          <cell r="NLZ58">
            <v>0</v>
          </cell>
          <cell r="NMA58">
            <v>0</v>
          </cell>
          <cell r="NMB58">
            <v>0</v>
          </cell>
          <cell r="NMC58">
            <v>0</v>
          </cell>
          <cell r="NMD58">
            <v>0</v>
          </cell>
          <cell r="NME58">
            <v>0</v>
          </cell>
          <cell r="NMF58">
            <v>0</v>
          </cell>
          <cell r="NMG58">
            <v>0</v>
          </cell>
          <cell r="NMH58">
            <v>0</v>
          </cell>
          <cell r="NMI58">
            <v>0</v>
          </cell>
          <cell r="NMJ58">
            <v>0</v>
          </cell>
          <cell r="NMK58">
            <v>0</v>
          </cell>
          <cell r="NML58">
            <v>0</v>
          </cell>
          <cell r="NMM58">
            <v>0</v>
          </cell>
          <cell r="NMN58">
            <v>0</v>
          </cell>
          <cell r="NMO58">
            <v>0</v>
          </cell>
          <cell r="NMP58">
            <v>0</v>
          </cell>
          <cell r="NMQ58">
            <v>0</v>
          </cell>
          <cell r="NMR58">
            <v>0</v>
          </cell>
          <cell r="NMS58">
            <v>0</v>
          </cell>
          <cell r="NMT58">
            <v>0</v>
          </cell>
          <cell r="NMU58">
            <v>0</v>
          </cell>
          <cell r="NMV58">
            <v>0</v>
          </cell>
          <cell r="NMW58">
            <v>0</v>
          </cell>
          <cell r="NMX58">
            <v>0</v>
          </cell>
          <cell r="NMY58">
            <v>0</v>
          </cell>
          <cell r="NMZ58">
            <v>0</v>
          </cell>
          <cell r="NNA58">
            <v>0</v>
          </cell>
          <cell r="NNB58">
            <v>0</v>
          </cell>
          <cell r="NNC58">
            <v>0</v>
          </cell>
          <cell r="NND58">
            <v>0</v>
          </cell>
          <cell r="NNE58">
            <v>0</v>
          </cell>
          <cell r="NNF58">
            <v>0</v>
          </cell>
          <cell r="NNG58">
            <v>0</v>
          </cell>
          <cell r="NNH58">
            <v>0</v>
          </cell>
          <cell r="NNI58">
            <v>0</v>
          </cell>
          <cell r="NNJ58">
            <v>0</v>
          </cell>
          <cell r="NNK58">
            <v>0</v>
          </cell>
          <cell r="NNL58">
            <v>0</v>
          </cell>
          <cell r="NNM58">
            <v>0</v>
          </cell>
          <cell r="NNN58">
            <v>0</v>
          </cell>
          <cell r="NNO58">
            <v>0</v>
          </cell>
          <cell r="NNP58">
            <v>0</v>
          </cell>
          <cell r="NNQ58">
            <v>0</v>
          </cell>
          <cell r="NNR58">
            <v>0</v>
          </cell>
          <cell r="NNS58">
            <v>0</v>
          </cell>
          <cell r="NNT58">
            <v>0</v>
          </cell>
          <cell r="NNU58">
            <v>0</v>
          </cell>
          <cell r="NNV58">
            <v>0</v>
          </cell>
          <cell r="NNW58">
            <v>0</v>
          </cell>
          <cell r="NNX58">
            <v>0</v>
          </cell>
          <cell r="NNY58">
            <v>0</v>
          </cell>
          <cell r="NNZ58">
            <v>0</v>
          </cell>
          <cell r="NOA58">
            <v>0</v>
          </cell>
          <cell r="NOB58">
            <v>0</v>
          </cell>
          <cell r="NOC58">
            <v>0</v>
          </cell>
          <cell r="NOD58">
            <v>0</v>
          </cell>
          <cell r="NOE58">
            <v>0</v>
          </cell>
          <cell r="NOF58">
            <v>0</v>
          </cell>
          <cell r="NOG58">
            <v>0</v>
          </cell>
          <cell r="NOH58">
            <v>0</v>
          </cell>
          <cell r="NOI58">
            <v>0</v>
          </cell>
          <cell r="NOJ58">
            <v>0</v>
          </cell>
          <cell r="NOK58">
            <v>0</v>
          </cell>
          <cell r="NOL58">
            <v>0</v>
          </cell>
          <cell r="NOM58">
            <v>0</v>
          </cell>
          <cell r="NON58">
            <v>0</v>
          </cell>
          <cell r="NOO58">
            <v>0</v>
          </cell>
          <cell r="NOP58">
            <v>0</v>
          </cell>
          <cell r="NOQ58">
            <v>0</v>
          </cell>
          <cell r="NOR58">
            <v>0</v>
          </cell>
          <cell r="NOS58">
            <v>0</v>
          </cell>
          <cell r="NOT58">
            <v>0</v>
          </cell>
          <cell r="NOU58">
            <v>0</v>
          </cell>
          <cell r="NOV58">
            <v>0</v>
          </cell>
          <cell r="NOW58">
            <v>0</v>
          </cell>
          <cell r="NOX58">
            <v>0</v>
          </cell>
          <cell r="NOY58">
            <v>0</v>
          </cell>
          <cell r="NOZ58">
            <v>0</v>
          </cell>
          <cell r="NPA58">
            <v>0</v>
          </cell>
          <cell r="NPB58">
            <v>0</v>
          </cell>
          <cell r="NPC58">
            <v>0</v>
          </cell>
          <cell r="NPD58">
            <v>0</v>
          </cell>
          <cell r="NPE58">
            <v>0</v>
          </cell>
          <cell r="NPF58">
            <v>0</v>
          </cell>
          <cell r="NPG58">
            <v>0</v>
          </cell>
          <cell r="NPH58">
            <v>0</v>
          </cell>
          <cell r="NPI58">
            <v>0</v>
          </cell>
          <cell r="NPJ58">
            <v>0</v>
          </cell>
          <cell r="NPK58">
            <v>0</v>
          </cell>
          <cell r="NPL58">
            <v>0</v>
          </cell>
          <cell r="NPM58">
            <v>0</v>
          </cell>
          <cell r="NPN58">
            <v>0</v>
          </cell>
          <cell r="NPO58">
            <v>0</v>
          </cell>
          <cell r="NPP58">
            <v>0</v>
          </cell>
          <cell r="NPQ58">
            <v>0</v>
          </cell>
          <cell r="NPR58">
            <v>0</v>
          </cell>
          <cell r="NPS58">
            <v>0</v>
          </cell>
          <cell r="NPT58">
            <v>0</v>
          </cell>
          <cell r="NPU58">
            <v>0</v>
          </cell>
          <cell r="NPV58">
            <v>0</v>
          </cell>
          <cell r="NPW58">
            <v>0</v>
          </cell>
          <cell r="NPX58">
            <v>0</v>
          </cell>
          <cell r="NPY58">
            <v>0</v>
          </cell>
          <cell r="NPZ58">
            <v>0</v>
          </cell>
          <cell r="NQA58">
            <v>0</v>
          </cell>
          <cell r="NQB58">
            <v>0</v>
          </cell>
          <cell r="NQC58">
            <v>0</v>
          </cell>
          <cell r="NQD58">
            <v>0</v>
          </cell>
          <cell r="NQE58">
            <v>0</v>
          </cell>
          <cell r="NQF58">
            <v>0</v>
          </cell>
          <cell r="NQG58">
            <v>0</v>
          </cell>
          <cell r="NQH58">
            <v>0</v>
          </cell>
          <cell r="NQI58">
            <v>0</v>
          </cell>
          <cell r="NQJ58">
            <v>0</v>
          </cell>
          <cell r="NQK58">
            <v>0</v>
          </cell>
          <cell r="NQL58">
            <v>0</v>
          </cell>
          <cell r="NQM58">
            <v>0</v>
          </cell>
          <cell r="NQN58">
            <v>0</v>
          </cell>
          <cell r="NQO58">
            <v>0</v>
          </cell>
          <cell r="NQP58">
            <v>0</v>
          </cell>
          <cell r="NQQ58">
            <v>0</v>
          </cell>
          <cell r="NQR58">
            <v>0</v>
          </cell>
          <cell r="NQS58">
            <v>0</v>
          </cell>
          <cell r="NQT58">
            <v>0</v>
          </cell>
          <cell r="NQU58">
            <v>0</v>
          </cell>
          <cell r="NQV58">
            <v>0</v>
          </cell>
          <cell r="NQW58">
            <v>0</v>
          </cell>
          <cell r="NQX58">
            <v>0</v>
          </cell>
          <cell r="NQY58">
            <v>0</v>
          </cell>
          <cell r="NQZ58">
            <v>0</v>
          </cell>
          <cell r="NRA58">
            <v>0</v>
          </cell>
          <cell r="NRB58">
            <v>0</v>
          </cell>
          <cell r="NRC58">
            <v>0</v>
          </cell>
          <cell r="NRD58">
            <v>0</v>
          </cell>
          <cell r="NRE58">
            <v>0</v>
          </cell>
          <cell r="NRF58">
            <v>0</v>
          </cell>
          <cell r="NRG58">
            <v>0</v>
          </cell>
          <cell r="NRH58">
            <v>0</v>
          </cell>
          <cell r="NRI58">
            <v>0</v>
          </cell>
          <cell r="NRJ58">
            <v>0</v>
          </cell>
          <cell r="NRK58">
            <v>0</v>
          </cell>
          <cell r="NRL58">
            <v>0</v>
          </cell>
          <cell r="NRM58">
            <v>0</v>
          </cell>
          <cell r="NRN58">
            <v>0</v>
          </cell>
          <cell r="NRO58">
            <v>0</v>
          </cell>
          <cell r="NRP58">
            <v>0</v>
          </cell>
          <cell r="NRQ58">
            <v>0</v>
          </cell>
          <cell r="NRR58">
            <v>0</v>
          </cell>
          <cell r="NRS58">
            <v>0</v>
          </cell>
          <cell r="NRT58">
            <v>0</v>
          </cell>
          <cell r="NRU58">
            <v>0</v>
          </cell>
          <cell r="NRV58">
            <v>0</v>
          </cell>
          <cell r="NRW58">
            <v>0</v>
          </cell>
          <cell r="NRX58">
            <v>0</v>
          </cell>
          <cell r="NRY58">
            <v>0</v>
          </cell>
          <cell r="NRZ58">
            <v>0</v>
          </cell>
          <cell r="NSA58">
            <v>0</v>
          </cell>
          <cell r="NSB58">
            <v>0</v>
          </cell>
          <cell r="NSC58">
            <v>0</v>
          </cell>
          <cell r="NSD58">
            <v>0</v>
          </cell>
          <cell r="NSE58">
            <v>0</v>
          </cell>
          <cell r="NSF58">
            <v>0</v>
          </cell>
          <cell r="NSG58">
            <v>0</v>
          </cell>
          <cell r="NSH58">
            <v>0</v>
          </cell>
          <cell r="NSI58">
            <v>0</v>
          </cell>
          <cell r="NSJ58">
            <v>0</v>
          </cell>
          <cell r="NSK58">
            <v>0</v>
          </cell>
          <cell r="NSL58">
            <v>0</v>
          </cell>
          <cell r="NSM58">
            <v>0</v>
          </cell>
          <cell r="NSN58">
            <v>0</v>
          </cell>
          <cell r="NSO58">
            <v>0</v>
          </cell>
          <cell r="NSP58">
            <v>0</v>
          </cell>
          <cell r="NSQ58">
            <v>0</v>
          </cell>
          <cell r="NSR58">
            <v>0</v>
          </cell>
          <cell r="NSS58">
            <v>0</v>
          </cell>
          <cell r="NST58">
            <v>0</v>
          </cell>
          <cell r="NSU58">
            <v>0</v>
          </cell>
          <cell r="NSV58">
            <v>0</v>
          </cell>
          <cell r="NSW58">
            <v>0</v>
          </cell>
          <cell r="NSX58">
            <v>0</v>
          </cell>
          <cell r="NSY58">
            <v>0</v>
          </cell>
          <cell r="NSZ58">
            <v>0</v>
          </cell>
          <cell r="NTA58">
            <v>0</v>
          </cell>
          <cell r="NTB58">
            <v>0</v>
          </cell>
          <cell r="NTC58">
            <v>0</v>
          </cell>
          <cell r="NTD58">
            <v>0</v>
          </cell>
          <cell r="NTE58">
            <v>0</v>
          </cell>
          <cell r="NTF58">
            <v>0</v>
          </cell>
          <cell r="NTG58">
            <v>0</v>
          </cell>
          <cell r="NTH58">
            <v>0</v>
          </cell>
          <cell r="NTI58">
            <v>0</v>
          </cell>
          <cell r="NTJ58">
            <v>0</v>
          </cell>
          <cell r="NTK58">
            <v>0</v>
          </cell>
          <cell r="NTL58">
            <v>0</v>
          </cell>
          <cell r="NTM58">
            <v>0</v>
          </cell>
          <cell r="NTN58">
            <v>0</v>
          </cell>
          <cell r="NTO58">
            <v>0</v>
          </cell>
          <cell r="NTP58">
            <v>0</v>
          </cell>
          <cell r="NTQ58">
            <v>0</v>
          </cell>
          <cell r="NTR58">
            <v>0</v>
          </cell>
          <cell r="NTS58">
            <v>0</v>
          </cell>
          <cell r="NTT58">
            <v>0</v>
          </cell>
          <cell r="NTU58">
            <v>0</v>
          </cell>
          <cell r="NTV58">
            <v>0</v>
          </cell>
          <cell r="NTW58">
            <v>0</v>
          </cell>
          <cell r="NTX58">
            <v>0</v>
          </cell>
          <cell r="NTY58">
            <v>0</v>
          </cell>
          <cell r="NTZ58">
            <v>0</v>
          </cell>
          <cell r="NUA58">
            <v>0</v>
          </cell>
          <cell r="NUB58">
            <v>0</v>
          </cell>
          <cell r="NUC58">
            <v>0</v>
          </cell>
          <cell r="NUD58">
            <v>0</v>
          </cell>
          <cell r="NUE58">
            <v>0</v>
          </cell>
          <cell r="NUF58">
            <v>0</v>
          </cell>
          <cell r="NUG58">
            <v>0</v>
          </cell>
          <cell r="NUH58">
            <v>0</v>
          </cell>
          <cell r="NUI58">
            <v>0</v>
          </cell>
          <cell r="NUJ58">
            <v>0</v>
          </cell>
          <cell r="NUK58">
            <v>0</v>
          </cell>
          <cell r="NUL58">
            <v>0</v>
          </cell>
          <cell r="NUM58">
            <v>0</v>
          </cell>
          <cell r="NUN58">
            <v>0</v>
          </cell>
          <cell r="NUO58">
            <v>0</v>
          </cell>
          <cell r="NUP58">
            <v>0</v>
          </cell>
          <cell r="NUQ58">
            <v>0</v>
          </cell>
          <cell r="NUR58">
            <v>0</v>
          </cell>
          <cell r="NUS58">
            <v>0</v>
          </cell>
          <cell r="NUT58">
            <v>0</v>
          </cell>
          <cell r="NUU58">
            <v>0</v>
          </cell>
          <cell r="NUV58">
            <v>0</v>
          </cell>
          <cell r="NUW58">
            <v>0</v>
          </cell>
          <cell r="NUX58">
            <v>0</v>
          </cell>
          <cell r="NUY58">
            <v>0</v>
          </cell>
          <cell r="NUZ58">
            <v>0</v>
          </cell>
          <cell r="NVA58">
            <v>0</v>
          </cell>
          <cell r="NVB58">
            <v>0</v>
          </cell>
          <cell r="NVC58">
            <v>0</v>
          </cell>
          <cell r="NVD58">
            <v>0</v>
          </cell>
          <cell r="NVE58">
            <v>0</v>
          </cell>
          <cell r="NVF58">
            <v>0</v>
          </cell>
          <cell r="NVG58">
            <v>0</v>
          </cell>
          <cell r="NVH58">
            <v>0</v>
          </cell>
          <cell r="NVI58">
            <v>0</v>
          </cell>
          <cell r="NVJ58">
            <v>0</v>
          </cell>
          <cell r="NVK58">
            <v>0</v>
          </cell>
          <cell r="NVL58">
            <v>0</v>
          </cell>
          <cell r="NVM58">
            <v>0</v>
          </cell>
          <cell r="NVN58">
            <v>0</v>
          </cell>
          <cell r="NVO58">
            <v>0</v>
          </cell>
          <cell r="NVP58">
            <v>0</v>
          </cell>
          <cell r="NVQ58">
            <v>0</v>
          </cell>
          <cell r="NVR58">
            <v>0</v>
          </cell>
          <cell r="NVS58">
            <v>0</v>
          </cell>
          <cell r="NVT58">
            <v>0</v>
          </cell>
          <cell r="NVU58">
            <v>0</v>
          </cell>
          <cell r="NVV58">
            <v>0</v>
          </cell>
          <cell r="NVW58">
            <v>0</v>
          </cell>
          <cell r="NVX58">
            <v>0</v>
          </cell>
          <cell r="NVY58">
            <v>0</v>
          </cell>
          <cell r="NVZ58">
            <v>0</v>
          </cell>
          <cell r="NWA58">
            <v>0</v>
          </cell>
          <cell r="NWB58">
            <v>0</v>
          </cell>
          <cell r="NWC58">
            <v>0</v>
          </cell>
          <cell r="NWD58">
            <v>0</v>
          </cell>
          <cell r="NWE58">
            <v>0</v>
          </cell>
          <cell r="NWF58">
            <v>0</v>
          </cell>
          <cell r="NWG58">
            <v>0</v>
          </cell>
          <cell r="NWH58">
            <v>0</v>
          </cell>
          <cell r="NWI58">
            <v>0</v>
          </cell>
          <cell r="NWJ58">
            <v>0</v>
          </cell>
          <cell r="NWK58">
            <v>0</v>
          </cell>
          <cell r="NWL58">
            <v>0</v>
          </cell>
          <cell r="NWM58">
            <v>0</v>
          </cell>
          <cell r="NWN58">
            <v>0</v>
          </cell>
          <cell r="NWO58">
            <v>0</v>
          </cell>
          <cell r="NWP58">
            <v>0</v>
          </cell>
          <cell r="NWQ58">
            <v>0</v>
          </cell>
          <cell r="NWR58">
            <v>0</v>
          </cell>
          <cell r="NWS58">
            <v>0</v>
          </cell>
          <cell r="NWT58">
            <v>0</v>
          </cell>
          <cell r="NWU58">
            <v>0</v>
          </cell>
          <cell r="NWV58">
            <v>0</v>
          </cell>
          <cell r="NWW58">
            <v>0</v>
          </cell>
          <cell r="NWX58">
            <v>0</v>
          </cell>
          <cell r="NWY58">
            <v>0</v>
          </cell>
          <cell r="NWZ58">
            <v>0</v>
          </cell>
          <cell r="NXA58">
            <v>0</v>
          </cell>
          <cell r="NXB58">
            <v>0</v>
          </cell>
          <cell r="NXC58">
            <v>0</v>
          </cell>
          <cell r="NXD58">
            <v>0</v>
          </cell>
          <cell r="NXE58">
            <v>0</v>
          </cell>
          <cell r="NXF58">
            <v>0</v>
          </cell>
          <cell r="NXG58">
            <v>0</v>
          </cell>
          <cell r="NXH58">
            <v>0</v>
          </cell>
          <cell r="NXI58">
            <v>0</v>
          </cell>
          <cell r="NXJ58">
            <v>0</v>
          </cell>
          <cell r="NXK58">
            <v>0</v>
          </cell>
          <cell r="NXL58">
            <v>0</v>
          </cell>
          <cell r="NXM58">
            <v>0</v>
          </cell>
          <cell r="NXN58">
            <v>0</v>
          </cell>
          <cell r="NXO58">
            <v>0</v>
          </cell>
          <cell r="NXP58">
            <v>0</v>
          </cell>
          <cell r="NXQ58">
            <v>0</v>
          </cell>
          <cell r="NXR58">
            <v>0</v>
          </cell>
          <cell r="NXS58">
            <v>0</v>
          </cell>
          <cell r="NXT58">
            <v>0</v>
          </cell>
          <cell r="NXU58">
            <v>0</v>
          </cell>
          <cell r="NXV58">
            <v>0</v>
          </cell>
          <cell r="NXW58">
            <v>0</v>
          </cell>
          <cell r="NXX58">
            <v>0</v>
          </cell>
          <cell r="NXY58">
            <v>0</v>
          </cell>
          <cell r="NXZ58">
            <v>0</v>
          </cell>
          <cell r="NYA58">
            <v>0</v>
          </cell>
          <cell r="NYB58">
            <v>0</v>
          </cell>
          <cell r="NYC58">
            <v>0</v>
          </cell>
          <cell r="NYD58">
            <v>0</v>
          </cell>
          <cell r="NYE58">
            <v>0</v>
          </cell>
          <cell r="NYF58">
            <v>0</v>
          </cell>
          <cell r="NYG58">
            <v>0</v>
          </cell>
          <cell r="NYH58">
            <v>0</v>
          </cell>
          <cell r="NYI58">
            <v>0</v>
          </cell>
          <cell r="NYJ58">
            <v>0</v>
          </cell>
          <cell r="NYK58">
            <v>0</v>
          </cell>
          <cell r="NYL58">
            <v>0</v>
          </cell>
          <cell r="NYM58">
            <v>0</v>
          </cell>
          <cell r="NYN58">
            <v>0</v>
          </cell>
          <cell r="NYO58">
            <v>0</v>
          </cell>
          <cell r="NYP58">
            <v>0</v>
          </cell>
          <cell r="NYQ58">
            <v>0</v>
          </cell>
          <cell r="NYR58">
            <v>0</v>
          </cell>
          <cell r="NYS58">
            <v>0</v>
          </cell>
          <cell r="NYT58">
            <v>0</v>
          </cell>
          <cell r="NYU58">
            <v>0</v>
          </cell>
          <cell r="NYV58">
            <v>0</v>
          </cell>
          <cell r="NYW58">
            <v>0</v>
          </cell>
          <cell r="NYX58">
            <v>0</v>
          </cell>
          <cell r="NYY58">
            <v>0</v>
          </cell>
          <cell r="NYZ58">
            <v>0</v>
          </cell>
          <cell r="NZA58">
            <v>0</v>
          </cell>
          <cell r="NZB58">
            <v>0</v>
          </cell>
          <cell r="NZC58">
            <v>0</v>
          </cell>
          <cell r="NZD58">
            <v>0</v>
          </cell>
          <cell r="NZE58">
            <v>0</v>
          </cell>
          <cell r="NZF58">
            <v>0</v>
          </cell>
          <cell r="NZG58">
            <v>0</v>
          </cell>
          <cell r="NZH58">
            <v>0</v>
          </cell>
          <cell r="NZI58">
            <v>0</v>
          </cell>
          <cell r="NZJ58">
            <v>0</v>
          </cell>
          <cell r="NZK58">
            <v>0</v>
          </cell>
          <cell r="NZL58">
            <v>0</v>
          </cell>
          <cell r="NZM58">
            <v>0</v>
          </cell>
          <cell r="NZN58">
            <v>0</v>
          </cell>
          <cell r="NZO58">
            <v>0</v>
          </cell>
          <cell r="NZP58">
            <v>0</v>
          </cell>
          <cell r="NZQ58">
            <v>0</v>
          </cell>
          <cell r="NZR58">
            <v>0</v>
          </cell>
          <cell r="NZS58">
            <v>0</v>
          </cell>
          <cell r="NZT58">
            <v>0</v>
          </cell>
          <cell r="NZU58">
            <v>0</v>
          </cell>
          <cell r="NZV58">
            <v>0</v>
          </cell>
          <cell r="NZW58">
            <v>0</v>
          </cell>
          <cell r="NZX58">
            <v>0</v>
          </cell>
          <cell r="NZY58">
            <v>0</v>
          </cell>
          <cell r="NZZ58">
            <v>0</v>
          </cell>
          <cell r="OAA58">
            <v>0</v>
          </cell>
          <cell r="OAB58">
            <v>0</v>
          </cell>
          <cell r="OAC58">
            <v>0</v>
          </cell>
          <cell r="OAD58">
            <v>0</v>
          </cell>
          <cell r="OAE58">
            <v>0</v>
          </cell>
          <cell r="OAF58">
            <v>0</v>
          </cell>
          <cell r="OAG58">
            <v>0</v>
          </cell>
          <cell r="OAH58">
            <v>0</v>
          </cell>
          <cell r="OAI58">
            <v>0</v>
          </cell>
          <cell r="OAJ58">
            <v>0</v>
          </cell>
          <cell r="OAK58">
            <v>0</v>
          </cell>
          <cell r="OAL58">
            <v>0</v>
          </cell>
          <cell r="OAM58">
            <v>0</v>
          </cell>
          <cell r="OAN58">
            <v>0</v>
          </cell>
          <cell r="OAO58">
            <v>0</v>
          </cell>
          <cell r="OAP58">
            <v>0</v>
          </cell>
          <cell r="OAQ58">
            <v>0</v>
          </cell>
          <cell r="OAR58">
            <v>0</v>
          </cell>
          <cell r="OAS58">
            <v>0</v>
          </cell>
          <cell r="OAT58">
            <v>0</v>
          </cell>
          <cell r="OAU58">
            <v>0</v>
          </cell>
          <cell r="OAV58">
            <v>0</v>
          </cell>
          <cell r="OAW58">
            <v>0</v>
          </cell>
          <cell r="OAX58">
            <v>0</v>
          </cell>
          <cell r="OAY58">
            <v>0</v>
          </cell>
          <cell r="OAZ58">
            <v>0</v>
          </cell>
          <cell r="OBA58">
            <v>0</v>
          </cell>
          <cell r="OBB58">
            <v>0</v>
          </cell>
          <cell r="OBC58">
            <v>0</v>
          </cell>
          <cell r="OBD58">
            <v>0</v>
          </cell>
          <cell r="OBE58">
            <v>0</v>
          </cell>
          <cell r="OBF58">
            <v>0</v>
          </cell>
          <cell r="OBG58">
            <v>0</v>
          </cell>
          <cell r="OBH58">
            <v>0</v>
          </cell>
          <cell r="OBI58">
            <v>0</v>
          </cell>
          <cell r="OBJ58">
            <v>0</v>
          </cell>
          <cell r="OBK58">
            <v>0</v>
          </cell>
          <cell r="OBL58">
            <v>0</v>
          </cell>
          <cell r="OBM58">
            <v>0</v>
          </cell>
          <cell r="OBN58">
            <v>0</v>
          </cell>
          <cell r="OBO58">
            <v>0</v>
          </cell>
          <cell r="OBP58">
            <v>0</v>
          </cell>
          <cell r="OBQ58">
            <v>0</v>
          </cell>
          <cell r="OBR58">
            <v>0</v>
          </cell>
          <cell r="OBS58">
            <v>0</v>
          </cell>
          <cell r="OBT58">
            <v>0</v>
          </cell>
          <cell r="OBU58">
            <v>0</v>
          </cell>
          <cell r="OBV58">
            <v>0</v>
          </cell>
          <cell r="OBW58">
            <v>0</v>
          </cell>
          <cell r="OBX58">
            <v>0</v>
          </cell>
          <cell r="OBY58">
            <v>0</v>
          </cell>
          <cell r="OBZ58">
            <v>0</v>
          </cell>
          <cell r="OCA58">
            <v>0</v>
          </cell>
          <cell r="OCB58">
            <v>0</v>
          </cell>
          <cell r="OCC58">
            <v>0</v>
          </cell>
          <cell r="OCD58">
            <v>0</v>
          </cell>
          <cell r="OCE58">
            <v>0</v>
          </cell>
          <cell r="OCF58">
            <v>0</v>
          </cell>
          <cell r="OCG58">
            <v>0</v>
          </cell>
          <cell r="OCH58">
            <v>0</v>
          </cell>
          <cell r="OCI58">
            <v>0</v>
          </cell>
          <cell r="OCJ58">
            <v>0</v>
          </cell>
          <cell r="OCK58">
            <v>0</v>
          </cell>
          <cell r="OCL58">
            <v>0</v>
          </cell>
          <cell r="OCM58">
            <v>0</v>
          </cell>
          <cell r="OCN58">
            <v>0</v>
          </cell>
          <cell r="OCO58">
            <v>0</v>
          </cell>
          <cell r="OCP58">
            <v>0</v>
          </cell>
          <cell r="OCQ58">
            <v>0</v>
          </cell>
          <cell r="OCR58">
            <v>0</v>
          </cell>
          <cell r="OCS58">
            <v>0</v>
          </cell>
          <cell r="OCT58">
            <v>0</v>
          </cell>
          <cell r="OCU58">
            <v>0</v>
          </cell>
          <cell r="OCV58">
            <v>0</v>
          </cell>
          <cell r="OCW58">
            <v>0</v>
          </cell>
          <cell r="OCX58">
            <v>0</v>
          </cell>
          <cell r="OCY58">
            <v>0</v>
          </cell>
          <cell r="OCZ58">
            <v>0</v>
          </cell>
          <cell r="ODA58">
            <v>0</v>
          </cell>
          <cell r="ODB58">
            <v>0</v>
          </cell>
          <cell r="ODC58">
            <v>0</v>
          </cell>
          <cell r="ODD58">
            <v>0</v>
          </cell>
          <cell r="ODE58">
            <v>0</v>
          </cell>
          <cell r="ODF58">
            <v>0</v>
          </cell>
          <cell r="ODG58">
            <v>0</v>
          </cell>
          <cell r="ODH58">
            <v>0</v>
          </cell>
          <cell r="ODI58">
            <v>0</v>
          </cell>
          <cell r="ODJ58">
            <v>0</v>
          </cell>
          <cell r="ODK58">
            <v>0</v>
          </cell>
          <cell r="ODL58">
            <v>0</v>
          </cell>
          <cell r="ODM58">
            <v>0</v>
          </cell>
          <cell r="ODN58">
            <v>0</v>
          </cell>
          <cell r="ODO58">
            <v>0</v>
          </cell>
          <cell r="ODP58">
            <v>0</v>
          </cell>
          <cell r="ODQ58">
            <v>0</v>
          </cell>
          <cell r="ODR58">
            <v>0</v>
          </cell>
          <cell r="ODS58">
            <v>0</v>
          </cell>
          <cell r="ODT58">
            <v>0</v>
          </cell>
          <cell r="ODU58">
            <v>0</v>
          </cell>
          <cell r="ODV58">
            <v>0</v>
          </cell>
          <cell r="ODW58">
            <v>0</v>
          </cell>
          <cell r="ODX58">
            <v>0</v>
          </cell>
          <cell r="ODY58">
            <v>0</v>
          </cell>
          <cell r="ODZ58">
            <v>0</v>
          </cell>
          <cell r="OEA58">
            <v>0</v>
          </cell>
          <cell r="OEB58">
            <v>0</v>
          </cell>
          <cell r="OEC58">
            <v>0</v>
          </cell>
          <cell r="OED58">
            <v>0</v>
          </cell>
          <cell r="OEE58">
            <v>0</v>
          </cell>
          <cell r="OEF58">
            <v>0</v>
          </cell>
          <cell r="OEG58">
            <v>0</v>
          </cell>
          <cell r="OEH58">
            <v>0</v>
          </cell>
          <cell r="OEI58">
            <v>0</v>
          </cell>
          <cell r="OEJ58">
            <v>0</v>
          </cell>
          <cell r="OEK58">
            <v>0</v>
          </cell>
          <cell r="OEL58">
            <v>0</v>
          </cell>
          <cell r="OEM58">
            <v>0</v>
          </cell>
          <cell r="OEN58">
            <v>0</v>
          </cell>
          <cell r="OEO58">
            <v>0</v>
          </cell>
          <cell r="OEP58">
            <v>0</v>
          </cell>
          <cell r="OEQ58">
            <v>0</v>
          </cell>
          <cell r="OER58">
            <v>0</v>
          </cell>
          <cell r="OES58">
            <v>0</v>
          </cell>
          <cell r="OET58">
            <v>0</v>
          </cell>
          <cell r="OEU58">
            <v>0</v>
          </cell>
          <cell r="OEV58">
            <v>0</v>
          </cell>
          <cell r="OEW58">
            <v>0</v>
          </cell>
          <cell r="OEX58">
            <v>0</v>
          </cell>
          <cell r="OEY58">
            <v>0</v>
          </cell>
          <cell r="OEZ58">
            <v>0</v>
          </cell>
          <cell r="OFA58">
            <v>0</v>
          </cell>
          <cell r="OFB58">
            <v>0</v>
          </cell>
          <cell r="OFC58">
            <v>0</v>
          </cell>
          <cell r="OFD58">
            <v>0</v>
          </cell>
          <cell r="OFE58">
            <v>0</v>
          </cell>
          <cell r="OFF58">
            <v>0</v>
          </cell>
          <cell r="OFG58">
            <v>0</v>
          </cell>
          <cell r="OFH58">
            <v>0</v>
          </cell>
          <cell r="OFI58">
            <v>0</v>
          </cell>
          <cell r="OFJ58">
            <v>0</v>
          </cell>
          <cell r="OFK58">
            <v>0</v>
          </cell>
          <cell r="OFL58">
            <v>0</v>
          </cell>
          <cell r="OFM58">
            <v>0</v>
          </cell>
          <cell r="OFN58">
            <v>0</v>
          </cell>
          <cell r="OFO58">
            <v>0</v>
          </cell>
          <cell r="OFP58">
            <v>0</v>
          </cell>
          <cell r="OFQ58">
            <v>0</v>
          </cell>
          <cell r="OFR58">
            <v>0</v>
          </cell>
          <cell r="OFS58">
            <v>0</v>
          </cell>
          <cell r="OFT58">
            <v>0</v>
          </cell>
          <cell r="OFU58">
            <v>0</v>
          </cell>
          <cell r="OFV58">
            <v>0</v>
          </cell>
          <cell r="OFW58">
            <v>0</v>
          </cell>
          <cell r="OFX58">
            <v>0</v>
          </cell>
          <cell r="OFY58">
            <v>0</v>
          </cell>
          <cell r="OFZ58">
            <v>0</v>
          </cell>
          <cell r="OGA58">
            <v>0</v>
          </cell>
          <cell r="OGB58">
            <v>0</v>
          </cell>
          <cell r="OGC58">
            <v>0</v>
          </cell>
          <cell r="OGD58">
            <v>0</v>
          </cell>
          <cell r="OGE58">
            <v>0</v>
          </cell>
          <cell r="OGF58">
            <v>0</v>
          </cell>
          <cell r="OGG58">
            <v>0</v>
          </cell>
          <cell r="OGH58">
            <v>0</v>
          </cell>
          <cell r="OGI58">
            <v>0</v>
          </cell>
          <cell r="OGJ58">
            <v>0</v>
          </cell>
          <cell r="OGK58">
            <v>0</v>
          </cell>
          <cell r="OGL58">
            <v>0</v>
          </cell>
          <cell r="OGM58">
            <v>0</v>
          </cell>
          <cell r="OGN58">
            <v>0</v>
          </cell>
          <cell r="OGO58">
            <v>0</v>
          </cell>
          <cell r="OGP58">
            <v>0</v>
          </cell>
          <cell r="OGQ58">
            <v>0</v>
          </cell>
          <cell r="OGR58">
            <v>0</v>
          </cell>
          <cell r="OGS58">
            <v>0</v>
          </cell>
          <cell r="OGT58">
            <v>0</v>
          </cell>
          <cell r="OGU58">
            <v>0</v>
          </cell>
          <cell r="OGV58">
            <v>0</v>
          </cell>
          <cell r="OGW58">
            <v>0</v>
          </cell>
          <cell r="OGX58">
            <v>0</v>
          </cell>
          <cell r="OGY58">
            <v>0</v>
          </cell>
          <cell r="OGZ58">
            <v>0</v>
          </cell>
          <cell r="OHA58">
            <v>0</v>
          </cell>
          <cell r="OHB58">
            <v>0</v>
          </cell>
          <cell r="OHC58">
            <v>0</v>
          </cell>
          <cell r="OHD58">
            <v>0</v>
          </cell>
          <cell r="OHE58">
            <v>0</v>
          </cell>
          <cell r="OHF58">
            <v>0</v>
          </cell>
          <cell r="OHG58">
            <v>0</v>
          </cell>
          <cell r="OHH58">
            <v>0</v>
          </cell>
          <cell r="OHI58">
            <v>0</v>
          </cell>
          <cell r="OHJ58">
            <v>0</v>
          </cell>
          <cell r="OHK58">
            <v>0</v>
          </cell>
          <cell r="OHL58">
            <v>0</v>
          </cell>
          <cell r="OHM58">
            <v>0</v>
          </cell>
          <cell r="OHN58">
            <v>0</v>
          </cell>
          <cell r="OHO58">
            <v>0</v>
          </cell>
          <cell r="OHP58">
            <v>0</v>
          </cell>
          <cell r="OHQ58">
            <v>0</v>
          </cell>
          <cell r="OHR58">
            <v>0</v>
          </cell>
          <cell r="OHS58">
            <v>0</v>
          </cell>
          <cell r="OHT58">
            <v>0</v>
          </cell>
          <cell r="OHU58">
            <v>0</v>
          </cell>
          <cell r="OHV58">
            <v>0</v>
          </cell>
          <cell r="OHW58">
            <v>0</v>
          </cell>
          <cell r="OHX58">
            <v>0</v>
          </cell>
          <cell r="OHY58">
            <v>0</v>
          </cell>
          <cell r="OHZ58">
            <v>0</v>
          </cell>
          <cell r="OIA58">
            <v>0</v>
          </cell>
          <cell r="OIB58">
            <v>0</v>
          </cell>
          <cell r="OIC58">
            <v>0</v>
          </cell>
          <cell r="OID58">
            <v>0</v>
          </cell>
          <cell r="OIE58">
            <v>0</v>
          </cell>
          <cell r="OIF58">
            <v>0</v>
          </cell>
          <cell r="OIG58">
            <v>0</v>
          </cell>
          <cell r="OIH58">
            <v>0</v>
          </cell>
          <cell r="OII58">
            <v>0</v>
          </cell>
          <cell r="OIJ58">
            <v>0</v>
          </cell>
          <cell r="OIK58">
            <v>0</v>
          </cell>
          <cell r="OIL58">
            <v>0</v>
          </cell>
          <cell r="OIM58">
            <v>0</v>
          </cell>
          <cell r="OIN58">
            <v>0</v>
          </cell>
          <cell r="OIO58">
            <v>0</v>
          </cell>
          <cell r="OIP58">
            <v>0</v>
          </cell>
          <cell r="OIQ58">
            <v>0</v>
          </cell>
          <cell r="OIR58">
            <v>0</v>
          </cell>
          <cell r="OIS58">
            <v>0</v>
          </cell>
          <cell r="OIT58">
            <v>0</v>
          </cell>
          <cell r="OIU58">
            <v>0</v>
          </cell>
          <cell r="OIV58">
            <v>0</v>
          </cell>
          <cell r="OIW58">
            <v>0</v>
          </cell>
          <cell r="OIX58">
            <v>0</v>
          </cell>
          <cell r="OIY58">
            <v>0</v>
          </cell>
          <cell r="OIZ58">
            <v>0</v>
          </cell>
          <cell r="OJA58">
            <v>0</v>
          </cell>
          <cell r="OJB58">
            <v>0</v>
          </cell>
          <cell r="OJC58">
            <v>0</v>
          </cell>
          <cell r="OJD58">
            <v>0</v>
          </cell>
          <cell r="OJE58">
            <v>0</v>
          </cell>
          <cell r="OJF58">
            <v>0</v>
          </cell>
          <cell r="OJG58">
            <v>0</v>
          </cell>
          <cell r="OJH58">
            <v>0</v>
          </cell>
          <cell r="OJI58">
            <v>0</v>
          </cell>
          <cell r="OJJ58">
            <v>0</v>
          </cell>
          <cell r="OJK58">
            <v>0</v>
          </cell>
          <cell r="OJL58">
            <v>0</v>
          </cell>
          <cell r="OJM58">
            <v>0</v>
          </cell>
          <cell r="OJN58">
            <v>0</v>
          </cell>
          <cell r="OJO58">
            <v>0</v>
          </cell>
          <cell r="OJP58">
            <v>0</v>
          </cell>
          <cell r="OJQ58">
            <v>0</v>
          </cell>
          <cell r="OJR58">
            <v>0</v>
          </cell>
          <cell r="OJS58">
            <v>0</v>
          </cell>
          <cell r="OJT58">
            <v>0</v>
          </cell>
          <cell r="OJU58">
            <v>0</v>
          </cell>
          <cell r="OJV58">
            <v>0</v>
          </cell>
          <cell r="OJW58">
            <v>0</v>
          </cell>
          <cell r="OJX58">
            <v>0</v>
          </cell>
          <cell r="OJY58">
            <v>0</v>
          </cell>
          <cell r="OJZ58">
            <v>0</v>
          </cell>
          <cell r="OKA58">
            <v>0</v>
          </cell>
          <cell r="OKB58">
            <v>0</v>
          </cell>
          <cell r="OKC58">
            <v>0</v>
          </cell>
          <cell r="OKD58">
            <v>0</v>
          </cell>
          <cell r="OKE58">
            <v>0</v>
          </cell>
          <cell r="OKF58">
            <v>0</v>
          </cell>
          <cell r="OKG58">
            <v>0</v>
          </cell>
          <cell r="OKH58">
            <v>0</v>
          </cell>
          <cell r="OKI58">
            <v>0</v>
          </cell>
          <cell r="OKJ58">
            <v>0</v>
          </cell>
          <cell r="OKK58">
            <v>0</v>
          </cell>
          <cell r="OKL58">
            <v>0</v>
          </cell>
          <cell r="OKM58">
            <v>0</v>
          </cell>
          <cell r="OKN58">
            <v>0</v>
          </cell>
          <cell r="OKO58">
            <v>0</v>
          </cell>
          <cell r="OKP58">
            <v>0</v>
          </cell>
          <cell r="OKQ58">
            <v>0</v>
          </cell>
          <cell r="OKR58">
            <v>0</v>
          </cell>
          <cell r="OKS58">
            <v>0</v>
          </cell>
          <cell r="OKT58">
            <v>0</v>
          </cell>
          <cell r="OKU58">
            <v>0</v>
          </cell>
          <cell r="OKV58">
            <v>0</v>
          </cell>
          <cell r="OKW58">
            <v>0</v>
          </cell>
          <cell r="OKX58">
            <v>0</v>
          </cell>
          <cell r="OKY58">
            <v>0</v>
          </cell>
          <cell r="OKZ58">
            <v>0</v>
          </cell>
          <cell r="OLA58">
            <v>0</v>
          </cell>
          <cell r="OLB58">
            <v>0</v>
          </cell>
          <cell r="OLC58">
            <v>0</v>
          </cell>
          <cell r="OLD58">
            <v>0</v>
          </cell>
          <cell r="OLE58">
            <v>0</v>
          </cell>
          <cell r="OLF58">
            <v>0</v>
          </cell>
          <cell r="OLG58">
            <v>0</v>
          </cell>
          <cell r="OLH58">
            <v>0</v>
          </cell>
          <cell r="OLI58">
            <v>0</v>
          </cell>
          <cell r="OLJ58">
            <v>0</v>
          </cell>
          <cell r="OLK58">
            <v>0</v>
          </cell>
          <cell r="OLL58">
            <v>0</v>
          </cell>
          <cell r="OLM58">
            <v>0</v>
          </cell>
          <cell r="OLN58">
            <v>0</v>
          </cell>
          <cell r="OLO58">
            <v>0</v>
          </cell>
          <cell r="OLP58">
            <v>0</v>
          </cell>
          <cell r="OLQ58">
            <v>0</v>
          </cell>
          <cell r="OLR58">
            <v>0</v>
          </cell>
          <cell r="OLS58">
            <v>0</v>
          </cell>
          <cell r="OLT58">
            <v>0</v>
          </cell>
          <cell r="OLU58">
            <v>0</v>
          </cell>
          <cell r="OLV58">
            <v>0</v>
          </cell>
          <cell r="OLW58">
            <v>0</v>
          </cell>
          <cell r="OLX58">
            <v>0</v>
          </cell>
          <cell r="OLY58">
            <v>0</v>
          </cell>
          <cell r="OLZ58">
            <v>0</v>
          </cell>
          <cell r="OMA58">
            <v>0</v>
          </cell>
          <cell r="OMB58">
            <v>0</v>
          </cell>
          <cell r="OMC58">
            <v>0</v>
          </cell>
          <cell r="OMD58">
            <v>0</v>
          </cell>
          <cell r="OME58">
            <v>0</v>
          </cell>
          <cell r="OMF58">
            <v>0</v>
          </cell>
          <cell r="OMG58">
            <v>0</v>
          </cell>
          <cell r="OMH58">
            <v>0</v>
          </cell>
          <cell r="OMI58">
            <v>0</v>
          </cell>
          <cell r="OMJ58">
            <v>0</v>
          </cell>
          <cell r="OMK58">
            <v>0</v>
          </cell>
          <cell r="OML58">
            <v>0</v>
          </cell>
          <cell r="OMM58">
            <v>0</v>
          </cell>
          <cell r="OMN58">
            <v>0</v>
          </cell>
          <cell r="OMO58">
            <v>0</v>
          </cell>
          <cell r="OMP58">
            <v>0</v>
          </cell>
          <cell r="OMQ58">
            <v>0</v>
          </cell>
          <cell r="OMR58">
            <v>0</v>
          </cell>
          <cell r="OMS58">
            <v>0</v>
          </cell>
          <cell r="OMT58">
            <v>0</v>
          </cell>
          <cell r="OMU58">
            <v>0</v>
          </cell>
          <cell r="OMV58">
            <v>0</v>
          </cell>
          <cell r="OMW58">
            <v>0</v>
          </cell>
          <cell r="OMX58">
            <v>0</v>
          </cell>
          <cell r="OMY58">
            <v>0</v>
          </cell>
          <cell r="OMZ58">
            <v>0</v>
          </cell>
          <cell r="ONA58">
            <v>0</v>
          </cell>
          <cell r="ONB58">
            <v>0</v>
          </cell>
          <cell r="ONC58">
            <v>0</v>
          </cell>
          <cell r="OND58">
            <v>0</v>
          </cell>
          <cell r="ONE58">
            <v>0</v>
          </cell>
          <cell r="ONF58">
            <v>0</v>
          </cell>
          <cell r="ONG58">
            <v>0</v>
          </cell>
          <cell r="ONH58">
            <v>0</v>
          </cell>
          <cell r="ONI58">
            <v>0</v>
          </cell>
          <cell r="ONJ58">
            <v>0</v>
          </cell>
          <cell r="ONK58">
            <v>0</v>
          </cell>
          <cell r="ONL58">
            <v>0</v>
          </cell>
          <cell r="ONM58">
            <v>0</v>
          </cell>
          <cell r="ONN58">
            <v>0</v>
          </cell>
          <cell r="ONO58">
            <v>0</v>
          </cell>
          <cell r="ONP58">
            <v>0</v>
          </cell>
          <cell r="ONQ58">
            <v>0</v>
          </cell>
          <cell r="ONR58">
            <v>0</v>
          </cell>
          <cell r="ONS58">
            <v>0</v>
          </cell>
          <cell r="ONT58">
            <v>0</v>
          </cell>
          <cell r="ONU58">
            <v>0</v>
          </cell>
          <cell r="ONV58">
            <v>0</v>
          </cell>
          <cell r="ONW58">
            <v>0</v>
          </cell>
          <cell r="ONX58">
            <v>0</v>
          </cell>
          <cell r="ONY58">
            <v>0</v>
          </cell>
          <cell r="ONZ58">
            <v>0</v>
          </cell>
          <cell r="OOA58">
            <v>0</v>
          </cell>
          <cell r="OOB58">
            <v>0</v>
          </cell>
          <cell r="OOC58">
            <v>0</v>
          </cell>
          <cell r="OOD58">
            <v>0</v>
          </cell>
          <cell r="OOE58">
            <v>0</v>
          </cell>
          <cell r="OOF58">
            <v>0</v>
          </cell>
          <cell r="OOG58">
            <v>0</v>
          </cell>
          <cell r="OOH58">
            <v>0</v>
          </cell>
          <cell r="OOI58">
            <v>0</v>
          </cell>
          <cell r="OOJ58">
            <v>0</v>
          </cell>
          <cell r="OOK58">
            <v>0</v>
          </cell>
          <cell r="OOL58">
            <v>0</v>
          </cell>
          <cell r="OOM58">
            <v>0</v>
          </cell>
          <cell r="OON58">
            <v>0</v>
          </cell>
          <cell r="OOO58">
            <v>0</v>
          </cell>
          <cell r="OOP58">
            <v>0</v>
          </cell>
          <cell r="OOQ58">
            <v>0</v>
          </cell>
          <cell r="OOR58">
            <v>0</v>
          </cell>
          <cell r="OOS58">
            <v>0</v>
          </cell>
          <cell r="OOT58">
            <v>0</v>
          </cell>
          <cell r="OOU58">
            <v>0</v>
          </cell>
          <cell r="OOV58">
            <v>0</v>
          </cell>
          <cell r="OOW58">
            <v>0</v>
          </cell>
          <cell r="OOX58">
            <v>0</v>
          </cell>
          <cell r="OOY58">
            <v>0</v>
          </cell>
          <cell r="OOZ58">
            <v>0</v>
          </cell>
          <cell r="OPA58">
            <v>0</v>
          </cell>
          <cell r="OPB58">
            <v>0</v>
          </cell>
          <cell r="OPC58">
            <v>0</v>
          </cell>
          <cell r="OPD58">
            <v>0</v>
          </cell>
          <cell r="OPE58">
            <v>0</v>
          </cell>
          <cell r="OPF58">
            <v>0</v>
          </cell>
          <cell r="OPG58">
            <v>0</v>
          </cell>
          <cell r="OPH58">
            <v>0</v>
          </cell>
          <cell r="OPI58">
            <v>0</v>
          </cell>
          <cell r="OPJ58">
            <v>0</v>
          </cell>
          <cell r="OPK58">
            <v>0</v>
          </cell>
          <cell r="OPL58">
            <v>0</v>
          </cell>
          <cell r="OPM58">
            <v>0</v>
          </cell>
          <cell r="OPN58">
            <v>0</v>
          </cell>
          <cell r="OPO58">
            <v>0</v>
          </cell>
          <cell r="OPP58">
            <v>0</v>
          </cell>
          <cell r="OPQ58">
            <v>0</v>
          </cell>
          <cell r="OPR58">
            <v>0</v>
          </cell>
          <cell r="OPS58">
            <v>0</v>
          </cell>
          <cell r="OPT58">
            <v>0</v>
          </cell>
          <cell r="OPU58">
            <v>0</v>
          </cell>
          <cell r="OPV58">
            <v>0</v>
          </cell>
          <cell r="OPW58">
            <v>0</v>
          </cell>
          <cell r="OPX58">
            <v>0</v>
          </cell>
          <cell r="OPY58">
            <v>0</v>
          </cell>
          <cell r="OPZ58">
            <v>0</v>
          </cell>
          <cell r="OQA58">
            <v>0</v>
          </cell>
          <cell r="OQB58">
            <v>0</v>
          </cell>
          <cell r="OQC58">
            <v>0</v>
          </cell>
          <cell r="OQD58">
            <v>0</v>
          </cell>
          <cell r="OQE58">
            <v>0</v>
          </cell>
          <cell r="OQF58">
            <v>0</v>
          </cell>
          <cell r="OQG58">
            <v>0</v>
          </cell>
          <cell r="OQH58">
            <v>0</v>
          </cell>
          <cell r="OQI58">
            <v>0</v>
          </cell>
          <cell r="OQJ58">
            <v>0</v>
          </cell>
          <cell r="OQK58">
            <v>0</v>
          </cell>
          <cell r="OQL58">
            <v>0</v>
          </cell>
          <cell r="OQM58">
            <v>0</v>
          </cell>
          <cell r="OQN58">
            <v>0</v>
          </cell>
          <cell r="OQO58">
            <v>0</v>
          </cell>
          <cell r="OQP58">
            <v>0</v>
          </cell>
          <cell r="OQQ58">
            <v>0</v>
          </cell>
          <cell r="OQR58">
            <v>0</v>
          </cell>
          <cell r="OQS58">
            <v>0</v>
          </cell>
          <cell r="OQT58">
            <v>0</v>
          </cell>
          <cell r="OQU58">
            <v>0</v>
          </cell>
          <cell r="OQV58">
            <v>0</v>
          </cell>
          <cell r="OQW58">
            <v>0</v>
          </cell>
          <cell r="OQX58">
            <v>0</v>
          </cell>
          <cell r="OQY58">
            <v>0</v>
          </cell>
          <cell r="OQZ58">
            <v>0</v>
          </cell>
          <cell r="ORA58">
            <v>0</v>
          </cell>
          <cell r="ORB58">
            <v>0</v>
          </cell>
          <cell r="ORC58">
            <v>0</v>
          </cell>
          <cell r="ORD58">
            <v>0</v>
          </cell>
          <cell r="ORE58">
            <v>0</v>
          </cell>
          <cell r="ORF58">
            <v>0</v>
          </cell>
          <cell r="ORG58">
            <v>0</v>
          </cell>
          <cell r="ORH58">
            <v>0</v>
          </cell>
          <cell r="ORI58">
            <v>0</v>
          </cell>
          <cell r="ORJ58">
            <v>0</v>
          </cell>
          <cell r="ORK58">
            <v>0</v>
          </cell>
          <cell r="ORL58">
            <v>0</v>
          </cell>
          <cell r="ORM58">
            <v>0</v>
          </cell>
          <cell r="ORN58">
            <v>0</v>
          </cell>
          <cell r="ORO58">
            <v>0</v>
          </cell>
          <cell r="ORP58">
            <v>0</v>
          </cell>
          <cell r="ORQ58">
            <v>0</v>
          </cell>
          <cell r="ORR58">
            <v>0</v>
          </cell>
          <cell r="ORS58">
            <v>0</v>
          </cell>
          <cell r="ORT58">
            <v>0</v>
          </cell>
          <cell r="ORU58">
            <v>0</v>
          </cell>
          <cell r="ORV58">
            <v>0</v>
          </cell>
          <cell r="ORW58">
            <v>0</v>
          </cell>
          <cell r="ORX58">
            <v>0</v>
          </cell>
          <cell r="ORY58">
            <v>0</v>
          </cell>
          <cell r="ORZ58">
            <v>0</v>
          </cell>
          <cell r="OSA58">
            <v>0</v>
          </cell>
          <cell r="OSB58">
            <v>0</v>
          </cell>
          <cell r="OSC58">
            <v>0</v>
          </cell>
          <cell r="OSD58">
            <v>0</v>
          </cell>
          <cell r="OSE58">
            <v>0</v>
          </cell>
          <cell r="OSF58">
            <v>0</v>
          </cell>
          <cell r="OSG58">
            <v>0</v>
          </cell>
          <cell r="OSH58">
            <v>0</v>
          </cell>
          <cell r="OSI58">
            <v>0</v>
          </cell>
          <cell r="OSJ58">
            <v>0</v>
          </cell>
          <cell r="OSK58">
            <v>0</v>
          </cell>
          <cell r="OSL58">
            <v>0</v>
          </cell>
          <cell r="OSM58">
            <v>0</v>
          </cell>
          <cell r="OSN58">
            <v>0</v>
          </cell>
          <cell r="OSO58">
            <v>0</v>
          </cell>
          <cell r="OSP58">
            <v>0</v>
          </cell>
          <cell r="OSQ58">
            <v>0</v>
          </cell>
          <cell r="OSR58">
            <v>0</v>
          </cell>
          <cell r="OSS58">
            <v>0</v>
          </cell>
          <cell r="OST58">
            <v>0</v>
          </cell>
          <cell r="OSU58">
            <v>0</v>
          </cell>
          <cell r="OSV58">
            <v>0</v>
          </cell>
          <cell r="OSW58">
            <v>0</v>
          </cell>
          <cell r="OSX58">
            <v>0</v>
          </cell>
          <cell r="OSY58">
            <v>0</v>
          </cell>
          <cell r="OSZ58">
            <v>0</v>
          </cell>
          <cell r="OTA58">
            <v>0</v>
          </cell>
          <cell r="OTB58">
            <v>0</v>
          </cell>
          <cell r="OTC58">
            <v>0</v>
          </cell>
          <cell r="OTD58">
            <v>0</v>
          </cell>
          <cell r="OTE58">
            <v>0</v>
          </cell>
          <cell r="OTF58">
            <v>0</v>
          </cell>
          <cell r="OTG58">
            <v>0</v>
          </cell>
          <cell r="OTH58">
            <v>0</v>
          </cell>
          <cell r="OTI58">
            <v>0</v>
          </cell>
          <cell r="OTJ58">
            <v>0</v>
          </cell>
          <cell r="OTK58">
            <v>0</v>
          </cell>
          <cell r="OTL58">
            <v>0</v>
          </cell>
          <cell r="OTM58">
            <v>0</v>
          </cell>
          <cell r="OTN58">
            <v>0</v>
          </cell>
          <cell r="OTO58">
            <v>0</v>
          </cell>
          <cell r="OTP58">
            <v>0</v>
          </cell>
          <cell r="OTQ58">
            <v>0</v>
          </cell>
          <cell r="OTR58">
            <v>0</v>
          </cell>
          <cell r="OTS58">
            <v>0</v>
          </cell>
          <cell r="OTT58">
            <v>0</v>
          </cell>
          <cell r="OTU58">
            <v>0</v>
          </cell>
          <cell r="OTV58">
            <v>0</v>
          </cell>
          <cell r="OTW58">
            <v>0</v>
          </cell>
          <cell r="OTX58">
            <v>0</v>
          </cell>
          <cell r="OTY58">
            <v>0</v>
          </cell>
          <cell r="OTZ58">
            <v>0</v>
          </cell>
          <cell r="OUA58">
            <v>0</v>
          </cell>
          <cell r="OUB58">
            <v>0</v>
          </cell>
          <cell r="OUC58">
            <v>0</v>
          </cell>
          <cell r="OUD58">
            <v>0</v>
          </cell>
          <cell r="OUE58">
            <v>0</v>
          </cell>
          <cell r="OUF58">
            <v>0</v>
          </cell>
          <cell r="OUG58">
            <v>0</v>
          </cell>
          <cell r="OUH58">
            <v>0</v>
          </cell>
          <cell r="OUI58">
            <v>0</v>
          </cell>
          <cell r="OUJ58">
            <v>0</v>
          </cell>
          <cell r="OUK58">
            <v>0</v>
          </cell>
          <cell r="OUL58">
            <v>0</v>
          </cell>
          <cell r="OUM58">
            <v>0</v>
          </cell>
          <cell r="OUN58">
            <v>0</v>
          </cell>
          <cell r="OUO58">
            <v>0</v>
          </cell>
          <cell r="OUP58">
            <v>0</v>
          </cell>
          <cell r="OUQ58">
            <v>0</v>
          </cell>
          <cell r="OUR58">
            <v>0</v>
          </cell>
          <cell r="OUS58">
            <v>0</v>
          </cell>
          <cell r="OUT58">
            <v>0</v>
          </cell>
          <cell r="OUU58">
            <v>0</v>
          </cell>
          <cell r="OUV58">
            <v>0</v>
          </cell>
          <cell r="OUW58">
            <v>0</v>
          </cell>
          <cell r="OUX58">
            <v>0</v>
          </cell>
          <cell r="OUY58">
            <v>0</v>
          </cell>
          <cell r="OUZ58">
            <v>0</v>
          </cell>
          <cell r="OVA58">
            <v>0</v>
          </cell>
          <cell r="OVB58">
            <v>0</v>
          </cell>
          <cell r="OVC58">
            <v>0</v>
          </cell>
          <cell r="OVD58">
            <v>0</v>
          </cell>
          <cell r="OVE58">
            <v>0</v>
          </cell>
          <cell r="OVF58">
            <v>0</v>
          </cell>
          <cell r="OVG58">
            <v>0</v>
          </cell>
          <cell r="OVH58">
            <v>0</v>
          </cell>
          <cell r="OVI58">
            <v>0</v>
          </cell>
          <cell r="OVJ58">
            <v>0</v>
          </cell>
          <cell r="OVK58">
            <v>0</v>
          </cell>
          <cell r="OVL58">
            <v>0</v>
          </cell>
          <cell r="OVM58">
            <v>0</v>
          </cell>
          <cell r="OVN58">
            <v>0</v>
          </cell>
          <cell r="OVO58">
            <v>0</v>
          </cell>
          <cell r="OVP58">
            <v>0</v>
          </cell>
          <cell r="OVQ58">
            <v>0</v>
          </cell>
          <cell r="OVR58">
            <v>0</v>
          </cell>
          <cell r="OVS58">
            <v>0</v>
          </cell>
          <cell r="OVT58">
            <v>0</v>
          </cell>
          <cell r="OVU58">
            <v>0</v>
          </cell>
          <cell r="OVV58">
            <v>0</v>
          </cell>
          <cell r="OVW58">
            <v>0</v>
          </cell>
          <cell r="OVX58">
            <v>0</v>
          </cell>
          <cell r="OVY58">
            <v>0</v>
          </cell>
          <cell r="OVZ58">
            <v>0</v>
          </cell>
          <cell r="OWA58">
            <v>0</v>
          </cell>
          <cell r="OWB58">
            <v>0</v>
          </cell>
          <cell r="OWC58">
            <v>0</v>
          </cell>
          <cell r="OWD58">
            <v>0</v>
          </cell>
          <cell r="OWE58">
            <v>0</v>
          </cell>
          <cell r="OWF58">
            <v>0</v>
          </cell>
          <cell r="OWG58">
            <v>0</v>
          </cell>
          <cell r="OWH58">
            <v>0</v>
          </cell>
          <cell r="OWI58">
            <v>0</v>
          </cell>
          <cell r="OWJ58">
            <v>0</v>
          </cell>
          <cell r="OWK58">
            <v>0</v>
          </cell>
          <cell r="OWL58">
            <v>0</v>
          </cell>
          <cell r="OWM58">
            <v>0</v>
          </cell>
          <cell r="OWN58">
            <v>0</v>
          </cell>
          <cell r="OWO58">
            <v>0</v>
          </cell>
          <cell r="OWP58">
            <v>0</v>
          </cell>
          <cell r="OWQ58">
            <v>0</v>
          </cell>
          <cell r="OWR58">
            <v>0</v>
          </cell>
          <cell r="OWS58">
            <v>0</v>
          </cell>
          <cell r="OWT58">
            <v>0</v>
          </cell>
          <cell r="OWU58">
            <v>0</v>
          </cell>
          <cell r="OWV58">
            <v>0</v>
          </cell>
          <cell r="OWW58">
            <v>0</v>
          </cell>
          <cell r="OWX58">
            <v>0</v>
          </cell>
          <cell r="OWY58">
            <v>0</v>
          </cell>
          <cell r="OWZ58">
            <v>0</v>
          </cell>
          <cell r="OXA58">
            <v>0</v>
          </cell>
          <cell r="OXB58">
            <v>0</v>
          </cell>
          <cell r="OXC58">
            <v>0</v>
          </cell>
          <cell r="OXD58">
            <v>0</v>
          </cell>
          <cell r="OXE58">
            <v>0</v>
          </cell>
          <cell r="OXF58">
            <v>0</v>
          </cell>
          <cell r="OXG58">
            <v>0</v>
          </cell>
          <cell r="OXH58">
            <v>0</v>
          </cell>
          <cell r="OXI58">
            <v>0</v>
          </cell>
          <cell r="OXJ58">
            <v>0</v>
          </cell>
          <cell r="OXK58">
            <v>0</v>
          </cell>
          <cell r="OXL58">
            <v>0</v>
          </cell>
          <cell r="OXM58">
            <v>0</v>
          </cell>
          <cell r="OXN58">
            <v>0</v>
          </cell>
          <cell r="OXO58">
            <v>0</v>
          </cell>
          <cell r="OXP58">
            <v>0</v>
          </cell>
          <cell r="OXQ58">
            <v>0</v>
          </cell>
          <cell r="OXR58">
            <v>0</v>
          </cell>
          <cell r="OXS58">
            <v>0</v>
          </cell>
          <cell r="OXT58">
            <v>0</v>
          </cell>
          <cell r="OXU58">
            <v>0</v>
          </cell>
          <cell r="OXV58">
            <v>0</v>
          </cell>
          <cell r="OXW58">
            <v>0</v>
          </cell>
          <cell r="OXX58">
            <v>0</v>
          </cell>
          <cell r="OXY58">
            <v>0</v>
          </cell>
          <cell r="OXZ58">
            <v>0</v>
          </cell>
          <cell r="OYA58">
            <v>0</v>
          </cell>
          <cell r="OYB58">
            <v>0</v>
          </cell>
          <cell r="OYC58">
            <v>0</v>
          </cell>
          <cell r="OYD58">
            <v>0</v>
          </cell>
          <cell r="OYE58">
            <v>0</v>
          </cell>
          <cell r="OYF58">
            <v>0</v>
          </cell>
          <cell r="OYG58">
            <v>0</v>
          </cell>
          <cell r="OYH58">
            <v>0</v>
          </cell>
          <cell r="OYI58">
            <v>0</v>
          </cell>
          <cell r="OYJ58">
            <v>0</v>
          </cell>
          <cell r="OYK58">
            <v>0</v>
          </cell>
          <cell r="OYL58">
            <v>0</v>
          </cell>
          <cell r="OYM58">
            <v>0</v>
          </cell>
          <cell r="OYN58">
            <v>0</v>
          </cell>
          <cell r="OYO58">
            <v>0</v>
          </cell>
          <cell r="OYP58">
            <v>0</v>
          </cell>
          <cell r="OYQ58">
            <v>0</v>
          </cell>
          <cell r="OYR58">
            <v>0</v>
          </cell>
          <cell r="OYS58">
            <v>0</v>
          </cell>
          <cell r="OYT58">
            <v>0</v>
          </cell>
          <cell r="OYU58">
            <v>0</v>
          </cell>
          <cell r="OYV58">
            <v>0</v>
          </cell>
          <cell r="OYW58">
            <v>0</v>
          </cell>
          <cell r="OYX58">
            <v>0</v>
          </cell>
          <cell r="OYY58">
            <v>0</v>
          </cell>
          <cell r="OYZ58">
            <v>0</v>
          </cell>
          <cell r="OZA58">
            <v>0</v>
          </cell>
          <cell r="OZB58">
            <v>0</v>
          </cell>
          <cell r="OZC58">
            <v>0</v>
          </cell>
          <cell r="OZD58">
            <v>0</v>
          </cell>
          <cell r="OZE58">
            <v>0</v>
          </cell>
          <cell r="OZF58">
            <v>0</v>
          </cell>
          <cell r="OZG58">
            <v>0</v>
          </cell>
          <cell r="OZH58">
            <v>0</v>
          </cell>
          <cell r="OZI58">
            <v>0</v>
          </cell>
          <cell r="OZJ58">
            <v>0</v>
          </cell>
          <cell r="OZK58">
            <v>0</v>
          </cell>
          <cell r="OZL58">
            <v>0</v>
          </cell>
          <cell r="OZM58">
            <v>0</v>
          </cell>
          <cell r="OZN58">
            <v>0</v>
          </cell>
          <cell r="OZO58">
            <v>0</v>
          </cell>
          <cell r="OZP58">
            <v>0</v>
          </cell>
          <cell r="OZQ58">
            <v>0</v>
          </cell>
          <cell r="OZR58">
            <v>0</v>
          </cell>
          <cell r="OZS58">
            <v>0</v>
          </cell>
          <cell r="OZT58">
            <v>0</v>
          </cell>
          <cell r="OZU58">
            <v>0</v>
          </cell>
          <cell r="OZV58">
            <v>0</v>
          </cell>
          <cell r="OZW58">
            <v>0</v>
          </cell>
          <cell r="OZX58">
            <v>0</v>
          </cell>
          <cell r="OZY58">
            <v>0</v>
          </cell>
          <cell r="OZZ58">
            <v>0</v>
          </cell>
          <cell r="PAA58">
            <v>0</v>
          </cell>
          <cell r="PAB58">
            <v>0</v>
          </cell>
          <cell r="PAC58">
            <v>0</v>
          </cell>
          <cell r="PAD58">
            <v>0</v>
          </cell>
          <cell r="PAE58">
            <v>0</v>
          </cell>
          <cell r="PAF58">
            <v>0</v>
          </cell>
          <cell r="PAG58">
            <v>0</v>
          </cell>
          <cell r="PAH58">
            <v>0</v>
          </cell>
          <cell r="PAI58">
            <v>0</v>
          </cell>
          <cell r="PAJ58">
            <v>0</v>
          </cell>
          <cell r="PAK58">
            <v>0</v>
          </cell>
          <cell r="PAL58">
            <v>0</v>
          </cell>
          <cell r="PAM58">
            <v>0</v>
          </cell>
          <cell r="PAN58">
            <v>0</v>
          </cell>
          <cell r="PAO58">
            <v>0</v>
          </cell>
          <cell r="PAP58">
            <v>0</v>
          </cell>
          <cell r="PAQ58">
            <v>0</v>
          </cell>
          <cell r="PAR58">
            <v>0</v>
          </cell>
          <cell r="PAS58">
            <v>0</v>
          </cell>
          <cell r="PAT58">
            <v>0</v>
          </cell>
          <cell r="PAU58">
            <v>0</v>
          </cell>
          <cell r="PAV58">
            <v>0</v>
          </cell>
          <cell r="PAW58">
            <v>0</v>
          </cell>
          <cell r="PAX58">
            <v>0</v>
          </cell>
          <cell r="PAY58">
            <v>0</v>
          </cell>
          <cell r="PAZ58">
            <v>0</v>
          </cell>
          <cell r="PBA58">
            <v>0</v>
          </cell>
          <cell r="PBB58">
            <v>0</v>
          </cell>
          <cell r="PBC58">
            <v>0</v>
          </cell>
          <cell r="PBD58">
            <v>0</v>
          </cell>
          <cell r="PBE58">
            <v>0</v>
          </cell>
          <cell r="PBF58">
            <v>0</v>
          </cell>
          <cell r="PBG58">
            <v>0</v>
          </cell>
          <cell r="PBH58">
            <v>0</v>
          </cell>
          <cell r="PBI58">
            <v>0</v>
          </cell>
          <cell r="PBJ58">
            <v>0</v>
          </cell>
          <cell r="PBK58">
            <v>0</v>
          </cell>
          <cell r="PBL58">
            <v>0</v>
          </cell>
          <cell r="PBM58">
            <v>0</v>
          </cell>
          <cell r="PBN58">
            <v>0</v>
          </cell>
          <cell r="PBO58">
            <v>0</v>
          </cell>
          <cell r="PBP58">
            <v>0</v>
          </cell>
          <cell r="PBQ58">
            <v>0</v>
          </cell>
          <cell r="PBR58">
            <v>0</v>
          </cell>
          <cell r="PBS58">
            <v>0</v>
          </cell>
          <cell r="PBT58">
            <v>0</v>
          </cell>
          <cell r="PBU58">
            <v>0</v>
          </cell>
          <cell r="PBV58">
            <v>0</v>
          </cell>
          <cell r="PBW58">
            <v>0</v>
          </cell>
          <cell r="PBX58">
            <v>0</v>
          </cell>
          <cell r="PBY58">
            <v>0</v>
          </cell>
          <cell r="PBZ58">
            <v>0</v>
          </cell>
          <cell r="PCA58">
            <v>0</v>
          </cell>
          <cell r="PCB58">
            <v>0</v>
          </cell>
          <cell r="PCC58">
            <v>0</v>
          </cell>
          <cell r="PCD58">
            <v>0</v>
          </cell>
          <cell r="PCE58">
            <v>0</v>
          </cell>
          <cell r="PCF58">
            <v>0</v>
          </cell>
          <cell r="PCG58">
            <v>0</v>
          </cell>
          <cell r="PCH58">
            <v>0</v>
          </cell>
          <cell r="PCI58">
            <v>0</v>
          </cell>
          <cell r="PCJ58">
            <v>0</v>
          </cell>
          <cell r="PCK58">
            <v>0</v>
          </cell>
          <cell r="PCL58">
            <v>0</v>
          </cell>
          <cell r="PCM58">
            <v>0</v>
          </cell>
          <cell r="PCN58">
            <v>0</v>
          </cell>
          <cell r="PCO58">
            <v>0</v>
          </cell>
          <cell r="PCP58">
            <v>0</v>
          </cell>
          <cell r="PCQ58">
            <v>0</v>
          </cell>
          <cell r="PCR58">
            <v>0</v>
          </cell>
          <cell r="PCS58">
            <v>0</v>
          </cell>
          <cell r="PCT58">
            <v>0</v>
          </cell>
          <cell r="PCU58">
            <v>0</v>
          </cell>
          <cell r="PCV58">
            <v>0</v>
          </cell>
          <cell r="PCW58">
            <v>0</v>
          </cell>
          <cell r="PCX58">
            <v>0</v>
          </cell>
          <cell r="PCY58">
            <v>0</v>
          </cell>
          <cell r="PCZ58">
            <v>0</v>
          </cell>
          <cell r="PDA58">
            <v>0</v>
          </cell>
          <cell r="PDB58">
            <v>0</v>
          </cell>
          <cell r="PDC58">
            <v>0</v>
          </cell>
          <cell r="PDD58">
            <v>0</v>
          </cell>
          <cell r="PDE58">
            <v>0</v>
          </cell>
          <cell r="PDF58">
            <v>0</v>
          </cell>
          <cell r="PDG58">
            <v>0</v>
          </cell>
          <cell r="PDH58">
            <v>0</v>
          </cell>
          <cell r="PDI58">
            <v>0</v>
          </cell>
          <cell r="PDJ58">
            <v>0</v>
          </cell>
          <cell r="PDK58">
            <v>0</v>
          </cell>
          <cell r="PDL58">
            <v>0</v>
          </cell>
          <cell r="PDM58">
            <v>0</v>
          </cell>
          <cell r="PDN58">
            <v>0</v>
          </cell>
          <cell r="PDO58">
            <v>0</v>
          </cell>
          <cell r="PDP58">
            <v>0</v>
          </cell>
          <cell r="PDQ58">
            <v>0</v>
          </cell>
          <cell r="PDR58">
            <v>0</v>
          </cell>
          <cell r="PDS58">
            <v>0</v>
          </cell>
          <cell r="PDT58">
            <v>0</v>
          </cell>
          <cell r="PDU58">
            <v>0</v>
          </cell>
          <cell r="PDV58">
            <v>0</v>
          </cell>
          <cell r="PDW58">
            <v>0</v>
          </cell>
          <cell r="PDX58">
            <v>0</v>
          </cell>
          <cell r="PDY58">
            <v>0</v>
          </cell>
          <cell r="PDZ58">
            <v>0</v>
          </cell>
          <cell r="PEA58">
            <v>0</v>
          </cell>
          <cell r="PEB58">
            <v>0</v>
          </cell>
          <cell r="PEC58">
            <v>0</v>
          </cell>
          <cell r="PED58">
            <v>0</v>
          </cell>
          <cell r="PEE58">
            <v>0</v>
          </cell>
          <cell r="PEF58">
            <v>0</v>
          </cell>
          <cell r="PEG58">
            <v>0</v>
          </cell>
          <cell r="PEH58">
            <v>0</v>
          </cell>
          <cell r="PEI58">
            <v>0</v>
          </cell>
          <cell r="PEJ58">
            <v>0</v>
          </cell>
          <cell r="PEK58">
            <v>0</v>
          </cell>
          <cell r="PEL58">
            <v>0</v>
          </cell>
          <cell r="PEM58">
            <v>0</v>
          </cell>
          <cell r="PEN58">
            <v>0</v>
          </cell>
          <cell r="PEO58">
            <v>0</v>
          </cell>
          <cell r="PEP58">
            <v>0</v>
          </cell>
          <cell r="PEQ58">
            <v>0</v>
          </cell>
          <cell r="PER58">
            <v>0</v>
          </cell>
          <cell r="PES58">
            <v>0</v>
          </cell>
          <cell r="PET58">
            <v>0</v>
          </cell>
          <cell r="PEU58">
            <v>0</v>
          </cell>
          <cell r="PEV58">
            <v>0</v>
          </cell>
          <cell r="PEW58">
            <v>0</v>
          </cell>
          <cell r="PEX58">
            <v>0</v>
          </cell>
          <cell r="PEY58">
            <v>0</v>
          </cell>
          <cell r="PEZ58">
            <v>0</v>
          </cell>
          <cell r="PFA58">
            <v>0</v>
          </cell>
          <cell r="PFB58">
            <v>0</v>
          </cell>
          <cell r="PFC58">
            <v>0</v>
          </cell>
          <cell r="PFD58">
            <v>0</v>
          </cell>
          <cell r="PFE58">
            <v>0</v>
          </cell>
          <cell r="PFF58">
            <v>0</v>
          </cell>
          <cell r="PFG58">
            <v>0</v>
          </cell>
          <cell r="PFH58">
            <v>0</v>
          </cell>
          <cell r="PFI58">
            <v>0</v>
          </cell>
          <cell r="PFJ58">
            <v>0</v>
          </cell>
          <cell r="PFK58">
            <v>0</v>
          </cell>
          <cell r="PFL58">
            <v>0</v>
          </cell>
          <cell r="PFM58">
            <v>0</v>
          </cell>
          <cell r="PFN58">
            <v>0</v>
          </cell>
          <cell r="PFO58">
            <v>0</v>
          </cell>
          <cell r="PFP58">
            <v>0</v>
          </cell>
          <cell r="PFQ58">
            <v>0</v>
          </cell>
          <cell r="PFR58">
            <v>0</v>
          </cell>
          <cell r="PFS58">
            <v>0</v>
          </cell>
          <cell r="PFT58">
            <v>0</v>
          </cell>
          <cell r="PFU58">
            <v>0</v>
          </cell>
          <cell r="PFV58">
            <v>0</v>
          </cell>
          <cell r="PFW58">
            <v>0</v>
          </cell>
          <cell r="PFX58">
            <v>0</v>
          </cell>
          <cell r="PFY58">
            <v>0</v>
          </cell>
          <cell r="PFZ58">
            <v>0</v>
          </cell>
          <cell r="PGA58">
            <v>0</v>
          </cell>
          <cell r="PGB58">
            <v>0</v>
          </cell>
          <cell r="PGC58">
            <v>0</v>
          </cell>
          <cell r="PGD58">
            <v>0</v>
          </cell>
          <cell r="PGE58">
            <v>0</v>
          </cell>
          <cell r="PGF58">
            <v>0</v>
          </cell>
          <cell r="PGG58">
            <v>0</v>
          </cell>
          <cell r="PGH58">
            <v>0</v>
          </cell>
          <cell r="PGI58">
            <v>0</v>
          </cell>
          <cell r="PGJ58">
            <v>0</v>
          </cell>
          <cell r="PGK58">
            <v>0</v>
          </cell>
          <cell r="PGL58">
            <v>0</v>
          </cell>
          <cell r="PGM58">
            <v>0</v>
          </cell>
          <cell r="PGN58">
            <v>0</v>
          </cell>
          <cell r="PGO58">
            <v>0</v>
          </cell>
          <cell r="PGP58">
            <v>0</v>
          </cell>
          <cell r="PGQ58">
            <v>0</v>
          </cell>
          <cell r="PGR58">
            <v>0</v>
          </cell>
          <cell r="PGS58">
            <v>0</v>
          </cell>
          <cell r="PGT58">
            <v>0</v>
          </cell>
          <cell r="PGU58">
            <v>0</v>
          </cell>
          <cell r="PGV58">
            <v>0</v>
          </cell>
          <cell r="PGW58">
            <v>0</v>
          </cell>
          <cell r="PGX58">
            <v>0</v>
          </cell>
          <cell r="PGY58">
            <v>0</v>
          </cell>
          <cell r="PGZ58">
            <v>0</v>
          </cell>
          <cell r="PHA58">
            <v>0</v>
          </cell>
          <cell r="PHB58">
            <v>0</v>
          </cell>
          <cell r="PHC58">
            <v>0</v>
          </cell>
          <cell r="PHD58">
            <v>0</v>
          </cell>
          <cell r="PHE58">
            <v>0</v>
          </cell>
          <cell r="PHF58">
            <v>0</v>
          </cell>
          <cell r="PHG58">
            <v>0</v>
          </cell>
          <cell r="PHH58">
            <v>0</v>
          </cell>
          <cell r="PHI58">
            <v>0</v>
          </cell>
          <cell r="PHJ58">
            <v>0</v>
          </cell>
          <cell r="PHK58">
            <v>0</v>
          </cell>
          <cell r="PHL58">
            <v>0</v>
          </cell>
          <cell r="PHM58">
            <v>0</v>
          </cell>
          <cell r="PHN58">
            <v>0</v>
          </cell>
          <cell r="PHO58">
            <v>0</v>
          </cell>
          <cell r="PHP58">
            <v>0</v>
          </cell>
          <cell r="PHQ58">
            <v>0</v>
          </cell>
          <cell r="PHR58">
            <v>0</v>
          </cell>
          <cell r="PHS58">
            <v>0</v>
          </cell>
          <cell r="PHT58">
            <v>0</v>
          </cell>
          <cell r="PHU58">
            <v>0</v>
          </cell>
          <cell r="PHV58">
            <v>0</v>
          </cell>
          <cell r="PHW58">
            <v>0</v>
          </cell>
          <cell r="PHX58">
            <v>0</v>
          </cell>
          <cell r="PHY58">
            <v>0</v>
          </cell>
          <cell r="PHZ58">
            <v>0</v>
          </cell>
          <cell r="PIA58">
            <v>0</v>
          </cell>
          <cell r="PIB58">
            <v>0</v>
          </cell>
          <cell r="PIC58">
            <v>0</v>
          </cell>
          <cell r="PID58">
            <v>0</v>
          </cell>
          <cell r="PIE58">
            <v>0</v>
          </cell>
          <cell r="PIF58">
            <v>0</v>
          </cell>
          <cell r="PIG58">
            <v>0</v>
          </cell>
          <cell r="PIH58">
            <v>0</v>
          </cell>
          <cell r="PII58">
            <v>0</v>
          </cell>
          <cell r="PIJ58">
            <v>0</v>
          </cell>
          <cell r="PIK58">
            <v>0</v>
          </cell>
          <cell r="PIL58">
            <v>0</v>
          </cell>
          <cell r="PIM58">
            <v>0</v>
          </cell>
          <cell r="PIN58">
            <v>0</v>
          </cell>
          <cell r="PIO58">
            <v>0</v>
          </cell>
          <cell r="PIP58">
            <v>0</v>
          </cell>
          <cell r="PIQ58">
            <v>0</v>
          </cell>
          <cell r="PIR58">
            <v>0</v>
          </cell>
          <cell r="PIS58">
            <v>0</v>
          </cell>
          <cell r="PIT58">
            <v>0</v>
          </cell>
          <cell r="PIU58">
            <v>0</v>
          </cell>
          <cell r="PIV58">
            <v>0</v>
          </cell>
          <cell r="PIW58">
            <v>0</v>
          </cell>
          <cell r="PIX58">
            <v>0</v>
          </cell>
          <cell r="PIY58">
            <v>0</v>
          </cell>
          <cell r="PIZ58">
            <v>0</v>
          </cell>
          <cell r="PJA58">
            <v>0</v>
          </cell>
          <cell r="PJB58">
            <v>0</v>
          </cell>
          <cell r="PJC58">
            <v>0</v>
          </cell>
          <cell r="PJD58">
            <v>0</v>
          </cell>
          <cell r="PJE58">
            <v>0</v>
          </cell>
          <cell r="PJF58">
            <v>0</v>
          </cell>
          <cell r="PJG58">
            <v>0</v>
          </cell>
          <cell r="PJH58">
            <v>0</v>
          </cell>
          <cell r="PJI58">
            <v>0</v>
          </cell>
          <cell r="PJJ58">
            <v>0</v>
          </cell>
          <cell r="PJK58">
            <v>0</v>
          </cell>
          <cell r="PJL58">
            <v>0</v>
          </cell>
          <cell r="PJM58">
            <v>0</v>
          </cell>
          <cell r="PJN58">
            <v>0</v>
          </cell>
          <cell r="PJO58">
            <v>0</v>
          </cell>
          <cell r="PJP58">
            <v>0</v>
          </cell>
          <cell r="PJQ58">
            <v>0</v>
          </cell>
          <cell r="PJR58">
            <v>0</v>
          </cell>
          <cell r="PJS58">
            <v>0</v>
          </cell>
          <cell r="PJT58">
            <v>0</v>
          </cell>
          <cell r="PJU58">
            <v>0</v>
          </cell>
          <cell r="PJV58">
            <v>0</v>
          </cell>
          <cell r="PJW58">
            <v>0</v>
          </cell>
          <cell r="PJX58">
            <v>0</v>
          </cell>
          <cell r="PJY58">
            <v>0</v>
          </cell>
          <cell r="PJZ58">
            <v>0</v>
          </cell>
          <cell r="PKA58">
            <v>0</v>
          </cell>
          <cell r="PKB58">
            <v>0</v>
          </cell>
          <cell r="PKC58">
            <v>0</v>
          </cell>
          <cell r="PKD58">
            <v>0</v>
          </cell>
          <cell r="PKE58">
            <v>0</v>
          </cell>
          <cell r="PKF58">
            <v>0</v>
          </cell>
          <cell r="PKG58">
            <v>0</v>
          </cell>
          <cell r="PKH58">
            <v>0</v>
          </cell>
          <cell r="PKI58">
            <v>0</v>
          </cell>
          <cell r="PKJ58">
            <v>0</v>
          </cell>
          <cell r="PKK58">
            <v>0</v>
          </cell>
          <cell r="PKL58">
            <v>0</v>
          </cell>
          <cell r="PKM58">
            <v>0</v>
          </cell>
          <cell r="PKN58">
            <v>0</v>
          </cell>
          <cell r="PKO58">
            <v>0</v>
          </cell>
          <cell r="PKP58">
            <v>0</v>
          </cell>
          <cell r="PKQ58">
            <v>0</v>
          </cell>
          <cell r="PKR58">
            <v>0</v>
          </cell>
          <cell r="PKS58">
            <v>0</v>
          </cell>
          <cell r="PKT58">
            <v>0</v>
          </cell>
          <cell r="PKU58">
            <v>0</v>
          </cell>
          <cell r="PKV58">
            <v>0</v>
          </cell>
          <cell r="PKW58">
            <v>0</v>
          </cell>
          <cell r="PKX58">
            <v>0</v>
          </cell>
          <cell r="PKY58">
            <v>0</v>
          </cell>
          <cell r="PKZ58">
            <v>0</v>
          </cell>
          <cell r="PLA58">
            <v>0</v>
          </cell>
          <cell r="PLB58">
            <v>0</v>
          </cell>
          <cell r="PLC58">
            <v>0</v>
          </cell>
          <cell r="PLD58">
            <v>0</v>
          </cell>
          <cell r="PLE58">
            <v>0</v>
          </cell>
          <cell r="PLF58">
            <v>0</v>
          </cell>
          <cell r="PLG58">
            <v>0</v>
          </cell>
          <cell r="PLH58">
            <v>0</v>
          </cell>
          <cell r="PLI58">
            <v>0</v>
          </cell>
          <cell r="PLJ58">
            <v>0</v>
          </cell>
          <cell r="PLK58">
            <v>0</v>
          </cell>
          <cell r="PLL58">
            <v>0</v>
          </cell>
          <cell r="PLM58">
            <v>0</v>
          </cell>
          <cell r="PLN58">
            <v>0</v>
          </cell>
          <cell r="PLO58">
            <v>0</v>
          </cell>
          <cell r="PLP58">
            <v>0</v>
          </cell>
          <cell r="PLQ58">
            <v>0</v>
          </cell>
          <cell r="PLR58">
            <v>0</v>
          </cell>
          <cell r="PLS58">
            <v>0</v>
          </cell>
          <cell r="PLT58">
            <v>0</v>
          </cell>
          <cell r="PLU58">
            <v>0</v>
          </cell>
          <cell r="PLV58">
            <v>0</v>
          </cell>
          <cell r="PLW58">
            <v>0</v>
          </cell>
          <cell r="PLX58">
            <v>0</v>
          </cell>
          <cell r="PLY58">
            <v>0</v>
          </cell>
          <cell r="PLZ58">
            <v>0</v>
          </cell>
          <cell r="PMA58">
            <v>0</v>
          </cell>
          <cell r="PMB58">
            <v>0</v>
          </cell>
          <cell r="PMC58">
            <v>0</v>
          </cell>
          <cell r="PMD58">
            <v>0</v>
          </cell>
          <cell r="PME58">
            <v>0</v>
          </cell>
          <cell r="PMF58">
            <v>0</v>
          </cell>
          <cell r="PMG58">
            <v>0</v>
          </cell>
          <cell r="PMH58">
            <v>0</v>
          </cell>
          <cell r="PMI58">
            <v>0</v>
          </cell>
          <cell r="PMJ58">
            <v>0</v>
          </cell>
          <cell r="PMK58">
            <v>0</v>
          </cell>
          <cell r="PML58">
            <v>0</v>
          </cell>
          <cell r="PMM58">
            <v>0</v>
          </cell>
          <cell r="PMN58">
            <v>0</v>
          </cell>
          <cell r="PMO58">
            <v>0</v>
          </cell>
          <cell r="PMP58">
            <v>0</v>
          </cell>
          <cell r="PMQ58">
            <v>0</v>
          </cell>
          <cell r="PMR58">
            <v>0</v>
          </cell>
          <cell r="PMS58">
            <v>0</v>
          </cell>
          <cell r="PMT58">
            <v>0</v>
          </cell>
          <cell r="PMU58">
            <v>0</v>
          </cell>
          <cell r="PMV58">
            <v>0</v>
          </cell>
          <cell r="PMW58">
            <v>0</v>
          </cell>
          <cell r="PMX58">
            <v>0</v>
          </cell>
          <cell r="PMY58">
            <v>0</v>
          </cell>
          <cell r="PMZ58">
            <v>0</v>
          </cell>
          <cell r="PNA58">
            <v>0</v>
          </cell>
          <cell r="PNB58">
            <v>0</v>
          </cell>
          <cell r="PNC58">
            <v>0</v>
          </cell>
          <cell r="PND58">
            <v>0</v>
          </cell>
          <cell r="PNE58">
            <v>0</v>
          </cell>
          <cell r="PNF58">
            <v>0</v>
          </cell>
          <cell r="PNG58">
            <v>0</v>
          </cell>
          <cell r="PNH58">
            <v>0</v>
          </cell>
          <cell r="PNI58">
            <v>0</v>
          </cell>
          <cell r="PNJ58">
            <v>0</v>
          </cell>
          <cell r="PNK58">
            <v>0</v>
          </cell>
          <cell r="PNL58">
            <v>0</v>
          </cell>
          <cell r="PNM58">
            <v>0</v>
          </cell>
          <cell r="PNN58">
            <v>0</v>
          </cell>
          <cell r="PNO58">
            <v>0</v>
          </cell>
          <cell r="PNP58">
            <v>0</v>
          </cell>
          <cell r="PNQ58">
            <v>0</v>
          </cell>
          <cell r="PNR58">
            <v>0</v>
          </cell>
          <cell r="PNS58">
            <v>0</v>
          </cell>
          <cell r="PNT58">
            <v>0</v>
          </cell>
          <cell r="PNU58">
            <v>0</v>
          </cell>
          <cell r="PNV58">
            <v>0</v>
          </cell>
          <cell r="PNW58">
            <v>0</v>
          </cell>
          <cell r="PNX58">
            <v>0</v>
          </cell>
          <cell r="PNY58">
            <v>0</v>
          </cell>
          <cell r="PNZ58">
            <v>0</v>
          </cell>
          <cell r="POA58">
            <v>0</v>
          </cell>
          <cell r="POB58">
            <v>0</v>
          </cell>
          <cell r="POC58">
            <v>0</v>
          </cell>
          <cell r="POD58">
            <v>0</v>
          </cell>
          <cell r="POE58">
            <v>0</v>
          </cell>
          <cell r="POF58">
            <v>0</v>
          </cell>
          <cell r="POG58">
            <v>0</v>
          </cell>
          <cell r="POH58">
            <v>0</v>
          </cell>
          <cell r="POI58">
            <v>0</v>
          </cell>
          <cell r="POJ58">
            <v>0</v>
          </cell>
          <cell r="POK58">
            <v>0</v>
          </cell>
          <cell r="POL58">
            <v>0</v>
          </cell>
          <cell r="POM58">
            <v>0</v>
          </cell>
          <cell r="PON58">
            <v>0</v>
          </cell>
          <cell r="POO58">
            <v>0</v>
          </cell>
          <cell r="POP58">
            <v>0</v>
          </cell>
          <cell r="POQ58">
            <v>0</v>
          </cell>
          <cell r="POR58">
            <v>0</v>
          </cell>
          <cell r="POS58">
            <v>0</v>
          </cell>
          <cell r="POT58">
            <v>0</v>
          </cell>
          <cell r="POU58">
            <v>0</v>
          </cell>
          <cell r="POV58">
            <v>0</v>
          </cell>
          <cell r="POW58">
            <v>0</v>
          </cell>
          <cell r="POX58">
            <v>0</v>
          </cell>
          <cell r="POY58">
            <v>0</v>
          </cell>
          <cell r="POZ58">
            <v>0</v>
          </cell>
          <cell r="PPA58">
            <v>0</v>
          </cell>
          <cell r="PPB58">
            <v>0</v>
          </cell>
          <cell r="PPC58">
            <v>0</v>
          </cell>
          <cell r="PPD58">
            <v>0</v>
          </cell>
          <cell r="PPE58">
            <v>0</v>
          </cell>
          <cell r="PPF58">
            <v>0</v>
          </cell>
          <cell r="PPG58">
            <v>0</v>
          </cell>
          <cell r="PPH58">
            <v>0</v>
          </cell>
          <cell r="PPI58">
            <v>0</v>
          </cell>
          <cell r="PPJ58">
            <v>0</v>
          </cell>
          <cell r="PPK58">
            <v>0</v>
          </cell>
          <cell r="PPL58">
            <v>0</v>
          </cell>
          <cell r="PPM58">
            <v>0</v>
          </cell>
          <cell r="PPN58">
            <v>0</v>
          </cell>
          <cell r="PPO58">
            <v>0</v>
          </cell>
          <cell r="PPP58">
            <v>0</v>
          </cell>
          <cell r="PPQ58">
            <v>0</v>
          </cell>
          <cell r="PPR58">
            <v>0</v>
          </cell>
          <cell r="PPS58">
            <v>0</v>
          </cell>
          <cell r="PPT58">
            <v>0</v>
          </cell>
          <cell r="PPU58">
            <v>0</v>
          </cell>
          <cell r="PPV58">
            <v>0</v>
          </cell>
          <cell r="PPW58">
            <v>0</v>
          </cell>
          <cell r="PPX58">
            <v>0</v>
          </cell>
          <cell r="PPY58">
            <v>0</v>
          </cell>
          <cell r="PPZ58">
            <v>0</v>
          </cell>
          <cell r="PQA58">
            <v>0</v>
          </cell>
          <cell r="PQB58">
            <v>0</v>
          </cell>
          <cell r="PQC58">
            <v>0</v>
          </cell>
          <cell r="PQD58">
            <v>0</v>
          </cell>
          <cell r="PQE58">
            <v>0</v>
          </cell>
          <cell r="PQF58">
            <v>0</v>
          </cell>
          <cell r="PQG58">
            <v>0</v>
          </cell>
          <cell r="PQH58">
            <v>0</v>
          </cell>
          <cell r="PQI58">
            <v>0</v>
          </cell>
          <cell r="PQJ58">
            <v>0</v>
          </cell>
          <cell r="PQK58">
            <v>0</v>
          </cell>
          <cell r="PQL58">
            <v>0</v>
          </cell>
          <cell r="PQM58">
            <v>0</v>
          </cell>
          <cell r="PQN58">
            <v>0</v>
          </cell>
          <cell r="PQO58">
            <v>0</v>
          </cell>
          <cell r="PQP58">
            <v>0</v>
          </cell>
          <cell r="PQQ58">
            <v>0</v>
          </cell>
          <cell r="PQR58">
            <v>0</v>
          </cell>
          <cell r="PQS58">
            <v>0</v>
          </cell>
          <cell r="PQT58">
            <v>0</v>
          </cell>
          <cell r="PQU58">
            <v>0</v>
          </cell>
          <cell r="PQV58">
            <v>0</v>
          </cell>
          <cell r="PQW58">
            <v>0</v>
          </cell>
          <cell r="PQX58">
            <v>0</v>
          </cell>
          <cell r="PQY58">
            <v>0</v>
          </cell>
          <cell r="PQZ58">
            <v>0</v>
          </cell>
          <cell r="PRA58">
            <v>0</v>
          </cell>
          <cell r="PRB58">
            <v>0</v>
          </cell>
          <cell r="PRC58">
            <v>0</v>
          </cell>
          <cell r="PRD58">
            <v>0</v>
          </cell>
          <cell r="PRE58">
            <v>0</v>
          </cell>
          <cell r="PRF58">
            <v>0</v>
          </cell>
          <cell r="PRG58">
            <v>0</v>
          </cell>
          <cell r="PRH58">
            <v>0</v>
          </cell>
          <cell r="PRI58">
            <v>0</v>
          </cell>
          <cell r="PRJ58">
            <v>0</v>
          </cell>
          <cell r="PRK58">
            <v>0</v>
          </cell>
          <cell r="PRL58">
            <v>0</v>
          </cell>
          <cell r="PRM58">
            <v>0</v>
          </cell>
          <cell r="PRN58">
            <v>0</v>
          </cell>
          <cell r="PRO58">
            <v>0</v>
          </cell>
          <cell r="PRP58">
            <v>0</v>
          </cell>
          <cell r="PRQ58">
            <v>0</v>
          </cell>
          <cell r="PRR58">
            <v>0</v>
          </cell>
          <cell r="PRS58">
            <v>0</v>
          </cell>
          <cell r="PRT58">
            <v>0</v>
          </cell>
          <cell r="PRU58">
            <v>0</v>
          </cell>
          <cell r="PRV58">
            <v>0</v>
          </cell>
          <cell r="PRW58">
            <v>0</v>
          </cell>
          <cell r="PRX58">
            <v>0</v>
          </cell>
          <cell r="PRY58">
            <v>0</v>
          </cell>
          <cell r="PRZ58">
            <v>0</v>
          </cell>
          <cell r="PSA58">
            <v>0</v>
          </cell>
          <cell r="PSB58">
            <v>0</v>
          </cell>
          <cell r="PSC58">
            <v>0</v>
          </cell>
          <cell r="PSD58">
            <v>0</v>
          </cell>
          <cell r="PSE58">
            <v>0</v>
          </cell>
          <cell r="PSF58">
            <v>0</v>
          </cell>
          <cell r="PSG58">
            <v>0</v>
          </cell>
          <cell r="PSH58">
            <v>0</v>
          </cell>
          <cell r="PSI58">
            <v>0</v>
          </cell>
          <cell r="PSJ58">
            <v>0</v>
          </cell>
          <cell r="PSK58">
            <v>0</v>
          </cell>
          <cell r="PSL58">
            <v>0</v>
          </cell>
          <cell r="PSM58">
            <v>0</v>
          </cell>
          <cell r="PSN58">
            <v>0</v>
          </cell>
          <cell r="PSO58">
            <v>0</v>
          </cell>
          <cell r="PSP58">
            <v>0</v>
          </cell>
          <cell r="PSQ58">
            <v>0</v>
          </cell>
          <cell r="PSR58">
            <v>0</v>
          </cell>
          <cell r="PSS58">
            <v>0</v>
          </cell>
          <cell r="PST58">
            <v>0</v>
          </cell>
          <cell r="PSU58">
            <v>0</v>
          </cell>
          <cell r="PSV58">
            <v>0</v>
          </cell>
          <cell r="PSW58">
            <v>0</v>
          </cell>
          <cell r="PSX58">
            <v>0</v>
          </cell>
          <cell r="PSY58">
            <v>0</v>
          </cell>
          <cell r="PSZ58">
            <v>0</v>
          </cell>
          <cell r="PTA58">
            <v>0</v>
          </cell>
          <cell r="PTB58">
            <v>0</v>
          </cell>
          <cell r="PTC58">
            <v>0</v>
          </cell>
          <cell r="PTD58">
            <v>0</v>
          </cell>
          <cell r="PTE58">
            <v>0</v>
          </cell>
          <cell r="PTF58">
            <v>0</v>
          </cell>
          <cell r="PTG58">
            <v>0</v>
          </cell>
          <cell r="PTH58">
            <v>0</v>
          </cell>
          <cell r="PTI58">
            <v>0</v>
          </cell>
          <cell r="PTJ58">
            <v>0</v>
          </cell>
          <cell r="PTK58">
            <v>0</v>
          </cell>
          <cell r="PTL58">
            <v>0</v>
          </cell>
          <cell r="PTM58">
            <v>0</v>
          </cell>
          <cell r="PTN58">
            <v>0</v>
          </cell>
          <cell r="PTO58">
            <v>0</v>
          </cell>
          <cell r="PTP58">
            <v>0</v>
          </cell>
          <cell r="PTQ58">
            <v>0</v>
          </cell>
          <cell r="PTR58">
            <v>0</v>
          </cell>
          <cell r="PTS58">
            <v>0</v>
          </cell>
          <cell r="PTT58">
            <v>0</v>
          </cell>
          <cell r="PTU58">
            <v>0</v>
          </cell>
          <cell r="PTV58">
            <v>0</v>
          </cell>
          <cell r="PTW58">
            <v>0</v>
          </cell>
          <cell r="PTX58">
            <v>0</v>
          </cell>
          <cell r="PTY58">
            <v>0</v>
          </cell>
          <cell r="PTZ58">
            <v>0</v>
          </cell>
          <cell r="PUA58">
            <v>0</v>
          </cell>
          <cell r="PUB58">
            <v>0</v>
          </cell>
          <cell r="PUC58">
            <v>0</v>
          </cell>
          <cell r="PUD58">
            <v>0</v>
          </cell>
          <cell r="PUE58">
            <v>0</v>
          </cell>
          <cell r="PUF58">
            <v>0</v>
          </cell>
          <cell r="PUG58">
            <v>0</v>
          </cell>
          <cell r="PUH58">
            <v>0</v>
          </cell>
          <cell r="PUI58">
            <v>0</v>
          </cell>
          <cell r="PUJ58">
            <v>0</v>
          </cell>
          <cell r="PUK58">
            <v>0</v>
          </cell>
          <cell r="PUL58">
            <v>0</v>
          </cell>
          <cell r="PUM58">
            <v>0</v>
          </cell>
          <cell r="PUN58">
            <v>0</v>
          </cell>
          <cell r="PUO58">
            <v>0</v>
          </cell>
          <cell r="PUP58">
            <v>0</v>
          </cell>
          <cell r="PUQ58">
            <v>0</v>
          </cell>
          <cell r="PUR58">
            <v>0</v>
          </cell>
          <cell r="PUS58">
            <v>0</v>
          </cell>
          <cell r="PUT58">
            <v>0</v>
          </cell>
          <cell r="PUU58">
            <v>0</v>
          </cell>
          <cell r="PUV58">
            <v>0</v>
          </cell>
          <cell r="PUW58">
            <v>0</v>
          </cell>
          <cell r="PUX58">
            <v>0</v>
          </cell>
          <cell r="PUY58">
            <v>0</v>
          </cell>
          <cell r="PUZ58">
            <v>0</v>
          </cell>
          <cell r="PVA58">
            <v>0</v>
          </cell>
          <cell r="PVB58">
            <v>0</v>
          </cell>
          <cell r="PVC58">
            <v>0</v>
          </cell>
          <cell r="PVD58">
            <v>0</v>
          </cell>
          <cell r="PVE58">
            <v>0</v>
          </cell>
          <cell r="PVF58">
            <v>0</v>
          </cell>
          <cell r="PVG58">
            <v>0</v>
          </cell>
          <cell r="PVH58">
            <v>0</v>
          </cell>
          <cell r="PVI58">
            <v>0</v>
          </cell>
          <cell r="PVJ58">
            <v>0</v>
          </cell>
          <cell r="PVK58">
            <v>0</v>
          </cell>
          <cell r="PVL58">
            <v>0</v>
          </cell>
          <cell r="PVM58">
            <v>0</v>
          </cell>
          <cell r="PVN58">
            <v>0</v>
          </cell>
          <cell r="PVO58">
            <v>0</v>
          </cell>
          <cell r="PVP58">
            <v>0</v>
          </cell>
          <cell r="PVQ58">
            <v>0</v>
          </cell>
          <cell r="PVR58">
            <v>0</v>
          </cell>
          <cell r="PVS58">
            <v>0</v>
          </cell>
          <cell r="PVT58">
            <v>0</v>
          </cell>
          <cell r="PVU58">
            <v>0</v>
          </cell>
          <cell r="PVV58">
            <v>0</v>
          </cell>
          <cell r="PVW58">
            <v>0</v>
          </cell>
          <cell r="PVX58">
            <v>0</v>
          </cell>
          <cell r="PVY58">
            <v>0</v>
          </cell>
          <cell r="PVZ58">
            <v>0</v>
          </cell>
          <cell r="PWA58">
            <v>0</v>
          </cell>
          <cell r="PWB58">
            <v>0</v>
          </cell>
          <cell r="PWC58">
            <v>0</v>
          </cell>
          <cell r="PWD58">
            <v>0</v>
          </cell>
          <cell r="PWE58">
            <v>0</v>
          </cell>
          <cell r="PWF58">
            <v>0</v>
          </cell>
          <cell r="PWG58">
            <v>0</v>
          </cell>
          <cell r="PWH58">
            <v>0</v>
          </cell>
          <cell r="PWI58">
            <v>0</v>
          </cell>
          <cell r="PWJ58">
            <v>0</v>
          </cell>
          <cell r="PWK58">
            <v>0</v>
          </cell>
          <cell r="PWL58">
            <v>0</v>
          </cell>
          <cell r="PWM58">
            <v>0</v>
          </cell>
          <cell r="PWN58">
            <v>0</v>
          </cell>
          <cell r="PWO58">
            <v>0</v>
          </cell>
          <cell r="PWP58">
            <v>0</v>
          </cell>
          <cell r="PWQ58">
            <v>0</v>
          </cell>
          <cell r="PWR58">
            <v>0</v>
          </cell>
          <cell r="PWS58">
            <v>0</v>
          </cell>
          <cell r="PWT58">
            <v>0</v>
          </cell>
          <cell r="PWU58">
            <v>0</v>
          </cell>
          <cell r="PWV58">
            <v>0</v>
          </cell>
          <cell r="PWW58">
            <v>0</v>
          </cell>
          <cell r="PWX58">
            <v>0</v>
          </cell>
          <cell r="PWY58">
            <v>0</v>
          </cell>
          <cell r="PWZ58">
            <v>0</v>
          </cell>
          <cell r="PXA58">
            <v>0</v>
          </cell>
          <cell r="PXB58">
            <v>0</v>
          </cell>
          <cell r="PXC58">
            <v>0</v>
          </cell>
          <cell r="PXD58">
            <v>0</v>
          </cell>
          <cell r="PXE58">
            <v>0</v>
          </cell>
          <cell r="PXF58">
            <v>0</v>
          </cell>
          <cell r="PXG58">
            <v>0</v>
          </cell>
          <cell r="PXH58">
            <v>0</v>
          </cell>
          <cell r="PXI58">
            <v>0</v>
          </cell>
          <cell r="PXJ58">
            <v>0</v>
          </cell>
          <cell r="PXK58">
            <v>0</v>
          </cell>
          <cell r="PXL58">
            <v>0</v>
          </cell>
          <cell r="PXM58">
            <v>0</v>
          </cell>
          <cell r="PXN58">
            <v>0</v>
          </cell>
          <cell r="PXO58">
            <v>0</v>
          </cell>
          <cell r="PXP58">
            <v>0</v>
          </cell>
          <cell r="PXQ58">
            <v>0</v>
          </cell>
          <cell r="PXR58">
            <v>0</v>
          </cell>
          <cell r="PXS58">
            <v>0</v>
          </cell>
          <cell r="PXT58">
            <v>0</v>
          </cell>
          <cell r="PXU58">
            <v>0</v>
          </cell>
          <cell r="PXV58">
            <v>0</v>
          </cell>
          <cell r="PXW58">
            <v>0</v>
          </cell>
          <cell r="PXX58">
            <v>0</v>
          </cell>
          <cell r="PXY58">
            <v>0</v>
          </cell>
          <cell r="PXZ58">
            <v>0</v>
          </cell>
          <cell r="PYA58">
            <v>0</v>
          </cell>
          <cell r="PYB58">
            <v>0</v>
          </cell>
          <cell r="PYC58">
            <v>0</v>
          </cell>
          <cell r="PYD58">
            <v>0</v>
          </cell>
          <cell r="PYE58">
            <v>0</v>
          </cell>
          <cell r="PYF58">
            <v>0</v>
          </cell>
          <cell r="PYG58">
            <v>0</v>
          </cell>
          <cell r="PYH58">
            <v>0</v>
          </cell>
          <cell r="PYI58">
            <v>0</v>
          </cell>
          <cell r="PYJ58">
            <v>0</v>
          </cell>
          <cell r="PYK58">
            <v>0</v>
          </cell>
          <cell r="PYL58">
            <v>0</v>
          </cell>
          <cell r="PYM58">
            <v>0</v>
          </cell>
          <cell r="PYN58">
            <v>0</v>
          </cell>
          <cell r="PYO58">
            <v>0</v>
          </cell>
          <cell r="PYP58">
            <v>0</v>
          </cell>
          <cell r="PYQ58">
            <v>0</v>
          </cell>
          <cell r="PYR58">
            <v>0</v>
          </cell>
          <cell r="PYS58">
            <v>0</v>
          </cell>
          <cell r="PYT58">
            <v>0</v>
          </cell>
          <cell r="PYU58">
            <v>0</v>
          </cell>
          <cell r="PYV58">
            <v>0</v>
          </cell>
          <cell r="PYW58">
            <v>0</v>
          </cell>
          <cell r="PYX58">
            <v>0</v>
          </cell>
          <cell r="PYY58">
            <v>0</v>
          </cell>
          <cell r="PYZ58">
            <v>0</v>
          </cell>
          <cell r="PZA58">
            <v>0</v>
          </cell>
          <cell r="PZB58">
            <v>0</v>
          </cell>
          <cell r="PZC58">
            <v>0</v>
          </cell>
          <cell r="PZD58">
            <v>0</v>
          </cell>
          <cell r="PZE58">
            <v>0</v>
          </cell>
          <cell r="PZF58">
            <v>0</v>
          </cell>
          <cell r="PZG58">
            <v>0</v>
          </cell>
          <cell r="PZH58">
            <v>0</v>
          </cell>
          <cell r="PZI58">
            <v>0</v>
          </cell>
          <cell r="PZJ58">
            <v>0</v>
          </cell>
          <cell r="PZK58">
            <v>0</v>
          </cell>
          <cell r="PZL58">
            <v>0</v>
          </cell>
          <cell r="PZM58">
            <v>0</v>
          </cell>
          <cell r="PZN58">
            <v>0</v>
          </cell>
          <cell r="PZO58">
            <v>0</v>
          </cell>
          <cell r="PZP58">
            <v>0</v>
          </cell>
          <cell r="PZQ58">
            <v>0</v>
          </cell>
          <cell r="PZR58">
            <v>0</v>
          </cell>
          <cell r="PZS58">
            <v>0</v>
          </cell>
          <cell r="PZT58">
            <v>0</v>
          </cell>
          <cell r="PZU58">
            <v>0</v>
          </cell>
          <cell r="PZV58">
            <v>0</v>
          </cell>
          <cell r="PZW58">
            <v>0</v>
          </cell>
          <cell r="PZX58">
            <v>0</v>
          </cell>
          <cell r="PZY58">
            <v>0</v>
          </cell>
          <cell r="PZZ58">
            <v>0</v>
          </cell>
          <cell r="QAA58">
            <v>0</v>
          </cell>
          <cell r="QAB58">
            <v>0</v>
          </cell>
          <cell r="QAC58">
            <v>0</v>
          </cell>
          <cell r="QAD58">
            <v>0</v>
          </cell>
          <cell r="QAE58">
            <v>0</v>
          </cell>
          <cell r="QAF58">
            <v>0</v>
          </cell>
          <cell r="QAG58">
            <v>0</v>
          </cell>
          <cell r="QAH58">
            <v>0</v>
          </cell>
          <cell r="QAI58">
            <v>0</v>
          </cell>
          <cell r="QAJ58">
            <v>0</v>
          </cell>
          <cell r="QAK58">
            <v>0</v>
          </cell>
          <cell r="QAL58">
            <v>0</v>
          </cell>
          <cell r="QAM58">
            <v>0</v>
          </cell>
          <cell r="QAN58">
            <v>0</v>
          </cell>
          <cell r="QAO58">
            <v>0</v>
          </cell>
          <cell r="QAP58">
            <v>0</v>
          </cell>
          <cell r="QAQ58">
            <v>0</v>
          </cell>
          <cell r="QAR58">
            <v>0</v>
          </cell>
          <cell r="QAS58">
            <v>0</v>
          </cell>
          <cell r="QAT58">
            <v>0</v>
          </cell>
          <cell r="QAU58">
            <v>0</v>
          </cell>
          <cell r="QAV58">
            <v>0</v>
          </cell>
          <cell r="QAW58">
            <v>0</v>
          </cell>
          <cell r="QAX58">
            <v>0</v>
          </cell>
          <cell r="QAY58">
            <v>0</v>
          </cell>
          <cell r="QAZ58">
            <v>0</v>
          </cell>
          <cell r="QBA58">
            <v>0</v>
          </cell>
          <cell r="QBB58">
            <v>0</v>
          </cell>
          <cell r="QBC58">
            <v>0</v>
          </cell>
          <cell r="QBD58">
            <v>0</v>
          </cell>
          <cell r="QBE58">
            <v>0</v>
          </cell>
          <cell r="QBF58">
            <v>0</v>
          </cell>
          <cell r="QBG58">
            <v>0</v>
          </cell>
          <cell r="QBH58">
            <v>0</v>
          </cell>
          <cell r="QBI58">
            <v>0</v>
          </cell>
          <cell r="QBJ58">
            <v>0</v>
          </cell>
          <cell r="QBK58">
            <v>0</v>
          </cell>
          <cell r="QBL58">
            <v>0</v>
          </cell>
          <cell r="QBM58">
            <v>0</v>
          </cell>
          <cell r="QBN58">
            <v>0</v>
          </cell>
          <cell r="QBO58">
            <v>0</v>
          </cell>
          <cell r="QBP58">
            <v>0</v>
          </cell>
          <cell r="QBQ58">
            <v>0</v>
          </cell>
          <cell r="QBR58">
            <v>0</v>
          </cell>
          <cell r="QBS58">
            <v>0</v>
          </cell>
          <cell r="QBT58">
            <v>0</v>
          </cell>
          <cell r="QBU58">
            <v>0</v>
          </cell>
          <cell r="QBV58">
            <v>0</v>
          </cell>
          <cell r="QBW58">
            <v>0</v>
          </cell>
          <cell r="QBX58">
            <v>0</v>
          </cell>
          <cell r="QBY58">
            <v>0</v>
          </cell>
          <cell r="QBZ58">
            <v>0</v>
          </cell>
          <cell r="QCA58">
            <v>0</v>
          </cell>
          <cell r="QCB58">
            <v>0</v>
          </cell>
          <cell r="QCC58">
            <v>0</v>
          </cell>
          <cell r="QCD58">
            <v>0</v>
          </cell>
          <cell r="QCE58">
            <v>0</v>
          </cell>
          <cell r="QCF58">
            <v>0</v>
          </cell>
          <cell r="QCG58">
            <v>0</v>
          </cell>
          <cell r="QCH58">
            <v>0</v>
          </cell>
          <cell r="QCI58">
            <v>0</v>
          </cell>
          <cell r="QCJ58">
            <v>0</v>
          </cell>
          <cell r="QCK58">
            <v>0</v>
          </cell>
          <cell r="QCL58">
            <v>0</v>
          </cell>
          <cell r="QCM58">
            <v>0</v>
          </cell>
          <cell r="QCN58">
            <v>0</v>
          </cell>
          <cell r="QCO58">
            <v>0</v>
          </cell>
          <cell r="QCP58">
            <v>0</v>
          </cell>
          <cell r="QCQ58">
            <v>0</v>
          </cell>
          <cell r="QCR58">
            <v>0</v>
          </cell>
          <cell r="QCS58">
            <v>0</v>
          </cell>
          <cell r="QCT58">
            <v>0</v>
          </cell>
          <cell r="QCU58">
            <v>0</v>
          </cell>
          <cell r="QCV58">
            <v>0</v>
          </cell>
          <cell r="QCW58">
            <v>0</v>
          </cell>
          <cell r="QCX58">
            <v>0</v>
          </cell>
          <cell r="QCY58">
            <v>0</v>
          </cell>
          <cell r="QCZ58">
            <v>0</v>
          </cell>
          <cell r="QDA58">
            <v>0</v>
          </cell>
          <cell r="QDB58">
            <v>0</v>
          </cell>
          <cell r="QDC58">
            <v>0</v>
          </cell>
          <cell r="QDD58">
            <v>0</v>
          </cell>
          <cell r="QDE58">
            <v>0</v>
          </cell>
          <cell r="QDF58">
            <v>0</v>
          </cell>
          <cell r="QDG58">
            <v>0</v>
          </cell>
          <cell r="QDH58">
            <v>0</v>
          </cell>
          <cell r="QDI58">
            <v>0</v>
          </cell>
          <cell r="QDJ58">
            <v>0</v>
          </cell>
          <cell r="QDK58">
            <v>0</v>
          </cell>
          <cell r="QDL58">
            <v>0</v>
          </cell>
          <cell r="QDM58">
            <v>0</v>
          </cell>
          <cell r="QDN58">
            <v>0</v>
          </cell>
          <cell r="QDO58">
            <v>0</v>
          </cell>
          <cell r="QDP58">
            <v>0</v>
          </cell>
          <cell r="QDQ58">
            <v>0</v>
          </cell>
          <cell r="QDR58">
            <v>0</v>
          </cell>
          <cell r="QDS58">
            <v>0</v>
          </cell>
          <cell r="QDT58">
            <v>0</v>
          </cell>
          <cell r="QDU58">
            <v>0</v>
          </cell>
          <cell r="QDV58">
            <v>0</v>
          </cell>
          <cell r="QDW58">
            <v>0</v>
          </cell>
          <cell r="QDX58">
            <v>0</v>
          </cell>
          <cell r="QDY58">
            <v>0</v>
          </cell>
          <cell r="QDZ58">
            <v>0</v>
          </cell>
          <cell r="QEA58">
            <v>0</v>
          </cell>
          <cell r="QEB58">
            <v>0</v>
          </cell>
          <cell r="QEC58">
            <v>0</v>
          </cell>
          <cell r="QED58">
            <v>0</v>
          </cell>
          <cell r="QEE58">
            <v>0</v>
          </cell>
          <cell r="QEF58">
            <v>0</v>
          </cell>
          <cell r="QEG58">
            <v>0</v>
          </cell>
          <cell r="QEH58">
            <v>0</v>
          </cell>
          <cell r="QEI58">
            <v>0</v>
          </cell>
          <cell r="QEJ58">
            <v>0</v>
          </cell>
          <cell r="QEK58">
            <v>0</v>
          </cell>
          <cell r="QEL58">
            <v>0</v>
          </cell>
          <cell r="QEM58">
            <v>0</v>
          </cell>
          <cell r="QEN58">
            <v>0</v>
          </cell>
          <cell r="QEO58">
            <v>0</v>
          </cell>
          <cell r="QEP58">
            <v>0</v>
          </cell>
          <cell r="QEQ58">
            <v>0</v>
          </cell>
          <cell r="QER58">
            <v>0</v>
          </cell>
          <cell r="QES58">
            <v>0</v>
          </cell>
          <cell r="QET58">
            <v>0</v>
          </cell>
          <cell r="QEU58">
            <v>0</v>
          </cell>
          <cell r="QEV58">
            <v>0</v>
          </cell>
          <cell r="QEW58">
            <v>0</v>
          </cell>
          <cell r="QEX58">
            <v>0</v>
          </cell>
          <cell r="QEY58">
            <v>0</v>
          </cell>
          <cell r="QEZ58">
            <v>0</v>
          </cell>
          <cell r="QFA58">
            <v>0</v>
          </cell>
          <cell r="QFB58">
            <v>0</v>
          </cell>
          <cell r="QFC58">
            <v>0</v>
          </cell>
          <cell r="QFD58">
            <v>0</v>
          </cell>
          <cell r="QFE58">
            <v>0</v>
          </cell>
          <cell r="QFF58">
            <v>0</v>
          </cell>
          <cell r="QFG58">
            <v>0</v>
          </cell>
          <cell r="QFH58">
            <v>0</v>
          </cell>
          <cell r="QFI58">
            <v>0</v>
          </cell>
          <cell r="QFJ58">
            <v>0</v>
          </cell>
          <cell r="QFK58">
            <v>0</v>
          </cell>
          <cell r="QFL58">
            <v>0</v>
          </cell>
          <cell r="QFM58">
            <v>0</v>
          </cell>
          <cell r="QFN58">
            <v>0</v>
          </cell>
          <cell r="QFO58">
            <v>0</v>
          </cell>
          <cell r="QFP58">
            <v>0</v>
          </cell>
          <cell r="QFQ58">
            <v>0</v>
          </cell>
          <cell r="QFR58">
            <v>0</v>
          </cell>
          <cell r="QFS58">
            <v>0</v>
          </cell>
          <cell r="QFT58">
            <v>0</v>
          </cell>
          <cell r="QFU58">
            <v>0</v>
          </cell>
          <cell r="QFV58">
            <v>0</v>
          </cell>
          <cell r="QFW58">
            <v>0</v>
          </cell>
          <cell r="QFX58">
            <v>0</v>
          </cell>
          <cell r="QFY58">
            <v>0</v>
          </cell>
          <cell r="QFZ58">
            <v>0</v>
          </cell>
          <cell r="QGA58">
            <v>0</v>
          </cell>
          <cell r="QGB58">
            <v>0</v>
          </cell>
          <cell r="QGC58">
            <v>0</v>
          </cell>
          <cell r="QGD58">
            <v>0</v>
          </cell>
          <cell r="QGE58">
            <v>0</v>
          </cell>
          <cell r="QGF58">
            <v>0</v>
          </cell>
          <cell r="QGG58">
            <v>0</v>
          </cell>
          <cell r="QGH58">
            <v>0</v>
          </cell>
          <cell r="QGI58">
            <v>0</v>
          </cell>
          <cell r="QGJ58">
            <v>0</v>
          </cell>
          <cell r="QGK58">
            <v>0</v>
          </cell>
          <cell r="QGL58">
            <v>0</v>
          </cell>
          <cell r="QGM58">
            <v>0</v>
          </cell>
          <cell r="QGN58">
            <v>0</v>
          </cell>
          <cell r="QGO58">
            <v>0</v>
          </cell>
          <cell r="QGP58">
            <v>0</v>
          </cell>
          <cell r="QGQ58">
            <v>0</v>
          </cell>
          <cell r="QGR58">
            <v>0</v>
          </cell>
          <cell r="QGS58">
            <v>0</v>
          </cell>
          <cell r="QGT58">
            <v>0</v>
          </cell>
          <cell r="QGU58">
            <v>0</v>
          </cell>
          <cell r="QGV58">
            <v>0</v>
          </cell>
          <cell r="QGW58">
            <v>0</v>
          </cell>
          <cell r="QGX58">
            <v>0</v>
          </cell>
          <cell r="QGY58">
            <v>0</v>
          </cell>
          <cell r="QGZ58">
            <v>0</v>
          </cell>
          <cell r="QHA58">
            <v>0</v>
          </cell>
          <cell r="QHB58">
            <v>0</v>
          </cell>
          <cell r="QHC58">
            <v>0</v>
          </cell>
          <cell r="QHD58">
            <v>0</v>
          </cell>
          <cell r="QHE58">
            <v>0</v>
          </cell>
          <cell r="QHF58">
            <v>0</v>
          </cell>
          <cell r="QHG58">
            <v>0</v>
          </cell>
          <cell r="QHH58">
            <v>0</v>
          </cell>
          <cell r="QHI58">
            <v>0</v>
          </cell>
          <cell r="QHJ58">
            <v>0</v>
          </cell>
          <cell r="QHK58">
            <v>0</v>
          </cell>
          <cell r="QHL58">
            <v>0</v>
          </cell>
          <cell r="QHM58">
            <v>0</v>
          </cell>
          <cell r="QHN58">
            <v>0</v>
          </cell>
          <cell r="QHO58">
            <v>0</v>
          </cell>
          <cell r="QHP58">
            <v>0</v>
          </cell>
          <cell r="QHQ58">
            <v>0</v>
          </cell>
          <cell r="QHR58">
            <v>0</v>
          </cell>
          <cell r="QHS58">
            <v>0</v>
          </cell>
          <cell r="QHT58">
            <v>0</v>
          </cell>
          <cell r="QHU58">
            <v>0</v>
          </cell>
          <cell r="QHV58">
            <v>0</v>
          </cell>
          <cell r="QHW58">
            <v>0</v>
          </cell>
          <cell r="QHX58">
            <v>0</v>
          </cell>
          <cell r="QHY58">
            <v>0</v>
          </cell>
          <cell r="QHZ58">
            <v>0</v>
          </cell>
          <cell r="QIA58">
            <v>0</v>
          </cell>
          <cell r="QIB58">
            <v>0</v>
          </cell>
          <cell r="QIC58">
            <v>0</v>
          </cell>
          <cell r="QID58">
            <v>0</v>
          </cell>
          <cell r="QIE58">
            <v>0</v>
          </cell>
          <cell r="QIF58">
            <v>0</v>
          </cell>
          <cell r="QIG58">
            <v>0</v>
          </cell>
          <cell r="QIH58">
            <v>0</v>
          </cell>
          <cell r="QII58">
            <v>0</v>
          </cell>
          <cell r="QIJ58">
            <v>0</v>
          </cell>
          <cell r="QIK58">
            <v>0</v>
          </cell>
          <cell r="QIL58">
            <v>0</v>
          </cell>
          <cell r="QIM58">
            <v>0</v>
          </cell>
          <cell r="QIN58">
            <v>0</v>
          </cell>
          <cell r="QIO58">
            <v>0</v>
          </cell>
          <cell r="QIP58">
            <v>0</v>
          </cell>
          <cell r="QIQ58">
            <v>0</v>
          </cell>
          <cell r="QIR58">
            <v>0</v>
          </cell>
          <cell r="QIS58">
            <v>0</v>
          </cell>
          <cell r="QIT58">
            <v>0</v>
          </cell>
          <cell r="QIU58">
            <v>0</v>
          </cell>
          <cell r="QIV58">
            <v>0</v>
          </cell>
          <cell r="QIW58">
            <v>0</v>
          </cell>
          <cell r="QIX58">
            <v>0</v>
          </cell>
          <cell r="QIY58">
            <v>0</v>
          </cell>
          <cell r="QIZ58">
            <v>0</v>
          </cell>
          <cell r="QJA58">
            <v>0</v>
          </cell>
          <cell r="QJB58">
            <v>0</v>
          </cell>
          <cell r="QJC58">
            <v>0</v>
          </cell>
          <cell r="QJD58">
            <v>0</v>
          </cell>
          <cell r="QJE58">
            <v>0</v>
          </cell>
          <cell r="QJF58">
            <v>0</v>
          </cell>
          <cell r="QJG58">
            <v>0</v>
          </cell>
          <cell r="QJH58">
            <v>0</v>
          </cell>
          <cell r="QJI58">
            <v>0</v>
          </cell>
          <cell r="QJJ58">
            <v>0</v>
          </cell>
          <cell r="QJK58">
            <v>0</v>
          </cell>
          <cell r="QJL58">
            <v>0</v>
          </cell>
          <cell r="QJM58">
            <v>0</v>
          </cell>
          <cell r="QJN58">
            <v>0</v>
          </cell>
          <cell r="QJO58">
            <v>0</v>
          </cell>
          <cell r="QJP58">
            <v>0</v>
          </cell>
          <cell r="QJQ58">
            <v>0</v>
          </cell>
          <cell r="QJR58">
            <v>0</v>
          </cell>
          <cell r="QJS58">
            <v>0</v>
          </cell>
          <cell r="QJT58">
            <v>0</v>
          </cell>
          <cell r="QJU58">
            <v>0</v>
          </cell>
          <cell r="QJV58">
            <v>0</v>
          </cell>
          <cell r="QJW58">
            <v>0</v>
          </cell>
          <cell r="QJX58">
            <v>0</v>
          </cell>
          <cell r="QJY58">
            <v>0</v>
          </cell>
          <cell r="QJZ58">
            <v>0</v>
          </cell>
          <cell r="QKA58">
            <v>0</v>
          </cell>
          <cell r="QKB58">
            <v>0</v>
          </cell>
          <cell r="QKC58">
            <v>0</v>
          </cell>
          <cell r="QKD58">
            <v>0</v>
          </cell>
          <cell r="QKE58">
            <v>0</v>
          </cell>
          <cell r="QKF58">
            <v>0</v>
          </cell>
          <cell r="QKG58">
            <v>0</v>
          </cell>
          <cell r="QKH58">
            <v>0</v>
          </cell>
          <cell r="QKI58">
            <v>0</v>
          </cell>
          <cell r="QKJ58">
            <v>0</v>
          </cell>
          <cell r="QKK58">
            <v>0</v>
          </cell>
          <cell r="QKL58">
            <v>0</v>
          </cell>
          <cell r="QKM58">
            <v>0</v>
          </cell>
          <cell r="QKN58">
            <v>0</v>
          </cell>
          <cell r="QKO58">
            <v>0</v>
          </cell>
          <cell r="QKP58">
            <v>0</v>
          </cell>
          <cell r="QKQ58">
            <v>0</v>
          </cell>
          <cell r="QKR58">
            <v>0</v>
          </cell>
          <cell r="QKS58">
            <v>0</v>
          </cell>
          <cell r="QKT58">
            <v>0</v>
          </cell>
          <cell r="QKU58">
            <v>0</v>
          </cell>
          <cell r="QKV58">
            <v>0</v>
          </cell>
          <cell r="QKW58">
            <v>0</v>
          </cell>
          <cell r="QKX58">
            <v>0</v>
          </cell>
          <cell r="QKY58">
            <v>0</v>
          </cell>
          <cell r="QKZ58">
            <v>0</v>
          </cell>
          <cell r="QLA58">
            <v>0</v>
          </cell>
          <cell r="QLB58">
            <v>0</v>
          </cell>
          <cell r="QLC58">
            <v>0</v>
          </cell>
          <cell r="QLD58">
            <v>0</v>
          </cell>
          <cell r="QLE58">
            <v>0</v>
          </cell>
          <cell r="QLF58">
            <v>0</v>
          </cell>
          <cell r="QLG58">
            <v>0</v>
          </cell>
          <cell r="QLH58">
            <v>0</v>
          </cell>
          <cell r="QLI58">
            <v>0</v>
          </cell>
          <cell r="QLJ58">
            <v>0</v>
          </cell>
          <cell r="QLK58">
            <v>0</v>
          </cell>
          <cell r="QLL58">
            <v>0</v>
          </cell>
          <cell r="QLM58">
            <v>0</v>
          </cell>
          <cell r="QLN58">
            <v>0</v>
          </cell>
          <cell r="QLO58">
            <v>0</v>
          </cell>
          <cell r="QLP58">
            <v>0</v>
          </cell>
          <cell r="QLQ58">
            <v>0</v>
          </cell>
          <cell r="QLR58">
            <v>0</v>
          </cell>
          <cell r="QLS58">
            <v>0</v>
          </cell>
          <cell r="QLT58">
            <v>0</v>
          </cell>
          <cell r="QLU58">
            <v>0</v>
          </cell>
          <cell r="QLV58">
            <v>0</v>
          </cell>
          <cell r="QLW58">
            <v>0</v>
          </cell>
          <cell r="QLX58">
            <v>0</v>
          </cell>
          <cell r="QLY58">
            <v>0</v>
          </cell>
          <cell r="QLZ58">
            <v>0</v>
          </cell>
          <cell r="QMA58">
            <v>0</v>
          </cell>
          <cell r="QMB58">
            <v>0</v>
          </cell>
          <cell r="QMC58">
            <v>0</v>
          </cell>
          <cell r="QMD58">
            <v>0</v>
          </cell>
          <cell r="QME58">
            <v>0</v>
          </cell>
          <cell r="QMF58">
            <v>0</v>
          </cell>
          <cell r="QMG58">
            <v>0</v>
          </cell>
          <cell r="QMH58">
            <v>0</v>
          </cell>
          <cell r="QMI58">
            <v>0</v>
          </cell>
          <cell r="QMJ58">
            <v>0</v>
          </cell>
          <cell r="QMK58">
            <v>0</v>
          </cell>
          <cell r="QML58">
            <v>0</v>
          </cell>
          <cell r="QMM58">
            <v>0</v>
          </cell>
          <cell r="QMN58">
            <v>0</v>
          </cell>
          <cell r="QMO58">
            <v>0</v>
          </cell>
          <cell r="QMP58">
            <v>0</v>
          </cell>
          <cell r="QMQ58">
            <v>0</v>
          </cell>
          <cell r="QMR58">
            <v>0</v>
          </cell>
          <cell r="QMS58">
            <v>0</v>
          </cell>
          <cell r="QMT58">
            <v>0</v>
          </cell>
          <cell r="QMU58">
            <v>0</v>
          </cell>
          <cell r="QMV58">
            <v>0</v>
          </cell>
          <cell r="QMW58">
            <v>0</v>
          </cell>
          <cell r="QMX58">
            <v>0</v>
          </cell>
          <cell r="QMY58">
            <v>0</v>
          </cell>
          <cell r="QMZ58">
            <v>0</v>
          </cell>
          <cell r="QNA58">
            <v>0</v>
          </cell>
          <cell r="QNB58">
            <v>0</v>
          </cell>
          <cell r="QNC58">
            <v>0</v>
          </cell>
          <cell r="QND58">
            <v>0</v>
          </cell>
          <cell r="QNE58">
            <v>0</v>
          </cell>
          <cell r="QNF58">
            <v>0</v>
          </cell>
          <cell r="QNG58">
            <v>0</v>
          </cell>
          <cell r="QNH58">
            <v>0</v>
          </cell>
          <cell r="QNI58">
            <v>0</v>
          </cell>
          <cell r="QNJ58">
            <v>0</v>
          </cell>
          <cell r="QNK58">
            <v>0</v>
          </cell>
          <cell r="QNL58">
            <v>0</v>
          </cell>
          <cell r="QNM58">
            <v>0</v>
          </cell>
          <cell r="QNN58">
            <v>0</v>
          </cell>
          <cell r="QNO58">
            <v>0</v>
          </cell>
          <cell r="QNP58">
            <v>0</v>
          </cell>
          <cell r="QNQ58">
            <v>0</v>
          </cell>
          <cell r="QNR58">
            <v>0</v>
          </cell>
          <cell r="QNS58">
            <v>0</v>
          </cell>
          <cell r="QNT58">
            <v>0</v>
          </cell>
          <cell r="QNU58">
            <v>0</v>
          </cell>
          <cell r="QNV58">
            <v>0</v>
          </cell>
          <cell r="QNW58">
            <v>0</v>
          </cell>
          <cell r="QNX58">
            <v>0</v>
          </cell>
          <cell r="QNY58">
            <v>0</v>
          </cell>
          <cell r="QNZ58">
            <v>0</v>
          </cell>
          <cell r="QOA58">
            <v>0</v>
          </cell>
          <cell r="QOB58">
            <v>0</v>
          </cell>
          <cell r="QOC58">
            <v>0</v>
          </cell>
          <cell r="QOD58">
            <v>0</v>
          </cell>
          <cell r="QOE58">
            <v>0</v>
          </cell>
          <cell r="QOF58">
            <v>0</v>
          </cell>
          <cell r="QOG58">
            <v>0</v>
          </cell>
          <cell r="QOH58">
            <v>0</v>
          </cell>
          <cell r="QOI58">
            <v>0</v>
          </cell>
          <cell r="QOJ58">
            <v>0</v>
          </cell>
          <cell r="QOK58">
            <v>0</v>
          </cell>
          <cell r="QOL58">
            <v>0</v>
          </cell>
          <cell r="QOM58">
            <v>0</v>
          </cell>
          <cell r="QON58">
            <v>0</v>
          </cell>
          <cell r="QOO58">
            <v>0</v>
          </cell>
          <cell r="QOP58">
            <v>0</v>
          </cell>
          <cell r="QOQ58">
            <v>0</v>
          </cell>
          <cell r="QOR58">
            <v>0</v>
          </cell>
          <cell r="QOS58">
            <v>0</v>
          </cell>
          <cell r="QOT58">
            <v>0</v>
          </cell>
          <cell r="QOU58">
            <v>0</v>
          </cell>
          <cell r="QOV58">
            <v>0</v>
          </cell>
          <cell r="QOW58">
            <v>0</v>
          </cell>
          <cell r="QOX58">
            <v>0</v>
          </cell>
          <cell r="QOY58">
            <v>0</v>
          </cell>
          <cell r="QOZ58">
            <v>0</v>
          </cell>
          <cell r="QPA58">
            <v>0</v>
          </cell>
          <cell r="QPB58">
            <v>0</v>
          </cell>
          <cell r="QPC58">
            <v>0</v>
          </cell>
          <cell r="QPD58">
            <v>0</v>
          </cell>
          <cell r="QPE58">
            <v>0</v>
          </cell>
          <cell r="QPF58">
            <v>0</v>
          </cell>
          <cell r="QPG58">
            <v>0</v>
          </cell>
          <cell r="QPH58">
            <v>0</v>
          </cell>
          <cell r="QPI58">
            <v>0</v>
          </cell>
          <cell r="QPJ58">
            <v>0</v>
          </cell>
          <cell r="QPK58">
            <v>0</v>
          </cell>
          <cell r="QPL58">
            <v>0</v>
          </cell>
          <cell r="QPM58">
            <v>0</v>
          </cell>
          <cell r="QPN58">
            <v>0</v>
          </cell>
          <cell r="QPO58">
            <v>0</v>
          </cell>
          <cell r="QPP58">
            <v>0</v>
          </cell>
          <cell r="QPQ58">
            <v>0</v>
          </cell>
          <cell r="QPR58">
            <v>0</v>
          </cell>
          <cell r="QPS58">
            <v>0</v>
          </cell>
          <cell r="QPT58">
            <v>0</v>
          </cell>
          <cell r="QPU58">
            <v>0</v>
          </cell>
          <cell r="QPV58">
            <v>0</v>
          </cell>
          <cell r="QPW58">
            <v>0</v>
          </cell>
          <cell r="QPX58">
            <v>0</v>
          </cell>
          <cell r="QPY58">
            <v>0</v>
          </cell>
          <cell r="QPZ58">
            <v>0</v>
          </cell>
          <cell r="QQA58">
            <v>0</v>
          </cell>
          <cell r="QQB58">
            <v>0</v>
          </cell>
          <cell r="QQC58">
            <v>0</v>
          </cell>
          <cell r="QQD58">
            <v>0</v>
          </cell>
          <cell r="QQE58">
            <v>0</v>
          </cell>
          <cell r="QQF58">
            <v>0</v>
          </cell>
          <cell r="QQG58">
            <v>0</v>
          </cell>
          <cell r="QQH58">
            <v>0</v>
          </cell>
          <cell r="QQI58">
            <v>0</v>
          </cell>
          <cell r="QQJ58">
            <v>0</v>
          </cell>
          <cell r="QQK58">
            <v>0</v>
          </cell>
          <cell r="QQL58">
            <v>0</v>
          </cell>
          <cell r="QQM58">
            <v>0</v>
          </cell>
          <cell r="QQN58">
            <v>0</v>
          </cell>
          <cell r="QQO58">
            <v>0</v>
          </cell>
          <cell r="QQP58">
            <v>0</v>
          </cell>
          <cell r="QQQ58">
            <v>0</v>
          </cell>
          <cell r="QQR58">
            <v>0</v>
          </cell>
          <cell r="QQS58">
            <v>0</v>
          </cell>
          <cell r="QQT58">
            <v>0</v>
          </cell>
          <cell r="QQU58">
            <v>0</v>
          </cell>
          <cell r="QQV58">
            <v>0</v>
          </cell>
          <cell r="QQW58">
            <v>0</v>
          </cell>
          <cell r="QQX58">
            <v>0</v>
          </cell>
          <cell r="QQY58">
            <v>0</v>
          </cell>
          <cell r="QQZ58">
            <v>0</v>
          </cell>
          <cell r="QRA58">
            <v>0</v>
          </cell>
          <cell r="QRB58">
            <v>0</v>
          </cell>
          <cell r="QRC58">
            <v>0</v>
          </cell>
          <cell r="QRD58">
            <v>0</v>
          </cell>
          <cell r="QRE58">
            <v>0</v>
          </cell>
          <cell r="QRF58">
            <v>0</v>
          </cell>
          <cell r="QRG58">
            <v>0</v>
          </cell>
          <cell r="QRH58">
            <v>0</v>
          </cell>
          <cell r="QRI58">
            <v>0</v>
          </cell>
          <cell r="QRJ58">
            <v>0</v>
          </cell>
          <cell r="QRK58">
            <v>0</v>
          </cell>
          <cell r="QRL58">
            <v>0</v>
          </cell>
          <cell r="QRM58">
            <v>0</v>
          </cell>
          <cell r="QRN58">
            <v>0</v>
          </cell>
          <cell r="QRO58">
            <v>0</v>
          </cell>
          <cell r="QRP58">
            <v>0</v>
          </cell>
          <cell r="QRQ58">
            <v>0</v>
          </cell>
          <cell r="QRR58">
            <v>0</v>
          </cell>
          <cell r="QRS58">
            <v>0</v>
          </cell>
          <cell r="QRT58">
            <v>0</v>
          </cell>
          <cell r="QRU58">
            <v>0</v>
          </cell>
          <cell r="QRV58">
            <v>0</v>
          </cell>
          <cell r="QRW58">
            <v>0</v>
          </cell>
          <cell r="QRX58">
            <v>0</v>
          </cell>
          <cell r="QRY58">
            <v>0</v>
          </cell>
          <cell r="QRZ58">
            <v>0</v>
          </cell>
          <cell r="QSA58">
            <v>0</v>
          </cell>
          <cell r="QSB58">
            <v>0</v>
          </cell>
          <cell r="QSC58">
            <v>0</v>
          </cell>
          <cell r="QSD58">
            <v>0</v>
          </cell>
          <cell r="QSE58">
            <v>0</v>
          </cell>
          <cell r="QSF58">
            <v>0</v>
          </cell>
          <cell r="QSG58">
            <v>0</v>
          </cell>
          <cell r="QSH58">
            <v>0</v>
          </cell>
          <cell r="QSI58">
            <v>0</v>
          </cell>
          <cell r="QSJ58">
            <v>0</v>
          </cell>
          <cell r="QSK58">
            <v>0</v>
          </cell>
          <cell r="QSL58">
            <v>0</v>
          </cell>
          <cell r="QSM58">
            <v>0</v>
          </cell>
          <cell r="QSN58">
            <v>0</v>
          </cell>
          <cell r="QSO58">
            <v>0</v>
          </cell>
          <cell r="QSP58">
            <v>0</v>
          </cell>
          <cell r="QSQ58">
            <v>0</v>
          </cell>
          <cell r="QSR58">
            <v>0</v>
          </cell>
          <cell r="QSS58">
            <v>0</v>
          </cell>
          <cell r="QST58">
            <v>0</v>
          </cell>
          <cell r="QSU58">
            <v>0</v>
          </cell>
          <cell r="QSV58">
            <v>0</v>
          </cell>
          <cell r="QSW58">
            <v>0</v>
          </cell>
          <cell r="QSX58">
            <v>0</v>
          </cell>
          <cell r="QSY58">
            <v>0</v>
          </cell>
          <cell r="QSZ58">
            <v>0</v>
          </cell>
          <cell r="QTA58">
            <v>0</v>
          </cell>
          <cell r="QTB58">
            <v>0</v>
          </cell>
          <cell r="QTC58">
            <v>0</v>
          </cell>
          <cell r="QTD58">
            <v>0</v>
          </cell>
          <cell r="QTE58">
            <v>0</v>
          </cell>
          <cell r="QTF58">
            <v>0</v>
          </cell>
          <cell r="QTG58">
            <v>0</v>
          </cell>
          <cell r="QTH58">
            <v>0</v>
          </cell>
          <cell r="QTI58">
            <v>0</v>
          </cell>
          <cell r="QTJ58">
            <v>0</v>
          </cell>
          <cell r="QTK58">
            <v>0</v>
          </cell>
          <cell r="QTL58">
            <v>0</v>
          </cell>
          <cell r="QTM58">
            <v>0</v>
          </cell>
          <cell r="QTN58">
            <v>0</v>
          </cell>
          <cell r="QTO58">
            <v>0</v>
          </cell>
          <cell r="QTP58">
            <v>0</v>
          </cell>
          <cell r="QTQ58">
            <v>0</v>
          </cell>
          <cell r="QTR58">
            <v>0</v>
          </cell>
          <cell r="QTS58">
            <v>0</v>
          </cell>
          <cell r="QTT58">
            <v>0</v>
          </cell>
          <cell r="QTU58">
            <v>0</v>
          </cell>
          <cell r="QTV58">
            <v>0</v>
          </cell>
          <cell r="QTW58">
            <v>0</v>
          </cell>
          <cell r="QTX58">
            <v>0</v>
          </cell>
          <cell r="QTY58">
            <v>0</v>
          </cell>
          <cell r="QTZ58">
            <v>0</v>
          </cell>
          <cell r="QUA58">
            <v>0</v>
          </cell>
          <cell r="QUB58">
            <v>0</v>
          </cell>
          <cell r="QUC58">
            <v>0</v>
          </cell>
          <cell r="QUD58">
            <v>0</v>
          </cell>
          <cell r="QUE58">
            <v>0</v>
          </cell>
          <cell r="QUF58">
            <v>0</v>
          </cell>
          <cell r="QUG58">
            <v>0</v>
          </cell>
          <cell r="QUH58">
            <v>0</v>
          </cell>
          <cell r="QUI58">
            <v>0</v>
          </cell>
          <cell r="QUJ58">
            <v>0</v>
          </cell>
          <cell r="QUK58">
            <v>0</v>
          </cell>
          <cell r="QUL58">
            <v>0</v>
          </cell>
          <cell r="QUM58">
            <v>0</v>
          </cell>
          <cell r="QUN58">
            <v>0</v>
          </cell>
          <cell r="QUO58">
            <v>0</v>
          </cell>
          <cell r="QUP58">
            <v>0</v>
          </cell>
          <cell r="QUQ58">
            <v>0</v>
          </cell>
          <cell r="QUR58">
            <v>0</v>
          </cell>
          <cell r="QUS58">
            <v>0</v>
          </cell>
          <cell r="QUT58">
            <v>0</v>
          </cell>
          <cell r="QUU58">
            <v>0</v>
          </cell>
          <cell r="QUV58">
            <v>0</v>
          </cell>
          <cell r="QUW58">
            <v>0</v>
          </cell>
          <cell r="QUX58">
            <v>0</v>
          </cell>
          <cell r="QUY58">
            <v>0</v>
          </cell>
          <cell r="QUZ58">
            <v>0</v>
          </cell>
          <cell r="QVA58">
            <v>0</v>
          </cell>
          <cell r="QVB58">
            <v>0</v>
          </cell>
          <cell r="QVC58">
            <v>0</v>
          </cell>
          <cell r="QVD58">
            <v>0</v>
          </cell>
          <cell r="QVE58">
            <v>0</v>
          </cell>
          <cell r="QVF58">
            <v>0</v>
          </cell>
          <cell r="QVG58">
            <v>0</v>
          </cell>
          <cell r="QVH58">
            <v>0</v>
          </cell>
          <cell r="QVI58">
            <v>0</v>
          </cell>
          <cell r="QVJ58">
            <v>0</v>
          </cell>
          <cell r="QVK58">
            <v>0</v>
          </cell>
          <cell r="QVL58">
            <v>0</v>
          </cell>
          <cell r="QVM58">
            <v>0</v>
          </cell>
          <cell r="QVN58">
            <v>0</v>
          </cell>
          <cell r="QVO58">
            <v>0</v>
          </cell>
          <cell r="QVP58">
            <v>0</v>
          </cell>
          <cell r="QVQ58">
            <v>0</v>
          </cell>
          <cell r="QVR58">
            <v>0</v>
          </cell>
          <cell r="QVS58">
            <v>0</v>
          </cell>
          <cell r="QVT58">
            <v>0</v>
          </cell>
          <cell r="QVU58">
            <v>0</v>
          </cell>
          <cell r="QVV58">
            <v>0</v>
          </cell>
          <cell r="QVW58">
            <v>0</v>
          </cell>
          <cell r="QVX58">
            <v>0</v>
          </cell>
          <cell r="QVY58">
            <v>0</v>
          </cell>
          <cell r="QVZ58">
            <v>0</v>
          </cell>
          <cell r="QWA58">
            <v>0</v>
          </cell>
          <cell r="QWB58">
            <v>0</v>
          </cell>
          <cell r="QWC58">
            <v>0</v>
          </cell>
          <cell r="QWD58">
            <v>0</v>
          </cell>
          <cell r="QWE58">
            <v>0</v>
          </cell>
          <cell r="QWF58">
            <v>0</v>
          </cell>
          <cell r="QWG58">
            <v>0</v>
          </cell>
          <cell r="QWH58">
            <v>0</v>
          </cell>
          <cell r="QWI58">
            <v>0</v>
          </cell>
          <cell r="QWJ58">
            <v>0</v>
          </cell>
          <cell r="QWK58">
            <v>0</v>
          </cell>
          <cell r="QWL58">
            <v>0</v>
          </cell>
          <cell r="QWM58">
            <v>0</v>
          </cell>
          <cell r="QWN58">
            <v>0</v>
          </cell>
          <cell r="QWO58">
            <v>0</v>
          </cell>
          <cell r="QWP58">
            <v>0</v>
          </cell>
          <cell r="QWQ58">
            <v>0</v>
          </cell>
          <cell r="QWR58">
            <v>0</v>
          </cell>
          <cell r="QWS58">
            <v>0</v>
          </cell>
          <cell r="QWT58">
            <v>0</v>
          </cell>
          <cell r="QWU58">
            <v>0</v>
          </cell>
          <cell r="QWV58">
            <v>0</v>
          </cell>
          <cell r="QWW58">
            <v>0</v>
          </cell>
          <cell r="QWX58">
            <v>0</v>
          </cell>
          <cell r="QWY58">
            <v>0</v>
          </cell>
          <cell r="QWZ58">
            <v>0</v>
          </cell>
          <cell r="QXA58">
            <v>0</v>
          </cell>
          <cell r="QXB58">
            <v>0</v>
          </cell>
          <cell r="QXC58">
            <v>0</v>
          </cell>
          <cell r="QXD58">
            <v>0</v>
          </cell>
          <cell r="QXE58">
            <v>0</v>
          </cell>
          <cell r="QXF58">
            <v>0</v>
          </cell>
          <cell r="QXG58">
            <v>0</v>
          </cell>
          <cell r="QXH58">
            <v>0</v>
          </cell>
          <cell r="QXI58">
            <v>0</v>
          </cell>
          <cell r="QXJ58">
            <v>0</v>
          </cell>
          <cell r="QXK58">
            <v>0</v>
          </cell>
          <cell r="QXL58">
            <v>0</v>
          </cell>
          <cell r="QXM58">
            <v>0</v>
          </cell>
          <cell r="QXN58">
            <v>0</v>
          </cell>
          <cell r="QXO58">
            <v>0</v>
          </cell>
          <cell r="QXP58">
            <v>0</v>
          </cell>
          <cell r="QXQ58">
            <v>0</v>
          </cell>
          <cell r="QXR58">
            <v>0</v>
          </cell>
          <cell r="QXS58">
            <v>0</v>
          </cell>
          <cell r="QXT58">
            <v>0</v>
          </cell>
          <cell r="QXU58">
            <v>0</v>
          </cell>
          <cell r="QXV58">
            <v>0</v>
          </cell>
          <cell r="QXW58">
            <v>0</v>
          </cell>
          <cell r="QXX58">
            <v>0</v>
          </cell>
          <cell r="QXY58">
            <v>0</v>
          </cell>
          <cell r="QXZ58">
            <v>0</v>
          </cell>
          <cell r="QYA58">
            <v>0</v>
          </cell>
          <cell r="QYB58">
            <v>0</v>
          </cell>
          <cell r="QYC58">
            <v>0</v>
          </cell>
          <cell r="QYD58">
            <v>0</v>
          </cell>
          <cell r="QYE58">
            <v>0</v>
          </cell>
          <cell r="QYF58">
            <v>0</v>
          </cell>
          <cell r="QYG58">
            <v>0</v>
          </cell>
          <cell r="QYH58">
            <v>0</v>
          </cell>
          <cell r="QYI58">
            <v>0</v>
          </cell>
          <cell r="QYJ58">
            <v>0</v>
          </cell>
          <cell r="QYK58">
            <v>0</v>
          </cell>
          <cell r="QYL58">
            <v>0</v>
          </cell>
          <cell r="QYM58">
            <v>0</v>
          </cell>
          <cell r="QYN58">
            <v>0</v>
          </cell>
          <cell r="QYO58">
            <v>0</v>
          </cell>
          <cell r="QYP58">
            <v>0</v>
          </cell>
          <cell r="QYQ58">
            <v>0</v>
          </cell>
          <cell r="QYR58">
            <v>0</v>
          </cell>
          <cell r="QYS58">
            <v>0</v>
          </cell>
          <cell r="QYT58">
            <v>0</v>
          </cell>
          <cell r="QYU58">
            <v>0</v>
          </cell>
          <cell r="QYV58">
            <v>0</v>
          </cell>
          <cell r="QYW58">
            <v>0</v>
          </cell>
          <cell r="QYX58">
            <v>0</v>
          </cell>
          <cell r="QYY58">
            <v>0</v>
          </cell>
          <cell r="QYZ58">
            <v>0</v>
          </cell>
          <cell r="QZA58">
            <v>0</v>
          </cell>
          <cell r="QZB58">
            <v>0</v>
          </cell>
          <cell r="QZC58">
            <v>0</v>
          </cell>
          <cell r="QZD58">
            <v>0</v>
          </cell>
          <cell r="QZE58">
            <v>0</v>
          </cell>
          <cell r="QZF58">
            <v>0</v>
          </cell>
          <cell r="QZG58">
            <v>0</v>
          </cell>
          <cell r="QZH58">
            <v>0</v>
          </cell>
          <cell r="QZI58">
            <v>0</v>
          </cell>
          <cell r="QZJ58">
            <v>0</v>
          </cell>
          <cell r="QZK58">
            <v>0</v>
          </cell>
          <cell r="QZL58">
            <v>0</v>
          </cell>
          <cell r="QZM58">
            <v>0</v>
          </cell>
          <cell r="QZN58">
            <v>0</v>
          </cell>
          <cell r="QZO58">
            <v>0</v>
          </cell>
          <cell r="QZP58">
            <v>0</v>
          </cell>
          <cell r="QZQ58">
            <v>0</v>
          </cell>
          <cell r="QZR58">
            <v>0</v>
          </cell>
          <cell r="QZS58">
            <v>0</v>
          </cell>
          <cell r="QZT58">
            <v>0</v>
          </cell>
          <cell r="QZU58">
            <v>0</v>
          </cell>
          <cell r="QZV58">
            <v>0</v>
          </cell>
          <cell r="QZW58">
            <v>0</v>
          </cell>
          <cell r="QZX58">
            <v>0</v>
          </cell>
          <cell r="QZY58">
            <v>0</v>
          </cell>
          <cell r="QZZ58">
            <v>0</v>
          </cell>
          <cell r="RAA58">
            <v>0</v>
          </cell>
          <cell r="RAB58">
            <v>0</v>
          </cell>
          <cell r="RAC58">
            <v>0</v>
          </cell>
          <cell r="RAD58">
            <v>0</v>
          </cell>
          <cell r="RAE58">
            <v>0</v>
          </cell>
          <cell r="RAF58">
            <v>0</v>
          </cell>
          <cell r="RAG58">
            <v>0</v>
          </cell>
          <cell r="RAH58">
            <v>0</v>
          </cell>
          <cell r="RAI58">
            <v>0</v>
          </cell>
          <cell r="RAJ58">
            <v>0</v>
          </cell>
          <cell r="RAK58">
            <v>0</v>
          </cell>
          <cell r="RAL58">
            <v>0</v>
          </cell>
          <cell r="RAM58">
            <v>0</v>
          </cell>
          <cell r="RAN58">
            <v>0</v>
          </cell>
          <cell r="RAO58">
            <v>0</v>
          </cell>
          <cell r="RAP58">
            <v>0</v>
          </cell>
          <cell r="RAQ58">
            <v>0</v>
          </cell>
          <cell r="RAR58">
            <v>0</v>
          </cell>
          <cell r="RAS58">
            <v>0</v>
          </cell>
          <cell r="RAT58">
            <v>0</v>
          </cell>
          <cell r="RAU58">
            <v>0</v>
          </cell>
          <cell r="RAV58">
            <v>0</v>
          </cell>
          <cell r="RAW58">
            <v>0</v>
          </cell>
          <cell r="RAX58">
            <v>0</v>
          </cell>
          <cell r="RAY58">
            <v>0</v>
          </cell>
          <cell r="RAZ58">
            <v>0</v>
          </cell>
          <cell r="RBA58">
            <v>0</v>
          </cell>
          <cell r="RBB58">
            <v>0</v>
          </cell>
          <cell r="RBC58">
            <v>0</v>
          </cell>
          <cell r="RBD58">
            <v>0</v>
          </cell>
          <cell r="RBE58">
            <v>0</v>
          </cell>
          <cell r="RBF58">
            <v>0</v>
          </cell>
          <cell r="RBG58">
            <v>0</v>
          </cell>
          <cell r="RBH58">
            <v>0</v>
          </cell>
          <cell r="RBI58">
            <v>0</v>
          </cell>
          <cell r="RBJ58">
            <v>0</v>
          </cell>
          <cell r="RBK58">
            <v>0</v>
          </cell>
          <cell r="RBL58">
            <v>0</v>
          </cell>
          <cell r="RBM58">
            <v>0</v>
          </cell>
          <cell r="RBN58">
            <v>0</v>
          </cell>
          <cell r="RBO58">
            <v>0</v>
          </cell>
          <cell r="RBP58">
            <v>0</v>
          </cell>
          <cell r="RBQ58">
            <v>0</v>
          </cell>
          <cell r="RBR58">
            <v>0</v>
          </cell>
          <cell r="RBS58">
            <v>0</v>
          </cell>
          <cell r="RBT58">
            <v>0</v>
          </cell>
          <cell r="RBU58">
            <v>0</v>
          </cell>
          <cell r="RBV58">
            <v>0</v>
          </cell>
          <cell r="RBW58">
            <v>0</v>
          </cell>
          <cell r="RBX58">
            <v>0</v>
          </cell>
          <cell r="RBY58">
            <v>0</v>
          </cell>
          <cell r="RBZ58">
            <v>0</v>
          </cell>
          <cell r="RCA58">
            <v>0</v>
          </cell>
          <cell r="RCB58">
            <v>0</v>
          </cell>
          <cell r="RCC58">
            <v>0</v>
          </cell>
          <cell r="RCD58">
            <v>0</v>
          </cell>
          <cell r="RCE58">
            <v>0</v>
          </cell>
          <cell r="RCF58">
            <v>0</v>
          </cell>
          <cell r="RCG58">
            <v>0</v>
          </cell>
          <cell r="RCH58">
            <v>0</v>
          </cell>
          <cell r="RCI58">
            <v>0</v>
          </cell>
          <cell r="RCJ58">
            <v>0</v>
          </cell>
          <cell r="RCK58">
            <v>0</v>
          </cell>
          <cell r="RCL58">
            <v>0</v>
          </cell>
          <cell r="RCM58">
            <v>0</v>
          </cell>
          <cell r="RCN58">
            <v>0</v>
          </cell>
          <cell r="RCO58">
            <v>0</v>
          </cell>
          <cell r="RCP58">
            <v>0</v>
          </cell>
          <cell r="RCQ58">
            <v>0</v>
          </cell>
          <cell r="RCR58">
            <v>0</v>
          </cell>
          <cell r="RCS58">
            <v>0</v>
          </cell>
          <cell r="RCT58">
            <v>0</v>
          </cell>
          <cell r="RCU58">
            <v>0</v>
          </cell>
          <cell r="RCV58">
            <v>0</v>
          </cell>
          <cell r="RCW58">
            <v>0</v>
          </cell>
          <cell r="RCX58">
            <v>0</v>
          </cell>
          <cell r="RCY58">
            <v>0</v>
          </cell>
          <cell r="RCZ58">
            <v>0</v>
          </cell>
          <cell r="RDA58">
            <v>0</v>
          </cell>
          <cell r="RDB58">
            <v>0</v>
          </cell>
          <cell r="RDC58">
            <v>0</v>
          </cell>
          <cell r="RDD58">
            <v>0</v>
          </cell>
          <cell r="RDE58">
            <v>0</v>
          </cell>
          <cell r="RDF58">
            <v>0</v>
          </cell>
          <cell r="RDG58">
            <v>0</v>
          </cell>
          <cell r="RDH58">
            <v>0</v>
          </cell>
          <cell r="RDI58">
            <v>0</v>
          </cell>
          <cell r="RDJ58">
            <v>0</v>
          </cell>
          <cell r="RDK58">
            <v>0</v>
          </cell>
          <cell r="RDL58">
            <v>0</v>
          </cell>
          <cell r="RDM58">
            <v>0</v>
          </cell>
          <cell r="RDN58">
            <v>0</v>
          </cell>
          <cell r="RDO58">
            <v>0</v>
          </cell>
          <cell r="RDP58">
            <v>0</v>
          </cell>
          <cell r="RDQ58">
            <v>0</v>
          </cell>
          <cell r="RDR58">
            <v>0</v>
          </cell>
          <cell r="RDS58">
            <v>0</v>
          </cell>
          <cell r="RDT58">
            <v>0</v>
          </cell>
          <cell r="RDU58">
            <v>0</v>
          </cell>
          <cell r="RDV58">
            <v>0</v>
          </cell>
          <cell r="RDW58">
            <v>0</v>
          </cell>
          <cell r="RDX58">
            <v>0</v>
          </cell>
          <cell r="RDY58">
            <v>0</v>
          </cell>
          <cell r="RDZ58">
            <v>0</v>
          </cell>
          <cell r="REA58">
            <v>0</v>
          </cell>
          <cell r="REB58">
            <v>0</v>
          </cell>
          <cell r="REC58">
            <v>0</v>
          </cell>
          <cell r="RED58">
            <v>0</v>
          </cell>
          <cell r="REE58">
            <v>0</v>
          </cell>
          <cell r="REF58">
            <v>0</v>
          </cell>
          <cell r="REG58">
            <v>0</v>
          </cell>
          <cell r="REH58">
            <v>0</v>
          </cell>
          <cell r="REI58">
            <v>0</v>
          </cell>
          <cell r="REJ58">
            <v>0</v>
          </cell>
          <cell r="REK58">
            <v>0</v>
          </cell>
          <cell r="REL58">
            <v>0</v>
          </cell>
          <cell r="REM58">
            <v>0</v>
          </cell>
          <cell r="REN58">
            <v>0</v>
          </cell>
          <cell r="REO58">
            <v>0</v>
          </cell>
          <cell r="REP58">
            <v>0</v>
          </cell>
          <cell r="REQ58">
            <v>0</v>
          </cell>
          <cell r="RER58">
            <v>0</v>
          </cell>
          <cell r="RES58">
            <v>0</v>
          </cell>
          <cell r="RET58">
            <v>0</v>
          </cell>
          <cell r="REU58">
            <v>0</v>
          </cell>
          <cell r="REV58">
            <v>0</v>
          </cell>
          <cell r="REW58">
            <v>0</v>
          </cell>
          <cell r="REX58">
            <v>0</v>
          </cell>
          <cell r="REY58">
            <v>0</v>
          </cell>
          <cell r="REZ58">
            <v>0</v>
          </cell>
          <cell r="RFA58">
            <v>0</v>
          </cell>
          <cell r="RFB58">
            <v>0</v>
          </cell>
          <cell r="RFC58">
            <v>0</v>
          </cell>
          <cell r="RFD58">
            <v>0</v>
          </cell>
          <cell r="RFE58">
            <v>0</v>
          </cell>
          <cell r="RFF58">
            <v>0</v>
          </cell>
          <cell r="RFG58">
            <v>0</v>
          </cell>
          <cell r="RFH58">
            <v>0</v>
          </cell>
          <cell r="RFI58">
            <v>0</v>
          </cell>
          <cell r="RFJ58">
            <v>0</v>
          </cell>
          <cell r="RFK58">
            <v>0</v>
          </cell>
          <cell r="RFL58">
            <v>0</v>
          </cell>
          <cell r="RFM58">
            <v>0</v>
          </cell>
          <cell r="RFN58">
            <v>0</v>
          </cell>
          <cell r="RFO58">
            <v>0</v>
          </cell>
          <cell r="RFP58">
            <v>0</v>
          </cell>
          <cell r="RFQ58">
            <v>0</v>
          </cell>
          <cell r="RFR58">
            <v>0</v>
          </cell>
          <cell r="RFS58">
            <v>0</v>
          </cell>
          <cell r="RFT58">
            <v>0</v>
          </cell>
          <cell r="RFU58">
            <v>0</v>
          </cell>
          <cell r="RFV58">
            <v>0</v>
          </cell>
          <cell r="RFW58">
            <v>0</v>
          </cell>
          <cell r="RFX58">
            <v>0</v>
          </cell>
          <cell r="RFY58">
            <v>0</v>
          </cell>
          <cell r="RFZ58">
            <v>0</v>
          </cell>
          <cell r="RGA58">
            <v>0</v>
          </cell>
          <cell r="RGB58">
            <v>0</v>
          </cell>
          <cell r="RGC58">
            <v>0</v>
          </cell>
          <cell r="RGD58">
            <v>0</v>
          </cell>
          <cell r="RGE58">
            <v>0</v>
          </cell>
          <cell r="RGF58">
            <v>0</v>
          </cell>
          <cell r="RGG58">
            <v>0</v>
          </cell>
          <cell r="RGH58">
            <v>0</v>
          </cell>
          <cell r="RGI58">
            <v>0</v>
          </cell>
          <cell r="RGJ58">
            <v>0</v>
          </cell>
          <cell r="RGK58">
            <v>0</v>
          </cell>
          <cell r="RGL58">
            <v>0</v>
          </cell>
          <cell r="RGM58">
            <v>0</v>
          </cell>
          <cell r="RGN58">
            <v>0</v>
          </cell>
          <cell r="RGO58">
            <v>0</v>
          </cell>
          <cell r="RGP58">
            <v>0</v>
          </cell>
          <cell r="RGQ58">
            <v>0</v>
          </cell>
          <cell r="RGR58">
            <v>0</v>
          </cell>
          <cell r="RGS58">
            <v>0</v>
          </cell>
          <cell r="RGT58">
            <v>0</v>
          </cell>
          <cell r="RGU58">
            <v>0</v>
          </cell>
          <cell r="RGV58">
            <v>0</v>
          </cell>
          <cell r="RGW58">
            <v>0</v>
          </cell>
          <cell r="RGX58">
            <v>0</v>
          </cell>
          <cell r="RGY58">
            <v>0</v>
          </cell>
          <cell r="RGZ58">
            <v>0</v>
          </cell>
          <cell r="RHA58">
            <v>0</v>
          </cell>
          <cell r="RHB58">
            <v>0</v>
          </cell>
          <cell r="RHC58">
            <v>0</v>
          </cell>
          <cell r="RHD58">
            <v>0</v>
          </cell>
          <cell r="RHE58">
            <v>0</v>
          </cell>
          <cell r="RHF58">
            <v>0</v>
          </cell>
          <cell r="RHG58">
            <v>0</v>
          </cell>
          <cell r="RHH58">
            <v>0</v>
          </cell>
          <cell r="RHI58">
            <v>0</v>
          </cell>
          <cell r="RHJ58">
            <v>0</v>
          </cell>
          <cell r="RHK58">
            <v>0</v>
          </cell>
          <cell r="RHL58">
            <v>0</v>
          </cell>
          <cell r="RHM58">
            <v>0</v>
          </cell>
          <cell r="RHN58">
            <v>0</v>
          </cell>
          <cell r="RHO58">
            <v>0</v>
          </cell>
          <cell r="RHP58">
            <v>0</v>
          </cell>
          <cell r="RHQ58">
            <v>0</v>
          </cell>
          <cell r="RHR58">
            <v>0</v>
          </cell>
          <cell r="RHS58">
            <v>0</v>
          </cell>
          <cell r="RHT58">
            <v>0</v>
          </cell>
          <cell r="RHU58">
            <v>0</v>
          </cell>
          <cell r="RHV58">
            <v>0</v>
          </cell>
          <cell r="RHW58">
            <v>0</v>
          </cell>
          <cell r="RHX58">
            <v>0</v>
          </cell>
          <cell r="RHY58">
            <v>0</v>
          </cell>
          <cell r="RHZ58">
            <v>0</v>
          </cell>
          <cell r="RIA58">
            <v>0</v>
          </cell>
          <cell r="RIB58">
            <v>0</v>
          </cell>
          <cell r="RIC58">
            <v>0</v>
          </cell>
          <cell r="RID58">
            <v>0</v>
          </cell>
          <cell r="RIE58">
            <v>0</v>
          </cell>
          <cell r="RIF58">
            <v>0</v>
          </cell>
          <cell r="RIG58">
            <v>0</v>
          </cell>
          <cell r="RIH58">
            <v>0</v>
          </cell>
          <cell r="RII58">
            <v>0</v>
          </cell>
          <cell r="RIJ58">
            <v>0</v>
          </cell>
          <cell r="RIK58">
            <v>0</v>
          </cell>
          <cell r="RIL58">
            <v>0</v>
          </cell>
          <cell r="RIM58">
            <v>0</v>
          </cell>
          <cell r="RIN58">
            <v>0</v>
          </cell>
          <cell r="RIO58">
            <v>0</v>
          </cell>
          <cell r="RIP58">
            <v>0</v>
          </cell>
          <cell r="RIQ58">
            <v>0</v>
          </cell>
          <cell r="RIR58">
            <v>0</v>
          </cell>
          <cell r="RIS58">
            <v>0</v>
          </cell>
          <cell r="RIT58">
            <v>0</v>
          </cell>
          <cell r="RIU58">
            <v>0</v>
          </cell>
          <cell r="RIV58">
            <v>0</v>
          </cell>
          <cell r="RIW58">
            <v>0</v>
          </cell>
          <cell r="RIX58">
            <v>0</v>
          </cell>
          <cell r="RIY58">
            <v>0</v>
          </cell>
          <cell r="RIZ58">
            <v>0</v>
          </cell>
          <cell r="RJA58">
            <v>0</v>
          </cell>
          <cell r="RJB58">
            <v>0</v>
          </cell>
          <cell r="RJC58">
            <v>0</v>
          </cell>
          <cell r="RJD58">
            <v>0</v>
          </cell>
          <cell r="RJE58">
            <v>0</v>
          </cell>
          <cell r="RJF58">
            <v>0</v>
          </cell>
          <cell r="RJG58">
            <v>0</v>
          </cell>
          <cell r="RJH58">
            <v>0</v>
          </cell>
          <cell r="RJI58">
            <v>0</v>
          </cell>
          <cell r="RJJ58">
            <v>0</v>
          </cell>
          <cell r="RJK58">
            <v>0</v>
          </cell>
          <cell r="RJL58">
            <v>0</v>
          </cell>
          <cell r="RJM58">
            <v>0</v>
          </cell>
          <cell r="RJN58">
            <v>0</v>
          </cell>
          <cell r="RJO58">
            <v>0</v>
          </cell>
          <cell r="RJP58">
            <v>0</v>
          </cell>
          <cell r="RJQ58">
            <v>0</v>
          </cell>
          <cell r="RJR58">
            <v>0</v>
          </cell>
          <cell r="RJS58">
            <v>0</v>
          </cell>
          <cell r="RJT58">
            <v>0</v>
          </cell>
          <cell r="RJU58">
            <v>0</v>
          </cell>
          <cell r="RJV58">
            <v>0</v>
          </cell>
          <cell r="RJW58">
            <v>0</v>
          </cell>
          <cell r="RJX58">
            <v>0</v>
          </cell>
          <cell r="RJY58">
            <v>0</v>
          </cell>
          <cell r="RJZ58">
            <v>0</v>
          </cell>
          <cell r="RKA58">
            <v>0</v>
          </cell>
          <cell r="RKB58">
            <v>0</v>
          </cell>
          <cell r="RKC58">
            <v>0</v>
          </cell>
          <cell r="RKD58">
            <v>0</v>
          </cell>
          <cell r="RKE58">
            <v>0</v>
          </cell>
          <cell r="RKF58">
            <v>0</v>
          </cell>
          <cell r="RKG58">
            <v>0</v>
          </cell>
          <cell r="RKH58">
            <v>0</v>
          </cell>
          <cell r="RKI58">
            <v>0</v>
          </cell>
          <cell r="RKJ58">
            <v>0</v>
          </cell>
          <cell r="RKK58">
            <v>0</v>
          </cell>
          <cell r="RKL58">
            <v>0</v>
          </cell>
          <cell r="RKM58">
            <v>0</v>
          </cell>
          <cell r="RKN58">
            <v>0</v>
          </cell>
          <cell r="RKO58">
            <v>0</v>
          </cell>
          <cell r="RKP58">
            <v>0</v>
          </cell>
          <cell r="RKQ58">
            <v>0</v>
          </cell>
          <cell r="RKR58">
            <v>0</v>
          </cell>
          <cell r="RKS58">
            <v>0</v>
          </cell>
          <cell r="RKT58">
            <v>0</v>
          </cell>
          <cell r="RKU58">
            <v>0</v>
          </cell>
          <cell r="RKV58">
            <v>0</v>
          </cell>
          <cell r="RKW58">
            <v>0</v>
          </cell>
          <cell r="RKX58">
            <v>0</v>
          </cell>
          <cell r="RKY58">
            <v>0</v>
          </cell>
          <cell r="RKZ58">
            <v>0</v>
          </cell>
          <cell r="RLA58">
            <v>0</v>
          </cell>
          <cell r="RLB58">
            <v>0</v>
          </cell>
          <cell r="RLC58">
            <v>0</v>
          </cell>
          <cell r="RLD58">
            <v>0</v>
          </cell>
          <cell r="RLE58">
            <v>0</v>
          </cell>
          <cell r="RLF58">
            <v>0</v>
          </cell>
          <cell r="RLG58">
            <v>0</v>
          </cell>
          <cell r="RLH58">
            <v>0</v>
          </cell>
          <cell r="RLI58">
            <v>0</v>
          </cell>
          <cell r="RLJ58">
            <v>0</v>
          </cell>
          <cell r="RLK58">
            <v>0</v>
          </cell>
          <cell r="RLL58">
            <v>0</v>
          </cell>
          <cell r="RLM58">
            <v>0</v>
          </cell>
          <cell r="RLN58">
            <v>0</v>
          </cell>
          <cell r="RLO58">
            <v>0</v>
          </cell>
          <cell r="RLP58">
            <v>0</v>
          </cell>
          <cell r="RLQ58">
            <v>0</v>
          </cell>
          <cell r="RLR58">
            <v>0</v>
          </cell>
          <cell r="RLS58">
            <v>0</v>
          </cell>
          <cell r="RLT58">
            <v>0</v>
          </cell>
          <cell r="RLU58">
            <v>0</v>
          </cell>
          <cell r="RLV58">
            <v>0</v>
          </cell>
          <cell r="RLW58">
            <v>0</v>
          </cell>
          <cell r="RLX58">
            <v>0</v>
          </cell>
          <cell r="RLY58">
            <v>0</v>
          </cell>
          <cell r="RLZ58">
            <v>0</v>
          </cell>
          <cell r="RMA58">
            <v>0</v>
          </cell>
          <cell r="RMB58">
            <v>0</v>
          </cell>
          <cell r="RMC58">
            <v>0</v>
          </cell>
          <cell r="RMD58">
            <v>0</v>
          </cell>
          <cell r="RME58">
            <v>0</v>
          </cell>
          <cell r="RMF58">
            <v>0</v>
          </cell>
          <cell r="RMG58">
            <v>0</v>
          </cell>
          <cell r="RMH58">
            <v>0</v>
          </cell>
          <cell r="RMI58">
            <v>0</v>
          </cell>
          <cell r="RMJ58">
            <v>0</v>
          </cell>
          <cell r="RMK58">
            <v>0</v>
          </cell>
          <cell r="RML58">
            <v>0</v>
          </cell>
          <cell r="RMM58">
            <v>0</v>
          </cell>
          <cell r="RMN58">
            <v>0</v>
          </cell>
          <cell r="RMO58">
            <v>0</v>
          </cell>
          <cell r="RMP58">
            <v>0</v>
          </cell>
          <cell r="RMQ58">
            <v>0</v>
          </cell>
          <cell r="RMR58">
            <v>0</v>
          </cell>
          <cell r="RMS58">
            <v>0</v>
          </cell>
          <cell r="RMT58">
            <v>0</v>
          </cell>
          <cell r="RMU58">
            <v>0</v>
          </cell>
          <cell r="RMV58">
            <v>0</v>
          </cell>
          <cell r="RMW58">
            <v>0</v>
          </cell>
          <cell r="RMX58">
            <v>0</v>
          </cell>
          <cell r="RMY58">
            <v>0</v>
          </cell>
          <cell r="RMZ58">
            <v>0</v>
          </cell>
          <cell r="RNA58">
            <v>0</v>
          </cell>
          <cell r="RNB58">
            <v>0</v>
          </cell>
          <cell r="RNC58">
            <v>0</v>
          </cell>
          <cell r="RND58">
            <v>0</v>
          </cell>
          <cell r="RNE58">
            <v>0</v>
          </cell>
          <cell r="RNF58">
            <v>0</v>
          </cell>
          <cell r="RNG58">
            <v>0</v>
          </cell>
          <cell r="RNH58">
            <v>0</v>
          </cell>
          <cell r="RNI58">
            <v>0</v>
          </cell>
          <cell r="RNJ58">
            <v>0</v>
          </cell>
          <cell r="RNK58">
            <v>0</v>
          </cell>
          <cell r="RNL58">
            <v>0</v>
          </cell>
          <cell r="RNM58">
            <v>0</v>
          </cell>
          <cell r="RNN58">
            <v>0</v>
          </cell>
          <cell r="RNO58">
            <v>0</v>
          </cell>
          <cell r="RNP58">
            <v>0</v>
          </cell>
          <cell r="RNQ58">
            <v>0</v>
          </cell>
          <cell r="RNR58">
            <v>0</v>
          </cell>
          <cell r="RNS58">
            <v>0</v>
          </cell>
          <cell r="RNT58">
            <v>0</v>
          </cell>
          <cell r="RNU58">
            <v>0</v>
          </cell>
          <cell r="RNV58">
            <v>0</v>
          </cell>
          <cell r="RNW58">
            <v>0</v>
          </cell>
          <cell r="RNX58">
            <v>0</v>
          </cell>
          <cell r="RNY58">
            <v>0</v>
          </cell>
          <cell r="RNZ58">
            <v>0</v>
          </cell>
          <cell r="ROA58">
            <v>0</v>
          </cell>
          <cell r="ROB58">
            <v>0</v>
          </cell>
          <cell r="ROC58">
            <v>0</v>
          </cell>
          <cell r="ROD58">
            <v>0</v>
          </cell>
          <cell r="ROE58">
            <v>0</v>
          </cell>
          <cell r="ROF58">
            <v>0</v>
          </cell>
          <cell r="ROG58">
            <v>0</v>
          </cell>
          <cell r="ROH58">
            <v>0</v>
          </cell>
          <cell r="ROI58">
            <v>0</v>
          </cell>
          <cell r="ROJ58">
            <v>0</v>
          </cell>
          <cell r="ROK58">
            <v>0</v>
          </cell>
          <cell r="ROL58">
            <v>0</v>
          </cell>
          <cell r="ROM58">
            <v>0</v>
          </cell>
          <cell r="RON58">
            <v>0</v>
          </cell>
          <cell r="ROO58">
            <v>0</v>
          </cell>
          <cell r="ROP58">
            <v>0</v>
          </cell>
          <cell r="ROQ58">
            <v>0</v>
          </cell>
          <cell r="ROR58">
            <v>0</v>
          </cell>
          <cell r="ROS58">
            <v>0</v>
          </cell>
          <cell r="ROT58">
            <v>0</v>
          </cell>
          <cell r="ROU58">
            <v>0</v>
          </cell>
          <cell r="ROV58">
            <v>0</v>
          </cell>
          <cell r="ROW58">
            <v>0</v>
          </cell>
          <cell r="ROX58">
            <v>0</v>
          </cell>
          <cell r="ROY58">
            <v>0</v>
          </cell>
          <cell r="ROZ58">
            <v>0</v>
          </cell>
          <cell r="RPA58">
            <v>0</v>
          </cell>
          <cell r="RPB58">
            <v>0</v>
          </cell>
          <cell r="RPC58">
            <v>0</v>
          </cell>
          <cell r="RPD58">
            <v>0</v>
          </cell>
          <cell r="RPE58">
            <v>0</v>
          </cell>
          <cell r="RPF58">
            <v>0</v>
          </cell>
          <cell r="RPG58">
            <v>0</v>
          </cell>
          <cell r="RPH58">
            <v>0</v>
          </cell>
          <cell r="RPI58">
            <v>0</v>
          </cell>
          <cell r="RPJ58">
            <v>0</v>
          </cell>
          <cell r="RPK58">
            <v>0</v>
          </cell>
          <cell r="RPL58">
            <v>0</v>
          </cell>
          <cell r="RPM58">
            <v>0</v>
          </cell>
          <cell r="RPN58">
            <v>0</v>
          </cell>
          <cell r="RPO58">
            <v>0</v>
          </cell>
          <cell r="RPP58">
            <v>0</v>
          </cell>
          <cell r="RPQ58">
            <v>0</v>
          </cell>
          <cell r="RPR58">
            <v>0</v>
          </cell>
          <cell r="RPS58">
            <v>0</v>
          </cell>
          <cell r="RPT58">
            <v>0</v>
          </cell>
          <cell r="RPU58">
            <v>0</v>
          </cell>
          <cell r="RPV58">
            <v>0</v>
          </cell>
          <cell r="RPW58">
            <v>0</v>
          </cell>
          <cell r="RPX58">
            <v>0</v>
          </cell>
          <cell r="RPY58">
            <v>0</v>
          </cell>
          <cell r="RPZ58">
            <v>0</v>
          </cell>
          <cell r="RQA58">
            <v>0</v>
          </cell>
          <cell r="RQB58">
            <v>0</v>
          </cell>
          <cell r="RQC58">
            <v>0</v>
          </cell>
          <cell r="RQD58">
            <v>0</v>
          </cell>
          <cell r="RQE58">
            <v>0</v>
          </cell>
          <cell r="RQF58">
            <v>0</v>
          </cell>
          <cell r="RQG58">
            <v>0</v>
          </cell>
          <cell r="RQH58">
            <v>0</v>
          </cell>
          <cell r="RQI58">
            <v>0</v>
          </cell>
          <cell r="RQJ58">
            <v>0</v>
          </cell>
          <cell r="RQK58">
            <v>0</v>
          </cell>
          <cell r="RQL58">
            <v>0</v>
          </cell>
          <cell r="RQM58">
            <v>0</v>
          </cell>
          <cell r="RQN58">
            <v>0</v>
          </cell>
          <cell r="RQO58">
            <v>0</v>
          </cell>
          <cell r="RQP58">
            <v>0</v>
          </cell>
          <cell r="RQQ58">
            <v>0</v>
          </cell>
          <cell r="RQR58">
            <v>0</v>
          </cell>
          <cell r="RQS58">
            <v>0</v>
          </cell>
          <cell r="RQT58">
            <v>0</v>
          </cell>
          <cell r="RQU58">
            <v>0</v>
          </cell>
          <cell r="RQV58">
            <v>0</v>
          </cell>
          <cell r="RQW58">
            <v>0</v>
          </cell>
          <cell r="RQX58">
            <v>0</v>
          </cell>
          <cell r="RQY58">
            <v>0</v>
          </cell>
          <cell r="RQZ58">
            <v>0</v>
          </cell>
          <cell r="RRA58">
            <v>0</v>
          </cell>
          <cell r="RRB58">
            <v>0</v>
          </cell>
          <cell r="RRC58">
            <v>0</v>
          </cell>
          <cell r="RRD58">
            <v>0</v>
          </cell>
          <cell r="RRE58">
            <v>0</v>
          </cell>
          <cell r="RRF58">
            <v>0</v>
          </cell>
          <cell r="RRG58">
            <v>0</v>
          </cell>
          <cell r="RRH58">
            <v>0</v>
          </cell>
          <cell r="RRI58">
            <v>0</v>
          </cell>
          <cell r="RRJ58">
            <v>0</v>
          </cell>
          <cell r="RRK58">
            <v>0</v>
          </cell>
          <cell r="RRL58">
            <v>0</v>
          </cell>
          <cell r="RRM58">
            <v>0</v>
          </cell>
          <cell r="RRN58">
            <v>0</v>
          </cell>
          <cell r="RRO58">
            <v>0</v>
          </cell>
          <cell r="RRP58">
            <v>0</v>
          </cell>
          <cell r="RRQ58">
            <v>0</v>
          </cell>
          <cell r="RRR58">
            <v>0</v>
          </cell>
          <cell r="RRS58">
            <v>0</v>
          </cell>
          <cell r="RRT58">
            <v>0</v>
          </cell>
          <cell r="RRU58">
            <v>0</v>
          </cell>
          <cell r="RRV58">
            <v>0</v>
          </cell>
          <cell r="RRW58">
            <v>0</v>
          </cell>
          <cell r="RRX58">
            <v>0</v>
          </cell>
          <cell r="RRY58">
            <v>0</v>
          </cell>
          <cell r="RRZ58">
            <v>0</v>
          </cell>
          <cell r="RSA58">
            <v>0</v>
          </cell>
          <cell r="RSB58">
            <v>0</v>
          </cell>
          <cell r="RSC58">
            <v>0</v>
          </cell>
          <cell r="RSD58">
            <v>0</v>
          </cell>
          <cell r="RSE58">
            <v>0</v>
          </cell>
          <cell r="RSF58">
            <v>0</v>
          </cell>
          <cell r="RSG58">
            <v>0</v>
          </cell>
          <cell r="RSH58">
            <v>0</v>
          </cell>
          <cell r="RSI58">
            <v>0</v>
          </cell>
          <cell r="RSJ58">
            <v>0</v>
          </cell>
          <cell r="RSK58">
            <v>0</v>
          </cell>
          <cell r="RSL58">
            <v>0</v>
          </cell>
          <cell r="RSM58">
            <v>0</v>
          </cell>
          <cell r="RSN58">
            <v>0</v>
          </cell>
          <cell r="RSO58">
            <v>0</v>
          </cell>
          <cell r="RSP58">
            <v>0</v>
          </cell>
          <cell r="RSQ58">
            <v>0</v>
          </cell>
          <cell r="RSR58">
            <v>0</v>
          </cell>
          <cell r="RSS58">
            <v>0</v>
          </cell>
          <cell r="RST58">
            <v>0</v>
          </cell>
          <cell r="RSU58">
            <v>0</v>
          </cell>
          <cell r="RSV58">
            <v>0</v>
          </cell>
          <cell r="RSW58">
            <v>0</v>
          </cell>
          <cell r="RSX58">
            <v>0</v>
          </cell>
          <cell r="RSY58">
            <v>0</v>
          </cell>
          <cell r="RSZ58">
            <v>0</v>
          </cell>
          <cell r="RTA58">
            <v>0</v>
          </cell>
          <cell r="RTB58">
            <v>0</v>
          </cell>
          <cell r="RTC58">
            <v>0</v>
          </cell>
          <cell r="RTD58">
            <v>0</v>
          </cell>
          <cell r="RTE58">
            <v>0</v>
          </cell>
          <cell r="RTF58">
            <v>0</v>
          </cell>
          <cell r="RTG58">
            <v>0</v>
          </cell>
          <cell r="RTH58">
            <v>0</v>
          </cell>
          <cell r="RTI58">
            <v>0</v>
          </cell>
          <cell r="RTJ58">
            <v>0</v>
          </cell>
          <cell r="RTK58">
            <v>0</v>
          </cell>
          <cell r="RTL58">
            <v>0</v>
          </cell>
          <cell r="RTM58">
            <v>0</v>
          </cell>
          <cell r="RTN58">
            <v>0</v>
          </cell>
          <cell r="RTO58">
            <v>0</v>
          </cell>
          <cell r="RTP58">
            <v>0</v>
          </cell>
          <cell r="RTQ58">
            <v>0</v>
          </cell>
          <cell r="RTR58">
            <v>0</v>
          </cell>
          <cell r="RTS58">
            <v>0</v>
          </cell>
          <cell r="RTT58">
            <v>0</v>
          </cell>
          <cell r="RTU58">
            <v>0</v>
          </cell>
          <cell r="RTV58">
            <v>0</v>
          </cell>
          <cell r="RTW58">
            <v>0</v>
          </cell>
          <cell r="RTX58">
            <v>0</v>
          </cell>
          <cell r="RTY58">
            <v>0</v>
          </cell>
          <cell r="RTZ58">
            <v>0</v>
          </cell>
          <cell r="RUA58">
            <v>0</v>
          </cell>
          <cell r="RUB58">
            <v>0</v>
          </cell>
          <cell r="RUC58">
            <v>0</v>
          </cell>
          <cell r="RUD58">
            <v>0</v>
          </cell>
          <cell r="RUE58">
            <v>0</v>
          </cell>
          <cell r="RUF58">
            <v>0</v>
          </cell>
          <cell r="RUG58">
            <v>0</v>
          </cell>
          <cell r="RUH58">
            <v>0</v>
          </cell>
          <cell r="RUI58">
            <v>0</v>
          </cell>
          <cell r="RUJ58">
            <v>0</v>
          </cell>
          <cell r="RUK58">
            <v>0</v>
          </cell>
          <cell r="RUL58">
            <v>0</v>
          </cell>
          <cell r="RUM58">
            <v>0</v>
          </cell>
          <cell r="RUN58">
            <v>0</v>
          </cell>
          <cell r="RUO58">
            <v>0</v>
          </cell>
          <cell r="RUP58">
            <v>0</v>
          </cell>
          <cell r="RUQ58">
            <v>0</v>
          </cell>
          <cell r="RUR58">
            <v>0</v>
          </cell>
          <cell r="RUS58">
            <v>0</v>
          </cell>
          <cell r="RUT58">
            <v>0</v>
          </cell>
          <cell r="RUU58">
            <v>0</v>
          </cell>
          <cell r="RUV58">
            <v>0</v>
          </cell>
          <cell r="RUW58">
            <v>0</v>
          </cell>
          <cell r="RUX58">
            <v>0</v>
          </cell>
          <cell r="RUY58">
            <v>0</v>
          </cell>
          <cell r="RUZ58">
            <v>0</v>
          </cell>
          <cell r="RVA58">
            <v>0</v>
          </cell>
          <cell r="RVB58">
            <v>0</v>
          </cell>
          <cell r="RVC58">
            <v>0</v>
          </cell>
          <cell r="RVD58">
            <v>0</v>
          </cell>
          <cell r="RVE58">
            <v>0</v>
          </cell>
          <cell r="RVF58">
            <v>0</v>
          </cell>
          <cell r="RVG58">
            <v>0</v>
          </cell>
          <cell r="RVH58">
            <v>0</v>
          </cell>
          <cell r="RVI58">
            <v>0</v>
          </cell>
          <cell r="RVJ58">
            <v>0</v>
          </cell>
          <cell r="RVK58">
            <v>0</v>
          </cell>
          <cell r="RVL58">
            <v>0</v>
          </cell>
          <cell r="RVM58">
            <v>0</v>
          </cell>
          <cell r="RVN58">
            <v>0</v>
          </cell>
          <cell r="RVO58">
            <v>0</v>
          </cell>
          <cell r="RVP58">
            <v>0</v>
          </cell>
          <cell r="RVQ58">
            <v>0</v>
          </cell>
          <cell r="RVR58">
            <v>0</v>
          </cell>
          <cell r="RVS58">
            <v>0</v>
          </cell>
          <cell r="RVT58">
            <v>0</v>
          </cell>
          <cell r="RVU58">
            <v>0</v>
          </cell>
          <cell r="RVV58">
            <v>0</v>
          </cell>
          <cell r="RVW58">
            <v>0</v>
          </cell>
          <cell r="RVX58">
            <v>0</v>
          </cell>
          <cell r="RVY58">
            <v>0</v>
          </cell>
          <cell r="RVZ58">
            <v>0</v>
          </cell>
          <cell r="RWA58">
            <v>0</v>
          </cell>
          <cell r="RWB58">
            <v>0</v>
          </cell>
          <cell r="RWC58">
            <v>0</v>
          </cell>
          <cell r="RWD58">
            <v>0</v>
          </cell>
          <cell r="RWE58">
            <v>0</v>
          </cell>
          <cell r="RWF58">
            <v>0</v>
          </cell>
          <cell r="RWG58">
            <v>0</v>
          </cell>
          <cell r="RWH58">
            <v>0</v>
          </cell>
          <cell r="RWI58">
            <v>0</v>
          </cell>
          <cell r="RWJ58">
            <v>0</v>
          </cell>
          <cell r="RWK58">
            <v>0</v>
          </cell>
          <cell r="RWL58">
            <v>0</v>
          </cell>
          <cell r="RWM58">
            <v>0</v>
          </cell>
          <cell r="RWN58">
            <v>0</v>
          </cell>
          <cell r="RWO58">
            <v>0</v>
          </cell>
          <cell r="RWP58">
            <v>0</v>
          </cell>
          <cell r="RWQ58">
            <v>0</v>
          </cell>
          <cell r="RWR58">
            <v>0</v>
          </cell>
          <cell r="RWS58">
            <v>0</v>
          </cell>
          <cell r="RWT58">
            <v>0</v>
          </cell>
          <cell r="RWU58">
            <v>0</v>
          </cell>
          <cell r="RWV58">
            <v>0</v>
          </cell>
          <cell r="RWW58">
            <v>0</v>
          </cell>
          <cell r="RWX58">
            <v>0</v>
          </cell>
          <cell r="RWY58">
            <v>0</v>
          </cell>
          <cell r="RWZ58">
            <v>0</v>
          </cell>
          <cell r="RXA58">
            <v>0</v>
          </cell>
          <cell r="RXB58">
            <v>0</v>
          </cell>
          <cell r="RXC58">
            <v>0</v>
          </cell>
          <cell r="RXD58">
            <v>0</v>
          </cell>
          <cell r="RXE58">
            <v>0</v>
          </cell>
          <cell r="RXF58">
            <v>0</v>
          </cell>
          <cell r="RXG58">
            <v>0</v>
          </cell>
          <cell r="RXH58">
            <v>0</v>
          </cell>
          <cell r="RXI58">
            <v>0</v>
          </cell>
          <cell r="RXJ58">
            <v>0</v>
          </cell>
          <cell r="RXK58">
            <v>0</v>
          </cell>
          <cell r="RXL58">
            <v>0</v>
          </cell>
          <cell r="RXM58">
            <v>0</v>
          </cell>
          <cell r="RXN58">
            <v>0</v>
          </cell>
          <cell r="RXO58">
            <v>0</v>
          </cell>
          <cell r="RXP58">
            <v>0</v>
          </cell>
          <cell r="RXQ58">
            <v>0</v>
          </cell>
          <cell r="RXR58">
            <v>0</v>
          </cell>
          <cell r="RXS58">
            <v>0</v>
          </cell>
          <cell r="RXT58">
            <v>0</v>
          </cell>
          <cell r="RXU58">
            <v>0</v>
          </cell>
          <cell r="RXV58">
            <v>0</v>
          </cell>
          <cell r="RXW58">
            <v>0</v>
          </cell>
          <cell r="RXX58">
            <v>0</v>
          </cell>
          <cell r="RXY58">
            <v>0</v>
          </cell>
          <cell r="RXZ58">
            <v>0</v>
          </cell>
          <cell r="RYA58">
            <v>0</v>
          </cell>
          <cell r="RYB58">
            <v>0</v>
          </cell>
          <cell r="RYC58">
            <v>0</v>
          </cell>
          <cell r="RYD58">
            <v>0</v>
          </cell>
          <cell r="RYE58">
            <v>0</v>
          </cell>
          <cell r="RYF58">
            <v>0</v>
          </cell>
          <cell r="RYG58">
            <v>0</v>
          </cell>
          <cell r="RYH58">
            <v>0</v>
          </cell>
          <cell r="RYI58">
            <v>0</v>
          </cell>
          <cell r="RYJ58">
            <v>0</v>
          </cell>
          <cell r="RYK58">
            <v>0</v>
          </cell>
          <cell r="RYL58">
            <v>0</v>
          </cell>
          <cell r="RYM58">
            <v>0</v>
          </cell>
          <cell r="RYN58">
            <v>0</v>
          </cell>
          <cell r="RYO58">
            <v>0</v>
          </cell>
          <cell r="RYP58">
            <v>0</v>
          </cell>
          <cell r="RYQ58">
            <v>0</v>
          </cell>
          <cell r="RYR58">
            <v>0</v>
          </cell>
          <cell r="RYS58">
            <v>0</v>
          </cell>
          <cell r="RYT58">
            <v>0</v>
          </cell>
          <cell r="RYU58">
            <v>0</v>
          </cell>
          <cell r="RYV58">
            <v>0</v>
          </cell>
          <cell r="RYW58">
            <v>0</v>
          </cell>
          <cell r="RYX58">
            <v>0</v>
          </cell>
          <cell r="RYY58">
            <v>0</v>
          </cell>
          <cell r="RYZ58">
            <v>0</v>
          </cell>
          <cell r="RZA58">
            <v>0</v>
          </cell>
          <cell r="RZB58">
            <v>0</v>
          </cell>
          <cell r="RZC58">
            <v>0</v>
          </cell>
          <cell r="RZD58">
            <v>0</v>
          </cell>
          <cell r="RZE58">
            <v>0</v>
          </cell>
          <cell r="RZF58">
            <v>0</v>
          </cell>
          <cell r="RZG58">
            <v>0</v>
          </cell>
          <cell r="RZH58">
            <v>0</v>
          </cell>
          <cell r="RZI58">
            <v>0</v>
          </cell>
          <cell r="RZJ58">
            <v>0</v>
          </cell>
          <cell r="RZK58">
            <v>0</v>
          </cell>
          <cell r="RZL58">
            <v>0</v>
          </cell>
          <cell r="RZM58">
            <v>0</v>
          </cell>
          <cell r="RZN58">
            <v>0</v>
          </cell>
          <cell r="RZO58">
            <v>0</v>
          </cell>
          <cell r="RZP58">
            <v>0</v>
          </cell>
          <cell r="RZQ58">
            <v>0</v>
          </cell>
          <cell r="RZR58">
            <v>0</v>
          </cell>
          <cell r="RZS58">
            <v>0</v>
          </cell>
          <cell r="RZT58">
            <v>0</v>
          </cell>
          <cell r="RZU58">
            <v>0</v>
          </cell>
          <cell r="RZV58">
            <v>0</v>
          </cell>
          <cell r="RZW58">
            <v>0</v>
          </cell>
          <cell r="RZX58">
            <v>0</v>
          </cell>
          <cell r="RZY58">
            <v>0</v>
          </cell>
          <cell r="RZZ58">
            <v>0</v>
          </cell>
          <cell r="SAA58">
            <v>0</v>
          </cell>
          <cell r="SAB58">
            <v>0</v>
          </cell>
          <cell r="SAC58">
            <v>0</v>
          </cell>
          <cell r="SAD58">
            <v>0</v>
          </cell>
          <cell r="SAE58">
            <v>0</v>
          </cell>
          <cell r="SAF58">
            <v>0</v>
          </cell>
          <cell r="SAG58">
            <v>0</v>
          </cell>
          <cell r="SAH58">
            <v>0</v>
          </cell>
          <cell r="SAI58">
            <v>0</v>
          </cell>
          <cell r="SAJ58">
            <v>0</v>
          </cell>
          <cell r="SAK58">
            <v>0</v>
          </cell>
          <cell r="SAL58">
            <v>0</v>
          </cell>
          <cell r="SAM58">
            <v>0</v>
          </cell>
          <cell r="SAN58">
            <v>0</v>
          </cell>
          <cell r="SAO58">
            <v>0</v>
          </cell>
          <cell r="SAP58">
            <v>0</v>
          </cell>
          <cell r="SAQ58">
            <v>0</v>
          </cell>
          <cell r="SAR58">
            <v>0</v>
          </cell>
          <cell r="SAS58">
            <v>0</v>
          </cell>
          <cell r="SAT58">
            <v>0</v>
          </cell>
          <cell r="SAU58">
            <v>0</v>
          </cell>
          <cell r="SAV58">
            <v>0</v>
          </cell>
          <cell r="SAW58">
            <v>0</v>
          </cell>
          <cell r="SAX58">
            <v>0</v>
          </cell>
          <cell r="SAY58">
            <v>0</v>
          </cell>
          <cell r="SAZ58">
            <v>0</v>
          </cell>
          <cell r="SBA58">
            <v>0</v>
          </cell>
          <cell r="SBB58">
            <v>0</v>
          </cell>
          <cell r="SBC58">
            <v>0</v>
          </cell>
          <cell r="SBD58">
            <v>0</v>
          </cell>
          <cell r="SBE58">
            <v>0</v>
          </cell>
          <cell r="SBF58">
            <v>0</v>
          </cell>
          <cell r="SBG58">
            <v>0</v>
          </cell>
          <cell r="SBH58">
            <v>0</v>
          </cell>
          <cell r="SBI58">
            <v>0</v>
          </cell>
          <cell r="SBJ58">
            <v>0</v>
          </cell>
          <cell r="SBK58">
            <v>0</v>
          </cell>
          <cell r="SBL58">
            <v>0</v>
          </cell>
          <cell r="SBM58">
            <v>0</v>
          </cell>
          <cell r="SBN58">
            <v>0</v>
          </cell>
          <cell r="SBO58">
            <v>0</v>
          </cell>
          <cell r="SBP58">
            <v>0</v>
          </cell>
          <cell r="SBQ58">
            <v>0</v>
          </cell>
          <cell r="SBR58">
            <v>0</v>
          </cell>
          <cell r="SBS58">
            <v>0</v>
          </cell>
          <cell r="SBT58">
            <v>0</v>
          </cell>
          <cell r="SBU58">
            <v>0</v>
          </cell>
          <cell r="SBV58">
            <v>0</v>
          </cell>
          <cell r="SBW58">
            <v>0</v>
          </cell>
          <cell r="SBX58">
            <v>0</v>
          </cell>
          <cell r="SBY58">
            <v>0</v>
          </cell>
          <cell r="SBZ58">
            <v>0</v>
          </cell>
          <cell r="SCA58">
            <v>0</v>
          </cell>
          <cell r="SCB58">
            <v>0</v>
          </cell>
          <cell r="SCC58">
            <v>0</v>
          </cell>
          <cell r="SCD58">
            <v>0</v>
          </cell>
          <cell r="SCE58">
            <v>0</v>
          </cell>
          <cell r="SCF58">
            <v>0</v>
          </cell>
          <cell r="SCG58">
            <v>0</v>
          </cell>
          <cell r="SCH58">
            <v>0</v>
          </cell>
          <cell r="SCI58">
            <v>0</v>
          </cell>
          <cell r="SCJ58">
            <v>0</v>
          </cell>
          <cell r="SCK58">
            <v>0</v>
          </cell>
          <cell r="SCL58">
            <v>0</v>
          </cell>
          <cell r="SCM58">
            <v>0</v>
          </cell>
          <cell r="SCN58">
            <v>0</v>
          </cell>
          <cell r="SCO58">
            <v>0</v>
          </cell>
          <cell r="SCP58">
            <v>0</v>
          </cell>
          <cell r="SCQ58">
            <v>0</v>
          </cell>
          <cell r="SCR58">
            <v>0</v>
          </cell>
          <cell r="SCS58">
            <v>0</v>
          </cell>
          <cell r="SCT58">
            <v>0</v>
          </cell>
          <cell r="SCU58">
            <v>0</v>
          </cell>
          <cell r="SCV58">
            <v>0</v>
          </cell>
          <cell r="SCW58">
            <v>0</v>
          </cell>
          <cell r="SCX58">
            <v>0</v>
          </cell>
          <cell r="SCY58">
            <v>0</v>
          </cell>
          <cell r="SCZ58">
            <v>0</v>
          </cell>
          <cell r="SDA58">
            <v>0</v>
          </cell>
          <cell r="SDB58">
            <v>0</v>
          </cell>
          <cell r="SDC58">
            <v>0</v>
          </cell>
          <cell r="SDD58">
            <v>0</v>
          </cell>
          <cell r="SDE58">
            <v>0</v>
          </cell>
          <cell r="SDF58">
            <v>0</v>
          </cell>
          <cell r="SDG58">
            <v>0</v>
          </cell>
          <cell r="SDH58">
            <v>0</v>
          </cell>
          <cell r="SDI58">
            <v>0</v>
          </cell>
          <cell r="SDJ58">
            <v>0</v>
          </cell>
          <cell r="SDK58">
            <v>0</v>
          </cell>
          <cell r="SDL58">
            <v>0</v>
          </cell>
          <cell r="SDM58">
            <v>0</v>
          </cell>
          <cell r="SDN58">
            <v>0</v>
          </cell>
          <cell r="SDO58">
            <v>0</v>
          </cell>
          <cell r="SDP58">
            <v>0</v>
          </cell>
          <cell r="SDQ58">
            <v>0</v>
          </cell>
          <cell r="SDR58">
            <v>0</v>
          </cell>
          <cell r="SDS58">
            <v>0</v>
          </cell>
          <cell r="SDT58">
            <v>0</v>
          </cell>
          <cell r="SDU58">
            <v>0</v>
          </cell>
          <cell r="SDV58">
            <v>0</v>
          </cell>
          <cell r="SDW58">
            <v>0</v>
          </cell>
          <cell r="SDX58">
            <v>0</v>
          </cell>
          <cell r="SDY58">
            <v>0</v>
          </cell>
          <cell r="SDZ58">
            <v>0</v>
          </cell>
          <cell r="SEA58">
            <v>0</v>
          </cell>
          <cell r="SEB58">
            <v>0</v>
          </cell>
          <cell r="SEC58">
            <v>0</v>
          </cell>
          <cell r="SED58">
            <v>0</v>
          </cell>
          <cell r="SEE58">
            <v>0</v>
          </cell>
          <cell r="SEF58">
            <v>0</v>
          </cell>
          <cell r="SEG58">
            <v>0</v>
          </cell>
          <cell r="SEH58">
            <v>0</v>
          </cell>
          <cell r="SEI58">
            <v>0</v>
          </cell>
          <cell r="SEJ58">
            <v>0</v>
          </cell>
          <cell r="SEK58">
            <v>0</v>
          </cell>
          <cell r="SEL58">
            <v>0</v>
          </cell>
          <cell r="SEM58">
            <v>0</v>
          </cell>
          <cell r="SEN58">
            <v>0</v>
          </cell>
          <cell r="SEO58">
            <v>0</v>
          </cell>
          <cell r="SEP58">
            <v>0</v>
          </cell>
          <cell r="SEQ58">
            <v>0</v>
          </cell>
          <cell r="SER58">
            <v>0</v>
          </cell>
          <cell r="SES58">
            <v>0</v>
          </cell>
          <cell r="SET58">
            <v>0</v>
          </cell>
          <cell r="SEU58">
            <v>0</v>
          </cell>
          <cell r="SEV58">
            <v>0</v>
          </cell>
          <cell r="SEW58">
            <v>0</v>
          </cell>
          <cell r="SEX58">
            <v>0</v>
          </cell>
          <cell r="SEY58">
            <v>0</v>
          </cell>
          <cell r="SEZ58">
            <v>0</v>
          </cell>
          <cell r="SFA58">
            <v>0</v>
          </cell>
          <cell r="SFB58">
            <v>0</v>
          </cell>
          <cell r="SFC58">
            <v>0</v>
          </cell>
          <cell r="SFD58">
            <v>0</v>
          </cell>
          <cell r="SFE58">
            <v>0</v>
          </cell>
          <cell r="SFF58">
            <v>0</v>
          </cell>
          <cell r="SFG58">
            <v>0</v>
          </cell>
          <cell r="SFH58">
            <v>0</v>
          </cell>
          <cell r="SFI58">
            <v>0</v>
          </cell>
          <cell r="SFJ58">
            <v>0</v>
          </cell>
          <cell r="SFK58">
            <v>0</v>
          </cell>
          <cell r="SFL58">
            <v>0</v>
          </cell>
          <cell r="SFM58">
            <v>0</v>
          </cell>
          <cell r="SFN58">
            <v>0</v>
          </cell>
          <cell r="SFO58">
            <v>0</v>
          </cell>
          <cell r="SFP58">
            <v>0</v>
          </cell>
          <cell r="SFQ58">
            <v>0</v>
          </cell>
          <cell r="SFR58">
            <v>0</v>
          </cell>
          <cell r="SFS58">
            <v>0</v>
          </cell>
          <cell r="SFT58">
            <v>0</v>
          </cell>
          <cell r="SFU58">
            <v>0</v>
          </cell>
          <cell r="SFV58">
            <v>0</v>
          </cell>
          <cell r="SFW58">
            <v>0</v>
          </cell>
          <cell r="SFX58">
            <v>0</v>
          </cell>
          <cell r="SFY58">
            <v>0</v>
          </cell>
          <cell r="SFZ58">
            <v>0</v>
          </cell>
          <cell r="SGA58">
            <v>0</v>
          </cell>
          <cell r="SGB58">
            <v>0</v>
          </cell>
          <cell r="SGC58">
            <v>0</v>
          </cell>
          <cell r="SGD58">
            <v>0</v>
          </cell>
          <cell r="SGE58">
            <v>0</v>
          </cell>
          <cell r="SGF58">
            <v>0</v>
          </cell>
          <cell r="SGG58">
            <v>0</v>
          </cell>
          <cell r="SGH58">
            <v>0</v>
          </cell>
          <cell r="SGI58">
            <v>0</v>
          </cell>
          <cell r="SGJ58">
            <v>0</v>
          </cell>
          <cell r="SGK58">
            <v>0</v>
          </cell>
          <cell r="SGL58">
            <v>0</v>
          </cell>
          <cell r="SGM58">
            <v>0</v>
          </cell>
          <cell r="SGN58">
            <v>0</v>
          </cell>
          <cell r="SGO58">
            <v>0</v>
          </cell>
          <cell r="SGP58">
            <v>0</v>
          </cell>
          <cell r="SGQ58">
            <v>0</v>
          </cell>
          <cell r="SGR58">
            <v>0</v>
          </cell>
          <cell r="SGS58">
            <v>0</v>
          </cell>
          <cell r="SGT58">
            <v>0</v>
          </cell>
          <cell r="SGU58">
            <v>0</v>
          </cell>
          <cell r="SGV58">
            <v>0</v>
          </cell>
          <cell r="SGW58">
            <v>0</v>
          </cell>
          <cell r="SGX58">
            <v>0</v>
          </cell>
          <cell r="SGY58">
            <v>0</v>
          </cell>
          <cell r="SGZ58">
            <v>0</v>
          </cell>
          <cell r="SHA58">
            <v>0</v>
          </cell>
          <cell r="SHB58">
            <v>0</v>
          </cell>
          <cell r="SHC58">
            <v>0</v>
          </cell>
          <cell r="SHD58">
            <v>0</v>
          </cell>
          <cell r="SHE58">
            <v>0</v>
          </cell>
          <cell r="SHF58">
            <v>0</v>
          </cell>
          <cell r="SHG58">
            <v>0</v>
          </cell>
          <cell r="SHH58">
            <v>0</v>
          </cell>
          <cell r="SHI58">
            <v>0</v>
          </cell>
          <cell r="SHJ58">
            <v>0</v>
          </cell>
          <cell r="SHK58">
            <v>0</v>
          </cell>
          <cell r="SHL58">
            <v>0</v>
          </cell>
          <cell r="SHM58">
            <v>0</v>
          </cell>
          <cell r="SHN58">
            <v>0</v>
          </cell>
          <cell r="SHO58">
            <v>0</v>
          </cell>
          <cell r="SHP58">
            <v>0</v>
          </cell>
          <cell r="SHQ58">
            <v>0</v>
          </cell>
          <cell r="SHR58">
            <v>0</v>
          </cell>
          <cell r="SHS58">
            <v>0</v>
          </cell>
          <cell r="SHT58">
            <v>0</v>
          </cell>
          <cell r="SHU58">
            <v>0</v>
          </cell>
          <cell r="SHV58">
            <v>0</v>
          </cell>
          <cell r="SHW58">
            <v>0</v>
          </cell>
          <cell r="SHX58">
            <v>0</v>
          </cell>
          <cell r="SHY58">
            <v>0</v>
          </cell>
          <cell r="SHZ58">
            <v>0</v>
          </cell>
          <cell r="SIA58">
            <v>0</v>
          </cell>
          <cell r="SIB58">
            <v>0</v>
          </cell>
          <cell r="SIC58">
            <v>0</v>
          </cell>
          <cell r="SID58">
            <v>0</v>
          </cell>
          <cell r="SIE58">
            <v>0</v>
          </cell>
          <cell r="SIF58">
            <v>0</v>
          </cell>
          <cell r="SIG58">
            <v>0</v>
          </cell>
          <cell r="SIH58">
            <v>0</v>
          </cell>
          <cell r="SII58">
            <v>0</v>
          </cell>
          <cell r="SIJ58">
            <v>0</v>
          </cell>
          <cell r="SIK58">
            <v>0</v>
          </cell>
          <cell r="SIL58">
            <v>0</v>
          </cell>
          <cell r="SIM58">
            <v>0</v>
          </cell>
          <cell r="SIN58">
            <v>0</v>
          </cell>
          <cell r="SIO58">
            <v>0</v>
          </cell>
          <cell r="SIP58">
            <v>0</v>
          </cell>
          <cell r="SIQ58">
            <v>0</v>
          </cell>
          <cell r="SIR58">
            <v>0</v>
          </cell>
          <cell r="SIS58">
            <v>0</v>
          </cell>
          <cell r="SIT58">
            <v>0</v>
          </cell>
          <cell r="SIU58">
            <v>0</v>
          </cell>
          <cell r="SIV58">
            <v>0</v>
          </cell>
          <cell r="SIW58">
            <v>0</v>
          </cell>
          <cell r="SIX58">
            <v>0</v>
          </cell>
          <cell r="SIY58">
            <v>0</v>
          </cell>
          <cell r="SIZ58">
            <v>0</v>
          </cell>
          <cell r="SJA58">
            <v>0</v>
          </cell>
          <cell r="SJB58">
            <v>0</v>
          </cell>
          <cell r="SJC58">
            <v>0</v>
          </cell>
          <cell r="SJD58">
            <v>0</v>
          </cell>
          <cell r="SJE58">
            <v>0</v>
          </cell>
          <cell r="SJF58">
            <v>0</v>
          </cell>
          <cell r="SJG58">
            <v>0</v>
          </cell>
          <cell r="SJH58">
            <v>0</v>
          </cell>
          <cell r="SJI58">
            <v>0</v>
          </cell>
          <cell r="SJJ58">
            <v>0</v>
          </cell>
          <cell r="SJK58">
            <v>0</v>
          </cell>
          <cell r="SJL58">
            <v>0</v>
          </cell>
          <cell r="SJM58">
            <v>0</v>
          </cell>
          <cell r="SJN58">
            <v>0</v>
          </cell>
          <cell r="SJO58">
            <v>0</v>
          </cell>
          <cell r="SJP58">
            <v>0</v>
          </cell>
          <cell r="SJQ58">
            <v>0</v>
          </cell>
          <cell r="SJR58">
            <v>0</v>
          </cell>
          <cell r="SJS58">
            <v>0</v>
          </cell>
          <cell r="SJT58">
            <v>0</v>
          </cell>
          <cell r="SJU58">
            <v>0</v>
          </cell>
          <cell r="SJV58">
            <v>0</v>
          </cell>
          <cell r="SJW58">
            <v>0</v>
          </cell>
          <cell r="SJX58">
            <v>0</v>
          </cell>
          <cell r="SJY58">
            <v>0</v>
          </cell>
          <cell r="SJZ58">
            <v>0</v>
          </cell>
          <cell r="SKA58">
            <v>0</v>
          </cell>
          <cell r="SKB58">
            <v>0</v>
          </cell>
          <cell r="SKC58">
            <v>0</v>
          </cell>
          <cell r="SKD58">
            <v>0</v>
          </cell>
          <cell r="SKE58">
            <v>0</v>
          </cell>
          <cell r="SKF58">
            <v>0</v>
          </cell>
          <cell r="SKG58">
            <v>0</v>
          </cell>
          <cell r="SKH58">
            <v>0</v>
          </cell>
          <cell r="SKI58">
            <v>0</v>
          </cell>
          <cell r="SKJ58">
            <v>0</v>
          </cell>
          <cell r="SKK58">
            <v>0</v>
          </cell>
          <cell r="SKL58">
            <v>0</v>
          </cell>
          <cell r="SKM58">
            <v>0</v>
          </cell>
          <cell r="SKN58">
            <v>0</v>
          </cell>
          <cell r="SKO58">
            <v>0</v>
          </cell>
          <cell r="SKP58">
            <v>0</v>
          </cell>
          <cell r="SKQ58">
            <v>0</v>
          </cell>
          <cell r="SKR58">
            <v>0</v>
          </cell>
          <cell r="SKS58">
            <v>0</v>
          </cell>
          <cell r="SKT58">
            <v>0</v>
          </cell>
          <cell r="SKU58">
            <v>0</v>
          </cell>
          <cell r="SKV58">
            <v>0</v>
          </cell>
          <cell r="SKW58">
            <v>0</v>
          </cell>
          <cell r="SKX58">
            <v>0</v>
          </cell>
          <cell r="SKY58">
            <v>0</v>
          </cell>
          <cell r="SKZ58">
            <v>0</v>
          </cell>
          <cell r="SLA58">
            <v>0</v>
          </cell>
          <cell r="SLB58">
            <v>0</v>
          </cell>
          <cell r="SLC58">
            <v>0</v>
          </cell>
          <cell r="SLD58">
            <v>0</v>
          </cell>
          <cell r="SLE58">
            <v>0</v>
          </cell>
          <cell r="SLF58">
            <v>0</v>
          </cell>
          <cell r="SLG58">
            <v>0</v>
          </cell>
          <cell r="SLH58">
            <v>0</v>
          </cell>
          <cell r="SLI58">
            <v>0</v>
          </cell>
          <cell r="SLJ58">
            <v>0</v>
          </cell>
          <cell r="SLK58">
            <v>0</v>
          </cell>
          <cell r="SLL58">
            <v>0</v>
          </cell>
          <cell r="SLM58">
            <v>0</v>
          </cell>
          <cell r="SLN58">
            <v>0</v>
          </cell>
          <cell r="SLO58">
            <v>0</v>
          </cell>
          <cell r="SLP58">
            <v>0</v>
          </cell>
          <cell r="SLQ58">
            <v>0</v>
          </cell>
          <cell r="SLR58">
            <v>0</v>
          </cell>
          <cell r="SLS58">
            <v>0</v>
          </cell>
          <cell r="SLT58">
            <v>0</v>
          </cell>
          <cell r="SLU58">
            <v>0</v>
          </cell>
          <cell r="SLV58">
            <v>0</v>
          </cell>
          <cell r="SLW58">
            <v>0</v>
          </cell>
          <cell r="SLX58">
            <v>0</v>
          </cell>
          <cell r="SLY58">
            <v>0</v>
          </cell>
          <cell r="SLZ58">
            <v>0</v>
          </cell>
          <cell r="SMA58">
            <v>0</v>
          </cell>
          <cell r="SMB58">
            <v>0</v>
          </cell>
          <cell r="SMC58">
            <v>0</v>
          </cell>
          <cell r="SMD58">
            <v>0</v>
          </cell>
          <cell r="SME58">
            <v>0</v>
          </cell>
          <cell r="SMF58">
            <v>0</v>
          </cell>
          <cell r="SMG58">
            <v>0</v>
          </cell>
          <cell r="SMH58">
            <v>0</v>
          </cell>
          <cell r="SMI58">
            <v>0</v>
          </cell>
          <cell r="SMJ58">
            <v>0</v>
          </cell>
          <cell r="SMK58">
            <v>0</v>
          </cell>
          <cell r="SML58">
            <v>0</v>
          </cell>
          <cell r="SMM58">
            <v>0</v>
          </cell>
          <cell r="SMN58">
            <v>0</v>
          </cell>
          <cell r="SMO58">
            <v>0</v>
          </cell>
          <cell r="SMP58">
            <v>0</v>
          </cell>
          <cell r="SMQ58">
            <v>0</v>
          </cell>
          <cell r="SMR58">
            <v>0</v>
          </cell>
          <cell r="SMS58">
            <v>0</v>
          </cell>
          <cell r="SMT58">
            <v>0</v>
          </cell>
          <cell r="SMU58">
            <v>0</v>
          </cell>
          <cell r="SMV58">
            <v>0</v>
          </cell>
          <cell r="SMW58">
            <v>0</v>
          </cell>
          <cell r="SMX58">
            <v>0</v>
          </cell>
          <cell r="SMY58">
            <v>0</v>
          </cell>
          <cell r="SMZ58">
            <v>0</v>
          </cell>
          <cell r="SNA58">
            <v>0</v>
          </cell>
          <cell r="SNB58">
            <v>0</v>
          </cell>
          <cell r="SNC58">
            <v>0</v>
          </cell>
          <cell r="SND58">
            <v>0</v>
          </cell>
          <cell r="SNE58">
            <v>0</v>
          </cell>
          <cell r="SNF58">
            <v>0</v>
          </cell>
          <cell r="SNG58">
            <v>0</v>
          </cell>
          <cell r="SNH58">
            <v>0</v>
          </cell>
          <cell r="SNI58">
            <v>0</v>
          </cell>
          <cell r="SNJ58">
            <v>0</v>
          </cell>
          <cell r="SNK58">
            <v>0</v>
          </cell>
          <cell r="SNL58">
            <v>0</v>
          </cell>
          <cell r="SNM58">
            <v>0</v>
          </cell>
          <cell r="SNN58">
            <v>0</v>
          </cell>
          <cell r="SNO58">
            <v>0</v>
          </cell>
          <cell r="SNP58">
            <v>0</v>
          </cell>
          <cell r="SNQ58">
            <v>0</v>
          </cell>
          <cell r="SNR58">
            <v>0</v>
          </cell>
          <cell r="SNS58">
            <v>0</v>
          </cell>
          <cell r="SNT58">
            <v>0</v>
          </cell>
          <cell r="SNU58">
            <v>0</v>
          </cell>
          <cell r="SNV58">
            <v>0</v>
          </cell>
          <cell r="SNW58">
            <v>0</v>
          </cell>
          <cell r="SNX58">
            <v>0</v>
          </cell>
          <cell r="SNY58">
            <v>0</v>
          </cell>
          <cell r="SNZ58">
            <v>0</v>
          </cell>
          <cell r="SOA58">
            <v>0</v>
          </cell>
          <cell r="SOB58">
            <v>0</v>
          </cell>
          <cell r="SOC58">
            <v>0</v>
          </cell>
          <cell r="SOD58">
            <v>0</v>
          </cell>
          <cell r="SOE58">
            <v>0</v>
          </cell>
          <cell r="SOF58">
            <v>0</v>
          </cell>
          <cell r="SOG58">
            <v>0</v>
          </cell>
          <cell r="SOH58">
            <v>0</v>
          </cell>
          <cell r="SOI58">
            <v>0</v>
          </cell>
          <cell r="SOJ58">
            <v>0</v>
          </cell>
          <cell r="SOK58">
            <v>0</v>
          </cell>
          <cell r="SOL58">
            <v>0</v>
          </cell>
          <cell r="SOM58">
            <v>0</v>
          </cell>
          <cell r="SON58">
            <v>0</v>
          </cell>
          <cell r="SOO58">
            <v>0</v>
          </cell>
          <cell r="SOP58">
            <v>0</v>
          </cell>
          <cell r="SOQ58">
            <v>0</v>
          </cell>
          <cell r="SOR58">
            <v>0</v>
          </cell>
          <cell r="SOS58">
            <v>0</v>
          </cell>
          <cell r="SOT58">
            <v>0</v>
          </cell>
          <cell r="SOU58">
            <v>0</v>
          </cell>
          <cell r="SOV58">
            <v>0</v>
          </cell>
          <cell r="SOW58">
            <v>0</v>
          </cell>
          <cell r="SOX58">
            <v>0</v>
          </cell>
          <cell r="SOY58">
            <v>0</v>
          </cell>
          <cell r="SOZ58">
            <v>0</v>
          </cell>
          <cell r="SPA58">
            <v>0</v>
          </cell>
          <cell r="SPB58">
            <v>0</v>
          </cell>
          <cell r="SPC58">
            <v>0</v>
          </cell>
          <cell r="SPD58">
            <v>0</v>
          </cell>
          <cell r="SPE58">
            <v>0</v>
          </cell>
          <cell r="SPF58">
            <v>0</v>
          </cell>
          <cell r="SPG58">
            <v>0</v>
          </cell>
          <cell r="SPH58">
            <v>0</v>
          </cell>
          <cell r="SPI58">
            <v>0</v>
          </cell>
          <cell r="SPJ58">
            <v>0</v>
          </cell>
          <cell r="SPK58">
            <v>0</v>
          </cell>
          <cell r="SPL58">
            <v>0</v>
          </cell>
          <cell r="SPM58">
            <v>0</v>
          </cell>
          <cell r="SPN58">
            <v>0</v>
          </cell>
          <cell r="SPO58">
            <v>0</v>
          </cell>
          <cell r="SPP58">
            <v>0</v>
          </cell>
          <cell r="SPQ58">
            <v>0</v>
          </cell>
          <cell r="SPR58">
            <v>0</v>
          </cell>
          <cell r="SPS58">
            <v>0</v>
          </cell>
          <cell r="SPT58">
            <v>0</v>
          </cell>
          <cell r="SPU58">
            <v>0</v>
          </cell>
          <cell r="SPV58">
            <v>0</v>
          </cell>
          <cell r="SPW58">
            <v>0</v>
          </cell>
          <cell r="SPX58">
            <v>0</v>
          </cell>
          <cell r="SPY58">
            <v>0</v>
          </cell>
          <cell r="SPZ58">
            <v>0</v>
          </cell>
          <cell r="SQA58">
            <v>0</v>
          </cell>
          <cell r="SQB58">
            <v>0</v>
          </cell>
          <cell r="SQC58">
            <v>0</v>
          </cell>
          <cell r="SQD58">
            <v>0</v>
          </cell>
          <cell r="SQE58">
            <v>0</v>
          </cell>
          <cell r="SQF58">
            <v>0</v>
          </cell>
          <cell r="SQG58">
            <v>0</v>
          </cell>
          <cell r="SQH58">
            <v>0</v>
          </cell>
          <cell r="SQI58">
            <v>0</v>
          </cell>
          <cell r="SQJ58">
            <v>0</v>
          </cell>
          <cell r="SQK58">
            <v>0</v>
          </cell>
          <cell r="SQL58">
            <v>0</v>
          </cell>
          <cell r="SQM58">
            <v>0</v>
          </cell>
          <cell r="SQN58">
            <v>0</v>
          </cell>
          <cell r="SQO58">
            <v>0</v>
          </cell>
          <cell r="SQP58">
            <v>0</v>
          </cell>
          <cell r="SQQ58">
            <v>0</v>
          </cell>
          <cell r="SQR58">
            <v>0</v>
          </cell>
          <cell r="SQS58">
            <v>0</v>
          </cell>
          <cell r="SQT58">
            <v>0</v>
          </cell>
          <cell r="SQU58">
            <v>0</v>
          </cell>
          <cell r="SQV58">
            <v>0</v>
          </cell>
          <cell r="SQW58">
            <v>0</v>
          </cell>
          <cell r="SQX58">
            <v>0</v>
          </cell>
          <cell r="SQY58">
            <v>0</v>
          </cell>
          <cell r="SQZ58">
            <v>0</v>
          </cell>
          <cell r="SRA58">
            <v>0</v>
          </cell>
          <cell r="SRB58">
            <v>0</v>
          </cell>
          <cell r="SRC58">
            <v>0</v>
          </cell>
          <cell r="SRD58">
            <v>0</v>
          </cell>
          <cell r="SRE58">
            <v>0</v>
          </cell>
          <cell r="SRF58">
            <v>0</v>
          </cell>
          <cell r="SRG58">
            <v>0</v>
          </cell>
          <cell r="SRH58">
            <v>0</v>
          </cell>
          <cell r="SRI58">
            <v>0</v>
          </cell>
          <cell r="SRJ58">
            <v>0</v>
          </cell>
          <cell r="SRK58">
            <v>0</v>
          </cell>
          <cell r="SRL58">
            <v>0</v>
          </cell>
          <cell r="SRM58">
            <v>0</v>
          </cell>
          <cell r="SRN58">
            <v>0</v>
          </cell>
          <cell r="SRO58">
            <v>0</v>
          </cell>
          <cell r="SRP58">
            <v>0</v>
          </cell>
          <cell r="SRQ58">
            <v>0</v>
          </cell>
          <cell r="SRR58">
            <v>0</v>
          </cell>
          <cell r="SRS58">
            <v>0</v>
          </cell>
          <cell r="SRT58">
            <v>0</v>
          </cell>
          <cell r="SRU58">
            <v>0</v>
          </cell>
          <cell r="SRV58">
            <v>0</v>
          </cell>
          <cell r="SRW58">
            <v>0</v>
          </cell>
          <cell r="SRX58">
            <v>0</v>
          </cell>
          <cell r="SRY58">
            <v>0</v>
          </cell>
          <cell r="SRZ58">
            <v>0</v>
          </cell>
          <cell r="SSA58">
            <v>0</v>
          </cell>
          <cell r="SSB58">
            <v>0</v>
          </cell>
          <cell r="SSC58">
            <v>0</v>
          </cell>
          <cell r="SSD58">
            <v>0</v>
          </cell>
          <cell r="SSE58">
            <v>0</v>
          </cell>
          <cell r="SSF58">
            <v>0</v>
          </cell>
          <cell r="SSG58">
            <v>0</v>
          </cell>
          <cell r="SSH58">
            <v>0</v>
          </cell>
          <cell r="SSI58">
            <v>0</v>
          </cell>
          <cell r="SSJ58">
            <v>0</v>
          </cell>
          <cell r="SSK58">
            <v>0</v>
          </cell>
          <cell r="SSL58">
            <v>0</v>
          </cell>
          <cell r="SSM58">
            <v>0</v>
          </cell>
          <cell r="SSN58">
            <v>0</v>
          </cell>
          <cell r="SSO58">
            <v>0</v>
          </cell>
          <cell r="SSP58">
            <v>0</v>
          </cell>
          <cell r="SSQ58">
            <v>0</v>
          </cell>
          <cell r="SSR58">
            <v>0</v>
          </cell>
          <cell r="SSS58">
            <v>0</v>
          </cell>
          <cell r="SST58">
            <v>0</v>
          </cell>
          <cell r="SSU58">
            <v>0</v>
          </cell>
          <cell r="SSV58">
            <v>0</v>
          </cell>
          <cell r="SSW58">
            <v>0</v>
          </cell>
          <cell r="SSX58">
            <v>0</v>
          </cell>
          <cell r="SSY58">
            <v>0</v>
          </cell>
          <cell r="SSZ58">
            <v>0</v>
          </cell>
          <cell r="STA58">
            <v>0</v>
          </cell>
          <cell r="STB58">
            <v>0</v>
          </cell>
          <cell r="STC58">
            <v>0</v>
          </cell>
          <cell r="STD58">
            <v>0</v>
          </cell>
          <cell r="STE58">
            <v>0</v>
          </cell>
          <cell r="STF58">
            <v>0</v>
          </cell>
          <cell r="STG58">
            <v>0</v>
          </cell>
          <cell r="STH58">
            <v>0</v>
          </cell>
          <cell r="STI58">
            <v>0</v>
          </cell>
          <cell r="STJ58">
            <v>0</v>
          </cell>
          <cell r="STK58">
            <v>0</v>
          </cell>
          <cell r="STL58">
            <v>0</v>
          </cell>
          <cell r="STM58">
            <v>0</v>
          </cell>
          <cell r="STN58">
            <v>0</v>
          </cell>
          <cell r="STO58">
            <v>0</v>
          </cell>
          <cell r="STP58">
            <v>0</v>
          </cell>
          <cell r="STQ58">
            <v>0</v>
          </cell>
          <cell r="STR58">
            <v>0</v>
          </cell>
          <cell r="STS58">
            <v>0</v>
          </cell>
          <cell r="STT58">
            <v>0</v>
          </cell>
          <cell r="STU58">
            <v>0</v>
          </cell>
          <cell r="STV58">
            <v>0</v>
          </cell>
          <cell r="STW58">
            <v>0</v>
          </cell>
          <cell r="STX58">
            <v>0</v>
          </cell>
          <cell r="STY58">
            <v>0</v>
          </cell>
          <cell r="STZ58">
            <v>0</v>
          </cell>
          <cell r="SUA58">
            <v>0</v>
          </cell>
          <cell r="SUB58">
            <v>0</v>
          </cell>
          <cell r="SUC58">
            <v>0</v>
          </cell>
          <cell r="SUD58">
            <v>0</v>
          </cell>
          <cell r="SUE58">
            <v>0</v>
          </cell>
          <cell r="SUF58">
            <v>0</v>
          </cell>
          <cell r="SUG58">
            <v>0</v>
          </cell>
          <cell r="SUH58">
            <v>0</v>
          </cell>
          <cell r="SUI58">
            <v>0</v>
          </cell>
          <cell r="SUJ58">
            <v>0</v>
          </cell>
          <cell r="SUK58">
            <v>0</v>
          </cell>
          <cell r="SUL58">
            <v>0</v>
          </cell>
          <cell r="SUM58">
            <v>0</v>
          </cell>
          <cell r="SUN58">
            <v>0</v>
          </cell>
          <cell r="SUO58">
            <v>0</v>
          </cell>
          <cell r="SUP58">
            <v>0</v>
          </cell>
          <cell r="SUQ58">
            <v>0</v>
          </cell>
          <cell r="SUR58">
            <v>0</v>
          </cell>
          <cell r="SUS58">
            <v>0</v>
          </cell>
          <cell r="SUT58">
            <v>0</v>
          </cell>
          <cell r="SUU58">
            <v>0</v>
          </cell>
          <cell r="SUV58">
            <v>0</v>
          </cell>
          <cell r="SUW58">
            <v>0</v>
          </cell>
          <cell r="SUX58">
            <v>0</v>
          </cell>
          <cell r="SUY58">
            <v>0</v>
          </cell>
          <cell r="SUZ58">
            <v>0</v>
          </cell>
          <cell r="SVA58">
            <v>0</v>
          </cell>
          <cell r="SVB58">
            <v>0</v>
          </cell>
          <cell r="SVC58">
            <v>0</v>
          </cell>
          <cell r="SVD58">
            <v>0</v>
          </cell>
          <cell r="SVE58">
            <v>0</v>
          </cell>
          <cell r="SVF58">
            <v>0</v>
          </cell>
          <cell r="SVG58">
            <v>0</v>
          </cell>
          <cell r="SVH58">
            <v>0</v>
          </cell>
          <cell r="SVI58">
            <v>0</v>
          </cell>
          <cell r="SVJ58">
            <v>0</v>
          </cell>
          <cell r="SVK58">
            <v>0</v>
          </cell>
          <cell r="SVL58">
            <v>0</v>
          </cell>
          <cell r="SVM58">
            <v>0</v>
          </cell>
          <cell r="SVN58">
            <v>0</v>
          </cell>
          <cell r="SVO58">
            <v>0</v>
          </cell>
          <cell r="SVP58">
            <v>0</v>
          </cell>
          <cell r="SVQ58">
            <v>0</v>
          </cell>
          <cell r="SVR58">
            <v>0</v>
          </cell>
          <cell r="SVS58">
            <v>0</v>
          </cell>
          <cell r="SVT58">
            <v>0</v>
          </cell>
          <cell r="SVU58">
            <v>0</v>
          </cell>
          <cell r="SVV58">
            <v>0</v>
          </cell>
          <cell r="SVW58">
            <v>0</v>
          </cell>
          <cell r="SVX58">
            <v>0</v>
          </cell>
          <cell r="SVY58">
            <v>0</v>
          </cell>
          <cell r="SVZ58">
            <v>0</v>
          </cell>
          <cell r="SWA58">
            <v>0</v>
          </cell>
          <cell r="SWB58">
            <v>0</v>
          </cell>
          <cell r="SWC58">
            <v>0</v>
          </cell>
          <cell r="SWD58">
            <v>0</v>
          </cell>
          <cell r="SWE58">
            <v>0</v>
          </cell>
          <cell r="SWF58">
            <v>0</v>
          </cell>
          <cell r="SWG58">
            <v>0</v>
          </cell>
          <cell r="SWH58">
            <v>0</v>
          </cell>
          <cell r="SWI58">
            <v>0</v>
          </cell>
          <cell r="SWJ58">
            <v>0</v>
          </cell>
          <cell r="SWK58">
            <v>0</v>
          </cell>
          <cell r="SWL58">
            <v>0</v>
          </cell>
          <cell r="SWM58">
            <v>0</v>
          </cell>
          <cell r="SWN58">
            <v>0</v>
          </cell>
          <cell r="SWO58">
            <v>0</v>
          </cell>
          <cell r="SWP58">
            <v>0</v>
          </cell>
          <cell r="SWQ58">
            <v>0</v>
          </cell>
          <cell r="SWR58">
            <v>0</v>
          </cell>
          <cell r="SWS58">
            <v>0</v>
          </cell>
          <cell r="SWT58">
            <v>0</v>
          </cell>
          <cell r="SWU58">
            <v>0</v>
          </cell>
          <cell r="SWV58">
            <v>0</v>
          </cell>
          <cell r="SWW58">
            <v>0</v>
          </cell>
          <cell r="SWX58">
            <v>0</v>
          </cell>
          <cell r="SWY58">
            <v>0</v>
          </cell>
          <cell r="SWZ58">
            <v>0</v>
          </cell>
          <cell r="SXA58">
            <v>0</v>
          </cell>
          <cell r="SXB58">
            <v>0</v>
          </cell>
          <cell r="SXC58">
            <v>0</v>
          </cell>
          <cell r="SXD58">
            <v>0</v>
          </cell>
          <cell r="SXE58">
            <v>0</v>
          </cell>
          <cell r="SXF58">
            <v>0</v>
          </cell>
          <cell r="SXG58">
            <v>0</v>
          </cell>
          <cell r="SXH58">
            <v>0</v>
          </cell>
          <cell r="SXI58">
            <v>0</v>
          </cell>
          <cell r="SXJ58">
            <v>0</v>
          </cell>
          <cell r="SXK58">
            <v>0</v>
          </cell>
          <cell r="SXL58">
            <v>0</v>
          </cell>
          <cell r="SXM58">
            <v>0</v>
          </cell>
          <cell r="SXN58">
            <v>0</v>
          </cell>
          <cell r="SXO58">
            <v>0</v>
          </cell>
          <cell r="SXP58">
            <v>0</v>
          </cell>
          <cell r="SXQ58">
            <v>0</v>
          </cell>
          <cell r="SXR58">
            <v>0</v>
          </cell>
          <cell r="SXS58">
            <v>0</v>
          </cell>
          <cell r="SXT58">
            <v>0</v>
          </cell>
          <cell r="SXU58">
            <v>0</v>
          </cell>
          <cell r="SXV58">
            <v>0</v>
          </cell>
          <cell r="SXW58">
            <v>0</v>
          </cell>
          <cell r="SXX58">
            <v>0</v>
          </cell>
          <cell r="SXY58">
            <v>0</v>
          </cell>
          <cell r="SXZ58">
            <v>0</v>
          </cell>
          <cell r="SYA58">
            <v>0</v>
          </cell>
          <cell r="SYB58">
            <v>0</v>
          </cell>
          <cell r="SYC58">
            <v>0</v>
          </cell>
          <cell r="SYD58">
            <v>0</v>
          </cell>
          <cell r="SYE58">
            <v>0</v>
          </cell>
          <cell r="SYF58">
            <v>0</v>
          </cell>
          <cell r="SYG58">
            <v>0</v>
          </cell>
          <cell r="SYH58">
            <v>0</v>
          </cell>
          <cell r="SYI58">
            <v>0</v>
          </cell>
          <cell r="SYJ58">
            <v>0</v>
          </cell>
          <cell r="SYK58">
            <v>0</v>
          </cell>
          <cell r="SYL58">
            <v>0</v>
          </cell>
          <cell r="SYM58">
            <v>0</v>
          </cell>
          <cell r="SYN58">
            <v>0</v>
          </cell>
          <cell r="SYO58">
            <v>0</v>
          </cell>
          <cell r="SYP58">
            <v>0</v>
          </cell>
          <cell r="SYQ58">
            <v>0</v>
          </cell>
          <cell r="SYR58">
            <v>0</v>
          </cell>
          <cell r="SYS58">
            <v>0</v>
          </cell>
          <cell r="SYT58">
            <v>0</v>
          </cell>
          <cell r="SYU58">
            <v>0</v>
          </cell>
          <cell r="SYV58">
            <v>0</v>
          </cell>
          <cell r="SYW58">
            <v>0</v>
          </cell>
          <cell r="SYX58">
            <v>0</v>
          </cell>
          <cell r="SYY58">
            <v>0</v>
          </cell>
          <cell r="SYZ58">
            <v>0</v>
          </cell>
          <cell r="SZA58">
            <v>0</v>
          </cell>
          <cell r="SZB58">
            <v>0</v>
          </cell>
          <cell r="SZC58">
            <v>0</v>
          </cell>
          <cell r="SZD58">
            <v>0</v>
          </cell>
          <cell r="SZE58">
            <v>0</v>
          </cell>
          <cell r="SZF58">
            <v>0</v>
          </cell>
          <cell r="SZG58">
            <v>0</v>
          </cell>
          <cell r="SZH58">
            <v>0</v>
          </cell>
          <cell r="SZI58">
            <v>0</v>
          </cell>
          <cell r="SZJ58">
            <v>0</v>
          </cell>
          <cell r="SZK58">
            <v>0</v>
          </cell>
          <cell r="SZL58">
            <v>0</v>
          </cell>
          <cell r="SZM58">
            <v>0</v>
          </cell>
          <cell r="SZN58">
            <v>0</v>
          </cell>
          <cell r="SZO58">
            <v>0</v>
          </cell>
          <cell r="SZP58">
            <v>0</v>
          </cell>
          <cell r="SZQ58">
            <v>0</v>
          </cell>
          <cell r="SZR58">
            <v>0</v>
          </cell>
          <cell r="SZS58">
            <v>0</v>
          </cell>
          <cell r="SZT58">
            <v>0</v>
          </cell>
          <cell r="SZU58">
            <v>0</v>
          </cell>
          <cell r="SZV58">
            <v>0</v>
          </cell>
          <cell r="SZW58">
            <v>0</v>
          </cell>
          <cell r="SZX58">
            <v>0</v>
          </cell>
          <cell r="SZY58">
            <v>0</v>
          </cell>
          <cell r="SZZ58">
            <v>0</v>
          </cell>
          <cell r="TAA58">
            <v>0</v>
          </cell>
          <cell r="TAB58">
            <v>0</v>
          </cell>
          <cell r="TAC58">
            <v>0</v>
          </cell>
          <cell r="TAD58">
            <v>0</v>
          </cell>
          <cell r="TAE58">
            <v>0</v>
          </cell>
          <cell r="TAF58">
            <v>0</v>
          </cell>
          <cell r="TAG58">
            <v>0</v>
          </cell>
          <cell r="TAH58">
            <v>0</v>
          </cell>
          <cell r="TAI58">
            <v>0</v>
          </cell>
          <cell r="TAJ58">
            <v>0</v>
          </cell>
          <cell r="TAK58">
            <v>0</v>
          </cell>
          <cell r="TAL58">
            <v>0</v>
          </cell>
          <cell r="TAM58">
            <v>0</v>
          </cell>
          <cell r="TAN58">
            <v>0</v>
          </cell>
          <cell r="TAO58">
            <v>0</v>
          </cell>
          <cell r="TAP58">
            <v>0</v>
          </cell>
          <cell r="TAQ58">
            <v>0</v>
          </cell>
          <cell r="TAR58">
            <v>0</v>
          </cell>
          <cell r="TAS58">
            <v>0</v>
          </cell>
          <cell r="TAT58">
            <v>0</v>
          </cell>
          <cell r="TAU58">
            <v>0</v>
          </cell>
          <cell r="TAV58">
            <v>0</v>
          </cell>
          <cell r="TAW58">
            <v>0</v>
          </cell>
          <cell r="TAX58">
            <v>0</v>
          </cell>
          <cell r="TAY58">
            <v>0</v>
          </cell>
          <cell r="TAZ58">
            <v>0</v>
          </cell>
          <cell r="TBA58">
            <v>0</v>
          </cell>
          <cell r="TBB58">
            <v>0</v>
          </cell>
          <cell r="TBC58">
            <v>0</v>
          </cell>
          <cell r="TBD58">
            <v>0</v>
          </cell>
          <cell r="TBE58">
            <v>0</v>
          </cell>
          <cell r="TBF58">
            <v>0</v>
          </cell>
          <cell r="TBG58">
            <v>0</v>
          </cell>
          <cell r="TBH58">
            <v>0</v>
          </cell>
          <cell r="TBI58">
            <v>0</v>
          </cell>
          <cell r="TBJ58">
            <v>0</v>
          </cell>
          <cell r="TBK58">
            <v>0</v>
          </cell>
          <cell r="TBL58">
            <v>0</v>
          </cell>
          <cell r="TBM58">
            <v>0</v>
          </cell>
          <cell r="TBN58">
            <v>0</v>
          </cell>
          <cell r="TBO58">
            <v>0</v>
          </cell>
          <cell r="TBP58">
            <v>0</v>
          </cell>
          <cell r="TBQ58">
            <v>0</v>
          </cell>
          <cell r="TBR58">
            <v>0</v>
          </cell>
          <cell r="TBS58">
            <v>0</v>
          </cell>
          <cell r="TBT58">
            <v>0</v>
          </cell>
          <cell r="TBU58">
            <v>0</v>
          </cell>
          <cell r="TBV58">
            <v>0</v>
          </cell>
          <cell r="TBW58">
            <v>0</v>
          </cell>
          <cell r="TBX58">
            <v>0</v>
          </cell>
          <cell r="TBY58">
            <v>0</v>
          </cell>
          <cell r="TBZ58">
            <v>0</v>
          </cell>
          <cell r="TCA58">
            <v>0</v>
          </cell>
          <cell r="TCB58">
            <v>0</v>
          </cell>
          <cell r="TCC58">
            <v>0</v>
          </cell>
          <cell r="TCD58">
            <v>0</v>
          </cell>
          <cell r="TCE58">
            <v>0</v>
          </cell>
          <cell r="TCF58">
            <v>0</v>
          </cell>
          <cell r="TCG58">
            <v>0</v>
          </cell>
          <cell r="TCH58">
            <v>0</v>
          </cell>
          <cell r="TCI58">
            <v>0</v>
          </cell>
          <cell r="TCJ58">
            <v>0</v>
          </cell>
          <cell r="TCK58">
            <v>0</v>
          </cell>
          <cell r="TCL58">
            <v>0</v>
          </cell>
          <cell r="TCM58">
            <v>0</v>
          </cell>
          <cell r="TCN58">
            <v>0</v>
          </cell>
          <cell r="TCO58">
            <v>0</v>
          </cell>
          <cell r="TCP58">
            <v>0</v>
          </cell>
          <cell r="TCQ58">
            <v>0</v>
          </cell>
          <cell r="TCR58">
            <v>0</v>
          </cell>
          <cell r="TCS58">
            <v>0</v>
          </cell>
          <cell r="TCT58">
            <v>0</v>
          </cell>
          <cell r="TCU58">
            <v>0</v>
          </cell>
          <cell r="TCV58">
            <v>0</v>
          </cell>
          <cell r="TCW58">
            <v>0</v>
          </cell>
          <cell r="TCX58">
            <v>0</v>
          </cell>
          <cell r="TCY58">
            <v>0</v>
          </cell>
          <cell r="TCZ58">
            <v>0</v>
          </cell>
          <cell r="TDA58">
            <v>0</v>
          </cell>
          <cell r="TDB58">
            <v>0</v>
          </cell>
          <cell r="TDC58">
            <v>0</v>
          </cell>
          <cell r="TDD58">
            <v>0</v>
          </cell>
          <cell r="TDE58">
            <v>0</v>
          </cell>
          <cell r="TDF58">
            <v>0</v>
          </cell>
          <cell r="TDG58">
            <v>0</v>
          </cell>
          <cell r="TDH58">
            <v>0</v>
          </cell>
          <cell r="TDI58">
            <v>0</v>
          </cell>
          <cell r="TDJ58">
            <v>0</v>
          </cell>
          <cell r="TDK58">
            <v>0</v>
          </cell>
          <cell r="TDL58">
            <v>0</v>
          </cell>
          <cell r="TDM58">
            <v>0</v>
          </cell>
          <cell r="TDN58">
            <v>0</v>
          </cell>
          <cell r="TDO58">
            <v>0</v>
          </cell>
          <cell r="TDP58">
            <v>0</v>
          </cell>
          <cell r="TDQ58">
            <v>0</v>
          </cell>
          <cell r="TDR58">
            <v>0</v>
          </cell>
          <cell r="TDS58">
            <v>0</v>
          </cell>
          <cell r="TDT58">
            <v>0</v>
          </cell>
          <cell r="TDU58">
            <v>0</v>
          </cell>
          <cell r="TDV58">
            <v>0</v>
          </cell>
          <cell r="TDW58">
            <v>0</v>
          </cell>
          <cell r="TDX58">
            <v>0</v>
          </cell>
          <cell r="TDY58">
            <v>0</v>
          </cell>
          <cell r="TDZ58">
            <v>0</v>
          </cell>
          <cell r="TEA58">
            <v>0</v>
          </cell>
          <cell r="TEB58">
            <v>0</v>
          </cell>
          <cell r="TEC58">
            <v>0</v>
          </cell>
          <cell r="TED58">
            <v>0</v>
          </cell>
          <cell r="TEE58">
            <v>0</v>
          </cell>
          <cell r="TEF58">
            <v>0</v>
          </cell>
          <cell r="TEG58">
            <v>0</v>
          </cell>
          <cell r="TEH58">
            <v>0</v>
          </cell>
          <cell r="TEI58">
            <v>0</v>
          </cell>
          <cell r="TEJ58">
            <v>0</v>
          </cell>
          <cell r="TEK58">
            <v>0</v>
          </cell>
          <cell r="TEL58">
            <v>0</v>
          </cell>
          <cell r="TEM58">
            <v>0</v>
          </cell>
          <cell r="TEN58">
            <v>0</v>
          </cell>
          <cell r="TEO58">
            <v>0</v>
          </cell>
          <cell r="TEP58">
            <v>0</v>
          </cell>
          <cell r="TEQ58">
            <v>0</v>
          </cell>
          <cell r="TER58">
            <v>0</v>
          </cell>
          <cell r="TES58">
            <v>0</v>
          </cell>
          <cell r="TET58">
            <v>0</v>
          </cell>
          <cell r="TEU58">
            <v>0</v>
          </cell>
          <cell r="TEV58">
            <v>0</v>
          </cell>
          <cell r="TEW58">
            <v>0</v>
          </cell>
          <cell r="TEX58">
            <v>0</v>
          </cell>
          <cell r="TEY58">
            <v>0</v>
          </cell>
          <cell r="TEZ58">
            <v>0</v>
          </cell>
          <cell r="TFA58">
            <v>0</v>
          </cell>
          <cell r="TFB58">
            <v>0</v>
          </cell>
          <cell r="TFC58">
            <v>0</v>
          </cell>
          <cell r="TFD58">
            <v>0</v>
          </cell>
          <cell r="TFE58">
            <v>0</v>
          </cell>
          <cell r="TFF58">
            <v>0</v>
          </cell>
          <cell r="TFG58">
            <v>0</v>
          </cell>
          <cell r="TFH58">
            <v>0</v>
          </cell>
          <cell r="TFI58">
            <v>0</v>
          </cell>
          <cell r="TFJ58">
            <v>0</v>
          </cell>
          <cell r="TFK58">
            <v>0</v>
          </cell>
          <cell r="TFL58">
            <v>0</v>
          </cell>
          <cell r="TFM58">
            <v>0</v>
          </cell>
          <cell r="TFN58">
            <v>0</v>
          </cell>
          <cell r="TFO58">
            <v>0</v>
          </cell>
          <cell r="TFP58">
            <v>0</v>
          </cell>
          <cell r="TFQ58">
            <v>0</v>
          </cell>
          <cell r="TFR58">
            <v>0</v>
          </cell>
          <cell r="TFS58">
            <v>0</v>
          </cell>
          <cell r="TFT58">
            <v>0</v>
          </cell>
          <cell r="TFU58">
            <v>0</v>
          </cell>
          <cell r="TFV58">
            <v>0</v>
          </cell>
          <cell r="TFW58">
            <v>0</v>
          </cell>
          <cell r="TFX58">
            <v>0</v>
          </cell>
          <cell r="TFY58">
            <v>0</v>
          </cell>
          <cell r="TFZ58">
            <v>0</v>
          </cell>
          <cell r="TGA58">
            <v>0</v>
          </cell>
          <cell r="TGB58">
            <v>0</v>
          </cell>
          <cell r="TGC58">
            <v>0</v>
          </cell>
          <cell r="TGD58">
            <v>0</v>
          </cell>
          <cell r="TGE58">
            <v>0</v>
          </cell>
          <cell r="TGF58">
            <v>0</v>
          </cell>
          <cell r="TGG58">
            <v>0</v>
          </cell>
          <cell r="TGH58">
            <v>0</v>
          </cell>
          <cell r="TGI58">
            <v>0</v>
          </cell>
          <cell r="TGJ58">
            <v>0</v>
          </cell>
          <cell r="TGK58">
            <v>0</v>
          </cell>
          <cell r="TGL58">
            <v>0</v>
          </cell>
          <cell r="TGM58">
            <v>0</v>
          </cell>
          <cell r="TGN58">
            <v>0</v>
          </cell>
          <cell r="TGO58">
            <v>0</v>
          </cell>
          <cell r="TGP58">
            <v>0</v>
          </cell>
          <cell r="TGQ58">
            <v>0</v>
          </cell>
          <cell r="TGR58">
            <v>0</v>
          </cell>
          <cell r="TGS58">
            <v>0</v>
          </cell>
          <cell r="TGT58">
            <v>0</v>
          </cell>
          <cell r="TGU58">
            <v>0</v>
          </cell>
          <cell r="TGV58">
            <v>0</v>
          </cell>
          <cell r="TGW58">
            <v>0</v>
          </cell>
          <cell r="TGX58">
            <v>0</v>
          </cell>
          <cell r="TGY58">
            <v>0</v>
          </cell>
          <cell r="TGZ58">
            <v>0</v>
          </cell>
          <cell r="THA58">
            <v>0</v>
          </cell>
          <cell r="THB58">
            <v>0</v>
          </cell>
          <cell r="THC58">
            <v>0</v>
          </cell>
          <cell r="THD58">
            <v>0</v>
          </cell>
          <cell r="THE58">
            <v>0</v>
          </cell>
          <cell r="THF58">
            <v>0</v>
          </cell>
          <cell r="THG58">
            <v>0</v>
          </cell>
          <cell r="THH58">
            <v>0</v>
          </cell>
          <cell r="THI58">
            <v>0</v>
          </cell>
          <cell r="THJ58">
            <v>0</v>
          </cell>
          <cell r="THK58">
            <v>0</v>
          </cell>
          <cell r="THL58">
            <v>0</v>
          </cell>
          <cell r="THM58">
            <v>0</v>
          </cell>
          <cell r="THN58">
            <v>0</v>
          </cell>
          <cell r="THO58">
            <v>0</v>
          </cell>
          <cell r="THP58">
            <v>0</v>
          </cell>
          <cell r="THQ58">
            <v>0</v>
          </cell>
          <cell r="THR58">
            <v>0</v>
          </cell>
          <cell r="THS58">
            <v>0</v>
          </cell>
          <cell r="THT58">
            <v>0</v>
          </cell>
          <cell r="THU58">
            <v>0</v>
          </cell>
          <cell r="THV58">
            <v>0</v>
          </cell>
          <cell r="THW58">
            <v>0</v>
          </cell>
          <cell r="THX58">
            <v>0</v>
          </cell>
          <cell r="THY58">
            <v>0</v>
          </cell>
          <cell r="THZ58">
            <v>0</v>
          </cell>
          <cell r="TIA58">
            <v>0</v>
          </cell>
          <cell r="TIB58">
            <v>0</v>
          </cell>
          <cell r="TIC58">
            <v>0</v>
          </cell>
          <cell r="TID58">
            <v>0</v>
          </cell>
          <cell r="TIE58">
            <v>0</v>
          </cell>
          <cell r="TIF58">
            <v>0</v>
          </cell>
          <cell r="TIG58">
            <v>0</v>
          </cell>
          <cell r="TIH58">
            <v>0</v>
          </cell>
          <cell r="TII58">
            <v>0</v>
          </cell>
          <cell r="TIJ58">
            <v>0</v>
          </cell>
          <cell r="TIK58">
            <v>0</v>
          </cell>
          <cell r="TIL58">
            <v>0</v>
          </cell>
          <cell r="TIM58">
            <v>0</v>
          </cell>
          <cell r="TIN58">
            <v>0</v>
          </cell>
          <cell r="TIO58">
            <v>0</v>
          </cell>
          <cell r="TIP58">
            <v>0</v>
          </cell>
          <cell r="TIQ58">
            <v>0</v>
          </cell>
          <cell r="TIR58">
            <v>0</v>
          </cell>
          <cell r="TIS58">
            <v>0</v>
          </cell>
          <cell r="TIT58">
            <v>0</v>
          </cell>
          <cell r="TIU58">
            <v>0</v>
          </cell>
          <cell r="TIV58">
            <v>0</v>
          </cell>
          <cell r="TIW58">
            <v>0</v>
          </cell>
          <cell r="TIX58">
            <v>0</v>
          </cell>
          <cell r="TIY58">
            <v>0</v>
          </cell>
          <cell r="TIZ58">
            <v>0</v>
          </cell>
          <cell r="TJA58">
            <v>0</v>
          </cell>
          <cell r="TJB58">
            <v>0</v>
          </cell>
          <cell r="TJC58">
            <v>0</v>
          </cell>
          <cell r="TJD58">
            <v>0</v>
          </cell>
          <cell r="TJE58">
            <v>0</v>
          </cell>
          <cell r="TJF58">
            <v>0</v>
          </cell>
          <cell r="TJG58">
            <v>0</v>
          </cell>
          <cell r="TJH58">
            <v>0</v>
          </cell>
          <cell r="TJI58">
            <v>0</v>
          </cell>
          <cell r="TJJ58">
            <v>0</v>
          </cell>
          <cell r="TJK58">
            <v>0</v>
          </cell>
          <cell r="TJL58">
            <v>0</v>
          </cell>
          <cell r="TJM58">
            <v>0</v>
          </cell>
          <cell r="TJN58">
            <v>0</v>
          </cell>
          <cell r="TJO58">
            <v>0</v>
          </cell>
          <cell r="TJP58">
            <v>0</v>
          </cell>
          <cell r="TJQ58">
            <v>0</v>
          </cell>
          <cell r="TJR58">
            <v>0</v>
          </cell>
          <cell r="TJS58">
            <v>0</v>
          </cell>
          <cell r="TJT58">
            <v>0</v>
          </cell>
          <cell r="TJU58">
            <v>0</v>
          </cell>
          <cell r="TJV58">
            <v>0</v>
          </cell>
          <cell r="TJW58">
            <v>0</v>
          </cell>
          <cell r="TJX58">
            <v>0</v>
          </cell>
          <cell r="TJY58">
            <v>0</v>
          </cell>
          <cell r="TJZ58">
            <v>0</v>
          </cell>
          <cell r="TKA58">
            <v>0</v>
          </cell>
          <cell r="TKB58">
            <v>0</v>
          </cell>
          <cell r="TKC58">
            <v>0</v>
          </cell>
          <cell r="TKD58">
            <v>0</v>
          </cell>
          <cell r="TKE58">
            <v>0</v>
          </cell>
          <cell r="TKF58">
            <v>0</v>
          </cell>
          <cell r="TKG58">
            <v>0</v>
          </cell>
          <cell r="TKH58">
            <v>0</v>
          </cell>
          <cell r="TKI58">
            <v>0</v>
          </cell>
          <cell r="TKJ58">
            <v>0</v>
          </cell>
          <cell r="TKK58">
            <v>0</v>
          </cell>
          <cell r="TKL58">
            <v>0</v>
          </cell>
          <cell r="TKM58">
            <v>0</v>
          </cell>
          <cell r="TKN58">
            <v>0</v>
          </cell>
          <cell r="TKO58">
            <v>0</v>
          </cell>
          <cell r="TKP58">
            <v>0</v>
          </cell>
          <cell r="TKQ58">
            <v>0</v>
          </cell>
          <cell r="TKR58">
            <v>0</v>
          </cell>
          <cell r="TKS58">
            <v>0</v>
          </cell>
          <cell r="TKT58">
            <v>0</v>
          </cell>
          <cell r="TKU58">
            <v>0</v>
          </cell>
          <cell r="TKV58">
            <v>0</v>
          </cell>
          <cell r="TKW58">
            <v>0</v>
          </cell>
          <cell r="TKX58">
            <v>0</v>
          </cell>
          <cell r="TKY58">
            <v>0</v>
          </cell>
          <cell r="TKZ58">
            <v>0</v>
          </cell>
          <cell r="TLA58">
            <v>0</v>
          </cell>
          <cell r="TLB58">
            <v>0</v>
          </cell>
          <cell r="TLC58">
            <v>0</v>
          </cell>
          <cell r="TLD58">
            <v>0</v>
          </cell>
          <cell r="TLE58">
            <v>0</v>
          </cell>
          <cell r="TLF58">
            <v>0</v>
          </cell>
          <cell r="TLG58">
            <v>0</v>
          </cell>
          <cell r="TLH58">
            <v>0</v>
          </cell>
          <cell r="TLI58">
            <v>0</v>
          </cell>
          <cell r="TLJ58">
            <v>0</v>
          </cell>
          <cell r="TLK58">
            <v>0</v>
          </cell>
          <cell r="TLL58">
            <v>0</v>
          </cell>
          <cell r="TLM58">
            <v>0</v>
          </cell>
          <cell r="TLN58">
            <v>0</v>
          </cell>
          <cell r="TLO58">
            <v>0</v>
          </cell>
          <cell r="TLP58">
            <v>0</v>
          </cell>
          <cell r="TLQ58">
            <v>0</v>
          </cell>
          <cell r="TLR58">
            <v>0</v>
          </cell>
          <cell r="TLS58">
            <v>0</v>
          </cell>
          <cell r="TLT58">
            <v>0</v>
          </cell>
          <cell r="TLU58">
            <v>0</v>
          </cell>
          <cell r="TLV58">
            <v>0</v>
          </cell>
          <cell r="TLW58">
            <v>0</v>
          </cell>
          <cell r="TLX58">
            <v>0</v>
          </cell>
          <cell r="TLY58">
            <v>0</v>
          </cell>
          <cell r="TLZ58">
            <v>0</v>
          </cell>
          <cell r="TMA58">
            <v>0</v>
          </cell>
          <cell r="TMB58">
            <v>0</v>
          </cell>
          <cell r="TMC58">
            <v>0</v>
          </cell>
          <cell r="TMD58">
            <v>0</v>
          </cell>
          <cell r="TME58">
            <v>0</v>
          </cell>
          <cell r="TMF58">
            <v>0</v>
          </cell>
          <cell r="TMG58">
            <v>0</v>
          </cell>
          <cell r="TMH58">
            <v>0</v>
          </cell>
          <cell r="TMI58">
            <v>0</v>
          </cell>
          <cell r="TMJ58">
            <v>0</v>
          </cell>
          <cell r="TMK58">
            <v>0</v>
          </cell>
          <cell r="TML58">
            <v>0</v>
          </cell>
          <cell r="TMM58">
            <v>0</v>
          </cell>
          <cell r="TMN58">
            <v>0</v>
          </cell>
          <cell r="TMO58">
            <v>0</v>
          </cell>
          <cell r="TMP58">
            <v>0</v>
          </cell>
          <cell r="TMQ58">
            <v>0</v>
          </cell>
          <cell r="TMR58">
            <v>0</v>
          </cell>
          <cell r="TMS58">
            <v>0</v>
          </cell>
          <cell r="TMT58">
            <v>0</v>
          </cell>
          <cell r="TMU58">
            <v>0</v>
          </cell>
          <cell r="TMV58">
            <v>0</v>
          </cell>
          <cell r="TMW58">
            <v>0</v>
          </cell>
          <cell r="TMX58">
            <v>0</v>
          </cell>
          <cell r="TMY58">
            <v>0</v>
          </cell>
          <cell r="TMZ58">
            <v>0</v>
          </cell>
          <cell r="TNA58">
            <v>0</v>
          </cell>
          <cell r="TNB58">
            <v>0</v>
          </cell>
          <cell r="TNC58">
            <v>0</v>
          </cell>
          <cell r="TND58">
            <v>0</v>
          </cell>
          <cell r="TNE58">
            <v>0</v>
          </cell>
          <cell r="TNF58">
            <v>0</v>
          </cell>
          <cell r="TNG58">
            <v>0</v>
          </cell>
          <cell r="TNH58">
            <v>0</v>
          </cell>
          <cell r="TNI58">
            <v>0</v>
          </cell>
          <cell r="TNJ58">
            <v>0</v>
          </cell>
          <cell r="TNK58">
            <v>0</v>
          </cell>
          <cell r="TNL58">
            <v>0</v>
          </cell>
          <cell r="TNM58">
            <v>0</v>
          </cell>
          <cell r="TNN58">
            <v>0</v>
          </cell>
          <cell r="TNO58">
            <v>0</v>
          </cell>
          <cell r="TNP58">
            <v>0</v>
          </cell>
          <cell r="TNQ58">
            <v>0</v>
          </cell>
          <cell r="TNR58">
            <v>0</v>
          </cell>
          <cell r="TNS58">
            <v>0</v>
          </cell>
          <cell r="TNT58">
            <v>0</v>
          </cell>
          <cell r="TNU58">
            <v>0</v>
          </cell>
          <cell r="TNV58">
            <v>0</v>
          </cell>
          <cell r="TNW58">
            <v>0</v>
          </cell>
          <cell r="TNX58">
            <v>0</v>
          </cell>
          <cell r="TNY58">
            <v>0</v>
          </cell>
          <cell r="TNZ58">
            <v>0</v>
          </cell>
          <cell r="TOA58">
            <v>0</v>
          </cell>
          <cell r="TOB58">
            <v>0</v>
          </cell>
          <cell r="TOC58">
            <v>0</v>
          </cell>
          <cell r="TOD58">
            <v>0</v>
          </cell>
          <cell r="TOE58">
            <v>0</v>
          </cell>
          <cell r="TOF58">
            <v>0</v>
          </cell>
          <cell r="TOG58">
            <v>0</v>
          </cell>
          <cell r="TOH58">
            <v>0</v>
          </cell>
          <cell r="TOI58">
            <v>0</v>
          </cell>
          <cell r="TOJ58">
            <v>0</v>
          </cell>
          <cell r="TOK58">
            <v>0</v>
          </cell>
          <cell r="TOL58">
            <v>0</v>
          </cell>
          <cell r="TOM58">
            <v>0</v>
          </cell>
          <cell r="TON58">
            <v>0</v>
          </cell>
          <cell r="TOO58">
            <v>0</v>
          </cell>
          <cell r="TOP58">
            <v>0</v>
          </cell>
          <cell r="TOQ58">
            <v>0</v>
          </cell>
          <cell r="TOR58">
            <v>0</v>
          </cell>
          <cell r="TOS58">
            <v>0</v>
          </cell>
          <cell r="TOT58">
            <v>0</v>
          </cell>
          <cell r="TOU58">
            <v>0</v>
          </cell>
          <cell r="TOV58">
            <v>0</v>
          </cell>
          <cell r="TOW58">
            <v>0</v>
          </cell>
          <cell r="TOX58">
            <v>0</v>
          </cell>
          <cell r="TOY58">
            <v>0</v>
          </cell>
          <cell r="TOZ58">
            <v>0</v>
          </cell>
          <cell r="TPA58">
            <v>0</v>
          </cell>
          <cell r="TPB58">
            <v>0</v>
          </cell>
          <cell r="TPC58">
            <v>0</v>
          </cell>
          <cell r="TPD58">
            <v>0</v>
          </cell>
          <cell r="TPE58">
            <v>0</v>
          </cell>
          <cell r="TPF58">
            <v>0</v>
          </cell>
          <cell r="TPG58">
            <v>0</v>
          </cell>
          <cell r="TPH58">
            <v>0</v>
          </cell>
          <cell r="TPI58">
            <v>0</v>
          </cell>
          <cell r="TPJ58">
            <v>0</v>
          </cell>
          <cell r="TPK58">
            <v>0</v>
          </cell>
          <cell r="TPL58">
            <v>0</v>
          </cell>
          <cell r="TPM58">
            <v>0</v>
          </cell>
          <cell r="TPN58">
            <v>0</v>
          </cell>
          <cell r="TPO58">
            <v>0</v>
          </cell>
          <cell r="TPP58">
            <v>0</v>
          </cell>
          <cell r="TPQ58">
            <v>0</v>
          </cell>
          <cell r="TPR58">
            <v>0</v>
          </cell>
          <cell r="TPS58">
            <v>0</v>
          </cell>
          <cell r="TPT58">
            <v>0</v>
          </cell>
          <cell r="TPU58">
            <v>0</v>
          </cell>
          <cell r="TPV58">
            <v>0</v>
          </cell>
          <cell r="TPW58">
            <v>0</v>
          </cell>
          <cell r="TPX58">
            <v>0</v>
          </cell>
          <cell r="TPY58">
            <v>0</v>
          </cell>
          <cell r="TPZ58">
            <v>0</v>
          </cell>
          <cell r="TQA58">
            <v>0</v>
          </cell>
          <cell r="TQB58">
            <v>0</v>
          </cell>
          <cell r="TQC58">
            <v>0</v>
          </cell>
          <cell r="TQD58">
            <v>0</v>
          </cell>
          <cell r="TQE58">
            <v>0</v>
          </cell>
          <cell r="TQF58">
            <v>0</v>
          </cell>
          <cell r="TQG58">
            <v>0</v>
          </cell>
          <cell r="TQH58">
            <v>0</v>
          </cell>
          <cell r="TQI58">
            <v>0</v>
          </cell>
          <cell r="TQJ58">
            <v>0</v>
          </cell>
          <cell r="TQK58">
            <v>0</v>
          </cell>
          <cell r="TQL58">
            <v>0</v>
          </cell>
          <cell r="TQM58">
            <v>0</v>
          </cell>
          <cell r="TQN58">
            <v>0</v>
          </cell>
          <cell r="TQO58">
            <v>0</v>
          </cell>
          <cell r="TQP58">
            <v>0</v>
          </cell>
          <cell r="TQQ58">
            <v>0</v>
          </cell>
          <cell r="TQR58">
            <v>0</v>
          </cell>
          <cell r="TQS58">
            <v>0</v>
          </cell>
          <cell r="TQT58">
            <v>0</v>
          </cell>
          <cell r="TQU58">
            <v>0</v>
          </cell>
          <cell r="TQV58">
            <v>0</v>
          </cell>
          <cell r="TQW58">
            <v>0</v>
          </cell>
          <cell r="TQX58">
            <v>0</v>
          </cell>
          <cell r="TQY58">
            <v>0</v>
          </cell>
          <cell r="TQZ58">
            <v>0</v>
          </cell>
          <cell r="TRA58">
            <v>0</v>
          </cell>
          <cell r="TRB58">
            <v>0</v>
          </cell>
          <cell r="TRC58">
            <v>0</v>
          </cell>
          <cell r="TRD58">
            <v>0</v>
          </cell>
          <cell r="TRE58">
            <v>0</v>
          </cell>
          <cell r="TRF58">
            <v>0</v>
          </cell>
          <cell r="TRG58">
            <v>0</v>
          </cell>
          <cell r="TRH58">
            <v>0</v>
          </cell>
          <cell r="TRI58">
            <v>0</v>
          </cell>
          <cell r="TRJ58">
            <v>0</v>
          </cell>
          <cell r="TRK58">
            <v>0</v>
          </cell>
          <cell r="TRL58">
            <v>0</v>
          </cell>
          <cell r="TRM58">
            <v>0</v>
          </cell>
          <cell r="TRN58">
            <v>0</v>
          </cell>
          <cell r="TRO58">
            <v>0</v>
          </cell>
          <cell r="TRP58">
            <v>0</v>
          </cell>
          <cell r="TRQ58">
            <v>0</v>
          </cell>
          <cell r="TRR58">
            <v>0</v>
          </cell>
          <cell r="TRS58">
            <v>0</v>
          </cell>
          <cell r="TRT58">
            <v>0</v>
          </cell>
          <cell r="TRU58">
            <v>0</v>
          </cell>
          <cell r="TRV58">
            <v>0</v>
          </cell>
          <cell r="TRW58">
            <v>0</v>
          </cell>
          <cell r="TRX58">
            <v>0</v>
          </cell>
          <cell r="TRY58">
            <v>0</v>
          </cell>
          <cell r="TRZ58">
            <v>0</v>
          </cell>
          <cell r="TSA58">
            <v>0</v>
          </cell>
          <cell r="TSB58">
            <v>0</v>
          </cell>
          <cell r="TSC58">
            <v>0</v>
          </cell>
          <cell r="TSD58">
            <v>0</v>
          </cell>
          <cell r="TSE58">
            <v>0</v>
          </cell>
          <cell r="TSF58">
            <v>0</v>
          </cell>
          <cell r="TSG58">
            <v>0</v>
          </cell>
          <cell r="TSH58">
            <v>0</v>
          </cell>
          <cell r="TSI58">
            <v>0</v>
          </cell>
          <cell r="TSJ58">
            <v>0</v>
          </cell>
          <cell r="TSK58">
            <v>0</v>
          </cell>
          <cell r="TSL58">
            <v>0</v>
          </cell>
          <cell r="TSM58">
            <v>0</v>
          </cell>
          <cell r="TSN58">
            <v>0</v>
          </cell>
          <cell r="TSO58">
            <v>0</v>
          </cell>
          <cell r="TSP58">
            <v>0</v>
          </cell>
          <cell r="TSQ58">
            <v>0</v>
          </cell>
          <cell r="TSR58">
            <v>0</v>
          </cell>
          <cell r="TSS58">
            <v>0</v>
          </cell>
          <cell r="TST58">
            <v>0</v>
          </cell>
          <cell r="TSU58">
            <v>0</v>
          </cell>
          <cell r="TSV58">
            <v>0</v>
          </cell>
          <cell r="TSW58">
            <v>0</v>
          </cell>
          <cell r="TSX58">
            <v>0</v>
          </cell>
          <cell r="TSY58">
            <v>0</v>
          </cell>
          <cell r="TSZ58">
            <v>0</v>
          </cell>
          <cell r="TTA58">
            <v>0</v>
          </cell>
          <cell r="TTB58">
            <v>0</v>
          </cell>
          <cell r="TTC58">
            <v>0</v>
          </cell>
          <cell r="TTD58">
            <v>0</v>
          </cell>
          <cell r="TTE58">
            <v>0</v>
          </cell>
          <cell r="TTF58">
            <v>0</v>
          </cell>
          <cell r="TTG58">
            <v>0</v>
          </cell>
          <cell r="TTH58">
            <v>0</v>
          </cell>
          <cell r="TTI58">
            <v>0</v>
          </cell>
          <cell r="TTJ58">
            <v>0</v>
          </cell>
          <cell r="TTK58">
            <v>0</v>
          </cell>
          <cell r="TTL58">
            <v>0</v>
          </cell>
          <cell r="TTM58">
            <v>0</v>
          </cell>
          <cell r="TTN58">
            <v>0</v>
          </cell>
          <cell r="TTO58">
            <v>0</v>
          </cell>
          <cell r="TTP58">
            <v>0</v>
          </cell>
          <cell r="TTQ58">
            <v>0</v>
          </cell>
          <cell r="TTR58">
            <v>0</v>
          </cell>
          <cell r="TTS58">
            <v>0</v>
          </cell>
          <cell r="TTT58">
            <v>0</v>
          </cell>
          <cell r="TTU58">
            <v>0</v>
          </cell>
          <cell r="TTV58">
            <v>0</v>
          </cell>
          <cell r="TTW58">
            <v>0</v>
          </cell>
          <cell r="TTX58">
            <v>0</v>
          </cell>
          <cell r="TTY58">
            <v>0</v>
          </cell>
          <cell r="TTZ58">
            <v>0</v>
          </cell>
          <cell r="TUA58">
            <v>0</v>
          </cell>
          <cell r="TUB58">
            <v>0</v>
          </cell>
          <cell r="TUC58">
            <v>0</v>
          </cell>
          <cell r="TUD58">
            <v>0</v>
          </cell>
          <cell r="TUE58">
            <v>0</v>
          </cell>
          <cell r="TUF58">
            <v>0</v>
          </cell>
          <cell r="TUG58">
            <v>0</v>
          </cell>
          <cell r="TUH58">
            <v>0</v>
          </cell>
          <cell r="TUI58">
            <v>0</v>
          </cell>
          <cell r="TUJ58">
            <v>0</v>
          </cell>
          <cell r="TUK58">
            <v>0</v>
          </cell>
          <cell r="TUL58">
            <v>0</v>
          </cell>
          <cell r="TUM58">
            <v>0</v>
          </cell>
          <cell r="TUN58">
            <v>0</v>
          </cell>
          <cell r="TUO58">
            <v>0</v>
          </cell>
          <cell r="TUP58">
            <v>0</v>
          </cell>
          <cell r="TUQ58">
            <v>0</v>
          </cell>
          <cell r="TUR58">
            <v>0</v>
          </cell>
          <cell r="TUS58">
            <v>0</v>
          </cell>
          <cell r="TUT58">
            <v>0</v>
          </cell>
          <cell r="TUU58">
            <v>0</v>
          </cell>
          <cell r="TUV58">
            <v>0</v>
          </cell>
          <cell r="TUW58">
            <v>0</v>
          </cell>
          <cell r="TUX58">
            <v>0</v>
          </cell>
          <cell r="TUY58">
            <v>0</v>
          </cell>
          <cell r="TUZ58">
            <v>0</v>
          </cell>
          <cell r="TVA58">
            <v>0</v>
          </cell>
          <cell r="TVB58">
            <v>0</v>
          </cell>
          <cell r="TVC58">
            <v>0</v>
          </cell>
          <cell r="TVD58">
            <v>0</v>
          </cell>
          <cell r="TVE58">
            <v>0</v>
          </cell>
          <cell r="TVF58">
            <v>0</v>
          </cell>
          <cell r="TVG58">
            <v>0</v>
          </cell>
          <cell r="TVH58">
            <v>0</v>
          </cell>
          <cell r="TVI58">
            <v>0</v>
          </cell>
          <cell r="TVJ58">
            <v>0</v>
          </cell>
          <cell r="TVK58">
            <v>0</v>
          </cell>
          <cell r="TVL58">
            <v>0</v>
          </cell>
          <cell r="TVM58">
            <v>0</v>
          </cell>
          <cell r="TVN58">
            <v>0</v>
          </cell>
          <cell r="TVO58">
            <v>0</v>
          </cell>
          <cell r="TVP58">
            <v>0</v>
          </cell>
          <cell r="TVQ58">
            <v>0</v>
          </cell>
          <cell r="TVR58">
            <v>0</v>
          </cell>
          <cell r="TVS58">
            <v>0</v>
          </cell>
          <cell r="TVT58">
            <v>0</v>
          </cell>
          <cell r="TVU58">
            <v>0</v>
          </cell>
          <cell r="TVV58">
            <v>0</v>
          </cell>
          <cell r="TVW58">
            <v>0</v>
          </cell>
          <cell r="TVX58">
            <v>0</v>
          </cell>
          <cell r="TVY58">
            <v>0</v>
          </cell>
          <cell r="TVZ58">
            <v>0</v>
          </cell>
          <cell r="TWA58">
            <v>0</v>
          </cell>
          <cell r="TWB58">
            <v>0</v>
          </cell>
          <cell r="TWC58">
            <v>0</v>
          </cell>
          <cell r="TWD58">
            <v>0</v>
          </cell>
          <cell r="TWE58">
            <v>0</v>
          </cell>
          <cell r="TWF58">
            <v>0</v>
          </cell>
          <cell r="TWG58">
            <v>0</v>
          </cell>
          <cell r="TWH58">
            <v>0</v>
          </cell>
          <cell r="TWI58">
            <v>0</v>
          </cell>
          <cell r="TWJ58">
            <v>0</v>
          </cell>
          <cell r="TWK58">
            <v>0</v>
          </cell>
          <cell r="TWL58">
            <v>0</v>
          </cell>
          <cell r="TWM58">
            <v>0</v>
          </cell>
          <cell r="TWN58">
            <v>0</v>
          </cell>
          <cell r="TWO58">
            <v>0</v>
          </cell>
          <cell r="TWP58">
            <v>0</v>
          </cell>
          <cell r="TWQ58">
            <v>0</v>
          </cell>
          <cell r="TWR58">
            <v>0</v>
          </cell>
          <cell r="TWS58">
            <v>0</v>
          </cell>
          <cell r="TWT58">
            <v>0</v>
          </cell>
          <cell r="TWU58">
            <v>0</v>
          </cell>
          <cell r="TWV58">
            <v>0</v>
          </cell>
          <cell r="TWW58">
            <v>0</v>
          </cell>
          <cell r="TWX58">
            <v>0</v>
          </cell>
          <cell r="TWY58">
            <v>0</v>
          </cell>
          <cell r="TWZ58">
            <v>0</v>
          </cell>
          <cell r="TXA58">
            <v>0</v>
          </cell>
          <cell r="TXB58">
            <v>0</v>
          </cell>
          <cell r="TXC58">
            <v>0</v>
          </cell>
          <cell r="TXD58">
            <v>0</v>
          </cell>
          <cell r="TXE58">
            <v>0</v>
          </cell>
          <cell r="TXF58">
            <v>0</v>
          </cell>
          <cell r="TXG58">
            <v>0</v>
          </cell>
          <cell r="TXH58">
            <v>0</v>
          </cell>
          <cell r="TXI58">
            <v>0</v>
          </cell>
          <cell r="TXJ58">
            <v>0</v>
          </cell>
          <cell r="TXK58">
            <v>0</v>
          </cell>
          <cell r="TXL58">
            <v>0</v>
          </cell>
          <cell r="TXM58">
            <v>0</v>
          </cell>
          <cell r="TXN58">
            <v>0</v>
          </cell>
          <cell r="TXO58">
            <v>0</v>
          </cell>
          <cell r="TXP58">
            <v>0</v>
          </cell>
          <cell r="TXQ58">
            <v>0</v>
          </cell>
          <cell r="TXR58">
            <v>0</v>
          </cell>
          <cell r="TXS58">
            <v>0</v>
          </cell>
          <cell r="TXT58">
            <v>0</v>
          </cell>
          <cell r="TXU58">
            <v>0</v>
          </cell>
          <cell r="TXV58">
            <v>0</v>
          </cell>
          <cell r="TXW58">
            <v>0</v>
          </cell>
          <cell r="TXX58">
            <v>0</v>
          </cell>
          <cell r="TXY58">
            <v>0</v>
          </cell>
          <cell r="TXZ58">
            <v>0</v>
          </cell>
          <cell r="TYA58">
            <v>0</v>
          </cell>
          <cell r="TYB58">
            <v>0</v>
          </cell>
          <cell r="TYC58">
            <v>0</v>
          </cell>
          <cell r="TYD58">
            <v>0</v>
          </cell>
          <cell r="TYE58">
            <v>0</v>
          </cell>
          <cell r="TYF58">
            <v>0</v>
          </cell>
          <cell r="TYG58">
            <v>0</v>
          </cell>
          <cell r="TYH58">
            <v>0</v>
          </cell>
          <cell r="TYI58">
            <v>0</v>
          </cell>
          <cell r="TYJ58">
            <v>0</v>
          </cell>
          <cell r="TYK58">
            <v>0</v>
          </cell>
          <cell r="TYL58">
            <v>0</v>
          </cell>
          <cell r="TYM58">
            <v>0</v>
          </cell>
          <cell r="TYN58">
            <v>0</v>
          </cell>
          <cell r="TYO58">
            <v>0</v>
          </cell>
          <cell r="TYP58">
            <v>0</v>
          </cell>
          <cell r="TYQ58">
            <v>0</v>
          </cell>
          <cell r="TYR58">
            <v>0</v>
          </cell>
          <cell r="TYS58">
            <v>0</v>
          </cell>
          <cell r="TYT58">
            <v>0</v>
          </cell>
          <cell r="TYU58">
            <v>0</v>
          </cell>
          <cell r="TYV58">
            <v>0</v>
          </cell>
          <cell r="TYW58">
            <v>0</v>
          </cell>
          <cell r="TYX58">
            <v>0</v>
          </cell>
          <cell r="TYY58">
            <v>0</v>
          </cell>
          <cell r="TYZ58">
            <v>0</v>
          </cell>
          <cell r="TZA58">
            <v>0</v>
          </cell>
          <cell r="TZB58">
            <v>0</v>
          </cell>
          <cell r="TZC58">
            <v>0</v>
          </cell>
          <cell r="TZD58">
            <v>0</v>
          </cell>
          <cell r="TZE58">
            <v>0</v>
          </cell>
          <cell r="TZF58">
            <v>0</v>
          </cell>
          <cell r="TZG58">
            <v>0</v>
          </cell>
          <cell r="TZH58">
            <v>0</v>
          </cell>
          <cell r="TZI58">
            <v>0</v>
          </cell>
          <cell r="TZJ58">
            <v>0</v>
          </cell>
          <cell r="TZK58">
            <v>0</v>
          </cell>
          <cell r="TZL58">
            <v>0</v>
          </cell>
          <cell r="TZM58">
            <v>0</v>
          </cell>
          <cell r="TZN58">
            <v>0</v>
          </cell>
          <cell r="TZO58">
            <v>0</v>
          </cell>
          <cell r="TZP58">
            <v>0</v>
          </cell>
          <cell r="TZQ58">
            <v>0</v>
          </cell>
          <cell r="TZR58">
            <v>0</v>
          </cell>
          <cell r="TZS58">
            <v>0</v>
          </cell>
          <cell r="TZT58">
            <v>0</v>
          </cell>
          <cell r="TZU58">
            <v>0</v>
          </cell>
          <cell r="TZV58">
            <v>0</v>
          </cell>
          <cell r="TZW58">
            <v>0</v>
          </cell>
          <cell r="TZX58">
            <v>0</v>
          </cell>
          <cell r="TZY58">
            <v>0</v>
          </cell>
          <cell r="TZZ58">
            <v>0</v>
          </cell>
          <cell r="UAA58">
            <v>0</v>
          </cell>
          <cell r="UAB58">
            <v>0</v>
          </cell>
          <cell r="UAC58">
            <v>0</v>
          </cell>
          <cell r="UAD58">
            <v>0</v>
          </cell>
          <cell r="UAE58">
            <v>0</v>
          </cell>
          <cell r="UAF58">
            <v>0</v>
          </cell>
          <cell r="UAG58">
            <v>0</v>
          </cell>
          <cell r="UAH58">
            <v>0</v>
          </cell>
          <cell r="UAI58">
            <v>0</v>
          </cell>
          <cell r="UAJ58">
            <v>0</v>
          </cell>
          <cell r="UAK58">
            <v>0</v>
          </cell>
          <cell r="UAL58">
            <v>0</v>
          </cell>
          <cell r="UAM58">
            <v>0</v>
          </cell>
          <cell r="UAN58">
            <v>0</v>
          </cell>
          <cell r="UAO58">
            <v>0</v>
          </cell>
          <cell r="UAP58">
            <v>0</v>
          </cell>
          <cell r="UAQ58">
            <v>0</v>
          </cell>
          <cell r="UAR58">
            <v>0</v>
          </cell>
          <cell r="UAS58">
            <v>0</v>
          </cell>
          <cell r="UAT58">
            <v>0</v>
          </cell>
          <cell r="UAU58">
            <v>0</v>
          </cell>
          <cell r="UAV58">
            <v>0</v>
          </cell>
          <cell r="UAW58">
            <v>0</v>
          </cell>
          <cell r="UAX58">
            <v>0</v>
          </cell>
          <cell r="UAY58">
            <v>0</v>
          </cell>
          <cell r="UAZ58">
            <v>0</v>
          </cell>
          <cell r="UBA58">
            <v>0</v>
          </cell>
          <cell r="UBB58">
            <v>0</v>
          </cell>
          <cell r="UBC58">
            <v>0</v>
          </cell>
          <cell r="UBD58">
            <v>0</v>
          </cell>
          <cell r="UBE58">
            <v>0</v>
          </cell>
          <cell r="UBF58">
            <v>0</v>
          </cell>
          <cell r="UBG58">
            <v>0</v>
          </cell>
          <cell r="UBH58">
            <v>0</v>
          </cell>
          <cell r="UBI58">
            <v>0</v>
          </cell>
          <cell r="UBJ58">
            <v>0</v>
          </cell>
          <cell r="UBK58">
            <v>0</v>
          </cell>
          <cell r="UBL58">
            <v>0</v>
          </cell>
          <cell r="UBM58">
            <v>0</v>
          </cell>
          <cell r="UBN58">
            <v>0</v>
          </cell>
          <cell r="UBO58">
            <v>0</v>
          </cell>
          <cell r="UBP58">
            <v>0</v>
          </cell>
          <cell r="UBQ58">
            <v>0</v>
          </cell>
          <cell r="UBR58">
            <v>0</v>
          </cell>
          <cell r="UBS58">
            <v>0</v>
          </cell>
          <cell r="UBT58">
            <v>0</v>
          </cell>
          <cell r="UBU58">
            <v>0</v>
          </cell>
          <cell r="UBV58">
            <v>0</v>
          </cell>
          <cell r="UBW58">
            <v>0</v>
          </cell>
          <cell r="UBX58">
            <v>0</v>
          </cell>
          <cell r="UBY58">
            <v>0</v>
          </cell>
          <cell r="UBZ58">
            <v>0</v>
          </cell>
          <cell r="UCA58">
            <v>0</v>
          </cell>
          <cell r="UCB58">
            <v>0</v>
          </cell>
          <cell r="UCC58">
            <v>0</v>
          </cell>
          <cell r="UCD58">
            <v>0</v>
          </cell>
          <cell r="UCE58">
            <v>0</v>
          </cell>
          <cell r="UCF58">
            <v>0</v>
          </cell>
          <cell r="UCG58">
            <v>0</v>
          </cell>
          <cell r="UCH58">
            <v>0</v>
          </cell>
          <cell r="UCI58">
            <v>0</v>
          </cell>
          <cell r="UCJ58">
            <v>0</v>
          </cell>
          <cell r="UCK58">
            <v>0</v>
          </cell>
          <cell r="UCL58">
            <v>0</v>
          </cell>
          <cell r="UCM58">
            <v>0</v>
          </cell>
          <cell r="UCN58">
            <v>0</v>
          </cell>
          <cell r="UCO58">
            <v>0</v>
          </cell>
          <cell r="UCP58">
            <v>0</v>
          </cell>
          <cell r="UCQ58">
            <v>0</v>
          </cell>
          <cell r="UCR58">
            <v>0</v>
          </cell>
          <cell r="UCS58">
            <v>0</v>
          </cell>
          <cell r="UCT58">
            <v>0</v>
          </cell>
          <cell r="UCU58">
            <v>0</v>
          </cell>
          <cell r="UCV58">
            <v>0</v>
          </cell>
          <cell r="UCW58">
            <v>0</v>
          </cell>
          <cell r="UCX58">
            <v>0</v>
          </cell>
          <cell r="UCY58">
            <v>0</v>
          </cell>
          <cell r="UCZ58">
            <v>0</v>
          </cell>
          <cell r="UDA58">
            <v>0</v>
          </cell>
          <cell r="UDB58">
            <v>0</v>
          </cell>
          <cell r="UDC58">
            <v>0</v>
          </cell>
          <cell r="UDD58">
            <v>0</v>
          </cell>
          <cell r="UDE58">
            <v>0</v>
          </cell>
          <cell r="UDF58">
            <v>0</v>
          </cell>
          <cell r="UDG58">
            <v>0</v>
          </cell>
          <cell r="UDH58">
            <v>0</v>
          </cell>
          <cell r="UDI58">
            <v>0</v>
          </cell>
          <cell r="UDJ58">
            <v>0</v>
          </cell>
          <cell r="UDK58">
            <v>0</v>
          </cell>
          <cell r="UDL58">
            <v>0</v>
          </cell>
          <cell r="UDM58">
            <v>0</v>
          </cell>
          <cell r="UDN58">
            <v>0</v>
          </cell>
          <cell r="UDO58">
            <v>0</v>
          </cell>
          <cell r="UDP58">
            <v>0</v>
          </cell>
          <cell r="UDQ58">
            <v>0</v>
          </cell>
          <cell r="UDR58">
            <v>0</v>
          </cell>
          <cell r="UDS58">
            <v>0</v>
          </cell>
          <cell r="UDT58">
            <v>0</v>
          </cell>
          <cell r="UDU58">
            <v>0</v>
          </cell>
          <cell r="UDV58">
            <v>0</v>
          </cell>
          <cell r="UDW58">
            <v>0</v>
          </cell>
          <cell r="UDX58">
            <v>0</v>
          </cell>
          <cell r="UDY58">
            <v>0</v>
          </cell>
          <cell r="UDZ58">
            <v>0</v>
          </cell>
          <cell r="UEA58">
            <v>0</v>
          </cell>
          <cell r="UEB58">
            <v>0</v>
          </cell>
          <cell r="UEC58">
            <v>0</v>
          </cell>
          <cell r="UED58">
            <v>0</v>
          </cell>
          <cell r="UEE58">
            <v>0</v>
          </cell>
          <cell r="UEF58">
            <v>0</v>
          </cell>
          <cell r="UEG58">
            <v>0</v>
          </cell>
          <cell r="UEH58">
            <v>0</v>
          </cell>
          <cell r="UEI58">
            <v>0</v>
          </cell>
          <cell r="UEJ58">
            <v>0</v>
          </cell>
          <cell r="UEK58">
            <v>0</v>
          </cell>
          <cell r="UEL58">
            <v>0</v>
          </cell>
          <cell r="UEM58">
            <v>0</v>
          </cell>
          <cell r="UEN58">
            <v>0</v>
          </cell>
          <cell r="UEO58">
            <v>0</v>
          </cell>
          <cell r="UEP58">
            <v>0</v>
          </cell>
          <cell r="UEQ58">
            <v>0</v>
          </cell>
          <cell r="UER58">
            <v>0</v>
          </cell>
          <cell r="UES58">
            <v>0</v>
          </cell>
          <cell r="UET58">
            <v>0</v>
          </cell>
          <cell r="UEU58">
            <v>0</v>
          </cell>
          <cell r="UEV58">
            <v>0</v>
          </cell>
          <cell r="UEW58">
            <v>0</v>
          </cell>
          <cell r="UEX58">
            <v>0</v>
          </cell>
          <cell r="UEY58">
            <v>0</v>
          </cell>
          <cell r="UEZ58">
            <v>0</v>
          </cell>
          <cell r="UFA58">
            <v>0</v>
          </cell>
          <cell r="UFB58">
            <v>0</v>
          </cell>
          <cell r="UFC58">
            <v>0</v>
          </cell>
          <cell r="UFD58">
            <v>0</v>
          </cell>
          <cell r="UFE58">
            <v>0</v>
          </cell>
          <cell r="UFF58">
            <v>0</v>
          </cell>
          <cell r="UFG58">
            <v>0</v>
          </cell>
          <cell r="UFH58">
            <v>0</v>
          </cell>
          <cell r="UFI58">
            <v>0</v>
          </cell>
          <cell r="UFJ58">
            <v>0</v>
          </cell>
          <cell r="UFK58">
            <v>0</v>
          </cell>
          <cell r="UFL58">
            <v>0</v>
          </cell>
          <cell r="UFM58">
            <v>0</v>
          </cell>
          <cell r="UFN58">
            <v>0</v>
          </cell>
          <cell r="UFO58">
            <v>0</v>
          </cell>
          <cell r="UFP58">
            <v>0</v>
          </cell>
          <cell r="UFQ58">
            <v>0</v>
          </cell>
          <cell r="UFR58">
            <v>0</v>
          </cell>
          <cell r="UFS58">
            <v>0</v>
          </cell>
          <cell r="UFT58">
            <v>0</v>
          </cell>
          <cell r="UFU58">
            <v>0</v>
          </cell>
          <cell r="UFV58">
            <v>0</v>
          </cell>
          <cell r="UFW58">
            <v>0</v>
          </cell>
          <cell r="UFX58">
            <v>0</v>
          </cell>
          <cell r="UFY58">
            <v>0</v>
          </cell>
          <cell r="UFZ58">
            <v>0</v>
          </cell>
          <cell r="UGA58">
            <v>0</v>
          </cell>
          <cell r="UGB58">
            <v>0</v>
          </cell>
          <cell r="UGC58">
            <v>0</v>
          </cell>
          <cell r="UGD58">
            <v>0</v>
          </cell>
          <cell r="UGE58">
            <v>0</v>
          </cell>
          <cell r="UGF58">
            <v>0</v>
          </cell>
          <cell r="UGG58">
            <v>0</v>
          </cell>
          <cell r="UGH58">
            <v>0</v>
          </cell>
          <cell r="UGI58">
            <v>0</v>
          </cell>
          <cell r="UGJ58">
            <v>0</v>
          </cell>
          <cell r="UGK58">
            <v>0</v>
          </cell>
          <cell r="UGL58">
            <v>0</v>
          </cell>
          <cell r="UGM58">
            <v>0</v>
          </cell>
          <cell r="UGN58">
            <v>0</v>
          </cell>
          <cell r="UGO58">
            <v>0</v>
          </cell>
          <cell r="UGP58">
            <v>0</v>
          </cell>
          <cell r="UGQ58">
            <v>0</v>
          </cell>
          <cell r="UGR58">
            <v>0</v>
          </cell>
          <cell r="UGS58">
            <v>0</v>
          </cell>
          <cell r="UGT58">
            <v>0</v>
          </cell>
          <cell r="UGU58">
            <v>0</v>
          </cell>
          <cell r="UGV58">
            <v>0</v>
          </cell>
          <cell r="UGW58">
            <v>0</v>
          </cell>
          <cell r="UGX58">
            <v>0</v>
          </cell>
          <cell r="UGY58">
            <v>0</v>
          </cell>
          <cell r="UGZ58">
            <v>0</v>
          </cell>
          <cell r="UHA58">
            <v>0</v>
          </cell>
          <cell r="UHB58">
            <v>0</v>
          </cell>
          <cell r="UHC58">
            <v>0</v>
          </cell>
          <cell r="UHD58">
            <v>0</v>
          </cell>
          <cell r="UHE58">
            <v>0</v>
          </cell>
          <cell r="UHF58">
            <v>0</v>
          </cell>
          <cell r="UHG58">
            <v>0</v>
          </cell>
          <cell r="UHH58">
            <v>0</v>
          </cell>
          <cell r="UHI58">
            <v>0</v>
          </cell>
          <cell r="UHJ58">
            <v>0</v>
          </cell>
          <cell r="UHK58">
            <v>0</v>
          </cell>
          <cell r="UHL58">
            <v>0</v>
          </cell>
          <cell r="UHM58">
            <v>0</v>
          </cell>
          <cell r="UHN58">
            <v>0</v>
          </cell>
          <cell r="UHO58">
            <v>0</v>
          </cell>
          <cell r="UHP58">
            <v>0</v>
          </cell>
          <cell r="UHQ58">
            <v>0</v>
          </cell>
          <cell r="UHR58">
            <v>0</v>
          </cell>
          <cell r="UHS58">
            <v>0</v>
          </cell>
          <cell r="UHT58">
            <v>0</v>
          </cell>
          <cell r="UHU58">
            <v>0</v>
          </cell>
          <cell r="UHV58">
            <v>0</v>
          </cell>
          <cell r="UHW58">
            <v>0</v>
          </cell>
          <cell r="UHX58">
            <v>0</v>
          </cell>
          <cell r="UHY58">
            <v>0</v>
          </cell>
          <cell r="UHZ58">
            <v>0</v>
          </cell>
          <cell r="UIA58">
            <v>0</v>
          </cell>
          <cell r="UIB58">
            <v>0</v>
          </cell>
          <cell r="UIC58">
            <v>0</v>
          </cell>
          <cell r="UID58">
            <v>0</v>
          </cell>
          <cell r="UIE58">
            <v>0</v>
          </cell>
          <cell r="UIF58">
            <v>0</v>
          </cell>
          <cell r="UIG58">
            <v>0</v>
          </cell>
          <cell r="UIH58">
            <v>0</v>
          </cell>
          <cell r="UII58">
            <v>0</v>
          </cell>
          <cell r="UIJ58">
            <v>0</v>
          </cell>
          <cell r="UIK58">
            <v>0</v>
          </cell>
          <cell r="UIL58">
            <v>0</v>
          </cell>
          <cell r="UIM58">
            <v>0</v>
          </cell>
          <cell r="UIN58">
            <v>0</v>
          </cell>
          <cell r="UIO58">
            <v>0</v>
          </cell>
          <cell r="UIP58">
            <v>0</v>
          </cell>
          <cell r="UIQ58">
            <v>0</v>
          </cell>
          <cell r="UIR58">
            <v>0</v>
          </cell>
          <cell r="UIS58">
            <v>0</v>
          </cell>
          <cell r="UIT58">
            <v>0</v>
          </cell>
          <cell r="UIU58">
            <v>0</v>
          </cell>
          <cell r="UIV58">
            <v>0</v>
          </cell>
          <cell r="UIW58">
            <v>0</v>
          </cell>
          <cell r="UIX58">
            <v>0</v>
          </cell>
          <cell r="UIY58">
            <v>0</v>
          </cell>
          <cell r="UIZ58">
            <v>0</v>
          </cell>
          <cell r="UJA58">
            <v>0</v>
          </cell>
          <cell r="UJB58">
            <v>0</v>
          </cell>
          <cell r="UJC58">
            <v>0</v>
          </cell>
          <cell r="UJD58">
            <v>0</v>
          </cell>
          <cell r="UJE58">
            <v>0</v>
          </cell>
          <cell r="UJF58">
            <v>0</v>
          </cell>
          <cell r="UJG58">
            <v>0</v>
          </cell>
          <cell r="UJH58">
            <v>0</v>
          </cell>
          <cell r="UJI58">
            <v>0</v>
          </cell>
          <cell r="UJJ58">
            <v>0</v>
          </cell>
          <cell r="UJK58">
            <v>0</v>
          </cell>
          <cell r="UJL58">
            <v>0</v>
          </cell>
          <cell r="UJM58">
            <v>0</v>
          </cell>
          <cell r="UJN58">
            <v>0</v>
          </cell>
          <cell r="UJO58">
            <v>0</v>
          </cell>
          <cell r="UJP58">
            <v>0</v>
          </cell>
          <cell r="UJQ58">
            <v>0</v>
          </cell>
          <cell r="UJR58">
            <v>0</v>
          </cell>
          <cell r="UJS58">
            <v>0</v>
          </cell>
          <cell r="UJT58">
            <v>0</v>
          </cell>
          <cell r="UJU58">
            <v>0</v>
          </cell>
          <cell r="UJV58">
            <v>0</v>
          </cell>
          <cell r="UJW58">
            <v>0</v>
          </cell>
          <cell r="UJX58">
            <v>0</v>
          </cell>
          <cell r="UJY58">
            <v>0</v>
          </cell>
          <cell r="UJZ58">
            <v>0</v>
          </cell>
          <cell r="UKA58">
            <v>0</v>
          </cell>
          <cell r="UKB58">
            <v>0</v>
          </cell>
          <cell r="UKC58">
            <v>0</v>
          </cell>
          <cell r="UKD58">
            <v>0</v>
          </cell>
          <cell r="UKE58">
            <v>0</v>
          </cell>
          <cell r="UKF58">
            <v>0</v>
          </cell>
          <cell r="UKG58">
            <v>0</v>
          </cell>
          <cell r="UKH58">
            <v>0</v>
          </cell>
          <cell r="UKI58">
            <v>0</v>
          </cell>
          <cell r="UKJ58">
            <v>0</v>
          </cell>
          <cell r="UKK58">
            <v>0</v>
          </cell>
          <cell r="UKL58">
            <v>0</v>
          </cell>
          <cell r="UKM58">
            <v>0</v>
          </cell>
          <cell r="UKN58">
            <v>0</v>
          </cell>
          <cell r="UKO58">
            <v>0</v>
          </cell>
          <cell r="UKP58">
            <v>0</v>
          </cell>
          <cell r="UKQ58">
            <v>0</v>
          </cell>
          <cell r="UKR58">
            <v>0</v>
          </cell>
          <cell r="UKS58">
            <v>0</v>
          </cell>
          <cell r="UKT58">
            <v>0</v>
          </cell>
          <cell r="UKU58">
            <v>0</v>
          </cell>
          <cell r="UKV58">
            <v>0</v>
          </cell>
          <cell r="UKW58">
            <v>0</v>
          </cell>
          <cell r="UKX58">
            <v>0</v>
          </cell>
          <cell r="UKY58">
            <v>0</v>
          </cell>
          <cell r="UKZ58">
            <v>0</v>
          </cell>
          <cell r="ULA58">
            <v>0</v>
          </cell>
          <cell r="ULB58">
            <v>0</v>
          </cell>
          <cell r="ULC58">
            <v>0</v>
          </cell>
          <cell r="ULD58">
            <v>0</v>
          </cell>
          <cell r="ULE58">
            <v>0</v>
          </cell>
          <cell r="ULF58">
            <v>0</v>
          </cell>
          <cell r="ULG58">
            <v>0</v>
          </cell>
          <cell r="ULH58">
            <v>0</v>
          </cell>
          <cell r="ULI58">
            <v>0</v>
          </cell>
          <cell r="ULJ58">
            <v>0</v>
          </cell>
          <cell r="ULK58">
            <v>0</v>
          </cell>
          <cell r="ULL58">
            <v>0</v>
          </cell>
          <cell r="ULM58">
            <v>0</v>
          </cell>
          <cell r="ULN58">
            <v>0</v>
          </cell>
          <cell r="ULO58">
            <v>0</v>
          </cell>
          <cell r="ULP58">
            <v>0</v>
          </cell>
          <cell r="ULQ58">
            <v>0</v>
          </cell>
          <cell r="ULR58">
            <v>0</v>
          </cell>
          <cell r="ULS58">
            <v>0</v>
          </cell>
          <cell r="ULT58">
            <v>0</v>
          </cell>
          <cell r="ULU58">
            <v>0</v>
          </cell>
          <cell r="ULV58">
            <v>0</v>
          </cell>
          <cell r="ULW58">
            <v>0</v>
          </cell>
          <cell r="ULX58">
            <v>0</v>
          </cell>
          <cell r="ULY58">
            <v>0</v>
          </cell>
          <cell r="ULZ58">
            <v>0</v>
          </cell>
          <cell r="UMA58">
            <v>0</v>
          </cell>
          <cell r="UMB58">
            <v>0</v>
          </cell>
          <cell r="UMC58">
            <v>0</v>
          </cell>
          <cell r="UMD58">
            <v>0</v>
          </cell>
          <cell r="UME58">
            <v>0</v>
          </cell>
          <cell r="UMF58">
            <v>0</v>
          </cell>
          <cell r="UMG58">
            <v>0</v>
          </cell>
          <cell r="UMH58">
            <v>0</v>
          </cell>
          <cell r="UMI58">
            <v>0</v>
          </cell>
          <cell r="UMJ58">
            <v>0</v>
          </cell>
          <cell r="UMK58">
            <v>0</v>
          </cell>
          <cell r="UML58">
            <v>0</v>
          </cell>
          <cell r="UMM58">
            <v>0</v>
          </cell>
          <cell r="UMN58">
            <v>0</v>
          </cell>
          <cell r="UMO58">
            <v>0</v>
          </cell>
          <cell r="UMP58">
            <v>0</v>
          </cell>
          <cell r="UMQ58">
            <v>0</v>
          </cell>
          <cell r="UMR58">
            <v>0</v>
          </cell>
          <cell r="UMS58">
            <v>0</v>
          </cell>
          <cell r="UMT58">
            <v>0</v>
          </cell>
          <cell r="UMU58">
            <v>0</v>
          </cell>
          <cell r="UMV58">
            <v>0</v>
          </cell>
          <cell r="UMW58">
            <v>0</v>
          </cell>
          <cell r="UMX58">
            <v>0</v>
          </cell>
          <cell r="UMY58">
            <v>0</v>
          </cell>
          <cell r="UMZ58">
            <v>0</v>
          </cell>
          <cell r="UNA58">
            <v>0</v>
          </cell>
          <cell r="UNB58">
            <v>0</v>
          </cell>
          <cell r="UNC58">
            <v>0</v>
          </cell>
          <cell r="UND58">
            <v>0</v>
          </cell>
          <cell r="UNE58">
            <v>0</v>
          </cell>
          <cell r="UNF58">
            <v>0</v>
          </cell>
          <cell r="UNG58">
            <v>0</v>
          </cell>
          <cell r="UNH58">
            <v>0</v>
          </cell>
          <cell r="UNI58">
            <v>0</v>
          </cell>
          <cell r="UNJ58">
            <v>0</v>
          </cell>
          <cell r="UNK58">
            <v>0</v>
          </cell>
          <cell r="UNL58">
            <v>0</v>
          </cell>
          <cell r="UNM58">
            <v>0</v>
          </cell>
          <cell r="UNN58">
            <v>0</v>
          </cell>
          <cell r="UNO58">
            <v>0</v>
          </cell>
          <cell r="UNP58">
            <v>0</v>
          </cell>
          <cell r="UNQ58">
            <v>0</v>
          </cell>
          <cell r="UNR58">
            <v>0</v>
          </cell>
          <cell r="UNS58">
            <v>0</v>
          </cell>
          <cell r="UNT58">
            <v>0</v>
          </cell>
          <cell r="UNU58">
            <v>0</v>
          </cell>
          <cell r="UNV58">
            <v>0</v>
          </cell>
          <cell r="UNW58">
            <v>0</v>
          </cell>
          <cell r="UNX58">
            <v>0</v>
          </cell>
          <cell r="UNY58">
            <v>0</v>
          </cell>
          <cell r="UNZ58">
            <v>0</v>
          </cell>
          <cell r="UOA58">
            <v>0</v>
          </cell>
          <cell r="UOB58">
            <v>0</v>
          </cell>
          <cell r="UOC58">
            <v>0</v>
          </cell>
          <cell r="UOD58">
            <v>0</v>
          </cell>
          <cell r="UOE58">
            <v>0</v>
          </cell>
          <cell r="UOF58">
            <v>0</v>
          </cell>
          <cell r="UOG58">
            <v>0</v>
          </cell>
          <cell r="UOH58">
            <v>0</v>
          </cell>
          <cell r="UOI58">
            <v>0</v>
          </cell>
          <cell r="UOJ58">
            <v>0</v>
          </cell>
          <cell r="UOK58">
            <v>0</v>
          </cell>
          <cell r="UOL58">
            <v>0</v>
          </cell>
          <cell r="UOM58">
            <v>0</v>
          </cell>
          <cell r="UON58">
            <v>0</v>
          </cell>
          <cell r="UOO58">
            <v>0</v>
          </cell>
          <cell r="UOP58">
            <v>0</v>
          </cell>
          <cell r="UOQ58">
            <v>0</v>
          </cell>
          <cell r="UOR58">
            <v>0</v>
          </cell>
          <cell r="UOS58">
            <v>0</v>
          </cell>
          <cell r="UOT58">
            <v>0</v>
          </cell>
          <cell r="UOU58">
            <v>0</v>
          </cell>
          <cell r="UOV58">
            <v>0</v>
          </cell>
          <cell r="UOW58">
            <v>0</v>
          </cell>
          <cell r="UOX58">
            <v>0</v>
          </cell>
          <cell r="UOY58">
            <v>0</v>
          </cell>
          <cell r="UOZ58">
            <v>0</v>
          </cell>
          <cell r="UPA58">
            <v>0</v>
          </cell>
          <cell r="UPB58">
            <v>0</v>
          </cell>
          <cell r="UPC58">
            <v>0</v>
          </cell>
          <cell r="UPD58">
            <v>0</v>
          </cell>
          <cell r="UPE58">
            <v>0</v>
          </cell>
          <cell r="UPF58">
            <v>0</v>
          </cell>
          <cell r="UPG58">
            <v>0</v>
          </cell>
          <cell r="UPH58">
            <v>0</v>
          </cell>
          <cell r="UPI58">
            <v>0</v>
          </cell>
          <cell r="UPJ58">
            <v>0</v>
          </cell>
          <cell r="UPK58">
            <v>0</v>
          </cell>
          <cell r="UPL58">
            <v>0</v>
          </cell>
          <cell r="UPM58">
            <v>0</v>
          </cell>
          <cell r="UPN58">
            <v>0</v>
          </cell>
          <cell r="UPO58">
            <v>0</v>
          </cell>
          <cell r="UPP58">
            <v>0</v>
          </cell>
          <cell r="UPQ58">
            <v>0</v>
          </cell>
          <cell r="UPR58">
            <v>0</v>
          </cell>
          <cell r="UPS58">
            <v>0</v>
          </cell>
          <cell r="UPT58">
            <v>0</v>
          </cell>
          <cell r="UPU58">
            <v>0</v>
          </cell>
          <cell r="UPV58">
            <v>0</v>
          </cell>
          <cell r="UPW58">
            <v>0</v>
          </cell>
          <cell r="UPX58">
            <v>0</v>
          </cell>
          <cell r="UPY58">
            <v>0</v>
          </cell>
          <cell r="UPZ58">
            <v>0</v>
          </cell>
          <cell r="UQA58">
            <v>0</v>
          </cell>
          <cell r="UQB58">
            <v>0</v>
          </cell>
          <cell r="UQC58">
            <v>0</v>
          </cell>
          <cell r="UQD58">
            <v>0</v>
          </cell>
          <cell r="UQE58">
            <v>0</v>
          </cell>
          <cell r="UQF58">
            <v>0</v>
          </cell>
          <cell r="UQG58">
            <v>0</v>
          </cell>
          <cell r="UQH58">
            <v>0</v>
          </cell>
          <cell r="UQI58">
            <v>0</v>
          </cell>
          <cell r="UQJ58">
            <v>0</v>
          </cell>
          <cell r="UQK58">
            <v>0</v>
          </cell>
          <cell r="UQL58">
            <v>0</v>
          </cell>
          <cell r="UQM58">
            <v>0</v>
          </cell>
          <cell r="UQN58">
            <v>0</v>
          </cell>
          <cell r="UQO58">
            <v>0</v>
          </cell>
          <cell r="UQP58">
            <v>0</v>
          </cell>
          <cell r="UQQ58">
            <v>0</v>
          </cell>
          <cell r="UQR58">
            <v>0</v>
          </cell>
          <cell r="UQS58">
            <v>0</v>
          </cell>
          <cell r="UQT58">
            <v>0</v>
          </cell>
          <cell r="UQU58">
            <v>0</v>
          </cell>
          <cell r="UQV58">
            <v>0</v>
          </cell>
          <cell r="UQW58">
            <v>0</v>
          </cell>
          <cell r="UQX58">
            <v>0</v>
          </cell>
          <cell r="UQY58">
            <v>0</v>
          </cell>
          <cell r="UQZ58">
            <v>0</v>
          </cell>
          <cell r="URA58">
            <v>0</v>
          </cell>
          <cell r="URB58">
            <v>0</v>
          </cell>
          <cell r="URC58">
            <v>0</v>
          </cell>
          <cell r="URD58">
            <v>0</v>
          </cell>
          <cell r="URE58">
            <v>0</v>
          </cell>
          <cell r="URF58">
            <v>0</v>
          </cell>
          <cell r="URG58">
            <v>0</v>
          </cell>
          <cell r="URH58">
            <v>0</v>
          </cell>
          <cell r="URI58">
            <v>0</v>
          </cell>
          <cell r="URJ58">
            <v>0</v>
          </cell>
          <cell r="URK58">
            <v>0</v>
          </cell>
          <cell r="URL58">
            <v>0</v>
          </cell>
          <cell r="URM58">
            <v>0</v>
          </cell>
          <cell r="URN58">
            <v>0</v>
          </cell>
          <cell r="URO58">
            <v>0</v>
          </cell>
          <cell r="URP58">
            <v>0</v>
          </cell>
          <cell r="URQ58">
            <v>0</v>
          </cell>
          <cell r="URR58">
            <v>0</v>
          </cell>
          <cell r="URS58">
            <v>0</v>
          </cell>
          <cell r="URT58">
            <v>0</v>
          </cell>
          <cell r="URU58">
            <v>0</v>
          </cell>
          <cell r="URV58">
            <v>0</v>
          </cell>
          <cell r="URW58">
            <v>0</v>
          </cell>
          <cell r="URX58">
            <v>0</v>
          </cell>
          <cell r="URY58">
            <v>0</v>
          </cell>
          <cell r="URZ58">
            <v>0</v>
          </cell>
          <cell r="USA58">
            <v>0</v>
          </cell>
          <cell r="USB58">
            <v>0</v>
          </cell>
          <cell r="USC58">
            <v>0</v>
          </cell>
          <cell r="USD58">
            <v>0</v>
          </cell>
          <cell r="USE58">
            <v>0</v>
          </cell>
          <cell r="USF58">
            <v>0</v>
          </cell>
          <cell r="USG58">
            <v>0</v>
          </cell>
          <cell r="USH58">
            <v>0</v>
          </cell>
          <cell r="USI58">
            <v>0</v>
          </cell>
          <cell r="USJ58">
            <v>0</v>
          </cell>
          <cell r="USK58">
            <v>0</v>
          </cell>
          <cell r="USL58">
            <v>0</v>
          </cell>
          <cell r="USM58">
            <v>0</v>
          </cell>
          <cell r="USN58">
            <v>0</v>
          </cell>
          <cell r="USO58">
            <v>0</v>
          </cell>
          <cell r="USP58">
            <v>0</v>
          </cell>
          <cell r="USQ58">
            <v>0</v>
          </cell>
          <cell r="USR58">
            <v>0</v>
          </cell>
          <cell r="USS58">
            <v>0</v>
          </cell>
          <cell r="UST58">
            <v>0</v>
          </cell>
          <cell r="USU58">
            <v>0</v>
          </cell>
          <cell r="USV58">
            <v>0</v>
          </cell>
          <cell r="USW58">
            <v>0</v>
          </cell>
          <cell r="USX58">
            <v>0</v>
          </cell>
          <cell r="USY58">
            <v>0</v>
          </cell>
          <cell r="USZ58">
            <v>0</v>
          </cell>
          <cell r="UTA58">
            <v>0</v>
          </cell>
          <cell r="UTB58">
            <v>0</v>
          </cell>
          <cell r="UTC58">
            <v>0</v>
          </cell>
          <cell r="UTD58">
            <v>0</v>
          </cell>
          <cell r="UTE58">
            <v>0</v>
          </cell>
          <cell r="UTF58">
            <v>0</v>
          </cell>
          <cell r="UTG58">
            <v>0</v>
          </cell>
          <cell r="UTH58">
            <v>0</v>
          </cell>
          <cell r="UTI58">
            <v>0</v>
          </cell>
          <cell r="UTJ58">
            <v>0</v>
          </cell>
          <cell r="UTK58">
            <v>0</v>
          </cell>
          <cell r="UTL58">
            <v>0</v>
          </cell>
          <cell r="UTM58">
            <v>0</v>
          </cell>
          <cell r="UTN58">
            <v>0</v>
          </cell>
          <cell r="UTO58">
            <v>0</v>
          </cell>
          <cell r="UTP58">
            <v>0</v>
          </cell>
          <cell r="UTQ58">
            <v>0</v>
          </cell>
          <cell r="UTR58">
            <v>0</v>
          </cell>
          <cell r="UTS58">
            <v>0</v>
          </cell>
          <cell r="UTT58">
            <v>0</v>
          </cell>
          <cell r="UTU58">
            <v>0</v>
          </cell>
          <cell r="UTV58">
            <v>0</v>
          </cell>
          <cell r="UTW58">
            <v>0</v>
          </cell>
          <cell r="UTX58">
            <v>0</v>
          </cell>
          <cell r="UTY58">
            <v>0</v>
          </cell>
          <cell r="UTZ58">
            <v>0</v>
          </cell>
          <cell r="UUA58">
            <v>0</v>
          </cell>
          <cell r="UUB58">
            <v>0</v>
          </cell>
          <cell r="UUC58">
            <v>0</v>
          </cell>
          <cell r="UUD58">
            <v>0</v>
          </cell>
          <cell r="UUE58">
            <v>0</v>
          </cell>
          <cell r="UUF58">
            <v>0</v>
          </cell>
          <cell r="UUG58">
            <v>0</v>
          </cell>
          <cell r="UUH58">
            <v>0</v>
          </cell>
          <cell r="UUI58">
            <v>0</v>
          </cell>
          <cell r="UUJ58">
            <v>0</v>
          </cell>
          <cell r="UUK58">
            <v>0</v>
          </cell>
          <cell r="UUL58">
            <v>0</v>
          </cell>
          <cell r="UUM58">
            <v>0</v>
          </cell>
          <cell r="UUN58">
            <v>0</v>
          </cell>
          <cell r="UUO58">
            <v>0</v>
          </cell>
          <cell r="UUP58">
            <v>0</v>
          </cell>
          <cell r="UUQ58">
            <v>0</v>
          </cell>
          <cell r="UUR58">
            <v>0</v>
          </cell>
          <cell r="UUS58">
            <v>0</v>
          </cell>
          <cell r="UUT58">
            <v>0</v>
          </cell>
          <cell r="UUU58">
            <v>0</v>
          </cell>
          <cell r="UUV58">
            <v>0</v>
          </cell>
          <cell r="UUW58">
            <v>0</v>
          </cell>
          <cell r="UUX58">
            <v>0</v>
          </cell>
          <cell r="UUY58">
            <v>0</v>
          </cell>
          <cell r="UUZ58">
            <v>0</v>
          </cell>
          <cell r="UVA58">
            <v>0</v>
          </cell>
          <cell r="UVB58">
            <v>0</v>
          </cell>
          <cell r="UVC58">
            <v>0</v>
          </cell>
          <cell r="UVD58">
            <v>0</v>
          </cell>
          <cell r="UVE58">
            <v>0</v>
          </cell>
          <cell r="UVF58">
            <v>0</v>
          </cell>
          <cell r="UVG58">
            <v>0</v>
          </cell>
          <cell r="UVH58">
            <v>0</v>
          </cell>
          <cell r="UVI58">
            <v>0</v>
          </cell>
          <cell r="UVJ58">
            <v>0</v>
          </cell>
          <cell r="UVK58">
            <v>0</v>
          </cell>
          <cell r="UVL58">
            <v>0</v>
          </cell>
          <cell r="UVM58">
            <v>0</v>
          </cell>
          <cell r="UVN58">
            <v>0</v>
          </cell>
          <cell r="UVO58">
            <v>0</v>
          </cell>
          <cell r="UVP58">
            <v>0</v>
          </cell>
          <cell r="UVQ58">
            <v>0</v>
          </cell>
          <cell r="UVR58">
            <v>0</v>
          </cell>
          <cell r="UVS58">
            <v>0</v>
          </cell>
          <cell r="UVT58">
            <v>0</v>
          </cell>
          <cell r="UVU58">
            <v>0</v>
          </cell>
          <cell r="UVV58">
            <v>0</v>
          </cell>
          <cell r="UVW58">
            <v>0</v>
          </cell>
          <cell r="UVX58">
            <v>0</v>
          </cell>
          <cell r="UVY58">
            <v>0</v>
          </cell>
          <cell r="UVZ58">
            <v>0</v>
          </cell>
          <cell r="UWA58">
            <v>0</v>
          </cell>
          <cell r="UWB58">
            <v>0</v>
          </cell>
          <cell r="UWC58">
            <v>0</v>
          </cell>
          <cell r="UWD58">
            <v>0</v>
          </cell>
          <cell r="UWE58">
            <v>0</v>
          </cell>
          <cell r="UWF58">
            <v>0</v>
          </cell>
          <cell r="UWG58">
            <v>0</v>
          </cell>
          <cell r="UWH58">
            <v>0</v>
          </cell>
          <cell r="UWI58">
            <v>0</v>
          </cell>
          <cell r="UWJ58">
            <v>0</v>
          </cell>
          <cell r="UWK58">
            <v>0</v>
          </cell>
          <cell r="UWL58">
            <v>0</v>
          </cell>
          <cell r="UWM58">
            <v>0</v>
          </cell>
          <cell r="UWN58">
            <v>0</v>
          </cell>
          <cell r="UWO58">
            <v>0</v>
          </cell>
          <cell r="UWP58">
            <v>0</v>
          </cell>
          <cell r="UWQ58">
            <v>0</v>
          </cell>
          <cell r="UWR58">
            <v>0</v>
          </cell>
          <cell r="UWS58">
            <v>0</v>
          </cell>
          <cell r="UWT58">
            <v>0</v>
          </cell>
          <cell r="UWU58">
            <v>0</v>
          </cell>
          <cell r="UWV58">
            <v>0</v>
          </cell>
          <cell r="UWW58">
            <v>0</v>
          </cell>
          <cell r="UWX58">
            <v>0</v>
          </cell>
          <cell r="UWY58">
            <v>0</v>
          </cell>
          <cell r="UWZ58">
            <v>0</v>
          </cell>
          <cell r="UXA58">
            <v>0</v>
          </cell>
          <cell r="UXB58">
            <v>0</v>
          </cell>
          <cell r="UXC58">
            <v>0</v>
          </cell>
          <cell r="UXD58">
            <v>0</v>
          </cell>
          <cell r="UXE58">
            <v>0</v>
          </cell>
          <cell r="UXF58">
            <v>0</v>
          </cell>
          <cell r="UXG58">
            <v>0</v>
          </cell>
          <cell r="UXH58">
            <v>0</v>
          </cell>
          <cell r="UXI58">
            <v>0</v>
          </cell>
          <cell r="UXJ58">
            <v>0</v>
          </cell>
          <cell r="UXK58">
            <v>0</v>
          </cell>
          <cell r="UXL58">
            <v>0</v>
          </cell>
          <cell r="UXM58">
            <v>0</v>
          </cell>
          <cell r="UXN58">
            <v>0</v>
          </cell>
          <cell r="UXO58">
            <v>0</v>
          </cell>
          <cell r="UXP58">
            <v>0</v>
          </cell>
          <cell r="UXQ58">
            <v>0</v>
          </cell>
          <cell r="UXR58">
            <v>0</v>
          </cell>
          <cell r="UXS58">
            <v>0</v>
          </cell>
          <cell r="UXT58">
            <v>0</v>
          </cell>
          <cell r="UXU58">
            <v>0</v>
          </cell>
          <cell r="UXV58">
            <v>0</v>
          </cell>
          <cell r="UXW58">
            <v>0</v>
          </cell>
          <cell r="UXX58">
            <v>0</v>
          </cell>
          <cell r="UXY58">
            <v>0</v>
          </cell>
          <cell r="UXZ58">
            <v>0</v>
          </cell>
          <cell r="UYA58">
            <v>0</v>
          </cell>
          <cell r="UYB58">
            <v>0</v>
          </cell>
          <cell r="UYC58">
            <v>0</v>
          </cell>
          <cell r="UYD58">
            <v>0</v>
          </cell>
          <cell r="UYE58">
            <v>0</v>
          </cell>
          <cell r="UYF58">
            <v>0</v>
          </cell>
          <cell r="UYG58">
            <v>0</v>
          </cell>
          <cell r="UYH58">
            <v>0</v>
          </cell>
          <cell r="UYI58">
            <v>0</v>
          </cell>
          <cell r="UYJ58">
            <v>0</v>
          </cell>
          <cell r="UYK58">
            <v>0</v>
          </cell>
          <cell r="UYL58">
            <v>0</v>
          </cell>
          <cell r="UYM58">
            <v>0</v>
          </cell>
          <cell r="UYN58">
            <v>0</v>
          </cell>
          <cell r="UYO58">
            <v>0</v>
          </cell>
          <cell r="UYP58">
            <v>0</v>
          </cell>
          <cell r="UYQ58">
            <v>0</v>
          </cell>
          <cell r="UYR58">
            <v>0</v>
          </cell>
          <cell r="UYS58">
            <v>0</v>
          </cell>
          <cell r="UYT58">
            <v>0</v>
          </cell>
          <cell r="UYU58">
            <v>0</v>
          </cell>
          <cell r="UYV58">
            <v>0</v>
          </cell>
          <cell r="UYW58">
            <v>0</v>
          </cell>
          <cell r="UYX58">
            <v>0</v>
          </cell>
          <cell r="UYY58">
            <v>0</v>
          </cell>
          <cell r="UYZ58">
            <v>0</v>
          </cell>
          <cell r="UZA58">
            <v>0</v>
          </cell>
          <cell r="UZB58">
            <v>0</v>
          </cell>
          <cell r="UZC58">
            <v>0</v>
          </cell>
          <cell r="UZD58">
            <v>0</v>
          </cell>
          <cell r="UZE58">
            <v>0</v>
          </cell>
          <cell r="UZF58">
            <v>0</v>
          </cell>
          <cell r="UZG58">
            <v>0</v>
          </cell>
          <cell r="UZH58">
            <v>0</v>
          </cell>
          <cell r="UZI58">
            <v>0</v>
          </cell>
          <cell r="UZJ58">
            <v>0</v>
          </cell>
          <cell r="UZK58">
            <v>0</v>
          </cell>
          <cell r="UZL58">
            <v>0</v>
          </cell>
          <cell r="UZM58">
            <v>0</v>
          </cell>
          <cell r="UZN58">
            <v>0</v>
          </cell>
          <cell r="UZO58">
            <v>0</v>
          </cell>
          <cell r="UZP58">
            <v>0</v>
          </cell>
          <cell r="UZQ58">
            <v>0</v>
          </cell>
          <cell r="UZR58">
            <v>0</v>
          </cell>
          <cell r="UZS58">
            <v>0</v>
          </cell>
          <cell r="UZT58">
            <v>0</v>
          </cell>
          <cell r="UZU58">
            <v>0</v>
          </cell>
          <cell r="UZV58">
            <v>0</v>
          </cell>
          <cell r="UZW58">
            <v>0</v>
          </cell>
          <cell r="UZX58">
            <v>0</v>
          </cell>
          <cell r="UZY58">
            <v>0</v>
          </cell>
          <cell r="UZZ58">
            <v>0</v>
          </cell>
          <cell r="VAA58">
            <v>0</v>
          </cell>
          <cell r="VAB58">
            <v>0</v>
          </cell>
          <cell r="VAC58">
            <v>0</v>
          </cell>
          <cell r="VAD58">
            <v>0</v>
          </cell>
          <cell r="VAE58">
            <v>0</v>
          </cell>
          <cell r="VAF58">
            <v>0</v>
          </cell>
          <cell r="VAG58">
            <v>0</v>
          </cell>
          <cell r="VAH58">
            <v>0</v>
          </cell>
          <cell r="VAI58">
            <v>0</v>
          </cell>
          <cell r="VAJ58">
            <v>0</v>
          </cell>
          <cell r="VAK58">
            <v>0</v>
          </cell>
          <cell r="VAL58">
            <v>0</v>
          </cell>
          <cell r="VAM58">
            <v>0</v>
          </cell>
          <cell r="VAN58">
            <v>0</v>
          </cell>
          <cell r="VAO58">
            <v>0</v>
          </cell>
          <cell r="VAP58">
            <v>0</v>
          </cell>
          <cell r="VAQ58">
            <v>0</v>
          </cell>
          <cell r="VAR58">
            <v>0</v>
          </cell>
          <cell r="VAS58">
            <v>0</v>
          </cell>
          <cell r="VAT58">
            <v>0</v>
          </cell>
          <cell r="VAU58">
            <v>0</v>
          </cell>
          <cell r="VAV58">
            <v>0</v>
          </cell>
          <cell r="VAW58">
            <v>0</v>
          </cell>
          <cell r="VAX58">
            <v>0</v>
          </cell>
          <cell r="VAY58">
            <v>0</v>
          </cell>
          <cell r="VAZ58">
            <v>0</v>
          </cell>
          <cell r="VBA58">
            <v>0</v>
          </cell>
          <cell r="VBB58">
            <v>0</v>
          </cell>
          <cell r="VBC58">
            <v>0</v>
          </cell>
          <cell r="VBD58">
            <v>0</v>
          </cell>
          <cell r="VBE58">
            <v>0</v>
          </cell>
          <cell r="VBF58">
            <v>0</v>
          </cell>
          <cell r="VBG58">
            <v>0</v>
          </cell>
          <cell r="VBH58">
            <v>0</v>
          </cell>
          <cell r="VBI58">
            <v>0</v>
          </cell>
          <cell r="VBJ58">
            <v>0</v>
          </cell>
          <cell r="VBK58">
            <v>0</v>
          </cell>
          <cell r="VBL58">
            <v>0</v>
          </cell>
          <cell r="VBM58">
            <v>0</v>
          </cell>
          <cell r="VBN58">
            <v>0</v>
          </cell>
          <cell r="VBO58">
            <v>0</v>
          </cell>
          <cell r="VBP58">
            <v>0</v>
          </cell>
          <cell r="VBQ58">
            <v>0</v>
          </cell>
          <cell r="VBR58">
            <v>0</v>
          </cell>
          <cell r="VBS58">
            <v>0</v>
          </cell>
          <cell r="VBT58">
            <v>0</v>
          </cell>
          <cell r="VBU58">
            <v>0</v>
          </cell>
          <cell r="VBV58">
            <v>0</v>
          </cell>
          <cell r="VBW58">
            <v>0</v>
          </cell>
          <cell r="VBX58">
            <v>0</v>
          </cell>
          <cell r="VBY58">
            <v>0</v>
          </cell>
          <cell r="VBZ58">
            <v>0</v>
          </cell>
          <cell r="VCA58">
            <v>0</v>
          </cell>
          <cell r="VCB58">
            <v>0</v>
          </cell>
          <cell r="VCC58">
            <v>0</v>
          </cell>
          <cell r="VCD58">
            <v>0</v>
          </cell>
          <cell r="VCE58">
            <v>0</v>
          </cell>
          <cell r="VCF58">
            <v>0</v>
          </cell>
          <cell r="VCG58">
            <v>0</v>
          </cell>
          <cell r="VCH58">
            <v>0</v>
          </cell>
          <cell r="VCI58">
            <v>0</v>
          </cell>
          <cell r="VCJ58">
            <v>0</v>
          </cell>
          <cell r="VCK58">
            <v>0</v>
          </cell>
          <cell r="VCL58">
            <v>0</v>
          </cell>
          <cell r="VCM58">
            <v>0</v>
          </cell>
          <cell r="VCN58">
            <v>0</v>
          </cell>
          <cell r="VCO58">
            <v>0</v>
          </cell>
          <cell r="VCP58">
            <v>0</v>
          </cell>
          <cell r="VCQ58">
            <v>0</v>
          </cell>
          <cell r="VCR58">
            <v>0</v>
          </cell>
          <cell r="VCS58">
            <v>0</v>
          </cell>
          <cell r="VCT58">
            <v>0</v>
          </cell>
          <cell r="VCU58">
            <v>0</v>
          </cell>
          <cell r="VCV58">
            <v>0</v>
          </cell>
          <cell r="VCW58">
            <v>0</v>
          </cell>
          <cell r="VCX58">
            <v>0</v>
          </cell>
          <cell r="VCY58">
            <v>0</v>
          </cell>
          <cell r="VCZ58">
            <v>0</v>
          </cell>
          <cell r="VDA58">
            <v>0</v>
          </cell>
          <cell r="VDB58">
            <v>0</v>
          </cell>
          <cell r="VDC58">
            <v>0</v>
          </cell>
          <cell r="VDD58">
            <v>0</v>
          </cell>
          <cell r="VDE58">
            <v>0</v>
          </cell>
          <cell r="VDF58">
            <v>0</v>
          </cell>
          <cell r="VDG58">
            <v>0</v>
          </cell>
          <cell r="VDH58">
            <v>0</v>
          </cell>
          <cell r="VDI58">
            <v>0</v>
          </cell>
          <cell r="VDJ58">
            <v>0</v>
          </cell>
          <cell r="VDK58">
            <v>0</v>
          </cell>
          <cell r="VDL58">
            <v>0</v>
          </cell>
          <cell r="VDM58">
            <v>0</v>
          </cell>
          <cell r="VDN58">
            <v>0</v>
          </cell>
          <cell r="VDO58">
            <v>0</v>
          </cell>
          <cell r="VDP58">
            <v>0</v>
          </cell>
          <cell r="VDQ58">
            <v>0</v>
          </cell>
          <cell r="VDR58">
            <v>0</v>
          </cell>
          <cell r="VDS58">
            <v>0</v>
          </cell>
          <cell r="VDT58">
            <v>0</v>
          </cell>
          <cell r="VDU58">
            <v>0</v>
          </cell>
          <cell r="VDV58">
            <v>0</v>
          </cell>
          <cell r="VDW58">
            <v>0</v>
          </cell>
          <cell r="VDX58">
            <v>0</v>
          </cell>
          <cell r="VDY58">
            <v>0</v>
          </cell>
          <cell r="VDZ58">
            <v>0</v>
          </cell>
          <cell r="VEA58">
            <v>0</v>
          </cell>
          <cell r="VEB58">
            <v>0</v>
          </cell>
          <cell r="VEC58">
            <v>0</v>
          </cell>
          <cell r="VED58">
            <v>0</v>
          </cell>
          <cell r="VEE58">
            <v>0</v>
          </cell>
          <cell r="VEF58">
            <v>0</v>
          </cell>
          <cell r="VEG58">
            <v>0</v>
          </cell>
          <cell r="VEH58">
            <v>0</v>
          </cell>
          <cell r="VEI58">
            <v>0</v>
          </cell>
          <cell r="VEJ58">
            <v>0</v>
          </cell>
          <cell r="VEK58">
            <v>0</v>
          </cell>
          <cell r="VEL58">
            <v>0</v>
          </cell>
          <cell r="VEM58">
            <v>0</v>
          </cell>
          <cell r="VEN58">
            <v>0</v>
          </cell>
          <cell r="VEO58">
            <v>0</v>
          </cell>
          <cell r="VEP58">
            <v>0</v>
          </cell>
          <cell r="VEQ58">
            <v>0</v>
          </cell>
          <cell r="VER58">
            <v>0</v>
          </cell>
          <cell r="VES58">
            <v>0</v>
          </cell>
          <cell r="VET58">
            <v>0</v>
          </cell>
          <cell r="VEU58">
            <v>0</v>
          </cell>
          <cell r="VEV58">
            <v>0</v>
          </cell>
          <cell r="VEW58">
            <v>0</v>
          </cell>
          <cell r="VEX58">
            <v>0</v>
          </cell>
          <cell r="VEY58">
            <v>0</v>
          </cell>
          <cell r="VEZ58">
            <v>0</v>
          </cell>
          <cell r="VFA58">
            <v>0</v>
          </cell>
          <cell r="VFB58">
            <v>0</v>
          </cell>
          <cell r="VFC58">
            <v>0</v>
          </cell>
          <cell r="VFD58">
            <v>0</v>
          </cell>
          <cell r="VFE58">
            <v>0</v>
          </cell>
          <cell r="VFF58">
            <v>0</v>
          </cell>
          <cell r="VFG58">
            <v>0</v>
          </cell>
          <cell r="VFH58">
            <v>0</v>
          </cell>
          <cell r="VFI58">
            <v>0</v>
          </cell>
          <cell r="VFJ58">
            <v>0</v>
          </cell>
          <cell r="VFK58">
            <v>0</v>
          </cell>
          <cell r="VFL58">
            <v>0</v>
          </cell>
          <cell r="VFM58">
            <v>0</v>
          </cell>
          <cell r="VFN58">
            <v>0</v>
          </cell>
          <cell r="VFO58">
            <v>0</v>
          </cell>
          <cell r="VFP58">
            <v>0</v>
          </cell>
          <cell r="VFQ58">
            <v>0</v>
          </cell>
          <cell r="VFR58">
            <v>0</v>
          </cell>
          <cell r="VFS58">
            <v>0</v>
          </cell>
          <cell r="VFT58">
            <v>0</v>
          </cell>
          <cell r="VFU58">
            <v>0</v>
          </cell>
          <cell r="VFV58">
            <v>0</v>
          </cell>
          <cell r="VFW58">
            <v>0</v>
          </cell>
          <cell r="VFX58">
            <v>0</v>
          </cell>
          <cell r="VFY58">
            <v>0</v>
          </cell>
          <cell r="VFZ58">
            <v>0</v>
          </cell>
          <cell r="VGA58">
            <v>0</v>
          </cell>
          <cell r="VGB58">
            <v>0</v>
          </cell>
          <cell r="VGC58">
            <v>0</v>
          </cell>
          <cell r="VGD58">
            <v>0</v>
          </cell>
          <cell r="VGE58">
            <v>0</v>
          </cell>
          <cell r="VGF58">
            <v>0</v>
          </cell>
          <cell r="VGG58">
            <v>0</v>
          </cell>
          <cell r="VGH58">
            <v>0</v>
          </cell>
          <cell r="VGI58">
            <v>0</v>
          </cell>
          <cell r="VGJ58">
            <v>0</v>
          </cell>
          <cell r="VGK58">
            <v>0</v>
          </cell>
          <cell r="VGL58">
            <v>0</v>
          </cell>
          <cell r="VGM58">
            <v>0</v>
          </cell>
          <cell r="VGN58">
            <v>0</v>
          </cell>
          <cell r="VGO58">
            <v>0</v>
          </cell>
          <cell r="VGP58">
            <v>0</v>
          </cell>
          <cell r="VGQ58">
            <v>0</v>
          </cell>
          <cell r="VGR58">
            <v>0</v>
          </cell>
          <cell r="VGS58">
            <v>0</v>
          </cell>
          <cell r="VGT58">
            <v>0</v>
          </cell>
          <cell r="VGU58">
            <v>0</v>
          </cell>
          <cell r="VGV58">
            <v>0</v>
          </cell>
          <cell r="VGW58">
            <v>0</v>
          </cell>
          <cell r="VGX58">
            <v>0</v>
          </cell>
          <cell r="VGY58">
            <v>0</v>
          </cell>
          <cell r="VGZ58">
            <v>0</v>
          </cell>
          <cell r="VHA58">
            <v>0</v>
          </cell>
          <cell r="VHB58">
            <v>0</v>
          </cell>
          <cell r="VHC58">
            <v>0</v>
          </cell>
          <cell r="VHD58">
            <v>0</v>
          </cell>
          <cell r="VHE58">
            <v>0</v>
          </cell>
          <cell r="VHF58">
            <v>0</v>
          </cell>
          <cell r="VHG58">
            <v>0</v>
          </cell>
          <cell r="VHH58">
            <v>0</v>
          </cell>
          <cell r="VHI58">
            <v>0</v>
          </cell>
          <cell r="VHJ58">
            <v>0</v>
          </cell>
          <cell r="VHK58">
            <v>0</v>
          </cell>
          <cell r="VHL58">
            <v>0</v>
          </cell>
          <cell r="VHM58">
            <v>0</v>
          </cell>
          <cell r="VHN58">
            <v>0</v>
          </cell>
          <cell r="VHO58">
            <v>0</v>
          </cell>
          <cell r="VHP58">
            <v>0</v>
          </cell>
          <cell r="VHQ58">
            <v>0</v>
          </cell>
          <cell r="VHR58">
            <v>0</v>
          </cell>
          <cell r="VHS58">
            <v>0</v>
          </cell>
          <cell r="VHT58">
            <v>0</v>
          </cell>
          <cell r="VHU58">
            <v>0</v>
          </cell>
          <cell r="VHV58">
            <v>0</v>
          </cell>
          <cell r="VHW58">
            <v>0</v>
          </cell>
          <cell r="VHX58">
            <v>0</v>
          </cell>
          <cell r="VHY58">
            <v>0</v>
          </cell>
          <cell r="VHZ58">
            <v>0</v>
          </cell>
          <cell r="VIA58">
            <v>0</v>
          </cell>
          <cell r="VIB58">
            <v>0</v>
          </cell>
          <cell r="VIC58">
            <v>0</v>
          </cell>
          <cell r="VID58">
            <v>0</v>
          </cell>
          <cell r="VIE58">
            <v>0</v>
          </cell>
          <cell r="VIF58">
            <v>0</v>
          </cell>
          <cell r="VIG58">
            <v>0</v>
          </cell>
          <cell r="VIH58">
            <v>0</v>
          </cell>
          <cell r="VII58">
            <v>0</v>
          </cell>
          <cell r="VIJ58">
            <v>0</v>
          </cell>
          <cell r="VIK58">
            <v>0</v>
          </cell>
          <cell r="VIL58">
            <v>0</v>
          </cell>
          <cell r="VIM58">
            <v>0</v>
          </cell>
          <cell r="VIN58">
            <v>0</v>
          </cell>
          <cell r="VIO58">
            <v>0</v>
          </cell>
          <cell r="VIP58">
            <v>0</v>
          </cell>
          <cell r="VIQ58">
            <v>0</v>
          </cell>
          <cell r="VIR58">
            <v>0</v>
          </cell>
          <cell r="VIS58">
            <v>0</v>
          </cell>
          <cell r="VIT58">
            <v>0</v>
          </cell>
          <cell r="VIU58">
            <v>0</v>
          </cell>
          <cell r="VIV58">
            <v>0</v>
          </cell>
          <cell r="VIW58">
            <v>0</v>
          </cell>
          <cell r="VIX58">
            <v>0</v>
          </cell>
          <cell r="VIY58">
            <v>0</v>
          </cell>
          <cell r="VIZ58">
            <v>0</v>
          </cell>
          <cell r="VJA58">
            <v>0</v>
          </cell>
          <cell r="VJB58">
            <v>0</v>
          </cell>
          <cell r="VJC58">
            <v>0</v>
          </cell>
          <cell r="VJD58">
            <v>0</v>
          </cell>
          <cell r="VJE58">
            <v>0</v>
          </cell>
          <cell r="VJF58">
            <v>0</v>
          </cell>
          <cell r="VJG58">
            <v>0</v>
          </cell>
          <cell r="VJH58">
            <v>0</v>
          </cell>
          <cell r="VJI58">
            <v>0</v>
          </cell>
          <cell r="VJJ58">
            <v>0</v>
          </cell>
          <cell r="VJK58">
            <v>0</v>
          </cell>
          <cell r="VJL58">
            <v>0</v>
          </cell>
          <cell r="VJM58">
            <v>0</v>
          </cell>
          <cell r="VJN58">
            <v>0</v>
          </cell>
          <cell r="VJO58">
            <v>0</v>
          </cell>
          <cell r="VJP58">
            <v>0</v>
          </cell>
          <cell r="VJQ58">
            <v>0</v>
          </cell>
          <cell r="VJR58">
            <v>0</v>
          </cell>
          <cell r="VJS58">
            <v>0</v>
          </cell>
          <cell r="VJT58">
            <v>0</v>
          </cell>
          <cell r="VJU58">
            <v>0</v>
          </cell>
          <cell r="VJV58">
            <v>0</v>
          </cell>
          <cell r="VJW58">
            <v>0</v>
          </cell>
          <cell r="VJX58">
            <v>0</v>
          </cell>
          <cell r="VJY58">
            <v>0</v>
          </cell>
          <cell r="VJZ58">
            <v>0</v>
          </cell>
          <cell r="VKA58">
            <v>0</v>
          </cell>
          <cell r="VKB58">
            <v>0</v>
          </cell>
          <cell r="VKC58">
            <v>0</v>
          </cell>
          <cell r="VKD58">
            <v>0</v>
          </cell>
          <cell r="VKE58">
            <v>0</v>
          </cell>
          <cell r="VKF58">
            <v>0</v>
          </cell>
          <cell r="VKG58">
            <v>0</v>
          </cell>
          <cell r="VKH58">
            <v>0</v>
          </cell>
          <cell r="VKI58">
            <v>0</v>
          </cell>
          <cell r="VKJ58">
            <v>0</v>
          </cell>
          <cell r="VKK58">
            <v>0</v>
          </cell>
          <cell r="VKL58">
            <v>0</v>
          </cell>
          <cell r="VKM58">
            <v>0</v>
          </cell>
          <cell r="VKN58">
            <v>0</v>
          </cell>
          <cell r="VKO58">
            <v>0</v>
          </cell>
          <cell r="VKP58">
            <v>0</v>
          </cell>
          <cell r="VKQ58">
            <v>0</v>
          </cell>
          <cell r="VKR58">
            <v>0</v>
          </cell>
          <cell r="VKS58">
            <v>0</v>
          </cell>
          <cell r="VKT58">
            <v>0</v>
          </cell>
          <cell r="VKU58">
            <v>0</v>
          </cell>
          <cell r="VKV58">
            <v>0</v>
          </cell>
          <cell r="VKW58">
            <v>0</v>
          </cell>
          <cell r="VKX58">
            <v>0</v>
          </cell>
          <cell r="VKY58">
            <v>0</v>
          </cell>
          <cell r="VKZ58">
            <v>0</v>
          </cell>
          <cell r="VLA58">
            <v>0</v>
          </cell>
          <cell r="VLB58">
            <v>0</v>
          </cell>
          <cell r="VLC58">
            <v>0</v>
          </cell>
          <cell r="VLD58">
            <v>0</v>
          </cell>
          <cell r="VLE58">
            <v>0</v>
          </cell>
          <cell r="VLF58">
            <v>0</v>
          </cell>
          <cell r="VLG58">
            <v>0</v>
          </cell>
          <cell r="VLH58">
            <v>0</v>
          </cell>
          <cell r="VLI58">
            <v>0</v>
          </cell>
          <cell r="VLJ58">
            <v>0</v>
          </cell>
          <cell r="VLK58">
            <v>0</v>
          </cell>
          <cell r="VLL58">
            <v>0</v>
          </cell>
          <cell r="VLM58">
            <v>0</v>
          </cell>
          <cell r="VLN58">
            <v>0</v>
          </cell>
          <cell r="VLO58">
            <v>0</v>
          </cell>
          <cell r="VLP58">
            <v>0</v>
          </cell>
          <cell r="VLQ58">
            <v>0</v>
          </cell>
          <cell r="VLR58">
            <v>0</v>
          </cell>
          <cell r="VLS58">
            <v>0</v>
          </cell>
          <cell r="VLT58">
            <v>0</v>
          </cell>
          <cell r="VLU58">
            <v>0</v>
          </cell>
          <cell r="VLV58">
            <v>0</v>
          </cell>
          <cell r="VLW58">
            <v>0</v>
          </cell>
          <cell r="VLX58">
            <v>0</v>
          </cell>
          <cell r="VLY58">
            <v>0</v>
          </cell>
          <cell r="VLZ58">
            <v>0</v>
          </cell>
          <cell r="VMA58">
            <v>0</v>
          </cell>
          <cell r="VMB58">
            <v>0</v>
          </cell>
          <cell r="VMC58">
            <v>0</v>
          </cell>
          <cell r="VMD58">
            <v>0</v>
          </cell>
          <cell r="VME58">
            <v>0</v>
          </cell>
          <cell r="VMF58">
            <v>0</v>
          </cell>
          <cell r="VMG58">
            <v>0</v>
          </cell>
          <cell r="VMH58">
            <v>0</v>
          </cell>
          <cell r="VMI58">
            <v>0</v>
          </cell>
          <cell r="VMJ58">
            <v>0</v>
          </cell>
          <cell r="VMK58">
            <v>0</v>
          </cell>
          <cell r="VML58">
            <v>0</v>
          </cell>
          <cell r="VMM58">
            <v>0</v>
          </cell>
          <cell r="VMN58">
            <v>0</v>
          </cell>
          <cell r="VMO58">
            <v>0</v>
          </cell>
          <cell r="VMP58">
            <v>0</v>
          </cell>
          <cell r="VMQ58">
            <v>0</v>
          </cell>
          <cell r="VMR58">
            <v>0</v>
          </cell>
          <cell r="VMS58">
            <v>0</v>
          </cell>
          <cell r="VMT58">
            <v>0</v>
          </cell>
          <cell r="VMU58">
            <v>0</v>
          </cell>
          <cell r="VMV58">
            <v>0</v>
          </cell>
          <cell r="VMW58">
            <v>0</v>
          </cell>
          <cell r="VMX58">
            <v>0</v>
          </cell>
          <cell r="VMY58">
            <v>0</v>
          </cell>
          <cell r="VMZ58">
            <v>0</v>
          </cell>
          <cell r="VNA58">
            <v>0</v>
          </cell>
          <cell r="VNB58">
            <v>0</v>
          </cell>
          <cell r="VNC58">
            <v>0</v>
          </cell>
          <cell r="VND58">
            <v>0</v>
          </cell>
          <cell r="VNE58">
            <v>0</v>
          </cell>
          <cell r="VNF58">
            <v>0</v>
          </cell>
          <cell r="VNG58">
            <v>0</v>
          </cell>
          <cell r="VNH58">
            <v>0</v>
          </cell>
          <cell r="VNI58">
            <v>0</v>
          </cell>
          <cell r="VNJ58">
            <v>0</v>
          </cell>
          <cell r="VNK58">
            <v>0</v>
          </cell>
          <cell r="VNL58">
            <v>0</v>
          </cell>
          <cell r="VNM58">
            <v>0</v>
          </cell>
          <cell r="VNN58">
            <v>0</v>
          </cell>
          <cell r="VNO58">
            <v>0</v>
          </cell>
          <cell r="VNP58">
            <v>0</v>
          </cell>
          <cell r="VNQ58">
            <v>0</v>
          </cell>
          <cell r="VNR58">
            <v>0</v>
          </cell>
          <cell r="VNS58">
            <v>0</v>
          </cell>
          <cell r="VNT58">
            <v>0</v>
          </cell>
          <cell r="VNU58">
            <v>0</v>
          </cell>
          <cell r="VNV58">
            <v>0</v>
          </cell>
          <cell r="VNW58">
            <v>0</v>
          </cell>
          <cell r="VNX58">
            <v>0</v>
          </cell>
          <cell r="VNY58">
            <v>0</v>
          </cell>
          <cell r="VNZ58">
            <v>0</v>
          </cell>
          <cell r="VOA58">
            <v>0</v>
          </cell>
          <cell r="VOB58">
            <v>0</v>
          </cell>
          <cell r="VOC58">
            <v>0</v>
          </cell>
          <cell r="VOD58">
            <v>0</v>
          </cell>
          <cell r="VOE58">
            <v>0</v>
          </cell>
          <cell r="VOF58">
            <v>0</v>
          </cell>
          <cell r="VOG58">
            <v>0</v>
          </cell>
          <cell r="VOH58">
            <v>0</v>
          </cell>
          <cell r="VOI58">
            <v>0</v>
          </cell>
          <cell r="VOJ58">
            <v>0</v>
          </cell>
          <cell r="VOK58">
            <v>0</v>
          </cell>
          <cell r="VOL58">
            <v>0</v>
          </cell>
          <cell r="VOM58">
            <v>0</v>
          </cell>
          <cell r="VON58">
            <v>0</v>
          </cell>
          <cell r="VOO58">
            <v>0</v>
          </cell>
          <cell r="VOP58">
            <v>0</v>
          </cell>
          <cell r="VOQ58">
            <v>0</v>
          </cell>
          <cell r="VOR58">
            <v>0</v>
          </cell>
          <cell r="VOS58">
            <v>0</v>
          </cell>
          <cell r="VOT58">
            <v>0</v>
          </cell>
          <cell r="VOU58">
            <v>0</v>
          </cell>
          <cell r="VOV58">
            <v>0</v>
          </cell>
          <cell r="VOW58">
            <v>0</v>
          </cell>
          <cell r="VOX58">
            <v>0</v>
          </cell>
          <cell r="VOY58">
            <v>0</v>
          </cell>
          <cell r="VOZ58">
            <v>0</v>
          </cell>
          <cell r="VPA58">
            <v>0</v>
          </cell>
          <cell r="VPB58">
            <v>0</v>
          </cell>
          <cell r="VPC58">
            <v>0</v>
          </cell>
          <cell r="VPD58">
            <v>0</v>
          </cell>
          <cell r="VPE58">
            <v>0</v>
          </cell>
          <cell r="VPF58">
            <v>0</v>
          </cell>
          <cell r="VPG58">
            <v>0</v>
          </cell>
          <cell r="VPH58">
            <v>0</v>
          </cell>
          <cell r="VPI58">
            <v>0</v>
          </cell>
          <cell r="VPJ58">
            <v>0</v>
          </cell>
          <cell r="VPK58">
            <v>0</v>
          </cell>
          <cell r="VPL58">
            <v>0</v>
          </cell>
          <cell r="VPM58">
            <v>0</v>
          </cell>
          <cell r="VPN58">
            <v>0</v>
          </cell>
          <cell r="VPO58">
            <v>0</v>
          </cell>
          <cell r="VPP58">
            <v>0</v>
          </cell>
          <cell r="VPQ58">
            <v>0</v>
          </cell>
          <cell r="VPR58">
            <v>0</v>
          </cell>
          <cell r="VPS58">
            <v>0</v>
          </cell>
          <cell r="VPT58">
            <v>0</v>
          </cell>
          <cell r="VPU58">
            <v>0</v>
          </cell>
          <cell r="VPV58">
            <v>0</v>
          </cell>
          <cell r="VPW58">
            <v>0</v>
          </cell>
          <cell r="VPX58">
            <v>0</v>
          </cell>
          <cell r="VPY58">
            <v>0</v>
          </cell>
          <cell r="VPZ58">
            <v>0</v>
          </cell>
          <cell r="VQA58">
            <v>0</v>
          </cell>
          <cell r="VQB58">
            <v>0</v>
          </cell>
          <cell r="VQC58">
            <v>0</v>
          </cell>
          <cell r="VQD58">
            <v>0</v>
          </cell>
          <cell r="VQE58">
            <v>0</v>
          </cell>
          <cell r="VQF58">
            <v>0</v>
          </cell>
          <cell r="VQG58">
            <v>0</v>
          </cell>
          <cell r="VQH58">
            <v>0</v>
          </cell>
          <cell r="VQI58">
            <v>0</v>
          </cell>
          <cell r="VQJ58">
            <v>0</v>
          </cell>
          <cell r="VQK58">
            <v>0</v>
          </cell>
          <cell r="VQL58">
            <v>0</v>
          </cell>
          <cell r="VQM58">
            <v>0</v>
          </cell>
          <cell r="VQN58">
            <v>0</v>
          </cell>
          <cell r="VQO58">
            <v>0</v>
          </cell>
          <cell r="VQP58">
            <v>0</v>
          </cell>
          <cell r="VQQ58">
            <v>0</v>
          </cell>
          <cell r="VQR58">
            <v>0</v>
          </cell>
          <cell r="VQS58">
            <v>0</v>
          </cell>
          <cell r="VQT58">
            <v>0</v>
          </cell>
          <cell r="VQU58">
            <v>0</v>
          </cell>
          <cell r="VQV58">
            <v>0</v>
          </cell>
          <cell r="VQW58">
            <v>0</v>
          </cell>
          <cell r="VQX58">
            <v>0</v>
          </cell>
          <cell r="VQY58">
            <v>0</v>
          </cell>
          <cell r="VQZ58">
            <v>0</v>
          </cell>
          <cell r="VRA58">
            <v>0</v>
          </cell>
          <cell r="VRB58">
            <v>0</v>
          </cell>
          <cell r="VRC58">
            <v>0</v>
          </cell>
          <cell r="VRD58">
            <v>0</v>
          </cell>
          <cell r="VRE58">
            <v>0</v>
          </cell>
          <cell r="VRF58">
            <v>0</v>
          </cell>
          <cell r="VRG58">
            <v>0</v>
          </cell>
          <cell r="VRH58">
            <v>0</v>
          </cell>
          <cell r="VRI58">
            <v>0</v>
          </cell>
          <cell r="VRJ58">
            <v>0</v>
          </cell>
          <cell r="VRK58">
            <v>0</v>
          </cell>
          <cell r="VRL58">
            <v>0</v>
          </cell>
          <cell r="VRM58">
            <v>0</v>
          </cell>
          <cell r="VRN58">
            <v>0</v>
          </cell>
          <cell r="VRO58">
            <v>0</v>
          </cell>
          <cell r="VRP58">
            <v>0</v>
          </cell>
          <cell r="VRQ58">
            <v>0</v>
          </cell>
          <cell r="VRR58">
            <v>0</v>
          </cell>
          <cell r="VRS58">
            <v>0</v>
          </cell>
          <cell r="VRT58">
            <v>0</v>
          </cell>
          <cell r="VRU58">
            <v>0</v>
          </cell>
          <cell r="VRV58">
            <v>0</v>
          </cell>
          <cell r="VRW58">
            <v>0</v>
          </cell>
          <cell r="VRX58">
            <v>0</v>
          </cell>
          <cell r="VRY58">
            <v>0</v>
          </cell>
          <cell r="VRZ58">
            <v>0</v>
          </cell>
          <cell r="VSA58">
            <v>0</v>
          </cell>
          <cell r="VSB58">
            <v>0</v>
          </cell>
          <cell r="VSC58">
            <v>0</v>
          </cell>
          <cell r="VSD58">
            <v>0</v>
          </cell>
          <cell r="VSE58">
            <v>0</v>
          </cell>
          <cell r="VSF58">
            <v>0</v>
          </cell>
          <cell r="VSG58">
            <v>0</v>
          </cell>
          <cell r="VSH58">
            <v>0</v>
          </cell>
          <cell r="VSI58">
            <v>0</v>
          </cell>
          <cell r="VSJ58">
            <v>0</v>
          </cell>
          <cell r="VSK58">
            <v>0</v>
          </cell>
          <cell r="VSL58">
            <v>0</v>
          </cell>
          <cell r="VSM58">
            <v>0</v>
          </cell>
          <cell r="VSN58">
            <v>0</v>
          </cell>
          <cell r="VSO58">
            <v>0</v>
          </cell>
          <cell r="VSP58">
            <v>0</v>
          </cell>
          <cell r="VSQ58">
            <v>0</v>
          </cell>
          <cell r="VSR58">
            <v>0</v>
          </cell>
          <cell r="VSS58">
            <v>0</v>
          </cell>
          <cell r="VST58">
            <v>0</v>
          </cell>
          <cell r="VSU58">
            <v>0</v>
          </cell>
          <cell r="VSV58">
            <v>0</v>
          </cell>
          <cell r="VSW58">
            <v>0</v>
          </cell>
          <cell r="VSX58">
            <v>0</v>
          </cell>
          <cell r="VSY58">
            <v>0</v>
          </cell>
          <cell r="VSZ58">
            <v>0</v>
          </cell>
          <cell r="VTA58">
            <v>0</v>
          </cell>
          <cell r="VTB58">
            <v>0</v>
          </cell>
          <cell r="VTC58">
            <v>0</v>
          </cell>
          <cell r="VTD58">
            <v>0</v>
          </cell>
          <cell r="VTE58">
            <v>0</v>
          </cell>
          <cell r="VTF58">
            <v>0</v>
          </cell>
          <cell r="VTG58">
            <v>0</v>
          </cell>
          <cell r="VTH58">
            <v>0</v>
          </cell>
          <cell r="VTI58">
            <v>0</v>
          </cell>
          <cell r="VTJ58">
            <v>0</v>
          </cell>
          <cell r="VTK58">
            <v>0</v>
          </cell>
          <cell r="VTL58">
            <v>0</v>
          </cell>
          <cell r="VTM58">
            <v>0</v>
          </cell>
          <cell r="VTN58">
            <v>0</v>
          </cell>
          <cell r="VTO58">
            <v>0</v>
          </cell>
          <cell r="VTP58">
            <v>0</v>
          </cell>
          <cell r="VTQ58">
            <v>0</v>
          </cell>
          <cell r="VTR58">
            <v>0</v>
          </cell>
          <cell r="VTS58">
            <v>0</v>
          </cell>
          <cell r="VTT58">
            <v>0</v>
          </cell>
          <cell r="VTU58">
            <v>0</v>
          </cell>
          <cell r="VTV58">
            <v>0</v>
          </cell>
          <cell r="VTW58">
            <v>0</v>
          </cell>
          <cell r="VTX58">
            <v>0</v>
          </cell>
          <cell r="VTY58">
            <v>0</v>
          </cell>
          <cell r="VTZ58">
            <v>0</v>
          </cell>
          <cell r="VUA58">
            <v>0</v>
          </cell>
          <cell r="VUB58">
            <v>0</v>
          </cell>
          <cell r="VUC58">
            <v>0</v>
          </cell>
          <cell r="VUD58">
            <v>0</v>
          </cell>
          <cell r="VUE58">
            <v>0</v>
          </cell>
          <cell r="VUF58">
            <v>0</v>
          </cell>
          <cell r="VUG58">
            <v>0</v>
          </cell>
          <cell r="VUH58">
            <v>0</v>
          </cell>
          <cell r="VUI58">
            <v>0</v>
          </cell>
          <cell r="VUJ58">
            <v>0</v>
          </cell>
          <cell r="VUK58">
            <v>0</v>
          </cell>
          <cell r="VUL58">
            <v>0</v>
          </cell>
          <cell r="VUM58">
            <v>0</v>
          </cell>
          <cell r="VUN58">
            <v>0</v>
          </cell>
          <cell r="VUO58">
            <v>0</v>
          </cell>
          <cell r="VUP58">
            <v>0</v>
          </cell>
          <cell r="VUQ58">
            <v>0</v>
          </cell>
          <cell r="VUR58">
            <v>0</v>
          </cell>
          <cell r="VUS58">
            <v>0</v>
          </cell>
          <cell r="VUT58">
            <v>0</v>
          </cell>
          <cell r="VUU58">
            <v>0</v>
          </cell>
          <cell r="VUV58">
            <v>0</v>
          </cell>
          <cell r="VUW58">
            <v>0</v>
          </cell>
          <cell r="VUX58">
            <v>0</v>
          </cell>
          <cell r="VUY58">
            <v>0</v>
          </cell>
          <cell r="VUZ58">
            <v>0</v>
          </cell>
          <cell r="VVA58">
            <v>0</v>
          </cell>
          <cell r="VVB58">
            <v>0</v>
          </cell>
          <cell r="VVC58">
            <v>0</v>
          </cell>
          <cell r="VVD58">
            <v>0</v>
          </cell>
          <cell r="VVE58">
            <v>0</v>
          </cell>
          <cell r="VVF58">
            <v>0</v>
          </cell>
          <cell r="VVG58">
            <v>0</v>
          </cell>
          <cell r="VVH58">
            <v>0</v>
          </cell>
          <cell r="VVI58">
            <v>0</v>
          </cell>
          <cell r="VVJ58">
            <v>0</v>
          </cell>
          <cell r="VVK58">
            <v>0</v>
          </cell>
          <cell r="VVL58">
            <v>0</v>
          </cell>
          <cell r="VVM58">
            <v>0</v>
          </cell>
          <cell r="VVN58">
            <v>0</v>
          </cell>
          <cell r="VVO58">
            <v>0</v>
          </cell>
          <cell r="VVP58">
            <v>0</v>
          </cell>
          <cell r="VVQ58">
            <v>0</v>
          </cell>
          <cell r="VVR58">
            <v>0</v>
          </cell>
          <cell r="VVS58">
            <v>0</v>
          </cell>
          <cell r="VVT58">
            <v>0</v>
          </cell>
          <cell r="VVU58">
            <v>0</v>
          </cell>
          <cell r="VVV58">
            <v>0</v>
          </cell>
          <cell r="VVW58">
            <v>0</v>
          </cell>
          <cell r="VVX58">
            <v>0</v>
          </cell>
          <cell r="VVY58">
            <v>0</v>
          </cell>
          <cell r="VVZ58">
            <v>0</v>
          </cell>
          <cell r="VWA58">
            <v>0</v>
          </cell>
          <cell r="VWB58">
            <v>0</v>
          </cell>
          <cell r="VWC58">
            <v>0</v>
          </cell>
          <cell r="VWD58">
            <v>0</v>
          </cell>
          <cell r="VWE58">
            <v>0</v>
          </cell>
          <cell r="VWF58">
            <v>0</v>
          </cell>
          <cell r="VWG58">
            <v>0</v>
          </cell>
          <cell r="VWH58">
            <v>0</v>
          </cell>
          <cell r="VWI58">
            <v>0</v>
          </cell>
          <cell r="VWJ58">
            <v>0</v>
          </cell>
          <cell r="VWK58">
            <v>0</v>
          </cell>
          <cell r="VWL58">
            <v>0</v>
          </cell>
          <cell r="VWM58">
            <v>0</v>
          </cell>
          <cell r="VWN58">
            <v>0</v>
          </cell>
          <cell r="VWO58">
            <v>0</v>
          </cell>
          <cell r="VWP58">
            <v>0</v>
          </cell>
          <cell r="VWQ58">
            <v>0</v>
          </cell>
          <cell r="VWR58">
            <v>0</v>
          </cell>
          <cell r="VWS58">
            <v>0</v>
          </cell>
          <cell r="VWT58">
            <v>0</v>
          </cell>
          <cell r="VWU58">
            <v>0</v>
          </cell>
          <cell r="VWV58">
            <v>0</v>
          </cell>
          <cell r="VWW58">
            <v>0</v>
          </cell>
          <cell r="VWX58">
            <v>0</v>
          </cell>
          <cell r="VWY58">
            <v>0</v>
          </cell>
          <cell r="VWZ58">
            <v>0</v>
          </cell>
          <cell r="VXA58">
            <v>0</v>
          </cell>
          <cell r="VXB58">
            <v>0</v>
          </cell>
          <cell r="VXC58">
            <v>0</v>
          </cell>
          <cell r="VXD58">
            <v>0</v>
          </cell>
          <cell r="VXE58">
            <v>0</v>
          </cell>
          <cell r="VXF58">
            <v>0</v>
          </cell>
          <cell r="VXG58">
            <v>0</v>
          </cell>
          <cell r="VXH58">
            <v>0</v>
          </cell>
          <cell r="VXI58">
            <v>0</v>
          </cell>
          <cell r="VXJ58">
            <v>0</v>
          </cell>
          <cell r="VXK58">
            <v>0</v>
          </cell>
          <cell r="VXL58">
            <v>0</v>
          </cell>
          <cell r="VXM58">
            <v>0</v>
          </cell>
          <cell r="VXN58">
            <v>0</v>
          </cell>
          <cell r="VXO58">
            <v>0</v>
          </cell>
          <cell r="VXP58">
            <v>0</v>
          </cell>
          <cell r="VXQ58">
            <v>0</v>
          </cell>
          <cell r="VXR58">
            <v>0</v>
          </cell>
          <cell r="VXS58">
            <v>0</v>
          </cell>
          <cell r="VXT58">
            <v>0</v>
          </cell>
          <cell r="VXU58">
            <v>0</v>
          </cell>
          <cell r="VXV58">
            <v>0</v>
          </cell>
          <cell r="VXW58">
            <v>0</v>
          </cell>
          <cell r="VXX58">
            <v>0</v>
          </cell>
          <cell r="VXY58">
            <v>0</v>
          </cell>
          <cell r="VXZ58">
            <v>0</v>
          </cell>
          <cell r="VYA58">
            <v>0</v>
          </cell>
          <cell r="VYB58">
            <v>0</v>
          </cell>
          <cell r="VYC58">
            <v>0</v>
          </cell>
          <cell r="VYD58">
            <v>0</v>
          </cell>
          <cell r="VYE58">
            <v>0</v>
          </cell>
          <cell r="VYF58">
            <v>0</v>
          </cell>
          <cell r="VYG58">
            <v>0</v>
          </cell>
          <cell r="VYH58">
            <v>0</v>
          </cell>
          <cell r="VYI58">
            <v>0</v>
          </cell>
          <cell r="VYJ58">
            <v>0</v>
          </cell>
          <cell r="VYK58">
            <v>0</v>
          </cell>
          <cell r="VYL58">
            <v>0</v>
          </cell>
          <cell r="VYM58">
            <v>0</v>
          </cell>
          <cell r="VYN58">
            <v>0</v>
          </cell>
          <cell r="VYO58">
            <v>0</v>
          </cell>
          <cell r="VYP58">
            <v>0</v>
          </cell>
          <cell r="VYQ58">
            <v>0</v>
          </cell>
          <cell r="VYR58">
            <v>0</v>
          </cell>
          <cell r="VYS58">
            <v>0</v>
          </cell>
          <cell r="VYT58">
            <v>0</v>
          </cell>
          <cell r="VYU58">
            <v>0</v>
          </cell>
          <cell r="VYV58">
            <v>0</v>
          </cell>
          <cell r="VYW58">
            <v>0</v>
          </cell>
          <cell r="VYX58">
            <v>0</v>
          </cell>
          <cell r="VYY58">
            <v>0</v>
          </cell>
          <cell r="VYZ58">
            <v>0</v>
          </cell>
          <cell r="VZA58">
            <v>0</v>
          </cell>
          <cell r="VZB58">
            <v>0</v>
          </cell>
          <cell r="VZC58">
            <v>0</v>
          </cell>
          <cell r="VZD58">
            <v>0</v>
          </cell>
          <cell r="VZE58">
            <v>0</v>
          </cell>
          <cell r="VZF58">
            <v>0</v>
          </cell>
          <cell r="VZG58">
            <v>0</v>
          </cell>
          <cell r="VZH58">
            <v>0</v>
          </cell>
          <cell r="VZI58">
            <v>0</v>
          </cell>
          <cell r="VZJ58">
            <v>0</v>
          </cell>
          <cell r="VZK58">
            <v>0</v>
          </cell>
          <cell r="VZL58">
            <v>0</v>
          </cell>
          <cell r="VZM58">
            <v>0</v>
          </cell>
          <cell r="VZN58">
            <v>0</v>
          </cell>
          <cell r="VZO58">
            <v>0</v>
          </cell>
          <cell r="VZP58">
            <v>0</v>
          </cell>
          <cell r="VZQ58">
            <v>0</v>
          </cell>
          <cell r="VZR58">
            <v>0</v>
          </cell>
          <cell r="VZS58">
            <v>0</v>
          </cell>
          <cell r="VZT58">
            <v>0</v>
          </cell>
          <cell r="VZU58">
            <v>0</v>
          </cell>
          <cell r="VZV58">
            <v>0</v>
          </cell>
          <cell r="VZW58">
            <v>0</v>
          </cell>
          <cell r="VZX58">
            <v>0</v>
          </cell>
          <cell r="VZY58">
            <v>0</v>
          </cell>
          <cell r="VZZ58">
            <v>0</v>
          </cell>
          <cell r="WAA58">
            <v>0</v>
          </cell>
          <cell r="WAB58">
            <v>0</v>
          </cell>
          <cell r="WAC58">
            <v>0</v>
          </cell>
          <cell r="WAD58">
            <v>0</v>
          </cell>
          <cell r="WAE58">
            <v>0</v>
          </cell>
          <cell r="WAF58">
            <v>0</v>
          </cell>
          <cell r="WAG58">
            <v>0</v>
          </cell>
          <cell r="WAH58">
            <v>0</v>
          </cell>
          <cell r="WAI58">
            <v>0</v>
          </cell>
          <cell r="WAJ58">
            <v>0</v>
          </cell>
          <cell r="WAK58">
            <v>0</v>
          </cell>
          <cell r="WAL58">
            <v>0</v>
          </cell>
          <cell r="WAM58">
            <v>0</v>
          </cell>
          <cell r="WAN58">
            <v>0</v>
          </cell>
          <cell r="WAO58">
            <v>0</v>
          </cell>
          <cell r="WAP58">
            <v>0</v>
          </cell>
          <cell r="WAQ58">
            <v>0</v>
          </cell>
          <cell r="WAR58">
            <v>0</v>
          </cell>
          <cell r="WAS58">
            <v>0</v>
          </cell>
          <cell r="WAT58">
            <v>0</v>
          </cell>
          <cell r="WAU58">
            <v>0</v>
          </cell>
          <cell r="WAV58">
            <v>0</v>
          </cell>
          <cell r="WAW58">
            <v>0</v>
          </cell>
          <cell r="WAX58">
            <v>0</v>
          </cell>
          <cell r="WAY58">
            <v>0</v>
          </cell>
          <cell r="WAZ58">
            <v>0</v>
          </cell>
          <cell r="WBA58">
            <v>0</v>
          </cell>
          <cell r="WBB58">
            <v>0</v>
          </cell>
          <cell r="WBC58">
            <v>0</v>
          </cell>
          <cell r="WBD58">
            <v>0</v>
          </cell>
          <cell r="WBE58">
            <v>0</v>
          </cell>
          <cell r="WBF58">
            <v>0</v>
          </cell>
          <cell r="WBG58">
            <v>0</v>
          </cell>
          <cell r="WBH58">
            <v>0</v>
          </cell>
          <cell r="WBI58">
            <v>0</v>
          </cell>
          <cell r="WBJ58">
            <v>0</v>
          </cell>
          <cell r="WBK58">
            <v>0</v>
          </cell>
          <cell r="WBL58">
            <v>0</v>
          </cell>
          <cell r="WBM58">
            <v>0</v>
          </cell>
          <cell r="WBN58">
            <v>0</v>
          </cell>
          <cell r="WBO58">
            <v>0</v>
          </cell>
          <cell r="WBP58">
            <v>0</v>
          </cell>
          <cell r="WBQ58">
            <v>0</v>
          </cell>
          <cell r="WBR58">
            <v>0</v>
          </cell>
          <cell r="WBS58">
            <v>0</v>
          </cell>
          <cell r="WBT58">
            <v>0</v>
          </cell>
          <cell r="WBU58">
            <v>0</v>
          </cell>
          <cell r="WBV58">
            <v>0</v>
          </cell>
          <cell r="WBW58">
            <v>0</v>
          </cell>
          <cell r="WBX58">
            <v>0</v>
          </cell>
          <cell r="WBY58">
            <v>0</v>
          </cell>
          <cell r="WBZ58">
            <v>0</v>
          </cell>
          <cell r="WCA58">
            <v>0</v>
          </cell>
          <cell r="WCB58">
            <v>0</v>
          </cell>
          <cell r="WCC58">
            <v>0</v>
          </cell>
          <cell r="WCD58">
            <v>0</v>
          </cell>
          <cell r="WCE58">
            <v>0</v>
          </cell>
          <cell r="WCF58">
            <v>0</v>
          </cell>
          <cell r="WCG58">
            <v>0</v>
          </cell>
          <cell r="WCH58">
            <v>0</v>
          </cell>
          <cell r="WCI58">
            <v>0</v>
          </cell>
          <cell r="WCJ58">
            <v>0</v>
          </cell>
          <cell r="WCK58">
            <v>0</v>
          </cell>
          <cell r="WCL58">
            <v>0</v>
          </cell>
          <cell r="WCM58">
            <v>0</v>
          </cell>
          <cell r="WCN58">
            <v>0</v>
          </cell>
          <cell r="WCO58">
            <v>0</v>
          </cell>
          <cell r="WCP58">
            <v>0</v>
          </cell>
          <cell r="WCQ58">
            <v>0</v>
          </cell>
          <cell r="WCR58">
            <v>0</v>
          </cell>
          <cell r="WCS58">
            <v>0</v>
          </cell>
          <cell r="WCT58">
            <v>0</v>
          </cell>
          <cell r="WCU58">
            <v>0</v>
          </cell>
          <cell r="WCV58">
            <v>0</v>
          </cell>
          <cell r="WCW58">
            <v>0</v>
          </cell>
          <cell r="WCX58">
            <v>0</v>
          </cell>
          <cell r="WCY58">
            <v>0</v>
          </cell>
          <cell r="WCZ58">
            <v>0</v>
          </cell>
          <cell r="WDA58">
            <v>0</v>
          </cell>
          <cell r="WDB58">
            <v>0</v>
          </cell>
          <cell r="WDC58">
            <v>0</v>
          </cell>
          <cell r="WDD58">
            <v>0</v>
          </cell>
          <cell r="WDE58">
            <v>0</v>
          </cell>
          <cell r="WDF58">
            <v>0</v>
          </cell>
          <cell r="WDG58">
            <v>0</v>
          </cell>
          <cell r="WDH58">
            <v>0</v>
          </cell>
          <cell r="WDI58">
            <v>0</v>
          </cell>
          <cell r="WDJ58">
            <v>0</v>
          </cell>
          <cell r="WDK58">
            <v>0</v>
          </cell>
          <cell r="WDL58">
            <v>0</v>
          </cell>
          <cell r="WDM58">
            <v>0</v>
          </cell>
          <cell r="WDN58">
            <v>0</v>
          </cell>
          <cell r="WDO58">
            <v>0</v>
          </cell>
          <cell r="WDP58">
            <v>0</v>
          </cell>
          <cell r="WDQ58">
            <v>0</v>
          </cell>
          <cell r="WDR58">
            <v>0</v>
          </cell>
          <cell r="WDS58">
            <v>0</v>
          </cell>
          <cell r="WDT58">
            <v>0</v>
          </cell>
          <cell r="WDU58">
            <v>0</v>
          </cell>
          <cell r="WDV58">
            <v>0</v>
          </cell>
          <cell r="WDW58">
            <v>0</v>
          </cell>
          <cell r="WDX58">
            <v>0</v>
          </cell>
          <cell r="WDY58">
            <v>0</v>
          </cell>
          <cell r="WDZ58">
            <v>0</v>
          </cell>
          <cell r="WEA58">
            <v>0</v>
          </cell>
          <cell r="WEB58">
            <v>0</v>
          </cell>
          <cell r="WEC58">
            <v>0</v>
          </cell>
          <cell r="WED58">
            <v>0</v>
          </cell>
          <cell r="WEE58">
            <v>0</v>
          </cell>
          <cell r="WEF58">
            <v>0</v>
          </cell>
          <cell r="WEG58">
            <v>0</v>
          </cell>
          <cell r="WEH58">
            <v>0</v>
          </cell>
          <cell r="WEI58">
            <v>0</v>
          </cell>
          <cell r="WEJ58">
            <v>0</v>
          </cell>
          <cell r="WEK58">
            <v>0</v>
          </cell>
          <cell r="WEL58">
            <v>0</v>
          </cell>
          <cell r="WEM58">
            <v>0</v>
          </cell>
          <cell r="WEN58">
            <v>0</v>
          </cell>
          <cell r="WEO58">
            <v>0</v>
          </cell>
          <cell r="WEP58">
            <v>0</v>
          </cell>
          <cell r="WEQ58">
            <v>0</v>
          </cell>
          <cell r="WER58">
            <v>0</v>
          </cell>
          <cell r="WES58">
            <v>0</v>
          </cell>
          <cell r="WET58">
            <v>0</v>
          </cell>
          <cell r="WEU58">
            <v>0</v>
          </cell>
          <cell r="WEV58">
            <v>0</v>
          </cell>
          <cell r="WEW58">
            <v>0</v>
          </cell>
          <cell r="WEX58">
            <v>0</v>
          </cell>
          <cell r="WEY58">
            <v>0</v>
          </cell>
          <cell r="WEZ58">
            <v>0</v>
          </cell>
          <cell r="WFA58">
            <v>0</v>
          </cell>
          <cell r="WFB58">
            <v>0</v>
          </cell>
          <cell r="WFC58">
            <v>0</v>
          </cell>
          <cell r="WFD58">
            <v>0</v>
          </cell>
          <cell r="WFE58">
            <v>0</v>
          </cell>
          <cell r="WFF58">
            <v>0</v>
          </cell>
          <cell r="WFG58">
            <v>0</v>
          </cell>
          <cell r="WFH58">
            <v>0</v>
          </cell>
          <cell r="WFI58">
            <v>0</v>
          </cell>
          <cell r="WFJ58">
            <v>0</v>
          </cell>
          <cell r="WFK58">
            <v>0</v>
          </cell>
          <cell r="WFL58">
            <v>0</v>
          </cell>
          <cell r="WFM58">
            <v>0</v>
          </cell>
          <cell r="WFN58">
            <v>0</v>
          </cell>
          <cell r="WFO58">
            <v>0</v>
          </cell>
          <cell r="WFP58">
            <v>0</v>
          </cell>
          <cell r="WFQ58">
            <v>0</v>
          </cell>
          <cell r="WFR58">
            <v>0</v>
          </cell>
          <cell r="WFS58">
            <v>0</v>
          </cell>
          <cell r="WFT58">
            <v>0</v>
          </cell>
          <cell r="WFU58">
            <v>0</v>
          </cell>
          <cell r="WFV58">
            <v>0</v>
          </cell>
          <cell r="WFW58">
            <v>0</v>
          </cell>
          <cell r="WFX58">
            <v>0</v>
          </cell>
          <cell r="WFY58">
            <v>0</v>
          </cell>
          <cell r="WFZ58">
            <v>0</v>
          </cell>
          <cell r="WGA58">
            <v>0</v>
          </cell>
          <cell r="WGB58">
            <v>0</v>
          </cell>
          <cell r="WGC58">
            <v>0</v>
          </cell>
          <cell r="WGD58">
            <v>0</v>
          </cell>
          <cell r="WGE58">
            <v>0</v>
          </cell>
          <cell r="WGF58">
            <v>0</v>
          </cell>
          <cell r="WGG58">
            <v>0</v>
          </cell>
          <cell r="WGH58">
            <v>0</v>
          </cell>
          <cell r="WGI58">
            <v>0</v>
          </cell>
          <cell r="WGJ58">
            <v>0</v>
          </cell>
          <cell r="WGK58">
            <v>0</v>
          </cell>
          <cell r="WGL58">
            <v>0</v>
          </cell>
          <cell r="WGM58">
            <v>0</v>
          </cell>
          <cell r="WGN58">
            <v>0</v>
          </cell>
          <cell r="WGO58">
            <v>0</v>
          </cell>
          <cell r="WGP58">
            <v>0</v>
          </cell>
          <cell r="WGQ58">
            <v>0</v>
          </cell>
          <cell r="WGR58">
            <v>0</v>
          </cell>
          <cell r="WGS58">
            <v>0</v>
          </cell>
          <cell r="WGT58">
            <v>0</v>
          </cell>
          <cell r="WGU58">
            <v>0</v>
          </cell>
          <cell r="WGV58">
            <v>0</v>
          </cell>
          <cell r="WGW58">
            <v>0</v>
          </cell>
          <cell r="WGX58">
            <v>0</v>
          </cell>
          <cell r="WGY58">
            <v>0</v>
          </cell>
          <cell r="WGZ58">
            <v>0</v>
          </cell>
          <cell r="WHA58">
            <v>0</v>
          </cell>
          <cell r="WHB58">
            <v>0</v>
          </cell>
          <cell r="WHC58">
            <v>0</v>
          </cell>
          <cell r="WHD58">
            <v>0</v>
          </cell>
          <cell r="WHE58">
            <v>0</v>
          </cell>
          <cell r="WHF58">
            <v>0</v>
          </cell>
          <cell r="WHG58">
            <v>0</v>
          </cell>
          <cell r="WHH58">
            <v>0</v>
          </cell>
          <cell r="WHI58">
            <v>0</v>
          </cell>
          <cell r="WHJ58">
            <v>0</v>
          </cell>
          <cell r="WHK58">
            <v>0</v>
          </cell>
          <cell r="WHL58">
            <v>0</v>
          </cell>
          <cell r="WHM58">
            <v>0</v>
          </cell>
          <cell r="WHN58">
            <v>0</v>
          </cell>
          <cell r="WHO58">
            <v>0</v>
          </cell>
          <cell r="WHP58">
            <v>0</v>
          </cell>
          <cell r="WHQ58">
            <v>0</v>
          </cell>
          <cell r="WHR58">
            <v>0</v>
          </cell>
          <cell r="WHS58">
            <v>0</v>
          </cell>
          <cell r="WHT58">
            <v>0</v>
          </cell>
          <cell r="WHU58">
            <v>0</v>
          </cell>
          <cell r="WHV58">
            <v>0</v>
          </cell>
          <cell r="WHW58">
            <v>0</v>
          </cell>
          <cell r="WHX58">
            <v>0</v>
          </cell>
          <cell r="WHY58">
            <v>0</v>
          </cell>
          <cell r="WHZ58">
            <v>0</v>
          </cell>
          <cell r="WIA58">
            <v>0</v>
          </cell>
          <cell r="WIB58">
            <v>0</v>
          </cell>
          <cell r="WIC58">
            <v>0</v>
          </cell>
          <cell r="WID58">
            <v>0</v>
          </cell>
          <cell r="WIE58">
            <v>0</v>
          </cell>
          <cell r="WIF58">
            <v>0</v>
          </cell>
          <cell r="WIG58">
            <v>0</v>
          </cell>
          <cell r="WIH58">
            <v>0</v>
          </cell>
          <cell r="WII58">
            <v>0</v>
          </cell>
          <cell r="WIJ58">
            <v>0</v>
          </cell>
          <cell r="WIK58">
            <v>0</v>
          </cell>
          <cell r="WIL58">
            <v>0</v>
          </cell>
          <cell r="WIM58">
            <v>0</v>
          </cell>
          <cell r="WIN58">
            <v>0</v>
          </cell>
          <cell r="WIO58">
            <v>0</v>
          </cell>
          <cell r="WIP58">
            <v>0</v>
          </cell>
          <cell r="WIQ58">
            <v>0</v>
          </cell>
          <cell r="WIR58">
            <v>0</v>
          </cell>
          <cell r="WIS58">
            <v>0</v>
          </cell>
          <cell r="WIT58">
            <v>0</v>
          </cell>
          <cell r="WIU58">
            <v>0</v>
          </cell>
          <cell r="WIV58">
            <v>0</v>
          </cell>
          <cell r="WIW58">
            <v>0</v>
          </cell>
          <cell r="WIX58">
            <v>0</v>
          </cell>
          <cell r="WIY58">
            <v>0</v>
          </cell>
          <cell r="WIZ58">
            <v>0</v>
          </cell>
          <cell r="WJA58">
            <v>0</v>
          </cell>
          <cell r="WJB58">
            <v>0</v>
          </cell>
          <cell r="WJC58">
            <v>0</v>
          </cell>
          <cell r="WJD58">
            <v>0</v>
          </cell>
          <cell r="WJE58">
            <v>0</v>
          </cell>
          <cell r="WJF58">
            <v>0</v>
          </cell>
          <cell r="WJG58">
            <v>0</v>
          </cell>
          <cell r="WJH58">
            <v>0</v>
          </cell>
          <cell r="WJI58">
            <v>0</v>
          </cell>
          <cell r="WJJ58">
            <v>0</v>
          </cell>
          <cell r="WJK58">
            <v>0</v>
          </cell>
          <cell r="WJL58">
            <v>0</v>
          </cell>
          <cell r="WJM58">
            <v>0</v>
          </cell>
          <cell r="WJN58">
            <v>0</v>
          </cell>
          <cell r="WJO58">
            <v>0</v>
          </cell>
          <cell r="WJP58">
            <v>0</v>
          </cell>
          <cell r="WJQ58">
            <v>0</v>
          </cell>
          <cell r="WJR58">
            <v>0</v>
          </cell>
          <cell r="WJS58">
            <v>0</v>
          </cell>
          <cell r="WJT58">
            <v>0</v>
          </cell>
          <cell r="WJU58">
            <v>0</v>
          </cell>
          <cell r="WJV58">
            <v>0</v>
          </cell>
          <cell r="WJW58">
            <v>0</v>
          </cell>
          <cell r="WJX58">
            <v>0</v>
          </cell>
          <cell r="WJY58">
            <v>0</v>
          </cell>
          <cell r="WJZ58">
            <v>0</v>
          </cell>
          <cell r="WKA58">
            <v>0</v>
          </cell>
          <cell r="WKB58">
            <v>0</v>
          </cell>
          <cell r="WKC58">
            <v>0</v>
          </cell>
          <cell r="WKD58">
            <v>0</v>
          </cell>
          <cell r="WKE58">
            <v>0</v>
          </cell>
          <cell r="WKF58">
            <v>0</v>
          </cell>
          <cell r="WKG58">
            <v>0</v>
          </cell>
          <cell r="WKH58">
            <v>0</v>
          </cell>
          <cell r="WKI58">
            <v>0</v>
          </cell>
          <cell r="WKJ58">
            <v>0</v>
          </cell>
          <cell r="WKK58">
            <v>0</v>
          </cell>
          <cell r="WKL58">
            <v>0</v>
          </cell>
          <cell r="WKM58">
            <v>0</v>
          </cell>
          <cell r="WKN58">
            <v>0</v>
          </cell>
          <cell r="WKO58">
            <v>0</v>
          </cell>
          <cell r="WKP58">
            <v>0</v>
          </cell>
          <cell r="WKQ58">
            <v>0</v>
          </cell>
          <cell r="WKR58">
            <v>0</v>
          </cell>
          <cell r="WKS58">
            <v>0</v>
          </cell>
          <cell r="WKT58">
            <v>0</v>
          </cell>
          <cell r="WKU58">
            <v>0</v>
          </cell>
          <cell r="WKV58">
            <v>0</v>
          </cell>
          <cell r="WKW58">
            <v>0</v>
          </cell>
          <cell r="WKX58">
            <v>0</v>
          </cell>
          <cell r="WKY58">
            <v>0</v>
          </cell>
          <cell r="WKZ58">
            <v>0</v>
          </cell>
          <cell r="WLA58">
            <v>0</v>
          </cell>
          <cell r="WLB58">
            <v>0</v>
          </cell>
          <cell r="WLC58">
            <v>0</v>
          </cell>
          <cell r="WLD58">
            <v>0</v>
          </cell>
          <cell r="WLE58">
            <v>0</v>
          </cell>
          <cell r="WLF58">
            <v>0</v>
          </cell>
          <cell r="WLG58">
            <v>0</v>
          </cell>
          <cell r="WLH58">
            <v>0</v>
          </cell>
          <cell r="WLI58">
            <v>0</v>
          </cell>
          <cell r="WLJ58">
            <v>0</v>
          </cell>
          <cell r="WLK58">
            <v>0</v>
          </cell>
          <cell r="WLL58">
            <v>0</v>
          </cell>
          <cell r="WLM58">
            <v>0</v>
          </cell>
          <cell r="WLN58">
            <v>0</v>
          </cell>
          <cell r="WLO58">
            <v>0</v>
          </cell>
          <cell r="WLP58">
            <v>0</v>
          </cell>
          <cell r="WLQ58">
            <v>0</v>
          </cell>
          <cell r="WLR58">
            <v>0</v>
          </cell>
          <cell r="WLS58">
            <v>0</v>
          </cell>
          <cell r="WLT58">
            <v>0</v>
          </cell>
          <cell r="WLU58">
            <v>0</v>
          </cell>
          <cell r="WLV58">
            <v>0</v>
          </cell>
          <cell r="WLW58">
            <v>0</v>
          </cell>
          <cell r="WLX58">
            <v>0</v>
          </cell>
          <cell r="WLY58">
            <v>0</v>
          </cell>
          <cell r="WLZ58">
            <v>0</v>
          </cell>
          <cell r="WMA58">
            <v>0</v>
          </cell>
          <cell r="WMB58">
            <v>0</v>
          </cell>
          <cell r="WMC58">
            <v>0</v>
          </cell>
          <cell r="WMD58">
            <v>0</v>
          </cell>
          <cell r="WME58">
            <v>0</v>
          </cell>
          <cell r="WMF58">
            <v>0</v>
          </cell>
          <cell r="WMG58">
            <v>0</v>
          </cell>
          <cell r="WMH58">
            <v>0</v>
          </cell>
          <cell r="WMI58">
            <v>0</v>
          </cell>
          <cell r="WMJ58">
            <v>0</v>
          </cell>
          <cell r="WMK58">
            <v>0</v>
          </cell>
          <cell r="WML58">
            <v>0</v>
          </cell>
          <cell r="WMM58">
            <v>0</v>
          </cell>
          <cell r="WMN58">
            <v>0</v>
          </cell>
          <cell r="WMO58">
            <v>0</v>
          </cell>
          <cell r="WMP58">
            <v>0</v>
          </cell>
          <cell r="WMQ58">
            <v>0</v>
          </cell>
          <cell r="WMR58">
            <v>0</v>
          </cell>
          <cell r="WMS58">
            <v>0</v>
          </cell>
          <cell r="WMT58">
            <v>0</v>
          </cell>
          <cell r="WMU58">
            <v>0</v>
          </cell>
          <cell r="WMV58">
            <v>0</v>
          </cell>
          <cell r="WMW58">
            <v>0</v>
          </cell>
          <cell r="WMX58">
            <v>0</v>
          </cell>
          <cell r="WMY58">
            <v>0</v>
          </cell>
          <cell r="WMZ58">
            <v>0</v>
          </cell>
          <cell r="WNA58">
            <v>0</v>
          </cell>
          <cell r="WNB58">
            <v>0</v>
          </cell>
          <cell r="WNC58">
            <v>0</v>
          </cell>
          <cell r="WND58">
            <v>0</v>
          </cell>
          <cell r="WNE58">
            <v>0</v>
          </cell>
          <cell r="WNF58">
            <v>0</v>
          </cell>
          <cell r="WNG58">
            <v>0</v>
          </cell>
          <cell r="WNH58">
            <v>0</v>
          </cell>
          <cell r="WNI58">
            <v>0</v>
          </cell>
          <cell r="WNJ58">
            <v>0</v>
          </cell>
          <cell r="WNK58">
            <v>0</v>
          </cell>
          <cell r="WNL58">
            <v>0</v>
          </cell>
          <cell r="WNM58">
            <v>0</v>
          </cell>
          <cell r="WNN58">
            <v>0</v>
          </cell>
          <cell r="WNO58">
            <v>0</v>
          </cell>
          <cell r="WNP58">
            <v>0</v>
          </cell>
          <cell r="WNQ58">
            <v>0</v>
          </cell>
          <cell r="WNR58">
            <v>0</v>
          </cell>
          <cell r="WNS58">
            <v>0</v>
          </cell>
          <cell r="WNT58">
            <v>0</v>
          </cell>
          <cell r="WNU58">
            <v>0</v>
          </cell>
          <cell r="WNV58">
            <v>0</v>
          </cell>
          <cell r="WNW58">
            <v>0</v>
          </cell>
          <cell r="WNX58">
            <v>0</v>
          </cell>
          <cell r="WNY58">
            <v>0</v>
          </cell>
          <cell r="WNZ58">
            <v>0</v>
          </cell>
          <cell r="WOA58">
            <v>0</v>
          </cell>
          <cell r="WOB58">
            <v>0</v>
          </cell>
          <cell r="WOC58">
            <v>0</v>
          </cell>
          <cell r="WOD58">
            <v>0</v>
          </cell>
          <cell r="WOE58">
            <v>0</v>
          </cell>
          <cell r="WOF58">
            <v>0</v>
          </cell>
          <cell r="WOG58">
            <v>0</v>
          </cell>
          <cell r="WOH58">
            <v>0</v>
          </cell>
          <cell r="WOI58">
            <v>0</v>
          </cell>
          <cell r="WOJ58">
            <v>0</v>
          </cell>
          <cell r="WOK58">
            <v>0</v>
          </cell>
          <cell r="WOL58">
            <v>0</v>
          </cell>
          <cell r="WOM58">
            <v>0</v>
          </cell>
          <cell r="WON58">
            <v>0</v>
          </cell>
          <cell r="WOO58">
            <v>0</v>
          </cell>
          <cell r="WOP58">
            <v>0</v>
          </cell>
          <cell r="WOQ58">
            <v>0</v>
          </cell>
          <cell r="WOR58">
            <v>0</v>
          </cell>
          <cell r="WOS58">
            <v>0</v>
          </cell>
          <cell r="WOT58">
            <v>0</v>
          </cell>
          <cell r="WOU58">
            <v>0</v>
          </cell>
          <cell r="WOV58">
            <v>0</v>
          </cell>
          <cell r="WOW58">
            <v>0</v>
          </cell>
          <cell r="WOX58">
            <v>0</v>
          </cell>
          <cell r="WOY58">
            <v>0</v>
          </cell>
          <cell r="WOZ58">
            <v>0</v>
          </cell>
          <cell r="WPA58">
            <v>0</v>
          </cell>
          <cell r="WPB58">
            <v>0</v>
          </cell>
          <cell r="WPC58">
            <v>0</v>
          </cell>
          <cell r="WPD58">
            <v>0</v>
          </cell>
          <cell r="WPE58">
            <v>0</v>
          </cell>
          <cell r="WPF58">
            <v>0</v>
          </cell>
          <cell r="WPG58">
            <v>0</v>
          </cell>
          <cell r="WPH58">
            <v>0</v>
          </cell>
          <cell r="WPI58">
            <v>0</v>
          </cell>
          <cell r="WPJ58">
            <v>0</v>
          </cell>
          <cell r="WPK58">
            <v>0</v>
          </cell>
          <cell r="WPL58">
            <v>0</v>
          </cell>
          <cell r="WPM58">
            <v>0</v>
          </cell>
          <cell r="WPN58">
            <v>0</v>
          </cell>
          <cell r="WPO58">
            <v>0</v>
          </cell>
          <cell r="WPP58">
            <v>0</v>
          </cell>
          <cell r="WPQ58">
            <v>0</v>
          </cell>
          <cell r="WPR58">
            <v>0</v>
          </cell>
          <cell r="WPS58">
            <v>0</v>
          </cell>
          <cell r="WPT58">
            <v>0</v>
          </cell>
          <cell r="WPU58">
            <v>0</v>
          </cell>
          <cell r="WPV58">
            <v>0</v>
          </cell>
          <cell r="WPW58">
            <v>0</v>
          </cell>
          <cell r="WPX58">
            <v>0</v>
          </cell>
          <cell r="WPY58">
            <v>0</v>
          </cell>
          <cell r="WPZ58">
            <v>0</v>
          </cell>
          <cell r="WQA58">
            <v>0</v>
          </cell>
          <cell r="WQB58">
            <v>0</v>
          </cell>
          <cell r="WQC58">
            <v>0</v>
          </cell>
          <cell r="WQD58">
            <v>0</v>
          </cell>
          <cell r="WQE58">
            <v>0</v>
          </cell>
          <cell r="WQF58">
            <v>0</v>
          </cell>
          <cell r="WQG58">
            <v>0</v>
          </cell>
          <cell r="WQH58">
            <v>0</v>
          </cell>
          <cell r="WQI58">
            <v>0</v>
          </cell>
          <cell r="WQJ58">
            <v>0</v>
          </cell>
          <cell r="WQK58">
            <v>0</v>
          </cell>
          <cell r="WQL58">
            <v>0</v>
          </cell>
          <cell r="WQM58">
            <v>0</v>
          </cell>
          <cell r="WQN58">
            <v>0</v>
          </cell>
          <cell r="WQO58">
            <v>0</v>
          </cell>
          <cell r="WQP58">
            <v>0</v>
          </cell>
          <cell r="WQQ58">
            <v>0</v>
          </cell>
          <cell r="WQR58">
            <v>0</v>
          </cell>
          <cell r="WQS58">
            <v>0</v>
          </cell>
          <cell r="WQT58">
            <v>0</v>
          </cell>
          <cell r="WQU58">
            <v>0</v>
          </cell>
          <cell r="WQV58">
            <v>0</v>
          </cell>
          <cell r="WQW58">
            <v>0</v>
          </cell>
          <cell r="WQX58">
            <v>0</v>
          </cell>
          <cell r="WQY58">
            <v>0</v>
          </cell>
          <cell r="WQZ58">
            <v>0</v>
          </cell>
          <cell r="WRA58">
            <v>0</v>
          </cell>
          <cell r="WRB58">
            <v>0</v>
          </cell>
          <cell r="WRC58">
            <v>0</v>
          </cell>
          <cell r="WRD58">
            <v>0</v>
          </cell>
          <cell r="WRE58">
            <v>0</v>
          </cell>
          <cell r="WRF58">
            <v>0</v>
          </cell>
          <cell r="WRG58">
            <v>0</v>
          </cell>
          <cell r="WRH58">
            <v>0</v>
          </cell>
          <cell r="WRI58">
            <v>0</v>
          </cell>
          <cell r="WRJ58">
            <v>0</v>
          </cell>
          <cell r="WRK58">
            <v>0</v>
          </cell>
          <cell r="WRL58">
            <v>0</v>
          </cell>
          <cell r="WRM58">
            <v>0</v>
          </cell>
          <cell r="WRN58">
            <v>0</v>
          </cell>
          <cell r="WRO58">
            <v>0</v>
          </cell>
          <cell r="WRP58">
            <v>0</v>
          </cell>
          <cell r="WRQ58">
            <v>0</v>
          </cell>
          <cell r="WRR58">
            <v>0</v>
          </cell>
          <cell r="WRS58">
            <v>0</v>
          </cell>
          <cell r="WRT58">
            <v>0</v>
          </cell>
          <cell r="WRU58">
            <v>0</v>
          </cell>
          <cell r="WRV58">
            <v>0</v>
          </cell>
          <cell r="WRW58">
            <v>0</v>
          </cell>
          <cell r="WRX58">
            <v>0</v>
          </cell>
          <cell r="WRY58">
            <v>0</v>
          </cell>
          <cell r="WRZ58">
            <v>0</v>
          </cell>
          <cell r="WSA58">
            <v>0</v>
          </cell>
          <cell r="WSB58">
            <v>0</v>
          </cell>
          <cell r="WSC58">
            <v>0</v>
          </cell>
          <cell r="WSD58">
            <v>0</v>
          </cell>
          <cell r="WSE58">
            <v>0</v>
          </cell>
          <cell r="WSF58">
            <v>0</v>
          </cell>
          <cell r="WSG58">
            <v>0</v>
          </cell>
          <cell r="WSH58">
            <v>0</v>
          </cell>
          <cell r="WSI58">
            <v>0</v>
          </cell>
          <cell r="WSJ58">
            <v>0</v>
          </cell>
          <cell r="WSK58">
            <v>0</v>
          </cell>
          <cell r="WSL58">
            <v>0</v>
          </cell>
          <cell r="WSM58">
            <v>0</v>
          </cell>
          <cell r="WSN58">
            <v>0</v>
          </cell>
          <cell r="WSO58">
            <v>0</v>
          </cell>
          <cell r="WSP58">
            <v>0</v>
          </cell>
          <cell r="WSQ58">
            <v>0</v>
          </cell>
          <cell r="WSR58">
            <v>0</v>
          </cell>
          <cell r="WSS58">
            <v>0</v>
          </cell>
          <cell r="WST58">
            <v>0</v>
          </cell>
          <cell r="WSU58">
            <v>0</v>
          </cell>
          <cell r="WSV58">
            <v>0</v>
          </cell>
          <cell r="WSW58">
            <v>0</v>
          </cell>
          <cell r="WSX58">
            <v>0</v>
          </cell>
          <cell r="WSY58">
            <v>0</v>
          </cell>
          <cell r="WSZ58">
            <v>0</v>
          </cell>
          <cell r="WTA58">
            <v>0</v>
          </cell>
          <cell r="WTB58">
            <v>0</v>
          </cell>
          <cell r="WTC58">
            <v>0</v>
          </cell>
          <cell r="WTD58">
            <v>0</v>
          </cell>
          <cell r="WTE58">
            <v>0</v>
          </cell>
          <cell r="WTF58">
            <v>0</v>
          </cell>
          <cell r="WTG58">
            <v>0</v>
          </cell>
          <cell r="WTH58">
            <v>0</v>
          </cell>
          <cell r="WTI58">
            <v>0</v>
          </cell>
          <cell r="WTJ58">
            <v>0</v>
          </cell>
          <cell r="WTK58">
            <v>0</v>
          </cell>
          <cell r="WTL58">
            <v>0</v>
          </cell>
          <cell r="WTM58">
            <v>0</v>
          </cell>
          <cell r="WTN58">
            <v>0</v>
          </cell>
          <cell r="WTO58">
            <v>0</v>
          </cell>
          <cell r="WTP58">
            <v>0</v>
          </cell>
          <cell r="WTQ58">
            <v>0</v>
          </cell>
          <cell r="WTR58">
            <v>0</v>
          </cell>
          <cell r="WTS58">
            <v>0</v>
          </cell>
          <cell r="WTT58">
            <v>0</v>
          </cell>
          <cell r="WTU58">
            <v>0</v>
          </cell>
          <cell r="WTV58">
            <v>0</v>
          </cell>
          <cell r="WTW58">
            <v>0</v>
          </cell>
          <cell r="WTX58">
            <v>0</v>
          </cell>
          <cell r="WTY58">
            <v>0</v>
          </cell>
          <cell r="WTZ58">
            <v>0</v>
          </cell>
          <cell r="WUA58">
            <v>0</v>
          </cell>
          <cell r="WUB58">
            <v>0</v>
          </cell>
          <cell r="WUC58">
            <v>0</v>
          </cell>
          <cell r="WUD58">
            <v>0</v>
          </cell>
          <cell r="WUE58">
            <v>0</v>
          </cell>
          <cell r="WUF58">
            <v>0</v>
          </cell>
          <cell r="WUG58">
            <v>0</v>
          </cell>
          <cell r="WUH58">
            <v>0</v>
          </cell>
          <cell r="WUI58">
            <v>0</v>
          </cell>
          <cell r="WUJ58">
            <v>0</v>
          </cell>
          <cell r="WUK58">
            <v>0</v>
          </cell>
          <cell r="WUL58">
            <v>0</v>
          </cell>
          <cell r="WUM58">
            <v>0</v>
          </cell>
          <cell r="WUN58">
            <v>0</v>
          </cell>
          <cell r="WUO58">
            <v>0</v>
          </cell>
          <cell r="WUP58">
            <v>0</v>
          </cell>
          <cell r="WUQ58">
            <v>0</v>
          </cell>
          <cell r="WUR58">
            <v>0</v>
          </cell>
          <cell r="WUS58">
            <v>0</v>
          </cell>
          <cell r="WUT58">
            <v>0</v>
          </cell>
          <cell r="WUU58">
            <v>0</v>
          </cell>
          <cell r="WUV58">
            <v>0</v>
          </cell>
          <cell r="WUW58">
            <v>0</v>
          </cell>
          <cell r="WUX58">
            <v>0</v>
          </cell>
          <cell r="WUY58">
            <v>0</v>
          </cell>
          <cell r="WUZ58">
            <v>0</v>
          </cell>
          <cell r="WVA58">
            <v>0</v>
          </cell>
          <cell r="WVB58">
            <v>0</v>
          </cell>
          <cell r="WVC58">
            <v>0</v>
          </cell>
          <cell r="WVD58">
            <v>0</v>
          </cell>
          <cell r="WVE58">
            <v>0</v>
          </cell>
          <cell r="WVF58">
            <v>0</v>
          </cell>
          <cell r="WVG58">
            <v>0</v>
          </cell>
          <cell r="WVH58">
            <v>0</v>
          </cell>
          <cell r="WVI58">
            <v>0</v>
          </cell>
          <cell r="WVJ58">
            <v>0</v>
          </cell>
          <cell r="WVK58">
            <v>0</v>
          </cell>
          <cell r="WVL58">
            <v>0</v>
          </cell>
          <cell r="WVM58">
            <v>0</v>
          </cell>
          <cell r="WVN58">
            <v>0</v>
          </cell>
          <cell r="WVO58">
            <v>0</v>
          </cell>
          <cell r="WVP58">
            <v>0</v>
          </cell>
          <cell r="WVQ58">
            <v>0</v>
          </cell>
          <cell r="WVR58">
            <v>0</v>
          </cell>
          <cell r="WVS58">
            <v>0</v>
          </cell>
          <cell r="WVT58">
            <v>0</v>
          </cell>
          <cell r="WVU58">
            <v>0</v>
          </cell>
          <cell r="WVV58">
            <v>0</v>
          </cell>
          <cell r="WVW58">
            <v>0</v>
          </cell>
          <cell r="WVX58">
            <v>0</v>
          </cell>
          <cell r="WVY58">
            <v>0</v>
          </cell>
          <cell r="WVZ58">
            <v>0</v>
          </cell>
          <cell r="WWA58">
            <v>0</v>
          </cell>
          <cell r="WWB58">
            <v>0</v>
          </cell>
          <cell r="WWC58">
            <v>0</v>
          </cell>
          <cell r="WWD58">
            <v>0</v>
          </cell>
          <cell r="WWE58">
            <v>0</v>
          </cell>
          <cell r="WWF58">
            <v>0</v>
          </cell>
          <cell r="WWG58">
            <v>0</v>
          </cell>
          <cell r="WWH58">
            <v>0</v>
          </cell>
          <cell r="WWI58">
            <v>0</v>
          </cell>
          <cell r="WWJ58">
            <v>0</v>
          </cell>
        </row>
        <row r="59">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cell r="JB59">
            <v>0</v>
          </cell>
          <cell r="JC59">
            <v>0</v>
          </cell>
          <cell r="JD59">
            <v>0</v>
          </cell>
          <cell r="JE59">
            <v>0</v>
          </cell>
          <cell r="JF59">
            <v>0</v>
          </cell>
          <cell r="JG59">
            <v>0</v>
          </cell>
          <cell r="JH59">
            <v>0</v>
          </cell>
          <cell r="JI59">
            <v>0</v>
          </cell>
          <cell r="JJ59">
            <v>0</v>
          </cell>
          <cell r="JK59">
            <v>0</v>
          </cell>
          <cell r="JL59">
            <v>0</v>
          </cell>
          <cell r="JM59">
            <v>0</v>
          </cell>
          <cell r="JN59">
            <v>0</v>
          </cell>
          <cell r="JO59">
            <v>0</v>
          </cell>
          <cell r="JP59">
            <v>0</v>
          </cell>
          <cell r="JQ59">
            <v>0</v>
          </cell>
          <cell r="JR59">
            <v>0</v>
          </cell>
          <cell r="JS59">
            <v>0</v>
          </cell>
          <cell r="JT59">
            <v>0</v>
          </cell>
          <cell r="JU59">
            <v>0</v>
          </cell>
          <cell r="JV59">
            <v>0</v>
          </cell>
          <cell r="JW59">
            <v>0</v>
          </cell>
          <cell r="JX59">
            <v>0</v>
          </cell>
          <cell r="JY59">
            <v>0</v>
          </cell>
          <cell r="JZ59">
            <v>0</v>
          </cell>
          <cell r="KA59">
            <v>0</v>
          </cell>
          <cell r="KB59">
            <v>0</v>
          </cell>
          <cell r="KC59">
            <v>0</v>
          </cell>
          <cell r="KD59">
            <v>0</v>
          </cell>
          <cell r="KE59">
            <v>0</v>
          </cell>
          <cell r="KF59">
            <v>0</v>
          </cell>
          <cell r="KG59">
            <v>0</v>
          </cell>
          <cell r="KH59">
            <v>0</v>
          </cell>
          <cell r="KI59">
            <v>0</v>
          </cell>
          <cell r="KJ59">
            <v>0</v>
          </cell>
          <cell r="KK59">
            <v>0</v>
          </cell>
          <cell r="KL59">
            <v>0</v>
          </cell>
          <cell r="KM59">
            <v>0</v>
          </cell>
          <cell r="KN59">
            <v>0</v>
          </cell>
          <cell r="KO59">
            <v>0</v>
          </cell>
          <cell r="KP59">
            <v>0</v>
          </cell>
          <cell r="KQ59">
            <v>0</v>
          </cell>
          <cell r="KR59">
            <v>0</v>
          </cell>
          <cell r="KS59">
            <v>0</v>
          </cell>
          <cell r="KT59">
            <v>0</v>
          </cell>
          <cell r="KU59">
            <v>0</v>
          </cell>
          <cell r="KV59">
            <v>0</v>
          </cell>
          <cell r="KW59">
            <v>0</v>
          </cell>
          <cell r="KX59">
            <v>0</v>
          </cell>
          <cell r="KY59">
            <v>0</v>
          </cell>
          <cell r="KZ59">
            <v>0</v>
          </cell>
          <cell r="LA59">
            <v>0</v>
          </cell>
          <cell r="LB59">
            <v>0</v>
          </cell>
          <cell r="LC59">
            <v>0</v>
          </cell>
          <cell r="LD59">
            <v>0</v>
          </cell>
          <cell r="LE59">
            <v>0</v>
          </cell>
          <cell r="LF59">
            <v>0</v>
          </cell>
          <cell r="LG59">
            <v>0</v>
          </cell>
          <cell r="LH59">
            <v>0</v>
          </cell>
          <cell r="LI59">
            <v>0</v>
          </cell>
          <cell r="LJ59">
            <v>0</v>
          </cell>
          <cell r="LK59">
            <v>0</v>
          </cell>
          <cell r="LL59">
            <v>0</v>
          </cell>
          <cell r="LM59">
            <v>0</v>
          </cell>
          <cell r="LN59">
            <v>0</v>
          </cell>
          <cell r="LO59">
            <v>0</v>
          </cell>
          <cell r="LP59">
            <v>0</v>
          </cell>
          <cell r="LQ59">
            <v>0</v>
          </cell>
          <cell r="LR59">
            <v>0</v>
          </cell>
          <cell r="LS59">
            <v>0</v>
          </cell>
          <cell r="LT59">
            <v>0</v>
          </cell>
          <cell r="LU59">
            <v>0</v>
          </cell>
          <cell r="LV59">
            <v>0</v>
          </cell>
          <cell r="LW59">
            <v>0</v>
          </cell>
          <cell r="LX59">
            <v>0</v>
          </cell>
          <cell r="LY59">
            <v>0</v>
          </cell>
          <cell r="LZ59">
            <v>0</v>
          </cell>
          <cell r="MA59">
            <v>0</v>
          </cell>
          <cell r="MB59">
            <v>0</v>
          </cell>
          <cell r="MC59">
            <v>0</v>
          </cell>
          <cell r="MD59">
            <v>0</v>
          </cell>
          <cell r="ME59">
            <v>0</v>
          </cell>
          <cell r="MF59">
            <v>0</v>
          </cell>
          <cell r="MG59">
            <v>0</v>
          </cell>
          <cell r="MH59">
            <v>0</v>
          </cell>
          <cell r="MI59">
            <v>0</v>
          </cell>
          <cell r="MJ59">
            <v>0</v>
          </cell>
          <cell r="MK59">
            <v>0</v>
          </cell>
          <cell r="ML59">
            <v>0</v>
          </cell>
          <cell r="MM59">
            <v>0</v>
          </cell>
          <cell r="MN59">
            <v>0</v>
          </cell>
          <cell r="MO59">
            <v>0</v>
          </cell>
          <cell r="MP59">
            <v>0</v>
          </cell>
          <cell r="MQ59">
            <v>0</v>
          </cell>
          <cell r="MR59">
            <v>0</v>
          </cell>
          <cell r="MS59">
            <v>0</v>
          </cell>
          <cell r="MT59">
            <v>0</v>
          </cell>
          <cell r="MU59">
            <v>0</v>
          </cell>
          <cell r="MV59">
            <v>0</v>
          </cell>
          <cell r="MW59">
            <v>0</v>
          </cell>
          <cell r="MX59">
            <v>0</v>
          </cell>
          <cell r="MY59">
            <v>0</v>
          </cell>
          <cell r="MZ59">
            <v>0</v>
          </cell>
          <cell r="NA59">
            <v>0</v>
          </cell>
          <cell r="NB59">
            <v>0</v>
          </cell>
          <cell r="NC59">
            <v>0</v>
          </cell>
          <cell r="ND59">
            <v>0</v>
          </cell>
          <cell r="NE59">
            <v>0</v>
          </cell>
          <cell r="NF59">
            <v>0</v>
          </cell>
          <cell r="NG59">
            <v>0</v>
          </cell>
          <cell r="NH59">
            <v>0</v>
          </cell>
          <cell r="NI59">
            <v>0</v>
          </cell>
          <cell r="NJ59">
            <v>0</v>
          </cell>
          <cell r="NK59">
            <v>0</v>
          </cell>
          <cell r="NL59">
            <v>0</v>
          </cell>
          <cell r="NM59">
            <v>0</v>
          </cell>
          <cell r="NN59">
            <v>0</v>
          </cell>
          <cell r="NO59">
            <v>0</v>
          </cell>
          <cell r="NP59">
            <v>0</v>
          </cell>
          <cell r="NQ59">
            <v>0</v>
          </cell>
          <cell r="NR59">
            <v>0</v>
          </cell>
          <cell r="NS59">
            <v>0</v>
          </cell>
          <cell r="NT59">
            <v>0</v>
          </cell>
          <cell r="NU59">
            <v>0</v>
          </cell>
          <cell r="NV59">
            <v>0</v>
          </cell>
          <cell r="NW59">
            <v>0</v>
          </cell>
          <cell r="NX59">
            <v>0</v>
          </cell>
          <cell r="NY59">
            <v>0</v>
          </cell>
          <cell r="NZ59">
            <v>0</v>
          </cell>
          <cell r="OA59">
            <v>0</v>
          </cell>
          <cell r="OB59">
            <v>0</v>
          </cell>
          <cell r="OC59">
            <v>0</v>
          </cell>
          <cell r="OD59">
            <v>0</v>
          </cell>
          <cell r="OE59">
            <v>0</v>
          </cell>
          <cell r="OF59">
            <v>0</v>
          </cell>
          <cell r="OG59">
            <v>0</v>
          </cell>
          <cell r="OH59">
            <v>0</v>
          </cell>
          <cell r="OI59">
            <v>0</v>
          </cell>
          <cell r="OJ59">
            <v>0</v>
          </cell>
          <cell r="OK59">
            <v>0</v>
          </cell>
          <cell r="OL59">
            <v>0</v>
          </cell>
          <cell r="OM59">
            <v>0</v>
          </cell>
          <cell r="ON59">
            <v>0</v>
          </cell>
          <cell r="OO59">
            <v>0</v>
          </cell>
          <cell r="OP59">
            <v>0</v>
          </cell>
          <cell r="OQ59">
            <v>0</v>
          </cell>
          <cell r="OR59">
            <v>0</v>
          </cell>
          <cell r="OS59">
            <v>0</v>
          </cell>
          <cell r="OT59">
            <v>0</v>
          </cell>
          <cell r="OU59">
            <v>0</v>
          </cell>
          <cell r="OV59">
            <v>0</v>
          </cell>
          <cell r="OW59">
            <v>0</v>
          </cell>
          <cell r="OX59">
            <v>0</v>
          </cell>
          <cell r="OY59">
            <v>0</v>
          </cell>
          <cell r="OZ59">
            <v>0</v>
          </cell>
          <cell r="PA59">
            <v>0</v>
          </cell>
          <cell r="PB59">
            <v>0</v>
          </cell>
          <cell r="PC59">
            <v>0</v>
          </cell>
          <cell r="PD59">
            <v>0</v>
          </cell>
          <cell r="PE59">
            <v>0</v>
          </cell>
          <cell r="PF59">
            <v>0</v>
          </cell>
          <cell r="PG59">
            <v>0</v>
          </cell>
          <cell r="PH59">
            <v>0</v>
          </cell>
          <cell r="PI59">
            <v>0</v>
          </cell>
          <cell r="PJ59">
            <v>0</v>
          </cell>
          <cell r="PK59">
            <v>0</v>
          </cell>
          <cell r="PL59">
            <v>0</v>
          </cell>
          <cell r="PM59">
            <v>0</v>
          </cell>
          <cell r="PN59">
            <v>0</v>
          </cell>
          <cell r="PO59">
            <v>0</v>
          </cell>
          <cell r="PP59">
            <v>0</v>
          </cell>
          <cell r="PQ59">
            <v>0</v>
          </cell>
          <cell r="PR59">
            <v>0</v>
          </cell>
          <cell r="PS59">
            <v>0</v>
          </cell>
          <cell r="PT59">
            <v>0</v>
          </cell>
          <cell r="PU59">
            <v>0</v>
          </cell>
          <cell r="PV59">
            <v>0</v>
          </cell>
          <cell r="PW59">
            <v>0</v>
          </cell>
          <cell r="PX59">
            <v>0</v>
          </cell>
          <cell r="PY59">
            <v>0</v>
          </cell>
          <cell r="PZ59">
            <v>0</v>
          </cell>
          <cell r="QA59">
            <v>0</v>
          </cell>
          <cell r="QB59">
            <v>0</v>
          </cell>
          <cell r="QC59">
            <v>0</v>
          </cell>
          <cell r="QD59">
            <v>0</v>
          </cell>
          <cell r="QE59">
            <v>0</v>
          </cell>
          <cell r="QF59">
            <v>0</v>
          </cell>
          <cell r="QG59">
            <v>0</v>
          </cell>
          <cell r="QH59">
            <v>0</v>
          </cell>
          <cell r="QI59">
            <v>0</v>
          </cell>
          <cell r="QJ59">
            <v>0</v>
          </cell>
          <cell r="QK59">
            <v>0</v>
          </cell>
          <cell r="QL59">
            <v>0</v>
          </cell>
          <cell r="QM59">
            <v>0</v>
          </cell>
          <cell r="QN59">
            <v>0</v>
          </cell>
          <cell r="QO59">
            <v>0</v>
          </cell>
          <cell r="QP59">
            <v>0</v>
          </cell>
          <cell r="QQ59">
            <v>0</v>
          </cell>
          <cell r="QR59">
            <v>0</v>
          </cell>
          <cell r="QS59">
            <v>0</v>
          </cell>
          <cell r="QT59">
            <v>0</v>
          </cell>
          <cell r="QU59">
            <v>0</v>
          </cell>
          <cell r="QV59">
            <v>0</v>
          </cell>
          <cell r="QW59">
            <v>0</v>
          </cell>
          <cell r="QX59">
            <v>0</v>
          </cell>
          <cell r="QY59">
            <v>0</v>
          </cell>
          <cell r="QZ59">
            <v>0</v>
          </cell>
          <cell r="RA59">
            <v>0</v>
          </cell>
          <cell r="RB59">
            <v>0</v>
          </cell>
          <cell r="RC59">
            <v>0</v>
          </cell>
          <cell r="RD59">
            <v>0</v>
          </cell>
          <cell r="RE59">
            <v>0</v>
          </cell>
          <cell r="RF59">
            <v>0</v>
          </cell>
          <cell r="RG59">
            <v>0</v>
          </cell>
          <cell r="RH59">
            <v>0</v>
          </cell>
          <cell r="RI59">
            <v>0</v>
          </cell>
          <cell r="RJ59">
            <v>0</v>
          </cell>
          <cell r="RK59">
            <v>0</v>
          </cell>
          <cell r="RL59">
            <v>0</v>
          </cell>
          <cell r="RM59">
            <v>0</v>
          </cell>
          <cell r="RN59">
            <v>0</v>
          </cell>
          <cell r="RO59">
            <v>0</v>
          </cell>
          <cell r="RP59">
            <v>0</v>
          </cell>
          <cell r="RQ59">
            <v>0</v>
          </cell>
          <cell r="RR59">
            <v>0</v>
          </cell>
          <cell r="RS59">
            <v>0</v>
          </cell>
          <cell r="RT59">
            <v>0</v>
          </cell>
          <cell r="RU59">
            <v>0</v>
          </cell>
          <cell r="RV59">
            <v>0</v>
          </cell>
          <cell r="RW59">
            <v>0</v>
          </cell>
          <cell r="RX59">
            <v>0</v>
          </cell>
          <cell r="RY59">
            <v>0</v>
          </cell>
          <cell r="RZ59">
            <v>0</v>
          </cell>
          <cell r="SA59">
            <v>0</v>
          </cell>
          <cell r="SB59">
            <v>0</v>
          </cell>
          <cell r="SC59">
            <v>0</v>
          </cell>
          <cell r="SD59">
            <v>0</v>
          </cell>
          <cell r="SE59">
            <v>0</v>
          </cell>
          <cell r="SF59">
            <v>0</v>
          </cell>
          <cell r="SG59">
            <v>0</v>
          </cell>
          <cell r="SH59">
            <v>0</v>
          </cell>
          <cell r="SI59">
            <v>0</v>
          </cell>
          <cell r="SJ59">
            <v>0</v>
          </cell>
          <cell r="SK59">
            <v>0</v>
          </cell>
          <cell r="SL59">
            <v>0</v>
          </cell>
          <cell r="SM59">
            <v>0</v>
          </cell>
          <cell r="SN59">
            <v>0</v>
          </cell>
          <cell r="SO59">
            <v>0</v>
          </cell>
          <cell r="SP59">
            <v>0</v>
          </cell>
          <cell r="SQ59">
            <v>0</v>
          </cell>
          <cell r="SR59">
            <v>0</v>
          </cell>
          <cell r="SS59">
            <v>0</v>
          </cell>
          <cell r="ST59">
            <v>0</v>
          </cell>
          <cell r="SU59">
            <v>0</v>
          </cell>
          <cell r="SV59">
            <v>0</v>
          </cell>
          <cell r="SW59">
            <v>0</v>
          </cell>
          <cell r="SX59">
            <v>0</v>
          </cell>
          <cell r="SY59">
            <v>0</v>
          </cell>
          <cell r="SZ59">
            <v>0</v>
          </cell>
          <cell r="TA59">
            <v>0</v>
          </cell>
          <cell r="TB59">
            <v>0</v>
          </cell>
          <cell r="TC59">
            <v>0</v>
          </cell>
          <cell r="TD59">
            <v>0</v>
          </cell>
          <cell r="TE59">
            <v>0</v>
          </cell>
          <cell r="TF59">
            <v>0</v>
          </cell>
          <cell r="TG59">
            <v>0</v>
          </cell>
          <cell r="TH59">
            <v>0</v>
          </cell>
          <cell r="TI59">
            <v>0</v>
          </cell>
          <cell r="TJ59">
            <v>0</v>
          </cell>
          <cell r="TK59">
            <v>0</v>
          </cell>
          <cell r="TL59">
            <v>0</v>
          </cell>
          <cell r="TM59">
            <v>0</v>
          </cell>
          <cell r="TN59">
            <v>0</v>
          </cell>
          <cell r="TO59">
            <v>0</v>
          </cell>
          <cell r="TP59">
            <v>0</v>
          </cell>
          <cell r="TQ59">
            <v>0</v>
          </cell>
          <cell r="TR59">
            <v>0</v>
          </cell>
          <cell r="TS59">
            <v>0</v>
          </cell>
          <cell r="TT59">
            <v>0</v>
          </cell>
          <cell r="TU59">
            <v>0</v>
          </cell>
          <cell r="TV59">
            <v>0</v>
          </cell>
          <cell r="TW59">
            <v>0</v>
          </cell>
          <cell r="TX59">
            <v>0</v>
          </cell>
          <cell r="TY59">
            <v>0</v>
          </cell>
          <cell r="TZ59">
            <v>0</v>
          </cell>
          <cell r="UA59">
            <v>0</v>
          </cell>
          <cell r="UB59">
            <v>0</v>
          </cell>
          <cell r="UC59">
            <v>0</v>
          </cell>
          <cell r="UD59">
            <v>0</v>
          </cell>
          <cell r="UE59">
            <v>0</v>
          </cell>
          <cell r="UF59">
            <v>0</v>
          </cell>
          <cell r="UG59">
            <v>0</v>
          </cell>
          <cell r="UH59">
            <v>0</v>
          </cell>
          <cell r="UI59">
            <v>0</v>
          </cell>
          <cell r="UJ59">
            <v>0</v>
          </cell>
          <cell r="UK59">
            <v>0</v>
          </cell>
          <cell r="UL59">
            <v>0</v>
          </cell>
          <cell r="UM59">
            <v>0</v>
          </cell>
          <cell r="UN59">
            <v>0</v>
          </cell>
          <cell r="UO59">
            <v>0</v>
          </cell>
          <cell r="UP59">
            <v>0</v>
          </cell>
          <cell r="UQ59">
            <v>0</v>
          </cell>
          <cell r="UR59">
            <v>0</v>
          </cell>
          <cell r="US59">
            <v>0</v>
          </cell>
          <cell r="UT59">
            <v>0</v>
          </cell>
          <cell r="UU59">
            <v>0</v>
          </cell>
          <cell r="UV59">
            <v>0</v>
          </cell>
          <cell r="UW59">
            <v>0</v>
          </cell>
          <cell r="UX59">
            <v>0</v>
          </cell>
          <cell r="UY59">
            <v>0</v>
          </cell>
          <cell r="UZ59">
            <v>0</v>
          </cell>
          <cell r="VA59">
            <v>0</v>
          </cell>
          <cell r="VB59">
            <v>0</v>
          </cell>
          <cell r="VC59">
            <v>0</v>
          </cell>
          <cell r="VD59">
            <v>0</v>
          </cell>
          <cell r="VE59">
            <v>0</v>
          </cell>
          <cell r="VF59">
            <v>0</v>
          </cell>
          <cell r="VG59">
            <v>0</v>
          </cell>
          <cell r="VH59">
            <v>0</v>
          </cell>
          <cell r="VI59">
            <v>0</v>
          </cell>
          <cell r="VJ59">
            <v>0</v>
          </cell>
          <cell r="VK59">
            <v>0</v>
          </cell>
          <cell r="VL59">
            <v>0</v>
          </cell>
          <cell r="VM59">
            <v>0</v>
          </cell>
          <cell r="VN59">
            <v>0</v>
          </cell>
          <cell r="VO59">
            <v>0</v>
          </cell>
          <cell r="VP59">
            <v>0</v>
          </cell>
          <cell r="VQ59">
            <v>0</v>
          </cell>
          <cell r="VR59">
            <v>0</v>
          </cell>
          <cell r="VS59">
            <v>0</v>
          </cell>
          <cell r="VT59">
            <v>0</v>
          </cell>
          <cell r="VU59">
            <v>0</v>
          </cell>
          <cell r="VV59">
            <v>0</v>
          </cell>
          <cell r="VW59">
            <v>0</v>
          </cell>
          <cell r="VX59">
            <v>0</v>
          </cell>
          <cell r="VY59">
            <v>0</v>
          </cell>
          <cell r="VZ59">
            <v>0</v>
          </cell>
          <cell r="WA59">
            <v>0</v>
          </cell>
          <cell r="WB59">
            <v>0</v>
          </cell>
          <cell r="WC59">
            <v>0</v>
          </cell>
          <cell r="WD59">
            <v>0</v>
          </cell>
          <cell r="WE59">
            <v>0</v>
          </cell>
          <cell r="WF59">
            <v>0</v>
          </cell>
          <cell r="WG59">
            <v>0</v>
          </cell>
          <cell r="WH59">
            <v>0</v>
          </cell>
          <cell r="WI59">
            <v>0</v>
          </cell>
          <cell r="WJ59">
            <v>0</v>
          </cell>
          <cell r="WK59">
            <v>0</v>
          </cell>
          <cell r="WL59">
            <v>0</v>
          </cell>
          <cell r="WM59">
            <v>0</v>
          </cell>
          <cell r="WN59">
            <v>0</v>
          </cell>
          <cell r="WO59">
            <v>0</v>
          </cell>
          <cell r="WP59">
            <v>0</v>
          </cell>
          <cell r="WQ59">
            <v>0</v>
          </cell>
          <cell r="WR59">
            <v>0</v>
          </cell>
          <cell r="WS59">
            <v>0</v>
          </cell>
          <cell r="WT59">
            <v>0</v>
          </cell>
          <cell r="WU59">
            <v>0</v>
          </cell>
          <cell r="WV59">
            <v>0</v>
          </cell>
          <cell r="WW59">
            <v>0</v>
          </cell>
          <cell r="WX59">
            <v>0</v>
          </cell>
          <cell r="WY59">
            <v>0</v>
          </cell>
          <cell r="WZ59">
            <v>0</v>
          </cell>
          <cell r="XA59">
            <v>0</v>
          </cell>
          <cell r="XB59">
            <v>0</v>
          </cell>
          <cell r="XC59">
            <v>0</v>
          </cell>
          <cell r="XD59">
            <v>0</v>
          </cell>
          <cell r="XE59">
            <v>0</v>
          </cell>
          <cell r="XF59">
            <v>0</v>
          </cell>
          <cell r="XG59">
            <v>0</v>
          </cell>
          <cell r="XH59">
            <v>0</v>
          </cell>
          <cell r="XI59">
            <v>0</v>
          </cell>
          <cell r="XJ59">
            <v>0</v>
          </cell>
          <cell r="XK59">
            <v>0</v>
          </cell>
          <cell r="XL59">
            <v>0</v>
          </cell>
          <cell r="XM59">
            <v>0</v>
          </cell>
          <cell r="XN59">
            <v>0</v>
          </cell>
          <cell r="XO59">
            <v>0</v>
          </cell>
          <cell r="XP59">
            <v>0</v>
          </cell>
          <cell r="XQ59">
            <v>0</v>
          </cell>
          <cell r="XR59">
            <v>0</v>
          </cell>
          <cell r="XS59">
            <v>0</v>
          </cell>
          <cell r="XT59">
            <v>0</v>
          </cell>
          <cell r="XU59">
            <v>0</v>
          </cell>
          <cell r="XV59">
            <v>0</v>
          </cell>
          <cell r="XW59">
            <v>0</v>
          </cell>
          <cell r="XX59">
            <v>0</v>
          </cell>
          <cell r="XY59">
            <v>0</v>
          </cell>
          <cell r="XZ59">
            <v>0</v>
          </cell>
          <cell r="YA59">
            <v>0</v>
          </cell>
          <cell r="YB59">
            <v>0</v>
          </cell>
          <cell r="YC59">
            <v>0</v>
          </cell>
          <cell r="YD59">
            <v>0</v>
          </cell>
          <cell r="YE59">
            <v>0</v>
          </cell>
          <cell r="YF59">
            <v>0</v>
          </cell>
          <cell r="YG59">
            <v>0</v>
          </cell>
          <cell r="YH59">
            <v>0</v>
          </cell>
          <cell r="YI59">
            <v>0</v>
          </cell>
          <cell r="YJ59">
            <v>0</v>
          </cell>
          <cell r="YK59">
            <v>0</v>
          </cell>
          <cell r="YL59">
            <v>0</v>
          </cell>
          <cell r="YM59">
            <v>0</v>
          </cell>
          <cell r="YN59">
            <v>0</v>
          </cell>
          <cell r="YO59">
            <v>0</v>
          </cell>
          <cell r="YP59">
            <v>0</v>
          </cell>
          <cell r="YQ59">
            <v>0</v>
          </cell>
          <cell r="YR59">
            <v>0</v>
          </cell>
          <cell r="YS59">
            <v>0</v>
          </cell>
          <cell r="YT59">
            <v>0</v>
          </cell>
          <cell r="YU59">
            <v>0</v>
          </cell>
          <cell r="YV59">
            <v>0</v>
          </cell>
          <cell r="YW59">
            <v>0</v>
          </cell>
          <cell r="YX59">
            <v>0</v>
          </cell>
          <cell r="YY59">
            <v>0</v>
          </cell>
          <cell r="YZ59">
            <v>0</v>
          </cell>
          <cell r="ZA59">
            <v>0</v>
          </cell>
          <cell r="ZB59">
            <v>0</v>
          </cell>
          <cell r="ZC59">
            <v>0</v>
          </cell>
          <cell r="ZD59">
            <v>0</v>
          </cell>
          <cell r="ZE59">
            <v>0</v>
          </cell>
          <cell r="ZF59">
            <v>0</v>
          </cell>
          <cell r="ZG59">
            <v>0</v>
          </cell>
          <cell r="ZH59">
            <v>0</v>
          </cell>
          <cell r="ZI59">
            <v>0</v>
          </cell>
          <cell r="ZJ59">
            <v>0</v>
          </cell>
          <cell r="ZK59">
            <v>0</v>
          </cell>
          <cell r="ZL59">
            <v>0</v>
          </cell>
          <cell r="ZM59">
            <v>0</v>
          </cell>
          <cell r="ZN59">
            <v>0</v>
          </cell>
          <cell r="ZO59">
            <v>0</v>
          </cell>
          <cell r="ZP59">
            <v>0</v>
          </cell>
          <cell r="ZQ59">
            <v>0</v>
          </cell>
          <cell r="ZR59">
            <v>0</v>
          </cell>
          <cell r="ZS59">
            <v>0</v>
          </cell>
          <cell r="ZT59">
            <v>0</v>
          </cell>
          <cell r="ZU59">
            <v>0</v>
          </cell>
          <cell r="ZV59">
            <v>0</v>
          </cell>
          <cell r="ZW59">
            <v>0</v>
          </cell>
          <cell r="ZX59">
            <v>0</v>
          </cell>
          <cell r="ZY59">
            <v>0</v>
          </cell>
          <cell r="ZZ59">
            <v>0</v>
          </cell>
          <cell r="AAA59">
            <v>0</v>
          </cell>
          <cell r="AAB59">
            <v>0</v>
          </cell>
          <cell r="AAC59">
            <v>0</v>
          </cell>
          <cell r="AAD59">
            <v>0</v>
          </cell>
          <cell r="AAE59">
            <v>0</v>
          </cell>
          <cell r="AAF59">
            <v>0</v>
          </cell>
          <cell r="AAG59">
            <v>0</v>
          </cell>
          <cell r="AAH59">
            <v>0</v>
          </cell>
          <cell r="AAI59">
            <v>0</v>
          </cell>
          <cell r="AAJ59">
            <v>0</v>
          </cell>
          <cell r="AAK59">
            <v>0</v>
          </cell>
          <cell r="AAL59">
            <v>0</v>
          </cell>
          <cell r="AAM59">
            <v>0</v>
          </cell>
          <cell r="AAN59">
            <v>0</v>
          </cell>
          <cell r="AAO59">
            <v>0</v>
          </cell>
          <cell r="AAP59">
            <v>0</v>
          </cell>
          <cell r="AAQ59">
            <v>0</v>
          </cell>
          <cell r="AAR59">
            <v>0</v>
          </cell>
          <cell r="AAS59">
            <v>0</v>
          </cell>
          <cell r="AAT59">
            <v>0</v>
          </cell>
          <cell r="AAU59">
            <v>0</v>
          </cell>
          <cell r="AAV59">
            <v>0</v>
          </cell>
          <cell r="AAW59">
            <v>0</v>
          </cell>
          <cell r="AAX59">
            <v>0</v>
          </cell>
          <cell r="AAY59">
            <v>0</v>
          </cell>
          <cell r="AAZ59">
            <v>0</v>
          </cell>
          <cell r="ABA59">
            <v>0</v>
          </cell>
          <cell r="ABB59">
            <v>0</v>
          </cell>
          <cell r="ABC59">
            <v>0</v>
          </cell>
          <cell r="ABD59">
            <v>0</v>
          </cell>
          <cell r="ABE59">
            <v>0</v>
          </cell>
          <cell r="ABF59">
            <v>0</v>
          </cell>
          <cell r="ABG59">
            <v>0</v>
          </cell>
          <cell r="ABH59">
            <v>0</v>
          </cell>
          <cell r="ABI59">
            <v>0</v>
          </cell>
          <cell r="ABJ59">
            <v>0</v>
          </cell>
          <cell r="ABK59">
            <v>0</v>
          </cell>
          <cell r="ABL59">
            <v>0</v>
          </cell>
          <cell r="ABM59">
            <v>0</v>
          </cell>
          <cell r="ABN59">
            <v>0</v>
          </cell>
          <cell r="ABO59">
            <v>0</v>
          </cell>
          <cell r="ABP59">
            <v>0</v>
          </cell>
          <cell r="ABQ59">
            <v>0</v>
          </cell>
          <cell r="ABR59">
            <v>0</v>
          </cell>
          <cell r="ABS59">
            <v>0</v>
          </cell>
          <cell r="ABT59">
            <v>0</v>
          </cell>
          <cell r="ABU59">
            <v>0</v>
          </cell>
          <cell r="ABV59">
            <v>0</v>
          </cell>
          <cell r="ABW59">
            <v>0</v>
          </cell>
          <cell r="ABX59">
            <v>0</v>
          </cell>
          <cell r="ABY59">
            <v>0</v>
          </cell>
          <cell r="ABZ59">
            <v>0</v>
          </cell>
          <cell r="ACA59">
            <v>0</v>
          </cell>
          <cell r="ACB59">
            <v>0</v>
          </cell>
          <cell r="ACC59">
            <v>0</v>
          </cell>
          <cell r="ACD59">
            <v>0</v>
          </cell>
          <cell r="ACE59">
            <v>0</v>
          </cell>
          <cell r="ACF59">
            <v>0</v>
          </cell>
          <cell r="ACG59">
            <v>0</v>
          </cell>
          <cell r="ACH59">
            <v>0</v>
          </cell>
          <cell r="ACI59">
            <v>0</v>
          </cell>
          <cell r="ACJ59">
            <v>0</v>
          </cell>
          <cell r="ACK59">
            <v>0</v>
          </cell>
          <cell r="ACL59">
            <v>0</v>
          </cell>
          <cell r="ACM59">
            <v>0</v>
          </cell>
          <cell r="ACN59">
            <v>0</v>
          </cell>
          <cell r="ACO59">
            <v>0</v>
          </cell>
          <cell r="ACP59">
            <v>0</v>
          </cell>
          <cell r="ACQ59">
            <v>0</v>
          </cell>
          <cell r="ACR59">
            <v>0</v>
          </cell>
          <cell r="ACS59">
            <v>0</v>
          </cell>
          <cell r="ACT59">
            <v>0</v>
          </cell>
          <cell r="ACU59">
            <v>0</v>
          </cell>
          <cell r="ACV59">
            <v>0</v>
          </cell>
          <cell r="ACW59">
            <v>0</v>
          </cell>
          <cell r="ACX59">
            <v>0</v>
          </cell>
          <cell r="ACY59">
            <v>0</v>
          </cell>
          <cell r="ACZ59">
            <v>0</v>
          </cell>
          <cell r="ADA59">
            <v>0</v>
          </cell>
          <cell r="ADB59">
            <v>0</v>
          </cell>
          <cell r="ADC59">
            <v>0</v>
          </cell>
          <cell r="ADD59">
            <v>0</v>
          </cell>
          <cell r="ADE59">
            <v>0</v>
          </cell>
          <cell r="ADF59">
            <v>0</v>
          </cell>
          <cell r="ADG59">
            <v>0</v>
          </cell>
          <cell r="ADH59">
            <v>0</v>
          </cell>
          <cell r="ADI59">
            <v>0</v>
          </cell>
          <cell r="ADJ59">
            <v>0</v>
          </cell>
          <cell r="ADK59">
            <v>0</v>
          </cell>
          <cell r="ADL59">
            <v>0</v>
          </cell>
          <cell r="ADM59">
            <v>0</v>
          </cell>
          <cell r="ADN59">
            <v>0</v>
          </cell>
          <cell r="ADO59">
            <v>0</v>
          </cell>
          <cell r="ADP59">
            <v>0</v>
          </cell>
          <cell r="ADQ59">
            <v>0</v>
          </cell>
          <cell r="ADR59">
            <v>0</v>
          </cell>
          <cell r="ADS59">
            <v>0</v>
          </cell>
          <cell r="ADT59">
            <v>0</v>
          </cell>
          <cell r="ADU59">
            <v>0</v>
          </cell>
          <cell r="ADV59">
            <v>0</v>
          </cell>
          <cell r="ADW59">
            <v>0</v>
          </cell>
          <cell r="ADX59">
            <v>0</v>
          </cell>
          <cell r="ADY59">
            <v>0</v>
          </cell>
          <cell r="ADZ59">
            <v>0</v>
          </cell>
          <cell r="AEA59">
            <v>0</v>
          </cell>
          <cell r="AEB59">
            <v>0</v>
          </cell>
          <cell r="AEC59">
            <v>0</v>
          </cell>
          <cell r="AED59">
            <v>0</v>
          </cell>
          <cell r="AEE59">
            <v>0</v>
          </cell>
          <cell r="AEF59">
            <v>0</v>
          </cell>
          <cell r="AEG59">
            <v>0</v>
          </cell>
          <cell r="AEH59">
            <v>0</v>
          </cell>
          <cell r="AEI59">
            <v>0</v>
          </cell>
          <cell r="AEJ59">
            <v>0</v>
          </cell>
          <cell r="AEK59">
            <v>0</v>
          </cell>
          <cell r="AEL59">
            <v>0</v>
          </cell>
          <cell r="AEM59">
            <v>0</v>
          </cell>
          <cell r="AEN59">
            <v>0</v>
          </cell>
          <cell r="AEO59">
            <v>0</v>
          </cell>
          <cell r="AEP59">
            <v>0</v>
          </cell>
          <cell r="AEQ59">
            <v>0</v>
          </cell>
          <cell r="AER59">
            <v>0</v>
          </cell>
          <cell r="AES59">
            <v>0</v>
          </cell>
          <cell r="AET59">
            <v>0</v>
          </cell>
          <cell r="AEU59">
            <v>0</v>
          </cell>
          <cell r="AEV59">
            <v>0</v>
          </cell>
          <cell r="AEW59">
            <v>0</v>
          </cell>
          <cell r="AEX59">
            <v>0</v>
          </cell>
          <cell r="AEY59">
            <v>0</v>
          </cell>
          <cell r="AEZ59">
            <v>0</v>
          </cell>
          <cell r="AFA59">
            <v>0</v>
          </cell>
          <cell r="AFB59">
            <v>0</v>
          </cell>
          <cell r="AFC59">
            <v>0</v>
          </cell>
          <cell r="AFD59">
            <v>0</v>
          </cell>
          <cell r="AFE59">
            <v>0</v>
          </cell>
          <cell r="AFF59">
            <v>0</v>
          </cell>
          <cell r="AFG59">
            <v>0</v>
          </cell>
          <cell r="AFH59">
            <v>0</v>
          </cell>
          <cell r="AFI59">
            <v>0</v>
          </cell>
          <cell r="AFJ59">
            <v>0</v>
          </cell>
          <cell r="AFK59">
            <v>0</v>
          </cell>
          <cell r="AFL59">
            <v>0</v>
          </cell>
          <cell r="AFM59">
            <v>0</v>
          </cell>
          <cell r="AFN59">
            <v>0</v>
          </cell>
          <cell r="AFO59">
            <v>0</v>
          </cell>
          <cell r="AFP59">
            <v>0</v>
          </cell>
          <cell r="AFQ59">
            <v>0</v>
          </cell>
          <cell r="AFR59">
            <v>0</v>
          </cell>
          <cell r="AFS59">
            <v>0</v>
          </cell>
          <cell r="AFT59">
            <v>0</v>
          </cell>
          <cell r="AFU59">
            <v>0</v>
          </cell>
          <cell r="AFV59">
            <v>0</v>
          </cell>
          <cell r="AFW59">
            <v>0</v>
          </cell>
          <cell r="AFX59">
            <v>0</v>
          </cell>
          <cell r="AFY59">
            <v>0</v>
          </cell>
          <cell r="AFZ59">
            <v>0</v>
          </cell>
          <cell r="AGA59">
            <v>0</v>
          </cell>
          <cell r="AGB59">
            <v>0</v>
          </cell>
          <cell r="AGC59">
            <v>0</v>
          </cell>
          <cell r="AGD59">
            <v>0</v>
          </cell>
          <cell r="AGE59">
            <v>0</v>
          </cell>
          <cell r="AGF59">
            <v>0</v>
          </cell>
          <cell r="AGG59">
            <v>0</v>
          </cell>
          <cell r="AGH59">
            <v>0</v>
          </cell>
          <cell r="AGI59">
            <v>0</v>
          </cell>
          <cell r="AGJ59">
            <v>0</v>
          </cell>
          <cell r="AGK59">
            <v>0</v>
          </cell>
          <cell r="AGL59">
            <v>0</v>
          </cell>
          <cell r="AGM59">
            <v>0</v>
          </cell>
          <cell r="AGN59">
            <v>0</v>
          </cell>
          <cell r="AGO59">
            <v>0</v>
          </cell>
          <cell r="AGP59">
            <v>0</v>
          </cell>
          <cell r="AGQ59">
            <v>0</v>
          </cell>
          <cell r="AGR59">
            <v>0</v>
          </cell>
          <cell r="AGS59">
            <v>0</v>
          </cell>
          <cell r="AGT59">
            <v>0</v>
          </cell>
          <cell r="AGU59">
            <v>0</v>
          </cell>
          <cell r="AGV59">
            <v>0</v>
          </cell>
          <cell r="AGW59">
            <v>0</v>
          </cell>
          <cell r="AGX59">
            <v>0</v>
          </cell>
          <cell r="AGY59">
            <v>0</v>
          </cell>
          <cell r="AGZ59">
            <v>0</v>
          </cell>
          <cell r="AHA59">
            <v>0</v>
          </cell>
          <cell r="AHB59">
            <v>0</v>
          </cell>
          <cell r="AHC59">
            <v>0</v>
          </cell>
          <cell r="AHD59">
            <v>0</v>
          </cell>
          <cell r="AHE59">
            <v>0</v>
          </cell>
          <cell r="AHF59">
            <v>0</v>
          </cell>
          <cell r="AHG59">
            <v>0</v>
          </cell>
          <cell r="AHH59">
            <v>0</v>
          </cell>
          <cell r="AHI59">
            <v>0</v>
          </cell>
          <cell r="AHJ59">
            <v>0</v>
          </cell>
          <cell r="AHK59">
            <v>0</v>
          </cell>
          <cell r="AHL59">
            <v>0</v>
          </cell>
          <cell r="AHM59">
            <v>0</v>
          </cell>
          <cell r="AHN59">
            <v>0</v>
          </cell>
          <cell r="AHO59">
            <v>0</v>
          </cell>
          <cell r="AHP59">
            <v>0</v>
          </cell>
          <cell r="AHQ59">
            <v>0</v>
          </cell>
          <cell r="AHR59">
            <v>0</v>
          </cell>
          <cell r="AHS59">
            <v>0</v>
          </cell>
          <cell r="AHT59">
            <v>0</v>
          </cell>
          <cell r="AHU59">
            <v>0</v>
          </cell>
          <cell r="AHV59">
            <v>0</v>
          </cell>
          <cell r="AHW59">
            <v>0</v>
          </cell>
          <cell r="AHX59">
            <v>0</v>
          </cell>
          <cell r="AHY59">
            <v>0</v>
          </cell>
          <cell r="AHZ59">
            <v>0</v>
          </cell>
          <cell r="AIA59">
            <v>0</v>
          </cell>
          <cell r="AIB59">
            <v>0</v>
          </cell>
          <cell r="AIC59">
            <v>0</v>
          </cell>
          <cell r="AID59">
            <v>0</v>
          </cell>
          <cell r="AIE59">
            <v>0</v>
          </cell>
          <cell r="AIF59">
            <v>0</v>
          </cell>
          <cell r="AIG59">
            <v>0</v>
          </cell>
          <cell r="AIH59">
            <v>0</v>
          </cell>
          <cell r="AII59">
            <v>0</v>
          </cell>
          <cell r="AIJ59">
            <v>0</v>
          </cell>
          <cell r="AIK59">
            <v>0</v>
          </cell>
          <cell r="AIL59">
            <v>0</v>
          </cell>
          <cell r="AIM59">
            <v>0</v>
          </cell>
          <cell r="AIN59">
            <v>0</v>
          </cell>
          <cell r="AIO59">
            <v>0</v>
          </cell>
          <cell r="AIP59">
            <v>0</v>
          </cell>
          <cell r="AIQ59">
            <v>0</v>
          </cell>
          <cell r="AIR59">
            <v>0</v>
          </cell>
          <cell r="AIS59">
            <v>0</v>
          </cell>
          <cell r="AIT59">
            <v>0</v>
          </cell>
          <cell r="AIU59">
            <v>0</v>
          </cell>
          <cell r="AIV59">
            <v>0</v>
          </cell>
          <cell r="AIW59">
            <v>0</v>
          </cell>
          <cell r="AIX59">
            <v>0</v>
          </cell>
          <cell r="AIY59">
            <v>0</v>
          </cell>
          <cell r="AIZ59">
            <v>0</v>
          </cell>
          <cell r="AJA59">
            <v>0</v>
          </cell>
          <cell r="AJB59">
            <v>0</v>
          </cell>
          <cell r="AJC59">
            <v>0</v>
          </cell>
          <cell r="AJD59">
            <v>0</v>
          </cell>
          <cell r="AJE59">
            <v>0</v>
          </cell>
          <cell r="AJF59">
            <v>0</v>
          </cell>
          <cell r="AJG59">
            <v>0</v>
          </cell>
          <cell r="AJH59">
            <v>0</v>
          </cell>
          <cell r="AJI59">
            <v>0</v>
          </cell>
          <cell r="AJJ59">
            <v>0</v>
          </cell>
          <cell r="AJK59">
            <v>0</v>
          </cell>
          <cell r="AJL59">
            <v>0</v>
          </cell>
          <cell r="AJM59">
            <v>0</v>
          </cell>
          <cell r="AJN59">
            <v>0</v>
          </cell>
          <cell r="AJO59">
            <v>0</v>
          </cell>
          <cell r="AJP59">
            <v>0</v>
          </cell>
          <cell r="AJQ59">
            <v>0</v>
          </cell>
          <cell r="AJR59">
            <v>0</v>
          </cell>
          <cell r="AJS59">
            <v>0</v>
          </cell>
          <cell r="AJT59">
            <v>0</v>
          </cell>
          <cell r="AJU59">
            <v>0</v>
          </cell>
          <cell r="AJV59">
            <v>0</v>
          </cell>
          <cell r="AJW59">
            <v>0</v>
          </cell>
          <cell r="AJX59">
            <v>0</v>
          </cell>
          <cell r="AJY59">
            <v>0</v>
          </cell>
          <cell r="AJZ59">
            <v>0</v>
          </cell>
          <cell r="AKA59">
            <v>0</v>
          </cell>
          <cell r="AKB59">
            <v>0</v>
          </cell>
          <cell r="AKC59">
            <v>0</v>
          </cell>
          <cell r="AKD59">
            <v>0</v>
          </cell>
          <cell r="AKE59">
            <v>0</v>
          </cell>
          <cell r="AKF59">
            <v>0</v>
          </cell>
          <cell r="AKG59">
            <v>0</v>
          </cell>
          <cell r="AKH59">
            <v>0</v>
          </cell>
          <cell r="AKI59">
            <v>0</v>
          </cell>
          <cell r="AKJ59">
            <v>0</v>
          </cell>
          <cell r="AKK59">
            <v>0</v>
          </cell>
          <cell r="AKL59">
            <v>0</v>
          </cell>
          <cell r="AKM59">
            <v>0</v>
          </cell>
          <cell r="AKN59">
            <v>0</v>
          </cell>
          <cell r="AKO59">
            <v>0</v>
          </cell>
          <cell r="AKP59">
            <v>0</v>
          </cell>
          <cell r="AKQ59">
            <v>0</v>
          </cell>
          <cell r="AKR59">
            <v>0</v>
          </cell>
          <cell r="AKS59">
            <v>0</v>
          </cell>
          <cell r="AKT59">
            <v>0</v>
          </cell>
          <cell r="AKU59">
            <v>0</v>
          </cell>
          <cell r="AKV59">
            <v>0</v>
          </cell>
          <cell r="AKW59">
            <v>0</v>
          </cell>
          <cell r="AKX59">
            <v>0</v>
          </cell>
          <cell r="AKY59">
            <v>0</v>
          </cell>
          <cell r="AKZ59">
            <v>0</v>
          </cell>
          <cell r="ALA59">
            <v>0</v>
          </cell>
          <cell r="ALB59">
            <v>0</v>
          </cell>
          <cell r="ALC59">
            <v>0</v>
          </cell>
          <cell r="ALD59">
            <v>0</v>
          </cell>
          <cell r="ALE59">
            <v>0</v>
          </cell>
          <cell r="ALF59">
            <v>0</v>
          </cell>
          <cell r="ALG59">
            <v>0</v>
          </cell>
          <cell r="ALH59">
            <v>0</v>
          </cell>
          <cell r="ALI59">
            <v>0</v>
          </cell>
          <cell r="ALJ59">
            <v>0</v>
          </cell>
          <cell r="ALK59">
            <v>0</v>
          </cell>
          <cell r="ALL59">
            <v>0</v>
          </cell>
          <cell r="ALM59">
            <v>0</v>
          </cell>
          <cell r="ALN59">
            <v>0</v>
          </cell>
          <cell r="ALO59">
            <v>0</v>
          </cell>
          <cell r="ALP59">
            <v>0</v>
          </cell>
          <cell r="ALQ59">
            <v>0</v>
          </cell>
          <cell r="ALR59">
            <v>0</v>
          </cell>
          <cell r="ALS59">
            <v>0</v>
          </cell>
          <cell r="ALT59">
            <v>0</v>
          </cell>
          <cell r="ALU59">
            <v>0</v>
          </cell>
          <cell r="ALV59">
            <v>0</v>
          </cell>
          <cell r="ALW59">
            <v>0</v>
          </cell>
          <cell r="ALX59">
            <v>0</v>
          </cell>
          <cell r="ALY59">
            <v>0</v>
          </cell>
          <cell r="ALZ59">
            <v>0</v>
          </cell>
          <cell r="AMA59">
            <v>0</v>
          </cell>
          <cell r="AMB59">
            <v>0</v>
          </cell>
          <cell r="AMC59">
            <v>0</v>
          </cell>
          <cell r="AMD59">
            <v>0</v>
          </cell>
          <cell r="AME59">
            <v>0</v>
          </cell>
          <cell r="AMF59">
            <v>0</v>
          </cell>
          <cell r="AMG59">
            <v>0</v>
          </cell>
          <cell r="AMH59">
            <v>0</v>
          </cell>
          <cell r="AMI59">
            <v>0</v>
          </cell>
          <cell r="AMJ59">
            <v>0</v>
          </cell>
          <cell r="AMK59">
            <v>0</v>
          </cell>
          <cell r="AML59">
            <v>0</v>
          </cell>
          <cell r="AMM59">
            <v>0</v>
          </cell>
          <cell r="AMN59">
            <v>0</v>
          </cell>
          <cell r="AMO59">
            <v>0</v>
          </cell>
          <cell r="AMP59">
            <v>0</v>
          </cell>
          <cell r="AMQ59">
            <v>0</v>
          </cell>
          <cell r="AMR59">
            <v>0</v>
          </cell>
          <cell r="AMS59">
            <v>0</v>
          </cell>
          <cell r="AMT59">
            <v>0</v>
          </cell>
          <cell r="AMU59">
            <v>0</v>
          </cell>
          <cell r="AMV59">
            <v>0</v>
          </cell>
          <cell r="AMW59">
            <v>0</v>
          </cell>
          <cell r="AMX59">
            <v>0</v>
          </cell>
          <cell r="AMY59">
            <v>0</v>
          </cell>
          <cell r="AMZ59">
            <v>0</v>
          </cell>
          <cell r="ANA59">
            <v>0</v>
          </cell>
          <cell r="ANB59">
            <v>0</v>
          </cell>
          <cell r="ANC59">
            <v>0</v>
          </cell>
          <cell r="AND59">
            <v>0</v>
          </cell>
          <cell r="ANE59">
            <v>0</v>
          </cell>
          <cell r="ANF59">
            <v>0</v>
          </cell>
          <cell r="ANG59">
            <v>0</v>
          </cell>
          <cell r="ANH59">
            <v>0</v>
          </cell>
          <cell r="ANI59">
            <v>0</v>
          </cell>
          <cell r="ANJ59">
            <v>0</v>
          </cell>
          <cell r="ANK59">
            <v>0</v>
          </cell>
          <cell r="ANL59">
            <v>0</v>
          </cell>
          <cell r="ANM59">
            <v>0</v>
          </cell>
          <cell r="ANN59">
            <v>0</v>
          </cell>
          <cell r="ANO59">
            <v>0</v>
          </cell>
          <cell r="ANP59">
            <v>0</v>
          </cell>
          <cell r="ANQ59">
            <v>0</v>
          </cell>
          <cell r="ANR59">
            <v>0</v>
          </cell>
          <cell r="ANS59">
            <v>0</v>
          </cell>
          <cell r="ANT59">
            <v>0</v>
          </cell>
          <cell r="ANU59">
            <v>0</v>
          </cell>
          <cell r="ANV59">
            <v>0</v>
          </cell>
          <cell r="ANW59">
            <v>0</v>
          </cell>
          <cell r="ANX59">
            <v>0</v>
          </cell>
          <cell r="ANY59">
            <v>0</v>
          </cell>
          <cell r="ANZ59">
            <v>0</v>
          </cell>
          <cell r="AOA59">
            <v>0</v>
          </cell>
          <cell r="AOB59">
            <v>0</v>
          </cell>
          <cell r="AOC59">
            <v>0</v>
          </cell>
          <cell r="AOD59">
            <v>0</v>
          </cell>
          <cell r="AOE59">
            <v>0</v>
          </cell>
          <cell r="AOF59">
            <v>0</v>
          </cell>
          <cell r="AOG59">
            <v>0</v>
          </cell>
          <cell r="AOH59">
            <v>0</v>
          </cell>
          <cell r="AOI59">
            <v>0</v>
          </cell>
          <cell r="AOJ59">
            <v>0</v>
          </cell>
          <cell r="AOK59">
            <v>0</v>
          </cell>
          <cell r="AOL59">
            <v>0</v>
          </cell>
          <cell r="AOM59">
            <v>0</v>
          </cell>
          <cell r="AON59">
            <v>0</v>
          </cell>
          <cell r="AOO59">
            <v>0</v>
          </cell>
          <cell r="AOP59">
            <v>0</v>
          </cell>
          <cell r="AOQ59">
            <v>0</v>
          </cell>
          <cell r="AOR59">
            <v>0</v>
          </cell>
          <cell r="AOS59">
            <v>0</v>
          </cell>
          <cell r="AOT59">
            <v>0</v>
          </cell>
          <cell r="AOU59">
            <v>0</v>
          </cell>
          <cell r="AOV59">
            <v>0</v>
          </cell>
          <cell r="AOW59">
            <v>0</v>
          </cell>
          <cell r="AOX59">
            <v>0</v>
          </cell>
          <cell r="AOY59">
            <v>0</v>
          </cell>
          <cell r="AOZ59">
            <v>0</v>
          </cell>
          <cell r="APA59">
            <v>0</v>
          </cell>
          <cell r="APB59">
            <v>0</v>
          </cell>
          <cell r="APC59">
            <v>0</v>
          </cell>
          <cell r="APD59">
            <v>0</v>
          </cell>
          <cell r="APE59">
            <v>0</v>
          </cell>
          <cell r="APF59">
            <v>0</v>
          </cell>
          <cell r="APG59">
            <v>0</v>
          </cell>
          <cell r="APH59">
            <v>0</v>
          </cell>
          <cell r="API59">
            <v>0</v>
          </cell>
          <cell r="APJ59">
            <v>0</v>
          </cell>
          <cell r="APK59">
            <v>0</v>
          </cell>
          <cell r="APL59">
            <v>0</v>
          </cell>
          <cell r="APM59">
            <v>0</v>
          </cell>
          <cell r="APN59">
            <v>0</v>
          </cell>
          <cell r="APO59">
            <v>0</v>
          </cell>
          <cell r="APP59">
            <v>0</v>
          </cell>
          <cell r="APQ59">
            <v>0</v>
          </cell>
          <cell r="APR59">
            <v>0</v>
          </cell>
          <cell r="APS59">
            <v>0</v>
          </cell>
          <cell r="APT59">
            <v>0</v>
          </cell>
          <cell r="APU59">
            <v>0</v>
          </cell>
          <cell r="APV59">
            <v>0</v>
          </cell>
          <cell r="APW59">
            <v>0</v>
          </cell>
          <cell r="APX59">
            <v>0</v>
          </cell>
          <cell r="APY59">
            <v>0</v>
          </cell>
          <cell r="APZ59">
            <v>0</v>
          </cell>
          <cell r="AQA59">
            <v>0</v>
          </cell>
          <cell r="AQB59">
            <v>0</v>
          </cell>
          <cell r="AQC59">
            <v>0</v>
          </cell>
          <cell r="AQD59">
            <v>0</v>
          </cell>
          <cell r="AQE59">
            <v>0</v>
          </cell>
          <cell r="AQF59">
            <v>0</v>
          </cell>
          <cell r="AQG59">
            <v>0</v>
          </cell>
          <cell r="AQH59">
            <v>0</v>
          </cell>
          <cell r="AQI59">
            <v>0</v>
          </cell>
          <cell r="AQJ59">
            <v>0</v>
          </cell>
          <cell r="AQK59">
            <v>0</v>
          </cell>
          <cell r="AQL59">
            <v>0</v>
          </cell>
          <cell r="AQM59">
            <v>0</v>
          </cell>
          <cell r="AQN59">
            <v>0</v>
          </cell>
          <cell r="AQO59">
            <v>0</v>
          </cell>
          <cell r="AQP59">
            <v>0</v>
          </cell>
          <cell r="AQQ59">
            <v>0</v>
          </cell>
          <cell r="AQR59">
            <v>0</v>
          </cell>
          <cell r="AQS59">
            <v>0</v>
          </cell>
          <cell r="AQT59">
            <v>0</v>
          </cell>
          <cell r="AQU59">
            <v>0</v>
          </cell>
          <cell r="AQV59">
            <v>0</v>
          </cell>
          <cell r="AQW59">
            <v>0</v>
          </cell>
          <cell r="AQX59">
            <v>0</v>
          </cell>
          <cell r="AQY59">
            <v>0</v>
          </cell>
          <cell r="AQZ59">
            <v>0</v>
          </cell>
          <cell r="ARA59">
            <v>0</v>
          </cell>
          <cell r="ARB59">
            <v>0</v>
          </cell>
          <cell r="ARC59">
            <v>0</v>
          </cell>
          <cell r="ARD59">
            <v>0</v>
          </cell>
          <cell r="ARE59">
            <v>0</v>
          </cell>
          <cell r="ARF59">
            <v>0</v>
          </cell>
          <cell r="ARG59">
            <v>0</v>
          </cell>
          <cell r="ARH59">
            <v>0</v>
          </cell>
          <cell r="ARI59">
            <v>0</v>
          </cell>
          <cell r="ARJ59">
            <v>0</v>
          </cell>
          <cell r="ARK59">
            <v>0</v>
          </cell>
          <cell r="ARL59">
            <v>0</v>
          </cell>
          <cell r="ARM59">
            <v>0</v>
          </cell>
          <cell r="ARN59">
            <v>0</v>
          </cell>
          <cell r="ARO59">
            <v>0</v>
          </cell>
          <cell r="ARP59">
            <v>0</v>
          </cell>
          <cell r="ARQ59">
            <v>0</v>
          </cell>
          <cell r="ARR59">
            <v>0</v>
          </cell>
          <cell r="ARS59">
            <v>0</v>
          </cell>
          <cell r="ART59">
            <v>0</v>
          </cell>
          <cell r="ARU59">
            <v>0</v>
          </cell>
          <cell r="ARV59">
            <v>0</v>
          </cell>
          <cell r="ARW59">
            <v>0</v>
          </cell>
          <cell r="ARX59">
            <v>0</v>
          </cell>
          <cell r="ARY59">
            <v>0</v>
          </cell>
          <cell r="ARZ59">
            <v>0</v>
          </cell>
          <cell r="ASA59">
            <v>0</v>
          </cell>
          <cell r="ASB59">
            <v>0</v>
          </cell>
          <cell r="ASC59">
            <v>0</v>
          </cell>
          <cell r="ASD59">
            <v>0</v>
          </cell>
          <cell r="ASE59">
            <v>0</v>
          </cell>
          <cell r="ASF59">
            <v>0</v>
          </cell>
          <cell r="ASG59">
            <v>0</v>
          </cell>
          <cell r="ASH59">
            <v>0</v>
          </cell>
          <cell r="ASI59">
            <v>0</v>
          </cell>
          <cell r="ASJ59">
            <v>0</v>
          </cell>
          <cell r="ASK59">
            <v>0</v>
          </cell>
          <cell r="ASL59">
            <v>0</v>
          </cell>
          <cell r="ASM59">
            <v>0</v>
          </cell>
          <cell r="ASN59">
            <v>0</v>
          </cell>
          <cell r="ASO59">
            <v>0</v>
          </cell>
          <cell r="ASP59">
            <v>0</v>
          </cell>
          <cell r="ASQ59">
            <v>0</v>
          </cell>
          <cell r="ASR59">
            <v>0</v>
          </cell>
          <cell r="ASS59">
            <v>0</v>
          </cell>
          <cell r="AST59">
            <v>0</v>
          </cell>
          <cell r="ASU59">
            <v>0</v>
          </cell>
          <cell r="ASV59">
            <v>0</v>
          </cell>
          <cell r="ASW59">
            <v>0</v>
          </cell>
          <cell r="ASX59">
            <v>0</v>
          </cell>
          <cell r="ASY59">
            <v>0</v>
          </cell>
          <cell r="ASZ59">
            <v>0</v>
          </cell>
          <cell r="ATA59">
            <v>0</v>
          </cell>
          <cell r="ATB59">
            <v>0</v>
          </cell>
          <cell r="ATC59">
            <v>0</v>
          </cell>
          <cell r="ATD59">
            <v>0</v>
          </cell>
          <cell r="ATE59">
            <v>0</v>
          </cell>
          <cell r="ATF59">
            <v>0</v>
          </cell>
          <cell r="ATG59">
            <v>0</v>
          </cell>
          <cell r="ATH59">
            <v>0</v>
          </cell>
          <cell r="ATI59">
            <v>0</v>
          </cell>
          <cell r="ATJ59">
            <v>0</v>
          </cell>
          <cell r="ATK59">
            <v>0</v>
          </cell>
          <cell r="ATL59">
            <v>0</v>
          </cell>
          <cell r="ATM59">
            <v>0</v>
          </cell>
          <cell r="ATN59">
            <v>0</v>
          </cell>
          <cell r="ATO59">
            <v>0</v>
          </cell>
          <cell r="ATP59">
            <v>0</v>
          </cell>
          <cell r="ATQ59">
            <v>0</v>
          </cell>
          <cell r="ATR59">
            <v>0</v>
          </cell>
          <cell r="ATS59">
            <v>0</v>
          </cell>
          <cell r="ATT59">
            <v>0</v>
          </cell>
          <cell r="ATU59">
            <v>0</v>
          </cell>
          <cell r="ATV59">
            <v>0</v>
          </cell>
          <cell r="ATW59">
            <v>0</v>
          </cell>
          <cell r="ATX59">
            <v>0</v>
          </cell>
          <cell r="ATY59">
            <v>0</v>
          </cell>
          <cell r="ATZ59">
            <v>0</v>
          </cell>
          <cell r="AUA59">
            <v>0</v>
          </cell>
          <cell r="AUB59">
            <v>0</v>
          </cell>
          <cell r="AUC59">
            <v>0</v>
          </cell>
          <cell r="AUD59">
            <v>0</v>
          </cell>
          <cell r="AUE59">
            <v>0</v>
          </cell>
          <cell r="AUF59">
            <v>0</v>
          </cell>
          <cell r="AUG59">
            <v>0</v>
          </cell>
          <cell r="AUH59">
            <v>0</v>
          </cell>
          <cell r="AUI59">
            <v>0</v>
          </cell>
          <cell r="AUJ59">
            <v>0</v>
          </cell>
          <cell r="AUK59">
            <v>0</v>
          </cell>
          <cell r="AUL59">
            <v>0</v>
          </cell>
          <cell r="AUM59">
            <v>0</v>
          </cell>
          <cell r="AUN59">
            <v>0</v>
          </cell>
          <cell r="AUO59">
            <v>0</v>
          </cell>
          <cell r="AUP59">
            <v>0</v>
          </cell>
          <cell r="AUQ59">
            <v>0</v>
          </cell>
          <cell r="AUR59">
            <v>0</v>
          </cell>
          <cell r="AUS59">
            <v>0</v>
          </cell>
          <cell r="AUT59">
            <v>0</v>
          </cell>
          <cell r="AUU59">
            <v>0</v>
          </cell>
          <cell r="AUV59">
            <v>0</v>
          </cell>
          <cell r="AUW59">
            <v>0</v>
          </cell>
          <cell r="AUX59">
            <v>0</v>
          </cell>
          <cell r="AUY59">
            <v>0</v>
          </cell>
          <cell r="AUZ59">
            <v>0</v>
          </cell>
          <cell r="AVA59">
            <v>0</v>
          </cell>
          <cell r="AVB59">
            <v>0</v>
          </cell>
          <cell r="AVC59">
            <v>0</v>
          </cell>
          <cell r="AVD59">
            <v>0</v>
          </cell>
          <cell r="AVE59">
            <v>0</v>
          </cell>
          <cell r="AVF59">
            <v>0</v>
          </cell>
          <cell r="AVG59">
            <v>0</v>
          </cell>
          <cell r="AVH59">
            <v>0</v>
          </cell>
          <cell r="AVI59">
            <v>0</v>
          </cell>
          <cell r="AVJ59">
            <v>0</v>
          </cell>
          <cell r="AVK59">
            <v>0</v>
          </cell>
          <cell r="AVL59">
            <v>0</v>
          </cell>
          <cell r="AVM59">
            <v>0</v>
          </cell>
          <cell r="AVN59">
            <v>0</v>
          </cell>
          <cell r="AVO59">
            <v>0</v>
          </cell>
          <cell r="AVP59">
            <v>0</v>
          </cell>
          <cell r="AVQ59">
            <v>0</v>
          </cell>
          <cell r="AVR59">
            <v>0</v>
          </cell>
          <cell r="AVS59">
            <v>0</v>
          </cell>
          <cell r="AVT59">
            <v>0</v>
          </cell>
          <cell r="AVU59">
            <v>0</v>
          </cell>
          <cell r="AVV59">
            <v>0</v>
          </cell>
          <cell r="AVW59">
            <v>0</v>
          </cell>
          <cell r="AVX59">
            <v>0</v>
          </cell>
          <cell r="AVY59">
            <v>0</v>
          </cell>
          <cell r="AVZ59">
            <v>0</v>
          </cell>
          <cell r="AWA59">
            <v>0</v>
          </cell>
          <cell r="AWB59">
            <v>0</v>
          </cell>
          <cell r="AWC59">
            <v>0</v>
          </cell>
          <cell r="AWD59">
            <v>0</v>
          </cell>
          <cell r="AWE59">
            <v>0</v>
          </cell>
          <cell r="AWF59">
            <v>0</v>
          </cell>
          <cell r="AWG59">
            <v>0</v>
          </cell>
          <cell r="AWH59">
            <v>0</v>
          </cell>
          <cell r="AWI59">
            <v>0</v>
          </cell>
          <cell r="AWJ59">
            <v>0</v>
          </cell>
          <cell r="AWK59">
            <v>0</v>
          </cell>
          <cell r="AWL59">
            <v>0</v>
          </cell>
          <cell r="AWM59">
            <v>0</v>
          </cell>
          <cell r="AWN59">
            <v>0</v>
          </cell>
          <cell r="AWO59">
            <v>0</v>
          </cell>
          <cell r="AWP59">
            <v>0</v>
          </cell>
          <cell r="AWQ59">
            <v>0</v>
          </cell>
          <cell r="AWR59">
            <v>0</v>
          </cell>
          <cell r="AWS59">
            <v>0</v>
          </cell>
          <cell r="AWT59">
            <v>0</v>
          </cell>
          <cell r="AWU59">
            <v>0</v>
          </cell>
          <cell r="AWV59">
            <v>0</v>
          </cell>
          <cell r="AWW59">
            <v>0</v>
          </cell>
          <cell r="AWX59">
            <v>0</v>
          </cell>
          <cell r="AWY59">
            <v>0</v>
          </cell>
          <cell r="AWZ59">
            <v>0</v>
          </cell>
          <cell r="AXA59">
            <v>0</v>
          </cell>
          <cell r="AXB59">
            <v>0</v>
          </cell>
          <cell r="AXC59">
            <v>0</v>
          </cell>
          <cell r="AXD59">
            <v>0</v>
          </cell>
          <cell r="AXE59">
            <v>0</v>
          </cell>
          <cell r="AXF59">
            <v>0</v>
          </cell>
          <cell r="AXG59">
            <v>0</v>
          </cell>
          <cell r="AXH59">
            <v>0</v>
          </cell>
          <cell r="AXI59">
            <v>0</v>
          </cell>
          <cell r="AXJ59">
            <v>0</v>
          </cell>
          <cell r="AXK59">
            <v>0</v>
          </cell>
          <cell r="AXL59">
            <v>0</v>
          </cell>
          <cell r="AXM59">
            <v>0</v>
          </cell>
          <cell r="AXN59">
            <v>0</v>
          </cell>
          <cell r="AXO59">
            <v>0</v>
          </cell>
          <cell r="AXP59">
            <v>0</v>
          </cell>
          <cell r="AXQ59">
            <v>0</v>
          </cell>
          <cell r="AXR59">
            <v>0</v>
          </cell>
          <cell r="AXS59">
            <v>0</v>
          </cell>
          <cell r="AXT59">
            <v>0</v>
          </cell>
          <cell r="AXU59">
            <v>0</v>
          </cell>
          <cell r="AXV59">
            <v>0</v>
          </cell>
          <cell r="AXW59">
            <v>0</v>
          </cell>
          <cell r="AXX59">
            <v>0</v>
          </cell>
          <cell r="AXY59">
            <v>0</v>
          </cell>
          <cell r="AXZ59">
            <v>0</v>
          </cell>
          <cell r="AYA59">
            <v>0</v>
          </cell>
          <cell r="AYB59">
            <v>0</v>
          </cell>
          <cell r="AYC59">
            <v>0</v>
          </cell>
          <cell r="AYD59">
            <v>0</v>
          </cell>
          <cell r="AYE59">
            <v>0</v>
          </cell>
          <cell r="AYF59">
            <v>0</v>
          </cell>
          <cell r="AYG59">
            <v>0</v>
          </cell>
          <cell r="AYH59">
            <v>0</v>
          </cell>
          <cell r="AYI59">
            <v>0</v>
          </cell>
          <cell r="AYJ59">
            <v>0</v>
          </cell>
          <cell r="AYK59">
            <v>0</v>
          </cell>
          <cell r="AYL59">
            <v>0</v>
          </cell>
          <cell r="AYM59">
            <v>0</v>
          </cell>
          <cell r="AYN59">
            <v>0</v>
          </cell>
          <cell r="AYO59">
            <v>0</v>
          </cell>
          <cell r="AYP59">
            <v>0</v>
          </cell>
          <cell r="AYQ59">
            <v>0</v>
          </cell>
          <cell r="AYR59">
            <v>0</v>
          </cell>
          <cell r="AYS59">
            <v>0</v>
          </cell>
          <cell r="AYT59">
            <v>0</v>
          </cell>
          <cell r="AYU59">
            <v>0</v>
          </cell>
          <cell r="AYV59">
            <v>0</v>
          </cell>
          <cell r="AYW59">
            <v>0</v>
          </cell>
          <cell r="AYX59">
            <v>0</v>
          </cell>
          <cell r="AYY59">
            <v>0</v>
          </cell>
          <cell r="AYZ59">
            <v>0</v>
          </cell>
          <cell r="AZA59">
            <v>0</v>
          </cell>
          <cell r="AZB59">
            <v>0</v>
          </cell>
          <cell r="AZC59">
            <v>0</v>
          </cell>
          <cell r="AZD59">
            <v>0</v>
          </cell>
          <cell r="AZE59">
            <v>0</v>
          </cell>
          <cell r="AZF59">
            <v>0</v>
          </cell>
          <cell r="AZG59">
            <v>0</v>
          </cell>
          <cell r="AZH59">
            <v>0</v>
          </cell>
          <cell r="AZI59">
            <v>0</v>
          </cell>
          <cell r="AZJ59">
            <v>0</v>
          </cell>
          <cell r="AZK59">
            <v>0</v>
          </cell>
          <cell r="AZL59">
            <v>0</v>
          </cell>
          <cell r="AZM59">
            <v>0</v>
          </cell>
          <cell r="AZN59">
            <v>0</v>
          </cell>
          <cell r="AZO59">
            <v>0</v>
          </cell>
          <cell r="AZP59">
            <v>0</v>
          </cell>
          <cell r="AZQ59">
            <v>0</v>
          </cell>
          <cell r="AZR59">
            <v>0</v>
          </cell>
          <cell r="AZS59">
            <v>0</v>
          </cell>
          <cell r="AZT59">
            <v>0</v>
          </cell>
          <cell r="AZU59">
            <v>0</v>
          </cell>
          <cell r="AZV59">
            <v>0</v>
          </cell>
          <cell r="AZW59">
            <v>0</v>
          </cell>
          <cell r="AZX59">
            <v>0</v>
          </cell>
          <cell r="AZY59">
            <v>0</v>
          </cell>
          <cell r="AZZ59">
            <v>0</v>
          </cell>
          <cell r="BAA59">
            <v>0</v>
          </cell>
          <cell r="BAB59">
            <v>0</v>
          </cell>
          <cell r="BAC59">
            <v>0</v>
          </cell>
          <cell r="BAD59">
            <v>0</v>
          </cell>
          <cell r="BAE59">
            <v>0</v>
          </cell>
          <cell r="BAF59">
            <v>0</v>
          </cell>
          <cell r="BAG59">
            <v>0</v>
          </cell>
          <cell r="BAH59">
            <v>0</v>
          </cell>
          <cell r="BAI59">
            <v>0</v>
          </cell>
          <cell r="BAJ59">
            <v>0</v>
          </cell>
          <cell r="BAK59">
            <v>0</v>
          </cell>
          <cell r="BAL59">
            <v>0</v>
          </cell>
          <cell r="BAM59">
            <v>0</v>
          </cell>
          <cell r="BAN59">
            <v>0</v>
          </cell>
          <cell r="BAO59">
            <v>0</v>
          </cell>
          <cell r="BAP59">
            <v>0</v>
          </cell>
          <cell r="BAQ59">
            <v>0</v>
          </cell>
          <cell r="BAR59">
            <v>0</v>
          </cell>
          <cell r="BAS59">
            <v>0</v>
          </cell>
          <cell r="BAT59">
            <v>0</v>
          </cell>
          <cell r="BAU59">
            <v>0</v>
          </cell>
          <cell r="BAV59">
            <v>0</v>
          </cell>
          <cell r="BAW59">
            <v>0</v>
          </cell>
          <cell r="BAX59">
            <v>0</v>
          </cell>
          <cell r="BAY59">
            <v>0</v>
          </cell>
          <cell r="BAZ59">
            <v>0</v>
          </cell>
          <cell r="BBA59">
            <v>0</v>
          </cell>
          <cell r="BBB59">
            <v>0</v>
          </cell>
          <cell r="BBC59">
            <v>0</v>
          </cell>
          <cell r="BBD59">
            <v>0</v>
          </cell>
          <cell r="BBE59">
            <v>0</v>
          </cell>
          <cell r="BBF59">
            <v>0</v>
          </cell>
          <cell r="BBG59">
            <v>0</v>
          </cell>
          <cell r="BBH59">
            <v>0</v>
          </cell>
          <cell r="BBI59">
            <v>0</v>
          </cell>
          <cell r="BBJ59">
            <v>0</v>
          </cell>
          <cell r="BBK59">
            <v>0</v>
          </cell>
          <cell r="BBL59">
            <v>0</v>
          </cell>
          <cell r="BBM59">
            <v>0</v>
          </cell>
          <cell r="BBN59">
            <v>0</v>
          </cell>
          <cell r="BBO59">
            <v>0</v>
          </cell>
          <cell r="BBP59">
            <v>0</v>
          </cell>
          <cell r="BBQ59">
            <v>0</v>
          </cell>
          <cell r="BBR59">
            <v>0</v>
          </cell>
          <cell r="BBS59">
            <v>0</v>
          </cell>
          <cell r="BBT59">
            <v>0</v>
          </cell>
          <cell r="BBU59">
            <v>0</v>
          </cell>
          <cell r="BBV59">
            <v>0</v>
          </cell>
          <cell r="BBW59">
            <v>0</v>
          </cell>
          <cell r="BBX59">
            <v>0</v>
          </cell>
          <cell r="BBY59">
            <v>0</v>
          </cell>
          <cell r="BBZ59">
            <v>0</v>
          </cell>
          <cell r="BCA59">
            <v>0</v>
          </cell>
          <cell r="BCB59">
            <v>0</v>
          </cell>
          <cell r="BCC59">
            <v>0</v>
          </cell>
          <cell r="BCD59">
            <v>0</v>
          </cell>
          <cell r="BCE59">
            <v>0</v>
          </cell>
          <cell r="BCF59">
            <v>0</v>
          </cell>
          <cell r="BCG59">
            <v>0</v>
          </cell>
          <cell r="BCH59">
            <v>0</v>
          </cell>
          <cell r="BCI59">
            <v>0</v>
          </cell>
          <cell r="BCJ59">
            <v>0</v>
          </cell>
          <cell r="BCK59">
            <v>0</v>
          </cell>
          <cell r="BCL59">
            <v>0</v>
          </cell>
          <cell r="BCM59">
            <v>0</v>
          </cell>
          <cell r="BCN59">
            <v>0</v>
          </cell>
          <cell r="BCO59">
            <v>0</v>
          </cell>
          <cell r="BCP59">
            <v>0</v>
          </cell>
          <cell r="BCQ59">
            <v>0</v>
          </cell>
          <cell r="BCR59">
            <v>0</v>
          </cell>
          <cell r="BCS59">
            <v>0</v>
          </cell>
          <cell r="BCT59">
            <v>0</v>
          </cell>
          <cell r="BCU59">
            <v>0</v>
          </cell>
          <cell r="BCV59">
            <v>0</v>
          </cell>
          <cell r="BCW59">
            <v>0</v>
          </cell>
          <cell r="BCX59">
            <v>0</v>
          </cell>
          <cell r="BCY59">
            <v>0</v>
          </cell>
          <cell r="BCZ59">
            <v>0</v>
          </cell>
          <cell r="BDA59">
            <v>0</v>
          </cell>
          <cell r="BDB59">
            <v>0</v>
          </cell>
          <cell r="BDC59">
            <v>0</v>
          </cell>
          <cell r="BDD59">
            <v>0</v>
          </cell>
          <cell r="BDE59">
            <v>0</v>
          </cell>
          <cell r="BDF59">
            <v>0</v>
          </cell>
          <cell r="BDG59">
            <v>0</v>
          </cell>
          <cell r="BDH59">
            <v>0</v>
          </cell>
          <cell r="BDI59">
            <v>0</v>
          </cell>
          <cell r="BDJ59">
            <v>0</v>
          </cell>
          <cell r="BDK59">
            <v>0</v>
          </cell>
          <cell r="BDL59">
            <v>0</v>
          </cell>
          <cell r="BDM59">
            <v>0</v>
          </cell>
          <cell r="BDN59">
            <v>0</v>
          </cell>
          <cell r="BDO59">
            <v>0</v>
          </cell>
          <cell r="BDP59">
            <v>0</v>
          </cell>
          <cell r="BDQ59">
            <v>0</v>
          </cell>
          <cell r="BDR59">
            <v>0</v>
          </cell>
          <cell r="BDS59">
            <v>0</v>
          </cell>
          <cell r="BDT59">
            <v>0</v>
          </cell>
          <cell r="BDU59">
            <v>0</v>
          </cell>
          <cell r="BDV59">
            <v>0</v>
          </cell>
          <cell r="BDW59">
            <v>0</v>
          </cell>
          <cell r="BDX59">
            <v>0</v>
          </cell>
          <cell r="BDY59">
            <v>0</v>
          </cell>
          <cell r="BDZ59">
            <v>0</v>
          </cell>
          <cell r="BEA59">
            <v>0</v>
          </cell>
          <cell r="BEB59">
            <v>0</v>
          </cell>
          <cell r="BEC59">
            <v>0</v>
          </cell>
          <cell r="BED59">
            <v>0</v>
          </cell>
          <cell r="BEE59">
            <v>0</v>
          </cell>
          <cell r="BEF59">
            <v>0</v>
          </cell>
          <cell r="BEG59">
            <v>0</v>
          </cell>
          <cell r="BEH59">
            <v>0</v>
          </cell>
          <cell r="BEI59">
            <v>0</v>
          </cell>
          <cell r="BEJ59">
            <v>0</v>
          </cell>
          <cell r="BEK59">
            <v>0</v>
          </cell>
          <cell r="BEL59">
            <v>0</v>
          </cell>
          <cell r="BEM59">
            <v>0</v>
          </cell>
          <cell r="BEN59">
            <v>0</v>
          </cell>
          <cell r="BEO59">
            <v>0</v>
          </cell>
          <cell r="BEP59">
            <v>0</v>
          </cell>
          <cell r="BEQ59">
            <v>0</v>
          </cell>
          <cell r="BER59">
            <v>0</v>
          </cell>
          <cell r="BES59">
            <v>0</v>
          </cell>
          <cell r="BET59">
            <v>0</v>
          </cell>
          <cell r="BEU59">
            <v>0</v>
          </cell>
          <cell r="BEV59">
            <v>0</v>
          </cell>
          <cell r="BEW59">
            <v>0</v>
          </cell>
          <cell r="BEX59">
            <v>0</v>
          </cell>
          <cell r="BEY59">
            <v>0</v>
          </cell>
          <cell r="BEZ59">
            <v>0</v>
          </cell>
          <cell r="BFA59">
            <v>0</v>
          </cell>
          <cell r="BFB59">
            <v>0</v>
          </cell>
          <cell r="BFC59">
            <v>0</v>
          </cell>
          <cell r="BFD59">
            <v>0</v>
          </cell>
          <cell r="BFE59">
            <v>0</v>
          </cell>
          <cell r="BFF59">
            <v>0</v>
          </cell>
          <cell r="BFG59">
            <v>0</v>
          </cell>
          <cell r="BFH59">
            <v>0</v>
          </cell>
          <cell r="BFI59">
            <v>0</v>
          </cell>
          <cell r="BFJ59">
            <v>0</v>
          </cell>
          <cell r="BFK59">
            <v>0</v>
          </cell>
          <cell r="BFL59">
            <v>0</v>
          </cell>
          <cell r="BFM59">
            <v>0</v>
          </cell>
          <cell r="BFN59">
            <v>0</v>
          </cell>
          <cell r="BFO59">
            <v>0</v>
          </cell>
          <cell r="BFP59">
            <v>0</v>
          </cell>
          <cell r="BFQ59">
            <v>0</v>
          </cell>
          <cell r="BFR59">
            <v>0</v>
          </cell>
          <cell r="BFS59">
            <v>0</v>
          </cell>
          <cell r="BFT59">
            <v>0</v>
          </cell>
          <cell r="BFU59">
            <v>0</v>
          </cell>
          <cell r="BFV59">
            <v>0</v>
          </cell>
          <cell r="BFW59">
            <v>0</v>
          </cell>
          <cell r="BFX59">
            <v>0</v>
          </cell>
          <cell r="BFY59">
            <v>0</v>
          </cell>
          <cell r="BFZ59">
            <v>0</v>
          </cell>
          <cell r="BGA59">
            <v>0</v>
          </cell>
          <cell r="BGB59">
            <v>0</v>
          </cell>
          <cell r="BGC59">
            <v>0</v>
          </cell>
          <cell r="BGD59">
            <v>0</v>
          </cell>
          <cell r="BGE59">
            <v>0</v>
          </cell>
          <cell r="BGF59">
            <v>0</v>
          </cell>
          <cell r="BGG59">
            <v>0</v>
          </cell>
          <cell r="BGH59">
            <v>0</v>
          </cell>
          <cell r="BGI59">
            <v>0</v>
          </cell>
          <cell r="BGJ59">
            <v>0</v>
          </cell>
          <cell r="BGK59">
            <v>0</v>
          </cell>
          <cell r="BGL59">
            <v>0</v>
          </cell>
          <cell r="BGM59">
            <v>0</v>
          </cell>
          <cell r="BGN59">
            <v>0</v>
          </cell>
          <cell r="BGO59">
            <v>0</v>
          </cell>
          <cell r="BGP59">
            <v>0</v>
          </cell>
          <cell r="BGQ59">
            <v>0</v>
          </cell>
          <cell r="BGR59">
            <v>0</v>
          </cell>
          <cell r="BGS59">
            <v>0</v>
          </cell>
          <cell r="BGT59">
            <v>0</v>
          </cell>
          <cell r="BGU59">
            <v>0</v>
          </cell>
          <cell r="BGV59">
            <v>0</v>
          </cell>
          <cell r="BGW59">
            <v>0</v>
          </cell>
          <cell r="BGX59">
            <v>0</v>
          </cell>
          <cell r="BGY59">
            <v>0</v>
          </cell>
          <cell r="BGZ59">
            <v>0</v>
          </cell>
          <cell r="BHA59">
            <v>0</v>
          </cell>
          <cell r="BHB59">
            <v>0</v>
          </cell>
          <cell r="BHC59">
            <v>0</v>
          </cell>
          <cell r="BHD59">
            <v>0</v>
          </cell>
          <cell r="BHE59">
            <v>0</v>
          </cell>
          <cell r="BHF59">
            <v>0</v>
          </cell>
          <cell r="BHG59">
            <v>0</v>
          </cell>
          <cell r="BHH59">
            <v>0</v>
          </cell>
          <cell r="BHI59">
            <v>0</v>
          </cell>
          <cell r="BHJ59">
            <v>0</v>
          </cell>
          <cell r="BHK59">
            <v>0</v>
          </cell>
          <cell r="BHL59">
            <v>0</v>
          </cell>
          <cell r="BHM59">
            <v>0</v>
          </cell>
          <cell r="BHN59">
            <v>0</v>
          </cell>
          <cell r="BHO59">
            <v>0</v>
          </cell>
          <cell r="BHP59">
            <v>0</v>
          </cell>
          <cell r="BHQ59">
            <v>0</v>
          </cell>
          <cell r="BHR59">
            <v>0</v>
          </cell>
          <cell r="BHS59">
            <v>0</v>
          </cell>
          <cell r="BHT59">
            <v>0</v>
          </cell>
          <cell r="BHU59">
            <v>0</v>
          </cell>
          <cell r="BHV59">
            <v>0</v>
          </cell>
          <cell r="BHW59">
            <v>0</v>
          </cell>
          <cell r="BHX59">
            <v>0</v>
          </cell>
          <cell r="BHY59">
            <v>0</v>
          </cell>
          <cell r="BHZ59">
            <v>0</v>
          </cell>
          <cell r="BIA59">
            <v>0</v>
          </cell>
          <cell r="BIB59">
            <v>0</v>
          </cell>
          <cell r="BIC59">
            <v>0</v>
          </cell>
          <cell r="BID59">
            <v>0</v>
          </cell>
          <cell r="BIE59">
            <v>0</v>
          </cell>
          <cell r="BIF59">
            <v>0</v>
          </cell>
          <cell r="BIG59">
            <v>0</v>
          </cell>
          <cell r="BIH59">
            <v>0</v>
          </cell>
          <cell r="BII59">
            <v>0</v>
          </cell>
          <cell r="BIJ59">
            <v>0</v>
          </cell>
          <cell r="BIK59">
            <v>0</v>
          </cell>
          <cell r="BIL59">
            <v>0</v>
          </cell>
          <cell r="BIM59">
            <v>0</v>
          </cell>
          <cell r="BIN59">
            <v>0</v>
          </cell>
          <cell r="BIO59">
            <v>0</v>
          </cell>
          <cell r="BIP59">
            <v>0</v>
          </cell>
          <cell r="BIQ59">
            <v>0</v>
          </cell>
          <cell r="BIR59">
            <v>0</v>
          </cell>
          <cell r="BIS59">
            <v>0</v>
          </cell>
          <cell r="BIT59">
            <v>0</v>
          </cell>
          <cell r="BIU59">
            <v>0</v>
          </cell>
          <cell r="BIV59">
            <v>0</v>
          </cell>
          <cell r="BIW59">
            <v>0</v>
          </cell>
          <cell r="BIX59">
            <v>0</v>
          </cell>
          <cell r="BIY59">
            <v>0</v>
          </cell>
          <cell r="BIZ59">
            <v>0</v>
          </cell>
          <cell r="BJA59">
            <v>0</v>
          </cell>
          <cell r="BJB59">
            <v>0</v>
          </cell>
          <cell r="BJC59">
            <v>0</v>
          </cell>
          <cell r="BJD59">
            <v>0</v>
          </cell>
          <cell r="BJE59">
            <v>0</v>
          </cell>
          <cell r="BJF59">
            <v>0</v>
          </cell>
          <cell r="BJG59">
            <v>0</v>
          </cell>
          <cell r="BJH59">
            <v>0</v>
          </cell>
          <cell r="BJI59">
            <v>0</v>
          </cell>
          <cell r="BJJ59">
            <v>0</v>
          </cell>
          <cell r="BJK59">
            <v>0</v>
          </cell>
          <cell r="BJL59">
            <v>0</v>
          </cell>
          <cell r="BJM59">
            <v>0</v>
          </cell>
          <cell r="BJN59">
            <v>0</v>
          </cell>
          <cell r="BJO59">
            <v>0</v>
          </cell>
          <cell r="BJP59">
            <v>0</v>
          </cell>
          <cell r="BJQ59">
            <v>0</v>
          </cell>
          <cell r="BJR59">
            <v>0</v>
          </cell>
          <cell r="BJS59">
            <v>0</v>
          </cell>
          <cell r="BJT59">
            <v>0</v>
          </cell>
          <cell r="BJU59">
            <v>0</v>
          </cell>
          <cell r="BJV59">
            <v>0</v>
          </cell>
          <cell r="BJW59">
            <v>0</v>
          </cell>
          <cell r="BJX59">
            <v>0</v>
          </cell>
          <cell r="BJY59">
            <v>0</v>
          </cell>
          <cell r="BJZ59">
            <v>0</v>
          </cell>
          <cell r="BKA59">
            <v>0</v>
          </cell>
          <cell r="BKB59">
            <v>0</v>
          </cell>
          <cell r="BKC59">
            <v>0</v>
          </cell>
          <cell r="BKD59">
            <v>0</v>
          </cell>
          <cell r="BKE59">
            <v>0</v>
          </cell>
          <cell r="BKF59">
            <v>0</v>
          </cell>
          <cell r="BKG59">
            <v>0</v>
          </cell>
          <cell r="BKH59">
            <v>0</v>
          </cell>
          <cell r="BKI59">
            <v>0</v>
          </cell>
          <cell r="BKJ59">
            <v>0</v>
          </cell>
          <cell r="BKK59">
            <v>0</v>
          </cell>
          <cell r="BKL59">
            <v>0</v>
          </cell>
          <cell r="BKM59">
            <v>0</v>
          </cell>
          <cell r="BKN59">
            <v>0</v>
          </cell>
          <cell r="BKO59">
            <v>0</v>
          </cell>
          <cell r="BKP59">
            <v>0</v>
          </cell>
          <cell r="BKQ59">
            <v>0</v>
          </cell>
          <cell r="BKR59">
            <v>0</v>
          </cell>
          <cell r="BKS59">
            <v>0</v>
          </cell>
          <cell r="BKT59">
            <v>0</v>
          </cell>
          <cell r="BKU59">
            <v>0</v>
          </cell>
          <cell r="BKV59">
            <v>0</v>
          </cell>
          <cell r="BKW59">
            <v>0</v>
          </cell>
          <cell r="BKX59">
            <v>0</v>
          </cell>
          <cell r="BKY59">
            <v>0</v>
          </cell>
          <cell r="BKZ59">
            <v>0</v>
          </cell>
          <cell r="BLA59">
            <v>0</v>
          </cell>
          <cell r="BLB59">
            <v>0</v>
          </cell>
          <cell r="BLC59">
            <v>0</v>
          </cell>
          <cell r="BLD59">
            <v>0</v>
          </cell>
          <cell r="BLE59">
            <v>0</v>
          </cell>
          <cell r="BLF59">
            <v>0</v>
          </cell>
          <cell r="BLG59">
            <v>0</v>
          </cell>
          <cell r="BLH59">
            <v>0</v>
          </cell>
          <cell r="BLI59">
            <v>0</v>
          </cell>
          <cell r="BLJ59">
            <v>0</v>
          </cell>
          <cell r="BLK59">
            <v>0</v>
          </cell>
          <cell r="BLL59">
            <v>0</v>
          </cell>
          <cell r="BLM59">
            <v>0</v>
          </cell>
          <cell r="BLN59">
            <v>0</v>
          </cell>
          <cell r="BLO59">
            <v>0</v>
          </cell>
          <cell r="BLP59">
            <v>0</v>
          </cell>
          <cell r="BLQ59">
            <v>0</v>
          </cell>
          <cell r="BLR59">
            <v>0</v>
          </cell>
          <cell r="BLS59">
            <v>0</v>
          </cell>
          <cell r="BLT59">
            <v>0</v>
          </cell>
          <cell r="BLU59">
            <v>0</v>
          </cell>
          <cell r="BLV59">
            <v>0</v>
          </cell>
          <cell r="BLW59">
            <v>0</v>
          </cell>
          <cell r="BLX59">
            <v>0</v>
          </cell>
          <cell r="BLY59">
            <v>0</v>
          </cell>
          <cell r="BLZ59">
            <v>0</v>
          </cell>
          <cell r="BMA59">
            <v>0</v>
          </cell>
          <cell r="BMB59">
            <v>0</v>
          </cell>
          <cell r="BMC59">
            <v>0</v>
          </cell>
          <cell r="BMD59">
            <v>0</v>
          </cell>
          <cell r="BME59">
            <v>0</v>
          </cell>
          <cell r="BMF59">
            <v>0</v>
          </cell>
          <cell r="BMG59">
            <v>0</v>
          </cell>
          <cell r="BMH59">
            <v>0</v>
          </cell>
          <cell r="BMI59">
            <v>0</v>
          </cell>
          <cell r="BMJ59">
            <v>0</v>
          </cell>
          <cell r="BMK59">
            <v>0</v>
          </cell>
          <cell r="BML59">
            <v>0</v>
          </cell>
          <cell r="BMM59">
            <v>0</v>
          </cell>
          <cell r="BMN59">
            <v>0</v>
          </cell>
          <cell r="BMO59">
            <v>0</v>
          </cell>
          <cell r="BMP59">
            <v>0</v>
          </cell>
          <cell r="BMQ59">
            <v>0</v>
          </cell>
          <cell r="BMR59">
            <v>0</v>
          </cell>
          <cell r="BMS59">
            <v>0</v>
          </cell>
          <cell r="BMT59">
            <v>0</v>
          </cell>
          <cell r="BMU59">
            <v>0</v>
          </cell>
          <cell r="BMV59">
            <v>0</v>
          </cell>
          <cell r="BMW59">
            <v>0</v>
          </cell>
          <cell r="BMX59">
            <v>0</v>
          </cell>
          <cell r="BMY59">
            <v>0</v>
          </cell>
          <cell r="BMZ59">
            <v>0</v>
          </cell>
          <cell r="BNA59">
            <v>0</v>
          </cell>
          <cell r="BNB59">
            <v>0</v>
          </cell>
          <cell r="BNC59">
            <v>0</v>
          </cell>
          <cell r="BND59">
            <v>0</v>
          </cell>
          <cell r="BNE59">
            <v>0</v>
          </cell>
          <cell r="BNF59">
            <v>0</v>
          </cell>
          <cell r="BNG59">
            <v>0</v>
          </cell>
          <cell r="BNH59">
            <v>0</v>
          </cell>
          <cell r="BNI59">
            <v>0</v>
          </cell>
          <cell r="BNJ59">
            <v>0</v>
          </cell>
          <cell r="BNK59">
            <v>0</v>
          </cell>
          <cell r="BNL59">
            <v>0</v>
          </cell>
          <cell r="BNM59">
            <v>0</v>
          </cell>
          <cell r="BNN59">
            <v>0</v>
          </cell>
          <cell r="BNO59">
            <v>0</v>
          </cell>
          <cell r="BNP59">
            <v>0</v>
          </cell>
          <cell r="BNQ59">
            <v>0</v>
          </cell>
          <cell r="BNR59">
            <v>0</v>
          </cell>
          <cell r="BNS59">
            <v>0</v>
          </cell>
          <cell r="BNT59">
            <v>0</v>
          </cell>
          <cell r="BNU59">
            <v>0</v>
          </cell>
          <cell r="BNV59">
            <v>0</v>
          </cell>
          <cell r="BNW59">
            <v>0</v>
          </cell>
          <cell r="BNX59">
            <v>0</v>
          </cell>
          <cell r="BNY59">
            <v>0</v>
          </cell>
          <cell r="BNZ59">
            <v>0</v>
          </cell>
          <cell r="BOA59">
            <v>0</v>
          </cell>
          <cell r="BOB59">
            <v>0</v>
          </cell>
          <cell r="BOC59">
            <v>0</v>
          </cell>
          <cell r="BOD59">
            <v>0</v>
          </cell>
          <cell r="BOE59">
            <v>0</v>
          </cell>
          <cell r="BOF59">
            <v>0</v>
          </cell>
          <cell r="BOG59">
            <v>0</v>
          </cell>
          <cell r="BOH59">
            <v>0</v>
          </cell>
          <cell r="BOI59">
            <v>0</v>
          </cell>
          <cell r="BOJ59">
            <v>0</v>
          </cell>
          <cell r="BOK59">
            <v>0</v>
          </cell>
          <cell r="BOL59">
            <v>0</v>
          </cell>
          <cell r="BOM59">
            <v>0</v>
          </cell>
          <cell r="BON59">
            <v>0</v>
          </cell>
          <cell r="BOO59">
            <v>0</v>
          </cell>
          <cell r="BOP59">
            <v>0</v>
          </cell>
          <cell r="BOQ59">
            <v>0</v>
          </cell>
          <cell r="BOR59">
            <v>0</v>
          </cell>
          <cell r="BOS59">
            <v>0</v>
          </cell>
          <cell r="BOT59">
            <v>0</v>
          </cell>
          <cell r="BOU59">
            <v>0</v>
          </cell>
          <cell r="BOV59">
            <v>0</v>
          </cell>
          <cell r="BOW59">
            <v>0</v>
          </cell>
          <cell r="BOX59">
            <v>0</v>
          </cell>
          <cell r="BOY59">
            <v>0</v>
          </cell>
          <cell r="BOZ59">
            <v>0</v>
          </cell>
          <cell r="BPA59">
            <v>0</v>
          </cell>
          <cell r="BPB59">
            <v>0</v>
          </cell>
          <cell r="BPC59">
            <v>0</v>
          </cell>
          <cell r="BPD59">
            <v>0</v>
          </cell>
          <cell r="BPE59">
            <v>0</v>
          </cell>
          <cell r="BPF59">
            <v>0</v>
          </cell>
          <cell r="BPG59">
            <v>0</v>
          </cell>
          <cell r="BPH59">
            <v>0</v>
          </cell>
          <cell r="BPI59">
            <v>0</v>
          </cell>
          <cell r="BPJ59">
            <v>0</v>
          </cell>
          <cell r="BPK59">
            <v>0</v>
          </cell>
          <cell r="BPL59">
            <v>0</v>
          </cell>
          <cell r="BPM59">
            <v>0</v>
          </cell>
          <cell r="BPN59">
            <v>0</v>
          </cell>
          <cell r="BPO59">
            <v>0</v>
          </cell>
          <cell r="BPP59">
            <v>0</v>
          </cell>
          <cell r="BPQ59">
            <v>0</v>
          </cell>
          <cell r="BPR59">
            <v>0</v>
          </cell>
          <cell r="BPS59">
            <v>0</v>
          </cell>
          <cell r="BPT59">
            <v>0</v>
          </cell>
          <cell r="BPU59">
            <v>0</v>
          </cell>
          <cell r="BPV59">
            <v>0</v>
          </cell>
          <cell r="BPW59">
            <v>0</v>
          </cell>
          <cell r="BPX59">
            <v>0</v>
          </cell>
          <cell r="BPY59">
            <v>0</v>
          </cell>
          <cell r="BPZ59">
            <v>0</v>
          </cell>
          <cell r="BQA59">
            <v>0</v>
          </cell>
          <cell r="BQB59">
            <v>0</v>
          </cell>
          <cell r="BQC59">
            <v>0</v>
          </cell>
          <cell r="BQD59">
            <v>0</v>
          </cell>
          <cell r="BQE59">
            <v>0</v>
          </cell>
          <cell r="BQF59">
            <v>0</v>
          </cell>
          <cell r="BQG59">
            <v>0</v>
          </cell>
          <cell r="BQH59">
            <v>0</v>
          </cell>
          <cell r="BQI59">
            <v>0</v>
          </cell>
          <cell r="BQJ59">
            <v>0</v>
          </cell>
          <cell r="BQK59">
            <v>0</v>
          </cell>
          <cell r="BQL59">
            <v>0</v>
          </cell>
          <cell r="BQM59">
            <v>0</v>
          </cell>
          <cell r="BQN59">
            <v>0</v>
          </cell>
          <cell r="BQO59">
            <v>0</v>
          </cell>
          <cell r="BQP59">
            <v>0</v>
          </cell>
          <cell r="BQQ59">
            <v>0</v>
          </cell>
          <cell r="BQR59">
            <v>0</v>
          </cell>
          <cell r="BQS59">
            <v>0</v>
          </cell>
          <cell r="BQT59">
            <v>0</v>
          </cell>
          <cell r="BQU59">
            <v>0</v>
          </cell>
          <cell r="BQV59">
            <v>0</v>
          </cell>
          <cell r="BQW59">
            <v>0</v>
          </cell>
          <cell r="BQX59">
            <v>0</v>
          </cell>
          <cell r="BQY59">
            <v>0</v>
          </cell>
          <cell r="BQZ59">
            <v>0</v>
          </cell>
          <cell r="BRA59">
            <v>0</v>
          </cell>
          <cell r="BRB59">
            <v>0</v>
          </cell>
          <cell r="BRC59">
            <v>0</v>
          </cell>
          <cell r="BRD59">
            <v>0</v>
          </cell>
          <cell r="BRE59">
            <v>0</v>
          </cell>
          <cell r="BRF59">
            <v>0</v>
          </cell>
          <cell r="BRG59">
            <v>0</v>
          </cell>
          <cell r="BRH59">
            <v>0</v>
          </cell>
          <cell r="BRI59">
            <v>0</v>
          </cell>
          <cell r="BRJ59">
            <v>0</v>
          </cell>
          <cell r="BRK59">
            <v>0</v>
          </cell>
          <cell r="BRL59">
            <v>0</v>
          </cell>
          <cell r="BRM59">
            <v>0</v>
          </cell>
          <cell r="BRN59">
            <v>0</v>
          </cell>
          <cell r="BRO59">
            <v>0</v>
          </cell>
          <cell r="BRP59">
            <v>0</v>
          </cell>
          <cell r="BRQ59">
            <v>0</v>
          </cell>
          <cell r="BRR59">
            <v>0</v>
          </cell>
          <cell r="BRS59">
            <v>0</v>
          </cell>
          <cell r="BRT59">
            <v>0</v>
          </cell>
          <cell r="BRU59">
            <v>0</v>
          </cell>
          <cell r="BRV59">
            <v>0</v>
          </cell>
          <cell r="BRW59">
            <v>0</v>
          </cell>
          <cell r="BRX59">
            <v>0</v>
          </cell>
          <cell r="BRY59">
            <v>0</v>
          </cell>
          <cell r="BRZ59">
            <v>0</v>
          </cell>
          <cell r="BSA59">
            <v>0</v>
          </cell>
          <cell r="BSB59">
            <v>0</v>
          </cell>
          <cell r="BSC59">
            <v>0</v>
          </cell>
          <cell r="BSD59">
            <v>0</v>
          </cell>
          <cell r="BSE59">
            <v>0</v>
          </cell>
          <cell r="BSF59">
            <v>0</v>
          </cell>
          <cell r="BSG59">
            <v>0</v>
          </cell>
          <cell r="BSH59">
            <v>0</v>
          </cell>
          <cell r="BSI59">
            <v>0</v>
          </cell>
          <cell r="BSJ59">
            <v>0</v>
          </cell>
          <cell r="BSK59">
            <v>0</v>
          </cell>
          <cell r="BSL59">
            <v>0</v>
          </cell>
          <cell r="BSM59">
            <v>0</v>
          </cell>
          <cell r="BSN59">
            <v>0</v>
          </cell>
          <cell r="BSO59">
            <v>0</v>
          </cell>
          <cell r="BSP59">
            <v>0</v>
          </cell>
          <cell r="BSQ59">
            <v>0</v>
          </cell>
          <cell r="BSR59">
            <v>0</v>
          </cell>
          <cell r="BSS59">
            <v>0</v>
          </cell>
          <cell r="BST59">
            <v>0</v>
          </cell>
          <cell r="BSU59">
            <v>0</v>
          </cell>
          <cell r="BSV59">
            <v>0</v>
          </cell>
          <cell r="BSW59">
            <v>0</v>
          </cell>
          <cell r="BSX59">
            <v>0</v>
          </cell>
          <cell r="BSY59">
            <v>0</v>
          </cell>
          <cell r="BSZ59">
            <v>0</v>
          </cell>
          <cell r="BTA59">
            <v>0</v>
          </cell>
          <cell r="BTB59">
            <v>0</v>
          </cell>
          <cell r="BTC59">
            <v>0</v>
          </cell>
          <cell r="BTD59">
            <v>0</v>
          </cell>
          <cell r="BTE59">
            <v>0</v>
          </cell>
          <cell r="BTF59">
            <v>0</v>
          </cell>
          <cell r="BTG59">
            <v>0</v>
          </cell>
          <cell r="BTH59">
            <v>0</v>
          </cell>
          <cell r="BTI59">
            <v>0</v>
          </cell>
          <cell r="BTJ59">
            <v>0</v>
          </cell>
          <cell r="BTK59">
            <v>0</v>
          </cell>
          <cell r="BTL59">
            <v>0</v>
          </cell>
          <cell r="BTM59">
            <v>0</v>
          </cell>
          <cell r="BTN59">
            <v>0</v>
          </cell>
          <cell r="BTO59">
            <v>0</v>
          </cell>
          <cell r="BTP59">
            <v>0</v>
          </cell>
          <cell r="BTQ59">
            <v>0</v>
          </cell>
          <cell r="BTR59">
            <v>0</v>
          </cell>
          <cell r="BTS59">
            <v>0</v>
          </cell>
          <cell r="BTT59">
            <v>0</v>
          </cell>
          <cell r="BTU59">
            <v>0</v>
          </cell>
          <cell r="BTV59">
            <v>0</v>
          </cell>
          <cell r="BTW59">
            <v>0</v>
          </cell>
          <cell r="BTX59">
            <v>0</v>
          </cell>
          <cell r="BTY59">
            <v>0</v>
          </cell>
          <cell r="BTZ59">
            <v>0</v>
          </cell>
          <cell r="BUA59">
            <v>0</v>
          </cell>
          <cell r="BUB59">
            <v>0</v>
          </cell>
          <cell r="BUC59">
            <v>0</v>
          </cell>
          <cell r="BUD59">
            <v>0</v>
          </cell>
          <cell r="BUE59">
            <v>0</v>
          </cell>
          <cell r="BUF59">
            <v>0</v>
          </cell>
          <cell r="BUG59">
            <v>0</v>
          </cell>
          <cell r="BUH59">
            <v>0</v>
          </cell>
          <cell r="BUI59">
            <v>0</v>
          </cell>
          <cell r="BUJ59">
            <v>0</v>
          </cell>
          <cell r="BUK59">
            <v>0</v>
          </cell>
          <cell r="BUL59">
            <v>0</v>
          </cell>
          <cell r="BUM59">
            <v>0</v>
          </cell>
          <cell r="BUN59">
            <v>0</v>
          </cell>
          <cell r="BUO59">
            <v>0</v>
          </cell>
          <cell r="BUP59">
            <v>0</v>
          </cell>
          <cell r="BUQ59">
            <v>0</v>
          </cell>
          <cell r="BUR59">
            <v>0</v>
          </cell>
          <cell r="BUS59">
            <v>0</v>
          </cell>
          <cell r="BUT59">
            <v>0</v>
          </cell>
          <cell r="BUU59">
            <v>0</v>
          </cell>
          <cell r="BUV59">
            <v>0</v>
          </cell>
          <cell r="BUW59">
            <v>0</v>
          </cell>
          <cell r="BUX59">
            <v>0</v>
          </cell>
          <cell r="BUY59">
            <v>0</v>
          </cell>
          <cell r="BUZ59">
            <v>0</v>
          </cell>
          <cell r="BVA59">
            <v>0</v>
          </cell>
          <cell r="BVB59">
            <v>0</v>
          </cell>
          <cell r="BVC59">
            <v>0</v>
          </cell>
          <cell r="BVD59">
            <v>0</v>
          </cell>
          <cell r="BVE59">
            <v>0</v>
          </cell>
          <cell r="BVF59">
            <v>0</v>
          </cell>
          <cell r="BVG59">
            <v>0</v>
          </cell>
          <cell r="BVH59">
            <v>0</v>
          </cell>
          <cell r="BVI59">
            <v>0</v>
          </cell>
          <cell r="BVJ59">
            <v>0</v>
          </cell>
          <cell r="BVK59">
            <v>0</v>
          </cell>
          <cell r="BVL59">
            <v>0</v>
          </cell>
          <cell r="BVM59">
            <v>0</v>
          </cell>
          <cell r="BVN59">
            <v>0</v>
          </cell>
          <cell r="BVO59">
            <v>0</v>
          </cell>
          <cell r="BVP59">
            <v>0</v>
          </cell>
          <cell r="BVQ59">
            <v>0</v>
          </cell>
          <cell r="BVR59">
            <v>0</v>
          </cell>
          <cell r="BVS59">
            <v>0</v>
          </cell>
          <cell r="BVT59">
            <v>0</v>
          </cell>
          <cell r="BVU59">
            <v>0</v>
          </cell>
          <cell r="BVV59">
            <v>0</v>
          </cell>
          <cell r="BVW59">
            <v>0</v>
          </cell>
          <cell r="BVX59">
            <v>0</v>
          </cell>
          <cell r="BVY59">
            <v>0</v>
          </cell>
          <cell r="BVZ59">
            <v>0</v>
          </cell>
          <cell r="BWA59">
            <v>0</v>
          </cell>
          <cell r="BWB59">
            <v>0</v>
          </cell>
          <cell r="BWC59">
            <v>0</v>
          </cell>
          <cell r="BWD59">
            <v>0</v>
          </cell>
          <cell r="BWE59">
            <v>0</v>
          </cell>
          <cell r="BWF59">
            <v>0</v>
          </cell>
          <cell r="BWG59">
            <v>0</v>
          </cell>
          <cell r="BWH59">
            <v>0</v>
          </cell>
          <cell r="BWI59">
            <v>0</v>
          </cell>
          <cell r="BWJ59">
            <v>0</v>
          </cell>
          <cell r="BWK59">
            <v>0</v>
          </cell>
          <cell r="BWL59">
            <v>0</v>
          </cell>
          <cell r="BWM59">
            <v>0</v>
          </cell>
          <cell r="BWN59">
            <v>0</v>
          </cell>
          <cell r="BWO59">
            <v>0</v>
          </cell>
          <cell r="BWP59">
            <v>0</v>
          </cell>
          <cell r="BWQ59">
            <v>0</v>
          </cell>
          <cell r="BWR59">
            <v>0</v>
          </cell>
          <cell r="BWS59">
            <v>0</v>
          </cell>
          <cell r="BWT59">
            <v>0</v>
          </cell>
          <cell r="BWU59">
            <v>0</v>
          </cell>
          <cell r="BWV59">
            <v>0</v>
          </cell>
          <cell r="BWW59">
            <v>0</v>
          </cell>
          <cell r="BWX59">
            <v>0</v>
          </cell>
          <cell r="BWY59">
            <v>0</v>
          </cell>
          <cell r="BWZ59">
            <v>0</v>
          </cell>
          <cell r="BXA59">
            <v>0</v>
          </cell>
          <cell r="BXB59">
            <v>0</v>
          </cell>
          <cell r="BXC59">
            <v>0</v>
          </cell>
          <cell r="BXD59">
            <v>0</v>
          </cell>
          <cell r="BXE59">
            <v>0</v>
          </cell>
          <cell r="BXF59">
            <v>0</v>
          </cell>
          <cell r="BXG59">
            <v>0</v>
          </cell>
          <cell r="BXH59">
            <v>0</v>
          </cell>
          <cell r="BXI59">
            <v>0</v>
          </cell>
          <cell r="BXJ59">
            <v>0</v>
          </cell>
          <cell r="BXK59">
            <v>0</v>
          </cell>
          <cell r="BXL59">
            <v>0</v>
          </cell>
          <cell r="BXM59">
            <v>0</v>
          </cell>
          <cell r="BXN59">
            <v>0</v>
          </cell>
          <cell r="BXO59">
            <v>0</v>
          </cell>
          <cell r="BXP59">
            <v>0</v>
          </cell>
          <cell r="BXQ59">
            <v>0</v>
          </cell>
          <cell r="BXR59">
            <v>0</v>
          </cell>
          <cell r="BXS59">
            <v>0</v>
          </cell>
          <cell r="BXT59">
            <v>0</v>
          </cell>
          <cell r="BXU59">
            <v>0</v>
          </cell>
          <cell r="BXV59">
            <v>0</v>
          </cell>
          <cell r="BXW59">
            <v>0</v>
          </cell>
          <cell r="BXX59">
            <v>0</v>
          </cell>
          <cell r="BXY59">
            <v>0</v>
          </cell>
          <cell r="BXZ59">
            <v>0</v>
          </cell>
          <cell r="BYA59">
            <v>0</v>
          </cell>
          <cell r="BYB59">
            <v>0</v>
          </cell>
          <cell r="BYC59">
            <v>0</v>
          </cell>
          <cell r="BYD59">
            <v>0</v>
          </cell>
          <cell r="BYE59">
            <v>0</v>
          </cell>
          <cell r="BYF59">
            <v>0</v>
          </cell>
          <cell r="BYG59">
            <v>0</v>
          </cell>
          <cell r="BYH59">
            <v>0</v>
          </cell>
          <cell r="BYI59">
            <v>0</v>
          </cell>
          <cell r="BYJ59">
            <v>0</v>
          </cell>
          <cell r="BYK59">
            <v>0</v>
          </cell>
          <cell r="BYL59">
            <v>0</v>
          </cell>
          <cell r="BYM59">
            <v>0</v>
          </cell>
          <cell r="BYN59">
            <v>0</v>
          </cell>
          <cell r="BYO59">
            <v>0</v>
          </cell>
          <cell r="BYP59">
            <v>0</v>
          </cell>
          <cell r="BYQ59">
            <v>0</v>
          </cell>
          <cell r="BYR59">
            <v>0</v>
          </cell>
          <cell r="BYS59">
            <v>0</v>
          </cell>
          <cell r="BYT59">
            <v>0</v>
          </cell>
          <cell r="BYU59">
            <v>0</v>
          </cell>
          <cell r="BYV59">
            <v>0</v>
          </cell>
          <cell r="BYW59">
            <v>0</v>
          </cell>
          <cell r="BYX59">
            <v>0</v>
          </cell>
          <cell r="BYY59">
            <v>0</v>
          </cell>
          <cell r="BYZ59">
            <v>0</v>
          </cell>
          <cell r="BZA59">
            <v>0</v>
          </cell>
          <cell r="BZB59">
            <v>0</v>
          </cell>
          <cell r="BZC59">
            <v>0</v>
          </cell>
          <cell r="BZD59">
            <v>0</v>
          </cell>
          <cell r="BZE59">
            <v>0</v>
          </cell>
          <cell r="BZF59">
            <v>0</v>
          </cell>
          <cell r="BZG59">
            <v>0</v>
          </cell>
          <cell r="BZH59">
            <v>0</v>
          </cell>
          <cell r="BZI59">
            <v>0</v>
          </cell>
          <cell r="BZJ59">
            <v>0</v>
          </cell>
          <cell r="BZK59">
            <v>0</v>
          </cell>
          <cell r="BZL59">
            <v>0</v>
          </cell>
          <cell r="BZM59">
            <v>0</v>
          </cell>
          <cell r="BZN59">
            <v>0</v>
          </cell>
          <cell r="BZO59">
            <v>0</v>
          </cell>
          <cell r="BZP59">
            <v>0</v>
          </cell>
          <cell r="BZQ59">
            <v>0</v>
          </cell>
          <cell r="BZR59">
            <v>0</v>
          </cell>
          <cell r="BZS59">
            <v>0</v>
          </cell>
          <cell r="BZT59">
            <v>0</v>
          </cell>
          <cell r="BZU59">
            <v>0</v>
          </cell>
          <cell r="BZV59">
            <v>0</v>
          </cell>
          <cell r="BZW59">
            <v>0</v>
          </cell>
          <cell r="BZX59">
            <v>0</v>
          </cell>
          <cell r="BZY59">
            <v>0</v>
          </cell>
          <cell r="BZZ59">
            <v>0</v>
          </cell>
          <cell r="CAA59">
            <v>0</v>
          </cell>
          <cell r="CAB59">
            <v>0</v>
          </cell>
          <cell r="CAC59">
            <v>0</v>
          </cell>
          <cell r="CAD59">
            <v>0</v>
          </cell>
          <cell r="CAE59">
            <v>0</v>
          </cell>
          <cell r="CAF59">
            <v>0</v>
          </cell>
          <cell r="CAG59">
            <v>0</v>
          </cell>
          <cell r="CAH59">
            <v>0</v>
          </cell>
          <cell r="CAI59">
            <v>0</v>
          </cell>
          <cell r="CAJ59">
            <v>0</v>
          </cell>
          <cell r="CAK59">
            <v>0</v>
          </cell>
          <cell r="CAL59">
            <v>0</v>
          </cell>
          <cell r="CAM59">
            <v>0</v>
          </cell>
          <cell r="CAN59">
            <v>0</v>
          </cell>
          <cell r="CAO59">
            <v>0</v>
          </cell>
          <cell r="CAP59">
            <v>0</v>
          </cell>
          <cell r="CAQ59">
            <v>0</v>
          </cell>
          <cell r="CAR59">
            <v>0</v>
          </cell>
          <cell r="CAS59">
            <v>0</v>
          </cell>
          <cell r="CAT59">
            <v>0</v>
          </cell>
          <cell r="CAU59">
            <v>0</v>
          </cell>
          <cell r="CAV59">
            <v>0</v>
          </cell>
          <cell r="CAW59">
            <v>0</v>
          </cell>
          <cell r="CAX59">
            <v>0</v>
          </cell>
          <cell r="CAY59">
            <v>0</v>
          </cell>
          <cell r="CAZ59">
            <v>0</v>
          </cell>
          <cell r="CBA59">
            <v>0</v>
          </cell>
          <cell r="CBB59">
            <v>0</v>
          </cell>
          <cell r="CBC59">
            <v>0</v>
          </cell>
          <cell r="CBD59">
            <v>0</v>
          </cell>
          <cell r="CBE59">
            <v>0</v>
          </cell>
          <cell r="CBF59">
            <v>0</v>
          </cell>
          <cell r="CBG59">
            <v>0</v>
          </cell>
          <cell r="CBH59">
            <v>0</v>
          </cell>
          <cell r="CBI59">
            <v>0</v>
          </cell>
          <cell r="CBJ59">
            <v>0</v>
          </cell>
          <cell r="CBK59">
            <v>0</v>
          </cell>
          <cell r="CBL59">
            <v>0</v>
          </cell>
          <cell r="CBM59">
            <v>0</v>
          </cell>
          <cell r="CBN59">
            <v>0</v>
          </cell>
          <cell r="CBO59">
            <v>0</v>
          </cell>
          <cell r="CBP59">
            <v>0</v>
          </cell>
          <cell r="CBQ59">
            <v>0</v>
          </cell>
          <cell r="CBR59">
            <v>0</v>
          </cell>
          <cell r="CBS59">
            <v>0</v>
          </cell>
          <cell r="CBT59">
            <v>0</v>
          </cell>
          <cell r="CBU59">
            <v>0</v>
          </cell>
          <cell r="CBV59">
            <v>0</v>
          </cell>
          <cell r="CBW59">
            <v>0</v>
          </cell>
          <cell r="CBX59">
            <v>0</v>
          </cell>
          <cell r="CBY59">
            <v>0</v>
          </cell>
          <cell r="CBZ59">
            <v>0</v>
          </cell>
          <cell r="CCA59">
            <v>0</v>
          </cell>
          <cell r="CCB59">
            <v>0</v>
          </cell>
          <cell r="CCC59">
            <v>0</v>
          </cell>
          <cell r="CCD59">
            <v>0</v>
          </cell>
          <cell r="CCE59">
            <v>0</v>
          </cell>
          <cell r="CCF59">
            <v>0</v>
          </cell>
          <cell r="CCG59">
            <v>0</v>
          </cell>
          <cell r="CCH59">
            <v>0</v>
          </cell>
          <cell r="CCI59">
            <v>0</v>
          </cell>
          <cell r="CCJ59">
            <v>0</v>
          </cell>
          <cell r="CCK59">
            <v>0</v>
          </cell>
          <cell r="CCL59">
            <v>0</v>
          </cell>
          <cell r="CCM59">
            <v>0</v>
          </cell>
          <cell r="CCN59">
            <v>0</v>
          </cell>
          <cell r="CCO59">
            <v>0</v>
          </cell>
          <cell r="CCP59">
            <v>0</v>
          </cell>
          <cell r="CCQ59">
            <v>0</v>
          </cell>
          <cell r="CCR59">
            <v>0</v>
          </cell>
          <cell r="CCS59">
            <v>0</v>
          </cell>
          <cell r="CCT59">
            <v>0</v>
          </cell>
          <cell r="CCU59">
            <v>0</v>
          </cell>
          <cell r="CCV59">
            <v>0</v>
          </cell>
          <cell r="CCW59">
            <v>0</v>
          </cell>
          <cell r="CCX59">
            <v>0</v>
          </cell>
          <cell r="CCY59">
            <v>0</v>
          </cell>
          <cell r="CCZ59">
            <v>0</v>
          </cell>
          <cell r="CDA59">
            <v>0</v>
          </cell>
          <cell r="CDB59">
            <v>0</v>
          </cell>
          <cell r="CDC59">
            <v>0</v>
          </cell>
          <cell r="CDD59">
            <v>0</v>
          </cell>
          <cell r="CDE59">
            <v>0</v>
          </cell>
          <cell r="CDF59">
            <v>0</v>
          </cell>
          <cell r="CDG59">
            <v>0</v>
          </cell>
          <cell r="CDH59">
            <v>0</v>
          </cell>
          <cell r="CDI59">
            <v>0</v>
          </cell>
          <cell r="CDJ59">
            <v>0</v>
          </cell>
          <cell r="CDK59">
            <v>0</v>
          </cell>
          <cell r="CDL59">
            <v>0</v>
          </cell>
          <cell r="CDM59">
            <v>0</v>
          </cell>
          <cell r="CDN59">
            <v>0</v>
          </cell>
          <cell r="CDO59">
            <v>0</v>
          </cell>
          <cell r="CDP59">
            <v>0</v>
          </cell>
          <cell r="CDQ59">
            <v>0</v>
          </cell>
          <cell r="CDR59">
            <v>0</v>
          </cell>
          <cell r="CDS59">
            <v>0</v>
          </cell>
          <cell r="CDT59">
            <v>0</v>
          </cell>
          <cell r="CDU59">
            <v>0</v>
          </cell>
          <cell r="CDV59">
            <v>0</v>
          </cell>
          <cell r="CDW59">
            <v>0</v>
          </cell>
          <cell r="CDX59">
            <v>0</v>
          </cell>
          <cell r="CDY59">
            <v>0</v>
          </cell>
          <cell r="CDZ59">
            <v>0</v>
          </cell>
          <cell r="CEA59">
            <v>0</v>
          </cell>
          <cell r="CEB59">
            <v>0</v>
          </cell>
          <cell r="CEC59">
            <v>0</v>
          </cell>
          <cell r="CED59">
            <v>0</v>
          </cell>
          <cell r="CEE59">
            <v>0</v>
          </cell>
          <cell r="CEF59">
            <v>0</v>
          </cell>
          <cell r="CEG59">
            <v>0</v>
          </cell>
          <cell r="CEH59">
            <v>0</v>
          </cell>
          <cell r="CEI59">
            <v>0</v>
          </cell>
          <cell r="CEJ59">
            <v>0</v>
          </cell>
          <cell r="CEK59">
            <v>0</v>
          </cell>
          <cell r="CEL59">
            <v>0</v>
          </cell>
          <cell r="CEM59">
            <v>0</v>
          </cell>
          <cell r="CEN59">
            <v>0</v>
          </cell>
          <cell r="CEO59">
            <v>0</v>
          </cell>
          <cell r="CEP59">
            <v>0</v>
          </cell>
          <cell r="CEQ59">
            <v>0</v>
          </cell>
          <cell r="CER59">
            <v>0</v>
          </cell>
          <cell r="CES59">
            <v>0</v>
          </cell>
          <cell r="CET59">
            <v>0</v>
          </cell>
          <cell r="CEU59">
            <v>0</v>
          </cell>
          <cell r="CEV59">
            <v>0</v>
          </cell>
          <cell r="CEW59">
            <v>0</v>
          </cell>
          <cell r="CEX59">
            <v>0</v>
          </cell>
          <cell r="CEY59">
            <v>0</v>
          </cell>
          <cell r="CEZ59">
            <v>0</v>
          </cell>
          <cell r="CFA59">
            <v>0</v>
          </cell>
          <cell r="CFB59">
            <v>0</v>
          </cell>
          <cell r="CFC59">
            <v>0</v>
          </cell>
          <cell r="CFD59">
            <v>0</v>
          </cell>
          <cell r="CFE59">
            <v>0</v>
          </cell>
          <cell r="CFF59">
            <v>0</v>
          </cell>
          <cell r="CFG59">
            <v>0</v>
          </cell>
          <cell r="CFH59">
            <v>0</v>
          </cell>
          <cell r="CFI59">
            <v>0</v>
          </cell>
          <cell r="CFJ59">
            <v>0</v>
          </cell>
          <cell r="CFK59">
            <v>0</v>
          </cell>
          <cell r="CFL59">
            <v>0</v>
          </cell>
          <cell r="CFM59">
            <v>0</v>
          </cell>
          <cell r="CFN59">
            <v>0</v>
          </cell>
          <cell r="CFO59">
            <v>0</v>
          </cell>
          <cell r="CFP59">
            <v>0</v>
          </cell>
          <cell r="CFQ59">
            <v>0</v>
          </cell>
          <cell r="CFR59">
            <v>0</v>
          </cell>
          <cell r="CFS59">
            <v>0</v>
          </cell>
          <cell r="CFT59">
            <v>0</v>
          </cell>
          <cell r="CFU59">
            <v>0</v>
          </cell>
          <cell r="CFV59">
            <v>0</v>
          </cell>
          <cell r="CFW59">
            <v>0</v>
          </cell>
          <cell r="CFX59">
            <v>0</v>
          </cell>
          <cell r="CFY59">
            <v>0</v>
          </cell>
          <cell r="CFZ59">
            <v>0</v>
          </cell>
          <cell r="CGA59">
            <v>0</v>
          </cell>
          <cell r="CGB59">
            <v>0</v>
          </cell>
          <cell r="CGC59">
            <v>0</v>
          </cell>
          <cell r="CGD59">
            <v>0</v>
          </cell>
          <cell r="CGE59">
            <v>0</v>
          </cell>
          <cell r="CGF59">
            <v>0</v>
          </cell>
          <cell r="CGG59">
            <v>0</v>
          </cell>
          <cell r="CGH59">
            <v>0</v>
          </cell>
          <cell r="CGI59">
            <v>0</v>
          </cell>
          <cell r="CGJ59">
            <v>0</v>
          </cell>
          <cell r="CGK59">
            <v>0</v>
          </cell>
          <cell r="CGL59">
            <v>0</v>
          </cell>
          <cell r="CGM59">
            <v>0</v>
          </cell>
          <cell r="CGN59">
            <v>0</v>
          </cell>
          <cell r="CGO59">
            <v>0</v>
          </cell>
          <cell r="CGP59">
            <v>0</v>
          </cell>
          <cell r="CGQ59">
            <v>0</v>
          </cell>
          <cell r="CGR59">
            <v>0</v>
          </cell>
          <cell r="CGS59">
            <v>0</v>
          </cell>
          <cell r="CGT59">
            <v>0</v>
          </cell>
          <cell r="CGU59">
            <v>0</v>
          </cell>
          <cell r="CGV59">
            <v>0</v>
          </cell>
          <cell r="CGW59">
            <v>0</v>
          </cell>
          <cell r="CGX59">
            <v>0</v>
          </cell>
          <cell r="CGY59">
            <v>0</v>
          </cell>
          <cell r="CGZ59">
            <v>0</v>
          </cell>
          <cell r="CHA59">
            <v>0</v>
          </cell>
          <cell r="CHB59">
            <v>0</v>
          </cell>
          <cell r="CHC59">
            <v>0</v>
          </cell>
          <cell r="CHD59">
            <v>0</v>
          </cell>
          <cell r="CHE59">
            <v>0</v>
          </cell>
          <cell r="CHF59">
            <v>0</v>
          </cell>
          <cell r="CHG59">
            <v>0</v>
          </cell>
          <cell r="CHH59">
            <v>0</v>
          </cell>
          <cell r="CHI59">
            <v>0</v>
          </cell>
          <cell r="CHJ59">
            <v>0</v>
          </cell>
          <cell r="CHK59">
            <v>0</v>
          </cell>
          <cell r="CHL59">
            <v>0</v>
          </cell>
          <cell r="CHM59">
            <v>0</v>
          </cell>
          <cell r="CHN59">
            <v>0</v>
          </cell>
          <cell r="CHO59">
            <v>0</v>
          </cell>
          <cell r="CHP59">
            <v>0</v>
          </cell>
          <cell r="CHQ59">
            <v>0</v>
          </cell>
          <cell r="CHR59">
            <v>0</v>
          </cell>
          <cell r="CHS59">
            <v>0</v>
          </cell>
          <cell r="CHT59">
            <v>0</v>
          </cell>
          <cell r="CHU59">
            <v>0</v>
          </cell>
          <cell r="CHV59">
            <v>0</v>
          </cell>
          <cell r="CHW59">
            <v>0</v>
          </cell>
          <cell r="CHX59">
            <v>0</v>
          </cell>
          <cell r="CHY59">
            <v>0</v>
          </cell>
          <cell r="CHZ59">
            <v>0</v>
          </cell>
          <cell r="CIA59">
            <v>0</v>
          </cell>
          <cell r="CIB59">
            <v>0</v>
          </cell>
          <cell r="CIC59">
            <v>0</v>
          </cell>
          <cell r="CID59">
            <v>0</v>
          </cell>
          <cell r="CIE59">
            <v>0</v>
          </cell>
          <cell r="CIF59">
            <v>0</v>
          </cell>
          <cell r="CIG59">
            <v>0</v>
          </cell>
          <cell r="CIH59">
            <v>0</v>
          </cell>
          <cell r="CII59">
            <v>0</v>
          </cell>
          <cell r="CIJ59">
            <v>0</v>
          </cell>
          <cell r="CIK59">
            <v>0</v>
          </cell>
          <cell r="CIL59">
            <v>0</v>
          </cell>
          <cell r="CIM59">
            <v>0</v>
          </cell>
          <cell r="CIN59">
            <v>0</v>
          </cell>
          <cell r="CIO59">
            <v>0</v>
          </cell>
          <cell r="CIP59">
            <v>0</v>
          </cell>
          <cell r="CIQ59">
            <v>0</v>
          </cell>
          <cell r="CIR59">
            <v>0</v>
          </cell>
          <cell r="CIS59">
            <v>0</v>
          </cell>
          <cell r="CIT59">
            <v>0</v>
          </cell>
          <cell r="CIU59">
            <v>0</v>
          </cell>
          <cell r="CIV59">
            <v>0</v>
          </cell>
          <cell r="CIW59">
            <v>0</v>
          </cell>
          <cell r="CIX59">
            <v>0</v>
          </cell>
          <cell r="CIY59">
            <v>0</v>
          </cell>
          <cell r="CIZ59">
            <v>0</v>
          </cell>
          <cell r="CJA59">
            <v>0</v>
          </cell>
          <cell r="CJB59">
            <v>0</v>
          </cell>
          <cell r="CJC59">
            <v>0</v>
          </cell>
          <cell r="CJD59">
            <v>0</v>
          </cell>
          <cell r="CJE59">
            <v>0</v>
          </cell>
          <cell r="CJF59">
            <v>0</v>
          </cell>
          <cell r="CJG59">
            <v>0</v>
          </cell>
          <cell r="CJH59">
            <v>0</v>
          </cell>
          <cell r="CJI59">
            <v>0</v>
          </cell>
          <cell r="CJJ59">
            <v>0</v>
          </cell>
          <cell r="CJK59">
            <v>0</v>
          </cell>
          <cell r="CJL59">
            <v>0</v>
          </cell>
          <cell r="CJM59">
            <v>0</v>
          </cell>
          <cell r="CJN59">
            <v>0</v>
          </cell>
          <cell r="CJO59">
            <v>0</v>
          </cell>
          <cell r="CJP59">
            <v>0</v>
          </cell>
          <cell r="CJQ59">
            <v>0</v>
          </cell>
          <cell r="CJR59">
            <v>0</v>
          </cell>
          <cell r="CJS59">
            <v>0</v>
          </cell>
          <cell r="CJT59">
            <v>0</v>
          </cell>
          <cell r="CJU59">
            <v>0</v>
          </cell>
          <cell r="CJV59">
            <v>0</v>
          </cell>
          <cell r="CJW59">
            <v>0</v>
          </cell>
          <cell r="CJX59">
            <v>0</v>
          </cell>
          <cell r="CJY59">
            <v>0</v>
          </cell>
          <cell r="CJZ59">
            <v>0</v>
          </cell>
          <cell r="CKA59">
            <v>0</v>
          </cell>
          <cell r="CKB59">
            <v>0</v>
          </cell>
          <cell r="CKC59">
            <v>0</v>
          </cell>
          <cell r="CKD59">
            <v>0</v>
          </cell>
          <cell r="CKE59">
            <v>0</v>
          </cell>
          <cell r="CKF59">
            <v>0</v>
          </cell>
          <cell r="CKG59">
            <v>0</v>
          </cell>
          <cell r="CKH59">
            <v>0</v>
          </cell>
          <cell r="CKI59">
            <v>0</v>
          </cell>
          <cell r="CKJ59">
            <v>0</v>
          </cell>
          <cell r="CKK59">
            <v>0</v>
          </cell>
          <cell r="CKL59">
            <v>0</v>
          </cell>
          <cell r="CKM59">
            <v>0</v>
          </cell>
          <cell r="CKN59">
            <v>0</v>
          </cell>
          <cell r="CKO59">
            <v>0</v>
          </cell>
          <cell r="CKP59">
            <v>0</v>
          </cell>
          <cell r="CKQ59">
            <v>0</v>
          </cell>
          <cell r="CKR59">
            <v>0</v>
          </cell>
          <cell r="CKS59">
            <v>0</v>
          </cell>
          <cell r="CKT59">
            <v>0</v>
          </cell>
          <cell r="CKU59">
            <v>0</v>
          </cell>
          <cell r="CKV59">
            <v>0</v>
          </cell>
          <cell r="CKW59">
            <v>0</v>
          </cell>
          <cell r="CKX59">
            <v>0</v>
          </cell>
          <cell r="CKY59">
            <v>0</v>
          </cell>
          <cell r="CKZ59">
            <v>0</v>
          </cell>
          <cell r="CLA59">
            <v>0</v>
          </cell>
          <cell r="CLB59">
            <v>0</v>
          </cell>
          <cell r="CLC59">
            <v>0</v>
          </cell>
          <cell r="CLD59">
            <v>0</v>
          </cell>
          <cell r="CLE59">
            <v>0</v>
          </cell>
          <cell r="CLF59">
            <v>0</v>
          </cell>
          <cell r="CLG59">
            <v>0</v>
          </cell>
          <cell r="CLH59">
            <v>0</v>
          </cell>
          <cell r="CLI59">
            <v>0</v>
          </cell>
          <cell r="CLJ59">
            <v>0</v>
          </cell>
          <cell r="CLK59">
            <v>0</v>
          </cell>
          <cell r="CLL59">
            <v>0</v>
          </cell>
          <cell r="CLM59">
            <v>0</v>
          </cell>
          <cell r="CLN59">
            <v>0</v>
          </cell>
          <cell r="CLO59">
            <v>0</v>
          </cell>
          <cell r="CLP59">
            <v>0</v>
          </cell>
          <cell r="CLQ59">
            <v>0</v>
          </cell>
          <cell r="CLR59">
            <v>0</v>
          </cell>
          <cell r="CLS59">
            <v>0</v>
          </cell>
          <cell r="CLT59">
            <v>0</v>
          </cell>
          <cell r="CLU59">
            <v>0</v>
          </cell>
          <cell r="CLV59">
            <v>0</v>
          </cell>
          <cell r="CLW59">
            <v>0</v>
          </cell>
          <cell r="CLX59">
            <v>0</v>
          </cell>
          <cell r="CLY59">
            <v>0</v>
          </cell>
          <cell r="CLZ59">
            <v>0</v>
          </cell>
          <cell r="CMA59">
            <v>0</v>
          </cell>
          <cell r="CMB59">
            <v>0</v>
          </cell>
          <cell r="CMC59">
            <v>0</v>
          </cell>
          <cell r="CMD59">
            <v>0</v>
          </cell>
          <cell r="CME59">
            <v>0</v>
          </cell>
          <cell r="CMF59">
            <v>0</v>
          </cell>
          <cell r="CMG59">
            <v>0</v>
          </cell>
          <cell r="CMH59">
            <v>0</v>
          </cell>
          <cell r="CMI59">
            <v>0</v>
          </cell>
          <cell r="CMJ59">
            <v>0</v>
          </cell>
          <cell r="CMK59">
            <v>0</v>
          </cell>
          <cell r="CML59">
            <v>0</v>
          </cell>
          <cell r="CMM59">
            <v>0</v>
          </cell>
          <cell r="CMN59">
            <v>0</v>
          </cell>
          <cell r="CMO59">
            <v>0</v>
          </cell>
          <cell r="CMP59">
            <v>0</v>
          </cell>
          <cell r="CMQ59">
            <v>0</v>
          </cell>
          <cell r="CMR59">
            <v>0</v>
          </cell>
          <cell r="CMS59">
            <v>0</v>
          </cell>
          <cell r="CMT59">
            <v>0</v>
          </cell>
          <cell r="CMU59">
            <v>0</v>
          </cell>
          <cell r="CMV59">
            <v>0</v>
          </cell>
          <cell r="CMW59">
            <v>0</v>
          </cell>
          <cell r="CMX59">
            <v>0</v>
          </cell>
          <cell r="CMY59">
            <v>0</v>
          </cell>
          <cell r="CMZ59">
            <v>0</v>
          </cell>
          <cell r="CNA59">
            <v>0</v>
          </cell>
          <cell r="CNB59">
            <v>0</v>
          </cell>
          <cell r="CNC59">
            <v>0</v>
          </cell>
          <cell r="CND59">
            <v>0</v>
          </cell>
          <cell r="CNE59">
            <v>0</v>
          </cell>
          <cell r="CNF59">
            <v>0</v>
          </cell>
          <cell r="CNG59">
            <v>0</v>
          </cell>
          <cell r="CNH59">
            <v>0</v>
          </cell>
          <cell r="CNI59">
            <v>0</v>
          </cell>
          <cell r="CNJ59">
            <v>0</v>
          </cell>
          <cell r="CNK59">
            <v>0</v>
          </cell>
          <cell r="CNL59">
            <v>0</v>
          </cell>
          <cell r="CNM59">
            <v>0</v>
          </cell>
          <cell r="CNN59">
            <v>0</v>
          </cell>
          <cell r="CNO59">
            <v>0</v>
          </cell>
          <cell r="CNP59">
            <v>0</v>
          </cell>
          <cell r="CNQ59">
            <v>0</v>
          </cell>
          <cell r="CNR59">
            <v>0</v>
          </cell>
          <cell r="CNS59">
            <v>0</v>
          </cell>
          <cell r="CNT59">
            <v>0</v>
          </cell>
          <cell r="CNU59">
            <v>0</v>
          </cell>
          <cell r="CNV59">
            <v>0</v>
          </cell>
          <cell r="CNW59">
            <v>0</v>
          </cell>
          <cell r="CNX59">
            <v>0</v>
          </cell>
          <cell r="CNY59">
            <v>0</v>
          </cell>
          <cell r="CNZ59">
            <v>0</v>
          </cell>
          <cell r="COA59">
            <v>0</v>
          </cell>
          <cell r="COB59">
            <v>0</v>
          </cell>
          <cell r="COC59">
            <v>0</v>
          </cell>
          <cell r="COD59">
            <v>0</v>
          </cell>
          <cell r="COE59">
            <v>0</v>
          </cell>
          <cell r="COF59">
            <v>0</v>
          </cell>
          <cell r="COG59">
            <v>0</v>
          </cell>
          <cell r="COH59">
            <v>0</v>
          </cell>
          <cell r="COI59">
            <v>0</v>
          </cell>
          <cell r="COJ59">
            <v>0</v>
          </cell>
          <cell r="COK59">
            <v>0</v>
          </cell>
          <cell r="COL59">
            <v>0</v>
          </cell>
          <cell r="COM59">
            <v>0</v>
          </cell>
          <cell r="CON59">
            <v>0</v>
          </cell>
          <cell r="COO59">
            <v>0</v>
          </cell>
          <cell r="COP59">
            <v>0</v>
          </cell>
          <cell r="COQ59">
            <v>0</v>
          </cell>
          <cell r="COR59">
            <v>0</v>
          </cell>
          <cell r="COS59">
            <v>0</v>
          </cell>
          <cell r="COT59">
            <v>0</v>
          </cell>
          <cell r="COU59">
            <v>0</v>
          </cell>
          <cell r="COV59">
            <v>0</v>
          </cell>
          <cell r="COW59">
            <v>0</v>
          </cell>
          <cell r="COX59">
            <v>0</v>
          </cell>
          <cell r="COY59">
            <v>0</v>
          </cell>
          <cell r="COZ59">
            <v>0</v>
          </cell>
          <cell r="CPA59">
            <v>0</v>
          </cell>
          <cell r="CPB59">
            <v>0</v>
          </cell>
          <cell r="CPC59">
            <v>0</v>
          </cell>
          <cell r="CPD59">
            <v>0</v>
          </cell>
          <cell r="CPE59">
            <v>0</v>
          </cell>
          <cell r="CPF59">
            <v>0</v>
          </cell>
          <cell r="CPG59">
            <v>0</v>
          </cell>
          <cell r="CPH59">
            <v>0</v>
          </cell>
          <cell r="CPI59">
            <v>0</v>
          </cell>
          <cell r="CPJ59">
            <v>0</v>
          </cell>
          <cell r="CPK59">
            <v>0</v>
          </cell>
          <cell r="CPL59">
            <v>0</v>
          </cell>
          <cell r="CPM59">
            <v>0</v>
          </cell>
          <cell r="CPN59">
            <v>0</v>
          </cell>
          <cell r="CPO59">
            <v>0</v>
          </cell>
          <cell r="CPP59">
            <v>0</v>
          </cell>
          <cell r="CPQ59">
            <v>0</v>
          </cell>
          <cell r="CPR59">
            <v>0</v>
          </cell>
          <cell r="CPS59">
            <v>0</v>
          </cell>
          <cell r="CPT59">
            <v>0</v>
          </cell>
          <cell r="CPU59">
            <v>0</v>
          </cell>
          <cell r="CPV59">
            <v>0</v>
          </cell>
          <cell r="CPW59">
            <v>0</v>
          </cell>
          <cell r="CPX59">
            <v>0</v>
          </cell>
          <cell r="CPY59">
            <v>0</v>
          </cell>
          <cell r="CPZ59">
            <v>0</v>
          </cell>
          <cell r="CQA59">
            <v>0</v>
          </cell>
          <cell r="CQB59">
            <v>0</v>
          </cell>
          <cell r="CQC59">
            <v>0</v>
          </cell>
          <cell r="CQD59">
            <v>0</v>
          </cell>
          <cell r="CQE59">
            <v>0</v>
          </cell>
          <cell r="CQF59">
            <v>0</v>
          </cell>
          <cell r="CQG59">
            <v>0</v>
          </cell>
          <cell r="CQH59">
            <v>0</v>
          </cell>
          <cell r="CQI59">
            <v>0</v>
          </cell>
          <cell r="CQJ59">
            <v>0</v>
          </cell>
          <cell r="CQK59">
            <v>0</v>
          </cell>
          <cell r="CQL59">
            <v>0</v>
          </cell>
          <cell r="CQM59">
            <v>0</v>
          </cell>
          <cell r="CQN59">
            <v>0</v>
          </cell>
          <cell r="CQO59">
            <v>0</v>
          </cell>
          <cell r="CQP59">
            <v>0</v>
          </cell>
          <cell r="CQQ59">
            <v>0</v>
          </cell>
          <cell r="CQR59">
            <v>0</v>
          </cell>
          <cell r="CQS59">
            <v>0</v>
          </cell>
          <cell r="CQT59">
            <v>0</v>
          </cell>
          <cell r="CQU59">
            <v>0</v>
          </cell>
          <cell r="CQV59">
            <v>0</v>
          </cell>
          <cell r="CQW59">
            <v>0</v>
          </cell>
          <cell r="CQX59">
            <v>0</v>
          </cell>
          <cell r="CQY59">
            <v>0</v>
          </cell>
          <cell r="CQZ59">
            <v>0</v>
          </cell>
          <cell r="CRA59">
            <v>0</v>
          </cell>
          <cell r="CRB59">
            <v>0</v>
          </cell>
          <cell r="CRC59">
            <v>0</v>
          </cell>
          <cell r="CRD59">
            <v>0</v>
          </cell>
          <cell r="CRE59">
            <v>0</v>
          </cell>
          <cell r="CRF59">
            <v>0</v>
          </cell>
          <cell r="CRG59">
            <v>0</v>
          </cell>
          <cell r="CRH59">
            <v>0</v>
          </cell>
          <cell r="CRI59">
            <v>0</v>
          </cell>
          <cell r="CRJ59">
            <v>0</v>
          </cell>
          <cell r="CRK59">
            <v>0</v>
          </cell>
          <cell r="CRL59">
            <v>0</v>
          </cell>
          <cell r="CRM59">
            <v>0</v>
          </cell>
          <cell r="CRN59">
            <v>0</v>
          </cell>
          <cell r="CRO59">
            <v>0</v>
          </cell>
          <cell r="CRP59">
            <v>0</v>
          </cell>
          <cell r="CRQ59">
            <v>0</v>
          </cell>
          <cell r="CRR59">
            <v>0</v>
          </cell>
          <cell r="CRS59">
            <v>0</v>
          </cell>
          <cell r="CRT59">
            <v>0</v>
          </cell>
          <cell r="CRU59">
            <v>0</v>
          </cell>
          <cell r="CRV59">
            <v>0</v>
          </cell>
          <cell r="CRW59">
            <v>0</v>
          </cell>
          <cell r="CRX59">
            <v>0</v>
          </cell>
          <cell r="CRY59">
            <v>0</v>
          </cell>
          <cell r="CRZ59">
            <v>0</v>
          </cell>
          <cell r="CSA59">
            <v>0</v>
          </cell>
          <cell r="CSB59">
            <v>0</v>
          </cell>
          <cell r="CSC59">
            <v>0</v>
          </cell>
          <cell r="CSD59">
            <v>0</v>
          </cell>
          <cell r="CSE59">
            <v>0</v>
          </cell>
          <cell r="CSF59">
            <v>0</v>
          </cell>
          <cell r="CSG59">
            <v>0</v>
          </cell>
          <cell r="CSH59">
            <v>0</v>
          </cell>
          <cell r="CSI59">
            <v>0</v>
          </cell>
          <cell r="CSJ59">
            <v>0</v>
          </cell>
          <cell r="CSK59">
            <v>0</v>
          </cell>
          <cell r="CSL59">
            <v>0</v>
          </cell>
          <cell r="CSM59">
            <v>0</v>
          </cell>
          <cell r="CSN59">
            <v>0</v>
          </cell>
          <cell r="CSO59">
            <v>0</v>
          </cell>
          <cell r="CSP59">
            <v>0</v>
          </cell>
          <cell r="CSQ59">
            <v>0</v>
          </cell>
          <cell r="CSR59">
            <v>0</v>
          </cell>
          <cell r="CSS59">
            <v>0</v>
          </cell>
          <cell r="CST59">
            <v>0</v>
          </cell>
          <cell r="CSU59">
            <v>0</v>
          </cell>
          <cell r="CSV59">
            <v>0</v>
          </cell>
          <cell r="CSW59">
            <v>0</v>
          </cell>
          <cell r="CSX59">
            <v>0</v>
          </cell>
          <cell r="CSY59">
            <v>0</v>
          </cell>
          <cell r="CSZ59">
            <v>0</v>
          </cell>
          <cell r="CTA59">
            <v>0</v>
          </cell>
          <cell r="CTB59">
            <v>0</v>
          </cell>
          <cell r="CTC59">
            <v>0</v>
          </cell>
          <cell r="CTD59">
            <v>0</v>
          </cell>
          <cell r="CTE59">
            <v>0</v>
          </cell>
          <cell r="CTF59">
            <v>0</v>
          </cell>
          <cell r="CTG59">
            <v>0</v>
          </cell>
          <cell r="CTH59">
            <v>0</v>
          </cell>
          <cell r="CTI59">
            <v>0</v>
          </cell>
          <cell r="CTJ59">
            <v>0</v>
          </cell>
          <cell r="CTK59">
            <v>0</v>
          </cell>
          <cell r="CTL59">
            <v>0</v>
          </cell>
          <cell r="CTM59">
            <v>0</v>
          </cell>
          <cell r="CTN59">
            <v>0</v>
          </cell>
          <cell r="CTO59">
            <v>0</v>
          </cell>
          <cell r="CTP59">
            <v>0</v>
          </cell>
          <cell r="CTQ59">
            <v>0</v>
          </cell>
          <cell r="CTR59">
            <v>0</v>
          </cell>
          <cell r="CTS59">
            <v>0</v>
          </cell>
          <cell r="CTT59">
            <v>0</v>
          </cell>
          <cell r="CTU59">
            <v>0</v>
          </cell>
          <cell r="CTV59">
            <v>0</v>
          </cell>
          <cell r="CTW59">
            <v>0</v>
          </cell>
          <cell r="CTX59">
            <v>0</v>
          </cell>
          <cell r="CTY59">
            <v>0</v>
          </cell>
          <cell r="CTZ59">
            <v>0</v>
          </cell>
          <cell r="CUA59">
            <v>0</v>
          </cell>
          <cell r="CUB59">
            <v>0</v>
          </cell>
          <cell r="CUC59">
            <v>0</v>
          </cell>
          <cell r="CUD59">
            <v>0</v>
          </cell>
          <cell r="CUE59">
            <v>0</v>
          </cell>
          <cell r="CUF59">
            <v>0</v>
          </cell>
          <cell r="CUG59">
            <v>0</v>
          </cell>
          <cell r="CUH59">
            <v>0</v>
          </cell>
          <cell r="CUI59">
            <v>0</v>
          </cell>
          <cell r="CUJ59">
            <v>0</v>
          </cell>
          <cell r="CUK59">
            <v>0</v>
          </cell>
          <cell r="CUL59">
            <v>0</v>
          </cell>
          <cell r="CUM59">
            <v>0</v>
          </cell>
          <cell r="CUN59">
            <v>0</v>
          </cell>
          <cell r="CUO59">
            <v>0</v>
          </cell>
          <cell r="CUP59">
            <v>0</v>
          </cell>
          <cell r="CUQ59">
            <v>0</v>
          </cell>
          <cell r="CUR59">
            <v>0</v>
          </cell>
          <cell r="CUS59">
            <v>0</v>
          </cell>
          <cell r="CUT59">
            <v>0</v>
          </cell>
          <cell r="CUU59">
            <v>0</v>
          </cell>
          <cell r="CUV59">
            <v>0</v>
          </cell>
          <cell r="CUW59">
            <v>0</v>
          </cell>
          <cell r="CUX59">
            <v>0</v>
          </cell>
          <cell r="CUY59">
            <v>0</v>
          </cell>
          <cell r="CUZ59">
            <v>0</v>
          </cell>
          <cell r="CVA59">
            <v>0</v>
          </cell>
          <cell r="CVB59">
            <v>0</v>
          </cell>
          <cell r="CVC59">
            <v>0</v>
          </cell>
          <cell r="CVD59">
            <v>0</v>
          </cell>
          <cell r="CVE59">
            <v>0</v>
          </cell>
          <cell r="CVF59">
            <v>0</v>
          </cell>
          <cell r="CVG59">
            <v>0</v>
          </cell>
          <cell r="CVH59">
            <v>0</v>
          </cell>
          <cell r="CVI59">
            <v>0</v>
          </cell>
          <cell r="CVJ59">
            <v>0</v>
          </cell>
          <cell r="CVK59">
            <v>0</v>
          </cell>
          <cell r="CVL59">
            <v>0</v>
          </cell>
          <cell r="CVM59">
            <v>0</v>
          </cell>
          <cell r="CVN59">
            <v>0</v>
          </cell>
          <cell r="CVO59">
            <v>0</v>
          </cell>
          <cell r="CVP59">
            <v>0</v>
          </cell>
          <cell r="CVQ59">
            <v>0</v>
          </cell>
          <cell r="CVR59">
            <v>0</v>
          </cell>
          <cell r="CVS59">
            <v>0</v>
          </cell>
          <cell r="CVT59">
            <v>0</v>
          </cell>
          <cell r="CVU59">
            <v>0</v>
          </cell>
          <cell r="CVV59">
            <v>0</v>
          </cell>
          <cell r="CVW59">
            <v>0</v>
          </cell>
          <cell r="CVX59">
            <v>0</v>
          </cell>
          <cell r="CVY59">
            <v>0</v>
          </cell>
          <cell r="CVZ59">
            <v>0</v>
          </cell>
          <cell r="CWA59">
            <v>0</v>
          </cell>
          <cell r="CWB59">
            <v>0</v>
          </cell>
          <cell r="CWC59">
            <v>0</v>
          </cell>
          <cell r="CWD59">
            <v>0</v>
          </cell>
          <cell r="CWE59">
            <v>0</v>
          </cell>
          <cell r="CWF59">
            <v>0</v>
          </cell>
          <cell r="CWG59">
            <v>0</v>
          </cell>
          <cell r="CWH59">
            <v>0</v>
          </cell>
          <cell r="CWI59">
            <v>0</v>
          </cell>
          <cell r="CWJ59">
            <v>0</v>
          </cell>
          <cell r="CWK59">
            <v>0</v>
          </cell>
          <cell r="CWL59">
            <v>0</v>
          </cell>
          <cell r="CWM59">
            <v>0</v>
          </cell>
          <cell r="CWN59">
            <v>0</v>
          </cell>
          <cell r="CWO59">
            <v>0</v>
          </cell>
          <cell r="CWP59">
            <v>0</v>
          </cell>
          <cell r="CWQ59">
            <v>0</v>
          </cell>
          <cell r="CWR59">
            <v>0</v>
          </cell>
          <cell r="CWS59">
            <v>0</v>
          </cell>
          <cell r="CWT59">
            <v>0</v>
          </cell>
          <cell r="CWU59">
            <v>0</v>
          </cell>
          <cell r="CWV59">
            <v>0</v>
          </cell>
          <cell r="CWW59">
            <v>0</v>
          </cell>
          <cell r="CWX59">
            <v>0</v>
          </cell>
          <cell r="CWY59">
            <v>0</v>
          </cell>
          <cell r="CWZ59">
            <v>0</v>
          </cell>
          <cell r="CXA59">
            <v>0</v>
          </cell>
          <cell r="CXB59">
            <v>0</v>
          </cell>
          <cell r="CXC59">
            <v>0</v>
          </cell>
          <cell r="CXD59">
            <v>0</v>
          </cell>
          <cell r="CXE59">
            <v>0</v>
          </cell>
          <cell r="CXF59">
            <v>0</v>
          </cell>
          <cell r="CXG59">
            <v>0</v>
          </cell>
          <cell r="CXH59">
            <v>0</v>
          </cell>
          <cell r="CXI59">
            <v>0</v>
          </cell>
          <cell r="CXJ59">
            <v>0</v>
          </cell>
          <cell r="CXK59">
            <v>0</v>
          </cell>
          <cell r="CXL59">
            <v>0</v>
          </cell>
          <cell r="CXM59">
            <v>0</v>
          </cell>
          <cell r="CXN59">
            <v>0</v>
          </cell>
          <cell r="CXO59">
            <v>0</v>
          </cell>
          <cell r="CXP59">
            <v>0</v>
          </cell>
          <cell r="CXQ59">
            <v>0</v>
          </cell>
          <cell r="CXR59">
            <v>0</v>
          </cell>
          <cell r="CXS59">
            <v>0</v>
          </cell>
          <cell r="CXT59">
            <v>0</v>
          </cell>
          <cell r="CXU59">
            <v>0</v>
          </cell>
          <cell r="CXV59">
            <v>0</v>
          </cell>
          <cell r="CXW59">
            <v>0</v>
          </cell>
          <cell r="CXX59">
            <v>0</v>
          </cell>
          <cell r="CXY59">
            <v>0</v>
          </cell>
          <cell r="CXZ59">
            <v>0</v>
          </cell>
          <cell r="CYA59">
            <v>0</v>
          </cell>
          <cell r="CYB59">
            <v>0</v>
          </cell>
          <cell r="CYC59">
            <v>0</v>
          </cell>
          <cell r="CYD59">
            <v>0</v>
          </cell>
          <cell r="CYE59">
            <v>0</v>
          </cell>
          <cell r="CYF59">
            <v>0</v>
          </cell>
          <cell r="CYG59">
            <v>0</v>
          </cell>
          <cell r="CYH59">
            <v>0</v>
          </cell>
          <cell r="CYI59">
            <v>0</v>
          </cell>
          <cell r="CYJ59">
            <v>0</v>
          </cell>
          <cell r="CYK59">
            <v>0</v>
          </cell>
          <cell r="CYL59">
            <v>0</v>
          </cell>
          <cell r="CYM59">
            <v>0</v>
          </cell>
          <cell r="CYN59">
            <v>0</v>
          </cell>
          <cell r="CYO59">
            <v>0</v>
          </cell>
          <cell r="CYP59">
            <v>0</v>
          </cell>
          <cell r="CYQ59">
            <v>0</v>
          </cell>
          <cell r="CYR59">
            <v>0</v>
          </cell>
          <cell r="CYS59">
            <v>0</v>
          </cell>
          <cell r="CYT59">
            <v>0</v>
          </cell>
          <cell r="CYU59">
            <v>0</v>
          </cell>
          <cell r="CYV59">
            <v>0</v>
          </cell>
          <cell r="CYW59">
            <v>0</v>
          </cell>
          <cell r="CYX59">
            <v>0</v>
          </cell>
          <cell r="CYY59">
            <v>0</v>
          </cell>
          <cell r="CYZ59">
            <v>0</v>
          </cell>
          <cell r="CZA59">
            <v>0</v>
          </cell>
          <cell r="CZB59">
            <v>0</v>
          </cell>
          <cell r="CZC59">
            <v>0</v>
          </cell>
          <cell r="CZD59">
            <v>0</v>
          </cell>
          <cell r="CZE59">
            <v>0</v>
          </cell>
          <cell r="CZF59">
            <v>0</v>
          </cell>
          <cell r="CZG59">
            <v>0</v>
          </cell>
          <cell r="CZH59">
            <v>0</v>
          </cell>
          <cell r="CZI59">
            <v>0</v>
          </cell>
          <cell r="CZJ59">
            <v>0</v>
          </cell>
          <cell r="CZK59">
            <v>0</v>
          </cell>
          <cell r="CZL59">
            <v>0</v>
          </cell>
          <cell r="CZM59">
            <v>0</v>
          </cell>
          <cell r="CZN59">
            <v>0</v>
          </cell>
          <cell r="CZO59">
            <v>0</v>
          </cell>
          <cell r="CZP59">
            <v>0</v>
          </cell>
          <cell r="CZQ59">
            <v>0</v>
          </cell>
          <cell r="CZR59">
            <v>0</v>
          </cell>
          <cell r="CZS59">
            <v>0</v>
          </cell>
          <cell r="CZT59">
            <v>0</v>
          </cell>
          <cell r="CZU59">
            <v>0</v>
          </cell>
          <cell r="CZV59">
            <v>0</v>
          </cell>
          <cell r="CZW59">
            <v>0</v>
          </cell>
          <cell r="CZX59">
            <v>0</v>
          </cell>
          <cell r="CZY59">
            <v>0</v>
          </cell>
          <cell r="CZZ59">
            <v>0</v>
          </cell>
          <cell r="DAA59">
            <v>0</v>
          </cell>
          <cell r="DAB59">
            <v>0</v>
          </cell>
          <cell r="DAC59">
            <v>0</v>
          </cell>
          <cell r="DAD59">
            <v>0</v>
          </cell>
          <cell r="DAE59">
            <v>0</v>
          </cell>
          <cell r="DAF59">
            <v>0</v>
          </cell>
          <cell r="DAG59">
            <v>0</v>
          </cell>
          <cell r="DAH59">
            <v>0</v>
          </cell>
          <cell r="DAI59">
            <v>0</v>
          </cell>
          <cell r="DAJ59">
            <v>0</v>
          </cell>
          <cell r="DAK59">
            <v>0</v>
          </cell>
          <cell r="DAL59">
            <v>0</v>
          </cell>
          <cell r="DAM59">
            <v>0</v>
          </cell>
          <cell r="DAN59">
            <v>0</v>
          </cell>
          <cell r="DAO59">
            <v>0</v>
          </cell>
          <cell r="DAP59">
            <v>0</v>
          </cell>
          <cell r="DAQ59">
            <v>0</v>
          </cell>
          <cell r="DAR59">
            <v>0</v>
          </cell>
          <cell r="DAS59">
            <v>0</v>
          </cell>
          <cell r="DAT59">
            <v>0</v>
          </cell>
          <cell r="DAU59">
            <v>0</v>
          </cell>
          <cell r="DAV59">
            <v>0</v>
          </cell>
          <cell r="DAW59">
            <v>0</v>
          </cell>
          <cell r="DAX59">
            <v>0</v>
          </cell>
          <cell r="DAY59">
            <v>0</v>
          </cell>
          <cell r="DAZ59">
            <v>0</v>
          </cell>
          <cell r="DBA59">
            <v>0</v>
          </cell>
          <cell r="DBB59">
            <v>0</v>
          </cell>
          <cell r="DBC59">
            <v>0</v>
          </cell>
          <cell r="DBD59">
            <v>0</v>
          </cell>
          <cell r="DBE59">
            <v>0</v>
          </cell>
          <cell r="DBF59">
            <v>0</v>
          </cell>
          <cell r="DBG59">
            <v>0</v>
          </cell>
          <cell r="DBH59">
            <v>0</v>
          </cell>
          <cell r="DBI59">
            <v>0</v>
          </cell>
          <cell r="DBJ59">
            <v>0</v>
          </cell>
          <cell r="DBK59">
            <v>0</v>
          </cell>
          <cell r="DBL59">
            <v>0</v>
          </cell>
          <cell r="DBM59">
            <v>0</v>
          </cell>
          <cell r="DBN59">
            <v>0</v>
          </cell>
          <cell r="DBO59">
            <v>0</v>
          </cell>
          <cell r="DBP59">
            <v>0</v>
          </cell>
          <cell r="DBQ59">
            <v>0</v>
          </cell>
          <cell r="DBR59">
            <v>0</v>
          </cell>
          <cell r="DBS59">
            <v>0</v>
          </cell>
          <cell r="DBT59">
            <v>0</v>
          </cell>
          <cell r="DBU59">
            <v>0</v>
          </cell>
          <cell r="DBV59">
            <v>0</v>
          </cell>
          <cell r="DBW59">
            <v>0</v>
          </cell>
          <cell r="DBX59">
            <v>0</v>
          </cell>
          <cell r="DBY59">
            <v>0</v>
          </cell>
          <cell r="DBZ59">
            <v>0</v>
          </cell>
          <cell r="DCA59">
            <v>0</v>
          </cell>
          <cell r="DCB59">
            <v>0</v>
          </cell>
          <cell r="DCC59">
            <v>0</v>
          </cell>
          <cell r="DCD59">
            <v>0</v>
          </cell>
          <cell r="DCE59">
            <v>0</v>
          </cell>
          <cell r="DCF59">
            <v>0</v>
          </cell>
          <cell r="DCG59">
            <v>0</v>
          </cell>
          <cell r="DCH59">
            <v>0</v>
          </cell>
          <cell r="DCI59">
            <v>0</v>
          </cell>
          <cell r="DCJ59">
            <v>0</v>
          </cell>
          <cell r="DCK59">
            <v>0</v>
          </cell>
          <cell r="DCL59">
            <v>0</v>
          </cell>
          <cell r="DCM59">
            <v>0</v>
          </cell>
          <cell r="DCN59">
            <v>0</v>
          </cell>
          <cell r="DCO59">
            <v>0</v>
          </cell>
          <cell r="DCP59">
            <v>0</v>
          </cell>
          <cell r="DCQ59">
            <v>0</v>
          </cell>
          <cell r="DCR59">
            <v>0</v>
          </cell>
          <cell r="DCS59">
            <v>0</v>
          </cell>
          <cell r="DCT59">
            <v>0</v>
          </cell>
          <cell r="DCU59">
            <v>0</v>
          </cell>
          <cell r="DCV59">
            <v>0</v>
          </cell>
          <cell r="DCW59">
            <v>0</v>
          </cell>
          <cell r="DCX59">
            <v>0</v>
          </cell>
          <cell r="DCY59">
            <v>0</v>
          </cell>
          <cell r="DCZ59">
            <v>0</v>
          </cell>
          <cell r="DDA59">
            <v>0</v>
          </cell>
          <cell r="DDB59">
            <v>0</v>
          </cell>
          <cell r="DDC59">
            <v>0</v>
          </cell>
          <cell r="DDD59">
            <v>0</v>
          </cell>
          <cell r="DDE59">
            <v>0</v>
          </cell>
          <cell r="DDF59">
            <v>0</v>
          </cell>
          <cell r="DDG59">
            <v>0</v>
          </cell>
          <cell r="DDH59">
            <v>0</v>
          </cell>
          <cell r="DDI59">
            <v>0</v>
          </cell>
          <cell r="DDJ59">
            <v>0</v>
          </cell>
          <cell r="DDK59">
            <v>0</v>
          </cell>
          <cell r="DDL59">
            <v>0</v>
          </cell>
          <cell r="DDM59">
            <v>0</v>
          </cell>
          <cell r="DDN59">
            <v>0</v>
          </cell>
          <cell r="DDO59">
            <v>0</v>
          </cell>
          <cell r="DDP59">
            <v>0</v>
          </cell>
          <cell r="DDQ59">
            <v>0</v>
          </cell>
          <cell r="DDR59">
            <v>0</v>
          </cell>
          <cell r="DDS59">
            <v>0</v>
          </cell>
          <cell r="DDT59">
            <v>0</v>
          </cell>
          <cell r="DDU59">
            <v>0</v>
          </cell>
          <cell r="DDV59">
            <v>0</v>
          </cell>
          <cell r="DDW59">
            <v>0</v>
          </cell>
          <cell r="DDX59">
            <v>0</v>
          </cell>
          <cell r="DDY59">
            <v>0</v>
          </cell>
          <cell r="DDZ59">
            <v>0</v>
          </cell>
          <cell r="DEA59">
            <v>0</v>
          </cell>
          <cell r="DEB59">
            <v>0</v>
          </cell>
          <cell r="DEC59">
            <v>0</v>
          </cell>
          <cell r="DED59">
            <v>0</v>
          </cell>
          <cell r="DEE59">
            <v>0</v>
          </cell>
          <cell r="DEF59">
            <v>0</v>
          </cell>
          <cell r="DEG59">
            <v>0</v>
          </cell>
          <cell r="DEH59">
            <v>0</v>
          </cell>
          <cell r="DEI59">
            <v>0</v>
          </cell>
          <cell r="DEJ59">
            <v>0</v>
          </cell>
          <cell r="DEK59">
            <v>0</v>
          </cell>
          <cell r="DEL59">
            <v>0</v>
          </cell>
          <cell r="DEM59">
            <v>0</v>
          </cell>
          <cell r="DEN59">
            <v>0</v>
          </cell>
          <cell r="DEO59">
            <v>0</v>
          </cell>
          <cell r="DEP59">
            <v>0</v>
          </cell>
          <cell r="DEQ59">
            <v>0</v>
          </cell>
          <cell r="DER59">
            <v>0</v>
          </cell>
          <cell r="DES59">
            <v>0</v>
          </cell>
          <cell r="DET59">
            <v>0</v>
          </cell>
          <cell r="DEU59">
            <v>0</v>
          </cell>
          <cell r="DEV59">
            <v>0</v>
          </cell>
          <cell r="DEW59">
            <v>0</v>
          </cell>
          <cell r="DEX59">
            <v>0</v>
          </cell>
          <cell r="DEY59">
            <v>0</v>
          </cell>
          <cell r="DEZ59">
            <v>0</v>
          </cell>
          <cell r="DFA59">
            <v>0</v>
          </cell>
          <cell r="DFB59">
            <v>0</v>
          </cell>
          <cell r="DFC59">
            <v>0</v>
          </cell>
          <cell r="DFD59">
            <v>0</v>
          </cell>
          <cell r="DFE59">
            <v>0</v>
          </cell>
          <cell r="DFF59">
            <v>0</v>
          </cell>
          <cell r="DFG59">
            <v>0</v>
          </cell>
          <cell r="DFH59">
            <v>0</v>
          </cell>
          <cell r="DFI59">
            <v>0</v>
          </cell>
          <cell r="DFJ59">
            <v>0</v>
          </cell>
          <cell r="DFK59">
            <v>0</v>
          </cell>
          <cell r="DFL59">
            <v>0</v>
          </cell>
          <cell r="DFM59">
            <v>0</v>
          </cell>
          <cell r="DFN59">
            <v>0</v>
          </cell>
          <cell r="DFO59">
            <v>0</v>
          </cell>
          <cell r="DFP59">
            <v>0</v>
          </cell>
          <cell r="DFQ59">
            <v>0</v>
          </cell>
          <cell r="DFR59">
            <v>0</v>
          </cell>
          <cell r="DFS59">
            <v>0</v>
          </cell>
          <cell r="DFT59">
            <v>0</v>
          </cell>
          <cell r="DFU59">
            <v>0</v>
          </cell>
          <cell r="DFV59">
            <v>0</v>
          </cell>
          <cell r="DFW59">
            <v>0</v>
          </cell>
          <cell r="DFX59">
            <v>0</v>
          </cell>
          <cell r="DFY59">
            <v>0</v>
          </cell>
          <cell r="DFZ59">
            <v>0</v>
          </cell>
          <cell r="DGA59">
            <v>0</v>
          </cell>
          <cell r="DGB59">
            <v>0</v>
          </cell>
          <cell r="DGC59">
            <v>0</v>
          </cell>
          <cell r="DGD59">
            <v>0</v>
          </cell>
          <cell r="DGE59">
            <v>0</v>
          </cell>
          <cell r="DGF59">
            <v>0</v>
          </cell>
          <cell r="DGG59">
            <v>0</v>
          </cell>
          <cell r="DGH59">
            <v>0</v>
          </cell>
          <cell r="DGI59">
            <v>0</v>
          </cell>
          <cell r="DGJ59">
            <v>0</v>
          </cell>
          <cell r="DGK59">
            <v>0</v>
          </cell>
          <cell r="DGL59">
            <v>0</v>
          </cell>
          <cell r="DGM59">
            <v>0</v>
          </cell>
          <cell r="DGN59">
            <v>0</v>
          </cell>
          <cell r="DGO59">
            <v>0</v>
          </cell>
          <cell r="DGP59">
            <v>0</v>
          </cell>
          <cell r="DGQ59">
            <v>0</v>
          </cell>
          <cell r="DGR59">
            <v>0</v>
          </cell>
          <cell r="DGS59">
            <v>0</v>
          </cell>
          <cell r="DGT59">
            <v>0</v>
          </cell>
          <cell r="DGU59">
            <v>0</v>
          </cell>
          <cell r="DGV59">
            <v>0</v>
          </cell>
          <cell r="DGW59">
            <v>0</v>
          </cell>
          <cell r="DGX59">
            <v>0</v>
          </cell>
          <cell r="DGY59">
            <v>0</v>
          </cell>
          <cell r="DGZ59">
            <v>0</v>
          </cell>
          <cell r="DHA59">
            <v>0</v>
          </cell>
          <cell r="DHB59">
            <v>0</v>
          </cell>
          <cell r="DHC59">
            <v>0</v>
          </cell>
          <cell r="DHD59">
            <v>0</v>
          </cell>
          <cell r="DHE59">
            <v>0</v>
          </cell>
          <cell r="DHF59">
            <v>0</v>
          </cell>
          <cell r="DHG59">
            <v>0</v>
          </cell>
          <cell r="DHH59">
            <v>0</v>
          </cell>
          <cell r="DHI59">
            <v>0</v>
          </cell>
          <cell r="DHJ59">
            <v>0</v>
          </cell>
          <cell r="DHK59">
            <v>0</v>
          </cell>
          <cell r="DHL59">
            <v>0</v>
          </cell>
          <cell r="DHM59">
            <v>0</v>
          </cell>
          <cell r="DHN59">
            <v>0</v>
          </cell>
          <cell r="DHO59">
            <v>0</v>
          </cell>
          <cell r="DHP59">
            <v>0</v>
          </cell>
          <cell r="DHQ59">
            <v>0</v>
          </cell>
          <cell r="DHR59">
            <v>0</v>
          </cell>
          <cell r="DHS59">
            <v>0</v>
          </cell>
          <cell r="DHT59">
            <v>0</v>
          </cell>
          <cell r="DHU59">
            <v>0</v>
          </cell>
          <cell r="DHV59">
            <v>0</v>
          </cell>
          <cell r="DHW59">
            <v>0</v>
          </cell>
          <cell r="DHX59">
            <v>0</v>
          </cell>
          <cell r="DHY59">
            <v>0</v>
          </cell>
          <cell r="DHZ59">
            <v>0</v>
          </cell>
          <cell r="DIA59">
            <v>0</v>
          </cell>
          <cell r="DIB59">
            <v>0</v>
          </cell>
          <cell r="DIC59">
            <v>0</v>
          </cell>
          <cell r="DID59">
            <v>0</v>
          </cell>
          <cell r="DIE59">
            <v>0</v>
          </cell>
          <cell r="DIF59">
            <v>0</v>
          </cell>
          <cell r="DIG59">
            <v>0</v>
          </cell>
          <cell r="DIH59">
            <v>0</v>
          </cell>
          <cell r="DII59">
            <v>0</v>
          </cell>
          <cell r="DIJ59">
            <v>0</v>
          </cell>
          <cell r="DIK59">
            <v>0</v>
          </cell>
          <cell r="DIL59">
            <v>0</v>
          </cell>
          <cell r="DIM59">
            <v>0</v>
          </cell>
          <cell r="DIN59">
            <v>0</v>
          </cell>
          <cell r="DIO59">
            <v>0</v>
          </cell>
          <cell r="DIP59">
            <v>0</v>
          </cell>
          <cell r="DIQ59">
            <v>0</v>
          </cell>
          <cell r="DIR59">
            <v>0</v>
          </cell>
          <cell r="DIS59">
            <v>0</v>
          </cell>
          <cell r="DIT59">
            <v>0</v>
          </cell>
          <cell r="DIU59">
            <v>0</v>
          </cell>
          <cell r="DIV59">
            <v>0</v>
          </cell>
          <cell r="DIW59">
            <v>0</v>
          </cell>
          <cell r="DIX59">
            <v>0</v>
          </cell>
          <cell r="DIY59">
            <v>0</v>
          </cell>
          <cell r="DIZ59">
            <v>0</v>
          </cell>
          <cell r="DJA59">
            <v>0</v>
          </cell>
          <cell r="DJB59">
            <v>0</v>
          </cell>
          <cell r="DJC59">
            <v>0</v>
          </cell>
          <cell r="DJD59">
            <v>0</v>
          </cell>
          <cell r="DJE59">
            <v>0</v>
          </cell>
          <cell r="DJF59">
            <v>0</v>
          </cell>
          <cell r="DJG59">
            <v>0</v>
          </cell>
          <cell r="DJH59">
            <v>0</v>
          </cell>
          <cell r="DJI59">
            <v>0</v>
          </cell>
          <cell r="DJJ59">
            <v>0</v>
          </cell>
          <cell r="DJK59">
            <v>0</v>
          </cell>
          <cell r="DJL59">
            <v>0</v>
          </cell>
          <cell r="DJM59">
            <v>0</v>
          </cell>
          <cell r="DJN59">
            <v>0</v>
          </cell>
          <cell r="DJO59">
            <v>0</v>
          </cell>
          <cell r="DJP59">
            <v>0</v>
          </cell>
          <cell r="DJQ59">
            <v>0</v>
          </cell>
          <cell r="DJR59">
            <v>0</v>
          </cell>
          <cell r="DJS59">
            <v>0</v>
          </cell>
          <cell r="DJT59">
            <v>0</v>
          </cell>
          <cell r="DJU59">
            <v>0</v>
          </cell>
          <cell r="DJV59">
            <v>0</v>
          </cell>
          <cell r="DJW59">
            <v>0</v>
          </cell>
          <cell r="DJX59">
            <v>0</v>
          </cell>
          <cell r="DJY59">
            <v>0</v>
          </cell>
          <cell r="DJZ59">
            <v>0</v>
          </cell>
          <cell r="DKA59">
            <v>0</v>
          </cell>
          <cell r="DKB59">
            <v>0</v>
          </cell>
          <cell r="DKC59">
            <v>0</v>
          </cell>
          <cell r="DKD59">
            <v>0</v>
          </cell>
          <cell r="DKE59">
            <v>0</v>
          </cell>
          <cell r="DKF59">
            <v>0</v>
          </cell>
          <cell r="DKG59">
            <v>0</v>
          </cell>
          <cell r="DKH59">
            <v>0</v>
          </cell>
          <cell r="DKI59">
            <v>0</v>
          </cell>
          <cell r="DKJ59">
            <v>0</v>
          </cell>
          <cell r="DKK59">
            <v>0</v>
          </cell>
          <cell r="DKL59">
            <v>0</v>
          </cell>
          <cell r="DKM59">
            <v>0</v>
          </cell>
          <cell r="DKN59">
            <v>0</v>
          </cell>
          <cell r="DKO59">
            <v>0</v>
          </cell>
          <cell r="DKP59">
            <v>0</v>
          </cell>
          <cell r="DKQ59">
            <v>0</v>
          </cell>
          <cell r="DKR59">
            <v>0</v>
          </cell>
          <cell r="DKS59">
            <v>0</v>
          </cell>
          <cell r="DKT59">
            <v>0</v>
          </cell>
          <cell r="DKU59">
            <v>0</v>
          </cell>
          <cell r="DKV59">
            <v>0</v>
          </cell>
          <cell r="DKW59">
            <v>0</v>
          </cell>
          <cell r="DKX59">
            <v>0</v>
          </cell>
          <cell r="DKY59">
            <v>0</v>
          </cell>
          <cell r="DKZ59">
            <v>0</v>
          </cell>
          <cell r="DLA59">
            <v>0</v>
          </cell>
          <cell r="DLB59">
            <v>0</v>
          </cell>
          <cell r="DLC59">
            <v>0</v>
          </cell>
          <cell r="DLD59">
            <v>0</v>
          </cell>
          <cell r="DLE59">
            <v>0</v>
          </cell>
          <cell r="DLF59">
            <v>0</v>
          </cell>
          <cell r="DLG59">
            <v>0</v>
          </cell>
          <cell r="DLH59">
            <v>0</v>
          </cell>
          <cell r="DLI59">
            <v>0</v>
          </cell>
          <cell r="DLJ59">
            <v>0</v>
          </cell>
          <cell r="DLK59">
            <v>0</v>
          </cell>
          <cell r="DLL59">
            <v>0</v>
          </cell>
          <cell r="DLM59">
            <v>0</v>
          </cell>
          <cell r="DLN59">
            <v>0</v>
          </cell>
          <cell r="DLO59">
            <v>0</v>
          </cell>
          <cell r="DLP59">
            <v>0</v>
          </cell>
          <cell r="DLQ59">
            <v>0</v>
          </cell>
          <cell r="DLR59">
            <v>0</v>
          </cell>
          <cell r="DLS59">
            <v>0</v>
          </cell>
          <cell r="DLT59">
            <v>0</v>
          </cell>
          <cell r="DLU59">
            <v>0</v>
          </cell>
          <cell r="DLV59">
            <v>0</v>
          </cell>
          <cell r="DLW59">
            <v>0</v>
          </cell>
          <cell r="DLX59">
            <v>0</v>
          </cell>
          <cell r="DLY59">
            <v>0</v>
          </cell>
          <cell r="DLZ59">
            <v>0</v>
          </cell>
          <cell r="DMA59">
            <v>0</v>
          </cell>
          <cell r="DMB59">
            <v>0</v>
          </cell>
          <cell r="DMC59">
            <v>0</v>
          </cell>
          <cell r="DMD59">
            <v>0</v>
          </cell>
          <cell r="DME59">
            <v>0</v>
          </cell>
          <cell r="DMF59">
            <v>0</v>
          </cell>
          <cell r="DMG59">
            <v>0</v>
          </cell>
          <cell r="DMH59">
            <v>0</v>
          </cell>
          <cell r="DMI59">
            <v>0</v>
          </cell>
          <cell r="DMJ59">
            <v>0</v>
          </cell>
          <cell r="DMK59">
            <v>0</v>
          </cell>
          <cell r="DML59">
            <v>0</v>
          </cell>
          <cell r="DMM59">
            <v>0</v>
          </cell>
          <cell r="DMN59">
            <v>0</v>
          </cell>
          <cell r="DMO59">
            <v>0</v>
          </cell>
          <cell r="DMP59">
            <v>0</v>
          </cell>
          <cell r="DMQ59">
            <v>0</v>
          </cell>
          <cell r="DMR59">
            <v>0</v>
          </cell>
          <cell r="DMS59">
            <v>0</v>
          </cell>
          <cell r="DMT59">
            <v>0</v>
          </cell>
          <cell r="DMU59">
            <v>0</v>
          </cell>
          <cell r="DMV59">
            <v>0</v>
          </cell>
          <cell r="DMW59">
            <v>0</v>
          </cell>
          <cell r="DMX59">
            <v>0</v>
          </cell>
          <cell r="DMY59">
            <v>0</v>
          </cell>
          <cell r="DMZ59">
            <v>0</v>
          </cell>
          <cell r="DNA59">
            <v>0</v>
          </cell>
          <cell r="DNB59">
            <v>0</v>
          </cell>
          <cell r="DNC59">
            <v>0</v>
          </cell>
          <cell r="DND59">
            <v>0</v>
          </cell>
          <cell r="DNE59">
            <v>0</v>
          </cell>
          <cell r="DNF59">
            <v>0</v>
          </cell>
          <cell r="DNG59">
            <v>0</v>
          </cell>
          <cell r="DNH59">
            <v>0</v>
          </cell>
          <cell r="DNI59">
            <v>0</v>
          </cell>
          <cell r="DNJ59">
            <v>0</v>
          </cell>
          <cell r="DNK59">
            <v>0</v>
          </cell>
          <cell r="DNL59">
            <v>0</v>
          </cell>
          <cell r="DNM59">
            <v>0</v>
          </cell>
          <cell r="DNN59">
            <v>0</v>
          </cell>
          <cell r="DNO59">
            <v>0</v>
          </cell>
          <cell r="DNP59">
            <v>0</v>
          </cell>
          <cell r="DNQ59">
            <v>0</v>
          </cell>
          <cell r="DNR59">
            <v>0</v>
          </cell>
          <cell r="DNS59">
            <v>0</v>
          </cell>
          <cell r="DNT59">
            <v>0</v>
          </cell>
          <cell r="DNU59">
            <v>0</v>
          </cell>
          <cell r="DNV59">
            <v>0</v>
          </cell>
          <cell r="DNW59">
            <v>0</v>
          </cell>
          <cell r="DNX59">
            <v>0</v>
          </cell>
          <cell r="DNY59">
            <v>0</v>
          </cell>
          <cell r="DNZ59">
            <v>0</v>
          </cell>
          <cell r="DOA59">
            <v>0</v>
          </cell>
          <cell r="DOB59">
            <v>0</v>
          </cell>
          <cell r="DOC59">
            <v>0</v>
          </cell>
          <cell r="DOD59">
            <v>0</v>
          </cell>
          <cell r="DOE59">
            <v>0</v>
          </cell>
          <cell r="DOF59">
            <v>0</v>
          </cell>
          <cell r="DOG59">
            <v>0</v>
          </cell>
          <cell r="DOH59">
            <v>0</v>
          </cell>
          <cell r="DOI59">
            <v>0</v>
          </cell>
          <cell r="DOJ59">
            <v>0</v>
          </cell>
          <cell r="DOK59">
            <v>0</v>
          </cell>
          <cell r="DOL59">
            <v>0</v>
          </cell>
          <cell r="DOM59">
            <v>0</v>
          </cell>
          <cell r="DON59">
            <v>0</v>
          </cell>
          <cell r="DOO59">
            <v>0</v>
          </cell>
          <cell r="DOP59">
            <v>0</v>
          </cell>
          <cell r="DOQ59">
            <v>0</v>
          </cell>
          <cell r="DOR59">
            <v>0</v>
          </cell>
          <cell r="DOS59">
            <v>0</v>
          </cell>
          <cell r="DOT59">
            <v>0</v>
          </cell>
          <cell r="DOU59">
            <v>0</v>
          </cell>
          <cell r="DOV59">
            <v>0</v>
          </cell>
          <cell r="DOW59">
            <v>0</v>
          </cell>
          <cell r="DOX59">
            <v>0</v>
          </cell>
          <cell r="DOY59">
            <v>0</v>
          </cell>
          <cell r="DOZ59">
            <v>0</v>
          </cell>
          <cell r="DPA59">
            <v>0</v>
          </cell>
          <cell r="DPB59">
            <v>0</v>
          </cell>
          <cell r="DPC59">
            <v>0</v>
          </cell>
          <cell r="DPD59">
            <v>0</v>
          </cell>
          <cell r="DPE59">
            <v>0</v>
          </cell>
          <cell r="DPF59">
            <v>0</v>
          </cell>
          <cell r="DPG59">
            <v>0</v>
          </cell>
          <cell r="DPH59">
            <v>0</v>
          </cell>
          <cell r="DPI59">
            <v>0</v>
          </cell>
          <cell r="DPJ59">
            <v>0</v>
          </cell>
          <cell r="DPK59">
            <v>0</v>
          </cell>
          <cell r="DPL59">
            <v>0</v>
          </cell>
          <cell r="DPM59">
            <v>0</v>
          </cell>
          <cell r="DPN59">
            <v>0</v>
          </cell>
          <cell r="DPO59">
            <v>0</v>
          </cell>
          <cell r="DPP59">
            <v>0</v>
          </cell>
          <cell r="DPQ59">
            <v>0</v>
          </cell>
          <cell r="DPR59">
            <v>0</v>
          </cell>
          <cell r="DPS59">
            <v>0</v>
          </cell>
          <cell r="DPT59">
            <v>0</v>
          </cell>
          <cell r="DPU59">
            <v>0</v>
          </cell>
          <cell r="DPV59">
            <v>0</v>
          </cell>
          <cell r="DPW59">
            <v>0</v>
          </cell>
          <cell r="DPX59">
            <v>0</v>
          </cell>
          <cell r="DPY59">
            <v>0</v>
          </cell>
          <cell r="DPZ59">
            <v>0</v>
          </cell>
          <cell r="DQA59">
            <v>0</v>
          </cell>
          <cell r="DQB59">
            <v>0</v>
          </cell>
          <cell r="DQC59">
            <v>0</v>
          </cell>
          <cell r="DQD59">
            <v>0</v>
          </cell>
          <cell r="DQE59">
            <v>0</v>
          </cell>
          <cell r="DQF59">
            <v>0</v>
          </cell>
          <cell r="DQG59">
            <v>0</v>
          </cell>
          <cell r="DQH59">
            <v>0</v>
          </cell>
          <cell r="DQI59">
            <v>0</v>
          </cell>
          <cell r="DQJ59">
            <v>0</v>
          </cell>
          <cell r="DQK59">
            <v>0</v>
          </cell>
          <cell r="DQL59">
            <v>0</v>
          </cell>
          <cell r="DQM59">
            <v>0</v>
          </cell>
          <cell r="DQN59">
            <v>0</v>
          </cell>
          <cell r="DQO59">
            <v>0</v>
          </cell>
          <cell r="DQP59">
            <v>0</v>
          </cell>
          <cell r="DQQ59">
            <v>0</v>
          </cell>
          <cell r="DQR59">
            <v>0</v>
          </cell>
          <cell r="DQS59">
            <v>0</v>
          </cell>
          <cell r="DQT59">
            <v>0</v>
          </cell>
          <cell r="DQU59">
            <v>0</v>
          </cell>
          <cell r="DQV59">
            <v>0</v>
          </cell>
          <cell r="DQW59">
            <v>0</v>
          </cell>
          <cell r="DQX59">
            <v>0</v>
          </cell>
          <cell r="DQY59">
            <v>0</v>
          </cell>
          <cell r="DQZ59">
            <v>0</v>
          </cell>
          <cell r="DRA59">
            <v>0</v>
          </cell>
          <cell r="DRB59">
            <v>0</v>
          </cell>
          <cell r="DRC59">
            <v>0</v>
          </cell>
          <cell r="DRD59">
            <v>0</v>
          </cell>
          <cell r="DRE59">
            <v>0</v>
          </cell>
          <cell r="DRF59">
            <v>0</v>
          </cell>
          <cell r="DRG59">
            <v>0</v>
          </cell>
          <cell r="DRH59">
            <v>0</v>
          </cell>
          <cell r="DRI59">
            <v>0</v>
          </cell>
          <cell r="DRJ59">
            <v>0</v>
          </cell>
          <cell r="DRK59">
            <v>0</v>
          </cell>
          <cell r="DRL59">
            <v>0</v>
          </cell>
          <cell r="DRM59">
            <v>0</v>
          </cell>
          <cell r="DRN59">
            <v>0</v>
          </cell>
          <cell r="DRO59">
            <v>0</v>
          </cell>
          <cell r="DRP59">
            <v>0</v>
          </cell>
          <cell r="DRQ59">
            <v>0</v>
          </cell>
          <cell r="DRR59">
            <v>0</v>
          </cell>
          <cell r="DRS59">
            <v>0</v>
          </cell>
          <cell r="DRT59">
            <v>0</v>
          </cell>
          <cell r="DRU59">
            <v>0</v>
          </cell>
          <cell r="DRV59">
            <v>0</v>
          </cell>
          <cell r="DRW59">
            <v>0</v>
          </cell>
          <cell r="DRX59">
            <v>0</v>
          </cell>
          <cell r="DRY59">
            <v>0</v>
          </cell>
          <cell r="DRZ59">
            <v>0</v>
          </cell>
          <cell r="DSA59">
            <v>0</v>
          </cell>
          <cell r="DSB59">
            <v>0</v>
          </cell>
          <cell r="DSC59">
            <v>0</v>
          </cell>
          <cell r="DSD59">
            <v>0</v>
          </cell>
          <cell r="DSE59">
            <v>0</v>
          </cell>
          <cell r="DSF59">
            <v>0</v>
          </cell>
          <cell r="DSG59">
            <v>0</v>
          </cell>
          <cell r="DSH59">
            <v>0</v>
          </cell>
          <cell r="DSI59">
            <v>0</v>
          </cell>
          <cell r="DSJ59">
            <v>0</v>
          </cell>
          <cell r="DSK59">
            <v>0</v>
          </cell>
          <cell r="DSL59">
            <v>0</v>
          </cell>
          <cell r="DSM59">
            <v>0</v>
          </cell>
          <cell r="DSN59">
            <v>0</v>
          </cell>
          <cell r="DSO59">
            <v>0</v>
          </cell>
          <cell r="DSP59">
            <v>0</v>
          </cell>
          <cell r="DSQ59">
            <v>0</v>
          </cell>
          <cell r="DSR59">
            <v>0</v>
          </cell>
          <cell r="DSS59">
            <v>0</v>
          </cell>
          <cell r="DST59">
            <v>0</v>
          </cell>
          <cell r="DSU59">
            <v>0</v>
          </cell>
          <cell r="DSV59">
            <v>0</v>
          </cell>
          <cell r="DSW59">
            <v>0</v>
          </cell>
          <cell r="DSX59">
            <v>0</v>
          </cell>
          <cell r="DSY59">
            <v>0</v>
          </cell>
          <cell r="DSZ59">
            <v>0</v>
          </cell>
          <cell r="DTA59">
            <v>0</v>
          </cell>
          <cell r="DTB59">
            <v>0</v>
          </cell>
          <cell r="DTC59">
            <v>0</v>
          </cell>
          <cell r="DTD59">
            <v>0</v>
          </cell>
          <cell r="DTE59">
            <v>0</v>
          </cell>
          <cell r="DTF59">
            <v>0</v>
          </cell>
          <cell r="DTG59">
            <v>0</v>
          </cell>
          <cell r="DTH59">
            <v>0</v>
          </cell>
          <cell r="DTI59">
            <v>0</v>
          </cell>
          <cell r="DTJ59">
            <v>0</v>
          </cell>
          <cell r="DTK59">
            <v>0</v>
          </cell>
          <cell r="DTL59">
            <v>0</v>
          </cell>
          <cell r="DTM59">
            <v>0</v>
          </cell>
          <cell r="DTN59">
            <v>0</v>
          </cell>
          <cell r="DTO59">
            <v>0</v>
          </cell>
          <cell r="DTP59">
            <v>0</v>
          </cell>
          <cell r="DTQ59">
            <v>0</v>
          </cell>
          <cell r="DTR59">
            <v>0</v>
          </cell>
          <cell r="DTS59">
            <v>0</v>
          </cell>
          <cell r="DTT59">
            <v>0</v>
          </cell>
          <cell r="DTU59">
            <v>0</v>
          </cell>
          <cell r="DTV59">
            <v>0</v>
          </cell>
          <cell r="DTW59">
            <v>0</v>
          </cell>
          <cell r="DTX59">
            <v>0</v>
          </cell>
          <cell r="DTY59">
            <v>0</v>
          </cell>
          <cell r="DTZ59">
            <v>0</v>
          </cell>
          <cell r="DUA59">
            <v>0</v>
          </cell>
          <cell r="DUB59">
            <v>0</v>
          </cell>
          <cell r="DUC59">
            <v>0</v>
          </cell>
          <cell r="DUD59">
            <v>0</v>
          </cell>
          <cell r="DUE59">
            <v>0</v>
          </cell>
          <cell r="DUF59">
            <v>0</v>
          </cell>
          <cell r="DUG59">
            <v>0</v>
          </cell>
          <cell r="DUH59">
            <v>0</v>
          </cell>
          <cell r="DUI59">
            <v>0</v>
          </cell>
          <cell r="DUJ59">
            <v>0</v>
          </cell>
          <cell r="DUK59">
            <v>0</v>
          </cell>
          <cell r="DUL59">
            <v>0</v>
          </cell>
          <cell r="DUM59">
            <v>0</v>
          </cell>
          <cell r="DUN59">
            <v>0</v>
          </cell>
          <cell r="DUO59">
            <v>0</v>
          </cell>
          <cell r="DUP59">
            <v>0</v>
          </cell>
          <cell r="DUQ59">
            <v>0</v>
          </cell>
          <cell r="DUR59">
            <v>0</v>
          </cell>
          <cell r="DUS59">
            <v>0</v>
          </cell>
          <cell r="DUT59">
            <v>0</v>
          </cell>
          <cell r="DUU59">
            <v>0</v>
          </cell>
          <cell r="DUV59">
            <v>0</v>
          </cell>
          <cell r="DUW59">
            <v>0</v>
          </cell>
          <cell r="DUX59">
            <v>0</v>
          </cell>
          <cell r="DUY59">
            <v>0</v>
          </cell>
          <cell r="DUZ59">
            <v>0</v>
          </cell>
          <cell r="DVA59">
            <v>0</v>
          </cell>
          <cell r="DVB59">
            <v>0</v>
          </cell>
          <cell r="DVC59">
            <v>0</v>
          </cell>
          <cell r="DVD59">
            <v>0</v>
          </cell>
          <cell r="DVE59">
            <v>0</v>
          </cell>
          <cell r="DVF59">
            <v>0</v>
          </cell>
          <cell r="DVG59">
            <v>0</v>
          </cell>
          <cell r="DVH59">
            <v>0</v>
          </cell>
          <cell r="DVI59">
            <v>0</v>
          </cell>
          <cell r="DVJ59">
            <v>0</v>
          </cell>
          <cell r="DVK59">
            <v>0</v>
          </cell>
          <cell r="DVL59">
            <v>0</v>
          </cell>
          <cell r="DVM59">
            <v>0</v>
          </cell>
          <cell r="DVN59">
            <v>0</v>
          </cell>
          <cell r="DVO59">
            <v>0</v>
          </cell>
          <cell r="DVP59">
            <v>0</v>
          </cell>
          <cell r="DVQ59">
            <v>0</v>
          </cell>
          <cell r="DVR59">
            <v>0</v>
          </cell>
          <cell r="DVS59">
            <v>0</v>
          </cell>
          <cell r="DVT59">
            <v>0</v>
          </cell>
          <cell r="DVU59">
            <v>0</v>
          </cell>
          <cell r="DVV59">
            <v>0</v>
          </cell>
          <cell r="DVW59">
            <v>0</v>
          </cell>
          <cell r="DVX59">
            <v>0</v>
          </cell>
          <cell r="DVY59">
            <v>0</v>
          </cell>
          <cell r="DVZ59">
            <v>0</v>
          </cell>
          <cell r="DWA59">
            <v>0</v>
          </cell>
          <cell r="DWB59">
            <v>0</v>
          </cell>
          <cell r="DWC59">
            <v>0</v>
          </cell>
          <cell r="DWD59">
            <v>0</v>
          </cell>
          <cell r="DWE59">
            <v>0</v>
          </cell>
          <cell r="DWF59">
            <v>0</v>
          </cell>
          <cell r="DWG59">
            <v>0</v>
          </cell>
          <cell r="DWH59">
            <v>0</v>
          </cell>
          <cell r="DWI59">
            <v>0</v>
          </cell>
          <cell r="DWJ59">
            <v>0</v>
          </cell>
          <cell r="DWK59">
            <v>0</v>
          </cell>
          <cell r="DWL59">
            <v>0</v>
          </cell>
          <cell r="DWM59">
            <v>0</v>
          </cell>
          <cell r="DWN59">
            <v>0</v>
          </cell>
          <cell r="DWO59">
            <v>0</v>
          </cell>
          <cell r="DWP59">
            <v>0</v>
          </cell>
          <cell r="DWQ59">
            <v>0</v>
          </cell>
          <cell r="DWR59">
            <v>0</v>
          </cell>
          <cell r="DWS59">
            <v>0</v>
          </cell>
          <cell r="DWT59">
            <v>0</v>
          </cell>
          <cell r="DWU59">
            <v>0</v>
          </cell>
          <cell r="DWV59">
            <v>0</v>
          </cell>
          <cell r="DWW59">
            <v>0</v>
          </cell>
          <cell r="DWX59">
            <v>0</v>
          </cell>
          <cell r="DWY59">
            <v>0</v>
          </cell>
          <cell r="DWZ59">
            <v>0</v>
          </cell>
          <cell r="DXA59">
            <v>0</v>
          </cell>
          <cell r="DXB59">
            <v>0</v>
          </cell>
          <cell r="DXC59">
            <v>0</v>
          </cell>
          <cell r="DXD59">
            <v>0</v>
          </cell>
          <cell r="DXE59">
            <v>0</v>
          </cell>
          <cell r="DXF59">
            <v>0</v>
          </cell>
          <cell r="DXG59">
            <v>0</v>
          </cell>
          <cell r="DXH59">
            <v>0</v>
          </cell>
          <cell r="DXI59">
            <v>0</v>
          </cell>
          <cell r="DXJ59">
            <v>0</v>
          </cell>
          <cell r="DXK59">
            <v>0</v>
          </cell>
          <cell r="DXL59">
            <v>0</v>
          </cell>
          <cell r="DXM59">
            <v>0</v>
          </cell>
          <cell r="DXN59">
            <v>0</v>
          </cell>
          <cell r="DXO59">
            <v>0</v>
          </cell>
          <cell r="DXP59">
            <v>0</v>
          </cell>
          <cell r="DXQ59">
            <v>0</v>
          </cell>
          <cell r="DXR59">
            <v>0</v>
          </cell>
          <cell r="DXS59">
            <v>0</v>
          </cell>
          <cell r="DXT59">
            <v>0</v>
          </cell>
          <cell r="DXU59">
            <v>0</v>
          </cell>
          <cell r="DXV59">
            <v>0</v>
          </cell>
          <cell r="DXW59">
            <v>0</v>
          </cell>
          <cell r="DXX59">
            <v>0</v>
          </cell>
          <cell r="DXY59">
            <v>0</v>
          </cell>
          <cell r="DXZ59">
            <v>0</v>
          </cell>
          <cell r="DYA59">
            <v>0</v>
          </cell>
          <cell r="DYB59">
            <v>0</v>
          </cell>
          <cell r="DYC59">
            <v>0</v>
          </cell>
          <cell r="DYD59">
            <v>0</v>
          </cell>
          <cell r="DYE59">
            <v>0</v>
          </cell>
          <cell r="DYF59">
            <v>0</v>
          </cell>
          <cell r="DYG59">
            <v>0</v>
          </cell>
          <cell r="DYH59">
            <v>0</v>
          </cell>
          <cell r="DYI59">
            <v>0</v>
          </cell>
          <cell r="DYJ59">
            <v>0</v>
          </cell>
          <cell r="DYK59">
            <v>0</v>
          </cell>
          <cell r="DYL59">
            <v>0</v>
          </cell>
          <cell r="DYM59">
            <v>0</v>
          </cell>
          <cell r="DYN59">
            <v>0</v>
          </cell>
          <cell r="DYO59">
            <v>0</v>
          </cell>
          <cell r="DYP59">
            <v>0</v>
          </cell>
          <cell r="DYQ59">
            <v>0</v>
          </cell>
          <cell r="DYR59">
            <v>0</v>
          </cell>
          <cell r="DYS59">
            <v>0</v>
          </cell>
          <cell r="DYT59">
            <v>0</v>
          </cell>
          <cell r="DYU59">
            <v>0</v>
          </cell>
          <cell r="DYV59">
            <v>0</v>
          </cell>
          <cell r="DYW59">
            <v>0</v>
          </cell>
          <cell r="DYX59">
            <v>0</v>
          </cell>
          <cell r="DYY59">
            <v>0</v>
          </cell>
          <cell r="DYZ59">
            <v>0</v>
          </cell>
          <cell r="DZA59">
            <v>0</v>
          </cell>
          <cell r="DZB59">
            <v>0</v>
          </cell>
          <cell r="DZC59">
            <v>0</v>
          </cell>
          <cell r="DZD59">
            <v>0</v>
          </cell>
          <cell r="DZE59">
            <v>0</v>
          </cell>
          <cell r="DZF59">
            <v>0</v>
          </cell>
          <cell r="DZG59">
            <v>0</v>
          </cell>
          <cell r="DZH59">
            <v>0</v>
          </cell>
          <cell r="DZI59">
            <v>0</v>
          </cell>
          <cell r="DZJ59">
            <v>0</v>
          </cell>
          <cell r="DZK59">
            <v>0</v>
          </cell>
          <cell r="DZL59">
            <v>0</v>
          </cell>
          <cell r="DZM59">
            <v>0</v>
          </cell>
          <cell r="DZN59">
            <v>0</v>
          </cell>
          <cell r="DZO59">
            <v>0</v>
          </cell>
          <cell r="DZP59">
            <v>0</v>
          </cell>
          <cell r="DZQ59">
            <v>0</v>
          </cell>
          <cell r="DZR59">
            <v>0</v>
          </cell>
          <cell r="DZS59">
            <v>0</v>
          </cell>
          <cell r="DZT59">
            <v>0</v>
          </cell>
          <cell r="DZU59">
            <v>0</v>
          </cell>
          <cell r="DZV59">
            <v>0</v>
          </cell>
          <cell r="DZW59">
            <v>0</v>
          </cell>
          <cell r="DZX59">
            <v>0</v>
          </cell>
          <cell r="DZY59">
            <v>0</v>
          </cell>
          <cell r="DZZ59">
            <v>0</v>
          </cell>
          <cell r="EAA59">
            <v>0</v>
          </cell>
          <cell r="EAB59">
            <v>0</v>
          </cell>
          <cell r="EAC59">
            <v>0</v>
          </cell>
          <cell r="EAD59">
            <v>0</v>
          </cell>
          <cell r="EAE59">
            <v>0</v>
          </cell>
          <cell r="EAF59">
            <v>0</v>
          </cell>
          <cell r="EAG59">
            <v>0</v>
          </cell>
          <cell r="EAH59">
            <v>0</v>
          </cell>
          <cell r="EAI59">
            <v>0</v>
          </cell>
          <cell r="EAJ59">
            <v>0</v>
          </cell>
          <cell r="EAK59">
            <v>0</v>
          </cell>
          <cell r="EAL59">
            <v>0</v>
          </cell>
          <cell r="EAM59">
            <v>0</v>
          </cell>
          <cell r="EAN59">
            <v>0</v>
          </cell>
          <cell r="EAO59">
            <v>0</v>
          </cell>
          <cell r="EAP59">
            <v>0</v>
          </cell>
          <cell r="EAQ59">
            <v>0</v>
          </cell>
          <cell r="EAR59">
            <v>0</v>
          </cell>
          <cell r="EAS59">
            <v>0</v>
          </cell>
          <cell r="EAT59">
            <v>0</v>
          </cell>
          <cell r="EAU59">
            <v>0</v>
          </cell>
          <cell r="EAV59">
            <v>0</v>
          </cell>
          <cell r="EAW59">
            <v>0</v>
          </cell>
          <cell r="EAX59">
            <v>0</v>
          </cell>
          <cell r="EAY59">
            <v>0</v>
          </cell>
          <cell r="EAZ59">
            <v>0</v>
          </cell>
          <cell r="EBA59">
            <v>0</v>
          </cell>
          <cell r="EBB59">
            <v>0</v>
          </cell>
          <cell r="EBC59">
            <v>0</v>
          </cell>
          <cell r="EBD59">
            <v>0</v>
          </cell>
          <cell r="EBE59">
            <v>0</v>
          </cell>
          <cell r="EBF59">
            <v>0</v>
          </cell>
          <cell r="EBG59">
            <v>0</v>
          </cell>
          <cell r="EBH59">
            <v>0</v>
          </cell>
          <cell r="EBI59">
            <v>0</v>
          </cell>
          <cell r="EBJ59">
            <v>0</v>
          </cell>
          <cell r="EBK59">
            <v>0</v>
          </cell>
          <cell r="EBL59">
            <v>0</v>
          </cell>
          <cell r="EBM59">
            <v>0</v>
          </cell>
          <cell r="EBN59">
            <v>0</v>
          </cell>
          <cell r="EBO59">
            <v>0</v>
          </cell>
          <cell r="EBP59">
            <v>0</v>
          </cell>
          <cell r="EBQ59">
            <v>0</v>
          </cell>
          <cell r="EBR59">
            <v>0</v>
          </cell>
          <cell r="EBS59">
            <v>0</v>
          </cell>
          <cell r="EBT59">
            <v>0</v>
          </cell>
          <cell r="EBU59">
            <v>0</v>
          </cell>
          <cell r="EBV59">
            <v>0</v>
          </cell>
          <cell r="EBW59">
            <v>0</v>
          </cell>
          <cell r="EBX59">
            <v>0</v>
          </cell>
          <cell r="EBY59">
            <v>0</v>
          </cell>
          <cell r="EBZ59">
            <v>0</v>
          </cell>
          <cell r="ECA59">
            <v>0</v>
          </cell>
          <cell r="ECB59">
            <v>0</v>
          </cell>
          <cell r="ECC59">
            <v>0</v>
          </cell>
          <cell r="ECD59">
            <v>0</v>
          </cell>
          <cell r="ECE59">
            <v>0</v>
          </cell>
          <cell r="ECF59">
            <v>0</v>
          </cell>
          <cell r="ECG59">
            <v>0</v>
          </cell>
          <cell r="ECH59">
            <v>0</v>
          </cell>
          <cell r="ECI59">
            <v>0</v>
          </cell>
          <cell r="ECJ59">
            <v>0</v>
          </cell>
          <cell r="ECK59">
            <v>0</v>
          </cell>
          <cell r="ECL59">
            <v>0</v>
          </cell>
          <cell r="ECM59">
            <v>0</v>
          </cell>
          <cell r="ECN59">
            <v>0</v>
          </cell>
          <cell r="ECO59">
            <v>0</v>
          </cell>
          <cell r="ECP59">
            <v>0</v>
          </cell>
          <cell r="ECQ59">
            <v>0</v>
          </cell>
          <cell r="ECR59">
            <v>0</v>
          </cell>
          <cell r="ECS59">
            <v>0</v>
          </cell>
          <cell r="ECT59">
            <v>0</v>
          </cell>
          <cell r="ECU59">
            <v>0</v>
          </cell>
          <cell r="ECV59">
            <v>0</v>
          </cell>
          <cell r="ECW59">
            <v>0</v>
          </cell>
          <cell r="ECX59">
            <v>0</v>
          </cell>
          <cell r="ECY59">
            <v>0</v>
          </cell>
          <cell r="ECZ59">
            <v>0</v>
          </cell>
          <cell r="EDA59">
            <v>0</v>
          </cell>
          <cell r="EDB59">
            <v>0</v>
          </cell>
          <cell r="EDC59">
            <v>0</v>
          </cell>
          <cell r="EDD59">
            <v>0</v>
          </cell>
          <cell r="EDE59">
            <v>0</v>
          </cell>
          <cell r="EDF59">
            <v>0</v>
          </cell>
          <cell r="EDG59">
            <v>0</v>
          </cell>
          <cell r="EDH59">
            <v>0</v>
          </cell>
          <cell r="EDI59">
            <v>0</v>
          </cell>
          <cell r="EDJ59">
            <v>0</v>
          </cell>
          <cell r="EDK59">
            <v>0</v>
          </cell>
          <cell r="EDL59">
            <v>0</v>
          </cell>
          <cell r="EDM59">
            <v>0</v>
          </cell>
          <cell r="EDN59">
            <v>0</v>
          </cell>
          <cell r="EDO59">
            <v>0</v>
          </cell>
          <cell r="EDP59">
            <v>0</v>
          </cell>
          <cell r="EDQ59">
            <v>0</v>
          </cell>
          <cell r="EDR59">
            <v>0</v>
          </cell>
          <cell r="EDS59">
            <v>0</v>
          </cell>
          <cell r="EDT59">
            <v>0</v>
          </cell>
          <cell r="EDU59">
            <v>0</v>
          </cell>
          <cell r="EDV59">
            <v>0</v>
          </cell>
          <cell r="EDW59">
            <v>0</v>
          </cell>
          <cell r="EDX59">
            <v>0</v>
          </cell>
          <cell r="EDY59">
            <v>0</v>
          </cell>
          <cell r="EDZ59">
            <v>0</v>
          </cell>
          <cell r="EEA59">
            <v>0</v>
          </cell>
          <cell r="EEB59">
            <v>0</v>
          </cell>
          <cell r="EEC59">
            <v>0</v>
          </cell>
          <cell r="EED59">
            <v>0</v>
          </cell>
          <cell r="EEE59">
            <v>0</v>
          </cell>
          <cell r="EEF59">
            <v>0</v>
          </cell>
          <cell r="EEG59">
            <v>0</v>
          </cell>
          <cell r="EEH59">
            <v>0</v>
          </cell>
          <cell r="EEI59">
            <v>0</v>
          </cell>
          <cell r="EEJ59">
            <v>0</v>
          </cell>
          <cell r="EEK59">
            <v>0</v>
          </cell>
          <cell r="EEL59">
            <v>0</v>
          </cell>
          <cell r="EEM59">
            <v>0</v>
          </cell>
          <cell r="EEN59">
            <v>0</v>
          </cell>
          <cell r="EEO59">
            <v>0</v>
          </cell>
          <cell r="EEP59">
            <v>0</v>
          </cell>
          <cell r="EEQ59">
            <v>0</v>
          </cell>
          <cell r="EER59">
            <v>0</v>
          </cell>
          <cell r="EES59">
            <v>0</v>
          </cell>
          <cell r="EET59">
            <v>0</v>
          </cell>
          <cell r="EEU59">
            <v>0</v>
          </cell>
          <cell r="EEV59">
            <v>0</v>
          </cell>
          <cell r="EEW59">
            <v>0</v>
          </cell>
          <cell r="EEX59">
            <v>0</v>
          </cell>
          <cell r="EEY59">
            <v>0</v>
          </cell>
          <cell r="EEZ59">
            <v>0</v>
          </cell>
          <cell r="EFA59">
            <v>0</v>
          </cell>
          <cell r="EFB59">
            <v>0</v>
          </cell>
          <cell r="EFC59">
            <v>0</v>
          </cell>
          <cell r="EFD59">
            <v>0</v>
          </cell>
          <cell r="EFE59">
            <v>0</v>
          </cell>
          <cell r="EFF59">
            <v>0</v>
          </cell>
          <cell r="EFG59">
            <v>0</v>
          </cell>
          <cell r="EFH59">
            <v>0</v>
          </cell>
          <cell r="EFI59">
            <v>0</v>
          </cell>
          <cell r="EFJ59">
            <v>0</v>
          </cell>
          <cell r="EFK59">
            <v>0</v>
          </cell>
          <cell r="EFL59">
            <v>0</v>
          </cell>
          <cell r="EFM59">
            <v>0</v>
          </cell>
          <cell r="EFN59">
            <v>0</v>
          </cell>
          <cell r="EFO59">
            <v>0</v>
          </cell>
          <cell r="EFP59">
            <v>0</v>
          </cell>
          <cell r="EFQ59">
            <v>0</v>
          </cell>
          <cell r="EFR59">
            <v>0</v>
          </cell>
          <cell r="EFS59">
            <v>0</v>
          </cell>
          <cell r="EFT59">
            <v>0</v>
          </cell>
          <cell r="EFU59">
            <v>0</v>
          </cell>
          <cell r="EFV59">
            <v>0</v>
          </cell>
          <cell r="EFW59">
            <v>0</v>
          </cell>
          <cell r="EFX59">
            <v>0</v>
          </cell>
          <cell r="EFY59">
            <v>0</v>
          </cell>
          <cell r="EFZ59">
            <v>0</v>
          </cell>
          <cell r="EGA59">
            <v>0</v>
          </cell>
          <cell r="EGB59">
            <v>0</v>
          </cell>
          <cell r="EGC59">
            <v>0</v>
          </cell>
          <cell r="EGD59">
            <v>0</v>
          </cell>
          <cell r="EGE59">
            <v>0</v>
          </cell>
          <cell r="EGF59">
            <v>0</v>
          </cell>
          <cell r="EGG59">
            <v>0</v>
          </cell>
          <cell r="EGH59">
            <v>0</v>
          </cell>
          <cell r="EGI59">
            <v>0</v>
          </cell>
          <cell r="EGJ59">
            <v>0</v>
          </cell>
          <cell r="EGK59">
            <v>0</v>
          </cell>
          <cell r="EGL59">
            <v>0</v>
          </cell>
          <cell r="EGM59">
            <v>0</v>
          </cell>
          <cell r="EGN59">
            <v>0</v>
          </cell>
          <cell r="EGO59">
            <v>0</v>
          </cell>
          <cell r="EGP59">
            <v>0</v>
          </cell>
          <cell r="EGQ59">
            <v>0</v>
          </cell>
          <cell r="EGR59">
            <v>0</v>
          </cell>
          <cell r="EGS59">
            <v>0</v>
          </cell>
          <cell r="EGT59">
            <v>0</v>
          </cell>
          <cell r="EGU59">
            <v>0</v>
          </cell>
          <cell r="EGV59">
            <v>0</v>
          </cell>
          <cell r="EGW59">
            <v>0</v>
          </cell>
          <cell r="EGX59">
            <v>0</v>
          </cell>
          <cell r="EGY59">
            <v>0</v>
          </cell>
          <cell r="EGZ59">
            <v>0</v>
          </cell>
          <cell r="EHA59">
            <v>0</v>
          </cell>
          <cell r="EHB59">
            <v>0</v>
          </cell>
          <cell r="EHC59">
            <v>0</v>
          </cell>
          <cell r="EHD59">
            <v>0</v>
          </cell>
          <cell r="EHE59">
            <v>0</v>
          </cell>
          <cell r="EHF59">
            <v>0</v>
          </cell>
          <cell r="EHG59">
            <v>0</v>
          </cell>
          <cell r="EHH59">
            <v>0</v>
          </cell>
          <cell r="EHI59">
            <v>0</v>
          </cell>
          <cell r="EHJ59">
            <v>0</v>
          </cell>
          <cell r="EHK59">
            <v>0</v>
          </cell>
          <cell r="EHL59">
            <v>0</v>
          </cell>
          <cell r="EHM59">
            <v>0</v>
          </cell>
          <cell r="EHN59">
            <v>0</v>
          </cell>
          <cell r="EHO59">
            <v>0</v>
          </cell>
          <cell r="EHP59">
            <v>0</v>
          </cell>
          <cell r="EHQ59">
            <v>0</v>
          </cell>
          <cell r="EHR59">
            <v>0</v>
          </cell>
          <cell r="EHS59">
            <v>0</v>
          </cell>
          <cell r="EHT59">
            <v>0</v>
          </cell>
          <cell r="EHU59">
            <v>0</v>
          </cell>
          <cell r="EHV59">
            <v>0</v>
          </cell>
          <cell r="EHW59">
            <v>0</v>
          </cell>
          <cell r="EHX59">
            <v>0</v>
          </cell>
          <cell r="EHY59">
            <v>0</v>
          </cell>
          <cell r="EHZ59">
            <v>0</v>
          </cell>
          <cell r="EIA59">
            <v>0</v>
          </cell>
          <cell r="EIB59">
            <v>0</v>
          </cell>
          <cell r="EIC59">
            <v>0</v>
          </cell>
          <cell r="EID59">
            <v>0</v>
          </cell>
          <cell r="EIE59">
            <v>0</v>
          </cell>
          <cell r="EIF59">
            <v>0</v>
          </cell>
          <cell r="EIG59">
            <v>0</v>
          </cell>
          <cell r="EIH59">
            <v>0</v>
          </cell>
          <cell r="EII59">
            <v>0</v>
          </cell>
          <cell r="EIJ59">
            <v>0</v>
          </cell>
          <cell r="EIK59">
            <v>0</v>
          </cell>
          <cell r="EIL59">
            <v>0</v>
          </cell>
          <cell r="EIM59">
            <v>0</v>
          </cell>
          <cell r="EIN59">
            <v>0</v>
          </cell>
          <cell r="EIO59">
            <v>0</v>
          </cell>
          <cell r="EIP59">
            <v>0</v>
          </cell>
          <cell r="EIQ59">
            <v>0</v>
          </cell>
          <cell r="EIR59">
            <v>0</v>
          </cell>
          <cell r="EIS59">
            <v>0</v>
          </cell>
          <cell r="EIT59">
            <v>0</v>
          </cell>
          <cell r="EIU59">
            <v>0</v>
          </cell>
          <cell r="EIV59">
            <v>0</v>
          </cell>
          <cell r="EIW59">
            <v>0</v>
          </cell>
          <cell r="EIX59">
            <v>0</v>
          </cell>
          <cell r="EIY59">
            <v>0</v>
          </cell>
          <cell r="EIZ59">
            <v>0</v>
          </cell>
          <cell r="EJA59">
            <v>0</v>
          </cell>
          <cell r="EJB59">
            <v>0</v>
          </cell>
          <cell r="EJC59">
            <v>0</v>
          </cell>
          <cell r="EJD59">
            <v>0</v>
          </cell>
          <cell r="EJE59">
            <v>0</v>
          </cell>
          <cell r="EJF59">
            <v>0</v>
          </cell>
          <cell r="EJG59">
            <v>0</v>
          </cell>
          <cell r="EJH59">
            <v>0</v>
          </cell>
          <cell r="EJI59">
            <v>0</v>
          </cell>
          <cell r="EJJ59">
            <v>0</v>
          </cell>
          <cell r="EJK59">
            <v>0</v>
          </cell>
          <cell r="EJL59">
            <v>0</v>
          </cell>
          <cell r="EJM59">
            <v>0</v>
          </cell>
          <cell r="EJN59">
            <v>0</v>
          </cell>
          <cell r="EJO59">
            <v>0</v>
          </cell>
          <cell r="EJP59">
            <v>0</v>
          </cell>
          <cell r="EJQ59">
            <v>0</v>
          </cell>
          <cell r="EJR59">
            <v>0</v>
          </cell>
          <cell r="EJS59">
            <v>0</v>
          </cell>
          <cell r="EJT59">
            <v>0</v>
          </cell>
          <cell r="EJU59">
            <v>0</v>
          </cell>
          <cell r="EJV59">
            <v>0</v>
          </cell>
          <cell r="EJW59">
            <v>0</v>
          </cell>
          <cell r="EJX59">
            <v>0</v>
          </cell>
          <cell r="EJY59">
            <v>0</v>
          </cell>
          <cell r="EJZ59">
            <v>0</v>
          </cell>
          <cell r="EKA59">
            <v>0</v>
          </cell>
          <cell r="EKB59">
            <v>0</v>
          </cell>
          <cell r="EKC59">
            <v>0</v>
          </cell>
          <cell r="EKD59">
            <v>0</v>
          </cell>
          <cell r="EKE59">
            <v>0</v>
          </cell>
          <cell r="EKF59">
            <v>0</v>
          </cell>
          <cell r="EKG59">
            <v>0</v>
          </cell>
          <cell r="EKH59">
            <v>0</v>
          </cell>
          <cell r="EKI59">
            <v>0</v>
          </cell>
          <cell r="EKJ59">
            <v>0</v>
          </cell>
          <cell r="EKK59">
            <v>0</v>
          </cell>
          <cell r="EKL59">
            <v>0</v>
          </cell>
          <cell r="EKM59">
            <v>0</v>
          </cell>
          <cell r="EKN59">
            <v>0</v>
          </cell>
          <cell r="EKO59">
            <v>0</v>
          </cell>
          <cell r="EKP59">
            <v>0</v>
          </cell>
          <cell r="EKQ59">
            <v>0</v>
          </cell>
          <cell r="EKR59">
            <v>0</v>
          </cell>
          <cell r="EKS59">
            <v>0</v>
          </cell>
          <cell r="EKT59">
            <v>0</v>
          </cell>
          <cell r="EKU59">
            <v>0</v>
          </cell>
          <cell r="EKV59">
            <v>0</v>
          </cell>
          <cell r="EKW59">
            <v>0</v>
          </cell>
          <cell r="EKX59">
            <v>0</v>
          </cell>
          <cell r="EKY59">
            <v>0</v>
          </cell>
          <cell r="EKZ59">
            <v>0</v>
          </cell>
          <cell r="ELA59">
            <v>0</v>
          </cell>
          <cell r="ELB59">
            <v>0</v>
          </cell>
          <cell r="ELC59">
            <v>0</v>
          </cell>
          <cell r="ELD59">
            <v>0</v>
          </cell>
          <cell r="ELE59">
            <v>0</v>
          </cell>
          <cell r="ELF59">
            <v>0</v>
          </cell>
          <cell r="ELG59">
            <v>0</v>
          </cell>
          <cell r="ELH59">
            <v>0</v>
          </cell>
          <cell r="ELI59">
            <v>0</v>
          </cell>
          <cell r="ELJ59">
            <v>0</v>
          </cell>
          <cell r="ELK59">
            <v>0</v>
          </cell>
          <cell r="ELL59">
            <v>0</v>
          </cell>
          <cell r="ELM59">
            <v>0</v>
          </cell>
          <cell r="ELN59">
            <v>0</v>
          </cell>
          <cell r="ELO59">
            <v>0</v>
          </cell>
          <cell r="ELP59">
            <v>0</v>
          </cell>
          <cell r="ELQ59">
            <v>0</v>
          </cell>
          <cell r="ELR59">
            <v>0</v>
          </cell>
          <cell r="ELS59">
            <v>0</v>
          </cell>
          <cell r="ELT59">
            <v>0</v>
          </cell>
          <cell r="ELU59">
            <v>0</v>
          </cell>
          <cell r="ELV59">
            <v>0</v>
          </cell>
          <cell r="ELW59">
            <v>0</v>
          </cell>
          <cell r="ELX59">
            <v>0</v>
          </cell>
          <cell r="ELY59">
            <v>0</v>
          </cell>
          <cell r="ELZ59">
            <v>0</v>
          </cell>
          <cell r="EMA59">
            <v>0</v>
          </cell>
          <cell r="EMB59">
            <v>0</v>
          </cell>
          <cell r="EMC59">
            <v>0</v>
          </cell>
          <cell r="EMD59">
            <v>0</v>
          </cell>
          <cell r="EME59">
            <v>0</v>
          </cell>
          <cell r="EMF59">
            <v>0</v>
          </cell>
          <cell r="EMG59">
            <v>0</v>
          </cell>
          <cell r="EMH59">
            <v>0</v>
          </cell>
          <cell r="EMI59">
            <v>0</v>
          </cell>
          <cell r="EMJ59">
            <v>0</v>
          </cell>
          <cell r="EMK59">
            <v>0</v>
          </cell>
          <cell r="EML59">
            <v>0</v>
          </cell>
          <cell r="EMM59">
            <v>0</v>
          </cell>
          <cell r="EMN59">
            <v>0</v>
          </cell>
          <cell r="EMO59">
            <v>0</v>
          </cell>
          <cell r="EMP59">
            <v>0</v>
          </cell>
          <cell r="EMQ59">
            <v>0</v>
          </cell>
          <cell r="EMR59">
            <v>0</v>
          </cell>
          <cell r="EMS59">
            <v>0</v>
          </cell>
          <cell r="EMT59">
            <v>0</v>
          </cell>
          <cell r="EMU59">
            <v>0</v>
          </cell>
          <cell r="EMV59">
            <v>0</v>
          </cell>
          <cell r="EMW59">
            <v>0</v>
          </cell>
          <cell r="EMX59">
            <v>0</v>
          </cell>
          <cell r="EMY59">
            <v>0</v>
          </cell>
          <cell r="EMZ59">
            <v>0</v>
          </cell>
          <cell r="ENA59">
            <v>0</v>
          </cell>
          <cell r="ENB59">
            <v>0</v>
          </cell>
          <cell r="ENC59">
            <v>0</v>
          </cell>
          <cell r="END59">
            <v>0</v>
          </cell>
          <cell r="ENE59">
            <v>0</v>
          </cell>
          <cell r="ENF59">
            <v>0</v>
          </cell>
          <cell r="ENG59">
            <v>0</v>
          </cell>
          <cell r="ENH59">
            <v>0</v>
          </cell>
          <cell r="ENI59">
            <v>0</v>
          </cell>
          <cell r="ENJ59">
            <v>0</v>
          </cell>
          <cell r="ENK59">
            <v>0</v>
          </cell>
          <cell r="ENL59">
            <v>0</v>
          </cell>
          <cell r="ENM59">
            <v>0</v>
          </cell>
          <cell r="ENN59">
            <v>0</v>
          </cell>
          <cell r="ENO59">
            <v>0</v>
          </cell>
          <cell r="ENP59">
            <v>0</v>
          </cell>
          <cell r="ENQ59">
            <v>0</v>
          </cell>
          <cell r="ENR59">
            <v>0</v>
          </cell>
          <cell r="ENS59">
            <v>0</v>
          </cell>
          <cell r="ENT59">
            <v>0</v>
          </cell>
          <cell r="ENU59">
            <v>0</v>
          </cell>
          <cell r="ENV59">
            <v>0</v>
          </cell>
          <cell r="ENW59">
            <v>0</v>
          </cell>
          <cell r="ENX59">
            <v>0</v>
          </cell>
          <cell r="ENY59">
            <v>0</v>
          </cell>
          <cell r="ENZ59">
            <v>0</v>
          </cell>
          <cell r="EOA59">
            <v>0</v>
          </cell>
          <cell r="EOB59">
            <v>0</v>
          </cell>
          <cell r="EOC59">
            <v>0</v>
          </cell>
          <cell r="EOD59">
            <v>0</v>
          </cell>
          <cell r="EOE59">
            <v>0</v>
          </cell>
          <cell r="EOF59">
            <v>0</v>
          </cell>
          <cell r="EOG59">
            <v>0</v>
          </cell>
          <cell r="EOH59">
            <v>0</v>
          </cell>
          <cell r="EOI59">
            <v>0</v>
          </cell>
          <cell r="EOJ59">
            <v>0</v>
          </cell>
          <cell r="EOK59">
            <v>0</v>
          </cell>
          <cell r="EOL59">
            <v>0</v>
          </cell>
          <cell r="EOM59">
            <v>0</v>
          </cell>
          <cell r="EON59">
            <v>0</v>
          </cell>
          <cell r="EOO59">
            <v>0</v>
          </cell>
          <cell r="EOP59">
            <v>0</v>
          </cell>
          <cell r="EOQ59">
            <v>0</v>
          </cell>
          <cell r="EOR59">
            <v>0</v>
          </cell>
          <cell r="EOS59">
            <v>0</v>
          </cell>
          <cell r="EOT59">
            <v>0</v>
          </cell>
          <cell r="EOU59">
            <v>0</v>
          </cell>
          <cell r="EOV59">
            <v>0</v>
          </cell>
          <cell r="EOW59">
            <v>0</v>
          </cell>
          <cell r="EOX59">
            <v>0</v>
          </cell>
          <cell r="EOY59">
            <v>0</v>
          </cell>
          <cell r="EOZ59">
            <v>0</v>
          </cell>
          <cell r="EPA59">
            <v>0</v>
          </cell>
          <cell r="EPB59">
            <v>0</v>
          </cell>
          <cell r="EPC59">
            <v>0</v>
          </cell>
          <cell r="EPD59">
            <v>0</v>
          </cell>
          <cell r="EPE59">
            <v>0</v>
          </cell>
          <cell r="EPF59">
            <v>0</v>
          </cell>
          <cell r="EPG59">
            <v>0</v>
          </cell>
          <cell r="EPH59">
            <v>0</v>
          </cell>
          <cell r="EPI59">
            <v>0</v>
          </cell>
          <cell r="EPJ59">
            <v>0</v>
          </cell>
          <cell r="EPK59">
            <v>0</v>
          </cell>
          <cell r="EPL59">
            <v>0</v>
          </cell>
          <cell r="EPM59">
            <v>0</v>
          </cell>
          <cell r="EPN59">
            <v>0</v>
          </cell>
          <cell r="EPO59">
            <v>0</v>
          </cell>
          <cell r="EPP59">
            <v>0</v>
          </cell>
          <cell r="EPQ59">
            <v>0</v>
          </cell>
          <cell r="EPR59">
            <v>0</v>
          </cell>
          <cell r="EPS59">
            <v>0</v>
          </cell>
          <cell r="EPT59">
            <v>0</v>
          </cell>
          <cell r="EPU59">
            <v>0</v>
          </cell>
          <cell r="EPV59">
            <v>0</v>
          </cell>
          <cell r="EPW59">
            <v>0</v>
          </cell>
          <cell r="EPX59">
            <v>0</v>
          </cell>
          <cell r="EPY59">
            <v>0</v>
          </cell>
          <cell r="EPZ59">
            <v>0</v>
          </cell>
          <cell r="EQA59">
            <v>0</v>
          </cell>
          <cell r="EQB59">
            <v>0</v>
          </cell>
          <cell r="EQC59">
            <v>0</v>
          </cell>
          <cell r="EQD59">
            <v>0</v>
          </cell>
          <cell r="EQE59">
            <v>0</v>
          </cell>
          <cell r="EQF59">
            <v>0</v>
          </cell>
          <cell r="EQG59">
            <v>0</v>
          </cell>
          <cell r="EQH59">
            <v>0</v>
          </cell>
          <cell r="EQI59">
            <v>0</v>
          </cell>
          <cell r="EQJ59">
            <v>0</v>
          </cell>
          <cell r="EQK59">
            <v>0</v>
          </cell>
          <cell r="EQL59">
            <v>0</v>
          </cell>
          <cell r="EQM59">
            <v>0</v>
          </cell>
          <cell r="EQN59">
            <v>0</v>
          </cell>
          <cell r="EQO59">
            <v>0</v>
          </cell>
          <cell r="EQP59">
            <v>0</v>
          </cell>
          <cell r="EQQ59">
            <v>0</v>
          </cell>
          <cell r="EQR59">
            <v>0</v>
          </cell>
          <cell r="EQS59">
            <v>0</v>
          </cell>
          <cell r="EQT59">
            <v>0</v>
          </cell>
          <cell r="EQU59">
            <v>0</v>
          </cell>
          <cell r="EQV59">
            <v>0</v>
          </cell>
          <cell r="EQW59">
            <v>0</v>
          </cell>
          <cell r="EQX59">
            <v>0</v>
          </cell>
          <cell r="EQY59">
            <v>0</v>
          </cell>
          <cell r="EQZ59">
            <v>0</v>
          </cell>
          <cell r="ERA59">
            <v>0</v>
          </cell>
          <cell r="ERB59">
            <v>0</v>
          </cell>
          <cell r="ERC59">
            <v>0</v>
          </cell>
          <cell r="ERD59">
            <v>0</v>
          </cell>
          <cell r="ERE59">
            <v>0</v>
          </cell>
          <cell r="ERF59">
            <v>0</v>
          </cell>
          <cell r="ERG59">
            <v>0</v>
          </cell>
          <cell r="ERH59">
            <v>0</v>
          </cell>
          <cell r="ERI59">
            <v>0</v>
          </cell>
          <cell r="ERJ59">
            <v>0</v>
          </cell>
          <cell r="ERK59">
            <v>0</v>
          </cell>
          <cell r="ERL59">
            <v>0</v>
          </cell>
          <cell r="ERM59">
            <v>0</v>
          </cell>
          <cell r="ERN59">
            <v>0</v>
          </cell>
          <cell r="ERO59">
            <v>0</v>
          </cell>
          <cell r="ERP59">
            <v>0</v>
          </cell>
          <cell r="ERQ59">
            <v>0</v>
          </cell>
          <cell r="ERR59">
            <v>0</v>
          </cell>
          <cell r="ERS59">
            <v>0</v>
          </cell>
          <cell r="ERT59">
            <v>0</v>
          </cell>
          <cell r="ERU59">
            <v>0</v>
          </cell>
          <cell r="ERV59">
            <v>0</v>
          </cell>
          <cell r="ERW59">
            <v>0</v>
          </cell>
          <cell r="ERX59">
            <v>0</v>
          </cell>
          <cell r="ERY59">
            <v>0</v>
          </cell>
          <cell r="ERZ59">
            <v>0</v>
          </cell>
          <cell r="ESA59">
            <v>0</v>
          </cell>
          <cell r="ESB59">
            <v>0</v>
          </cell>
          <cell r="ESC59">
            <v>0</v>
          </cell>
          <cell r="ESD59">
            <v>0</v>
          </cell>
          <cell r="ESE59">
            <v>0</v>
          </cell>
          <cell r="ESF59">
            <v>0</v>
          </cell>
          <cell r="ESG59">
            <v>0</v>
          </cell>
          <cell r="ESH59">
            <v>0</v>
          </cell>
          <cell r="ESI59">
            <v>0</v>
          </cell>
          <cell r="ESJ59">
            <v>0</v>
          </cell>
          <cell r="ESK59">
            <v>0</v>
          </cell>
          <cell r="ESL59">
            <v>0</v>
          </cell>
          <cell r="ESM59">
            <v>0</v>
          </cell>
          <cell r="ESN59">
            <v>0</v>
          </cell>
          <cell r="ESO59">
            <v>0</v>
          </cell>
          <cell r="ESP59">
            <v>0</v>
          </cell>
          <cell r="ESQ59">
            <v>0</v>
          </cell>
          <cell r="ESR59">
            <v>0</v>
          </cell>
          <cell r="ESS59">
            <v>0</v>
          </cell>
          <cell r="EST59">
            <v>0</v>
          </cell>
          <cell r="ESU59">
            <v>0</v>
          </cell>
          <cell r="ESV59">
            <v>0</v>
          </cell>
          <cell r="ESW59">
            <v>0</v>
          </cell>
          <cell r="ESX59">
            <v>0</v>
          </cell>
          <cell r="ESY59">
            <v>0</v>
          </cell>
          <cell r="ESZ59">
            <v>0</v>
          </cell>
          <cell r="ETA59">
            <v>0</v>
          </cell>
          <cell r="ETB59">
            <v>0</v>
          </cell>
          <cell r="ETC59">
            <v>0</v>
          </cell>
          <cell r="ETD59">
            <v>0</v>
          </cell>
          <cell r="ETE59">
            <v>0</v>
          </cell>
          <cell r="ETF59">
            <v>0</v>
          </cell>
          <cell r="ETG59">
            <v>0</v>
          </cell>
          <cell r="ETH59">
            <v>0</v>
          </cell>
          <cell r="ETI59">
            <v>0</v>
          </cell>
          <cell r="ETJ59">
            <v>0</v>
          </cell>
          <cell r="ETK59">
            <v>0</v>
          </cell>
          <cell r="ETL59">
            <v>0</v>
          </cell>
          <cell r="ETM59">
            <v>0</v>
          </cell>
          <cell r="ETN59">
            <v>0</v>
          </cell>
          <cell r="ETO59">
            <v>0</v>
          </cell>
          <cell r="ETP59">
            <v>0</v>
          </cell>
          <cell r="ETQ59">
            <v>0</v>
          </cell>
          <cell r="ETR59">
            <v>0</v>
          </cell>
          <cell r="ETS59">
            <v>0</v>
          </cell>
          <cell r="ETT59">
            <v>0</v>
          </cell>
          <cell r="ETU59">
            <v>0</v>
          </cell>
          <cell r="ETV59">
            <v>0</v>
          </cell>
          <cell r="ETW59">
            <v>0</v>
          </cell>
          <cell r="ETX59">
            <v>0</v>
          </cell>
          <cell r="ETY59">
            <v>0</v>
          </cell>
          <cell r="ETZ59">
            <v>0</v>
          </cell>
          <cell r="EUA59">
            <v>0</v>
          </cell>
          <cell r="EUB59">
            <v>0</v>
          </cell>
          <cell r="EUC59">
            <v>0</v>
          </cell>
          <cell r="EUD59">
            <v>0</v>
          </cell>
          <cell r="EUE59">
            <v>0</v>
          </cell>
          <cell r="EUF59">
            <v>0</v>
          </cell>
          <cell r="EUG59">
            <v>0</v>
          </cell>
          <cell r="EUH59">
            <v>0</v>
          </cell>
          <cell r="EUI59">
            <v>0</v>
          </cell>
          <cell r="EUJ59">
            <v>0</v>
          </cell>
          <cell r="EUK59">
            <v>0</v>
          </cell>
          <cell r="EUL59">
            <v>0</v>
          </cell>
          <cell r="EUM59">
            <v>0</v>
          </cell>
          <cell r="EUN59">
            <v>0</v>
          </cell>
          <cell r="EUO59">
            <v>0</v>
          </cell>
          <cell r="EUP59">
            <v>0</v>
          </cell>
          <cell r="EUQ59">
            <v>0</v>
          </cell>
          <cell r="EUR59">
            <v>0</v>
          </cell>
          <cell r="EUS59">
            <v>0</v>
          </cell>
          <cell r="EUT59">
            <v>0</v>
          </cell>
          <cell r="EUU59">
            <v>0</v>
          </cell>
          <cell r="EUV59">
            <v>0</v>
          </cell>
          <cell r="EUW59">
            <v>0</v>
          </cell>
          <cell r="EUX59">
            <v>0</v>
          </cell>
          <cell r="EUY59">
            <v>0</v>
          </cell>
          <cell r="EUZ59">
            <v>0</v>
          </cell>
          <cell r="EVA59">
            <v>0</v>
          </cell>
          <cell r="EVB59">
            <v>0</v>
          </cell>
          <cell r="EVC59">
            <v>0</v>
          </cell>
          <cell r="EVD59">
            <v>0</v>
          </cell>
          <cell r="EVE59">
            <v>0</v>
          </cell>
          <cell r="EVF59">
            <v>0</v>
          </cell>
          <cell r="EVG59">
            <v>0</v>
          </cell>
          <cell r="EVH59">
            <v>0</v>
          </cell>
          <cell r="EVI59">
            <v>0</v>
          </cell>
          <cell r="EVJ59">
            <v>0</v>
          </cell>
          <cell r="EVK59">
            <v>0</v>
          </cell>
          <cell r="EVL59">
            <v>0</v>
          </cell>
          <cell r="EVM59">
            <v>0</v>
          </cell>
          <cell r="EVN59">
            <v>0</v>
          </cell>
          <cell r="EVO59">
            <v>0</v>
          </cell>
          <cell r="EVP59">
            <v>0</v>
          </cell>
          <cell r="EVQ59">
            <v>0</v>
          </cell>
          <cell r="EVR59">
            <v>0</v>
          </cell>
          <cell r="EVS59">
            <v>0</v>
          </cell>
          <cell r="EVT59">
            <v>0</v>
          </cell>
          <cell r="EVU59">
            <v>0</v>
          </cell>
          <cell r="EVV59">
            <v>0</v>
          </cell>
          <cell r="EVW59">
            <v>0</v>
          </cell>
          <cell r="EVX59">
            <v>0</v>
          </cell>
          <cell r="EVY59">
            <v>0</v>
          </cell>
          <cell r="EVZ59">
            <v>0</v>
          </cell>
          <cell r="EWA59">
            <v>0</v>
          </cell>
          <cell r="EWB59">
            <v>0</v>
          </cell>
          <cell r="EWC59">
            <v>0</v>
          </cell>
          <cell r="EWD59">
            <v>0</v>
          </cell>
          <cell r="EWE59">
            <v>0</v>
          </cell>
          <cell r="EWF59">
            <v>0</v>
          </cell>
          <cell r="EWG59">
            <v>0</v>
          </cell>
          <cell r="EWH59">
            <v>0</v>
          </cell>
          <cell r="EWI59">
            <v>0</v>
          </cell>
          <cell r="EWJ59">
            <v>0</v>
          </cell>
          <cell r="EWK59">
            <v>0</v>
          </cell>
          <cell r="EWL59">
            <v>0</v>
          </cell>
          <cell r="EWM59">
            <v>0</v>
          </cell>
          <cell r="EWN59">
            <v>0</v>
          </cell>
          <cell r="EWO59">
            <v>0</v>
          </cell>
          <cell r="EWP59">
            <v>0</v>
          </cell>
          <cell r="EWQ59">
            <v>0</v>
          </cell>
          <cell r="EWR59">
            <v>0</v>
          </cell>
          <cell r="EWS59">
            <v>0</v>
          </cell>
          <cell r="EWT59">
            <v>0</v>
          </cell>
          <cell r="EWU59">
            <v>0</v>
          </cell>
          <cell r="EWV59">
            <v>0</v>
          </cell>
          <cell r="EWW59">
            <v>0</v>
          </cell>
          <cell r="EWX59">
            <v>0</v>
          </cell>
          <cell r="EWY59">
            <v>0</v>
          </cell>
          <cell r="EWZ59">
            <v>0</v>
          </cell>
          <cell r="EXA59">
            <v>0</v>
          </cell>
          <cell r="EXB59">
            <v>0</v>
          </cell>
          <cell r="EXC59">
            <v>0</v>
          </cell>
          <cell r="EXD59">
            <v>0</v>
          </cell>
          <cell r="EXE59">
            <v>0</v>
          </cell>
          <cell r="EXF59">
            <v>0</v>
          </cell>
          <cell r="EXG59">
            <v>0</v>
          </cell>
          <cell r="EXH59">
            <v>0</v>
          </cell>
          <cell r="EXI59">
            <v>0</v>
          </cell>
          <cell r="EXJ59">
            <v>0</v>
          </cell>
          <cell r="EXK59">
            <v>0</v>
          </cell>
          <cell r="EXL59">
            <v>0</v>
          </cell>
          <cell r="EXM59">
            <v>0</v>
          </cell>
          <cell r="EXN59">
            <v>0</v>
          </cell>
          <cell r="EXO59">
            <v>0</v>
          </cell>
          <cell r="EXP59">
            <v>0</v>
          </cell>
          <cell r="EXQ59">
            <v>0</v>
          </cell>
          <cell r="EXR59">
            <v>0</v>
          </cell>
          <cell r="EXS59">
            <v>0</v>
          </cell>
          <cell r="EXT59">
            <v>0</v>
          </cell>
          <cell r="EXU59">
            <v>0</v>
          </cell>
          <cell r="EXV59">
            <v>0</v>
          </cell>
          <cell r="EXW59">
            <v>0</v>
          </cell>
          <cell r="EXX59">
            <v>0</v>
          </cell>
          <cell r="EXY59">
            <v>0</v>
          </cell>
          <cell r="EXZ59">
            <v>0</v>
          </cell>
          <cell r="EYA59">
            <v>0</v>
          </cell>
          <cell r="EYB59">
            <v>0</v>
          </cell>
          <cell r="EYC59">
            <v>0</v>
          </cell>
          <cell r="EYD59">
            <v>0</v>
          </cell>
          <cell r="EYE59">
            <v>0</v>
          </cell>
          <cell r="EYF59">
            <v>0</v>
          </cell>
          <cell r="EYG59">
            <v>0</v>
          </cell>
          <cell r="EYH59">
            <v>0</v>
          </cell>
          <cell r="EYI59">
            <v>0</v>
          </cell>
          <cell r="EYJ59">
            <v>0</v>
          </cell>
          <cell r="EYK59">
            <v>0</v>
          </cell>
          <cell r="EYL59">
            <v>0</v>
          </cell>
          <cell r="EYM59">
            <v>0</v>
          </cell>
          <cell r="EYN59">
            <v>0</v>
          </cell>
          <cell r="EYO59">
            <v>0</v>
          </cell>
          <cell r="EYP59">
            <v>0</v>
          </cell>
          <cell r="EYQ59">
            <v>0</v>
          </cell>
          <cell r="EYR59">
            <v>0</v>
          </cell>
          <cell r="EYS59">
            <v>0</v>
          </cell>
          <cell r="EYT59">
            <v>0</v>
          </cell>
          <cell r="EYU59">
            <v>0</v>
          </cell>
          <cell r="EYV59">
            <v>0</v>
          </cell>
          <cell r="EYW59">
            <v>0</v>
          </cell>
          <cell r="EYX59">
            <v>0</v>
          </cell>
          <cell r="EYY59">
            <v>0</v>
          </cell>
          <cell r="EYZ59">
            <v>0</v>
          </cell>
          <cell r="EZA59">
            <v>0</v>
          </cell>
          <cell r="EZB59">
            <v>0</v>
          </cell>
          <cell r="EZC59">
            <v>0</v>
          </cell>
          <cell r="EZD59">
            <v>0</v>
          </cell>
          <cell r="EZE59">
            <v>0</v>
          </cell>
          <cell r="EZF59">
            <v>0</v>
          </cell>
          <cell r="EZG59">
            <v>0</v>
          </cell>
          <cell r="EZH59">
            <v>0</v>
          </cell>
          <cell r="EZI59">
            <v>0</v>
          </cell>
          <cell r="EZJ59">
            <v>0</v>
          </cell>
          <cell r="EZK59">
            <v>0</v>
          </cell>
          <cell r="EZL59">
            <v>0</v>
          </cell>
          <cell r="EZM59">
            <v>0</v>
          </cell>
          <cell r="EZN59">
            <v>0</v>
          </cell>
          <cell r="EZO59">
            <v>0</v>
          </cell>
          <cell r="EZP59">
            <v>0</v>
          </cell>
          <cell r="EZQ59">
            <v>0</v>
          </cell>
          <cell r="EZR59">
            <v>0</v>
          </cell>
          <cell r="EZS59">
            <v>0</v>
          </cell>
          <cell r="EZT59">
            <v>0</v>
          </cell>
          <cell r="EZU59">
            <v>0</v>
          </cell>
          <cell r="EZV59">
            <v>0</v>
          </cell>
          <cell r="EZW59">
            <v>0</v>
          </cell>
          <cell r="EZX59">
            <v>0</v>
          </cell>
          <cell r="EZY59">
            <v>0</v>
          </cell>
          <cell r="EZZ59">
            <v>0</v>
          </cell>
          <cell r="FAA59">
            <v>0</v>
          </cell>
          <cell r="FAB59">
            <v>0</v>
          </cell>
          <cell r="FAC59">
            <v>0</v>
          </cell>
          <cell r="FAD59">
            <v>0</v>
          </cell>
          <cell r="FAE59">
            <v>0</v>
          </cell>
          <cell r="FAF59">
            <v>0</v>
          </cell>
          <cell r="FAG59">
            <v>0</v>
          </cell>
          <cell r="FAH59">
            <v>0</v>
          </cell>
          <cell r="FAI59">
            <v>0</v>
          </cell>
          <cell r="FAJ59">
            <v>0</v>
          </cell>
          <cell r="FAK59">
            <v>0</v>
          </cell>
          <cell r="FAL59">
            <v>0</v>
          </cell>
          <cell r="FAM59">
            <v>0</v>
          </cell>
          <cell r="FAN59">
            <v>0</v>
          </cell>
          <cell r="FAO59">
            <v>0</v>
          </cell>
          <cell r="FAP59">
            <v>0</v>
          </cell>
          <cell r="FAQ59">
            <v>0</v>
          </cell>
          <cell r="FAR59">
            <v>0</v>
          </cell>
          <cell r="FAS59">
            <v>0</v>
          </cell>
          <cell r="FAT59">
            <v>0</v>
          </cell>
          <cell r="FAU59">
            <v>0</v>
          </cell>
          <cell r="FAV59">
            <v>0</v>
          </cell>
          <cell r="FAW59">
            <v>0</v>
          </cell>
          <cell r="FAX59">
            <v>0</v>
          </cell>
          <cell r="FAY59">
            <v>0</v>
          </cell>
          <cell r="FAZ59">
            <v>0</v>
          </cell>
          <cell r="FBA59">
            <v>0</v>
          </cell>
          <cell r="FBB59">
            <v>0</v>
          </cell>
          <cell r="FBC59">
            <v>0</v>
          </cell>
          <cell r="FBD59">
            <v>0</v>
          </cell>
          <cell r="FBE59">
            <v>0</v>
          </cell>
          <cell r="FBF59">
            <v>0</v>
          </cell>
          <cell r="FBG59">
            <v>0</v>
          </cell>
          <cell r="FBH59">
            <v>0</v>
          </cell>
          <cell r="FBI59">
            <v>0</v>
          </cell>
          <cell r="FBJ59">
            <v>0</v>
          </cell>
          <cell r="FBK59">
            <v>0</v>
          </cell>
          <cell r="FBL59">
            <v>0</v>
          </cell>
          <cell r="FBM59">
            <v>0</v>
          </cell>
          <cell r="FBN59">
            <v>0</v>
          </cell>
          <cell r="FBO59">
            <v>0</v>
          </cell>
          <cell r="FBP59">
            <v>0</v>
          </cell>
          <cell r="FBQ59">
            <v>0</v>
          </cell>
          <cell r="FBR59">
            <v>0</v>
          </cell>
          <cell r="FBS59">
            <v>0</v>
          </cell>
          <cell r="FBT59">
            <v>0</v>
          </cell>
          <cell r="FBU59">
            <v>0</v>
          </cell>
          <cell r="FBV59">
            <v>0</v>
          </cell>
          <cell r="FBW59">
            <v>0</v>
          </cell>
          <cell r="FBX59">
            <v>0</v>
          </cell>
          <cell r="FBY59">
            <v>0</v>
          </cell>
          <cell r="FBZ59">
            <v>0</v>
          </cell>
          <cell r="FCA59">
            <v>0</v>
          </cell>
          <cell r="FCB59">
            <v>0</v>
          </cell>
          <cell r="FCC59">
            <v>0</v>
          </cell>
          <cell r="FCD59">
            <v>0</v>
          </cell>
          <cell r="FCE59">
            <v>0</v>
          </cell>
          <cell r="FCF59">
            <v>0</v>
          </cell>
          <cell r="FCG59">
            <v>0</v>
          </cell>
          <cell r="FCH59">
            <v>0</v>
          </cell>
          <cell r="FCI59">
            <v>0</v>
          </cell>
          <cell r="FCJ59">
            <v>0</v>
          </cell>
          <cell r="FCK59">
            <v>0</v>
          </cell>
          <cell r="FCL59">
            <v>0</v>
          </cell>
          <cell r="FCM59">
            <v>0</v>
          </cell>
          <cell r="FCN59">
            <v>0</v>
          </cell>
          <cell r="FCO59">
            <v>0</v>
          </cell>
          <cell r="FCP59">
            <v>0</v>
          </cell>
          <cell r="FCQ59">
            <v>0</v>
          </cell>
          <cell r="FCR59">
            <v>0</v>
          </cell>
          <cell r="FCS59">
            <v>0</v>
          </cell>
          <cell r="FCT59">
            <v>0</v>
          </cell>
          <cell r="FCU59">
            <v>0</v>
          </cell>
          <cell r="FCV59">
            <v>0</v>
          </cell>
          <cell r="FCW59">
            <v>0</v>
          </cell>
          <cell r="FCX59">
            <v>0</v>
          </cell>
          <cell r="FCY59">
            <v>0</v>
          </cell>
          <cell r="FCZ59">
            <v>0</v>
          </cell>
          <cell r="FDA59">
            <v>0</v>
          </cell>
          <cell r="FDB59">
            <v>0</v>
          </cell>
          <cell r="FDC59">
            <v>0</v>
          </cell>
          <cell r="FDD59">
            <v>0</v>
          </cell>
          <cell r="FDE59">
            <v>0</v>
          </cell>
          <cell r="FDF59">
            <v>0</v>
          </cell>
          <cell r="FDG59">
            <v>0</v>
          </cell>
          <cell r="FDH59">
            <v>0</v>
          </cell>
          <cell r="FDI59">
            <v>0</v>
          </cell>
          <cell r="FDJ59">
            <v>0</v>
          </cell>
          <cell r="FDK59">
            <v>0</v>
          </cell>
          <cell r="FDL59">
            <v>0</v>
          </cell>
          <cell r="FDM59">
            <v>0</v>
          </cell>
          <cell r="FDN59">
            <v>0</v>
          </cell>
          <cell r="FDO59">
            <v>0</v>
          </cell>
          <cell r="FDP59">
            <v>0</v>
          </cell>
          <cell r="FDQ59">
            <v>0</v>
          </cell>
          <cell r="FDR59">
            <v>0</v>
          </cell>
          <cell r="FDS59">
            <v>0</v>
          </cell>
          <cell r="FDT59">
            <v>0</v>
          </cell>
          <cell r="FDU59">
            <v>0</v>
          </cell>
          <cell r="FDV59">
            <v>0</v>
          </cell>
          <cell r="FDW59">
            <v>0</v>
          </cell>
          <cell r="FDX59">
            <v>0</v>
          </cell>
          <cell r="FDY59">
            <v>0</v>
          </cell>
          <cell r="FDZ59">
            <v>0</v>
          </cell>
          <cell r="FEA59">
            <v>0</v>
          </cell>
          <cell r="FEB59">
            <v>0</v>
          </cell>
          <cell r="FEC59">
            <v>0</v>
          </cell>
          <cell r="FED59">
            <v>0</v>
          </cell>
          <cell r="FEE59">
            <v>0</v>
          </cell>
          <cell r="FEF59">
            <v>0</v>
          </cell>
          <cell r="FEG59">
            <v>0</v>
          </cell>
          <cell r="FEH59">
            <v>0</v>
          </cell>
          <cell r="FEI59">
            <v>0</v>
          </cell>
          <cell r="FEJ59">
            <v>0</v>
          </cell>
          <cell r="FEK59">
            <v>0</v>
          </cell>
          <cell r="FEL59">
            <v>0</v>
          </cell>
          <cell r="FEM59">
            <v>0</v>
          </cell>
          <cell r="FEN59">
            <v>0</v>
          </cell>
          <cell r="FEO59">
            <v>0</v>
          </cell>
          <cell r="FEP59">
            <v>0</v>
          </cell>
          <cell r="FEQ59">
            <v>0</v>
          </cell>
          <cell r="FER59">
            <v>0</v>
          </cell>
          <cell r="FES59">
            <v>0</v>
          </cell>
          <cell r="FET59">
            <v>0</v>
          </cell>
          <cell r="FEU59">
            <v>0</v>
          </cell>
          <cell r="FEV59">
            <v>0</v>
          </cell>
          <cell r="FEW59">
            <v>0</v>
          </cell>
          <cell r="FEX59">
            <v>0</v>
          </cell>
          <cell r="FEY59">
            <v>0</v>
          </cell>
          <cell r="FEZ59">
            <v>0</v>
          </cell>
          <cell r="FFA59">
            <v>0</v>
          </cell>
          <cell r="FFB59">
            <v>0</v>
          </cell>
          <cell r="FFC59">
            <v>0</v>
          </cell>
          <cell r="FFD59">
            <v>0</v>
          </cell>
          <cell r="FFE59">
            <v>0</v>
          </cell>
          <cell r="FFF59">
            <v>0</v>
          </cell>
          <cell r="FFG59">
            <v>0</v>
          </cell>
          <cell r="FFH59">
            <v>0</v>
          </cell>
          <cell r="FFI59">
            <v>0</v>
          </cell>
          <cell r="FFJ59">
            <v>0</v>
          </cell>
          <cell r="FFK59">
            <v>0</v>
          </cell>
          <cell r="FFL59">
            <v>0</v>
          </cell>
          <cell r="FFM59">
            <v>0</v>
          </cell>
          <cell r="FFN59">
            <v>0</v>
          </cell>
          <cell r="FFO59">
            <v>0</v>
          </cell>
          <cell r="FFP59">
            <v>0</v>
          </cell>
          <cell r="FFQ59">
            <v>0</v>
          </cell>
          <cell r="FFR59">
            <v>0</v>
          </cell>
          <cell r="FFS59">
            <v>0</v>
          </cell>
          <cell r="FFT59">
            <v>0</v>
          </cell>
          <cell r="FFU59">
            <v>0</v>
          </cell>
          <cell r="FFV59">
            <v>0</v>
          </cell>
          <cell r="FFW59">
            <v>0</v>
          </cell>
          <cell r="FFX59">
            <v>0</v>
          </cell>
          <cell r="FFY59">
            <v>0</v>
          </cell>
          <cell r="FFZ59">
            <v>0</v>
          </cell>
          <cell r="FGA59">
            <v>0</v>
          </cell>
          <cell r="FGB59">
            <v>0</v>
          </cell>
          <cell r="FGC59">
            <v>0</v>
          </cell>
          <cell r="FGD59">
            <v>0</v>
          </cell>
          <cell r="FGE59">
            <v>0</v>
          </cell>
          <cell r="FGF59">
            <v>0</v>
          </cell>
          <cell r="FGG59">
            <v>0</v>
          </cell>
          <cell r="FGH59">
            <v>0</v>
          </cell>
          <cell r="FGI59">
            <v>0</v>
          </cell>
          <cell r="FGJ59">
            <v>0</v>
          </cell>
          <cell r="FGK59">
            <v>0</v>
          </cell>
          <cell r="FGL59">
            <v>0</v>
          </cell>
          <cell r="FGM59">
            <v>0</v>
          </cell>
          <cell r="FGN59">
            <v>0</v>
          </cell>
          <cell r="FGO59">
            <v>0</v>
          </cell>
          <cell r="FGP59">
            <v>0</v>
          </cell>
          <cell r="FGQ59">
            <v>0</v>
          </cell>
          <cell r="FGR59">
            <v>0</v>
          </cell>
          <cell r="FGS59">
            <v>0</v>
          </cell>
          <cell r="FGT59">
            <v>0</v>
          </cell>
          <cell r="FGU59">
            <v>0</v>
          </cell>
          <cell r="FGV59">
            <v>0</v>
          </cell>
          <cell r="FGW59">
            <v>0</v>
          </cell>
          <cell r="FGX59">
            <v>0</v>
          </cell>
          <cell r="FGY59">
            <v>0</v>
          </cell>
          <cell r="FGZ59">
            <v>0</v>
          </cell>
          <cell r="FHA59">
            <v>0</v>
          </cell>
          <cell r="FHB59">
            <v>0</v>
          </cell>
          <cell r="FHC59">
            <v>0</v>
          </cell>
          <cell r="FHD59">
            <v>0</v>
          </cell>
          <cell r="FHE59">
            <v>0</v>
          </cell>
          <cell r="FHF59">
            <v>0</v>
          </cell>
          <cell r="FHG59">
            <v>0</v>
          </cell>
          <cell r="FHH59">
            <v>0</v>
          </cell>
          <cell r="FHI59">
            <v>0</v>
          </cell>
          <cell r="FHJ59">
            <v>0</v>
          </cell>
          <cell r="FHK59">
            <v>0</v>
          </cell>
          <cell r="FHL59">
            <v>0</v>
          </cell>
          <cell r="FHM59">
            <v>0</v>
          </cell>
          <cell r="FHN59">
            <v>0</v>
          </cell>
          <cell r="FHO59">
            <v>0</v>
          </cell>
          <cell r="FHP59">
            <v>0</v>
          </cell>
          <cell r="FHQ59">
            <v>0</v>
          </cell>
          <cell r="FHR59">
            <v>0</v>
          </cell>
          <cell r="FHS59">
            <v>0</v>
          </cell>
          <cell r="FHT59">
            <v>0</v>
          </cell>
          <cell r="FHU59">
            <v>0</v>
          </cell>
          <cell r="FHV59">
            <v>0</v>
          </cell>
          <cell r="FHW59">
            <v>0</v>
          </cell>
          <cell r="FHX59">
            <v>0</v>
          </cell>
          <cell r="FHY59">
            <v>0</v>
          </cell>
          <cell r="FHZ59">
            <v>0</v>
          </cell>
          <cell r="FIA59">
            <v>0</v>
          </cell>
          <cell r="FIB59">
            <v>0</v>
          </cell>
          <cell r="FIC59">
            <v>0</v>
          </cell>
          <cell r="FID59">
            <v>0</v>
          </cell>
          <cell r="FIE59">
            <v>0</v>
          </cell>
          <cell r="FIF59">
            <v>0</v>
          </cell>
          <cell r="FIG59">
            <v>0</v>
          </cell>
          <cell r="FIH59">
            <v>0</v>
          </cell>
          <cell r="FII59">
            <v>0</v>
          </cell>
          <cell r="FIJ59">
            <v>0</v>
          </cell>
          <cell r="FIK59">
            <v>0</v>
          </cell>
          <cell r="FIL59">
            <v>0</v>
          </cell>
          <cell r="FIM59">
            <v>0</v>
          </cell>
          <cell r="FIN59">
            <v>0</v>
          </cell>
          <cell r="FIO59">
            <v>0</v>
          </cell>
          <cell r="FIP59">
            <v>0</v>
          </cell>
          <cell r="FIQ59">
            <v>0</v>
          </cell>
          <cell r="FIR59">
            <v>0</v>
          </cell>
          <cell r="FIS59">
            <v>0</v>
          </cell>
          <cell r="FIT59">
            <v>0</v>
          </cell>
          <cell r="FIU59">
            <v>0</v>
          </cell>
          <cell r="FIV59">
            <v>0</v>
          </cell>
          <cell r="FIW59">
            <v>0</v>
          </cell>
          <cell r="FIX59">
            <v>0</v>
          </cell>
          <cell r="FIY59">
            <v>0</v>
          </cell>
          <cell r="FIZ59">
            <v>0</v>
          </cell>
          <cell r="FJA59">
            <v>0</v>
          </cell>
          <cell r="FJB59">
            <v>0</v>
          </cell>
          <cell r="FJC59">
            <v>0</v>
          </cell>
          <cell r="FJD59">
            <v>0</v>
          </cell>
          <cell r="FJE59">
            <v>0</v>
          </cell>
          <cell r="FJF59">
            <v>0</v>
          </cell>
          <cell r="FJG59">
            <v>0</v>
          </cell>
          <cell r="FJH59">
            <v>0</v>
          </cell>
          <cell r="FJI59">
            <v>0</v>
          </cell>
          <cell r="FJJ59">
            <v>0</v>
          </cell>
          <cell r="FJK59">
            <v>0</v>
          </cell>
          <cell r="FJL59">
            <v>0</v>
          </cell>
          <cell r="FJM59">
            <v>0</v>
          </cell>
          <cell r="FJN59">
            <v>0</v>
          </cell>
          <cell r="FJO59">
            <v>0</v>
          </cell>
          <cell r="FJP59">
            <v>0</v>
          </cell>
          <cell r="FJQ59">
            <v>0</v>
          </cell>
          <cell r="FJR59">
            <v>0</v>
          </cell>
          <cell r="FJS59">
            <v>0</v>
          </cell>
          <cell r="FJT59">
            <v>0</v>
          </cell>
          <cell r="FJU59">
            <v>0</v>
          </cell>
          <cell r="FJV59">
            <v>0</v>
          </cell>
          <cell r="FJW59">
            <v>0</v>
          </cell>
          <cell r="FJX59">
            <v>0</v>
          </cell>
          <cell r="FJY59">
            <v>0</v>
          </cell>
          <cell r="FJZ59">
            <v>0</v>
          </cell>
          <cell r="FKA59">
            <v>0</v>
          </cell>
          <cell r="FKB59">
            <v>0</v>
          </cell>
          <cell r="FKC59">
            <v>0</v>
          </cell>
          <cell r="FKD59">
            <v>0</v>
          </cell>
          <cell r="FKE59">
            <v>0</v>
          </cell>
          <cell r="FKF59">
            <v>0</v>
          </cell>
          <cell r="FKG59">
            <v>0</v>
          </cell>
          <cell r="FKH59">
            <v>0</v>
          </cell>
          <cell r="FKI59">
            <v>0</v>
          </cell>
          <cell r="FKJ59">
            <v>0</v>
          </cell>
          <cell r="FKK59">
            <v>0</v>
          </cell>
          <cell r="FKL59">
            <v>0</v>
          </cell>
          <cell r="FKM59">
            <v>0</v>
          </cell>
          <cell r="FKN59">
            <v>0</v>
          </cell>
          <cell r="FKO59">
            <v>0</v>
          </cell>
          <cell r="FKP59">
            <v>0</v>
          </cell>
          <cell r="FKQ59">
            <v>0</v>
          </cell>
          <cell r="FKR59">
            <v>0</v>
          </cell>
          <cell r="FKS59">
            <v>0</v>
          </cell>
          <cell r="FKT59">
            <v>0</v>
          </cell>
          <cell r="FKU59">
            <v>0</v>
          </cell>
          <cell r="FKV59">
            <v>0</v>
          </cell>
          <cell r="FKW59">
            <v>0</v>
          </cell>
          <cell r="FKX59">
            <v>0</v>
          </cell>
          <cell r="FKY59">
            <v>0</v>
          </cell>
          <cell r="FKZ59">
            <v>0</v>
          </cell>
          <cell r="FLA59">
            <v>0</v>
          </cell>
          <cell r="FLB59">
            <v>0</v>
          </cell>
          <cell r="FLC59">
            <v>0</v>
          </cell>
          <cell r="FLD59">
            <v>0</v>
          </cell>
          <cell r="FLE59">
            <v>0</v>
          </cell>
          <cell r="FLF59">
            <v>0</v>
          </cell>
          <cell r="FLG59">
            <v>0</v>
          </cell>
          <cell r="FLH59">
            <v>0</v>
          </cell>
          <cell r="FLI59">
            <v>0</v>
          </cell>
          <cell r="FLJ59">
            <v>0</v>
          </cell>
          <cell r="FLK59">
            <v>0</v>
          </cell>
          <cell r="FLL59">
            <v>0</v>
          </cell>
          <cell r="FLM59">
            <v>0</v>
          </cell>
          <cell r="FLN59">
            <v>0</v>
          </cell>
          <cell r="FLO59">
            <v>0</v>
          </cell>
          <cell r="FLP59">
            <v>0</v>
          </cell>
          <cell r="FLQ59">
            <v>0</v>
          </cell>
          <cell r="FLR59">
            <v>0</v>
          </cell>
          <cell r="FLS59">
            <v>0</v>
          </cell>
          <cell r="FLT59">
            <v>0</v>
          </cell>
          <cell r="FLU59">
            <v>0</v>
          </cell>
          <cell r="FLV59">
            <v>0</v>
          </cell>
          <cell r="FLW59">
            <v>0</v>
          </cell>
          <cell r="FLX59">
            <v>0</v>
          </cell>
          <cell r="FLY59">
            <v>0</v>
          </cell>
          <cell r="FLZ59">
            <v>0</v>
          </cell>
          <cell r="FMA59">
            <v>0</v>
          </cell>
          <cell r="FMB59">
            <v>0</v>
          </cell>
          <cell r="FMC59">
            <v>0</v>
          </cell>
          <cell r="FMD59">
            <v>0</v>
          </cell>
          <cell r="FME59">
            <v>0</v>
          </cell>
          <cell r="FMF59">
            <v>0</v>
          </cell>
          <cell r="FMG59">
            <v>0</v>
          </cell>
          <cell r="FMH59">
            <v>0</v>
          </cell>
          <cell r="FMI59">
            <v>0</v>
          </cell>
          <cell r="FMJ59">
            <v>0</v>
          </cell>
          <cell r="FMK59">
            <v>0</v>
          </cell>
          <cell r="FML59">
            <v>0</v>
          </cell>
          <cell r="FMM59">
            <v>0</v>
          </cell>
          <cell r="FMN59">
            <v>0</v>
          </cell>
          <cell r="FMO59">
            <v>0</v>
          </cell>
          <cell r="FMP59">
            <v>0</v>
          </cell>
          <cell r="FMQ59">
            <v>0</v>
          </cell>
          <cell r="FMR59">
            <v>0</v>
          </cell>
          <cell r="FMS59">
            <v>0</v>
          </cell>
          <cell r="FMT59">
            <v>0</v>
          </cell>
          <cell r="FMU59">
            <v>0</v>
          </cell>
          <cell r="FMV59">
            <v>0</v>
          </cell>
          <cell r="FMW59">
            <v>0</v>
          </cell>
          <cell r="FMX59">
            <v>0</v>
          </cell>
          <cell r="FMY59">
            <v>0</v>
          </cell>
          <cell r="FMZ59">
            <v>0</v>
          </cell>
          <cell r="FNA59">
            <v>0</v>
          </cell>
          <cell r="FNB59">
            <v>0</v>
          </cell>
          <cell r="FNC59">
            <v>0</v>
          </cell>
          <cell r="FND59">
            <v>0</v>
          </cell>
          <cell r="FNE59">
            <v>0</v>
          </cell>
          <cell r="FNF59">
            <v>0</v>
          </cell>
          <cell r="FNG59">
            <v>0</v>
          </cell>
          <cell r="FNH59">
            <v>0</v>
          </cell>
          <cell r="FNI59">
            <v>0</v>
          </cell>
          <cell r="FNJ59">
            <v>0</v>
          </cell>
          <cell r="FNK59">
            <v>0</v>
          </cell>
          <cell r="FNL59">
            <v>0</v>
          </cell>
          <cell r="FNM59">
            <v>0</v>
          </cell>
          <cell r="FNN59">
            <v>0</v>
          </cell>
          <cell r="FNO59">
            <v>0</v>
          </cell>
          <cell r="FNP59">
            <v>0</v>
          </cell>
          <cell r="FNQ59">
            <v>0</v>
          </cell>
          <cell r="FNR59">
            <v>0</v>
          </cell>
          <cell r="FNS59">
            <v>0</v>
          </cell>
          <cell r="FNT59">
            <v>0</v>
          </cell>
          <cell r="FNU59">
            <v>0</v>
          </cell>
          <cell r="FNV59">
            <v>0</v>
          </cell>
          <cell r="FNW59">
            <v>0</v>
          </cell>
          <cell r="FNX59">
            <v>0</v>
          </cell>
          <cell r="FNY59">
            <v>0</v>
          </cell>
          <cell r="FNZ59">
            <v>0</v>
          </cell>
          <cell r="FOA59">
            <v>0</v>
          </cell>
          <cell r="FOB59">
            <v>0</v>
          </cell>
          <cell r="FOC59">
            <v>0</v>
          </cell>
          <cell r="FOD59">
            <v>0</v>
          </cell>
          <cell r="FOE59">
            <v>0</v>
          </cell>
          <cell r="FOF59">
            <v>0</v>
          </cell>
          <cell r="FOG59">
            <v>0</v>
          </cell>
          <cell r="FOH59">
            <v>0</v>
          </cell>
          <cell r="FOI59">
            <v>0</v>
          </cell>
          <cell r="FOJ59">
            <v>0</v>
          </cell>
          <cell r="FOK59">
            <v>0</v>
          </cell>
          <cell r="FOL59">
            <v>0</v>
          </cell>
          <cell r="FOM59">
            <v>0</v>
          </cell>
          <cell r="FON59">
            <v>0</v>
          </cell>
          <cell r="FOO59">
            <v>0</v>
          </cell>
          <cell r="FOP59">
            <v>0</v>
          </cell>
          <cell r="FOQ59">
            <v>0</v>
          </cell>
          <cell r="FOR59">
            <v>0</v>
          </cell>
          <cell r="FOS59">
            <v>0</v>
          </cell>
          <cell r="FOT59">
            <v>0</v>
          </cell>
          <cell r="FOU59">
            <v>0</v>
          </cell>
          <cell r="FOV59">
            <v>0</v>
          </cell>
          <cell r="FOW59">
            <v>0</v>
          </cell>
          <cell r="FOX59">
            <v>0</v>
          </cell>
          <cell r="FOY59">
            <v>0</v>
          </cell>
          <cell r="FOZ59">
            <v>0</v>
          </cell>
          <cell r="FPA59">
            <v>0</v>
          </cell>
          <cell r="FPB59">
            <v>0</v>
          </cell>
          <cell r="FPC59">
            <v>0</v>
          </cell>
          <cell r="FPD59">
            <v>0</v>
          </cell>
          <cell r="FPE59">
            <v>0</v>
          </cell>
          <cell r="FPF59">
            <v>0</v>
          </cell>
          <cell r="FPG59">
            <v>0</v>
          </cell>
          <cell r="FPH59">
            <v>0</v>
          </cell>
          <cell r="FPI59">
            <v>0</v>
          </cell>
          <cell r="FPJ59">
            <v>0</v>
          </cell>
          <cell r="FPK59">
            <v>0</v>
          </cell>
          <cell r="FPL59">
            <v>0</v>
          </cell>
          <cell r="FPM59">
            <v>0</v>
          </cell>
          <cell r="FPN59">
            <v>0</v>
          </cell>
          <cell r="FPO59">
            <v>0</v>
          </cell>
          <cell r="FPP59">
            <v>0</v>
          </cell>
          <cell r="FPQ59">
            <v>0</v>
          </cell>
          <cell r="FPR59">
            <v>0</v>
          </cell>
          <cell r="FPS59">
            <v>0</v>
          </cell>
          <cell r="FPT59">
            <v>0</v>
          </cell>
          <cell r="FPU59">
            <v>0</v>
          </cell>
          <cell r="FPV59">
            <v>0</v>
          </cell>
          <cell r="FPW59">
            <v>0</v>
          </cell>
          <cell r="FPX59">
            <v>0</v>
          </cell>
          <cell r="FPY59">
            <v>0</v>
          </cell>
          <cell r="FPZ59">
            <v>0</v>
          </cell>
          <cell r="FQA59">
            <v>0</v>
          </cell>
          <cell r="FQB59">
            <v>0</v>
          </cell>
          <cell r="FQC59">
            <v>0</v>
          </cell>
          <cell r="FQD59">
            <v>0</v>
          </cell>
          <cell r="FQE59">
            <v>0</v>
          </cell>
          <cell r="FQF59">
            <v>0</v>
          </cell>
          <cell r="FQG59">
            <v>0</v>
          </cell>
          <cell r="FQH59">
            <v>0</v>
          </cell>
          <cell r="FQI59">
            <v>0</v>
          </cell>
          <cell r="FQJ59">
            <v>0</v>
          </cell>
          <cell r="FQK59">
            <v>0</v>
          </cell>
          <cell r="FQL59">
            <v>0</v>
          </cell>
          <cell r="FQM59">
            <v>0</v>
          </cell>
          <cell r="FQN59">
            <v>0</v>
          </cell>
          <cell r="FQO59">
            <v>0</v>
          </cell>
          <cell r="FQP59">
            <v>0</v>
          </cell>
          <cell r="FQQ59">
            <v>0</v>
          </cell>
          <cell r="FQR59">
            <v>0</v>
          </cell>
          <cell r="FQS59">
            <v>0</v>
          </cell>
          <cell r="FQT59">
            <v>0</v>
          </cell>
          <cell r="FQU59">
            <v>0</v>
          </cell>
          <cell r="FQV59">
            <v>0</v>
          </cell>
          <cell r="FQW59">
            <v>0</v>
          </cell>
          <cell r="FQX59">
            <v>0</v>
          </cell>
          <cell r="FQY59">
            <v>0</v>
          </cell>
          <cell r="FQZ59">
            <v>0</v>
          </cell>
          <cell r="FRA59">
            <v>0</v>
          </cell>
          <cell r="FRB59">
            <v>0</v>
          </cell>
          <cell r="FRC59">
            <v>0</v>
          </cell>
          <cell r="FRD59">
            <v>0</v>
          </cell>
          <cell r="FRE59">
            <v>0</v>
          </cell>
          <cell r="FRF59">
            <v>0</v>
          </cell>
          <cell r="FRG59">
            <v>0</v>
          </cell>
          <cell r="FRH59">
            <v>0</v>
          </cell>
          <cell r="FRI59">
            <v>0</v>
          </cell>
          <cell r="FRJ59">
            <v>0</v>
          </cell>
          <cell r="FRK59">
            <v>0</v>
          </cell>
          <cell r="FRL59">
            <v>0</v>
          </cell>
          <cell r="FRM59">
            <v>0</v>
          </cell>
          <cell r="FRN59">
            <v>0</v>
          </cell>
          <cell r="FRO59">
            <v>0</v>
          </cell>
          <cell r="FRP59">
            <v>0</v>
          </cell>
          <cell r="FRQ59">
            <v>0</v>
          </cell>
          <cell r="FRR59">
            <v>0</v>
          </cell>
          <cell r="FRS59">
            <v>0</v>
          </cell>
          <cell r="FRT59">
            <v>0</v>
          </cell>
          <cell r="FRU59">
            <v>0</v>
          </cell>
          <cell r="FRV59">
            <v>0</v>
          </cell>
          <cell r="FRW59">
            <v>0</v>
          </cell>
          <cell r="FRX59">
            <v>0</v>
          </cell>
          <cell r="FRY59">
            <v>0</v>
          </cell>
          <cell r="FRZ59">
            <v>0</v>
          </cell>
          <cell r="FSA59">
            <v>0</v>
          </cell>
          <cell r="FSB59">
            <v>0</v>
          </cell>
          <cell r="FSC59">
            <v>0</v>
          </cell>
          <cell r="FSD59">
            <v>0</v>
          </cell>
          <cell r="FSE59">
            <v>0</v>
          </cell>
          <cell r="FSF59">
            <v>0</v>
          </cell>
          <cell r="FSG59">
            <v>0</v>
          </cell>
          <cell r="FSH59">
            <v>0</v>
          </cell>
          <cell r="FSI59">
            <v>0</v>
          </cell>
          <cell r="FSJ59">
            <v>0</v>
          </cell>
          <cell r="FSK59">
            <v>0</v>
          </cell>
          <cell r="FSL59">
            <v>0</v>
          </cell>
          <cell r="FSM59">
            <v>0</v>
          </cell>
          <cell r="FSN59">
            <v>0</v>
          </cell>
          <cell r="FSO59">
            <v>0</v>
          </cell>
          <cell r="FSP59">
            <v>0</v>
          </cell>
          <cell r="FSQ59">
            <v>0</v>
          </cell>
          <cell r="FSR59">
            <v>0</v>
          </cell>
          <cell r="FSS59">
            <v>0</v>
          </cell>
          <cell r="FST59">
            <v>0</v>
          </cell>
          <cell r="FSU59">
            <v>0</v>
          </cell>
          <cell r="FSV59">
            <v>0</v>
          </cell>
          <cell r="FSW59">
            <v>0</v>
          </cell>
          <cell r="FSX59">
            <v>0</v>
          </cell>
          <cell r="FSY59">
            <v>0</v>
          </cell>
          <cell r="FSZ59">
            <v>0</v>
          </cell>
          <cell r="FTA59">
            <v>0</v>
          </cell>
          <cell r="FTB59">
            <v>0</v>
          </cell>
          <cell r="FTC59">
            <v>0</v>
          </cell>
          <cell r="FTD59">
            <v>0</v>
          </cell>
          <cell r="FTE59">
            <v>0</v>
          </cell>
          <cell r="FTF59">
            <v>0</v>
          </cell>
          <cell r="FTG59">
            <v>0</v>
          </cell>
          <cell r="FTH59">
            <v>0</v>
          </cell>
          <cell r="FTI59">
            <v>0</v>
          </cell>
          <cell r="FTJ59">
            <v>0</v>
          </cell>
          <cell r="FTK59">
            <v>0</v>
          </cell>
          <cell r="FTL59">
            <v>0</v>
          </cell>
          <cell r="FTM59">
            <v>0</v>
          </cell>
          <cell r="FTN59">
            <v>0</v>
          </cell>
          <cell r="FTO59">
            <v>0</v>
          </cell>
          <cell r="FTP59">
            <v>0</v>
          </cell>
          <cell r="FTQ59">
            <v>0</v>
          </cell>
          <cell r="FTR59">
            <v>0</v>
          </cell>
          <cell r="FTS59">
            <v>0</v>
          </cell>
          <cell r="FTT59">
            <v>0</v>
          </cell>
          <cell r="FTU59">
            <v>0</v>
          </cell>
          <cell r="FTV59">
            <v>0</v>
          </cell>
          <cell r="FTW59">
            <v>0</v>
          </cell>
          <cell r="FTX59">
            <v>0</v>
          </cell>
          <cell r="FTY59">
            <v>0</v>
          </cell>
          <cell r="FTZ59">
            <v>0</v>
          </cell>
          <cell r="FUA59">
            <v>0</v>
          </cell>
          <cell r="FUB59">
            <v>0</v>
          </cell>
          <cell r="FUC59">
            <v>0</v>
          </cell>
          <cell r="FUD59">
            <v>0</v>
          </cell>
          <cell r="FUE59">
            <v>0</v>
          </cell>
          <cell r="FUF59">
            <v>0</v>
          </cell>
          <cell r="FUG59">
            <v>0</v>
          </cell>
          <cell r="FUH59">
            <v>0</v>
          </cell>
          <cell r="FUI59">
            <v>0</v>
          </cell>
          <cell r="FUJ59">
            <v>0</v>
          </cell>
          <cell r="FUK59">
            <v>0</v>
          </cell>
          <cell r="FUL59">
            <v>0</v>
          </cell>
          <cell r="FUM59">
            <v>0</v>
          </cell>
          <cell r="FUN59">
            <v>0</v>
          </cell>
          <cell r="FUO59">
            <v>0</v>
          </cell>
          <cell r="FUP59">
            <v>0</v>
          </cell>
          <cell r="FUQ59">
            <v>0</v>
          </cell>
          <cell r="FUR59">
            <v>0</v>
          </cell>
          <cell r="FUS59">
            <v>0</v>
          </cell>
          <cell r="FUT59">
            <v>0</v>
          </cell>
          <cell r="FUU59">
            <v>0</v>
          </cell>
          <cell r="FUV59">
            <v>0</v>
          </cell>
          <cell r="FUW59">
            <v>0</v>
          </cell>
          <cell r="FUX59">
            <v>0</v>
          </cell>
          <cell r="FUY59">
            <v>0</v>
          </cell>
          <cell r="FUZ59">
            <v>0</v>
          </cell>
          <cell r="FVA59">
            <v>0</v>
          </cell>
          <cell r="FVB59">
            <v>0</v>
          </cell>
          <cell r="FVC59">
            <v>0</v>
          </cell>
          <cell r="FVD59">
            <v>0</v>
          </cell>
          <cell r="FVE59">
            <v>0</v>
          </cell>
          <cell r="FVF59">
            <v>0</v>
          </cell>
          <cell r="FVG59">
            <v>0</v>
          </cell>
          <cell r="FVH59">
            <v>0</v>
          </cell>
          <cell r="FVI59">
            <v>0</v>
          </cell>
          <cell r="FVJ59">
            <v>0</v>
          </cell>
          <cell r="FVK59">
            <v>0</v>
          </cell>
          <cell r="FVL59">
            <v>0</v>
          </cell>
          <cell r="FVM59">
            <v>0</v>
          </cell>
          <cell r="FVN59">
            <v>0</v>
          </cell>
          <cell r="FVO59">
            <v>0</v>
          </cell>
          <cell r="FVP59">
            <v>0</v>
          </cell>
          <cell r="FVQ59">
            <v>0</v>
          </cell>
          <cell r="FVR59">
            <v>0</v>
          </cell>
          <cell r="FVS59">
            <v>0</v>
          </cell>
          <cell r="FVT59">
            <v>0</v>
          </cell>
          <cell r="FVU59">
            <v>0</v>
          </cell>
          <cell r="FVV59">
            <v>0</v>
          </cell>
          <cell r="FVW59">
            <v>0</v>
          </cell>
          <cell r="FVX59">
            <v>0</v>
          </cell>
          <cell r="FVY59">
            <v>0</v>
          </cell>
          <cell r="FVZ59">
            <v>0</v>
          </cell>
          <cell r="FWA59">
            <v>0</v>
          </cell>
          <cell r="FWB59">
            <v>0</v>
          </cell>
          <cell r="FWC59">
            <v>0</v>
          </cell>
          <cell r="FWD59">
            <v>0</v>
          </cell>
          <cell r="FWE59">
            <v>0</v>
          </cell>
          <cell r="FWF59">
            <v>0</v>
          </cell>
          <cell r="FWG59">
            <v>0</v>
          </cell>
          <cell r="FWH59">
            <v>0</v>
          </cell>
          <cell r="FWI59">
            <v>0</v>
          </cell>
          <cell r="FWJ59">
            <v>0</v>
          </cell>
          <cell r="FWK59">
            <v>0</v>
          </cell>
          <cell r="FWL59">
            <v>0</v>
          </cell>
          <cell r="FWM59">
            <v>0</v>
          </cell>
          <cell r="FWN59">
            <v>0</v>
          </cell>
          <cell r="FWO59">
            <v>0</v>
          </cell>
          <cell r="FWP59">
            <v>0</v>
          </cell>
          <cell r="FWQ59">
            <v>0</v>
          </cell>
          <cell r="FWR59">
            <v>0</v>
          </cell>
          <cell r="FWS59">
            <v>0</v>
          </cell>
          <cell r="FWT59">
            <v>0</v>
          </cell>
          <cell r="FWU59">
            <v>0</v>
          </cell>
          <cell r="FWV59">
            <v>0</v>
          </cell>
          <cell r="FWW59">
            <v>0</v>
          </cell>
          <cell r="FWX59">
            <v>0</v>
          </cell>
          <cell r="FWY59">
            <v>0</v>
          </cell>
          <cell r="FWZ59">
            <v>0</v>
          </cell>
          <cell r="FXA59">
            <v>0</v>
          </cell>
          <cell r="FXB59">
            <v>0</v>
          </cell>
          <cell r="FXC59">
            <v>0</v>
          </cell>
          <cell r="FXD59">
            <v>0</v>
          </cell>
          <cell r="FXE59">
            <v>0</v>
          </cell>
          <cell r="FXF59">
            <v>0</v>
          </cell>
          <cell r="FXG59">
            <v>0</v>
          </cell>
          <cell r="FXH59">
            <v>0</v>
          </cell>
          <cell r="FXI59">
            <v>0</v>
          </cell>
          <cell r="FXJ59">
            <v>0</v>
          </cell>
          <cell r="FXK59">
            <v>0</v>
          </cell>
          <cell r="FXL59">
            <v>0</v>
          </cell>
          <cell r="FXM59">
            <v>0</v>
          </cell>
          <cell r="FXN59">
            <v>0</v>
          </cell>
          <cell r="FXO59">
            <v>0</v>
          </cell>
          <cell r="FXP59">
            <v>0</v>
          </cell>
          <cell r="FXQ59">
            <v>0</v>
          </cell>
          <cell r="FXR59">
            <v>0</v>
          </cell>
          <cell r="FXS59">
            <v>0</v>
          </cell>
          <cell r="FXT59">
            <v>0</v>
          </cell>
          <cell r="FXU59">
            <v>0</v>
          </cell>
          <cell r="FXV59">
            <v>0</v>
          </cell>
          <cell r="FXW59">
            <v>0</v>
          </cell>
          <cell r="FXX59">
            <v>0</v>
          </cell>
          <cell r="FXY59">
            <v>0</v>
          </cell>
          <cell r="FXZ59">
            <v>0</v>
          </cell>
          <cell r="FYA59">
            <v>0</v>
          </cell>
          <cell r="FYB59">
            <v>0</v>
          </cell>
          <cell r="FYC59">
            <v>0</v>
          </cell>
          <cell r="FYD59">
            <v>0</v>
          </cell>
          <cell r="FYE59">
            <v>0</v>
          </cell>
          <cell r="FYF59">
            <v>0</v>
          </cell>
          <cell r="FYG59">
            <v>0</v>
          </cell>
          <cell r="FYH59">
            <v>0</v>
          </cell>
          <cell r="FYI59">
            <v>0</v>
          </cell>
          <cell r="FYJ59">
            <v>0</v>
          </cell>
          <cell r="FYK59">
            <v>0</v>
          </cell>
          <cell r="FYL59">
            <v>0</v>
          </cell>
          <cell r="FYM59">
            <v>0</v>
          </cell>
          <cell r="FYN59">
            <v>0</v>
          </cell>
          <cell r="FYO59">
            <v>0</v>
          </cell>
          <cell r="FYP59">
            <v>0</v>
          </cell>
          <cell r="FYQ59">
            <v>0</v>
          </cell>
          <cell r="FYR59">
            <v>0</v>
          </cell>
          <cell r="FYS59">
            <v>0</v>
          </cell>
          <cell r="FYT59">
            <v>0</v>
          </cell>
          <cell r="FYU59">
            <v>0</v>
          </cell>
          <cell r="FYV59">
            <v>0</v>
          </cell>
          <cell r="FYW59">
            <v>0</v>
          </cell>
          <cell r="FYX59">
            <v>0</v>
          </cell>
          <cell r="FYY59">
            <v>0</v>
          </cell>
          <cell r="FYZ59">
            <v>0</v>
          </cell>
          <cell r="FZA59">
            <v>0</v>
          </cell>
          <cell r="FZB59">
            <v>0</v>
          </cell>
          <cell r="FZC59">
            <v>0</v>
          </cell>
          <cell r="FZD59">
            <v>0</v>
          </cell>
          <cell r="FZE59">
            <v>0</v>
          </cell>
          <cell r="FZF59">
            <v>0</v>
          </cell>
          <cell r="FZG59">
            <v>0</v>
          </cell>
          <cell r="FZH59">
            <v>0</v>
          </cell>
          <cell r="FZI59">
            <v>0</v>
          </cell>
          <cell r="FZJ59">
            <v>0</v>
          </cell>
          <cell r="FZK59">
            <v>0</v>
          </cell>
          <cell r="FZL59">
            <v>0</v>
          </cell>
          <cell r="FZM59">
            <v>0</v>
          </cell>
          <cell r="FZN59">
            <v>0</v>
          </cell>
          <cell r="FZO59">
            <v>0</v>
          </cell>
          <cell r="FZP59">
            <v>0</v>
          </cell>
          <cell r="FZQ59">
            <v>0</v>
          </cell>
          <cell r="FZR59">
            <v>0</v>
          </cell>
          <cell r="FZS59">
            <v>0</v>
          </cell>
          <cell r="FZT59">
            <v>0</v>
          </cell>
          <cell r="FZU59">
            <v>0</v>
          </cell>
          <cell r="FZV59">
            <v>0</v>
          </cell>
          <cell r="FZW59">
            <v>0</v>
          </cell>
          <cell r="FZX59">
            <v>0</v>
          </cell>
          <cell r="FZY59">
            <v>0</v>
          </cell>
          <cell r="FZZ59">
            <v>0</v>
          </cell>
          <cell r="GAA59">
            <v>0</v>
          </cell>
          <cell r="GAB59">
            <v>0</v>
          </cell>
          <cell r="GAC59">
            <v>0</v>
          </cell>
          <cell r="GAD59">
            <v>0</v>
          </cell>
          <cell r="GAE59">
            <v>0</v>
          </cell>
          <cell r="GAF59">
            <v>0</v>
          </cell>
          <cell r="GAG59">
            <v>0</v>
          </cell>
          <cell r="GAH59">
            <v>0</v>
          </cell>
          <cell r="GAI59">
            <v>0</v>
          </cell>
          <cell r="GAJ59">
            <v>0</v>
          </cell>
          <cell r="GAK59">
            <v>0</v>
          </cell>
          <cell r="GAL59">
            <v>0</v>
          </cell>
          <cell r="GAM59">
            <v>0</v>
          </cell>
          <cell r="GAN59">
            <v>0</v>
          </cell>
          <cell r="GAO59">
            <v>0</v>
          </cell>
          <cell r="GAP59">
            <v>0</v>
          </cell>
          <cell r="GAQ59">
            <v>0</v>
          </cell>
          <cell r="GAR59">
            <v>0</v>
          </cell>
          <cell r="GAS59">
            <v>0</v>
          </cell>
          <cell r="GAT59">
            <v>0</v>
          </cell>
          <cell r="GAU59">
            <v>0</v>
          </cell>
          <cell r="GAV59">
            <v>0</v>
          </cell>
          <cell r="GAW59">
            <v>0</v>
          </cell>
          <cell r="GAX59">
            <v>0</v>
          </cell>
          <cell r="GAY59">
            <v>0</v>
          </cell>
          <cell r="GAZ59">
            <v>0</v>
          </cell>
          <cell r="GBA59">
            <v>0</v>
          </cell>
          <cell r="GBB59">
            <v>0</v>
          </cell>
          <cell r="GBC59">
            <v>0</v>
          </cell>
          <cell r="GBD59">
            <v>0</v>
          </cell>
          <cell r="GBE59">
            <v>0</v>
          </cell>
          <cell r="GBF59">
            <v>0</v>
          </cell>
          <cell r="GBG59">
            <v>0</v>
          </cell>
          <cell r="GBH59">
            <v>0</v>
          </cell>
          <cell r="GBI59">
            <v>0</v>
          </cell>
          <cell r="GBJ59">
            <v>0</v>
          </cell>
          <cell r="GBK59">
            <v>0</v>
          </cell>
          <cell r="GBL59">
            <v>0</v>
          </cell>
          <cell r="GBM59">
            <v>0</v>
          </cell>
          <cell r="GBN59">
            <v>0</v>
          </cell>
          <cell r="GBO59">
            <v>0</v>
          </cell>
          <cell r="GBP59">
            <v>0</v>
          </cell>
          <cell r="GBQ59">
            <v>0</v>
          </cell>
          <cell r="GBR59">
            <v>0</v>
          </cell>
          <cell r="GBS59">
            <v>0</v>
          </cell>
          <cell r="GBT59">
            <v>0</v>
          </cell>
          <cell r="GBU59">
            <v>0</v>
          </cell>
          <cell r="GBV59">
            <v>0</v>
          </cell>
          <cell r="GBW59">
            <v>0</v>
          </cell>
          <cell r="GBX59">
            <v>0</v>
          </cell>
          <cell r="GBY59">
            <v>0</v>
          </cell>
          <cell r="GBZ59">
            <v>0</v>
          </cell>
          <cell r="GCA59">
            <v>0</v>
          </cell>
          <cell r="GCB59">
            <v>0</v>
          </cell>
          <cell r="GCC59">
            <v>0</v>
          </cell>
          <cell r="GCD59">
            <v>0</v>
          </cell>
          <cell r="GCE59">
            <v>0</v>
          </cell>
          <cell r="GCF59">
            <v>0</v>
          </cell>
          <cell r="GCG59">
            <v>0</v>
          </cell>
          <cell r="GCH59">
            <v>0</v>
          </cell>
          <cell r="GCI59">
            <v>0</v>
          </cell>
          <cell r="GCJ59">
            <v>0</v>
          </cell>
          <cell r="GCK59">
            <v>0</v>
          </cell>
          <cell r="GCL59">
            <v>0</v>
          </cell>
          <cell r="GCM59">
            <v>0</v>
          </cell>
          <cell r="GCN59">
            <v>0</v>
          </cell>
          <cell r="GCO59">
            <v>0</v>
          </cell>
          <cell r="GCP59">
            <v>0</v>
          </cell>
          <cell r="GCQ59">
            <v>0</v>
          </cell>
          <cell r="GCR59">
            <v>0</v>
          </cell>
          <cell r="GCS59">
            <v>0</v>
          </cell>
          <cell r="GCT59">
            <v>0</v>
          </cell>
          <cell r="GCU59">
            <v>0</v>
          </cell>
          <cell r="GCV59">
            <v>0</v>
          </cell>
          <cell r="GCW59">
            <v>0</v>
          </cell>
          <cell r="GCX59">
            <v>0</v>
          </cell>
          <cell r="GCY59">
            <v>0</v>
          </cell>
          <cell r="GCZ59">
            <v>0</v>
          </cell>
          <cell r="GDA59">
            <v>0</v>
          </cell>
          <cell r="GDB59">
            <v>0</v>
          </cell>
          <cell r="GDC59">
            <v>0</v>
          </cell>
          <cell r="GDD59">
            <v>0</v>
          </cell>
          <cell r="GDE59">
            <v>0</v>
          </cell>
          <cell r="GDF59">
            <v>0</v>
          </cell>
          <cell r="GDG59">
            <v>0</v>
          </cell>
          <cell r="GDH59">
            <v>0</v>
          </cell>
          <cell r="GDI59">
            <v>0</v>
          </cell>
          <cell r="GDJ59">
            <v>0</v>
          </cell>
          <cell r="GDK59">
            <v>0</v>
          </cell>
          <cell r="GDL59">
            <v>0</v>
          </cell>
          <cell r="GDM59">
            <v>0</v>
          </cell>
          <cell r="GDN59">
            <v>0</v>
          </cell>
          <cell r="GDO59">
            <v>0</v>
          </cell>
          <cell r="GDP59">
            <v>0</v>
          </cell>
          <cell r="GDQ59">
            <v>0</v>
          </cell>
          <cell r="GDR59">
            <v>0</v>
          </cell>
          <cell r="GDS59">
            <v>0</v>
          </cell>
          <cell r="GDT59">
            <v>0</v>
          </cell>
          <cell r="GDU59">
            <v>0</v>
          </cell>
          <cell r="GDV59">
            <v>0</v>
          </cell>
          <cell r="GDW59">
            <v>0</v>
          </cell>
          <cell r="GDX59">
            <v>0</v>
          </cell>
          <cell r="GDY59">
            <v>0</v>
          </cell>
          <cell r="GDZ59">
            <v>0</v>
          </cell>
          <cell r="GEA59">
            <v>0</v>
          </cell>
          <cell r="GEB59">
            <v>0</v>
          </cell>
          <cell r="GEC59">
            <v>0</v>
          </cell>
          <cell r="GED59">
            <v>0</v>
          </cell>
          <cell r="GEE59">
            <v>0</v>
          </cell>
          <cell r="GEF59">
            <v>0</v>
          </cell>
          <cell r="GEG59">
            <v>0</v>
          </cell>
          <cell r="GEH59">
            <v>0</v>
          </cell>
          <cell r="GEI59">
            <v>0</v>
          </cell>
          <cell r="GEJ59">
            <v>0</v>
          </cell>
          <cell r="GEK59">
            <v>0</v>
          </cell>
          <cell r="GEL59">
            <v>0</v>
          </cell>
          <cell r="GEM59">
            <v>0</v>
          </cell>
          <cell r="GEN59">
            <v>0</v>
          </cell>
          <cell r="GEO59">
            <v>0</v>
          </cell>
          <cell r="GEP59">
            <v>0</v>
          </cell>
          <cell r="GEQ59">
            <v>0</v>
          </cell>
          <cell r="GER59">
            <v>0</v>
          </cell>
          <cell r="GES59">
            <v>0</v>
          </cell>
          <cell r="GET59">
            <v>0</v>
          </cell>
          <cell r="GEU59">
            <v>0</v>
          </cell>
          <cell r="GEV59">
            <v>0</v>
          </cell>
          <cell r="GEW59">
            <v>0</v>
          </cell>
          <cell r="GEX59">
            <v>0</v>
          </cell>
          <cell r="GEY59">
            <v>0</v>
          </cell>
          <cell r="GEZ59">
            <v>0</v>
          </cell>
          <cell r="GFA59">
            <v>0</v>
          </cell>
          <cell r="GFB59">
            <v>0</v>
          </cell>
          <cell r="GFC59">
            <v>0</v>
          </cell>
          <cell r="GFD59">
            <v>0</v>
          </cell>
          <cell r="GFE59">
            <v>0</v>
          </cell>
          <cell r="GFF59">
            <v>0</v>
          </cell>
          <cell r="GFG59">
            <v>0</v>
          </cell>
          <cell r="GFH59">
            <v>0</v>
          </cell>
          <cell r="GFI59">
            <v>0</v>
          </cell>
          <cell r="GFJ59">
            <v>0</v>
          </cell>
          <cell r="GFK59">
            <v>0</v>
          </cell>
          <cell r="GFL59">
            <v>0</v>
          </cell>
          <cell r="GFM59">
            <v>0</v>
          </cell>
          <cell r="GFN59">
            <v>0</v>
          </cell>
          <cell r="GFO59">
            <v>0</v>
          </cell>
          <cell r="GFP59">
            <v>0</v>
          </cell>
          <cell r="GFQ59">
            <v>0</v>
          </cell>
          <cell r="GFR59">
            <v>0</v>
          </cell>
          <cell r="GFS59">
            <v>0</v>
          </cell>
          <cell r="GFT59">
            <v>0</v>
          </cell>
          <cell r="GFU59">
            <v>0</v>
          </cell>
          <cell r="GFV59">
            <v>0</v>
          </cell>
          <cell r="GFW59">
            <v>0</v>
          </cell>
          <cell r="GFX59">
            <v>0</v>
          </cell>
          <cell r="GFY59">
            <v>0</v>
          </cell>
          <cell r="GFZ59">
            <v>0</v>
          </cell>
          <cell r="GGA59">
            <v>0</v>
          </cell>
          <cell r="GGB59">
            <v>0</v>
          </cell>
          <cell r="GGC59">
            <v>0</v>
          </cell>
          <cell r="GGD59">
            <v>0</v>
          </cell>
          <cell r="GGE59">
            <v>0</v>
          </cell>
          <cell r="GGF59">
            <v>0</v>
          </cell>
          <cell r="GGG59">
            <v>0</v>
          </cell>
          <cell r="GGH59">
            <v>0</v>
          </cell>
          <cell r="GGI59">
            <v>0</v>
          </cell>
          <cell r="GGJ59">
            <v>0</v>
          </cell>
          <cell r="GGK59">
            <v>0</v>
          </cell>
          <cell r="GGL59">
            <v>0</v>
          </cell>
          <cell r="GGM59">
            <v>0</v>
          </cell>
          <cell r="GGN59">
            <v>0</v>
          </cell>
          <cell r="GGO59">
            <v>0</v>
          </cell>
          <cell r="GGP59">
            <v>0</v>
          </cell>
          <cell r="GGQ59">
            <v>0</v>
          </cell>
          <cell r="GGR59">
            <v>0</v>
          </cell>
          <cell r="GGS59">
            <v>0</v>
          </cell>
          <cell r="GGT59">
            <v>0</v>
          </cell>
          <cell r="GGU59">
            <v>0</v>
          </cell>
          <cell r="GGV59">
            <v>0</v>
          </cell>
          <cell r="GGW59">
            <v>0</v>
          </cell>
          <cell r="GGX59">
            <v>0</v>
          </cell>
          <cell r="GGY59">
            <v>0</v>
          </cell>
          <cell r="GGZ59">
            <v>0</v>
          </cell>
          <cell r="GHA59">
            <v>0</v>
          </cell>
          <cell r="GHB59">
            <v>0</v>
          </cell>
          <cell r="GHC59">
            <v>0</v>
          </cell>
          <cell r="GHD59">
            <v>0</v>
          </cell>
          <cell r="GHE59">
            <v>0</v>
          </cell>
          <cell r="GHF59">
            <v>0</v>
          </cell>
          <cell r="GHG59">
            <v>0</v>
          </cell>
          <cell r="GHH59">
            <v>0</v>
          </cell>
          <cell r="GHI59">
            <v>0</v>
          </cell>
          <cell r="GHJ59">
            <v>0</v>
          </cell>
          <cell r="GHK59">
            <v>0</v>
          </cell>
          <cell r="GHL59">
            <v>0</v>
          </cell>
          <cell r="GHM59">
            <v>0</v>
          </cell>
          <cell r="GHN59">
            <v>0</v>
          </cell>
          <cell r="GHO59">
            <v>0</v>
          </cell>
          <cell r="GHP59">
            <v>0</v>
          </cell>
          <cell r="GHQ59">
            <v>0</v>
          </cell>
          <cell r="GHR59">
            <v>0</v>
          </cell>
          <cell r="GHS59">
            <v>0</v>
          </cell>
          <cell r="GHT59">
            <v>0</v>
          </cell>
          <cell r="GHU59">
            <v>0</v>
          </cell>
          <cell r="GHV59">
            <v>0</v>
          </cell>
          <cell r="GHW59">
            <v>0</v>
          </cell>
          <cell r="GHX59">
            <v>0</v>
          </cell>
          <cell r="GHY59">
            <v>0</v>
          </cell>
          <cell r="GHZ59">
            <v>0</v>
          </cell>
          <cell r="GIA59">
            <v>0</v>
          </cell>
          <cell r="GIB59">
            <v>0</v>
          </cell>
          <cell r="GIC59">
            <v>0</v>
          </cell>
          <cell r="GID59">
            <v>0</v>
          </cell>
          <cell r="GIE59">
            <v>0</v>
          </cell>
          <cell r="GIF59">
            <v>0</v>
          </cell>
          <cell r="GIG59">
            <v>0</v>
          </cell>
          <cell r="GIH59">
            <v>0</v>
          </cell>
          <cell r="GII59">
            <v>0</v>
          </cell>
          <cell r="GIJ59">
            <v>0</v>
          </cell>
          <cell r="GIK59">
            <v>0</v>
          </cell>
          <cell r="GIL59">
            <v>0</v>
          </cell>
          <cell r="GIM59">
            <v>0</v>
          </cell>
          <cell r="GIN59">
            <v>0</v>
          </cell>
          <cell r="GIO59">
            <v>0</v>
          </cell>
          <cell r="GIP59">
            <v>0</v>
          </cell>
          <cell r="GIQ59">
            <v>0</v>
          </cell>
          <cell r="GIR59">
            <v>0</v>
          </cell>
          <cell r="GIS59">
            <v>0</v>
          </cell>
          <cell r="GIT59">
            <v>0</v>
          </cell>
          <cell r="GIU59">
            <v>0</v>
          </cell>
          <cell r="GIV59">
            <v>0</v>
          </cell>
          <cell r="GIW59">
            <v>0</v>
          </cell>
          <cell r="GIX59">
            <v>0</v>
          </cell>
          <cell r="GIY59">
            <v>0</v>
          </cell>
          <cell r="GIZ59">
            <v>0</v>
          </cell>
          <cell r="GJA59">
            <v>0</v>
          </cell>
          <cell r="GJB59">
            <v>0</v>
          </cell>
          <cell r="GJC59">
            <v>0</v>
          </cell>
          <cell r="GJD59">
            <v>0</v>
          </cell>
          <cell r="GJE59">
            <v>0</v>
          </cell>
          <cell r="GJF59">
            <v>0</v>
          </cell>
          <cell r="GJG59">
            <v>0</v>
          </cell>
          <cell r="GJH59">
            <v>0</v>
          </cell>
          <cell r="GJI59">
            <v>0</v>
          </cell>
          <cell r="GJJ59">
            <v>0</v>
          </cell>
          <cell r="GJK59">
            <v>0</v>
          </cell>
          <cell r="GJL59">
            <v>0</v>
          </cell>
          <cell r="GJM59">
            <v>0</v>
          </cell>
          <cell r="GJN59">
            <v>0</v>
          </cell>
          <cell r="GJO59">
            <v>0</v>
          </cell>
          <cell r="GJP59">
            <v>0</v>
          </cell>
          <cell r="GJQ59">
            <v>0</v>
          </cell>
          <cell r="GJR59">
            <v>0</v>
          </cell>
          <cell r="GJS59">
            <v>0</v>
          </cell>
          <cell r="GJT59">
            <v>0</v>
          </cell>
          <cell r="GJU59">
            <v>0</v>
          </cell>
          <cell r="GJV59">
            <v>0</v>
          </cell>
          <cell r="GJW59">
            <v>0</v>
          </cell>
          <cell r="GJX59">
            <v>0</v>
          </cell>
          <cell r="GJY59">
            <v>0</v>
          </cell>
          <cell r="GJZ59">
            <v>0</v>
          </cell>
          <cell r="GKA59">
            <v>0</v>
          </cell>
          <cell r="GKB59">
            <v>0</v>
          </cell>
          <cell r="GKC59">
            <v>0</v>
          </cell>
          <cell r="GKD59">
            <v>0</v>
          </cell>
          <cell r="GKE59">
            <v>0</v>
          </cell>
          <cell r="GKF59">
            <v>0</v>
          </cell>
          <cell r="GKG59">
            <v>0</v>
          </cell>
          <cell r="GKH59">
            <v>0</v>
          </cell>
          <cell r="GKI59">
            <v>0</v>
          </cell>
          <cell r="GKJ59">
            <v>0</v>
          </cell>
          <cell r="GKK59">
            <v>0</v>
          </cell>
          <cell r="GKL59">
            <v>0</v>
          </cell>
          <cell r="GKM59">
            <v>0</v>
          </cell>
          <cell r="GKN59">
            <v>0</v>
          </cell>
          <cell r="GKO59">
            <v>0</v>
          </cell>
          <cell r="GKP59">
            <v>0</v>
          </cell>
          <cell r="GKQ59">
            <v>0</v>
          </cell>
          <cell r="GKR59">
            <v>0</v>
          </cell>
          <cell r="GKS59">
            <v>0</v>
          </cell>
          <cell r="GKT59">
            <v>0</v>
          </cell>
          <cell r="GKU59">
            <v>0</v>
          </cell>
          <cell r="GKV59">
            <v>0</v>
          </cell>
          <cell r="GKW59">
            <v>0</v>
          </cell>
          <cell r="GKX59">
            <v>0</v>
          </cell>
          <cell r="GKY59">
            <v>0</v>
          </cell>
          <cell r="GKZ59">
            <v>0</v>
          </cell>
          <cell r="GLA59">
            <v>0</v>
          </cell>
          <cell r="GLB59">
            <v>0</v>
          </cell>
          <cell r="GLC59">
            <v>0</v>
          </cell>
          <cell r="GLD59">
            <v>0</v>
          </cell>
          <cell r="GLE59">
            <v>0</v>
          </cell>
          <cell r="GLF59">
            <v>0</v>
          </cell>
          <cell r="GLG59">
            <v>0</v>
          </cell>
          <cell r="GLH59">
            <v>0</v>
          </cell>
          <cell r="GLI59">
            <v>0</v>
          </cell>
          <cell r="GLJ59">
            <v>0</v>
          </cell>
          <cell r="GLK59">
            <v>0</v>
          </cell>
          <cell r="GLL59">
            <v>0</v>
          </cell>
          <cell r="GLM59">
            <v>0</v>
          </cell>
          <cell r="GLN59">
            <v>0</v>
          </cell>
          <cell r="GLO59">
            <v>0</v>
          </cell>
          <cell r="GLP59">
            <v>0</v>
          </cell>
          <cell r="GLQ59">
            <v>0</v>
          </cell>
          <cell r="GLR59">
            <v>0</v>
          </cell>
          <cell r="GLS59">
            <v>0</v>
          </cell>
          <cell r="GLT59">
            <v>0</v>
          </cell>
          <cell r="GLU59">
            <v>0</v>
          </cell>
          <cell r="GLV59">
            <v>0</v>
          </cell>
          <cell r="GLW59">
            <v>0</v>
          </cell>
          <cell r="GLX59">
            <v>0</v>
          </cell>
          <cell r="GLY59">
            <v>0</v>
          </cell>
          <cell r="GLZ59">
            <v>0</v>
          </cell>
          <cell r="GMA59">
            <v>0</v>
          </cell>
          <cell r="GMB59">
            <v>0</v>
          </cell>
          <cell r="GMC59">
            <v>0</v>
          </cell>
          <cell r="GMD59">
            <v>0</v>
          </cell>
          <cell r="GME59">
            <v>0</v>
          </cell>
          <cell r="GMF59">
            <v>0</v>
          </cell>
          <cell r="GMG59">
            <v>0</v>
          </cell>
          <cell r="GMH59">
            <v>0</v>
          </cell>
          <cell r="GMI59">
            <v>0</v>
          </cell>
          <cell r="GMJ59">
            <v>0</v>
          </cell>
          <cell r="GMK59">
            <v>0</v>
          </cell>
          <cell r="GML59">
            <v>0</v>
          </cell>
          <cell r="GMM59">
            <v>0</v>
          </cell>
          <cell r="GMN59">
            <v>0</v>
          </cell>
          <cell r="GMO59">
            <v>0</v>
          </cell>
          <cell r="GMP59">
            <v>0</v>
          </cell>
          <cell r="GMQ59">
            <v>0</v>
          </cell>
          <cell r="GMR59">
            <v>0</v>
          </cell>
          <cell r="GMS59">
            <v>0</v>
          </cell>
          <cell r="GMT59">
            <v>0</v>
          </cell>
          <cell r="GMU59">
            <v>0</v>
          </cell>
          <cell r="GMV59">
            <v>0</v>
          </cell>
          <cell r="GMW59">
            <v>0</v>
          </cell>
          <cell r="GMX59">
            <v>0</v>
          </cell>
          <cell r="GMY59">
            <v>0</v>
          </cell>
          <cell r="GMZ59">
            <v>0</v>
          </cell>
          <cell r="GNA59">
            <v>0</v>
          </cell>
          <cell r="GNB59">
            <v>0</v>
          </cell>
          <cell r="GNC59">
            <v>0</v>
          </cell>
          <cell r="GND59">
            <v>0</v>
          </cell>
          <cell r="GNE59">
            <v>0</v>
          </cell>
          <cell r="GNF59">
            <v>0</v>
          </cell>
          <cell r="GNG59">
            <v>0</v>
          </cell>
          <cell r="GNH59">
            <v>0</v>
          </cell>
          <cell r="GNI59">
            <v>0</v>
          </cell>
          <cell r="GNJ59">
            <v>0</v>
          </cell>
          <cell r="GNK59">
            <v>0</v>
          </cell>
          <cell r="GNL59">
            <v>0</v>
          </cell>
          <cell r="GNM59">
            <v>0</v>
          </cell>
          <cell r="GNN59">
            <v>0</v>
          </cell>
          <cell r="GNO59">
            <v>0</v>
          </cell>
          <cell r="GNP59">
            <v>0</v>
          </cell>
          <cell r="GNQ59">
            <v>0</v>
          </cell>
          <cell r="GNR59">
            <v>0</v>
          </cell>
          <cell r="GNS59">
            <v>0</v>
          </cell>
          <cell r="GNT59">
            <v>0</v>
          </cell>
          <cell r="GNU59">
            <v>0</v>
          </cell>
          <cell r="GNV59">
            <v>0</v>
          </cell>
          <cell r="GNW59">
            <v>0</v>
          </cell>
          <cell r="GNX59">
            <v>0</v>
          </cell>
          <cell r="GNY59">
            <v>0</v>
          </cell>
          <cell r="GNZ59">
            <v>0</v>
          </cell>
          <cell r="GOA59">
            <v>0</v>
          </cell>
          <cell r="GOB59">
            <v>0</v>
          </cell>
          <cell r="GOC59">
            <v>0</v>
          </cell>
          <cell r="GOD59">
            <v>0</v>
          </cell>
          <cell r="GOE59">
            <v>0</v>
          </cell>
          <cell r="GOF59">
            <v>0</v>
          </cell>
          <cell r="GOG59">
            <v>0</v>
          </cell>
          <cell r="GOH59">
            <v>0</v>
          </cell>
          <cell r="GOI59">
            <v>0</v>
          </cell>
          <cell r="GOJ59">
            <v>0</v>
          </cell>
          <cell r="GOK59">
            <v>0</v>
          </cell>
          <cell r="GOL59">
            <v>0</v>
          </cell>
          <cell r="GOM59">
            <v>0</v>
          </cell>
          <cell r="GON59">
            <v>0</v>
          </cell>
          <cell r="GOO59">
            <v>0</v>
          </cell>
          <cell r="GOP59">
            <v>0</v>
          </cell>
          <cell r="GOQ59">
            <v>0</v>
          </cell>
          <cell r="GOR59">
            <v>0</v>
          </cell>
          <cell r="GOS59">
            <v>0</v>
          </cell>
          <cell r="GOT59">
            <v>0</v>
          </cell>
          <cell r="GOU59">
            <v>0</v>
          </cell>
          <cell r="GOV59">
            <v>0</v>
          </cell>
          <cell r="GOW59">
            <v>0</v>
          </cell>
          <cell r="GOX59">
            <v>0</v>
          </cell>
          <cell r="GOY59">
            <v>0</v>
          </cell>
          <cell r="GOZ59">
            <v>0</v>
          </cell>
          <cell r="GPA59">
            <v>0</v>
          </cell>
          <cell r="GPB59">
            <v>0</v>
          </cell>
          <cell r="GPC59">
            <v>0</v>
          </cell>
          <cell r="GPD59">
            <v>0</v>
          </cell>
          <cell r="GPE59">
            <v>0</v>
          </cell>
          <cell r="GPF59">
            <v>0</v>
          </cell>
          <cell r="GPG59">
            <v>0</v>
          </cell>
          <cell r="GPH59">
            <v>0</v>
          </cell>
          <cell r="GPI59">
            <v>0</v>
          </cell>
          <cell r="GPJ59">
            <v>0</v>
          </cell>
          <cell r="GPK59">
            <v>0</v>
          </cell>
          <cell r="GPL59">
            <v>0</v>
          </cell>
          <cell r="GPM59">
            <v>0</v>
          </cell>
          <cell r="GPN59">
            <v>0</v>
          </cell>
          <cell r="GPO59">
            <v>0</v>
          </cell>
          <cell r="GPP59">
            <v>0</v>
          </cell>
          <cell r="GPQ59">
            <v>0</v>
          </cell>
          <cell r="GPR59">
            <v>0</v>
          </cell>
          <cell r="GPS59">
            <v>0</v>
          </cell>
          <cell r="GPT59">
            <v>0</v>
          </cell>
          <cell r="GPU59">
            <v>0</v>
          </cell>
          <cell r="GPV59">
            <v>0</v>
          </cell>
          <cell r="GPW59">
            <v>0</v>
          </cell>
          <cell r="GPX59">
            <v>0</v>
          </cell>
          <cell r="GPY59">
            <v>0</v>
          </cell>
          <cell r="GPZ59">
            <v>0</v>
          </cell>
          <cell r="GQA59">
            <v>0</v>
          </cell>
          <cell r="GQB59">
            <v>0</v>
          </cell>
          <cell r="GQC59">
            <v>0</v>
          </cell>
          <cell r="GQD59">
            <v>0</v>
          </cell>
          <cell r="GQE59">
            <v>0</v>
          </cell>
          <cell r="GQF59">
            <v>0</v>
          </cell>
          <cell r="GQG59">
            <v>0</v>
          </cell>
          <cell r="GQH59">
            <v>0</v>
          </cell>
          <cell r="GQI59">
            <v>0</v>
          </cell>
          <cell r="GQJ59">
            <v>0</v>
          </cell>
          <cell r="GQK59">
            <v>0</v>
          </cell>
          <cell r="GQL59">
            <v>0</v>
          </cell>
          <cell r="GQM59">
            <v>0</v>
          </cell>
          <cell r="GQN59">
            <v>0</v>
          </cell>
          <cell r="GQO59">
            <v>0</v>
          </cell>
          <cell r="GQP59">
            <v>0</v>
          </cell>
          <cell r="GQQ59">
            <v>0</v>
          </cell>
          <cell r="GQR59">
            <v>0</v>
          </cell>
          <cell r="GQS59">
            <v>0</v>
          </cell>
          <cell r="GQT59">
            <v>0</v>
          </cell>
          <cell r="GQU59">
            <v>0</v>
          </cell>
          <cell r="GQV59">
            <v>0</v>
          </cell>
          <cell r="GQW59">
            <v>0</v>
          </cell>
          <cell r="GQX59">
            <v>0</v>
          </cell>
          <cell r="GQY59">
            <v>0</v>
          </cell>
          <cell r="GQZ59">
            <v>0</v>
          </cell>
          <cell r="GRA59">
            <v>0</v>
          </cell>
          <cell r="GRB59">
            <v>0</v>
          </cell>
          <cell r="GRC59">
            <v>0</v>
          </cell>
          <cell r="GRD59">
            <v>0</v>
          </cell>
          <cell r="GRE59">
            <v>0</v>
          </cell>
          <cell r="GRF59">
            <v>0</v>
          </cell>
          <cell r="GRG59">
            <v>0</v>
          </cell>
          <cell r="GRH59">
            <v>0</v>
          </cell>
          <cell r="GRI59">
            <v>0</v>
          </cell>
          <cell r="GRJ59">
            <v>0</v>
          </cell>
          <cell r="GRK59">
            <v>0</v>
          </cell>
          <cell r="GRL59">
            <v>0</v>
          </cell>
          <cell r="GRM59">
            <v>0</v>
          </cell>
          <cell r="GRN59">
            <v>0</v>
          </cell>
          <cell r="GRO59">
            <v>0</v>
          </cell>
          <cell r="GRP59">
            <v>0</v>
          </cell>
          <cell r="GRQ59">
            <v>0</v>
          </cell>
          <cell r="GRR59">
            <v>0</v>
          </cell>
          <cell r="GRS59">
            <v>0</v>
          </cell>
          <cell r="GRT59">
            <v>0</v>
          </cell>
          <cell r="GRU59">
            <v>0</v>
          </cell>
          <cell r="GRV59">
            <v>0</v>
          </cell>
          <cell r="GRW59">
            <v>0</v>
          </cell>
          <cell r="GRX59">
            <v>0</v>
          </cell>
          <cell r="GRY59">
            <v>0</v>
          </cell>
          <cell r="GRZ59">
            <v>0</v>
          </cell>
          <cell r="GSA59">
            <v>0</v>
          </cell>
          <cell r="GSB59">
            <v>0</v>
          </cell>
          <cell r="GSC59">
            <v>0</v>
          </cell>
          <cell r="GSD59">
            <v>0</v>
          </cell>
          <cell r="GSE59">
            <v>0</v>
          </cell>
          <cell r="GSF59">
            <v>0</v>
          </cell>
          <cell r="GSG59">
            <v>0</v>
          </cell>
          <cell r="GSH59">
            <v>0</v>
          </cell>
          <cell r="GSI59">
            <v>0</v>
          </cell>
          <cell r="GSJ59">
            <v>0</v>
          </cell>
          <cell r="GSK59">
            <v>0</v>
          </cell>
          <cell r="GSL59">
            <v>0</v>
          </cell>
          <cell r="GSM59">
            <v>0</v>
          </cell>
          <cell r="GSN59">
            <v>0</v>
          </cell>
          <cell r="GSO59">
            <v>0</v>
          </cell>
          <cell r="GSP59">
            <v>0</v>
          </cell>
          <cell r="GSQ59">
            <v>0</v>
          </cell>
          <cell r="GSR59">
            <v>0</v>
          </cell>
          <cell r="GSS59">
            <v>0</v>
          </cell>
          <cell r="GST59">
            <v>0</v>
          </cell>
          <cell r="GSU59">
            <v>0</v>
          </cell>
          <cell r="GSV59">
            <v>0</v>
          </cell>
          <cell r="GSW59">
            <v>0</v>
          </cell>
          <cell r="GSX59">
            <v>0</v>
          </cell>
          <cell r="GSY59">
            <v>0</v>
          </cell>
          <cell r="GSZ59">
            <v>0</v>
          </cell>
          <cell r="GTA59">
            <v>0</v>
          </cell>
          <cell r="GTB59">
            <v>0</v>
          </cell>
          <cell r="GTC59">
            <v>0</v>
          </cell>
          <cell r="GTD59">
            <v>0</v>
          </cell>
          <cell r="GTE59">
            <v>0</v>
          </cell>
          <cell r="GTF59">
            <v>0</v>
          </cell>
          <cell r="GTG59">
            <v>0</v>
          </cell>
          <cell r="GTH59">
            <v>0</v>
          </cell>
          <cell r="GTI59">
            <v>0</v>
          </cell>
          <cell r="GTJ59">
            <v>0</v>
          </cell>
          <cell r="GTK59">
            <v>0</v>
          </cell>
          <cell r="GTL59">
            <v>0</v>
          </cell>
          <cell r="GTM59">
            <v>0</v>
          </cell>
          <cell r="GTN59">
            <v>0</v>
          </cell>
          <cell r="GTO59">
            <v>0</v>
          </cell>
          <cell r="GTP59">
            <v>0</v>
          </cell>
          <cell r="GTQ59">
            <v>0</v>
          </cell>
          <cell r="GTR59">
            <v>0</v>
          </cell>
          <cell r="GTS59">
            <v>0</v>
          </cell>
          <cell r="GTT59">
            <v>0</v>
          </cell>
          <cell r="GTU59">
            <v>0</v>
          </cell>
          <cell r="GTV59">
            <v>0</v>
          </cell>
          <cell r="GTW59">
            <v>0</v>
          </cell>
          <cell r="GTX59">
            <v>0</v>
          </cell>
          <cell r="GTY59">
            <v>0</v>
          </cell>
          <cell r="GTZ59">
            <v>0</v>
          </cell>
          <cell r="GUA59">
            <v>0</v>
          </cell>
          <cell r="GUB59">
            <v>0</v>
          </cell>
          <cell r="GUC59">
            <v>0</v>
          </cell>
          <cell r="GUD59">
            <v>0</v>
          </cell>
          <cell r="GUE59">
            <v>0</v>
          </cell>
          <cell r="GUF59">
            <v>0</v>
          </cell>
          <cell r="GUG59">
            <v>0</v>
          </cell>
          <cell r="GUH59">
            <v>0</v>
          </cell>
          <cell r="GUI59">
            <v>0</v>
          </cell>
          <cell r="GUJ59">
            <v>0</v>
          </cell>
          <cell r="GUK59">
            <v>0</v>
          </cell>
          <cell r="GUL59">
            <v>0</v>
          </cell>
          <cell r="GUM59">
            <v>0</v>
          </cell>
          <cell r="GUN59">
            <v>0</v>
          </cell>
          <cell r="GUO59">
            <v>0</v>
          </cell>
          <cell r="GUP59">
            <v>0</v>
          </cell>
          <cell r="GUQ59">
            <v>0</v>
          </cell>
          <cell r="GUR59">
            <v>0</v>
          </cell>
          <cell r="GUS59">
            <v>0</v>
          </cell>
          <cell r="GUT59">
            <v>0</v>
          </cell>
          <cell r="GUU59">
            <v>0</v>
          </cell>
          <cell r="GUV59">
            <v>0</v>
          </cell>
          <cell r="GUW59">
            <v>0</v>
          </cell>
          <cell r="GUX59">
            <v>0</v>
          </cell>
          <cell r="GUY59">
            <v>0</v>
          </cell>
          <cell r="GUZ59">
            <v>0</v>
          </cell>
          <cell r="GVA59">
            <v>0</v>
          </cell>
          <cell r="GVB59">
            <v>0</v>
          </cell>
          <cell r="GVC59">
            <v>0</v>
          </cell>
          <cell r="GVD59">
            <v>0</v>
          </cell>
          <cell r="GVE59">
            <v>0</v>
          </cell>
          <cell r="GVF59">
            <v>0</v>
          </cell>
          <cell r="GVG59">
            <v>0</v>
          </cell>
          <cell r="GVH59">
            <v>0</v>
          </cell>
          <cell r="GVI59">
            <v>0</v>
          </cell>
          <cell r="GVJ59">
            <v>0</v>
          </cell>
          <cell r="GVK59">
            <v>0</v>
          </cell>
          <cell r="GVL59">
            <v>0</v>
          </cell>
          <cell r="GVM59">
            <v>0</v>
          </cell>
          <cell r="GVN59">
            <v>0</v>
          </cell>
          <cell r="GVO59">
            <v>0</v>
          </cell>
          <cell r="GVP59">
            <v>0</v>
          </cell>
          <cell r="GVQ59">
            <v>0</v>
          </cell>
          <cell r="GVR59">
            <v>0</v>
          </cell>
          <cell r="GVS59">
            <v>0</v>
          </cell>
          <cell r="GVT59">
            <v>0</v>
          </cell>
          <cell r="GVU59">
            <v>0</v>
          </cell>
          <cell r="GVV59">
            <v>0</v>
          </cell>
          <cell r="GVW59">
            <v>0</v>
          </cell>
          <cell r="GVX59">
            <v>0</v>
          </cell>
          <cell r="GVY59">
            <v>0</v>
          </cell>
          <cell r="GVZ59">
            <v>0</v>
          </cell>
          <cell r="GWA59">
            <v>0</v>
          </cell>
          <cell r="GWB59">
            <v>0</v>
          </cell>
          <cell r="GWC59">
            <v>0</v>
          </cell>
          <cell r="GWD59">
            <v>0</v>
          </cell>
          <cell r="GWE59">
            <v>0</v>
          </cell>
          <cell r="GWF59">
            <v>0</v>
          </cell>
          <cell r="GWG59">
            <v>0</v>
          </cell>
          <cell r="GWH59">
            <v>0</v>
          </cell>
          <cell r="GWI59">
            <v>0</v>
          </cell>
          <cell r="GWJ59">
            <v>0</v>
          </cell>
          <cell r="GWK59">
            <v>0</v>
          </cell>
          <cell r="GWL59">
            <v>0</v>
          </cell>
          <cell r="GWM59">
            <v>0</v>
          </cell>
          <cell r="GWN59">
            <v>0</v>
          </cell>
          <cell r="GWO59">
            <v>0</v>
          </cell>
          <cell r="GWP59">
            <v>0</v>
          </cell>
          <cell r="GWQ59">
            <v>0</v>
          </cell>
          <cell r="GWR59">
            <v>0</v>
          </cell>
          <cell r="GWS59">
            <v>0</v>
          </cell>
          <cell r="GWT59">
            <v>0</v>
          </cell>
          <cell r="GWU59">
            <v>0</v>
          </cell>
          <cell r="GWV59">
            <v>0</v>
          </cell>
          <cell r="GWW59">
            <v>0</v>
          </cell>
          <cell r="GWX59">
            <v>0</v>
          </cell>
          <cell r="GWY59">
            <v>0</v>
          </cell>
          <cell r="GWZ59">
            <v>0</v>
          </cell>
          <cell r="GXA59">
            <v>0</v>
          </cell>
          <cell r="GXB59">
            <v>0</v>
          </cell>
          <cell r="GXC59">
            <v>0</v>
          </cell>
          <cell r="GXD59">
            <v>0</v>
          </cell>
          <cell r="GXE59">
            <v>0</v>
          </cell>
          <cell r="GXF59">
            <v>0</v>
          </cell>
          <cell r="GXG59">
            <v>0</v>
          </cell>
          <cell r="GXH59">
            <v>0</v>
          </cell>
          <cell r="GXI59">
            <v>0</v>
          </cell>
          <cell r="GXJ59">
            <v>0</v>
          </cell>
          <cell r="GXK59">
            <v>0</v>
          </cell>
          <cell r="GXL59">
            <v>0</v>
          </cell>
          <cell r="GXM59">
            <v>0</v>
          </cell>
          <cell r="GXN59">
            <v>0</v>
          </cell>
          <cell r="GXO59">
            <v>0</v>
          </cell>
          <cell r="GXP59">
            <v>0</v>
          </cell>
          <cell r="GXQ59">
            <v>0</v>
          </cell>
          <cell r="GXR59">
            <v>0</v>
          </cell>
          <cell r="GXS59">
            <v>0</v>
          </cell>
          <cell r="GXT59">
            <v>0</v>
          </cell>
          <cell r="GXU59">
            <v>0</v>
          </cell>
          <cell r="GXV59">
            <v>0</v>
          </cell>
          <cell r="GXW59">
            <v>0</v>
          </cell>
          <cell r="GXX59">
            <v>0</v>
          </cell>
          <cell r="GXY59">
            <v>0</v>
          </cell>
          <cell r="GXZ59">
            <v>0</v>
          </cell>
          <cell r="GYA59">
            <v>0</v>
          </cell>
          <cell r="GYB59">
            <v>0</v>
          </cell>
          <cell r="GYC59">
            <v>0</v>
          </cell>
          <cell r="GYD59">
            <v>0</v>
          </cell>
          <cell r="GYE59">
            <v>0</v>
          </cell>
          <cell r="GYF59">
            <v>0</v>
          </cell>
          <cell r="GYG59">
            <v>0</v>
          </cell>
          <cell r="GYH59">
            <v>0</v>
          </cell>
          <cell r="GYI59">
            <v>0</v>
          </cell>
          <cell r="GYJ59">
            <v>0</v>
          </cell>
          <cell r="GYK59">
            <v>0</v>
          </cell>
          <cell r="GYL59">
            <v>0</v>
          </cell>
          <cell r="GYM59">
            <v>0</v>
          </cell>
          <cell r="GYN59">
            <v>0</v>
          </cell>
          <cell r="GYO59">
            <v>0</v>
          </cell>
          <cell r="GYP59">
            <v>0</v>
          </cell>
          <cell r="GYQ59">
            <v>0</v>
          </cell>
          <cell r="GYR59">
            <v>0</v>
          </cell>
          <cell r="GYS59">
            <v>0</v>
          </cell>
          <cell r="GYT59">
            <v>0</v>
          </cell>
          <cell r="GYU59">
            <v>0</v>
          </cell>
          <cell r="GYV59">
            <v>0</v>
          </cell>
          <cell r="GYW59">
            <v>0</v>
          </cell>
          <cell r="GYX59">
            <v>0</v>
          </cell>
          <cell r="GYY59">
            <v>0</v>
          </cell>
          <cell r="GYZ59">
            <v>0</v>
          </cell>
          <cell r="GZA59">
            <v>0</v>
          </cell>
          <cell r="GZB59">
            <v>0</v>
          </cell>
          <cell r="GZC59">
            <v>0</v>
          </cell>
          <cell r="GZD59">
            <v>0</v>
          </cell>
          <cell r="GZE59">
            <v>0</v>
          </cell>
          <cell r="GZF59">
            <v>0</v>
          </cell>
          <cell r="GZG59">
            <v>0</v>
          </cell>
          <cell r="GZH59">
            <v>0</v>
          </cell>
          <cell r="GZI59">
            <v>0</v>
          </cell>
          <cell r="GZJ59">
            <v>0</v>
          </cell>
          <cell r="GZK59">
            <v>0</v>
          </cell>
          <cell r="GZL59">
            <v>0</v>
          </cell>
          <cell r="GZM59">
            <v>0</v>
          </cell>
          <cell r="GZN59">
            <v>0</v>
          </cell>
          <cell r="GZO59">
            <v>0</v>
          </cell>
          <cell r="GZP59">
            <v>0</v>
          </cell>
          <cell r="GZQ59">
            <v>0</v>
          </cell>
          <cell r="GZR59">
            <v>0</v>
          </cell>
          <cell r="GZS59">
            <v>0</v>
          </cell>
          <cell r="GZT59">
            <v>0</v>
          </cell>
          <cell r="GZU59">
            <v>0</v>
          </cell>
          <cell r="GZV59">
            <v>0</v>
          </cell>
          <cell r="GZW59">
            <v>0</v>
          </cell>
          <cell r="GZX59">
            <v>0</v>
          </cell>
          <cell r="GZY59">
            <v>0</v>
          </cell>
          <cell r="GZZ59">
            <v>0</v>
          </cell>
          <cell r="HAA59">
            <v>0</v>
          </cell>
          <cell r="HAB59">
            <v>0</v>
          </cell>
          <cell r="HAC59">
            <v>0</v>
          </cell>
          <cell r="HAD59">
            <v>0</v>
          </cell>
          <cell r="HAE59">
            <v>0</v>
          </cell>
          <cell r="HAF59">
            <v>0</v>
          </cell>
          <cell r="HAG59">
            <v>0</v>
          </cell>
          <cell r="HAH59">
            <v>0</v>
          </cell>
          <cell r="HAI59">
            <v>0</v>
          </cell>
          <cell r="HAJ59">
            <v>0</v>
          </cell>
          <cell r="HAK59">
            <v>0</v>
          </cell>
          <cell r="HAL59">
            <v>0</v>
          </cell>
          <cell r="HAM59">
            <v>0</v>
          </cell>
          <cell r="HAN59">
            <v>0</v>
          </cell>
          <cell r="HAO59">
            <v>0</v>
          </cell>
          <cell r="HAP59">
            <v>0</v>
          </cell>
          <cell r="HAQ59">
            <v>0</v>
          </cell>
          <cell r="HAR59">
            <v>0</v>
          </cell>
          <cell r="HAS59">
            <v>0</v>
          </cell>
          <cell r="HAT59">
            <v>0</v>
          </cell>
          <cell r="HAU59">
            <v>0</v>
          </cell>
          <cell r="HAV59">
            <v>0</v>
          </cell>
          <cell r="HAW59">
            <v>0</v>
          </cell>
          <cell r="HAX59">
            <v>0</v>
          </cell>
          <cell r="HAY59">
            <v>0</v>
          </cell>
          <cell r="HAZ59">
            <v>0</v>
          </cell>
          <cell r="HBA59">
            <v>0</v>
          </cell>
          <cell r="HBB59">
            <v>0</v>
          </cell>
          <cell r="HBC59">
            <v>0</v>
          </cell>
          <cell r="HBD59">
            <v>0</v>
          </cell>
          <cell r="HBE59">
            <v>0</v>
          </cell>
          <cell r="HBF59">
            <v>0</v>
          </cell>
          <cell r="HBG59">
            <v>0</v>
          </cell>
          <cell r="HBH59">
            <v>0</v>
          </cell>
          <cell r="HBI59">
            <v>0</v>
          </cell>
          <cell r="HBJ59">
            <v>0</v>
          </cell>
          <cell r="HBK59">
            <v>0</v>
          </cell>
          <cell r="HBL59">
            <v>0</v>
          </cell>
          <cell r="HBM59">
            <v>0</v>
          </cell>
          <cell r="HBN59">
            <v>0</v>
          </cell>
          <cell r="HBO59">
            <v>0</v>
          </cell>
          <cell r="HBP59">
            <v>0</v>
          </cell>
          <cell r="HBQ59">
            <v>0</v>
          </cell>
          <cell r="HBR59">
            <v>0</v>
          </cell>
          <cell r="HBS59">
            <v>0</v>
          </cell>
          <cell r="HBT59">
            <v>0</v>
          </cell>
          <cell r="HBU59">
            <v>0</v>
          </cell>
          <cell r="HBV59">
            <v>0</v>
          </cell>
          <cell r="HBW59">
            <v>0</v>
          </cell>
          <cell r="HBX59">
            <v>0</v>
          </cell>
          <cell r="HBY59">
            <v>0</v>
          </cell>
          <cell r="HBZ59">
            <v>0</v>
          </cell>
          <cell r="HCA59">
            <v>0</v>
          </cell>
          <cell r="HCB59">
            <v>0</v>
          </cell>
          <cell r="HCC59">
            <v>0</v>
          </cell>
          <cell r="HCD59">
            <v>0</v>
          </cell>
          <cell r="HCE59">
            <v>0</v>
          </cell>
          <cell r="HCF59">
            <v>0</v>
          </cell>
          <cell r="HCG59">
            <v>0</v>
          </cell>
          <cell r="HCH59">
            <v>0</v>
          </cell>
          <cell r="HCI59">
            <v>0</v>
          </cell>
          <cell r="HCJ59">
            <v>0</v>
          </cell>
          <cell r="HCK59">
            <v>0</v>
          </cell>
          <cell r="HCL59">
            <v>0</v>
          </cell>
          <cell r="HCM59">
            <v>0</v>
          </cell>
          <cell r="HCN59">
            <v>0</v>
          </cell>
          <cell r="HCO59">
            <v>0</v>
          </cell>
          <cell r="HCP59">
            <v>0</v>
          </cell>
          <cell r="HCQ59">
            <v>0</v>
          </cell>
          <cell r="HCR59">
            <v>0</v>
          </cell>
          <cell r="HCS59">
            <v>0</v>
          </cell>
          <cell r="HCT59">
            <v>0</v>
          </cell>
          <cell r="HCU59">
            <v>0</v>
          </cell>
          <cell r="HCV59">
            <v>0</v>
          </cell>
          <cell r="HCW59">
            <v>0</v>
          </cell>
          <cell r="HCX59">
            <v>0</v>
          </cell>
          <cell r="HCY59">
            <v>0</v>
          </cell>
          <cell r="HCZ59">
            <v>0</v>
          </cell>
          <cell r="HDA59">
            <v>0</v>
          </cell>
          <cell r="HDB59">
            <v>0</v>
          </cell>
          <cell r="HDC59">
            <v>0</v>
          </cell>
          <cell r="HDD59">
            <v>0</v>
          </cell>
          <cell r="HDE59">
            <v>0</v>
          </cell>
          <cell r="HDF59">
            <v>0</v>
          </cell>
          <cell r="HDG59">
            <v>0</v>
          </cell>
          <cell r="HDH59">
            <v>0</v>
          </cell>
          <cell r="HDI59">
            <v>0</v>
          </cell>
          <cell r="HDJ59">
            <v>0</v>
          </cell>
          <cell r="HDK59">
            <v>0</v>
          </cell>
          <cell r="HDL59">
            <v>0</v>
          </cell>
          <cell r="HDM59">
            <v>0</v>
          </cell>
          <cell r="HDN59">
            <v>0</v>
          </cell>
          <cell r="HDO59">
            <v>0</v>
          </cell>
          <cell r="HDP59">
            <v>0</v>
          </cell>
          <cell r="HDQ59">
            <v>0</v>
          </cell>
          <cell r="HDR59">
            <v>0</v>
          </cell>
          <cell r="HDS59">
            <v>0</v>
          </cell>
          <cell r="HDT59">
            <v>0</v>
          </cell>
          <cell r="HDU59">
            <v>0</v>
          </cell>
          <cell r="HDV59">
            <v>0</v>
          </cell>
          <cell r="HDW59">
            <v>0</v>
          </cell>
          <cell r="HDX59">
            <v>0</v>
          </cell>
          <cell r="HDY59">
            <v>0</v>
          </cell>
          <cell r="HDZ59">
            <v>0</v>
          </cell>
          <cell r="HEA59">
            <v>0</v>
          </cell>
          <cell r="HEB59">
            <v>0</v>
          </cell>
          <cell r="HEC59">
            <v>0</v>
          </cell>
          <cell r="HED59">
            <v>0</v>
          </cell>
          <cell r="HEE59">
            <v>0</v>
          </cell>
          <cell r="HEF59">
            <v>0</v>
          </cell>
          <cell r="HEG59">
            <v>0</v>
          </cell>
          <cell r="HEH59">
            <v>0</v>
          </cell>
          <cell r="HEI59">
            <v>0</v>
          </cell>
          <cell r="HEJ59">
            <v>0</v>
          </cell>
          <cell r="HEK59">
            <v>0</v>
          </cell>
          <cell r="HEL59">
            <v>0</v>
          </cell>
          <cell r="HEM59">
            <v>0</v>
          </cell>
          <cell r="HEN59">
            <v>0</v>
          </cell>
          <cell r="HEO59">
            <v>0</v>
          </cell>
          <cell r="HEP59">
            <v>0</v>
          </cell>
          <cell r="HEQ59">
            <v>0</v>
          </cell>
          <cell r="HER59">
            <v>0</v>
          </cell>
          <cell r="HES59">
            <v>0</v>
          </cell>
          <cell r="HET59">
            <v>0</v>
          </cell>
          <cell r="HEU59">
            <v>0</v>
          </cell>
          <cell r="HEV59">
            <v>0</v>
          </cell>
          <cell r="HEW59">
            <v>0</v>
          </cell>
          <cell r="HEX59">
            <v>0</v>
          </cell>
          <cell r="HEY59">
            <v>0</v>
          </cell>
          <cell r="HEZ59">
            <v>0</v>
          </cell>
          <cell r="HFA59">
            <v>0</v>
          </cell>
          <cell r="HFB59">
            <v>0</v>
          </cell>
          <cell r="HFC59">
            <v>0</v>
          </cell>
          <cell r="HFD59">
            <v>0</v>
          </cell>
          <cell r="HFE59">
            <v>0</v>
          </cell>
          <cell r="HFF59">
            <v>0</v>
          </cell>
          <cell r="HFG59">
            <v>0</v>
          </cell>
          <cell r="HFH59">
            <v>0</v>
          </cell>
          <cell r="HFI59">
            <v>0</v>
          </cell>
          <cell r="HFJ59">
            <v>0</v>
          </cell>
          <cell r="HFK59">
            <v>0</v>
          </cell>
          <cell r="HFL59">
            <v>0</v>
          </cell>
          <cell r="HFM59">
            <v>0</v>
          </cell>
          <cell r="HFN59">
            <v>0</v>
          </cell>
          <cell r="HFO59">
            <v>0</v>
          </cell>
          <cell r="HFP59">
            <v>0</v>
          </cell>
          <cell r="HFQ59">
            <v>0</v>
          </cell>
          <cell r="HFR59">
            <v>0</v>
          </cell>
          <cell r="HFS59">
            <v>0</v>
          </cell>
          <cell r="HFT59">
            <v>0</v>
          </cell>
          <cell r="HFU59">
            <v>0</v>
          </cell>
          <cell r="HFV59">
            <v>0</v>
          </cell>
          <cell r="HFW59">
            <v>0</v>
          </cell>
          <cell r="HFX59">
            <v>0</v>
          </cell>
          <cell r="HFY59">
            <v>0</v>
          </cell>
          <cell r="HFZ59">
            <v>0</v>
          </cell>
          <cell r="HGA59">
            <v>0</v>
          </cell>
          <cell r="HGB59">
            <v>0</v>
          </cell>
          <cell r="HGC59">
            <v>0</v>
          </cell>
          <cell r="HGD59">
            <v>0</v>
          </cell>
          <cell r="HGE59">
            <v>0</v>
          </cell>
          <cell r="HGF59">
            <v>0</v>
          </cell>
          <cell r="HGG59">
            <v>0</v>
          </cell>
          <cell r="HGH59">
            <v>0</v>
          </cell>
          <cell r="HGI59">
            <v>0</v>
          </cell>
          <cell r="HGJ59">
            <v>0</v>
          </cell>
          <cell r="HGK59">
            <v>0</v>
          </cell>
          <cell r="HGL59">
            <v>0</v>
          </cell>
          <cell r="HGM59">
            <v>0</v>
          </cell>
          <cell r="HGN59">
            <v>0</v>
          </cell>
          <cell r="HGO59">
            <v>0</v>
          </cell>
          <cell r="HGP59">
            <v>0</v>
          </cell>
          <cell r="HGQ59">
            <v>0</v>
          </cell>
          <cell r="HGR59">
            <v>0</v>
          </cell>
          <cell r="HGS59">
            <v>0</v>
          </cell>
          <cell r="HGT59">
            <v>0</v>
          </cell>
          <cell r="HGU59">
            <v>0</v>
          </cell>
          <cell r="HGV59">
            <v>0</v>
          </cell>
          <cell r="HGW59">
            <v>0</v>
          </cell>
          <cell r="HGX59">
            <v>0</v>
          </cell>
          <cell r="HGY59">
            <v>0</v>
          </cell>
          <cell r="HGZ59">
            <v>0</v>
          </cell>
          <cell r="HHA59">
            <v>0</v>
          </cell>
          <cell r="HHB59">
            <v>0</v>
          </cell>
          <cell r="HHC59">
            <v>0</v>
          </cell>
          <cell r="HHD59">
            <v>0</v>
          </cell>
          <cell r="HHE59">
            <v>0</v>
          </cell>
          <cell r="HHF59">
            <v>0</v>
          </cell>
          <cell r="HHG59">
            <v>0</v>
          </cell>
          <cell r="HHH59">
            <v>0</v>
          </cell>
          <cell r="HHI59">
            <v>0</v>
          </cell>
          <cell r="HHJ59">
            <v>0</v>
          </cell>
          <cell r="HHK59">
            <v>0</v>
          </cell>
          <cell r="HHL59">
            <v>0</v>
          </cell>
          <cell r="HHM59">
            <v>0</v>
          </cell>
          <cell r="HHN59">
            <v>0</v>
          </cell>
          <cell r="HHO59">
            <v>0</v>
          </cell>
          <cell r="HHP59">
            <v>0</v>
          </cell>
          <cell r="HHQ59">
            <v>0</v>
          </cell>
          <cell r="HHR59">
            <v>0</v>
          </cell>
          <cell r="HHS59">
            <v>0</v>
          </cell>
          <cell r="HHT59">
            <v>0</v>
          </cell>
          <cell r="HHU59">
            <v>0</v>
          </cell>
          <cell r="HHV59">
            <v>0</v>
          </cell>
          <cell r="HHW59">
            <v>0</v>
          </cell>
          <cell r="HHX59">
            <v>0</v>
          </cell>
          <cell r="HHY59">
            <v>0</v>
          </cell>
          <cell r="HHZ59">
            <v>0</v>
          </cell>
          <cell r="HIA59">
            <v>0</v>
          </cell>
          <cell r="HIB59">
            <v>0</v>
          </cell>
          <cell r="HIC59">
            <v>0</v>
          </cell>
          <cell r="HID59">
            <v>0</v>
          </cell>
          <cell r="HIE59">
            <v>0</v>
          </cell>
          <cell r="HIF59">
            <v>0</v>
          </cell>
          <cell r="HIG59">
            <v>0</v>
          </cell>
          <cell r="HIH59">
            <v>0</v>
          </cell>
          <cell r="HII59">
            <v>0</v>
          </cell>
          <cell r="HIJ59">
            <v>0</v>
          </cell>
          <cell r="HIK59">
            <v>0</v>
          </cell>
          <cell r="HIL59">
            <v>0</v>
          </cell>
          <cell r="HIM59">
            <v>0</v>
          </cell>
          <cell r="HIN59">
            <v>0</v>
          </cell>
          <cell r="HIO59">
            <v>0</v>
          </cell>
          <cell r="HIP59">
            <v>0</v>
          </cell>
          <cell r="HIQ59">
            <v>0</v>
          </cell>
          <cell r="HIR59">
            <v>0</v>
          </cell>
          <cell r="HIS59">
            <v>0</v>
          </cell>
          <cell r="HIT59">
            <v>0</v>
          </cell>
          <cell r="HIU59">
            <v>0</v>
          </cell>
          <cell r="HIV59">
            <v>0</v>
          </cell>
          <cell r="HIW59">
            <v>0</v>
          </cell>
          <cell r="HIX59">
            <v>0</v>
          </cell>
          <cell r="HIY59">
            <v>0</v>
          </cell>
          <cell r="HIZ59">
            <v>0</v>
          </cell>
          <cell r="HJA59">
            <v>0</v>
          </cell>
          <cell r="HJB59">
            <v>0</v>
          </cell>
          <cell r="HJC59">
            <v>0</v>
          </cell>
          <cell r="HJD59">
            <v>0</v>
          </cell>
          <cell r="HJE59">
            <v>0</v>
          </cell>
          <cell r="HJF59">
            <v>0</v>
          </cell>
          <cell r="HJG59">
            <v>0</v>
          </cell>
          <cell r="HJH59">
            <v>0</v>
          </cell>
          <cell r="HJI59">
            <v>0</v>
          </cell>
          <cell r="HJJ59">
            <v>0</v>
          </cell>
          <cell r="HJK59">
            <v>0</v>
          </cell>
          <cell r="HJL59">
            <v>0</v>
          </cell>
          <cell r="HJM59">
            <v>0</v>
          </cell>
          <cell r="HJN59">
            <v>0</v>
          </cell>
          <cell r="HJO59">
            <v>0</v>
          </cell>
          <cell r="HJP59">
            <v>0</v>
          </cell>
          <cell r="HJQ59">
            <v>0</v>
          </cell>
          <cell r="HJR59">
            <v>0</v>
          </cell>
          <cell r="HJS59">
            <v>0</v>
          </cell>
          <cell r="HJT59">
            <v>0</v>
          </cell>
          <cell r="HJU59">
            <v>0</v>
          </cell>
          <cell r="HJV59">
            <v>0</v>
          </cell>
          <cell r="HJW59">
            <v>0</v>
          </cell>
          <cell r="HJX59">
            <v>0</v>
          </cell>
          <cell r="HJY59">
            <v>0</v>
          </cell>
          <cell r="HJZ59">
            <v>0</v>
          </cell>
          <cell r="HKA59">
            <v>0</v>
          </cell>
          <cell r="HKB59">
            <v>0</v>
          </cell>
          <cell r="HKC59">
            <v>0</v>
          </cell>
          <cell r="HKD59">
            <v>0</v>
          </cell>
          <cell r="HKE59">
            <v>0</v>
          </cell>
          <cell r="HKF59">
            <v>0</v>
          </cell>
          <cell r="HKG59">
            <v>0</v>
          </cell>
          <cell r="HKH59">
            <v>0</v>
          </cell>
          <cell r="HKI59">
            <v>0</v>
          </cell>
          <cell r="HKJ59">
            <v>0</v>
          </cell>
          <cell r="HKK59">
            <v>0</v>
          </cell>
          <cell r="HKL59">
            <v>0</v>
          </cell>
          <cell r="HKM59">
            <v>0</v>
          </cell>
          <cell r="HKN59">
            <v>0</v>
          </cell>
          <cell r="HKO59">
            <v>0</v>
          </cell>
          <cell r="HKP59">
            <v>0</v>
          </cell>
          <cell r="HKQ59">
            <v>0</v>
          </cell>
          <cell r="HKR59">
            <v>0</v>
          </cell>
          <cell r="HKS59">
            <v>0</v>
          </cell>
          <cell r="HKT59">
            <v>0</v>
          </cell>
          <cell r="HKU59">
            <v>0</v>
          </cell>
          <cell r="HKV59">
            <v>0</v>
          </cell>
          <cell r="HKW59">
            <v>0</v>
          </cell>
          <cell r="HKX59">
            <v>0</v>
          </cell>
          <cell r="HKY59">
            <v>0</v>
          </cell>
          <cell r="HKZ59">
            <v>0</v>
          </cell>
          <cell r="HLA59">
            <v>0</v>
          </cell>
          <cell r="HLB59">
            <v>0</v>
          </cell>
          <cell r="HLC59">
            <v>0</v>
          </cell>
          <cell r="HLD59">
            <v>0</v>
          </cell>
          <cell r="HLE59">
            <v>0</v>
          </cell>
          <cell r="HLF59">
            <v>0</v>
          </cell>
          <cell r="HLG59">
            <v>0</v>
          </cell>
          <cell r="HLH59">
            <v>0</v>
          </cell>
          <cell r="HLI59">
            <v>0</v>
          </cell>
          <cell r="HLJ59">
            <v>0</v>
          </cell>
          <cell r="HLK59">
            <v>0</v>
          </cell>
          <cell r="HLL59">
            <v>0</v>
          </cell>
          <cell r="HLM59">
            <v>0</v>
          </cell>
          <cell r="HLN59">
            <v>0</v>
          </cell>
          <cell r="HLO59">
            <v>0</v>
          </cell>
          <cell r="HLP59">
            <v>0</v>
          </cell>
          <cell r="HLQ59">
            <v>0</v>
          </cell>
          <cell r="HLR59">
            <v>0</v>
          </cell>
          <cell r="HLS59">
            <v>0</v>
          </cell>
          <cell r="HLT59">
            <v>0</v>
          </cell>
          <cell r="HLU59">
            <v>0</v>
          </cell>
          <cell r="HLV59">
            <v>0</v>
          </cell>
          <cell r="HLW59">
            <v>0</v>
          </cell>
          <cell r="HLX59">
            <v>0</v>
          </cell>
          <cell r="HLY59">
            <v>0</v>
          </cell>
          <cell r="HLZ59">
            <v>0</v>
          </cell>
          <cell r="HMA59">
            <v>0</v>
          </cell>
          <cell r="HMB59">
            <v>0</v>
          </cell>
          <cell r="HMC59">
            <v>0</v>
          </cell>
          <cell r="HMD59">
            <v>0</v>
          </cell>
          <cell r="HME59">
            <v>0</v>
          </cell>
          <cell r="HMF59">
            <v>0</v>
          </cell>
          <cell r="HMG59">
            <v>0</v>
          </cell>
          <cell r="HMH59">
            <v>0</v>
          </cell>
          <cell r="HMI59">
            <v>0</v>
          </cell>
          <cell r="HMJ59">
            <v>0</v>
          </cell>
          <cell r="HMK59">
            <v>0</v>
          </cell>
          <cell r="HML59">
            <v>0</v>
          </cell>
          <cell r="HMM59">
            <v>0</v>
          </cell>
          <cell r="HMN59">
            <v>0</v>
          </cell>
          <cell r="HMO59">
            <v>0</v>
          </cell>
          <cell r="HMP59">
            <v>0</v>
          </cell>
          <cell r="HMQ59">
            <v>0</v>
          </cell>
          <cell r="HMR59">
            <v>0</v>
          </cell>
          <cell r="HMS59">
            <v>0</v>
          </cell>
          <cell r="HMT59">
            <v>0</v>
          </cell>
          <cell r="HMU59">
            <v>0</v>
          </cell>
          <cell r="HMV59">
            <v>0</v>
          </cell>
          <cell r="HMW59">
            <v>0</v>
          </cell>
          <cell r="HMX59">
            <v>0</v>
          </cell>
          <cell r="HMY59">
            <v>0</v>
          </cell>
          <cell r="HMZ59">
            <v>0</v>
          </cell>
          <cell r="HNA59">
            <v>0</v>
          </cell>
          <cell r="HNB59">
            <v>0</v>
          </cell>
          <cell r="HNC59">
            <v>0</v>
          </cell>
          <cell r="HND59">
            <v>0</v>
          </cell>
          <cell r="HNE59">
            <v>0</v>
          </cell>
          <cell r="HNF59">
            <v>0</v>
          </cell>
          <cell r="HNG59">
            <v>0</v>
          </cell>
          <cell r="HNH59">
            <v>0</v>
          </cell>
          <cell r="HNI59">
            <v>0</v>
          </cell>
          <cell r="HNJ59">
            <v>0</v>
          </cell>
          <cell r="HNK59">
            <v>0</v>
          </cell>
          <cell r="HNL59">
            <v>0</v>
          </cell>
          <cell r="HNM59">
            <v>0</v>
          </cell>
          <cell r="HNN59">
            <v>0</v>
          </cell>
          <cell r="HNO59">
            <v>0</v>
          </cell>
          <cell r="HNP59">
            <v>0</v>
          </cell>
          <cell r="HNQ59">
            <v>0</v>
          </cell>
          <cell r="HNR59">
            <v>0</v>
          </cell>
          <cell r="HNS59">
            <v>0</v>
          </cell>
          <cell r="HNT59">
            <v>0</v>
          </cell>
          <cell r="HNU59">
            <v>0</v>
          </cell>
          <cell r="HNV59">
            <v>0</v>
          </cell>
          <cell r="HNW59">
            <v>0</v>
          </cell>
          <cell r="HNX59">
            <v>0</v>
          </cell>
          <cell r="HNY59">
            <v>0</v>
          </cell>
          <cell r="HNZ59">
            <v>0</v>
          </cell>
          <cell r="HOA59">
            <v>0</v>
          </cell>
          <cell r="HOB59">
            <v>0</v>
          </cell>
          <cell r="HOC59">
            <v>0</v>
          </cell>
          <cell r="HOD59">
            <v>0</v>
          </cell>
          <cell r="HOE59">
            <v>0</v>
          </cell>
          <cell r="HOF59">
            <v>0</v>
          </cell>
          <cell r="HOG59">
            <v>0</v>
          </cell>
          <cell r="HOH59">
            <v>0</v>
          </cell>
          <cell r="HOI59">
            <v>0</v>
          </cell>
          <cell r="HOJ59">
            <v>0</v>
          </cell>
          <cell r="HOK59">
            <v>0</v>
          </cell>
          <cell r="HOL59">
            <v>0</v>
          </cell>
          <cell r="HOM59">
            <v>0</v>
          </cell>
          <cell r="HON59">
            <v>0</v>
          </cell>
          <cell r="HOO59">
            <v>0</v>
          </cell>
          <cell r="HOP59">
            <v>0</v>
          </cell>
          <cell r="HOQ59">
            <v>0</v>
          </cell>
          <cell r="HOR59">
            <v>0</v>
          </cell>
          <cell r="HOS59">
            <v>0</v>
          </cell>
          <cell r="HOT59">
            <v>0</v>
          </cell>
          <cell r="HOU59">
            <v>0</v>
          </cell>
          <cell r="HOV59">
            <v>0</v>
          </cell>
          <cell r="HOW59">
            <v>0</v>
          </cell>
          <cell r="HOX59">
            <v>0</v>
          </cell>
          <cell r="HOY59">
            <v>0</v>
          </cell>
          <cell r="HOZ59">
            <v>0</v>
          </cell>
          <cell r="HPA59">
            <v>0</v>
          </cell>
          <cell r="HPB59">
            <v>0</v>
          </cell>
          <cell r="HPC59">
            <v>0</v>
          </cell>
          <cell r="HPD59">
            <v>0</v>
          </cell>
          <cell r="HPE59">
            <v>0</v>
          </cell>
          <cell r="HPF59">
            <v>0</v>
          </cell>
          <cell r="HPG59">
            <v>0</v>
          </cell>
          <cell r="HPH59">
            <v>0</v>
          </cell>
          <cell r="HPI59">
            <v>0</v>
          </cell>
          <cell r="HPJ59">
            <v>0</v>
          </cell>
          <cell r="HPK59">
            <v>0</v>
          </cell>
          <cell r="HPL59">
            <v>0</v>
          </cell>
          <cell r="HPM59">
            <v>0</v>
          </cell>
          <cell r="HPN59">
            <v>0</v>
          </cell>
          <cell r="HPO59">
            <v>0</v>
          </cell>
          <cell r="HPP59">
            <v>0</v>
          </cell>
          <cell r="HPQ59">
            <v>0</v>
          </cell>
          <cell r="HPR59">
            <v>0</v>
          </cell>
          <cell r="HPS59">
            <v>0</v>
          </cell>
          <cell r="HPT59">
            <v>0</v>
          </cell>
          <cell r="HPU59">
            <v>0</v>
          </cell>
          <cell r="HPV59">
            <v>0</v>
          </cell>
          <cell r="HPW59">
            <v>0</v>
          </cell>
          <cell r="HPX59">
            <v>0</v>
          </cell>
          <cell r="HPY59">
            <v>0</v>
          </cell>
          <cell r="HPZ59">
            <v>0</v>
          </cell>
          <cell r="HQA59">
            <v>0</v>
          </cell>
          <cell r="HQB59">
            <v>0</v>
          </cell>
          <cell r="HQC59">
            <v>0</v>
          </cell>
          <cell r="HQD59">
            <v>0</v>
          </cell>
          <cell r="HQE59">
            <v>0</v>
          </cell>
          <cell r="HQF59">
            <v>0</v>
          </cell>
          <cell r="HQG59">
            <v>0</v>
          </cell>
          <cell r="HQH59">
            <v>0</v>
          </cell>
          <cell r="HQI59">
            <v>0</v>
          </cell>
          <cell r="HQJ59">
            <v>0</v>
          </cell>
          <cell r="HQK59">
            <v>0</v>
          </cell>
          <cell r="HQL59">
            <v>0</v>
          </cell>
          <cell r="HQM59">
            <v>0</v>
          </cell>
          <cell r="HQN59">
            <v>0</v>
          </cell>
          <cell r="HQO59">
            <v>0</v>
          </cell>
          <cell r="HQP59">
            <v>0</v>
          </cell>
          <cell r="HQQ59">
            <v>0</v>
          </cell>
          <cell r="HQR59">
            <v>0</v>
          </cell>
          <cell r="HQS59">
            <v>0</v>
          </cell>
          <cell r="HQT59">
            <v>0</v>
          </cell>
          <cell r="HQU59">
            <v>0</v>
          </cell>
          <cell r="HQV59">
            <v>0</v>
          </cell>
          <cell r="HQW59">
            <v>0</v>
          </cell>
          <cell r="HQX59">
            <v>0</v>
          </cell>
          <cell r="HQY59">
            <v>0</v>
          </cell>
          <cell r="HQZ59">
            <v>0</v>
          </cell>
          <cell r="HRA59">
            <v>0</v>
          </cell>
          <cell r="HRB59">
            <v>0</v>
          </cell>
          <cell r="HRC59">
            <v>0</v>
          </cell>
          <cell r="HRD59">
            <v>0</v>
          </cell>
          <cell r="HRE59">
            <v>0</v>
          </cell>
          <cell r="HRF59">
            <v>0</v>
          </cell>
          <cell r="HRG59">
            <v>0</v>
          </cell>
          <cell r="HRH59">
            <v>0</v>
          </cell>
          <cell r="HRI59">
            <v>0</v>
          </cell>
          <cell r="HRJ59">
            <v>0</v>
          </cell>
          <cell r="HRK59">
            <v>0</v>
          </cell>
          <cell r="HRL59">
            <v>0</v>
          </cell>
          <cell r="HRM59">
            <v>0</v>
          </cell>
          <cell r="HRN59">
            <v>0</v>
          </cell>
          <cell r="HRO59">
            <v>0</v>
          </cell>
          <cell r="HRP59">
            <v>0</v>
          </cell>
          <cell r="HRQ59">
            <v>0</v>
          </cell>
          <cell r="HRR59">
            <v>0</v>
          </cell>
          <cell r="HRS59">
            <v>0</v>
          </cell>
          <cell r="HRT59">
            <v>0</v>
          </cell>
          <cell r="HRU59">
            <v>0</v>
          </cell>
          <cell r="HRV59">
            <v>0</v>
          </cell>
          <cell r="HRW59">
            <v>0</v>
          </cell>
          <cell r="HRX59">
            <v>0</v>
          </cell>
          <cell r="HRY59">
            <v>0</v>
          </cell>
          <cell r="HRZ59">
            <v>0</v>
          </cell>
          <cell r="HSA59">
            <v>0</v>
          </cell>
          <cell r="HSB59">
            <v>0</v>
          </cell>
          <cell r="HSC59">
            <v>0</v>
          </cell>
          <cell r="HSD59">
            <v>0</v>
          </cell>
          <cell r="HSE59">
            <v>0</v>
          </cell>
          <cell r="HSF59">
            <v>0</v>
          </cell>
          <cell r="HSG59">
            <v>0</v>
          </cell>
          <cell r="HSH59">
            <v>0</v>
          </cell>
          <cell r="HSI59">
            <v>0</v>
          </cell>
          <cell r="HSJ59">
            <v>0</v>
          </cell>
          <cell r="HSK59">
            <v>0</v>
          </cell>
          <cell r="HSL59">
            <v>0</v>
          </cell>
          <cell r="HSM59">
            <v>0</v>
          </cell>
          <cell r="HSN59">
            <v>0</v>
          </cell>
          <cell r="HSO59">
            <v>0</v>
          </cell>
          <cell r="HSP59">
            <v>0</v>
          </cell>
          <cell r="HSQ59">
            <v>0</v>
          </cell>
          <cell r="HSR59">
            <v>0</v>
          </cell>
          <cell r="HSS59">
            <v>0</v>
          </cell>
          <cell r="HST59">
            <v>0</v>
          </cell>
          <cell r="HSU59">
            <v>0</v>
          </cell>
          <cell r="HSV59">
            <v>0</v>
          </cell>
          <cell r="HSW59">
            <v>0</v>
          </cell>
          <cell r="HSX59">
            <v>0</v>
          </cell>
          <cell r="HSY59">
            <v>0</v>
          </cell>
          <cell r="HSZ59">
            <v>0</v>
          </cell>
          <cell r="HTA59">
            <v>0</v>
          </cell>
          <cell r="HTB59">
            <v>0</v>
          </cell>
          <cell r="HTC59">
            <v>0</v>
          </cell>
          <cell r="HTD59">
            <v>0</v>
          </cell>
          <cell r="HTE59">
            <v>0</v>
          </cell>
          <cell r="HTF59">
            <v>0</v>
          </cell>
          <cell r="HTG59">
            <v>0</v>
          </cell>
          <cell r="HTH59">
            <v>0</v>
          </cell>
          <cell r="HTI59">
            <v>0</v>
          </cell>
          <cell r="HTJ59">
            <v>0</v>
          </cell>
          <cell r="HTK59">
            <v>0</v>
          </cell>
          <cell r="HTL59">
            <v>0</v>
          </cell>
          <cell r="HTM59">
            <v>0</v>
          </cell>
          <cell r="HTN59">
            <v>0</v>
          </cell>
          <cell r="HTO59">
            <v>0</v>
          </cell>
          <cell r="HTP59">
            <v>0</v>
          </cell>
          <cell r="HTQ59">
            <v>0</v>
          </cell>
          <cell r="HTR59">
            <v>0</v>
          </cell>
          <cell r="HTS59">
            <v>0</v>
          </cell>
          <cell r="HTT59">
            <v>0</v>
          </cell>
          <cell r="HTU59">
            <v>0</v>
          </cell>
          <cell r="HTV59">
            <v>0</v>
          </cell>
          <cell r="HTW59">
            <v>0</v>
          </cell>
          <cell r="HTX59">
            <v>0</v>
          </cell>
          <cell r="HTY59">
            <v>0</v>
          </cell>
          <cell r="HTZ59">
            <v>0</v>
          </cell>
          <cell r="HUA59">
            <v>0</v>
          </cell>
          <cell r="HUB59">
            <v>0</v>
          </cell>
          <cell r="HUC59">
            <v>0</v>
          </cell>
          <cell r="HUD59">
            <v>0</v>
          </cell>
          <cell r="HUE59">
            <v>0</v>
          </cell>
          <cell r="HUF59">
            <v>0</v>
          </cell>
          <cell r="HUG59">
            <v>0</v>
          </cell>
          <cell r="HUH59">
            <v>0</v>
          </cell>
          <cell r="HUI59">
            <v>0</v>
          </cell>
          <cell r="HUJ59">
            <v>0</v>
          </cell>
          <cell r="HUK59">
            <v>0</v>
          </cell>
          <cell r="HUL59">
            <v>0</v>
          </cell>
          <cell r="HUM59">
            <v>0</v>
          </cell>
          <cell r="HUN59">
            <v>0</v>
          </cell>
          <cell r="HUO59">
            <v>0</v>
          </cell>
          <cell r="HUP59">
            <v>0</v>
          </cell>
          <cell r="HUQ59">
            <v>0</v>
          </cell>
          <cell r="HUR59">
            <v>0</v>
          </cell>
          <cell r="HUS59">
            <v>0</v>
          </cell>
          <cell r="HUT59">
            <v>0</v>
          </cell>
          <cell r="HUU59">
            <v>0</v>
          </cell>
          <cell r="HUV59">
            <v>0</v>
          </cell>
          <cell r="HUW59">
            <v>0</v>
          </cell>
          <cell r="HUX59">
            <v>0</v>
          </cell>
          <cell r="HUY59">
            <v>0</v>
          </cell>
          <cell r="HUZ59">
            <v>0</v>
          </cell>
          <cell r="HVA59">
            <v>0</v>
          </cell>
          <cell r="HVB59">
            <v>0</v>
          </cell>
          <cell r="HVC59">
            <v>0</v>
          </cell>
          <cell r="HVD59">
            <v>0</v>
          </cell>
          <cell r="HVE59">
            <v>0</v>
          </cell>
          <cell r="HVF59">
            <v>0</v>
          </cell>
          <cell r="HVG59">
            <v>0</v>
          </cell>
          <cell r="HVH59">
            <v>0</v>
          </cell>
          <cell r="HVI59">
            <v>0</v>
          </cell>
          <cell r="HVJ59">
            <v>0</v>
          </cell>
          <cell r="HVK59">
            <v>0</v>
          </cell>
          <cell r="HVL59">
            <v>0</v>
          </cell>
          <cell r="HVM59">
            <v>0</v>
          </cell>
          <cell r="HVN59">
            <v>0</v>
          </cell>
          <cell r="HVO59">
            <v>0</v>
          </cell>
          <cell r="HVP59">
            <v>0</v>
          </cell>
          <cell r="HVQ59">
            <v>0</v>
          </cell>
          <cell r="HVR59">
            <v>0</v>
          </cell>
          <cell r="HVS59">
            <v>0</v>
          </cell>
          <cell r="HVT59">
            <v>0</v>
          </cell>
          <cell r="HVU59">
            <v>0</v>
          </cell>
          <cell r="HVV59">
            <v>0</v>
          </cell>
          <cell r="HVW59">
            <v>0</v>
          </cell>
          <cell r="HVX59">
            <v>0</v>
          </cell>
          <cell r="HVY59">
            <v>0</v>
          </cell>
          <cell r="HVZ59">
            <v>0</v>
          </cell>
          <cell r="HWA59">
            <v>0</v>
          </cell>
          <cell r="HWB59">
            <v>0</v>
          </cell>
          <cell r="HWC59">
            <v>0</v>
          </cell>
          <cell r="HWD59">
            <v>0</v>
          </cell>
          <cell r="HWE59">
            <v>0</v>
          </cell>
          <cell r="HWF59">
            <v>0</v>
          </cell>
          <cell r="HWG59">
            <v>0</v>
          </cell>
          <cell r="HWH59">
            <v>0</v>
          </cell>
          <cell r="HWI59">
            <v>0</v>
          </cell>
          <cell r="HWJ59">
            <v>0</v>
          </cell>
          <cell r="HWK59">
            <v>0</v>
          </cell>
          <cell r="HWL59">
            <v>0</v>
          </cell>
          <cell r="HWM59">
            <v>0</v>
          </cell>
          <cell r="HWN59">
            <v>0</v>
          </cell>
          <cell r="HWO59">
            <v>0</v>
          </cell>
          <cell r="HWP59">
            <v>0</v>
          </cell>
          <cell r="HWQ59">
            <v>0</v>
          </cell>
          <cell r="HWR59">
            <v>0</v>
          </cell>
          <cell r="HWS59">
            <v>0</v>
          </cell>
          <cell r="HWT59">
            <v>0</v>
          </cell>
          <cell r="HWU59">
            <v>0</v>
          </cell>
          <cell r="HWV59">
            <v>0</v>
          </cell>
          <cell r="HWW59">
            <v>0</v>
          </cell>
          <cell r="HWX59">
            <v>0</v>
          </cell>
          <cell r="HWY59">
            <v>0</v>
          </cell>
          <cell r="HWZ59">
            <v>0</v>
          </cell>
          <cell r="HXA59">
            <v>0</v>
          </cell>
          <cell r="HXB59">
            <v>0</v>
          </cell>
          <cell r="HXC59">
            <v>0</v>
          </cell>
          <cell r="HXD59">
            <v>0</v>
          </cell>
          <cell r="HXE59">
            <v>0</v>
          </cell>
          <cell r="HXF59">
            <v>0</v>
          </cell>
          <cell r="HXG59">
            <v>0</v>
          </cell>
          <cell r="HXH59">
            <v>0</v>
          </cell>
          <cell r="HXI59">
            <v>0</v>
          </cell>
          <cell r="HXJ59">
            <v>0</v>
          </cell>
          <cell r="HXK59">
            <v>0</v>
          </cell>
          <cell r="HXL59">
            <v>0</v>
          </cell>
          <cell r="HXM59">
            <v>0</v>
          </cell>
          <cell r="HXN59">
            <v>0</v>
          </cell>
          <cell r="HXO59">
            <v>0</v>
          </cell>
          <cell r="HXP59">
            <v>0</v>
          </cell>
          <cell r="HXQ59">
            <v>0</v>
          </cell>
          <cell r="HXR59">
            <v>0</v>
          </cell>
          <cell r="HXS59">
            <v>0</v>
          </cell>
          <cell r="HXT59">
            <v>0</v>
          </cell>
          <cell r="HXU59">
            <v>0</v>
          </cell>
          <cell r="HXV59">
            <v>0</v>
          </cell>
          <cell r="HXW59">
            <v>0</v>
          </cell>
          <cell r="HXX59">
            <v>0</v>
          </cell>
          <cell r="HXY59">
            <v>0</v>
          </cell>
          <cell r="HXZ59">
            <v>0</v>
          </cell>
          <cell r="HYA59">
            <v>0</v>
          </cell>
          <cell r="HYB59">
            <v>0</v>
          </cell>
          <cell r="HYC59">
            <v>0</v>
          </cell>
          <cell r="HYD59">
            <v>0</v>
          </cell>
          <cell r="HYE59">
            <v>0</v>
          </cell>
          <cell r="HYF59">
            <v>0</v>
          </cell>
          <cell r="HYG59">
            <v>0</v>
          </cell>
          <cell r="HYH59">
            <v>0</v>
          </cell>
          <cell r="HYI59">
            <v>0</v>
          </cell>
          <cell r="HYJ59">
            <v>0</v>
          </cell>
          <cell r="HYK59">
            <v>0</v>
          </cell>
          <cell r="HYL59">
            <v>0</v>
          </cell>
          <cell r="HYM59">
            <v>0</v>
          </cell>
          <cell r="HYN59">
            <v>0</v>
          </cell>
          <cell r="HYO59">
            <v>0</v>
          </cell>
          <cell r="HYP59">
            <v>0</v>
          </cell>
          <cell r="HYQ59">
            <v>0</v>
          </cell>
          <cell r="HYR59">
            <v>0</v>
          </cell>
          <cell r="HYS59">
            <v>0</v>
          </cell>
          <cell r="HYT59">
            <v>0</v>
          </cell>
          <cell r="HYU59">
            <v>0</v>
          </cell>
          <cell r="HYV59">
            <v>0</v>
          </cell>
          <cell r="HYW59">
            <v>0</v>
          </cell>
          <cell r="HYX59">
            <v>0</v>
          </cell>
          <cell r="HYY59">
            <v>0</v>
          </cell>
          <cell r="HYZ59">
            <v>0</v>
          </cell>
          <cell r="HZA59">
            <v>0</v>
          </cell>
          <cell r="HZB59">
            <v>0</v>
          </cell>
          <cell r="HZC59">
            <v>0</v>
          </cell>
          <cell r="HZD59">
            <v>0</v>
          </cell>
          <cell r="HZE59">
            <v>0</v>
          </cell>
          <cell r="HZF59">
            <v>0</v>
          </cell>
          <cell r="HZG59">
            <v>0</v>
          </cell>
          <cell r="HZH59">
            <v>0</v>
          </cell>
          <cell r="HZI59">
            <v>0</v>
          </cell>
          <cell r="HZJ59">
            <v>0</v>
          </cell>
          <cell r="HZK59">
            <v>0</v>
          </cell>
          <cell r="HZL59">
            <v>0</v>
          </cell>
          <cell r="HZM59">
            <v>0</v>
          </cell>
          <cell r="HZN59">
            <v>0</v>
          </cell>
          <cell r="HZO59">
            <v>0</v>
          </cell>
          <cell r="HZP59">
            <v>0</v>
          </cell>
          <cell r="HZQ59">
            <v>0</v>
          </cell>
          <cell r="HZR59">
            <v>0</v>
          </cell>
          <cell r="HZS59">
            <v>0</v>
          </cell>
          <cell r="HZT59">
            <v>0</v>
          </cell>
          <cell r="HZU59">
            <v>0</v>
          </cell>
          <cell r="HZV59">
            <v>0</v>
          </cell>
          <cell r="HZW59">
            <v>0</v>
          </cell>
          <cell r="HZX59">
            <v>0</v>
          </cell>
          <cell r="HZY59">
            <v>0</v>
          </cell>
          <cell r="HZZ59">
            <v>0</v>
          </cell>
          <cell r="IAA59">
            <v>0</v>
          </cell>
          <cell r="IAB59">
            <v>0</v>
          </cell>
          <cell r="IAC59">
            <v>0</v>
          </cell>
          <cell r="IAD59">
            <v>0</v>
          </cell>
          <cell r="IAE59">
            <v>0</v>
          </cell>
          <cell r="IAF59">
            <v>0</v>
          </cell>
          <cell r="IAG59">
            <v>0</v>
          </cell>
          <cell r="IAH59">
            <v>0</v>
          </cell>
          <cell r="IAI59">
            <v>0</v>
          </cell>
          <cell r="IAJ59">
            <v>0</v>
          </cell>
          <cell r="IAK59">
            <v>0</v>
          </cell>
          <cell r="IAL59">
            <v>0</v>
          </cell>
          <cell r="IAM59">
            <v>0</v>
          </cell>
          <cell r="IAN59">
            <v>0</v>
          </cell>
          <cell r="IAO59">
            <v>0</v>
          </cell>
          <cell r="IAP59">
            <v>0</v>
          </cell>
          <cell r="IAQ59">
            <v>0</v>
          </cell>
          <cell r="IAR59">
            <v>0</v>
          </cell>
          <cell r="IAS59">
            <v>0</v>
          </cell>
          <cell r="IAT59">
            <v>0</v>
          </cell>
          <cell r="IAU59">
            <v>0</v>
          </cell>
          <cell r="IAV59">
            <v>0</v>
          </cell>
          <cell r="IAW59">
            <v>0</v>
          </cell>
          <cell r="IAX59">
            <v>0</v>
          </cell>
          <cell r="IAY59">
            <v>0</v>
          </cell>
          <cell r="IAZ59">
            <v>0</v>
          </cell>
          <cell r="IBA59">
            <v>0</v>
          </cell>
          <cell r="IBB59">
            <v>0</v>
          </cell>
          <cell r="IBC59">
            <v>0</v>
          </cell>
          <cell r="IBD59">
            <v>0</v>
          </cell>
          <cell r="IBE59">
            <v>0</v>
          </cell>
          <cell r="IBF59">
            <v>0</v>
          </cell>
          <cell r="IBG59">
            <v>0</v>
          </cell>
          <cell r="IBH59">
            <v>0</v>
          </cell>
          <cell r="IBI59">
            <v>0</v>
          </cell>
          <cell r="IBJ59">
            <v>0</v>
          </cell>
          <cell r="IBK59">
            <v>0</v>
          </cell>
          <cell r="IBL59">
            <v>0</v>
          </cell>
          <cell r="IBM59">
            <v>0</v>
          </cell>
          <cell r="IBN59">
            <v>0</v>
          </cell>
          <cell r="IBO59">
            <v>0</v>
          </cell>
          <cell r="IBP59">
            <v>0</v>
          </cell>
          <cell r="IBQ59">
            <v>0</v>
          </cell>
          <cell r="IBR59">
            <v>0</v>
          </cell>
          <cell r="IBS59">
            <v>0</v>
          </cell>
          <cell r="IBT59">
            <v>0</v>
          </cell>
          <cell r="IBU59">
            <v>0</v>
          </cell>
          <cell r="IBV59">
            <v>0</v>
          </cell>
          <cell r="IBW59">
            <v>0</v>
          </cell>
          <cell r="IBX59">
            <v>0</v>
          </cell>
          <cell r="IBY59">
            <v>0</v>
          </cell>
          <cell r="IBZ59">
            <v>0</v>
          </cell>
          <cell r="ICA59">
            <v>0</v>
          </cell>
          <cell r="ICB59">
            <v>0</v>
          </cell>
          <cell r="ICC59">
            <v>0</v>
          </cell>
          <cell r="ICD59">
            <v>0</v>
          </cell>
          <cell r="ICE59">
            <v>0</v>
          </cell>
          <cell r="ICF59">
            <v>0</v>
          </cell>
          <cell r="ICG59">
            <v>0</v>
          </cell>
          <cell r="ICH59">
            <v>0</v>
          </cell>
          <cell r="ICI59">
            <v>0</v>
          </cell>
          <cell r="ICJ59">
            <v>0</v>
          </cell>
          <cell r="ICK59">
            <v>0</v>
          </cell>
          <cell r="ICL59">
            <v>0</v>
          </cell>
          <cell r="ICM59">
            <v>0</v>
          </cell>
          <cell r="ICN59">
            <v>0</v>
          </cell>
          <cell r="ICO59">
            <v>0</v>
          </cell>
          <cell r="ICP59">
            <v>0</v>
          </cell>
          <cell r="ICQ59">
            <v>0</v>
          </cell>
          <cell r="ICR59">
            <v>0</v>
          </cell>
          <cell r="ICS59">
            <v>0</v>
          </cell>
          <cell r="ICT59">
            <v>0</v>
          </cell>
          <cell r="ICU59">
            <v>0</v>
          </cell>
          <cell r="ICV59">
            <v>0</v>
          </cell>
          <cell r="ICW59">
            <v>0</v>
          </cell>
          <cell r="ICX59">
            <v>0</v>
          </cell>
          <cell r="ICY59">
            <v>0</v>
          </cell>
          <cell r="ICZ59">
            <v>0</v>
          </cell>
          <cell r="IDA59">
            <v>0</v>
          </cell>
          <cell r="IDB59">
            <v>0</v>
          </cell>
          <cell r="IDC59">
            <v>0</v>
          </cell>
          <cell r="IDD59">
            <v>0</v>
          </cell>
          <cell r="IDE59">
            <v>0</v>
          </cell>
          <cell r="IDF59">
            <v>0</v>
          </cell>
          <cell r="IDG59">
            <v>0</v>
          </cell>
          <cell r="IDH59">
            <v>0</v>
          </cell>
          <cell r="IDI59">
            <v>0</v>
          </cell>
          <cell r="IDJ59">
            <v>0</v>
          </cell>
          <cell r="IDK59">
            <v>0</v>
          </cell>
          <cell r="IDL59">
            <v>0</v>
          </cell>
          <cell r="IDM59">
            <v>0</v>
          </cell>
          <cell r="IDN59">
            <v>0</v>
          </cell>
          <cell r="IDO59">
            <v>0</v>
          </cell>
          <cell r="IDP59">
            <v>0</v>
          </cell>
          <cell r="IDQ59">
            <v>0</v>
          </cell>
          <cell r="IDR59">
            <v>0</v>
          </cell>
          <cell r="IDS59">
            <v>0</v>
          </cell>
          <cell r="IDT59">
            <v>0</v>
          </cell>
          <cell r="IDU59">
            <v>0</v>
          </cell>
          <cell r="IDV59">
            <v>0</v>
          </cell>
          <cell r="IDW59">
            <v>0</v>
          </cell>
          <cell r="IDX59">
            <v>0</v>
          </cell>
          <cell r="IDY59">
            <v>0</v>
          </cell>
          <cell r="IDZ59">
            <v>0</v>
          </cell>
          <cell r="IEA59">
            <v>0</v>
          </cell>
          <cell r="IEB59">
            <v>0</v>
          </cell>
          <cell r="IEC59">
            <v>0</v>
          </cell>
          <cell r="IED59">
            <v>0</v>
          </cell>
          <cell r="IEE59">
            <v>0</v>
          </cell>
          <cell r="IEF59">
            <v>0</v>
          </cell>
          <cell r="IEG59">
            <v>0</v>
          </cell>
          <cell r="IEH59">
            <v>0</v>
          </cell>
          <cell r="IEI59">
            <v>0</v>
          </cell>
          <cell r="IEJ59">
            <v>0</v>
          </cell>
          <cell r="IEK59">
            <v>0</v>
          </cell>
          <cell r="IEL59">
            <v>0</v>
          </cell>
          <cell r="IEM59">
            <v>0</v>
          </cell>
          <cell r="IEN59">
            <v>0</v>
          </cell>
          <cell r="IEO59">
            <v>0</v>
          </cell>
          <cell r="IEP59">
            <v>0</v>
          </cell>
          <cell r="IEQ59">
            <v>0</v>
          </cell>
          <cell r="IER59">
            <v>0</v>
          </cell>
          <cell r="IES59">
            <v>0</v>
          </cell>
          <cell r="IET59">
            <v>0</v>
          </cell>
          <cell r="IEU59">
            <v>0</v>
          </cell>
          <cell r="IEV59">
            <v>0</v>
          </cell>
          <cell r="IEW59">
            <v>0</v>
          </cell>
          <cell r="IEX59">
            <v>0</v>
          </cell>
          <cell r="IEY59">
            <v>0</v>
          </cell>
          <cell r="IEZ59">
            <v>0</v>
          </cell>
          <cell r="IFA59">
            <v>0</v>
          </cell>
          <cell r="IFB59">
            <v>0</v>
          </cell>
          <cell r="IFC59">
            <v>0</v>
          </cell>
          <cell r="IFD59">
            <v>0</v>
          </cell>
          <cell r="IFE59">
            <v>0</v>
          </cell>
          <cell r="IFF59">
            <v>0</v>
          </cell>
          <cell r="IFG59">
            <v>0</v>
          </cell>
          <cell r="IFH59">
            <v>0</v>
          </cell>
          <cell r="IFI59">
            <v>0</v>
          </cell>
          <cell r="IFJ59">
            <v>0</v>
          </cell>
          <cell r="IFK59">
            <v>0</v>
          </cell>
          <cell r="IFL59">
            <v>0</v>
          </cell>
          <cell r="IFM59">
            <v>0</v>
          </cell>
          <cell r="IFN59">
            <v>0</v>
          </cell>
          <cell r="IFO59">
            <v>0</v>
          </cell>
          <cell r="IFP59">
            <v>0</v>
          </cell>
          <cell r="IFQ59">
            <v>0</v>
          </cell>
          <cell r="IFR59">
            <v>0</v>
          </cell>
          <cell r="IFS59">
            <v>0</v>
          </cell>
          <cell r="IFT59">
            <v>0</v>
          </cell>
          <cell r="IFU59">
            <v>0</v>
          </cell>
          <cell r="IFV59">
            <v>0</v>
          </cell>
          <cell r="IFW59">
            <v>0</v>
          </cell>
          <cell r="IFX59">
            <v>0</v>
          </cell>
          <cell r="IFY59">
            <v>0</v>
          </cell>
          <cell r="IFZ59">
            <v>0</v>
          </cell>
          <cell r="IGA59">
            <v>0</v>
          </cell>
          <cell r="IGB59">
            <v>0</v>
          </cell>
          <cell r="IGC59">
            <v>0</v>
          </cell>
          <cell r="IGD59">
            <v>0</v>
          </cell>
          <cell r="IGE59">
            <v>0</v>
          </cell>
          <cell r="IGF59">
            <v>0</v>
          </cell>
          <cell r="IGG59">
            <v>0</v>
          </cell>
          <cell r="IGH59">
            <v>0</v>
          </cell>
          <cell r="IGI59">
            <v>0</v>
          </cell>
          <cell r="IGJ59">
            <v>0</v>
          </cell>
          <cell r="IGK59">
            <v>0</v>
          </cell>
          <cell r="IGL59">
            <v>0</v>
          </cell>
          <cell r="IGM59">
            <v>0</v>
          </cell>
          <cell r="IGN59">
            <v>0</v>
          </cell>
          <cell r="IGO59">
            <v>0</v>
          </cell>
          <cell r="IGP59">
            <v>0</v>
          </cell>
          <cell r="IGQ59">
            <v>0</v>
          </cell>
          <cell r="IGR59">
            <v>0</v>
          </cell>
          <cell r="IGS59">
            <v>0</v>
          </cell>
          <cell r="IGT59">
            <v>0</v>
          </cell>
          <cell r="IGU59">
            <v>0</v>
          </cell>
          <cell r="IGV59">
            <v>0</v>
          </cell>
          <cell r="IGW59">
            <v>0</v>
          </cell>
          <cell r="IGX59">
            <v>0</v>
          </cell>
          <cell r="IGY59">
            <v>0</v>
          </cell>
          <cell r="IGZ59">
            <v>0</v>
          </cell>
          <cell r="IHA59">
            <v>0</v>
          </cell>
          <cell r="IHB59">
            <v>0</v>
          </cell>
          <cell r="IHC59">
            <v>0</v>
          </cell>
          <cell r="IHD59">
            <v>0</v>
          </cell>
          <cell r="IHE59">
            <v>0</v>
          </cell>
          <cell r="IHF59">
            <v>0</v>
          </cell>
          <cell r="IHG59">
            <v>0</v>
          </cell>
          <cell r="IHH59">
            <v>0</v>
          </cell>
          <cell r="IHI59">
            <v>0</v>
          </cell>
          <cell r="IHJ59">
            <v>0</v>
          </cell>
          <cell r="IHK59">
            <v>0</v>
          </cell>
          <cell r="IHL59">
            <v>0</v>
          </cell>
          <cell r="IHM59">
            <v>0</v>
          </cell>
          <cell r="IHN59">
            <v>0</v>
          </cell>
          <cell r="IHO59">
            <v>0</v>
          </cell>
          <cell r="IHP59">
            <v>0</v>
          </cell>
          <cell r="IHQ59">
            <v>0</v>
          </cell>
          <cell r="IHR59">
            <v>0</v>
          </cell>
          <cell r="IHS59">
            <v>0</v>
          </cell>
          <cell r="IHT59">
            <v>0</v>
          </cell>
          <cell r="IHU59">
            <v>0</v>
          </cell>
          <cell r="IHV59">
            <v>0</v>
          </cell>
          <cell r="IHW59">
            <v>0</v>
          </cell>
          <cell r="IHX59">
            <v>0</v>
          </cell>
          <cell r="IHY59">
            <v>0</v>
          </cell>
          <cell r="IHZ59">
            <v>0</v>
          </cell>
          <cell r="IIA59">
            <v>0</v>
          </cell>
          <cell r="IIB59">
            <v>0</v>
          </cell>
          <cell r="IIC59">
            <v>0</v>
          </cell>
          <cell r="IID59">
            <v>0</v>
          </cell>
          <cell r="IIE59">
            <v>0</v>
          </cell>
          <cell r="IIF59">
            <v>0</v>
          </cell>
          <cell r="IIG59">
            <v>0</v>
          </cell>
          <cell r="IIH59">
            <v>0</v>
          </cell>
          <cell r="III59">
            <v>0</v>
          </cell>
          <cell r="IIJ59">
            <v>0</v>
          </cell>
          <cell r="IIK59">
            <v>0</v>
          </cell>
          <cell r="IIL59">
            <v>0</v>
          </cell>
          <cell r="IIM59">
            <v>0</v>
          </cell>
          <cell r="IIN59">
            <v>0</v>
          </cell>
          <cell r="IIO59">
            <v>0</v>
          </cell>
          <cell r="IIP59">
            <v>0</v>
          </cell>
          <cell r="IIQ59">
            <v>0</v>
          </cell>
          <cell r="IIR59">
            <v>0</v>
          </cell>
          <cell r="IIS59">
            <v>0</v>
          </cell>
          <cell r="IIT59">
            <v>0</v>
          </cell>
          <cell r="IIU59">
            <v>0</v>
          </cell>
          <cell r="IIV59">
            <v>0</v>
          </cell>
          <cell r="IIW59">
            <v>0</v>
          </cell>
          <cell r="IIX59">
            <v>0</v>
          </cell>
          <cell r="IIY59">
            <v>0</v>
          </cell>
          <cell r="IIZ59">
            <v>0</v>
          </cell>
          <cell r="IJA59">
            <v>0</v>
          </cell>
          <cell r="IJB59">
            <v>0</v>
          </cell>
          <cell r="IJC59">
            <v>0</v>
          </cell>
          <cell r="IJD59">
            <v>0</v>
          </cell>
          <cell r="IJE59">
            <v>0</v>
          </cell>
          <cell r="IJF59">
            <v>0</v>
          </cell>
          <cell r="IJG59">
            <v>0</v>
          </cell>
          <cell r="IJH59">
            <v>0</v>
          </cell>
          <cell r="IJI59">
            <v>0</v>
          </cell>
          <cell r="IJJ59">
            <v>0</v>
          </cell>
          <cell r="IJK59">
            <v>0</v>
          </cell>
          <cell r="IJL59">
            <v>0</v>
          </cell>
          <cell r="IJM59">
            <v>0</v>
          </cell>
          <cell r="IJN59">
            <v>0</v>
          </cell>
          <cell r="IJO59">
            <v>0</v>
          </cell>
          <cell r="IJP59">
            <v>0</v>
          </cell>
          <cell r="IJQ59">
            <v>0</v>
          </cell>
          <cell r="IJR59">
            <v>0</v>
          </cell>
          <cell r="IJS59">
            <v>0</v>
          </cell>
          <cell r="IJT59">
            <v>0</v>
          </cell>
          <cell r="IJU59">
            <v>0</v>
          </cell>
          <cell r="IJV59">
            <v>0</v>
          </cell>
          <cell r="IJW59">
            <v>0</v>
          </cell>
          <cell r="IJX59">
            <v>0</v>
          </cell>
          <cell r="IJY59">
            <v>0</v>
          </cell>
          <cell r="IJZ59">
            <v>0</v>
          </cell>
          <cell r="IKA59">
            <v>0</v>
          </cell>
          <cell r="IKB59">
            <v>0</v>
          </cell>
          <cell r="IKC59">
            <v>0</v>
          </cell>
          <cell r="IKD59">
            <v>0</v>
          </cell>
          <cell r="IKE59">
            <v>0</v>
          </cell>
          <cell r="IKF59">
            <v>0</v>
          </cell>
          <cell r="IKG59">
            <v>0</v>
          </cell>
          <cell r="IKH59">
            <v>0</v>
          </cell>
          <cell r="IKI59">
            <v>0</v>
          </cell>
          <cell r="IKJ59">
            <v>0</v>
          </cell>
          <cell r="IKK59">
            <v>0</v>
          </cell>
          <cell r="IKL59">
            <v>0</v>
          </cell>
          <cell r="IKM59">
            <v>0</v>
          </cell>
          <cell r="IKN59">
            <v>0</v>
          </cell>
          <cell r="IKO59">
            <v>0</v>
          </cell>
          <cell r="IKP59">
            <v>0</v>
          </cell>
          <cell r="IKQ59">
            <v>0</v>
          </cell>
          <cell r="IKR59">
            <v>0</v>
          </cell>
          <cell r="IKS59">
            <v>0</v>
          </cell>
          <cell r="IKT59">
            <v>0</v>
          </cell>
          <cell r="IKU59">
            <v>0</v>
          </cell>
          <cell r="IKV59">
            <v>0</v>
          </cell>
          <cell r="IKW59">
            <v>0</v>
          </cell>
          <cell r="IKX59">
            <v>0</v>
          </cell>
          <cell r="IKY59">
            <v>0</v>
          </cell>
          <cell r="IKZ59">
            <v>0</v>
          </cell>
          <cell r="ILA59">
            <v>0</v>
          </cell>
          <cell r="ILB59">
            <v>0</v>
          </cell>
          <cell r="ILC59">
            <v>0</v>
          </cell>
          <cell r="ILD59">
            <v>0</v>
          </cell>
          <cell r="ILE59">
            <v>0</v>
          </cell>
          <cell r="ILF59">
            <v>0</v>
          </cell>
          <cell r="ILG59">
            <v>0</v>
          </cell>
          <cell r="ILH59">
            <v>0</v>
          </cell>
          <cell r="ILI59">
            <v>0</v>
          </cell>
          <cell r="ILJ59">
            <v>0</v>
          </cell>
          <cell r="ILK59">
            <v>0</v>
          </cell>
          <cell r="ILL59">
            <v>0</v>
          </cell>
          <cell r="ILM59">
            <v>0</v>
          </cell>
          <cell r="ILN59">
            <v>0</v>
          </cell>
          <cell r="ILO59">
            <v>0</v>
          </cell>
          <cell r="ILP59">
            <v>0</v>
          </cell>
          <cell r="ILQ59">
            <v>0</v>
          </cell>
          <cell r="ILR59">
            <v>0</v>
          </cell>
          <cell r="ILS59">
            <v>0</v>
          </cell>
          <cell r="ILT59">
            <v>0</v>
          </cell>
          <cell r="ILU59">
            <v>0</v>
          </cell>
          <cell r="ILV59">
            <v>0</v>
          </cell>
          <cell r="ILW59">
            <v>0</v>
          </cell>
          <cell r="ILX59">
            <v>0</v>
          </cell>
          <cell r="ILY59">
            <v>0</v>
          </cell>
          <cell r="ILZ59">
            <v>0</v>
          </cell>
          <cell r="IMA59">
            <v>0</v>
          </cell>
          <cell r="IMB59">
            <v>0</v>
          </cell>
          <cell r="IMC59">
            <v>0</v>
          </cell>
          <cell r="IMD59">
            <v>0</v>
          </cell>
          <cell r="IME59">
            <v>0</v>
          </cell>
          <cell r="IMF59">
            <v>0</v>
          </cell>
          <cell r="IMG59">
            <v>0</v>
          </cell>
          <cell r="IMH59">
            <v>0</v>
          </cell>
          <cell r="IMI59">
            <v>0</v>
          </cell>
          <cell r="IMJ59">
            <v>0</v>
          </cell>
          <cell r="IMK59">
            <v>0</v>
          </cell>
          <cell r="IML59">
            <v>0</v>
          </cell>
          <cell r="IMM59">
            <v>0</v>
          </cell>
          <cell r="IMN59">
            <v>0</v>
          </cell>
          <cell r="IMO59">
            <v>0</v>
          </cell>
          <cell r="IMP59">
            <v>0</v>
          </cell>
          <cell r="IMQ59">
            <v>0</v>
          </cell>
          <cell r="IMR59">
            <v>0</v>
          </cell>
          <cell r="IMS59">
            <v>0</v>
          </cell>
          <cell r="IMT59">
            <v>0</v>
          </cell>
          <cell r="IMU59">
            <v>0</v>
          </cell>
          <cell r="IMV59">
            <v>0</v>
          </cell>
          <cell r="IMW59">
            <v>0</v>
          </cell>
          <cell r="IMX59">
            <v>0</v>
          </cell>
          <cell r="IMY59">
            <v>0</v>
          </cell>
          <cell r="IMZ59">
            <v>0</v>
          </cell>
          <cell r="INA59">
            <v>0</v>
          </cell>
          <cell r="INB59">
            <v>0</v>
          </cell>
          <cell r="INC59">
            <v>0</v>
          </cell>
          <cell r="IND59">
            <v>0</v>
          </cell>
          <cell r="INE59">
            <v>0</v>
          </cell>
          <cell r="INF59">
            <v>0</v>
          </cell>
          <cell r="ING59">
            <v>0</v>
          </cell>
          <cell r="INH59">
            <v>0</v>
          </cell>
          <cell r="INI59">
            <v>0</v>
          </cell>
          <cell r="INJ59">
            <v>0</v>
          </cell>
          <cell r="INK59">
            <v>0</v>
          </cell>
          <cell r="INL59">
            <v>0</v>
          </cell>
          <cell r="INM59">
            <v>0</v>
          </cell>
          <cell r="INN59">
            <v>0</v>
          </cell>
          <cell r="INO59">
            <v>0</v>
          </cell>
          <cell r="INP59">
            <v>0</v>
          </cell>
          <cell r="INQ59">
            <v>0</v>
          </cell>
          <cell r="INR59">
            <v>0</v>
          </cell>
          <cell r="INS59">
            <v>0</v>
          </cell>
          <cell r="INT59">
            <v>0</v>
          </cell>
          <cell r="INU59">
            <v>0</v>
          </cell>
          <cell r="INV59">
            <v>0</v>
          </cell>
          <cell r="INW59">
            <v>0</v>
          </cell>
          <cell r="INX59">
            <v>0</v>
          </cell>
          <cell r="INY59">
            <v>0</v>
          </cell>
          <cell r="INZ59">
            <v>0</v>
          </cell>
          <cell r="IOA59">
            <v>0</v>
          </cell>
          <cell r="IOB59">
            <v>0</v>
          </cell>
          <cell r="IOC59">
            <v>0</v>
          </cell>
          <cell r="IOD59">
            <v>0</v>
          </cell>
          <cell r="IOE59">
            <v>0</v>
          </cell>
          <cell r="IOF59">
            <v>0</v>
          </cell>
          <cell r="IOG59">
            <v>0</v>
          </cell>
          <cell r="IOH59">
            <v>0</v>
          </cell>
          <cell r="IOI59">
            <v>0</v>
          </cell>
          <cell r="IOJ59">
            <v>0</v>
          </cell>
          <cell r="IOK59">
            <v>0</v>
          </cell>
          <cell r="IOL59">
            <v>0</v>
          </cell>
          <cell r="IOM59">
            <v>0</v>
          </cell>
          <cell r="ION59">
            <v>0</v>
          </cell>
          <cell r="IOO59">
            <v>0</v>
          </cell>
          <cell r="IOP59">
            <v>0</v>
          </cell>
          <cell r="IOQ59">
            <v>0</v>
          </cell>
          <cell r="IOR59">
            <v>0</v>
          </cell>
          <cell r="IOS59">
            <v>0</v>
          </cell>
          <cell r="IOT59">
            <v>0</v>
          </cell>
          <cell r="IOU59">
            <v>0</v>
          </cell>
          <cell r="IOV59">
            <v>0</v>
          </cell>
          <cell r="IOW59">
            <v>0</v>
          </cell>
          <cell r="IOX59">
            <v>0</v>
          </cell>
          <cell r="IOY59">
            <v>0</v>
          </cell>
          <cell r="IOZ59">
            <v>0</v>
          </cell>
          <cell r="IPA59">
            <v>0</v>
          </cell>
          <cell r="IPB59">
            <v>0</v>
          </cell>
          <cell r="IPC59">
            <v>0</v>
          </cell>
          <cell r="IPD59">
            <v>0</v>
          </cell>
          <cell r="IPE59">
            <v>0</v>
          </cell>
          <cell r="IPF59">
            <v>0</v>
          </cell>
          <cell r="IPG59">
            <v>0</v>
          </cell>
          <cell r="IPH59">
            <v>0</v>
          </cell>
          <cell r="IPI59">
            <v>0</v>
          </cell>
          <cell r="IPJ59">
            <v>0</v>
          </cell>
          <cell r="IPK59">
            <v>0</v>
          </cell>
          <cell r="IPL59">
            <v>0</v>
          </cell>
          <cell r="IPM59">
            <v>0</v>
          </cell>
          <cell r="IPN59">
            <v>0</v>
          </cell>
          <cell r="IPO59">
            <v>0</v>
          </cell>
          <cell r="IPP59">
            <v>0</v>
          </cell>
          <cell r="IPQ59">
            <v>0</v>
          </cell>
          <cell r="IPR59">
            <v>0</v>
          </cell>
          <cell r="IPS59">
            <v>0</v>
          </cell>
          <cell r="IPT59">
            <v>0</v>
          </cell>
          <cell r="IPU59">
            <v>0</v>
          </cell>
          <cell r="IPV59">
            <v>0</v>
          </cell>
          <cell r="IPW59">
            <v>0</v>
          </cell>
          <cell r="IPX59">
            <v>0</v>
          </cell>
          <cell r="IPY59">
            <v>0</v>
          </cell>
          <cell r="IPZ59">
            <v>0</v>
          </cell>
          <cell r="IQA59">
            <v>0</v>
          </cell>
          <cell r="IQB59">
            <v>0</v>
          </cell>
          <cell r="IQC59">
            <v>0</v>
          </cell>
          <cell r="IQD59">
            <v>0</v>
          </cell>
          <cell r="IQE59">
            <v>0</v>
          </cell>
          <cell r="IQF59">
            <v>0</v>
          </cell>
          <cell r="IQG59">
            <v>0</v>
          </cell>
          <cell r="IQH59">
            <v>0</v>
          </cell>
          <cell r="IQI59">
            <v>0</v>
          </cell>
          <cell r="IQJ59">
            <v>0</v>
          </cell>
          <cell r="IQK59">
            <v>0</v>
          </cell>
          <cell r="IQL59">
            <v>0</v>
          </cell>
          <cell r="IQM59">
            <v>0</v>
          </cell>
          <cell r="IQN59">
            <v>0</v>
          </cell>
          <cell r="IQO59">
            <v>0</v>
          </cell>
          <cell r="IQP59">
            <v>0</v>
          </cell>
          <cell r="IQQ59">
            <v>0</v>
          </cell>
          <cell r="IQR59">
            <v>0</v>
          </cell>
          <cell r="IQS59">
            <v>0</v>
          </cell>
          <cell r="IQT59">
            <v>0</v>
          </cell>
          <cell r="IQU59">
            <v>0</v>
          </cell>
          <cell r="IQV59">
            <v>0</v>
          </cell>
          <cell r="IQW59">
            <v>0</v>
          </cell>
          <cell r="IQX59">
            <v>0</v>
          </cell>
          <cell r="IQY59">
            <v>0</v>
          </cell>
          <cell r="IQZ59">
            <v>0</v>
          </cell>
          <cell r="IRA59">
            <v>0</v>
          </cell>
          <cell r="IRB59">
            <v>0</v>
          </cell>
          <cell r="IRC59">
            <v>0</v>
          </cell>
          <cell r="IRD59">
            <v>0</v>
          </cell>
          <cell r="IRE59">
            <v>0</v>
          </cell>
          <cell r="IRF59">
            <v>0</v>
          </cell>
          <cell r="IRG59">
            <v>0</v>
          </cell>
          <cell r="IRH59">
            <v>0</v>
          </cell>
          <cell r="IRI59">
            <v>0</v>
          </cell>
          <cell r="IRJ59">
            <v>0</v>
          </cell>
          <cell r="IRK59">
            <v>0</v>
          </cell>
          <cell r="IRL59">
            <v>0</v>
          </cell>
          <cell r="IRM59">
            <v>0</v>
          </cell>
          <cell r="IRN59">
            <v>0</v>
          </cell>
          <cell r="IRO59">
            <v>0</v>
          </cell>
          <cell r="IRP59">
            <v>0</v>
          </cell>
          <cell r="IRQ59">
            <v>0</v>
          </cell>
          <cell r="IRR59">
            <v>0</v>
          </cell>
          <cell r="IRS59">
            <v>0</v>
          </cell>
          <cell r="IRT59">
            <v>0</v>
          </cell>
          <cell r="IRU59">
            <v>0</v>
          </cell>
          <cell r="IRV59">
            <v>0</v>
          </cell>
          <cell r="IRW59">
            <v>0</v>
          </cell>
          <cell r="IRX59">
            <v>0</v>
          </cell>
          <cell r="IRY59">
            <v>0</v>
          </cell>
          <cell r="IRZ59">
            <v>0</v>
          </cell>
          <cell r="ISA59">
            <v>0</v>
          </cell>
          <cell r="ISB59">
            <v>0</v>
          </cell>
          <cell r="ISC59">
            <v>0</v>
          </cell>
          <cell r="ISD59">
            <v>0</v>
          </cell>
          <cell r="ISE59">
            <v>0</v>
          </cell>
          <cell r="ISF59">
            <v>0</v>
          </cell>
          <cell r="ISG59">
            <v>0</v>
          </cell>
          <cell r="ISH59">
            <v>0</v>
          </cell>
          <cell r="ISI59">
            <v>0</v>
          </cell>
          <cell r="ISJ59">
            <v>0</v>
          </cell>
          <cell r="ISK59">
            <v>0</v>
          </cell>
          <cell r="ISL59">
            <v>0</v>
          </cell>
          <cell r="ISM59">
            <v>0</v>
          </cell>
          <cell r="ISN59">
            <v>0</v>
          </cell>
          <cell r="ISO59">
            <v>0</v>
          </cell>
          <cell r="ISP59">
            <v>0</v>
          </cell>
          <cell r="ISQ59">
            <v>0</v>
          </cell>
          <cell r="ISR59">
            <v>0</v>
          </cell>
          <cell r="ISS59">
            <v>0</v>
          </cell>
          <cell r="IST59">
            <v>0</v>
          </cell>
          <cell r="ISU59">
            <v>0</v>
          </cell>
          <cell r="ISV59">
            <v>0</v>
          </cell>
          <cell r="ISW59">
            <v>0</v>
          </cell>
          <cell r="ISX59">
            <v>0</v>
          </cell>
          <cell r="ISY59">
            <v>0</v>
          </cell>
          <cell r="ISZ59">
            <v>0</v>
          </cell>
          <cell r="ITA59">
            <v>0</v>
          </cell>
          <cell r="ITB59">
            <v>0</v>
          </cell>
          <cell r="ITC59">
            <v>0</v>
          </cell>
          <cell r="ITD59">
            <v>0</v>
          </cell>
          <cell r="ITE59">
            <v>0</v>
          </cell>
          <cell r="ITF59">
            <v>0</v>
          </cell>
          <cell r="ITG59">
            <v>0</v>
          </cell>
          <cell r="ITH59">
            <v>0</v>
          </cell>
          <cell r="ITI59">
            <v>0</v>
          </cell>
          <cell r="ITJ59">
            <v>0</v>
          </cell>
          <cell r="ITK59">
            <v>0</v>
          </cell>
          <cell r="ITL59">
            <v>0</v>
          </cell>
          <cell r="ITM59">
            <v>0</v>
          </cell>
          <cell r="ITN59">
            <v>0</v>
          </cell>
          <cell r="ITO59">
            <v>0</v>
          </cell>
          <cell r="ITP59">
            <v>0</v>
          </cell>
          <cell r="ITQ59">
            <v>0</v>
          </cell>
          <cell r="ITR59">
            <v>0</v>
          </cell>
          <cell r="ITS59">
            <v>0</v>
          </cell>
          <cell r="ITT59">
            <v>0</v>
          </cell>
          <cell r="ITU59">
            <v>0</v>
          </cell>
          <cell r="ITV59">
            <v>0</v>
          </cell>
          <cell r="ITW59">
            <v>0</v>
          </cell>
          <cell r="ITX59">
            <v>0</v>
          </cell>
          <cell r="ITY59">
            <v>0</v>
          </cell>
          <cell r="ITZ59">
            <v>0</v>
          </cell>
          <cell r="IUA59">
            <v>0</v>
          </cell>
          <cell r="IUB59">
            <v>0</v>
          </cell>
          <cell r="IUC59">
            <v>0</v>
          </cell>
          <cell r="IUD59">
            <v>0</v>
          </cell>
          <cell r="IUE59">
            <v>0</v>
          </cell>
          <cell r="IUF59">
            <v>0</v>
          </cell>
          <cell r="IUG59">
            <v>0</v>
          </cell>
          <cell r="IUH59">
            <v>0</v>
          </cell>
          <cell r="IUI59">
            <v>0</v>
          </cell>
          <cell r="IUJ59">
            <v>0</v>
          </cell>
          <cell r="IUK59">
            <v>0</v>
          </cell>
          <cell r="IUL59">
            <v>0</v>
          </cell>
          <cell r="IUM59">
            <v>0</v>
          </cell>
          <cell r="IUN59">
            <v>0</v>
          </cell>
          <cell r="IUO59">
            <v>0</v>
          </cell>
          <cell r="IUP59">
            <v>0</v>
          </cell>
          <cell r="IUQ59">
            <v>0</v>
          </cell>
          <cell r="IUR59">
            <v>0</v>
          </cell>
          <cell r="IUS59">
            <v>0</v>
          </cell>
          <cell r="IUT59">
            <v>0</v>
          </cell>
          <cell r="IUU59">
            <v>0</v>
          </cell>
          <cell r="IUV59">
            <v>0</v>
          </cell>
          <cell r="IUW59">
            <v>0</v>
          </cell>
          <cell r="IUX59">
            <v>0</v>
          </cell>
          <cell r="IUY59">
            <v>0</v>
          </cell>
          <cell r="IUZ59">
            <v>0</v>
          </cell>
          <cell r="IVA59">
            <v>0</v>
          </cell>
          <cell r="IVB59">
            <v>0</v>
          </cell>
          <cell r="IVC59">
            <v>0</v>
          </cell>
          <cell r="IVD59">
            <v>0</v>
          </cell>
          <cell r="IVE59">
            <v>0</v>
          </cell>
          <cell r="IVF59">
            <v>0</v>
          </cell>
          <cell r="IVG59">
            <v>0</v>
          </cell>
          <cell r="IVH59">
            <v>0</v>
          </cell>
          <cell r="IVI59">
            <v>0</v>
          </cell>
          <cell r="IVJ59">
            <v>0</v>
          </cell>
          <cell r="IVK59">
            <v>0</v>
          </cell>
          <cell r="IVL59">
            <v>0</v>
          </cell>
          <cell r="IVM59">
            <v>0</v>
          </cell>
          <cell r="IVN59">
            <v>0</v>
          </cell>
          <cell r="IVO59">
            <v>0</v>
          </cell>
          <cell r="IVP59">
            <v>0</v>
          </cell>
          <cell r="IVQ59">
            <v>0</v>
          </cell>
          <cell r="IVR59">
            <v>0</v>
          </cell>
          <cell r="IVS59">
            <v>0</v>
          </cell>
          <cell r="IVT59">
            <v>0</v>
          </cell>
          <cell r="IVU59">
            <v>0</v>
          </cell>
          <cell r="IVV59">
            <v>0</v>
          </cell>
          <cell r="IVW59">
            <v>0</v>
          </cell>
          <cell r="IVX59">
            <v>0</v>
          </cell>
          <cell r="IVY59">
            <v>0</v>
          </cell>
          <cell r="IVZ59">
            <v>0</v>
          </cell>
          <cell r="IWA59">
            <v>0</v>
          </cell>
          <cell r="IWB59">
            <v>0</v>
          </cell>
          <cell r="IWC59">
            <v>0</v>
          </cell>
          <cell r="IWD59">
            <v>0</v>
          </cell>
          <cell r="IWE59">
            <v>0</v>
          </cell>
          <cell r="IWF59">
            <v>0</v>
          </cell>
          <cell r="IWG59">
            <v>0</v>
          </cell>
          <cell r="IWH59">
            <v>0</v>
          </cell>
          <cell r="IWI59">
            <v>0</v>
          </cell>
          <cell r="IWJ59">
            <v>0</v>
          </cell>
          <cell r="IWK59">
            <v>0</v>
          </cell>
          <cell r="IWL59">
            <v>0</v>
          </cell>
          <cell r="IWM59">
            <v>0</v>
          </cell>
          <cell r="IWN59">
            <v>0</v>
          </cell>
          <cell r="IWO59">
            <v>0</v>
          </cell>
          <cell r="IWP59">
            <v>0</v>
          </cell>
          <cell r="IWQ59">
            <v>0</v>
          </cell>
          <cell r="IWR59">
            <v>0</v>
          </cell>
          <cell r="IWS59">
            <v>0</v>
          </cell>
          <cell r="IWT59">
            <v>0</v>
          </cell>
          <cell r="IWU59">
            <v>0</v>
          </cell>
          <cell r="IWV59">
            <v>0</v>
          </cell>
          <cell r="IWW59">
            <v>0</v>
          </cell>
          <cell r="IWX59">
            <v>0</v>
          </cell>
          <cell r="IWY59">
            <v>0</v>
          </cell>
          <cell r="IWZ59">
            <v>0</v>
          </cell>
          <cell r="IXA59">
            <v>0</v>
          </cell>
          <cell r="IXB59">
            <v>0</v>
          </cell>
          <cell r="IXC59">
            <v>0</v>
          </cell>
          <cell r="IXD59">
            <v>0</v>
          </cell>
          <cell r="IXE59">
            <v>0</v>
          </cell>
          <cell r="IXF59">
            <v>0</v>
          </cell>
          <cell r="IXG59">
            <v>0</v>
          </cell>
          <cell r="IXH59">
            <v>0</v>
          </cell>
          <cell r="IXI59">
            <v>0</v>
          </cell>
          <cell r="IXJ59">
            <v>0</v>
          </cell>
          <cell r="IXK59">
            <v>0</v>
          </cell>
          <cell r="IXL59">
            <v>0</v>
          </cell>
          <cell r="IXM59">
            <v>0</v>
          </cell>
          <cell r="IXN59">
            <v>0</v>
          </cell>
          <cell r="IXO59">
            <v>0</v>
          </cell>
          <cell r="IXP59">
            <v>0</v>
          </cell>
          <cell r="IXQ59">
            <v>0</v>
          </cell>
          <cell r="IXR59">
            <v>0</v>
          </cell>
          <cell r="IXS59">
            <v>0</v>
          </cell>
          <cell r="IXT59">
            <v>0</v>
          </cell>
          <cell r="IXU59">
            <v>0</v>
          </cell>
          <cell r="IXV59">
            <v>0</v>
          </cell>
          <cell r="IXW59">
            <v>0</v>
          </cell>
          <cell r="IXX59">
            <v>0</v>
          </cell>
          <cell r="IXY59">
            <v>0</v>
          </cell>
          <cell r="IXZ59">
            <v>0</v>
          </cell>
          <cell r="IYA59">
            <v>0</v>
          </cell>
          <cell r="IYB59">
            <v>0</v>
          </cell>
          <cell r="IYC59">
            <v>0</v>
          </cell>
          <cell r="IYD59">
            <v>0</v>
          </cell>
          <cell r="IYE59">
            <v>0</v>
          </cell>
          <cell r="IYF59">
            <v>0</v>
          </cell>
          <cell r="IYG59">
            <v>0</v>
          </cell>
          <cell r="IYH59">
            <v>0</v>
          </cell>
          <cell r="IYI59">
            <v>0</v>
          </cell>
          <cell r="IYJ59">
            <v>0</v>
          </cell>
          <cell r="IYK59">
            <v>0</v>
          </cell>
          <cell r="IYL59">
            <v>0</v>
          </cell>
          <cell r="IYM59">
            <v>0</v>
          </cell>
          <cell r="IYN59">
            <v>0</v>
          </cell>
          <cell r="IYO59">
            <v>0</v>
          </cell>
          <cell r="IYP59">
            <v>0</v>
          </cell>
          <cell r="IYQ59">
            <v>0</v>
          </cell>
          <cell r="IYR59">
            <v>0</v>
          </cell>
          <cell r="IYS59">
            <v>0</v>
          </cell>
          <cell r="IYT59">
            <v>0</v>
          </cell>
          <cell r="IYU59">
            <v>0</v>
          </cell>
          <cell r="IYV59">
            <v>0</v>
          </cell>
          <cell r="IYW59">
            <v>0</v>
          </cell>
          <cell r="IYX59">
            <v>0</v>
          </cell>
          <cell r="IYY59">
            <v>0</v>
          </cell>
          <cell r="IYZ59">
            <v>0</v>
          </cell>
          <cell r="IZA59">
            <v>0</v>
          </cell>
          <cell r="IZB59">
            <v>0</v>
          </cell>
          <cell r="IZC59">
            <v>0</v>
          </cell>
          <cell r="IZD59">
            <v>0</v>
          </cell>
          <cell r="IZE59">
            <v>0</v>
          </cell>
          <cell r="IZF59">
            <v>0</v>
          </cell>
          <cell r="IZG59">
            <v>0</v>
          </cell>
          <cell r="IZH59">
            <v>0</v>
          </cell>
          <cell r="IZI59">
            <v>0</v>
          </cell>
          <cell r="IZJ59">
            <v>0</v>
          </cell>
          <cell r="IZK59">
            <v>0</v>
          </cell>
          <cell r="IZL59">
            <v>0</v>
          </cell>
          <cell r="IZM59">
            <v>0</v>
          </cell>
          <cell r="IZN59">
            <v>0</v>
          </cell>
          <cell r="IZO59">
            <v>0</v>
          </cell>
          <cell r="IZP59">
            <v>0</v>
          </cell>
          <cell r="IZQ59">
            <v>0</v>
          </cell>
          <cell r="IZR59">
            <v>0</v>
          </cell>
          <cell r="IZS59">
            <v>0</v>
          </cell>
          <cell r="IZT59">
            <v>0</v>
          </cell>
          <cell r="IZU59">
            <v>0</v>
          </cell>
          <cell r="IZV59">
            <v>0</v>
          </cell>
          <cell r="IZW59">
            <v>0</v>
          </cell>
          <cell r="IZX59">
            <v>0</v>
          </cell>
          <cell r="IZY59">
            <v>0</v>
          </cell>
          <cell r="IZZ59">
            <v>0</v>
          </cell>
          <cell r="JAA59">
            <v>0</v>
          </cell>
          <cell r="JAB59">
            <v>0</v>
          </cell>
          <cell r="JAC59">
            <v>0</v>
          </cell>
          <cell r="JAD59">
            <v>0</v>
          </cell>
          <cell r="JAE59">
            <v>0</v>
          </cell>
          <cell r="JAF59">
            <v>0</v>
          </cell>
          <cell r="JAG59">
            <v>0</v>
          </cell>
          <cell r="JAH59">
            <v>0</v>
          </cell>
          <cell r="JAI59">
            <v>0</v>
          </cell>
          <cell r="JAJ59">
            <v>0</v>
          </cell>
          <cell r="JAK59">
            <v>0</v>
          </cell>
          <cell r="JAL59">
            <v>0</v>
          </cell>
          <cell r="JAM59">
            <v>0</v>
          </cell>
          <cell r="JAN59">
            <v>0</v>
          </cell>
          <cell r="JAO59">
            <v>0</v>
          </cell>
          <cell r="JAP59">
            <v>0</v>
          </cell>
          <cell r="JAQ59">
            <v>0</v>
          </cell>
          <cell r="JAR59">
            <v>0</v>
          </cell>
          <cell r="JAS59">
            <v>0</v>
          </cell>
          <cell r="JAT59">
            <v>0</v>
          </cell>
          <cell r="JAU59">
            <v>0</v>
          </cell>
          <cell r="JAV59">
            <v>0</v>
          </cell>
          <cell r="JAW59">
            <v>0</v>
          </cell>
          <cell r="JAX59">
            <v>0</v>
          </cell>
          <cell r="JAY59">
            <v>0</v>
          </cell>
          <cell r="JAZ59">
            <v>0</v>
          </cell>
          <cell r="JBA59">
            <v>0</v>
          </cell>
          <cell r="JBB59">
            <v>0</v>
          </cell>
          <cell r="JBC59">
            <v>0</v>
          </cell>
          <cell r="JBD59">
            <v>0</v>
          </cell>
          <cell r="JBE59">
            <v>0</v>
          </cell>
          <cell r="JBF59">
            <v>0</v>
          </cell>
          <cell r="JBG59">
            <v>0</v>
          </cell>
          <cell r="JBH59">
            <v>0</v>
          </cell>
          <cell r="JBI59">
            <v>0</v>
          </cell>
          <cell r="JBJ59">
            <v>0</v>
          </cell>
          <cell r="JBK59">
            <v>0</v>
          </cell>
          <cell r="JBL59">
            <v>0</v>
          </cell>
          <cell r="JBM59">
            <v>0</v>
          </cell>
          <cell r="JBN59">
            <v>0</v>
          </cell>
          <cell r="JBO59">
            <v>0</v>
          </cell>
          <cell r="JBP59">
            <v>0</v>
          </cell>
          <cell r="JBQ59">
            <v>0</v>
          </cell>
          <cell r="JBR59">
            <v>0</v>
          </cell>
          <cell r="JBS59">
            <v>0</v>
          </cell>
          <cell r="JBT59">
            <v>0</v>
          </cell>
          <cell r="JBU59">
            <v>0</v>
          </cell>
          <cell r="JBV59">
            <v>0</v>
          </cell>
          <cell r="JBW59">
            <v>0</v>
          </cell>
          <cell r="JBX59">
            <v>0</v>
          </cell>
          <cell r="JBY59">
            <v>0</v>
          </cell>
          <cell r="JBZ59">
            <v>0</v>
          </cell>
          <cell r="JCA59">
            <v>0</v>
          </cell>
          <cell r="JCB59">
            <v>0</v>
          </cell>
          <cell r="JCC59">
            <v>0</v>
          </cell>
          <cell r="JCD59">
            <v>0</v>
          </cell>
          <cell r="JCE59">
            <v>0</v>
          </cell>
          <cell r="JCF59">
            <v>0</v>
          </cell>
          <cell r="JCG59">
            <v>0</v>
          </cell>
          <cell r="JCH59">
            <v>0</v>
          </cell>
          <cell r="JCI59">
            <v>0</v>
          </cell>
          <cell r="JCJ59">
            <v>0</v>
          </cell>
          <cell r="JCK59">
            <v>0</v>
          </cell>
          <cell r="JCL59">
            <v>0</v>
          </cell>
          <cell r="JCM59">
            <v>0</v>
          </cell>
          <cell r="JCN59">
            <v>0</v>
          </cell>
          <cell r="JCO59">
            <v>0</v>
          </cell>
          <cell r="JCP59">
            <v>0</v>
          </cell>
          <cell r="JCQ59">
            <v>0</v>
          </cell>
          <cell r="JCR59">
            <v>0</v>
          </cell>
          <cell r="JCS59">
            <v>0</v>
          </cell>
          <cell r="JCT59">
            <v>0</v>
          </cell>
          <cell r="JCU59">
            <v>0</v>
          </cell>
          <cell r="JCV59">
            <v>0</v>
          </cell>
          <cell r="JCW59">
            <v>0</v>
          </cell>
          <cell r="JCX59">
            <v>0</v>
          </cell>
          <cell r="JCY59">
            <v>0</v>
          </cell>
          <cell r="JCZ59">
            <v>0</v>
          </cell>
          <cell r="JDA59">
            <v>0</v>
          </cell>
          <cell r="JDB59">
            <v>0</v>
          </cell>
          <cell r="JDC59">
            <v>0</v>
          </cell>
          <cell r="JDD59">
            <v>0</v>
          </cell>
          <cell r="JDE59">
            <v>0</v>
          </cell>
          <cell r="JDF59">
            <v>0</v>
          </cell>
          <cell r="JDG59">
            <v>0</v>
          </cell>
          <cell r="JDH59">
            <v>0</v>
          </cell>
          <cell r="JDI59">
            <v>0</v>
          </cell>
          <cell r="JDJ59">
            <v>0</v>
          </cell>
          <cell r="JDK59">
            <v>0</v>
          </cell>
          <cell r="JDL59">
            <v>0</v>
          </cell>
          <cell r="JDM59">
            <v>0</v>
          </cell>
          <cell r="JDN59">
            <v>0</v>
          </cell>
          <cell r="JDO59">
            <v>0</v>
          </cell>
          <cell r="JDP59">
            <v>0</v>
          </cell>
          <cell r="JDQ59">
            <v>0</v>
          </cell>
          <cell r="JDR59">
            <v>0</v>
          </cell>
          <cell r="JDS59">
            <v>0</v>
          </cell>
          <cell r="JDT59">
            <v>0</v>
          </cell>
          <cell r="JDU59">
            <v>0</v>
          </cell>
          <cell r="JDV59">
            <v>0</v>
          </cell>
          <cell r="JDW59">
            <v>0</v>
          </cell>
          <cell r="JDX59">
            <v>0</v>
          </cell>
          <cell r="JDY59">
            <v>0</v>
          </cell>
          <cell r="JDZ59">
            <v>0</v>
          </cell>
          <cell r="JEA59">
            <v>0</v>
          </cell>
          <cell r="JEB59">
            <v>0</v>
          </cell>
          <cell r="JEC59">
            <v>0</v>
          </cell>
          <cell r="JED59">
            <v>0</v>
          </cell>
          <cell r="JEE59">
            <v>0</v>
          </cell>
          <cell r="JEF59">
            <v>0</v>
          </cell>
          <cell r="JEG59">
            <v>0</v>
          </cell>
          <cell r="JEH59">
            <v>0</v>
          </cell>
          <cell r="JEI59">
            <v>0</v>
          </cell>
          <cell r="JEJ59">
            <v>0</v>
          </cell>
          <cell r="JEK59">
            <v>0</v>
          </cell>
          <cell r="JEL59">
            <v>0</v>
          </cell>
          <cell r="JEM59">
            <v>0</v>
          </cell>
          <cell r="JEN59">
            <v>0</v>
          </cell>
          <cell r="JEO59">
            <v>0</v>
          </cell>
          <cell r="JEP59">
            <v>0</v>
          </cell>
          <cell r="JEQ59">
            <v>0</v>
          </cell>
          <cell r="JER59">
            <v>0</v>
          </cell>
          <cell r="JES59">
            <v>0</v>
          </cell>
          <cell r="JET59">
            <v>0</v>
          </cell>
          <cell r="JEU59">
            <v>0</v>
          </cell>
          <cell r="JEV59">
            <v>0</v>
          </cell>
          <cell r="JEW59">
            <v>0</v>
          </cell>
          <cell r="JEX59">
            <v>0</v>
          </cell>
          <cell r="JEY59">
            <v>0</v>
          </cell>
          <cell r="JEZ59">
            <v>0</v>
          </cell>
          <cell r="JFA59">
            <v>0</v>
          </cell>
          <cell r="JFB59">
            <v>0</v>
          </cell>
          <cell r="JFC59">
            <v>0</v>
          </cell>
          <cell r="JFD59">
            <v>0</v>
          </cell>
          <cell r="JFE59">
            <v>0</v>
          </cell>
          <cell r="JFF59">
            <v>0</v>
          </cell>
          <cell r="JFG59">
            <v>0</v>
          </cell>
          <cell r="JFH59">
            <v>0</v>
          </cell>
          <cell r="JFI59">
            <v>0</v>
          </cell>
          <cell r="JFJ59">
            <v>0</v>
          </cell>
          <cell r="JFK59">
            <v>0</v>
          </cell>
          <cell r="JFL59">
            <v>0</v>
          </cell>
          <cell r="JFM59">
            <v>0</v>
          </cell>
          <cell r="JFN59">
            <v>0</v>
          </cell>
          <cell r="JFO59">
            <v>0</v>
          </cell>
          <cell r="JFP59">
            <v>0</v>
          </cell>
          <cell r="JFQ59">
            <v>0</v>
          </cell>
          <cell r="JFR59">
            <v>0</v>
          </cell>
          <cell r="JFS59">
            <v>0</v>
          </cell>
          <cell r="JFT59">
            <v>0</v>
          </cell>
          <cell r="JFU59">
            <v>0</v>
          </cell>
          <cell r="JFV59">
            <v>0</v>
          </cell>
          <cell r="JFW59">
            <v>0</v>
          </cell>
          <cell r="JFX59">
            <v>0</v>
          </cell>
          <cell r="JFY59">
            <v>0</v>
          </cell>
          <cell r="JFZ59">
            <v>0</v>
          </cell>
          <cell r="JGA59">
            <v>0</v>
          </cell>
          <cell r="JGB59">
            <v>0</v>
          </cell>
          <cell r="JGC59">
            <v>0</v>
          </cell>
          <cell r="JGD59">
            <v>0</v>
          </cell>
          <cell r="JGE59">
            <v>0</v>
          </cell>
          <cell r="JGF59">
            <v>0</v>
          </cell>
          <cell r="JGG59">
            <v>0</v>
          </cell>
          <cell r="JGH59">
            <v>0</v>
          </cell>
          <cell r="JGI59">
            <v>0</v>
          </cell>
          <cell r="JGJ59">
            <v>0</v>
          </cell>
          <cell r="JGK59">
            <v>0</v>
          </cell>
          <cell r="JGL59">
            <v>0</v>
          </cell>
          <cell r="JGM59">
            <v>0</v>
          </cell>
          <cell r="JGN59">
            <v>0</v>
          </cell>
          <cell r="JGO59">
            <v>0</v>
          </cell>
          <cell r="JGP59">
            <v>0</v>
          </cell>
          <cell r="JGQ59">
            <v>0</v>
          </cell>
          <cell r="JGR59">
            <v>0</v>
          </cell>
          <cell r="JGS59">
            <v>0</v>
          </cell>
          <cell r="JGT59">
            <v>0</v>
          </cell>
          <cell r="JGU59">
            <v>0</v>
          </cell>
          <cell r="JGV59">
            <v>0</v>
          </cell>
          <cell r="JGW59">
            <v>0</v>
          </cell>
          <cell r="JGX59">
            <v>0</v>
          </cell>
          <cell r="JGY59">
            <v>0</v>
          </cell>
          <cell r="JGZ59">
            <v>0</v>
          </cell>
          <cell r="JHA59">
            <v>0</v>
          </cell>
          <cell r="JHB59">
            <v>0</v>
          </cell>
          <cell r="JHC59">
            <v>0</v>
          </cell>
          <cell r="JHD59">
            <v>0</v>
          </cell>
          <cell r="JHE59">
            <v>0</v>
          </cell>
          <cell r="JHF59">
            <v>0</v>
          </cell>
          <cell r="JHG59">
            <v>0</v>
          </cell>
          <cell r="JHH59">
            <v>0</v>
          </cell>
          <cell r="JHI59">
            <v>0</v>
          </cell>
          <cell r="JHJ59">
            <v>0</v>
          </cell>
          <cell r="JHK59">
            <v>0</v>
          </cell>
          <cell r="JHL59">
            <v>0</v>
          </cell>
          <cell r="JHM59">
            <v>0</v>
          </cell>
          <cell r="JHN59">
            <v>0</v>
          </cell>
          <cell r="JHO59">
            <v>0</v>
          </cell>
          <cell r="JHP59">
            <v>0</v>
          </cell>
          <cell r="JHQ59">
            <v>0</v>
          </cell>
          <cell r="JHR59">
            <v>0</v>
          </cell>
          <cell r="JHS59">
            <v>0</v>
          </cell>
          <cell r="JHT59">
            <v>0</v>
          </cell>
          <cell r="JHU59">
            <v>0</v>
          </cell>
          <cell r="JHV59">
            <v>0</v>
          </cell>
          <cell r="JHW59">
            <v>0</v>
          </cell>
          <cell r="JHX59">
            <v>0</v>
          </cell>
          <cell r="JHY59">
            <v>0</v>
          </cell>
          <cell r="JHZ59">
            <v>0</v>
          </cell>
          <cell r="JIA59">
            <v>0</v>
          </cell>
          <cell r="JIB59">
            <v>0</v>
          </cell>
          <cell r="JIC59">
            <v>0</v>
          </cell>
          <cell r="JID59">
            <v>0</v>
          </cell>
          <cell r="JIE59">
            <v>0</v>
          </cell>
          <cell r="JIF59">
            <v>0</v>
          </cell>
          <cell r="JIG59">
            <v>0</v>
          </cell>
          <cell r="JIH59">
            <v>0</v>
          </cell>
          <cell r="JII59">
            <v>0</v>
          </cell>
          <cell r="JIJ59">
            <v>0</v>
          </cell>
          <cell r="JIK59">
            <v>0</v>
          </cell>
          <cell r="JIL59">
            <v>0</v>
          </cell>
          <cell r="JIM59">
            <v>0</v>
          </cell>
          <cell r="JIN59">
            <v>0</v>
          </cell>
          <cell r="JIO59">
            <v>0</v>
          </cell>
          <cell r="JIP59">
            <v>0</v>
          </cell>
          <cell r="JIQ59">
            <v>0</v>
          </cell>
          <cell r="JIR59">
            <v>0</v>
          </cell>
          <cell r="JIS59">
            <v>0</v>
          </cell>
          <cell r="JIT59">
            <v>0</v>
          </cell>
          <cell r="JIU59">
            <v>0</v>
          </cell>
          <cell r="JIV59">
            <v>0</v>
          </cell>
          <cell r="JIW59">
            <v>0</v>
          </cell>
          <cell r="JIX59">
            <v>0</v>
          </cell>
          <cell r="JIY59">
            <v>0</v>
          </cell>
          <cell r="JIZ59">
            <v>0</v>
          </cell>
          <cell r="JJA59">
            <v>0</v>
          </cell>
          <cell r="JJB59">
            <v>0</v>
          </cell>
          <cell r="JJC59">
            <v>0</v>
          </cell>
          <cell r="JJD59">
            <v>0</v>
          </cell>
          <cell r="JJE59">
            <v>0</v>
          </cell>
          <cell r="JJF59">
            <v>0</v>
          </cell>
          <cell r="JJG59">
            <v>0</v>
          </cell>
          <cell r="JJH59">
            <v>0</v>
          </cell>
          <cell r="JJI59">
            <v>0</v>
          </cell>
          <cell r="JJJ59">
            <v>0</v>
          </cell>
          <cell r="JJK59">
            <v>0</v>
          </cell>
          <cell r="JJL59">
            <v>0</v>
          </cell>
          <cell r="JJM59">
            <v>0</v>
          </cell>
          <cell r="JJN59">
            <v>0</v>
          </cell>
          <cell r="JJO59">
            <v>0</v>
          </cell>
          <cell r="JJP59">
            <v>0</v>
          </cell>
          <cell r="JJQ59">
            <v>0</v>
          </cell>
          <cell r="JJR59">
            <v>0</v>
          </cell>
          <cell r="JJS59">
            <v>0</v>
          </cell>
          <cell r="JJT59">
            <v>0</v>
          </cell>
          <cell r="JJU59">
            <v>0</v>
          </cell>
          <cell r="JJV59">
            <v>0</v>
          </cell>
          <cell r="JJW59">
            <v>0</v>
          </cell>
          <cell r="JJX59">
            <v>0</v>
          </cell>
          <cell r="JJY59">
            <v>0</v>
          </cell>
          <cell r="JJZ59">
            <v>0</v>
          </cell>
          <cell r="JKA59">
            <v>0</v>
          </cell>
          <cell r="JKB59">
            <v>0</v>
          </cell>
          <cell r="JKC59">
            <v>0</v>
          </cell>
          <cell r="JKD59">
            <v>0</v>
          </cell>
          <cell r="JKE59">
            <v>0</v>
          </cell>
          <cell r="JKF59">
            <v>0</v>
          </cell>
          <cell r="JKG59">
            <v>0</v>
          </cell>
          <cell r="JKH59">
            <v>0</v>
          </cell>
          <cell r="JKI59">
            <v>0</v>
          </cell>
          <cell r="JKJ59">
            <v>0</v>
          </cell>
          <cell r="JKK59">
            <v>0</v>
          </cell>
          <cell r="JKL59">
            <v>0</v>
          </cell>
          <cell r="JKM59">
            <v>0</v>
          </cell>
          <cell r="JKN59">
            <v>0</v>
          </cell>
          <cell r="JKO59">
            <v>0</v>
          </cell>
          <cell r="JKP59">
            <v>0</v>
          </cell>
          <cell r="JKQ59">
            <v>0</v>
          </cell>
          <cell r="JKR59">
            <v>0</v>
          </cell>
          <cell r="JKS59">
            <v>0</v>
          </cell>
          <cell r="JKT59">
            <v>0</v>
          </cell>
          <cell r="JKU59">
            <v>0</v>
          </cell>
          <cell r="JKV59">
            <v>0</v>
          </cell>
          <cell r="JKW59">
            <v>0</v>
          </cell>
          <cell r="JKX59">
            <v>0</v>
          </cell>
          <cell r="JKY59">
            <v>0</v>
          </cell>
          <cell r="JKZ59">
            <v>0</v>
          </cell>
          <cell r="JLA59">
            <v>0</v>
          </cell>
          <cell r="JLB59">
            <v>0</v>
          </cell>
          <cell r="JLC59">
            <v>0</v>
          </cell>
          <cell r="JLD59">
            <v>0</v>
          </cell>
          <cell r="JLE59">
            <v>0</v>
          </cell>
          <cell r="JLF59">
            <v>0</v>
          </cell>
          <cell r="JLG59">
            <v>0</v>
          </cell>
          <cell r="JLH59">
            <v>0</v>
          </cell>
          <cell r="JLI59">
            <v>0</v>
          </cell>
          <cell r="JLJ59">
            <v>0</v>
          </cell>
          <cell r="JLK59">
            <v>0</v>
          </cell>
          <cell r="JLL59">
            <v>0</v>
          </cell>
          <cell r="JLM59">
            <v>0</v>
          </cell>
          <cell r="JLN59">
            <v>0</v>
          </cell>
          <cell r="JLO59">
            <v>0</v>
          </cell>
          <cell r="JLP59">
            <v>0</v>
          </cell>
          <cell r="JLQ59">
            <v>0</v>
          </cell>
          <cell r="JLR59">
            <v>0</v>
          </cell>
          <cell r="JLS59">
            <v>0</v>
          </cell>
          <cell r="JLT59">
            <v>0</v>
          </cell>
          <cell r="JLU59">
            <v>0</v>
          </cell>
          <cell r="JLV59">
            <v>0</v>
          </cell>
          <cell r="JLW59">
            <v>0</v>
          </cell>
          <cell r="JLX59">
            <v>0</v>
          </cell>
          <cell r="JLY59">
            <v>0</v>
          </cell>
          <cell r="JLZ59">
            <v>0</v>
          </cell>
          <cell r="JMA59">
            <v>0</v>
          </cell>
          <cell r="JMB59">
            <v>0</v>
          </cell>
          <cell r="JMC59">
            <v>0</v>
          </cell>
          <cell r="JMD59">
            <v>0</v>
          </cell>
          <cell r="JME59">
            <v>0</v>
          </cell>
          <cell r="JMF59">
            <v>0</v>
          </cell>
          <cell r="JMG59">
            <v>0</v>
          </cell>
          <cell r="JMH59">
            <v>0</v>
          </cell>
          <cell r="JMI59">
            <v>0</v>
          </cell>
          <cell r="JMJ59">
            <v>0</v>
          </cell>
          <cell r="JMK59">
            <v>0</v>
          </cell>
          <cell r="JML59">
            <v>0</v>
          </cell>
          <cell r="JMM59">
            <v>0</v>
          </cell>
          <cell r="JMN59">
            <v>0</v>
          </cell>
          <cell r="JMO59">
            <v>0</v>
          </cell>
          <cell r="JMP59">
            <v>0</v>
          </cell>
          <cell r="JMQ59">
            <v>0</v>
          </cell>
          <cell r="JMR59">
            <v>0</v>
          </cell>
          <cell r="JMS59">
            <v>0</v>
          </cell>
          <cell r="JMT59">
            <v>0</v>
          </cell>
          <cell r="JMU59">
            <v>0</v>
          </cell>
          <cell r="JMV59">
            <v>0</v>
          </cell>
          <cell r="JMW59">
            <v>0</v>
          </cell>
          <cell r="JMX59">
            <v>0</v>
          </cell>
          <cell r="JMY59">
            <v>0</v>
          </cell>
          <cell r="JMZ59">
            <v>0</v>
          </cell>
          <cell r="JNA59">
            <v>0</v>
          </cell>
          <cell r="JNB59">
            <v>0</v>
          </cell>
          <cell r="JNC59">
            <v>0</v>
          </cell>
          <cell r="JND59">
            <v>0</v>
          </cell>
          <cell r="JNE59">
            <v>0</v>
          </cell>
          <cell r="JNF59">
            <v>0</v>
          </cell>
          <cell r="JNG59">
            <v>0</v>
          </cell>
          <cell r="JNH59">
            <v>0</v>
          </cell>
          <cell r="JNI59">
            <v>0</v>
          </cell>
          <cell r="JNJ59">
            <v>0</v>
          </cell>
          <cell r="JNK59">
            <v>0</v>
          </cell>
          <cell r="JNL59">
            <v>0</v>
          </cell>
          <cell r="JNM59">
            <v>0</v>
          </cell>
          <cell r="JNN59">
            <v>0</v>
          </cell>
          <cell r="JNO59">
            <v>0</v>
          </cell>
          <cell r="JNP59">
            <v>0</v>
          </cell>
          <cell r="JNQ59">
            <v>0</v>
          </cell>
          <cell r="JNR59">
            <v>0</v>
          </cell>
          <cell r="JNS59">
            <v>0</v>
          </cell>
          <cell r="JNT59">
            <v>0</v>
          </cell>
          <cell r="JNU59">
            <v>0</v>
          </cell>
          <cell r="JNV59">
            <v>0</v>
          </cell>
          <cell r="JNW59">
            <v>0</v>
          </cell>
          <cell r="JNX59">
            <v>0</v>
          </cell>
          <cell r="JNY59">
            <v>0</v>
          </cell>
          <cell r="JNZ59">
            <v>0</v>
          </cell>
          <cell r="JOA59">
            <v>0</v>
          </cell>
          <cell r="JOB59">
            <v>0</v>
          </cell>
          <cell r="JOC59">
            <v>0</v>
          </cell>
          <cell r="JOD59">
            <v>0</v>
          </cell>
          <cell r="JOE59">
            <v>0</v>
          </cell>
          <cell r="JOF59">
            <v>0</v>
          </cell>
          <cell r="JOG59">
            <v>0</v>
          </cell>
          <cell r="JOH59">
            <v>0</v>
          </cell>
          <cell r="JOI59">
            <v>0</v>
          </cell>
          <cell r="JOJ59">
            <v>0</v>
          </cell>
          <cell r="JOK59">
            <v>0</v>
          </cell>
          <cell r="JOL59">
            <v>0</v>
          </cell>
          <cell r="JOM59">
            <v>0</v>
          </cell>
          <cell r="JON59">
            <v>0</v>
          </cell>
          <cell r="JOO59">
            <v>0</v>
          </cell>
          <cell r="JOP59">
            <v>0</v>
          </cell>
          <cell r="JOQ59">
            <v>0</v>
          </cell>
          <cell r="JOR59">
            <v>0</v>
          </cell>
          <cell r="JOS59">
            <v>0</v>
          </cell>
          <cell r="JOT59">
            <v>0</v>
          </cell>
          <cell r="JOU59">
            <v>0</v>
          </cell>
          <cell r="JOV59">
            <v>0</v>
          </cell>
          <cell r="JOW59">
            <v>0</v>
          </cell>
          <cell r="JOX59">
            <v>0</v>
          </cell>
          <cell r="JOY59">
            <v>0</v>
          </cell>
          <cell r="JOZ59">
            <v>0</v>
          </cell>
          <cell r="JPA59">
            <v>0</v>
          </cell>
          <cell r="JPB59">
            <v>0</v>
          </cell>
          <cell r="JPC59">
            <v>0</v>
          </cell>
          <cell r="JPD59">
            <v>0</v>
          </cell>
          <cell r="JPE59">
            <v>0</v>
          </cell>
          <cell r="JPF59">
            <v>0</v>
          </cell>
          <cell r="JPG59">
            <v>0</v>
          </cell>
          <cell r="JPH59">
            <v>0</v>
          </cell>
          <cell r="JPI59">
            <v>0</v>
          </cell>
          <cell r="JPJ59">
            <v>0</v>
          </cell>
          <cell r="JPK59">
            <v>0</v>
          </cell>
          <cell r="JPL59">
            <v>0</v>
          </cell>
          <cell r="JPM59">
            <v>0</v>
          </cell>
          <cell r="JPN59">
            <v>0</v>
          </cell>
          <cell r="JPO59">
            <v>0</v>
          </cell>
          <cell r="JPP59">
            <v>0</v>
          </cell>
          <cell r="JPQ59">
            <v>0</v>
          </cell>
          <cell r="JPR59">
            <v>0</v>
          </cell>
          <cell r="JPS59">
            <v>0</v>
          </cell>
          <cell r="JPT59">
            <v>0</v>
          </cell>
          <cell r="JPU59">
            <v>0</v>
          </cell>
          <cell r="JPV59">
            <v>0</v>
          </cell>
          <cell r="JPW59">
            <v>0</v>
          </cell>
          <cell r="JPX59">
            <v>0</v>
          </cell>
          <cell r="JPY59">
            <v>0</v>
          </cell>
          <cell r="JPZ59">
            <v>0</v>
          </cell>
          <cell r="JQA59">
            <v>0</v>
          </cell>
          <cell r="JQB59">
            <v>0</v>
          </cell>
          <cell r="JQC59">
            <v>0</v>
          </cell>
          <cell r="JQD59">
            <v>0</v>
          </cell>
          <cell r="JQE59">
            <v>0</v>
          </cell>
          <cell r="JQF59">
            <v>0</v>
          </cell>
          <cell r="JQG59">
            <v>0</v>
          </cell>
          <cell r="JQH59">
            <v>0</v>
          </cell>
          <cell r="JQI59">
            <v>0</v>
          </cell>
          <cell r="JQJ59">
            <v>0</v>
          </cell>
          <cell r="JQK59">
            <v>0</v>
          </cell>
          <cell r="JQL59">
            <v>0</v>
          </cell>
          <cell r="JQM59">
            <v>0</v>
          </cell>
          <cell r="JQN59">
            <v>0</v>
          </cell>
          <cell r="JQO59">
            <v>0</v>
          </cell>
          <cell r="JQP59">
            <v>0</v>
          </cell>
          <cell r="JQQ59">
            <v>0</v>
          </cell>
          <cell r="JQR59">
            <v>0</v>
          </cell>
          <cell r="JQS59">
            <v>0</v>
          </cell>
          <cell r="JQT59">
            <v>0</v>
          </cell>
          <cell r="JQU59">
            <v>0</v>
          </cell>
          <cell r="JQV59">
            <v>0</v>
          </cell>
          <cell r="JQW59">
            <v>0</v>
          </cell>
          <cell r="JQX59">
            <v>0</v>
          </cell>
          <cell r="JQY59">
            <v>0</v>
          </cell>
          <cell r="JQZ59">
            <v>0</v>
          </cell>
          <cell r="JRA59">
            <v>0</v>
          </cell>
          <cell r="JRB59">
            <v>0</v>
          </cell>
          <cell r="JRC59">
            <v>0</v>
          </cell>
          <cell r="JRD59">
            <v>0</v>
          </cell>
          <cell r="JRE59">
            <v>0</v>
          </cell>
          <cell r="JRF59">
            <v>0</v>
          </cell>
          <cell r="JRG59">
            <v>0</v>
          </cell>
          <cell r="JRH59">
            <v>0</v>
          </cell>
          <cell r="JRI59">
            <v>0</v>
          </cell>
          <cell r="JRJ59">
            <v>0</v>
          </cell>
          <cell r="JRK59">
            <v>0</v>
          </cell>
          <cell r="JRL59">
            <v>0</v>
          </cell>
          <cell r="JRM59">
            <v>0</v>
          </cell>
          <cell r="JRN59">
            <v>0</v>
          </cell>
          <cell r="JRO59">
            <v>0</v>
          </cell>
          <cell r="JRP59">
            <v>0</v>
          </cell>
          <cell r="JRQ59">
            <v>0</v>
          </cell>
          <cell r="JRR59">
            <v>0</v>
          </cell>
          <cell r="JRS59">
            <v>0</v>
          </cell>
          <cell r="JRT59">
            <v>0</v>
          </cell>
          <cell r="JRU59">
            <v>0</v>
          </cell>
          <cell r="JRV59">
            <v>0</v>
          </cell>
          <cell r="JRW59">
            <v>0</v>
          </cell>
          <cell r="JRX59">
            <v>0</v>
          </cell>
          <cell r="JRY59">
            <v>0</v>
          </cell>
          <cell r="JRZ59">
            <v>0</v>
          </cell>
          <cell r="JSA59">
            <v>0</v>
          </cell>
          <cell r="JSB59">
            <v>0</v>
          </cell>
          <cell r="JSC59">
            <v>0</v>
          </cell>
          <cell r="JSD59">
            <v>0</v>
          </cell>
          <cell r="JSE59">
            <v>0</v>
          </cell>
          <cell r="JSF59">
            <v>0</v>
          </cell>
          <cell r="JSG59">
            <v>0</v>
          </cell>
          <cell r="JSH59">
            <v>0</v>
          </cell>
          <cell r="JSI59">
            <v>0</v>
          </cell>
          <cell r="JSJ59">
            <v>0</v>
          </cell>
          <cell r="JSK59">
            <v>0</v>
          </cell>
          <cell r="JSL59">
            <v>0</v>
          </cell>
          <cell r="JSM59">
            <v>0</v>
          </cell>
          <cell r="JSN59">
            <v>0</v>
          </cell>
          <cell r="JSO59">
            <v>0</v>
          </cell>
          <cell r="JSP59">
            <v>0</v>
          </cell>
          <cell r="JSQ59">
            <v>0</v>
          </cell>
          <cell r="JSR59">
            <v>0</v>
          </cell>
          <cell r="JSS59">
            <v>0</v>
          </cell>
          <cell r="JST59">
            <v>0</v>
          </cell>
          <cell r="JSU59">
            <v>0</v>
          </cell>
          <cell r="JSV59">
            <v>0</v>
          </cell>
          <cell r="JSW59">
            <v>0</v>
          </cell>
          <cell r="JSX59">
            <v>0</v>
          </cell>
          <cell r="JSY59">
            <v>0</v>
          </cell>
          <cell r="JSZ59">
            <v>0</v>
          </cell>
          <cell r="JTA59">
            <v>0</v>
          </cell>
          <cell r="JTB59">
            <v>0</v>
          </cell>
          <cell r="JTC59">
            <v>0</v>
          </cell>
          <cell r="JTD59">
            <v>0</v>
          </cell>
          <cell r="JTE59">
            <v>0</v>
          </cell>
          <cell r="JTF59">
            <v>0</v>
          </cell>
          <cell r="JTG59">
            <v>0</v>
          </cell>
          <cell r="JTH59">
            <v>0</v>
          </cell>
          <cell r="JTI59">
            <v>0</v>
          </cell>
          <cell r="JTJ59">
            <v>0</v>
          </cell>
          <cell r="JTK59">
            <v>0</v>
          </cell>
          <cell r="JTL59">
            <v>0</v>
          </cell>
          <cell r="JTM59">
            <v>0</v>
          </cell>
          <cell r="JTN59">
            <v>0</v>
          </cell>
          <cell r="JTO59">
            <v>0</v>
          </cell>
          <cell r="JTP59">
            <v>0</v>
          </cell>
          <cell r="JTQ59">
            <v>0</v>
          </cell>
          <cell r="JTR59">
            <v>0</v>
          </cell>
          <cell r="JTS59">
            <v>0</v>
          </cell>
          <cell r="JTT59">
            <v>0</v>
          </cell>
          <cell r="JTU59">
            <v>0</v>
          </cell>
          <cell r="JTV59">
            <v>0</v>
          </cell>
          <cell r="JTW59">
            <v>0</v>
          </cell>
          <cell r="JTX59">
            <v>0</v>
          </cell>
          <cell r="JTY59">
            <v>0</v>
          </cell>
          <cell r="JTZ59">
            <v>0</v>
          </cell>
          <cell r="JUA59">
            <v>0</v>
          </cell>
          <cell r="JUB59">
            <v>0</v>
          </cell>
          <cell r="JUC59">
            <v>0</v>
          </cell>
          <cell r="JUD59">
            <v>0</v>
          </cell>
          <cell r="JUE59">
            <v>0</v>
          </cell>
          <cell r="JUF59">
            <v>0</v>
          </cell>
          <cell r="JUG59">
            <v>0</v>
          </cell>
          <cell r="JUH59">
            <v>0</v>
          </cell>
          <cell r="JUI59">
            <v>0</v>
          </cell>
          <cell r="JUJ59">
            <v>0</v>
          </cell>
          <cell r="JUK59">
            <v>0</v>
          </cell>
          <cell r="JUL59">
            <v>0</v>
          </cell>
          <cell r="JUM59">
            <v>0</v>
          </cell>
          <cell r="JUN59">
            <v>0</v>
          </cell>
          <cell r="JUO59">
            <v>0</v>
          </cell>
          <cell r="JUP59">
            <v>0</v>
          </cell>
          <cell r="JUQ59">
            <v>0</v>
          </cell>
          <cell r="JUR59">
            <v>0</v>
          </cell>
          <cell r="JUS59">
            <v>0</v>
          </cell>
          <cell r="JUT59">
            <v>0</v>
          </cell>
          <cell r="JUU59">
            <v>0</v>
          </cell>
          <cell r="JUV59">
            <v>0</v>
          </cell>
          <cell r="JUW59">
            <v>0</v>
          </cell>
          <cell r="JUX59">
            <v>0</v>
          </cell>
          <cell r="JUY59">
            <v>0</v>
          </cell>
          <cell r="JUZ59">
            <v>0</v>
          </cell>
          <cell r="JVA59">
            <v>0</v>
          </cell>
          <cell r="JVB59">
            <v>0</v>
          </cell>
          <cell r="JVC59">
            <v>0</v>
          </cell>
          <cell r="JVD59">
            <v>0</v>
          </cell>
          <cell r="JVE59">
            <v>0</v>
          </cell>
          <cell r="JVF59">
            <v>0</v>
          </cell>
          <cell r="JVG59">
            <v>0</v>
          </cell>
          <cell r="JVH59">
            <v>0</v>
          </cell>
          <cell r="JVI59">
            <v>0</v>
          </cell>
          <cell r="JVJ59">
            <v>0</v>
          </cell>
          <cell r="JVK59">
            <v>0</v>
          </cell>
          <cell r="JVL59">
            <v>0</v>
          </cell>
          <cell r="JVM59">
            <v>0</v>
          </cell>
          <cell r="JVN59">
            <v>0</v>
          </cell>
          <cell r="JVO59">
            <v>0</v>
          </cell>
          <cell r="JVP59">
            <v>0</v>
          </cell>
          <cell r="JVQ59">
            <v>0</v>
          </cell>
          <cell r="JVR59">
            <v>0</v>
          </cell>
          <cell r="JVS59">
            <v>0</v>
          </cell>
          <cell r="JVT59">
            <v>0</v>
          </cell>
          <cell r="JVU59">
            <v>0</v>
          </cell>
          <cell r="JVV59">
            <v>0</v>
          </cell>
          <cell r="JVW59">
            <v>0</v>
          </cell>
          <cell r="JVX59">
            <v>0</v>
          </cell>
          <cell r="JVY59">
            <v>0</v>
          </cell>
          <cell r="JVZ59">
            <v>0</v>
          </cell>
          <cell r="JWA59">
            <v>0</v>
          </cell>
          <cell r="JWB59">
            <v>0</v>
          </cell>
          <cell r="JWC59">
            <v>0</v>
          </cell>
          <cell r="JWD59">
            <v>0</v>
          </cell>
          <cell r="JWE59">
            <v>0</v>
          </cell>
          <cell r="JWF59">
            <v>0</v>
          </cell>
          <cell r="JWG59">
            <v>0</v>
          </cell>
          <cell r="JWH59">
            <v>0</v>
          </cell>
          <cell r="JWI59">
            <v>0</v>
          </cell>
          <cell r="JWJ59">
            <v>0</v>
          </cell>
          <cell r="JWK59">
            <v>0</v>
          </cell>
          <cell r="JWL59">
            <v>0</v>
          </cell>
          <cell r="JWM59">
            <v>0</v>
          </cell>
          <cell r="JWN59">
            <v>0</v>
          </cell>
          <cell r="JWO59">
            <v>0</v>
          </cell>
          <cell r="JWP59">
            <v>0</v>
          </cell>
          <cell r="JWQ59">
            <v>0</v>
          </cell>
          <cell r="JWR59">
            <v>0</v>
          </cell>
          <cell r="JWS59">
            <v>0</v>
          </cell>
          <cell r="JWT59">
            <v>0</v>
          </cell>
          <cell r="JWU59">
            <v>0</v>
          </cell>
          <cell r="JWV59">
            <v>0</v>
          </cell>
          <cell r="JWW59">
            <v>0</v>
          </cell>
          <cell r="JWX59">
            <v>0</v>
          </cell>
          <cell r="JWY59">
            <v>0</v>
          </cell>
          <cell r="JWZ59">
            <v>0</v>
          </cell>
          <cell r="JXA59">
            <v>0</v>
          </cell>
          <cell r="JXB59">
            <v>0</v>
          </cell>
          <cell r="JXC59">
            <v>0</v>
          </cell>
          <cell r="JXD59">
            <v>0</v>
          </cell>
          <cell r="JXE59">
            <v>0</v>
          </cell>
          <cell r="JXF59">
            <v>0</v>
          </cell>
          <cell r="JXG59">
            <v>0</v>
          </cell>
          <cell r="JXH59">
            <v>0</v>
          </cell>
          <cell r="JXI59">
            <v>0</v>
          </cell>
          <cell r="JXJ59">
            <v>0</v>
          </cell>
          <cell r="JXK59">
            <v>0</v>
          </cell>
          <cell r="JXL59">
            <v>0</v>
          </cell>
          <cell r="JXM59">
            <v>0</v>
          </cell>
          <cell r="JXN59">
            <v>0</v>
          </cell>
          <cell r="JXO59">
            <v>0</v>
          </cell>
          <cell r="JXP59">
            <v>0</v>
          </cell>
          <cell r="JXQ59">
            <v>0</v>
          </cell>
          <cell r="JXR59">
            <v>0</v>
          </cell>
          <cell r="JXS59">
            <v>0</v>
          </cell>
          <cell r="JXT59">
            <v>0</v>
          </cell>
          <cell r="JXU59">
            <v>0</v>
          </cell>
          <cell r="JXV59">
            <v>0</v>
          </cell>
          <cell r="JXW59">
            <v>0</v>
          </cell>
          <cell r="JXX59">
            <v>0</v>
          </cell>
          <cell r="JXY59">
            <v>0</v>
          </cell>
          <cell r="JXZ59">
            <v>0</v>
          </cell>
          <cell r="JYA59">
            <v>0</v>
          </cell>
          <cell r="JYB59">
            <v>0</v>
          </cell>
          <cell r="JYC59">
            <v>0</v>
          </cell>
          <cell r="JYD59">
            <v>0</v>
          </cell>
          <cell r="JYE59">
            <v>0</v>
          </cell>
          <cell r="JYF59">
            <v>0</v>
          </cell>
          <cell r="JYG59">
            <v>0</v>
          </cell>
          <cell r="JYH59">
            <v>0</v>
          </cell>
          <cell r="JYI59">
            <v>0</v>
          </cell>
          <cell r="JYJ59">
            <v>0</v>
          </cell>
          <cell r="JYK59">
            <v>0</v>
          </cell>
          <cell r="JYL59">
            <v>0</v>
          </cell>
          <cell r="JYM59">
            <v>0</v>
          </cell>
          <cell r="JYN59">
            <v>0</v>
          </cell>
          <cell r="JYO59">
            <v>0</v>
          </cell>
          <cell r="JYP59">
            <v>0</v>
          </cell>
          <cell r="JYQ59">
            <v>0</v>
          </cell>
          <cell r="JYR59">
            <v>0</v>
          </cell>
          <cell r="JYS59">
            <v>0</v>
          </cell>
          <cell r="JYT59">
            <v>0</v>
          </cell>
          <cell r="JYU59">
            <v>0</v>
          </cell>
          <cell r="JYV59">
            <v>0</v>
          </cell>
          <cell r="JYW59">
            <v>0</v>
          </cell>
          <cell r="JYX59">
            <v>0</v>
          </cell>
          <cell r="JYY59">
            <v>0</v>
          </cell>
          <cell r="JYZ59">
            <v>0</v>
          </cell>
          <cell r="JZA59">
            <v>0</v>
          </cell>
          <cell r="JZB59">
            <v>0</v>
          </cell>
          <cell r="JZC59">
            <v>0</v>
          </cell>
          <cell r="JZD59">
            <v>0</v>
          </cell>
          <cell r="JZE59">
            <v>0</v>
          </cell>
          <cell r="JZF59">
            <v>0</v>
          </cell>
          <cell r="JZG59">
            <v>0</v>
          </cell>
          <cell r="JZH59">
            <v>0</v>
          </cell>
          <cell r="JZI59">
            <v>0</v>
          </cell>
          <cell r="JZJ59">
            <v>0</v>
          </cell>
          <cell r="JZK59">
            <v>0</v>
          </cell>
          <cell r="JZL59">
            <v>0</v>
          </cell>
          <cell r="JZM59">
            <v>0</v>
          </cell>
          <cell r="JZN59">
            <v>0</v>
          </cell>
          <cell r="JZO59">
            <v>0</v>
          </cell>
          <cell r="JZP59">
            <v>0</v>
          </cell>
          <cell r="JZQ59">
            <v>0</v>
          </cell>
          <cell r="JZR59">
            <v>0</v>
          </cell>
          <cell r="JZS59">
            <v>0</v>
          </cell>
          <cell r="JZT59">
            <v>0</v>
          </cell>
          <cell r="JZU59">
            <v>0</v>
          </cell>
          <cell r="JZV59">
            <v>0</v>
          </cell>
          <cell r="JZW59">
            <v>0</v>
          </cell>
          <cell r="JZX59">
            <v>0</v>
          </cell>
          <cell r="JZY59">
            <v>0</v>
          </cell>
          <cell r="JZZ59">
            <v>0</v>
          </cell>
          <cell r="KAA59">
            <v>0</v>
          </cell>
          <cell r="KAB59">
            <v>0</v>
          </cell>
          <cell r="KAC59">
            <v>0</v>
          </cell>
          <cell r="KAD59">
            <v>0</v>
          </cell>
          <cell r="KAE59">
            <v>0</v>
          </cell>
          <cell r="KAF59">
            <v>0</v>
          </cell>
          <cell r="KAG59">
            <v>0</v>
          </cell>
          <cell r="KAH59">
            <v>0</v>
          </cell>
          <cell r="KAI59">
            <v>0</v>
          </cell>
          <cell r="KAJ59">
            <v>0</v>
          </cell>
          <cell r="KAK59">
            <v>0</v>
          </cell>
          <cell r="KAL59">
            <v>0</v>
          </cell>
          <cell r="KAM59">
            <v>0</v>
          </cell>
          <cell r="KAN59">
            <v>0</v>
          </cell>
          <cell r="KAO59">
            <v>0</v>
          </cell>
          <cell r="KAP59">
            <v>0</v>
          </cell>
          <cell r="KAQ59">
            <v>0</v>
          </cell>
          <cell r="KAR59">
            <v>0</v>
          </cell>
          <cell r="KAS59">
            <v>0</v>
          </cell>
          <cell r="KAT59">
            <v>0</v>
          </cell>
          <cell r="KAU59">
            <v>0</v>
          </cell>
          <cell r="KAV59">
            <v>0</v>
          </cell>
          <cell r="KAW59">
            <v>0</v>
          </cell>
          <cell r="KAX59">
            <v>0</v>
          </cell>
          <cell r="KAY59">
            <v>0</v>
          </cell>
          <cell r="KAZ59">
            <v>0</v>
          </cell>
          <cell r="KBA59">
            <v>0</v>
          </cell>
          <cell r="KBB59">
            <v>0</v>
          </cell>
          <cell r="KBC59">
            <v>0</v>
          </cell>
          <cell r="KBD59">
            <v>0</v>
          </cell>
          <cell r="KBE59">
            <v>0</v>
          </cell>
          <cell r="KBF59">
            <v>0</v>
          </cell>
          <cell r="KBG59">
            <v>0</v>
          </cell>
          <cell r="KBH59">
            <v>0</v>
          </cell>
          <cell r="KBI59">
            <v>0</v>
          </cell>
          <cell r="KBJ59">
            <v>0</v>
          </cell>
          <cell r="KBK59">
            <v>0</v>
          </cell>
          <cell r="KBL59">
            <v>0</v>
          </cell>
          <cell r="KBM59">
            <v>0</v>
          </cell>
          <cell r="KBN59">
            <v>0</v>
          </cell>
          <cell r="KBO59">
            <v>0</v>
          </cell>
          <cell r="KBP59">
            <v>0</v>
          </cell>
          <cell r="KBQ59">
            <v>0</v>
          </cell>
          <cell r="KBR59">
            <v>0</v>
          </cell>
          <cell r="KBS59">
            <v>0</v>
          </cell>
          <cell r="KBT59">
            <v>0</v>
          </cell>
          <cell r="KBU59">
            <v>0</v>
          </cell>
          <cell r="KBV59">
            <v>0</v>
          </cell>
          <cell r="KBW59">
            <v>0</v>
          </cell>
          <cell r="KBX59">
            <v>0</v>
          </cell>
          <cell r="KBY59">
            <v>0</v>
          </cell>
          <cell r="KBZ59">
            <v>0</v>
          </cell>
          <cell r="KCA59">
            <v>0</v>
          </cell>
          <cell r="KCB59">
            <v>0</v>
          </cell>
          <cell r="KCC59">
            <v>0</v>
          </cell>
          <cell r="KCD59">
            <v>0</v>
          </cell>
          <cell r="KCE59">
            <v>0</v>
          </cell>
          <cell r="KCF59">
            <v>0</v>
          </cell>
          <cell r="KCG59">
            <v>0</v>
          </cell>
          <cell r="KCH59">
            <v>0</v>
          </cell>
          <cell r="KCI59">
            <v>0</v>
          </cell>
          <cell r="KCJ59">
            <v>0</v>
          </cell>
          <cell r="KCK59">
            <v>0</v>
          </cell>
          <cell r="KCL59">
            <v>0</v>
          </cell>
          <cell r="KCM59">
            <v>0</v>
          </cell>
          <cell r="KCN59">
            <v>0</v>
          </cell>
          <cell r="KCO59">
            <v>0</v>
          </cell>
          <cell r="KCP59">
            <v>0</v>
          </cell>
          <cell r="KCQ59">
            <v>0</v>
          </cell>
          <cell r="KCR59">
            <v>0</v>
          </cell>
          <cell r="KCS59">
            <v>0</v>
          </cell>
          <cell r="KCT59">
            <v>0</v>
          </cell>
          <cell r="KCU59">
            <v>0</v>
          </cell>
          <cell r="KCV59">
            <v>0</v>
          </cell>
          <cell r="KCW59">
            <v>0</v>
          </cell>
          <cell r="KCX59">
            <v>0</v>
          </cell>
          <cell r="KCY59">
            <v>0</v>
          </cell>
          <cell r="KCZ59">
            <v>0</v>
          </cell>
          <cell r="KDA59">
            <v>0</v>
          </cell>
          <cell r="KDB59">
            <v>0</v>
          </cell>
          <cell r="KDC59">
            <v>0</v>
          </cell>
          <cell r="KDD59">
            <v>0</v>
          </cell>
          <cell r="KDE59">
            <v>0</v>
          </cell>
          <cell r="KDF59">
            <v>0</v>
          </cell>
          <cell r="KDG59">
            <v>0</v>
          </cell>
          <cell r="KDH59">
            <v>0</v>
          </cell>
          <cell r="KDI59">
            <v>0</v>
          </cell>
          <cell r="KDJ59">
            <v>0</v>
          </cell>
          <cell r="KDK59">
            <v>0</v>
          </cell>
          <cell r="KDL59">
            <v>0</v>
          </cell>
          <cell r="KDM59">
            <v>0</v>
          </cell>
          <cell r="KDN59">
            <v>0</v>
          </cell>
          <cell r="KDO59">
            <v>0</v>
          </cell>
          <cell r="KDP59">
            <v>0</v>
          </cell>
          <cell r="KDQ59">
            <v>0</v>
          </cell>
          <cell r="KDR59">
            <v>0</v>
          </cell>
          <cell r="KDS59">
            <v>0</v>
          </cell>
          <cell r="KDT59">
            <v>0</v>
          </cell>
          <cell r="KDU59">
            <v>0</v>
          </cell>
          <cell r="KDV59">
            <v>0</v>
          </cell>
          <cell r="KDW59">
            <v>0</v>
          </cell>
          <cell r="KDX59">
            <v>0</v>
          </cell>
          <cell r="KDY59">
            <v>0</v>
          </cell>
          <cell r="KDZ59">
            <v>0</v>
          </cell>
          <cell r="KEA59">
            <v>0</v>
          </cell>
          <cell r="KEB59">
            <v>0</v>
          </cell>
          <cell r="KEC59">
            <v>0</v>
          </cell>
          <cell r="KED59">
            <v>0</v>
          </cell>
          <cell r="KEE59">
            <v>0</v>
          </cell>
          <cell r="KEF59">
            <v>0</v>
          </cell>
          <cell r="KEG59">
            <v>0</v>
          </cell>
          <cell r="KEH59">
            <v>0</v>
          </cell>
          <cell r="KEI59">
            <v>0</v>
          </cell>
          <cell r="KEJ59">
            <v>0</v>
          </cell>
          <cell r="KEK59">
            <v>0</v>
          </cell>
          <cell r="KEL59">
            <v>0</v>
          </cell>
          <cell r="KEM59">
            <v>0</v>
          </cell>
          <cell r="KEN59">
            <v>0</v>
          </cell>
          <cell r="KEO59">
            <v>0</v>
          </cell>
          <cell r="KEP59">
            <v>0</v>
          </cell>
          <cell r="KEQ59">
            <v>0</v>
          </cell>
          <cell r="KER59">
            <v>0</v>
          </cell>
          <cell r="KES59">
            <v>0</v>
          </cell>
          <cell r="KET59">
            <v>0</v>
          </cell>
          <cell r="KEU59">
            <v>0</v>
          </cell>
          <cell r="KEV59">
            <v>0</v>
          </cell>
          <cell r="KEW59">
            <v>0</v>
          </cell>
          <cell r="KEX59">
            <v>0</v>
          </cell>
          <cell r="KEY59">
            <v>0</v>
          </cell>
          <cell r="KEZ59">
            <v>0</v>
          </cell>
          <cell r="KFA59">
            <v>0</v>
          </cell>
          <cell r="KFB59">
            <v>0</v>
          </cell>
          <cell r="KFC59">
            <v>0</v>
          </cell>
          <cell r="KFD59">
            <v>0</v>
          </cell>
          <cell r="KFE59">
            <v>0</v>
          </cell>
          <cell r="KFF59">
            <v>0</v>
          </cell>
          <cell r="KFG59">
            <v>0</v>
          </cell>
          <cell r="KFH59">
            <v>0</v>
          </cell>
          <cell r="KFI59">
            <v>0</v>
          </cell>
          <cell r="KFJ59">
            <v>0</v>
          </cell>
          <cell r="KFK59">
            <v>0</v>
          </cell>
          <cell r="KFL59">
            <v>0</v>
          </cell>
          <cell r="KFM59">
            <v>0</v>
          </cell>
          <cell r="KFN59">
            <v>0</v>
          </cell>
          <cell r="KFO59">
            <v>0</v>
          </cell>
          <cell r="KFP59">
            <v>0</v>
          </cell>
          <cell r="KFQ59">
            <v>0</v>
          </cell>
          <cell r="KFR59">
            <v>0</v>
          </cell>
          <cell r="KFS59">
            <v>0</v>
          </cell>
          <cell r="KFT59">
            <v>0</v>
          </cell>
          <cell r="KFU59">
            <v>0</v>
          </cell>
          <cell r="KFV59">
            <v>0</v>
          </cell>
          <cell r="KFW59">
            <v>0</v>
          </cell>
          <cell r="KFX59">
            <v>0</v>
          </cell>
          <cell r="KFY59">
            <v>0</v>
          </cell>
          <cell r="KFZ59">
            <v>0</v>
          </cell>
          <cell r="KGA59">
            <v>0</v>
          </cell>
          <cell r="KGB59">
            <v>0</v>
          </cell>
          <cell r="KGC59">
            <v>0</v>
          </cell>
          <cell r="KGD59">
            <v>0</v>
          </cell>
          <cell r="KGE59">
            <v>0</v>
          </cell>
          <cell r="KGF59">
            <v>0</v>
          </cell>
          <cell r="KGG59">
            <v>0</v>
          </cell>
          <cell r="KGH59">
            <v>0</v>
          </cell>
          <cell r="KGI59">
            <v>0</v>
          </cell>
          <cell r="KGJ59">
            <v>0</v>
          </cell>
          <cell r="KGK59">
            <v>0</v>
          </cell>
          <cell r="KGL59">
            <v>0</v>
          </cell>
          <cell r="KGM59">
            <v>0</v>
          </cell>
          <cell r="KGN59">
            <v>0</v>
          </cell>
          <cell r="KGO59">
            <v>0</v>
          </cell>
          <cell r="KGP59">
            <v>0</v>
          </cell>
          <cell r="KGQ59">
            <v>0</v>
          </cell>
          <cell r="KGR59">
            <v>0</v>
          </cell>
          <cell r="KGS59">
            <v>0</v>
          </cell>
          <cell r="KGT59">
            <v>0</v>
          </cell>
          <cell r="KGU59">
            <v>0</v>
          </cell>
          <cell r="KGV59">
            <v>0</v>
          </cell>
          <cell r="KGW59">
            <v>0</v>
          </cell>
          <cell r="KGX59">
            <v>0</v>
          </cell>
          <cell r="KGY59">
            <v>0</v>
          </cell>
          <cell r="KGZ59">
            <v>0</v>
          </cell>
          <cell r="KHA59">
            <v>0</v>
          </cell>
          <cell r="KHB59">
            <v>0</v>
          </cell>
          <cell r="KHC59">
            <v>0</v>
          </cell>
          <cell r="KHD59">
            <v>0</v>
          </cell>
          <cell r="KHE59">
            <v>0</v>
          </cell>
          <cell r="KHF59">
            <v>0</v>
          </cell>
          <cell r="KHG59">
            <v>0</v>
          </cell>
          <cell r="KHH59">
            <v>0</v>
          </cell>
          <cell r="KHI59">
            <v>0</v>
          </cell>
          <cell r="KHJ59">
            <v>0</v>
          </cell>
          <cell r="KHK59">
            <v>0</v>
          </cell>
          <cell r="KHL59">
            <v>0</v>
          </cell>
          <cell r="KHM59">
            <v>0</v>
          </cell>
          <cell r="KHN59">
            <v>0</v>
          </cell>
          <cell r="KHO59">
            <v>0</v>
          </cell>
          <cell r="KHP59">
            <v>0</v>
          </cell>
          <cell r="KHQ59">
            <v>0</v>
          </cell>
          <cell r="KHR59">
            <v>0</v>
          </cell>
          <cell r="KHS59">
            <v>0</v>
          </cell>
          <cell r="KHT59">
            <v>0</v>
          </cell>
          <cell r="KHU59">
            <v>0</v>
          </cell>
          <cell r="KHV59">
            <v>0</v>
          </cell>
          <cell r="KHW59">
            <v>0</v>
          </cell>
          <cell r="KHX59">
            <v>0</v>
          </cell>
          <cell r="KHY59">
            <v>0</v>
          </cell>
          <cell r="KHZ59">
            <v>0</v>
          </cell>
          <cell r="KIA59">
            <v>0</v>
          </cell>
          <cell r="KIB59">
            <v>0</v>
          </cell>
          <cell r="KIC59">
            <v>0</v>
          </cell>
          <cell r="KID59">
            <v>0</v>
          </cell>
          <cell r="KIE59">
            <v>0</v>
          </cell>
          <cell r="KIF59">
            <v>0</v>
          </cell>
          <cell r="KIG59">
            <v>0</v>
          </cell>
          <cell r="KIH59">
            <v>0</v>
          </cell>
          <cell r="KII59">
            <v>0</v>
          </cell>
          <cell r="KIJ59">
            <v>0</v>
          </cell>
          <cell r="KIK59">
            <v>0</v>
          </cell>
          <cell r="KIL59">
            <v>0</v>
          </cell>
          <cell r="KIM59">
            <v>0</v>
          </cell>
          <cell r="KIN59">
            <v>0</v>
          </cell>
          <cell r="KIO59">
            <v>0</v>
          </cell>
          <cell r="KIP59">
            <v>0</v>
          </cell>
          <cell r="KIQ59">
            <v>0</v>
          </cell>
          <cell r="KIR59">
            <v>0</v>
          </cell>
          <cell r="KIS59">
            <v>0</v>
          </cell>
          <cell r="KIT59">
            <v>0</v>
          </cell>
          <cell r="KIU59">
            <v>0</v>
          </cell>
          <cell r="KIV59">
            <v>0</v>
          </cell>
          <cell r="KIW59">
            <v>0</v>
          </cell>
          <cell r="KIX59">
            <v>0</v>
          </cell>
          <cell r="KIY59">
            <v>0</v>
          </cell>
          <cell r="KIZ59">
            <v>0</v>
          </cell>
          <cell r="KJA59">
            <v>0</v>
          </cell>
          <cell r="KJB59">
            <v>0</v>
          </cell>
          <cell r="KJC59">
            <v>0</v>
          </cell>
          <cell r="KJD59">
            <v>0</v>
          </cell>
          <cell r="KJE59">
            <v>0</v>
          </cell>
          <cell r="KJF59">
            <v>0</v>
          </cell>
          <cell r="KJG59">
            <v>0</v>
          </cell>
          <cell r="KJH59">
            <v>0</v>
          </cell>
          <cell r="KJI59">
            <v>0</v>
          </cell>
          <cell r="KJJ59">
            <v>0</v>
          </cell>
          <cell r="KJK59">
            <v>0</v>
          </cell>
          <cell r="KJL59">
            <v>0</v>
          </cell>
          <cell r="KJM59">
            <v>0</v>
          </cell>
          <cell r="KJN59">
            <v>0</v>
          </cell>
          <cell r="KJO59">
            <v>0</v>
          </cell>
          <cell r="KJP59">
            <v>0</v>
          </cell>
          <cell r="KJQ59">
            <v>0</v>
          </cell>
          <cell r="KJR59">
            <v>0</v>
          </cell>
          <cell r="KJS59">
            <v>0</v>
          </cell>
          <cell r="KJT59">
            <v>0</v>
          </cell>
          <cell r="KJU59">
            <v>0</v>
          </cell>
          <cell r="KJV59">
            <v>0</v>
          </cell>
          <cell r="KJW59">
            <v>0</v>
          </cell>
          <cell r="KJX59">
            <v>0</v>
          </cell>
          <cell r="KJY59">
            <v>0</v>
          </cell>
          <cell r="KJZ59">
            <v>0</v>
          </cell>
          <cell r="KKA59">
            <v>0</v>
          </cell>
          <cell r="KKB59">
            <v>0</v>
          </cell>
          <cell r="KKC59">
            <v>0</v>
          </cell>
          <cell r="KKD59">
            <v>0</v>
          </cell>
          <cell r="KKE59">
            <v>0</v>
          </cell>
          <cell r="KKF59">
            <v>0</v>
          </cell>
          <cell r="KKG59">
            <v>0</v>
          </cell>
          <cell r="KKH59">
            <v>0</v>
          </cell>
          <cell r="KKI59">
            <v>0</v>
          </cell>
          <cell r="KKJ59">
            <v>0</v>
          </cell>
          <cell r="KKK59">
            <v>0</v>
          </cell>
          <cell r="KKL59">
            <v>0</v>
          </cell>
          <cell r="KKM59">
            <v>0</v>
          </cell>
          <cell r="KKN59">
            <v>0</v>
          </cell>
          <cell r="KKO59">
            <v>0</v>
          </cell>
          <cell r="KKP59">
            <v>0</v>
          </cell>
          <cell r="KKQ59">
            <v>0</v>
          </cell>
          <cell r="KKR59">
            <v>0</v>
          </cell>
          <cell r="KKS59">
            <v>0</v>
          </cell>
          <cell r="KKT59">
            <v>0</v>
          </cell>
          <cell r="KKU59">
            <v>0</v>
          </cell>
          <cell r="KKV59">
            <v>0</v>
          </cell>
          <cell r="KKW59">
            <v>0</v>
          </cell>
          <cell r="KKX59">
            <v>0</v>
          </cell>
          <cell r="KKY59">
            <v>0</v>
          </cell>
          <cell r="KKZ59">
            <v>0</v>
          </cell>
          <cell r="KLA59">
            <v>0</v>
          </cell>
          <cell r="KLB59">
            <v>0</v>
          </cell>
          <cell r="KLC59">
            <v>0</v>
          </cell>
          <cell r="KLD59">
            <v>0</v>
          </cell>
          <cell r="KLE59">
            <v>0</v>
          </cell>
          <cell r="KLF59">
            <v>0</v>
          </cell>
          <cell r="KLG59">
            <v>0</v>
          </cell>
          <cell r="KLH59">
            <v>0</v>
          </cell>
          <cell r="KLI59">
            <v>0</v>
          </cell>
          <cell r="KLJ59">
            <v>0</v>
          </cell>
          <cell r="KLK59">
            <v>0</v>
          </cell>
          <cell r="KLL59">
            <v>0</v>
          </cell>
          <cell r="KLM59">
            <v>0</v>
          </cell>
          <cell r="KLN59">
            <v>0</v>
          </cell>
          <cell r="KLO59">
            <v>0</v>
          </cell>
          <cell r="KLP59">
            <v>0</v>
          </cell>
          <cell r="KLQ59">
            <v>0</v>
          </cell>
          <cell r="KLR59">
            <v>0</v>
          </cell>
          <cell r="KLS59">
            <v>0</v>
          </cell>
          <cell r="KLT59">
            <v>0</v>
          </cell>
          <cell r="KLU59">
            <v>0</v>
          </cell>
          <cell r="KLV59">
            <v>0</v>
          </cell>
          <cell r="KLW59">
            <v>0</v>
          </cell>
          <cell r="KLX59">
            <v>0</v>
          </cell>
          <cell r="KLY59">
            <v>0</v>
          </cell>
          <cell r="KLZ59">
            <v>0</v>
          </cell>
          <cell r="KMA59">
            <v>0</v>
          </cell>
          <cell r="KMB59">
            <v>0</v>
          </cell>
          <cell r="KMC59">
            <v>0</v>
          </cell>
          <cell r="KMD59">
            <v>0</v>
          </cell>
          <cell r="KME59">
            <v>0</v>
          </cell>
          <cell r="KMF59">
            <v>0</v>
          </cell>
          <cell r="KMG59">
            <v>0</v>
          </cell>
          <cell r="KMH59">
            <v>0</v>
          </cell>
          <cell r="KMI59">
            <v>0</v>
          </cell>
          <cell r="KMJ59">
            <v>0</v>
          </cell>
          <cell r="KMK59">
            <v>0</v>
          </cell>
          <cell r="KML59">
            <v>0</v>
          </cell>
          <cell r="KMM59">
            <v>0</v>
          </cell>
          <cell r="KMN59">
            <v>0</v>
          </cell>
          <cell r="KMO59">
            <v>0</v>
          </cell>
          <cell r="KMP59">
            <v>0</v>
          </cell>
          <cell r="KMQ59">
            <v>0</v>
          </cell>
          <cell r="KMR59">
            <v>0</v>
          </cell>
          <cell r="KMS59">
            <v>0</v>
          </cell>
          <cell r="KMT59">
            <v>0</v>
          </cell>
          <cell r="KMU59">
            <v>0</v>
          </cell>
          <cell r="KMV59">
            <v>0</v>
          </cell>
          <cell r="KMW59">
            <v>0</v>
          </cell>
          <cell r="KMX59">
            <v>0</v>
          </cell>
          <cell r="KMY59">
            <v>0</v>
          </cell>
          <cell r="KMZ59">
            <v>0</v>
          </cell>
          <cell r="KNA59">
            <v>0</v>
          </cell>
          <cell r="KNB59">
            <v>0</v>
          </cell>
          <cell r="KNC59">
            <v>0</v>
          </cell>
          <cell r="KND59">
            <v>0</v>
          </cell>
          <cell r="KNE59">
            <v>0</v>
          </cell>
          <cell r="KNF59">
            <v>0</v>
          </cell>
          <cell r="KNG59">
            <v>0</v>
          </cell>
          <cell r="KNH59">
            <v>0</v>
          </cell>
          <cell r="KNI59">
            <v>0</v>
          </cell>
          <cell r="KNJ59">
            <v>0</v>
          </cell>
          <cell r="KNK59">
            <v>0</v>
          </cell>
          <cell r="KNL59">
            <v>0</v>
          </cell>
          <cell r="KNM59">
            <v>0</v>
          </cell>
          <cell r="KNN59">
            <v>0</v>
          </cell>
          <cell r="KNO59">
            <v>0</v>
          </cell>
          <cell r="KNP59">
            <v>0</v>
          </cell>
          <cell r="KNQ59">
            <v>0</v>
          </cell>
          <cell r="KNR59">
            <v>0</v>
          </cell>
          <cell r="KNS59">
            <v>0</v>
          </cell>
          <cell r="KNT59">
            <v>0</v>
          </cell>
          <cell r="KNU59">
            <v>0</v>
          </cell>
          <cell r="KNV59">
            <v>0</v>
          </cell>
          <cell r="KNW59">
            <v>0</v>
          </cell>
          <cell r="KNX59">
            <v>0</v>
          </cell>
          <cell r="KNY59">
            <v>0</v>
          </cell>
          <cell r="KNZ59">
            <v>0</v>
          </cell>
          <cell r="KOA59">
            <v>0</v>
          </cell>
          <cell r="KOB59">
            <v>0</v>
          </cell>
          <cell r="KOC59">
            <v>0</v>
          </cell>
          <cell r="KOD59">
            <v>0</v>
          </cell>
          <cell r="KOE59">
            <v>0</v>
          </cell>
          <cell r="KOF59">
            <v>0</v>
          </cell>
          <cell r="KOG59">
            <v>0</v>
          </cell>
          <cell r="KOH59">
            <v>0</v>
          </cell>
          <cell r="KOI59">
            <v>0</v>
          </cell>
          <cell r="KOJ59">
            <v>0</v>
          </cell>
          <cell r="KOK59">
            <v>0</v>
          </cell>
          <cell r="KOL59">
            <v>0</v>
          </cell>
          <cell r="KOM59">
            <v>0</v>
          </cell>
          <cell r="KON59">
            <v>0</v>
          </cell>
          <cell r="KOO59">
            <v>0</v>
          </cell>
          <cell r="KOP59">
            <v>0</v>
          </cell>
          <cell r="KOQ59">
            <v>0</v>
          </cell>
          <cell r="KOR59">
            <v>0</v>
          </cell>
          <cell r="KOS59">
            <v>0</v>
          </cell>
          <cell r="KOT59">
            <v>0</v>
          </cell>
          <cell r="KOU59">
            <v>0</v>
          </cell>
          <cell r="KOV59">
            <v>0</v>
          </cell>
          <cell r="KOW59">
            <v>0</v>
          </cell>
          <cell r="KOX59">
            <v>0</v>
          </cell>
          <cell r="KOY59">
            <v>0</v>
          </cell>
          <cell r="KOZ59">
            <v>0</v>
          </cell>
          <cell r="KPA59">
            <v>0</v>
          </cell>
          <cell r="KPB59">
            <v>0</v>
          </cell>
          <cell r="KPC59">
            <v>0</v>
          </cell>
          <cell r="KPD59">
            <v>0</v>
          </cell>
          <cell r="KPE59">
            <v>0</v>
          </cell>
          <cell r="KPF59">
            <v>0</v>
          </cell>
          <cell r="KPG59">
            <v>0</v>
          </cell>
          <cell r="KPH59">
            <v>0</v>
          </cell>
          <cell r="KPI59">
            <v>0</v>
          </cell>
          <cell r="KPJ59">
            <v>0</v>
          </cell>
          <cell r="KPK59">
            <v>0</v>
          </cell>
          <cell r="KPL59">
            <v>0</v>
          </cell>
          <cell r="KPM59">
            <v>0</v>
          </cell>
          <cell r="KPN59">
            <v>0</v>
          </cell>
          <cell r="KPO59">
            <v>0</v>
          </cell>
          <cell r="KPP59">
            <v>0</v>
          </cell>
          <cell r="KPQ59">
            <v>0</v>
          </cell>
          <cell r="KPR59">
            <v>0</v>
          </cell>
          <cell r="KPS59">
            <v>0</v>
          </cell>
          <cell r="KPT59">
            <v>0</v>
          </cell>
          <cell r="KPU59">
            <v>0</v>
          </cell>
          <cell r="KPV59">
            <v>0</v>
          </cell>
          <cell r="KPW59">
            <v>0</v>
          </cell>
          <cell r="KPX59">
            <v>0</v>
          </cell>
          <cell r="KPY59">
            <v>0</v>
          </cell>
          <cell r="KPZ59">
            <v>0</v>
          </cell>
          <cell r="KQA59">
            <v>0</v>
          </cell>
          <cell r="KQB59">
            <v>0</v>
          </cell>
          <cell r="KQC59">
            <v>0</v>
          </cell>
          <cell r="KQD59">
            <v>0</v>
          </cell>
          <cell r="KQE59">
            <v>0</v>
          </cell>
          <cell r="KQF59">
            <v>0</v>
          </cell>
          <cell r="KQG59">
            <v>0</v>
          </cell>
          <cell r="KQH59">
            <v>0</v>
          </cell>
          <cell r="KQI59">
            <v>0</v>
          </cell>
          <cell r="KQJ59">
            <v>0</v>
          </cell>
          <cell r="KQK59">
            <v>0</v>
          </cell>
          <cell r="KQL59">
            <v>0</v>
          </cell>
          <cell r="KQM59">
            <v>0</v>
          </cell>
          <cell r="KQN59">
            <v>0</v>
          </cell>
          <cell r="KQO59">
            <v>0</v>
          </cell>
          <cell r="KQP59">
            <v>0</v>
          </cell>
          <cell r="KQQ59">
            <v>0</v>
          </cell>
          <cell r="KQR59">
            <v>0</v>
          </cell>
          <cell r="KQS59">
            <v>0</v>
          </cell>
          <cell r="KQT59">
            <v>0</v>
          </cell>
          <cell r="KQU59">
            <v>0</v>
          </cell>
          <cell r="KQV59">
            <v>0</v>
          </cell>
          <cell r="KQW59">
            <v>0</v>
          </cell>
          <cell r="KQX59">
            <v>0</v>
          </cell>
          <cell r="KQY59">
            <v>0</v>
          </cell>
          <cell r="KQZ59">
            <v>0</v>
          </cell>
          <cell r="KRA59">
            <v>0</v>
          </cell>
          <cell r="KRB59">
            <v>0</v>
          </cell>
          <cell r="KRC59">
            <v>0</v>
          </cell>
          <cell r="KRD59">
            <v>0</v>
          </cell>
          <cell r="KRE59">
            <v>0</v>
          </cell>
          <cell r="KRF59">
            <v>0</v>
          </cell>
          <cell r="KRG59">
            <v>0</v>
          </cell>
          <cell r="KRH59">
            <v>0</v>
          </cell>
          <cell r="KRI59">
            <v>0</v>
          </cell>
          <cell r="KRJ59">
            <v>0</v>
          </cell>
          <cell r="KRK59">
            <v>0</v>
          </cell>
          <cell r="KRL59">
            <v>0</v>
          </cell>
          <cell r="KRM59">
            <v>0</v>
          </cell>
          <cell r="KRN59">
            <v>0</v>
          </cell>
          <cell r="KRO59">
            <v>0</v>
          </cell>
          <cell r="KRP59">
            <v>0</v>
          </cell>
          <cell r="KRQ59">
            <v>0</v>
          </cell>
          <cell r="KRR59">
            <v>0</v>
          </cell>
          <cell r="KRS59">
            <v>0</v>
          </cell>
          <cell r="KRT59">
            <v>0</v>
          </cell>
          <cell r="KRU59">
            <v>0</v>
          </cell>
          <cell r="KRV59">
            <v>0</v>
          </cell>
          <cell r="KRW59">
            <v>0</v>
          </cell>
          <cell r="KRX59">
            <v>0</v>
          </cell>
          <cell r="KRY59">
            <v>0</v>
          </cell>
          <cell r="KRZ59">
            <v>0</v>
          </cell>
          <cell r="KSA59">
            <v>0</v>
          </cell>
          <cell r="KSB59">
            <v>0</v>
          </cell>
          <cell r="KSC59">
            <v>0</v>
          </cell>
          <cell r="KSD59">
            <v>0</v>
          </cell>
          <cell r="KSE59">
            <v>0</v>
          </cell>
          <cell r="KSF59">
            <v>0</v>
          </cell>
          <cell r="KSG59">
            <v>0</v>
          </cell>
          <cell r="KSH59">
            <v>0</v>
          </cell>
          <cell r="KSI59">
            <v>0</v>
          </cell>
          <cell r="KSJ59">
            <v>0</v>
          </cell>
          <cell r="KSK59">
            <v>0</v>
          </cell>
          <cell r="KSL59">
            <v>0</v>
          </cell>
          <cell r="KSM59">
            <v>0</v>
          </cell>
          <cell r="KSN59">
            <v>0</v>
          </cell>
          <cell r="KSO59">
            <v>0</v>
          </cell>
          <cell r="KSP59">
            <v>0</v>
          </cell>
          <cell r="KSQ59">
            <v>0</v>
          </cell>
          <cell r="KSR59">
            <v>0</v>
          </cell>
          <cell r="KSS59">
            <v>0</v>
          </cell>
          <cell r="KST59">
            <v>0</v>
          </cell>
          <cell r="KSU59">
            <v>0</v>
          </cell>
          <cell r="KSV59">
            <v>0</v>
          </cell>
          <cell r="KSW59">
            <v>0</v>
          </cell>
          <cell r="KSX59">
            <v>0</v>
          </cell>
          <cell r="KSY59">
            <v>0</v>
          </cell>
          <cell r="KSZ59">
            <v>0</v>
          </cell>
          <cell r="KTA59">
            <v>0</v>
          </cell>
          <cell r="KTB59">
            <v>0</v>
          </cell>
          <cell r="KTC59">
            <v>0</v>
          </cell>
          <cell r="KTD59">
            <v>0</v>
          </cell>
          <cell r="KTE59">
            <v>0</v>
          </cell>
          <cell r="KTF59">
            <v>0</v>
          </cell>
          <cell r="KTG59">
            <v>0</v>
          </cell>
          <cell r="KTH59">
            <v>0</v>
          </cell>
          <cell r="KTI59">
            <v>0</v>
          </cell>
          <cell r="KTJ59">
            <v>0</v>
          </cell>
          <cell r="KTK59">
            <v>0</v>
          </cell>
          <cell r="KTL59">
            <v>0</v>
          </cell>
          <cell r="KTM59">
            <v>0</v>
          </cell>
          <cell r="KTN59">
            <v>0</v>
          </cell>
          <cell r="KTO59">
            <v>0</v>
          </cell>
          <cell r="KTP59">
            <v>0</v>
          </cell>
          <cell r="KTQ59">
            <v>0</v>
          </cell>
          <cell r="KTR59">
            <v>0</v>
          </cell>
          <cell r="KTS59">
            <v>0</v>
          </cell>
          <cell r="KTT59">
            <v>0</v>
          </cell>
          <cell r="KTU59">
            <v>0</v>
          </cell>
          <cell r="KTV59">
            <v>0</v>
          </cell>
          <cell r="KTW59">
            <v>0</v>
          </cell>
          <cell r="KTX59">
            <v>0</v>
          </cell>
          <cell r="KTY59">
            <v>0</v>
          </cell>
          <cell r="KTZ59">
            <v>0</v>
          </cell>
          <cell r="KUA59">
            <v>0</v>
          </cell>
          <cell r="KUB59">
            <v>0</v>
          </cell>
          <cell r="KUC59">
            <v>0</v>
          </cell>
          <cell r="KUD59">
            <v>0</v>
          </cell>
          <cell r="KUE59">
            <v>0</v>
          </cell>
          <cell r="KUF59">
            <v>0</v>
          </cell>
          <cell r="KUG59">
            <v>0</v>
          </cell>
          <cell r="KUH59">
            <v>0</v>
          </cell>
          <cell r="KUI59">
            <v>0</v>
          </cell>
          <cell r="KUJ59">
            <v>0</v>
          </cell>
          <cell r="KUK59">
            <v>0</v>
          </cell>
          <cell r="KUL59">
            <v>0</v>
          </cell>
          <cell r="KUM59">
            <v>0</v>
          </cell>
          <cell r="KUN59">
            <v>0</v>
          </cell>
          <cell r="KUO59">
            <v>0</v>
          </cell>
          <cell r="KUP59">
            <v>0</v>
          </cell>
          <cell r="KUQ59">
            <v>0</v>
          </cell>
          <cell r="KUR59">
            <v>0</v>
          </cell>
          <cell r="KUS59">
            <v>0</v>
          </cell>
          <cell r="KUT59">
            <v>0</v>
          </cell>
          <cell r="KUU59">
            <v>0</v>
          </cell>
          <cell r="KUV59">
            <v>0</v>
          </cell>
          <cell r="KUW59">
            <v>0</v>
          </cell>
          <cell r="KUX59">
            <v>0</v>
          </cell>
          <cell r="KUY59">
            <v>0</v>
          </cell>
          <cell r="KUZ59">
            <v>0</v>
          </cell>
          <cell r="KVA59">
            <v>0</v>
          </cell>
          <cell r="KVB59">
            <v>0</v>
          </cell>
          <cell r="KVC59">
            <v>0</v>
          </cell>
          <cell r="KVD59">
            <v>0</v>
          </cell>
          <cell r="KVE59">
            <v>0</v>
          </cell>
          <cell r="KVF59">
            <v>0</v>
          </cell>
          <cell r="KVG59">
            <v>0</v>
          </cell>
          <cell r="KVH59">
            <v>0</v>
          </cell>
          <cell r="KVI59">
            <v>0</v>
          </cell>
          <cell r="KVJ59">
            <v>0</v>
          </cell>
          <cell r="KVK59">
            <v>0</v>
          </cell>
          <cell r="KVL59">
            <v>0</v>
          </cell>
          <cell r="KVM59">
            <v>0</v>
          </cell>
          <cell r="KVN59">
            <v>0</v>
          </cell>
          <cell r="KVO59">
            <v>0</v>
          </cell>
          <cell r="KVP59">
            <v>0</v>
          </cell>
          <cell r="KVQ59">
            <v>0</v>
          </cell>
          <cell r="KVR59">
            <v>0</v>
          </cell>
          <cell r="KVS59">
            <v>0</v>
          </cell>
          <cell r="KVT59">
            <v>0</v>
          </cell>
          <cell r="KVU59">
            <v>0</v>
          </cell>
          <cell r="KVV59">
            <v>0</v>
          </cell>
          <cell r="KVW59">
            <v>0</v>
          </cell>
          <cell r="KVX59">
            <v>0</v>
          </cell>
          <cell r="KVY59">
            <v>0</v>
          </cell>
          <cell r="KVZ59">
            <v>0</v>
          </cell>
          <cell r="KWA59">
            <v>0</v>
          </cell>
          <cell r="KWB59">
            <v>0</v>
          </cell>
          <cell r="KWC59">
            <v>0</v>
          </cell>
          <cell r="KWD59">
            <v>0</v>
          </cell>
          <cell r="KWE59">
            <v>0</v>
          </cell>
          <cell r="KWF59">
            <v>0</v>
          </cell>
          <cell r="KWG59">
            <v>0</v>
          </cell>
          <cell r="KWH59">
            <v>0</v>
          </cell>
          <cell r="KWI59">
            <v>0</v>
          </cell>
          <cell r="KWJ59">
            <v>0</v>
          </cell>
          <cell r="KWK59">
            <v>0</v>
          </cell>
          <cell r="KWL59">
            <v>0</v>
          </cell>
          <cell r="KWM59">
            <v>0</v>
          </cell>
          <cell r="KWN59">
            <v>0</v>
          </cell>
          <cell r="KWO59">
            <v>0</v>
          </cell>
          <cell r="KWP59">
            <v>0</v>
          </cell>
          <cell r="KWQ59">
            <v>0</v>
          </cell>
          <cell r="KWR59">
            <v>0</v>
          </cell>
          <cell r="KWS59">
            <v>0</v>
          </cell>
          <cell r="KWT59">
            <v>0</v>
          </cell>
          <cell r="KWU59">
            <v>0</v>
          </cell>
          <cell r="KWV59">
            <v>0</v>
          </cell>
          <cell r="KWW59">
            <v>0</v>
          </cell>
          <cell r="KWX59">
            <v>0</v>
          </cell>
          <cell r="KWY59">
            <v>0</v>
          </cell>
          <cell r="KWZ59">
            <v>0</v>
          </cell>
          <cell r="KXA59">
            <v>0</v>
          </cell>
          <cell r="KXB59">
            <v>0</v>
          </cell>
          <cell r="KXC59">
            <v>0</v>
          </cell>
          <cell r="KXD59">
            <v>0</v>
          </cell>
          <cell r="KXE59">
            <v>0</v>
          </cell>
          <cell r="KXF59">
            <v>0</v>
          </cell>
          <cell r="KXG59">
            <v>0</v>
          </cell>
          <cell r="KXH59">
            <v>0</v>
          </cell>
          <cell r="KXI59">
            <v>0</v>
          </cell>
          <cell r="KXJ59">
            <v>0</v>
          </cell>
          <cell r="KXK59">
            <v>0</v>
          </cell>
          <cell r="KXL59">
            <v>0</v>
          </cell>
          <cell r="KXM59">
            <v>0</v>
          </cell>
          <cell r="KXN59">
            <v>0</v>
          </cell>
          <cell r="KXO59">
            <v>0</v>
          </cell>
          <cell r="KXP59">
            <v>0</v>
          </cell>
          <cell r="KXQ59">
            <v>0</v>
          </cell>
          <cell r="KXR59">
            <v>0</v>
          </cell>
          <cell r="KXS59">
            <v>0</v>
          </cell>
          <cell r="KXT59">
            <v>0</v>
          </cell>
          <cell r="KXU59">
            <v>0</v>
          </cell>
          <cell r="KXV59">
            <v>0</v>
          </cell>
          <cell r="KXW59">
            <v>0</v>
          </cell>
          <cell r="KXX59">
            <v>0</v>
          </cell>
          <cell r="KXY59">
            <v>0</v>
          </cell>
          <cell r="KXZ59">
            <v>0</v>
          </cell>
          <cell r="KYA59">
            <v>0</v>
          </cell>
          <cell r="KYB59">
            <v>0</v>
          </cell>
          <cell r="KYC59">
            <v>0</v>
          </cell>
          <cell r="KYD59">
            <v>0</v>
          </cell>
          <cell r="KYE59">
            <v>0</v>
          </cell>
          <cell r="KYF59">
            <v>0</v>
          </cell>
          <cell r="KYG59">
            <v>0</v>
          </cell>
          <cell r="KYH59">
            <v>0</v>
          </cell>
          <cell r="KYI59">
            <v>0</v>
          </cell>
          <cell r="KYJ59">
            <v>0</v>
          </cell>
          <cell r="KYK59">
            <v>0</v>
          </cell>
          <cell r="KYL59">
            <v>0</v>
          </cell>
          <cell r="KYM59">
            <v>0</v>
          </cell>
          <cell r="KYN59">
            <v>0</v>
          </cell>
          <cell r="KYO59">
            <v>0</v>
          </cell>
          <cell r="KYP59">
            <v>0</v>
          </cell>
          <cell r="KYQ59">
            <v>0</v>
          </cell>
          <cell r="KYR59">
            <v>0</v>
          </cell>
          <cell r="KYS59">
            <v>0</v>
          </cell>
          <cell r="KYT59">
            <v>0</v>
          </cell>
          <cell r="KYU59">
            <v>0</v>
          </cell>
          <cell r="KYV59">
            <v>0</v>
          </cell>
          <cell r="KYW59">
            <v>0</v>
          </cell>
          <cell r="KYX59">
            <v>0</v>
          </cell>
          <cell r="KYY59">
            <v>0</v>
          </cell>
          <cell r="KYZ59">
            <v>0</v>
          </cell>
          <cell r="KZA59">
            <v>0</v>
          </cell>
          <cell r="KZB59">
            <v>0</v>
          </cell>
          <cell r="KZC59">
            <v>0</v>
          </cell>
          <cell r="KZD59">
            <v>0</v>
          </cell>
          <cell r="KZE59">
            <v>0</v>
          </cell>
          <cell r="KZF59">
            <v>0</v>
          </cell>
          <cell r="KZG59">
            <v>0</v>
          </cell>
          <cell r="KZH59">
            <v>0</v>
          </cell>
          <cell r="KZI59">
            <v>0</v>
          </cell>
          <cell r="KZJ59">
            <v>0</v>
          </cell>
          <cell r="KZK59">
            <v>0</v>
          </cell>
          <cell r="KZL59">
            <v>0</v>
          </cell>
          <cell r="KZM59">
            <v>0</v>
          </cell>
          <cell r="KZN59">
            <v>0</v>
          </cell>
          <cell r="KZO59">
            <v>0</v>
          </cell>
          <cell r="KZP59">
            <v>0</v>
          </cell>
          <cell r="KZQ59">
            <v>0</v>
          </cell>
          <cell r="KZR59">
            <v>0</v>
          </cell>
          <cell r="KZS59">
            <v>0</v>
          </cell>
          <cell r="KZT59">
            <v>0</v>
          </cell>
          <cell r="KZU59">
            <v>0</v>
          </cell>
          <cell r="KZV59">
            <v>0</v>
          </cell>
          <cell r="KZW59">
            <v>0</v>
          </cell>
          <cell r="KZX59">
            <v>0</v>
          </cell>
          <cell r="KZY59">
            <v>0</v>
          </cell>
          <cell r="KZZ59">
            <v>0</v>
          </cell>
          <cell r="LAA59">
            <v>0</v>
          </cell>
          <cell r="LAB59">
            <v>0</v>
          </cell>
          <cell r="LAC59">
            <v>0</v>
          </cell>
          <cell r="LAD59">
            <v>0</v>
          </cell>
          <cell r="LAE59">
            <v>0</v>
          </cell>
          <cell r="LAF59">
            <v>0</v>
          </cell>
          <cell r="LAG59">
            <v>0</v>
          </cell>
          <cell r="LAH59">
            <v>0</v>
          </cell>
          <cell r="LAI59">
            <v>0</v>
          </cell>
          <cell r="LAJ59">
            <v>0</v>
          </cell>
          <cell r="LAK59">
            <v>0</v>
          </cell>
          <cell r="LAL59">
            <v>0</v>
          </cell>
          <cell r="LAM59">
            <v>0</v>
          </cell>
          <cell r="LAN59">
            <v>0</v>
          </cell>
          <cell r="LAO59">
            <v>0</v>
          </cell>
          <cell r="LAP59">
            <v>0</v>
          </cell>
          <cell r="LAQ59">
            <v>0</v>
          </cell>
          <cell r="LAR59">
            <v>0</v>
          </cell>
          <cell r="LAS59">
            <v>0</v>
          </cell>
          <cell r="LAT59">
            <v>0</v>
          </cell>
          <cell r="LAU59">
            <v>0</v>
          </cell>
          <cell r="LAV59">
            <v>0</v>
          </cell>
          <cell r="LAW59">
            <v>0</v>
          </cell>
          <cell r="LAX59">
            <v>0</v>
          </cell>
          <cell r="LAY59">
            <v>0</v>
          </cell>
          <cell r="LAZ59">
            <v>0</v>
          </cell>
          <cell r="LBA59">
            <v>0</v>
          </cell>
          <cell r="LBB59">
            <v>0</v>
          </cell>
          <cell r="LBC59">
            <v>0</v>
          </cell>
          <cell r="LBD59">
            <v>0</v>
          </cell>
          <cell r="LBE59">
            <v>0</v>
          </cell>
          <cell r="LBF59">
            <v>0</v>
          </cell>
          <cell r="LBG59">
            <v>0</v>
          </cell>
          <cell r="LBH59">
            <v>0</v>
          </cell>
          <cell r="LBI59">
            <v>0</v>
          </cell>
          <cell r="LBJ59">
            <v>0</v>
          </cell>
          <cell r="LBK59">
            <v>0</v>
          </cell>
          <cell r="LBL59">
            <v>0</v>
          </cell>
          <cell r="LBM59">
            <v>0</v>
          </cell>
          <cell r="LBN59">
            <v>0</v>
          </cell>
          <cell r="LBO59">
            <v>0</v>
          </cell>
          <cell r="LBP59">
            <v>0</v>
          </cell>
          <cell r="LBQ59">
            <v>0</v>
          </cell>
          <cell r="LBR59">
            <v>0</v>
          </cell>
          <cell r="LBS59">
            <v>0</v>
          </cell>
          <cell r="LBT59">
            <v>0</v>
          </cell>
          <cell r="LBU59">
            <v>0</v>
          </cell>
          <cell r="LBV59">
            <v>0</v>
          </cell>
          <cell r="LBW59">
            <v>0</v>
          </cell>
          <cell r="LBX59">
            <v>0</v>
          </cell>
          <cell r="LBY59">
            <v>0</v>
          </cell>
          <cell r="LBZ59">
            <v>0</v>
          </cell>
          <cell r="LCA59">
            <v>0</v>
          </cell>
          <cell r="LCB59">
            <v>0</v>
          </cell>
          <cell r="LCC59">
            <v>0</v>
          </cell>
          <cell r="LCD59">
            <v>0</v>
          </cell>
          <cell r="LCE59">
            <v>0</v>
          </cell>
          <cell r="LCF59">
            <v>0</v>
          </cell>
          <cell r="LCG59">
            <v>0</v>
          </cell>
          <cell r="LCH59">
            <v>0</v>
          </cell>
          <cell r="LCI59">
            <v>0</v>
          </cell>
          <cell r="LCJ59">
            <v>0</v>
          </cell>
          <cell r="LCK59">
            <v>0</v>
          </cell>
          <cell r="LCL59">
            <v>0</v>
          </cell>
          <cell r="LCM59">
            <v>0</v>
          </cell>
          <cell r="LCN59">
            <v>0</v>
          </cell>
          <cell r="LCO59">
            <v>0</v>
          </cell>
          <cell r="LCP59">
            <v>0</v>
          </cell>
          <cell r="LCQ59">
            <v>0</v>
          </cell>
          <cell r="LCR59">
            <v>0</v>
          </cell>
          <cell r="LCS59">
            <v>0</v>
          </cell>
          <cell r="LCT59">
            <v>0</v>
          </cell>
          <cell r="LCU59">
            <v>0</v>
          </cell>
          <cell r="LCV59">
            <v>0</v>
          </cell>
          <cell r="LCW59">
            <v>0</v>
          </cell>
          <cell r="LCX59">
            <v>0</v>
          </cell>
          <cell r="LCY59">
            <v>0</v>
          </cell>
          <cell r="LCZ59">
            <v>0</v>
          </cell>
          <cell r="LDA59">
            <v>0</v>
          </cell>
          <cell r="LDB59">
            <v>0</v>
          </cell>
          <cell r="LDC59">
            <v>0</v>
          </cell>
          <cell r="LDD59">
            <v>0</v>
          </cell>
          <cell r="LDE59">
            <v>0</v>
          </cell>
          <cell r="LDF59">
            <v>0</v>
          </cell>
          <cell r="LDG59">
            <v>0</v>
          </cell>
          <cell r="LDH59">
            <v>0</v>
          </cell>
          <cell r="LDI59">
            <v>0</v>
          </cell>
          <cell r="LDJ59">
            <v>0</v>
          </cell>
          <cell r="LDK59">
            <v>0</v>
          </cell>
          <cell r="LDL59">
            <v>0</v>
          </cell>
          <cell r="LDM59">
            <v>0</v>
          </cell>
          <cell r="LDN59">
            <v>0</v>
          </cell>
          <cell r="LDO59">
            <v>0</v>
          </cell>
          <cell r="LDP59">
            <v>0</v>
          </cell>
          <cell r="LDQ59">
            <v>0</v>
          </cell>
          <cell r="LDR59">
            <v>0</v>
          </cell>
          <cell r="LDS59">
            <v>0</v>
          </cell>
          <cell r="LDT59">
            <v>0</v>
          </cell>
          <cell r="LDU59">
            <v>0</v>
          </cell>
          <cell r="LDV59">
            <v>0</v>
          </cell>
          <cell r="LDW59">
            <v>0</v>
          </cell>
          <cell r="LDX59">
            <v>0</v>
          </cell>
          <cell r="LDY59">
            <v>0</v>
          </cell>
          <cell r="LDZ59">
            <v>0</v>
          </cell>
          <cell r="LEA59">
            <v>0</v>
          </cell>
          <cell r="LEB59">
            <v>0</v>
          </cell>
          <cell r="LEC59">
            <v>0</v>
          </cell>
          <cell r="LED59">
            <v>0</v>
          </cell>
          <cell r="LEE59">
            <v>0</v>
          </cell>
          <cell r="LEF59">
            <v>0</v>
          </cell>
          <cell r="LEG59">
            <v>0</v>
          </cell>
          <cell r="LEH59">
            <v>0</v>
          </cell>
          <cell r="LEI59">
            <v>0</v>
          </cell>
          <cell r="LEJ59">
            <v>0</v>
          </cell>
          <cell r="LEK59">
            <v>0</v>
          </cell>
          <cell r="LEL59">
            <v>0</v>
          </cell>
          <cell r="LEM59">
            <v>0</v>
          </cell>
          <cell r="LEN59">
            <v>0</v>
          </cell>
          <cell r="LEO59">
            <v>0</v>
          </cell>
          <cell r="LEP59">
            <v>0</v>
          </cell>
          <cell r="LEQ59">
            <v>0</v>
          </cell>
          <cell r="LER59">
            <v>0</v>
          </cell>
          <cell r="LES59">
            <v>0</v>
          </cell>
          <cell r="LET59">
            <v>0</v>
          </cell>
          <cell r="LEU59">
            <v>0</v>
          </cell>
          <cell r="LEV59">
            <v>0</v>
          </cell>
          <cell r="LEW59">
            <v>0</v>
          </cell>
          <cell r="LEX59">
            <v>0</v>
          </cell>
          <cell r="LEY59">
            <v>0</v>
          </cell>
          <cell r="LEZ59">
            <v>0</v>
          </cell>
          <cell r="LFA59">
            <v>0</v>
          </cell>
          <cell r="LFB59">
            <v>0</v>
          </cell>
          <cell r="LFC59">
            <v>0</v>
          </cell>
          <cell r="LFD59">
            <v>0</v>
          </cell>
          <cell r="LFE59">
            <v>0</v>
          </cell>
          <cell r="LFF59">
            <v>0</v>
          </cell>
          <cell r="LFG59">
            <v>0</v>
          </cell>
          <cell r="LFH59">
            <v>0</v>
          </cell>
          <cell r="LFI59">
            <v>0</v>
          </cell>
          <cell r="LFJ59">
            <v>0</v>
          </cell>
          <cell r="LFK59">
            <v>0</v>
          </cell>
          <cell r="LFL59">
            <v>0</v>
          </cell>
          <cell r="LFM59">
            <v>0</v>
          </cell>
          <cell r="LFN59">
            <v>0</v>
          </cell>
          <cell r="LFO59">
            <v>0</v>
          </cell>
          <cell r="LFP59">
            <v>0</v>
          </cell>
          <cell r="LFQ59">
            <v>0</v>
          </cell>
          <cell r="LFR59">
            <v>0</v>
          </cell>
          <cell r="LFS59">
            <v>0</v>
          </cell>
          <cell r="LFT59">
            <v>0</v>
          </cell>
          <cell r="LFU59">
            <v>0</v>
          </cell>
          <cell r="LFV59">
            <v>0</v>
          </cell>
          <cell r="LFW59">
            <v>0</v>
          </cell>
          <cell r="LFX59">
            <v>0</v>
          </cell>
          <cell r="LFY59">
            <v>0</v>
          </cell>
          <cell r="LFZ59">
            <v>0</v>
          </cell>
          <cell r="LGA59">
            <v>0</v>
          </cell>
          <cell r="LGB59">
            <v>0</v>
          </cell>
          <cell r="LGC59">
            <v>0</v>
          </cell>
          <cell r="LGD59">
            <v>0</v>
          </cell>
          <cell r="LGE59">
            <v>0</v>
          </cell>
          <cell r="LGF59">
            <v>0</v>
          </cell>
          <cell r="LGG59">
            <v>0</v>
          </cell>
          <cell r="LGH59">
            <v>0</v>
          </cell>
          <cell r="LGI59">
            <v>0</v>
          </cell>
          <cell r="LGJ59">
            <v>0</v>
          </cell>
          <cell r="LGK59">
            <v>0</v>
          </cell>
          <cell r="LGL59">
            <v>0</v>
          </cell>
          <cell r="LGM59">
            <v>0</v>
          </cell>
          <cell r="LGN59">
            <v>0</v>
          </cell>
          <cell r="LGO59">
            <v>0</v>
          </cell>
          <cell r="LGP59">
            <v>0</v>
          </cell>
          <cell r="LGQ59">
            <v>0</v>
          </cell>
          <cell r="LGR59">
            <v>0</v>
          </cell>
          <cell r="LGS59">
            <v>0</v>
          </cell>
          <cell r="LGT59">
            <v>0</v>
          </cell>
          <cell r="LGU59">
            <v>0</v>
          </cell>
          <cell r="LGV59">
            <v>0</v>
          </cell>
          <cell r="LGW59">
            <v>0</v>
          </cell>
          <cell r="LGX59">
            <v>0</v>
          </cell>
          <cell r="LGY59">
            <v>0</v>
          </cell>
          <cell r="LGZ59">
            <v>0</v>
          </cell>
          <cell r="LHA59">
            <v>0</v>
          </cell>
          <cell r="LHB59">
            <v>0</v>
          </cell>
          <cell r="LHC59">
            <v>0</v>
          </cell>
          <cell r="LHD59">
            <v>0</v>
          </cell>
          <cell r="LHE59">
            <v>0</v>
          </cell>
          <cell r="LHF59">
            <v>0</v>
          </cell>
          <cell r="LHG59">
            <v>0</v>
          </cell>
          <cell r="LHH59">
            <v>0</v>
          </cell>
          <cell r="LHI59">
            <v>0</v>
          </cell>
          <cell r="LHJ59">
            <v>0</v>
          </cell>
          <cell r="LHK59">
            <v>0</v>
          </cell>
          <cell r="LHL59">
            <v>0</v>
          </cell>
          <cell r="LHM59">
            <v>0</v>
          </cell>
          <cell r="LHN59">
            <v>0</v>
          </cell>
          <cell r="LHO59">
            <v>0</v>
          </cell>
          <cell r="LHP59">
            <v>0</v>
          </cell>
          <cell r="LHQ59">
            <v>0</v>
          </cell>
          <cell r="LHR59">
            <v>0</v>
          </cell>
          <cell r="LHS59">
            <v>0</v>
          </cell>
          <cell r="LHT59">
            <v>0</v>
          </cell>
          <cell r="LHU59">
            <v>0</v>
          </cell>
          <cell r="LHV59">
            <v>0</v>
          </cell>
          <cell r="LHW59">
            <v>0</v>
          </cell>
          <cell r="LHX59">
            <v>0</v>
          </cell>
          <cell r="LHY59">
            <v>0</v>
          </cell>
          <cell r="LHZ59">
            <v>0</v>
          </cell>
          <cell r="LIA59">
            <v>0</v>
          </cell>
          <cell r="LIB59">
            <v>0</v>
          </cell>
          <cell r="LIC59">
            <v>0</v>
          </cell>
          <cell r="LID59">
            <v>0</v>
          </cell>
          <cell r="LIE59">
            <v>0</v>
          </cell>
          <cell r="LIF59">
            <v>0</v>
          </cell>
          <cell r="LIG59">
            <v>0</v>
          </cell>
          <cell r="LIH59">
            <v>0</v>
          </cell>
          <cell r="LII59">
            <v>0</v>
          </cell>
          <cell r="LIJ59">
            <v>0</v>
          </cell>
          <cell r="LIK59">
            <v>0</v>
          </cell>
          <cell r="LIL59">
            <v>0</v>
          </cell>
          <cell r="LIM59">
            <v>0</v>
          </cell>
          <cell r="LIN59">
            <v>0</v>
          </cell>
          <cell r="LIO59">
            <v>0</v>
          </cell>
          <cell r="LIP59">
            <v>0</v>
          </cell>
          <cell r="LIQ59">
            <v>0</v>
          </cell>
          <cell r="LIR59">
            <v>0</v>
          </cell>
          <cell r="LIS59">
            <v>0</v>
          </cell>
          <cell r="LIT59">
            <v>0</v>
          </cell>
          <cell r="LIU59">
            <v>0</v>
          </cell>
          <cell r="LIV59">
            <v>0</v>
          </cell>
          <cell r="LIW59">
            <v>0</v>
          </cell>
          <cell r="LIX59">
            <v>0</v>
          </cell>
          <cell r="LIY59">
            <v>0</v>
          </cell>
          <cell r="LIZ59">
            <v>0</v>
          </cell>
          <cell r="LJA59">
            <v>0</v>
          </cell>
          <cell r="LJB59">
            <v>0</v>
          </cell>
          <cell r="LJC59">
            <v>0</v>
          </cell>
          <cell r="LJD59">
            <v>0</v>
          </cell>
          <cell r="LJE59">
            <v>0</v>
          </cell>
          <cell r="LJF59">
            <v>0</v>
          </cell>
          <cell r="LJG59">
            <v>0</v>
          </cell>
          <cell r="LJH59">
            <v>0</v>
          </cell>
          <cell r="LJI59">
            <v>0</v>
          </cell>
          <cell r="LJJ59">
            <v>0</v>
          </cell>
          <cell r="LJK59">
            <v>0</v>
          </cell>
          <cell r="LJL59">
            <v>0</v>
          </cell>
          <cell r="LJM59">
            <v>0</v>
          </cell>
          <cell r="LJN59">
            <v>0</v>
          </cell>
          <cell r="LJO59">
            <v>0</v>
          </cell>
          <cell r="LJP59">
            <v>0</v>
          </cell>
          <cell r="LJQ59">
            <v>0</v>
          </cell>
          <cell r="LJR59">
            <v>0</v>
          </cell>
          <cell r="LJS59">
            <v>0</v>
          </cell>
          <cell r="LJT59">
            <v>0</v>
          </cell>
          <cell r="LJU59">
            <v>0</v>
          </cell>
          <cell r="LJV59">
            <v>0</v>
          </cell>
          <cell r="LJW59">
            <v>0</v>
          </cell>
          <cell r="LJX59">
            <v>0</v>
          </cell>
          <cell r="LJY59">
            <v>0</v>
          </cell>
          <cell r="LJZ59">
            <v>0</v>
          </cell>
          <cell r="LKA59">
            <v>0</v>
          </cell>
          <cell r="LKB59">
            <v>0</v>
          </cell>
          <cell r="LKC59">
            <v>0</v>
          </cell>
          <cell r="LKD59">
            <v>0</v>
          </cell>
          <cell r="LKE59">
            <v>0</v>
          </cell>
          <cell r="LKF59">
            <v>0</v>
          </cell>
          <cell r="LKG59">
            <v>0</v>
          </cell>
          <cell r="LKH59">
            <v>0</v>
          </cell>
          <cell r="LKI59">
            <v>0</v>
          </cell>
          <cell r="LKJ59">
            <v>0</v>
          </cell>
          <cell r="LKK59">
            <v>0</v>
          </cell>
          <cell r="LKL59">
            <v>0</v>
          </cell>
          <cell r="LKM59">
            <v>0</v>
          </cell>
          <cell r="LKN59">
            <v>0</v>
          </cell>
          <cell r="LKO59">
            <v>0</v>
          </cell>
          <cell r="LKP59">
            <v>0</v>
          </cell>
          <cell r="LKQ59">
            <v>0</v>
          </cell>
          <cell r="LKR59">
            <v>0</v>
          </cell>
          <cell r="LKS59">
            <v>0</v>
          </cell>
          <cell r="LKT59">
            <v>0</v>
          </cell>
          <cell r="LKU59">
            <v>0</v>
          </cell>
          <cell r="LKV59">
            <v>0</v>
          </cell>
          <cell r="LKW59">
            <v>0</v>
          </cell>
          <cell r="LKX59">
            <v>0</v>
          </cell>
          <cell r="LKY59">
            <v>0</v>
          </cell>
          <cell r="LKZ59">
            <v>0</v>
          </cell>
          <cell r="LLA59">
            <v>0</v>
          </cell>
          <cell r="LLB59">
            <v>0</v>
          </cell>
          <cell r="LLC59">
            <v>0</v>
          </cell>
          <cell r="LLD59">
            <v>0</v>
          </cell>
          <cell r="LLE59">
            <v>0</v>
          </cell>
          <cell r="LLF59">
            <v>0</v>
          </cell>
          <cell r="LLG59">
            <v>0</v>
          </cell>
          <cell r="LLH59">
            <v>0</v>
          </cell>
          <cell r="LLI59">
            <v>0</v>
          </cell>
          <cell r="LLJ59">
            <v>0</v>
          </cell>
          <cell r="LLK59">
            <v>0</v>
          </cell>
          <cell r="LLL59">
            <v>0</v>
          </cell>
          <cell r="LLM59">
            <v>0</v>
          </cell>
          <cell r="LLN59">
            <v>0</v>
          </cell>
          <cell r="LLO59">
            <v>0</v>
          </cell>
          <cell r="LLP59">
            <v>0</v>
          </cell>
          <cell r="LLQ59">
            <v>0</v>
          </cell>
          <cell r="LLR59">
            <v>0</v>
          </cell>
          <cell r="LLS59">
            <v>0</v>
          </cell>
          <cell r="LLT59">
            <v>0</v>
          </cell>
          <cell r="LLU59">
            <v>0</v>
          </cell>
          <cell r="LLV59">
            <v>0</v>
          </cell>
          <cell r="LLW59">
            <v>0</v>
          </cell>
          <cell r="LLX59">
            <v>0</v>
          </cell>
          <cell r="LLY59">
            <v>0</v>
          </cell>
          <cell r="LLZ59">
            <v>0</v>
          </cell>
          <cell r="LMA59">
            <v>0</v>
          </cell>
          <cell r="LMB59">
            <v>0</v>
          </cell>
          <cell r="LMC59">
            <v>0</v>
          </cell>
          <cell r="LMD59">
            <v>0</v>
          </cell>
          <cell r="LME59">
            <v>0</v>
          </cell>
          <cell r="LMF59">
            <v>0</v>
          </cell>
          <cell r="LMG59">
            <v>0</v>
          </cell>
          <cell r="LMH59">
            <v>0</v>
          </cell>
          <cell r="LMI59">
            <v>0</v>
          </cell>
          <cell r="LMJ59">
            <v>0</v>
          </cell>
          <cell r="LMK59">
            <v>0</v>
          </cell>
          <cell r="LML59">
            <v>0</v>
          </cell>
          <cell r="LMM59">
            <v>0</v>
          </cell>
          <cell r="LMN59">
            <v>0</v>
          </cell>
          <cell r="LMO59">
            <v>0</v>
          </cell>
          <cell r="LMP59">
            <v>0</v>
          </cell>
          <cell r="LMQ59">
            <v>0</v>
          </cell>
          <cell r="LMR59">
            <v>0</v>
          </cell>
          <cell r="LMS59">
            <v>0</v>
          </cell>
          <cell r="LMT59">
            <v>0</v>
          </cell>
          <cell r="LMU59">
            <v>0</v>
          </cell>
          <cell r="LMV59">
            <v>0</v>
          </cell>
          <cell r="LMW59">
            <v>0</v>
          </cell>
          <cell r="LMX59">
            <v>0</v>
          </cell>
          <cell r="LMY59">
            <v>0</v>
          </cell>
          <cell r="LMZ59">
            <v>0</v>
          </cell>
          <cell r="LNA59">
            <v>0</v>
          </cell>
          <cell r="LNB59">
            <v>0</v>
          </cell>
          <cell r="LNC59">
            <v>0</v>
          </cell>
          <cell r="LND59">
            <v>0</v>
          </cell>
          <cell r="LNE59">
            <v>0</v>
          </cell>
          <cell r="LNF59">
            <v>0</v>
          </cell>
          <cell r="LNG59">
            <v>0</v>
          </cell>
          <cell r="LNH59">
            <v>0</v>
          </cell>
          <cell r="LNI59">
            <v>0</v>
          </cell>
          <cell r="LNJ59">
            <v>0</v>
          </cell>
          <cell r="LNK59">
            <v>0</v>
          </cell>
          <cell r="LNL59">
            <v>0</v>
          </cell>
          <cell r="LNM59">
            <v>0</v>
          </cell>
          <cell r="LNN59">
            <v>0</v>
          </cell>
          <cell r="LNO59">
            <v>0</v>
          </cell>
          <cell r="LNP59">
            <v>0</v>
          </cell>
          <cell r="LNQ59">
            <v>0</v>
          </cell>
          <cell r="LNR59">
            <v>0</v>
          </cell>
          <cell r="LNS59">
            <v>0</v>
          </cell>
          <cell r="LNT59">
            <v>0</v>
          </cell>
          <cell r="LNU59">
            <v>0</v>
          </cell>
          <cell r="LNV59">
            <v>0</v>
          </cell>
          <cell r="LNW59">
            <v>0</v>
          </cell>
          <cell r="LNX59">
            <v>0</v>
          </cell>
          <cell r="LNY59">
            <v>0</v>
          </cell>
          <cell r="LNZ59">
            <v>0</v>
          </cell>
          <cell r="LOA59">
            <v>0</v>
          </cell>
          <cell r="LOB59">
            <v>0</v>
          </cell>
          <cell r="LOC59">
            <v>0</v>
          </cell>
          <cell r="LOD59">
            <v>0</v>
          </cell>
          <cell r="LOE59">
            <v>0</v>
          </cell>
          <cell r="LOF59">
            <v>0</v>
          </cell>
          <cell r="LOG59">
            <v>0</v>
          </cell>
          <cell r="LOH59">
            <v>0</v>
          </cell>
          <cell r="LOI59">
            <v>0</v>
          </cell>
          <cell r="LOJ59">
            <v>0</v>
          </cell>
          <cell r="LOK59">
            <v>0</v>
          </cell>
          <cell r="LOL59">
            <v>0</v>
          </cell>
          <cell r="LOM59">
            <v>0</v>
          </cell>
          <cell r="LON59">
            <v>0</v>
          </cell>
          <cell r="LOO59">
            <v>0</v>
          </cell>
          <cell r="LOP59">
            <v>0</v>
          </cell>
          <cell r="LOQ59">
            <v>0</v>
          </cell>
          <cell r="LOR59">
            <v>0</v>
          </cell>
          <cell r="LOS59">
            <v>0</v>
          </cell>
          <cell r="LOT59">
            <v>0</v>
          </cell>
          <cell r="LOU59">
            <v>0</v>
          </cell>
          <cell r="LOV59">
            <v>0</v>
          </cell>
          <cell r="LOW59">
            <v>0</v>
          </cell>
          <cell r="LOX59">
            <v>0</v>
          </cell>
          <cell r="LOY59">
            <v>0</v>
          </cell>
          <cell r="LOZ59">
            <v>0</v>
          </cell>
          <cell r="LPA59">
            <v>0</v>
          </cell>
          <cell r="LPB59">
            <v>0</v>
          </cell>
          <cell r="LPC59">
            <v>0</v>
          </cell>
          <cell r="LPD59">
            <v>0</v>
          </cell>
          <cell r="LPE59">
            <v>0</v>
          </cell>
          <cell r="LPF59">
            <v>0</v>
          </cell>
          <cell r="LPG59">
            <v>0</v>
          </cell>
          <cell r="LPH59">
            <v>0</v>
          </cell>
          <cell r="LPI59">
            <v>0</v>
          </cell>
          <cell r="LPJ59">
            <v>0</v>
          </cell>
          <cell r="LPK59">
            <v>0</v>
          </cell>
          <cell r="LPL59">
            <v>0</v>
          </cell>
          <cell r="LPM59">
            <v>0</v>
          </cell>
          <cell r="LPN59">
            <v>0</v>
          </cell>
          <cell r="LPO59">
            <v>0</v>
          </cell>
          <cell r="LPP59">
            <v>0</v>
          </cell>
          <cell r="LPQ59">
            <v>0</v>
          </cell>
          <cell r="LPR59">
            <v>0</v>
          </cell>
          <cell r="LPS59">
            <v>0</v>
          </cell>
          <cell r="LPT59">
            <v>0</v>
          </cell>
          <cell r="LPU59">
            <v>0</v>
          </cell>
          <cell r="LPV59">
            <v>0</v>
          </cell>
          <cell r="LPW59">
            <v>0</v>
          </cell>
          <cell r="LPX59">
            <v>0</v>
          </cell>
          <cell r="LPY59">
            <v>0</v>
          </cell>
          <cell r="LPZ59">
            <v>0</v>
          </cell>
          <cell r="LQA59">
            <v>0</v>
          </cell>
          <cell r="LQB59">
            <v>0</v>
          </cell>
          <cell r="LQC59">
            <v>0</v>
          </cell>
          <cell r="LQD59">
            <v>0</v>
          </cell>
          <cell r="LQE59">
            <v>0</v>
          </cell>
          <cell r="LQF59">
            <v>0</v>
          </cell>
          <cell r="LQG59">
            <v>0</v>
          </cell>
          <cell r="LQH59">
            <v>0</v>
          </cell>
          <cell r="LQI59">
            <v>0</v>
          </cell>
          <cell r="LQJ59">
            <v>0</v>
          </cell>
          <cell r="LQK59">
            <v>0</v>
          </cell>
          <cell r="LQL59">
            <v>0</v>
          </cell>
          <cell r="LQM59">
            <v>0</v>
          </cell>
          <cell r="LQN59">
            <v>0</v>
          </cell>
          <cell r="LQO59">
            <v>0</v>
          </cell>
          <cell r="LQP59">
            <v>0</v>
          </cell>
          <cell r="LQQ59">
            <v>0</v>
          </cell>
          <cell r="LQR59">
            <v>0</v>
          </cell>
          <cell r="LQS59">
            <v>0</v>
          </cell>
          <cell r="LQT59">
            <v>0</v>
          </cell>
          <cell r="LQU59">
            <v>0</v>
          </cell>
          <cell r="LQV59">
            <v>0</v>
          </cell>
          <cell r="LQW59">
            <v>0</v>
          </cell>
          <cell r="LQX59">
            <v>0</v>
          </cell>
          <cell r="LQY59">
            <v>0</v>
          </cell>
          <cell r="LQZ59">
            <v>0</v>
          </cell>
          <cell r="LRA59">
            <v>0</v>
          </cell>
          <cell r="LRB59">
            <v>0</v>
          </cell>
          <cell r="LRC59">
            <v>0</v>
          </cell>
          <cell r="LRD59">
            <v>0</v>
          </cell>
          <cell r="LRE59">
            <v>0</v>
          </cell>
          <cell r="LRF59">
            <v>0</v>
          </cell>
          <cell r="LRG59">
            <v>0</v>
          </cell>
          <cell r="LRH59">
            <v>0</v>
          </cell>
          <cell r="LRI59">
            <v>0</v>
          </cell>
          <cell r="LRJ59">
            <v>0</v>
          </cell>
          <cell r="LRK59">
            <v>0</v>
          </cell>
          <cell r="LRL59">
            <v>0</v>
          </cell>
          <cell r="LRM59">
            <v>0</v>
          </cell>
          <cell r="LRN59">
            <v>0</v>
          </cell>
          <cell r="LRO59">
            <v>0</v>
          </cell>
          <cell r="LRP59">
            <v>0</v>
          </cell>
          <cell r="LRQ59">
            <v>0</v>
          </cell>
          <cell r="LRR59">
            <v>0</v>
          </cell>
          <cell r="LRS59">
            <v>0</v>
          </cell>
          <cell r="LRT59">
            <v>0</v>
          </cell>
          <cell r="LRU59">
            <v>0</v>
          </cell>
          <cell r="LRV59">
            <v>0</v>
          </cell>
          <cell r="LRW59">
            <v>0</v>
          </cell>
          <cell r="LRX59">
            <v>0</v>
          </cell>
          <cell r="LRY59">
            <v>0</v>
          </cell>
          <cell r="LRZ59">
            <v>0</v>
          </cell>
          <cell r="LSA59">
            <v>0</v>
          </cell>
          <cell r="LSB59">
            <v>0</v>
          </cell>
          <cell r="LSC59">
            <v>0</v>
          </cell>
          <cell r="LSD59">
            <v>0</v>
          </cell>
          <cell r="LSE59">
            <v>0</v>
          </cell>
          <cell r="LSF59">
            <v>0</v>
          </cell>
          <cell r="LSG59">
            <v>0</v>
          </cell>
          <cell r="LSH59">
            <v>0</v>
          </cell>
          <cell r="LSI59">
            <v>0</v>
          </cell>
          <cell r="LSJ59">
            <v>0</v>
          </cell>
          <cell r="LSK59">
            <v>0</v>
          </cell>
          <cell r="LSL59">
            <v>0</v>
          </cell>
          <cell r="LSM59">
            <v>0</v>
          </cell>
          <cell r="LSN59">
            <v>0</v>
          </cell>
          <cell r="LSO59">
            <v>0</v>
          </cell>
          <cell r="LSP59">
            <v>0</v>
          </cell>
          <cell r="LSQ59">
            <v>0</v>
          </cell>
          <cell r="LSR59">
            <v>0</v>
          </cell>
          <cell r="LSS59">
            <v>0</v>
          </cell>
          <cell r="LST59">
            <v>0</v>
          </cell>
          <cell r="LSU59">
            <v>0</v>
          </cell>
          <cell r="LSV59">
            <v>0</v>
          </cell>
          <cell r="LSW59">
            <v>0</v>
          </cell>
          <cell r="LSX59">
            <v>0</v>
          </cell>
          <cell r="LSY59">
            <v>0</v>
          </cell>
          <cell r="LSZ59">
            <v>0</v>
          </cell>
          <cell r="LTA59">
            <v>0</v>
          </cell>
          <cell r="LTB59">
            <v>0</v>
          </cell>
          <cell r="LTC59">
            <v>0</v>
          </cell>
          <cell r="LTD59">
            <v>0</v>
          </cell>
          <cell r="LTE59">
            <v>0</v>
          </cell>
          <cell r="LTF59">
            <v>0</v>
          </cell>
          <cell r="LTG59">
            <v>0</v>
          </cell>
          <cell r="LTH59">
            <v>0</v>
          </cell>
          <cell r="LTI59">
            <v>0</v>
          </cell>
          <cell r="LTJ59">
            <v>0</v>
          </cell>
          <cell r="LTK59">
            <v>0</v>
          </cell>
          <cell r="LTL59">
            <v>0</v>
          </cell>
          <cell r="LTM59">
            <v>0</v>
          </cell>
          <cell r="LTN59">
            <v>0</v>
          </cell>
          <cell r="LTO59">
            <v>0</v>
          </cell>
          <cell r="LTP59">
            <v>0</v>
          </cell>
          <cell r="LTQ59">
            <v>0</v>
          </cell>
          <cell r="LTR59">
            <v>0</v>
          </cell>
          <cell r="LTS59">
            <v>0</v>
          </cell>
          <cell r="LTT59">
            <v>0</v>
          </cell>
          <cell r="LTU59">
            <v>0</v>
          </cell>
          <cell r="LTV59">
            <v>0</v>
          </cell>
          <cell r="LTW59">
            <v>0</v>
          </cell>
          <cell r="LTX59">
            <v>0</v>
          </cell>
          <cell r="LTY59">
            <v>0</v>
          </cell>
          <cell r="LTZ59">
            <v>0</v>
          </cell>
          <cell r="LUA59">
            <v>0</v>
          </cell>
          <cell r="LUB59">
            <v>0</v>
          </cell>
          <cell r="LUC59">
            <v>0</v>
          </cell>
          <cell r="LUD59">
            <v>0</v>
          </cell>
          <cell r="LUE59">
            <v>0</v>
          </cell>
          <cell r="LUF59">
            <v>0</v>
          </cell>
          <cell r="LUG59">
            <v>0</v>
          </cell>
          <cell r="LUH59">
            <v>0</v>
          </cell>
          <cell r="LUI59">
            <v>0</v>
          </cell>
          <cell r="LUJ59">
            <v>0</v>
          </cell>
          <cell r="LUK59">
            <v>0</v>
          </cell>
          <cell r="LUL59">
            <v>0</v>
          </cell>
          <cell r="LUM59">
            <v>0</v>
          </cell>
          <cell r="LUN59">
            <v>0</v>
          </cell>
          <cell r="LUO59">
            <v>0</v>
          </cell>
          <cell r="LUP59">
            <v>0</v>
          </cell>
          <cell r="LUQ59">
            <v>0</v>
          </cell>
          <cell r="LUR59">
            <v>0</v>
          </cell>
          <cell r="LUS59">
            <v>0</v>
          </cell>
          <cell r="LUT59">
            <v>0</v>
          </cell>
          <cell r="LUU59">
            <v>0</v>
          </cell>
          <cell r="LUV59">
            <v>0</v>
          </cell>
          <cell r="LUW59">
            <v>0</v>
          </cell>
          <cell r="LUX59">
            <v>0</v>
          </cell>
          <cell r="LUY59">
            <v>0</v>
          </cell>
          <cell r="LUZ59">
            <v>0</v>
          </cell>
          <cell r="LVA59">
            <v>0</v>
          </cell>
          <cell r="LVB59">
            <v>0</v>
          </cell>
          <cell r="LVC59">
            <v>0</v>
          </cell>
          <cell r="LVD59">
            <v>0</v>
          </cell>
          <cell r="LVE59">
            <v>0</v>
          </cell>
          <cell r="LVF59">
            <v>0</v>
          </cell>
          <cell r="LVG59">
            <v>0</v>
          </cell>
          <cell r="LVH59">
            <v>0</v>
          </cell>
          <cell r="LVI59">
            <v>0</v>
          </cell>
          <cell r="LVJ59">
            <v>0</v>
          </cell>
          <cell r="LVK59">
            <v>0</v>
          </cell>
          <cell r="LVL59">
            <v>0</v>
          </cell>
          <cell r="LVM59">
            <v>0</v>
          </cell>
          <cell r="LVN59">
            <v>0</v>
          </cell>
          <cell r="LVO59">
            <v>0</v>
          </cell>
          <cell r="LVP59">
            <v>0</v>
          </cell>
          <cell r="LVQ59">
            <v>0</v>
          </cell>
          <cell r="LVR59">
            <v>0</v>
          </cell>
          <cell r="LVS59">
            <v>0</v>
          </cell>
          <cell r="LVT59">
            <v>0</v>
          </cell>
          <cell r="LVU59">
            <v>0</v>
          </cell>
          <cell r="LVV59">
            <v>0</v>
          </cell>
          <cell r="LVW59">
            <v>0</v>
          </cell>
          <cell r="LVX59">
            <v>0</v>
          </cell>
          <cell r="LVY59">
            <v>0</v>
          </cell>
          <cell r="LVZ59">
            <v>0</v>
          </cell>
          <cell r="LWA59">
            <v>0</v>
          </cell>
          <cell r="LWB59">
            <v>0</v>
          </cell>
          <cell r="LWC59">
            <v>0</v>
          </cell>
          <cell r="LWD59">
            <v>0</v>
          </cell>
          <cell r="LWE59">
            <v>0</v>
          </cell>
          <cell r="LWF59">
            <v>0</v>
          </cell>
          <cell r="LWG59">
            <v>0</v>
          </cell>
          <cell r="LWH59">
            <v>0</v>
          </cell>
          <cell r="LWI59">
            <v>0</v>
          </cell>
          <cell r="LWJ59">
            <v>0</v>
          </cell>
          <cell r="LWK59">
            <v>0</v>
          </cell>
          <cell r="LWL59">
            <v>0</v>
          </cell>
          <cell r="LWM59">
            <v>0</v>
          </cell>
          <cell r="LWN59">
            <v>0</v>
          </cell>
          <cell r="LWO59">
            <v>0</v>
          </cell>
          <cell r="LWP59">
            <v>0</v>
          </cell>
          <cell r="LWQ59">
            <v>0</v>
          </cell>
          <cell r="LWR59">
            <v>0</v>
          </cell>
          <cell r="LWS59">
            <v>0</v>
          </cell>
          <cell r="LWT59">
            <v>0</v>
          </cell>
          <cell r="LWU59">
            <v>0</v>
          </cell>
          <cell r="LWV59">
            <v>0</v>
          </cell>
          <cell r="LWW59">
            <v>0</v>
          </cell>
          <cell r="LWX59">
            <v>0</v>
          </cell>
          <cell r="LWY59">
            <v>0</v>
          </cell>
          <cell r="LWZ59">
            <v>0</v>
          </cell>
          <cell r="LXA59">
            <v>0</v>
          </cell>
          <cell r="LXB59">
            <v>0</v>
          </cell>
          <cell r="LXC59">
            <v>0</v>
          </cell>
          <cell r="LXD59">
            <v>0</v>
          </cell>
          <cell r="LXE59">
            <v>0</v>
          </cell>
          <cell r="LXF59">
            <v>0</v>
          </cell>
          <cell r="LXG59">
            <v>0</v>
          </cell>
          <cell r="LXH59">
            <v>0</v>
          </cell>
          <cell r="LXI59">
            <v>0</v>
          </cell>
          <cell r="LXJ59">
            <v>0</v>
          </cell>
          <cell r="LXK59">
            <v>0</v>
          </cell>
          <cell r="LXL59">
            <v>0</v>
          </cell>
          <cell r="LXM59">
            <v>0</v>
          </cell>
          <cell r="LXN59">
            <v>0</v>
          </cell>
          <cell r="LXO59">
            <v>0</v>
          </cell>
          <cell r="LXP59">
            <v>0</v>
          </cell>
          <cell r="LXQ59">
            <v>0</v>
          </cell>
          <cell r="LXR59">
            <v>0</v>
          </cell>
          <cell r="LXS59">
            <v>0</v>
          </cell>
          <cell r="LXT59">
            <v>0</v>
          </cell>
          <cell r="LXU59">
            <v>0</v>
          </cell>
          <cell r="LXV59">
            <v>0</v>
          </cell>
          <cell r="LXW59">
            <v>0</v>
          </cell>
          <cell r="LXX59">
            <v>0</v>
          </cell>
          <cell r="LXY59">
            <v>0</v>
          </cell>
          <cell r="LXZ59">
            <v>0</v>
          </cell>
          <cell r="LYA59">
            <v>0</v>
          </cell>
          <cell r="LYB59">
            <v>0</v>
          </cell>
          <cell r="LYC59">
            <v>0</v>
          </cell>
          <cell r="LYD59">
            <v>0</v>
          </cell>
          <cell r="LYE59">
            <v>0</v>
          </cell>
          <cell r="LYF59">
            <v>0</v>
          </cell>
          <cell r="LYG59">
            <v>0</v>
          </cell>
          <cell r="LYH59">
            <v>0</v>
          </cell>
          <cell r="LYI59">
            <v>0</v>
          </cell>
          <cell r="LYJ59">
            <v>0</v>
          </cell>
          <cell r="LYK59">
            <v>0</v>
          </cell>
          <cell r="LYL59">
            <v>0</v>
          </cell>
          <cell r="LYM59">
            <v>0</v>
          </cell>
          <cell r="LYN59">
            <v>0</v>
          </cell>
          <cell r="LYO59">
            <v>0</v>
          </cell>
          <cell r="LYP59">
            <v>0</v>
          </cell>
          <cell r="LYQ59">
            <v>0</v>
          </cell>
          <cell r="LYR59">
            <v>0</v>
          </cell>
          <cell r="LYS59">
            <v>0</v>
          </cell>
          <cell r="LYT59">
            <v>0</v>
          </cell>
          <cell r="LYU59">
            <v>0</v>
          </cell>
          <cell r="LYV59">
            <v>0</v>
          </cell>
          <cell r="LYW59">
            <v>0</v>
          </cell>
          <cell r="LYX59">
            <v>0</v>
          </cell>
          <cell r="LYY59">
            <v>0</v>
          </cell>
          <cell r="LYZ59">
            <v>0</v>
          </cell>
          <cell r="LZA59">
            <v>0</v>
          </cell>
          <cell r="LZB59">
            <v>0</v>
          </cell>
          <cell r="LZC59">
            <v>0</v>
          </cell>
          <cell r="LZD59">
            <v>0</v>
          </cell>
          <cell r="LZE59">
            <v>0</v>
          </cell>
          <cell r="LZF59">
            <v>0</v>
          </cell>
          <cell r="LZG59">
            <v>0</v>
          </cell>
          <cell r="LZH59">
            <v>0</v>
          </cell>
          <cell r="LZI59">
            <v>0</v>
          </cell>
          <cell r="LZJ59">
            <v>0</v>
          </cell>
          <cell r="LZK59">
            <v>0</v>
          </cell>
          <cell r="LZL59">
            <v>0</v>
          </cell>
          <cell r="LZM59">
            <v>0</v>
          </cell>
          <cell r="LZN59">
            <v>0</v>
          </cell>
          <cell r="LZO59">
            <v>0</v>
          </cell>
          <cell r="LZP59">
            <v>0</v>
          </cell>
          <cell r="LZQ59">
            <v>0</v>
          </cell>
          <cell r="LZR59">
            <v>0</v>
          </cell>
          <cell r="LZS59">
            <v>0</v>
          </cell>
          <cell r="LZT59">
            <v>0</v>
          </cell>
          <cell r="LZU59">
            <v>0</v>
          </cell>
          <cell r="LZV59">
            <v>0</v>
          </cell>
          <cell r="LZW59">
            <v>0</v>
          </cell>
          <cell r="LZX59">
            <v>0</v>
          </cell>
          <cell r="LZY59">
            <v>0</v>
          </cell>
          <cell r="LZZ59">
            <v>0</v>
          </cell>
          <cell r="MAA59">
            <v>0</v>
          </cell>
          <cell r="MAB59">
            <v>0</v>
          </cell>
          <cell r="MAC59">
            <v>0</v>
          </cell>
          <cell r="MAD59">
            <v>0</v>
          </cell>
          <cell r="MAE59">
            <v>0</v>
          </cell>
          <cell r="MAF59">
            <v>0</v>
          </cell>
          <cell r="MAG59">
            <v>0</v>
          </cell>
          <cell r="MAH59">
            <v>0</v>
          </cell>
          <cell r="MAI59">
            <v>0</v>
          </cell>
          <cell r="MAJ59">
            <v>0</v>
          </cell>
          <cell r="MAK59">
            <v>0</v>
          </cell>
          <cell r="MAL59">
            <v>0</v>
          </cell>
          <cell r="MAM59">
            <v>0</v>
          </cell>
          <cell r="MAN59">
            <v>0</v>
          </cell>
          <cell r="MAO59">
            <v>0</v>
          </cell>
          <cell r="MAP59">
            <v>0</v>
          </cell>
          <cell r="MAQ59">
            <v>0</v>
          </cell>
          <cell r="MAR59">
            <v>0</v>
          </cell>
          <cell r="MAS59">
            <v>0</v>
          </cell>
          <cell r="MAT59">
            <v>0</v>
          </cell>
          <cell r="MAU59">
            <v>0</v>
          </cell>
          <cell r="MAV59">
            <v>0</v>
          </cell>
          <cell r="MAW59">
            <v>0</v>
          </cell>
          <cell r="MAX59">
            <v>0</v>
          </cell>
          <cell r="MAY59">
            <v>0</v>
          </cell>
          <cell r="MAZ59">
            <v>0</v>
          </cell>
          <cell r="MBA59">
            <v>0</v>
          </cell>
          <cell r="MBB59">
            <v>0</v>
          </cell>
          <cell r="MBC59">
            <v>0</v>
          </cell>
          <cell r="MBD59">
            <v>0</v>
          </cell>
          <cell r="MBE59">
            <v>0</v>
          </cell>
          <cell r="MBF59">
            <v>0</v>
          </cell>
          <cell r="MBG59">
            <v>0</v>
          </cell>
          <cell r="MBH59">
            <v>0</v>
          </cell>
          <cell r="MBI59">
            <v>0</v>
          </cell>
          <cell r="MBJ59">
            <v>0</v>
          </cell>
          <cell r="MBK59">
            <v>0</v>
          </cell>
          <cell r="MBL59">
            <v>0</v>
          </cell>
          <cell r="MBM59">
            <v>0</v>
          </cell>
          <cell r="MBN59">
            <v>0</v>
          </cell>
          <cell r="MBO59">
            <v>0</v>
          </cell>
          <cell r="MBP59">
            <v>0</v>
          </cell>
          <cell r="MBQ59">
            <v>0</v>
          </cell>
          <cell r="MBR59">
            <v>0</v>
          </cell>
          <cell r="MBS59">
            <v>0</v>
          </cell>
          <cell r="MBT59">
            <v>0</v>
          </cell>
          <cell r="MBU59">
            <v>0</v>
          </cell>
          <cell r="MBV59">
            <v>0</v>
          </cell>
          <cell r="MBW59">
            <v>0</v>
          </cell>
          <cell r="MBX59">
            <v>0</v>
          </cell>
          <cell r="MBY59">
            <v>0</v>
          </cell>
          <cell r="MBZ59">
            <v>0</v>
          </cell>
          <cell r="MCA59">
            <v>0</v>
          </cell>
          <cell r="MCB59">
            <v>0</v>
          </cell>
          <cell r="MCC59">
            <v>0</v>
          </cell>
          <cell r="MCD59">
            <v>0</v>
          </cell>
          <cell r="MCE59">
            <v>0</v>
          </cell>
          <cell r="MCF59">
            <v>0</v>
          </cell>
          <cell r="MCG59">
            <v>0</v>
          </cell>
          <cell r="MCH59">
            <v>0</v>
          </cell>
          <cell r="MCI59">
            <v>0</v>
          </cell>
          <cell r="MCJ59">
            <v>0</v>
          </cell>
          <cell r="MCK59">
            <v>0</v>
          </cell>
          <cell r="MCL59">
            <v>0</v>
          </cell>
          <cell r="MCM59">
            <v>0</v>
          </cell>
          <cell r="MCN59">
            <v>0</v>
          </cell>
          <cell r="MCO59">
            <v>0</v>
          </cell>
          <cell r="MCP59">
            <v>0</v>
          </cell>
          <cell r="MCQ59">
            <v>0</v>
          </cell>
          <cell r="MCR59">
            <v>0</v>
          </cell>
          <cell r="MCS59">
            <v>0</v>
          </cell>
          <cell r="MCT59">
            <v>0</v>
          </cell>
          <cell r="MCU59">
            <v>0</v>
          </cell>
          <cell r="MCV59">
            <v>0</v>
          </cell>
          <cell r="MCW59">
            <v>0</v>
          </cell>
          <cell r="MCX59">
            <v>0</v>
          </cell>
          <cell r="MCY59">
            <v>0</v>
          </cell>
          <cell r="MCZ59">
            <v>0</v>
          </cell>
          <cell r="MDA59">
            <v>0</v>
          </cell>
          <cell r="MDB59">
            <v>0</v>
          </cell>
          <cell r="MDC59">
            <v>0</v>
          </cell>
          <cell r="MDD59">
            <v>0</v>
          </cell>
          <cell r="MDE59">
            <v>0</v>
          </cell>
          <cell r="MDF59">
            <v>0</v>
          </cell>
          <cell r="MDG59">
            <v>0</v>
          </cell>
          <cell r="MDH59">
            <v>0</v>
          </cell>
          <cell r="MDI59">
            <v>0</v>
          </cell>
          <cell r="MDJ59">
            <v>0</v>
          </cell>
          <cell r="MDK59">
            <v>0</v>
          </cell>
          <cell r="MDL59">
            <v>0</v>
          </cell>
          <cell r="MDM59">
            <v>0</v>
          </cell>
          <cell r="MDN59">
            <v>0</v>
          </cell>
          <cell r="MDO59">
            <v>0</v>
          </cell>
          <cell r="MDP59">
            <v>0</v>
          </cell>
          <cell r="MDQ59">
            <v>0</v>
          </cell>
          <cell r="MDR59">
            <v>0</v>
          </cell>
          <cell r="MDS59">
            <v>0</v>
          </cell>
          <cell r="MDT59">
            <v>0</v>
          </cell>
          <cell r="MDU59">
            <v>0</v>
          </cell>
          <cell r="MDV59">
            <v>0</v>
          </cell>
          <cell r="MDW59">
            <v>0</v>
          </cell>
          <cell r="MDX59">
            <v>0</v>
          </cell>
          <cell r="MDY59">
            <v>0</v>
          </cell>
          <cell r="MDZ59">
            <v>0</v>
          </cell>
          <cell r="MEA59">
            <v>0</v>
          </cell>
          <cell r="MEB59">
            <v>0</v>
          </cell>
          <cell r="MEC59">
            <v>0</v>
          </cell>
          <cell r="MED59">
            <v>0</v>
          </cell>
          <cell r="MEE59">
            <v>0</v>
          </cell>
          <cell r="MEF59">
            <v>0</v>
          </cell>
          <cell r="MEG59">
            <v>0</v>
          </cell>
          <cell r="MEH59">
            <v>0</v>
          </cell>
          <cell r="MEI59">
            <v>0</v>
          </cell>
          <cell r="MEJ59">
            <v>0</v>
          </cell>
          <cell r="MEK59">
            <v>0</v>
          </cell>
          <cell r="MEL59">
            <v>0</v>
          </cell>
          <cell r="MEM59">
            <v>0</v>
          </cell>
          <cell r="MEN59">
            <v>0</v>
          </cell>
          <cell r="MEO59">
            <v>0</v>
          </cell>
          <cell r="MEP59">
            <v>0</v>
          </cell>
          <cell r="MEQ59">
            <v>0</v>
          </cell>
          <cell r="MER59">
            <v>0</v>
          </cell>
          <cell r="MES59">
            <v>0</v>
          </cell>
          <cell r="MET59">
            <v>0</v>
          </cell>
          <cell r="MEU59">
            <v>0</v>
          </cell>
          <cell r="MEV59">
            <v>0</v>
          </cell>
          <cell r="MEW59">
            <v>0</v>
          </cell>
          <cell r="MEX59">
            <v>0</v>
          </cell>
          <cell r="MEY59">
            <v>0</v>
          </cell>
          <cell r="MEZ59">
            <v>0</v>
          </cell>
          <cell r="MFA59">
            <v>0</v>
          </cell>
          <cell r="MFB59">
            <v>0</v>
          </cell>
          <cell r="MFC59">
            <v>0</v>
          </cell>
          <cell r="MFD59">
            <v>0</v>
          </cell>
          <cell r="MFE59">
            <v>0</v>
          </cell>
          <cell r="MFF59">
            <v>0</v>
          </cell>
          <cell r="MFG59">
            <v>0</v>
          </cell>
          <cell r="MFH59">
            <v>0</v>
          </cell>
          <cell r="MFI59">
            <v>0</v>
          </cell>
          <cell r="MFJ59">
            <v>0</v>
          </cell>
          <cell r="MFK59">
            <v>0</v>
          </cell>
          <cell r="MFL59">
            <v>0</v>
          </cell>
          <cell r="MFM59">
            <v>0</v>
          </cell>
          <cell r="MFN59">
            <v>0</v>
          </cell>
          <cell r="MFO59">
            <v>0</v>
          </cell>
          <cell r="MFP59">
            <v>0</v>
          </cell>
          <cell r="MFQ59">
            <v>0</v>
          </cell>
          <cell r="MFR59">
            <v>0</v>
          </cell>
          <cell r="MFS59">
            <v>0</v>
          </cell>
          <cell r="MFT59">
            <v>0</v>
          </cell>
          <cell r="MFU59">
            <v>0</v>
          </cell>
          <cell r="MFV59">
            <v>0</v>
          </cell>
          <cell r="MFW59">
            <v>0</v>
          </cell>
          <cell r="MFX59">
            <v>0</v>
          </cell>
          <cell r="MFY59">
            <v>0</v>
          </cell>
          <cell r="MFZ59">
            <v>0</v>
          </cell>
          <cell r="MGA59">
            <v>0</v>
          </cell>
          <cell r="MGB59">
            <v>0</v>
          </cell>
          <cell r="MGC59">
            <v>0</v>
          </cell>
          <cell r="MGD59">
            <v>0</v>
          </cell>
          <cell r="MGE59">
            <v>0</v>
          </cell>
          <cell r="MGF59">
            <v>0</v>
          </cell>
          <cell r="MGG59">
            <v>0</v>
          </cell>
          <cell r="MGH59">
            <v>0</v>
          </cell>
          <cell r="MGI59">
            <v>0</v>
          </cell>
          <cell r="MGJ59">
            <v>0</v>
          </cell>
          <cell r="MGK59">
            <v>0</v>
          </cell>
          <cell r="MGL59">
            <v>0</v>
          </cell>
          <cell r="MGM59">
            <v>0</v>
          </cell>
          <cell r="MGN59">
            <v>0</v>
          </cell>
          <cell r="MGO59">
            <v>0</v>
          </cell>
          <cell r="MGP59">
            <v>0</v>
          </cell>
          <cell r="MGQ59">
            <v>0</v>
          </cell>
          <cell r="MGR59">
            <v>0</v>
          </cell>
          <cell r="MGS59">
            <v>0</v>
          </cell>
          <cell r="MGT59">
            <v>0</v>
          </cell>
          <cell r="MGU59">
            <v>0</v>
          </cell>
          <cell r="MGV59">
            <v>0</v>
          </cell>
          <cell r="MGW59">
            <v>0</v>
          </cell>
          <cell r="MGX59">
            <v>0</v>
          </cell>
          <cell r="MGY59">
            <v>0</v>
          </cell>
          <cell r="MGZ59">
            <v>0</v>
          </cell>
          <cell r="MHA59">
            <v>0</v>
          </cell>
          <cell r="MHB59">
            <v>0</v>
          </cell>
          <cell r="MHC59">
            <v>0</v>
          </cell>
          <cell r="MHD59">
            <v>0</v>
          </cell>
          <cell r="MHE59">
            <v>0</v>
          </cell>
          <cell r="MHF59">
            <v>0</v>
          </cell>
          <cell r="MHG59">
            <v>0</v>
          </cell>
          <cell r="MHH59">
            <v>0</v>
          </cell>
          <cell r="MHI59">
            <v>0</v>
          </cell>
          <cell r="MHJ59">
            <v>0</v>
          </cell>
          <cell r="MHK59">
            <v>0</v>
          </cell>
          <cell r="MHL59">
            <v>0</v>
          </cell>
          <cell r="MHM59">
            <v>0</v>
          </cell>
          <cell r="MHN59">
            <v>0</v>
          </cell>
          <cell r="MHO59">
            <v>0</v>
          </cell>
          <cell r="MHP59">
            <v>0</v>
          </cell>
          <cell r="MHQ59">
            <v>0</v>
          </cell>
          <cell r="MHR59">
            <v>0</v>
          </cell>
          <cell r="MHS59">
            <v>0</v>
          </cell>
          <cell r="MHT59">
            <v>0</v>
          </cell>
          <cell r="MHU59">
            <v>0</v>
          </cell>
          <cell r="MHV59">
            <v>0</v>
          </cell>
          <cell r="MHW59">
            <v>0</v>
          </cell>
          <cell r="MHX59">
            <v>0</v>
          </cell>
          <cell r="MHY59">
            <v>0</v>
          </cell>
          <cell r="MHZ59">
            <v>0</v>
          </cell>
          <cell r="MIA59">
            <v>0</v>
          </cell>
          <cell r="MIB59">
            <v>0</v>
          </cell>
          <cell r="MIC59">
            <v>0</v>
          </cell>
          <cell r="MID59">
            <v>0</v>
          </cell>
          <cell r="MIE59">
            <v>0</v>
          </cell>
          <cell r="MIF59">
            <v>0</v>
          </cell>
          <cell r="MIG59">
            <v>0</v>
          </cell>
          <cell r="MIH59">
            <v>0</v>
          </cell>
          <cell r="MII59">
            <v>0</v>
          </cell>
          <cell r="MIJ59">
            <v>0</v>
          </cell>
          <cell r="MIK59">
            <v>0</v>
          </cell>
          <cell r="MIL59">
            <v>0</v>
          </cell>
          <cell r="MIM59">
            <v>0</v>
          </cell>
          <cell r="MIN59">
            <v>0</v>
          </cell>
          <cell r="MIO59">
            <v>0</v>
          </cell>
          <cell r="MIP59">
            <v>0</v>
          </cell>
          <cell r="MIQ59">
            <v>0</v>
          </cell>
          <cell r="MIR59">
            <v>0</v>
          </cell>
          <cell r="MIS59">
            <v>0</v>
          </cell>
          <cell r="MIT59">
            <v>0</v>
          </cell>
          <cell r="MIU59">
            <v>0</v>
          </cell>
          <cell r="MIV59">
            <v>0</v>
          </cell>
          <cell r="MIW59">
            <v>0</v>
          </cell>
          <cell r="MIX59">
            <v>0</v>
          </cell>
          <cell r="MIY59">
            <v>0</v>
          </cell>
          <cell r="MIZ59">
            <v>0</v>
          </cell>
          <cell r="MJA59">
            <v>0</v>
          </cell>
          <cell r="MJB59">
            <v>0</v>
          </cell>
          <cell r="MJC59">
            <v>0</v>
          </cell>
          <cell r="MJD59">
            <v>0</v>
          </cell>
          <cell r="MJE59">
            <v>0</v>
          </cell>
          <cell r="MJF59">
            <v>0</v>
          </cell>
          <cell r="MJG59">
            <v>0</v>
          </cell>
          <cell r="MJH59">
            <v>0</v>
          </cell>
          <cell r="MJI59">
            <v>0</v>
          </cell>
          <cell r="MJJ59">
            <v>0</v>
          </cell>
          <cell r="MJK59">
            <v>0</v>
          </cell>
          <cell r="MJL59">
            <v>0</v>
          </cell>
          <cell r="MJM59">
            <v>0</v>
          </cell>
          <cell r="MJN59">
            <v>0</v>
          </cell>
          <cell r="MJO59">
            <v>0</v>
          </cell>
          <cell r="MJP59">
            <v>0</v>
          </cell>
          <cell r="MJQ59">
            <v>0</v>
          </cell>
          <cell r="MJR59">
            <v>0</v>
          </cell>
          <cell r="MJS59">
            <v>0</v>
          </cell>
          <cell r="MJT59">
            <v>0</v>
          </cell>
          <cell r="MJU59">
            <v>0</v>
          </cell>
          <cell r="MJV59">
            <v>0</v>
          </cell>
          <cell r="MJW59">
            <v>0</v>
          </cell>
          <cell r="MJX59">
            <v>0</v>
          </cell>
          <cell r="MJY59">
            <v>0</v>
          </cell>
          <cell r="MJZ59">
            <v>0</v>
          </cell>
          <cell r="MKA59">
            <v>0</v>
          </cell>
          <cell r="MKB59">
            <v>0</v>
          </cell>
          <cell r="MKC59">
            <v>0</v>
          </cell>
          <cell r="MKD59">
            <v>0</v>
          </cell>
          <cell r="MKE59">
            <v>0</v>
          </cell>
          <cell r="MKF59">
            <v>0</v>
          </cell>
          <cell r="MKG59">
            <v>0</v>
          </cell>
          <cell r="MKH59">
            <v>0</v>
          </cell>
          <cell r="MKI59">
            <v>0</v>
          </cell>
          <cell r="MKJ59">
            <v>0</v>
          </cell>
          <cell r="MKK59">
            <v>0</v>
          </cell>
          <cell r="MKL59">
            <v>0</v>
          </cell>
          <cell r="MKM59">
            <v>0</v>
          </cell>
          <cell r="MKN59">
            <v>0</v>
          </cell>
          <cell r="MKO59">
            <v>0</v>
          </cell>
          <cell r="MKP59">
            <v>0</v>
          </cell>
          <cell r="MKQ59">
            <v>0</v>
          </cell>
          <cell r="MKR59">
            <v>0</v>
          </cell>
          <cell r="MKS59">
            <v>0</v>
          </cell>
          <cell r="MKT59">
            <v>0</v>
          </cell>
          <cell r="MKU59">
            <v>0</v>
          </cell>
          <cell r="MKV59">
            <v>0</v>
          </cell>
          <cell r="MKW59">
            <v>0</v>
          </cell>
          <cell r="MKX59">
            <v>0</v>
          </cell>
          <cell r="MKY59">
            <v>0</v>
          </cell>
          <cell r="MKZ59">
            <v>0</v>
          </cell>
          <cell r="MLA59">
            <v>0</v>
          </cell>
          <cell r="MLB59">
            <v>0</v>
          </cell>
          <cell r="MLC59">
            <v>0</v>
          </cell>
          <cell r="MLD59">
            <v>0</v>
          </cell>
          <cell r="MLE59">
            <v>0</v>
          </cell>
          <cell r="MLF59">
            <v>0</v>
          </cell>
          <cell r="MLG59">
            <v>0</v>
          </cell>
          <cell r="MLH59">
            <v>0</v>
          </cell>
          <cell r="MLI59">
            <v>0</v>
          </cell>
          <cell r="MLJ59">
            <v>0</v>
          </cell>
          <cell r="MLK59">
            <v>0</v>
          </cell>
          <cell r="MLL59">
            <v>0</v>
          </cell>
          <cell r="MLM59">
            <v>0</v>
          </cell>
          <cell r="MLN59">
            <v>0</v>
          </cell>
          <cell r="MLO59">
            <v>0</v>
          </cell>
          <cell r="MLP59">
            <v>0</v>
          </cell>
          <cell r="MLQ59">
            <v>0</v>
          </cell>
          <cell r="MLR59">
            <v>0</v>
          </cell>
          <cell r="MLS59">
            <v>0</v>
          </cell>
          <cell r="MLT59">
            <v>0</v>
          </cell>
          <cell r="MLU59">
            <v>0</v>
          </cell>
          <cell r="MLV59">
            <v>0</v>
          </cell>
          <cell r="MLW59">
            <v>0</v>
          </cell>
          <cell r="MLX59">
            <v>0</v>
          </cell>
          <cell r="MLY59">
            <v>0</v>
          </cell>
          <cell r="MLZ59">
            <v>0</v>
          </cell>
          <cell r="MMA59">
            <v>0</v>
          </cell>
          <cell r="MMB59">
            <v>0</v>
          </cell>
          <cell r="MMC59">
            <v>0</v>
          </cell>
          <cell r="MMD59">
            <v>0</v>
          </cell>
          <cell r="MME59">
            <v>0</v>
          </cell>
          <cell r="MMF59">
            <v>0</v>
          </cell>
          <cell r="MMG59">
            <v>0</v>
          </cell>
          <cell r="MMH59">
            <v>0</v>
          </cell>
          <cell r="MMI59">
            <v>0</v>
          </cell>
          <cell r="MMJ59">
            <v>0</v>
          </cell>
          <cell r="MMK59">
            <v>0</v>
          </cell>
          <cell r="MML59">
            <v>0</v>
          </cell>
          <cell r="MMM59">
            <v>0</v>
          </cell>
          <cell r="MMN59">
            <v>0</v>
          </cell>
          <cell r="MMO59">
            <v>0</v>
          </cell>
          <cell r="MMP59">
            <v>0</v>
          </cell>
          <cell r="MMQ59">
            <v>0</v>
          </cell>
          <cell r="MMR59">
            <v>0</v>
          </cell>
          <cell r="MMS59">
            <v>0</v>
          </cell>
          <cell r="MMT59">
            <v>0</v>
          </cell>
          <cell r="MMU59">
            <v>0</v>
          </cell>
          <cell r="MMV59">
            <v>0</v>
          </cell>
          <cell r="MMW59">
            <v>0</v>
          </cell>
          <cell r="MMX59">
            <v>0</v>
          </cell>
          <cell r="MMY59">
            <v>0</v>
          </cell>
          <cell r="MMZ59">
            <v>0</v>
          </cell>
          <cell r="MNA59">
            <v>0</v>
          </cell>
          <cell r="MNB59">
            <v>0</v>
          </cell>
          <cell r="MNC59">
            <v>0</v>
          </cell>
          <cell r="MND59">
            <v>0</v>
          </cell>
          <cell r="MNE59">
            <v>0</v>
          </cell>
          <cell r="MNF59">
            <v>0</v>
          </cell>
          <cell r="MNG59">
            <v>0</v>
          </cell>
          <cell r="MNH59">
            <v>0</v>
          </cell>
          <cell r="MNI59">
            <v>0</v>
          </cell>
          <cell r="MNJ59">
            <v>0</v>
          </cell>
          <cell r="MNK59">
            <v>0</v>
          </cell>
          <cell r="MNL59">
            <v>0</v>
          </cell>
          <cell r="MNM59">
            <v>0</v>
          </cell>
          <cell r="MNN59">
            <v>0</v>
          </cell>
          <cell r="MNO59">
            <v>0</v>
          </cell>
          <cell r="MNP59">
            <v>0</v>
          </cell>
          <cell r="MNQ59">
            <v>0</v>
          </cell>
          <cell r="MNR59">
            <v>0</v>
          </cell>
          <cell r="MNS59">
            <v>0</v>
          </cell>
          <cell r="MNT59">
            <v>0</v>
          </cell>
          <cell r="MNU59">
            <v>0</v>
          </cell>
          <cell r="MNV59">
            <v>0</v>
          </cell>
          <cell r="MNW59">
            <v>0</v>
          </cell>
          <cell r="MNX59">
            <v>0</v>
          </cell>
          <cell r="MNY59">
            <v>0</v>
          </cell>
          <cell r="MNZ59">
            <v>0</v>
          </cell>
          <cell r="MOA59">
            <v>0</v>
          </cell>
          <cell r="MOB59">
            <v>0</v>
          </cell>
          <cell r="MOC59">
            <v>0</v>
          </cell>
          <cell r="MOD59">
            <v>0</v>
          </cell>
          <cell r="MOE59">
            <v>0</v>
          </cell>
          <cell r="MOF59">
            <v>0</v>
          </cell>
          <cell r="MOG59">
            <v>0</v>
          </cell>
          <cell r="MOH59">
            <v>0</v>
          </cell>
          <cell r="MOI59">
            <v>0</v>
          </cell>
          <cell r="MOJ59">
            <v>0</v>
          </cell>
          <cell r="MOK59">
            <v>0</v>
          </cell>
          <cell r="MOL59">
            <v>0</v>
          </cell>
          <cell r="MOM59">
            <v>0</v>
          </cell>
          <cell r="MON59">
            <v>0</v>
          </cell>
          <cell r="MOO59">
            <v>0</v>
          </cell>
          <cell r="MOP59">
            <v>0</v>
          </cell>
          <cell r="MOQ59">
            <v>0</v>
          </cell>
          <cell r="MOR59">
            <v>0</v>
          </cell>
          <cell r="MOS59">
            <v>0</v>
          </cell>
          <cell r="MOT59">
            <v>0</v>
          </cell>
          <cell r="MOU59">
            <v>0</v>
          </cell>
          <cell r="MOV59">
            <v>0</v>
          </cell>
          <cell r="MOW59">
            <v>0</v>
          </cell>
          <cell r="MOX59">
            <v>0</v>
          </cell>
          <cell r="MOY59">
            <v>0</v>
          </cell>
          <cell r="MOZ59">
            <v>0</v>
          </cell>
          <cell r="MPA59">
            <v>0</v>
          </cell>
          <cell r="MPB59">
            <v>0</v>
          </cell>
          <cell r="MPC59">
            <v>0</v>
          </cell>
          <cell r="MPD59">
            <v>0</v>
          </cell>
          <cell r="MPE59">
            <v>0</v>
          </cell>
          <cell r="MPF59">
            <v>0</v>
          </cell>
          <cell r="MPG59">
            <v>0</v>
          </cell>
          <cell r="MPH59">
            <v>0</v>
          </cell>
          <cell r="MPI59">
            <v>0</v>
          </cell>
          <cell r="MPJ59">
            <v>0</v>
          </cell>
          <cell r="MPK59">
            <v>0</v>
          </cell>
          <cell r="MPL59">
            <v>0</v>
          </cell>
          <cell r="MPM59">
            <v>0</v>
          </cell>
          <cell r="MPN59">
            <v>0</v>
          </cell>
          <cell r="MPO59">
            <v>0</v>
          </cell>
          <cell r="MPP59">
            <v>0</v>
          </cell>
          <cell r="MPQ59">
            <v>0</v>
          </cell>
          <cell r="MPR59">
            <v>0</v>
          </cell>
          <cell r="MPS59">
            <v>0</v>
          </cell>
          <cell r="MPT59">
            <v>0</v>
          </cell>
          <cell r="MPU59">
            <v>0</v>
          </cell>
          <cell r="MPV59">
            <v>0</v>
          </cell>
          <cell r="MPW59">
            <v>0</v>
          </cell>
          <cell r="MPX59">
            <v>0</v>
          </cell>
          <cell r="MPY59">
            <v>0</v>
          </cell>
          <cell r="MPZ59">
            <v>0</v>
          </cell>
          <cell r="MQA59">
            <v>0</v>
          </cell>
          <cell r="MQB59">
            <v>0</v>
          </cell>
          <cell r="MQC59">
            <v>0</v>
          </cell>
          <cell r="MQD59">
            <v>0</v>
          </cell>
          <cell r="MQE59">
            <v>0</v>
          </cell>
          <cell r="MQF59">
            <v>0</v>
          </cell>
          <cell r="MQG59">
            <v>0</v>
          </cell>
          <cell r="MQH59">
            <v>0</v>
          </cell>
          <cell r="MQI59">
            <v>0</v>
          </cell>
          <cell r="MQJ59">
            <v>0</v>
          </cell>
          <cell r="MQK59">
            <v>0</v>
          </cell>
          <cell r="MQL59">
            <v>0</v>
          </cell>
          <cell r="MQM59">
            <v>0</v>
          </cell>
          <cell r="MQN59">
            <v>0</v>
          </cell>
          <cell r="MQO59">
            <v>0</v>
          </cell>
          <cell r="MQP59">
            <v>0</v>
          </cell>
          <cell r="MQQ59">
            <v>0</v>
          </cell>
          <cell r="MQR59">
            <v>0</v>
          </cell>
          <cell r="MQS59">
            <v>0</v>
          </cell>
          <cell r="MQT59">
            <v>0</v>
          </cell>
          <cell r="MQU59">
            <v>0</v>
          </cell>
          <cell r="MQV59">
            <v>0</v>
          </cell>
          <cell r="MQW59">
            <v>0</v>
          </cell>
          <cell r="MQX59">
            <v>0</v>
          </cell>
          <cell r="MQY59">
            <v>0</v>
          </cell>
          <cell r="MQZ59">
            <v>0</v>
          </cell>
          <cell r="MRA59">
            <v>0</v>
          </cell>
          <cell r="MRB59">
            <v>0</v>
          </cell>
          <cell r="MRC59">
            <v>0</v>
          </cell>
          <cell r="MRD59">
            <v>0</v>
          </cell>
          <cell r="MRE59">
            <v>0</v>
          </cell>
          <cell r="MRF59">
            <v>0</v>
          </cell>
          <cell r="MRG59">
            <v>0</v>
          </cell>
          <cell r="MRH59">
            <v>0</v>
          </cell>
          <cell r="MRI59">
            <v>0</v>
          </cell>
          <cell r="MRJ59">
            <v>0</v>
          </cell>
          <cell r="MRK59">
            <v>0</v>
          </cell>
          <cell r="MRL59">
            <v>0</v>
          </cell>
          <cell r="MRM59">
            <v>0</v>
          </cell>
          <cell r="MRN59">
            <v>0</v>
          </cell>
          <cell r="MRO59">
            <v>0</v>
          </cell>
          <cell r="MRP59">
            <v>0</v>
          </cell>
          <cell r="MRQ59">
            <v>0</v>
          </cell>
          <cell r="MRR59">
            <v>0</v>
          </cell>
          <cell r="MRS59">
            <v>0</v>
          </cell>
          <cell r="MRT59">
            <v>0</v>
          </cell>
          <cell r="MRU59">
            <v>0</v>
          </cell>
          <cell r="MRV59">
            <v>0</v>
          </cell>
          <cell r="MRW59">
            <v>0</v>
          </cell>
          <cell r="MRX59">
            <v>0</v>
          </cell>
          <cell r="MRY59">
            <v>0</v>
          </cell>
          <cell r="MRZ59">
            <v>0</v>
          </cell>
          <cell r="MSA59">
            <v>0</v>
          </cell>
          <cell r="MSB59">
            <v>0</v>
          </cell>
          <cell r="MSC59">
            <v>0</v>
          </cell>
          <cell r="MSD59">
            <v>0</v>
          </cell>
          <cell r="MSE59">
            <v>0</v>
          </cell>
          <cell r="MSF59">
            <v>0</v>
          </cell>
          <cell r="MSG59">
            <v>0</v>
          </cell>
          <cell r="MSH59">
            <v>0</v>
          </cell>
          <cell r="MSI59">
            <v>0</v>
          </cell>
          <cell r="MSJ59">
            <v>0</v>
          </cell>
          <cell r="MSK59">
            <v>0</v>
          </cell>
          <cell r="MSL59">
            <v>0</v>
          </cell>
          <cell r="MSM59">
            <v>0</v>
          </cell>
          <cell r="MSN59">
            <v>0</v>
          </cell>
          <cell r="MSO59">
            <v>0</v>
          </cell>
          <cell r="MSP59">
            <v>0</v>
          </cell>
          <cell r="MSQ59">
            <v>0</v>
          </cell>
          <cell r="MSR59">
            <v>0</v>
          </cell>
          <cell r="MSS59">
            <v>0</v>
          </cell>
          <cell r="MST59">
            <v>0</v>
          </cell>
          <cell r="MSU59">
            <v>0</v>
          </cell>
          <cell r="MSV59">
            <v>0</v>
          </cell>
          <cell r="MSW59">
            <v>0</v>
          </cell>
          <cell r="MSX59">
            <v>0</v>
          </cell>
          <cell r="MSY59">
            <v>0</v>
          </cell>
          <cell r="MSZ59">
            <v>0</v>
          </cell>
          <cell r="MTA59">
            <v>0</v>
          </cell>
          <cell r="MTB59">
            <v>0</v>
          </cell>
          <cell r="MTC59">
            <v>0</v>
          </cell>
          <cell r="MTD59">
            <v>0</v>
          </cell>
          <cell r="MTE59">
            <v>0</v>
          </cell>
          <cell r="MTF59">
            <v>0</v>
          </cell>
          <cell r="MTG59">
            <v>0</v>
          </cell>
          <cell r="MTH59">
            <v>0</v>
          </cell>
          <cell r="MTI59">
            <v>0</v>
          </cell>
          <cell r="MTJ59">
            <v>0</v>
          </cell>
          <cell r="MTK59">
            <v>0</v>
          </cell>
          <cell r="MTL59">
            <v>0</v>
          </cell>
          <cell r="MTM59">
            <v>0</v>
          </cell>
          <cell r="MTN59">
            <v>0</v>
          </cell>
          <cell r="MTO59">
            <v>0</v>
          </cell>
          <cell r="MTP59">
            <v>0</v>
          </cell>
          <cell r="MTQ59">
            <v>0</v>
          </cell>
          <cell r="MTR59">
            <v>0</v>
          </cell>
          <cell r="MTS59">
            <v>0</v>
          </cell>
          <cell r="MTT59">
            <v>0</v>
          </cell>
          <cell r="MTU59">
            <v>0</v>
          </cell>
          <cell r="MTV59">
            <v>0</v>
          </cell>
          <cell r="MTW59">
            <v>0</v>
          </cell>
          <cell r="MTX59">
            <v>0</v>
          </cell>
          <cell r="MTY59">
            <v>0</v>
          </cell>
          <cell r="MTZ59">
            <v>0</v>
          </cell>
          <cell r="MUA59">
            <v>0</v>
          </cell>
          <cell r="MUB59">
            <v>0</v>
          </cell>
          <cell r="MUC59">
            <v>0</v>
          </cell>
          <cell r="MUD59">
            <v>0</v>
          </cell>
          <cell r="MUE59">
            <v>0</v>
          </cell>
          <cell r="MUF59">
            <v>0</v>
          </cell>
          <cell r="MUG59">
            <v>0</v>
          </cell>
          <cell r="MUH59">
            <v>0</v>
          </cell>
          <cell r="MUI59">
            <v>0</v>
          </cell>
          <cell r="MUJ59">
            <v>0</v>
          </cell>
          <cell r="MUK59">
            <v>0</v>
          </cell>
          <cell r="MUL59">
            <v>0</v>
          </cell>
          <cell r="MUM59">
            <v>0</v>
          </cell>
          <cell r="MUN59">
            <v>0</v>
          </cell>
          <cell r="MUO59">
            <v>0</v>
          </cell>
          <cell r="MUP59">
            <v>0</v>
          </cell>
          <cell r="MUQ59">
            <v>0</v>
          </cell>
          <cell r="MUR59">
            <v>0</v>
          </cell>
          <cell r="MUS59">
            <v>0</v>
          </cell>
          <cell r="MUT59">
            <v>0</v>
          </cell>
          <cell r="MUU59">
            <v>0</v>
          </cell>
          <cell r="MUV59">
            <v>0</v>
          </cell>
          <cell r="MUW59">
            <v>0</v>
          </cell>
          <cell r="MUX59">
            <v>0</v>
          </cell>
          <cell r="MUY59">
            <v>0</v>
          </cell>
          <cell r="MUZ59">
            <v>0</v>
          </cell>
          <cell r="MVA59">
            <v>0</v>
          </cell>
          <cell r="MVB59">
            <v>0</v>
          </cell>
          <cell r="MVC59">
            <v>0</v>
          </cell>
          <cell r="MVD59">
            <v>0</v>
          </cell>
          <cell r="MVE59">
            <v>0</v>
          </cell>
          <cell r="MVF59">
            <v>0</v>
          </cell>
          <cell r="MVG59">
            <v>0</v>
          </cell>
          <cell r="MVH59">
            <v>0</v>
          </cell>
          <cell r="MVI59">
            <v>0</v>
          </cell>
          <cell r="MVJ59">
            <v>0</v>
          </cell>
          <cell r="MVK59">
            <v>0</v>
          </cell>
          <cell r="MVL59">
            <v>0</v>
          </cell>
          <cell r="MVM59">
            <v>0</v>
          </cell>
          <cell r="MVN59">
            <v>0</v>
          </cell>
          <cell r="MVO59">
            <v>0</v>
          </cell>
          <cell r="MVP59">
            <v>0</v>
          </cell>
          <cell r="MVQ59">
            <v>0</v>
          </cell>
          <cell r="MVR59">
            <v>0</v>
          </cell>
          <cell r="MVS59">
            <v>0</v>
          </cell>
          <cell r="MVT59">
            <v>0</v>
          </cell>
          <cell r="MVU59">
            <v>0</v>
          </cell>
          <cell r="MVV59">
            <v>0</v>
          </cell>
          <cell r="MVW59">
            <v>0</v>
          </cell>
          <cell r="MVX59">
            <v>0</v>
          </cell>
          <cell r="MVY59">
            <v>0</v>
          </cell>
          <cell r="MVZ59">
            <v>0</v>
          </cell>
          <cell r="MWA59">
            <v>0</v>
          </cell>
          <cell r="MWB59">
            <v>0</v>
          </cell>
          <cell r="MWC59">
            <v>0</v>
          </cell>
          <cell r="MWD59">
            <v>0</v>
          </cell>
          <cell r="MWE59">
            <v>0</v>
          </cell>
          <cell r="MWF59">
            <v>0</v>
          </cell>
          <cell r="MWG59">
            <v>0</v>
          </cell>
          <cell r="MWH59">
            <v>0</v>
          </cell>
          <cell r="MWI59">
            <v>0</v>
          </cell>
          <cell r="MWJ59">
            <v>0</v>
          </cell>
          <cell r="MWK59">
            <v>0</v>
          </cell>
          <cell r="MWL59">
            <v>0</v>
          </cell>
          <cell r="MWM59">
            <v>0</v>
          </cell>
          <cell r="MWN59">
            <v>0</v>
          </cell>
          <cell r="MWO59">
            <v>0</v>
          </cell>
          <cell r="MWP59">
            <v>0</v>
          </cell>
          <cell r="MWQ59">
            <v>0</v>
          </cell>
          <cell r="MWR59">
            <v>0</v>
          </cell>
          <cell r="MWS59">
            <v>0</v>
          </cell>
          <cell r="MWT59">
            <v>0</v>
          </cell>
          <cell r="MWU59">
            <v>0</v>
          </cell>
          <cell r="MWV59">
            <v>0</v>
          </cell>
          <cell r="MWW59">
            <v>0</v>
          </cell>
          <cell r="MWX59">
            <v>0</v>
          </cell>
          <cell r="MWY59">
            <v>0</v>
          </cell>
          <cell r="MWZ59">
            <v>0</v>
          </cell>
          <cell r="MXA59">
            <v>0</v>
          </cell>
          <cell r="MXB59">
            <v>0</v>
          </cell>
          <cell r="MXC59">
            <v>0</v>
          </cell>
          <cell r="MXD59">
            <v>0</v>
          </cell>
          <cell r="MXE59">
            <v>0</v>
          </cell>
          <cell r="MXF59">
            <v>0</v>
          </cell>
          <cell r="MXG59">
            <v>0</v>
          </cell>
          <cell r="MXH59">
            <v>0</v>
          </cell>
          <cell r="MXI59">
            <v>0</v>
          </cell>
          <cell r="MXJ59">
            <v>0</v>
          </cell>
          <cell r="MXK59">
            <v>0</v>
          </cell>
          <cell r="MXL59">
            <v>0</v>
          </cell>
          <cell r="MXM59">
            <v>0</v>
          </cell>
          <cell r="MXN59">
            <v>0</v>
          </cell>
          <cell r="MXO59">
            <v>0</v>
          </cell>
          <cell r="MXP59">
            <v>0</v>
          </cell>
          <cell r="MXQ59">
            <v>0</v>
          </cell>
          <cell r="MXR59">
            <v>0</v>
          </cell>
          <cell r="MXS59">
            <v>0</v>
          </cell>
          <cell r="MXT59">
            <v>0</v>
          </cell>
          <cell r="MXU59">
            <v>0</v>
          </cell>
          <cell r="MXV59">
            <v>0</v>
          </cell>
          <cell r="MXW59">
            <v>0</v>
          </cell>
          <cell r="MXX59">
            <v>0</v>
          </cell>
          <cell r="MXY59">
            <v>0</v>
          </cell>
          <cell r="MXZ59">
            <v>0</v>
          </cell>
          <cell r="MYA59">
            <v>0</v>
          </cell>
          <cell r="MYB59">
            <v>0</v>
          </cell>
          <cell r="MYC59">
            <v>0</v>
          </cell>
          <cell r="MYD59">
            <v>0</v>
          </cell>
          <cell r="MYE59">
            <v>0</v>
          </cell>
          <cell r="MYF59">
            <v>0</v>
          </cell>
          <cell r="MYG59">
            <v>0</v>
          </cell>
          <cell r="MYH59">
            <v>0</v>
          </cell>
          <cell r="MYI59">
            <v>0</v>
          </cell>
          <cell r="MYJ59">
            <v>0</v>
          </cell>
          <cell r="MYK59">
            <v>0</v>
          </cell>
          <cell r="MYL59">
            <v>0</v>
          </cell>
          <cell r="MYM59">
            <v>0</v>
          </cell>
          <cell r="MYN59">
            <v>0</v>
          </cell>
          <cell r="MYO59">
            <v>0</v>
          </cell>
          <cell r="MYP59">
            <v>0</v>
          </cell>
          <cell r="MYQ59">
            <v>0</v>
          </cell>
          <cell r="MYR59">
            <v>0</v>
          </cell>
          <cell r="MYS59">
            <v>0</v>
          </cell>
          <cell r="MYT59">
            <v>0</v>
          </cell>
          <cell r="MYU59">
            <v>0</v>
          </cell>
          <cell r="MYV59">
            <v>0</v>
          </cell>
          <cell r="MYW59">
            <v>0</v>
          </cell>
          <cell r="MYX59">
            <v>0</v>
          </cell>
          <cell r="MYY59">
            <v>0</v>
          </cell>
          <cell r="MYZ59">
            <v>0</v>
          </cell>
          <cell r="MZA59">
            <v>0</v>
          </cell>
          <cell r="MZB59">
            <v>0</v>
          </cell>
          <cell r="MZC59">
            <v>0</v>
          </cell>
          <cell r="MZD59">
            <v>0</v>
          </cell>
          <cell r="MZE59">
            <v>0</v>
          </cell>
          <cell r="MZF59">
            <v>0</v>
          </cell>
          <cell r="MZG59">
            <v>0</v>
          </cell>
          <cell r="MZH59">
            <v>0</v>
          </cell>
          <cell r="MZI59">
            <v>0</v>
          </cell>
          <cell r="MZJ59">
            <v>0</v>
          </cell>
          <cell r="MZK59">
            <v>0</v>
          </cell>
          <cell r="MZL59">
            <v>0</v>
          </cell>
          <cell r="MZM59">
            <v>0</v>
          </cell>
          <cell r="MZN59">
            <v>0</v>
          </cell>
          <cell r="MZO59">
            <v>0</v>
          </cell>
          <cell r="MZP59">
            <v>0</v>
          </cell>
          <cell r="MZQ59">
            <v>0</v>
          </cell>
          <cell r="MZR59">
            <v>0</v>
          </cell>
          <cell r="MZS59">
            <v>0</v>
          </cell>
          <cell r="MZT59">
            <v>0</v>
          </cell>
          <cell r="MZU59">
            <v>0</v>
          </cell>
          <cell r="MZV59">
            <v>0</v>
          </cell>
          <cell r="MZW59">
            <v>0</v>
          </cell>
          <cell r="MZX59">
            <v>0</v>
          </cell>
          <cell r="MZY59">
            <v>0</v>
          </cell>
          <cell r="MZZ59">
            <v>0</v>
          </cell>
          <cell r="NAA59">
            <v>0</v>
          </cell>
          <cell r="NAB59">
            <v>0</v>
          </cell>
          <cell r="NAC59">
            <v>0</v>
          </cell>
          <cell r="NAD59">
            <v>0</v>
          </cell>
          <cell r="NAE59">
            <v>0</v>
          </cell>
          <cell r="NAF59">
            <v>0</v>
          </cell>
          <cell r="NAG59">
            <v>0</v>
          </cell>
          <cell r="NAH59">
            <v>0</v>
          </cell>
          <cell r="NAI59">
            <v>0</v>
          </cell>
          <cell r="NAJ59">
            <v>0</v>
          </cell>
          <cell r="NAK59">
            <v>0</v>
          </cell>
          <cell r="NAL59">
            <v>0</v>
          </cell>
          <cell r="NAM59">
            <v>0</v>
          </cell>
          <cell r="NAN59">
            <v>0</v>
          </cell>
          <cell r="NAO59">
            <v>0</v>
          </cell>
          <cell r="NAP59">
            <v>0</v>
          </cell>
          <cell r="NAQ59">
            <v>0</v>
          </cell>
          <cell r="NAR59">
            <v>0</v>
          </cell>
          <cell r="NAS59">
            <v>0</v>
          </cell>
          <cell r="NAT59">
            <v>0</v>
          </cell>
          <cell r="NAU59">
            <v>0</v>
          </cell>
          <cell r="NAV59">
            <v>0</v>
          </cell>
          <cell r="NAW59">
            <v>0</v>
          </cell>
          <cell r="NAX59">
            <v>0</v>
          </cell>
          <cell r="NAY59">
            <v>0</v>
          </cell>
          <cell r="NAZ59">
            <v>0</v>
          </cell>
          <cell r="NBA59">
            <v>0</v>
          </cell>
          <cell r="NBB59">
            <v>0</v>
          </cell>
          <cell r="NBC59">
            <v>0</v>
          </cell>
          <cell r="NBD59">
            <v>0</v>
          </cell>
          <cell r="NBE59">
            <v>0</v>
          </cell>
          <cell r="NBF59">
            <v>0</v>
          </cell>
          <cell r="NBG59">
            <v>0</v>
          </cell>
          <cell r="NBH59">
            <v>0</v>
          </cell>
          <cell r="NBI59">
            <v>0</v>
          </cell>
          <cell r="NBJ59">
            <v>0</v>
          </cell>
          <cell r="NBK59">
            <v>0</v>
          </cell>
          <cell r="NBL59">
            <v>0</v>
          </cell>
          <cell r="NBM59">
            <v>0</v>
          </cell>
          <cell r="NBN59">
            <v>0</v>
          </cell>
          <cell r="NBO59">
            <v>0</v>
          </cell>
          <cell r="NBP59">
            <v>0</v>
          </cell>
          <cell r="NBQ59">
            <v>0</v>
          </cell>
          <cell r="NBR59">
            <v>0</v>
          </cell>
          <cell r="NBS59">
            <v>0</v>
          </cell>
          <cell r="NBT59">
            <v>0</v>
          </cell>
          <cell r="NBU59">
            <v>0</v>
          </cell>
          <cell r="NBV59">
            <v>0</v>
          </cell>
          <cell r="NBW59">
            <v>0</v>
          </cell>
          <cell r="NBX59">
            <v>0</v>
          </cell>
          <cell r="NBY59">
            <v>0</v>
          </cell>
          <cell r="NBZ59">
            <v>0</v>
          </cell>
          <cell r="NCA59">
            <v>0</v>
          </cell>
          <cell r="NCB59">
            <v>0</v>
          </cell>
          <cell r="NCC59">
            <v>0</v>
          </cell>
          <cell r="NCD59">
            <v>0</v>
          </cell>
          <cell r="NCE59">
            <v>0</v>
          </cell>
          <cell r="NCF59">
            <v>0</v>
          </cell>
          <cell r="NCG59">
            <v>0</v>
          </cell>
          <cell r="NCH59">
            <v>0</v>
          </cell>
          <cell r="NCI59">
            <v>0</v>
          </cell>
          <cell r="NCJ59">
            <v>0</v>
          </cell>
          <cell r="NCK59">
            <v>0</v>
          </cell>
          <cell r="NCL59">
            <v>0</v>
          </cell>
          <cell r="NCM59">
            <v>0</v>
          </cell>
          <cell r="NCN59">
            <v>0</v>
          </cell>
          <cell r="NCO59">
            <v>0</v>
          </cell>
          <cell r="NCP59">
            <v>0</v>
          </cell>
          <cell r="NCQ59">
            <v>0</v>
          </cell>
          <cell r="NCR59">
            <v>0</v>
          </cell>
          <cell r="NCS59">
            <v>0</v>
          </cell>
          <cell r="NCT59">
            <v>0</v>
          </cell>
          <cell r="NCU59">
            <v>0</v>
          </cell>
          <cell r="NCV59">
            <v>0</v>
          </cell>
          <cell r="NCW59">
            <v>0</v>
          </cell>
          <cell r="NCX59">
            <v>0</v>
          </cell>
          <cell r="NCY59">
            <v>0</v>
          </cell>
          <cell r="NCZ59">
            <v>0</v>
          </cell>
          <cell r="NDA59">
            <v>0</v>
          </cell>
          <cell r="NDB59">
            <v>0</v>
          </cell>
          <cell r="NDC59">
            <v>0</v>
          </cell>
          <cell r="NDD59">
            <v>0</v>
          </cell>
          <cell r="NDE59">
            <v>0</v>
          </cell>
          <cell r="NDF59">
            <v>0</v>
          </cell>
          <cell r="NDG59">
            <v>0</v>
          </cell>
          <cell r="NDH59">
            <v>0</v>
          </cell>
          <cell r="NDI59">
            <v>0</v>
          </cell>
          <cell r="NDJ59">
            <v>0</v>
          </cell>
          <cell r="NDK59">
            <v>0</v>
          </cell>
          <cell r="NDL59">
            <v>0</v>
          </cell>
          <cell r="NDM59">
            <v>0</v>
          </cell>
          <cell r="NDN59">
            <v>0</v>
          </cell>
          <cell r="NDO59">
            <v>0</v>
          </cell>
          <cell r="NDP59">
            <v>0</v>
          </cell>
          <cell r="NDQ59">
            <v>0</v>
          </cell>
          <cell r="NDR59">
            <v>0</v>
          </cell>
          <cell r="NDS59">
            <v>0</v>
          </cell>
          <cell r="NDT59">
            <v>0</v>
          </cell>
          <cell r="NDU59">
            <v>0</v>
          </cell>
          <cell r="NDV59">
            <v>0</v>
          </cell>
          <cell r="NDW59">
            <v>0</v>
          </cell>
          <cell r="NDX59">
            <v>0</v>
          </cell>
          <cell r="NDY59">
            <v>0</v>
          </cell>
          <cell r="NDZ59">
            <v>0</v>
          </cell>
          <cell r="NEA59">
            <v>0</v>
          </cell>
          <cell r="NEB59">
            <v>0</v>
          </cell>
          <cell r="NEC59">
            <v>0</v>
          </cell>
          <cell r="NED59">
            <v>0</v>
          </cell>
          <cell r="NEE59">
            <v>0</v>
          </cell>
          <cell r="NEF59">
            <v>0</v>
          </cell>
          <cell r="NEG59">
            <v>0</v>
          </cell>
          <cell r="NEH59">
            <v>0</v>
          </cell>
          <cell r="NEI59">
            <v>0</v>
          </cell>
          <cell r="NEJ59">
            <v>0</v>
          </cell>
          <cell r="NEK59">
            <v>0</v>
          </cell>
          <cell r="NEL59">
            <v>0</v>
          </cell>
          <cell r="NEM59">
            <v>0</v>
          </cell>
          <cell r="NEN59">
            <v>0</v>
          </cell>
          <cell r="NEO59">
            <v>0</v>
          </cell>
          <cell r="NEP59">
            <v>0</v>
          </cell>
          <cell r="NEQ59">
            <v>0</v>
          </cell>
          <cell r="NER59">
            <v>0</v>
          </cell>
          <cell r="NES59">
            <v>0</v>
          </cell>
          <cell r="NET59">
            <v>0</v>
          </cell>
          <cell r="NEU59">
            <v>0</v>
          </cell>
          <cell r="NEV59">
            <v>0</v>
          </cell>
          <cell r="NEW59">
            <v>0</v>
          </cell>
          <cell r="NEX59">
            <v>0</v>
          </cell>
          <cell r="NEY59">
            <v>0</v>
          </cell>
          <cell r="NEZ59">
            <v>0</v>
          </cell>
          <cell r="NFA59">
            <v>0</v>
          </cell>
          <cell r="NFB59">
            <v>0</v>
          </cell>
          <cell r="NFC59">
            <v>0</v>
          </cell>
          <cell r="NFD59">
            <v>0</v>
          </cell>
          <cell r="NFE59">
            <v>0</v>
          </cell>
          <cell r="NFF59">
            <v>0</v>
          </cell>
          <cell r="NFG59">
            <v>0</v>
          </cell>
          <cell r="NFH59">
            <v>0</v>
          </cell>
          <cell r="NFI59">
            <v>0</v>
          </cell>
          <cell r="NFJ59">
            <v>0</v>
          </cell>
          <cell r="NFK59">
            <v>0</v>
          </cell>
          <cell r="NFL59">
            <v>0</v>
          </cell>
          <cell r="NFM59">
            <v>0</v>
          </cell>
          <cell r="NFN59">
            <v>0</v>
          </cell>
          <cell r="NFO59">
            <v>0</v>
          </cell>
          <cell r="NFP59">
            <v>0</v>
          </cell>
          <cell r="NFQ59">
            <v>0</v>
          </cell>
          <cell r="NFR59">
            <v>0</v>
          </cell>
          <cell r="NFS59">
            <v>0</v>
          </cell>
          <cell r="NFT59">
            <v>0</v>
          </cell>
          <cell r="NFU59">
            <v>0</v>
          </cell>
          <cell r="NFV59">
            <v>0</v>
          </cell>
          <cell r="NFW59">
            <v>0</v>
          </cell>
          <cell r="NFX59">
            <v>0</v>
          </cell>
          <cell r="NFY59">
            <v>0</v>
          </cell>
          <cell r="NFZ59">
            <v>0</v>
          </cell>
          <cell r="NGA59">
            <v>0</v>
          </cell>
          <cell r="NGB59">
            <v>0</v>
          </cell>
          <cell r="NGC59">
            <v>0</v>
          </cell>
          <cell r="NGD59">
            <v>0</v>
          </cell>
          <cell r="NGE59">
            <v>0</v>
          </cell>
          <cell r="NGF59">
            <v>0</v>
          </cell>
          <cell r="NGG59">
            <v>0</v>
          </cell>
          <cell r="NGH59">
            <v>0</v>
          </cell>
          <cell r="NGI59">
            <v>0</v>
          </cell>
          <cell r="NGJ59">
            <v>0</v>
          </cell>
          <cell r="NGK59">
            <v>0</v>
          </cell>
          <cell r="NGL59">
            <v>0</v>
          </cell>
          <cell r="NGM59">
            <v>0</v>
          </cell>
          <cell r="NGN59">
            <v>0</v>
          </cell>
          <cell r="NGO59">
            <v>0</v>
          </cell>
          <cell r="NGP59">
            <v>0</v>
          </cell>
          <cell r="NGQ59">
            <v>0</v>
          </cell>
          <cell r="NGR59">
            <v>0</v>
          </cell>
          <cell r="NGS59">
            <v>0</v>
          </cell>
          <cell r="NGT59">
            <v>0</v>
          </cell>
          <cell r="NGU59">
            <v>0</v>
          </cell>
          <cell r="NGV59">
            <v>0</v>
          </cell>
          <cell r="NGW59">
            <v>0</v>
          </cell>
          <cell r="NGX59">
            <v>0</v>
          </cell>
          <cell r="NGY59">
            <v>0</v>
          </cell>
          <cell r="NGZ59">
            <v>0</v>
          </cell>
          <cell r="NHA59">
            <v>0</v>
          </cell>
          <cell r="NHB59">
            <v>0</v>
          </cell>
          <cell r="NHC59">
            <v>0</v>
          </cell>
          <cell r="NHD59">
            <v>0</v>
          </cell>
          <cell r="NHE59">
            <v>0</v>
          </cell>
          <cell r="NHF59">
            <v>0</v>
          </cell>
          <cell r="NHG59">
            <v>0</v>
          </cell>
          <cell r="NHH59">
            <v>0</v>
          </cell>
          <cell r="NHI59">
            <v>0</v>
          </cell>
          <cell r="NHJ59">
            <v>0</v>
          </cell>
          <cell r="NHK59">
            <v>0</v>
          </cell>
          <cell r="NHL59">
            <v>0</v>
          </cell>
          <cell r="NHM59">
            <v>0</v>
          </cell>
          <cell r="NHN59">
            <v>0</v>
          </cell>
          <cell r="NHO59">
            <v>0</v>
          </cell>
          <cell r="NHP59">
            <v>0</v>
          </cell>
          <cell r="NHQ59">
            <v>0</v>
          </cell>
          <cell r="NHR59">
            <v>0</v>
          </cell>
          <cell r="NHS59">
            <v>0</v>
          </cell>
          <cell r="NHT59">
            <v>0</v>
          </cell>
          <cell r="NHU59">
            <v>0</v>
          </cell>
          <cell r="NHV59">
            <v>0</v>
          </cell>
          <cell r="NHW59">
            <v>0</v>
          </cell>
          <cell r="NHX59">
            <v>0</v>
          </cell>
          <cell r="NHY59">
            <v>0</v>
          </cell>
          <cell r="NHZ59">
            <v>0</v>
          </cell>
          <cell r="NIA59">
            <v>0</v>
          </cell>
          <cell r="NIB59">
            <v>0</v>
          </cell>
          <cell r="NIC59">
            <v>0</v>
          </cell>
          <cell r="NID59">
            <v>0</v>
          </cell>
          <cell r="NIE59">
            <v>0</v>
          </cell>
          <cell r="NIF59">
            <v>0</v>
          </cell>
          <cell r="NIG59">
            <v>0</v>
          </cell>
          <cell r="NIH59">
            <v>0</v>
          </cell>
          <cell r="NII59">
            <v>0</v>
          </cell>
          <cell r="NIJ59">
            <v>0</v>
          </cell>
          <cell r="NIK59">
            <v>0</v>
          </cell>
          <cell r="NIL59">
            <v>0</v>
          </cell>
          <cell r="NIM59">
            <v>0</v>
          </cell>
          <cell r="NIN59">
            <v>0</v>
          </cell>
          <cell r="NIO59">
            <v>0</v>
          </cell>
          <cell r="NIP59">
            <v>0</v>
          </cell>
          <cell r="NIQ59">
            <v>0</v>
          </cell>
          <cell r="NIR59">
            <v>0</v>
          </cell>
          <cell r="NIS59">
            <v>0</v>
          </cell>
          <cell r="NIT59">
            <v>0</v>
          </cell>
          <cell r="NIU59">
            <v>0</v>
          </cell>
          <cell r="NIV59">
            <v>0</v>
          </cell>
          <cell r="NIW59">
            <v>0</v>
          </cell>
          <cell r="NIX59">
            <v>0</v>
          </cell>
          <cell r="NIY59">
            <v>0</v>
          </cell>
          <cell r="NIZ59">
            <v>0</v>
          </cell>
          <cell r="NJA59">
            <v>0</v>
          </cell>
          <cell r="NJB59">
            <v>0</v>
          </cell>
          <cell r="NJC59">
            <v>0</v>
          </cell>
          <cell r="NJD59">
            <v>0</v>
          </cell>
          <cell r="NJE59">
            <v>0</v>
          </cell>
          <cell r="NJF59">
            <v>0</v>
          </cell>
          <cell r="NJG59">
            <v>0</v>
          </cell>
          <cell r="NJH59">
            <v>0</v>
          </cell>
          <cell r="NJI59">
            <v>0</v>
          </cell>
          <cell r="NJJ59">
            <v>0</v>
          </cell>
          <cell r="NJK59">
            <v>0</v>
          </cell>
          <cell r="NJL59">
            <v>0</v>
          </cell>
          <cell r="NJM59">
            <v>0</v>
          </cell>
          <cell r="NJN59">
            <v>0</v>
          </cell>
          <cell r="NJO59">
            <v>0</v>
          </cell>
          <cell r="NJP59">
            <v>0</v>
          </cell>
          <cell r="NJQ59">
            <v>0</v>
          </cell>
          <cell r="NJR59">
            <v>0</v>
          </cell>
          <cell r="NJS59">
            <v>0</v>
          </cell>
          <cell r="NJT59">
            <v>0</v>
          </cell>
          <cell r="NJU59">
            <v>0</v>
          </cell>
          <cell r="NJV59">
            <v>0</v>
          </cell>
          <cell r="NJW59">
            <v>0</v>
          </cell>
          <cell r="NJX59">
            <v>0</v>
          </cell>
          <cell r="NJY59">
            <v>0</v>
          </cell>
          <cell r="NJZ59">
            <v>0</v>
          </cell>
          <cell r="NKA59">
            <v>0</v>
          </cell>
          <cell r="NKB59">
            <v>0</v>
          </cell>
          <cell r="NKC59">
            <v>0</v>
          </cell>
          <cell r="NKD59">
            <v>0</v>
          </cell>
          <cell r="NKE59">
            <v>0</v>
          </cell>
          <cell r="NKF59">
            <v>0</v>
          </cell>
          <cell r="NKG59">
            <v>0</v>
          </cell>
          <cell r="NKH59">
            <v>0</v>
          </cell>
          <cell r="NKI59">
            <v>0</v>
          </cell>
          <cell r="NKJ59">
            <v>0</v>
          </cell>
          <cell r="NKK59">
            <v>0</v>
          </cell>
          <cell r="NKL59">
            <v>0</v>
          </cell>
          <cell r="NKM59">
            <v>0</v>
          </cell>
          <cell r="NKN59">
            <v>0</v>
          </cell>
          <cell r="NKO59">
            <v>0</v>
          </cell>
          <cell r="NKP59">
            <v>0</v>
          </cell>
          <cell r="NKQ59">
            <v>0</v>
          </cell>
          <cell r="NKR59">
            <v>0</v>
          </cell>
          <cell r="NKS59">
            <v>0</v>
          </cell>
          <cell r="NKT59">
            <v>0</v>
          </cell>
          <cell r="NKU59">
            <v>0</v>
          </cell>
          <cell r="NKV59">
            <v>0</v>
          </cell>
          <cell r="NKW59">
            <v>0</v>
          </cell>
          <cell r="NKX59">
            <v>0</v>
          </cell>
          <cell r="NKY59">
            <v>0</v>
          </cell>
          <cell r="NKZ59">
            <v>0</v>
          </cell>
          <cell r="NLA59">
            <v>0</v>
          </cell>
          <cell r="NLB59">
            <v>0</v>
          </cell>
          <cell r="NLC59">
            <v>0</v>
          </cell>
          <cell r="NLD59">
            <v>0</v>
          </cell>
          <cell r="NLE59">
            <v>0</v>
          </cell>
          <cell r="NLF59">
            <v>0</v>
          </cell>
          <cell r="NLG59">
            <v>0</v>
          </cell>
          <cell r="NLH59">
            <v>0</v>
          </cell>
          <cell r="NLI59">
            <v>0</v>
          </cell>
          <cell r="NLJ59">
            <v>0</v>
          </cell>
          <cell r="NLK59">
            <v>0</v>
          </cell>
          <cell r="NLL59">
            <v>0</v>
          </cell>
          <cell r="NLM59">
            <v>0</v>
          </cell>
          <cell r="NLN59">
            <v>0</v>
          </cell>
          <cell r="NLO59">
            <v>0</v>
          </cell>
          <cell r="NLP59">
            <v>0</v>
          </cell>
          <cell r="NLQ59">
            <v>0</v>
          </cell>
          <cell r="NLR59">
            <v>0</v>
          </cell>
          <cell r="NLS59">
            <v>0</v>
          </cell>
          <cell r="NLT59">
            <v>0</v>
          </cell>
          <cell r="NLU59">
            <v>0</v>
          </cell>
          <cell r="NLV59">
            <v>0</v>
          </cell>
          <cell r="NLW59">
            <v>0</v>
          </cell>
          <cell r="NLX59">
            <v>0</v>
          </cell>
          <cell r="NLY59">
            <v>0</v>
          </cell>
          <cell r="NLZ59">
            <v>0</v>
          </cell>
          <cell r="NMA59">
            <v>0</v>
          </cell>
          <cell r="NMB59">
            <v>0</v>
          </cell>
          <cell r="NMC59">
            <v>0</v>
          </cell>
          <cell r="NMD59">
            <v>0</v>
          </cell>
          <cell r="NME59">
            <v>0</v>
          </cell>
          <cell r="NMF59">
            <v>0</v>
          </cell>
          <cell r="NMG59">
            <v>0</v>
          </cell>
          <cell r="NMH59">
            <v>0</v>
          </cell>
          <cell r="NMI59">
            <v>0</v>
          </cell>
          <cell r="NMJ59">
            <v>0</v>
          </cell>
          <cell r="NMK59">
            <v>0</v>
          </cell>
          <cell r="NML59">
            <v>0</v>
          </cell>
          <cell r="NMM59">
            <v>0</v>
          </cell>
          <cell r="NMN59">
            <v>0</v>
          </cell>
          <cell r="NMO59">
            <v>0</v>
          </cell>
          <cell r="NMP59">
            <v>0</v>
          </cell>
          <cell r="NMQ59">
            <v>0</v>
          </cell>
          <cell r="NMR59">
            <v>0</v>
          </cell>
          <cell r="NMS59">
            <v>0</v>
          </cell>
          <cell r="NMT59">
            <v>0</v>
          </cell>
          <cell r="NMU59">
            <v>0</v>
          </cell>
          <cell r="NMV59">
            <v>0</v>
          </cell>
          <cell r="NMW59">
            <v>0</v>
          </cell>
          <cell r="NMX59">
            <v>0</v>
          </cell>
          <cell r="NMY59">
            <v>0</v>
          </cell>
          <cell r="NMZ59">
            <v>0</v>
          </cell>
          <cell r="NNA59">
            <v>0</v>
          </cell>
          <cell r="NNB59">
            <v>0</v>
          </cell>
          <cell r="NNC59">
            <v>0</v>
          </cell>
          <cell r="NND59">
            <v>0</v>
          </cell>
          <cell r="NNE59">
            <v>0</v>
          </cell>
          <cell r="NNF59">
            <v>0</v>
          </cell>
          <cell r="NNG59">
            <v>0</v>
          </cell>
          <cell r="NNH59">
            <v>0</v>
          </cell>
          <cell r="NNI59">
            <v>0</v>
          </cell>
          <cell r="NNJ59">
            <v>0</v>
          </cell>
          <cell r="NNK59">
            <v>0</v>
          </cell>
          <cell r="NNL59">
            <v>0</v>
          </cell>
          <cell r="NNM59">
            <v>0</v>
          </cell>
          <cell r="NNN59">
            <v>0</v>
          </cell>
          <cell r="NNO59">
            <v>0</v>
          </cell>
          <cell r="NNP59">
            <v>0</v>
          </cell>
          <cell r="NNQ59">
            <v>0</v>
          </cell>
          <cell r="NNR59">
            <v>0</v>
          </cell>
          <cell r="NNS59">
            <v>0</v>
          </cell>
          <cell r="NNT59">
            <v>0</v>
          </cell>
          <cell r="NNU59">
            <v>0</v>
          </cell>
          <cell r="NNV59">
            <v>0</v>
          </cell>
          <cell r="NNW59">
            <v>0</v>
          </cell>
          <cell r="NNX59">
            <v>0</v>
          </cell>
          <cell r="NNY59">
            <v>0</v>
          </cell>
          <cell r="NNZ59">
            <v>0</v>
          </cell>
          <cell r="NOA59">
            <v>0</v>
          </cell>
          <cell r="NOB59">
            <v>0</v>
          </cell>
          <cell r="NOC59">
            <v>0</v>
          </cell>
          <cell r="NOD59">
            <v>0</v>
          </cell>
          <cell r="NOE59">
            <v>0</v>
          </cell>
          <cell r="NOF59">
            <v>0</v>
          </cell>
          <cell r="NOG59">
            <v>0</v>
          </cell>
          <cell r="NOH59">
            <v>0</v>
          </cell>
          <cell r="NOI59">
            <v>0</v>
          </cell>
          <cell r="NOJ59">
            <v>0</v>
          </cell>
          <cell r="NOK59">
            <v>0</v>
          </cell>
          <cell r="NOL59">
            <v>0</v>
          </cell>
          <cell r="NOM59">
            <v>0</v>
          </cell>
          <cell r="NON59">
            <v>0</v>
          </cell>
          <cell r="NOO59">
            <v>0</v>
          </cell>
          <cell r="NOP59">
            <v>0</v>
          </cell>
          <cell r="NOQ59">
            <v>0</v>
          </cell>
          <cell r="NOR59">
            <v>0</v>
          </cell>
          <cell r="NOS59">
            <v>0</v>
          </cell>
          <cell r="NOT59">
            <v>0</v>
          </cell>
          <cell r="NOU59">
            <v>0</v>
          </cell>
          <cell r="NOV59">
            <v>0</v>
          </cell>
          <cell r="NOW59">
            <v>0</v>
          </cell>
          <cell r="NOX59">
            <v>0</v>
          </cell>
          <cell r="NOY59">
            <v>0</v>
          </cell>
          <cell r="NOZ59">
            <v>0</v>
          </cell>
          <cell r="NPA59">
            <v>0</v>
          </cell>
          <cell r="NPB59">
            <v>0</v>
          </cell>
          <cell r="NPC59">
            <v>0</v>
          </cell>
          <cell r="NPD59">
            <v>0</v>
          </cell>
          <cell r="NPE59">
            <v>0</v>
          </cell>
          <cell r="NPF59">
            <v>0</v>
          </cell>
          <cell r="NPG59">
            <v>0</v>
          </cell>
          <cell r="NPH59">
            <v>0</v>
          </cell>
          <cell r="NPI59">
            <v>0</v>
          </cell>
          <cell r="NPJ59">
            <v>0</v>
          </cell>
          <cell r="NPK59">
            <v>0</v>
          </cell>
          <cell r="NPL59">
            <v>0</v>
          </cell>
          <cell r="NPM59">
            <v>0</v>
          </cell>
          <cell r="NPN59">
            <v>0</v>
          </cell>
          <cell r="NPO59">
            <v>0</v>
          </cell>
          <cell r="NPP59">
            <v>0</v>
          </cell>
          <cell r="NPQ59">
            <v>0</v>
          </cell>
          <cell r="NPR59">
            <v>0</v>
          </cell>
          <cell r="NPS59">
            <v>0</v>
          </cell>
          <cell r="NPT59">
            <v>0</v>
          </cell>
          <cell r="NPU59">
            <v>0</v>
          </cell>
          <cell r="NPV59">
            <v>0</v>
          </cell>
          <cell r="NPW59">
            <v>0</v>
          </cell>
          <cell r="NPX59">
            <v>0</v>
          </cell>
          <cell r="NPY59">
            <v>0</v>
          </cell>
          <cell r="NPZ59">
            <v>0</v>
          </cell>
          <cell r="NQA59">
            <v>0</v>
          </cell>
          <cell r="NQB59">
            <v>0</v>
          </cell>
          <cell r="NQC59">
            <v>0</v>
          </cell>
          <cell r="NQD59">
            <v>0</v>
          </cell>
          <cell r="NQE59">
            <v>0</v>
          </cell>
          <cell r="NQF59">
            <v>0</v>
          </cell>
          <cell r="NQG59">
            <v>0</v>
          </cell>
          <cell r="NQH59">
            <v>0</v>
          </cell>
          <cell r="NQI59">
            <v>0</v>
          </cell>
          <cell r="NQJ59">
            <v>0</v>
          </cell>
          <cell r="NQK59">
            <v>0</v>
          </cell>
          <cell r="NQL59">
            <v>0</v>
          </cell>
          <cell r="NQM59">
            <v>0</v>
          </cell>
          <cell r="NQN59">
            <v>0</v>
          </cell>
          <cell r="NQO59">
            <v>0</v>
          </cell>
          <cell r="NQP59">
            <v>0</v>
          </cell>
          <cell r="NQQ59">
            <v>0</v>
          </cell>
          <cell r="NQR59">
            <v>0</v>
          </cell>
          <cell r="NQS59">
            <v>0</v>
          </cell>
          <cell r="NQT59">
            <v>0</v>
          </cell>
          <cell r="NQU59">
            <v>0</v>
          </cell>
          <cell r="NQV59">
            <v>0</v>
          </cell>
          <cell r="NQW59">
            <v>0</v>
          </cell>
          <cell r="NQX59">
            <v>0</v>
          </cell>
          <cell r="NQY59">
            <v>0</v>
          </cell>
          <cell r="NQZ59">
            <v>0</v>
          </cell>
          <cell r="NRA59">
            <v>0</v>
          </cell>
          <cell r="NRB59">
            <v>0</v>
          </cell>
          <cell r="NRC59">
            <v>0</v>
          </cell>
          <cell r="NRD59">
            <v>0</v>
          </cell>
          <cell r="NRE59">
            <v>0</v>
          </cell>
          <cell r="NRF59">
            <v>0</v>
          </cell>
          <cell r="NRG59">
            <v>0</v>
          </cell>
          <cell r="NRH59">
            <v>0</v>
          </cell>
          <cell r="NRI59">
            <v>0</v>
          </cell>
          <cell r="NRJ59">
            <v>0</v>
          </cell>
          <cell r="NRK59">
            <v>0</v>
          </cell>
          <cell r="NRL59">
            <v>0</v>
          </cell>
          <cell r="NRM59">
            <v>0</v>
          </cell>
          <cell r="NRN59">
            <v>0</v>
          </cell>
          <cell r="NRO59">
            <v>0</v>
          </cell>
          <cell r="NRP59">
            <v>0</v>
          </cell>
          <cell r="NRQ59">
            <v>0</v>
          </cell>
          <cell r="NRR59">
            <v>0</v>
          </cell>
          <cell r="NRS59">
            <v>0</v>
          </cell>
          <cell r="NRT59">
            <v>0</v>
          </cell>
          <cell r="NRU59">
            <v>0</v>
          </cell>
          <cell r="NRV59">
            <v>0</v>
          </cell>
          <cell r="NRW59">
            <v>0</v>
          </cell>
          <cell r="NRX59">
            <v>0</v>
          </cell>
          <cell r="NRY59">
            <v>0</v>
          </cell>
          <cell r="NRZ59">
            <v>0</v>
          </cell>
          <cell r="NSA59">
            <v>0</v>
          </cell>
          <cell r="NSB59">
            <v>0</v>
          </cell>
          <cell r="NSC59">
            <v>0</v>
          </cell>
          <cell r="NSD59">
            <v>0</v>
          </cell>
          <cell r="NSE59">
            <v>0</v>
          </cell>
          <cell r="NSF59">
            <v>0</v>
          </cell>
          <cell r="NSG59">
            <v>0</v>
          </cell>
          <cell r="NSH59">
            <v>0</v>
          </cell>
          <cell r="NSI59">
            <v>0</v>
          </cell>
          <cell r="NSJ59">
            <v>0</v>
          </cell>
          <cell r="NSK59">
            <v>0</v>
          </cell>
          <cell r="NSL59">
            <v>0</v>
          </cell>
          <cell r="NSM59">
            <v>0</v>
          </cell>
          <cell r="NSN59">
            <v>0</v>
          </cell>
          <cell r="NSO59">
            <v>0</v>
          </cell>
          <cell r="NSP59">
            <v>0</v>
          </cell>
          <cell r="NSQ59">
            <v>0</v>
          </cell>
          <cell r="NSR59">
            <v>0</v>
          </cell>
          <cell r="NSS59">
            <v>0</v>
          </cell>
          <cell r="NST59">
            <v>0</v>
          </cell>
          <cell r="NSU59">
            <v>0</v>
          </cell>
          <cell r="NSV59">
            <v>0</v>
          </cell>
          <cell r="NSW59">
            <v>0</v>
          </cell>
          <cell r="NSX59">
            <v>0</v>
          </cell>
          <cell r="NSY59">
            <v>0</v>
          </cell>
          <cell r="NSZ59">
            <v>0</v>
          </cell>
          <cell r="NTA59">
            <v>0</v>
          </cell>
          <cell r="NTB59">
            <v>0</v>
          </cell>
          <cell r="NTC59">
            <v>0</v>
          </cell>
          <cell r="NTD59">
            <v>0</v>
          </cell>
          <cell r="NTE59">
            <v>0</v>
          </cell>
          <cell r="NTF59">
            <v>0</v>
          </cell>
          <cell r="NTG59">
            <v>0</v>
          </cell>
          <cell r="NTH59">
            <v>0</v>
          </cell>
          <cell r="NTI59">
            <v>0</v>
          </cell>
          <cell r="NTJ59">
            <v>0</v>
          </cell>
          <cell r="NTK59">
            <v>0</v>
          </cell>
          <cell r="NTL59">
            <v>0</v>
          </cell>
          <cell r="NTM59">
            <v>0</v>
          </cell>
          <cell r="NTN59">
            <v>0</v>
          </cell>
          <cell r="NTO59">
            <v>0</v>
          </cell>
          <cell r="NTP59">
            <v>0</v>
          </cell>
          <cell r="NTQ59">
            <v>0</v>
          </cell>
          <cell r="NTR59">
            <v>0</v>
          </cell>
          <cell r="NTS59">
            <v>0</v>
          </cell>
          <cell r="NTT59">
            <v>0</v>
          </cell>
          <cell r="NTU59">
            <v>0</v>
          </cell>
          <cell r="NTV59">
            <v>0</v>
          </cell>
          <cell r="NTW59">
            <v>0</v>
          </cell>
          <cell r="NTX59">
            <v>0</v>
          </cell>
          <cell r="NTY59">
            <v>0</v>
          </cell>
          <cell r="NTZ59">
            <v>0</v>
          </cell>
          <cell r="NUA59">
            <v>0</v>
          </cell>
          <cell r="NUB59">
            <v>0</v>
          </cell>
          <cell r="NUC59">
            <v>0</v>
          </cell>
          <cell r="NUD59">
            <v>0</v>
          </cell>
          <cell r="NUE59">
            <v>0</v>
          </cell>
          <cell r="NUF59">
            <v>0</v>
          </cell>
          <cell r="NUG59">
            <v>0</v>
          </cell>
          <cell r="NUH59">
            <v>0</v>
          </cell>
          <cell r="NUI59">
            <v>0</v>
          </cell>
          <cell r="NUJ59">
            <v>0</v>
          </cell>
          <cell r="NUK59">
            <v>0</v>
          </cell>
          <cell r="NUL59">
            <v>0</v>
          </cell>
          <cell r="NUM59">
            <v>0</v>
          </cell>
          <cell r="NUN59">
            <v>0</v>
          </cell>
          <cell r="NUO59">
            <v>0</v>
          </cell>
          <cell r="NUP59">
            <v>0</v>
          </cell>
          <cell r="NUQ59">
            <v>0</v>
          </cell>
          <cell r="NUR59">
            <v>0</v>
          </cell>
          <cell r="NUS59">
            <v>0</v>
          </cell>
          <cell r="NUT59">
            <v>0</v>
          </cell>
          <cell r="NUU59">
            <v>0</v>
          </cell>
          <cell r="NUV59">
            <v>0</v>
          </cell>
          <cell r="NUW59">
            <v>0</v>
          </cell>
          <cell r="NUX59">
            <v>0</v>
          </cell>
          <cell r="NUY59">
            <v>0</v>
          </cell>
          <cell r="NUZ59">
            <v>0</v>
          </cell>
          <cell r="NVA59">
            <v>0</v>
          </cell>
          <cell r="NVB59">
            <v>0</v>
          </cell>
          <cell r="NVC59">
            <v>0</v>
          </cell>
          <cell r="NVD59">
            <v>0</v>
          </cell>
          <cell r="NVE59">
            <v>0</v>
          </cell>
          <cell r="NVF59">
            <v>0</v>
          </cell>
          <cell r="NVG59">
            <v>0</v>
          </cell>
          <cell r="NVH59">
            <v>0</v>
          </cell>
          <cell r="NVI59">
            <v>0</v>
          </cell>
          <cell r="NVJ59">
            <v>0</v>
          </cell>
          <cell r="NVK59">
            <v>0</v>
          </cell>
          <cell r="NVL59">
            <v>0</v>
          </cell>
          <cell r="NVM59">
            <v>0</v>
          </cell>
          <cell r="NVN59">
            <v>0</v>
          </cell>
          <cell r="NVO59">
            <v>0</v>
          </cell>
          <cell r="NVP59">
            <v>0</v>
          </cell>
          <cell r="NVQ59">
            <v>0</v>
          </cell>
          <cell r="NVR59">
            <v>0</v>
          </cell>
          <cell r="NVS59">
            <v>0</v>
          </cell>
          <cell r="NVT59">
            <v>0</v>
          </cell>
          <cell r="NVU59">
            <v>0</v>
          </cell>
          <cell r="NVV59">
            <v>0</v>
          </cell>
          <cell r="NVW59">
            <v>0</v>
          </cell>
          <cell r="NVX59">
            <v>0</v>
          </cell>
          <cell r="NVY59">
            <v>0</v>
          </cell>
          <cell r="NVZ59">
            <v>0</v>
          </cell>
          <cell r="NWA59">
            <v>0</v>
          </cell>
          <cell r="NWB59">
            <v>0</v>
          </cell>
          <cell r="NWC59">
            <v>0</v>
          </cell>
          <cell r="NWD59">
            <v>0</v>
          </cell>
          <cell r="NWE59">
            <v>0</v>
          </cell>
          <cell r="NWF59">
            <v>0</v>
          </cell>
          <cell r="NWG59">
            <v>0</v>
          </cell>
          <cell r="NWH59">
            <v>0</v>
          </cell>
          <cell r="NWI59">
            <v>0</v>
          </cell>
          <cell r="NWJ59">
            <v>0</v>
          </cell>
          <cell r="NWK59">
            <v>0</v>
          </cell>
          <cell r="NWL59">
            <v>0</v>
          </cell>
          <cell r="NWM59">
            <v>0</v>
          </cell>
          <cell r="NWN59">
            <v>0</v>
          </cell>
          <cell r="NWO59">
            <v>0</v>
          </cell>
          <cell r="NWP59">
            <v>0</v>
          </cell>
          <cell r="NWQ59">
            <v>0</v>
          </cell>
          <cell r="NWR59">
            <v>0</v>
          </cell>
          <cell r="NWS59">
            <v>0</v>
          </cell>
          <cell r="NWT59">
            <v>0</v>
          </cell>
          <cell r="NWU59">
            <v>0</v>
          </cell>
          <cell r="NWV59">
            <v>0</v>
          </cell>
          <cell r="NWW59">
            <v>0</v>
          </cell>
          <cell r="NWX59">
            <v>0</v>
          </cell>
          <cell r="NWY59">
            <v>0</v>
          </cell>
          <cell r="NWZ59">
            <v>0</v>
          </cell>
          <cell r="NXA59">
            <v>0</v>
          </cell>
          <cell r="NXB59">
            <v>0</v>
          </cell>
          <cell r="NXC59">
            <v>0</v>
          </cell>
          <cell r="NXD59">
            <v>0</v>
          </cell>
          <cell r="NXE59">
            <v>0</v>
          </cell>
          <cell r="NXF59">
            <v>0</v>
          </cell>
          <cell r="NXG59">
            <v>0</v>
          </cell>
          <cell r="NXH59">
            <v>0</v>
          </cell>
          <cell r="NXI59">
            <v>0</v>
          </cell>
          <cell r="NXJ59">
            <v>0</v>
          </cell>
          <cell r="NXK59">
            <v>0</v>
          </cell>
          <cell r="NXL59">
            <v>0</v>
          </cell>
          <cell r="NXM59">
            <v>0</v>
          </cell>
          <cell r="NXN59">
            <v>0</v>
          </cell>
          <cell r="NXO59">
            <v>0</v>
          </cell>
          <cell r="NXP59">
            <v>0</v>
          </cell>
          <cell r="NXQ59">
            <v>0</v>
          </cell>
          <cell r="NXR59">
            <v>0</v>
          </cell>
          <cell r="NXS59">
            <v>0</v>
          </cell>
          <cell r="NXT59">
            <v>0</v>
          </cell>
          <cell r="NXU59">
            <v>0</v>
          </cell>
          <cell r="NXV59">
            <v>0</v>
          </cell>
          <cell r="NXW59">
            <v>0</v>
          </cell>
          <cell r="NXX59">
            <v>0</v>
          </cell>
          <cell r="NXY59">
            <v>0</v>
          </cell>
          <cell r="NXZ59">
            <v>0</v>
          </cell>
          <cell r="NYA59">
            <v>0</v>
          </cell>
          <cell r="NYB59">
            <v>0</v>
          </cell>
          <cell r="NYC59">
            <v>0</v>
          </cell>
          <cell r="NYD59">
            <v>0</v>
          </cell>
          <cell r="NYE59">
            <v>0</v>
          </cell>
          <cell r="NYF59">
            <v>0</v>
          </cell>
          <cell r="NYG59">
            <v>0</v>
          </cell>
          <cell r="NYH59">
            <v>0</v>
          </cell>
          <cell r="NYI59">
            <v>0</v>
          </cell>
          <cell r="NYJ59">
            <v>0</v>
          </cell>
          <cell r="NYK59">
            <v>0</v>
          </cell>
          <cell r="NYL59">
            <v>0</v>
          </cell>
          <cell r="NYM59">
            <v>0</v>
          </cell>
          <cell r="NYN59">
            <v>0</v>
          </cell>
          <cell r="NYO59">
            <v>0</v>
          </cell>
          <cell r="NYP59">
            <v>0</v>
          </cell>
          <cell r="NYQ59">
            <v>0</v>
          </cell>
          <cell r="NYR59">
            <v>0</v>
          </cell>
          <cell r="NYS59">
            <v>0</v>
          </cell>
          <cell r="NYT59">
            <v>0</v>
          </cell>
          <cell r="NYU59">
            <v>0</v>
          </cell>
          <cell r="NYV59">
            <v>0</v>
          </cell>
          <cell r="NYW59">
            <v>0</v>
          </cell>
          <cell r="NYX59">
            <v>0</v>
          </cell>
          <cell r="NYY59">
            <v>0</v>
          </cell>
          <cell r="NYZ59">
            <v>0</v>
          </cell>
          <cell r="NZA59">
            <v>0</v>
          </cell>
          <cell r="NZB59">
            <v>0</v>
          </cell>
          <cell r="NZC59">
            <v>0</v>
          </cell>
          <cell r="NZD59">
            <v>0</v>
          </cell>
          <cell r="NZE59">
            <v>0</v>
          </cell>
          <cell r="NZF59">
            <v>0</v>
          </cell>
          <cell r="NZG59">
            <v>0</v>
          </cell>
          <cell r="NZH59">
            <v>0</v>
          </cell>
          <cell r="NZI59">
            <v>0</v>
          </cell>
          <cell r="NZJ59">
            <v>0</v>
          </cell>
          <cell r="NZK59">
            <v>0</v>
          </cell>
          <cell r="NZL59">
            <v>0</v>
          </cell>
          <cell r="NZM59">
            <v>0</v>
          </cell>
          <cell r="NZN59">
            <v>0</v>
          </cell>
          <cell r="NZO59">
            <v>0</v>
          </cell>
          <cell r="NZP59">
            <v>0</v>
          </cell>
          <cell r="NZQ59">
            <v>0</v>
          </cell>
          <cell r="NZR59">
            <v>0</v>
          </cell>
          <cell r="NZS59">
            <v>0</v>
          </cell>
          <cell r="NZT59">
            <v>0</v>
          </cell>
          <cell r="NZU59">
            <v>0</v>
          </cell>
          <cell r="NZV59">
            <v>0</v>
          </cell>
          <cell r="NZW59">
            <v>0</v>
          </cell>
          <cell r="NZX59">
            <v>0</v>
          </cell>
          <cell r="NZY59">
            <v>0</v>
          </cell>
          <cell r="NZZ59">
            <v>0</v>
          </cell>
          <cell r="OAA59">
            <v>0</v>
          </cell>
          <cell r="OAB59">
            <v>0</v>
          </cell>
          <cell r="OAC59">
            <v>0</v>
          </cell>
          <cell r="OAD59">
            <v>0</v>
          </cell>
          <cell r="OAE59">
            <v>0</v>
          </cell>
          <cell r="OAF59">
            <v>0</v>
          </cell>
          <cell r="OAG59">
            <v>0</v>
          </cell>
          <cell r="OAH59">
            <v>0</v>
          </cell>
          <cell r="OAI59">
            <v>0</v>
          </cell>
          <cell r="OAJ59">
            <v>0</v>
          </cell>
          <cell r="OAK59">
            <v>0</v>
          </cell>
          <cell r="OAL59">
            <v>0</v>
          </cell>
          <cell r="OAM59">
            <v>0</v>
          </cell>
          <cell r="OAN59">
            <v>0</v>
          </cell>
          <cell r="OAO59">
            <v>0</v>
          </cell>
          <cell r="OAP59">
            <v>0</v>
          </cell>
          <cell r="OAQ59">
            <v>0</v>
          </cell>
          <cell r="OAR59">
            <v>0</v>
          </cell>
          <cell r="OAS59">
            <v>0</v>
          </cell>
          <cell r="OAT59">
            <v>0</v>
          </cell>
          <cell r="OAU59">
            <v>0</v>
          </cell>
          <cell r="OAV59">
            <v>0</v>
          </cell>
          <cell r="OAW59">
            <v>0</v>
          </cell>
          <cell r="OAX59">
            <v>0</v>
          </cell>
          <cell r="OAY59">
            <v>0</v>
          </cell>
          <cell r="OAZ59">
            <v>0</v>
          </cell>
          <cell r="OBA59">
            <v>0</v>
          </cell>
          <cell r="OBB59">
            <v>0</v>
          </cell>
          <cell r="OBC59">
            <v>0</v>
          </cell>
          <cell r="OBD59">
            <v>0</v>
          </cell>
          <cell r="OBE59">
            <v>0</v>
          </cell>
          <cell r="OBF59">
            <v>0</v>
          </cell>
          <cell r="OBG59">
            <v>0</v>
          </cell>
          <cell r="OBH59">
            <v>0</v>
          </cell>
          <cell r="OBI59">
            <v>0</v>
          </cell>
          <cell r="OBJ59">
            <v>0</v>
          </cell>
          <cell r="OBK59">
            <v>0</v>
          </cell>
          <cell r="OBL59">
            <v>0</v>
          </cell>
          <cell r="OBM59">
            <v>0</v>
          </cell>
          <cell r="OBN59">
            <v>0</v>
          </cell>
          <cell r="OBO59">
            <v>0</v>
          </cell>
          <cell r="OBP59">
            <v>0</v>
          </cell>
          <cell r="OBQ59">
            <v>0</v>
          </cell>
          <cell r="OBR59">
            <v>0</v>
          </cell>
          <cell r="OBS59">
            <v>0</v>
          </cell>
          <cell r="OBT59">
            <v>0</v>
          </cell>
          <cell r="OBU59">
            <v>0</v>
          </cell>
          <cell r="OBV59">
            <v>0</v>
          </cell>
          <cell r="OBW59">
            <v>0</v>
          </cell>
          <cell r="OBX59">
            <v>0</v>
          </cell>
          <cell r="OBY59">
            <v>0</v>
          </cell>
          <cell r="OBZ59">
            <v>0</v>
          </cell>
          <cell r="OCA59">
            <v>0</v>
          </cell>
          <cell r="OCB59">
            <v>0</v>
          </cell>
          <cell r="OCC59">
            <v>0</v>
          </cell>
          <cell r="OCD59">
            <v>0</v>
          </cell>
          <cell r="OCE59">
            <v>0</v>
          </cell>
          <cell r="OCF59">
            <v>0</v>
          </cell>
          <cell r="OCG59">
            <v>0</v>
          </cell>
          <cell r="OCH59">
            <v>0</v>
          </cell>
          <cell r="OCI59">
            <v>0</v>
          </cell>
          <cell r="OCJ59">
            <v>0</v>
          </cell>
          <cell r="OCK59">
            <v>0</v>
          </cell>
          <cell r="OCL59">
            <v>0</v>
          </cell>
          <cell r="OCM59">
            <v>0</v>
          </cell>
          <cell r="OCN59">
            <v>0</v>
          </cell>
          <cell r="OCO59">
            <v>0</v>
          </cell>
          <cell r="OCP59">
            <v>0</v>
          </cell>
          <cell r="OCQ59">
            <v>0</v>
          </cell>
          <cell r="OCR59">
            <v>0</v>
          </cell>
          <cell r="OCS59">
            <v>0</v>
          </cell>
          <cell r="OCT59">
            <v>0</v>
          </cell>
          <cell r="OCU59">
            <v>0</v>
          </cell>
          <cell r="OCV59">
            <v>0</v>
          </cell>
          <cell r="OCW59">
            <v>0</v>
          </cell>
          <cell r="OCX59">
            <v>0</v>
          </cell>
          <cell r="OCY59">
            <v>0</v>
          </cell>
          <cell r="OCZ59">
            <v>0</v>
          </cell>
          <cell r="ODA59">
            <v>0</v>
          </cell>
          <cell r="ODB59">
            <v>0</v>
          </cell>
          <cell r="ODC59">
            <v>0</v>
          </cell>
          <cell r="ODD59">
            <v>0</v>
          </cell>
          <cell r="ODE59">
            <v>0</v>
          </cell>
          <cell r="ODF59">
            <v>0</v>
          </cell>
          <cell r="ODG59">
            <v>0</v>
          </cell>
          <cell r="ODH59">
            <v>0</v>
          </cell>
          <cell r="ODI59">
            <v>0</v>
          </cell>
          <cell r="ODJ59">
            <v>0</v>
          </cell>
          <cell r="ODK59">
            <v>0</v>
          </cell>
          <cell r="ODL59">
            <v>0</v>
          </cell>
          <cell r="ODM59">
            <v>0</v>
          </cell>
          <cell r="ODN59">
            <v>0</v>
          </cell>
          <cell r="ODO59">
            <v>0</v>
          </cell>
          <cell r="ODP59">
            <v>0</v>
          </cell>
          <cell r="ODQ59">
            <v>0</v>
          </cell>
          <cell r="ODR59">
            <v>0</v>
          </cell>
          <cell r="ODS59">
            <v>0</v>
          </cell>
          <cell r="ODT59">
            <v>0</v>
          </cell>
          <cell r="ODU59">
            <v>0</v>
          </cell>
          <cell r="ODV59">
            <v>0</v>
          </cell>
          <cell r="ODW59">
            <v>0</v>
          </cell>
          <cell r="ODX59">
            <v>0</v>
          </cell>
          <cell r="ODY59">
            <v>0</v>
          </cell>
          <cell r="ODZ59">
            <v>0</v>
          </cell>
          <cell r="OEA59">
            <v>0</v>
          </cell>
          <cell r="OEB59">
            <v>0</v>
          </cell>
          <cell r="OEC59">
            <v>0</v>
          </cell>
          <cell r="OED59">
            <v>0</v>
          </cell>
          <cell r="OEE59">
            <v>0</v>
          </cell>
          <cell r="OEF59">
            <v>0</v>
          </cell>
          <cell r="OEG59">
            <v>0</v>
          </cell>
          <cell r="OEH59">
            <v>0</v>
          </cell>
          <cell r="OEI59">
            <v>0</v>
          </cell>
          <cell r="OEJ59">
            <v>0</v>
          </cell>
          <cell r="OEK59">
            <v>0</v>
          </cell>
          <cell r="OEL59">
            <v>0</v>
          </cell>
          <cell r="OEM59">
            <v>0</v>
          </cell>
          <cell r="OEN59">
            <v>0</v>
          </cell>
          <cell r="OEO59">
            <v>0</v>
          </cell>
          <cell r="OEP59">
            <v>0</v>
          </cell>
          <cell r="OEQ59">
            <v>0</v>
          </cell>
          <cell r="OER59">
            <v>0</v>
          </cell>
          <cell r="OES59">
            <v>0</v>
          </cell>
          <cell r="OET59">
            <v>0</v>
          </cell>
          <cell r="OEU59">
            <v>0</v>
          </cell>
          <cell r="OEV59">
            <v>0</v>
          </cell>
          <cell r="OEW59">
            <v>0</v>
          </cell>
          <cell r="OEX59">
            <v>0</v>
          </cell>
          <cell r="OEY59">
            <v>0</v>
          </cell>
          <cell r="OEZ59">
            <v>0</v>
          </cell>
          <cell r="OFA59">
            <v>0</v>
          </cell>
          <cell r="OFB59">
            <v>0</v>
          </cell>
          <cell r="OFC59">
            <v>0</v>
          </cell>
          <cell r="OFD59">
            <v>0</v>
          </cell>
          <cell r="OFE59">
            <v>0</v>
          </cell>
          <cell r="OFF59">
            <v>0</v>
          </cell>
          <cell r="OFG59">
            <v>0</v>
          </cell>
          <cell r="OFH59">
            <v>0</v>
          </cell>
          <cell r="OFI59">
            <v>0</v>
          </cell>
          <cell r="OFJ59">
            <v>0</v>
          </cell>
          <cell r="OFK59">
            <v>0</v>
          </cell>
          <cell r="OFL59">
            <v>0</v>
          </cell>
          <cell r="OFM59">
            <v>0</v>
          </cell>
          <cell r="OFN59">
            <v>0</v>
          </cell>
          <cell r="OFO59">
            <v>0</v>
          </cell>
          <cell r="OFP59">
            <v>0</v>
          </cell>
          <cell r="OFQ59">
            <v>0</v>
          </cell>
          <cell r="OFR59">
            <v>0</v>
          </cell>
          <cell r="OFS59">
            <v>0</v>
          </cell>
          <cell r="OFT59">
            <v>0</v>
          </cell>
          <cell r="OFU59">
            <v>0</v>
          </cell>
          <cell r="OFV59">
            <v>0</v>
          </cell>
          <cell r="OFW59">
            <v>0</v>
          </cell>
          <cell r="OFX59">
            <v>0</v>
          </cell>
          <cell r="OFY59">
            <v>0</v>
          </cell>
          <cell r="OFZ59">
            <v>0</v>
          </cell>
          <cell r="OGA59">
            <v>0</v>
          </cell>
          <cell r="OGB59">
            <v>0</v>
          </cell>
          <cell r="OGC59">
            <v>0</v>
          </cell>
          <cell r="OGD59">
            <v>0</v>
          </cell>
          <cell r="OGE59">
            <v>0</v>
          </cell>
          <cell r="OGF59">
            <v>0</v>
          </cell>
          <cell r="OGG59">
            <v>0</v>
          </cell>
          <cell r="OGH59">
            <v>0</v>
          </cell>
          <cell r="OGI59">
            <v>0</v>
          </cell>
          <cell r="OGJ59">
            <v>0</v>
          </cell>
          <cell r="OGK59">
            <v>0</v>
          </cell>
          <cell r="OGL59">
            <v>0</v>
          </cell>
          <cell r="OGM59">
            <v>0</v>
          </cell>
          <cell r="OGN59">
            <v>0</v>
          </cell>
          <cell r="OGO59">
            <v>0</v>
          </cell>
          <cell r="OGP59">
            <v>0</v>
          </cell>
          <cell r="OGQ59">
            <v>0</v>
          </cell>
          <cell r="OGR59">
            <v>0</v>
          </cell>
          <cell r="OGS59">
            <v>0</v>
          </cell>
          <cell r="OGT59">
            <v>0</v>
          </cell>
          <cell r="OGU59">
            <v>0</v>
          </cell>
          <cell r="OGV59">
            <v>0</v>
          </cell>
          <cell r="OGW59">
            <v>0</v>
          </cell>
          <cell r="OGX59">
            <v>0</v>
          </cell>
          <cell r="OGY59">
            <v>0</v>
          </cell>
          <cell r="OGZ59">
            <v>0</v>
          </cell>
          <cell r="OHA59">
            <v>0</v>
          </cell>
          <cell r="OHB59">
            <v>0</v>
          </cell>
          <cell r="OHC59">
            <v>0</v>
          </cell>
          <cell r="OHD59">
            <v>0</v>
          </cell>
          <cell r="OHE59">
            <v>0</v>
          </cell>
          <cell r="OHF59">
            <v>0</v>
          </cell>
          <cell r="OHG59">
            <v>0</v>
          </cell>
          <cell r="OHH59">
            <v>0</v>
          </cell>
          <cell r="OHI59">
            <v>0</v>
          </cell>
          <cell r="OHJ59">
            <v>0</v>
          </cell>
          <cell r="OHK59">
            <v>0</v>
          </cell>
          <cell r="OHL59">
            <v>0</v>
          </cell>
          <cell r="OHM59">
            <v>0</v>
          </cell>
          <cell r="OHN59">
            <v>0</v>
          </cell>
          <cell r="OHO59">
            <v>0</v>
          </cell>
          <cell r="OHP59">
            <v>0</v>
          </cell>
          <cell r="OHQ59">
            <v>0</v>
          </cell>
          <cell r="OHR59">
            <v>0</v>
          </cell>
          <cell r="OHS59">
            <v>0</v>
          </cell>
          <cell r="OHT59">
            <v>0</v>
          </cell>
          <cell r="OHU59">
            <v>0</v>
          </cell>
          <cell r="OHV59">
            <v>0</v>
          </cell>
          <cell r="OHW59">
            <v>0</v>
          </cell>
          <cell r="OHX59">
            <v>0</v>
          </cell>
          <cell r="OHY59">
            <v>0</v>
          </cell>
          <cell r="OHZ59">
            <v>0</v>
          </cell>
          <cell r="OIA59">
            <v>0</v>
          </cell>
          <cell r="OIB59">
            <v>0</v>
          </cell>
          <cell r="OIC59">
            <v>0</v>
          </cell>
          <cell r="OID59">
            <v>0</v>
          </cell>
          <cell r="OIE59">
            <v>0</v>
          </cell>
          <cell r="OIF59">
            <v>0</v>
          </cell>
          <cell r="OIG59">
            <v>0</v>
          </cell>
          <cell r="OIH59">
            <v>0</v>
          </cell>
          <cell r="OII59">
            <v>0</v>
          </cell>
          <cell r="OIJ59">
            <v>0</v>
          </cell>
          <cell r="OIK59">
            <v>0</v>
          </cell>
          <cell r="OIL59">
            <v>0</v>
          </cell>
          <cell r="OIM59">
            <v>0</v>
          </cell>
          <cell r="OIN59">
            <v>0</v>
          </cell>
          <cell r="OIO59">
            <v>0</v>
          </cell>
          <cell r="OIP59">
            <v>0</v>
          </cell>
          <cell r="OIQ59">
            <v>0</v>
          </cell>
          <cell r="OIR59">
            <v>0</v>
          </cell>
          <cell r="OIS59">
            <v>0</v>
          </cell>
          <cell r="OIT59">
            <v>0</v>
          </cell>
          <cell r="OIU59">
            <v>0</v>
          </cell>
          <cell r="OIV59">
            <v>0</v>
          </cell>
          <cell r="OIW59">
            <v>0</v>
          </cell>
          <cell r="OIX59">
            <v>0</v>
          </cell>
          <cell r="OIY59">
            <v>0</v>
          </cell>
          <cell r="OIZ59">
            <v>0</v>
          </cell>
          <cell r="OJA59">
            <v>0</v>
          </cell>
          <cell r="OJB59">
            <v>0</v>
          </cell>
          <cell r="OJC59">
            <v>0</v>
          </cell>
          <cell r="OJD59">
            <v>0</v>
          </cell>
          <cell r="OJE59">
            <v>0</v>
          </cell>
          <cell r="OJF59">
            <v>0</v>
          </cell>
          <cell r="OJG59">
            <v>0</v>
          </cell>
          <cell r="OJH59">
            <v>0</v>
          </cell>
          <cell r="OJI59">
            <v>0</v>
          </cell>
          <cell r="OJJ59">
            <v>0</v>
          </cell>
          <cell r="OJK59">
            <v>0</v>
          </cell>
          <cell r="OJL59">
            <v>0</v>
          </cell>
          <cell r="OJM59">
            <v>0</v>
          </cell>
          <cell r="OJN59">
            <v>0</v>
          </cell>
          <cell r="OJO59">
            <v>0</v>
          </cell>
          <cell r="OJP59">
            <v>0</v>
          </cell>
          <cell r="OJQ59">
            <v>0</v>
          </cell>
          <cell r="OJR59">
            <v>0</v>
          </cell>
          <cell r="OJS59">
            <v>0</v>
          </cell>
          <cell r="OJT59">
            <v>0</v>
          </cell>
          <cell r="OJU59">
            <v>0</v>
          </cell>
          <cell r="OJV59">
            <v>0</v>
          </cell>
          <cell r="OJW59">
            <v>0</v>
          </cell>
          <cell r="OJX59">
            <v>0</v>
          </cell>
          <cell r="OJY59">
            <v>0</v>
          </cell>
          <cell r="OJZ59">
            <v>0</v>
          </cell>
          <cell r="OKA59">
            <v>0</v>
          </cell>
          <cell r="OKB59">
            <v>0</v>
          </cell>
          <cell r="OKC59">
            <v>0</v>
          </cell>
          <cell r="OKD59">
            <v>0</v>
          </cell>
          <cell r="OKE59">
            <v>0</v>
          </cell>
          <cell r="OKF59">
            <v>0</v>
          </cell>
          <cell r="OKG59">
            <v>0</v>
          </cell>
          <cell r="OKH59">
            <v>0</v>
          </cell>
          <cell r="OKI59">
            <v>0</v>
          </cell>
          <cell r="OKJ59">
            <v>0</v>
          </cell>
          <cell r="OKK59">
            <v>0</v>
          </cell>
          <cell r="OKL59">
            <v>0</v>
          </cell>
          <cell r="OKM59">
            <v>0</v>
          </cell>
          <cell r="OKN59">
            <v>0</v>
          </cell>
          <cell r="OKO59">
            <v>0</v>
          </cell>
          <cell r="OKP59">
            <v>0</v>
          </cell>
          <cell r="OKQ59">
            <v>0</v>
          </cell>
          <cell r="OKR59">
            <v>0</v>
          </cell>
          <cell r="OKS59">
            <v>0</v>
          </cell>
          <cell r="OKT59">
            <v>0</v>
          </cell>
          <cell r="OKU59">
            <v>0</v>
          </cell>
          <cell r="OKV59">
            <v>0</v>
          </cell>
          <cell r="OKW59">
            <v>0</v>
          </cell>
          <cell r="OKX59">
            <v>0</v>
          </cell>
          <cell r="OKY59">
            <v>0</v>
          </cell>
          <cell r="OKZ59">
            <v>0</v>
          </cell>
          <cell r="OLA59">
            <v>0</v>
          </cell>
          <cell r="OLB59">
            <v>0</v>
          </cell>
          <cell r="OLC59">
            <v>0</v>
          </cell>
          <cell r="OLD59">
            <v>0</v>
          </cell>
          <cell r="OLE59">
            <v>0</v>
          </cell>
          <cell r="OLF59">
            <v>0</v>
          </cell>
          <cell r="OLG59">
            <v>0</v>
          </cell>
          <cell r="OLH59">
            <v>0</v>
          </cell>
          <cell r="OLI59">
            <v>0</v>
          </cell>
          <cell r="OLJ59">
            <v>0</v>
          </cell>
          <cell r="OLK59">
            <v>0</v>
          </cell>
          <cell r="OLL59">
            <v>0</v>
          </cell>
          <cell r="OLM59">
            <v>0</v>
          </cell>
          <cell r="OLN59">
            <v>0</v>
          </cell>
          <cell r="OLO59">
            <v>0</v>
          </cell>
          <cell r="OLP59">
            <v>0</v>
          </cell>
          <cell r="OLQ59">
            <v>0</v>
          </cell>
          <cell r="OLR59">
            <v>0</v>
          </cell>
          <cell r="OLS59">
            <v>0</v>
          </cell>
          <cell r="OLT59">
            <v>0</v>
          </cell>
          <cell r="OLU59">
            <v>0</v>
          </cell>
          <cell r="OLV59">
            <v>0</v>
          </cell>
          <cell r="OLW59">
            <v>0</v>
          </cell>
          <cell r="OLX59">
            <v>0</v>
          </cell>
          <cell r="OLY59">
            <v>0</v>
          </cell>
          <cell r="OLZ59">
            <v>0</v>
          </cell>
          <cell r="OMA59">
            <v>0</v>
          </cell>
          <cell r="OMB59">
            <v>0</v>
          </cell>
          <cell r="OMC59">
            <v>0</v>
          </cell>
          <cell r="OMD59">
            <v>0</v>
          </cell>
          <cell r="OME59">
            <v>0</v>
          </cell>
          <cell r="OMF59">
            <v>0</v>
          </cell>
          <cell r="OMG59">
            <v>0</v>
          </cell>
          <cell r="OMH59">
            <v>0</v>
          </cell>
          <cell r="OMI59">
            <v>0</v>
          </cell>
          <cell r="OMJ59">
            <v>0</v>
          </cell>
          <cell r="OMK59">
            <v>0</v>
          </cell>
          <cell r="OML59">
            <v>0</v>
          </cell>
          <cell r="OMM59">
            <v>0</v>
          </cell>
          <cell r="OMN59">
            <v>0</v>
          </cell>
          <cell r="OMO59">
            <v>0</v>
          </cell>
          <cell r="OMP59">
            <v>0</v>
          </cell>
          <cell r="OMQ59">
            <v>0</v>
          </cell>
          <cell r="OMR59">
            <v>0</v>
          </cell>
          <cell r="OMS59">
            <v>0</v>
          </cell>
          <cell r="OMT59">
            <v>0</v>
          </cell>
          <cell r="OMU59">
            <v>0</v>
          </cell>
          <cell r="OMV59">
            <v>0</v>
          </cell>
          <cell r="OMW59">
            <v>0</v>
          </cell>
          <cell r="OMX59">
            <v>0</v>
          </cell>
          <cell r="OMY59">
            <v>0</v>
          </cell>
          <cell r="OMZ59">
            <v>0</v>
          </cell>
          <cell r="ONA59">
            <v>0</v>
          </cell>
          <cell r="ONB59">
            <v>0</v>
          </cell>
          <cell r="ONC59">
            <v>0</v>
          </cell>
          <cell r="OND59">
            <v>0</v>
          </cell>
          <cell r="ONE59">
            <v>0</v>
          </cell>
          <cell r="ONF59">
            <v>0</v>
          </cell>
          <cell r="ONG59">
            <v>0</v>
          </cell>
          <cell r="ONH59">
            <v>0</v>
          </cell>
          <cell r="ONI59">
            <v>0</v>
          </cell>
          <cell r="ONJ59">
            <v>0</v>
          </cell>
          <cell r="ONK59">
            <v>0</v>
          </cell>
          <cell r="ONL59">
            <v>0</v>
          </cell>
          <cell r="ONM59">
            <v>0</v>
          </cell>
          <cell r="ONN59">
            <v>0</v>
          </cell>
          <cell r="ONO59">
            <v>0</v>
          </cell>
          <cell r="ONP59">
            <v>0</v>
          </cell>
          <cell r="ONQ59">
            <v>0</v>
          </cell>
          <cell r="ONR59">
            <v>0</v>
          </cell>
          <cell r="ONS59">
            <v>0</v>
          </cell>
          <cell r="ONT59">
            <v>0</v>
          </cell>
          <cell r="ONU59">
            <v>0</v>
          </cell>
          <cell r="ONV59">
            <v>0</v>
          </cell>
          <cell r="ONW59">
            <v>0</v>
          </cell>
          <cell r="ONX59">
            <v>0</v>
          </cell>
          <cell r="ONY59">
            <v>0</v>
          </cell>
          <cell r="ONZ59">
            <v>0</v>
          </cell>
          <cell r="OOA59">
            <v>0</v>
          </cell>
          <cell r="OOB59">
            <v>0</v>
          </cell>
          <cell r="OOC59">
            <v>0</v>
          </cell>
          <cell r="OOD59">
            <v>0</v>
          </cell>
          <cell r="OOE59">
            <v>0</v>
          </cell>
          <cell r="OOF59">
            <v>0</v>
          </cell>
          <cell r="OOG59">
            <v>0</v>
          </cell>
          <cell r="OOH59">
            <v>0</v>
          </cell>
          <cell r="OOI59">
            <v>0</v>
          </cell>
          <cell r="OOJ59">
            <v>0</v>
          </cell>
          <cell r="OOK59">
            <v>0</v>
          </cell>
          <cell r="OOL59">
            <v>0</v>
          </cell>
          <cell r="OOM59">
            <v>0</v>
          </cell>
          <cell r="OON59">
            <v>0</v>
          </cell>
          <cell r="OOO59">
            <v>0</v>
          </cell>
          <cell r="OOP59">
            <v>0</v>
          </cell>
          <cell r="OOQ59">
            <v>0</v>
          </cell>
          <cell r="OOR59">
            <v>0</v>
          </cell>
          <cell r="OOS59">
            <v>0</v>
          </cell>
          <cell r="OOT59">
            <v>0</v>
          </cell>
          <cell r="OOU59">
            <v>0</v>
          </cell>
          <cell r="OOV59">
            <v>0</v>
          </cell>
          <cell r="OOW59">
            <v>0</v>
          </cell>
          <cell r="OOX59">
            <v>0</v>
          </cell>
          <cell r="OOY59">
            <v>0</v>
          </cell>
          <cell r="OOZ59">
            <v>0</v>
          </cell>
          <cell r="OPA59">
            <v>0</v>
          </cell>
          <cell r="OPB59">
            <v>0</v>
          </cell>
          <cell r="OPC59">
            <v>0</v>
          </cell>
          <cell r="OPD59">
            <v>0</v>
          </cell>
          <cell r="OPE59">
            <v>0</v>
          </cell>
          <cell r="OPF59">
            <v>0</v>
          </cell>
          <cell r="OPG59">
            <v>0</v>
          </cell>
          <cell r="OPH59">
            <v>0</v>
          </cell>
          <cell r="OPI59">
            <v>0</v>
          </cell>
          <cell r="OPJ59">
            <v>0</v>
          </cell>
          <cell r="OPK59">
            <v>0</v>
          </cell>
          <cell r="OPL59">
            <v>0</v>
          </cell>
          <cell r="OPM59">
            <v>0</v>
          </cell>
          <cell r="OPN59">
            <v>0</v>
          </cell>
          <cell r="OPO59">
            <v>0</v>
          </cell>
          <cell r="OPP59">
            <v>0</v>
          </cell>
          <cell r="OPQ59">
            <v>0</v>
          </cell>
          <cell r="OPR59">
            <v>0</v>
          </cell>
          <cell r="OPS59">
            <v>0</v>
          </cell>
          <cell r="OPT59">
            <v>0</v>
          </cell>
          <cell r="OPU59">
            <v>0</v>
          </cell>
          <cell r="OPV59">
            <v>0</v>
          </cell>
          <cell r="OPW59">
            <v>0</v>
          </cell>
          <cell r="OPX59">
            <v>0</v>
          </cell>
          <cell r="OPY59">
            <v>0</v>
          </cell>
          <cell r="OPZ59">
            <v>0</v>
          </cell>
          <cell r="OQA59">
            <v>0</v>
          </cell>
          <cell r="OQB59">
            <v>0</v>
          </cell>
          <cell r="OQC59">
            <v>0</v>
          </cell>
          <cell r="OQD59">
            <v>0</v>
          </cell>
          <cell r="OQE59">
            <v>0</v>
          </cell>
          <cell r="OQF59">
            <v>0</v>
          </cell>
          <cell r="OQG59">
            <v>0</v>
          </cell>
          <cell r="OQH59">
            <v>0</v>
          </cell>
          <cell r="OQI59">
            <v>0</v>
          </cell>
          <cell r="OQJ59">
            <v>0</v>
          </cell>
          <cell r="OQK59">
            <v>0</v>
          </cell>
          <cell r="OQL59">
            <v>0</v>
          </cell>
          <cell r="OQM59">
            <v>0</v>
          </cell>
          <cell r="OQN59">
            <v>0</v>
          </cell>
          <cell r="OQO59">
            <v>0</v>
          </cell>
          <cell r="OQP59">
            <v>0</v>
          </cell>
          <cell r="OQQ59">
            <v>0</v>
          </cell>
          <cell r="OQR59">
            <v>0</v>
          </cell>
          <cell r="OQS59">
            <v>0</v>
          </cell>
          <cell r="OQT59">
            <v>0</v>
          </cell>
          <cell r="OQU59">
            <v>0</v>
          </cell>
          <cell r="OQV59">
            <v>0</v>
          </cell>
          <cell r="OQW59">
            <v>0</v>
          </cell>
          <cell r="OQX59">
            <v>0</v>
          </cell>
          <cell r="OQY59">
            <v>0</v>
          </cell>
          <cell r="OQZ59">
            <v>0</v>
          </cell>
          <cell r="ORA59">
            <v>0</v>
          </cell>
          <cell r="ORB59">
            <v>0</v>
          </cell>
          <cell r="ORC59">
            <v>0</v>
          </cell>
          <cell r="ORD59">
            <v>0</v>
          </cell>
          <cell r="ORE59">
            <v>0</v>
          </cell>
          <cell r="ORF59">
            <v>0</v>
          </cell>
          <cell r="ORG59">
            <v>0</v>
          </cell>
          <cell r="ORH59">
            <v>0</v>
          </cell>
          <cell r="ORI59">
            <v>0</v>
          </cell>
          <cell r="ORJ59">
            <v>0</v>
          </cell>
          <cell r="ORK59">
            <v>0</v>
          </cell>
          <cell r="ORL59">
            <v>0</v>
          </cell>
          <cell r="ORM59">
            <v>0</v>
          </cell>
          <cell r="ORN59">
            <v>0</v>
          </cell>
          <cell r="ORO59">
            <v>0</v>
          </cell>
          <cell r="ORP59">
            <v>0</v>
          </cell>
          <cell r="ORQ59">
            <v>0</v>
          </cell>
          <cell r="ORR59">
            <v>0</v>
          </cell>
          <cell r="ORS59">
            <v>0</v>
          </cell>
          <cell r="ORT59">
            <v>0</v>
          </cell>
          <cell r="ORU59">
            <v>0</v>
          </cell>
          <cell r="ORV59">
            <v>0</v>
          </cell>
          <cell r="ORW59">
            <v>0</v>
          </cell>
          <cell r="ORX59">
            <v>0</v>
          </cell>
          <cell r="ORY59">
            <v>0</v>
          </cell>
          <cell r="ORZ59">
            <v>0</v>
          </cell>
          <cell r="OSA59">
            <v>0</v>
          </cell>
          <cell r="OSB59">
            <v>0</v>
          </cell>
          <cell r="OSC59">
            <v>0</v>
          </cell>
          <cell r="OSD59">
            <v>0</v>
          </cell>
          <cell r="OSE59">
            <v>0</v>
          </cell>
          <cell r="OSF59">
            <v>0</v>
          </cell>
          <cell r="OSG59">
            <v>0</v>
          </cell>
          <cell r="OSH59">
            <v>0</v>
          </cell>
          <cell r="OSI59">
            <v>0</v>
          </cell>
          <cell r="OSJ59">
            <v>0</v>
          </cell>
          <cell r="OSK59">
            <v>0</v>
          </cell>
          <cell r="OSL59">
            <v>0</v>
          </cell>
          <cell r="OSM59">
            <v>0</v>
          </cell>
          <cell r="OSN59">
            <v>0</v>
          </cell>
          <cell r="OSO59">
            <v>0</v>
          </cell>
          <cell r="OSP59">
            <v>0</v>
          </cell>
          <cell r="OSQ59">
            <v>0</v>
          </cell>
          <cell r="OSR59">
            <v>0</v>
          </cell>
          <cell r="OSS59">
            <v>0</v>
          </cell>
          <cell r="OST59">
            <v>0</v>
          </cell>
          <cell r="OSU59">
            <v>0</v>
          </cell>
          <cell r="OSV59">
            <v>0</v>
          </cell>
          <cell r="OSW59">
            <v>0</v>
          </cell>
          <cell r="OSX59">
            <v>0</v>
          </cell>
          <cell r="OSY59">
            <v>0</v>
          </cell>
          <cell r="OSZ59">
            <v>0</v>
          </cell>
          <cell r="OTA59">
            <v>0</v>
          </cell>
          <cell r="OTB59">
            <v>0</v>
          </cell>
          <cell r="OTC59">
            <v>0</v>
          </cell>
          <cell r="OTD59">
            <v>0</v>
          </cell>
          <cell r="OTE59">
            <v>0</v>
          </cell>
          <cell r="OTF59">
            <v>0</v>
          </cell>
          <cell r="OTG59">
            <v>0</v>
          </cell>
          <cell r="OTH59">
            <v>0</v>
          </cell>
          <cell r="OTI59">
            <v>0</v>
          </cell>
          <cell r="OTJ59">
            <v>0</v>
          </cell>
          <cell r="OTK59">
            <v>0</v>
          </cell>
          <cell r="OTL59">
            <v>0</v>
          </cell>
          <cell r="OTM59">
            <v>0</v>
          </cell>
          <cell r="OTN59">
            <v>0</v>
          </cell>
          <cell r="OTO59">
            <v>0</v>
          </cell>
          <cell r="OTP59">
            <v>0</v>
          </cell>
          <cell r="OTQ59">
            <v>0</v>
          </cell>
          <cell r="OTR59">
            <v>0</v>
          </cell>
          <cell r="OTS59">
            <v>0</v>
          </cell>
          <cell r="OTT59">
            <v>0</v>
          </cell>
          <cell r="OTU59">
            <v>0</v>
          </cell>
          <cell r="OTV59">
            <v>0</v>
          </cell>
          <cell r="OTW59">
            <v>0</v>
          </cell>
          <cell r="OTX59">
            <v>0</v>
          </cell>
          <cell r="OTY59">
            <v>0</v>
          </cell>
          <cell r="OTZ59">
            <v>0</v>
          </cell>
          <cell r="OUA59">
            <v>0</v>
          </cell>
          <cell r="OUB59">
            <v>0</v>
          </cell>
          <cell r="OUC59">
            <v>0</v>
          </cell>
          <cell r="OUD59">
            <v>0</v>
          </cell>
          <cell r="OUE59">
            <v>0</v>
          </cell>
          <cell r="OUF59">
            <v>0</v>
          </cell>
          <cell r="OUG59">
            <v>0</v>
          </cell>
          <cell r="OUH59">
            <v>0</v>
          </cell>
          <cell r="OUI59">
            <v>0</v>
          </cell>
          <cell r="OUJ59">
            <v>0</v>
          </cell>
          <cell r="OUK59">
            <v>0</v>
          </cell>
          <cell r="OUL59">
            <v>0</v>
          </cell>
          <cell r="OUM59">
            <v>0</v>
          </cell>
          <cell r="OUN59">
            <v>0</v>
          </cell>
          <cell r="OUO59">
            <v>0</v>
          </cell>
          <cell r="OUP59">
            <v>0</v>
          </cell>
          <cell r="OUQ59">
            <v>0</v>
          </cell>
          <cell r="OUR59">
            <v>0</v>
          </cell>
          <cell r="OUS59">
            <v>0</v>
          </cell>
          <cell r="OUT59">
            <v>0</v>
          </cell>
          <cell r="OUU59">
            <v>0</v>
          </cell>
          <cell r="OUV59">
            <v>0</v>
          </cell>
          <cell r="OUW59">
            <v>0</v>
          </cell>
          <cell r="OUX59">
            <v>0</v>
          </cell>
          <cell r="OUY59">
            <v>0</v>
          </cell>
          <cell r="OUZ59">
            <v>0</v>
          </cell>
          <cell r="OVA59">
            <v>0</v>
          </cell>
          <cell r="OVB59">
            <v>0</v>
          </cell>
          <cell r="OVC59">
            <v>0</v>
          </cell>
          <cell r="OVD59">
            <v>0</v>
          </cell>
          <cell r="OVE59">
            <v>0</v>
          </cell>
          <cell r="OVF59">
            <v>0</v>
          </cell>
          <cell r="OVG59">
            <v>0</v>
          </cell>
          <cell r="OVH59">
            <v>0</v>
          </cell>
          <cell r="OVI59">
            <v>0</v>
          </cell>
          <cell r="OVJ59">
            <v>0</v>
          </cell>
          <cell r="OVK59">
            <v>0</v>
          </cell>
          <cell r="OVL59">
            <v>0</v>
          </cell>
          <cell r="OVM59">
            <v>0</v>
          </cell>
          <cell r="OVN59">
            <v>0</v>
          </cell>
          <cell r="OVO59">
            <v>0</v>
          </cell>
          <cell r="OVP59">
            <v>0</v>
          </cell>
          <cell r="OVQ59">
            <v>0</v>
          </cell>
          <cell r="OVR59">
            <v>0</v>
          </cell>
          <cell r="OVS59">
            <v>0</v>
          </cell>
          <cell r="OVT59">
            <v>0</v>
          </cell>
          <cell r="OVU59">
            <v>0</v>
          </cell>
          <cell r="OVV59">
            <v>0</v>
          </cell>
          <cell r="OVW59">
            <v>0</v>
          </cell>
          <cell r="OVX59">
            <v>0</v>
          </cell>
          <cell r="OVY59">
            <v>0</v>
          </cell>
          <cell r="OVZ59">
            <v>0</v>
          </cell>
          <cell r="OWA59">
            <v>0</v>
          </cell>
          <cell r="OWB59">
            <v>0</v>
          </cell>
          <cell r="OWC59">
            <v>0</v>
          </cell>
          <cell r="OWD59">
            <v>0</v>
          </cell>
          <cell r="OWE59">
            <v>0</v>
          </cell>
          <cell r="OWF59">
            <v>0</v>
          </cell>
          <cell r="OWG59">
            <v>0</v>
          </cell>
          <cell r="OWH59">
            <v>0</v>
          </cell>
          <cell r="OWI59">
            <v>0</v>
          </cell>
          <cell r="OWJ59">
            <v>0</v>
          </cell>
          <cell r="OWK59">
            <v>0</v>
          </cell>
          <cell r="OWL59">
            <v>0</v>
          </cell>
          <cell r="OWM59">
            <v>0</v>
          </cell>
          <cell r="OWN59">
            <v>0</v>
          </cell>
          <cell r="OWO59">
            <v>0</v>
          </cell>
          <cell r="OWP59">
            <v>0</v>
          </cell>
          <cell r="OWQ59">
            <v>0</v>
          </cell>
          <cell r="OWR59">
            <v>0</v>
          </cell>
          <cell r="OWS59">
            <v>0</v>
          </cell>
          <cell r="OWT59">
            <v>0</v>
          </cell>
          <cell r="OWU59">
            <v>0</v>
          </cell>
          <cell r="OWV59">
            <v>0</v>
          </cell>
          <cell r="OWW59">
            <v>0</v>
          </cell>
          <cell r="OWX59">
            <v>0</v>
          </cell>
          <cell r="OWY59">
            <v>0</v>
          </cell>
          <cell r="OWZ59">
            <v>0</v>
          </cell>
          <cell r="OXA59">
            <v>0</v>
          </cell>
          <cell r="OXB59">
            <v>0</v>
          </cell>
          <cell r="OXC59">
            <v>0</v>
          </cell>
          <cell r="OXD59">
            <v>0</v>
          </cell>
          <cell r="OXE59">
            <v>0</v>
          </cell>
          <cell r="OXF59">
            <v>0</v>
          </cell>
          <cell r="OXG59">
            <v>0</v>
          </cell>
          <cell r="OXH59">
            <v>0</v>
          </cell>
          <cell r="OXI59">
            <v>0</v>
          </cell>
          <cell r="OXJ59">
            <v>0</v>
          </cell>
          <cell r="OXK59">
            <v>0</v>
          </cell>
          <cell r="OXL59">
            <v>0</v>
          </cell>
          <cell r="OXM59">
            <v>0</v>
          </cell>
          <cell r="OXN59">
            <v>0</v>
          </cell>
          <cell r="OXO59">
            <v>0</v>
          </cell>
          <cell r="OXP59">
            <v>0</v>
          </cell>
          <cell r="OXQ59">
            <v>0</v>
          </cell>
          <cell r="OXR59">
            <v>0</v>
          </cell>
          <cell r="OXS59">
            <v>0</v>
          </cell>
          <cell r="OXT59">
            <v>0</v>
          </cell>
          <cell r="OXU59">
            <v>0</v>
          </cell>
          <cell r="OXV59">
            <v>0</v>
          </cell>
          <cell r="OXW59">
            <v>0</v>
          </cell>
          <cell r="OXX59">
            <v>0</v>
          </cell>
          <cell r="OXY59">
            <v>0</v>
          </cell>
          <cell r="OXZ59">
            <v>0</v>
          </cell>
          <cell r="OYA59">
            <v>0</v>
          </cell>
          <cell r="OYB59">
            <v>0</v>
          </cell>
          <cell r="OYC59">
            <v>0</v>
          </cell>
          <cell r="OYD59">
            <v>0</v>
          </cell>
          <cell r="OYE59">
            <v>0</v>
          </cell>
          <cell r="OYF59">
            <v>0</v>
          </cell>
          <cell r="OYG59">
            <v>0</v>
          </cell>
          <cell r="OYH59">
            <v>0</v>
          </cell>
          <cell r="OYI59">
            <v>0</v>
          </cell>
          <cell r="OYJ59">
            <v>0</v>
          </cell>
          <cell r="OYK59">
            <v>0</v>
          </cell>
          <cell r="OYL59">
            <v>0</v>
          </cell>
          <cell r="OYM59">
            <v>0</v>
          </cell>
          <cell r="OYN59">
            <v>0</v>
          </cell>
          <cell r="OYO59">
            <v>0</v>
          </cell>
          <cell r="OYP59">
            <v>0</v>
          </cell>
          <cell r="OYQ59">
            <v>0</v>
          </cell>
          <cell r="OYR59">
            <v>0</v>
          </cell>
          <cell r="OYS59">
            <v>0</v>
          </cell>
          <cell r="OYT59">
            <v>0</v>
          </cell>
          <cell r="OYU59">
            <v>0</v>
          </cell>
          <cell r="OYV59">
            <v>0</v>
          </cell>
          <cell r="OYW59">
            <v>0</v>
          </cell>
          <cell r="OYX59">
            <v>0</v>
          </cell>
          <cell r="OYY59">
            <v>0</v>
          </cell>
          <cell r="OYZ59">
            <v>0</v>
          </cell>
          <cell r="OZA59">
            <v>0</v>
          </cell>
          <cell r="OZB59">
            <v>0</v>
          </cell>
          <cell r="OZC59">
            <v>0</v>
          </cell>
          <cell r="OZD59">
            <v>0</v>
          </cell>
          <cell r="OZE59">
            <v>0</v>
          </cell>
          <cell r="OZF59">
            <v>0</v>
          </cell>
          <cell r="OZG59">
            <v>0</v>
          </cell>
          <cell r="OZH59">
            <v>0</v>
          </cell>
          <cell r="OZI59">
            <v>0</v>
          </cell>
          <cell r="OZJ59">
            <v>0</v>
          </cell>
          <cell r="OZK59">
            <v>0</v>
          </cell>
          <cell r="OZL59">
            <v>0</v>
          </cell>
          <cell r="OZM59">
            <v>0</v>
          </cell>
          <cell r="OZN59">
            <v>0</v>
          </cell>
          <cell r="OZO59">
            <v>0</v>
          </cell>
          <cell r="OZP59">
            <v>0</v>
          </cell>
          <cell r="OZQ59">
            <v>0</v>
          </cell>
          <cell r="OZR59">
            <v>0</v>
          </cell>
          <cell r="OZS59">
            <v>0</v>
          </cell>
          <cell r="OZT59">
            <v>0</v>
          </cell>
          <cell r="OZU59">
            <v>0</v>
          </cell>
          <cell r="OZV59">
            <v>0</v>
          </cell>
          <cell r="OZW59">
            <v>0</v>
          </cell>
          <cell r="OZX59">
            <v>0</v>
          </cell>
          <cell r="OZY59">
            <v>0</v>
          </cell>
          <cell r="OZZ59">
            <v>0</v>
          </cell>
          <cell r="PAA59">
            <v>0</v>
          </cell>
          <cell r="PAB59">
            <v>0</v>
          </cell>
          <cell r="PAC59">
            <v>0</v>
          </cell>
          <cell r="PAD59">
            <v>0</v>
          </cell>
          <cell r="PAE59">
            <v>0</v>
          </cell>
          <cell r="PAF59">
            <v>0</v>
          </cell>
          <cell r="PAG59">
            <v>0</v>
          </cell>
          <cell r="PAH59">
            <v>0</v>
          </cell>
          <cell r="PAI59">
            <v>0</v>
          </cell>
          <cell r="PAJ59">
            <v>0</v>
          </cell>
          <cell r="PAK59">
            <v>0</v>
          </cell>
          <cell r="PAL59">
            <v>0</v>
          </cell>
          <cell r="PAM59">
            <v>0</v>
          </cell>
          <cell r="PAN59">
            <v>0</v>
          </cell>
          <cell r="PAO59">
            <v>0</v>
          </cell>
          <cell r="PAP59">
            <v>0</v>
          </cell>
          <cell r="PAQ59">
            <v>0</v>
          </cell>
          <cell r="PAR59">
            <v>0</v>
          </cell>
          <cell r="PAS59">
            <v>0</v>
          </cell>
          <cell r="PAT59">
            <v>0</v>
          </cell>
          <cell r="PAU59">
            <v>0</v>
          </cell>
          <cell r="PAV59">
            <v>0</v>
          </cell>
          <cell r="PAW59">
            <v>0</v>
          </cell>
          <cell r="PAX59">
            <v>0</v>
          </cell>
          <cell r="PAY59">
            <v>0</v>
          </cell>
          <cell r="PAZ59">
            <v>0</v>
          </cell>
          <cell r="PBA59">
            <v>0</v>
          </cell>
          <cell r="PBB59">
            <v>0</v>
          </cell>
          <cell r="PBC59">
            <v>0</v>
          </cell>
          <cell r="PBD59">
            <v>0</v>
          </cell>
          <cell r="PBE59">
            <v>0</v>
          </cell>
          <cell r="PBF59">
            <v>0</v>
          </cell>
          <cell r="PBG59">
            <v>0</v>
          </cell>
          <cell r="PBH59">
            <v>0</v>
          </cell>
          <cell r="PBI59">
            <v>0</v>
          </cell>
          <cell r="PBJ59">
            <v>0</v>
          </cell>
          <cell r="PBK59">
            <v>0</v>
          </cell>
          <cell r="PBL59">
            <v>0</v>
          </cell>
          <cell r="PBM59">
            <v>0</v>
          </cell>
          <cell r="PBN59">
            <v>0</v>
          </cell>
          <cell r="PBO59">
            <v>0</v>
          </cell>
          <cell r="PBP59">
            <v>0</v>
          </cell>
          <cell r="PBQ59">
            <v>0</v>
          </cell>
          <cell r="PBR59">
            <v>0</v>
          </cell>
          <cell r="PBS59">
            <v>0</v>
          </cell>
          <cell r="PBT59">
            <v>0</v>
          </cell>
          <cell r="PBU59">
            <v>0</v>
          </cell>
          <cell r="PBV59">
            <v>0</v>
          </cell>
          <cell r="PBW59">
            <v>0</v>
          </cell>
          <cell r="PBX59">
            <v>0</v>
          </cell>
          <cell r="PBY59">
            <v>0</v>
          </cell>
          <cell r="PBZ59">
            <v>0</v>
          </cell>
          <cell r="PCA59">
            <v>0</v>
          </cell>
          <cell r="PCB59">
            <v>0</v>
          </cell>
          <cell r="PCC59">
            <v>0</v>
          </cell>
          <cell r="PCD59">
            <v>0</v>
          </cell>
          <cell r="PCE59">
            <v>0</v>
          </cell>
          <cell r="PCF59">
            <v>0</v>
          </cell>
          <cell r="PCG59">
            <v>0</v>
          </cell>
          <cell r="PCH59">
            <v>0</v>
          </cell>
          <cell r="PCI59">
            <v>0</v>
          </cell>
          <cell r="PCJ59">
            <v>0</v>
          </cell>
          <cell r="PCK59">
            <v>0</v>
          </cell>
          <cell r="PCL59">
            <v>0</v>
          </cell>
          <cell r="PCM59">
            <v>0</v>
          </cell>
          <cell r="PCN59">
            <v>0</v>
          </cell>
          <cell r="PCO59">
            <v>0</v>
          </cell>
          <cell r="PCP59">
            <v>0</v>
          </cell>
          <cell r="PCQ59">
            <v>0</v>
          </cell>
          <cell r="PCR59">
            <v>0</v>
          </cell>
          <cell r="PCS59">
            <v>0</v>
          </cell>
          <cell r="PCT59">
            <v>0</v>
          </cell>
          <cell r="PCU59">
            <v>0</v>
          </cell>
          <cell r="PCV59">
            <v>0</v>
          </cell>
          <cell r="PCW59">
            <v>0</v>
          </cell>
          <cell r="PCX59">
            <v>0</v>
          </cell>
          <cell r="PCY59">
            <v>0</v>
          </cell>
          <cell r="PCZ59">
            <v>0</v>
          </cell>
          <cell r="PDA59">
            <v>0</v>
          </cell>
          <cell r="PDB59">
            <v>0</v>
          </cell>
          <cell r="PDC59">
            <v>0</v>
          </cell>
          <cell r="PDD59">
            <v>0</v>
          </cell>
          <cell r="PDE59">
            <v>0</v>
          </cell>
          <cell r="PDF59">
            <v>0</v>
          </cell>
          <cell r="PDG59">
            <v>0</v>
          </cell>
          <cell r="PDH59">
            <v>0</v>
          </cell>
          <cell r="PDI59">
            <v>0</v>
          </cell>
          <cell r="PDJ59">
            <v>0</v>
          </cell>
          <cell r="PDK59">
            <v>0</v>
          </cell>
          <cell r="PDL59">
            <v>0</v>
          </cell>
          <cell r="PDM59">
            <v>0</v>
          </cell>
          <cell r="PDN59">
            <v>0</v>
          </cell>
          <cell r="PDO59">
            <v>0</v>
          </cell>
          <cell r="PDP59">
            <v>0</v>
          </cell>
          <cell r="PDQ59">
            <v>0</v>
          </cell>
          <cell r="PDR59">
            <v>0</v>
          </cell>
          <cell r="PDS59">
            <v>0</v>
          </cell>
          <cell r="PDT59">
            <v>0</v>
          </cell>
          <cell r="PDU59">
            <v>0</v>
          </cell>
          <cell r="PDV59">
            <v>0</v>
          </cell>
          <cell r="PDW59">
            <v>0</v>
          </cell>
          <cell r="PDX59">
            <v>0</v>
          </cell>
          <cell r="PDY59">
            <v>0</v>
          </cell>
          <cell r="PDZ59">
            <v>0</v>
          </cell>
          <cell r="PEA59">
            <v>0</v>
          </cell>
          <cell r="PEB59">
            <v>0</v>
          </cell>
          <cell r="PEC59">
            <v>0</v>
          </cell>
          <cell r="PED59">
            <v>0</v>
          </cell>
          <cell r="PEE59">
            <v>0</v>
          </cell>
          <cell r="PEF59">
            <v>0</v>
          </cell>
          <cell r="PEG59">
            <v>0</v>
          </cell>
          <cell r="PEH59">
            <v>0</v>
          </cell>
          <cell r="PEI59">
            <v>0</v>
          </cell>
          <cell r="PEJ59">
            <v>0</v>
          </cell>
          <cell r="PEK59">
            <v>0</v>
          </cell>
          <cell r="PEL59">
            <v>0</v>
          </cell>
          <cell r="PEM59">
            <v>0</v>
          </cell>
          <cell r="PEN59">
            <v>0</v>
          </cell>
          <cell r="PEO59">
            <v>0</v>
          </cell>
          <cell r="PEP59">
            <v>0</v>
          </cell>
          <cell r="PEQ59">
            <v>0</v>
          </cell>
          <cell r="PER59">
            <v>0</v>
          </cell>
          <cell r="PES59">
            <v>0</v>
          </cell>
          <cell r="PET59">
            <v>0</v>
          </cell>
          <cell r="PEU59">
            <v>0</v>
          </cell>
          <cell r="PEV59">
            <v>0</v>
          </cell>
          <cell r="PEW59">
            <v>0</v>
          </cell>
          <cell r="PEX59">
            <v>0</v>
          </cell>
          <cell r="PEY59">
            <v>0</v>
          </cell>
          <cell r="PEZ59">
            <v>0</v>
          </cell>
          <cell r="PFA59">
            <v>0</v>
          </cell>
          <cell r="PFB59">
            <v>0</v>
          </cell>
          <cell r="PFC59">
            <v>0</v>
          </cell>
          <cell r="PFD59">
            <v>0</v>
          </cell>
          <cell r="PFE59">
            <v>0</v>
          </cell>
          <cell r="PFF59">
            <v>0</v>
          </cell>
          <cell r="PFG59">
            <v>0</v>
          </cell>
          <cell r="PFH59">
            <v>0</v>
          </cell>
          <cell r="PFI59">
            <v>0</v>
          </cell>
          <cell r="PFJ59">
            <v>0</v>
          </cell>
          <cell r="PFK59">
            <v>0</v>
          </cell>
          <cell r="PFL59">
            <v>0</v>
          </cell>
          <cell r="PFM59">
            <v>0</v>
          </cell>
          <cell r="PFN59">
            <v>0</v>
          </cell>
          <cell r="PFO59">
            <v>0</v>
          </cell>
          <cell r="PFP59">
            <v>0</v>
          </cell>
          <cell r="PFQ59">
            <v>0</v>
          </cell>
          <cell r="PFR59">
            <v>0</v>
          </cell>
          <cell r="PFS59">
            <v>0</v>
          </cell>
          <cell r="PFT59">
            <v>0</v>
          </cell>
          <cell r="PFU59">
            <v>0</v>
          </cell>
          <cell r="PFV59">
            <v>0</v>
          </cell>
          <cell r="PFW59">
            <v>0</v>
          </cell>
          <cell r="PFX59">
            <v>0</v>
          </cell>
          <cell r="PFY59">
            <v>0</v>
          </cell>
          <cell r="PFZ59">
            <v>0</v>
          </cell>
          <cell r="PGA59">
            <v>0</v>
          </cell>
          <cell r="PGB59">
            <v>0</v>
          </cell>
          <cell r="PGC59">
            <v>0</v>
          </cell>
          <cell r="PGD59">
            <v>0</v>
          </cell>
          <cell r="PGE59">
            <v>0</v>
          </cell>
          <cell r="PGF59">
            <v>0</v>
          </cell>
          <cell r="PGG59">
            <v>0</v>
          </cell>
          <cell r="PGH59">
            <v>0</v>
          </cell>
          <cell r="PGI59">
            <v>0</v>
          </cell>
          <cell r="PGJ59">
            <v>0</v>
          </cell>
          <cell r="PGK59">
            <v>0</v>
          </cell>
          <cell r="PGL59">
            <v>0</v>
          </cell>
          <cell r="PGM59">
            <v>0</v>
          </cell>
          <cell r="PGN59">
            <v>0</v>
          </cell>
          <cell r="PGO59">
            <v>0</v>
          </cell>
          <cell r="PGP59">
            <v>0</v>
          </cell>
          <cell r="PGQ59">
            <v>0</v>
          </cell>
          <cell r="PGR59">
            <v>0</v>
          </cell>
          <cell r="PGS59">
            <v>0</v>
          </cell>
          <cell r="PGT59">
            <v>0</v>
          </cell>
          <cell r="PGU59">
            <v>0</v>
          </cell>
          <cell r="PGV59">
            <v>0</v>
          </cell>
          <cell r="PGW59">
            <v>0</v>
          </cell>
          <cell r="PGX59">
            <v>0</v>
          </cell>
          <cell r="PGY59">
            <v>0</v>
          </cell>
          <cell r="PGZ59">
            <v>0</v>
          </cell>
          <cell r="PHA59">
            <v>0</v>
          </cell>
          <cell r="PHB59">
            <v>0</v>
          </cell>
          <cell r="PHC59">
            <v>0</v>
          </cell>
          <cell r="PHD59">
            <v>0</v>
          </cell>
          <cell r="PHE59">
            <v>0</v>
          </cell>
          <cell r="PHF59">
            <v>0</v>
          </cell>
          <cell r="PHG59">
            <v>0</v>
          </cell>
          <cell r="PHH59">
            <v>0</v>
          </cell>
          <cell r="PHI59">
            <v>0</v>
          </cell>
          <cell r="PHJ59">
            <v>0</v>
          </cell>
          <cell r="PHK59">
            <v>0</v>
          </cell>
          <cell r="PHL59">
            <v>0</v>
          </cell>
          <cell r="PHM59">
            <v>0</v>
          </cell>
          <cell r="PHN59">
            <v>0</v>
          </cell>
          <cell r="PHO59">
            <v>0</v>
          </cell>
          <cell r="PHP59">
            <v>0</v>
          </cell>
          <cell r="PHQ59">
            <v>0</v>
          </cell>
          <cell r="PHR59">
            <v>0</v>
          </cell>
          <cell r="PHS59">
            <v>0</v>
          </cell>
          <cell r="PHT59">
            <v>0</v>
          </cell>
          <cell r="PHU59">
            <v>0</v>
          </cell>
          <cell r="PHV59">
            <v>0</v>
          </cell>
          <cell r="PHW59">
            <v>0</v>
          </cell>
          <cell r="PHX59">
            <v>0</v>
          </cell>
          <cell r="PHY59">
            <v>0</v>
          </cell>
          <cell r="PHZ59">
            <v>0</v>
          </cell>
          <cell r="PIA59">
            <v>0</v>
          </cell>
          <cell r="PIB59">
            <v>0</v>
          </cell>
          <cell r="PIC59">
            <v>0</v>
          </cell>
          <cell r="PID59">
            <v>0</v>
          </cell>
          <cell r="PIE59">
            <v>0</v>
          </cell>
          <cell r="PIF59">
            <v>0</v>
          </cell>
          <cell r="PIG59">
            <v>0</v>
          </cell>
          <cell r="PIH59">
            <v>0</v>
          </cell>
          <cell r="PII59">
            <v>0</v>
          </cell>
          <cell r="PIJ59">
            <v>0</v>
          </cell>
          <cell r="PIK59">
            <v>0</v>
          </cell>
          <cell r="PIL59">
            <v>0</v>
          </cell>
          <cell r="PIM59">
            <v>0</v>
          </cell>
          <cell r="PIN59">
            <v>0</v>
          </cell>
          <cell r="PIO59">
            <v>0</v>
          </cell>
          <cell r="PIP59">
            <v>0</v>
          </cell>
          <cell r="PIQ59">
            <v>0</v>
          </cell>
          <cell r="PIR59">
            <v>0</v>
          </cell>
          <cell r="PIS59">
            <v>0</v>
          </cell>
          <cell r="PIT59">
            <v>0</v>
          </cell>
          <cell r="PIU59">
            <v>0</v>
          </cell>
          <cell r="PIV59">
            <v>0</v>
          </cell>
          <cell r="PIW59">
            <v>0</v>
          </cell>
          <cell r="PIX59">
            <v>0</v>
          </cell>
          <cell r="PIY59">
            <v>0</v>
          </cell>
          <cell r="PIZ59">
            <v>0</v>
          </cell>
          <cell r="PJA59">
            <v>0</v>
          </cell>
          <cell r="PJB59">
            <v>0</v>
          </cell>
          <cell r="PJC59">
            <v>0</v>
          </cell>
          <cell r="PJD59">
            <v>0</v>
          </cell>
          <cell r="PJE59">
            <v>0</v>
          </cell>
          <cell r="PJF59">
            <v>0</v>
          </cell>
          <cell r="PJG59">
            <v>0</v>
          </cell>
          <cell r="PJH59">
            <v>0</v>
          </cell>
          <cell r="PJI59">
            <v>0</v>
          </cell>
          <cell r="PJJ59">
            <v>0</v>
          </cell>
          <cell r="PJK59">
            <v>0</v>
          </cell>
          <cell r="PJL59">
            <v>0</v>
          </cell>
          <cell r="PJM59">
            <v>0</v>
          </cell>
          <cell r="PJN59">
            <v>0</v>
          </cell>
          <cell r="PJO59">
            <v>0</v>
          </cell>
          <cell r="PJP59">
            <v>0</v>
          </cell>
          <cell r="PJQ59">
            <v>0</v>
          </cell>
          <cell r="PJR59">
            <v>0</v>
          </cell>
          <cell r="PJS59">
            <v>0</v>
          </cell>
          <cell r="PJT59">
            <v>0</v>
          </cell>
          <cell r="PJU59">
            <v>0</v>
          </cell>
          <cell r="PJV59">
            <v>0</v>
          </cell>
          <cell r="PJW59">
            <v>0</v>
          </cell>
          <cell r="PJX59">
            <v>0</v>
          </cell>
          <cell r="PJY59">
            <v>0</v>
          </cell>
          <cell r="PJZ59">
            <v>0</v>
          </cell>
          <cell r="PKA59">
            <v>0</v>
          </cell>
          <cell r="PKB59">
            <v>0</v>
          </cell>
          <cell r="PKC59">
            <v>0</v>
          </cell>
          <cell r="PKD59">
            <v>0</v>
          </cell>
          <cell r="PKE59">
            <v>0</v>
          </cell>
          <cell r="PKF59">
            <v>0</v>
          </cell>
          <cell r="PKG59">
            <v>0</v>
          </cell>
          <cell r="PKH59">
            <v>0</v>
          </cell>
          <cell r="PKI59">
            <v>0</v>
          </cell>
          <cell r="PKJ59">
            <v>0</v>
          </cell>
          <cell r="PKK59">
            <v>0</v>
          </cell>
          <cell r="PKL59">
            <v>0</v>
          </cell>
          <cell r="PKM59">
            <v>0</v>
          </cell>
          <cell r="PKN59">
            <v>0</v>
          </cell>
          <cell r="PKO59">
            <v>0</v>
          </cell>
          <cell r="PKP59">
            <v>0</v>
          </cell>
          <cell r="PKQ59">
            <v>0</v>
          </cell>
          <cell r="PKR59">
            <v>0</v>
          </cell>
          <cell r="PKS59">
            <v>0</v>
          </cell>
          <cell r="PKT59">
            <v>0</v>
          </cell>
          <cell r="PKU59">
            <v>0</v>
          </cell>
          <cell r="PKV59">
            <v>0</v>
          </cell>
          <cell r="PKW59">
            <v>0</v>
          </cell>
          <cell r="PKX59">
            <v>0</v>
          </cell>
          <cell r="PKY59">
            <v>0</v>
          </cell>
          <cell r="PKZ59">
            <v>0</v>
          </cell>
          <cell r="PLA59">
            <v>0</v>
          </cell>
          <cell r="PLB59">
            <v>0</v>
          </cell>
          <cell r="PLC59">
            <v>0</v>
          </cell>
          <cell r="PLD59">
            <v>0</v>
          </cell>
          <cell r="PLE59">
            <v>0</v>
          </cell>
          <cell r="PLF59">
            <v>0</v>
          </cell>
          <cell r="PLG59">
            <v>0</v>
          </cell>
          <cell r="PLH59">
            <v>0</v>
          </cell>
          <cell r="PLI59">
            <v>0</v>
          </cell>
          <cell r="PLJ59">
            <v>0</v>
          </cell>
          <cell r="PLK59">
            <v>0</v>
          </cell>
          <cell r="PLL59">
            <v>0</v>
          </cell>
          <cell r="PLM59">
            <v>0</v>
          </cell>
          <cell r="PLN59">
            <v>0</v>
          </cell>
          <cell r="PLO59">
            <v>0</v>
          </cell>
          <cell r="PLP59">
            <v>0</v>
          </cell>
          <cell r="PLQ59">
            <v>0</v>
          </cell>
          <cell r="PLR59">
            <v>0</v>
          </cell>
          <cell r="PLS59">
            <v>0</v>
          </cell>
          <cell r="PLT59">
            <v>0</v>
          </cell>
          <cell r="PLU59">
            <v>0</v>
          </cell>
          <cell r="PLV59">
            <v>0</v>
          </cell>
          <cell r="PLW59">
            <v>0</v>
          </cell>
          <cell r="PLX59">
            <v>0</v>
          </cell>
          <cell r="PLY59">
            <v>0</v>
          </cell>
          <cell r="PLZ59">
            <v>0</v>
          </cell>
          <cell r="PMA59">
            <v>0</v>
          </cell>
          <cell r="PMB59">
            <v>0</v>
          </cell>
          <cell r="PMC59">
            <v>0</v>
          </cell>
          <cell r="PMD59">
            <v>0</v>
          </cell>
          <cell r="PME59">
            <v>0</v>
          </cell>
          <cell r="PMF59">
            <v>0</v>
          </cell>
          <cell r="PMG59">
            <v>0</v>
          </cell>
          <cell r="PMH59">
            <v>0</v>
          </cell>
          <cell r="PMI59">
            <v>0</v>
          </cell>
          <cell r="PMJ59">
            <v>0</v>
          </cell>
          <cell r="PMK59">
            <v>0</v>
          </cell>
          <cell r="PML59">
            <v>0</v>
          </cell>
          <cell r="PMM59">
            <v>0</v>
          </cell>
          <cell r="PMN59">
            <v>0</v>
          </cell>
          <cell r="PMO59">
            <v>0</v>
          </cell>
          <cell r="PMP59">
            <v>0</v>
          </cell>
          <cell r="PMQ59">
            <v>0</v>
          </cell>
          <cell r="PMR59">
            <v>0</v>
          </cell>
          <cell r="PMS59">
            <v>0</v>
          </cell>
          <cell r="PMT59">
            <v>0</v>
          </cell>
          <cell r="PMU59">
            <v>0</v>
          </cell>
          <cell r="PMV59">
            <v>0</v>
          </cell>
          <cell r="PMW59">
            <v>0</v>
          </cell>
          <cell r="PMX59">
            <v>0</v>
          </cell>
          <cell r="PMY59">
            <v>0</v>
          </cell>
          <cell r="PMZ59">
            <v>0</v>
          </cell>
          <cell r="PNA59">
            <v>0</v>
          </cell>
          <cell r="PNB59">
            <v>0</v>
          </cell>
          <cell r="PNC59">
            <v>0</v>
          </cell>
          <cell r="PND59">
            <v>0</v>
          </cell>
          <cell r="PNE59">
            <v>0</v>
          </cell>
          <cell r="PNF59">
            <v>0</v>
          </cell>
          <cell r="PNG59">
            <v>0</v>
          </cell>
          <cell r="PNH59">
            <v>0</v>
          </cell>
          <cell r="PNI59">
            <v>0</v>
          </cell>
          <cell r="PNJ59">
            <v>0</v>
          </cell>
          <cell r="PNK59">
            <v>0</v>
          </cell>
          <cell r="PNL59">
            <v>0</v>
          </cell>
          <cell r="PNM59">
            <v>0</v>
          </cell>
          <cell r="PNN59">
            <v>0</v>
          </cell>
          <cell r="PNO59">
            <v>0</v>
          </cell>
          <cell r="PNP59">
            <v>0</v>
          </cell>
          <cell r="PNQ59">
            <v>0</v>
          </cell>
          <cell r="PNR59">
            <v>0</v>
          </cell>
          <cell r="PNS59">
            <v>0</v>
          </cell>
          <cell r="PNT59">
            <v>0</v>
          </cell>
          <cell r="PNU59">
            <v>0</v>
          </cell>
          <cell r="PNV59">
            <v>0</v>
          </cell>
          <cell r="PNW59">
            <v>0</v>
          </cell>
          <cell r="PNX59">
            <v>0</v>
          </cell>
          <cell r="PNY59">
            <v>0</v>
          </cell>
          <cell r="PNZ59">
            <v>0</v>
          </cell>
          <cell r="POA59">
            <v>0</v>
          </cell>
          <cell r="POB59">
            <v>0</v>
          </cell>
          <cell r="POC59">
            <v>0</v>
          </cell>
          <cell r="POD59">
            <v>0</v>
          </cell>
          <cell r="POE59">
            <v>0</v>
          </cell>
          <cell r="POF59">
            <v>0</v>
          </cell>
          <cell r="POG59">
            <v>0</v>
          </cell>
          <cell r="POH59">
            <v>0</v>
          </cell>
          <cell r="POI59">
            <v>0</v>
          </cell>
          <cell r="POJ59">
            <v>0</v>
          </cell>
          <cell r="POK59">
            <v>0</v>
          </cell>
          <cell r="POL59">
            <v>0</v>
          </cell>
          <cell r="POM59">
            <v>0</v>
          </cell>
          <cell r="PON59">
            <v>0</v>
          </cell>
          <cell r="POO59">
            <v>0</v>
          </cell>
          <cell r="POP59">
            <v>0</v>
          </cell>
          <cell r="POQ59">
            <v>0</v>
          </cell>
          <cell r="POR59">
            <v>0</v>
          </cell>
          <cell r="POS59">
            <v>0</v>
          </cell>
          <cell r="POT59">
            <v>0</v>
          </cell>
          <cell r="POU59">
            <v>0</v>
          </cell>
          <cell r="POV59">
            <v>0</v>
          </cell>
          <cell r="POW59">
            <v>0</v>
          </cell>
          <cell r="POX59">
            <v>0</v>
          </cell>
          <cell r="POY59">
            <v>0</v>
          </cell>
          <cell r="POZ59">
            <v>0</v>
          </cell>
          <cell r="PPA59">
            <v>0</v>
          </cell>
          <cell r="PPB59">
            <v>0</v>
          </cell>
          <cell r="PPC59">
            <v>0</v>
          </cell>
          <cell r="PPD59">
            <v>0</v>
          </cell>
          <cell r="PPE59">
            <v>0</v>
          </cell>
          <cell r="PPF59">
            <v>0</v>
          </cell>
          <cell r="PPG59">
            <v>0</v>
          </cell>
          <cell r="PPH59">
            <v>0</v>
          </cell>
          <cell r="PPI59">
            <v>0</v>
          </cell>
          <cell r="PPJ59">
            <v>0</v>
          </cell>
          <cell r="PPK59">
            <v>0</v>
          </cell>
          <cell r="PPL59">
            <v>0</v>
          </cell>
          <cell r="PPM59">
            <v>0</v>
          </cell>
          <cell r="PPN59">
            <v>0</v>
          </cell>
          <cell r="PPO59">
            <v>0</v>
          </cell>
          <cell r="PPP59">
            <v>0</v>
          </cell>
          <cell r="PPQ59">
            <v>0</v>
          </cell>
          <cell r="PPR59">
            <v>0</v>
          </cell>
          <cell r="PPS59">
            <v>0</v>
          </cell>
          <cell r="PPT59">
            <v>0</v>
          </cell>
          <cell r="PPU59">
            <v>0</v>
          </cell>
          <cell r="PPV59">
            <v>0</v>
          </cell>
          <cell r="PPW59">
            <v>0</v>
          </cell>
          <cell r="PPX59">
            <v>0</v>
          </cell>
          <cell r="PPY59">
            <v>0</v>
          </cell>
          <cell r="PPZ59">
            <v>0</v>
          </cell>
          <cell r="PQA59">
            <v>0</v>
          </cell>
          <cell r="PQB59">
            <v>0</v>
          </cell>
          <cell r="PQC59">
            <v>0</v>
          </cell>
          <cell r="PQD59">
            <v>0</v>
          </cell>
          <cell r="PQE59">
            <v>0</v>
          </cell>
          <cell r="PQF59">
            <v>0</v>
          </cell>
          <cell r="PQG59">
            <v>0</v>
          </cell>
          <cell r="PQH59">
            <v>0</v>
          </cell>
          <cell r="PQI59">
            <v>0</v>
          </cell>
          <cell r="PQJ59">
            <v>0</v>
          </cell>
          <cell r="PQK59">
            <v>0</v>
          </cell>
          <cell r="PQL59">
            <v>0</v>
          </cell>
          <cell r="PQM59">
            <v>0</v>
          </cell>
          <cell r="PQN59">
            <v>0</v>
          </cell>
          <cell r="PQO59">
            <v>0</v>
          </cell>
          <cell r="PQP59">
            <v>0</v>
          </cell>
          <cell r="PQQ59">
            <v>0</v>
          </cell>
          <cell r="PQR59">
            <v>0</v>
          </cell>
          <cell r="PQS59">
            <v>0</v>
          </cell>
          <cell r="PQT59">
            <v>0</v>
          </cell>
          <cell r="PQU59">
            <v>0</v>
          </cell>
          <cell r="PQV59">
            <v>0</v>
          </cell>
          <cell r="PQW59">
            <v>0</v>
          </cell>
          <cell r="PQX59">
            <v>0</v>
          </cell>
          <cell r="PQY59">
            <v>0</v>
          </cell>
          <cell r="PQZ59">
            <v>0</v>
          </cell>
          <cell r="PRA59">
            <v>0</v>
          </cell>
          <cell r="PRB59">
            <v>0</v>
          </cell>
          <cell r="PRC59">
            <v>0</v>
          </cell>
          <cell r="PRD59">
            <v>0</v>
          </cell>
          <cell r="PRE59">
            <v>0</v>
          </cell>
          <cell r="PRF59">
            <v>0</v>
          </cell>
          <cell r="PRG59">
            <v>0</v>
          </cell>
          <cell r="PRH59">
            <v>0</v>
          </cell>
          <cell r="PRI59">
            <v>0</v>
          </cell>
          <cell r="PRJ59">
            <v>0</v>
          </cell>
          <cell r="PRK59">
            <v>0</v>
          </cell>
          <cell r="PRL59">
            <v>0</v>
          </cell>
          <cell r="PRM59">
            <v>0</v>
          </cell>
          <cell r="PRN59">
            <v>0</v>
          </cell>
          <cell r="PRO59">
            <v>0</v>
          </cell>
          <cell r="PRP59">
            <v>0</v>
          </cell>
          <cell r="PRQ59">
            <v>0</v>
          </cell>
          <cell r="PRR59">
            <v>0</v>
          </cell>
          <cell r="PRS59">
            <v>0</v>
          </cell>
          <cell r="PRT59">
            <v>0</v>
          </cell>
          <cell r="PRU59">
            <v>0</v>
          </cell>
          <cell r="PRV59">
            <v>0</v>
          </cell>
          <cell r="PRW59">
            <v>0</v>
          </cell>
          <cell r="PRX59">
            <v>0</v>
          </cell>
          <cell r="PRY59">
            <v>0</v>
          </cell>
          <cell r="PRZ59">
            <v>0</v>
          </cell>
          <cell r="PSA59">
            <v>0</v>
          </cell>
          <cell r="PSB59">
            <v>0</v>
          </cell>
          <cell r="PSC59">
            <v>0</v>
          </cell>
          <cell r="PSD59">
            <v>0</v>
          </cell>
          <cell r="PSE59">
            <v>0</v>
          </cell>
          <cell r="PSF59">
            <v>0</v>
          </cell>
          <cell r="PSG59">
            <v>0</v>
          </cell>
          <cell r="PSH59">
            <v>0</v>
          </cell>
          <cell r="PSI59">
            <v>0</v>
          </cell>
          <cell r="PSJ59">
            <v>0</v>
          </cell>
          <cell r="PSK59">
            <v>0</v>
          </cell>
          <cell r="PSL59">
            <v>0</v>
          </cell>
          <cell r="PSM59">
            <v>0</v>
          </cell>
          <cell r="PSN59">
            <v>0</v>
          </cell>
          <cell r="PSO59">
            <v>0</v>
          </cell>
          <cell r="PSP59">
            <v>0</v>
          </cell>
          <cell r="PSQ59">
            <v>0</v>
          </cell>
          <cell r="PSR59">
            <v>0</v>
          </cell>
          <cell r="PSS59">
            <v>0</v>
          </cell>
          <cell r="PST59">
            <v>0</v>
          </cell>
          <cell r="PSU59">
            <v>0</v>
          </cell>
          <cell r="PSV59">
            <v>0</v>
          </cell>
          <cell r="PSW59">
            <v>0</v>
          </cell>
          <cell r="PSX59">
            <v>0</v>
          </cell>
          <cell r="PSY59">
            <v>0</v>
          </cell>
          <cell r="PSZ59">
            <v>0</v>
          </cell>
          <cell r="PTA59">
            <v>0</v>
          </cell>
          <cell r="PTB59">
            <v>0</v>
          </cell>
          <cell r="PTC59">
            <v>0</v>
          </cell>
          <cell r="PTD59">
            <v>0</v>
          </cell>
          <cell r="PTE59">
            <v>0</v>
          </cell>
          <cell r="PTF59">
            <v>0</v>
          </cell>
          <cell r="PTG59">
            <v>0</v>
          </cell>
          <cell r="PTH59">
            <v>0</v>
          </cell>
          <cell r="PTI59">
            <v>0</v>
          </cell>
          <cell r="PTJ59">
            <v>0</v>
          </cell>
          <cell r="PTK59">
            <v>0</v>
          </cell>
          <cell r="PTL59">
            <v>0</v>
          </cell>
          <cell r="PTM59">
            <v>0</v>
          </cell>
          <cell r="PTN59">
            <v>0</v>
          </cell>
          <cell r="PTO59">
            <v>0</v>
          </cell>
          <cell r="PTP59">
            <v>0</v>
          </cell>
          <cell r="PTQ59">
            <v>0</v>
          </cell>
          <cell r="PTR59">
            <v>0</v>
          </cell>
          <cell r="PTS59">
            <v>0</v>
          </cell>
          <cell r="PTT59">
            <v>0</v>
          </cell>
          <cell r="PTU59">
            <v>0</v>
          </cell>
          <cell r="PTV59">
            <v>0</v>
          </cell>
          <cell r="PTW59">
            <v>0</v>
          </cell>
          <cell r="PTX59">
            <v>0</v>
          </cell>
          <cell r="PTY59">
            <v>0</v>
          </cell>
          <cell r="PTZ59">
            <v>0</v>
          </cell>
          <cell r="PUA59">
            <v>0</v>
          </cell>
          <cell r="PUB59">
            <v>0</v>
          </cell>
          <cell r="PUC59">
            <v>0</v>
          </cell>
          <cell r="PUD59">
            <v>0</v>
          </cell>
          <cell r="PUE59">
            <v>0</v>
          </cell>
          <cell r="PUF59">
            <v>0</v>
          </cell>
          <cell r="PUG59">
            <v>0</v>
          </cell>
          <cell r="PUH59">
            <v>0</v>
          </cell>
          <cell r="PUI59">
            <v>0</v>
          </cell>
          <cell r="PUJ59">
            <v>0</v>
          </cell>
          <cell r="PUK59">
            <v>0</v>
          </cell>
          <cell r="PUL59">
            <v>0</v>
          </cell>
          <cell r="PUM59">
            <v>0</v>
          </cell>
          <cell r="PUN59">
            <v>0</v>
          </cell>
          <cell r="PUO59">
            <v>0</v>
          </cell>
          <cell r="PUP59">
            <v>0</v>
          </cell>
          <cell r="PUQ59">
            <v>0</v>
          </cell>
          <cell r="PUR59">
            <v>0</v>
          </cell>
          <cell r="PUS59">
            <v>0</v>
          </cell>
          <cell r="PUT59">
            <v>0</v>
          </cell>
          <cell r="PUU59">
            <v>0</v>
          </cell>
          <cell r="PUV59">
            <v>0</v>
          </cell>
          <cell r="PUW59">
            <v>0</v>
          </cell>
          <cell r="PUX59">
            <v>0</v>
          </cell>
          <cell r="PUY59">
            <v>0</v>
          </cell>
          <cell r="PUZ59">
            <v>0</v>
          </cell>
          <cell r="PVA59">
            <v>0</v>
          </cell>
          <cell r="PVB59">
            <v>0</v>
          </cell>
          <cell r="PVC59">
            <v>0</v>
          </cell>
          <cell r="PVD59">
            <v>0</v>
          </cell>
          <cell r="PVE59">
            <v>0</v>
          </cell>
          <cell r="PVF59">
            <v>0</v>
          </cell>
          <cell r="PVG59">
            <v>0</v>
          </cell>
          <cell r="PVH59">
            <v>0</v>
          </cell>
          <cell r="PVI59">
            <v>0</v>
          </cell>
          <cell r="PVJ59">
            <v>0</v>
          </cell>
          <cell r="PVK59">
            <v>0</v>
          </cell>
          <cell r="PVL59">
            <v>0</v>
          </cell>
          <cell r="PVM59">
            <v>0</v>
          </cell>
          <cell r="PVN59">
            <v>0</v>
          </cell>
          <cell r="PVO59">
            <v>0</v>
          </cell>
          <cell r="PVP59">
            <v>0</v>
          </cell>
          <cell r="PVQ59">
            <v>0</v>
          </cell>
          <cell r="PVR59">
            <v>0</v>
          </cell>
          <cell r="PVS59">
            <v>0</v>
          </cell>
          <cell r="PVT59">
            <v>0</v>
          </cell>
          <cell r="PVU59">
            <v>0</v>
          </cell>
          <cell r="PVV59">
            <v>0</v>
          </cell>
          <cell r="PVW59">
            <v>0</v>
          </cell>
          <cell r="PVX59">
            <v>0</v>
          </cell>
          <cell r="PVY59">
            <v>0</v>
          </cell>
          <cell r="PVZ59">
            <v>0</v>
          </cell>
          <cell r="PWA59">
            <v>0</v>
          </cell>
          <cell r="PWB59">
            <v>0</v>
          </cell>
          <cell r="PWC59">
            <v>0</v>
          </cell>
          <cell r="PWD59">
            <v>0</v>
          </cell>
          <cell r="PWE59">
            <v>0</v>
          </cell>
          <cell r="PWF59">
            <v>0</v>
          </cell>
          <cell r="PWG59">
            <v>0</v>
          </cell>
          <cell r="PWH59">
            <v>0</v>
          </cell>
          <cell r="PWI59">
            <v>0</v>
          </cell>
          <cell r="PWJ59">
            <v>0</v>
          </cell>
          <cell r="PWK59">
            <v>0</v>
          </cell>
          <cell r="PWL59">
            <v>0</v>
          </cell>
          <cell r="PWM59">
            <v>0</v>
          </cell>
          <cell r="PWN59">
            <v>0</v>
          </cell>
          <cell r="PWO59">
            <v>0</v>
          </cell>
          <cell r="PWP59">
            <v>0</v>
          </cell>
          <cell r="PWQ59">
            <v>0</v>
          </cell>
          <cell r="PWR59">
            <v>0</v>
          </cell>
          <cell r="PWS59">
            <v>0</v>
          </cell>
          <cell r="PWT59">
            <v>0</v>
          </cell>
          <cell r="PWU59">
            <v>0</v>
          </cell>
          <cell r="PWV59">
            <v>0</v>
          </cell>
          <cell r="PWW59">
            <v>0</v>
          </cell>
          <cell r="PWX59">
            <v>0</v>
          </cell>
          <cell r="PWY59">
            <v>0</v>
          </cell>
          <cell r="PWZ59">
            <v>0</v>
          </cell>
          <cell r="PXA59">
            <v>0</v>
          </cell>
          <cell r="PXB59">
            <v>0</v>
          </cell>
          <cell r="PXC59">
            <v>0</v>
          </cell>
          <cell r="PXD59">
            <v>0</v>
          </cell>
          <cell r="PXE59">
            <v>0</v>
          </cell>
          <cell r="PXF59">
            <v>0</v>
          </cell>
          <cell r="PXG59">
            <v>0</v>
          </cell>
          <cell r="PXH59">
            <v>0</v>
          </cell>
          <cell r="PXI59">
            <v>0</v>
          </cell>
          <cell r="PXJ59">
            <v>0</v>
          </cell>
          <cell r="PXK59">
            <v>0</v>
          </cell>
          <cell r="PXL59">
            <v>0</v>
          </cell>
          <cell r="PXM59">
            <v>0</v>
          </cell>
          <cell r="PXN59">
            <v>0</v>
          </cell>
          <cell r="PXO59">
            <v>0</v>
          </cell>
          <cell r="PXP59">
            <v>0</v>
          </cell>
          <cell r="PXQ59">
            <v>0</v>
          </cell>
          <cell r="PXR59">
            <v>0</v>
          </cell>
          <cell r="PXS59">
            <v>0</v>
          </cell>
          <cell r="PXT59">
            <v>0</v>
          </cell>
          <cell r="PXU59">
            <v>0</v>
          </cell>
          <cell r="PXV59">
            <v>0</v>
          </cell>
          <cell r="PXW59">
            <v>0</v>
          </cell>
          <cell r="PXX59">
            <v>0</v>
          </cell>
          <cell r="PXY59">
            <v>0</v>
          </cell>
          <cell r="PXZ59">
            <v>0</v>
          </cell>
          <cell r="PYA59">
            <v>0</v>
          </cell>
          <cell r="PYB59">
            <v>0</v>
          </cell>
          <cell r="PYC59">
            <v>0</v>
          </cell>
          <cell r="PYD59">
            <v>0</v>
          </cell>
          <cell r="PYE59">
            <v>0</v>
          </cell>
          <cell r="PYF59">
            <v>0</v>
          </cell>
          <cell r="PYG59">
            <v>0</v>
          </cell>
          <cell r="PYH59">
            <v>0</v>
          </cell>
          <cell r="PYI59">
            <v>0</v>
          </cell>
          <cell r="PYJ59">
            <v>0</v>
          </cell>
          <cell r="PYK59">
            <v>0</v>
          </cell>
          <cell r="PYL59">
            <v>0</v>
          </cell>
          <cell r="PYM59">
            <v>0</v>
          </cell>
          <cell r="PYN59">
            <v>0</v>
          </cell>
          <cell r="PYO59">
            <v>0</v>
          </cell>
          <cell r="PYP59">
            <v>0</v>
          </cell>
          <cell r="PYQ59">
            <v>0</v>
          </cell>
          <cell r="PYR59">
            <v>0</v>
          </cell>
          <cell r="PYS59">
            <v>0</v>
          </cell>
          <cell r="PYT59">
            <v>0</v>
          </cell>
          <cell r="PYU59">
            <v>0</v>
          </cell>
          <cell r="PYV59">
            <v>0</v>
          </cell>
          <cell r="PYW59">
            <v>0</v>
          </cell>
          <cell r="PYX59">
            <v>0</v>
          </cell>
          <cell r="PYY59">
            <v>0</v>
          </cell>
          <cell r="PYZ59">
            <v>0</v>
          </cell>
          <cell r="PZA59">
            <v>0</v>
          </cell>
          <cell r="PZB59">
            <v>0</v>
          </cell>
          <cell r="PZC59">
            <v>0</v>
          </cell>
          <cell r="PZD59">
            <v>0</v>
          </cell>
          <cell r="PZE59">
            <v>0</v>
          </cell>
          <cell r="PZF59">
            <v>0</v>
          </cell>
          <cell r="PZG59">
            <v>0</v>
          </cell>
          <cell r="PZH59">
            <v>0</v>
          </cell>
          <cell r="PZI59">
            <v>0</v>
          </cell>
          <cell r="PZJ59">
            <v>0</v>
          </cell>
          <cell r="PZK59">
            <v>0</v>
          </cell>
          <cell r="PZL59">
            <v>0</v>
          </cell>
          <cell r="PZM59">
            <v>0</v>
          </cell>
          <cell r="PZN59">
            <v>0</v>
          </cell>
          <cell r="PZO59">
            <v>0</v>
          </cell>
          <cell r="PZP59">
            <v>0</v>
          </cell>
          <cell r="PZQ59">
            <v>0</v>
          </cell>
          <cell r="PZR59">
            <v>0</v>
          </cell>
          <cell r="PZS59">
            <v>0</v>
          </cell>
          <cell r="PZT59">
            <v>0</v>
          </cell>
          <cell r="PZU59">
            <v>0</v>
          </cell>
          <cell r="PZV59">
            <v>0</v>
          </cell>
          <cell r="PZW59">
            <v>0</v>
          </cell>
          <cell r="PZX59">
            <v>0</v>
          </cell>
          <cell r="PZY59">
            <v>0</v>
          </cell>
          <cell r="PZZ59">
            <v>0</v>
          </cell>
          <cell r="QAA59">
            <v>0</v>
          </cell>
          <cell r="QAB59">
            <v>0</v>
          </cell>
          <cell r="QAC59">
            <v>0</v>
          </cell>
          <cell r="QAD59">
            <v>0</v>
          </cell>
          <cell r="QAE59">
            <v>0</v>
          </cell>
          <cell r="QAF59">
            <v>0</v>
          </cell>
          <cell r="QAG59">
            <v>0</v>
          </cell>
          <cell r="QAH59">
            <v>0</v>
          </cell>
          <cell r="QAI59">
            <v>0</v>
          </cell>
          <cell r="QAJ59">
            <v>0</v>
          </cell>
          <cell r="QAK59">
            <v>0</v>
          </cell>
          <cell r="QAL59">
            <v>0</v>
          </cell>
          <cell r="QAM59">
            <v>0</v>
          </cell>
          <cell r="QAN59">
            <v>0</v>
          </cell>
          <cell r="QAO59">
            <v>0</v>
          </cell>
          <cell r="QAP59">
            <v>0</v>
          </cell>
          <cell r="QAQ59">
            <v>0</v>
          </cell>
          <cell r="QAR59">
            <v>0</v>
          </cell>
          <cell r="QAS59">
            <v>0</v>
          </cell>
          <cell r="QAT59">
            <v>0</v>
          </cell>
          <cell r="QAU59">
            <v>0</v>
          </cell>
          <cell r="QAV59">
            <v>0</v>
          </cell>
          <cell r="QAW59">
            <v>0</v>
          </cell>
          <cell r="QAX59">
            <v>0</v>
          </cell>
          <cell r="QAY59">
            <v>0</v>
          </cell>
          <cell r="QAZ59">
            <v>0</v>
          </cell>
          <cell r="QBA59">
            <v>0</v>
          </cell>
          <cell r="QBB59">
            <v>0</v>
          </cell>
          <cell r="QBC59">
            <v>0</v>
          </cell>
          <cell r="QBD59">
            <v>0</v>
          </cell>
          <cell r="QBE59">
            <v>0</v>
          </cell>
          <cell r="QBF59">
            <v>0</v>
          </cell>
          <cell r="QBG59">
            <v>0</v>
          </cell>
          <cell r="QBH59">
            <v>0</v>
          </cell>
          <cell r="QBI59">
            <v>0</v>
          </cell>
          <cell r="QBJ59">
            <v>0</v>
          </cell>
          <cell r="QBK59">
            <v>0</v>
          </cell>
          <cell r="QBL59">
            <v>0</v>
          </cell>
          <cell r="QBM59">
            <v>0</v>
          </cell>
          <cell r="QBN59">
            <v>0</v>
          </cell>
          <cell r="QBO59">
            <v>0</v>
          </cell>
          <cell r="QBP59">
            <v>0</v>
          </cell>
          <cell r="QBQ59">
            <v>0</v>
          </cell>
          <cell r="QBR59">
            <v>0</v>
          </cell>
          <cell r="QBS59">
            <v>0</v>
          </cell>
          <cell r="QBT59">
            <v>0</v>
          </cell>
          <cell r="QBU59">
            <v>0</v>
          </cell>
          <cell r="QBV59">
            <v>0</v>
          </cell>
          <cell r="QBW59">
            <v>0</v>
          </cell>
          <cell r="QBX59">
            <v>0</v>
          </cell>
          <cell r="QBY59">
            <v>0</v>
          </cell>
          <cell r="QBZ59">
            <v>0</v>
          </cell>
          <cell r="QCA59">
            <v>0</v>
          </cell>
          <cell r="QCB59">
            <v>0</v>
          </cell>
          <cell r="QCC59">
            <v>0</v>
          </cell>
          <cell r="QCD59">
            <v>0</v>
          </cell>
          <cell r="QCE59">
            <v>0</v>
          </cell>
          <cell r="QCF59">
            <v>0</v>
          </cell>
          <cell r="QCG59">
            <v>0</v>
          </cell>
          <cell r="QCH59">
            <v>0</v>
          </cell>
          <cell r="QCI59">
            <v>0</v>
          </cell>
          <cell r="QCJ59">
            <v>0</v>
          </cell>
          <cell r="QCK59">
            <v>0</v>
          </cell>
          <cell r="QCL59">
            <v>0</v>
          </cell>
          <cell r="QCM59">
            <v>0</v>
          </cell>
          <cell r="QCN59">
            <v>0</v>
          </cell>
          <cell r="QCO59">
            <v>0</v>
          </cell>
          <cell r="QCP59">
            <v>0</v>
          </cell>
          <cell r="QCQ59">
            <v>0</v>
          </cell>
          <cell r="QCR59">
            <v>0</v>
          </cell>
          <cell r="QCS59">
            <v>0</v>
          </cell>
          <cell r="QCT59">
            <v>0</v>
          </cell>
          <cell r="QCU59">
            <v>0</v>
          </cell>
          <cell r="QCV59">
            <v>0</v>
          </cell>
          <cell r="QCW59">
            <v>0</v>
          </cell>
          <cell r="QCX59">
            <v>0</v>
          </cell>
          <cell r="QCY59">
            <v>0</v>
          </cell>
          <cell r="QCZ59">
            <v>0</v>
          </cell>
          <cell r="QDA59">
            <v>0</v>
          </cell>
          <cell r="QDB59">
            <v>0</v>
          </cell>
          <cell r="QDC59">
            <v>0</v>
          </cell>
          <cell r="QDD59">
            <v>0</v>
          </cell>
          <cell r="QDE59">
            <v>0</v>
          </cell>
          <cell r="QDF59">
            <v>0</v>
          </cell>
          <cell r="QDG59">
            <v>0</v>
          </cell>
          <cell r="QDH59">
            <v>0</v>
          </cell>
          <cell r="QDI59">
            <v>0</v>
          </cell>
          <cell r="QDJ59">
            <v>0</v>
          </cell>
          <cell r="QDK59">
            <v>0</v>
          </cell>
          <cell r="QDL59">
            <v>0</v>
          </cell>
          <cell r="QDM59">
            <v>0</v>
          </cell>
          <cell r="QDN59">
            <v>0</v>
          </cell>
          <cell r="QDO59">
            <v>0</v>
          </cell>
          <cell r="QDP59">
            <v>0</v>
          </cell>
          <cell r="QDQ59">
            <v>0</v>
          </cell>
          <cell r="QDR59">
            <v>0</v>
          </cell>
          <cell r="QDS59">
            <v>0</v>
          </cell>
          <cell r="QDT59">
            <v>0</v>
          </cell>
          <cell r="QDU59">
            <v>0</v>
          </cell>
          <cell r="QDV59">
            <v>0</v>
          </cell>
          <cell r="QDW59">
            <v>0</v>
          </cell>
          <cell r="QDX59">
            <v>0</v>
          </cell>
          <cell r="QDY59">
            <v>0</v>
          </cell>
          <cell r="QDZ59">
            <v>0</v>
          </cell>
          <cell r="QEA59">
            <v>0</v>
          </cell>
          <cell r="QEB59">
            <v>0</v>
          </cell>
          <cell r="QEC59">
            <v>0</v>
          </cell>
          <cell r="QED59">
            <v>0</v>
          </cell>
          <cell r="QEE59">
            <v>0</v>
          </cell>
          <cell r="QEF59">
            <v>0</v>
          </cell>
          <cell r="QEG59">
            <v>0</v>
          </cell>
          <cell r="QEH59">
            <v>0</v>
          </cell>
          <cell r="QEI59">
            <v>0</v>
          </cell>
          <cell r="QEJ59">
            <v>0</v>
          </cell>
          <cell r="QEK59">
            <v>0</v>
          </cell>
          <cell r="QEL59">
            <v>0</v>
          </cell>
          <cell r="QEM59">
            <v>0</v>
          </cell>
          <cell r="QEN59">
            <v>0</v>
          </cell>
          <cell r="QEO59">
            <v>0</v>
          </cell>
          <cell r="QEP59">
            <v>0</v>
          </cell>
          <cell r="QEQ59">
            <v>0</v>
          </cell>
          <cell r="QER59">
            <v>0</v>
          </cell>
          <cell r="QES59">
            <v>0</v>
          </cell>
          <cell r="QET59">
            <v>0</v>
          </cell>
          <cell r="QEU59">
            <v>0</v>
          </cell>
          <cell r="QEV59">
            <v>0</v>
          </cell>
          <cell r="QEW59">
            <v>0</v>
          </cell>
          <cell r="QEX59">
            <v>0</v>
          </cell>
          <cell r="QEY59">
            <v>0</v>
          </cell>
          <cell r="QEZ59">
            <v>0</v>
          </cell>
          <cell r="QFA59">
            <v>0</v>
          </cell>
          <cell r="QFB59">
            <v>0</v>
          </cell>
          <cell r="QFC59">
            <v>0</v>
          </cell>
          <cell r="QFD59">
            <v>0</v>
          </cell>
          <cell r="QFE59">
            <v>0</v>
          </cell>
          <cell r="QFF59">
            <v>0</v>
          </cell>
          <cell r="QFG59">
            <v>0</v>
          </cell>
          <cell r="QFH59">
            <v>0</v>
          </cell>
          <cell r="QFI59">
            <v>0</v>
          </cell>
          <cell r="QFJ59">
            <v>0</v>
          </cell>
          <cell r="QFK59">
            <v>0</v>
          </cell>
          <cell r="QFL59">
            <v>0</v>
          </cell>
          <cell r="QFM59">
            <v>0</v>
          </cell>
          <cell r="QFN59">
            <v>0</v>
          </cell>
          <cell r="QFO59">
            <v>0</v>
          </cell>
          <cell r="QFP59">
            <v>0</v>
          </cell>
          <cell r="QFQ59">
            <v>0</v>
          </cell>
          <cell r="QFR59">
            <v>0</v>
          </cell>
          <cell r="QFS59">
            <v>0</v>
          </cell>
          <cell r="QFT59">
            <v>0</v>
          </cell>
          <cell r="QFU59">
            <v>0</v>
          </cell>
          <cell r="QFV59">
            <v>0</v>
          </cell>
          <cell r="QFW59">
            <v>0</v>
          </cell>
          <cell r="QFX59">
            <v>0</v>
          </cell>
          <cell r="QFY59">
            <v>0</v>
          </cell>
          <cell r="QFZ59">
            <v>0</v>
          </cell>
          <cell r="QGA59">
            <v>0</v>
          </cell>
          <cell r="QGB59">
            <v>0</v>
          </cell>
          <cell r="QGC59">
            <v>0</v>
          </cell>
          <cell r="QGD59">
            <v>0</v>
          </cell>
          <cell r="QGE59">
            <v>0</v>
          </cell>
          <cell r="QGF59">
            <v>0</v>
          </cell>
          <cell r="QGG59">
            <v>0</v>
          </cell>
          <cell r="QGH59">
            <v>0</v>
          </cell>
          <cell r="QGI59">
            <v>0</v>
          </cell>
          <cell r="QGJ59">
            <v>0</v>
          </cell>
          <cell r="QGK59">
            <v>0</v>
          </cell>
          <cell r="QGL59">
            <v>0</v>
          </cell>
          <cell r="QGM59">
            <v>0</v>
          </cell>
          <cell r="QGN59">
            <v>0</v>
          </cell>
          <cell r="QGO59">
            <v>0</v>
          </cell>
          <cell r="QGP59">
            <v>0</v>
          </cell>
          <cell r="QGQ59">
            <v>0</v>
          </cell>
          <cell r="QGR59">
            <v>0</v>
          </cell>
          <cell r="QGS59">
            <v>0</v>
          </cell>
          <cell r="QGT59">
            <v>0</v>
          </cell>
          <cell r="QGU59">
            <v>0</v>
          </cell>
          <cell r="QGV59">
            <v>0</v>
          </cell>
          <cell r="QGW59">
            <v>0</v>
          </cell>
          <cell r="QGX59">
            <v>0</v>
          </cell>
          <cell r="QGY59">
            <v>0</v>
          </cell>
          <cell r="QGZ59">
            <v>0</v>
          </cell>
          <cell r="QHA59">
            <v>0</v>
          </cell>
          <cell r="QHB59">
            <v>0</v>
          </cell>
          <cell r="QHC59">
            <v>0</v>
          </cell>
          <cell r="QHD59">
            <v>0</v>
          </cell>
          <cell r="QHE59">
            <v>0</v>
          </cell>
          <cell r="QHF59">
            <v>0</v>
          </cell>
          <cell r="QHG59">
            <v>0</v>
          </cell>
          <cell r="QHH59">
            <v>0</v>
          </cell>
          <cell r="QHI59">
            <v>0</v>
          </cell>
          <cell r="QHJ59">
            <v>0</v>
          </cell>
          <cell r="QHK59">
            <v>0</v>
          </cell>
          <cell r="QHL59">
            <v>0</v>
          </cell>
          <cell r="QHM59">
            <v>0</v>
          </cell>
          <cell r="QHN59">
            <v>0</v>
          </cell>
          <cell r="QHO59">
            <v>0</v>
          </cell>
          <cell r="QHP59">
            <v>0</v>
          </cell>
          <cell r="QHQ59">
            <v>0</v>
          </cell>
          <cell r="QHR59">
            <v>0</v>
          </cell>
          <cell r="QHS59">
            <v>0</v>
          </cell>
          <cell r="QHT59">
            <v>0</v>
          </cell>
          <cell r="QHU59">
            <v>0</v>
          </cell>
          <cell r="QHV59">
            <v>0</v>
          </cell>
          <cell r="QHW59">
            <v>0</v>
          </cell>
          <cell r="QHX59">
            <v>0</v>
          </cell>
          <cell r="QHY59">
            <v>0</v>
          </cell>
          <cell r="QHZ59">
            <v>0</v>
          </cell>
          <cell r="QIA59">
            <v>0</v>
          </cell>
          <cell r="QIB59">
            <v>0</v>
          </cell>
          <cell r="QIC59">
            <v>0</v>
          </cell>
          <cell r="QID59">
            <v>0</v>
          </cell>
          <cell r="QIE59">
            <v>0</v>
          </cell>
          <cell r="QIF59">
            <v>0</v>
          </cell>
          <cell r="QIG59">
            <v>0</v>
          </cell>
          <cell r="QIH59">
            <v>0</v>
          </cell>
          <cell r="QII59">
            <v>0</v>
          </cell>
          <cell r="QIJ59">
            <v>0</v>
          </cell>
          <cell r="QIK59">
            <v>0</v>
          </cell>
          <cell r="QIL59">
            <v>0</v>
          </cell>
          <cell r="QIM59">
            <v>0</v>
          </cell>
          <cell r="QIN59">
            <v>0</v>
          </cell>
          <cell r="QIO59">
            <v>0</v>
          </cell>
          <cell r="QIP59">
            <v>0</v>
          </cell>
          <cell r="QIQ59">
            <v>0</v>
          </cell>
          <cell r="QIR59">
            <v>0</v>
          </cell>
          <cell r="QIS59">
            <v>0</v>
          </cell>
          <cell r="QIT59">
            <v>0</v>
          </cell>
          <cell r="QIU59">
            <v>0</v>
          </cell>
          <cell r="QIV59">
            <v>0</v>
          </cell>
          <cell r="QIW59">
            <v>0</v>
          </cell>
          <cell r="QIX59">
            <v>0</v>
          </cell>
          <cell r="QIY59">
            <v>0</v>
          </cell>
          <cell r="QIZ59">
            <v>0</v>
          </cell>
          <cell r="QJA59">
            <v>0</v>
          </cell>
          <cell r="QJB59">
            <v>0</v>
          </cell>
          <cell r="QJC59">
            <v>0</v>
          </cell>
          <cell r="QJD59">
            <v>0</v>
          </cell>
          <cell r="QJE59">
            <v>0</v>
          </cell>
          <cell r="QJF59">
            <v>0</v>
          </cell>
          <cell r="QJG59">
            <v>0</v>
          </cell>
          <cell r="QJH59">
            <v>0</v>
          </cell>
          <cell r="QJI59">
            <v>0</v>
          </cell>
          <cell r="QJJ59">
            <v>0</v>
          </cell>
          <cell r="QJK59">
            <v>0</v>
          </cell>
          <cell r="QJL59">
            <v>0</v>
          </cell>
          <cell r="QJM59">
            <v>0</v>
          </cell>
          <cell r="QJN59">
            <v>0</v>
          </cell>
          <cell r="QJO59">
            <v>0</v>
          </cell>
          <cell r="QJP59">
            <v>0</v>
          </cell>
          <cell r="QJQ59">
            <v>0</v>
          </cell>
          <cell r="QJR59">
            <v>0</v>
          </cell>
          <cell r="QJS59">
            <v>0</v>
          </cell>
          <cell r="QJT59">
            <v>0</v>
          </cell>
          <cell r="QJU59">
            <v>0</v>
          </cell>
          <cell r="QJV59">
            <v>0</v>
          </cell>
          <cell r="QJW59">
            <v>0</v>
          </cell>
          <cell r="QJX59">
            <v>0</v>
          </cell>
          <cell r="QJY59">
            <v>0</v>
          </cell>
          <cell r="QJZ59">
            <v>0</v>
          </cell>
          <cell r="QKA59">
            <v>0</v>
          </cell>
          <cell r="QKB59">
            <v>0</v>
          </cell>
          <cell r="QKC59">
            <v>0</v>
          </cell>
          <cell r="QKD59">
            <v>0</v>
          </cell>
          <cell r="QKE59">
            <v>0</v>
          </cell>
          <cell r="QKF59">
            <v>0</v>
          </cell>
          <cell r="QKG59">
            <v>0</v>
          </cell>
          <cell r="QKH59">
            <v>0</v>
          </cell>
          <cell r="QKI59">
            <v>0</v>
          </cell>
          <cell r="QKJ59">
            <v>0</v>
          </cell>
          <cell r="QKK59">
            <v>0</v>
          </cell>
          <cell r="QKL59">
            <v>0</v>
          </cell>
          <cell r="QKM59">
            <v>0</v>
          </cell>
          <cell r="QKN59">
            <v>0</v>
          </cell>
          <cell r="QKO59">
            <v>0</v>
          </cell>
          <cell r="QKP59">
            <v>0</v>
          </cell>
          <cell r="QKQ59">
            <v>0</v>
          </cell>
          <cell r="QKR59">
            <v>0</v>
          </cell>
          <cell r="QKS59">
            <v>0</v>
          </cell>
          <cell r="QKT59">
            <v>0</v>
          </cell>
          <cell r="QKU59">
            <v>0</v>
          </cell>
          <cell r="QKV59">
            <v>0</v>
          </cell>
          <cell r="QKW59">
            <v>0</v>
          </cell>
          <cell r="QKX59">
            <v>0</v>
          </cell>
          <cell r="QKY59">
            <v>0</v>
          </cell>
          <cell r="QKZ59">
            <v>0</v>
          </cell>
          <cell r="QLA59">
            <v>0</v>
          </cell>
          <cell r="QLB59">
            <v>0</v>
          </cell>
          <cell r="QLC59">
            <v>0</v>
          </cell>
          <cell r="QLD59">
            <v>0</v>
          </cell>
          <cell r="QLE59">
            <v>0</v>
          </cell>
          <cell r="QLF59">
            <v>0</v>
          </cell>
          <cell r="QLG59">
            <v>0</v>
          </cell>
          <cell r="QLH59">
            <v>0</v>
          </cell>
          <cell r="QLI59">
            <v>0</v>
          </cell>
          <cell r="QLJ59">
            <v>0</v>
          </cell>
          <cell r="QLK59">
            <v>0</v>
          </cell>
          <cell r="QLL59">
            <v>0</v>
          </cell>
          <cell r="QLM59">
            <v>0</v>
          </cell>
          <cell r="QLN59">
            <v>0</v>
          </cell>
          <cell r="QLO59">
            <v>0</v>
          </cell>
          <cell r="QLP59">
            <v>0</v>
          </cell>
          <cell r="QLQ59">
            <v>0</v>
          </cell>
          <cell r="QLR59">
            <v>0</v>
          </cell>
          <cell r="QLS59">
            <v>0</v>
          </cell>
          <cell r="QLT59">
            <v>0</v>
          </cell>
          <cell r="QLU59">
            <v>0</v>
          </cell>
          <cell r="QLV59">
            <v>0</v>
          </cell>
          <cell r="QLW59">
            <v>0</v>
          </cell>
          <cell r="QLX59">
            <v>0</v>
          </cell>
          <cell r="QLY59">
            <v>0</v>
          </cell>
          <cell r="QLZ59">
            <v>0</v>
          </cell>
          <cell r="QMA59">
            <v>0</v>
          </cell>
          <cell r="QMB59">
            <v>0</v>
          </cell>
          <cell r="QMC59">
            <v>0</v>
          </cell>
          <cell r="QMD59">
            <v>0</v>
          </cell>
          <cell r="QME59">
            <v>0</v>
          </cell>
          <cell r="QMF59">
            <v>0</v>
          </cell>
          <cell r="QMG59">
            <v>0</v>
          </cell>
          <cell r="QMH59">
            <v>0</v>
          </cell>
          <cell r="QMI59">
            <v>0</v>
          </cell>
          <cell r="QMJ59">
            <v>0</v>
          </cell>
          <cell r="QMK59">
            <v>0</v>
          </cell>
          <cell r="QML59">
            <v>0</v>
          </cell>
          <cell r="QMM59">
            <v>0</v>
          </cell>
          <cell r="QMN59">
            <v>0</v>
          </cell>
          <cell r="QMO59">
            <v>0</v>
          </cell>
          <cell r="QMP59">
            <v>0</v>
          </cell>
          <cell r="QMQ59">
            <v>0</v>
          </cell>
          <cell r="QMR59">
            <v>0</v>
          </cell>
          <cell r="QMS59">
            <v>0</v>
          </cell>
          <cell r="QMT59">
            <v>0</v>
          </cell>
          <cell r="QMU59">
            <v>0</v>
          </cell>
          <cell r="QMV59">
            <v>0</v>
          </cell>
          <cell r="QMW59">
            <v>0</v>
          </cell>
          <cell r="QMX59">
            <v>0</v>
          </cell>
          <cell r="QMY59">
            <v>0</v>
          </cell>
          <cell r="QMZ59">
            <v>0</v>
          </cell>
          <cell r="QNA59">
            <v>0</v>
          </cell>
          <cell r="QNB59">
            <v>0</v>
          </cell>
          <cell r="QNC59">
            <v>0</v>
          </cell>
          <cell r="QND59">
            <v>0</v>
          </cell>
          <cell r="QNE59">
            <v>0</v>
          </cell>
          <cell r="QNF59">
            <v>0</v>
          </cell>
          <cell r="QNG59">
            <v>0</v>
          </cell>
          <cell r="QNH59">
            <v>0</v>
          </cell>
          <cell r="QNI59">
            <v>0</v>
          </cell>
          <cell r="QNJ59">
            <v>0</v>
          </cell>
          <cell r="QNK59">
            <v>0</v>
          </cell>
          <cell r="QNL59">
            <v>0</v>
          </cell>
          <cell r="QNM59">
            <v>0</v>
          </cell>
          <cell r="QNN59">
            <v>0</v>
          </cell>
          <cell r="QNO59">
            <v>0</v>
          </cell>
          <cell r="QNP59">
            <v>0</v>
          </cell>
          <cell r="QNQ59">
            <v>0</v>
          </cell>
          <cell r="QNR59">
            <v>0</v>
          </cell>
          <cell r="QNS59">
            <v>0</v>
          </cell>
          <cell r="QNT59">
            <v>0</v>
          </cell>
          <cell r="QNU59">
            <v>0</v>
          </cell>
          <cell r="QNV59">
            <v>0</v>
          </cell>
          <cell r="QNW59">
            <v>0</v>
          </cell>
          <cell r="QNX59">
            <v>0</v>
          </cell>
          <cell r="QNY59">
            <v>0</v>
          </cell>
          <cell r="QNZ59">
            <v>0</v>
          </cell>
          <cell r="QOA59">
            <v>0</v>
          </cell>
          <cell r="QOB59">
            <v>0</v>
          </cell>
          <cell r="QOC59">
            <v>0</v>
          </cell>
          <cell r="QOD59">
            <v>0</v>
          </cell>
          <cell r="QOE59">
            <v>0</v>
          </cell>
          <cell r="QOF59">
            <v>0</v>
          </cell>
          <cell r="QOG59">
            <v>0</v>
          </cell>
          <cell r="QOH59">
            <v>0</v>
          </cell>
          <cell r="QOI59">
            <v>0</v>
          </cell>
          <cell r="QOJ59">
            <v>0</v>
          </cell>
          <cell r="QOK59">
            <v>0</v>
          </cell>
          <cell r="QOL59">
            <v>0</v>
          </cell>
          <cell r="QOM59">
            <v>0</v>
          </cell>
          <cell r="QON59">
            <v>0</v>
          </cell>
          <cell r="QOO59">
            <v>0</v>
          </cell>
          <cell r="QOP59">
            <v>0</v>
          </cell>
          <cell r="QOQ59">
            <v>0</v>
          </cell>
          <cell r="QOR59">
            <v>0</v>
          </cell>
          <cell r="QOS59">
            <v>0</v>
          </cell>
          <cell r="QOT59">
            <v>0</v>
          </cell>
          <cell r="QOU59">
            <v>0</v>
          </cell>
          <cell r="QOV59">
            <v>0</v>
          </cell>
          <cell r="QOW59">
            <v>0</v>
          </cell>
          <cell r="QOX59">
            <v>0</v>
          </cell>
          <cell r="QOY59">
            <v>0</v>
          </cell>
          <cell r="QOZ59">
            <v>0</v>
          </cell>
          <cell r="QPA59">
            <v>0</v>
          </cell>
          <cell r="QPB59">
            <v>0</v>
          </cell>
          <cell r="QPC59">
            <v>0</v>
          </cell>
          <cell r="QPD59">
            <v>0</v>
          </cell>
          <cell r="QPE59">
            <v>0</v>
          </cell>
          <cell r="QPF59">
            <v>0</v>
          </cell>
          <cell r="QPG59">
            <v>0</v>
          </cell>
          <cell r="QPH59">
            <v>0</v>
          </cell>
          <cell r="QPI59">
            <v>0</v>
          </cell>
          <cell r="QPJ59">
            <v>0</v>
          </cell>
          <cell r="QPK59">
            <v>0</v>
          </cell>
          <cell r="QPL59">
            <v>0</v>
          </cell>
          <cell r="QPM59">
            <v>0</v>
          </cell>
          <cell r="QPN59">
            <v>0</v>
          </cell>
          <cell r="QPO59">
            <v>0</v>
          </cell>
          <cell r="QPP59">
            <v>0</v>
          </cell>
          <cell r="QPQ59">
            <v>0</v>
          </cell>
          <cell r="QPR59">
            <v>0</v>
          </cell>
          <cell r="QPS59">
            <v>0</v>
          </cell>
          <cell r="QPT59">
            <v>0</v>
          </cell>
          <cell r="QPU59">
            <v>0</v>
          </cell>
          <cell r="QPV59">
            <v>0</v>
          </cell>
          <cell r="QPW59">
            <v>0</v>
          </cell>
          <cell r="QPX59">
            <v>0</v>
          </cell>
          <cell r="QPY59">
            <v>0</v>
          </cell>
          <cell r="QPZ59">
            <v>0</v>
          </cell>
          <cell r="QQA59">
            <v>0</v>
          </cell>
          <cell r="QQB59">
            <v>0</v>
          </cell>
          <cell r="QQC59">
            <v>0</v>
          </cell>
          <cell r="QQD59">
            <v>0</v>
          </cell>
          <cell r="QQE59">
            <v>0</v>
          </cell>
          <cell r="QQF59">
            <v>0</v>
          </cell>
          <cell r="QQG59">
            <v>0</v>
          </cell>
          <cell r="QQH59">
            <v>0</v>
          </cell>
          <cell r="QQI59">
            <v>0</v>
          </cell>
          <cell r="QQJ59">
            <v>0</v>
          </cell>
          <cell r="QQK59">
            <v>0</v>
          </cell>
          <cell r="QQL59">
            <v>0</v>
          </cell>
          <cell r="QQM59">
            <v>0</v>
          </cell>
          <cell r="QQN59">
            <v>0</v>
          </cell>
          <cell r="QQO59">
            <v>0</v>
          </cell>
          <cell r="QQP59">
            <v>0</v>
          </cell>
          <cell r="QQQ59">
            <v>0</v>
          </cell>
          <cell r="QQR59">
            <v>0</v>
          </cell>
          <cell r="QQS59">
            <v>0</v>
          </cell>
          <cell r="QQT59">
            <v>0</v>
          </cell>
          <cell r="QQU59">
            <v>0</v>
          </cell>
          <cell r="QQV59">
            <v>0</v>
          </cell>
          <cell r="QQW59">
            <v>0</v>
          </cell>
          <cell r="QQX59">
            <v>0</v>
          </cell>
          <cell r="QQY59">
            <v>0</v>
          </cell>
          <cell r="QQZ59">
            <v>0</v>
          </cell>
          <cell r="QRA59">
            <v>0</v>
          </cell>
          <cell r="QRB59">
            <v>0</v>
          </cell>
          <cell r="QRC59">
            <v>0</v>
          </cell>
          <cell r="QRD59">
            <v>0</v>
          </cell>
          <cell r="QRE59">
            <v>0</v>
          </cell>
          <cell r="QRF59">
            <v>0</v>
          </cell>
          <cell r="QRG59">
            <v>0</v>
          </cell>
          <cell r="QRH59">
            <v>0</v>
          </cell>
          <cell r="QRI59">
            <v>0</v>
          </cell>
          <cell r="QRJ59">
            <v>0</v>
          </cell>
          <cell r="QRK59">
            <v>0</v>
          </cell>
          <cell r="QRL59">
            <v>0</v>
          </cell>
          <cell r="QRM59">
            <v>0</v>
          </cell>
          <cell r="QRN59">
            <v>0</v>
          </cell>
          <cell r="QRO59">
            <v>0</v>
          </cell>
          <cell r="QRP59">
            <v>0</v>
          </cell>
          <cell r="QRQ59">
            <v>0</v>
          </cell>
          <cell r="QRR59">
            <v>0</v>
          </cell>
          <cell r="QRS59">
            <v>0</v>
          </cell>
          <cell r="QRT59">
            <v>0</v>
          </cell>
          <cell r="QRU59">
            <v>0</v>
          </cell>
          <cell r="QRV59">
            <v>0</v>
          </cell>
          <cell r="QRW59">
            <v>0</v>
          </cell>
          <cell r="QRX59">
            <v>0</v>
          </cell>
          <cell r="QRY59">
            <v>0</v>
          </cell>
          <cell r="QRZ59">
            <v>0</v>
          </cell>
          <cell r="QSA59">
            <v>0</v>
          </cell>
          <cell r="QSB59">
            <v>0</v>
          </cell>
          <cell r="QSC59">
            <v>0</v>
          </cell>
          <cell r="QSD59">
            <v>0</v>
          </cell>
          <cell r="QSE59">
            <v>0</v>
          </cell>
          <cell r="QSF59">
            <v>0</v>
          </cell>
          <cell r="QSG59">
            <v>0</v>
          </cell>
          <cell r="QSH59">
            <v>0</v>
          </cell>
          <cell r="QSI59">
            <v>0</v>
          </cell>
          <cell r="QSJ59">
            <v>0</v>
          </cell>
          <cell r="QSK59">
            <v>0</v>
          </cell>
          <cell r="QSL59">
            <v>0</v>
          </cell>
          <cell r="QSM59">
            <v>0</v>
          </cell>
          <cell r="QSN59">
            <v>0</v>
          </cell>
          <cell r="QSO59">
            <v>0</v>
          </cell>
          <cell r="QSP59">
            <v>0</v>
          </cell>
          <cell r="QSQ59">
            <v>0</v>
          </cell>
          <cell r="QSR59">
            <v>0</v>
          </cell>
          <cell r="QSS59">
            <v>0</v>
          </cell>
          <cell r="QST59">
            <v>0</v>
          </cell>
          <cell r="QSU59">
            <v>0</v>
          </cell>
          <cell r="QSV59">
            <v>0</v>
          </cell>
          <cell r="QSW59">
            <v>0</v>
          </cell>
          <cell r="QSX59">
            <v>0</v>
          </cell>
          <cell r="QSY59">
            <v>0</v>
          </cell>
          <cell r="QSZ59">
            <v>0</v>
          </cell>
          <cell r="QTA59">
            <v>0</v>
          </cell>
          <cell r="QTB59">
            <v>0</v>
          </cell>
          <cell r="QTC59">
            <v>0</v>
          </cell>
          <cell r="QTD59">
            <v>0</v>
          </cell>
          <cell r="QTE59">
            <v>0</v>
          </cell>
          <cell r="QTF59">
            <v>0</v>
          </cell>
          <cell r="QTG59">
            <v>0</v>
          </cell>
          <cell r="QTH59">
            <v>0</v>
          </cell>
          <cell r="QTI59">
            <v>0</v>
          </cell>
          <cell r="QTJ59">
            <v>0</v>
          </cell>
          <cell r="QTK59">
            <v>0</v>
          </cell>
          <cell r="QTL59">
            <v>0</v>
          </cell>
          <cell r="QTM59">
            <v>0</v>
          </cell>
          <cell r="QTN59">
            <v>0</v>
          </cell>
          <cell r="QTO59">
            <v>0</v>
          </cell>
          <cell r="QTP59">
            <v>0</v>
          </cell>
          <cell r="QTQ59">
            <v>0</v>
          </cell>
          <cell r="QTR59">
            <v>0</v>
          </cell>
          <cell r="QTS59">
            <v>0</v>
          </cell>
          <cell r="QTT59">
            <v>0</v>
          </cell>
          <cell r="QTU59">
            <v>0</v>
          </cell>
          <cell r="QTV59">
            <v>0</v>
          </cell>
          <cell r="QTW59">
            <v>0</v>
          </cell>
          <cell r="QTX59">
            <v>0</v>
          </cell>
          <cell r="QTY59">
            <v>0</v>
          </cell>
          <cell r="QTZ59">
            <v>0</v>
          </cell>
          <cell r="QUA59">
            <v>0</v>
          </cell>
          <cell r="QUB59">
            <v>0</v>
          </cell>
          <cell r="QUC59">
            <v>0</v>
          </cell>
          <cell r="QUD59">
            <v>0</v>
          </cell>
          <cell r="QUE59">
            <v>0</v>
          </cell>
          <cell r="QUF59">
            <v>0</v>
          </cell>
          <cell r="QUG59">
            <v>0</v>
          </cell>
          <cell r="QUH59">
            <v>0</v>
          </cell>
          <cell r="QUI59">
            <v>0</v>
          </cell>
          <cell r="QUJ59">
            <v>0</v>
          </cell>
          <cell r="QUK59">
            <v>0</v>
          </cell>
          <cell r="QUL59">
            <v>0</v>
          </cell>
          <cell r="QUM59">
            <v>0</v>
          </cell>
          <cell r="QUN59">
            <v>0</v>
          </cell>
          <cell r="QUO59">
            <v>0</v>
          </cell>
          <cell r="QUP59">
            <v>0</v>
          </cell>
          <cell r="QUQ59">
            <v>0</v>
          </cell>
          <cell r="QUR59">
            <v>0</v>
          </cell>
          <cell r="QUS59">
            <v>0</v>
          </cell>
          <cell r="QUT59">
            <v>0</v>
          </cell>
          <cell r="QUU59">
            <v>0</v>
          </cell>
          <cell r="QUV59">
            <v>0</v>
          </cell>
          <cell r="QUW59">
            <v>0</v>
          </cell>
          <cell r="QUX59">
            <v>0</v>
          </cell>
          <cell r="QUY59">
            <v>0</v>
          </cell>
          <cell r="QUZ59">
            <v>0</v>
          </cell>
          <cell r="QVA59">
            <v>0</v>
          </cell>
          <cell r="QVB59">
            <v>0</v>
          </cell>
          <cell r="QVC59">
            <v>0</v>
          </cell>
          <cell r="QVD59">
            <v>0</v>
          </cell>
          <cell r="QVE59">
            <v>0</v>
          </cell>
          <cell r="QVF59">
            <v>0</v>
          </cell>
          <cell r="QVG59">
            <v>0</v>
          </cell>
          <cell r="QVH59">
            <v>0</v>
          </cell>
          <cell r="QVI59">
            <v>0</v>
          </cell>
          <cell r="QVJ59">
            <v>0</v>
          </cell>
          <cell r="QVK59">
            <v>0</v>
          </cell>
          <cell r="QVL59">
            <v>0</v>
          </cell>
          <cell r="QVM59">
            <v>0</v>
          </cell>
          <cell r="QVN59">
            <v>0</v>
          </cell>
          <cell r="QVO59">
            <v>0</v>
          </cell>
          <cell r="QVP59">
            <v>0</v>
          </cell>
          <cell r="QVQ59">
            <v>0</v>
          </cell>
          <cell r="QVR59">
            <v>0</v>
          </cell>
          <cell r="QVS59">
            <v>0</v>
          </cell>
          <cell r="QVT59">
            <v>0</v>
          </cell>
          <cell r="QVU59">
            <v>0</v>
          </cell>
          <cell r="QVV59">
            <v>0</v>
          </cell>
          <cell r="QVW59">
            <v>0</v>
          </cell>
          <cell r="QVX59">
            <v>0</v>
          </cell>
          <cell r="QVY59">
            <v>0</v>
          </cell>
          <cell r="QVZ59">
            <v>0</v>
          </cell>
          <cell r="QWA59">
            <v>0</v>
          </cell>
          <cell r="QWB59">
            <v>0</v>
          </cell>
          <cell r="QWC59">
            <v>0</v>
          </cell>
          <cell r="QWD59">
            <v>0</v>
          </cell>
          <cell r="QWE59">
            <v>0</v>
          </cell>
          <cell r="QWF59">
            <v>0</v>
          </cell>
          <cell r="QWG59">
            <v>0</v>
          </cell>
          <cell r="QWH59">
            <v>0</v>
          </cell>
          <cell r="QWI59">
            <v>0</v>
          </cell>
          <cell r="QWJ59">
            <v>0</v>
          </cell>
          <cell r="QWK59">
            <v>0</v>
          </cell>
          <cell r="QWL59">
            <v>0</v>
          </cell>
          <cell r="QWM59">
            <v>0</v>
          </cell>
          <cell r="QWN59">
            <v>0</v>
          </cell>
          <cell r="QWO59">
            <v>0</v>
          </cell>
          <cell r="QWP59">
            <v>0</v>
          </cell>
          <cell r="QWQ59">
            <v>0</v>
          </cell>
          <cell r="QWR59">
            <v>0</v>
          </cell>
          <cell r="QWS59">
            <v>0</v>
          </cell>
          <cell r="QWT59">
            <v>0</v>
          </cell>
          <cell r="QWU59">
            <v>0</v>
          </cell>
          <cell r="QWV59">
            <v>0</v>
          </cell>
          <cell r="QWW59">
            <v>0</v>
          </cell>
          <cell r="QWX59">
            <v>0</v>
          </cell>
          <cell r="QWY59">
            <v>0</v>
          </cell>
          <cell r="QWZ59">
            <v>0</v>
          </cell>
          <cell r="QXA59">
            <v>0</v>
          </cell>
          <cell r="QXB59">
            <v>0</v>
          </cell>
          <cell r="QXC59">
            <v>0</v>
          </cell>
          <cell r="QXD59">
            <v>0</v>
          </cell>
          <cell r="QXE59">
            <v>0</v>
          </cell>
          <cell r="QXF59">
            <v>0</v>
          </cell>
          <cell r="QXG59">
            <v>0</v>
          </cell>
          <cell r="QXH59">
            <v>0</v>
          </cell>
          <cell r="QXI59">
            <v>0</v>
          </cell>
          <cell r="QXJ59">
            <v>0</v>
          </cell>
          <cell r="QXK59">
            <v>0</v>
          </cell>
          <cell r="QXL59">
            <v>0</v>
          </cell>
          <cell r="QXM59">
            <v>0</v>
          </cell>
          <cell r="QXN59">
            <v>0</v>
          </cell>
          <cell r="QXO59">
            <v>0</v>
          </cell>
          <cell r="QXP59">
            <v>0</v>
          </cell>
          <cell r="QXQ59">
            <v>0</v>
          </cell>
          <cell r="QXR59">
            <v>0</v>
          </cell>
          <cell r="QXS59">
            <v>0</v>
          </cell>
          <cell r="QXT59">
            <v>0</v>
          </cell>
          <cell r="QXU59">
            <v>0</v>
          </cell>
          <cell r="QXV59">
            <v>0</v>
          </cell>
          <cell r="QXW59">
            <v>0</v>
          </cell>
          <cell r="QXX59">
            <v>0</v>
          </cell>
          <cell r="QXY59">
            <v>0</v>
          </cell>
          <cell r="QXZ59">
            <v>0</v>
          </cell>
          <cell r="QYA59">
            <v>0</v>
          </cell>
          <cell r="QYB59">
            <v>0</v>
          </cell>
          <cell r="QYC59">
            <v>0</v>
          </cell>
          <cell r="QYD59">
            <v>0</v>
          </cell>
          <cell r="QYE59">
            <v>0</v>
          </cell>
          <cell r="QYF59">
            <v>0</v>
          </cell>
          <cell r="QYG59">
            <v>0</v>
          </cell>
          <cell r="QYH59">
            <v>0</v>
          </cell>
          <cell r="QYI59">
            <v>0</v>
          </cell>
          <cell r="QYJ59">
            <v>0</v>
          </cell>
          <cell r="QYK59">
            <v>0</v>
          </cell>
          <cell r="QYL59">
            <v>0</v>
          </cell>
          <cell r="QYM59">
            <v>0</v>
          </cell>
          <cell r="QYN59">
            <v>0</v>
          </cell>
          <cell r="QYO59">
            <v>0</v>
          </cell>
          <cell r="QYP59">
            <v>0</v>
          </cell>
          <cell r="QYQ59">
            <v>0</v>
          </cell>
          <cell r="QYR59">
            <v>0</v>
          </cell>
          <cell r="QYS59">
            <v>0</v>
          </cell>
          <cell r="QYT59">
            <v>0</v>
          </cell>
          <cell r="QYU59">
            <v>0</v>
          </cell>
          <cell r="QYV59">
            <v>0</v>
          </cell>
          <cell r="QYW59">
            <v>0</v>
          </cell>
          <cell r="QYX59">
            <v>0</v>
          </cell>
          <cell r="QYY59">
            <v>0</v>
          </cell>
          <cell r="QYZ59">
            <v>0</v>
          </cell>
          <cell r="QZA59">
            <v>0</v>
          </cell>
          <cell r="QZB59">
            <v>0</v>
          </cell>
          <cell r="QZC59">
            <v>0</v>
          </cell>
          <cell r="QZD59">
            <v>0</v>
          </cell>
          <cell r="QZE59">
            <v>0</v>
          </cell>
          <cell r="QZF59">
            <v>0</v>
          </cell>
          <cell r="QZG59">
            <v>0</v>
          </cell>
          <cell r="QZH59">
            <v>0</v>
          </cell>
          <cell r="QZI59">
            <v>0</v>
          </cell>
          <cell r="QZJ59">
            <v>0</v>
          </cell>
          <cell r="QZK59">
            <v>0</v>
          </cell>
          <cell r="QZL59">
            <v>0</v>
          </cell>
          <cell r="QZM59">
            <v>0</v>
          </cell>
          <cell r="QZN59">
            <v>0</v>
          </cell>
          <cell r="QZO59">
            <v>0</v>
          </cell>
          <cell r="QZP59">
            <v>0</v>
          </cell>
          <cell r="QZQ59">
            <v>0</v>
          </cell>
          <cell r="QZR59">
            <v>0</v>
          </cell>
          <cell r="QZS59">
            <v>0</v>
          </cell>
          <cell r="QZT59">
            <v>0</v>
          </cell>
          <cell r="QZU59">
            <v>0</v>
          </cell>
          <cell r="QZV59">
            <v>0</v>
          </cell>
          <cell r="QZW59">
            <v>0</v>
          </cell>
          <cell r="QZX59">
            <v>0</v>
          </cell>
          <cell r="QZY59">
            <v>0</v>
          </cell>
          <cell r="QZZ59">
            <v>0</v>
          </cell>
          <cell r="RAA59">
            <v>0</v>
          </cell>
          <cell r="RAB59">
            <v>0</v>
          </cell>
          <cell r="RAC59">
            <v>0</v>
          </cell>
          <cell r="RAD59">
            <v>0</v>
          </cell>
          <cell r="RAE59">
            <v>0</v>
          </cell>
          <cell r="RAF59">
            <v>0</v>
          </cell>
          <cell r="RAG59">
            <v>0</v>
          </cell>
          <cell r="RAH59">
            <v>0</v>
          </cell>
          <cell r="RAI59">
            <v>0</v>
          </cell>
          <cell r="RAJ59">
            <v>0</v>
          </cell>
          <cell r="RAK59">
            <v>0</v>
          </cell>
          <cell r="RAL59">
            <v>0</v>
          </cell>
          <cell r="RAM59">
            <v>0</v>
          </cell>
          <cell r="RAN59">
            <v>0</v>
          </cell>
          <cell r="RAO59">
            <v>0</v>
          </cell>
          <cell r="RAP59">
            <v>0</v>
          </cell>
          <cell r="RAQ59">
            <v>0</v>
          </cell>
          <cell r="RAR59">
            <v>0</v>
          </cell>
          <cell r="RAS59">
            <v>0</v>
          </cell>
          <cell r="RAT59">
            <v>0</v>
          </cell>
          <cell r="RAU59">
            <v>0</v>
          </cell>
          <cell r="RAV59">
            <v>0</v>
          </cell>
          <cell r="RAW59">
            <v>0</v>
          </cell>
          <cell r="RAX59">
            <v>0</v>
          </cell>
          <cell r="RAY59">
            <v>0</v>
          </cell>
          <cell r="RAZ59">
            <v>0</v>
          </cell>
          <cell r="RBA59">
            <v>0</v>
          </cell>
          <cell r="RBB59">
            <v>0</v>
          </cell>
          <cell r="RBC59">
            <v>0</v>
          </cell>
          <cell r="RBD59">
            <v>0</v>
          </cell>
          <cell r="RBE59">
            <v>0</v>
          </cell>
          <cell r="RBF59">
            <v>0</v>
          </cell>
          <cell r="RBG59">
            <v>0</v>
          </cell>
          <cell r="RBH59">
            <v>0</v>
          </cell>
          <cell r="RBI59">
            <v>0</v>
          </cell>
          <cell r="RBJ59">
            <v>0</v>
          </cell>
          <cell r="RBK59">
            <v>0</v>
          </cell>
          <cell r="RBL59">
            <v>0</v>
          </cell>
          <cell r="RBM59">
            <v>0</v>
          </cell>
          <cell r="RBN59">
            <v>0</v>
          </cell>
          <cell r="RBO59">
            <v>0</v>
          </cell>
          <cell r="RBP59">
            <v>0</v>
          </cell>
          <cell r="RBQ59">
            <v>0</v>
          </cell>
          <cell r="RBR59">
            <v>0</v>
          </cell>
          <cell r="RBS59">
            <v>0</v>
          </cell>
          <cell r="RBT59">
            <v>0</v>
          </cell>
          <cell r="RBU59">
            <v>0</v>
          </cell>
          <cell r="RBV59">
            <v>0</v>
          </cell>
          <cell r="RBW59">
            <v>0</v>
          </cell>
          <cell r="RBX59">
            <v>0</v>
          </cell>
          <cell r="RBY59">
            <v>0</v>
          </cell>
          <cell r="RBZ59">
            <v>0</v>
          </cell>
          <cell r="RCA59">
            <v>0</v>
          </cell>
          <cell r="RCB59">
            <v>0</v>
          </cell>
          <cell r="RCC59">
            <v>0</v>
          </cell>
          <cell r="RCD59">
            <v>0</v>
          </cell>
          <cell r="RCE59">
            <v>0</v>
          </cell>
          <cell r="RCF59">
            <v>0</v>
          </cell>
          <cell r="RCG59">
            <v>0</v>
          </cell>
          <cell r="RCH59">
            <v>0</v>
          </cell>
          <cell r="RCI59">
            <v>0</v>
          </cell>
          <cell r="RCJ59">
            <v>0</v>
          </cell>
          <cell r="RCK59">
            <v>0</v>
          </cell>
          <cell r="RCL59">
            <v>0</v>
          </cell>
          <cell r="RCM59">
            <v>0</v>
          </cell>
          <cell r="RCN59">
            <v>0</v>
          </cell>
          <cell r="RCO59">
            <v>0</v>
          </cell>
          <cell r="RCP59">
            <v>0</v>
          </cell>
          <cell r="RCQ59">
            <v>0</v>
          </cell>
          <cell r="RCR59">
            <v>0</v>
          </cell>
          <cell r="RCS59">
            <v>0</v>
          </cell>
          <cell r="RCT59">
            <v>0</v>
          </cell>
          <cell r="RCU59">
            <v>0</v>
          </cell>
          <cell r="RCV59">
            <v>0</v>
          </cell>
          <cell r="RCW59">
            <v>0</v>
          </cell>
          <cell r="RCX59">
            <v>0</v>
          </cell>
          <cell r="RCY59">
            <v>0</v>
          </cell>
          <cell r="RCZ59">
            <v>0</v>
          </cell>
          <cell r="RDA59">
            <v>0</v>
          </cell>
          <cell r="RDB59">
            <v>0</v>
          </cell>
          <cell r="RDC59">
            <v>0</v>
          </cell>
          <cell r="RDD59">
            <v>0</v>
          </cell>
          <cell r="RDE59">
            <v>0</v>
          </cell>
          <cell r="RDF59">
            <v>0</v>
          </cell>
          <cell r="RDG59">
            <v>0</v>
          </cell>
          <cell r="RDH59">
            <v>0</v>
          </cell>
          <cell r="RDI59">
            <v>0</v>
          </cell>
          <cell r="RDJ59">
            <v>0</v>
          </cell>
          <cell r="RDK59">
            <v>0</v>
          </cell>
          <cell r="RDL59">
            <v>0</v>
          </cell>
          <cell r="RDM59">
            <v>0</v>
          </cell>
          <cell r="RDN59">
            <v>0</v>
          </cell>
          <cell r="RDO59">
            <v>0</v>
          </cell>
          <cell r="RDP59">
            <v>0</v>
          </cell>
          <cell r="RDQ59">
            <v>0</v>
          </cell>
          <cell r="RDR59">
            <v>0</v>
          </cell>
          <cell r="RDS59">
            <v>0</v>
          </cell>
          <cell r="RDT59">
            <v>0</v>
          </cell>
          <cell r="RDU59">
            <v>0</v>
          </cell>
          <cell r="RDV59">
            <v>0</v>
          </cell>
          <cell r="RDW59">
            <v>0</v>
          </cell>
          <cell r="RDX59">
            <v>0</v>
          </cell>
          <cell r="RDY59">
            <v>0</v>
          </cell>
          <cell r="RDZ59">
            <v>0</v>
          </cell>
          <cell r="REA59">
            <v>0</v>
          </cell>
          <cell r="REB59">
            <v>0</v>
          </cell>
          <cell r="REC59">
            <v>0</v>
          </cell>
          <cell r="RED59">
            <v>0</v>
          </cell>
          <cell r="REE59">
            <v>0</v>
          </cell>
          <cell r="REF59">
            <v>0</v>
          </cell>
          <cell r="REG59">
            <v>0</v>
          </cell>
          <cell r="REH59">
            <v>0</v>
          </cell>
          <cell r="REI59">
            <v>0</v>
          </cell>
          <cell r="REJ59">
            <v>0</v>
          </cell>
          <cell r="REK59">
            <v>0</v>
          </cell>
          <cell r="REL59">
            <v>0</v>
          </cell>
          <cell r="REM59">
            <v>0</v>
          </cell>
          <cell r="REN59">
            <v>0</v>
          </cell>
          <cell r="REO59">
            <v>0</v>
          </cell>
          <cell r="REP59">
            <v>0</v>
          </cell>
          <cell r="REQ59">
            <v>0</v>
          </cell>
          <cell r="RER59">
            <v>0</v>
          </cell>
          <cell r="RES59">
            <v>0</v>
          </cell>
          <cell r="RET59">
            <v>0</v>
          </cell>
          <cell r="REU59">
            <v>0</v>
          </cell>
          <cell r="REV59">
            <v>0</v>
          </cell>
          <cell r="REW59">
            <v>0</v>
          </cell>
          <cell r="REX59">
            <v>0</v>
          </cell>
          <cell r="REY59">
            <v>0</v>
          </cell>
          <cell r="REZ59">
            <v>0</v>
          </cell>
          <cell r="RFA59">
            <v>0</v>
          </cell>
          <cell r="RFB59">
            <v>0</v>
          </cell>
          <cell r="RFC59">
            <v>0</v>
          </cell>
          <cell r="RFD59">
            <v>0</v>
          </cell>
          <cell r="RFE59">
            <v>0</v>
          </cell>
          <cell r="RFF59">
            <v>0</v>
          </cell>
          <cell r="RFG59">
            <v>0</v>
          </cell>
          <cell r="RFH59">
            <v>0</v>
          </cell>
          <cell r="RFI59">
            <v>0</v>
          </cell>
          <cell r="RFJ59">
            <v>0</v>
          </cell>
          <cell r="RFK59">
            <v>0</v>
          </cell>
          <cell r="RFL59">
            <v>0</v>
          </cell>
          <cell r="RFM59">
            <v>0</v>
          </cell>
          <cell r="RFN59">
            <v>0</v>
          </cell>
          <cell r="RFO59">
            <v>0</v>
          </cell>
          <cell r="RFP59">
            <v>0</v>
          </cell>
          <cell r="RFQ59">
            <v>0</v>
          </cell>
          <cell r="RFR59">
            <v>0</v>
          </cell>
          <cell r="RFS59">
            <v>0</v>
          </cell>
          <cell r="RFT59">
            <v>0</v>
          </cell>
          <cell r="RFU59">
            <v>0</v>
          </cell>
          <cell r="RFV59">
            <v>0</v>
          </cell>
          <cell r="RFW59">
            <v>0</v>
          </cell>
          <cell r="RFX59">
            <v>0</v>
          </cell>
          <cell r="RFY59">
            <v>0</v>
          </cell>
          <cell r="RFZ59">
            <v>0</v>
          </cell>
          <cell r="RGA59">
            <v>0</v>
          </cell>
          <cell r="RGB59">
            <v>0</v>
          </cell>
          <cell r="RGC59">
            <v>0</v>
          </cell>
          <cell r="RGD59">
            <v>0</v>
          </cell>
          <cell r="RGE59">
            <v>0</v>
          </cell>
          <cell r="RGF59">
            <v>0</v>
          </cell>
          <cell r="RGG59">
            <v>0</v>
          </cell>
          <cell r="RGH59">
            <v>0</v>
          </cell>
          <cell r="RGI59">
            <v>0</v>
          </cell>
          <cell r="RGJ59">
            <v>0</v>
          </cell>
          <cell r="RGK59">
            <v>0</v>
          </cell>
          <cell r="RGL59">
            <v>0</v>
          </cell>
          <cell r="RGM59">
            <v>0</v>
          </cell>
          <cell r="RGN59">
            <v>0</v>
          </cell>
          <cell r="RGO59">
            <v>0</v>
          </cell>
          <cell r="RGP59">
            <v>0</v>
          </cell>
          <cell r="RGQ59">
            <v>0</v>
          </cell>
          <cell r="RGR59">
            <v>0</v>
          </cell>
          <cell r="RGS59">
            <v>0</v>
          </cell>
          <cell r="RGT59">
            <v>0</v>
          </cell>
          <cell r="RGU59">
            <v>0</v>
          </cell>
          <cell r="RGV59">
            <v>0</v>
          </cell>
          <cell r="RGW59">
            <v>0</v>
          </cell>
          <cell r="RGX59">
            <v>0</v>
          </cell>
          <cell r="RGY59">
            <v>0</v>
          </cell>
          <cell r="RGZ59">
            <v>0</v>
          </cell>
          <cell r="RHA59">
            <v>0</v>
          </cell>
          <cell r="RHB59">
            <v>0</v>
          </cell>
          <cell r="RHC59">
            <v>0</v>
          </cell>
          <cell r="RHD59">
            <v>0</v>
          </cell>
          <cell r="RHE59">
            <v>0</v>
          </cell>
          <cell r="RHF59">
            <v>0</v>
          </cell>
          <cell r="RHG59">
            <v>0</v>
          </cell>
          <cell r="RHH59">
            <v>0</v>
          </cell>
          <cell r="RHI59">
            <v>0</v>
          </cell>
          <cell r="RHJ59">
            <v>0</v>
          </cell>
          <cell r="RHK59">
            <v>0</v>
          </cell>
          <cell r="RHL59">
            <v>0</v>
          </cell>
          <cell r="RHM59">
            <v>0</v>
          </cell>
          <cell r="RHN59">
            <v>0</v>
          </cell>
          <cell r="RHO59">
            <v>0</v>
          </cell>
          <cell r="RHP59">
            <v>0</v>
          </cell>
          <cell r="RHQ59">
            <v>0</v>
          </cell>
          <cell r="RHR59">
            <v>0</v>
          </cell>
          <cell r="RHS59">
            <v>0</v>
          </cell>
          <cell r="RHT59">
            <v>0</v>
          </cell>
          <cell r="RHU59">
            <v>0</v>
          </cell>
          <cell r="RHV59">
            <v>0</v>
          </cell>
          <cell r="RHW59">
            <v>0</v>
          </cell>
          <cell r="RHX59">
            <v>0</v>
          </cell>
          <cell r="RHY59">
            <v>0</v>
          </cell>
          <cell r="RHZ59">
            <v>0</v>
          </cell>
          <cell r="RIA59">
            <v>0</v>
          </cell>
          <cell r="RIB59">
            <v>0</v>
          </cell>
          <cell r="RIC59">
            <v>0</v>
          </cell>
          <cell r="RID59">
            <v>0</v>
          </cell>
          <cell r="RIE59">
            <v>0</v>
          </cell>
          <cell r="RIF59">
            <v>0</v>
          </cell>
          <cell r="RIG59">
            <v>0</v>
          </cell>
          <cell r="RIH59">
            <v>0</v>
          </cell>
          <cell r="RII59">
            <v>0</v>
          </cell>
          <cell r="RIJ59">
            <v>0</v>
          </cell>
          <cell r="RIK59">
            <v>0</v>
          </cell>
          <cell r="RIL59">
            <v>0</v>
          </cell>
          <cell r="RIM59">
            <v>0</v>
          </cell>
          <cell r="RIN59">
            <v>0</v>
          </cell>
          <cell r="RIO59">
            <v>0</v>
          </cell>
          <cell r="RIP59">
            <v>0</v>
          </cell>
          <cell r="RIQ59">
            <v>0</v>
          </cell>
          <cell r="RIR59">
            <v>0</v>
          </cell>
          <cell r="RIS59">
            <v>0</v>
          </cell>
          <cell r="RIT59">
            <v>0</v>
          </cell>
          <cell r="RIU59">
            <v>0</v>
          </cell>
          <cell r="RIV59">
            <v>0</v>
          </cell>
          <cell r="RIW59">
            <v>0</v>
          </cell>
          <cell r="RIX59">
            <v>0</v>
          </cell>
          <cell r="RIY59">
            <v>0</v>
          </cell>
          <cell r="RIZ59">
            <v>0</v>
          </cell>
          <cell r="RJA59">
            <v>0</v>
          </cell>
          <cell r="RJB59">
            <v>0</v>
          </cell>
          <cell r="RJC59">
            <v>0</v>
          </cell>
          <cell r="RJD59">
            <v>0</v>
          </cell>
          <cell r="RJE59">
            <v>0</v>
          </cell>
          <cell r="RJF59">
            <v>0</v>
          </cell>
          <cell r="RJG59">
            <v>0</v>
          </cell>
          <cell r="RJH59">
            <v>0</v>
          </cell>
          <cell r="RJI59">
            <v>0</v>
          </cell>
          <cell r="RJJ59">
            <v>0</v>
          </cell>
          <cell r="RJK59">
            <v>0</v>
          </cell>
          <cell r="RJL59">
            <v>0</v>
          </cell>
          <cell r="RJM59">
            <v>0</v>
          </cell>
          <cell r="RJN59">
            <v>0</v>
          </cell>
          <cell r="RJO59">
            <v>0</v>
          </cell>
          <cell r="RJP59">
            <v>0</v>
          </cell>
          <cell r="RJQ59">
            <v>0</v>
          </cell>
          <cell r="RJR59">
            <v>0</v>
          </cell>
          <cell r="RJS59">
            <v>0</v>
          </cell>
          <cell r="RJT59">
            <v>0</v>
          </cell>
          <cell r="RJU59">
            <v>0</v>
          </cell>
          <cell r="RJV59">
            <v>0</v>
          </cell>
          <cell r="RJW59">
            <v>0</v>
          </cell>
          <cell r="RJX59">
            <v>0</v>
          </cell>
          <cell r="RJY59">
            <v>0</v>
          </cell>
          <cell r="RJZ59">
            <v>0</v>
          </cell>
          <cell r="RKA59">
            <v>0</v>
          </cell>
          <cell r="RKB59">
            <v>0</v>
          </cell>
          <cell r="RKC59">
            <v>0</v>
          </cell>
          <cell r="RKD59">
            <v>0</v>
          </cell>
          <cell r="RKE59">
            <v>0</v>
          </cell>
          <cell r="RKF59">
            <v>0</v>
          </cell>
          <cell r="RKG59">
            <v>0</v>
          </cell>
          <cell r="RKH59">
            <v>0</v>
          </cell>
          <cell r="RKI59">
            <v>0</v>
          </cell>
          <cell r="RKJ59">
            <v>0</v>
          </cell>
          <cell r="RKK59">
            <v>0</v>
          </cell>
          <cell r="RKL59">
            <v>0</v>
          </cell>
          <cell r="RKM59">
            <v>0</v>
          </cell>
          <cell r="RKN59">
            <v>0</v>
          </cell>
          <cell r="RKO59">
            <v>0</v>
          </cell>
          <cell r="RKP59">
            <v>0</v>
          </cell>
          <cell r="RKQ59">
            <v>0</v>
          </cell>
          <cell r="RKR59">
            <v>0</v>
          </cell>
          <cell r="RKS59">
            <v>0</v>
          </cell>
          <cell r="RKT59">
            <v>0</v>
          </cell>
          <cell r="RKU59">
            <v>0</v>
          </cell>
          <cell r="RKV59">
            <v>0</v>
          </cell>
          <cell r="RKW59">
            <v>0</v>
          </cell>
          <cell r="RKX59">
            <v>0</v>
          </cell>
          <cell r="RKY59">
            <v>0</v>
          </cell>
          <cell r="RKZ59">
            <v>0</v>
          </cell>
          <cell r="RLA59">
            <v>0</v>
          </cell>
          <cell r="RLB59">
            <v>0</v>
          </cell>
          <cell r="RLC59">
            <v>0</v>
          </cell>
          <cell r="RLD59">
            <v>0</v>
          </cell>
          <cell r="RLE59">
            <v>0</v>
          </cell>
          <cell r="RLF59">
            <v>0</v>
          </cell>
          <cell r="RLG59">
            <v>0</v>
          </cell>
          <cell r="RLH59">
            <v>0</v>
          </cell>
          <cell r="RLI59">
            <v>0</v>
          </cell>
          <cell r="RLJ59">
            <v>0</v>
          </cell>
          <cell r="RLK59">
            <v>0</v>
          </cell>
          <cell r="RLL59">
            <v>0</v>
          </cell>
          <cell r="RLM59">
            <v>0</v>
          </cell>
          <cell r="RLN59">
            <v>0</v>
          </cell>
          <cell r="RLO59">
            <v>0</v>
          </cell>
          <cell r="RLP59">
            <v>0</v>
          </cell>
          <cell r="RLQ59">
            <v>0</v>
          </cell>
          <cell r="RLR59">
            <v>0</v>
          </cell>
          <cell r="RLS59">
            <v>0</v>
          </cell>
          <cell r="RLT59">
            <v>0</v>
          </cell>
          <cell r="RLU59">
            <v>0</v>
          </cell>
          <cell r="RLV59">
            <v>0</v>
          </cell>
          <cell r="RLW59">
            <v>0</v>
          </cell>
          <cell r="RLX59">
            <v>0</v>
          </cell>
          <cell r="RLY59">
            <v>0</v>
          </cell>
          <cell r="RLZ59">
            <v>0</v>
          </cell>
          <cell r="RMA59">
            <v>0</v>
          </cell>
          <cell r="RMB59">
            <v>0</v>
          </cell>
          <cell r="RMC59">
            <v>0</v>
          </cell>
          <cell r="RMD59">
            <v>0</v>
          </cell>
          <cell r="RME59">
            <v>0</v>
          </cell>
          <cell r="RMF59">
            <v>0</v>
          </cell>
          <cell r="RMG59">
            <v>0</v>
          </cell>
          <cell r="RMH59">
            <v>0</v>
          </cell>
          <cell r="RMI59">
            <v>0</v>
          </cell>
          <cell r="RMJ59">
            <v>0</v>
          </cell>
          <cell r="RMK59">
            <v>0</v>
          </cell>
          <cell r="RML59">
            <v>0</v>
          </cell>
          <cell r="RMM59">
            <v>0</v>
          </cell>
          <cell r="RMN59">
            <v>0</v>
          </cell>
          <cell r="RMO59">
            <v>0</v>
          </cell>
          <cell r="RMP59">
            <v>0</v>
          </cell>
          <cell r="RMQ59">
            <v>0</v>
          </cell>
          <cell r="RMR59">
            <v>0</v>
          </cell>
          <cell r="RMS59">
            <v>0</v>
          </cell>
          <cell r="RMT59">
            <v>0</v>
          </cell>
          <cell r="RMU59">
            <v>0</v>
          </cell>
          <cell r="RMV59">
            <v>0</v>
          </cell>
          <cell r="RMW59">
            <v>0</v>
          </cell>
          <cell r="RMX59">
            <v>0</v>
          </cell>
          <cell r="RMY59">
            <v>0</v>
          </cell>
          <cell r="RMZ59">
            <v>0</v>
          </cell>
          <cell r="RNA59">
            <v>0</v>
          </cell>
          <cell r="RNB59">
            <v>0</v>
          </cell>
          <cell r="RNC59">
            <v>0</v>
          </cell>
          <cell r="RND59">
            <v>0</v>
          </cell>
          <cell r="RNE59">
            <v>0</v>
          </cell>
          <cell r="RNF59">
            <v>0</v>
          </cell>
          <cell r="RNG59">
            <v>0</v>
          </cell>
          <cell r="RNH59">
            <v>0</v>
          </cell>
          <cell r="RNI59">
            <v>0</v>
          </cell>
          <cell r="RNJ59">
            <v>0</v>
          </cell>
          <cell r="RNK59">
            <v>0</v>
          </cell>
          <cell r="RNL59">
            <v>0</v>
          </cell>
          <cell r="RNM59">
            <v>0</v>
          </cell>
          <cell r="RNN59">
            <v>0</v>
          </cell>
          <cell r="RNO59">
            <v>0</v>
          </cell>
          <cell r="RNP59">
            <v>0</v>
          </cell>
          <cell r="RNQ59">
            <v>0</v>
          </cell>
          <cell r="RNR59">
            <v>0</v>
          </cell>
          <cell r="RNS59">
            <v>0</v>
          </cell>
          <cell r="RNT59">
            <v>0</v>
          </cell>
          <cell r="RNU59">
            <v>0</v>
          </cell>
          <cell r="RNV59">
            <v>0</v>
          </cell>
          <cell r="RNW59">
            <v>0</v>
          </cell>
          <cell r="RNX59">
            <v>0</v>
          </cell>
          <cell r="RNY59">
            <v>0</v>
          </cell>
          <cell r="RNZ59">
            <v>0</v>
          </cell>
          <cell r="ROA59">
            <v>0</v>
          </cell>
          <cell r="ROB59">
            <v>0</v>
          </cell>
          <cell r="ROC59">
            <v>0</v>
          </cell>
          <cell r="ROD59">
            <v>0</v>
          </cell>
          <cell r="ROE59">
            <v>0</v>
          </cell>
          <cell r="ROF59">
            <v>0</v>
          </cell>
          <cell r="ROG59">
            <v>0</v>
          </cell>
          <cell r="ROH59">
            <v>0</v>
          </cell>
          <cell r="ROI59">
            <v>0</v>
          </cell>
          <cell r="ROJ59">
            <v>0</v>
          </cell>
          <cell r="ROK59">
            <v>0</v>
          </cell>
          <cell r="ROL59">
            <v>0</v>
          </cell>
          <cell r="ROM59">
            <v>0</v>
          </cell>
          <cell r="RON59">
            <v>0</v>
          </cell>
          <cell r="ROO59">
            <v>0</v>
          </cell>
          <cell r="ROP59">
            <v>0</v>
          </cell>
          <cell r="ROQ59">
            <v>0</v>
          </cell>
          <cell r="ROR59">
            <v>0</v>
          </cell>
          <cell r="ROS59">
            <v>0</v>
          </cell>
          <cell r="ROT59">
            <v>0</v>
          </cell>
          <cell r="ROU59">
            <v>0</v>
          </cell>
          <cell r="ROV59">
            <v>0</v>
          </cell>
          <cell r="ROW59">
            <v>0</v>
          </cell>
          <cell r="ROX59">
            <v>0</v>
          </cell>
          <cell r="ROY59">
            <v>0</v>
          </cell>
          <cell r="ROZ59">
            <v>0</v>
          </cell>
          <cell r="RPA59">
            <v>0</v>
          </cell>
          <cell r="RPB59">
            <v>0</v>
          </cell>
          <cell r="RPC59">
            <v>0</v>
          </cell>
          <cell r="RPD59">
            <v>0</v>
          </cell>
          <cell r="RPE59">
            <v>0</v>
          </cell>
          <cell r="RPF59">
            <v>0</v>
          </cell>
          <cell r="RPG59">
            <v>0</v>
          </cell>
          <cell r="RPH59">
            <v>0</v>
          </cell>
          <cell r="RPI59">
            <v>0</v>
          </cell>
          <cell r="RPJ59">
            <v>0</v>
          </cell>
          <cell r="RPK59">
            <v>0</v>
          </cell>
          <cell r="RPL59">
            <v>0</v>
          </cell>
          <cell r="RPM59">
            <v>0</v>
          </cell>
          <cell r="RPN59">
            <v>0</v>
          </cell>
          <cell r="RPO59">
            <v>0</v>
          </cell>
          <cell r="RPP59">
            <v>0</v>
          </cell>
          <cell r="RPQ59">
            <v>0</v>
          </cell>
          <cell r="RPR59">
            <v>0</v>
          </cell>
          <cell r="RPS59">
            <v>0</v>
          </cell>
          <cell r="RPT59">
            <v>0</v>
          </cell>
          <cell r="RPU59">
            <v>0</v>
          </cell>
          <cell r="RPV59">
            <v>0</v>
          </cell>
          <cell r="RPW59">
            <v>0</v>
          </cell>
          <cell r="RPX59">
            <v>0</v>
          </cell>
          <cell r="RPY59">
            <v>0</v>
          </cell>
          <cell r="RPZ59">
            <v>0</v>
          </cell>
          <cell r="RQA59">
            <v>0</v>
          </cell>
          <cell r="RQB59">
            <v>0</v>
          </cell>
          <cell r="RQC59">
            <v>0</v>
          </cell>
          <cell r="RQD59">
            <v>0</v>
          </cell>
          <cell r="RQE59">
            <v>0</v>
          </cell>
          <cell r="RQF59">
            <v>0</v>
          </cell>
          <cell r="RQG59">
            <v>0</v>
          </cell>
          <cell r="RQH59">
            <v>0</v>
          </cell>
          <cell r="RQI59">
            <v>0</v>
          </cell>
          <cell r="RQJ59">
            <v>0</v>
          </cell>
          <cell r="RQK59">
            <v>0</v>
          </cell>
          <cell r="RQL59">
            <v>0</v>
          </cell>
          <cell r="RQM59">
            <v>0</v>
          </cell>
          <cell r="RQN59">
            <v>0</v>
          </cell>
          <cell r="RQO59">
            <v>0</v>
          </cell>
          <cell r="RQP59">
            <v>0</v>
          </cell>
          <cell r="RQQ59">
            <v>0</v>
          </cell>
          <cell r="RQR59">
            <v>0</v>
          </cell>
          <cell r="RQS59">
            <v>0</v>
          </cell>
          <cell r="RQT59">
            <v>0</v>
          </cell>
          <cell r="RQU59">
            <v>0</v>
          </cell>
          <cell r="RQV59">
            <v>0</v>
          </cell>
          <cell r="RQW59">
            <v>0</v>
          </cell>
          <cell r="RQX59">
            <v>0</v>
          </cell>
          <cell r="RQY59">
            <v>0</v>
          </cell>
          <cell r="RQZ59">
            <v>0</v>
          </cell>
          <cell r="RRA59">
            <v>0</v>
          </cell>
          <cell r="RRB59">
            <v>0</v>
          </cell>
          <cell r="RRC59">
            <v>0</v>
          </cell>
          <cell r="RRD59">
            <v>0</v>
          </cell>
          <cell r="RRE59">
            <v>0</v>
          </cell>
          <cell r="RRF59">
            <v>0</v>
          </cell>
          <cell r="RRG59">
            <v>0</v>
          </cell>
          <cell r="RRH59">
            <v>0</v>
          </cell>
          <cell r="RRI59">
            <v>0</v>
          </cell>
          <cell r="RRJ59">
            <v>0</v>
          </cell>
          <cell r="RRK59">
            <v>0</v>
          </cell>
          <cell r="RRL59">
            <v>0</v>
          </cell>
          <cell r="RRM59">
            <v>0</v>
          </cell>
          <cell r="RRN59">
            <v>0</v>
          </cell>
          <cell r="RRO59">
            <v>0</v>
          </cell>
          <cell r="RRP59">
            <v>0</v>
          </cell>
          <cell r="RRQ59">
            <v>0</v>
          </cell>
          <cell r="RRR59">
            <v>0</v>
          </cell>
          <cell r="RRS59">
            <v>0</v>
          </cell>
          <cell r="RRT59">
            <v>0</v>
          </cell>
          <cell r="RRU59">
            <v>0</v>
          </cell>
          <cell r="RRV59">
            <v>0</v>
          </cell>
          <cell r="RRW59">
            <v>0</v>
          </cell>
          <cell r="RRX59">
            <v>0</v>
          </cell>
          <cell r="RRY59">
            <v>0</v>
          </cell>
          <cell r="RRZ59">
            <v>0</v>
          </cell>
          <cell r="RSA59">
            <v>0</v>
          </cell>
          <cell r="RSB59">
            <v>0</v>
          </cell>
          <cell r="RSC59">
            <v>0</v>
          </cell>
          <cell r="RSD59">
            <v>0</v>
          </cell>
          <cell r="RSE59">
            <v>0</v>
          </cell>
          <cell r="RSF59">
            <v>0</v>
          </cell>
          <cell r="RSG59">
            <v>0</v>
          </cell>
          <cell r="RSH59">
            <v>0</v>
          </cell>
          <cell r="RSI59">
            <v>0</v>
          </cell>
          <cell r="RSJ59">
            <v>0</v>
          </cell>
          <cell r="RSK59">
            <v>0</v>
          </cell>
          <cell r="RSL59">
            <v>0</v>
          </cell>
          <cell r="RSM59">
            <v>0</v>
          </cell>
          <cell r="RSN59">
            <v>0</v>
          </cell>
          <cell r="RSO59">
            <v>0</v>
          </cell>
          <cell r="RSP59">
            <v>0</v>
          </cell>
          <cell r="RSQ59">
            <v>0</v>
          </cell>
          <cell r="RSR59">
            <v>0</v>
          </cell>
          <cell r="RSS59">
            <v>0</v>
          </cell>
          <cell r="RST59">
            <v>0</v>
          </cell>
          <cell r="RSU59">
            <v>0</v>
          </cell>
          <cell r="RSV59">
            <v>0</v>
          </cell>
          <cell r="RSW59">
            <v>0</v>
          </cell>
          <cell r="RSX59">
            <v>0</v>
          </cell>
          <cell r="RSY59">
            <v>0</v>
          </cell>
          <cell r="RSZ59">
            <v>0</v>
          </cell>
          <cell r="RTA59">
            <v>0</v>
          </cell>
          <cell r="RTB59">
            <v>0</v>
          </cell>
          <cell r="RTC59">
            <v>0</v>
          </cell>
          <cell r="RTD59">
            <v>0</v>
          </cell>
          <cell r="RTE59">
            <v>0</v>
          </cell>
          <cell r="RTF59">
            <v>0</v>
          </cell>
          <cell r="RTG59">
            <v>0</v>
          </cell>
          <cell r="RTH59">
            <v>0</v>
          </cell>
          <cell r="RTI59">
            <v>0</v>
          </cell>
          <cell r="RTJ59">
            <v>0</v>
          </cell>
          <cell r="RTK59">
            <v>0</v>
          </cell>
          <cell r="RTL59">
            <v>0</v>
          </cell>
          <cell r="RTM59">
            <v>0</v>
          </cell>
          <cell r="RTN59">
            <v>0</v>
          </cell>
          <cell r="RTO59">
            <v>0</v>
          </cell>
          <cell r="RTP59">
            <v>0</v>
          </cell>
          <cell r="RTQ59">
            <v>0</v>
          </cell>
          <cell r="RTR59">
            <v>0</v>
          </cell>
          <cell r="RTS59">
            <v>0</v>
          </cell>
          <cell r="RTT59">
            <v>0</v>
          </cell>
          <cell r="RTU59">
            <v>0</v>
          </cell>
          <cell r="RTV59">
            <v>0</v>
          </cell>
          <cell r="RTW59">
            <v>0</v>
          </cell>
          <cell r="RTX59">
            <v>0</v>
          </cell>
          <cell r="RTY59">
            <v>0</v>
          </cell>
          <cell r="RTZ59">
            <v>0</v>
          </cell>
          <cell r="RUA59">
            <v>0</v>
          </cell>
          <cell r="RUB59">
            <v>0</v>
          </cell>
          <cell r="RUC59">
            <v>0</v>
          </cell>
          <cell r="RUD59">
            <v>0</v>
          </cell>
          <cell r="RUE59">
            <v>0</v>
          </cell>
          <cell r="RUF59">
            <v>0</v>
          </cell>
          <cell r="RUG59">
            <v>0</v>
          </cell>
          <cell r="RUH59">
            <v>0</v>
          </cell>
          <cell r="RUI59">
            <v>0</v>
          </cell>
          <cell r="RUJ59">
            <v>0</v>
          </cell>
          <cell r="RUK59">
            <v>0</v>
          </cell>
          <cell r="RUL59">
            <v>0</v>
          </cell>
          <cell r="RUM59">
            <v>0</v>
          </cell>
          <cell r="RUN59">
            <v>0</v>
          </cell>
          <cell r="RUO59">
            <v>0</v>
          </cell>
          <cell r="RUP59">
            <v>0</v>
          </cell>
          <cell r="RUQ59">
            <v>0</v>
          </cell>
          <cell r="RUR59">
            <v>0</v>
          </cell>
          <cell r="RUS59">
            <v>0</v>
          </cell>
          <cell r="RUT59">
            <v>0</v>
          </cell>
          <cell r="RUU59">
            <v>0</v>
          </cell>
          <cell r="RUV59">
            <v>0</v>
          </cell>
          <cell r="RUW59">
            <v>0</v>
          </cell>
          <cell r="RUX59">
            <v>0</v>
          </cell>
          <cell r="RUY59">
            <v>0</v>
          </cell>
          <cell r="RUZ59">
            <v>0</v>
          </cell>
          <cell r="RVA59">
            <v>0</v>
          </cell>
          <cell r="RVB59">
            <v>0</v>
          </cell>
          <cell r="RVC59">
            <v>0</v>
          </cell>
          <cell r="RVD59">
            <v>0</v>
          </cell>
          <cell r="RVE59">
            <v>0</v>
          </cell>
          <cell r="RVF59">
            <v>0</v>
          </cell>
          <cell r="RVG59">
            <v>0</v>
          </cell>
          <cell r="RVH59">
            <v>0</v>
          </cell>
          <cell r="RVI59">
            <v>0</v>
          </cell>
          <cell r="RVJ59">
            <v>0</v>
          </cell>
          <cell r="RVK59">
            <v>0</v>
          </cell>
          <cell r="RVL59">
            <v>0</v>
          </cell>
          <cell r="RVM59">
            <v>0</v>
          </cell>
          <cell r="RVN59">
            <v>0</v>
          </cell>
          <cell r="RVO59">
            <v>0</v>
          </cell>
          <cell r="RVP59">
            <v>0</v>
          </cell>
          <cell r="RVQ59">
            <v>0</v>
          </cell>
          <cell r="RVR59">
            <v>0</v>
          </cell>
          <cell r="RVS59">
            <v>0</v>
          </cell>
          <cell r="RVT59">
            <v>0</v>
          </cell>
          <cell r="RVU59">
            <v>0</v>
          </cell>
          <cell r="RVV59">
            <v>0</v>
          </cell>
          <cell r="RVW59">
            <v>0</v>
          </cell>
          <cell r="RVX59">
            <v>0</v>
          </cell>
          <cell r="RVY59">
            <v>0</v>
          </cell>
          <cell r="RVZ59">
            <v>0</v>
          </cell>
          <cell r="RWA59">
            <v>0</v>
          </cell>
          <cell r="RWB59">
            <v>0</v>
          </cell>
          <cell r="RWC59">
            <v>0</v>
          </cell>
          <cell r="RWD59">
            <v>0</v>
          </cell>
          <cell r="RWE59">
            <v>0</v>
          </cell>
          <cell r="RWF59">
            <v>0</v>
          </cell>
          <cell r="RWG59">
            <v>0</v>
          </cell>
          <cell r="RWH59">
            <v>0</v>
          </cell>
          <cell r="RWI59">
            <v>0</v>
          </cell>
          <cell r="RWJ59">
            <v>0</v>
          </cell>
          <cell r="RWK59">
            <v>0</v>
          </cell>
          <cell r="RWL59">
            <v>0</v>
          </cell>
          <cell r="RWM59">
            <v>0</v>
          </cell>
          <cell r="RWN59">
            <v>0</v>
          </cell>
          <cell r="RWO59">
            <v>0</v>
          </cell>
          <cell r="RWP59">
            <v>0</v>
          </cell>
          <cell r="RWQ59">
            <v>0</v>
          </cell>
          <cell r="RWR59">
            <v>0</v>
          </cell>
          <cell r="RWS59">
            <v>0</v>
          </cell>
          <cell r="RWT59">
            <v>0</v>
          </cell>
          <cell r="RWU59">
            <v>0</v>
          </cell>
          <cell r="RWV59">
            <v>0</v>
          </cell>
          <cell r="RWW59">
            <v>0</v>
          </cell>
          <cell r="RWX59">
            <v>0</v>
          </cell>
          <cell r="RWY59">
            <v>0</v>
          </cell>
          <cell r="RWZ59">
            <v>0</v>
          </cell>
          <cell r="RXA59">
            <v>0</v>
          </cell>
          <cell r="RXB59">
            <v>0</v>
          </cell>
          <cell r="RXC59">
            <v>0</v>
          </cell>
          <cell r="RXD59">
            <v>0</v>
          </cell>
          <cell r="RXE59">
            <v>0</v>
          </cell>
          <cell r="RXF59">
            <v>0</v>
          </cell>
          <cell r="RXG59">
            <v>0</v>
          </cell>
          <cell r="RXH59">
            <v>0</v>
          </cell>
          <cell r="RXI59">
            <v>0</v>
          </cell>
          <cell r="RXJ59">
            <v>0</v>
          </cell>
          <cell r="RXK59">
            <v>0</v>
          </cell>
          <cell r="RXL59">
            <v>0</v>
          </cell>
          <cell r="RXM59">
            <v>0</v>
          </cell>
          <cell r="RXN59">
            <v>0</v>
          </cell>
          <cell r="RXO59">
            <v>0</v>
          </cell>
          <cell r="RXP59">
            <v>0</v>
          </cell>
          <cell r="RXQ59">
            <v>0</v>
          </cell>
          <cell r="RXR59">
            <v>0</v>
          </cell>
          <cell r="RXS59">
            <v>0</v>
          </cell>
          <cell r="RXT59">
            <v>0</v>
          </cell>
          <cell r="RXU59">
            <v>0</v>
          </cell>
          <cell r="RXV59">
            <v>0</v>
          </cell>
          <cell r="RXW59">
            <v>0</v>
          </cell>
          <cell r="RXX59">
            <v>0</v>
          </cell>
          <cell r="RXY59">
            <v>0</v>
          </cell>
          <cell r="RXZ59">
            <v>0</v>
          </cell>
          <cell r="RYA59">
            <v>0</v>
          </cell>
          <cell r="RYB59">
            <v>0</v>
          </cell>
          <cell r="RYC59">
            <v>0</v>
          </cell>
          <cell r="RYD59">
            <v>0</v>
          </cell>
          <cell r="RYE59">
            <v>0</v>
          </cell>
          <cell r="RYF59">
            <v>0</v>
          </cell>
          <cell r="RYG59">
            <v>0</v>
          </cell>
          <cell r="RYH59">
            <v>0</v>
          </cell>
          <cell r="RYI59">
            <v>0</v>
          </cell>
          <cell r="RYJ59">
            <v>0</v>
          </cell>
          <cell r="RYK59">
            <v>0</v>
          </cell>
          <cell r="RYL59">
            <v>0</v>
          </cell>
          <cell r="RYM59">
            <v>0</v>
          </cell>
          <cell r="RYN59">
            <v>0</v>
          </cell>
          <cell r="RYO59">
            <v>0</v>
          </cell>
          <cell r="RYP59">
            <v>0</v>
          </cell>
          <cell r="RYQ59">
            <v>0</v>
          </cell>
          <cell r="RYR59">
            <v>0</v>
          </cell>
          <cell r="RYS59">
            <v>0</v>
          </cell>
          <cell r="RYT59">
            <v>0</v>
          </cell>
          <cell r="RYU59">
            <v>0</v>
          </cell>
          <cell r="RYV59">
            <v>0</v>
          </cell>
          <cell r="RYW59">
            <v>0</v>
          </cell>
          <cell r="RYX59">
            <v>0</v>
          </cell>
          <cell r="RYY59">
            <v>0</v>
          </cell>
          <cell r="RYZ59">
            <v>0</v>
          </cell>
          <cell r="RZA59">
            <v>0</v>
          </cell>
          <cell r="RZB59">
            <v>0</v>
          </cell>
          <cell r="RZC59">
            <v>0</v>
          </cell>
          <cell r="RZD59">
            <v>0</v>
          </cell>
          <cell r="RZE59">
            <v>0</v>
          </cell>
          <cell r="RZF59">
            <v>0</v>
          </cell>
          <cell r="RZG59">
            <v>0</v>
          </cell>
          <cell r="RZH59">
            <v>0</v>
          </cell>
          <cell r="RZI59">
            <v>0</v>
          </cell>
          <cell r="RZJ59">
            <v>0</v>
          </cell>
          <cell r="RZK59">
            <v>0</v>
          </cell>
          <cell r="RZL59">
            <v>0</v>
          </cell>
          <cell r="RZM59">
            <v>0</v>
          </cell>
          <cell r="RZN59">
            <v>0</v>
          </cell>
          <cell r="RZO59">
            <v>0</v>
          </cell>
          <cell r="RZP59">
            <v>0</v>
          </cell>
          <cell r="RZQ59">
            <v>0</v>
          </cell>
          <cell r="RZR59">
            <v>0</v>
          </cell>
          <cell r="RZS59">
            <v>0</v>
          </cell>
          <cell r="RZT59">
            <v>0</v>
          </cell>
          <cell r="RZU59">
            <v>0</v>
          </cell>
          <cell r="RZV59">
            <v>0</v>
          </cell>
          <cell r="RZW59">
            <v>0</v>
          </cell>
          <cell r="RZX59">
            <v>0</v>
          </cell>
          <cell r="RZY59">
            <v>0</v>
          </cell>
          <cell r="RZZ59">
            <v>0</v>
          </cell>
          <cell r="SAA59">
            <v>0</v>
          </cell>
          <cell r="SAB59">
            <v>0</v>
          </cell>
          <cell r="SAC59">
            <v>0</v>
          </cell>
          <cell r="SAD59">
            <v>0</v>
          </cell>
          <cell r="SAE59">
            <v>0</v>
          </cell>
          <cell r="SAF59">
            <v>0</v>
          </cell>
          <cell r="SAG59">
            <v>0</v>
          </cell>
          <cell r="SAH59">
            <v>0</v>
          </cell>
          <cell r="SAI59">
            <v>0</v>
          </cell>
          <cell r="SAJ59">
            <v>0</v>
          </cell>
          <cell r="SAK59">
            <v>0</v>
          </cell>
          <cell r="SAL59">
            <v>0</v>
          </cell>
          <cell r="SAM59">
            <v>0</v>
          </cell>
          <cell r="SAN59">
            <v>0</v>
          </cell>
          <cell r="SAO59">
            <v>0</v>
          </cell>
          <cell r="SAP59">
            <v>0</v>
          </cell>
          <cell r="SAQ59">
            <v>0</v>
          </cell>
          <cell r="SAR59">
            <v>0</v>
          </cell>
          <cell r="SAS59">
            <v>0</v>
          </cell>
          <cell r="SAT59">
            <v>0</v>
          </cell>
          <cell r="SAU59">
            <v>0</v>
          </cell>
          <cell r="SAV59">
            <v>0</v>
          </cell>
          <cell r="SAW59">
            <v>0</v>
          </cell>
          <cell r="SAX59">
            <v>0</v>
          </cell>
          <cell r="SAY59">
            <v>0</v>
          </cell>
          <cell r="SAZ59">
            <v>0</v>
          </cell>
          <cell r="SBA59">
            <v>0</v>
          </cell>
          <cell r="SBB59">
            <v>0</v>
          </cell>
          <cell r="SBC59">
            <v>0</v>
          </cell>
          <cell r="SBD59">
            <v>0</v>
          </cell>
          <cell r="SBE59">
            <v>0</v>
          </cell>
          <cell r="SBF59">
            <v>0</v>
          </cell>
          <cell r="SBG59">
            <v>0</v>
          </cell>
          <cell r="SBH59">
            <v>0</v>
          </cell>
          <cell r="SBI59">
            <v>0</v>
          </cell>
          <cell r="SBJ59">
            <v>0</v>
          </cell>
          <cell r="SBK59">
            <v>0</v>
          </cell>
          <cell r="SBL59">
            <v>0</v>
          </cell>
          <cell r="SBM59">
            <v>0</v>
          </cell>
          <cell r="SBN59">
            <v>0</v>
          </cell>
          <cell r="SBO59">
            <v>0</v>
          </cell>
          <cell r="SBP59">
            <v>0</v>
          </cell>
          <cell r="SBQ59">
            <v>0</v>
          </cell>
          <cell r="SBR59">
            <v>0</v>
          </cell>
          <cell r="SBS59">
            <v>0</v>
          </cell>
          <cell r="SBT59">
            <v>0</v>
          </cell>
          <cell r="SBU59">
            <v>0</v>
          </cell>
          <cell r="SBV59">
            <v>0</v>
          </cell>
          <cell r="SBW59">
            <v>0</v>
          </cell>
          <cell r="SBX59">
            <v>0</v>
          </cell>
          <cell r="SBY59">
            <v>0</v>
          </cell>
          <cell r="SBZ59">
            <v>0</v>
          </cell>
          <cell r="SCA59">
            <v>0</v>
          </cell>
          <cell r="SCB59">
            <v>0</v>
          </cell>
          <cell r="SCC59">
            <v>0</v>
          </cell>
          <cell r="SCD59">
            <v>0</v>
          </cell>
          <cell r="SCE59">
            <v>0</v>
          </cell>
          <cell r="SCF59">
            <v>0</v>
          </cell>
          <cell r="SCG59">
            <v>0</v>
          </cell>
          <cell r="SCH59">
            <v>0</v>
          </cell>
          <cell r="SCI59">
            <v>0</v>
          </cell>
          <cell r="SCJ59">
            <v>0</v>
          </cell>
          <cell r="SCK59">
            <v>0</v>
          </cell>
          <cell r="SCL59">
            <v>0</v>
          </cell>
          <cell r="SCM59">
            <v>0</v>
          </cell>
          <cell r="SCN59">
            <v>0</v>
          </cell>
          <cell r="SCO59">
            <v>0</v>
          </cell>
          <cell r="SCP59">
            <v>0</v>
          </cell>
          <cell r="SCQ59">
            <v>0</v>
          </cell>
          <cell r="SCR59">
            <v>0</v>
          </cell>
          <cell r="SCS59">
            <v>0</v>
          </cell>
          <cell r="SCT59">
            <v>0</v>
          </cell>
          <cell r="SCU59">
            <v>0</v>
          </cell>
          <cell r="SCV59">
            <v>0</v>
          </cell>
          <cell r="SCW59">
            <v>0</v>
          </cell>
          <cell r="SCX59">
            <v>0</v>
          </cell>
          <cell r="SCY59">
            <v>0</v>
          </cell>
          <cell r="SCZ59">
            <v>0</v>
          </cell>
          <cell r="SDA59">
            <v>0</v>
          </cell>
          <cell r="SDB59">
            <v>0</v>
          </cell>
          <cell r="SDC59">
            <v>0</v>
          </cell>
          <cell r="SDD59">
            <v>0</v>
          </cell>
          <cell r="SDE59">
            <v>0</v>
          </cell>
          <cell r="SDF59">
            <v>0</v>
          </cell>
          <cell r="SDG59">
            <v>0</v>
          </cell>
          <cell r="SDH59">
            <v>0</v>
          </cell>
          <cell r="SDI59">
            <v>0</v>
          </cell>
          <cell r="SDJ59">
            <v>0</v>
          </cell>
          <cell r="SDK59">
            <v>0</v>
          </cell>
          <cell r="SDL59">
            <v>0</v>
          </cell>
          <cell r="SDM59">
            <v>0</v>
          </cell>
          <cell r="SDN59">
            <v>0</v>
          </cell>
          <cell r="SDO59">
            <v>0</v>
          </cell>
          <cell r="SDP59">
            <v>0</v>
          </cell>
          <cell r="SDQ59">
            <v>0</v>
          </cell>
          <cell r="SDR59">
            <v>0</v>
          </cell>
          <cell r="SDS59">
            <v>0</v>
          </cell>
          <cell r="SDT59">
            <v>0</v>
          </cell>
          <cell r="SDU59">
            <v>0</v>
          </cell>
          <cell r="SDV59">
            <v>0</v>
          </cell>
          <cell r="SDW59">
            <v>0</v>
          </cell>
          <cell r="SDX59">
            <v>0</v>
          </cell>
          <cell r="SDY59">
            <v>0</v>
          </cell>
          <cell r="SDZ59">
            <v>0</v>
          </cell>
          <cell r="SEA59">
            <v>0</v>
          </cell>
          <cell r="SEB59">
            <v>0</v>
          </cell>
          <cell r="SEC59">
            <v>0</v>
          </cell>
          <cell r="SED59">
            <v>0</v>
          </cell>
          <cell r="SEE59">
            <v>0</v>
          </cell>
          <cell r="SEF59">
            <v>0</v>
          </cell>
          <cell r="SEG59">
            <v>0</v>
          </cell>
          <cell r="SEH59">
            <v>0</v>
          </cell>
          <cell r="SEI59">
            <v>0</v>
          </cell>
          <cell r="SEJ59">
            <v>0</v>
          </cell>
          <cell r="SEK59">
            <v>0</v>
          </cell>
          <cell r="SEL59">
            <v>0</v>
          </cell>
          <cell r="SEM59">
            <v>0</v>
          </cell>
          <cell r="SEN59">
            <v>0</v>
          </cell>
          <cell r="SEO59">
            <v>0</v>
          </cell>
          <cell r="SEP59">
            <v>0</v>
          </cell>
          <cell r="SEQ59">
            <v>0</v>
          </cell>
          <cell r="SER59">
            <v>0</v>
          </cell>
          <cell r="SES59">
            <v>0</v>
          </cell>
          <cell r="SET59">
            <v>0</v>
          </cell>
          <cell r="SEU59">
            <v>0</v>
          </cell>
          <cell r="SEV59">
            <v>0</v>
          </cell>
          <cell r="SEW59">
            <v>0</v>
          </cell>
          <cell r="SEX59">
            <v>0</v>
          </cell>
          <cell r="SEY59">
            <v>0</v>
          </cell>
          <cell r="SEZ59">
            <v>0</v>
          </cell>
          <cell r="SFA59">
            <v>0</v>
          </cell>
          <cell r="SFB59">
            <v>0</v>
          </cell>
          <cell r="SFC59">
            <v>0</v>
          </cell>
          <cell r="SFD59">
            <v>0</v>
          </cell>
          <cell r="SFE59">
            <v>0</v>
          </cell>
          <cell r="SFF59">
            <v>0</v>
          </cell>
          <cell r="SFG59">
            <v>0</v>
          </cell>
          <cell r="SFH59">
            <v>0</v>
          </cell>
          <cell r="SFI59">
            <v>0</v>
          </cell>
          <cell r="SFJ59">
            <v>0</v>
          </cell>
          <cell r="SFK59">
            <v>0</v>
          </cell>
          <cell r="SFL59">
            <v>0</v>
          </cell>
          <cell r="SFM59">
            <v>0</v>
          </cell>
          <cell r="SFN59">
            <v>0</v>
          </cell>
          <cell r="SFO59">
            <v>0</v>
          </cell>
          <cell r="SFP59">
            <v>0</v>
          </cell>
          <cell r="SFQ59">
            <v>0</v>
          </cell>
          <cell r="SFR59">
            <v>0</v>
          </cell>
          <cell r="SFS59">
            <v>0</v>
          </cell>
          <cell r="SFT59">
            <v>0</v>
          </cell>
          <cell r="SFU59">
            <v>0</v>
          </cell>
          <cell r="SFV59">
            <v>0</v>
          </cell>
          <cell r="SFW59">
            <v>0</v>
          </cell>
          <cell r="SFX59">
            <v>0</v>
          </cell>
          <cell r="SFY59">
            <v>0</v>
          </cell>
          <cell r="SFZ59">
            <v>0</v>
          </cell>
          <cell r="SGA59">
            <v>0</v>
          </cell>
          <cell r="SGB59">
            <v>0</v>
          </cell>
          <cell r="SGC59">
            <v>0</v>
          </cell>
          <cell r="SGD59">
            <v>0</v>
          </cell>
          <cell r="SGE59">
            <v>0</v>
          </cell>
          <cell r="SGF59">
            <v>0</v>
          </cell>
          <cell r="SGG59">
            <v>0</v>
          </cell>
          <cell r="SGH59">
            <v>0</v>
          </cell>
          <cell r="SGI59">
            <v>0</v>
          </cell>
          <cell r="SGJ59">
            <v>0</v>
          </cell>
          <cell r="SGK59">
            <v>0</v>
          </cell>
          <cell r="SGL59">
            <v>0</v>
          </cell>
          <cell r="SGM59">
            <v>0</v>
          </cell>
          <cell r="SGN59">
            <v>0</v>
          </cell>
          <cell r="SGO59">
            <v>0</v>
          </cell>
          <cell r="SGP59">
            <v>0</v>
          </cell>
          <cell r="SGQ59">
            <v>0</v>
          </cell>
          <cell r="SGR59">
            <v>0</v>
          </cell>
          <cell r="SGS59">
            <v>0</v>
          </cell>
          <cell r="SGT59">
            <v>0</v>
          </cell>
          <cell r="SGU59">
            <v>0</v>
          </cell>
          <cell r="SGV59">
            <v>0</v>
          </cell>
          <cell r="SGW59">
            <v>0</v>
          </cell>
          <cell r="SGX59">
            <v>0</v>
          </cell>
          <cell r="SGY59">
            <v>0</v>
          </cell>
          <cell r="SGZ59">
            <v>0</v>
          </cell>
          <cell r="SHA59">
            <v>0</v>
          </cell>
          <cell r="SHB59">
            <v>0</v>
          </cell>
          <cell r="SHC59">
            <v>0</v>
          </cell>
          <cell r="SHD59">
            <v>0</v>
          </cell>
          <cell r="SHE59">
            <v>0</v>
          </cell>
          <cell r="SHF59">
            <v>0</v>
          </cell>
          <cell r="SHG59">
            <v>0</v>
          </cell>
          <cell r="SHH59">
            <v>0</v>
          </cell>
          <cell r="SHI59">
            <v>0</v>
          </cell>
          <cell r="SHJ59">
            <v>0</v>
          </cell>
          <cell r="SHK59">
            <v>0</v>
          </cell>
          <cell r="SHL59">
            <v>0</v>
          </cell>
          <cell r="SHM59">
            <v>0</v>
          </cell>
          <cell r="SHN59">
            <v>0</v>
          </cell>
          <cell r="SHO59">
            <v>0</v>
          </cell>
          <cell r="SHP59">
            <v>0</v>
          </cell>
          <cell r="SHQ59">
            <v>0</v>
          </cell>
          <cell r="SHR59">
            <v>0</v>
          </cell>
          <cell r="SHS59">
            <v>0</v>
          </cell>
          <cell r="SHT59">
            <v>0</v>
          </cell>
          <cell r="SHU59">
            <v>0</v>
          </cell>
          <cell r="SHV59">
            <v>0</v>
          </cell>
          <cell r="SHW59">
            <v>0</v>
          </cell>
          <cell r="SHX59">
            <v>0</v>
          </cell>
          <cell r="SHY59">
            <v>0</v>
          </cell>
          <cell r="SHZ59">
            <v>0</v>
          </cell>
          <cell r="SIA59">
            <v>0</v>
          </cell>
          <cell r="SIB59">
            <v>0</v>
          </cell>
          <cell r="SIC59">
            <v>0</v>
          </cell>
          <cell r="SID59">
            <v>0</v>
          </cell>
          <cell r="SIE59">
            <v>0</v>
          </cell>
          <cell r="SIF59">
            <v>0</v>
          </cell>
          <cell r="SIG59">
            <v>0</v>
          </cell>
          <cell r="SIH59">
            <v>0</v>
          </cell>
          <cell r="SII59">
            <v>0</v>
          </cell>
          <cell r="SIJ59">
            <v>0</v>
          </cell>
          <cell r="SIK59">
            <v>0</v>
          </cell>
          <cell r="SIL59">
            <v>0</v>
          </cell>
          <cell r="SIM59">
            <v>0</v>
          </cell>
          <cell r="SIN59">
            <v>0</v>
          </cell>
          <cell r="SIO59">
            <v>0</v>
          </cell>
          <cell r="SIP59">
            <v>0</v>
          </cell>
          <cell r="SIQ59">
            <v>0</v>
          </cell>
          <cell r="SIR59">
            <v>0</v>
          </cell>
          <cell r="SIS59">
            <v>0</v>
          </cell>
          <cell r="SIT59">
            <v>0</v>
          </cell>
          <cell r="SIU59">
            <v>0</v>
          </cell>
          <cell r="SIV59">
            <v>0</v>
          </cell>
          <cell r="SIW59">
            <v>0</v>
          </cell>
          <cell r="SIX59">
            <v>0</v>
          </cell>
          <cell r="SIY59">
            <v>0</v>
          </cell>
          <cell r="SIZ59">
            <v>0</v>
          </cell>
          <cell r="SJA59">
            <v>0</v>
          </cell>
          <cell r="SJB59">
            <v>0</v>
          </cell>
          <cell r="SJC59">
            <v>0</v>
          </cell>
          <cell r="SJD59">
            <v>0</v>
          </cell>
          <cell r="SJE59">
            <v>0</v>
          </cell>
          <cell r="SJF59">
            <v>0</v>
          </cell>
          <cell r="SJG59">
            <v>0</v>
          </cell>
          <cell r="SJH59">
            <v>0</v>
          </cell>
          <cell r="SJI59">
            <v>0</v>
          </cell>
          <cell r="SJJ59">
            <v>0</v>
          </cell>
          <cell r="SJK59">
            <v>0</v>
          </cell>
          <cell r="SJL59">
            <v>0</v>
          </cell>
          <cell r="SJM59">
            <v>0</v>
          </cell>
          <cell r="SJN59">
            <v>0</v>
          </cell>
          <cell r="SJO59">
            <v>0</v>
          </cell>
          <cell r="SJP59">
            <v>0</v>
          </cell>
          <cell r="SJQ59">
            <v>0</v>
          </cell>
          <cell r="SJR59">
            <v>0</v>
          </cell>
          <cell r="SJS59">
            <v>0</v>
          </cell>
          <cell r="SJT59">
            <v>0</v>
          </cell>
          <cell r="SJU59">
            <v>0</v>
          </cell>
          <cell r="SJV59">
            <v>0</v>
          </cell>
          <cell r="SJW59">
            <v>0</v>
          </cell>
          <cell r="SJX59">
            <v>0</v>
          </cell>
          <cell r="SJY59">
            <v>0</v>
          </cell>
          <cell r="SJZ59">
            <v>0</v>
          </cell>
          <cell r="SKA59">
            <v>0</v>
          </cell>
          <cell r="SKB59">
            <v>0</v>
          </cell>
          <cell r="SKC59">
            <v>0</v>
          </cell>
          <cell r="SKD59">
            <v>0</v>
          </cell>
          <cell r="SKE59">
            <v>0</v>
          </cell>
          <cell r="SKF59">
            <v>0</v>
          </cell>
          <cell r="SKG59">
            <v>0</v>
          </cell>
          <cell r="SKH59">
            <v>0</v>
          </cell>
          <cell r="SKI59">
            <v>0</v>
          </cell>
          <cell r="SKJ59">
            <v>0</v>
          </cell>
          <cell r="SKK59">
            <v>0</v>
          </cell>
          <cell r="SKL59">
            <v>0</v>
          </cell>
          <cell r="SKM59">
            <v>0</v>
          </cell>
          <cell r="SKN59">
            <v>0</v>
          </cell>
          <cell r="SKO59">
            <v>0</v>
          </cell>
          <cell r="SKP59">
            <v>0</v>
          </cell>
          <cell r="SKQ59">
            <v>0</v>
          </cell>
          <cell r="SKR59">
            <v>0</v>
          </cell>
          <cell r="SKS59">
            <v>0</v>
          </cell>
          <cell r="SKT59">
            <v>0</v>
          </cell>
          <cell r="SKU59">
            <v>0</v>
          </cell>
          <cell r="SKV59">
            <v>0</v>
          </cell>
          <cell r="SKW59">
            <v>0</v>
          </cell>
          <cell r="SKX59">
            <v>0</v>
          </cell>
          <cell r="SKY59">
            <v>0</v>
          </cell>
          <cell r="SKZ59">
            <v>0</v>
          </cell>
          <cell r="SLA59">
            <v>0</v>
          </cell>
          <cell r="SLB59">
            <v>0</v>
          </cell>
          <cell r="SLC59">
            <v>0</v>
          </cell>
          <cell r="SLD59">
            <v>0</v>
          </cell>
          <cell r="SLE59">
            <v>0</v>
          </cell>
          <cell r="SLF59">
            <v>0</v>
          </cell>
          <cell r="SLG59">
            <v>0</v>
          </cell>
          <cell r="SLH59">
            <v>0</v>
          </cell>
          <cell r="SLI59">
            <v>0</v>
          </cell>
          <cell r="SLJ59">
            <v>0</v>
          </cell>
          <cell r="SLK59">
            <v>0</v>
          </cell>
          <cell r="SLL59">
            <v>0</v>
          </cell>
          <cell r="SLM59">
            <v>0</v>
          </cell>
          <cell r="SLN59">
            <v>0</v>
          </cell>
          <cell r="SLO59">
            <v>0</v>
          </cell>
          <cell r="SLP59">
            <v>0</v>
          </cell>
          <cell r="SLQ59">
            <v>0</v>
          </cell>
          <cell r="SLR59">
            <v>0</v>
          </cell>
          <cell r="SLS59">
            <v>0</v>
          </cell>
          <cell r="SLT59">
            <v>0</v>
          </cell>
          <cell r="SLU59">
            <v>0</v>
          </cell>
          <cell r="SLV59">
            <v>0</v>
          </cell>
          <cell r="SLW59">
            <v>0</v>
          </cell>
          <cell r="SLX59">
            <v>0</v>
          </cell>
          <cell r="SLY59">
            <v>0</v>
          </cell>
          <cell r="SLZ59">
            <v>0</v>
          </cell>
          <cell r="SMA59">
            <v>0</v>
          </cell>
          <cell r="SMB59">
            <v>0</v>
          </cell>
          <cell r="SMC59">
            <v>0</v>
          </cell>
          <cell r="SMD59">
            <v>0</v>
          </cell>
          <cell r="SME59">
            <v>0</v>
          </cell>
          <cell r="SMF59">
            <v>0</v>
          </cell>
          <cell r="SMG59">
            <v>0</v>
          </cell>
          <cell r="SMH59">
            <v>0</v>
          </cell>
          <cell r="SMI59">
            <v>0</v>
          </cell>
          <cell r="SMJ59">
            <v>0</v>
          </cell>
          <cell r="SMK59">
            <v>0</v>
          </cell>
          <cell r="SML59">
            <v>0</v>
          </cell>
          <cell r="SMM59">
            <v>0</v>
          </cell>
          <cell r="SMN59">
            <v>0</v>
          </cell>
          <cell r="SMO59">
            <v>0</v>
          </cell>
          <cell r="SMP59">
            <v>0</v>
          </cell>
          <cell r="SMQ59">
            <v>0</v>
          </cell>
          <cell r="SMR59">
            <v>0</v>
          </cell>
          <cell r="SMS59">
            <v>0</v>
          </cell>
          <cell r="SMT59">
            <v>0</v>
          </cell>
          <cell r="SMU59">
            <v>0</v>
          </cell>
          <cell r="SMV59">
            <v>0</v>
          </cell>
          <cell r="SMW59">
            <v>0</v>
          </cell>
          <cell r="SMX59">
            <v>0</v>
          </cell>
          <cell r="SMY59">
            <v>0</v>
          </cell>
          <cell r="SMZ59">
            <v>0</v>
          </cell>
          <cell r="SNA59">
            <v>0</v>
          </cell>
          <cell r="SNB59">
            <v>0</v>
          </cell>
          <cell r="SNC59">
            <v>0</v>
          </cell>
          <cell r="SND59">
            <v>0</v>
          </cell>
          <cell r="SNE59">
            <v>0</v>
          </cell>
          <cell r="SNF59">
            <v>0</v>
          </cell>
          <cell r="SNG59">
            <v>0</v>
          </cell>
          <cell r="SNH59">
            <v>0</v>
          </cell>
          <cell r="SNI59">
            <v>0</v>
          </cell>
          <cell r="SNJ59">
            <v>0</v>
          </cell>
          <cell r="SNK59">
            <v>0</v>
          </cell>
          <cell r="SNL59">
            <v>0</v>
          </cell>
          <cell r="SNM59">
            <v>0</v>
          </cell>
          <cell r="SNN59">
            <v>0</v>
          </cell>
          <cell r="SNO59">
            <v>0</v>
          </cell>
          <cell r="SNP59">
            <v>0</v>
          </cell>
          <cell r="SNQ59">
            <v>0</v>
          </cell>
          <cell r="SNR59">
            <v>0</v>
          </cell>
          <cell r="SNS59">
            <v>0</v>
          </cell>
          <cell r="SNT59">
            <v>0</v>
          </cell>
          <cell r="SNU59">
            <v>0</v>
          </cell>
          <cell r="SNV59">
            <v>0</v>
          </cell>
          <cell r="SNW59">
            <v>0</v>
          </cell>
          <cell r="SNX59">
            <v>0</v>
          </cell>
          <cell r="SNY59">
            <v>0</v>
          </cell>
          <cell r="SNZ59">
            <v>0</v>
          </cell>
          <cell r="SOA59">
            <v>0</v>
          </cell>
          <cell r="SOB59">
            <v>0</v>
          </cell>
          <cell r="SOC59">
            <v>0</v>
          </cell>
          <cell r="SOD59">
            <v>0</v>
          </cell>
          <cell r="SOE59">
            <v>0</v>
          </cell>
          <cell r="SOF59">
            <v>0</v>
          </cell>
          <cell r="SOG59">
            <v>0</v>
          </cell>
          <cell r="SOH59">
            <v>0</v>
          </cell>
          <cell r="SOI59">
            <v>0</v>
          </cell>
          <cell r="SOJ59">
            <v>0</v>
          </cell>
          <cell r="SOK59">
            <v>0</v>
          </cell>
          <cell r="SOL59">
            <v>0</v>
          </cell>
          <cell r="SOM59">
            <v>0</v>
          </cell>
          <cell r="SON59">
            <v>0</v>
          </cell>
          <cell r="SOO59">
            <v>0</v>
          </cell>
          <cell r="SOP59">
            <v>0</v>
          </cell>
          <cell r="SOQ59">
            <v>0</v>
          </cell>
          <cell r="SOR59">
            <v>0</v>
          </cell>
          <cell r="SOS59">
            <v>0</v>
          </cell>
          <cell r="SOT59">
            <v>0</v>
          </cell>
          <cell r="SOU59">
            <v>0</v>
          </cell>
          <cell r="SOV59">
            <v>0</v>
          </cell>
          <cell r="SOW59">
            <v>0</v>
          </cell>
          <cell r="SOX59">
            <v>0</v>
          </cell>
          <cell r="SOY59">
            <v>0</v>
          </cell>
          <cell r="SOZ59">
            <v>0</v>
          </cell>
          <cell r="SPA59">
            <v>0</v>
          </cell>
          <cell r="SPB59">
            <v>0</v>
          </cell>
          <cell r="SPC59">
            <v>0</v>
          </cell>
          <cell r="SPD59">
            <v>0</v>
          </cell>
          <cell r="SPE59">
            <v>0</v>
          </cell>
          <cell r="SPF59">
            <v>0</v>
          </cell>
          <cell r="SPG59">
            <v>0</v>
          </cell>
          <cell r="SPH59">
            <v>0</v>
          </cell>
          <cell r="SPI59">
            <v>0</v>
          </cell>
          <cell r="SPJ59">
            <v>0</v>
          </cell>
          <cell r="SPK59">
            <v>0</v>
          </cell>
          <cell r="SPL59">
            <v>0</v>
          </cell>
          <cell r="SPM59">
            <v>0</v>
          </cell>
          <cell r="SPN59">
            <v>0</v>
          </cell>
          <cell r="SPO59">
            <v>0</v>
          </cell>
          <cell r="SPP59">
            <v>0</v>
          </cell>
          <cell r="SPQ59">
            <v>0</v>
          </cell>
          <cell r="SPR59">
            <v>0</v>
          </cell>
          <cell r="SPS59">
            <v>0</v>
          </cell>
          <cell r="SPT59">
            <v>0</v>
          </cell>
          <cell r="SPU59">
            <v>0</v>
          </cell>
          <cell r="SPV59">
            <v>0</v>
          </cell>
          <cell r="SPW59">
            <v>0</v>
          </cell>
          <cell r="SPX59">
            <v>0</v>
          </cell>
          <cell r="SPY59">
            <v>0</v>
          </cell>
          <cell r="SPZ59">
            <v>0</v>
          </cell>
          <cell r="SQA59">
            <v>0</v>
          </cell>
          <cell r="SQB59">
            <v>0</v>
          </cell>
          <cell r="SQC59">
            <v>0</v>
          </cell>
          <cell r="SQD59">
            <v>0</v>
          </cell>
          <cell r="SQE59">
            <v>0</v>
          </cell>
          <cell r="SQF59">
            <v>0</v>
          </cell>
          <cell r="SQG59">
            <v>0</v>
          </cell>
          <cell r="SQH59">
            <v>0</v>
          </cell>
          <cell r="SQI59">
            <v>0</v>
          </cell>
          <cell r="SQJ59">
            <v>0</v>
          </cell>
          <cell r="SQK59">
            <v>0</v>
          </cell>
          <cell r="SQL59">
            <v>0</v>
          </cell>
          <cell r="SQM59">
            <v>0</v>
          </cell>
          <cell r="SQN59">
            <v>0</v>
          </cell>
          <cell r="SQO59">
            <v>0</v>
          </cell>
          <cell r="SQP59">
            <v>0</v>
          </cell>
          <cell r="SQQ59">
            <v>0</v>
          </cell>
          <cell r="SQR59">
            <v>0</v>
          </cell>
          <cell r="SQS59">
            <v>0</v>
          </cell>
          <cell r="SQT59">
            <v>0</v>
          </cell>
          <cell r="SQU59">
            <v>0</v>
          </cell>
          <cell r="SQV59">
            <v>0</v>
          </cell>
          <cell r="SQW59">
            <v>0</v>
          </cell>
          <cell r="SQX59">
            <v>0</v>
          </cell>
          <cell r="SQY59">
            <v>0</v>
          </cell>
          <cell r="SQZ59">
            <v>0</v>
          </cell>
          <cell r="SRA59">
            <v>0</v>
          </cell>
          <cell r="SRB59">
            <v>0</v>
          </cell>
          <cell r="SRC59">
            <v>0</v>
          </cell>
          <cell r="SRD59">
            <v>0</v>
          </cell>
          <cell r="SRE59">
            <v>0</v>
          </cell>
          <cell r="SRF59">
            <v>0</v>
          </cell>
          <cell r="SRG59">
            <v>0</v>
          </cell>
          <cell r="SRH59">
            <v>0</v>
          </cell>
          <cell r="SRI59">
            <v>0</v>
          </cell>
          <cell r="SRJ59">
            <v>0</v>
          </cell>
          <cell r="SRK59">
            <v>0</v>
          </cell>
          <cell r="SRL59">
            <v>0</v>
          </cell>
          <cell r="SRM59">
            <v>0</v>
          </cell>
          <cell r="SRN59">
            <v>0</v>
          </cell>
          <cell r="SRO59">
            <v>0</v>
          </cell>
          <cell r="SRP59">
            <v>0</v>
          </cell>
          <cell r="SRQ59">
            <v>0</v>
          </cell>
          <cell r="SRR59">
            <v>0</v>
          </cell>
          <cell r="SRS59">
            <v>0</v>
          </cell>
          <cell r="SRT59">
            <v>0</v>
          </cell>
          <cell r="SRU59">
            <v>0</v>
          </cell>
          <cell r="SRV59">
            <v>0</v>
          </cell>
          <cell r="SRW59">
            <v>0</v>
          </cell>
          <cell r="SRX59">
            <v>0</v>
          </cell>
          <cell r="SRY59">
            <v>0</v>
          </cell>
          <cell r="SRZ59">
            <v>0</v>
          </cell>
          <cell r="SSA59">
            <v>0</v>
          </cell>
          <cell r="SSB59">
            <v>0</v>
          </cell>
          <cell r="SSC59">
            <v>0</v>
          </cell>
          <cell r="SSD59">
            <v>0</v>
          </cell>
          <cell r="SSE59">
            <v>0</v>
          </cell>
          <cell r="SSF59">
            <v>0</v>
          </cell>
          <cell r="SSG59">
            <v>0</v>
          </cell>
          <cell r="SSH59">
            <v>0</v>
          </cell>
          <cell r="SSI59">
            <v>0</v>
          </cell>
          <cell r="SSJ59">
            <v>0</v>
          </cell>
          <cell r="SSK59">
            <v>0</v>
          </cell>
          <cell r="SSL59">
            <v>0</v>
          </cell>
          <cell r="SSM59">
            <v>0</v>
          </cell>
          <cell r="SSN59">
            <v>0</v>
          </cell>
          <cell r="SSO59">
            <v>0</v>
          </cell>
          <cell r="SSP59">
            <v>0</v>
          </cell>
          <cell r="SSQ59">
            <v>0</v>
          </cell>
          <cell r="SSR59">
            <v>0</v>
          </cell>
          <cell r="SSS59">
            <v>0</v>
          </cell>
          <cell r="SST59">
            <v>0</v>
          </cell>
          <cell r="SSU59">
            <v>0</v>
          </cell>
          <cell r="SSV59">
            <v>0</v>
          </cell>
          <cell r="SSW59">
            <v>0</v>
          </cell>
          <cell r="SSX59">
            <v>0</v>
          </cell>
          <cell r="SSY59">
            <v>0</v>
          </cell>
          <cell r="SSZ59">
            <v>0</v>
          </cell>
          <cell r="STA59">
            <v>0</v>
          </cell>
          <cell r="STB59">
            <v>0</v>
          </cell>
          <cell r="STC59">
            <v>0</v>
          </cell>
          <cell r="STD59">
            <v>0</v>
          </cell>
          <cell r="STE59">
            <v>0</v>
          </cell>
          <cell r="STF59">
            <v>0</v>
          </cell>
          <cell r="STG59">
            <v>0</v>
          </cell>
          <cell r="STH59">
            <v>0</v>
          </cell>
          <cell r="STI59">
            <v>0</v>
          </cell>
          <cell r="STJ59">
            <v>0</v>
          </cell>
          <cell r="STK59">
            <v>0</v>
          </cell>
          <cell r="STL59">
            <v>0</v>
          </cell>
          <cell r="STM59">
            <v>0</v>
          </cell>
          <cell r="STN59">
            <v>0</v>
          </cell>
          <cell r="STO59">
            <v>0</v>
          </cell>
          <cell r="STP59">
            <v>0</v>
          </cell>
          <cell r="STQ59">
            <v>0</v>
          </cell>
          <cell r="STR59">
            <v>0</v>
          </cell>
          <cell r="STS59">
            <v>0</v>
          </cell>
          <cell r="STT59">
            <v>0</v>
          </cell>
          <cell r="STU59">
            <v>0</v>
          </cell>
          <cell r="STV59">
            <v>0</v>
          </cell>
          <cell r="STW59">
            <v>0</v>
          </cell>
          <cell r="STX59">
            <v>0</v>
          </cell>
          <cell r="STY59">
            <v>0</v>
          </cell>
          <cell r="STZ59">
            <v>0</v>
          </cell>
          <cell r="SUA59">
            <v>0</v>
          </cell>
          <cell r="SUB59">
            <v>0</v>
          </cell>
          <cell r="SUC59">
            <v>0</v>
          </cell>
          <cell r="SUD59">
            <v>0</v>
          </cell>
          <cell r="SUE59">
            <v>0</v>
          </cell>
          <cell r="SUF59">
            <v>0</v>
          </cell>
          <cell r="SUG59">
            <v>0</v>
          </cell>
          <cell r="SUH59">
            <v>0</v>
          </cell>
          <cell r="SUI59">
            <v>0</v>
          </cell>
          <cell r="SUJ59">
            <v>0</v>
          </cell>
          <cell r="SUK59">
            <v>0</v>
          </cell>
          <cell r="SUL59">
            <v>0</v>
          </cell>
          <cell r="SUM59">
            <v>0</v>
          </cell>
          <cell r="SUN59">
            <v>0</v>
          </cell>
          <cell r="SUO59">
            <v>0</v>
          </cell>
          <cell r="SUP59">
            <v>0</v>
          </cell>
          <cell r="SUQ59">
            <v>0</v>
          </cell>
          <cell r="SUR59">
            <v>0</v>
          </cell>
          <cell r="SUS59">
            <v>0</v>
          </cell>
          <cell r="SUT59">
            <v>0</v>
          </cell>
          <cell r="SUU59">
            <v>0</v>
          </cell>
          <cell r="SUV59">
            <v>0</v>
          </cell>
          <cell r="SUW59">
            <v>0</v>
          </cell>
          <cell r="SUX59">
            <v>0</v>
          </cell>
          <cell r="SUY59">
            <v>0</v>
          </cell>
          <cell r="SUZ59">
            <v>0</v>
          </cell>
          <cell r="SVA59">
            <v>0</v>
          </cell>
          <cell r="SVB59">
            <v>0</v>
          </cell>
          <cell r="SVC59">
            <v>0</v>
          </cell>
          <cell r="SVD59">
            <v>0</v>
          </cell>
          <cell r="SVE59">
            <v>0</v>
          </cell>
          <cell r="SVF59">
            <v>0</v>
          </cell>
          <cell r="SVG59">
            <v>0</v>
          </cell>
          <cell r="SVH59">
            <v>0</v>
          </cell>
          <cell r="SVI59">
            <v>0</v>
          </cell>
          <cell r="SVJ59">
            <v>0</v>
          </cell>
          <cell r="SVK59">
            <v>0</v>
          </cell>
          <cell r="SVL59">
            <v>0</v>
          </cell>
          <cell r="SVM59">
            <v>0</v>
          </cell>
          <cell r="SVN59">
            <v>0</v>
          </cell>
          <cell r="SVO59">
            <v>0</v>
          </cell>
          <cell r="SVP59">
            <v>0</v>
          </cell>
          <cell r="SVQ59">
            <v>0</v>
          </cell>
          <cell r="SVR59">
            <v>0</v>
          </cell>
          <cell r="SVS59">
            <v>0</v>
          </cell>
          <cell r="SVT59">
            <v>0</v>
          </cell>
          <cell r="SVU59">
            <v>0</v>
          </cell>
          <cell r="SVV59">
            <v>0</v>
          </cell>
          <cell r="SVW59">
            <v>0</v>
          </cell>
          <cell r="SVX59">
            <v>0</v>
          </cell>
          <cell r="SVY59">
            <v>0</v>
          </cell>
          <cell r="SVZ59">
            <v>0</v>
          </cell>
          <cell r="SWA59">
            <v>0</v>
          </cell>
          <cell r="SWB59">
            <v>0</v>
          </cell>
          <cell r="SWC59">
            <v>0</v>
          </cell>
          <cell r="SWD59">
            <v>0</v>
          </cell>
          <cell r="SWE59">
            <v>0</v>
          </cell>
          <cell r="SWF59">
            <v>0</v>
          </cell>
          <cell r="SWG59">
            <v>0</v>
          </cell>
          <cell r="SWH59">
            <v>0</v>
          </cell>
          <cell r="SWI59">
            <v>0</v>
          </cell>
          <cell r="SWJ59">
            <v>0</v>
          </cell>
          <cell r="SWK59">
            <v>0</v>
          </cell>
          <cell r="SWL59">
            <v>0</v>
          </cell>
          <cell r="SWM59">
            <v>0</v>
          </cell>
          <cell r="SWN59">
            <v>0</v>
          </cell>
          <cell r="SWO59">
            <v>0</v>
          </cell>
          <cell r="SWP59">
            <v>0</v>
          </cell>
          <cell r="SWQ59">
            <v>0</v>
          </cell>
          <cell r="SWR59">
            <v>0</v>
          </cell>
          <cell r="SWS59">
            <v>0</v>
          </cell>
          <cell r="SWT59">
            <v>0</v>
          </cell>
          <cell r="SWU59">
            <v>0</v>
          </cell>
          <cell r="SWV59">
            <v>0</v>
          </cell>
          <cell r="SWW59">
            <v>0</v>
          </cell>
          <cell r="SWX59">
            <v>0</v>
          </cell>
          <cell r="SWY59">
            <v>0</v>
          </cell>
          <cell r="SWZ59">
            <v>0</v>
          </cell>
          <cell r="SXA59">
            <v>0</v>
          </cell>
          <cell r="SXB59">
            <v>0</v>
          </cell>
          <cell r="SXC59">
            <v>0</v>
          </cell>
          <cell r="SXD59">
            <v>0</v>
          </cell>
          <cell r="SXE59">
            <v>0</v>
          </cell>
          <cell r="SXF59">
            <v>0</v>
          </cell>
          <cell r="SXG59">
            <v>0</v>
          </cell>
          <cell r="SXH59">
            <v>0</v>
          </cell>
          <cell r="SXI59">
            <v>0</v>
          </cell>
          <cell r="SXJ59">
            <v>0</v>
          </cell>
          <cell r="SXK59">
            <v>0</v>
          </cell>
          <cell r="SXL59">
            <v>0</v>
          </cell>
          <cell r="SXM59">
            <v>0</v>
          </cell>
          <cell r="SXN59">
            <v>0</v>
          </cell>
          <cell r="SXO59">
            <v>0</v>
          </cell>
          <cell r="SXP59">
            <v>0</v>
          </cell>
          <cell r="SXQ59">
            <v>0</v>
          </cell>
          <cell r="SXR59">
            <v>0</v>
          </cell>
          <cell r="SXS59">
            <v>0</v>
          </cell>
          <cell r="SXT59">
            <v>0</v>
          </cell>
          <cell r="SXU59">
            <v>0</v>
          </cell>
          <cell r="SXV59">
            <v>0</v>
          </cell>
          <cell r="SXW59">
            <v>0</v>
          </cell>
          <cell r="SXX59">
            <v>0</v>
          </cell>
          <cell r="SXY59">
            <v>0</v>
          </cell>
          <cell r="SXZ59">
            <v>0</v>
          </cell>
          <cell r="SYA59">
            <v>0</v>
          </cell>
          <cell r="SYB59">
            <v>0</v>
          </cell>
          <cell r="SYC59">
            <v>0</v>
          </cell>
          <cell r="SYD59">
            <v>0</v>
          </cell>
          <cell r="SYE59">
            <v>0</v>
          </cell>
          <cell r="SYF59">
            <v>0</v>
          </cell>
          <cell r="SYG59">
            <v>0</v>
          </cell>
          <cell r="SYH59">
            <v>0</v>
          </cell>
          <cell r="SYI59">
            <v>0</v>
          </cell>
          <cell r="SYJ59">
            <v>0</v>
          </cell>
          <cell r="SYK59">
            <v>0</v>
          </cell>
          <cell r="SYL59">
            <v>0</v>
          </cell>
          <cell r="SYM59">
            <v>0</v>
          </cell>
          <cell r="SYN59">
            <v>0</v>
          </cell>
          <cell r="SYO59">
            <v>0</v>
          </cell>
          <cell r="SYP59">
            <v>0</v>
          </cell>
          <cell r="SYQ59">
            <v>0</v>
          </cell>
          <cell r="SYR59">
            <v>0</v>
          </cell>
          <cell r="SYS59">
            <v>0</v>
          </cell>
          <cell r="SYT59">
            <v>0</v>
          </cell>
          <cell r="SYU59">
            <v>0</v>
          </cell>
          <cell r="SYV59">
            <v>0</v>
          </cell>
          <cell r="SYW59">
            <v>0</v>
          </cell>
          <cell r="SYX59">
            <v>0</v>
          </cell>
          <cell r="SYY59">
            <v>0</v>
          </cell>
          <cell r="SYZ59">
            <v>0</v>
          </cell>
          <cell r="SZA59">
            <v>0</v>
          </cell>
          <cell r="SZB59">
            <v>0</v>
          </cell>
          <cell r="SZC59">
            <v>0</v>
          </cell>
          <cell r="SZD59">
            <v>0</v>
          </cell>
          <cell r="SZE59">
            <v>0</v>
          </cell>
          <cell r="SZF59">
            <v>0</v>
          </cell>
          <cell r="SZG59">
            <v>0</v>
          </cell>
          <cell r="SZH59">
            <v>0</v>
          </cell>
          <cell r="SZI59">
            <v>0</v>
          </cell>
          <cell r="SZJ59">
            <v>0</v>
          </cell>
          <cell r="SZK59">
            <v>0</v>
          </cell>
          <cell r="SZL59">
            <v>0</v>
          </cell>
          <cell r="SZM59">
            <v>0</v>
          </cell>
          <cell r="SZN59">
            <v>0</v>
          </cell>
          <cell r="SZO59">
            <v>0</v>
          </cell>
          <cell r="SZP59">
            <v>0</v>
          </cell>
          <cell r="SZQ59">
            <v>0</v>
          </cell>
          <cell r="SZR59">
            <v>0</v>
          </cell>
          <cell r="SZS59">
            <v>0</v>
          </cell>
          <cell r="SZT59">
            <v>0</v>
          </cell>
          <cell r="SZU59">
            <v>0</v>
          </cell>
          <cell r="SZV59">
            <v>0</v>
          </cell>
          <cell r="SZW59">
            <v>0</v>
          </cell>
          <cell r="SZX59">
            <v>0</v>
          </cell>
          <cell r="SZY59">
            <v>0</v>
          </cell>
          <cell r="SZZ59">
            <v>0</v>
          </cell>
          <cell r="TAA59">
            <v>0</v>
          </cell>
          <cell r="TAB59">
            <v>0</v>
          </cell>
          <cell r="TAC59">
            <v>0</v>
          </cell>
          <cell r="TAD59">
            <v>0</v>
          </cell>
          <cell r="TAE59">
            <v>0</v>
          </cell>
          <cell r="TAF59">
            <v>0</v>
          </cell>
          <cell r="TAG59">
            <v>0</v>
          </cell>
          <cell r="TAH59">
            <v>0</v>
          </cell>
          <cell r="TAI59">
            <v>0</v>
          </cell>
          <cell r="TAJ59">
            <v>0</v>
          </cell>
          <cell r="TAK59">
            <v>0</v>
          </cell>
          <cell r="TAL59">
            <v>0</v>
          </cell>
          <cell r="TAM59">
            <v>0</v>
          </cell>
          <cell r="TAN59">
            <v>0</v>
          </cell>
          <cell r="TAO59">
            <v>0</v>
          </cell>
          <cell r="TAP59">
            <v>0</v>
          </cell>
          <cell r="TAQ59">
            <v>0</v>
          </cell>
          <cell r="TAR59">
            <v>0</v>
          </cell>
          <cell r="TAS59">
            <v>0</v>
          </cell>
          <cell r="TAT59">
            <v>0</v>
          </cell>
          <cell r="TAU59">
            <v>0</v>
          </cell>
          <cell r="TAV59">
            <v>0</v>
          </cell>
          <cell r="TAW59">
            <v>0</v>
          </cell>
          <cell r="TAX59">
            <v>0</v>
          </cell>
          <cell r="TAY59">
            <v>0</v>
          </cell>
          <cell r="TAZ59">
            <v>0</v>
          </cell>
          <cell r="TBA59">
            <v>0</v>
          </cell>
          <cell r="TBB59">
            <v>0</v>
          </cell>
          <cell r="TBC59">
            <v>0</v>
          </cell>
          <cell r="TBD59">
            <v>0</v>
          </cell>
          <cell r="TBE59">
            <v>0</v>
          </cell>
          <cell r="TBF59">
            <v>0</v>
          </cell>
          <cell r="TBG59">
            <v>0</v>
          </cell>
          <cell r="TBH59">
            <v>0</v>
          </cell>
          <cell r="TBI59">
            <v>0</v>
          </cell>
          <cell r="TBJ59">
            <v>0</v>
          </cell>
          <cell r="TBK59">
            <v>0</v>
          </cell>
          <cell r="TBL59">
            <v>0</v>
          </cell>
          <cell r="TBM59">
            <v>0</v>
          </cell>
          <cell r="TBN59">
            <v>0</v>
          </cell>
          <cell r="TBO59">
            <v>0</v>
          </cell>
          <cell r="TBP59">
            <v>0</v>
          </cell>
          <cell r="TBQ59">
            <v>0</v>
          </cell>
          <cell r="TBR59">
            <v>0</v>
          </cell>
          <cell r="TBS59">
            <v>0</v>
          </cell>
          <cell r="TBT59">
            <v>0</v>
          </cell>
          <cell r="TBU59">
            <v>0</v>
          </cell>
          <cell r="TBV59">
            <v>0</v>
          </cell>
          <cell r="TBW59">
            <v>0</v>
          </cell>
          <cell r="TBX59">
            <v>0</v>
          </cell>
          <cell r="TBY59">
            <v>0</v>
          </cell>
          <cell r="TBZ59">
            <v>0</v>
          </cell>
          <cell r="TCA59">
            <v>0</v>
          </cell>
          <cell r="TCB59">
            <v>0</v>
          </cell>
          <cell r="TCC59">
            <v>0</v>
          </cell>
          <cell r="TCD59">
            <v>0</v>
          </cell>
          <cell r="TCE59">
            <v>0</v>
          </cell>
          <cell r="TCF59">
            <v>0</v>
          </cell>
          <cell r="TCG59">
            <v>0</v>
          </cell>
          <cell r="TCH59">
            <v>0</v>
          </cell>
          <cell r="TCI59">
            <v>0</v>
          </cell>
          <cell r="TCJ59">
            <v>0</v>
          </cell>
          <cell r="TCK59">
            <v>0</v>
          </cell>
          <cell r="TCL59">
            <v>0</v>
          </cell>
          <cell r="TCM59">
            <v>0</v>
          </cell>
          <cell r="TCN59">
            <v>0</v>
          </cell>
          <cell r="TCO59">
            <v>0</v>
          </cell>
          <cell r="TCP59">
            <v>0</v>
          </cell>
          <cell r="TCQ59">
            <v>0</v>
          </cell>
          <cell r="TCR59">
            <v>0</v>
          </cell>
          <cell r="TCS59">
            <v>0</v>
          </cell>
          <cell r="TCT59">
            <v>0</v>
          </cell>
          <cell r="TCU59">
            <v>0</v>
          </cell>
          <cell r="TCV59">
            <v>0</v>
          </cell>
          <cell r="TCW59">
            <v>0</v>
          </cell>
          <cell r="TCX59">
            <v>0</v>
          </cell>
          <cell r="TCY59">
            <v>0</v>
          </cell>
          <cell r="TCZ59">
            <v>0</v>
          </cell>
          <cell r="TDA59">
            <v>0</v>
          </cell>
          <cell r="TDB59">
            <v>0</v>
          </cell>
          <cell r="TDC59">
            <v>0</v>
          </cell>
          <cell r="TDD59">
            <v>0</v>
          </cell>
          <cell r="TDE59">
            <v>0</v>
          </cell>
          <cell r="TDF59">
            <v>0</v>
          </cell>
          <cell r="TDG59">
            <v>0</v>
          </cell>
          <cell r="TDH59">
            <v>0</v>
          </cell>
          <cell r="TDI59">
            <v>0</v>
          </cell>
          <cell r="TDJ59">
            <v>0</v>
          </cell>
          <cell r="TDK59">
            <v>0</v>
          </cell>
          <cell r="TDL59">
            <v>0</v>
          </cell>
          <cell r="TDM59">
            <v>0</v>
          </cell>
          <cell r="TDN59">
            <v>0</v>
          </cell>
          <cell r="TDO59">
            <v>0</v>
          </cell>
          <cell r="TDP59">
            <v>0</v>
          </cell>
          <cell r="TDQ59">
            <v>0</v>
          </cell>
          <cell r="TDR59">
            <v>0</v>
          </cell>
          <cell r="TDS59">
            <v>0</v>
          </cell>
          <cell r="TDT59">
            <v>0</v>
          </cell>
          <cell r="TDU59">
            <v>0</v>
          </cell>
          <cell r="TDV59">
            <v>0</v>
          </cell>
          <cell r="TDW59">
            <v>0</v>
          </cell>
          <cell r="TDX59">
            <v>0</v>
          </cell>
          <cell r="TDY59">
            <v>0</v>
          </cell>
          <cell r="TDZ59">
            <v>0</v>
          </cell>
          <cell r="TEA59">
            <v>0</v>
          </cell>
          <cell r="TEB59">
            <v>0</v>
          </cell>
          <cell r="TEC59">
            <v>0</v>
          </cell>
          <cell r="TED59">
            <v>0</v>
          </cell>
          <cell r="TEE59">
            <v>0</v>
          </cell>
          <cell r="TEF59">
            <v>0</v>
          </cell>
          <cell r="TEG59">
            <v>0</v>
          </cell>
          <cell r="TEH59">
            <v>0</v>
          </cell>
          <cell r="TEI59">
            <v>0</v>
          </cell>
          <cell r="TEJ59">
            <v>0</v>
          </cell>
          <cell r="TEK59">
            <v>0</v>
          </cell>
          <cell r="TEL59">
            <v>0</v>
          </cell>
          <cell r="TEM59">
            <v>0</v>
          </cell>
          <cell r="TEN59">
            <v>0</v>
          </cell>
          <cell r="TEO59">
            <v>0</v>
          </cell>
          <cell r="TEP59">
            <v>0</v>
          </cell>
          <cell r="TEQ59">
            <v>0</v>
          </cell>
          <cell r="TER59">
            <v>0</v>
          </cell>
          <cell r="TES59">
            <v>0</v>
          </cell>
          <cell r="TET59">
            <v>0</v>
          </cell>
          <cell r="TEU59">
            <v>0</v>
          </cell>
          <cell r="TEV59">
            <v>0</v>
          </cell>
          <cell r="TEW59">
            <v>0</v>
          </cell>
          <cell r="TEX59">
            <v>0</v>
          </cell>
          <cell r="TEY59">
            <v>0</v>
          </cell>
          <cell r="TEZ59">
            <v>0</v>
          </cell>
          <cell r="TFA59">
            <v>0</v>
          </cell>
          <cell r="TFB59">
            <v>0</v>
          </cell>
          <cell r="TFC59">
            <v>0</v>
          </cell>
          <cell r="TFD59">
            <v>0</v>
          </cell>
          <cell r="TFE59">
            <v>0</v>
          </cell>
          <cell r="TFF59">
            <v>0</v>
          </cell>
          <cell r="TFG59">
            <v>0</v>
          </cell>
          <cell r="TFH59">
            <v>0</v>
          </cell>
          <cell r="TFI59">
            <v>0</v>
          </cell>
          <cell r="TFJ59">
            <v>0</v>
          </cell>
          <cell r="TFK59">
            <v>0</v>
          </cell>
          <cell r="TFL59">
            <v>0</v>
          </cell>
          <cell r="TFM59">
            <v>0</v>
          </cell>
          <cell r="TFN59">
            <v>0</v>
          </cell>
          <cell r="TFO59">
            <v>0</v>
          </cell>
          <cell r="TFP59">
            <v>0</v>
          </cell>
          <cell r="TFQ59">
            <v>0</v>
          </cell>
          <cell r="TFR59">
            <v>0</v>
          </cell>
          <cell r="TFS59">
            <v>0</v>
          </cell>
          <cell r="TFT59">
            <v>0</v>
          </cell>
          <cell r="TFU59">
            <v>0</v>
          </cell>
          <cell r="TFV59">
            <v>0</v>
          </cell>
          <cell r="TFW59">
            <v>0</v>
          </cell>
          <cell r="TFX59">
            <v>0</v>
          </cell>
          <cell r="TFY59">
            <v>0</v>
          </cell>
          <cell r="TFZ59">
            <v>0</v>
          </cell>
          <cell r="TGA59">
            <v>0</v>
          </cell>
          <cell r="TGB59">
            <v>0</v>
          </cell>
          <cell r="TGC59">
            <v>0</v>
          </cell>
          <cell r="TGD59">
            <v>0</v>
          </cell>
          <cell r="TGE59">
            <v>0</v>
          </cell>
          <cell r="TGF59">
            <v>0</v>
          </cell>
          <cell r="TGG59">
            <v>0</v>
          </cell>
          <cell r="TGH59">
            <v>0</v>
          </cell>
          <cell r="TGI59">
            <v>0</v>
          </cell>
          <cell r="TGJ59">
            <v>0</v>
          </cell>
          <cell r="TGK59">
            <v>0</v>
          </cell>
          <cell r="TGL59">
            <v>0</v>
          </cell>
          <cell r="TGM59">
            <v>0</v>
          </cell>
          <cell r="TGN59">
            <v>0</v>
          </cell>
          <cell r="TGO59">
            <v>0</v>
          </cell>
          <cell r="TGP59">
            <v>0</v>
          </cell>
          <cell r="TGQ59">
            <v>0</v>
          </cell>
          <cell r="TGR59">
            <v>0</v>
          </cell>
          <cell r="TGS59">
            <v>0</v>
          </cell>
          <cell r="TGT59">
            <v>0</v>
          </cell>
          <cell r="TGU59">
            <v>0</v>
          </cell>
          <cell r="TGV59">
            <v>0</v>
          </cell>
          <cell r="TGW59">
            <v>0</v>
          </cell>
          <cell r="TGX59">
            <v>0</v>
          </cell>
          <cell r="TGY59">
            <v>0</v>
          </cell>
          <cell r="TGZ59">
            <v>0</v>
          </cell>
          <cell r="THA59">
            <v>0</v>
          </cell>
          <cell r="THB59">
            <v>0</v>
          </cell>
          <cell r="THC59">
            <v>0</v>
          </cell>
          <cell r="THD59">
            <v>0</v>
          </cell>
          <cell r="THE59">
            <v>0</v>
          </cell>
          <cell r="THF59">
            <v>0</v>
          </cell>
          <cell r="THG59">
            <v>0</v>
          </cell>
          <cell r="THH59">
            <v>0</v>
          </cell>
          <cell r="THI59">
            <v>0</v>
          </cell>
          <cell r="THJ59">
            <v>0</v>
          </cell>
          <cell r="THK59">
            <v>0</v>
          </cell>
          <cell r="THL59">
            <v>0</v>
          </cell>
          <cell r="THM59">
            <v>0</v>
          </cell>
          <cell r="THN59">
            <v>0</v>
          </cell>
          <cell r="THO59">
            <v>0</v>
          </cell>
          <cell r="THP59">
            <v>0</v>
          </cell>
          <cell r="THQ59">
            <v>0</v>
          </cell>
          <cell r="THR59">
            <v>0</v>
          </cell>
          <cell r="THS59">
            <v>0</v>
          </cell>
          <cell r="THT59">
            <v>0</v>
          </cell>
          <cell r="THU59">
            <v>0</v>
          </cell>
          <cell r="THV59">
            <v>0</v>
          </cell>
          <cell r="THW59">
            <v>0</v>
          </cell>
          <cell r="THX59">
            <v>0</v>
          </cell>
          <cell r="THY59">
            <v>0</v>
          </cell>
          <cell r="THZ59">
            <v>0</v>
          </cell>
          <cell r="TIA59">
            <v>0</v>
          </cell>
          <cell r="TIB59">
            <v>0</v>
          </cell>
          <cell r="TIC59">
            <v>0</v>
          </cell>
          <cell r="TID59">
            <v>0</v>
          </cell>
          <cell r="TIE59">
            <v>0</v>
          </cell>
          <cell r="TIF59">
            <v>0</v>
          </cell>
          <cell r="TIG59">
            <v>0</v>
          </cell>
          <cell r="TIH59">
            <v>0</v>
          </cell>
          <cell r="TII59">
            <v>0</v>
          </cell>
          <cell r="TIJ59">
            <v>0</v>
          </cell>
          <cell r="TIK59">
            <v>0</v>
          </cell>
          <cell r="TIL59">
            <v>0</v>
          </cell>
          <cell r="TIM59">
            <v>0</v>
          </cell>
          <cell r="TIN59">
            <v>0</v>
          </cell>
          <cell r="TIO59">
            <v>0</v>
          </cell>
          <cell r="TIP59">
            <v>0</v>
          </cell>
          <cell r="TIQ59">
            <v>0</v>
          </cell>
          <cell r="TIR59">
            <v>0</v>
          </cell>
          <cell r="TIS59">
            <v>0</v>
          </cell>
          <cell r="TIT59">
            <v>0</v>
          </cell>
          <cell r="TIU59">
            <v>0</v>
          </cell>
          <cell r="TIV59">
            <v>0</v>
          </cell>
          <cell r="TIW59">
            <v>0</v>
          </cell>
          <cell r="TIX59">
            <v>0</v>
          </cell>
          <cell r="TIY59">
            <v>0</v>
          </cell>
          <cell r="TIZ59">
            <v>0</v>
          </cell>
          <cell r="TJA59">
            <v>0</v>
          </cell>
          <cell r="TJB59">
            <v>0</v>
          </cell>
          <cell r="TJC59">
            <v>0</v>
          </cell>
          <cell r="TJD59">
            <v>0</v>
          </cell>
          <cell r="TJE59">
            <v>0</v>
          </cell>
          <cell r="TJF59">
            <v>0</v>
          </cell>
          <cell r="TJG59">
            <v>0</v>
          </cell>
          <cell r="TJH59">
            <v>0</v>
          </cell>
          <cell r="TJI59">
            <v>0</v>
          </cell>
          <cell r="TJJ59">
            <v>0</v>
          </cell>
          <cell r="TJK59">
            <v>0</v>
          </cell>
          <cell r="TJL59">
            <v>0</v>
          </cell>
          <cell r="TJM59">
            <v>0</v>
          </cell>
          <cell r="TJN59">
            <v>0</v>
          </cell>
          <cell r="TJO59">
            <v>0</v>
          </cell>
          <cell r="TJP59">
            <v>0</v>
          </cell>
          <cell r="TJQ59">
            <v>0</v>
          </cell>
          <cell r="TJR59">
            <v>0</v>
          </cell>
          <cell r="TJS59">
            <v>0</v>
          </cell>
          <cell r="TJT59">
            <v>0</v>
          </cell>
          <cell r="TJU59">
            <v>0</v>
          </cell>
          <cell r="TJV59">
            <v>0</v>
          </cell>
          <cell r="TJW59">
            <v>0</v>
          </cell>
          <cell r="TJX59">
            <v>0</v>
          </cell>
          <cell r="TJY59">
            <v>0</v>
          </cell>
          <cell r="TJZ59">
            <v>0</v>
          </cell>
          <cell r="TKA59">
            <v>0</v>
          </cell>
          <cell r="TKB59">
            <v>0</v>
          </cell>
          <cell r="TKC59">
            <v>0</v>
          </cell>
          <cell r="TKD59">
            <v>0</v>
          </cell>
          <cell r="TKE59">
            <v>0</v>
          </cell>
          <cell r="TKF59">
            <v>0</v>
          </cell>
          <cell r="TKG59">
            <v>0</v>
          </cell>
          <cell r="TKH59">
            <v>0</v>
          </cell>
          <cell r="TKI59">
            <v>0</v>
          </cell>
          <cell r="TKJ59">
            <v>0</v>
          </cell>
          <cell r="TKK59">
            <v>0</v>
          </cell>
          <cell r="TKL59">
            <v>0</v>
          </cell>
          <cell r="TKM59">
            <v>0</v>
          </cell>
          <cell r="TKN59">
            <v>0</v>
          </cell>
          <cell r="TKO59">
            <v>0</v>
          </cell>
          <cell r="TKP59">
            <v>0</v>
          </cell>
          <cell r="TKQ59">
            <v>0</v>
          </cell>
          <cell r="TKR59">
            <v>0</v>
          </cell>
          <cell r="TKS59">
            <v>0</v>
          </cell>
          <cell r="TKT59">
            <v>0</v>
          </cell>
          <cell r="TKU59">
            <v>0</v>
          </cell>
          <cell r="TKV59">
            <v>0</v>
          </cell>
          <cell r="TKW59">
            <v>0</v>
          </cell>
          <cell r="TKX59">
            <v>0</v>
          </cell>
          <cell r="TKY59">
            <v>0</v>
          </cell>
          <cell r="TKZ59">
            <v>0</v>
          </cell>
          <cell r="TLA59">
            <v>0</v>
          </cell>
          <cell r="TLB59">
            <v>0</v>
          </cell>
          <cell r="TLC59">
            <v>0</v>
          </cell>
          <cell r="TLD59">
            <v>0</v>
          </cell>
          <cell r="TLE59">
            <v>0</v>
          </cell>
          <cell r="TLF59">
            <v>0</v>
          </cell>
          <cell r="TLG59">
            <v>0</v>
          </cell>
          <cell r="TLH59">
            <v>0</v>
          </cell>
          <cell r="TLI59">
            <v>0</v>
          </cell>
          <cell r="TLJ59">
            <v>0</v>
          </cell>
          <cell r="TLK59">
            <v>0</v>
          </cell>
          <cell r="TLL59">
            <v>0</v>
          </cell>
          <cell r="TLM59">
            <v>0</v>
          </cell>
          <cell r="TLN59">
            <v>0</v>
          </cell>
          <cell r="TLO59">
            <v>0</v>
          </cell>
          <cell r="TLP59">
            <v>0</v>
          </cell>
          <cell r="TLQ59">
            <v>0</v>
          </cell>
          <cell r="TLR59">
            <v>0</v>
          </cell>
          <cell r="TLS59">
            <v>0</v>
          </cell>
          <cell r="TLT59">
            <v>0</v>
          </cell>
          <cell r="TLU59">
            <v>0</v>
          </cell>
          <cell r="TLV59">
            <v>0</v>
          </cell>
          <cell r="TLW59">
            <v>0</v>
          </cell>
          <cell r="TLX59">
            <v>0</v>
          </cell>
          <cell r="TLY59">
            <v>0</v>
          </cell>
          <cell r="TLZ59">
            <v>0</v>
          </cell>
          <cell r="TMA59">
            <v>0</v>
          </cell>
          <cell r="TMB59">
            <v>0</v>
          </cell>
          <cell r="TMC59">
            <v>0</v>
          </cell>
          <cell r="TMD59">
            <v>0</v>
          </cell>
          <cell r="TME59">
            <v>0</v>
          </cell>
          <cell r="TMF59">
            <v>0</v>
          </cell>
          <cell r="TMG59">
            <v>0</v>
          </cell>
          <cell r="TMH59">
            <v>0</v>
          </cell>
          <cell r="TMI59">
            <v>0</v>
          </cell>
          <cell r="TMJ59">
            <v>0</v>
          </cell>
          <cell r="TMK59">
            <v>0</v>
          </cell>
          <cell r="TML59">
            <v>0</v>
          </cell>
          <cell r="TMM59">
            <v>0</v>
          </cell>
          <cell r="TMN59">
            <v>0</v>
          </cell>
          <cell r="TMO59">
            <v>0</v>
          </cell>
          <cell r="TMP59">
            <v>0</v>
          </cell>
          <cell r="TMQ59">
            <v>0</v>
          </cell>
          <cell r="TMR59">
            <v>0</v>
          </cell>
          <cell r="TMS59">
            <v>0</v>
          </cell>
          <cell r="TMT59">
            <v>0</v>
          </cell>
          <cell r="TMU59">
            <v>0</v>
          </cell>
          <cell r="TMV59">
            <v>0</v>
          </cell>
          <cell r="TMW59">
            <v>0</v>
          </cell>
          <cell r="TMX59">
            <v>0</v>
          </cell>
          <cell r="TMY59">
            <v>0</v>
          </cell>
          <cell r="TMZ59">
            <v>0</v>
          </cell>
          <cell r="TNA59">
            <v>0</v>
          </cell>
          <cell r="TNB59">
            <v>0</v>
          </cell>
          <cell r="TNC59">
            <v>0</v>
          </cell>
          <cell r="TND59">
            <v>0</v>
          </cell>
          <cell r="TNE59">
            <v>0</v>
          </cell>
          <cell r="TNF59">
            <v>0</v>
          </cell>
          <cell r="TNG59">
            <v>0</v>
          </cell>
          <cell r="TNH59">
            <v>0</v>
          </cell>
          <cell r="TNI59">
            <v>0</v>
          </cell>
          <cell r="TNJ59">
            <v>0</v>
          </cell>
          <cell r="TNK59">
            <v>0</v>
          </cell>
          <cell r="TNL59">
            <v>0</v>
          </cell>
          <cell r="TNM59">
            <v>0</v>
          </cell>
          <cell r="TNN59">
            <v>0</v>
          </cell>
          <cell r="TNO59">
            <v>0</v>
          </cell>
          <cell r="TNP59">
            <v>0</v>
          </cell>
          <cell r="TNQ59">
            <v>0</v>
          </cell>
          <cell r="TNR59">
            <v>0</v>
          </cell>
          <cell r="TNS59">
            <v>0</v>
          </cell>
          <cell r="TNT59">
            <v>0</v>
          </cell>
          <cell r="TNU59">
            <v>0</v>
          </cell>
          <cell r="TNV59">
            <v>0</v>
          </cell>
          <cell r="TNW59">
            <v>0</v>
          </cell>
          <cell r="TNX59">
            <v>0</v>
          </cell>
          <cell r="TNY59">
            <v>0</v>
          </cell>
          <cell r="TNZ59">
            <v>0</v>
          </cell>
          <cell r="TOA59">
            <v>0</v>
          </cell>
          <cell r="TOB59">
            <v>0</v>
          </cell>
          <cell r="TOC59">
            <v>0</v>
          </cell>
          <cell r="TOD59">
            <v>0</v>
          </cell>
          <cell r="TOE59">
            <v>0</v>
          </cell>
          <cell r="TOF59">
            <v>0</v>
          </cell>
          <cell r="TOG59">
            <v>0</v>
          </cell>
          <cell r="TOH59">
            <v>0</v>
          </cell>
          <cell r="TOI59">
            <v>0</v>
          </cell>
          <cell r="TOJ59">
            <v>0</v>
          </cell>
          <cell r="TOK59">
            <v>0</v>
          </cell>
          <cell r="TOL59">
            <v>0</v>
          </cell>
          <cell r="TOM59">
            <v>0</v>
          </cell>
          <cell r="TON59">
            <v>0</v>
          </cell>
          <cell r="TOO59">
            <v>0</v>
          </cell>
          <cell r="TOP59">
            <v>0</v>
          </cell>
          <cell r="TOQ59">
            <v>0</v>
          </cell>
          <cell r="TOR59">
            <v>0</v>
          </cell>
          <cell r="TOS59">
            <v>0</v>
          </cell>
          <cell r="TOT59">
            <v>0</v>
          </cell>
          <cell r="TOU59">
            <v>0</v>
          </cell>
          <cell r="TOV59">
            <v>0</v>
          </cell>
          <cell r="TOW59">
            <v>0</v>
          </cell>
          <cell r="TOX59">
            <v>0</v>
          </cell>
          <cell r="TOY59">
            <v>0</v>
          </cell>
          <cell r="TOZ59">
            <v>0</v>
          </cell>
          <cell r="TPA59">
            <v>0</v>
          </cell>
          <cell r="TPB59">
            <v>0</v>
          </cell>
          <cell r="TPC59">
            <v>0</v>
          </cell>
          <cell r="TPD59">
            <v>0</v>
          </cell>
          <cell r="TPE59">
            <v>0</v>
          </cell>
          <cell r="TPF59">
            <v>0</v>
          </cell>
          <cell r="TPG59">
            <v>0</v>
          </cell>
          <cell r="TPH59">
            <v>0</v>
          </cell>
          <cell r="TPI59">
            <v>0</v>
          </cell>
          <cell r="TPJ59">
            <v>0</v>
          </cell>
          <cell r="TPK59">
            <v>0</v>
          </cell>
          <cell r="TPL59">
            <v>0</v>
          </cell>
          <cell r="TPM59">
            <v>0</v>
          </cell>
          <cell r="TPN59">
            <v>0</v>
          </cell>
          <cell r="TPO59">
            <v>0</v>
          </cell>
          <cell r="TPP59">
            <v>0</v>
          </cell>
          <cell r="TPQ59">
            <v>0</v>
          </cell>
          <cell r="TPR59">
            <v>0</v>
          </cell>
          <cell r="TPS59">
            <v>0</v>
          </cell>
          <cell r="TPT59">
            <v>0</v>
          </cell>
          <cell r="TPU59">
            <v>0</v>
          </cell>
          <cell r="TPV59">
            <v>0</v>
          </cell>
          <cell r="TPW59">
            <v>0</v>
          </cell>
          <cell r="TPX59">
            <v>0</v>
          </cell>
          <cell r="TPY59">
            <v>0</v>
          </cell>
          <cell r="TPZ59">
            <v>0</v>
          </cell>
          <cell r="TQA59">
            <v>0</v>
          </cell>
          <cell r="TQB59">
            <v>0</v>
          </cell>
          <cell r="TQC59">
            <v>0</v>
          </cell>
          <cell r="TQD59">
            <v>0</v>
          </cell>
          <cell r="TQE59">
            <v>0</v>
          </cell>
          <cell r="TQF59">
            <v>0</v>
          </cell>
          <cell r="TQG59">
            <v>0</v>
          </cell>
          <cell r="TQH59">
            <v>0</v>
          </cell>
          <cell r="TQI59">
            <v>0</v>
          </cell>
          <cell r="TQJ59">
            <v>0</v>
          </cell>
          <cell r="TQK59">
            <v>0</v>
          </cell>
          <cell r="TQL59">
            <v>0</v>
          </cell>
          <cell r="TQM59">
            <v>0</v>
          </cell>
          <cell r="TQN59">
            <v>0</v>
          </cell>
          <cell r="TQO59">
            <v>0</v>
          </cell>
          <cell r="TQP59">
            <v>0</v>
          </cell>
          <cell r="TQQ59">
            <v>0</v>
          </cell>
          <cell r="TQR59">
            <v>0</v>
          </cell>
          <cell r="TQS59">
            <v>0</v>
          </cell>
          <cell r="TQT59">
            <v>0</v>
          </cell>
          <cell r="TQU59">
            <v>0</v>
          </cell>
          <cell r="TQV59">
            <v>0</v>
          </cell>
          <cell r="TQW59">
            <v>0</v>
          </cell>
          <cell r="TQX59">
            <v>0</v>
          </cell>
          <cell r="TQY59">
            <v>0</v>
          </cell>
          <cell r="TQZ59">
            <v>0</v>
          </cell>
          <cell r="TRA59">
            <v>0</v>
          </cell>
          <cell r="TRB59">
            <v>0</v>
          </cell>
          <cell r="TRC59">
            <v>0</v>
          </cell>
          <cell r="TRD59">
            <v>0</v>
          </cell>
          <cell r="TRE59">
            <v>0</v>
          </cell>
          <cell r="TRF59">
            <v>0</v>
          </cell>
          <cell r="TRG59">
            <v>0</v>
          </cell>
          <cell r="TRH59">
            <v>0</v>
          </cell>
          <cell r="TRI59">
            <v>0</v>
          </cell>
          <cell r="TRJ59">
            <v>0</v>
          </cell>
          <cell r="TRK59">
            <v>0</v>
          </cell>
          <cell r="TRL59">
            <v>0</v>
          </cell>
          <cell r="TRM59">
            <v>0</v>
          </cell>
          <cell r="TRN59">
            <v>0</v>
          </cell>
          <cell r="TRO59">
            <v>0</v>
          </cell>
          <cell r="TRP59">
            <v>0</v>
          </cell>
          <cell r="TRQ59">
            <v>0</v>
          </cell>
          <cell r="TRR59">
            <v>0</v>
          </cell>
          <cell r="TRS59">
            <v>0</v>
          </cell>
          <cell r="TRT59">
            <v>0</v>
          </cell>
          <cell r="TRU59">
            <v>0</v>
          </cell>
          <cell r="TRV59">
            <v>0</v>
          </cell>
          <cell r="TRW59">
            <v>0</v>
          </cell>
          <cell r="TRX59">
            <v>0</v>
          </cell>
          <cell r="TRY59">
            <v>0</v>
          </cell>
          <cell r="TRZ59">
            <v>0</v>
          </cell>
          <cell r="TSA59">
            <v>0</v>
          </cell>
          <cell r="TSB59">
            <v>0</v>
          </cell>
          <cell r="TSC59">
            <v>0</v>
          </cell>
          <cell r="TSD59">
            <v>0</v>
          </cell>
          <cell r="TSE59">
            <v>0</v>
          </cell>
          <cell r="TSF59">
            <v>0</v>
          </cell>
          <cell r="TSG59">
            <v>0</v>
          </cell>
          <cell r="TSH59">
            <v>0</v>
          </cell>
          <cell r="TSI59">
            <v>0</v>
          </cell>
          <cell r="TSJ59">
            <v>0</v>
          </cell>
          <cell r="TSK59">
            <v>0</v>
          </cell>
          <cell r="TSL59">
            <v>0</v>
          </cell>
          <cell r="TSM59">
            <v>0</v>
          </cell>
          <cell r="TSN59">
            <v>0</v>
          </cell>
          <cell r="TSO59">
            <v>0</v>
          </cell>
          <cell r="TSP59">
            <v>0</v>
          </cell>
          <cell r="TSQ59">
            <v>0</v>
          </cell>
          <cell r="TSR59">
            <v>0</v>
          </cell>
          <cell r="TSS59">
            <v>0</v>
          </cell>
          <cell r="TST59">
            <v>0</v>
          </cell>
          <cell r="TSU59">
            <v>0</v>
          </cell>
          <cell r="TSV59">
            <v>0</v>
          </cell>
          <cell r="TSW59">
            <v>0</v>
          </cell>
          <cell r="TSX59">
            <v>0</v>
          </cell>
          <cell r="TSY59">
            <v>0</v>
          </cell>
          <cell r="TSZ59">
            <v>0</v>
          </cell>
          <cell r="TTA59">
            <v>0</v>
          </cell>
          <cell r="TTB59">
            <v>0</v>
          </cell>
          <cell r="TTC59">
            <v>0</v>
          </cell>
          <cell r="TTD59">
            <v>0</v>
          </cell>
          <cell r="TTE59">
            <v>0</v>
          </cell>
          <cell r="TTF59">
            <v>0</v>
          </cell>
          <cell r="TTG59">
            <v>0</v>
          </cell>
          <cell r="TTH59">
            <v>0</v>
          </cell>
          <cell r="TTI59">
            <v>0</v>
          </cell>
          <cell r="TTJ59">
            <v>0</v>
          </cell>
          <cell r="TTK59">
            <v>0</v>
          </cell>
          <cell r="TTL59">
            <v>0</v>
          </cell>
          <cell r="TTM59">
            <v>0</v>
          </cell>
          <cell r="TTN59">
            <v>0</v>
          </cell>
          <cell r="TTO59">
            <v>0</v>
          </cell>
          <cell r="TTP59">
            <v>0</v>
          </cell>
          <cell r="TTQ59">
            <v>0</v>
          </cell>
          <cell r="TTR59">
            <v>0</v>
          </cell>
          <cell r="TTS59">
            <v>0</v>
          </cell>
          <cell r="TTT59">
            <v>0</v>
          </cell>
          <cell r="TTU59">
            <v>0</v>
          </cell>
          <cell r="TTV59">
            <v>0</v>
          </cell>
          <cell r="TTW59">
            <v>0</v>
          </cell>
          <cell r="TTX59">
            <v>0</v>
          </cell>
          <cell r="TTY59">
            <v>0</v>
          </cell>
          <cell r="TTZ59">
            <v>0</v>
          </cell>
          <cell r="TUA59">
            <v>0</v>
          </cell>
          <cell r="TUB59">
            <v>0</v>
          </cell>
          <cell r="TUC59">
            <v>0</v>
          </cell>
          <cell r="TUD59">
            <v>0</v>
          </cell>
          <cell r="TUE59">
            <v>0</v>
          </cell>
          <cell r="TUF59">
            <v>0</v>
          </cell>
          <cell r="TUG59">
            <v>0</v>
          </cell>
          <cell r="TUH59">
            <v>0</v>
          </cell>
          <cell r="TUI59">
            <v>0</v>
          </cell>
          <cell r="TUJ59">
            <v>0</v>
          </cell>
          <cell r="TUK59">
            <v>0</v>
          </cell>
          <cell r="TUL59">
            <v>0</v>
          </cell>
          <cell r="TUM59">
            <v>0</v>
          </cell>
          <cell r="TUN59">
            <v>0</v>
          </cell>
          <cell r="TUO59">
            <v>0</v>
          </cell>
          <cell r="TUP59">
            <v>0</v>
          </cell>
          <cell r="TUQ59">
            <v>0</v>
          </cell>
          <cell r="TUR59">
            <v>0</v>
          </cell>
          <cell r="TUS59">
            <v>0</v>
          </cell>
          <cell r="TUT59">
            <v>0</v>
          </cell>
          <cell r="TUU59">
            <v>0</v>
          </cell>
          <cell r="TUV59">
            <v>0</v>
          </cell>
          <cell r="TUW59">
            <v>0</v>
          </cell>
          <cell r="TUX59">
            <v>0</v>
          </cell>
          <cell r="TUY59">
            <v>0</v>
          </cell>
          <cell r="TUZ59">
            <v>0</v>
          </cell>
          <cell r="TVA59">
            <v>0</v>
          </cell>
          <cell r="TVB59">
            <v>0</v>
          </cell>
          <cell r="TVC59">
            <v>0</v>
          </cell>
          <cell r="TVD59">
            <v>0</v>
          </cell>
          <cell r="TVE59">
            <v>0</v>
          </cell>
          <cell r="TVF59">
            <v>0</v>
          </cell>
          <cell r="TVG59">
            <v>0</v>
          </cell>
          <cell r="TVH59">
            <v>0</v>
          </cell>
          <cell r="TVI59">
            <v>0</v>
          </cell>
          <cell r="TVJ59">
            <v>0</v>
          </cell>
          <cell r="TVK59">
            <v>0</v>
          </cell>
          <cell r="TVL59">
            <v>0</v>
          </cell>
          <cell r="TVM59">
            <v>0</v>
          </cell>
          <cell r="TVN59">
            <v>0</v>
          </cell>
          <cell r="TVO59">
            <v>0</v>
          </cell>
          <cell r="TVP59">
            <v>0</v>
          </cell>
          <cell r="TVQ59">
            <v>0</v>
          </cell>
          <cell r="TVR59">
            <v>0</v>
          </cell>
          <cell r="TVS59">
            <v>0</v>
          </cell>
          <cell r="TVT59">
            <v>0</v>
          </cell>
          <cell r="TVU59">
            <v>0</v>
          </cell>
          <cell r="TVV59">
            <v>0</v>
          </cell>
          <cell r="TVW59">
            <v>0</v>
          </cell>
          <cell r="TVX59">
            <v>0</v>
          </cell>
          <cell r="TVY59">
            <v>0</v>
          </cell>
          <cell r="TVZ59">
            <v>0</v>
          </cell>
          <cell r="TWA59">
            <v>0</v>
          </cell>
          <cell r="TWB59">
            <v>0</v>
          </cell>
          <cell r="TWC59">
            <v>0</v>
          </cell>
          <cell r="TWD59">
            <v>0</v>
          </cell>
          <cell r="TWE59">
            <v>0</v>
          </cell>
          <cell r="TWF59">
            <v>0</v>
          </cell>
          <cell r="TWG59">
            <v>0</v>
          </cell>
          <cell r="TWH59">
            <v>0</v>
          </cell>
          <cell r="TWI59">
            <v>0</v>
          </cell>
          <cell r="TWJ59">
            <v>0</v>
          </cell>
          <cell r="TWK59">
            <v>0</v>
          </cell>
          <cell r="TWL59">
            <v>0</v>
          </cell>
          <cell r="TWM59">
            <v>0</v>
          </cell>
          <cell r="TWN59">
            <v>0</v>
          </cell>
          <cell r="TWO59">
            <v>0</v>
          </cell>
          <cell r="TWP59">
            <v>0</v>
          </cell>
          <cell r="TWQ59">
            <v>0</v>
          </cell>
          <cell r="TWR59">
            <v>0</v>
          </cell>
          <cell r="TWS59">
            <v>0</v>
          </cell>
          <cell r="TWT59">
            <v>0</v>
          </cell>
          <cell r="TWU59">
            <v>0</v>
          </cell>
          <cell r="TWV59">
            <v>0</v>
          </cell>
          <cell r="TWW59">
            <v>0</v>
          </cell>
          <cell r="TWX59">
            <v>0</v>
          </cell>
          <cell r="TWY59">
            <v>0</v>
          </cell>
          <cell r="TWZ59">
            <v>0</v>
          </cell>
          <cell r="TXA59">
            <v>0</v>
          </cell>
          <cell r="TXB59">
            <v>0</v>
          </cell>
          <cell r="TXC59">
            <v>0</v>
          </cell>
          <cell r="TXD59">
            <v>0</v>
          </cell>
          <cell r="TXE59">
            <v>0</v>
          </cell>
          <cell r="TXF59">
            <v>0</v>
          </cell>
          <cell r="TXG59">
            <v>0</v>
          </cell>
          <cell r="TXH59">
            <v>0</v>
          </cell>
          <cell r="TXI59">
            <v>0</v>
          </cell>
          <cell r="TXJ59">
            <v>0</v>
          </cell>
          <cell r="TXK59">
            <v>0</v>
          </cell>
          <cell r="TXL59">
            <v>0</v>
          </cell>
          <cell r="TXM59">
            <v>0</v>
          </cell>
          <cell r="TXN59">
            <v>0</v>
          </cell>
          <cell r="TXO59">
            <v>0</v>
          </cell>
          <cell r="TXP59">
            <v>0</v>
          </cell>
          <cell r="TXQ59">
            <v>0</v>
          </cell>
          <cell r="TXR59">
            <v>0</v>
          </cell>
          <cell r="TXS59">
            <v>0</v>
          </cell>
          <cell r="TXT59">
            <v>0</v>
          </cell>
          <cell r="TXU59">
            <v>0</v>
          </cell>
          <cell r="TXV59">
            <v>0</v>
          </cell>
          <cell r="TXW59">
            <v>0</v>
          </cell>
          <cell r="TXX59">
            <v>0</v>
          </cell>
          <cell r="TXY59">
            <v>0</v>
          </cell>
          <cell r="TXZ59">
            <v>0</v>
          </cell>
          <cell r="TYA59">
            <v>0</v>
          </cell>
          <cell r="TYB59">
            <v>0</v>
          </cell>
          <cell r="TYC59">
            <v>0</v>
          </cell>
          <cell r="TYD59">
            <v>0</v>
          </cell>
          <cell r="TYE59">
            <v>0</v>
          </cell>
          <cell r="TYF59">
            <v>0</v>
          </cell>
          <cell r="TYG59">
            <v>0</v>
          </cell>
          <cell r="TYH59">
            <v>0</v>
          </cell>
          <cell r="TYI59">
            <v>0</v>
          </cell>
          <cell r="TYJ59">
            <v>0</v>
          </cell>
          <cell r="TYK59">
            <v>0</v>
          </cell>
          <cell r="TYL59">
            <v>0</v>
          </cell>
          <cell r="TYM59">
            <v>0</v>
          </cell>
          <cell r="TYN59">
            <v>0</v>
          </cell>
          <cell r="TYO59">
            <v>0</v>
          </cell>
          <cell r="TYP59">
            <v>0</v>
          </cell>
          <cell r="TYQ59">
            <v>0</v>
          </cell>
          <cell r="TYR59">
            <v>0</v>
          </cell>
          <cell r="TYS59">
            <v>0</v>
          </cell>
          <cell r="TYT59">
            <v>0</v>
          </cell>
          <cell r="TYU59">
            <v>0</v>
          </cell>
          <cell r="TYV59">
            <v>0</v>
          </cell>
          <cell r="TYW59">
            <v>0</v>
          </cell>
          <cell r="TYX59">
            <v>0</v>
          </cell>
          <cell r="TYY59">
            <v>0</v>
          </cell>
          <cell r="TYZ59">
            <v>0</v>
          </cell>
          <cell r="TZA59">
            <v>0</v>
          </cell>
          <cell r="TZB59">
            <v>0</v>
          </cell>
          <cell r="TZC59">
            <v>0</v>
          </cell>
          <cell r="TZD59">
            <v>0</v>
          </cell>
          <cell r="TZE59">
            <v>0</v>
          </cell>
          <cell r="TZF59">
            <v>0</v>
          </cell>
          <cell r="TZG59">
            <v>0</v>
          </cell>
          <cell r="TZH59">
            <v>0</v>
          </cell>
          <cell r="TZI59">
            <v>0</v>
          </cell>
          <cell r="TZJ59">
            <v>0</v>
          </cell>
          <cell r="TZK59">
            <v>0</v>
          </cell>
          <cell r="TZL59">
            <v>0</v>
          </cell>
          <cell r="TZM59">
            <v>0</v>
          </cell>
          <cell r="TZN59">
            <v>0</v>
          </cell>
          <cell r="TZO59">
            <v>0</v>
          </cell>
          <cell r="TZP59">
            <v>0</v>
          </cell>
          <cell r="TZQ59">
            <v>0</v>
          </cell>
          <cell r="TZR59">
            <v>0</v>
          </cell>
          <cell r="TZS59">
            <v>0</v>
          </cell>
          <cell r="TZT59">
            <v>0</v>
          </cell>
          <cell r="TZU59">
            <v>0</v>
          </cell>
          <cell r="TZV59">
            <v>0</v>
          </cell>
          <cell r="TZW59">
            <v>0</v>
          </cell>
          <cell r="TZX59">
            <v>0</v>
          </cell>
          <cell r="TZY59">
            <v>0</v>
          </cell>
          <cell r="TZZ59">
            <v>0</v>
          </cell>
          <cell r="UAA59">
            <v>0</v>
          </cell>
          <cell r="UAB59">
            <v>0</v>
          </cell>
          <cell r="UAC59">
            <v>0</v>
          </cell>
          <cell r="UAD59">
            <v>0</v>
          </cell>
          <cell r="UAE59">
            <v>0</v>
          </cell>
          <cell r="UAF59">
            <v>0</v>
          </cell>
          <cell r="UAG59">
            <v>0</v>
          </cell>
          <cell r="UAH59">
            <v>0</v>
          </cell>
          <cell r="UAI59">
            <v>0</v>
          </cell>
          <cell r="UAJ59">
            <v>0</v>
          </cell>
          <cell r="UAK59">
            <v>0</v>
          </cell>
          <cell r="UAL59">
            <v>0</v>
          </cell>
          <cell r="UAM59">
            <v>0</v>
          </cell>
          <cell r="UAN59">
            <v>0</v>
          </cell>
          <cell r="UAO59">
            <v>0</v>
          </cell>
          <cell r="UAP59">
            <v>0</v>
          </cell>
          <cell r="UAQ59">
            <v>0</v>
          </cell>
          <cell r="UAR59">
            <v>0</v>
          </cell>
          <cell r="UAS59">
            <v>0</v>
          </cell>
          <cell r="UAT59">
            <v>0</v>
          </cell>
          <cell r="UAU59">
            <v>0</v>
          </cell>
          <cell r="UAV59">
            <v>0</v>
          </cell>
          <cell r="UAW59">
            <v>0</v>
          </cell>
          <cell r="UAX59">
            <v>0</v>
          </cell>
          <cell r="UAY59">
            <v>0</v>
          </cell>
          <cell r="UAZ59">
            <v>0</v>
          </cell>
          <cell r="UBA59">
            <v>0</v>
          </cell>
          <cell r="UBB59">
            <v>0</v>
          </cell>
          <cell r="UBC59">
            <v>0</v>
          </cell>
          <cell r="UBD59">
            <v>0</v>
          </cell>
          <cell r="UBE59">
            <v>0</v>
          </cell>
          <cell r="UBF59">
            <v>0</v>
          </cell>
          <cell r="UBG59">
            <v>0</v>
          </cell>
          <cell r="UBH59">
            <v>0</v>
          </cell>
          <cell r="UBI59">
            <v>0</v>
          </cell>
          <cell r="UBJ59">
            <v>0</v>
          </cell>
          <cell r="UBK59">
            <v>0</v>
          </cell>
          <cell r="UBL59">
            <v>0</v>
          </cell>
          <cell r="UBM59">
            <v>0</v>
          </cell>
          <cell r="UBN59">
            <v>0</v>
          </cell>
          <cell r="UBO59">
            <v>0</v>
          </cell>
          <cell r="UBP59">
            <v>0</v>
          </cell>
          <cell r="UBQ59">
            <v>0</v>
          </cell>
          <cell r="UBR59">
            <v>0</v>
          </cell>
          <cell r="UBS59">
            <v>0</v>
          </cell>
          <cell r="UBT59">
            <v>0</v>
          </cell>
          <cell r="UBU59">
            <v>0</v>
          </cell>
          <cell r="UBV59">
            <v>0</v>
          </cell>
          <cell r="UBW59">
            <v>0</v>
          </cell>
          <cell r="UBX59">
            <v>0</v>
          </cell>
          <cell r="UBY59">
            <v>0</v>
          </cell>
          <cell r="UBZ59">
            <v>0</v>
          </cell>
          <cell r="UCA59">
            <v>0</v>
          </cell>
          <cell r="UCB59">
            <v>0</v>
          </cell>
          <cell r="UCC59">
            <v>0</v>
          </cell>
          <cell r="UCD59">
            <v>0</v>
          </cell>
          <cell r="UCE59">
            <v>0</v>
          </cell>
          <cell r="UCF59">
            <v>0</v>
          </cell>
          <cell r="UCG59">
            <v>0</v>
          </cell>
          <cell r="UCH59">
            <v>0</v>
          </cell>
          <cell r="UCI59">
            <v>0</v>
          </cell>
          <cell r="UCJ59">
            <v>0</v>
          </cell>
          <cell r="UCK59">
            <v>0</v>
          </cell>
          <cell r="UCL59">
            <v>0</v>
          </cell>
          <cell r="UCM59">
            <v>0</v>
          </cell>
          <cell r="UCN59">
            <v>0</v>
          </cell>
          <cell r="UCO59">
            <v>0</v>
          </cell>
          <cell r="UCP59">
            <v>0</v>
          </cell>
          <cell r="UCQ59">
            <v>0</v>
          </cell>
          <cell r="UCR59">
            <v>0</v>
          </cell>
          <cell r="UCS59">
            <v>0</v>
          </cell>
          <cell r="UCT59">
            <v>0</v>
          </cell>
          <cell r="UCU59">
            <v>0</v>
          </cell>
          <cell r="UCV59">
            <v>0</v>
          </cell>
          <cell r="UCW59">
            <v>0</v>
          </cell>
          <cell r="UCX59">
            <v>0</v>
          </cell>
          <cell r="UCY59">
            <v>0</v>
          </cell>
          <cell r="UCZ59">
            <v>0</v>
          </cell>
          <cell r="UDA59">
            <v>0</v>
          </cell>
          <cell r="UDB59">
            <v>0</v>
          </cell>
          <cell r="UDC59">
            <v>0</v>
          </cell>
          <cell r="UDD59">
            <v>0</v>
          </cell>
          <cell r="UDE59">
            <v>0</v>
          </cell>
          <cell r="UDF59">
            <v>0</v>
          </cell>
          <cell r="UDG59">
            <v>0</v>
          </cell>
          <cell r="UDH59">
            <v>0</v>
          </cell>
          <cell r="UDI59">
            <v>0</v>
          </cell>
          <cell r="UDJ59">
            <v>0</v>
          </cell>
          <cell r="UDK59">
            <v>0</v>
          </cell>
          <cell r="UDL59">
            <v>0</v>
          </cell>
          <cell r="UDM59">
            <v>0</v>
          </cell>
          <cell r="UDN59">
            <v>0</v>
          </cell>
          <cell r="UDO59">
            <v>0</v>
          </cell>
          <cell r="UDP59">
            <v>0</v>
          </cell>
          <cell r="UDQ59">
            <v>0</v>
          </cell>
          <cell r="UDR59">
            <v>0</v>
          </cell>
          <cell r="UDS59">
            <v>0</v>
          </cell>
          <cell r="UDT59">
            <v>0</v>
          </cell>
          <cell r="UDU59">
            <v>0</v>
          </cell>
          <cell r="UDV59">
            <v>0</v>
          </cell>
          <cell r="UDW59">
            <v>0</v>
          </cell>
          <cell r="UDX59">
            <v>0</v>
          </cell>
          <cell r="UDY59">
            <v>0</v>
          </cell>
          <cell r="UDZ59">
            <v>0</v>
          </cell>
          <cell r="UEA59">
            <v>0</v>
          </cell>
          <cell r="UEB59">
            <v>0</v>
          </cell>
          <cell r="UEC59">
            <v>0</v>
          </cell>
          <cell r="UED59">
            <v>0</v>
          </cell>
          <cell r="UEE59">
            <v>0</v>
          </cell>
          <cell r="UEF59">
            <v>0</v>
          </cell>
          <cell r="UEG59">
            <v>0</v>
          </cell>
          <cell r="UEH59">
            <v>0</v>
          </cell>
          <cell r="UEI59">
            <v>0</v>
          </cell>
          <cell r="UEJ59">
            <v>0</v>
          </cell>
          <cell r="UEK59">
            <v>0</v>
          </cell>
          <cell r="UEL59">
            <v>0</v>
          </cell>
          <cell r="UEM59">
            <v>0</v>
          </cell>
          <cell r="UEN59">
            <v>0</v>
          </cell>
          <cell r="UEO59">
            <v>0</v>
          </cell>
          <cell r="UEP59">
            <v>0</v>
          </cell>
          <cell r="UEQ59">
            <v>0</v>
          </cell>
          <cell r="UER59">
            <v>0</v>
          </cell>
          <cell r="UES59">
            <v>0</v>
          </cell>
          <cell r="UET59">
            <v>0</v>
          </cell>
          <cell r="UEU59">
            <v>0</v>
          </cell>
          <cell r="UEV59">
            <v>0</v>
          </cell>
          <cell r="UEW59">
            <v>0</v>
          </cell>
          <cell r="UEX59">
            <v>0</v>
          </cell>
          <cell r="UEY59">
            <v>0</v>
          </cell>
          <cell r="UEZ59">
            <v>0</v>
          </cell>
          <cell r="UFA59">
            <v>0</v>
          </cell>
          <cell r="UFB59">
            <v>0</v>
          </cell>
          <cell r="UFC59">
            <v>0</v>
          </cell>
          <cell r="UFD59">
            <v>0</v>
          </cell>
          <cell r="UFE59">
            <v>0</v>
          </cell>
          <cell r="UFF59">
            <v>0</v>
          </cell>
          <cell r="UFG59">
            <v>0</v>
          </cell>
          <cell r="UFH59">
            <v>0</v>
          </cell>
          <cell r="UFI59">
            <v>0</v>
          </cell>
          <cell r="UFJ59">
            <v>0</v>
          </cell>
          <cell r="UFK59">
            <v>0</v>
          </cell>
          <cell r="UFL59">
            <v>0</v>
          </cell>
          <cell r="UFM59">
            <v>0</v>
          </cell>
          <cell r="UFN59">
            <v>0</v>
          </cell>
          <cell r="UFO59">
            <v>0</v>
          </cell>
          <cell r="UFP59">
            <v>0</v>
          </cell>
          <cell r="UFQ59">
            <v>0</v>
          </cell>
          <cell r="UFR59">
            <v>0</v>
          </cell>
          <cell r="UFS59">
            <v>0</v>
          </cell>
          <cell r="UFT59">
            <v>0</v>
          </cell>
          <cell r="UFU59">
            <v>0</v>
          </cell>
          <cell r="UFV59">
            <v>0</v>
          </cell>
          <cell r="UFW59">
            <v>0</v>
          </cell>
          <cell r="UFX59">
            <v>0</v>
          </cell>
          <cell r="UFY59">
            <v>0</v>
          </cell>
          <cell r="UFZ59">
            <v>0</v>
          </cell>
          <cell r="UGA59">
            <v>0</v>
          </cell>
          <cell r="UGB59">
            <v>0</v>
          </cell>
          <cell r="UGC59">
            <v>0</v>
          </cell>
          <cell r="UGD59">
            <v>0</v>
          </cell>
          <cell r="UGE59">
            <v>0</v>
          </cell>
          <cell r="UGF59">
            <v>0</v>
          </cell>
          <cell r="UGG59">
            <v>0</v>
          </cell>
          <cell r="UGH59">
            <v>0</v>
          </cell>
          <cell r="UGI59">
            <v>0</v>
          </cell>
          <cell r="UGJ59">
            <v>0</v>
          </cell>
          <cell r="UGK59">
            <v>0</v>
          </cell>
          <cell r="UGL59">
            <v>0</v>
          </cell>
          <cell r="UGM59">
            <v>0</v>
          </cell>
          <cell r="UGN59">
            <v>0</v>
          </cell>
          <cell r="UGO59">
            <v>0</v>
          </cell>
          <cell r="UGP59">
            <v>0</v>
          </cell>
          <cell r="UGQ59">
            <v>0</v>
          </cell>
          <cell r="UGR59">
            <v>0</v>
          </cell>
          <cell r="UGS59">
            <v>0</v>
          </cell>
          <cell r="UGT59">
            <v>0</v>
          </cell>
          <cell r="UGU59">
            <v>0</v>
          </cell>
          <cell r="UGV59">
            <v>0</v>
          </cell>
          <cell r="UGW59">
            <v>0</v>
          </cell>
          <cell r="UGX59">
            <v>0</v>
          </cell>
          <cell r="UGY59">
            <v>0</v>
          </cell>
          <cell r="UGZ59">
            <v>0</v>
          </cell>
          <cell r="UHA59">
            <v>0</v>
          </cell>
          <cell r="UHB59">
            <v>0</v>
          </cell>
          <cell r="UHC59">
            <v>0</v>
          </cell>
          <cell r="UHD59">
            <v>0</v>
          </cell>
          <cell r="UHE59">
            <v>0</v>
          </cell>
          <cell r="UHF59">
            <v>0</v>
          </cell>
          <cell r="UHG59">
            <v>0</v>
          </cell>
          <cell r="UHH59">
            <v>0</v>
          </cell>
          <cell r="UHI59">
            <v>0</v>
          </cell>
          <cell r="UHJ59">
            <v>0</v>
          </cell>
          <cell r="UHK59">
            <v>0</v>
          </cell>
          <cell r="UHL59">
            <v>0</v>
          </cell>
          <cell r="UHM59">
            <v>0</v>
          </cell>
          <cell r="UHN59">
            <v>0</v>
          </cell>
          <cell r="UHO59">
            <v>0</v>
          </cell>
          <cell r="UHP59">
            <v>0</v>
          </cell>
          <cell r="UHQ59">
            <v>0</v>
          </cell>
          <cell r="UHR59">
            <v>0</v>
          </cell>
          <cell r="UHS59">
            <v>0</v>
          </cell>
          <cell r="UHT59">
            <v>0</v>
          </cell>
          <cell r="UHU59">
            <v>0</v>
          </cell>
          <cell r="UHV59">
            <v>0</v>
          </cell>
          <cell r="UHW59">
            <v>0</v>
          </cell>
          <cell r="UHX59">
            <v>0</v>
          </cell>
          <cell r="UHY59">
            <v>0</v>
          </cell>
          <cell r="UHZ59">
            <v>0</v>
          </cell>
          <cell r="UIA59">
            <v>0</v>
          </cell>
          <cell r="UIB59">
            <v>0</v>
          </cell>
          <cell r="UIC59">
            <v>0</v>
          </cell>
          <cell r="UID59">
            <v>0</v>
          </cell>
          <cell r="UIE59">
            <v>0</v>
          </cell>
          <cell r="UIF59">
            <v>0</v>
          </cell>
          <cell r="UIG59">
            <v>0</v>
          </cell>
          <cell r="UIH59">
            <v>0</v>
          </cell>
          <cell r="UII59">
            <v>0</v>
          </cell>
          <cell r="UIJ59">
            <v>0</v>
          </cell>
          <cell r="UIK59">
            <v>0</v>
          </cell>
          <cell r="UIL59">
            <v>0</v>
          </cell>
          <cell r="UIM59">
            <v>0</v>
          </cell>
          <cell r="UIN59">
            <v>0</v>
          </cell>
          <cell r="UIO59">
            <v>0</v>
          </cell>
          <cell r="UIP59">
            <v>0</v>
          </cell>
          <cell r="UIQ59">
            <v>0</v>
          </cell>
          <cell r="UIR59">
            <v>0</v>
          </cell>
          <cell r="UIS59">
            <v>0</v>
          </cell>
          <cell r="UIT59">
            <v>0</v>
          </cell>
          <cell r="UIU59">
            <v>0</v>
          </cell>
          <cell r="UIV59">
            <v>0</v>
          </cell>
          <cell r="UIW59">
            <v>0</v>
          </cell>
          <cell r="UIX59">
            <v>0</v>
          </cell>
          <cell r="UIY59">
            <v>0</v>
          </cell>
          <cell r="UIZ59">
            <v>0</v>
          </cell>
          <cell r="UJA59">
            <v>0</v>
          </cell>
          <cell r="UJB59">
            <v>0</v>
          </cell>
          <cell r="UJC59">
            <v>0</v>
          </cell>
          <cell r="UJD59">
            <v>0</v>
          </cell>
          <cell r="UJE59">
            <v>0</v>
          </cell>
          <cell r="UJF59">
            <v>0</v>
          </cell>
          <cell r="UJG59">
            <v>0</v>
          </cell>
          <cell r="UJH59">
            <v>0</v>
          </cell>
          <cell r="UJI59">
            <v>0</v>
          </cell>
          <cell r="UJJ59">
            <v>0</v>
          </cell>
          <cell r="UJK59">
            <v>0</v>
          </cell>
          <cell r="UJL59">
            <v>0</v>
          </cell>
          <cell r="UJM59">
            <v>0</v>
          </cell>
          <cell r="UJN59">
            <v>0</v>
          </cell>
          <cell r="UJO59">
            <v>0</v>
          </cell>
          <cell r="UJP59">
            <v>0</v>
          </cell>
          <cell r="UJQ59">
            <v>0</v>
          </cell>
          <cell r="UJR59">
            <v>0</v>
          </cell>
          <cell r="UJS59">
            <v>0</v>
          </cell>
          <cell r="UJT59">
            <v>0</v>
          </cell>
          <cell r="UJU59">
            <v>0</v>
          </cell>
          <cell r="UJV59">
            <v>0</v>
          </cell>
          <cell r="UJW59">
            <v>0</v>
          </cell>
          <cell r="UJX59">
            <v>0</v>
          </cell>
          <cell r="UJY59">
            <v>0</v>
          </cell>
          <cell r="UJZ59">
            <v>0</v>
          </cell>
          <cell r="UKA59">
            <v>0</v>
          </cell>
          <cell r="UKB59">
            <v>0</v>
          </cell>
          <cell r="UKC59">
            <v>0</v>
          </cell>
          <cell r="UKD59">
            <v>0</v>
          </cell>
          <cell r="UKE59">
            <v>0</v>
          </cell>
          <cell r="UKF59">
            <v>0</v>
          </cell>
          <cell r="UKG59">
            <v>0</v>
          </cell>
          <cell r="UKH59">
            <v>0</v>
          </cell>
          <cell r="UKI59">
            <v>0</v>
          </cell>
          <cell r="UKJ59">
            <v>0</v>
          </cell>
          <cell r="UKK59">
            <v>0</v>
          </cell>
          <cell r="UKL59">
            <v>0</v>
          </cell>
          <cell r="UKM59">
            <v>0</v>
          </cell>
          <cell r="UKN59">
            <v>0</v>
          </cell>
          <cell r="UKO59">
            <v>0</v>
          </cell>
          <cell r="UKP59">
            <v>0</v>
          </cell>
          <cell r="UKQ59">
            <v>0</v>
          </cell>
          <cell r="UKR59">
            <v>0</v>
          </cell>
          <cell r="UKS59">
            <v>0</v>
          </cell>
          <cell r="UKT59">
            <v>0</v>
          </cell>
          <cell r="UKU59">
            <v>0</v>
          </cell>
          <cell r="UKV59">
            <v>0</v>
          </cell>
          <cell r="UKW59">
            <v>0</v>
          </cell>
          <cell r="UKX59">
            <v>0</v>
          </cell>
          <cell r="UKY59">
            <v>0</v>
          </cell>
          <cell r="UKZ59">
            <v>0</v>
          </cell>
          <cell r="ULA59">
            <v>0</v>
          </cell>
          <cell r="ULB59">
            <v>0</v>
          </cell>
          <cell r="ULC59">
            <v>0</v>
          </cell>
          <cell r="ULD59">
            <v>0</v>
          </cell>
          <cell r="ULE59">
            <v>0</v>
          </cell>
          <cell r="ULF59">
            <v>0</v>
          </cell>
          <cell r="ULG59">
            <v>0</v>
          </cell>
          <cell r="ULH59">
            <v>0</v>
          </cell>
          <cell r="ULI59">
            <v>0</v>
          </cell>
          <cell r="ULJ59">
            <v>0</v>
          </cell>
          <cell r="ULK59">
            <v>0</v>
          </cell>
          <cell r="ULL59">
            <v>0</v>
          </cell>
          <cell r="ULM59">
            <v>0</v>
          </cell>
          <cell r="ULN59">
            <v>0</v>
          </cell>
          <cell r="ULO59">
            <v>0</v>
          </cell>
          <cell r="ULP59">
            <v>0</v>
          </cell>
          <cell r="ULQ59">
            <v>0</v>
          </cell>
          <cell r="ULR59">
            <v>0</v>
          </cell>
          <cell r="ULS59">
            <v>0</v>
          </cell>
          <cell r="ULT59">
            <v>0</v>
          </cell>
          <cell r="ULU59">
            <v>0</v>
          </cell>
          <cell r="ULV59">
            <v>0</v>
          </cell>
          <cell r="ULW59">
            <v>0</v>
          </cell>
          <cell r="ULX59">
            <v>0</v>
          </cell>
          <cell r="ULY59">
            <v>0</v>
          </cell>
          <cell r="ULZ59">
            <v>0</v>
          </cell>
          <cell r="UMA59">
            <v>0</v>
          </cell>
          <cell r="UMB59">
            <v>0</v>
          </cell>
          <cell r="UMC59">
            <v>0</v>
          </cell>
          <cell r="UMD59">
            <v>0</v>
          </cell>
          <cell r="UME59">
            <v>0</v>
          </cell>
          <cell r="UMF59">
            <v>0</v>
          </cell>
          <cell r="UMG59">
            <v>0</v>
          </cell>
          <cell r="UMH59">
            <v>0</v>
          </cell>
          <cell r="UMI59">
            <v>0</v>
          </cell>
          <cell r="UMJ59">
            <v>0</v>
          </cell>
          <cell r="UMK59">
            <v>0</v>
          </cell>
          <cell r="UML59">
            <v>0</v>
          </cell>
          <cell r="UMM59">
            <v>0</v>
          </cell>
          <cell r="UMN59">
            <v>0</v>
          </cell>
          <cell r="UMO59">
            <v>0</v>
          </cell>
          <cell r="UMP59">
            <v>0</v>
          </cell>
          <cell r="UMQ59">
            <v>0</v>
          </cell>
          <cell r="UMR59">
            <v>0</v>
          </cell>
          <cell r="UMS59">
            <v>0</v>
          </cell>
          <cell r="UMT59">
            <v>0</v>
          </cell>
          <cell r="UMU59">
            <v>0</v>
          </cell>
          <cell r="UMV59">
            <v>0</v>
          </cell>
          <cell r="UMW59">
            <v>0</v>
          </cell>
          <cell r="UMX59">
            <v>0</v>
          </cell>
          <cell r="UMY59">
            <v>0</v>
          </cell>
          <cell r="UMZ59">
            <v>0</v>
          </cell>
          <cell r="UNA59">
            <v>0</v>
          </cell>
          <cell r="UNB59">
            <v>0</v>
          </cell>
          <cell r="UNC59">
            <v>0</v>
          </cell>
          <cell r="UND59">
            <v>0</v>
          </cell>
          <cell r="UNE59">
            <v>0</v>
          </cell>
          <cell r="UNF59">
            <v>0</v>
          </cell>
          <cell r="UNG59">
            <v>0</v>
          </cell>
          <cell r="UNH59">
            <v>0</v>
          </cell>
          <cell r="UNI59">
            <v>0</v>
          </cell>
          <cell r="UNJ59">
            <v>0</v>
          </cell>
          <cell r="UNK59">
            <v>0</v>
          </cell>
          <cell r="UNL59">
            <v>0</v>
          </cell>
          <cell r="UNM59">
            <v>0</v>
          </cell>
          <cell r="UNN59">
            <v>0</v>
          </cell>
          <cell r="UNO59">
            <v>0</v>
          </cell>
          <cell r="UNP59">
            <v>0</v>
          </cell>
          <cell r="UNQ59">
            <v>0</v>
          </cell>
          <cell r="UNR59">
            <v>0</v>
          </cell>
          <cell r="UNS59">
            <v>0</v>
          </cell>
          <cell r="UNT59">
            <v>0</v>
          </cell>
          <cell r="UNU59">
            <v>0</v>
          </cell>
          <cell r="UNV59">
            <v>0</v>
          </cell>
          <cell r="UNW59">
            <v>0</v>
          </cell>
          <cell r="UNX59">
            <v>0</v>
          </cell>
          <cell r="UNY59">
            <v>0</v>
          </cell>
          <cell r="UNZ59">
            <v>0</v>
          </cell>
          <cell r="UOA59">
            <v>0</v>
          </cell>
          <cell r="UOB59">
            <v>0</v>
          </cell>
          <cell r="UOC59">
            <v>0</v>
          </cell>
          <cell r="UOD59">
            <v>0</v>
          </cell>
          <cell r="UOE59">
            <v>0</v>
          </cell>
          <cell r="UOF59">
            <v>0</v>
          </cell>
          <cell r="UOG59">
            <v>0</v>
          </cell>
          <cell r="UOH59">
            <v>0</v>
          </cell>
          <cell r="UOI59">
            <v>0</v>
          </cell>
          <cell r="UOJ59">
            <v>0</v>
          </cell>
          <cell r="UOK59">
            <v>0</v>
          </cell>
          <cell r="UOL59">
            <v>0</v>
          </cell>
          <cell r="UOM59">
            <v>0</v>
          </cell>
          <cell r="UON59">
            <v>0</v>
          </cell>
          <cell r="UOO59">
            <v>0</v>
          </cell>
          <cell r="UOP59">
            <v>0</v>
          </cell>
          <cell r="UOQ59">
            <v>0</v>
          </cell>
          <cell r="UOR59">
            <v>0</v>
          </cell>
          <cell r="UOS59">
            <v>0</v>
          </cell>
          <cell r="UOT59">
            <v>0</v>
          </cell>
          <cell r="UOU59">
            <v>0</v>
          </cell>
          <cell r="UOV59">
            <v>0</v>
          </cell>
          <cell r="UOW59">
            <v>0</v>
          </cell>
          <cell r="UOX59">
            <v>0</v>
          </cell>
          <cell r="UOY59">
            <v>0</v>
          </cell>
          <cell r="UOZ59">
            <v>0</v>
          </cell>
          <cell r="UPA59">
            <v>0</v>
          </cell>
          <cell r="UPB59">
            <v>0</v>
          </cell>
          <cell r="UPC59">
            <v>0</v>
          </cell>
          <cell r="UPD59">
            <v>0</v>
          </cell>
          <cell r="UPE59">
            <v>0</v>
          </cell>
          <cell r="UPF59">
            <v>0</v>
          </cell>
          <cell r="UPG59">
            <v>0</v>
          </cell>
          <cell r="UPH59">
            <v>0</v>
          </cell>
          <cell r="UPI59">
            <v>0</v>
          </cell>
          <cell r="UPJ59">
            <v>0</v>
          </cell>
          <cell r="UPK59">
            <v>0</v>
          </cell>
          <cell r="UPL59">
            <v>0</v>
          </cell>
          <cell r="UPM59">
            <v>0</v>
          </cell>
          <cell r="UPN59">
            <v>0</v>
          </cell>
          <cell r="UPO59">
            <v>0</v>
          </cell>
          <cell r="UPP59">
            <v>0</v>
          </cell>
          <cell r="UPQ59">
            <v>0</v>
          </cell>
          <cell r="UPR59">
            <v>0</v>
          </cell>
          <cell r="UPS59">
            <v>0</v>
          </cell>
          <cell r="UPT59">
            <v>0</v>
          </cell>
          <cell r="UPU59">
            <v>0</v>
          </cell>
          <cell r="UPV59">
            <v>0</v>
          </cell>
          <cell r="UPW59">
            <v>0</v>
          </cell>
          <cell r="UPX59">
            <v>0</v>
          </cell>
          <cell r="UPY59">
            <v>0</v>
          </cell>
          <cell r="UPZ59">
            <v>0</v>
          </cell>
          <cell r="UQA59">
            <v>0</v>
          </cell>
          <cell r="UQB59">
            <v>0</v>
          </cell>
          <cell r="UQC59">
            <v>0</v>
          </cell>
          <cell r="UQD59">
            <v>0</v>
          </cell>
          <cell r="UQE59">
            <v>0</v>
          </cell>
          <cell r="UQF59">
            <v>0</v>
          </cell>
          <cell r="UQG59">
            <v>0</v>
          </cell>
          <cell r="UQH59">
            <v>0</v>
          </cell>
          <cell r="UQI59">
            <v>0</v>
          </cell>
          <cell r="UQJ59">
            <v>0</v>
          </cell>
          <cell r="UQK59">
            <v>0</v>
          </cell>
          <cell r="UQL59">
            <v>0</v>
          </cell>
          <cell r="UQM59">
            <v>0</v>
          </cell>
          <cell r="UQN59">
            <v>0</v>
          </cell>
          <cell r="UQO59">
            <v>0</v>
          </cell>
          <cell r="UQP59">
            <v>0</v>
          </cell>
          <cell r="UQQ59">
            <v>0</v>
          </cell>
          <cell r="UQR59">
            <v>0</v>
          </cell>
          <cell r="UQS59">
            <v>0</v>
          </cell>
          <cell r="UQT59">
            <v>0</v>
          </cell>
          <cell r="UQU59">
            <v>0</v>
          </cell>
          <cell r="UQV59">
            <v>0</v>
          </cell>
          <cell r="UQW59">
            <v>0</v>
          </cell>
          <cell r="UQX59">
            <v>0</v>
          </cell>
          <cell r="UQY59">
            <v>0</v>
          </cell>
          <cell r="UQZ59">
            <v>0</v>
          </cell>
          <cell r="URA59">
            <v>0</v>
          </cell>
          <cell r="URB59">
            <v>0</v>
          </cell>
          <cell r="URC59">
            <v>0</v>
          </cell>
          <cell r="URD59">
            <v>0</v>
          </cell>
          <cell r="URE59">
            <v>0</v>
          </cell>
          <cell r="URF59">
            <v>0</v>
          </cell>
          <cell r="URG59">
            <v>0</v>
          </cell>
          <cell r="URH59">
            <v>0</v>
          </cell>
          <cell r="URI59">
            <v>0</v>
          </cell>
          <cell r="URJ59">
            <v>0</v>
          </cell>
          <cell r="URK59">
            <v>0</v>
          </cell>
          <cell r="URL59">
            <v>0</v>
          </cell>
          <cell r="URM59">
            <v>0</v>
          </cell>
          <cell r="URN59">
            <v>0</v>
          </cell>
          <cell r="URO59">
            <v>0</v>
          </cell>
          <cell r="URP59">
            <v>0</v>
          </cell>
          <cell r="URQ59">
            <v>0</v>
          </cell>
          <cell r="URR59">
            <v>0</v>
          </cell>
          <cell r="URS59">
            <v>0</v>
          </cell>
          <cell r="URT59">
            <v>0</v>
          </cell>
          <cell r="URU59">
            <v>0</v>
          </cell>
          <cell r="URV59">
            <v>0</v>
          </cell>
          <cell r="URW59">
            <v>0</v>
          </cell>
          <cell r="URX59">
            <v>0</v>
          </cell>
          <cell r="URY59">
            <v>0</v>
          </cell>
          <cell r="URZ59">
            <v>0</v>
          </cell>
          <cell r="USA59">
            <v>0</v>
          </cell>
          <cell r="USB59">
            <v>0</v>
          </cell>
          <cell r="USC59">
            <v>0</v>
          </cell>
          <cell r="USD59">
            <v>0</v>
          </cell>
          <cell r="USE59">
            <v>0</v>
          </cell>
          <cell r="USF59">
            <v>0</v>
          </cell>
          <cell r="USG59">
            <v>0</v>
          </cell>
          <cell r="USH59">
            <v>0</v>
          </cell>
          <cell r="USI59">
            <v>0</v>
          </cell>
          <cell r="USJ59">
            <v>0</v>
          </cell>
          <cell r="USK59">
            <v>0</v>
          </cell>
          <cell r="USL59">
            <v>0</v>
          </cell>
          <cell r="USM59">
            <v>0</v>
          </cell>
          <cell r="USN59">
            <v>0</v>
          </cell>
          <cell r="USO59">
            <v>0</v>
          </cell>
          <cell r="USP59">
            <v>0</v>
          </cell>
          <cell r="USQ59">
            <v>0</v>
          </cell>
          <cell r="USR59">
            <v>0</v>
          </cell>
          <cell r="USS59">
            <v>0</v>
          </cell>
          <cell r="UST59">
            <v>0</v>
          </cell>
          <cell r="USU59">
            <v>0</v>
          </cell>
          <cell r="USV59">
            <v>0</v>
          </cell>
          <cell r="USW59">
            <v>0</v>
          </cell>
          <cell r="USX59">
            <v>0</v>
          </cell>
          <cell r="USY59">
            <v>0</v>
          </cell>
          <cell r="USZ59">
            <v>0</v>
          </cell>
          <cell r="UTA59">
            <v>0</v>
          </cell>
          <cell r="UTB59">
            <v>0</v>
          </cell>
          <cell r="UTC59">
            <v>0</v>
          </cell>
          <cell r="UTD59">
            <v>0</v>
          </cell>
          <cell r="UTE59">
            <v>0</v>
          </cell>
          <cell r="UTF59">
            <v>0</v>
          </cell>
          <cell r="UTG59">
            <v>0</v>
          </cell>
          <cell r="UTH59">
            <v>0</v>
          </cell>
          <cell r="UTI59">
            <v>0</v>
          </cell>
          <cell r="UTJ59">
            <v>0</v>
          </cell>
          <cell r="UTK59">
            <v>0</v>
          </cell>
          <cell r="UTL59">
            <v>0</v>
          </cell>
          <cell r="UTM59">
            <v>0</v>
          </cell>
          <cell r="UTN59">
            <v>0</v>
          </cell>
          <cell r="UTO59">
            <v>0</v>
          </cell>
          <cell r="UTP59">
            <v>0</v>
          </cell>
          <cell r="UTQ59">
            <v>0</v>
          </cell>
          <cell r="UTR59">
            <v>0</v>
          </cell>
          <cell r="UTS59">
            <v>0</v>
          </cell>
          <cell r="UTT59">
            <v>0</v>
          </cell>
          <cell r="UTU59">
            <v>0</v>
          </cell>
          <cell r="UTV59">
            <v>0</v>
          </cell>
          <cell r="UTW59">
            <v>0</v>
          </cell>
          <cell r="UTX59">
            <v>0</v>
          </cell>
          <cell r="UTY59">
            <v>0</v>
          </cell>
          <cell r="UTZ59">
            <v>0</v>
          </cell>
          <cell r="UUA59">
            <v>0</v>
          </cell>
          <cell r="UUB59">
            <v>0</v>
          </cell>
          <cell r="UUC59">
            <v>0</v>
          </cell>
          <cell r="UUD59">
            <v>0</v>
          </cell>
          <cell r="UUE59">
            <v>0</v>
          </cell>
          <cell r="UUF59">
            <v>0</v>
          </cell>
          <cell r="UUG59">
            <v>0</v>
          </cell>
          <cell r="UUH59">
            <v>0</v>
          </cell>
          <cell r="UUI59">
            <v>0</v>
          </cell>
          <cell r="UUJ59">
            <v>0</v>
          </cell>
          <cell r="UUK59">
            <v>0</v>
          </cell>
          <cell r="UUL59">
            <v>0</v>
          </cell>
          <cell r="UUM59">
            <v>0</v>
          </cell>
          <cell r="UUN59">
            <v>0</v>
          </cell>
          <cell r="UUO59">
            <v>0</v>
          </cell>
          <cell r="UUP59">
            <v>0</v>
          </cell>
          <cell r="UUQ59">
            <v>0</v>
          </cell>
          <cell r="UUR59">
            <v>0</v>
          </cell>
          <cell r="UUS59">
            <v>0</v>
          </cell>
          <cell r="UUT59">
            <v>0</v>
          </cell>
          <cell r="UUU59">
            <v>0</v>
          </cell>
          <cell r="UUV59">
            <v>0</v>
          </cell>
          <cell r="UUW59">
            <v>0</v>
          </cell>
          <cell r="UUX59">
            <v>0</v>
          </cell>
          <cell r="UUY59">
            <v>0</v>
          </cell>
          <cell r="UUZ59">
            <v>0</v>
          </cell>
          <cell r="UVA59">
            <v>0</v>
          </cell>
          <cell r="UVB59">
            <v>0</v>
          </cell>
          <cell r="UVC59">
            <v>0</v>
          </cell>
          <cell r="UVD59">
            <v>0</v>
          </cell>
          <cell r="UVE59">
            <v>0</v>
          </cell>
          <cell r="UVF59">
            <v>0</v>
          </cell>
          <cell r="UVG59">
            <v>0</v>
          </cell>
          <cell r="UVH59">
            <v>0</v>
          </cell>
          <cell r="UVI59">
            <v>0</v>
          </cell>
          <cell r="UVJ59">
            <v>0</v>
          </cell>
          <cell r="UVK59">
            <v>0</v>
          </cell>
          <cell r="UVL59">
            <v>0</v>
          </cell>
          <cell r="UVM59">
            <v>0</v>
          </cell>
          <cell r="UVN59">
            <v>0</v>
          </cell>
          <cell r="UVO59">
            <v>0</v>
          </cell>
          <cell r="UVP59">
            <v>0</v>
          </cell>
          <cell r="UVQ59">
            <v>0</v>
          </cell>
          <cell r="UVR59">
            <v>0</v>
          </cell>
          <cell r="UVS59">
            <v>0</v>
          </cell>
          <cell r="UVT59">
            <v>0</v>
          </cell>
          <cell r="UVU59">
            <v>0</v>
          </cell>
          <cell r="UVV59">
            <v>0</v>
          </cell>
          <cell r="UVW59">
            <v>0</v>
          </cell>
          <cell r="UVX59">
            <v>0</v>
          </cell>
          <cell r="UVY59">
            <v>0</v>
          </cell>
          <cell r="UVZ59">
            <v>0</v>
          </cell>
          <cell r="UWA59">
            <v>0</v>
          </cell>
          <cell r="UWB59">
            <v>0</v>
          </cell>
          <cell r="UWC59">
            <v>0</v>
          </cell>
          <cell r="UWD59">
            <v>0</v>
          </cell>
          <cell r="UWE59">
            <v>0</v>
          </cell>
          <cell r="UWF59">
            <v>0</v>
          </cell>
          <cell r="UWG59">
            <v>0</v>
          </cell>
          <cell r="UWH59">
            <v>0</v>
          </cell>
          <cell r="UWI59">
            <v>0</v>
          </cell>
          <cell r="UWJ59">
            <v>0</v>
          </cell>
          <cell r="UWK59">
            <v>0</v>
          </cell>
          <cell r="UWL59">
            <v>0</v>
          </cell>
          <cell r="UWM59">
            <v>0</v>
          </cell>
          <cell r="UWN59">
            <v>0</v>
          </cell>
          <cell r="UWO59">
            <v>0</v>
          </cell>
          <cell r="UWP59">
            <v>0</v>
          </cell>
          <cell r="UWQ59">
            <v>0</v>
          </cell>
          <cell r="UWR59">
            <v>0</v>
          </cell>
          <cell r="UWS59">
            <v>0</v>
          </cell>
          <cell r="UWT59">
            <v>0</v>
          </cell>
          <cell r="UWU59">
            <v>0</v>
          </cell>
          <cell r="UWV59">
            <v>0</v>
          </cell>
          <cell r="UWW59">
            <v>0</v>
          </cell>
          <cell r="UWX59">
            <v>0</v>
          </cell>
          <cell r="UWY59">
            <v>0</v>
          </cell>
          <cell r="UWZ59">
            <v>0</v>
          </cell>
          <cell r="UXA59">
            <v>0</v>
          </cell>
          <cell r="UXB59">
            <v>0</v>
          </cell>
          <cell r="UXC59">
            <v>0</v>
          </cell>
          <cell r="UXD59">
            <v>0</v>
          </cell>
          <cell r="UXE59">
            <v>0</v>
          </cell>
          <cell r="UXF59">
            <v>0</v>
          </cell>
          <cell r="UXG59">
            <v>0</v>
          </cell>
          <cell r="UXH59">
            <v>0</v>
          </cell>
          <cell r="UXI59">
            <v>0</v>
          </cell>
          <cell r="UXJ59">
            <v>0</v>
          </cell>
          <cell r="UXK59">
            <v>0</v>
          </cell>
          <cell r="UXL59">
            <v>0</v>
          </cell>
          <cell r="UXM59">
            <v>0</v>
          </cell>
          <cell r="UXN59">
            <v>0</v>
          </cell>
          <cell r="UXO59">
            <v>0</v>
          </cell>
          <cell r="UXP59">
            <v>0</v>
          </cell>
          <cell r="UXQ59">
            <v>0</v>
          </cell>
          <cell r="UXR59">
            <v>0</v>
          </cell>
          <cell r="UXS59">
            <v>0</v>
          </cell>
          <cell r="UXT59">
            <v>0</v>
          </cell>
          <cell r="UXU59">
            <v>0</v>
          </cell>
          <cell r="UXV59">
            <v>0</v>
          </cell>
          <cell r="UXW59">
            <v>0</v>
          </cell>
          <cell r="UXX59">
            <v>0</v>
          </cell>
          <cell r="UXY59">
            <v>0</v>
          </cell>
          <cell r="UXZ59">
            <v>0</v>
          </cell>
          <cell r="UYA59">
            <v>0</v>
          </cell>
          <cell r="UYB59">
            <v>0</v>
          </cell>
          <cell r="UYC59">
            <v>0</v>
          </cell>
          <cell r="UYD59">
            <v>0</v>
          </cell>
          <cell r="UYE59">
            <v>0</v>
          </cell>
          <cell r="UYF59">
            <v>0</v>
          </cell>
          <cell r="UYG59">
            <v>0</v>
          </cell>
          <cell r="UYH59">
            <v>0</v>
          </cell>
          <cell r="UYI59">
            <v>0</v>
          </cell>
          <cell r="UYJ59">
            <v>0</v>
          </cell>
          <cell r="UYK59">
            <v>0</v>
          </cell>
          <cell r="UYL59">
            <v>0</v>
          </cell>
          <cell r="UYM59">
            <v>0</v>
          </cell>
          <cell r="UYN59">
            <v>0</v>
          </cell>
          <cell r="UYO59">
            <v>0</v>
          </cell>
          <cell r="UYP59">
            <v>0</v>
          </cell>
          <cell r="UYQ59">
            <v>0</v>
          </cell>
          <cell r="UYR59">
            <v>0</v>
          </cell>
          <cell r="UYS59">
            <v>0</v>
          </cell>
          <cell r="UYT59">
            <v>0</v>
          </cell>
          <cell r="UYU59">
            <v>0</v>
          </cell>
          <cell r="UYV59">
            <v>0</v>
          </cell>
          <cell r="UYW59">
            <v>0</v>
          </cell>
          <cell r="UYX59">
            <v>0</v>
          </cell>
          <cell r="UYY59">
            <v>0</v>
          </cell>
          <cell r="UYZ59">
            <v>0</v>
          </cell>
          <cell r="UZA59">
            <v>0</v>
          </cell>
          <cell r="UZB59">
            <v>0</v>
          </cell>
          <cell r="UZC59">
            <v>0</v>
          </cell>
          <cell r="UZD59">
            <v>0</v>
          </cell>
          <cell r="UZE59">
            <v>0</v>
          </cell>
          <cell r="UZF59">
            <v>0</v>
          </cell>
          <cell r="UZG59">
            <v>0</v>
          </cell>
          <cell r="UZH59">
            <v>0</v>
          </cell>
          <cell r="UZI59">
            <v>0</v>
          </cell>
          <cell r="UZJ59">
            <v>0</v>
          </cell>
          <cell r="UZK59">
            <v>0</v>
          </cell>
          <cell r="UZL59">
            <v>0</v>
          </cell>
          <cell r="UZM59">
            <v>0</v>
          </cell>
          <cell r="UZN59">
            <v>0</v>
          </cell>
          <cell r="UZO59">
            <v>0</v>
          </cell>
          <cell r="UZP59">
            <v>0</v>
          </cell>
          <cell r="UZQ59">
            <v>0</v>
          </cell>
          <cell r="UZR59">
            <v>0</v>
          </cell>
          <cell r="UZS59">
            <v>0</v>
          </cell>
          <cell r="UZT59">
            <v>0</v>
          </cell>
          <cell r="UZU59">
            <v>0</v>
          </cell>
          <cell r="UZV59">
            <v>0</v>
          </cell>
          <cell r="UZW59">
            <v>0</v>
          </cell>
          <cell r="UZX59">
            <v>0</v>
          </cell>
          <cell r="UZY59">
            <v>0</v>
          </cell>
          <cell r="UZZ59">
            <v>0</v>
          </cell>
          <cell r="VAA59">
            <v>0</v>
          </cell>
          <cell r="VAB59">
            <v>0</v>
          </cell>
          <cell r="VAC59">
            <v>0</v>
          </cell>
          <cell r="VAD59">
            <v>0</v>
          </cell>
          <cell r="VAE59">
            <v>0</v>
          </cell>
          <cell r="VAF59">
            <v>0</v>
          </cell>
          <cell r="VAG59">
            <v>0</v>
          </cell>
          <cell r="VAH59">
            <v>0</v>
          </cell>
          <cell r="VAI59">
            <v>0</v>
          </cell>
          <cell r="VAJ59">
            <v>0</v>
          </cell>
          <cell r="VAK59">
            <v>0</v>
          </cell>
          <cell r="VAL59">
            <v>0</v>
          </cell>
          <cell r="VAM59">
            <v>0</v>
          </cell>
          <cell r="VAN59">
            <v>0</v>
          </cell>
          <cell r="VAO59">
            <v>0</v>
          </cell>
          <cell r="VAP59">
            <v>0</v>
          </cell>
          <cell r="VAQ59">
            <v>0</v>
          </cell>
          <cell r="VAR59">
            <v>0</v>
          </cell>
          <cell r="VAS59">
            <v>0</v>
          </cell>
          <cell r="VAT59">
            <v>0</v>
          </cell>
          <cell r="VAU59">
            <v>0</v>
          </cell>
          <cell r="VAV59">
            <v>0</v>
          </cell>
          <cell r="VAW59">
            <v>0</v>
          </cell>
          <cell r="VAX59">
            <v>0</v>
          </cell>
          <cell r="VAY59">
            <v>0</v>
          </cell>
          <cell r="VAZ59">
            <v>0</v>
          </cell>
          <cell r="VBA59">
            <v>0</v>
          </cell>
          <cell r="VBB59">
            <v>0</v>
          </cell>
          <cell r="VBC59">
            <v>0</v>
          </cell>
          <cell r="VBD59">
            <v>0</v>
          </cell>
          <cell r="VBE59">
            <v>0</v>
          </cell>
          <cell r="VBF59">
            <v>0</v>
          </cell>
          <cell r="VBG59">
            <v>0</v>
          </cell>
          <cell r="VBH59">
            <v>0</v>
          </cell>
          <cell r="VBI59">
            <v>0</v>
          </cell>
          <cell r="VBJ59">
            <v>0</v>
          </cell>
          <cell r="VBK59">
            <v>0</v>
          </cell>
          <cell r="VBL59">
            <v>0</v>
          </cell>
          <cell r="VBM59">
            <v>0</v>
          </cell>
          <cell r="VBN59">
            <v>0</v>
          </cell>
          <cell r="VBO59">
            <v>0</v>
          </cell>
          <cell r="VBP59">
            <v>0</v>
          </cell>
          <cell r="VBQ59">
            <v>0</v>
          </cell>
          <cell r="VBR59">
            <v>0</v>
          </cell>
          <cell r="VBS59">
            <v>0</v>
          </cell>
          <cell r="VBT59">
            <v>0</v>
          </cell>
          <cell r="VBU59">
            <v>0</v>
          </cell>
          <cell r="VBV59">
            <v>0</v>
          </cell>
          <cell r="VBW59">
            <v>0</v>
          </cell>
          <cell r="VBX59">
            <v>0</v>
          </cell>
          <cell r="VBY59">
            <v>0</v>
          </cell>
          <cell r="VBZ59">
            <v>0</v>
          </cell>
          <cell r="VCA59">
            <v>0</v>
          </cell>
          <cell r="VCB59">
            <v>0</v>
          </cell>
          <cell r="VCC59">
            <v>0</v>
          </cell>
          <cell r="VCD59">
            <v>0</v>
          </cell>
          <cell r="VCE59">
            <v>0</v>
          </cell>
          <cell r="VCF59">
            <v>0</v>
          </cell>
          <cell r="VCG59">
            <v>0</v>
          </cell>
          <cell r="VCH59">
            <v>0</v>
          </cell>
          <cell r="VCI59">
            <v>0</v>
          </cell>
          <cell r="VCJ59">
            <v>0</v>
          </cell>
          <cell r="VCK59">
            <v>0</v>
          </cell>
          <cell r="VCL59">
            <v>0</v>
          </cell>
          <cell r="VCM59">
            <v>0</v>
          </cell>
          <cell r="VCN59">
            <v>0</v>
          </cell>
          <cell r="VCO59">
            <v>0</v>
          </cell>
          <cell r="VCP59">
            <v>0</v>
          </cell>
          <cell r="VCQ59">
            <v>0</v>
          </cell>
          <cell r="VCR59">
            <v>0</v>
          </cell>
          <cell r="VCS59">
            <v>0</v>
          </cell>
          <cell r="VCT59">
            <v>0</v>
          </cell>
          <cell r="VCU59">
            <v>0</v>
          </cell>
          <cell r="VCV59">
            <v>0</v>
          </cell>
          <cell r="VCW59">
            <v>0</v>
          </cell>
          <cell r="VCX59">
            <v>0</v>
          </cell>
          <cell r="VCY59">
            <v>0</v>
          </cell>
          <cell r="VCZ59">
            <v>0</v>
          </cell>
          <cell r="VDA59">
            <v>0</v>
          </cell>
          <cell r="VDB59">
            <v>0</v>
          </cell>
          <cell r="VDC59">
            <v>0</v>
          </cell>
          <cell r="VDD59">
            <v>0</v>
          </cell>
          <cell r="VDE59">
            <v>0</v>
          </cell>
          <cell r="VDF59">
            <v>0</v>
          </cell>
          <cell r="VDG59">
            <v>0</v>
          </cell>
          <cell r="VDH59">
            <v>0</v>
          </cell>
          <cell r="VDI59">
            <v>0</v>
          </cell>
          <cell r="VDJ59">
            <v>0</v>
          </cell>
          <cell r="VDK59">
            <v>0</v>
          </cell>
          <cell r="VDL59">
            <v>0</v>
          </cell>
          <cell r="VDM59">
            <v>0</v>
          </cell>
          <cell r="VDN59">
            <v>0</v>
          </cell>
          <cell r="VDO59">
            <v>0</v>
          </cell>
          <cell r="VDP59">
            <v>0</v>
          </cell>
          <cell r="VDQ59">
            <v>0</v>
          </cell>
          <cell r="VDR59">
            <v>0</v>
          </cell>
          <cell r="VDS59">
            <v>0</v>
          </cell>
          <cell r="VDT59">
            <v>0</v>
          </cell>
          <cell r="VDU59">
            <v>0</v>
          </cell>
          <cell r="VDV59">
            <v>0</v>
          </cell>
          <cell r="VDW59">
            <v>0</v>
          </cell>
          <cell r="VDX59">
            <v>0</v>
          </cell>
          <cell r="VDY59">
            <v>0</v>
          </cell>
          <cell r="VDZ59">
            <v>0</v>
          </cell>
          <cell r="VEA59">
            <v>0</v>
          </cell>
          <cell r="VEB59">
            <v>0</v>
          </cell>
          <cell r="VEC59">
            <v>0</v>
          </cell>
          <cell r="VED59">
            <v>0</v>
          </cell>
          <cell r="VEE59">
            <v>0</v>
          </cell>
          <cell r="VEF59">
            <v>0</v>
          </cell>
          <cell r="VEG59">
            <v>0</v>
          </cell>
          <cell r="VEH59">
            <v>0</v>
          </cell>
          <cell r="VEI59">
            <v>0</v>
          </cell>
          <cell r="VEJ59">
            <v>0</v>
          </cell>
          <cell r="VEK59">
            <v>0</v>
          </cell>
          <cell r="VEL59">
            <v>0</v>
          </cell>
          <cell r="VEM59">
            <v>0</v>
          </cell>
          <cell r="VEN59">
            <v>0</v>
          </cell>
          <cell r="VEO59">
            <v>0</v>
          </cell>
          <cell r="VEP59">
            <v>0</v>
          </cell>
          <cell r="VEQ59">
            <v>0</v>
          </cell>
          <cell r="VER59">
            <v>0</v>
          </cell>
          <cell r="VES59">
            <v>0</v>
          </cell>
          <cell r="VET59">
            <v>0</v>
          </cell>
          <cell r="VEU59">
            <v>0</v>
          </cell>
          <cell r="VEV59">
            <v>0</v>
          </cell>
          <cell r="VEW59">
            <v>0</v>
          </cell>
          <cell r="VEX59">
            <v>0</v>
          </cell>
          <cell r="VEY59">
            <v>0</v>
          </cell>
          <cell r="VEZ59">
            <v>0</v>
          </cell>
          <cell r="VFA59">
            <v>0</v>
          </cell>
          <cell r="VFB59">
            <v>0</v>
          </cell>
          <cell r="VFC59">
            <v>0</v>
          </cell>
          <cell r="VFD59">
            <v>0</v>
          </cell>
          <cell r="VFE59">
            <v>0</v>
          </cell>
          <cell r="VFF59">
            <v>0</v>
          </cell>
          <cell r="VFG59">
            <v>0</v>
          </cell>
          <cell r="VFH59">
            <v>0</v>
          </cell>
          <cell r="VFI59">
            <v>0</v>
          </cell>
          <cell r="VFJ59">
            <v>0</v>
          </cell>
          <cell r="VFK59">
            <v>0</v>
          </cell>
          <cell r="VFL59">
            <v>0</v>
          </cell>
          <cell r="VFM59">
            <v>0</v>
          </cell>
          <cell r="VFN59">
            <v>0</v>
          </cell>
          <cell r="VFO59">
            <v>0</v>
          </cell>
          <cell r="VFP59">
            <v>0</v>
          </cell>
          <cell r="VFQ59">
            <v>0</v>
          </cell>
          <cell r="VFR59">
            <v>0</v>
          </cell>
          <cell r="VFS59">
            <v>0</v>
          </cell>
          <cell r="VFT59">
            <v>0</v>
          </cell>
          <cell r="VFU59">
            <v>0</v>
          </cell>
          <cell r="VFV59">
            <v>0</v>
          </cell>
          <cell r="VFW59">
            <v>0</v>
          </cell>
          <cell r="VFX59">
            <v>0</v>
          </cell>
          <cell r="VFY59">
            <v>0</v>
          </cell>
          <cell r="VFZ59">
            <v>0</v>
          </cell>
          <cell r="VGA59">
            <v>0</v>
          </cell>
          <cell r="VGB59">
            <v>0</v>
          </cell>
          <cell r="VGC59">
            <v>0</v>
          </cell>
          <cell r="VGD59">
            <v>0</v>
          </cell>
          <cell r="VGE59">
            <v>0</v>
          </cell>
          <cell r="VGF59">
            <v>0</v>
          </cell>
          <cell r="VGG59">
            <v>0</v>
          </cell>
          <cell r="VGH59">
            <v>0</v>
          </cell>
          <cell r="VGI59">
            <v>0</v>
          </cell>
          <cell r="VGJ59">
            <v>0</v>
          </cell>
          <cell r="VGK59">
            <v>0</v>
          </cell>
          <cell r="VGL59">
            <v>0</v>
          </cell>
          <cell r="VGM59">
            <v>0</v>
          </cell>
          <cell r="VGN59">
            <v>0</v>
          </cell>
          <cell r="VGO59">
            <v>0</v>
          </cell>
          <cell r="VGP59">
            <v>0</v>
          </cell>
          <cell r="VGQ59">
            <v>0</v>
          </cell>
          <cell r="VGR59">
            <v>0</v>
          </cell>
          <cell r="VGS59">
            <v>0</v>
          </cell>
          <cell r="VGT59">
            <v>0</v>
          </cell>
          <cell r="VGU59">
            <v>0</v>
          </cell>
          <cell r="VGV59">
            <v>0</v>
          </cell>
          <cell r="VGW59">
            <v>0</v>
          </cell>
          <cell r="VGX59">
            <v>0</v>
          </cell>
          <cell r="VGY59">
            <v>0</v>
          </cell>
          <cell r="VGZ59">
            <v>0</v>
          </cell>
          <cell r="VHA59">
            <v>0</v>
          </cell>
          <cell r="VHB59">
            <v>0</v>
          </cell>
          <cell r="VHC59">
            <v>0</v>
          </cell>
          <cell r="VHD59">
            <v>0</v>
          </cell>
          <cell r="VHE59">
            <v>0</v>
          </cell>
          <cell r="VHF59">
            <v>0</v>
          </cell>
          <cell r="VHG59">
            <v>0</v>
          </cell>
          <cell r="VHH59">
            <v>0</v>
          </cell>
          <cell r="VHI59">
            <v>0</v>
          </cell>
          <cell r="VHJ59">
            <v>0</v>
          </cell>
          <cell r="VHK59">
            <v>0</v>
          </cell>
          <cell r="VHL59">
            <v>0</v>
          </cell>
          <cell r="VHM59">
            <v>0</v>
          </cell>
          <cell r="VHN59">
            <v>0</v>
          </cell>
          <cell r="VHO59">
            <v>0</v>
          </cell>
          <cell r="VHP59">
            <v>0</v>
          </cell>
          <cell r="VHQ59">
            <v>0</v>
          </cell>
          <cell r="VHR59">
            <v>0</v>
          </cell>
          <cell r="VHS59">
            <v>0</v>
          </cell>
          <cell r="VHT59">
            <v>0</v>
          </cell>
          <cell r="VHU59">
            <v>0</v>
          </cell>
          <cell r="VHV59">
            <v>0</v>
          </cell>
          <cell r="VHW59">
            <v>0</v>
          </cell>
          <cell r="VHX59">
            <v>0</v>
          </cell>
          <cell r="VHY59">
            <v>0</v>
          </cell>
          <cell r="VHZ59">
            <v>0</v>
          </cell>
          <cell r="VIA59">
            <v>0</v>
          </cell>
          <cell r="VIB59">
            <v>0</v>
          </cell>
          <cell r="VIC59">
            <v>0</v>
          </cell>
          <cell r="VID59">
            <v>0</v>
          </cell>
          <cell r="VIE59">
            <v>0</v>
          </cell>
          <cell r="VIF59">
            <v>0</v>
          </cell>
          <cell r="VIG59">
            <v>0</v>
          </cell>
          <cell r="VIH59">
            <v>0</v>
          </cell>
          <cell r="VII59">
            <v>0</v>
          </cell>
          <cell r="VIJ59">
            <v>0</v>
          </cell>
          <cell r="VIK59">
            <v>0</v>
          </cell>
          <cell r="VIL59">
            <v>0</v>
          </cell>
          <cell r="VIM59">
            <v>0</v>
          </cell>
          <cell r="VIN59">
            <v>0</v>
          </cell>
          <cell r="VIO59">
            <v>0</v>
          </cell>
          <cell r="VIP59">
            <v>0</v>
          </cell>
          <cell r="VIQ59">
            <v>0</v>
          </cell>
          <cell r="VIR59">
            <v>0</v>
          </cell>
          <cell r="VIS59">
            <v>0</v>
          </cell>
          <cell r="VIT59">
            <v>0</v>
          </cell>
          <cell r="VIU59">
            <v>0</v>
          </cell>
          <cell r="VIV59">
            <v>0</v>
          </cell>
          <cell r="VIW59">
            <v>0</v>
          </cell>
          <cell r="VIX59">
            <v>0</v>
          </cell>
          <cell r="VIY59">
            <v>0</v>
          </cell>
          <cell r="VIZ59">
            <v>0</v>
          </cell>
          <cell r="VJA59">
            <v>0</v>
          </cell>
          <cell r="VJB59">
            <v>0</v>
          </cell>
          <cell r="VJC59">
            <v>0</v>
          </cell>
          <cell r="VJD59">
            <v>0</v>
          </cell>
          <cell r="VJE59">
            <v>0</v>
          </cell>
          <cell r="VJF59">
            <v>0</v>
          </cell>
          <cell r="VJG59">
            <v>0</v>
          </cell>
          <cell r="VJH59">
            <v>0</v>
          </cell>
          <cell r="VJI59">
            <v>0</v>
          </cell>
          <cell r="VJJ59">
            <v>0</v>
          </cell>
          <cell r="VJK59">
            <v>0</v>
          </cell>
          <cell r="VJL59">
            <v>0</v>
          </cell>
          <cell r="VJM59">
            <v>0</v>
          </cell>
          <cell r="VJN59">
            <v>0</v>
          </cell>
          <cell r="VJO59">
            <v>0</v>
          </cell>
          <cell r="VJP59">
            <v>0</v>
          </cell>
          <cell r="VJQ59">
            <v>0</v>
          </cell>
          <cell r="VJR59">
            <v>0</v>
          </cell>
          <cell r="VJS59">
            <v>0</v>
          </cell>
          <cell r="VJT59">
            <v>0</v>
          </cell>
          <cell r="VJU59">
            <v>0</v>
          </cell>
          <cell r="VJV59">
            <v>0</v>
          </cell>
          <cell r="VJW59">
            <v>0</v>
          </cell>
          <cell r="VJX59">
            <v>0</v>
          </cell>
          <cell r="VJY59">
            <v>0</v>
          </cell>
          <cell r="VJZ59">
            <v>0</v>
          </cell>
          <cell r="VKA59">
            <v>0</v>
          </cell>
          <cell r="VKB59">
            <v>0</v>
          </cell>
          <cell r="VKC59">
            <v>0</v>
          </cell>
          <cell r="VKD59">
            <v>0</v>
          </cell>
          <cell r="VKE59">
            <v>0</v>
          </cell>
          <cell r="VKF59">
            <v>0</v>
          </cell>
          <cell r="VKG59">
            <v>0</v>
          </cell>
          <cell r="VKH59">
            <v>0</v>
          </cell>
          <cell r="VKI59">
            <v>0</v>
          </cell>
          <cell r="VKJ59">
            <v>0</v>
          </cell>
          <cell r="VKK59">
            <v>0</v>
          </cell>
          <cell r="VKL59">
            <v>0</v>
          </cell>
          <cell r="VKM59">
            <v>0</v>
          </cell>
          <cell r="VKN59">
            <v>0</v>
          </cell>
          <cell r="VKO59">
            <v>0</v>
          </cell>
          <cell r="VKP59">
            <v>0</v>
          </cell>
          <cell r="VKQ59">
            <v>0</v>
          </cell>
          <cell r="VKR59">
            <v>0</v>
          </cell>
          <cell r="VKS59">
            <v>0</v>
          </cell>
          <cell r="VKT59">
            <v>0</v>
          </cell>
          <cell r="VKU59">
            <v>0</v>
          </cell>
          <cell r="VKV59">
            <v>0</v>
          </cell>
          <cell r="VKW59">
            <v>0</v>
          </cell>
          <cell r="VKX59">
            <v>0</v>
          </cell>
          <cell r="VKY59">
            <v>0</v>
          </cell>
          <cell r="VKZ59">
            <v>0</v>
          </cell>
          <cell r="VLA59">
            <v>0</v>
          </cell>
          <cell r="VLB59">
            <v>0</v>
          </cell>
          <cell r="VLC59">
            <v>0</v>
          </cell>
          <cell r="VLD59">
            <v>0</v>
          </cell>
          <cell r="VLE59">
            <v>0</v>
          </cell>
          <cell r="VLF59">
            <v>0</v>
          </cell>
          <cell r="VLG59">
            <v>0</v>
          </cell>
          <cell r="VLH59">
            <v>0</v>
          </cell>
          <cell r="VLI59">
            <v>0</v>
          </cell>
          <cell r="VLJ59">
            <v>0</v>
          </cell>
          <cell r="VLK59">
            <v>0</v>
          </cell>
          <cell r="VLL59">
            <v>0</v>
          </cell>
          <cell r="VLM59">
            <v>0</v>
          </cell>
          <cell r="VLN59">
            <v>0</v>
          </cell>
          <cell r="VLO59">
            <v>0</v>
          </cell>
          <cell r="VLP59">
            <v>0</v>
          </cell>
          <cell r="VLQ59">
            <v>0</v>
          </cell>
          <cell r="VLR59">
            <v>0</v>
          </cell>
          <cell r="VLS59">
            <v>0</v>
          </cell>
          <cell r="VLT59">
            <v>0</v>
          </cell>
          <cell r="VLU59">
            <v>0</v>
          </cell>
          <cell r="VLV59">
            <v>0</v>
          </cell>
          <cell r="VLW59">
            <v>0</v>
          </cell>
          <cell r="VLX59">
            <v>0</v>
          </cell>
          <cell r="VLY59">
            <v>0</v>
          </cell>
          <cell r="VLZ59">
            <v>0</v>
          </cell>
          <cell r="VMA59">
            <v>0</v>
          </cell>
          <cell r="VMB59">
            <v>0</v>
          </cell>
          <cell r="VMC59">
            <v>0</v>
          </cell>
          <cell r="VMD59">
            <v>0</v>
          </cell>
          <cell r="VME59">
            <v>0</v>
          </cell>
          <cell r="VMF59">
            <v>0</v>
          </cell>
          <cell r="VMG59">
            <v>0</v>
          </cell>
          <cell r="VMH59">
            <v>0</v>
          </cell>
          <cell r="VMI59">
            <v>0</v>
          </cell>
          <cell r="VMJ59">
            <v>0</v>
          </cell>
          <cell r="VMK59">
            <v>0</v>
          </cell>
          <cell r="VML59">
            <v>0</v>
          </cell>
          <cell r="VMM59">
            <v>0</v>
          </cell>
          <cell r="VMN59">
            <v>0</v>
          </cell>
          <cell r="VMO59">
            <v>0</v>
          </cell>
          <cell r="VMP59">
            <v>0</v>
          </cell>
          <cell r="VMQ59">
            <v>0</v>
          </cell>
          <cell r="VMR59">
            <v>0</v>
          </cell>
          <cell r="VMS59">
            <v>0</v>
          </cell>
          <cell r="VMT59">
            <v>0</v>
          </cell>
          <cell r="VMU59">
            <v>0</v>
          </cell>
          <cell r="VMV59">
            <v>0</v>
          </cell>
          <cell r="VMW59">
            <v>0</v>
          </cell>
          <cell r="VMX59">
            <v>0</v>
          </cell>
          <cell r="VMY59">
            <v>0</v>
          </cell>
          <cell r="VMZ59">
            <v>0</v>
          </cell>
          <cell r="VNA59">
            <v>0</v>
          </cell>
          <cell r="VNB59">
            <v>0</v>
          </cell>
          <cell r="VNC59">
            <v>0</v>
          </cell>
          <cell r="VND59">
            <v>0</v>
          </cell>
          <cell r="VNE59">
            <v>0</v>
          </cell>
          <cell r="VNF59">
            <v>0</v>
          </cell>
          <cell r="VNG59">
            <v>0</v>
          </cell>
          <cell r="VNH59">
            <v>0</v>
          </cell>
          <cell r="VNI59">
            <v>0</v>
          </cell>
          <cell r="VNJ59">
            <v>0</v>
          </cell>
          <cell r="VNK59">
            <v>0</v>
          </cell>
          <cell r="VNL59">
            <v>0</v>
          </cell>
          <cell r="VNM59">
            <v>0</v>
          </cell>
          <cell r="VNN59">
            <v>0</v>
          </cell>
          <cell r="VNO59">
            <v>0</v>
          </cell>
          <cell r="VNP59">
            <v>0</v>
          </cell>
          <cell r="VNQ59">
            <v>0</v>
          </cell>
          <cell r="VNR59">
            <v>0</v>
          </cell>
          <cell r="VNS59">
            <v>0</v>
          </cell>
          <cell r="VNT59">
            <v>0</v>
          </cell>
          <cell r="VNU59">
            <v>0</v>
          </cell>
          <cell r="VNV59">
            <v>0</v>
          </cell>
          <cell r="VNW59">
            <v>0</v>
          </cell>
          <cell r="VNX59">
            <v>0</v>
          </cell>
          <cell r="VNY59">
            <v>0</v>
          </cell>
          <cell r="VNZ59">
            <v>0</v>
          </cell>
          <cell r="VOA59">
            <v>0</v>
          </cell>
          <cell r="VOB59">
            <v>0</v>
          </cell>
          <cell r="VOC59">
            <v>0</v>
          </cell>
          <cell r="VOD59">
            <v>0</v>
          </cell>
          <cell r="VOE59">
            <v>0</v>
          </cell>
          <cell r="VOF59">
            <v>0</v>
          </cell>
          <cell r="VOG59">
            <v>0</v>
          </cell>
          <cell r="VOH59">
            <v>0</v>
          </cell>
          <cell r="VOI59">
            <v>0</v>
          </cell>
          <cell r="VOJ59">
            <v>0</v>
          </cell>
          <cell r="VOK59">
            <v>0</v>
          </cell>
          <cell r="VOL59">
            <v>0</v>
          </cell>
          <cell r="VOM59">
            <v>0</v>
          </cell>
          <cell r="VON59">
            <v>0</v>
          </cell>
          <cell r="VOO59">
            <v>0</v>
          </cell>
          <cell r="VOP59">
            <v>0</v>
          </cell>
          <cell r="VOQ59">
            <v>0</v>
          </cell>
          <cell r="VOR59">
            <v>0</v>
          </cell>
          <cell r="VOS59">
            <v>0</v>
          </cell>
          <cell r="VOT59">
            <v>0</v>
          </cell>
          <cell r="VOU59">
            <v>0</v>
          </cell>
          <cell r="VOV59">
            <v>0</v>
          </cell>
          <cell r="VOW59">
            <v>0</v>
          </cell>
          <cell r="VOX59">
            <v>0</v>
          </cell>
          <cell r="VOY59">
            <v>0</v>
          </cell>
          <cell r="VOZ59">
            <v>0</v>
          </cell>
          <cell r="VPA59">
            <v>0</v>
          </cell>
          <cell r="VPB59">
            <v>0</v>
          </cell>
          <cell r="VPC59">
            <v>0</v>
          </cell>
          <cell r="VPD59">
            <v>0</v>
          </cell>
          <cell r="VPE59">
            <v>0</v>
          </cell>
          <cell r="VPF59">
            <v>0</v>
          </cell>
          <cell r="VPG59">
            <v>0</v>
          </cell>
          <cell r="VPH59">
            <v>0</v>
          </cell>
          <cell r="VPI59">
            <v>0</v>
          </cell>
          <cell r="VPJ59">
            <v>0</v>
          </cell>
          <cell r="VPK59">
            <v>0</v>
          </cell>
          <cell r="VPL59">
            <v>0</v>
          </cell>
          <cell r="VPM59">
            <v>0</v>
          </cell>
          <cell r="VPN59">
            <v>0</v>
          </cell>
          <cell r="VPO59">
            <v>0</v>
          </cell>
          <cell r="VPP59">
            <v>0</v>
          </cell>
          <cell r="VPQ59">
            <v>0</v>
          </cell>
          <cell r="VPR59">
            <v>0</v>
          </cell>
          <cell r="VPS59">
            <v>0</v>
          </cell>
          <cell r="VPT59">
            <v>0</v>
          </cell>
          <cell r="VPU59">
            <v>0</v>
          </cell>
          <cell r="VPV59">
            <v>0</v>
          </cell>
          <cell r="VPW59">
            <v>0</v>
          </cell>
          <cell r="VPX59">
            <v>0</v>
          </cell>
          <cell r="VPY59">
            <v>0</v>
          </cell>
          <cell r="VPZ59">
            <v>0</v>
          </cell>
          <cell r="VQA59">
            <v>0</v>
          </cell>
          <cell r="VQB59">
            <v>0</v>
          </cell>
          <cell r="VQC59">
            <v>0</v>
          </cell>
          <cell r="VQD59">
            <v>0</v>
          </cell>
          <cell r="VQE59">
            <v>0</v>
          </cell>
          <cell r="VQF59">
            <v>0</v>
          </cell>
          <cell r="VQG59">
            <v>0</v>
          </cell>
          <cell r="VQH59">
            <v>0</v>
          </cell>
          <cell r="VQI59">
            <v>0</v>
          </cell>
          <cell r="VQJ59">
            <v>0</v>
          </cell>
          <cell r="VQK59">
            <v>0</v>
          </cell>
          <cell r="VQL59">
            <v>0</v>
          </cell>
          <cell r="VQM59">
            <v>0</v>
          </cell>
          <cell r="VQN59">
            <v>0</v>
          </cell>
          <cell r="VQO59">
            <v>0</v>
          </cell>
          <cell r="VQP59">
            <v>0</v>
          </cell>
          <cell r="VQQ59">
            <v>0</v>
          </cell>
          <cell r="VQR59">
            <v>0</v>
          </cell>
          <cell r="VQS59">
            <v>0</v>
          </cell>
          <cell r="VQT59">
            <v>0</v>
          </cell>
          <cell r="VQU59">
            <v>0</v>
          </cell>
          <cell r="VQV59">
            <v>0</v>
          </cell>
          <cell r="VQW59">
            <v>0</v>
          </cell>
          <cell r="VQX59">
            <v>0</v>
          </cell>
          <cell r="VQY59">
            <v>0</v>
          </cell>
          <cell r="VQZ59">
            <v>0</v>
          </cell>
          <cell r="VRA59">
            <v>0</v>
          </cell>
          <cell r="VRB59">
            <v>0</v>
          </cell>
          <cell r="VRC59">
            <v>0</v>
          </cell>
          <cell r="VRD59">
            <v>0</v>
          </cell>
          <cell r="VRE59">
            <v>0</v>
          </cell>
          <cell r="VRF59">
            <v>0</v>
          </cell>
          <cell r="VRG59">
            <v>0</v>
          </cell>
          <cell r="VRH59">
            <v>0</v>
          </cell>
          <cell r="VRI59">
            <v>0</v>
          </cell>
          <cell r="VRJ59">
            <v>0</v>
          </cell>
          <cell r="VRK59">
            <v>0</v>
          </cell>
          <cell r="VRL59">
            <v>0</v>
          </cell>
          <cell r="VRM59">
            <v>0</v>
          </cell>
          <cell r="VRN59">
            <v>0</v>
          </cell>
          <cell r="VRO59">
            <v>0</v>
          </cell>
          <cell r="VRP59">
            <v>0</v>
          </cell>
          <cell r="VRQ59">
            <v>0</v>
          </cell>
          <cell r="VRR59">
            <v>0</v>
          </cell>
          <cell r="VRS59">
            <v>0</v>
          </cell>
          <cell r="VRT59">
            <v>0</v>
          </cell>
          <cell r="VRU59">
            <v>0</v>
          </cell>
          <cell r="VRV59">
            <v>0</v>
          </cell>
          <cell r="VRW59">
            <v>0</v>
          </cell>
          <cell r="VRX59">
            <v>0</v>
          </cell>
          <cell r="VRY59">
            <v>0</v>
          </cell>
          <cell r="VRZ59">
            <v>0</v>
          </cell>
          <cell r="VSA59">
            <v>0</v>
          </cell>
          <cell r="VSB59">
            <v>0</v>
          </cell>
          <cell r="VSC59">
            <v>0</v>
          </cell>
          <cell r="VSD59">
            <v>0</v>
          </cell>
          <cell r="VSE59">
            <v>0</v>
          </cell>
          <cell r="VSF59">
            <v>0</v>
          </cell>
          <cell r="VSG59">
            <v>0</v>
          </cell>
          <cell r="VSH59">
            <v>0</v>
          </cell>
          <cell r="VSI59">
            <v>0</v>
          </cell>
          <cell r="VSJ59">
            <v>0</v>
          </cell>
          <cell r="VSK59">
            <v>0</v>
          </cell>
          <cell r="VSL59">
            <v>0</v>
          </cell>
          <cell r="VSM59">
            <v>0</v>
          </cell>
          <cell r="VSN59">
            <v>0</v>
          </cell>
          <cell r="VSO59">
            <v>0</v>
          </cell>
          <cell r="VSP59">
            <v>0</v>
          </cell>
          <cell r="VSQ59">
            <v>0</v>
          </cell>
          <cell r="VSR59">
            <v>0</v>
          </cell>
          <cell r="VSS59">
            <v>0</v>
          </cell>
          <cell r="VST59">
            <v>0</v>
          </cell>
          <cell r="VSU59">
            <v>0</v>
          </cell>
          <cell r="VSV59">
            <v>0</v>
          </cell>
          <cell r="VSW59">
            <v>0</v>
          </cell>
          <cell r="VSX59">
            <v>0</v>
          </cell>
          <cell r="VSY59">
            <v>0</v>
          </cell>
          <cell r="VSZ59">
            <v>0</v>
          </cell>
          <cell r="VTA59">
            <v>0</v>
          </cell>
          <cell r="VTB59">
            <v>0</v>
          </cell>
          <cell r="VTC59">
            <v>0</v>
          </cell>
          <cell r="VTD59">
            <v>0</v>
          </cell>
          <cell r="VTE59">
            <v>0</v>
          </cell>
          <cell r="VTF59">
            <v>0</v>
          </cell>
          <cell r="VTG59">
            <v>0</v>
          </cell>
          <cell r="VTH59">
            <v>0</v>
          </cell>
          <cell r="VTI59">
            <v>0</v>
          </cell>
          <cell r="VTJ59">
            <v>0</v>
          </cell>
          <cell r="VTK59">
            <v>0</v>
          </cell>
          <cell r="VTL59">
            <v>0</v>
          </cell>
          <cell r="VTM59">
            <v>0</v>
          </cell>
          <cell r="VTN59">
            <v>0</v>
          </cell>
          <cell r="VTO59">
            <v>0</v>
          </cell>
          <cell r="VTP59">
            <v>0</v>
          </cell>
          <cell r="VTQ59">
            <v>0</v>
          </cell>
          <cell r="VTR59">
            <v>0</v>
          </cell>
          <cell r="VTS59">
            <v>0</v>
          </cell>
          <cell r="VTT59">
            <v>0</v>
          </cell>
          <cell r="VTU59">
            <v>0</v>
          </cell>
          <cell r="VTV59">
            <v>0</v>
          </cell>
          <cell r="VTW59">
            <v>0</v>
          </cell>
          <cell r="VTX59">
            <v>0</v>
          </cell>
          <cell r="VTY59">
            <v>0</v>
          </cell>
          <cell r="VTZ59">
            <v>0</v>
          </cell>
          <cell r="VUA59">
            <v>0</v>
          </cell>
          <cell r="VUB59">
            <v>0</v>
          </cell>
          <cell r="VUC59">
            <v>0</v>
          </cell>
          <cell r="VUD59">
            <v>0</v>
          </cell>
          <cell r="VUE59">
            <v>0</v>
          </cell>
          <cell r="VUF59">
            <v>0</v>
          </cell>
          <cell r="VUG59">
            <v>0</v>
          </cell>
          <cell r="VUH59">
            <v>0</v>
          </cell>
          <cell r="VUI59">
            <v>0</v>
          </cell>
          <cell r="VUJ59">
            <v>0</v>
          </cell>
          <cell r="VUK59">
            <v>0</v>
          </cell>
          <cell r="VUL59">
            <v>0</v>
          </cell>
          <cell r="VUM59">
            <v>0</v>
          </cell>
          <cell r="VUN59">
            <v>0</v>
          </cell>
          <cell r="VUO59">
            <v>0</v>
          </cell>
          <cell r="VUP59">
            <v>0</v>
          </cell>
          <cell r="VUQ59">
            <v>0</v>
          </cell>
          <cell r="VUR59">
            <v>0</v>
          </cell>
          <cell r="VUS59">
            <v>0</v>
          </cell>
          <cell r="VUT59">
            <v>0</v>
          </cell>
          <cell r="VUU59">
            <v>0</v>
          </cell>
          <cell r="VUV59">
            <v>0</v>
          </cell>
          <cell r="VUW59">
            <v>0</v>
          </cell>
          <cell r="VUX59">
            <v>0</v>
          </cell>
          <cell r="VUY59">
            <v>0</v>
          </cell>
          <cell r="VUZ59">
            <v>0</v>
          </cell>
          <cell r="VVA59">
            <v>0</v>
          </cell>
          <cell r="VVB59">
            <v>0</v>
          </cell>
          <cell r="VVC59">
            <v>0</v>
          </cell>
          <cell r="VVD59">
            <v>0</v>
          </cell>
          <cell r="VVE59">
            <v>0</v>
          </cell>
          <cell r="VVF59">
            <v>0</v>
          </cell>
          <cell r="VVG59">
            <v>0</v>
          </cell>
          <cell r="VVH59">
            <v>0</v>
          </cell>
          <cell r="VVI59">
            <v>0</v>
          </cell>
          <cell r="VVJ59">
            <v>0</v>
          </cell>
          <cell r="VVK59">
            <v>0</v>
          </cell>
          <cell r="VVL59">
            <v>0</v>
          </cell>
          <cell r="VVM59">
            <v>0</v>
          </cell>
          <cell r="VVN59">
            <v>0</v>
          </cell>
          <cell r="VVO59">
            <v>0</v>
          </cell>
          <cell r="VVP59">
            <v>0</v>
          </cell>
          <cell r="VVQ59">
            <v>0</v>
          </cell>
          <cell r="VVR59">
            <v>0</v>
          </cell>
          <cell r="VVS59">
            <v>0</v>
          </cell>
          <cell r="VVT59">
            <v>0</v>
          </cell>
          <cell r="VVU59">
            <v>0</v>
          </cell>
          <cell r="VVV59">
            <v>0</v>
          </cell>
          <cell r="VVW59">
            <v>0</v>
          </cell>
          <cell r="VVX59">
            <v>0</v>
          </cell>
          <cell r="VVY59">
            <v>0</v>
          </cell>
          <cell r="VVZ59">
            <v>0</v>
          </cell>
          <cell r="VWA59">
            <v>0</v>
          </cell>
          <cell r="VWB59">
            <v>0</v>
          </cell>
          <cell r="VWC59">
            <v>0</v>
          </cell>
          <cell r="VWD59">
            <v>0</v>
          </cell>
          <cell r="VWE59">
            <v>0</v>
          </cell>
          <cell r="VWF59">
            <v>0</v>
          </cell>
          <cell r="VWG59">
            <v>0</v>
          </cell>
          <cell r="VWH59">
            <v>0</v>
          </cell>
          <cell r="VWI59">
            <v>0</v>
          </cell>
          <cell r="VWJ59">
            <v>0</v>
          </cell>
          <cell r="VWK59">
            <v>0</v>
          </cell>
          <cell r="VWL59">
            <v>0</v>
          </cell>
          <cell r="VWM59">
            <v>0</v>
          </cell>
          <cell r="VWN59">
            <v>0</v>
          </cell>
          <cell r="VWO59">
            <v>0</v>
          </cell>
          <cell r="VWP59">
            <v>0</v>
          </cell>
          <cell r="VWQ59">
            <v>0</v>
          </cell>
          <cell r="VWR59">
            <v>0</v>
          </cell>
          <cell r="VWS59">
            <v>0</v>
          </cell>
          <cell r="VWT59">
            <v>0</v>
          </cell>
          <cell r="VWU59">
            <v>0</v>
          </cell>
          <cell r="VWV59">
            <v>0</v>
          </cell>
          <cell r="VWW59">
            <v>0</v>
          </cell>
          <cell r="VWX59">
            <v>0</v>
          </cell>
          <cell r="VWY59">
            <v>0</v>
          </cell>
          <cell r="VWZ59">
            <v>0</v>
          </cell>
          <cell r="VXA59">
            <v>0</v>
          </cell>
          <cell r="VXB59">
            <v>0</v>
          </cell>
          <cell r="VXC59">
            <v>0</v>
          </cell>
          <cell r="VXD59">
            <v>0</v>
          </cell>
          <cell r="VXE59">
            <v>0</v>
          </cell>
          <cell r="VXF59">
            <v>0</v>
          </cell>
          <cell r="VXG59">
            <v>0</v>
          </cell>
          <cell r="VXH59">
            <v>0</v>
          </cell>
          <cell r="VXI59">
            <v>0</v>
          </cell>
          <cell r="VXJ59">
            <v>0</v>
          </cell>
          <cell r="VXK59">
            <v>0</v>
          </cell>
          <cell r="VXL59">
            <v>0</v>
          </cell>
          <cell r="VXM59">
            <v>0</v>
          </cell>
          <cell r="VXN59">
            <v>0</v>
          </cell>
          <cell r="VXO59">
            <v>0</v>
          </cell>
          <cell r="VXP59">
            <v>0</v>
          </cell>
          <cell r="VXQ59">
            <v>0</v>
          </cell>
          <cell r="VXR59">
            <v>0</v>
          </cell>
          <cell r="VXS59">
            <v>0</v>
          </cell>
          <cell r="VXT59">
            <v>0</v>
          </cell>
          <cell r="VXU59">
            <v>0</v>
          </cell>
          <cell r="VXV59">
            <v>0</v>
          </cell>
          <cell r="VXW59">
            <v>0</v>
          </cell>
          <cell r="VXX59">
            <v>0</v>
          </cell>
          <cell r="VXY59">
            <v>0</v>
          </cell>
          <cell r="VXZ59">
            <v>0</v>
          </cell>
          <cell r="VYA59">
            <v>0</v>
          </cell>
          <cell r="VYB59">
            <v>0</v>
          </cell>
          <cell r="VYC59">
            <v>0</v>
          </cell>
          <cell r="VYD59">
            <v>0</v>
          </cell>
          <cell r="VYE59">
            <v>0</v>
          </cell>
          <cell r="VYF59">
            <v>0</v>
          </cell>
          <cell r="VYG59">
            <v>0</v>
          </cell>
          <cell r="VYH59">
            <v>0</v>
          </cell>
          <cell r="VYI59">
            <v>0</v>
          </cell>
          <cell r="VYJ59">
            <v>0</v>
          </cell>
          <cell r="VYK59">
            <v>0</v>
          </cell>
          <cell r="VYL59">
            <v>0</v>
          </cell>
          <cell r="VYM59">
            <v>0</v>
          </cell>
          <cell r="VYN59">
            <v>0</v>
          </cell>
          <cell r="VYO59">
            <v>0</v>
          </cell>
          <cell r="VYP59">
            <v>0</v>
          </cell>
          <cell r="VYQ59">
            <v>0</v>
          </cell>
          <cell r="VYR59">
            <v>0</v>
          </cell>
          <cell r="VYS59">
            <v>0</v>
          </cell>
          <cell r="VYT59">
            <v>0</v>
          </cell>
          <cell r="VYU59">
            <v>0</v>
          </cell>
          <cell r="VYV59">
            <v>0</v>
          </cell>
          <cell r="VYW59">
            <v>0</v>
          </cell>
          <cell r="VYX59">
            <v>0</v>
          </cell>
          <cell r="VYY59">
            <v>0</v>
          </cell>
          <cell r="VYZ59">
            <v>0</v>
          </cell>
          <cell r="VZA59">
            <v>0</v>
          </cell>
          <cell r="VZB59">
            <v>0</v>
          </cell>
          <cell r="VZC59">
            <v>0</v>
          </cell>
          <cell r="VZD59">
            <v>0</v>
          </cell>
          <cell r="VZE59">
            <v>0</v>
          </cell>
          <cell r="VZF59">
            <v>0</v>
          </cell>
          <cell r="VZG59">
            <v>0</v>
          </cell>
          <cell r="VZH59">
            <v>0</v>
          </cell>
          <cell r="VZI59">
            <v>0</v>
          </cell>
          <cell r="VZJ59">
            <v>0</v>
          </cell>
          <cell r="VZK59">
            <v>0</v>
          </cell>
          <cell r="VZL59">
            <v>0</v>
          </cell>
          <cell r="VZM59">
            <v>0</v>
          </cell>
          <cell r="VZN59">
            <v>0</v>
          </cell>
          <cell r="VZO59">
            <v>0</v>
          </cell>
          <cell r="VZP59">
            <v>0</v>
          </cell>
          <cell r="VZQ59">
            <v>0</v>
          </cell>
          <cell r="VZR59">
            <v>0</v>
          </cell>
          <cell r="VZS59">
            <v>0</v>
          </cell>
          <cell r="VZT59">
            <v>0</v>
          </cell>
          <cell r="VZU59">
            <v>0</v>
          </cell>
          <cell r="VZV59">
            <v>0</v>
          </cell>
          <cell r="VZW59">
            <v>0</v>
          </cell>
          <cell r="VZX59">
            <v>0</v>
          </cell>
          <cell r="VZY59">
            <v>0</v>
          </cell>
          <cell r="VZZ59">
            <v>0</v>
          </cell>
          <cell r="WAA59">
            <v>0</v>
          </cell>
          <cell r="WAB59">
            <v>0</v>
          </cell>
          <cell r="WAC59">
            <v>0</v>
          </cell>
          <cell r="WAD59">
            <v>0</v>
          </cell>
          <cell r="WAE59">
            <v>0</v>
          </cell>
          <cell r="WAF59">
            <v>0</v>
          </cell>
          <cell r="WAG59">
            <v>0</v>
          </cell>
          <cell r="WAH59">
            <v>0</v>
          </cell>
          <cell r="WAI59">
            <v>0</v>
          </cell>
          <cell r="WAJ59">
            <v>0</v>
          </cell>
          <cell r="WAK59">
            <v>0</v>
          </cell>
          <cell r="WAL59">
            <v>0</v>
          </cell>
          <cell r="WAM59">
            <v>0</v>
          </cell>
          <cell r="WAN59">
            <v>0</v>
          </cell>
          <cell r="WAO59">
            <v>0</v>
          </cell>
          <cell r="WAP59">
            <v>0</v>
          </cell>
          <cell r="WAQ59">
            <v>0</v>
          </cell>
          <cell r="WAR59">
            <v>0</v>
          </cell>
          <cell r="WAS59">
            <v>0</v>
          </cell>
          <cell r="WAT59">
            <v>0</v>
          </cell>
          <cell r="WAU59">
            <v>0</v>
          </cell>
          <cell r="WAV59">
            <v>0</v>
          </cell>
          <cell r="WAW59">
            <v>0</v>
          </cell>
          <cell r="WAX59">
            <v>0</v>
          </cell>
          <cell r="WAY59">
            <v>0</v>
          </cell>
          <cell r="WAZ59">
            <v>0</v>
          </cell>
          <cell r="WBA59">
            <v>0</v>
          </cell>
          <cell r="WBB59">
            <v>0</v>
          </cell>
          <cell r="WBC59">
            <v>0</v>
          </cell>
          <cell r="WBD59">
            <v>0</v>
          </cell>
          <cell r="WBE59">
            <v>0</v>
          </cell>
          <cell r="WBF59">
            <v>0</v>
          </cell>
          <cell r="WBG59">
            <v>0</v>
          </cell>
          <cell r="WBH59">
            <v>0</v>
          </cell>
          <cell r="WBI59">
            <v>0</v>
          </cell>
          <cell r="WBJ59">
            <v>0</v>
          </cell>
          <cell r="WBK59">
            <v>0</v>
          </cell>
          <cell r="WBL59">
            <v>0</v>
          </cell>
          <cell r="WBM59">
            <v>0</v>
          </cell>
          <cell r="WBN59">
            <v>0</v>
          </cell>
          <cell r="WBO59">
            <v>0</v>
          </cell>
          <cell r="WBP59">
            <v>0</v>
          </cell>
          <cell r="WBQ59">
            <v>0</v>
          </cell>
          <cell r="WBR59">
            <v>0</v>
          </cell>
          <cell r="WBS59">
            <v>0</v>
          </cell>
          <cell r="WBT59">
            <v>0</v>
          </cell>
          <cell r="WBU59">
            <v>0</v>
          </cell>
          <cell r="WBV59">
            <v>0</v>
          </cell>
          <cell r="WBW59">
            <v>0</v>
          </cell>
          <cell r="WBX59">
            <v>0</v>
          </cell>
          <cell r="WBY59">
            <v>0</v>
          </cell>
          <cell r="WBZ59">
            <v>0</v>
          </cell>
          <cell r="WCA59">
            <v>0</v>
          </cell>
          <cell r="WCB59">
            <v>0</v>
          </cell>
          <cell r="WCC59">
            <v>0</v>
          </cell>
          <cell r="WCD59">
            <v>0</v>
          </cell>
          <cell r="WCE59">
            <v>0</v>
          </cell>
          <cell r="WCF59">
            <v>0</v>
          </cell>
          <cell r="WCG59">
            <v>0</v>
          </cell>
          <cell r="WCH59">
            <v>0</v>
          </cell>
          <cell r="WCI59">
            <v>0</v>
          </cell>
          <cell r="WCJ59">
            <v>0</v>
          </cell>
          <cell r="WCK59">
            <v>0</v>
          </cell>
          <cell r="WCL59">
            <v>0</v>
          </cell>
          <cell r="WCM59">
            <v>0</v>
          </cell>
          <cell r="WCN59">
            <v>0</v>
          </cell>
          <cell r="WCO59">
            <v>0</v>
          </cell>
          <cell r="WCP59">
            <v>0</v>
          </cell>
          <cell r="WCQ59">
            <v>0</v>
          </cell>
          <cell r="WCR59">
            <v>0</v>
          </cell>
          <cell r="WCS59">
            <v>0</v>
          </cell>
          <cell r="WCT59">
            <v>0</v>
          </cell>
          <cell r="WCU59">
            <v>0</v>
          </cell>
          <cell r="WCV59">
            <v>0</v>
          </cell>
          <cell r="WCW59">
            <v>0</v>
          </cell>
          <cell r="WCX59">
            <v>0</v>
          </cell>
          <cell r="WCY59">
            <v>0</v>
          </cell>
          <cell r="WCZ59">
            <v>0</v>
          </cell>
          <cell r="WDA59">
            <v>0</v>
          </cell>
          <cell r="WDB59">
            <v>0</v>
          </cell>
          <cell r="WDC59">
            <v>0</v>
          </cell>
          <cell r="WDD59">
            <v>0</v>
          </cell>
          <cell r="WDE59">
            <v>0</v>
          </cell>
          <cell r="WDF59">
            <v>0</v>
          </cell>
          <cell r="WDG59">
            <v>0</v>
          </cell>
          <cell r="WDH59">
            <v>0</v>
          </cell>
          <cell r="WDI59">
            <v>0</v>
          </cell>
          <cell r="WDJ59">
            <v>0</v>
          </cell>
          <cell r="WDK59">
            <v>0</v>
          </cell>
          <cell r="WDL59">
            <v>0</v>
          </cell>
          <cell r="WDM59">
            <v>0</v>
          </cell>
          <cell r="WDN59">
            <v>0</v>
          </cell>
          <cell r="WDO59">
            <v>0</v>
          </cell>
          <cell r="WDP59">
            <v>0</v>
          </cell>
          <cell r="WDQ59">
            <v>0</v>
          </cell>
          <cell r="WDR59">
            <v>0</v>
          </cell>
          <cell r="WDS59">
            <v>0</v>
          </cell>
          <cell r="WDT59">
            <v>0</v>
          </cell>
          <cell r="WDU59">
            <v>0</v>
          </cell>
          <cell r="WDV59">
            <v>0</v>
          </cell>
          <cell r="WDW59">
            <v>0</v>
          </cell>
          <cell r="WDX59">
            <v>0</v>
          </cell>
          <cell r="WDY59">
            <v>0</v>
          </cell>
          <cell r="WDZ59">
            <v>0</v>
          </cell>
          <cell r="WEA59">
            <v>0</v>
          </cell>
          <cell r="WEB59">
            <v>0</v>
          </cell>
          <cell r="WEC59">
            <v>0</v>
          </cell>
          <cell r="WED59">
            <v>0</v>
          </cell>
          <cell r="WEE59">
            <v>0</v>
          </cell>
          <cell r="WEF59">
            <v>0</v>
          </cell>
          <cell r="WEG59">
            <v>0</v>
          </cell>
          <cell r="WEH59">
            <v>0</v>
          </cell>
          <cell r="WEI59">
            <v>0</v>
          </cell>
          <cell r="WEJ59">
            <v>0</v>
          </cell>
          <cell r="WEK59">
            <v>0</v>
          </cell>
          <cell r="WEL59">
            <v>0</v>
          </cell>
          <cell r="WEM59">
            <v>0</v>
          </cell>
          <cell r="WEN59">
            <v>0</v>
          </cell>
          <cell r="WEO59">
            <v>0</v>
          </cell>
          <cell r="WEP59">
            <v>0</v>
          </cell>
          <cell r="WEQ59">
            <v>0</v>
          </cell>
          <cell r="WER59">
            <v>0</v>
          </cell>
          <cell r="WES59">
            <v>0</v>
          </cell>
          <cell r="WET59">
            <v>0</v>
          </cell>
          <cell r="WEU59">
            <v>0</v>
          </cell>
          <cell r="WEV59">
            <v>0</v>
          </cell>
          <cell r="WEW59">
            <v>0</v>
          </cell>
          <cell r="WEX59">
            <v>0</v>
          </cell>
          <cell r="WEY59">
            <v>0</v>
          </cell>
          <cell r="WEZ59">
            <v>0</v>
          </cell>
          <cell r="WFA59">
            <v>0</v>
          </cell>
          <cell r="WFB59">
            <v>0</v>
          </cell>
          <cell r="WFC59">
            <v>0</v>
          </cell>
          <cell r="WFD59">
            <v>0</v>
          </cell>
          <cell r="WFE59">
            <v>0</v>
          </cell>
          <cell r="WFF59">
            <v>0</v>
          </cell>
          <cell r="WFG59">
            <v>0</v>
          </cell>
          <cell r="WFH59">
            <v>0</v>
          </cell>
          <cell r="WFI59">
            <v>0</v>
          </cell>
          <cell r="WFJ59">
            <v>0</v>
          </cell>
          <cell r="WFK59">
            <v>0</v>
          </cell>
          <cell r="WFL59">
            <v>0</v>
          </cell>
          <cell r="WFM59">
            <v>0</v>
          </cell>
          <cell r="WFN59">
            <v>0</v>
          </cell>
          <cell r="WFO59">
            <v>0</v>
          </cell>
          <cell r="WFP59">
            <v>0</v>
          </cell>
          <cell r="WFQ59">
            <v>0</v>
          </cell>
          <cell r="WFR59">
            <v>0</v>
          </cell>
          <cell r="WFS59">
            <v>0</v>
          </cell>
          <cell r="WFT59">
            <v>0</v>
          </cell>
          <cell r="WFU59">
            <v>0</v>
          </cell>
          <cell r="WFV59">
            <v>0</v>
          </cell>
          <cell r="WFW59">
            <v>0</v>
          </cell>
          <cell r="WFX59">
            <v>0</v>
          </cell>
          <cell r="WFY59">
            <v>0</v>
          </cell>
          <cell r="WFZ59">
            <v>0</v>
          </cell>
          <cell r="WGA59">
            <v>0</v>
          </cell>
          <cell r="WGB59">
            <v>0</v>
          </cell>
          <cell r="WGC59">
            <v>0</v>
          </cell>
          <cell r="WGD59">
            <v>0</v>
          </cell>
          <cell r="WGE59">
            <v>0</v>
          </cell>
          <cell r="WGF59">
            <v>0</v>
          </cell>
          <cell r="WGG59">
            <v>0</v>
          </cell>
          <cell r="WGH59">
            <v>0</v>
          </cell>
          <cell r="WGI59">
            <v>0</v>
          </cell>
          <cell r="WGJ59">
            <v>0</v>
          </cell>
          <cell r="WGK59">
            <v>0</v>
          </cell>
          <cell r="WGL59">
            <v>0</v>
          </cell>
          <cell r="WGM59">
            <v>0</v>
          </cell>
          <cell r="WGN59">
            <v>0</v>
          </cell>
          <cell r="WGO59">
            <v>0</v>
          </cell>
          <cell r="WGP59">
            <v>0</v>
          </cell>
          <cell r="WGQ59">
            <v>0</v>
          </cell>
          <cell r="WGR59">
            <v>0</v>
          </cell>
          <cell r="WGS59">
            <v>0</v>
          </cell>
          <cell r="WGT59">
            <v>0</v>
          </cell>
          <cell r="WGU59">
            <v>0</v>
          </cell>
          <cell r="WGV59">
            <v>0</v>
          </cell>
          <cell r="WGW59">
            <v>0</v>
          </cell>
          <cell r="WGX59">
            <v>0</v>
          </cell>
          <cell r="WGY59">
            <v>0</v>
          </cell>
          <cell r="WGZ59">
            <v>0</v>
          </cell>
          <cell r="WHA59">
            <v>0</v>
          </cell>
          <cell r="WHB59">
            <v>0</v>
          </cell>
          <cell r="WHC59">
            <v>0</v>
          </cell>
          <cell r="WHD59">
            <v>0</v>
          </cell>
          <cell r="WHE59">
            <v>0</v>
          </cell>
          <cell r="WHF59">
            <v>0</v>
          </cell>
          <cell r="WHG59">
            <v>0</v>
          </cell>
          <cell r="WHH59">
            <v>0</v>
          </cell>
          <cell r="WHI59">
            <v>0</v>
          </cell>
          <cell r="WHJ59">
            <v>0</v>
          </cell>
          <cell r="WHK59">
            <v>0</v>
          </cell>
          <cell r="WHL59">
            <v>0</v>
          </cell>
          <cell r="WHM59">
            <v>0</v>
          </cell>
          <cell r="WHN59">
            <v>0</v>
          </cell>
          <cell r="WHO59">
            <v>0</v>
          </cell>
          <cell r="WHP59">
            <v>0</v>
          </cell>
          <cell r="WHQ59">
            <v>0</v>
          </cell>
          <cell r="WHR59">
            <v>0</v>
          </cell>
          <cell r="WHS59">
            <v>0</v>
          </cell>
          <cell r="WHT59">
            <v>0</v>
          </cell>
          <cell r="WHU59">
            <v>0</v>
          </cell>
          <cell r="WHV59">
            <v>0</v>
          </cell>
          <cell r="WHW59">
            <v>0</v>
          </cell>
          <cell r="WHX59">
            <v>0</v>
          </cell>
          <cell r="WHY59">
            <v>0</v>
          </cell>
          <cell r="WHZ59">
            <v>0</v>
          </cell>
          <cell r="WIA59">
            <v>0</v>
          </cell>
          <cell r="WIB59">
            <v>0</v>
          </cell>
          <cell r="WIC59">
            <v>0</v>
          </cell>
          <cell r="WID59">
            <v>0</v>
          </cell>
          <cell r="WIE59">
            <v>0</v>
          </cell>
          <cell r="WIF59">
            <v>0</v>
          </cell>
          <cell r="WIG59">
            <v>0</v>
          </cell>
          <cell r="WIH59">
            <v>0</v>
          </cell>
          <cell r="WII59">
            <v>0</v>
          </cell>
          <cell r="WIJ59">
            <v>0</v>
          </cell>
          <cell r="WIK59">
            <v>0</v>
          </cell>
          <cell r="WIL59">
            <v>0</v>
          </cell>
          <cell r="WIM59">
            <v>0</v>
          </cell>
          <cell r="WIN59">
            <v>0</v>
          </cell>
          <cell r="WIO59">
            <v>0</v>
          </cell>
          <cell r="WIP59">
            <v>0</v>
          </cell>
          <cell r="WIQ59">
            <v>0</v>
          </cell>
          <cell r="WIR59">
            <v>0</v>
          </cell>
          <cell r="WIS59">
            <v>0</v>
          </cell>
          <cell r="WIT59">
            <v>0</v>
          </cell>
          <cell r="WIU59">
            <v>0</v>
          </cell>
          <cell r="WIV59">
            <v>0</v>
          </cell>
          <cell r="WIW59">
            <v>0</v>
          </cell>
          <cell r="WIX59">
            <v>0</v>
          </cell>
          <cell r="WIY59">
            <v>0</v>
          </cell>
          <cell r="WIZ59">
            <v>0</v>
          </cell>
          <cell r="WJA59">
            <v>0</v>
          </cell>
          <cell r="WJB59">
            <v>0</v>
          </cell>
          <cell r="WJC59">
            <v>0</v>
          </cell>
          <cell r="WJD59">
            <v>0</v>
          </cell>
          <cell r="WJE59">
            <v>0</v>
          </cell>
          <cell r="WJF59">
            <v>0</v>
          </cell>
          <cell r="WJG59">
            <v>0</v>
          </cell>
          <cell r="WJH59">
            <v>0</v>
          </cell>
          <cell r="WJI59">
            <v>0</v>
          </cell>
          <cell r="WJJ59">
            <v>0</v>
          </cell>
          <cell r="WJK59">
            <v>0</v>
          </cell>
          <cell r="WJL59">
            <v>0</v>
          </cell>
          <cell r="WJM59">
            <v>0</v>
          </cell>
          <cell r="WJN59">
            <v>0</v>
          </cell>
          <cell r="WJO59">
            <v>0</v>
          </cell>
          <cell r="WJP59">
            <v>0</v>
          </cell>
          <cell r="WJQ59">
            <v>0</v>
          </cell>
          <cell r="WJR59">
            <v>0</v>
          </cell>
          <cell r="WJS59">
            <v>0</v>
          </cell>
          <cell r="WJT59">
            <v>0</v>
          </cell>
          <cell r="WJU59">
            <v>0</v>
          </cell>
          <cell r="WJV59">
            <v>0</v>
          </cell>
          <cell r="WJW59">
            <v>0</v>
          </cell>
          <cell r="WJX59">
            <v>0</v>
          </cell>
          <cell r="WJY59">
            <v>0</v>
          </cell>
          <cell r="WJZ59">
            <v>0</v>
          </cell>
          <cell r="WKA59">
            <v>0</v>
          </cell>
          <cell r="WKB59">
            <v>0</v>
          </cell>
          <cell r="WKC59">
            <v>0</v>
          </cell>
          <cell r="WKD59">
            <v>0</v>
          </cell>
          <cell r="WKE59">
            <v>0</v>
          </cell>
          <cell r="WKF59">
            <v>0</v>
          </cell>
          <cell r="WKG59">
            <v>0</v>
          </cell>
          <cell r="WKH59">
            <v>0</v>
          </cell>
          <cell r="WKI59">
            <v>0</v>
          </cell>
          <cell r="WKJ59">
            <v>0</v>
          </cell>
          <cell r="WKK59">
            <v>0</v>
          </cell>
          <cell r="WKL59">
            <v>0</v>
          </cell>
          <cell r="WKM59">
            <v>0</v>
          </cell>
          <cell r="WKN59">
            <v>0</v>
          </cell>
          <cell r="WKO59">
            <v>0</v>
          </cell>
          <cell r="WKP59">
            <v>0</v>
          </cell>
          <cell r="WKQ59">
            <v>0</v>
          </cell>
          <cell r="WKR59">
            <v>0</v>
          </cell>
          <cell r="WKS59">
            <v>0</v>
          </cell>
          <cell r="WKT59">
            <v>0</v>
          </cell>
          <cell r="WKU59">
            <v>0</v>
          </cell>
          <cell r="WKV59">
            <v>0</v>
          </cell>
          <cell r="WKW59">
            <v>0</v>
          </cell>
          <cell r="WKX59">
            <v>0</v>
          </cell>
          <cell r="WKY59">
            <v>0</v>
          </cell>
          <cell r="WKZ59">
            <v>0</v>
          </cell>
          <cell r="WLA59">
            <v>0</v>
          </cell>
          <cell r="WLB59">
            <v>0</v>
          </cell>
          <cell r="WLC59">
            <v>0</v>
          </cell>
          <cell r="WLD59">
            <v>0</v>
          </cell>
          <cell r="WLE59">
            <v>0</v>
          </cell>
          <cell r="WLF59">
            <v>0</v>
          </cell>
          <cell r="WLG59">
            <v>0</v>
          </cell>
          <cell r="WLH59">
            <v>0</v>
          </cell>
          <cell r="WLI59">
            <v>0</v>
          </cell>
          <cell r="WLJ59">
            <v>0</v>
          </cell>
          <cell r="WLK59">
            <v>0</v>
          </cell>
          <cell r="WLL59">
            <v>0</v>
          </cell>
          <cell r="WLM59">
            <v>0</v>
          </cell>
          <cell r="WLN59">
            <v>0</v>
          </cell>
          <cell r="WLO59">
            <v>0</v>
          </cell>
          <cell r="WLP59">
            <v>0</v>
          </cell>
          <cell r="WLQ59">
            <v>0</v>
          </cell>
          <cell r="WLR59">
            <v>0</v>
          </cell>
          <cell r="WLS59">
            <v>0</v>
          </cell>
          <cell r="WLT59">
            <v>0</v>
          </cell>
          <cell r="WLU59">
            <v>0</v>
          </cell>
          <cell r="WLV59">
            <v>0</v>
          </cell>
          <cell r="WLW59">
            <v>0</v>
          </cell>
          <cell r="WLX59">
            <v>0</v>
          </cell>
          <cell r="WLY59">
            <v>0</v>
          </cell>
          <cell r="WLZ59">
            <v>0</v>
          </cell>
          <cell r="WMA59">
            <v>0</v>
          </cell>
          <cell r="WMB59">
            <v>0</v>
          </cell>
          <cell r="WMC59">
            <v>0</v>
          </cell>
          <cell r="WMD59">
            <v>0</v>
          </cell>
          <cell r="WME59">
            <v>0</v>
          </cell>
          <cell r="WMF59">
            <v>0</v>
          </cell>
          <cell r="WMG59">
            <v>0</v>
          </cell>
          <cell r="WMH59">
            <v>0</v>
          </cell>
          <cell r="WMI59">
            <v>0</v>
          </cell>
          <cell r="WMJ59">
            <v>0</v>
          </cell>
          <cell r="WMK59">
            <v>0</v>
          </cell>
          <cell r="WML59">
            <v>0</v>
          </cell>
          <cell r="WMM59">
            <v>0</v>
          </cell>
          <cell r="WMN59">
            <v>0</v>
          </cell>
          <cell r="WMO59">
            <v>0</v>
          </cell>
          <cell r="WMP59">
            <v>0</v>
          </cell>
          <cell r="WMQ59">
            <v>0</v>
          </cell>
          <cell r="WMR59">
            <v>0</v>
          </cell>
          <cell r="WMS59">
            <v>0</v>
          </cell>
          <cell r="WMT59">
            <v>0</v>
          </cell>
          <cell r="WMU59">
            <v>0</v>
          </cell>
          <cell r="WMV59">
            <v>0</v>
          </cell>
          <cell r="WMW59">
            <v>0</v>
          </cell>
          <cell r="WMX59">
            <v>0</v>
          </cell>
          <cell r="WMY59">
            <v>0</v>
          </cell>
          <cell r="WMZ59">
            <v>0</v>
          </cell>
          <cell r="WNA59">
            <v>0</v>
          </cell>
          <cell r="WNB59">
            <v>0</v>
          </cell>
          <cell r="WNC59">
            <v>0</v>
          </cell>
          <cell r="WND59">
            <v>0</v>
          </cell>
          <cell r="WNE59">
            <v>0</v>
          </cell>
          <cell r="WNF59">
            <v>0</v>
          </cell>
          <cell r="WNG59">
            <v>0</v>
          </cell>
          <cell r="WNH59">
            <v>0</v>
          </cell>
          <cell r="WNI59">
            <v>0</v>
          </cell>
          <cell r="WNJ59">
            <v>0</v>
          </cell>
          <cell r="WNK59">
            <v>0</v>
          </cell>
          <cell r="WNL59">
            <v>0</v>
          </cell>
          <cell r="WNM59">
            <v>0</v>
          </cell>
          <cell r="WNN59">
            <v>0</v>
          </cell>
          <cell r="WNO59">
            <v>0</v>
          </cell>
          <cell r="WNP59">
            <v>0</v>
          </cell>
          <cell r="WNQ59">
            <v>0</v>
          </cell>
          <cell r="WNR59">
            <v>0</v>
          </cell>
          <cell r="WNS59">
            <v>0</v>
          </cell>
          <cell r="WNT59">
            <v>0</v>
          </cell>
          <cell r="WNU59">
            <v>0</v>
          </cell>
          <cell r="WNV59">
            <v>0</v>
          </cell>
          <cell r="WNW59">
            <v>0</v>
          </cell>
          <cell r="WNX59">
            <v>0</v>
          </cell>
          <cell r="WNY59">
            <v>0</v>
          </cell>
          <cell r="WNZ59">
            <v>0</v>
          </cell>
          <cell r="WOA59">
            <v>0</v>
          </cell>
          <cell r="WOB59">
            <v>0</v>
          </cell>
          <cell r="WOC59">
            <v>0</v>
          </cell>
          <cell r="WOD59">
            <v>0</v>
          </cell>
          <cell r="WOE59">
            <v>0</v>
          </cell>
          <cell r="WOF59">
            <v>0</v>
          </cell>
          <cell r="WOG59">
            <v>0</v>
          </cell>
          <cell r="WOH59">
            <v>0</v>
          </cell>
          <cell r="WOI59">
            <v>0</v>
          </cell>
          <cell r="WOJ59">
            <v>0</v>
          </cell>
          <cell r="WOK59">
            <v>0</v>
          </cell>
          <cell r="WOL59">
            <v>0</v>
          </cell>
          <cell r="WOM59">
            <v>0</v>
          </cell>
          <cell r="WON59">
            <v>0</v>
          </cell>
          <cell r="WOO59">
            <v>0</v>
          </cell>
          <cell r="WOP59">
            <v>0</v>
          </cell>
          <cell r="WOQ59">
            <v>0</v>
          </cell>
          <cell r="WOR59">
            <v>0</v>
          </cell>
          <cell r="WOS59">
            <v>0</v>
          </cell>
          <cell r="WOT59">
            <v>0</v>
          </cell>
          <cell r="WOU59">
            <v>0</v>
          </cell>
          <cell r="WOV59">
            <v>0</v>
          </cell>
          <cell r="WOW59">
            <v>0</v>
          </cell>
          <cell r="WOX59">
            <v>0</v>
          </cell>
          <cell r="WOY59">
            <v>0</v>
          </cell>
          <cell r="WOZ59">
            <v>0</v>
          </cell>
          <cell r="WPA59">
            <v>0</v>
          </cell>
          <cell r="WPB59">
            <v>0</v>
          </cell>
          <cell r="WPC59">
            <v>0</v>
          </cell>
          <cell r="WPD59">
            <v>0</v>
          </cell>
          <cell r="WPE59">
            <v>0</v>
          </cell>
          <cell r="WPF59">
            <v>0</v>
          </cell>
          <cell r="WPG59">
            <v>0</v>
          </cell>
          <cell r="WPH59">
            <v>0</v>
          </cell>
          <cell r="WPI59">
            <v>0</v>
          </cell>
          <cell r="WPJ59">
            <v>0</v>
          </cell>
          <cell r="WPK59">
            <v>0</v>
          </cell>
          <cell r="WPL59">
            <v>0</v>
          </cell>
          <cell r="WPM59">
            <v>0</v>
          </cell>
          <cell r="WPN59">
            <v>0</v>
          </cell>
          <cell r="WPO59">
            <v>0</v>
          </cell>
          <cell r="WPP59">
            <v>0</v>
          </cell>
          <cell r="WPQ59">
            <v>0</v>
          </cell>
          <cell r="WPR59">
            <v>0</v>
          </cell>
          <cell r="WPS59">
            <v>0</v>
          </cell>
          <cell r="WPT59">
            <v>0</v>
          </cell>
          <cell r="WPU59">
            <v>0</v>
          </cell>
          <cell r="WPV59">
            <v>0</v>
          </cell>
          <cell r="WPW59">
            <v>0</v>
          </cell>
          <cell r="WPX59">
            <v>0</v>
          </cell>
          <cell r="WPY59">
            <v>0</v>
          </cell>
          <cell r="WPZ59">
            <v>0</v>
          </cell>
          <cell r="WQA59">
            <v>0</v>
          </cell>
          <cell r="WQB59">
            <v>0</v>
          </cell>
          <cell r="WQC59">
            <v>0</v>
          </cell>
          <cell r="WQD59">
            <v>0</v>
          </cell>
          <cell r="WQE59">
            <v>0</v>
          </cell>
          <cell r="WQF59">
            <v>0</v>
          </cell>
          <cell r="WQG59">
            <v>0</v>
          </cell>
          <cell r="WQH59">
            <v>0</v>
          </cell>
          <cell r="WQI59">
            <v>0</v>
          </cell>
          <cell r="WQJ59">
            <v>0</v>
          </cell>
          <cell r="WQK59">
            <v>0</v>
          </cell>
          <cell r="WQL59">
            <v>0</v>
          </cell>
          <cell r="WQM59">
            <v>0</v>
          </cell>
          <cell r="WQN59">
            <v>0</v>
          </cell>
          <cell r="WQO59">
            <v>0</v>
          </cell>
          <cell r="WQP59">
            <v>0</v>
          </cell>
          <cell r="WQQ59">
            <v>0</v>
          </cell>
          <cell r="WQR59">
            <v>0</v>
          </cell>
          <cell r="WQS59">
            <v>0</v>
          </cell>
          <cell r="WQT59">
            <v>0</v>
          </cell>
          <cell r="WQU59">
            <v>0</v>
          </cell>
          <cell r="WQV59">
            <v>0</v>
          </cell>
          <cell r="WQW59">
            <v>0</v>
          </cell>
          <cell r="WQX59">
            <v>0</v>
          </cell>
          <cell r="WQY59">
            <v>0</v>
          </cell>
          <cell r="WQZ59">
            <v>0</v>
          </cell>
          <cell r="WRA59">
            <v>0</v>
          </cell>
          <cell r="WRB59">
            <v>0</v>
          </cell>
          <cell r="WRC59">
            <v>0</v>
          </cell>
          <cell r="WRD59">
            <v>0</v>
          </cell>
          <cell r="WRE59">
            <v>0</v>
          </cell>
          <cell r="WRF59">
            <v>0</v>
          </cell>
          <cell r="WRG59">
            <v>0</v>
          </cell>
          <cell r="WRH59">
            <v>0</v>
          </cell>
          <cell r="WRI59">
            <v>0</v>
          </cell>
          <cell r="WRJ59">
            <v>0</v>
          </cell>
          <cell r="WRK59">
            <v>0</v>
          </cell>
          <cell r="WRL59">
            <v>0</v>
          </cell>
          <cell r="WRM59">
            <v>0</v>
          </cell>
          <cell r="WRN59">
            <v>0</v>
          </cell>
          <cell r="WRO59">
            <v>0</v>
          </cell>
          <cell r="WRP59">
            <v>0</v>
          </cell>
          <cell r="WRQ59">
            <v>0</v>
          </cell>
          <cell r="WRR59">
            <v>0</v>
          </cell>
          <cell r="WRS59">
            <v>0</v>
          </cell>
          <cell r="WRT59">
            <v>0</v>
          </cell>
          <cell r="WRU59">
            <v>0</v>
          </cell>
          <cell r="WRV59">
            <v>0</v>
          </cell>
          <cell r="WRW59">
            <v>0</v>
          </cell>
          <cell r="WRX59">
            <v>0</v>
          </cell>
          <cell r="WRY59">
            <v>0</v>
          </cell>
          <cell r="WRZ59">
            <v>0</v>
          </cell>
          <cell r="WSA59">
            <v>0</v>
          </cell>
          <cell r="WSB59">
            <v>0</v>
          </cell>
          <cell r="WSC59">
            <v>0</v>
          </cell>
          <cell r="WSD59">
            <v>0</v>
          </cell>
          <cell r="WSE59">
            <v>0</v>
          </cell>
          <cell r="WSF59">
            <v>0</v>
          </cell>
          <cell r="WSG59">
            <v>0</v>
          </cell>
          <cell r="WSH59">
            <v>0</v>
          </cell>
          <cell r="WSI59">
            <v>0</v>
          </cell>
          <cell r="WSJ59">
            <v>0</v>
          </cell>
          <cell r="WSK59">
            <v>0</v>
          </cell>
          <cell r="WSL59">
            <v>0</v>
          </cell>
          <cell r="WSM59">
            <v>0</v>
          </cell>
          <cell r="WSN59">
            <v>0</v>
          </cell>
          <cell r="WSO59">
            <v>0</v>
          </cell>
          <cell r="WSP59">
            <v>0</v>
          </cell>
          <cell r="WSQ59">
            <v>0</v>
          </cell>
          <cell r="WSR59">
            <v>0</v>
          </cell>
          <cell r="WSS59">
            <v>0</v>
          </cell>
          <cell r="WST59">
            <v>0</v>
          </cell>
          <cell r="WSU59">
            <v>0</v>
          </cell>
          <cell r="WSV59">
            <v>0</v>
          </cell>
          <cell r="WSW59">
            <v>0</v>
          </cell>
          <cell r="WSX59">
            <v>0</v>
          </cell>
          <cell r="WSY59">
            <v>0</v>
          </cell>
          <cell r="WSZ59">
            <v>0</v>
          </cell>
          <cell r="WTA59">
            <v>0</v>
          </cell>
          <cell r="WTB59">
            <v>0</v>
          </cell>
          <cell r="WTC59">
            <v>0</v>
          </cell>
          <cell r="WTD59">
            <v>0</v>
          </cell>
          <cell r="WTE59">
            <v>0</v>
          </cell>
          <cell r="WTF59">
            <v>0</v>
          </cell>
          <cell r="WTG59">
            <v>0</v>
          </cell>
          <cell r="WTH59">
            <v>0</v>
          </cell>
          <cell r="WTI59">
            <v>0</v>
          </cell>
          <cell r="WTJ59">
            <v>0</v>
          </cell>
          <cell r="WTK59">
            <v>0</v>
          </cell>
          <cell r="WTL59">
            <v>0</v>
          </cell>
          <cell r="WTM59">
            <v>0</v>
          </cell>
          <cell r="WTN59">
            <v>0</v>
          </cell>
          <cell r="WTO59">
            <v>0</v>
          </cell>
          <cell r="WTP59">
            <v>0</v>
          </cell>
          <cell r="WTQ59">
            <v>0</v>
          </cell>
          <cell r="WTR59">
            <v>0</v>
          </cell>
          <cell r="WTS59">
            <v>0</v>
          </cell>
          <cell r="WTT59">
            <v>0</v>
          </cell>
          <cell r="WTU59">
            <v>0</v>
          </cell>
          <cell r="WTV59">
            <v>0</v>
          </cell>
          <cell r="WTW59">
            <v>0</v>
          </cell>
          <cell r="WTX59">
            <v>0</v>
          </cell>
          <cell r="WTY59">
            <v>0</v>
          </cell>
          <cell r="WTZ59">
            <v>0</v>
          </cell>
          <cell r="WUA59">
            <v>0</v>
          </cell>
          <cell r="WUB59">
            <v>0</v>
          </cell>
          <cell r="WUC59">
            <v>0</v>
          </cell>
          <cell r="WUD59">
            <v>0</v>
          </cell>
          <cell r="WUE59">
            <v>0</v>
          </cell>
          <cell r="WUF59">
            <v>0</v>
          </cell>
          <cell r="WUG59">
            <v>0</v>
          </cell>
          <cell r="WUH59">
            <v>0</v>
          </cell>
          <cell r="WUI59">
            <v>0</v>
          </cell>
          <cell r="WUJ59">
            <v>0</v>
          </cell>
          <cell r="WUK59">
            <v>0</v>
          </cell>
          <cell r="WUL59">
            <v>0</v>
          </cell>
          <cell r="WUM59">
            <v>0</v>
          </cell>
          <cell r="WUN59">
            <v>0</v>
          </cell>
          <cell r="WUO59">
            <v>0</v>
          </cell>
          <cell r="WUP59">
            <v>0</v>
          </cell>
          <cell r="WUQ59">
            <v>0</v>
          </cell>
          <cell r="WUR59">
            <v>0</v>
          </cell>
          <cell r="WUS59">
            <v>0</v>
          </cell>
          <cell r="WUT59">
            <v>0</v>
          </cell>
          <cell r="WUU59">
            <v>0</v>
          </cell>
          <cell r="WUV59">
            <v>0</v>
          </cell>
          <cell r="WUW59">
            <v>0</v>
          </cell>
          <cell r="WUX59">
            <v>0</v>
          </cell>
          <cell r="WUY59">
            <v>0</v>
          </cell>
          <cell r="WUZ59">
            <v>0</v>
          </cell>
          <cell r="WVA59">
            <v>0</v>
          </cell>
          <cell r="WVB59">
            <v>0</v>
          </cell>
          <cell r="WVC59">
            <v>0</v>
          </cell>
          <cell r="WVD59">
            <v>0</v>
          </cell>
          <cell r="WVE59">
            <v>0</v>
          </cell>
          <cell r="WVF59">
            <v>0</v>
          </cell>
          <cell r="WVG59">
            <v>0</v>
          </cell>
          <cell r="WVH59">
            <v>0</v>
          </cell>
          <cell r="WVI59">
            <v>0</v>
          </cell>
          <cell r="WVJ59">
            <v>0</v>
          </cell>
          <cell r="WVK59">
            <v>0</v>
          </cell>
          <cell r="WVL59">
            <v>0</v>
          </cell>
          <cell r="WVM59">
            <v>0</v>
          </cell>
          <cell r="WVN59">
            <v>0</v>
          </cell>
          <cell r="WVO59">
            <v>0</v>
          </cell>
          <cell r="WVP59">
            <v>0</v>
          </cell>
          <cell r="WVQ59">
            <v>0</v>
          </cell>
          <cell r="WVR59">
            <v>0</v>
          </cell>
          <cell r="WVS59">
            <v>0</v>
          </cell>
          <cell r="WVT59">
            <v>0</v>
          </cell>
          <cell r="WVU59">
            <v>0</v>
          </cell>
          <cell r="WVV59">
            <v>0</v>
          </cell>
          <cell r="WVW59">
            <v>0</v>
          </cell>
          <cell r="WVX59">
            <v>0</v>
          </cell>
          <cell r="WVY59">
            <v>0</v>
          </cell>
          <cell r="WVZ59">
            <v>0</v>
          </cell>
          <cell r="WWA59">
            <v>0</v>
          </cell>
          <cell r="WWB59">
            <v>0</v>
          </cell>
          <cell r="WWC59">
            <v>0</v>
          </cell>
          <cell r="WWD59">
            <v>0</v>
          </cell>
          <cell r="WWE59">
            <v>0</v>
          </cell>
          <cell r="WWF59">
            <v>0</v>
          </cell>
          <cell r="WWG59">
            <v>0</v>
          </cell>
          <cell r="WWH59">
            <v>0</v>
          </cell>
          <cell r="WWI59">
            <v>0</v>
          </cell>
          <cell r="WWJ59">
            <v>0</v>
          </cell>
        </row>
        <row r="60">
          <cell r="A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row>
        <row r="61">
          <cell r="A61">
            <v>0</v>
          </cell>
          <cell r="B61" t="str">
            <v xml:space="preserve"> Filgotinib Crohn's US Royalties ($mm)</v>
          </cell>
          <cell r="C61">
            <v>0</v>
          </cell>
          <cell r="D61">
            <v>0</v>
          </cell>
          <cell r="E61">
            <v>0</v>
          </cell>
          <cell r="F61">
            <v>0</v>
          </cell>
          <cell r="G61">
            <v>0</v>
          </cell>
          <cell r="H61">
            <v>0</v>
          </cell>
          <cell r="I61" t="e">
            <v>#REF!</v>
          </cell>
          <cell r="J61" t="e">
            <v>#REF!</v>
          </cell>
          <cell r="K61" t="e">
            <v>#REF!</v>
          </cell>
          <cell r="L61" t="e">
            <v>#REF!</v>
          </cell>
          <cell r="M61" t="e">
            <v>#REF!</v>
          </cell>
          <cell r="N61" t="e">
            <v>#REF!</v>
          </cell>
          <cell r="O61" t="e">
            <v>#REF!</v>
          </cell>
          <cell r="P61" t="e">
            <v>#REF!</v>
          </cell>
          <cell r="Q61" t="e">
            <v>#REF!</v>
          </cell>
          <cell r="R61" t="e">
            <v>#REF!</v>
          </cell>
          <cell r="S61" t="e">
            <v>#REF!</v>
          </cell>
          <cell r="T61" t="e">
            <v>#REF!</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row>
        <row r="62">
          <cell r="A62">
            <v>0</v>
          </cell>
          <cell r="B62" t="str">
            <v>Royalty rate</v>
          </cell>
          <cell r="C62">
            <v>0</v>
          </cell>
          <cell r="D62">
            <v>0</v>
          </cell>
          <cell r="E62">
            <v>0</v>
          </cell>
          <cell r="F62">
            <v>0</v>
          </cell>
          <cell r="G62">
            <v>0</v>
          </cell>
          <cell r="H62">
            <v>0</v>
          </cell>
          <cell r="I62">
            <v>0</v>
          </cell>
          <cell r="J62" t="e">
            <v>#REF!</v>
          </cell>
          <cell r="K62" t="e">
            <v>#REF!</v>
          </cell>
          <cell r="L62" t="e">
            <v>#REF!</v>
          </cell>
          <cell r="M62" t="e">
            <v>#REF!</v>
          </cell>
          <cell r="N62" t="e">
            <v>#REF!</v>
          </cell>
          <cell r="O62" t="e">
            <v>#REF!</v>
          </cell>
          <cell r="P62" t="e">
            <v>#REF!</v>
          </cell>
          <cell r="Q62" t="e">
            <v>#REF!</v>
          </cell>
          <cell r="R62" t="e">
            <v>#REF!</v>
          </cell>
          <cell r="S62" t="e">
            <v>#REF!</v>
          </cell>
          <cell r="T62" t="e">
            <v>#REF!</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row>
        <row r="63">
          <cell r="A63">
            <v>0</v>
          </cell>
          <cell r="B63">
            <v>0</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row>
        <row r="64">
          <cell r="A64">
            <v>0</v>
          </cell>
          <cell r="B64" t="str">
            <v>Filgotinib Crohn's US Net Sales</v>
          </cell>
          <cell r="C64">
            <v>0</v>
          </cell>
          <cell r="D64">
            <v>0</v>
          </cell>
          <cell r="E64">
            <v>0</v>
          </cell>
          <cell r="F64">
            <v>0</v>
          </cell>
          <cell r="G64">
            <v>0</v>
          </cell>
          <cell r="H64">
            <v>0</v>
          </cell>
          <cell r="I64" t="e">
            <v>#REF!</v>
          </cell>
          <cell r="J64" t="e">
            <v>#REF!</v>
          </cell>
          <cell r="K64" t="e">
            <v>#REF!</v>
          </cell>
          <cell r="L64" t="e">
            <v>#REF!</v>
          </cell>
          <cell r="M64" t="e">
            <v>#REF!</v>
          </cell>
          <cell r="N64" t="e">
            <v>#REF!</v>
          </cell>
          <cell r="O64" t="e">
            <v>#REF!</v>
          </cell>
          <cell r="P64" t="e">
            <v>#REF!</v>
          </cell>
          <cell r="Q64" t="e">
            <v>#REF!</v>
          </cell>
          <cell r="R64" t="e">
            <v>#REF!</v>
          </cell>
          <cell r="S64" t="e">
            <v>#REF!</v>
          </cell>
          <cell r="T64" t="e">
            <v>#REF!</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row>
        <row r="67">
          <cell r="B67" t="str">
            <v>Total (unadjusted) WW PTG-200 Crohn's Sales ($mn)</v>
          </cell>
          <cell r="C67">
            <v>0</v>
          </cell>
          <cell r="D67">
            <v>0</v>
          </cell>
          <cell r="E67">
            <v>0</v>
          </cell>
          <cell r="F67">
            <v>0</v>
          </cell>
          <cell r="G67">
            <v>0</v>
          </cell>
          <cell r="H67">
            <v>0</v>
          </cell>
          <cell r="I67">
            <v>0</v>
          </cell>
          <cell r="J67">
            <v>0</v>
          </cell>
          <cell r="K67">
            <v>0</v>
          </cell>
          <cell r="L67">
            <v>0</v>
          </cell>
          <cell r="M67">
            <v>0</v>
          </cell>
          <cell r="N67">
            <v>103.39889802995962</v>
          </cell>
          <cell r="O67">
            <v>311.14747826950787</v>
          </cell>
          <cell r="P67">
            <v>589.11172705558465</v>
          </cell>
          <cell r="Q67">
            <v>882.67433656949402</v>
          </cell>
          <cell r="R67">
            <v>1130.5159540990769</v>
          </cell>
          <cell r="S67">
            <v>1351.2744026088553</v>
          </cell>
          <cell r="T67">
            <v>1564.0476802526978</v>
          </cell>
          <cell r="U67">
            <v>1760.3082622188276</v>
          </cell>
          <cell r="V67">
            <v>1928.3647978354854</v>
          </cell>
          <cell r="W67">
            <v>2056.1396023464699</v>
          </cell>
          <cell r="X67">
            <v>2158.1306638871333</v>
          </cell>
        </row>
        <row r="68">
          <cell r="B68" t="str">
            <v>Royalty Rate (%)</v>
          </cell>
          <cell r="C68">
            <v>0</v>
          </cell>
          <cell r="D68">
            <v>0</v>
          </cell>
          <cell r="E68">
            <v>0</v>
          </cell>
          <cell r="F68">
            <v>0</v>
          </cell>
          <cell r="G68">
            <v>0</v>
          </cell>
          <cell r="H68">
            <v>0</v>
          </cell>
          <cell r="I68">
            <v>0</v>
          </cell>
          <cell r="J68">
            <v>0</v>
          </cell>
          <cell r="K68">
            <v>0.1</v>
          </cell>
          <cell r="L68">
            <v>0.1</v>
          </cell>
          <cell r="M68">
            <v>0.1</v>
          </cell>
          <cell r="N68">
            <v>0.1</v>
          </cell>
          <cell r="O68">
            <v>0.12</v>
          </cell>
          <cell r="P68">
            <v>0.13</v>
          </cell>
          <cell r="Q68">
            <v>0.15</v>
          </cell>
          <cell r="R68">
            <v>0.16</v>
          </cell>
          <cell r="S68">
            <v>0.16</v>
          </cell>
          <cell r="T68">
            <v>0.16</v>
          </cell>
          <cell r="U68">
            <v>0.16</v>
          </cell>
          <cell r="V68">
            <v>0.16</v>
          </cell>
          <cell r="W68">
            <v>0.16</v>
          </cell>
          <cell r="X68">
            <v>0.16</v>
          </cell>
        </row>
        <row r="69">
          <cell r="B69" t="str">
            <v>Unadjusted WW sales</v>
          </cell>
          <cell r="C69">
            <v>0</v>
          </cell>
          <cell r="D69">
            <v>0</v>
          </cell>
          <cell r="E69">
            <v>0</v>
          </cell>
          <cell r="F69">
            <v>0</v>
          </cell>
          <cell r="G69">
            <v>0</v>
          </cell>
          <cell r="H69">
            <v>0</v>
          </cell>
          <cell r="I69">
            <v>0</v>
          </cell>
          <cell r="J69">
            <v>0</v>
          </cell>
          <cell r="K69">
            <v>0</v>
          </cell>
          <cell r="L69">
            <v>0</v>
          </cell>
          <cell r="M69">
            <v>0</v>
          </cell>
          <cell r="N69">
            <v>103.39889802995962</v>
          </cell>
          <cell r="O69">
            <v>311.14747826950787</v>
          </cell>
          <cell r="P69">
            <v>589.11172705558465</v>
          </cell>
          <cell r="Q69">
            <v>882.67433656949402</v>
          </cell>
          <cell r="R69">
            <v>1130.5159540990769</v>
          </cell>
          <cell r="S69">
            <v>1351.2744026088553</v>
          </cell>
          <cell r="T69">
            <v>1564.0476802526978</v>
          </cell>
          <cell r="U69">
            <v>1760.3082622188276</v>
          </cell>
          <cell r="V69">
            <v>1928.3647978354854</v>
          </cell>
          <cell r="W69">
            <v>2056.1396023464699</v>
          </cell>
          <cell r="X69">
            <v>2158.1306638871333</v>
          </cell>
        </row>
        <row r="70">
          <cell r="B70" t="str">
            <v>Base Royalty Rate (&lt;$200mn)</v>
          </cell>
          <cell r="C70">
            <v>0</v>
          </cell>
          <cell r="D70">
            <v>0.1</v>
          </cell>
          <cell r="E70">
            <v>0.1</v>
          </cell>
          <cell r="F70">
            <v>0.1</v>
          </cell>
          <cell r="G70">
            <v>0.1</v>
          </cell>
          <cell r="H70">
            <v>0.1</v>
          </cell>
          <cell r="I70">
            <v>0.1</v>
          </cell>
          <cell r="J70">
            <v>0.1</v>
          </cell>
          <cell r="K70">
            <v>0.1</v>
          </cell>
          <cell r="L70">
            <v>0.1</v>
          </cell>
          <cell r="M70">
            <v>0.1</v>
          </cell>
          <cell r="N70">
            <v>0.1</v>
          </cell>
          <cell r="O70">
            <v>0.1</v>
          </cell>
          <cell r="P70">
            <v>0.1</v>
          </cell>
          <cell r="Q70">
            <v>0.1</v>
          </cell>
          <cell r="R70">
            <v>0.1</v>
          </cell>
          <cell r="S70">
            <v>0.1</v>
          </cell>
          <cell r="T70">
            <v>0.1</v>
          </cell>
          <cell r="U70">
            <v>0.1</v>
          </cell>
          <cell r="V70">
            <v>0.1</v>
          </cell>
          <cell r="W70">
            <v>0.1</v>
          </cell>
          <cell r="X70">
            <v>0.1</v>
          </cell>
        </row>
        <row r="71">
          <cell r="B71" t="str">
            <v>$200-$300mn</v>
          </cell>
          <cell r="C71">
            <v>200</v>
          </cell>
          <cell r="D71">
            <v>0.11</v>
          </cell>
          <cell r="E71">
            <v>0.11</v>
          </cell>
          <cell r="F71">
            <v>0.11</v>
          </cell>
          <cell r="G71">
            <v>0.11</v>
          </cell>
          <cell r="H71">
            <v>0.11</v>
          </cell>
          <cell r="I71">
            <v>0.11</v>
          </cell>
          <cell r="J71">
            <v>0.11</v>
          </cell>
          <cell r="K71">
            <v>0.11</v>
          </cell>
          <cell r="L71">
            <v>0.11</v>
          </cell>
          <cell r="M71">
            <v>0.11</v>
          </cell>
          <cell r="N71">
            <v>0.11</v>
          </cell>
          <cell r="O71">
            <v>0.11</v>
          </cell>
          <cell r="P71">
            <v>0.11</v>
          </cell>
          <cell r="Q71">
            <v>0.11</v>
          </cell>
          <cell r="R71">
            <v>0.11</v>
          </cell>
          <cell r="S71">
            <v>0.11</v>
          </cell>
          <cell r="T71">
            <v>0.11</v>
          </cell>
          <cell r="U71">
            <v>0.11</v>
          </cell>
          <cell r="V71">
            <v>0.11</v>
          </cell>
          <cell r="W71">
            <v>0.11</v>
          </cell>
          <cell r="X71">
            <v>0.11</v>
          </cell>
        </row>
        <row r="72">
          <cell r="B72" t="str">
            <v>$300-$450mn</v>
          </cell>
          <cell r="C72">
            <v>300</v>
          </cell>
          <cell r="D72">
            <v>0.12</v>
          </cell>
          <cell r="E72">
            <v>0.12</v>
          </cell>
          <cell r="F72">
            <v>0.12</v>
          </cell>
          <cell r="G72">
            <v>0.12</v>
          </cell>
          <cell r="H72">
            <v>0.12</v>
          </cell>
          <cell r="I72">
            <v>0.12</v>
          </cell>
          <cell r="J72">
            <v>0.12</v>
          </cell>
          <cell r="K72">
            <v>0.12</v>
          </cell>
          <cell r="L72">
            <v>0.12</v>
          </cell>
          <cell r="M72">
            <v>0.12</v>
          </cell>
          <cell r="N72">
            <v>0.12</v>
          </cell>
          <cell r="O72">
            <v>0.12</v>
          </cell>
          <cell r="P72">
            <v>0.12</v>
          </cell>
          <cell r="Q72">
            <v>0.12</v>
          </cell>
          <cell r="R72">
            <v>0.12</v>
          </cell>
          <cell r="S72">
            <v>0.12</v>
          </cell>
          <cell r="T72">
            <v>0.12</v>
          </cell>
          <cell r="U72">
            <v>0.12</v>
          </cell>
          <cell r="V72">
            <v>0.12</v>
          </cell>
          <cell r="W72">
            <v>0.12</v>
          </cell>
          <cell r="X72">
            <v>0.12</v>
          </cell>
        </row>
        <row r="73">
          <cell r="B73" t="str">
            <v>$450-$600mn</v>
          </cell>
          <cell r="C73">
            <v>450</v>
          </cell>
          <cell r="D73">
            <v>0.13</v>
          </cell>
          <cell r="E73">
            <v>0.13</v>
          </cell>
          <cell r="F73">
            <v>0.13</v>
          </cell>
          <cell r="G73">
            <v>0.13</v>
          </cell>
          <cell r="H73">
            <v>0.13</v>
          </cell>
          <cell r="I73">
            <v>0.13</v>
          </cell>
          <cell r="J73">
            <v>0.13</v>
          </cell>
          <cell r="K73">
            <v>0.13</v>
          </cell>
          <cell r="L73">
            <v>0.13</v>
          </cell>
          <cell r="M73">
            <v>0.13</v>
          </cell>
          <cell r="N73">
            <v>0.13</v>
          </cell>
          <cell r="O73">
            <v>0.13</v>
          </cell>
          <cell r="P73">
            <v>0.13</v>
          </cell>
          <cell r="Q73">
            <v>0.13</v>
          </cell>
          <cell r="R73">
            <v>0.13</v>
          </cell>
          <cell r="S73">
            <v>0.13</v>
          </cell>
          <cell r="T73">
            <v>0.13</v>
          </cell>
          <cell r="U73">
            <v>0.13</v>
          </cell>
          <cell r="V73">
            <v>0.13</v>
          </cell>
          <cell r="W73">
            <v>0.13</v>
          </cell>
          <cell r="X73">
            <v>0.13</v>
          </cell>
        </row>
        <row r="74">
          <cell r="B74" t="str">
            <v>$600-$750mn</v>
          </cell>
          <cell r="C74">
            <v>600</v>
          </cell>
          <cell r="D74">
            <v>0.14000000000000001</v>
          </cell>
          <cell r="E74">
            <v>0.14000000000000001</v>
          </cell>
          <cell r="F74">
            <v>0.14000000000000001</v>
          </cell>
          <cell r="G74">
            <v>0.14000000000000001</v>
          </cell>
          <cell r="H74">
            <v>0.14000000000000001</v>
          </cell>
          <cell r="I74">
            <v>0.14000000000000001</v>
          </cell>
          <cell r="J74">
            <v>0.14000000000000001</v>
          </cell>
          <cell r="K74">
            <v>0.14000000000000001</v>
          </cell>
          <cell r="L74">
            <v>0.14000000000000001</v>
          </cell>
          <cell r="M74">
            <v>0.14000000000000001</v>
          </cell>
          <cell r="N74">
            <v>0.14000000000000001</v>
          </cell>
          <cell r="O74">
            <v>0.14000000000000001</v>
          </cell>
          <cell r="P74">
            <v>0.14000000000000001</v>
          </cell>
          <cell r="Q74">
            <v>0.14000000000000001</v>
          </cell>
          <cell r="R74">
            <v>0.14000000000000001</v>
          </cell>
          <cell r="S74">
            <v>0.14000000000000001</v>
          </cell>
          <cell r="T74">
            <v>0.14000000000000001</v>
          </cell>
          <cell r="U74">
            <v>0.14000000000000001</v>
          </cell>
          <cell r="V74">
            <v>0.14000000000000001</v>
          </cell>
          <cell r="W74">
            <v>0.14000000000000001</v>
          </cell>
          <cell r="X74">
            <v>0.14000000000000001</v>
          </cell>
        </row>
        <row r="75">
          <cell r="B75" t="str">
            <v>$750mn-$1bn</v>
          </cell>
          <cell r="C75">
            <v>750</v>
          </cell>
          <cell r="D75">
            <v>0.15</v>
          </cell>
          <cell r="E75">
            <v>0.15</v>
          </cell>
          <cell r="F75">
            <v>0.15</v>
          </cell>
          <cell r="G75">
            <v>0.15</v>
          </cell>
          <cell r="H75">
            <v>0.15</v>
          </cell>
          <cell r="I75">
            <v>0.15</v>
          </cell>
          <cell r="J75">
            <v>0.15</v>
          </cell>
          <cell r="K75">
            <v>0.15</v>
          </cell>
          <cell r="L75">
            <v>0.15</v>
          </cell>
          <cell r="M75">
            <v>0.15</v>
          </cell>
          <cell r="N75">
            <v>0.15</v>
          </cell>
          <cell r="O75">
            <v>0.15</v>
          </cell>
          <cell r="P75">
            <v>0.15</v>
          </cell>
          <cell r="Q75">
            <v>0.15</v>
          </cell>
          <cell r="R75">
            <v>0.15</v>
          </cell>
          <cell r="S75">
            <v>0.15</v>
          </cell>
          <cell r="T75">
            <v>0.15</v>
          </cell>
          <cell r="U75">
            <v>0.15</v>
          </cell>
          <cell r="V75">
            <v>0.15</v>
          </cell>
          <cell r="W75">
            <v>0.15</v>
          </cell>
          <cell r="X75">
            <v>0.15</v>
          </cell>
        </row>
        <row r="76">
          <cell r="B76" t="str">
            <v>$1bn+</v>
          </cell>
          <cell r="C76">
            <v>1000</v>
          </cell>
          <cell r="D76">
            <v>0.16</v>
          </cell>
          <cell r="E76">
            <v>0.16</v>
          </cell>
          <cell r="F76">
            <v>0.16</v>
          </cell>
          <cell r="G76">
            <v>0.16</v>
          </cell>
          <cell r="H76">
            <v>0.16</v>
          </cell>
          <cell r="I76">
            <v>0.16</v>
          </cell>
          <cell r="J76">
            <v>0.16</v>
          </cell>
          <cell r="K76">
            <v>0.16</v>
          </cell>
          <cell r="L76">
            <v>0.16</v>
          </cell>
          <cell r="M76">
            <v>0.16</v>
          </cell>
          <cell r="N76">
            <v>0.16</v>
          </cell>
          <cell r="O76">
            <v>0.16</v>
          </cell>
          <cell r="P76">
            <v>0.16</v>
          </cell>
          <cell r="Q76">
            <v>0.16</v>
          </cell>
          <cell r="R76">
            <v>0.16</v>
          </cell>
          <cell r="S76">
            <v>0.16</v>
          </cell>
          <cell r="T76">
            <v>0.16</v>
          </cell>
          <cell r="U76">
            <v>0.16</v>
          </cell>
          <cell r="V76">
            <v>0.16</v>
          </cell>
          <cell r="W76">
            <v>0.16</v>
          </cell>
          <cell r="X76">
            <v>0.16</v>
          </cell>
        </row>
        <row r="77">
          <cell r="B77" t="str">
            <v>Prob-adjusted Royalty to PTGX on PTG-200 Crohn's Sales ($mn)</v>
          </cell>
          <cell r="C77">
            <v>0</v>
          </cell>
          <cell r="D77">
            <v>0</v>
          </cell>
          <cell r="E77">
            <v>0</v>
          </cell>
          <cell r="F77">
            <v>0</v>
          </cell>
          <cell r="G77">
            <v>0</v>
          </cell>
          <cell r="H77">
            <v>0</v>
          </cell>
          <cell r="I77">
            <v>0</v>
          </cell>
          <cell r="J77">
            <v>0</v>
          </cell>
          <cell r="K77">
            <v>0</v>
          </cell>
          <cell r="L77">
            <v>0</v>
          </cell>
          <cell r="M77">
            <v>0</v>
          </cell>
          <cell r="N77">
            <v>2.0679779605991926</v>
          </cell>
          <cell r="O77">
            <v>6.467539478468189</v>
          </cell>
          <cell r="P77">
            <v>13.4169049034452</v>
          </cell>
          <cell r="Q77">
            <v>21.880230097084819</v>
          </cell>
          <cell r="R77">
            <v>29.576510531170459</v>
          </cell>
          <cell r="S77">
            <v>36.640780883483373</v>
          </cell>
          <cell r="T77">
            <v>43.449525768086332</v>
          </cell>
          <cell r="U77">
            <v>49.729864391002486</v>
          </cell>
          <cell r="V77">
            <v>55.107673530735546</v>
          </cell>
          <cell r="W77">
            <v>59.196467275087038</v>
          </cell>
          <cell r="X77">
            <v>62.460181244388266</v>
          </cell>
        </row>
        <row r="78">
          <cell r="B78" t="str">
            <v>Blended Royalty Rate (%)</v>
          </cell>
          <cell r="C78">
            <v>0</v>
          </cell>
          <cell r="D78" t="str">
            <v>0%</v>
          </cell>
          <cell r="E78" t="str">
            <v>0%</v>
          </cell>
          <cell r="F78" t="str">
            <v>0%</v>
          </cell>
          <cell r="G78" t="str">
            <v>0%</v>
          </cell>
          <cell r="H78" t="str">
            <v>0%</v>
          </cell>
          <cell r="I78" t="str">
            <v>0%</v>
          </cell>
          <cell r="J78" t="str">
            <v>0%</v>
          </cell>
          <cell r="K78" t="str">
            <v>0%</v>
          </cell>
          <cell r="L78" t="str">
            <v>0%</v>
          </cell>
          <cell r="M78" t="str">
            <v>0%</v>
          </cell>
          <cell r="N78">
            <v>0.1</v>
          </cell>
          <cell r="O78">
            <v>0.10393044986959807</v>
          </cell>
          <cell r="P78">
            <v>0.11387402666811343</v>
          </cell>
          <cell r="Q78">
            <v>0.1239428246102755</v>
          </cell>
          <cell r="R78">
            <v>0.13080978832687226</v>
          </cell>
          <cell r="S78">
            <v>0.13557860939548019</v>
          </cell>
          <cell r="T78">
            <v>0.1389008989836753</v>
          </cell>
          <cell r="U78">
            <v>0.14125328346842828</v>
          </cell>
          <cell r="V78">
            <v>0.14288705537611909</v>
          </cell>
          <cell r="W78">
            <v>0.14395050610263022</v>
          </cell>
          <cell r="X78">
            <v>0.14470898887069153</v>
          </cell>
        </row>
        <row r="81">
          <cell r="B81" t="str">
            <v>Total Probability-Adjusted PTG-200 Crohn's Sales to PTGX ($mn)</v>
          </cell>
          <cell r="C81">
            <v>0</v>
          </cell>
          <cell r="D81">
            <v>0</v>
          </cell>
          <cell r="E81">
            <v>0</v>
          </cell>
          <cell r="F81">
            <v>0</v>
          </cell>
          <cell r="G81">
            <v>0</v>
          </cell>
          <cell r="H81">
            <v>0</v>
          </cell>
          <cell r="I81">
            <v>0</v>
          </cell>
          <cell r="J81">
            <v>0</v>
          </cell>
          <cell r="K81">
            <v>0</v>
          </cell>
          <cell r="L81">
            <v>0</v>
          </cell>
          <cell r="M81">
            <v>0</v>
          </cell>
          <cell r="N81">
            <v>2.0679779605991926</v>
          </cell>
          <cell r="O81">
            <v>6.467539478468189</v>
          </cell>
          <cell r="P81">
            <v>13.4169049034452</v>
          </cell>
          <cell r="Q81">
            <v>21.880230097084819</v>
          </cell>
          <cell r="R81">
            <v>29.576510531170459</v>
          </cell>
          <cell r="S81">
            <v>36.640780883483373</v>
          </cell>
          <cell r="T81">
            <v>43.449525768086332</v>
          </cell>
          <cell r="U81">
            <v>49.729864391002486</v>
          </cell>
          <cell r="V81">
            <v>55.107673530735546</v>
          </cell>
          <cell r="W81">
            <v>59.196467275087038</v>
          </cell>
          <cell r="X81">
            <v>62.460181244388266</v>
          </cell>
        </row>
        <row r="82">
          <cell r="B82" t="str">
            <v>% Growth</v>
          </cell>
          <cell r="C82">
            <v>0</v>
          </cell>
          <cell r="D82">
            <v>0</v>
          </cell>
          <cell r="E82">
            <v>0</v>
          </cell>
          <cell r="F82">
            <v>0</v>
          </cell>
          <cell r="G82">
            <v>0</v>
          </cell>
          <cell r="H82">
            <v>0</v>
          </cell>
          <cell r="I82">
            <v>0</v>
          </cell>
          <cell r="J82">
            <v>0</v>
          </cell>
          <cell r="K82">
            <v>0</v>
          </cell>
          <cell r="L82">
            <v>0</v>
          </cell>
          <cell r="M82">
            <v>0</v>
          </cell>
          <cell r="N82">
            <v>0</v>
          </cell>
          <cell r="O82">
            <v>2.1274702156855829</v>
          </cell>
          <cell r="P82">
            <v>1.0744991117739477</v>
          </cell>
          <cell r="Q82">
            <v>0.63079564583232628</v>
          </cell>
          <cell r="R82">
            <v>0.35174586372887573</v>
          </cell>
          <cell r="S82">
            <v>0.23884732260311559</v>
          </cell>
          <cell r="T82">
            <v>0.18582422973611212</v>
          </cell>
          <cell r="U82">
            <v>0.14454331806606424</v>
          </cell>
          <cell r="V82">
            <v>0.10814043443693877</v>
          </cell>
          <cell r="W82">
            <v>7.4196450011104531E-2</v>
          </cell>
          <cell r="X82">
            <v>5.5133593600014796E-2</v>
          </cell>
        </row>
        <row r="83">
          <cell r="K83">
            <v>0</v>
          </cell>
          <cell r="L83">
            <v>0</v>
          </cell>
          <cell r="M83">
            <v>0</v>
          </cell>
          <cell r="N83">
            <v>0</v>
          </cell>
          <cell r="O83">
            <v>0</v>
          </cell>
          <cell r="P83">
            <v>0</v>
          </cell>
          <cell r="Q83">
            <v>0</v>
          </cell>
        </row>
        <row r="85">
          <cell r="M85">
            <v>0</v>
          </cell>
        </row>
        <row r="87">
          <cell r="M87">
            <v>0</v>
          </cell>
          <cell r="N87">
            <v>0</v>
          </cell>
          <cell r="O87">
            <v>0</v>
          </cell>
          <cell r="P87">
            <v>0</v>
          </cell>
          <cell r="Q87">
            <v>0</v>
          </cell>
          <cell r="R87">
            <v>0</v>
          </cell>
        </row>
        <row r="88">
          <cell r="M88">
            <v>0</v>
          </cell>
          <cell r="N88">
            <v>0</v>
          </cell>
          <cell r="O88">
            <v>0</v>
          </cell>
          <cell r="P88">
            <v>0</v>
          </cell>
          <cell r="Q88">
            <v>0</v>
          </cell>
          <cell r="R88">
            <v>0</v>
          </cell>
        </row>
        <row r="89">
          <cell r="M89">
            <v>0</v>
          </cell>
          <cell r="N89">
            <v>0</v>
          </cell>
          <cell r="O89">
            <v>0</v>
          </cell>
          <cell r="P89">
            <v>0</v>
          </cell>
          <cell r="Q89">
            <v>0</v>
          </cell>
          <cell r="R89">
            <v>0</v>
          </cell>
        </row>
        <row r="90">
          <cell r="M90">
            <v>0</v>
          </cell>
          <cell r="N90">
            <v>0</v>
          </cell>
          <cell r="O90">
            <v>0</v>
          </cell>
          <cell r="P90">
            <v>0</v>
          </cell>
          <cell r="Q90">
            <v>0</v>
          </cell>
          <cell r="R90">
            <v>0</v>
          </cell>
        </row>
        <row r="91">
          <cell r="M91">
            <v>0</v>
          </cell>
          <cell r="N91">
            <v>0</v>
          </cell>
          <cell r="O91">
            <v>0</v>
          </cell>
          <cell r="P91">
            <v>0</v>
          </cell>
          <cell r="Q91">
            <v>0</v>
          </cell>
          <cell r="R91">
            <v>0</v>
          </cell>
        </row>
        <row r="92">
          <cell r="L92">
            <v>0</v>
          </cell>
          <cell r="M92">
            <v>0</v>
          </cell>
          <cell r="N92">
            <v>0</v>
          </cell>
          <cell r="O92">
            <v>0</v>
          </cell>
          <cell r="P92">
            <v>0</v>
          </cell>
          <cell r="Q92">
            <v>0</v>
          </cell>
          <cell r="R92">
            <v>0</v>
          </cell>
          <cell r="S92">
            <v>0</v>
          </cell>
        </row>
        <row r="93">
          <cell r="M93" t="str">
            <v>PTG-100 Royalty Schedule (ROW sales to PTGX)</v>
          </cell>
          <cell r="N93">
            <v>0</v>
          </cell>
          <cell r="O93">
            <v>0</v>
          </cell>
          <cell r="P93">
            <v>0</v>
          </cell>
          <cell r="Q93">
            <v>0</v>
          </cell>
          <cell r="R93">
            <v>0</v>
          </cell>
        </row>
        <row r="94">
          <cell r="M94" t="str">
            <v>revenues less than (mn):</v>
          </cell>
          <cell r="N94">
            <v>0</v>
          </cell>
          <cell r="O94">
            <v>0</v>
          </cell>
          <cell r="P94">
            <v>0</v>
          </cell>
          <cell r="Q94">
            <v>0</v>
          </cell>
          <cell r="R94" t="str">
            <v>Rate</v>
          </cell>
        </row>
        <row r="95">
          <cell r="M95">
            <v>200</v>
          </cell>
          <cell r="N95">
            <v>0</v>
          </cell>
          <cell r="O95">
            <v>0</v>
          </cell>
          <cell r="P95">
            <v>0</v>
          </cell>
          <cell r="Q95">
            <v>0</v>
          </cell>
          <cell r="R95">
            <v>0.1</v>
          </cell>
        </row>
        <row r="96">
          <cell r="M96">
            <v>300</v>
          </cell>
          <cell r="N96">
            <v>0</v>
          </cell>
          <cell r="O96">
            <v>0</v>
          </cell>
          <cell r="P96">
            <v>0</v>
          </cell>
          <cell r="Q96">
            <v>0</v>
          </cell>
          <cell r="R96">
            <v>0.11</v>
          </cell>
        </row>
        <row r="97">
          <cell r="M97">
            <v>450</v>
          </cell>
          <cell r="N97">
            <v>0</v>
          </cell>
          <cell r="O97">
            <v>0</v>
          </cell>
          <cell r="P97">
            <v>0</v>
          </cell>
          <cell r="Q97">
            <v>0</v>
          </cell>
          <cell r="R97">
            <v>0.12</v>
          </cell>
        </row>
        <row r="98">
          <cell r="M98">
            <v>600</v>
          </cell>
          <cell r="N98">
            <v>0</v>
          </cell>
          <cell r="O98">
            <v>0</v>
          </cell>
          <cell r="P98">
            <v>0</v>
          </cell>
          <cell r="Q98">
            <v>0</v>
          </cell>
          <cell r="R98">
            <v>0.13</v>
          </cell>
        </row>
        <row r="99">
          <cell r="M99">
            <v>750</v>
          </cell>
          <cell r="N99">
            <v>0</v>
          </cell>
          <cell r="O99">
            <v>0</v>
          </cell>
          <cell r="P99">
            <v>0</v>
          </cell>
          <cell r="Q99">
            <v>0</v>
          </cell>
          <cell r="R99">
            <v>0.14000000000000001</v>
          </cell>
        </row>
        <row r="100">
          <cell r="M100">
            <v>1000</v>
          </cell>
          <cell r="N100">
            <v>0</v>
          </cell>
          <cell r="O100">
            <v>0</v>
          </cell>
          <cell r="P100">
            <v>0</v>
          </cell>
          <cell r="Q100">
            <v>0</v>
          </cell>
          <cell r="R100">
            <v>0.15</v>
          </cell>
        </row>
        <row r="101">
          <cell r="M101" t="str">
            <v>&gt;$1,000</v>
          </cell>
          <cell r="N101">
            <v>0</v>
          </cell>
          <cell r="O101">
            <v>0</v>
          </cell>
          <cell r="P101">
            <v>0</v>
          </cell>
          <cell r="Q101">
            <v>0</v>
          </cell>
          <cell r="R101">
            <v>0.16</v>
          </cell>
        </row>
        <row r="102">
          <cell r="M102" t="str">
            <v>Source: Company data, BMO estimates</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BlueMatrix - HealthCare"/>
      <sheetName val="Cover"/>
      <sheetName val="Milestones"/>
      <sheetName val="Model"/>
      <sheetName val="Handout Tables"/>
      <sheetName val="Earnings Snapshot"/>
      <sheetName val="Variance Table"/>
      <sheetName val="DCF"/>
      <sheetName val="DCF No TV"/>
      <sheetName val="PTG-100 UC"/>
      <sheetName val="CD"/>
      <sheetName val="PTG-200 C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Earnings Snapshot"/>
      <sheetName val="Variance Table"/>
      <sheetName val="BlueMatrix - HealthCare"/>
      <sheetName val="Cover"/>
      <sheetName val="Model"/>
      <sheetName val="DCF"/>
      <sheetName val="NPV"/>
      <sheetName val="IFX-1 HS"/>
      <sheetName val="Clinical Trials"/>
      <sheetName val="IFX-1 AAV"/>
      <sheetName val="AAV Prevalence"/>
      <sheetName val="Pipeline- OLD"/>
      <sheetName val="Milestones"/>
      <sheetName val="Humira HS Analysis"/>
      <sheetName val="Sheet1"/>
    </sheetNames>
    <sheetDataSet>
      <sheetData sheetId="0"/>
      <sheetData sheetId="1"/>
      <sheetData sheetId="2"/>
      <sheetData sheetId="3"/>
      <sheetData sheetId="4"/>
      <sheetData sheetId="5"/>
      <sheetData sheetId="6">
        <row r="1">
          <cell r="A1" t="str">
            <v>InflaRx Discounted Cash Flow Valuation</v>
          </cell>
          <cell r="B1">
            <v>0</v>
          </cell>
          <cell r="C1">
            <v>0</v>
          </cell>
          <cell r="D1">
            <v>0</v>
          </cell>
          <cell r="E1">
            <v>0</v>
          </cell>
          <cell r="F1">
            <v>0</v>
          </cell>
          <cell r="G1" t="str">
            <v>BMO Biotechnology Research</v>
          </cell>
          <cell r="H1">
            <v>0</v>
          </cell>
          <cell r="I1">
            <v>0</v>
          </cell>
          <cell r="J1">
            <v>0</v>
          </cell>
          <cell r="K1">
            <v>0</v>
          </cell>
          <cell r="L1">
            <v>0</v>
          </cell>
          <cell r="M1">
            <v>0</v>
          </cell>
          <cell r="N1">
            <v>0</v>
          </cell>
          <cell r="O1">
            <v>0</v>
          </cell>
          <cell r="P1">
            <v>0</v>
          </cell>
          <cell r="Q1">
            <v>0</v>
          </cell>
          <cell r="R1">
            <v>0</v>
          </cell>
          <cell r="S1">
            <v>0</v>
          </cell>
          <cell r="T1">
            <v>0</v>
          </cell>
          <cell r="U1">
            <v>0</v>
          </cell>
          <cell r="V1">
            <v>0</v>
          </cell>
          <cell r="W1">
            <v>0</v>
          </cell>
          <cell r="X1">
            <v>0</v>
          </cell>
          <cell r="Y1">
            <v>0</v>
          </cell>
          <cell r="Z1">
            <v>0</v>
          </cell>
          <cell r="AA1">
            <v>0</v>
          </cell>
        </row>
        <row r="2">
          <cell r="A2" t="str">
            <v>(000s, except per share amounts)</v>
          </cell>
          <cell r="L2">
            <v>0</v>
          </cell>
          <cell r="M2">
            <v>0</v>
          </cell>
        </row>
        <row r="3">
          <cell r="E3">
            <v>0.5</v>
          </cell>
          <cell r="F3">
            <v>0</v>
          </cell>
          <cell r="G3">
            <v>0</v>
          </cell>
          <cell r="H3">
            <v>0</v>
          </cell>
          <cell r="I3">
            <v>0</v>
          </cell>
          <cell r="J3">
            <v>0.5</v>
          </cell>
          <cell r="K3">
            <v>1.5</v>
          </cell>
          <cell r="L3">
            <v>2.5</v>
          </cell>
          <cell r="M3">
            <v>3.5</v>
          </cell>
          <cell r="N3">
            <v>4.5</v>
          </cell>
          <cell r="O3">
            <v>5.5</v>
          </cell>
          <cell r="P3">
            <v>6.5</v>
          </cell>
          <cell r="Q3">
            <v>7.5</v>
          </cell>
          <cell r="R3">
            <v>8.5</v>
          </cell>
          <cell r="S3">
            <v>9.5</v>
          </cell>
          <cell r="T3">
            <v>10.5</v>
          </cell>
          <cell r="U3">
            <v>11.5</v>
          </cell>
          <cell r="V3">
            <v>12.5</v>
          </cell>
          <cell r="W3">
            <v>13.5</v>
          </cell>
          <cell r="X3">
            <v>14.5</v>
          </cell>
          <cell r="Y3">
            <v>15.5</v>
          </cell>
          <cell r="Z3">
            <v>16.5</v>
          </cell>
        </row>
        <row r="4">
          <cell r="A4">
            <v>0</v>
          </cell>
          <cell r="E4">
            <v>0</v>
          </cell>
          <cell r="F4" t="str">
            <v>2015A</v>
          </cell>
          <cell r="G4" t="str">
            <v>2016A</v>
          </cell>
          <cell r="H4" t="str">
            <v>2017E</v>
          </cell>
          <cell r="I4" t="str">
            <v>2018E</v>
          </cell>
          <cell r="J4" t="str">
            <v>2019E</v>
          </cell>
          <cell r="K4" t="str">
            <v>2020E</v>
          </cell>
          <cell r="L4" t="str">
            <v>2021E</v>
          </cell>
          <cell r="M4" t="str">
            <v>2022E</v>
          </cell>
          <cell r="N4" t="str">
            <v>2023E</v>
          </cell>
          <cell r="O4" t="str">
            <v>2024E</v>
          </cell>
          <cell r="P4" t="str">
            <v>2025E</v>
          </cell>
          <cell r="Q4" t="str">
            <v>2026E</v>
          </cell>
          <cell r="R4" t="str">
            <v>2027E</v>
          </cell>
          <cell r="S4" t="str">
            <v>2028E</v>
          </cell>
          <cell r="T4" t="str">
            <v>2029E</v>
          </cell>
          <cell r="U4" t="str">
            <v>2030E</v>
          </cell>
          <cell r="V4" t="str">
            <v>2031E</v>
          </cell>
          <cell r="W4" t="str">
            <v>2032E</v>
          </cell>
          <cell r="X4" t="str">
            <v>2033E</v>
          </cell>
          <cell r="Y4" t="str">
            <v>2034E</v>
          </cell>
          <cell r="Z4" t="str">
            <v>2035E</v>
          </cell>
          <cell r="AA4">
            <v>0</v>
          </cell>
          <cell r="AB4">
            <v>0</v>
          </cell>
        </row>
        <row r="5">
          <cell r="E5">
            <v>0</v>
          </cell>
          <cell r="F5">
            <v>0</v>
          </cell>
          <cell r="P5">
            <v>0</v>
          </cell>
          <cell r="Q5">
            <v>0</v>
          </cell>
          <cell r="R5">
            <v>0</v>
          </cell>
          <cell r="S5">
            <v>0</v>
          </cell>
          <cell r="T5">
            <v>0</v>
          </cell>
          <cell r="U5">
            <v>0</v>
          </cell>
          <cell r="V5">
            <v>0</v>
          </cell>
          <cell r="W5">
            <v>0</v>
          </cell>
          <cell r="X5">
            <v>0</v>
          </cell>
          <cell r="Y5">
            <v>0</v>
          </cell>
          <cell r="Z5">
            <v>0</v>
          </cell>
          <cell r="AA5" t="str">
            <v>Patent to 2030 (plus extensions to 2035)</v>
          </cell>
          <cell r="AB5">
            <v>0</v>
          </cell>
        </row>
        <row r="6">
          <cell r="A6">
            <v>0</v>
          </cell>
          <cell r="B6">
            <v>0</v>
          </cell>
          <cell r="C6">
            <v>0</v>
          </cell>
          <cell r="D6">
            <v>0</v>
          </cell>
          <cell r="E6" t="str">
            <v>Net FCFF</v>
          </cell>
          <cell r="F6">
            <v>-3480</v>
          </cell>
          <cell r="G6">
            <v>-5045.8</v>
          </cell>
          <cell r="H6">
            <v>-12254</v>
          </cell>
          <cell r="I6">
            <v>-38341.717889000007</v>
          </cell>
          <cell r="J6">
            <v>-44926.040409274821</v>
          </cell>
          <cell r="K6">
            <v>-76836.830982004903</v>
          </cell>
          <cell r="L6">
            <v>-102767.86840082436</v>
          </cell>
          <cell r="M6">
            <v>-94130.063328313219</v>
          </cell>
          <cell r="N6">
            <v>-42652.433210365627</v>
          </cell>
          <cell r="O6">
            <v>56187.546871955456</v>
          </cell>
          <cell r="P6">
            <v>148651.5409607105</v>
          </cell>
          <cell r="Q6">
            <v>216179.60295349886</v>
          </cell>
          <cell r="R6">
            <v>255009.1132193479</v>
          </cell>
          <cell r="S6">
            <v>284303.27989872469</v>
          </cell>
          <cell r="T6">
            <v>313235.47432599025</v>
          </cell>
          <cell r="U6">
            <v>343785.10658212431</v>
          </cell>
          <cell r="V6">
            <v>367302.9270843679</v>
          </cell>
          <cell r="W6">
            <v>386722.49643830804</v>
          </cell>
          <cell r="X6">
            <v>404008.00705819251</v>
          </cell>
          <cell r="Y6">
            <v>420033.27026913589</v>
          </cell>
          <cell r="Z6">
            <v>435602.95271051896</v>
          </cell>
          <cell r="AA6">
            <v>0</v>
          </cell>
          <cell r="AB6">
            <v>0</v>
          </cell>
        </row>
        <row r="7">
          <cell r="E7" t="str">
            <v>Growth</v>
          </cell>
          <cell r="F7">
            <v>0</v>
          </cell>
          <cell r="G7">
            <v>0.44994252873563223</v>
          </cell>
          <cell r="H7">
            <v>1.4285544413175313</v>
          </cell>
          <cell r="I7">
            <v>2.1289144678472343</v>
          </cell>
          <cell r="J7">
            <v>0.17172737380564304</v>
          </cell>
          <cell r="K7">
            <v>0.71029608400882382</v>
          </cell>
          <cell r="L7">
            <v>0.33748187018400683</v>
          </cell>
          <cell r="M7">
            <v>-8.4051612696890876E-2</v>
          </cell>
          <cell r="N7">
            <v>-0.54687767433450485</v>
          </cell>
          <cell r="O7">
            <v>-2.3173350883602217</v>
          </cell>
          <cell r="P7">
            <v>1.645631447471255</v>
          </cell>
          <cell r="Q7">
            <v>0.45427085085270957</v>
          </cell>
          <cell r="R7">
            <v>0.17961690064812186</v>
          </cell>
          <cell r="S7">
            <v>0.11487497960192194</v>
          </cell>
          <cell r="T7">
            <v>0.10176525025519177</v>
          </cell>
          <cell r="U7">
            <v>9.7529286304080837E-2</v>
          </cell>
          <cell r="V7">
            <v>6.8408491385957074E-2</v>
          </cell>
          <cell r="W7">
            <v>5.2870717661009953E-2</v>
          </cell>
          <cell r="X7">
            <v>4.4697453029195436E-2</v>
          </cell>
          <cell r="Y7">
            <v>3.9665706943860471E-2</v>
          </cell>
          <cell r="Z7">
            <v>3.7067736161487445E-2</v>
          </cell>
          <cell r="AA7">
            <v>0</v>
          </cell>
          <cell r="AB7">
            <v>0</v>
          </cell>
        </row>
        <row r="8">
          <cell r="E8" t="str">
            <v>PV of Net FCFF</v>
          </cell>
          <cell r="F8">
            <v>-3480</v>
          </cell>
          <cell r="G8">
            <v>-5045.8</v>
          </cell>
          <cell r="H8">
            <v>-12254</v>
          </cell>
          <cell r="I8">
            <v>-38341.717889000007</v>
          </cell>
          <cell r="J8">
            <v>-41893.748696847404</v>
          </cell>
          <cell r="K8">
            <v>-62304.968991885122</v>
          </cell>
          <cell r="L8">
            <v>-72462.405607846144</v>
          </cell>
          <cell r="M8">
            <v>-57714.629179661264</v>
          </cell>
          <cell r="N8">
            <v>-22740.684346791102</v>
          </cell>
          <cell r="O8">
            <v>26049.653411610409</v>
          </cell>
          <cell r="P8">
            <v>59928.506314333354</v>
          </cell>
          <cell r="Q8">
            <v>75784.591189632658</v>
          </cell>
          <cell r="R8">
            <v>77736.334413912555</v>
          </cell>
          <cell r="S8">
            <v>75361.994994816472</v>
          </cell>
          <cell r="T8">
            <v>72201.067195821292</v>
          </cell>
          <cell r="U8">
            <v>68906.770217237165</v>
          </cell>
          <cell r="V8">
            <v>64017.894273110578</v>
          </cell>
          <cell r="W8">
            <v>58610.927205631822</v>
          </cell>
          <cell r="X8">
            <v>53244.075105567958</v>
          </cell>
          <cell r="Y8">
            <v>48135.686074088961</v>
          </cell>
          <cell r="Z8">
            <v>43408.666943856952</v>
          </cell>
          <cell r="AA8">
            <v>0</v>
          </cell>
          <cell r="AB8">
            <v>0</v>
          </cell>
        </row>
        <row r="9">
          <cell r="A9">
            <v>0</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row>
        <row r="10">
          <cell r="A10">
            <v>37892.747377662039</v>
          </cell>
          <cell r="B10">
            <v>0</v>
          </cell>
          <cell r="C10">
            <v>0</v>
          </cell>
          <cell r="D10">
            <v>0</v>
          </cell>
          <cell r="E10">
            <v>0</v>
          </cell>
          <cell r="F10">
            <v>0</v>
          </cell>
          <cell r="G10">
            <v>0</v>
          </cell>
          <cell r="H10">
            <v>0</v>
          </cell>
          <cell r="I10">
            <v>0</v>
          </cell>
          <cell r="J10">
            <v>0</v>
          </cell>
          <cell r="K10">
            <v>0</v>
          </cell>
          <cell r="L10">
            <v>0</v>
          </cell>
          <cell r="O10">
            <v>0</v>
          </cell>
          <cell r="P10">
            <v>0</v>
          </cell>
          <cell r="Q10">
            <v>0</v>
          </cell>
          <cell r="R10">
            <v>0</v>
          </cell>
          <cell r="S10">
            <v>0</v>
          </cell>
          <cell r="T10" t="str">
            <v>2030 FCF</v>
          </cell>
          <cell r="U10" t="str">
            <v>$402mn</v>
          </cell>
          <cell r="V10">
            <v>0</v>
          </cell>
          <cell r="W10">
            <v>0</v>
          </cell>
          <cell r="X10">
            <v>0</v>
          </cell>
          <cell r="Y10">
            <v>0</v>
          </cell>
          <cell r="Z10">
            <v>0</v>
          </cell>
          <cell r="AA10">
            <v>0</v>
          </cell>
        </row>
        <row r="11">
          <cell r="A11" t="str">
            <v>Discounted Cash Flow (DCF) and Equity Valuation ($ 000s, except per share amount):</v>
          </cell>
          <cell r="B11">
            <v>0</v>
          </cell>
          <cell r="C11">
            <v>0</v>
          </cell>
          <cell r="D11">
            <v>0</v>
          </cell>
          <cell r="E11">
            <v>0</v>
          </cell>
          <cell r="F11">
            <v>0</v>
          </cell>
          <cell r="G11">
            <v>0</v>
          </cell>
          <cell r="H11">
            <v>0</v>
          </cell>
          <cell r="I11">
            <v>0</v>
          </cell>
          <cell r="J11">
            <v>0</v>
          </cell>
          <cell r="K11">
            <v>0</v>
          </cell>
          <cell r="L11">
            <v>0</v>
          </cell>
          <cell r="O11">
            <v>0</v>
          </cell>
          <cell r="P11">
            <v>0</v>
          </cell>
          <cell r="Q11">
            <v>0</v>
          </cell>
          <cell r="R11">
            <v>0</v>
          </cell>
          <cell r="S11">
            <v>0</v>
          </cell>
          <cell r="T11" t="str">
            <v>in USD</v>
          </cell>
          <cell r="U11">
            <v>0</v>
          </cell>
          <cell r="V11">
            <v>0</v>
          </cell>
          <cell r="W11">
            <v>0</v>
          </cell>
          <cell r="X11">
            <v>0</v>
          </cell>
          <cell r="Y11">
            <v>0</v>
          </cell>
          <cell r="Z11">
            <v>0</v>
          </cell>
          <cell r="AA11">
            <v>0</v>
          </cell>
          <cell r="AC11">
            <v>0</v>
          </cell>
          <cell r="AD11">
            <v>0</v>
          </cell>
          <cell r="AE11">
            <v>0</v>
          </cell>
          <cell r="AF11">
            <v>0</v>
          </cell>
          <cell r="AG11">
            <v>0</v>
          </cell>
        </row>
        <row r="12">
          <cell r="A12" t="str">
            <v>Assumed Discount Rate (%)</v>
          </cell>
          <cell r="B12">
            <v>0</v>
          </cell>
          <cell r="C12">
            <v>0.15</v>
          </cell>
          <cell r="D12">
            <v>0</v>
          </cell>
          <cell r="E12">
            <v>0</v>
          </cell>
          <cell r="F12">
            <v>0</v>
          </cell>
          <cell r="G12">
            <v>0</v>
          </cell>
          <cell r="H12">
            <v>0</v>
          </cell>
          <cell r="I12">
            <v>0</v>
          </cell>
          <cell r="J12">
            <v>0</v>
          </cell>
          <cell r="K12">
            <v>0</v>
          </cell>
          <cell r="L12">
            <v>0</v>
          </cell>
          <cell r="N12" t="str">
            <v>Per FactSet:</v>
          </cell>
          <cell r="O12">
            <v>0</v>
          </cell>
          <cell r="P12">
            <v>0</v>
          </cell>
          <cell r="Q12">
            <v>0</v>
          </cell>
          <cell r="R12">
            <v>0</v>
          </cell>
          <cell r="S12">
            <v>0</v>
          </cell>
          <cell r="T12">
            <v>0</v>
          </cell>
          <cell r="U12">
            <v>0</v>
          </cell>
          <cell r="V12">
            <v>0</v>
          </cell>
          <cell r="W12">
            <v>0</v>
          </cell>
          <cell r="X12">
            <v>0</v>
          </cell>
          <cell r="Y12">
            <v>0</v>
          </cell>
          <cell r="Z12">
            <v>0</v>
          </cell>
          <cell r="AA12">
            <v>0</v>
          </cell>
          <cell r="AC12">
            <v>0</v>
          </cell>
          <cell r="AD12">
            <v>0</v>
          </cell>
          <cell r="AE12">
            <v>0</v>
          </cell>
          <cell r="AF12">
            <v>0</v>
          </cell>
          <cell r="AG12">
            <v>0</v>
          </cell>
        </row>
        <row r="13">
          <cell r="A13" t="str">
            <v>Discounted Net Cash Flow (2018-30)</v>
          </cell>
          <cell r="B13">
            <v>0</v>
          </cell>
          <cell r="C13">
            <v>187917.9758119084</v>
          </cell>
          <cell r="D13">
            <v>0</v>
          </cell>
          <cell r="E13">
            <v>0</v>
          </cell>
          <cell r="F13" t="str">
            <v xml:space="preserve">      Equity Value Sensitivity Analysis</v>
          </cell>
          <cell r="G13">
            <v>0</v>
          </cell>
          <cell r="H13">
            <v>0</v>
          </cell>
          <cell r="I13">
            <v>0</v>
          </cell>
          <cell r="J13">
            <v>0</v>
          </cell>
          <cell r="K13">
            <v>0</v>
          </cell>
          <cell r="L13">
            <v>0</v>
          </cell>
          <cell r="M13" t="str">
            <v>Exchange Rate (€ to $):</v>
          </cell>
          <cell r="N13">
            <v>1.17075</v>
          </cell>
          <cell r="R13">
            <v>0</v>
          </cell>
          <cell r="S13">
            <v>0</v>
          </cell>
          <cell r="T13">
            <v>0</v>
          </cell>
          <cell r="U13">
            <v>0</v>
          </cell>
          <cell r="V13">
            <v>0</v>
          </cell>
          <cell r="W13">
            <v>0</v>
          </cell>
          <cell r="X13">
            <v>0</v>
          </cell>
          <cell r="Y13">
            <v>0</v>
          </cell>
          <cell r="Z13">
            <v>0</v>
          </cell>
          <cell r="AA13">
            <v>0</v>
          </cell>
          <cell r="AC13">
            <v>0</v>
          </cell>
          <cell r="AD13">
            <v>0</v>
          </cell>
          <cell r="AE13">
            <v>0</v>
          </cell>
          <cell r="AF13">
            <v>0</v>
          </cell>
          <cell r="AG13">
            <v>0</v>
          </cell>
        </row>
        <row r="14">
          <cell r="A14" t="str">
            <v>Terminal Growth Rate (%)</v>
          </cell>
          <cell r="B14">
            <v>0</v>
          </cell>
          <cell r="C14">
            <v>0.03</v>
          </cell>
          <cell r="D14">
            <v>0</v>
          </cell>
          <cell r="E14">
            <v>0</v>
          </cell>
          <cell r="F14">
            <v>0</v>
          </cell>
          <cell r="G14">
            <v>0</v>
          </cell>
          <cell r="H14">
            <v>0</v>
          </cell>
          <cell r="I14">
            <v>0</v>
          </cell>
          <cell r="J14">
            <v>0</v>
          </cell>
          <cell r="K14">
            <v>0</v>
          </cell>
          <cell r="L14">
            <v>0</v>
          </cell>
          <cell r="M14" t="str">
            <v>Last updated:</v>
          </cell>
          <cell r="N14">
            <v>43287</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row>
        <row r="15">
          <cell r="A15" t="str">
            <v>Implied Terminal Year FCF Multiple</v>
          </cell>
          <cell r="B15">
            <v>0</v>
          </cell>
          <cell r="C15">
            <v>8.5833333333333339</v>
          </cell>
          <cell r="D15">
            <v>0</v>
          </cell>
          <cell r="E15" t="str">
            <v>Terminal Value</v>
          </cell>
          <cell r="F15">
            <v>0</v>
          </cell>
          <cell r="G15" t="str">
            <v>Discount Rate</v>
          </cell>
          <cell r="H15">
            <v>0</v>
          </cell>
          <cell r="I15">
            <v>0</v>
          </cell>
          <cell r="J15">
            <v>0</v>
          </cell>
          <cell r="K15">
            <v>0</v>
          </cell>
          <cell r="L15">
            <v>0</v>
          </cell>
          <cell r="M15" t="str">
            <v>To be updated each time they report</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row>
        <row r="16">
          <cell r="A16" t="str">
            <v>Present Value of Terminal Value</v>
          </cell>
          <cell r="B16">
            <v>0</v>
          </cell>
          <cell r="C16">
            <v>692439.82723987766</v>
          </cell>
          <cell r="D16">
            <v>0</v>
          </cell>
          <cell r="E16">
            <v>0</v>
          </cell>
          <cell r="F16">
            <v>1043345.559205632</v>
          </cell>
          <cell r="G16">
            <v>0.125</v>
          </cell>
          <cell r="H16">
            <v>0.15</v>
          </cell>
          <cell r="I16">
            <v>0.17499999999999999</v>
          </cell>
          <cell r="J16">
            <v>0.19999999999999998</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row>
        <row r="17">
          <cell r="A17" t="str">
            <v>Terminal Value as % of total</v>
          </cell>
          <cell r="B17">
            <v>0</v>
          </cell>
          <cell r="C17">
            <v>0.78654363582570042</v>
          </cell>
          <cell r="D17">
            <v>0</v>
          </cell>
          <cell r="E17">
            <v>0</v>
          </cell>
          <cell r="F17">
            <v>1.9999999999999997E-2</v>
          </cell>
          <cell r="G17">
            <v>1458911.5537817569</v>
          </cell>
          <cell r="H17">
            <v>983875.37240011594</v>
          </cell>
          <cell r="I17">
            <v>688055.64498609677</v>
          </cell>
          <cell r="J17">
            <v>493001.43174222339</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row>
        <row r="18">
          <cell r="A18" t="str">
            <v>Enterprise Value</v>
          </cell>
          <cell r="B18">
            <v>0</v>
          </cell>
          <cell r="C18">
            <v>880357.80305178603</v>
          </cell>
          <cell r="D18">
            <v>0</v>
          </cell>
          <cell r="E18">
            <v>0</v>
          </cell>
          <cell r="F18">
            <v>2.4999999999999998E-2</v>
          </cell>
          <cell r="G18">
            <v>1514557.1044217865</v>
          </cell>
          <cell r="H18">
            <v>1012421.0620667636</v>
          </cell>
          <cell r="I18">
            <v>703974.09113161475</v>
          </cell>
          <cell r="J18">
            <v>502420.49235850381</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row>
        <row r="19">
          <cell r="A19" t="str">
            <v>Add: Net Cash</v>
          </cell>
          <cell r="B19">
            <v>0</v>
          </cell>
          <cell r="C19">
            <v>162987.75615384587</v>
          </cell>
          <cell r="D19">
            <v>0</v>
          </cell>
          <cell r="E19">
            <v>0</v>
          </cell>
          <cell r="F19">
            <v>0.03</v>
          </cell>
          <cell r="G19">
            <v>1576060.0814449775</v>
          </cell>
          <cell r="H19">
            <v>1043345.559205632</v>
          </cell>
          <cell r="I19">
            <v>720990.36114923749</v>
          </cell>
          <cell r="J19">
            <v>512393.61536397733</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row>
        <row r="20">
          <cell r="A20" t="str">
            <v>Equity Value</v>
          </cell>
          <cell r="B20">
            <v>0</v>
          </cell>
          <cell r="C20">
            <v>1043345.559205632</v>
          </cell>
          <cell r="D20">
            <v>0</v>
          </cell>
          <cell r="E20">
            <v>0</v>
          </cell>
          <cell r="F20">
            <v>3.4999999999999996E-2</v>
          </cell>
          <cell r="G20">
            <v>1644396.722581856</v>
          </cell>
          <cell r="H20">
            <v>1076959.143052228</v>
          </cell>
          <cell r="I20">
            <v>739222.0790252618</v>
          </cell>
          <cell r="J20">
            <v>522971.17006675218</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row>
        <row r="21">
          <cell r="A21" t="str">
            <v>Fully Diluted Shares Outstanding 2018E (million)</v>
          </cell>
          <cell r="B21">
            <v>0</v>
          </cell>
          <cell r="C21">
            <v>28075.643820000008</v>
          </cell>
          <cell r="D21">
            <v>0</v>
          </cell>
          <cell r="E21">
            <v>0</v>
          </cell>
          <cell r="F21">
            <v>3.9999999999999994E-2</v>
          </cell>
          <cell r="G21">
            <v>1720772.9685583676</v>
          </cell>
          <cell r="H21">
            <v>1113628.5072485143</v>
          </cell>
          <cell r="I21">
            <v>758804.29452173249</v>
          </cell>
          <cell r="J21">
            <v>534209.82193845045</v>
          </cell>
          <cell r="K21">
            <v>0</v>
          </cell>
          <cell r="L21">
            <v>32.6</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row>
        <row r="22">
          <cell r="A22" t="str">
            <v>Equity Value per Share</v>
          </cell>
          <cell r="B22">
            <v>0</v>
          </cell>
          <cell r="C22">
            <v>37.161945987589171</v>
          </cell>
          <cell r="D22">
            <v>0</v>
          </cell>
          <cell r="E22">
            <v>0</v>
          </cell>
          <cell r="F22">
            <v>0</v>
          </cell>
          <cell r="G22">
            <v>0</v>
          </cell>
          <cell r="H22">
            <v>0</v>
          </cell>
          <cell r="I22">
            <v>0</v>
          </cell>
          <cell r="J22">
            <v>0</v>
          </cell>
          <cell r="K22">
            <v>0</v>
          </cell>
          <cell r="L22">
            <v>0.13993699348433042</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row>
        <row r="23">
          <cell r="A23">
            <v>0</v>
          </cell>
          <cell r="B23">
            <v>0</v>
          </cell>
          <cell r="C23">
            <v>0</v>
          </cell>
          <cell r="D23">
            <v>0</v>
          </cell>
          <cell r="E23">
            <v>0</v>
          </cell>
          <cell r="F23">
            <v>0</v>
          </cell>
          <cell r="G23">
            <v>0</v>
          </cell>
          <cell r="H23">
            <v>0</v>
          </cell>
          <cell r="I23" t="str">
            <v xml:space="preserve"> </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row>
        <row r="24">
          <cell r="A24" t="str">
            <v>WACC Calculation</v>
          </cell>
          <cell r="B24">
            <v>0</v>
          </cell>
          <cell r="C24">
            <v>0</v>
          </cell>
          <cell r="D24">
            <v>0</v>
          </cell>
          <cell r="E24">
            <v>0</v>
          </cell>
          <cell r="F24" t="str">
            <v>Value per Share</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row>
        <row r="25">
          <cell r="A25" t="str">
            <v>Predicted beta (Factset)</v>
          </cell>
          <cell r="B25">
            <v>1.5</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row>
        <row r="26">
          <cell r="A26" t="str">
            <v>10-year Bond yield (risk-free rate) US</v>
          </cell>
          <cell r="B26">
            <v>2.8797E-2</v>
          </cell>
          <cell r="C26">
            <v>0</v>
          </cell>
          <cell r="D26">
            <v>0</v>
          </cell>
          <cell r="E26" t="str">
            <v>Terminal Value</v>
          </cell>
          <cell r="F26">
            <v>0</v>
          </cell>
          <cell r="G26" t="str">
            <v>Discount Rate</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row>
        <row r="27">
          <cell r="A27" t="str">
            <v>Market return rm</v>
          </cell>
          <cell r="B27">
            <v>7.4999999999999997E-2</v>
          </cell>
          <cell r="C27">
            <v>0</v>
          </cell>
          <cell r="D27">
            <v>0</v>
          </cell>
          <cell r="E27">
            <v>0</v>
          </cell>
          <cell r="F27">
            <v>0</v>
          </cell>
          <cell r="G27">
            <v>0.125</v>
          </cell>
          <cell r="H27">
            <v>0.15</v>
          </cell>
          <cell r="I27">
            <v>0.17499999999999999</v>
          </cell>
          <cell r="J27">
            <v>0.19999999999999998</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row>
        <row r="28">
          <cell r="A28" t="str">
            <v>Market premium</v>
          </cell>
          <cell r="B28">
            <v>4.6202999999999994E-2</v>
          </cell>
          <cell r="C28">
            <v>0</v>
          </cell>
          <cell r="D28">
            <v>0</v>
          </cell>
          <cell r="E28">
            <v>0</v>
          </cell>
          <cell r="F28">
            <v>1.9999999999999997E-2</v>
          </cell>
          <cell r="G28">
            <v>51.963601017850372</v>
          </cell>
          <cell r="H28">
            <v>35.043733233972752</v>
          </cell>
          <cell r="I28">
            <v>24.507208076772667</v>
          </cell>
          <cell r="J28">
            <v>17.559755170815642</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row>
        <row r="29">
          <cell r="A29" t="str">
            <v>Cost of equity</v>
          </cell>
          <cell r="B29">
            <v>9.8101499999999994E-2</v>
          </cell>
          <cell r="C29">
            <v>0</v>
          </cell>
          <cell r="D29">
            <v>0</v>
          </cell>
          <cell r="E29">
            <v>0</v>
          </cell>
          <cell r="F29">
            <v>2.4999999999999998E-2</v>
          </cell>
          <cell r="G29">
            <v>53.945587646430901</v>
          </cell>
          <cell r="H29">
            <v>36.060475355708633</v>
          </cell>
          <cell r="I29">
            <v>25.074192265900265</v>
          </cell>
          <cell r="J29">
            <v>17.895243848356518</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row>
        <row r="30">
          <cell r="A30" t="str">
            <v>Cost of debt (before tax)</v>
          </cell>
          <cell r="B30">
            <v>0.08</v>
          </cell>
          <cell r="C30">
            <v>0</v>
          </cell>
          <cell r="D30">
            <v>0</v>
          </cell>
          <cell r="E30">
            <v>0</v>
          </cell>
          <cell r="F30">
            <v>0.03</v>
          </cell>
          <cell r="G30">
            <v>56.136204446440978</v>
          </cell>
          <cell r="H30">
            <v>37.161945987589171</v>
          </cell>
          <cell r="I30">
            <v>25.680278812898734</v>
          </cell>
          <cell r="J30">
            <v>18.250467153988037</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row>
        <row r="31">
          <cell r="A31" t="str">
            <v>Cost of debt (after tax 35%)</v>
          </cell>
          <cell r="B31">
            <v>5.2000000000000005E-2</v>
          </cell>
          <cell r="C31">
            <v>0</v>
          </cell>
          <cell r="D31">
            <v>0</v>
          </cell>
          <cell r="E31">
            <v>0</v>
          </cell>
          <cell r="F31">
            <v>3.4999999999999996E-2</v>
          </cell>
          <cell r="G31">
            <v>58.570223113118814</v>
          </cell>
          <cell r="H31">
            <v>38.359196674415841</v>
          </cell>
          <cell r="I31">
            <v>26.329657256111378</v>
          </cell>
          <cell r="J31">
            <v>18.627219144809338</v>
          </cell>
          <cell r="K31">
            <v>0</v>
          </cell>
          <cell r="L31">
            <v>0</v>
          </cell>
          <cell r="O31">
            <v>0</v>
          </cell>
          <cell r="P31">
            <v>0</v>
          </cell>
          <cell r="Q31">
            <v>0</v>
          </cell>
          <cell r="R31">
            <v>0</v>
          </cell>
          <cell r="S31">
            <v>0</v>
          </cell>
          <cell r="T31">
            <v>0</v>
          </cell>
          <cell r="U31">
            <v>0</v>
          </cell>
          <cell r="V31">
            <v>0</v>
          </cell>
          <cell r="W31">
            <v>0</v>
          </cell>
          <cell r="X31">
            <v>0</v>
          </cell>
          <cell r="Y31">
            <v>0</v>
          </cell>
          <cell r="Z31">
            <v>0</v>
          </cell>
          <cell r="AA31">
            <v>0</v>
          </cell>
        </row>
        <row r="32">
          <cell r="A32" t="str">
            <v>Market Equity 2018E (mn)</v>
          </cell>
          <cell r="B32">
            <v>1200</v>
          </cell>
          <cell r="C32">
            <v>0</v>
          </cell>
          <cell r="D32">
            <v>0</v>
          </cell>
          <cell r="E32">
            <v>0</v>
          </cell>
          <cell r="F32">
            <v>3.9999999999999994E-2</v>
          </cell>
          <cell r="G32">
            <v>61.290596917052888</v>
          </cell>
          <cell r="H32">
            <v>39.665288332772199</v>
          </cell>
          <cell r="I32">
            <v>27.027137806228669</v>
          </cell>
          <cell r="J32">
            <v>19.027518135056976</v>
          </cell>
          <cell r="K32">
            <v>0</v>
          </cell>
          <cell r="L32">
            <v>0</v>
          </cell>
          <cell r="O32">
            <v>0</v>
          </cell>
          <cell r="P32">
            <v>0</v>
          </cell>
          <cell r="Q32">
            <v>0</v>
          </cell>
          <cell r="R32">
            <v>0</v>
          </cell>
          <cell r="S32">
            <v>0</v>
          </cell>
          <cell r="T32">
            <v>0</v>
          </cell>
          <cell r="U32">
            <v>0</v>
          </cell>
          <cell r="V32">
            <v>0</v>
          </cell>
          <cell r="W32">
            <v>0</v>
          </cell>
          <cell r="X32">
            <v>0</v>
          </cell>
          <cell r="Y32">
            <v>0</v>
          </cell>
          <cell r="Z32">
            <v>0</v>
          </cell>
          <cell r="AA32">
            <v>0</v>
          </cell>
        </row>
        <row r="33">
          <cell r="A33" t="str">
            <v>Total Debt 2018E (mn)</v>
          </cell>
          <cell r="B33">
            <v>0</v>
          </cell>
          <cell r="C33">
            <v>0</v>
          </cell>
          <cell r="D33">
            <v>0</v>
          </cell>
          <cell r="E33">
            <v>0</v>
          </cell>
          <cell r="F33">
            <v>0</v>
          </cell>
          <cell r="G33">
            <v>0</v>
          </cell>
          <cell r="H33">
            <v>0</v>
          </cell>
          <cell r="I33">
            <v>0</v>
          </cell>
          <cell r="J33">
            <v>0</v>
          </cell>
          <cell r="K33">
            <v>0</v>
          </cell>
          <cell r="L33">
            <v>0</v>
          </cell>
          <cell r="P33">
            <v>0</v>
          </cell>
          <cell r="Q33">
            <v>0</v>
          </cell>
          <cell r="R33">
            <v>0</v>
          </cell>
          <cell r="S33">
            <v>0</v>
          </cell>
          <cell r="T33">
            <v>0</v>
          </cell>
          <cell r="U33">
            <v>0</v>
          </cell>
          <cell r="V33">
            <v>0</v>
          </cell>
          <cell r="W33">
            <v>0</v>
          </cell>
          <cell r="X33">
            <v>0</v>
          </cell>
          <cell r="Y33">
            <v>0</v>
          </cell>
          <cell r="Z33">
            <v>0</v>
          </cell>
          <cell r="AA33">
            <v>0</v>
          </cell>
        </row>
        <row r="34">
          <cell r="A34" t="str">
            <v>Debt + Equity</v>
          </cell>
          <cell r="B34">
            <v>1200</v>
          </cell>
          <cell r="C34">
            <v>0</v>
          </cell>
          <cell r="D34">
            <v>0</v>
          </cell>
          <cell r="E34">
            <v>0</v>
          </cell>
          <cell r="F34">
            <v>0</v>
          </cell>
          <cell r="G34">
            <v>0</v>
          </cell>
          <cell r="H34">
            <v>0</v>
          </cell>
          <cell r="I34">
            <v>0</v>
          </cell>
          <cell r="J34">
            <v>0</v>
          </cell>
          <cell r="K34">
            <v>0</v>
          </cell>
          <cell r="L34">
            <v>0</v>
          </cell>
          <cell r="M34">
            <v>0</v>
          </cell>
          <cell r="P34">
            <v>0</v>
          </cell>
          <cell r="Q34">
            <v>0</v>
          </cell>
          <cell r="R34">
            <v>0</v>
          </cell>
          <cell r="S34">
            <v>0</v>
          </cell>
          <cell r="T34">
            <v>0</v>
          </cell>
          <cell r="U34">
            <v>0</v>
          </cell>
          <cell r="V34">
            <v>0</v>
          </cell>
          <cell r="W34">
            <v>0</v>
          </cell>
          <cell r="X34">
            <v>0</v>
          </cell>
          <cell r="Y34">
            <v>0</v>
          </cell>
          <cell r="Z34">
            <v>0</v>
          </cell>
          <cell r="AA34">
            <v>0</v>
          </cell>
        </row>
        <row r="35">
          <cell r="A35" t="str">
            <v>WACC</v>
          </cell>
          <cell r="B35">
            <v>9.8101499999999994E-2</v>
          </cell>
          <cell r="C35">
            <v>0</v>
          </cell>
          <cell r="D35">
            <v>0</v>
          </cell>
          <cell r="E35">
            <v>0</v>
          </cell>
          <cell r="F35">
            <v>0</v>
          </cell>
          <cell r="G35">
            <v>0</v>
          </cell>
          <cell r="H35">
            <v>0</v>
          </cell>
          <cell r="I35">
            <v>0</v>
          </cell>
          <cell r="J35">
            <v>0</v>
          </cell>
          <cell r="K35">
            <v>0</v>
          </cell>
          <cell r="L35">
            <v>0</v>
          </cell>
          <cell r="P35">
            <v>0</v>
          </cell>
          <cell r="Q35">
            <v>0</v>
          </cell>
          <cell r="R35">
            <v>0</v>
          </cell>
          <cell r="S35">
            <v>0</v>
          </cell>
          <cell r="T35">
            <v>0</v>
          </cell>
          <cell r="U35">
            <v>0</v>
          </cell>
          <cell r="V35">
            <v>0</v>
          </cell>
          <cell r="W35">
            <v>0</v>
          </cell>
          <cell r="X35">
            <v>0</v>
          </cell>
          <cell r="Y35">
            <v>0</v>
          </cell>
          <cell r="Z35">
            <v>0</v>
          </cell>
          <cell r="AA35">
            <v>0</v>
          </cell>
        </row>
        <row r="36">
          <cell r="A36">
            <v>0</v>
          </cell>
          <cell r="B36">
            <v>0</v>
          </cell>
          <cell r="C36">
            <v>0</v>
          </cell>
          <cell r="D36">
            <v>0</v>
          </cell>
          <cell r="E36">
            <v>0</v>
          </cell>
          <cell r="F36">
            <v>0</v>
          </cell>
          <cell r="G36">
            <v>0</v>
          </cell>
          <cell r="H36">
            <v>0</v>
          </cell>
          <cell r="I36">
            <v>0</v>
          </cell>
          <cell r="J36">
            <v>0</v>
          </cell>
          <cell r="K36">
            <v>0</v>
          </cell>
          <cell r="L36">
            <v>0</v>
          </cell>
          <cell r="P36">
            <v>0</v>
          </cell>
          <cell r="Q36">
            <v>0</v>
          </cell>
          <cell r="R36">
            <v>0</v>
          </cell>
          <cell r="S36">
            <v>0</v>
          </cell>
          <cell r="T36">
            <v>0</v>
          </cell>
          <cell r="U36">
            <v>0</v>
          </cell>
          <cell r="V36">
            <v>0</v>
          </cell>
          <cell r="W36">
            <v>0</v>
          </cell>
          <cell r="X36">
            <v>0</v>
          </cell>
          <cell r="Y36">
            <v>0</v>
          </cell>
          <cell r="Z36">
            <v>0</v>
          </cell>
          <cell r="AA36">
            <v>0</v>
          </cell>
        </row>
        <row r="37">
          <cell r="A37">
            <v>0</v>
          </cell>
          <cell r="B37">
            <v>0</v>
          </cell>
          <cell r="C37">
            <v>0</v>
          </cell>
          <cell r="D37">
            <v>0</v>
          </cell>
          <cell r="E37">
            <v>0</v>
          </cell>
          <cell r="F37">
            <v>0</v>
          </cell>
          <cell r="G37">
            <v>0</v>
          </cell>
          <cell r="H37">
            <v>0</v>
          </cell>
          <cell r="I37">
            <v>0</v>
          </cell>
          <cell r="J37">
            <v>0</v>
          </cell>
          <cell r="K37">
            <v>0</v>
          </cell>
          <cell r="L37">
            <v>0</v>
          </cell>
          <cell r="P37">
            <v>0</v>
          </cell>
          <cell r="Q37">
            <v>0</v>
          </cell>
          <cell r="R37">
            <v>0</v>
          </cell>
          <cell r="S37">
            <v>0</v>
          </cell>
          <cell r="T37">
            <v>0</v>
          </cell>
          <cell r="U37">
            <v>0</v>
          </cell>
          <cell r="V37">
            <v>0</v>
          </cell>
          <cell r="W37">
            <v>0</v>
          </cell>
          <cell r="X37">
            <v>0</v>
          </cell>
          <cell r="Y37">
            <v>0</v>
          </cell>
          <cell r="Z37">
            <v>0</v>
          </cell>
          <cell r="AA37">
            <v>0</v>
          </cell>
        </row>
        <row r="38">
          <cell r="P38">
            <v>0</v>
          </cell>
          <cell r="Q38">
            <v>0</v>
          </cell>
          <cell r="R38">
            <v>0</v>
          </cell>
          <cell r="S38">
            <v>0</v>
          </cell>
          <cell r="T38">
            <v>0</v>
          </cell>
          <cell r="U38">
            <v>0</v>
          </cell>
          <cell r="V38">
            <v>0</v>
          </cell>
          <cell r="W38">
            <v>0</v>
          </cell>
          <cell r="X38">
            <v>0</v>
          </cell>
          <cell r="Y38">
            <v>0</v>
          </cell>
          <cell r="Z38">
            <v>0</v>
          </cell>
          <cell r="AA38">
            <v>0</v>
          </cell>
        </row>
        <row r="39">
          <cell r="P39">
            <v>0</v>
          </cell>
          <cell r="Q39">
            <v>0</v>
          </cell>
          <cell r="R39">
            <v>0</v>
          </cell>
          <cell r="S39">
            <v>0</v>
          </cell>
          <cell r="T39">
            <v>0</v>
          </cell>
          <cell r="U39">
            <v>0</v>
          </cell>
          <cell r="V39">
            <v>0</v>
          </cell>
          <cell r="W39">
            <v>0</v>
          </cell>
          <cell r="X39">
            <v>0</v>
          </cell>
          <cell r="Y39">
            <v>0</v>
          </cell>
          <cell r="Z39">
            <v>0</v>
          </cell>
          <cell r="AA39">
            <v>0</v>
          </cell>
        </row>
        <row r="40">
          <cell r="P40">
            <v>0</v>
          </cell>
          <cell r="Q40">
            <v>0</v>
          </cell>
          <cell r="R40">
            <v>0</v>
          </cell>
          <cell r="S40">
            <v>0</v>
          </cell>
          <cell r="T40">
            <v>0</v>
          </cell>
          <cell r="U40">
            <v>0</v>
          </cell>
          <cell r="V40">
            <v>0</v>
          </cell>
          <cell r="W40">
            <v>0</v>
          </cell>
          <cell r="X40">
            <v>0</v>
          </cell>
          <cell r="Y40">
            <v>0</v>
          </cell>
          <cell r="Z40">
            <v>0</v>
          </cell>
          <cell r="AA40">
            <v>0</v>
          </cell>
        </row>
        <row r="41">
          <cell r="A41" t="str">
            <v>InflaRx Free Cash Flow Calculation</v>
          </cell>
          <cell r="B41">
            <v>0</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row>
        <row r="42">
          <cell r="A42">
            <v>0</v>
          </cell>
          <cell r="B42">
            <v>0</v>
          </cell>
          <cell r="C42">
            <v>0</v>
          </cell>
          <cell r="D42">
            <v>0</v>
          </cell>
          <cell r="E42">
            <v>0</v>
          </cell>
          <cell r="F42">
            <v>0</v>
          </cell>
          <cell r="G42">
            <v>0</v>
          </cell>
          <cell r="H42">
            <v>0</v>
          </cell>
          <cell r="I42">
            <v>0</v>
          </cell>
          <cell r="J42">
            <v>0</v>
          </cell>
          <cell r="K42">
            <v>0</v>
          </cell>
          <cell r="P42">
            <v>0</v>
          </cell>
          <cell r="Q42">
            <v>0</v>
          </cell>
          <cell r="R42">
            <v>0</v>
          </cell>
          <cell r="S42">
            <v>0</v>
          </cell>
          <cell r="T42">
            <v>0</v>
          </cell>
          <cell r="U42">
            <v>0</v>
          </cell>
          <cell r="V42">
            <v>0</v>
          </cell>
          <cell r="W42">
            <v>0</v>
          </cell>
          <cell r="X42">
            <v>0</v>
          </cell>
          <cell r="Y42">
            <v>0</v>
          </cell>
          <cell r="Z42">
            <v>0</v>
          </cell>
          <cell r="AA42">
            <v>0</v>
          </cell>
        </row>
        <row r="43">
          <cell r="D43">
            <v>0</v>
          </cell>
          <cell r="E43">
            <v>0</v>
          </cell>
          <cell r="F43" t="str">
            <v>2015A</v>
          </cell>
          <cell r="G43" t="str">
            <v>2016A</v>
          </cell>
          <cell r="H43" t="str">
            <v>2017E</v>
          </cell>
          <cell r="I43" t="str">
            <v>2018E</v>
          </cell>
          <cell r="J43" t="str">
            <v>2019E</v>
          </cell>
          <cell r="K43" t="str">
            <v>2020E</v>
          </cell>
          <cell r="L43" t="str">
            <v>2021E</v>
          </cell>
          <cell r="M43" t="str">
            <v>2022E</v>
          </cell>
          <cell r="N43" t="str">
            <v>2023E</v>
          </cell>
          <cell r="O43" t="str">
            <v>2024E</v>
          </cell>
          <cell r="P43" t="str">
            <v>2025E</v>
          </cell>
          <cell r="Q43" t="str">
            <v>2026E</v>
          </cell>
          <cell r="R43" t="str">
            <v>2027E</v>
          </cell>
          <cell r="S43" t="str">
            <v>2028E</v>
          </cell>
          <cell r="T43" t="str">
            <v>2029E</v>
          </cell>
          <cell r="U43" t="str">
            <v>2030E</v>
          </cell>
          <cell r="V43" t="str">
            <v>2031E</v>
          </cell>
          <cell r="W43" t="str">
            <v>2032E</v>
          </cell>
          <cell r="X43" t="str">
            <v>2033E</v>
          </cell>
          <cell r="Y43" t="str">
            <v>2034E</v>
          </cell>
          <cell r="Z43" t="str">
            <v>2035E</v>
          </cell>
        </row>
        <row r="44">
          <cell r="A44" t="str">
            <v>Earnings Before Interest and Taxes</v>
          </cell>
          <cell r="B44">
            <v>0</v>
          </cell>
          <cell r="C44">
            <v>0</v>
          </cell>
          <cell r="D44">
            <v>0</v>
          </cell>
          <cell r="E44">
            <v>0</v>
          </cell>
          <cell r="F44">
            <v>-3782</v>
          </cell>
          <cell r="G44">
            <v>-6891</v>
          </cell>
          <cell r="H44">
            <v>-19445</v>
          </cell>
          <cell r="I44">
            <v>-49406.390336000004</v>
          </cell>
          <cell r="J44">
            <v>-65327.024417280016</v>
          </cell>
          <cell r="K44">
            <v>-100721.49545770243</v>
          </cell>
          <cell r="L44">
            <v>-129834.83818169869</v>
          </cell>
          <cell r="M44">
            <v>-121189.16942298028</v>
          </cell>
          <cell r="N44">
            <v>-70325.588497738965</v>
          </cell>
          <cell r="O44">
            <v>29832.271733647591</v>
          </cell>
          <cell r="P44">
            <v>131347.71401960036</v>
          </cell>
          <cell r="Q44">
            <v>214981.13317024813</v>
          </cell>
          <cell r="R44">
            <v>272070.72705077811</v>
          </cell>
          <cell r="S44">
            <v>313545.41322344297</v>
          </cell>
          <cell r="T44">
            <v>349933.88429104362</v>
          </cell>
          <cell r="U44">
            <v>383539.95071475173</v>
          </cell>
          <cell r="V44">
            <v>407356.76279946906</v>
          </cell>
          <cell r="W44">
            <v>425706.23553975549</v>
          </cell>
          <cell r="X44">
            <v>440910.96248302056</v>
          </cell>
          <cell r="Y44">
            <v>453936.53048037819</v>
          </cell>
          <cell r="Z44">
            <v>465733.8203943136</v>
          </cell>
        </row>
        <row r="45">
          <cell r="A45" t="str">
            <v>Stock option expense</v>
          </cell>
          <cell r="B45">
            <v>0</v>
          </cell>
          <cell r="C45">
            <v>0</v>
          </cell>
          <cell r="D45">
            <v>0</v>
          </cell>
          <cell r="E45">
            <v>0</v>
          </cell>
          <cell r="F45">
            <v>0</v>
          </cell>
          <cell r="G45">
            <v>868</v>
          </cell>
          <cell r="H45">
            <v>4550</v>
          </cell>
          <cell r="I45">
            <v>14204.331249999999</v>
          </cell>
          <cell r="J45">
            <v>17045.197499999998</v>
          </cell>
          <cell r="K45">
            <v>20454.236999999997</v>
          </cell>
          <cell r="L45">
            <v>22499.6607</v>
          </cell>
          <cell r="M45">
            <v>24749.626770000003</v>
          </cell>
          <cell r="N45">
            <v>27224.589447000006</v>
          </cell>
          <cell r="O45">
            <v>29947.048391700009</v>
          </cell>
          <cell r="P45">
            <v>32941.75323087001</v>
          </cell>
          <cell r="Q45">
            <v>36235.928553957012</v>
          </cell>
          <cell r="R45">
            <v>39859.521409352717</v>
          </cell>
          <cell r="S45">
            <v>43845.473550287992</v>
          </cell>
          <cell r="T45">
            <v>48230.020905316793</v>
          </cell>
          <cell r="U45">
            <v>53053.022995848478</v>
          </cell>
          <cell r="V45">
            <v>58358.325295433329</v>
          </cell>
          <cell r="W45">
            <v>64194.157824976668</v>
          </cell>
          <cell r="X45">
            <v>70613.573607474347</v>
          </cell>
          <cell r="Y45">
            <v>77674.930968221786</v>
          </cell>
          <cell r="Z45">
            <v>85442.424065043975</v>
          </cell>
        </row>
        <row r="46">
          <cell r="A46" t="str">
            <v>Tax Rate</v>
          </cell>
          <cell r="B46">
            <v>0</v>
          </cell>
          <cell r="C46">
            <v>0</v>
          </cell>
          <cell r="D46">
            <v>0</v>
          </cell>
          <cell r="E46">
            <v>0</v>
          </cell>
          <cell r="F46">
            <v>0</v>
          </cell>
          <cell r="G46">
            <v>0</v>
          </cell>
          <cell r="H46">
            <v>0</v>
          </cell>
          <cell r="I46">
            <v>0</v>
          </cell>
          <cell r="J46">
            <v>0</v>
          </cell>
          <cell r="K46">
            <v>0</v>
          </cell>
          <cell r="L46">
            <v>0</v>
          </cell>
          <cell r="M46">
            <v>0</v>
          </cell>
          <cell r="N46">
            <v>0</v>
          </cell>
          <cell r="O46">
            <v>2.5000000000000001E-2</v>
          </cell>
          <cell r="P46">
            <v>7.4999999999999997E-2</v>
          </cell>
          <cell r="Q46">
            <v>0.125</v>
          </cell>
          <cell r="R46">
            <v>0.17499999999999999</v>
          </cell>
          <cell r="S46">
            <v>0.2</v>
          </cell>
          <cell r="T46">
            <v>0.21</v>
          </cell>
          <cell r="U46">
            <v>0.21</v>
          </cell>
          <cell r="V46">
            <v>0.21</v>
          </cell>
          <cell r="W46">
            <v>0.21</v>
          </cell>
          <cell r="X46">
            <v>0.21</v>
          </cell>
          <cell r="Y46">
            <v>0.21</v>
          </cell>
          <cell r="Z46">
            <v>0.21</v>
          </cell>
        </row>
        <row r="47">
          <cell r="A47" t="str">
            <v>Adjusted EBIT (1-Tax Rate)</v>
          </cell>
          <cell r="B47">
            <v>0</v>
          </cell>
          <cell r="C47">
            <v>0</v>
          </cell>
          <cell r="D47">
            <v>0</v>
          </cell>
          <cell r="E47">
            <v>0</v>
          </cell>
          <cell r="F47">
            <v>-3782</v>
          </cell>
          <cell r="G47">
            <v>-6023</v>
          </cell>
          <cell r="H47">
            <v>-14895</v>
          </cell>
          <cell r="I47">
            <v>-35202.059086000008</v>
          </cell>
          <cell r="J47">
            <v>-48281.826917280021</v>
          </cell>
          <cell r="K47">
            <v>-80267.258457702439</v>
          </cell>
          <cell r="L47">
            <v>-107335.17748169869</v>
          </cell>
          <cell r="M47">
            <v>-96439.542652980279</v>
          </cell>
          <cell r="N47">
            <v>-43100.999050738959</v>
          </cell>
          <cell r="O47">
            <v>58284.83712221391</v>
          </cell>
          <cell r="P47">
            <v>151967.75720668508</v>
          </cell>
          <cell r="Q47">
            <v>219814.92900867952</v>
          </cell>
          <cell r="R47">
            <v>257342.45497960792</v>
          </cell>
          <cell r="S47">
            <v>285912.70941898477</v>
          </cell>
          <cell r="T47">
            <v>314549.48510512477</v>
          </cell>
          <cell r="U47">
            <v>344908.44923137419</v>
          </cell>
          <cell r="V47">
            <v>367914.91959497292</v>
          </cell>
          <cell r="W47">
            <v>387021.31075813842</v>
          </cell>
          <cell r="X47">
            <v>404104.383511491</v>
          </cell>
          <cell r="Y47">
            <v>419973.05454439396</v>
          </cell>
          <cell r="Z47">
            <v>435429.2331228925</v>
          </cell>
        </row>
        <row r="48">
          <cell r="A48" t="str">
            <v>Growth</v>
          </cell>
          <cell r="B48">
            <v>0</v>
          </cell>
          <cell r="C48">
            <v>0</v>
          </cell>
          <cell r="D48">
            <v>0</v>
          </cell>
          <cell r="E48">
            <v>0</v>
          </cell>
          <cell r="F48" t="str">
            <v>nm</v>
          </cell>
          <cell r="G48" t="str">
            <v>nm</v>
          </cell>
          <cell r="H48" t="str">
            <v>nm</v>
          </cell>
          <cell r="I48" t="str">
            <v>nm</v>
          </cell>
          <cell r="J48" t="str">
            <v>nm</v>
          </cell>
          <cell r="K48" t="str">
            <v>nm</v>
          </cell>
          <cell r="L48" t="str">
            <v>nm</v>
          </cell>
          <cell r="M48" t="str">
            <v>nm</v>
          </cell>
          <cell r="N48" t="str">
            <v>nm</v>
          </cell>
          <cell r="O48" t="str">
            <v>nm</v>
          </cell>
          <cell r="P48">
            <v>1.6073291907470408</v>
          </cell>
          <cell r="Q48">
            <v>0.44645767660911317</v>
          </cell>
          <cell r="R48">
            <v>0.17072328135386383</v>
          </cell>
          <cell r="S48">
            <v>0.11102036949807129</v>
          </cell>
          <cell r="T48">
            <v>0.10015915607366316</v>
          </cell>
          <cell r="U48">
            <v>9.65157012293415E-2</v>
          </cell>
          <cell r="V48">
            <v>6.6703121987496866E-2</v>
          </cell>
          <cell r="W48">
            <v>5.1931547609428801E-2</v>
          </cell>
          <cell r="X48">
            <v>4.4139876225132005E-2</v>
          </cell>
          <cell r="Y48">
            <v>3.9268742632809682E-2</v>
          </cell>
          <cell r="Z48">
            <v>3.6802786300816639E-2</v>
          </cell>
        </row>
        <row r="49">
          <cell r="A49">
            <v>0</v>
          </cell>
          <cell r="B49">
            <v>0</v>
          </cell>
          <cell r="C49">
            <v>0</v>
          </cell>
          <cell r="D49">
            <v>0</v>
          </cell>
          <cell r="E49">
            <v>0</v>
          </cell>
          <cell r="F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row>
        <row r="50">
          <cell r="A50" t="str">
            <v>Depreciation and Amortization</v>
          </cell>
          <cell r="B50">
            <v>0</v>
          </cell>
          <cell r="C50">
            <v>0</v>
          </cell>
          <cell r="D50">
            <v>0</v>
          </cell>
          <cell r="E50">
            <v>0</v>
          </cell>
          <cell r="F50">
            <v>40</v>
          </cell>
          <cell r="G50">
            <v>33</v>
          </cell>
          <cell r="H50">
            <v>71</v>
          </cell>
          <cell r="I50">
            <v>133.489228</v>
          </cell>
          <cell r="J50">
            <v>64.438212450000009</v>
          </cell>
          <cell r="K50">
            <v>171.4956738825</v>
          </cell>
          <cell r="L50">
            <v>285.83915476012504</v>
          </cell>
          <cell r="M50">
            <v>390.0345051041063</v>
          </cell>
          <cell r="N50">
            <v>484.48340183881038</v>
          </cell>
          <cell r="O50">
            <v>379.56905749221232</v>
          </cell>
          <cell r="P50">
            <v>449.26632643779959</v>
          </cell>
          <cell r="Q50">
            <v>514.14695198272432</v>
          </cell>
          <cell r="R50">
            <v>574.73566013693073</v>
          </cell>
          <cell r="S50">
            <v>631.50556554276602</v>
          </cell>
          <cell r="T50">
            <v>684.88334983640834</v>
          </cell>
          <cell r="U50">
            <v>735.25392251764492</v>
          </cell>
          <cell r="V50">
            <v>782.96461608405525</v>
          </cell>
          <cell r="W50">
            <v>828.32896201018821</v>
          </cell>
          <cell r="X50">
            <v>871.63008949439848</v>
          </cell>
          <cell r="Y50">
            <v>913.12378470389251</v>
          </cell>
          <cell r="Z50">
            <v>953.04124447561571</v>
          </cell>
        </row>
        <row r="51">
          <cell r="A51" t="str">
            <v>Capital Expenditures</v>
          </cell>
          <cell r="B51">
            <v>0</v>
          </cell>
          <cell r="C51">
            <v>0</v>
          </cell>
          <cell r="D51">
            <v>0</v>
          </cell>
          <cell r="E51">
            <v>0</v>
          </cell>
          <cell r="F51">
            <v>13</v>
          </cell>
          <cell r="G51">
            <v>53</v>
          </cell>
          <cell r="H51">
            <v>149</v>
          </cell>
          <cell r="I51">
            <v>389.07731100000001</v>
          </cell>
          <cell r="J51">
            <v>778.15462200000002</v>
          </cell>
          <cell r="K51">
            <v>933.78554639999993</v>
          </cell>
          <cell r="L51">
            <v>980.47482372000002</v>
          </cell>
          <cell r="M51">
            <v>1019.6938166688001</v>
          </cell>
          <cell r="N51">
            <v>1050.2846311688641</v>
          </cell>
          <cell r="O51">
            <v>1076.5417469480856</v>
          </cell>
          <cell r="P51">
            <v>1098.0725818870474</v>
          </cell>
          <cell r="Q51">
            <v>1120.0340335247884</v>
          </cell>
          <cell r="R51">
            <v>1142.4347141952842</v>
          </cell>
          <cell r="S51">
            <v>1165.2834084791898</v>
          </cell>
          <cell r="T51">
            <v>1188.5890766487737</v>
          </cell>
          <cell r="U51">
            <v>1212.3608581817491</v>
          </cell>
          <cell r="V51">
            <v>1236.6080753453841</v>
          </cell>
          <cell r="W51">
            <v>1261.3402368522918</v>
          </cell>
          <cell r="X51">
            <v>1286.5670415893376</v>
          </cell>
          <cell r="Y51">
            <v>1312.2983824211244</v>
          </cell>
          <cell r="Z51">
            <v>1338.5443500695469</v>
          </cell>
        </row>
        <row r="52">
          <cell r="A52" t="str">
            <v>Change in Non-Cash Working Capital</v>
          </cell>
          <cell r="B52">
            <v>0</v>
          </cell>
          <cell r="C52">
            <v>0</v>
          </cell>
          <cell r="D52">
            <v>0</v>
          </cell>
          <cell r="E52">
            <v>0</v>
          </cell>
          <cell r="F52">
            <v>-275</v>
          </cell>
          <cell r="G52">
            <v>-997.2</v>
          </cell>
          <cell r="H52">
            <v>-2719</v>
          </cell>
          <cell r="I52">
            <v>2884.0707199999997</v>
          </cell>
          <cell r="J52">
            <v>-4069.5029175552013</v>
          </cell>
          <cell r="K52">
            <v>-4192.7173482150429</v>
          </cell>
          <cell r="L52">
            <v>-5261.944749834207</v>
          </cell>
          <cell r="M52">
            <v>-2939.1386362317535</v>
          </cell>
          <cell r="N52">
            <v>-1014.3670697033781</v>
          </cell>
          <cell r="O52">
            <v>1400.3175608025758</v>
          </cell>
          <cell r="P52">
            <v>2667.4099905253433</v>
          </cell>
          <cell r="Q52">
            <v>3029.438973638612</v>
          </cell>
          <cell r="R52">
            <v>1765.642706201661</v>
          </cell>
          <cell r="S52">
            <v>1075.6516773236672</v>
          </cell>
          <cell r="T52">
            <v>810.30505232218457</v>
          </cell>
          <cell r="U52">
            <v>646.23571358579102</v>
          </cell>
          <cell r="V52">
            <v>158.34905134368091</v>
          </cell>
          <cell r="W52">
            <v>-134.19695501171736</v>
          </cell>
          <cell r="X52">
            <v>-318.5604987964889</v>
          </cell>
          <cell r="Y52">
            <v>-459.39032245914132</v>
          </cell>
          <cell r="Z52">
            <v>-559.22269322035754</v>
          </cell>
        </row>
        <row r="53">
          <cell r="A53" t="str">
            <v>FCFF</v>
          </cell>
          <cell r="B53">
            <v>0</v>
          </cell>
          <cell r="C53">
            <v>0</v>
          </cell>
          <cell r="D53">
            <v>0</v>
          </cell>
          <cell r="E53">
            <v>0</v>
          </cell>
          <cell r="F53">
            <v>-3480</v>
          </cell>
          <cell r="G53">
            <v>-5045.8</v>
          </cell>
          <cell r="H53">
            <v>-12254</v>
          </cell>
          <cell r="I53">
            <v>-38341.717889000007</v>
          </cell>
          <cell r="J53">
            <v>-44926.040409274821</v>
          </cell>
          <cell r="K53">
            <v>-76836.830982004903</v>
          </cell>
          <cell r="L53">
            <v>-102767.86840082436</v>
          </cell>
          <cell r="M53">
            <v>-94130.063328313219</v>
          </cell>
          <cell r="N53">
            <v>-42652.433210365627</v>
          </cell>
          <cell r="O53">
            <v>56187.546871955456</v>
          </cell>
          <cell r="P53">
            <v>148651.5409607105</v>
          </cell>
          <cell r="Q53">
            <v>216179.60295349886</v>
          </cell>
          <cell r="R53">
            <v>255009.1132193479</v>
          </cell>
          <cell r="S53">
            <v>284303.27989872469</v>
          </cell>
          <cell r="T53">
            <v>313235.47432599025</v>
          </cell>
          <cell r="U53">
            <v>343785.10658212431</v>
          </cell>
          <cell r="V53">
            <v>367302.9270843679</v>
          </cell>
          <cell r="W53">
            <v>386722.49643830804</v>
          </cell>
          <cell r="X53">
            <v>404008.00705819251</v>
          </cell>
          <cell r="Y53">
            <v>420033.27026913589</v>
          </cell>
          <cell r="Z53">
            <v>435602.95271051896</v>
          </cell>
        </row>
        <row r="54">
          <cell r="A54" t="str">
            <v>Growth</v>
          </cell>
          <cell r="B54">
            <v>0</v>
          </cell>
          <cell r="C54">
            <v>0</v>
          </cell>
          <cell r="D54">
            <v>0</v>
          </cell>
          <cell r="E54">
            <v>0</v>
          </cell>
          <cell r="F54">
            <v>0</v>
          </cell>
        </row>
        <row r="56">
          <cell r="A56" t="str">
            <v>Change in Non Cash Working Capital</v>
          </cell>
          <cell r="B56">
            <v>0</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row>
        <row r="57">
          <cell r="A57">
            <v>0</v>
          </cell>
        </row>
        <row r="58">
          <cell r="A58" t="str">
            <v>Change in:</v>
          </cell>
        </row>
        <row r="59">
          <cell r="A59" t="str">
            <v>Accounts receivable</v>
          </cell>
          <cell r="D59">
            <v>0</v>
          </cell>
          <cell r="E59">
            <v>0</v>
          </cell>
          <cell r="F59">
            <v>0</v>
          </cell>
          <cell r="G59">
            <v>0</v>
          </cell>
          <cell r="H59">
            <v>66</v>
          </cell>
          <cell r="I59">
            <v>0</v>
          </cell>
          <cell r="J59">
            <v>0</v>
          </cell>
          <cell r="K59">
            <v>0</v>
          </cell>
          <cell r="L59">
            <v>-199.13104780879738</v>
          </cell>
          <cell r="M59">
            <v>-1119.3829240820182</v>
          </cell>
          <cell r="N59">
            <v>-2240.7135894217527</v>
          </cell>
          <cell r="O59">
            <v>-3577.3725998366544</v>
          </cell>
          <cell r="P59">
            <v>-3477.4917282361603</v>
          </cell>
          <cell r="Q59">
            <v>-2872.8653062753619</v>
          </cell>
          <cell r="R59">
            <v>-2056.5310757290063</v>
          </cell>
          <cell r="S59">
            <v>-1559.424574014547</v>
          </cell>
          <cell r="T59">
            <v>-1410.3231323620785</v>
          </cell>
          <cell r="U59">
            <v>-1334.7296582690142</v>
          </cell>
          <cell r="V59">
            <v>-1040.5543266127388</v>
          </cell>
          <cell r="W59">
            <v>-882.59068495365864</v>
          </cell>
          <cell r="X59">
            <v>-796.81449649576462</v>
          </cell>
          <cell r="Y59">
            <v>-741.50453118189398</v>
          </cell>
          <cell r="Z59">
            <v>-716.78833602347368</v>
          </cell>
        </row>
        <row r="60">
          <cell r="A60" t="str">
            <v>Prepaid expenses &amp; other assets</v>
          </cell>
          <cell r="D60">
            <v>0</v>
          </cell>
          <cell r="E60">
            <v>0</v>
          </cell>
          <cell r="F60">
            <v>-119</v>
          </cell>
          <cell r="G60">
            <v>-308.8</v>
          </cell>
          <cell r="H60">
            <v>-433</v>
          </cell>
          <cell r="I60">
            <v>-1561</v>
          </cell>
          <cell r="J60">
            <v>0</v>
          </cell>
          <cell r="K60">
            <v>0</v>
          </cell>
          <cell r="L60">
            <v>521.24596812746836</v>
          </cell>
          <cell r="M60">
            <v>-746.25528272134557</v>
          </cell>
          <cell r="N60">
            <v>-1493.8090596145016</v>
          </cell>
          <cell r="O60">
            <v>-2384.9150665577704</v>
          </cell>
          <cell r="P60">
            <v>-2318.3278188241065</v>
          </cell>
          <cell r="Q60">
            <v>-1915.2435375169089</v>
          </cell>
          <cell r="R60">
            <v>-1371.020717152669</v>
          </cell>
          <cell r="S60">
            <v>-1039.6163826763659</v>
          </cell>
          <cell r="T60">
            <v>-940.21542157471958</v>
          </cell>
          <cell r="U60">
            <v>-889.81977217934218</v>
          </cell>
          <cell r="V60">
            <v>-693.70288440849254</v>
          </cell>
          <cell r="W60">
            <v>-588.39378996910455</v>
          </cell>
          <cell r="X60">
            <v>-531.20966433051035</v>
          </cell>
          <cell r="Y60">
            <v>-494.33635412126387</v>
          </cell>
          <cell r="Z60">
            <v>-477.85889068231518</v>
          </cell>
        </row>
        <row r="61">
          <cell r="A61" t="str">
            <v>Accounts payable and accrued expenses</v>
          </cell>
          <cell r="D61">
            <v>0</v>
          </cell>
          <cell r="E61">
            <v>0</v>
          </cell>
          <cell r="F61">
            <v>394</v>
          </cell>
          <cell r="G61">
            <v>1306</v>
          </cell>
          <cell r="H61">
            <v>3086</v>
          </cell>
          <cell r="I61">
            <v>-1323.0707199999997</v>
          </cell>
          <cell r="J61">
            <v>4069.5029175552013</v>
          </cell>
          <cell r="K61">
            <v>4192.7173482150429</v>
          </cell>
          <cell r="L61">
            <v>4939.8298295155364</v>
          </cell>
          <cell r="M61">
            <v>4804.7768430351171</v>
          </cell>
          <cell r="N61">
            <v>4748.8897187396324</v>
          </cell>
          <cell r="O61">
            <v>4561.9701055918486</v>
          </cell>
          <cell r="P61">
            <v>3128.4095565349235</v>
          </cell>
          <cell r="Q61">
            <v>1758.6698701536588</v>
          </cell>
          <cell r="R61">
            <v>1661.9090866800143</v>
          </cell>
          <cell r="S61">
            <v>1523.3892793672458</v>
          </cell>
          <cell r="T61">
            <v>1540.2335016146135</v>
          </cell>
          <cell r="U61">
            <v>1578.3137168625653</v>
          </cell>
          <cell r="V61">
            <v>1575.9081596775504</v>
          </cell>
          <cell r="W61">
            <v>1605.1814299344805</v>
          </cell>
          <cell r="X61">
            <v>1646.5846596227639</v>
          </cell>
          <cell r="Y61">
            <v>1695.2312077622992</v>
          </cell>
          <cell r="Z61">
            <v>1753.8699199261464</v>
          </cell>
        </row>
        <row r="62">
          <cell r="A62" t="str">
            <v>Deferred Revenues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row>
        <row r="63">
          <cell r="A63" t="str">
            <v>Change in non-cash working capital</v>
          </cell>
          <cell r="B63">
            <v>0</v>
          </cell>
          <cell r="C63">
            <v>0</v>
          </cell>
          <cell r="D63">
            <v>0</v>
          </cell>
          <cell r="E63">
            <v>0</v>
          </cell>
          <cell r="F63">
            <v>275</v>
          </cell>
          <cell r="G63">
            <v>997.2</v>
          </cell>
          <cell r="H63">
            <v>2719</v>
          </cell>
          <cell r="I63">
            <v>-2884.0707199999997</v>
          </cell>
          <cell r="J63">
            <v>4069.5029175552013</v>
          </cell>
          <cell r="K63">
            <v>4192.7173482150429</v>
          </cell>
          <cell r="L63">
            <v>5261.944749834207</v>
          </cell>
          <cell r="M63">
            <v>2939.1386362317535</v>
          </cell>
          <cell r="N63">
            <v>1014.3670697033781</v>
          </cell>
          <cell r="O63">
            <v>-1400.3175608025758</v>
          </cell>
          <cell r="P63">
            <v>-2667.4099905253433</v>
          </cell>
          <cell r="Q63">
            <v>-3029.438973638612</v>
          </cell>
          <cell r="R63">
            <v>-1765.642706201661</v>
          </cell>
          <cell r="S63">
            <v>-1075.6516773236672</v>
          </cell>
          <cell r="T63">
            <v>-810.30505232218457</v>
          </cell>
          <cell r="U63">
            <v>-646.23571358579102</v>
          </cell>
          <cell r="V63">
            <v>-158.34905134368091</v>
          </cell>
          <cell r="W63">
            <v>134.19695501171736</v>
          </cell>
          <cell r="X63">
            <v>318.5604987964889</v>
          </cell>
          <cell r="Y63">
            <v>459.39032245914132</v>
          </cell>
          <cell r="Z63">
            <v>559.22269322035754</v>
          </cell>
        </row>
        <row r="64">
          <cell r="P64">
            <v>0</v>
          </cell>
          <cell r="Q64">
            <v>0</v>
          </cell>
          <cell r="R64">
            <v>0</v>
          </cell>
          <cell r="S64">
            <v>0</v>
          </cell>
          <cell r="T64">
            <v>0</v>
          </cell>
          <cell r="U64">
            <v>0</v>
          </cell>
          <cell r="V64">
            <v>0</v>
          </cell>
          <cell r="W64">
            <v>0</v>
          </cell>
          <cell r="X64">
            <v>0</v>
          </cell>
          <cell r="Y64">
            <v>0</v>
          </cell>
          <cell r="Z64">
            <v>0</v>
          </cell>
          <cell r="AA64">
            <v>0</v>
          </cell>
        </row>
        <row r="65">
          <cell r="A65" t="str">
            <v>Source: Company data, FactSet, BMO estimates</v>
          </cell>
          <cell r="P65">
            <v>0</v>
          </cell>
          <cell r="Q65">
            <v>0</v>
          </cell>
          <cell r="R65">
            <v>0</v>
          </cell>
          <cell r="S65">
            <v>0</v>
          </cell>
          <cell r="T65">
            <v>0</v>
          </cell>
          <cell r="U65">
            <v>0</v>
          </cell>
          <cell r="V65">
            <v>0</v>
          </cell>
          <cell r="W65">
            <v>0</v>
          </cell>
          <cell r="X65">
            <v>0</v>
          </cell>
          <cell r="Y65">
            <v>0</v>
          </cell>
          <cell r="Z65">
            <v>0</v>
          </cell>
          <cell r="AA65">
            <v>0</v>
          </cell>
        </row>
        <row r="66">
          <cell r="P66">
            <v>0</v>
          </cell>
          <cell r="Q66">
            <v>0</v>
          </cell>
          <cell r="R66">
            <v>0</v>
          </cell>
          <cell r="S66">
            <v>0</v>
          </cell>
          <cell r="T66">
            <v>0</v>
          </cell>
          <cell r="U66">
            <v>0</v>
          </cell>
          <cell r="V66">
            <v>0</v>
          </cell>
          <cell r="W66">
            <v>0</v>
          </cell>
          <cell r="X66">
            <v>0</v>
          </cell>
          <cell r="Y66">
            <v>0</v>
          </cell>
          <cell r="Z66">
            <v>0</v>
          </cell>
          <cell r="AA66">
            <v>0</v>
          </cell>
        </row>
        <row r="67">
          <cell r="P67">
            <v>0</v>
          </cell>
          <cell r="Q67">
            <v>0</v>
          </cell>
          <cell r="R67">
            <v>0</v>
          </cell>
          <cell r="S67">
            <v>0</v>
          </cell>
          <cell r="T67">
            <v>0</v>
          </cell>
          <cell r="U67">
            <v>0</v>
          </cell>
          <cell r="V67">
            <v>0</v>
          </cell>
          <cell r="W67">
            <v>0</v>
          </cell>
          <cell r="X67">
            <v>0</v>
          </cell>
          <cell r="Y67">
            <v>0</v>
          </cell>
          <cell r="Z67">
            <v>0</v>
          </cell>
          <cell r="AA67">
            <v>0</v>
          </cell>
        </row>
        <row r="68">
          <cell r="P68">
            <v>0</v>
          </cell>
          <cell r="Q68">
            <v>0</v>
          </cell>
          <cell r="R68">
            <v>0</v>
          </cell>
          <cell r="S68">
            <v>0</v>
          </cell>
          <cell r="T68">
            <v>0</v>
          </cell>
          <cell r="U68">
            <v>0</v>
          </cell>
          <cell r="V68">
            <v>0</v>
          </cell>
          <cell r="W68">
            <v>0</v>
          </cell>
          <cell r="X68">
            <v>0</v>
          </cell>
          <cell r="Y68">
            <v>0</v>
          </cell>
          <cell r="Z68">
            <v>0</v>
          </cell>
          <cell r="AA68">
            <v>0</v>
          </cell>
        </row>
        <row r="69">
          <cell r="P69">
            <v>0</v>
          </cell>
          <cell r="Q69">
            <v>0</v>
          </cell>
          <cell r="R69">
            <v>0</v>
          </cell>
          <cell r="S69">
            <v>0</v>
          </cell>
          <cell r="T69">
            <v>0</v>
          </cell>
          <cell r="U69">
            <v>0</v>
          </cell>
          <cell r="V69">
            <v>0</v>
          </cell>
          <cell r="W69">
            <v>0</v>
          </cell>
          <cell r="X69">
            <v>0</v>
          </cell>
          <cell r="Y69">
            <v>0</v>
          </cell>
          <cell r="Z69">
            <v>0</v>
          </cell>
          <cell r="AA69">
            <v>0</v>
          </cell>
        </row>
      </sheetData>
      <sheetData sheetId="7"/>
      <sheetData sheetId="8">
        <row r="2">
          <cell r="B2" t="str">
            <v>MARKET MODEL IN USD ($, mns)</v>
          </cell>
          <cell r="C2">
            <v>0</v>
          </cell>
          <cell r="K2">
            <v>0</v>
          </cell>
          <cell r="L2">
            <v>0</v>
          </cell>
          <cell r="M2">
            <v>0</v>
          </cell>
          <cell r="N2" t="str">
            <v>Probability of Success</v>
          </cell>
          <cell r="O2">
            <v>0.6</v>
          </cell>
        </row>
        <row r="3">
          <cell r="B3">
            <v>0</v>
          </cell>
          <cell r="D3">
            <v>0</v>
          </cell>
          <cell r="E3">
            <v>0</v>
          </cell>
          <cell r="F3">
            <v>0</v>
          </cell>
          <cell r="G3">
            <v>0</v>
          </cell>
          <cell r="H3">
            <v>0</v>
          </cell>
          <cell r="I3">
            <v>0</v>
          </cell>
          <cell r="M3">
            <v>0</v>
          </cell>
          <cell r="N3">
            <v>0</v>
          </cell>
          <cell r="O3">
            <v>0</v>
          </cell>
          <cell r="P3">
            <v>0</v>
          </cell>
          <cell r="Q3" t="str">
            <v>Patent to 2030 (without extensions)</v>
          </cell>
          <cell r="U3">
            <v>0</v>
          </cell>
          <cell r="V3" t="str">
            <v>Patent to 2035 (with extensions)</v>
          </cell>
        </row>
        <row r="4">
          <cell r="A4">
            <v>0</v>
          </cell>
          <cell r="B4" t="str">
            <v>Hidradenitis Suppurativa, US Revenue Model</v>
          </cell>
          <cell r="C4" t="str">
            <v>2016E</v>
          </cell>
          <cell r="D4" t="str">
            <v>2017E</v>
          </cell>
          <cell r="E4" t="str">
            <v>2018E</v>
          </cell>
          <cell r="F4" t="str">
            <v>2019E</v>
          </cell>
          <cell r="G4" t="str">
            <v>2020E</v>
          </cell>
          <cell r="H4" t="str">
            <v>2021E</v>
          </cell>
          <cell r="I4" t="str">
            <v>2022E</v>
          </cell>
          <cell r="J4" t="str">
            <v>2023E</v>
          </cell>
          <cell r="K4" t="str">
            <v>2024E</v>
          </cell>
          <cell r="L4" t="str">
            <v>2025E</v>
          </cell>
          <cell r="M4" t="str">
            <v>2026E</v>
          </cell>
          <cell r="N4" t="str">
            <v>2027E</v>
          </cell>
          <cell r="O4" t="str">
            <v>2028E</v>
          </cell>
          <cell r="P4" t="str">
            <v>2029E</v>
          </cell>
          <cell r="Q4" t="str">
            <v>2030E</v>
          </cell>
          <cell r="R4" t="str">
            <v>2031E</v>
          </cell>
          <cell r="S4" t="str">
            <v>2032E</v>
          </cell>
          <cell r="T4" t="str">
            <v>2033E</v>
          </cell>
          <cell r="U4" t="str">
            <v>2034E</v>
          </cell>
          <cell r="V4" t="str">
            <v>2035E</v>
          </cell>
        </row>
        <row r="5">
          <cell r="A5">
            <v>0</v>
          </cell>
          <cell r="B5" t="str">
            <v>US Population (000’s)</v>
          </cell>
          <cell r="C5">
            <v>325000</v>
          </cell>
          <cell r="D5">
            <v>327502.5</v>
          </cell>
          <cell r="E5">
            <v>330024.26925000001</v>
          </cell>
          <cell r="F5">
            <v>332565.45612322504</v>
          </cell>
          <cell r="G5">
            <v>335126.21013537387</v>
          </cell>
          <cell r="H5">
            <v>337706.68195341626</v>
          </cell>
          <cell r="I5">
            <v>340307.02340445761</v>
          </cell>
          <cell r="J5">
            <v>342927.38748467196</v>
          </cell>
          <cell r="K5">
            <v>345567.92836830392</v>
          </cell>
          <cell r="L5">
            <v>348228.80141673988</v>
          </cell>
          <cell r="M5">
            <v>350910.16318764881</v>
          </cell>
          <cell r="N5">
            <v>353612.17144419369</v>
          </cell>
          <cell r="O5">
            <v>356334.98516431398</v>
          </cell>
          <cell r="P5">
            <v>359078.76455007924</v>
          </cell>
          <cell r="Q5">
            <v>361843.67103711487</v>
          </cell>
          <cell r="R5">
            <v>364629.86730410066</v>
          </cell>
          <cell r="S5">
            <v>367437.51728234225</v>
          </cell>
          <cell r="T5">
            <v>370266.7861654163</v>
          </cell>
          <cell r="U5">
            <v>373117.84041889</v>
          </cell>
          <cell r="V5">
            <v>375990.84779011545</v>
          </cell>
        </row>
        <row r="6">
          <cell r="B6" t="str">
            <v>% Growth y/y</v>
          </cell>
          <cell r="C6">
            <v>7.7000000000000002E-3</v>
          </cell>
          <cell r="D6">
            <v>7.7000000000000002E-3</v>
          </cell>
          <cell r="E6">
            <v>7.7000000000000002E-3</v>
          </cell>
          <cell r="F6">
            <v>7.7000000000000002E-3</v>
          </cell>
          <cell r="G6">
            <v>7.7000000000000002E-3</v>
          </cell>
          <cell r="H6">
            <v>7.7000000000000002E-3</v>
          </cell>
          <cell r="I6">
            <v>7.7000000000000002E-3</v>
          </cell>
          <cell r="J6">
            <v>7.7000000000000002E-3</v>
          </cell>
          <cell r="K6">
            <v>7.7000000000000002E-3</v>
          </cell>
          <cell r="L6">
            <v>7.7000000000000002E-3</v>
          </cell>
          <cell r="M6">
            <v>7.7000000000000002E-3</v>
          </cell>
          <cell r="N6">
            <v>7.7000000000000002E-3</v>
          </cell>
          <cell r="O6">
            <v>7.7000000000000002E-3</v>
          </cell>
          <cell r="P6">
            <v>7.7000000000000002E-3</v>
          </cell>
          <cell r="Q6">
            <v>7.7000000000000002E-3</v>
          </cell>
          <cell r="R6">
            <v>7.7000000000000002E-3</v>
          </cell>
          <cell r="S6">
            <v>7.7000000000000002E-3</v>
          </cell>
          <cell r="T6">
            <v>7.7000000000000002E-3</v>
          </cell>
          <cell r="U6">
            <v>7.7000000000000002E-3</v>
          </cell>
          <cell r="V6">
            <v>7.7000000000000002E-3</v>
          </cell>
        </row>
        <row r="7">
          <cell r="B7" t="str">
            <v>Est. Prevalence of HS (diagnosed/undiagnosed)</v>
          </cell>
          <cell r="C7">
            <v>325000</v>
          </cell>
          <cell r="D7">
            <v>341250</v>
          </cell>
          <cell r="E7">
            <v>357487.65</v>
          </cell>
          <cell r="F7">
            <v>373714.22965500003</v>
          </cell>
          <cell r="G7">
            <v>389931.01472584356</v>
          </cell>
          <cell r="H7">
            <v>406139.27718670754</v>
          </cell>
          <cell r="I7">
            <v>422340.2853320454</v>
          </cell>
          <cell r="J7">
            <v>438535.30388299236</v>
          </cell>
          <cell r="K7">
            <v>454725.59409324278</v>
          </cell>
          <cell r="L7">
            <v>470912.4138544086</v>
          </cell>
          <cell r="M7">
            <v>487097.0178008689</v>
          </cell>
          <cell r="N7">
            <v>503280.65741411917</v>
          </cell>
          <cell r="O7">
            <v>519464.58112662955</v>
          </cell>
          <cell r="P7">
            <v>535650.03442522208</v>
          </cell>
          <cell r="Q7">
            <v>551838.25995397463</v>
          </cell>
          <cell r="R7">
            <v>568030.49761666183</v>
          </cell>
          <cell r="S7">
            <v>584227.98467874131</v>
          </cell>
          <cell r="T7">
            <v>600431.95586889435</v>
          </cell>
          <cell r="U7">
            <v>616643.64348013047</v>
          </cell>
          <cell r="V7">
            <v>632864.27747046261</v>
          </cell>
        </row>
        <row r="8">
          <cell r="B8" t="str">
            <v>% HS prevalence</v>
          </cell>
          <cell r="C8">
            <v>1E-3</v>
          </cell>
          <cell r="D8">
            <v>1.0419767788032153E-3</v>
          </cell>
          <cell r="E8">
            <v>1.0832162459215868E-3</v>
          </cell>
          <cell r="F8">
            <v>1.1237313520515739E-3</v>
          </cell>
          <cell r="G8">
            <v>1.1635348204138713E-3</v>
          </cell>
          <cell r="H8">
            <v>1.2026391507489655E-3</v>
          </cell>
          <cell r="I8">
            <v>1.2410566232425083E-3</v>
          </cell>
          <cell r="J8">
            <v>1.2787993023817437E-3</v>
          </cell>
          <cell r="K8">
            <v>1.3158790407441958E-3</v>
          </cell>
          <cell r="L8">
            <v>1.3523074827198115E-3</v>
          </cell>
          <cell r="M8">
            <v>1.3880960681677216E-3</v>
          </cell>
          <cell r="N8">
            <v>1.4232560360087768E-3</v>
          </cell>
          <cell r="O8">
            <v>1.4577984277549757E-3</v>
          </cell>
          <cell r="P8">
            <v>1.4917340909769037E-3</v>
          </cell>
          <cell r="Q8">
            <v>1.5250736827102655E-3</v>
          </cell>
          <cell r="R8">
            <v>1.5578276728025831E-3</v>
          </cell>
          <cell r="S8">
            <v>1.5900063472011087E-3</v>
          </cell>
          <cell r="T8">
            <v>1.6216198111829885E-3</v>
          </cell>
          <cell r="U8">
            <v>1.6526779925286879E-3</v>
          </cell>
          <cell r="V8">
            <v>1.6831906446396756E-3</v>
          </cell>
        </row>
        <row r="9">
          <cell r="B9" t="str">
            <v>Incidence of HS</v>
          </cell>
          <cell r="C9">
            <v>19500</v>
          </cell>
          <cell r="D9">
            <v>19650.150000000001</v>
          </cell>
          <cell r="E9">
            <v>19801.456155</v>
          </cell>
          <cell r="F9">
            <v>19953.927367393506</v>
          </cell>
          <cell r="G9">
            <v>20107.572608122431</v>
          </cell>
          <cell r="H9">
            <v>20262.400917204974</v>
          </cell>
          <cell r="I9">
            <v>20418.421404267454</v>
          </cell>
          <cell r="J9">
            <v>20575.64324908032</v>
          </cell>
          <cell r="K9">
            <v>20734.075702098235</v>
          </cell>
          <cell r="L9">
            <v>20893.728085004394</v>
          </cell>
          <cell r="M9">
            <v>21054.609791258928</v>
          </cell>
          <cell r="N9">
            <v>21216.730286651622</v>
          </cell>
          <cell r="O9">
            <v>21380.099109858838</v>
          </cell>
          <cell r="P9">
            <v>21544.725873004754</v>
          </cell>
          <cell r="Q9">
            <v>21710.620262226894</v>
          </cell>
          <cell r="R9">
            <v>21877.79203824604</v>
          </cell>
          <cell r="S9">
            <v>22046.251036940535</v>
          </cell>
          <cell r="T9">
            <v>22216.007169924978</v>
          </cell>
          <cell r="U9">
            <v>22387.070425133403</v>
          </cell>
          <cell r="V9">
            <v>22559.450867406926</v>
          </cell>
        </row>
        <row r="10">
          <cell r="B10" t="str">
            <v>% HS incidence</v>
          </cell>
          <cell r="C10">
            <v>6.0000000000000002E-5</v>
          </cell>
          <cell r="D10">
            <v>6.0000000000000002E-5</v>
          </cell>
          <cell r="E10">
            <v>6.0000000000000002E-5</v>
          </cell>
          <cell r="F10">
            <v>6.0000000000000002E-5</v>
          </cell>
          <cell r="G10">
            <v>6.0000000000000002E-5</v>
          </cell>
          <cell r="H10">
            <v>6.0000000000000002E-5</v>
          </cell>
          <cell r="I10">
            <v>6.0000000000000002E-5</v>
          </cell>
          <cell r="J10">
            <v>6.0000000000000002E-5</v>
          </cell>
          <cell r="K10">
            <v>6.0000000000000002E-5</v>
          </cell>
          <cell r="L10">
            <v>6.0000000000000002E-5</v>
          </cell>
          <cell r="M10">
            <v>6.0000000000000002E-5</v>
          </cell>
          <cell r="N10">
            <v>6.0000000000000002E-5</v>
          </cell>
          <cell r="O10">
            <v>6.0000000000000002E-5</v>
          </cell>
          <cell r="P10">
            <v>6.0000000000000002E-5</v>
          </cell>
          <cell r="Q10">
            <v>6.0000000000000002E-5</v>
          </cell>
          <cell r="R10">
            <v>6.0000000000000002E-5</v>
          </cell>
          <cell r="S10">
            <v>6.0000000000000002E-5</v>
          </cell>
          <cell r="T10">
            <v>6.0000000000000002E-5</v>
          </cell>
          <cell r="U10">
            <v>6.0000000000000002E-5</v>
          </cell>
          <cell r="V10">
            <v>6.0000000000000002E-5</v>
          </cell>
        </row>
        <row r="11">
          <cell r="B11" t="str">
            <v>Mortality</v>
          </cell>
          <cell r="C11">
            <v>3250</v>
          </cell>
          <cell r="D11">
            <v>3412.5</v>
          </cell>
          <cell r="E11">
            <v>3574.8765000000003</v>
          </cell>
          <cell r="F11">
            <v>3737.1422965500005</v>
          </cell>
          <cell r="G11">
            <v>3899.3101472584358</v>
          </cell>
          <cell r="H11">
            <v>4061.3927718670752</v>
          </cell>
          <cell r="I11">
            <v>4223.4028533204537</v>
          </cell>
          <cell r="J11">
            <v>4385.3530388299241</v>
          </cell>
          <cell r="K11">
            <v>4547.2559409324276</v>
          </cell>
          <cell r="L11">
            <v>4709.1241385440862</v>
          </cell>
          <cell r="M11">
            <v>4870.9701780086889</v>
          </cell>
          <cell r="N11">
            <v>5032.806574141192</v>
          </cell>
          <cell r="O11">
            <v>5194.6458112662958</v>
          </cell>
          <cell r="P11">
            <v>5356.5003442522211</v>
          </cell>
          <cell r="Q11">
            <v>5518.3825995397465</v>
          </cell>
          <cell r="R11">
            <v>5680.304976166618</v>
          </cell>
          <cell r="S11">
            <v>5842.2798467874136</v>
          </cell>
          <cell r="T11">
            <v>6004.3195586889433</v>
          </cell>
          <cell r="U11">
            <v>6166.436434801305</v>
          </cell>
          <cell r="V11">
            <v>6328.6427747046264</v>
          </cell>
        </row>
        <row r="12">
          <cell r="B12" t="str">
            <v>% Mortality rate</v>
          </cell>
          <cell r="C12">
            <v>0.01</v>
          </cell>
          <cell r="D12">
            <v>0.01</v>
          </cell>
          <cell r="E12">
            <v>0.01</v>
          </cell>
          <cell r="F12">
            <v>0.01</v>
          </cell>
          <cell r="G12">
            <v>0.01</v>
          </cell>
          <cell r="H12">
            <v>0.01</v>
          </cell>
          <cell r="I12">
            <v>0.01</v>
          </cell>
          <cell r="J12">
            <v>0.01</v>
          </cell>
          <cell r="K12">
            <v>0.01</v>
          </cell>
          <cell r="L12">
            <v>0.01</v>
          </cell>
          <cell r="M12">
            <v>0.01</v>
          </cell>
          <cell r="N12">
            <v>0.01</v>
          </cell>
          <cell r="O12">
            <v>0.01</v>
          </cell>
          <cell r="P12">
            <v>0.01</v>
          </cell>
          <cell r="Q12">
            <v>0.01</v>
          </cell>
          <cell r="R12">
            <v>0.01</v>
          </cell>
          <cell r="S12">
            <v>0.01</v>
          </cell>
          <cell r="T12">
            <v>0.01</v>
          </cell>
          <cell r="U12">
            <v>0.01</v>
          </cell>
          <cell r="V12">
            <v>0.01</v>
          </cell>
        </row>
        <row r="13">
          <cell r="B13">
            <v>0</v>
          </cell>
          <cell r="C13">
            <v>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row>
        <row r="14">
          <cell r="B14" t="str">
            <v>Stage I patients</v>
          </cell>
          <cell r="C14">
            <v>194025</v>
          </cell>
          <cell r="D14">
            <v>203726.25</v>
          </cell>
          <cell r="E14">
            <v>213420.12705000001</v>
          </cell>
          <cell r="F14">
            <v>223107.39510403501</v>
          </cell>
          <cell r="G14">
            <v>232788.81579132858</v>
          </cell>
          <cell r="H14">
            <v>242465.14848046438</v>
          </cell>
          <cell r="I14">
            <v>252137.1503432311</v>
          </cell>
          <cell r="J14">
            <v>261805.57641814643</v>
          </cell>
          <cell r="K14">
            <v>271471.1796736659</v>
          </cell>
          <cell r="L14">
            <v>281134.71107108193</v>
          </cell>
          <cell r="M14">
            <v>290796.91962711874</v>
          </cell>
          <cell r="N14">
            <v>300458.55247622915</v>
          </cell>
          <cell r="O14">
            <v>310120.35493259784</v>
          </cell>
          <cell r="P14">
            <v>319783.07055185759</v>
          </cell>
          <cell r="Q14">
            <v>329447.44119252282</v>
          </cell>
          <cell r="R14">
            <v>339114.20707714709</v>
          </cell>
          <cell r="S14">
            <v>348784.10685320856</v>
          </cell>
          <cell r="T14">
            <v>358457.87765372993</v>
          </cell>
          <cell r="U14">
            <v>368136.25515763788</v>
          </cell>
          <cell r="V14">
            <v>377819.97364986618</v>
          </cell>
        </row>
        <row r="15">
          <cell r="B15" t="str">
            <v>% Stage I</v>
          </cell>
          <cell r="C15">
            <v>0.59699999999999998</v>
          </cell>
          <cell r="D15">
            <v>0.59699999999999998</v>
          </cell>
          <cell r="E15">
            <v>0.59699999999999998</v>
          </cell>
          <cell r="F15">
            <v>0.59699999999999998</v>
          </cell>
          <cell r="G15">
            <v>0.59699999999999998</v>
          </cell>
          <cell r="H15">
            <v>0.59699999999999998</v>
          </cell>
          <cell r="I15">
            <v>0.59699999999999998</v>
          </cell>
          <cell r="J15">
            <v>0.59699999999999998</v>
          </cell>
          <cell r="K15">
            <v>0.59699999999999998</v>
          </cell>
          <cell r="L15">
            <v>0.59699999999999998</v>
          </cell>
          <cell r="M15">
            <v>0.59699999999999998</v>
          </cell>
          <cell r="N15">
            <v>0.59699999999999998</v>
          </cell>
          <cell r="O15">
            <v>0.59699999999999998</v>
          </cell>
          <cell r="P15">
            <v>0.59699999999999998</v>
          </cell>
          <cell r="Q15">
            <v>0.59699999999999998</v>
          </cell>
          <cell r="R15">
            <v>0.59699999999999998</v>
          </cell>
          <cell r="S15">
            <v>0.59699999999999998</v>
          </cell>
          <cell r="T15">
            <v>0.59699999999999998</v>
          </cell>
          <cell r="U15">
            <v>0.59699999999999998</v>
          </cell>
          <cell r="V15">
            <v>0.59699999999999998</v>
          </cell>
        </row>
        <row r="16">
          <cell r="B16" t="str">
            <v>Stage II patients</v>
          </cell>
          <cell r="C16">
            <v>123825</v>
          </cell>
          <cell r="D16">
            <v>130016.25</v>
          </cell>
          <cell r="E16">
            <v>136202.79465000003</v>
          </cell>
          <cell r="F16">
            <v>142385.121498555</v>
          </cell>
          <cell r="G16">
            <v>148563.7166105464</v>
          </cell>
          <cell r="H16">
            <v>154739.06460813558</v>
          </cell>
          <cell r="I16">
            <v>160911.6487115093</v>
          </cell>
          <cell r="J16">
            <v>167081.95077942009</v>
          </cell>
          <cell r="K16">
            <v>173250.45134952551</v>
          </cell>
          <cell r="L16">
            <v>179417.62967852969</v>
          </cell>
          <cell r="M16">
            <v>185583.96378213106</v>
          </cell>
          <cell r="N16">
            <v>191749.93047477939</v>
          </cell>
          <cell r="O16">
            <v>197916.00540924587</v>
          </cell>
          <cell r="P16">
            <v>204082.66311600961</v>
          </cell>
          <cell r="Q16">
            <v>210250.37704246433</v>
          </cell>
          <cell r="R16">
            <v>216419.61959194817</v>
          </cell>
          <cell r="S16">
            <v>222590.86216260045</v>
          </cell>
          <cell r="T16">
            <v>228764.57518604875</v>
          </cell>
          <cell r="U16">
            <v>234941.2281659297</v>
          </cell>
          <cell r="V16">
            <v>241121.28971624625</v>
          </cell>
        </row>
        <row r="17">
          <cell r="B17" t="str">
            <v>% Stage II</v>
          </cell>
          <cell r="C17">
            <v>0.38100000000000001</v>
          </cell>
          <cell r="D17">
            <v>0.38100000000000001</v>
          </cell>
          <cell r="E17">
            <v>0.38100000000000001</v>
          </cell>
          <cell r="F17">
            <v>0.38100000000000001</v>
          </cell>
          <cell r="G17">
            <v>0.38100000000000001</v>
          </cell>
          <cell r="H17">
            <v>0.38100000000000001</v>
          </cell>
          <cell r="I17">
            <v>0.38100000000000001</v>
          </cell>
          <cell r="J17">
            <v>0.38100000000000001</v>
          </cell>
          <cell r="K17">
            <v>0.38100000000000001</v>
          </cell>
          <cell r="L17">
            <v>0.38100000000000001</v>
          </cell>
          <cell r="M17">
            <v>0.38100000000000001</v>
          </cell>
          <cell r="N17">
            <v>0.38100000000000001</v>
          </cell>
          <cell r="O17">
            <v>0.38100000000000001</v>
          </cell>
          <cell r="P17">
            <v>0.38100000000000001</v>
          </cell>
          <cell r="Q17">
            <v>0.38100000000000001</v>
          </cell>
          <cell r="R17">
            <v>0.38100000000000001</v>
          </cell>
          <cell r="S17">
            <v>0.38100000000000001</v>
          </cell>
          <cell r="T17">
            <v>0.38100000000000001</v>
          </cell>
          <cell r="U17">
            <v>0.38100000000000001</v>
          </cell>
          <cell r="V17">
            <v>0.38100000000000001</v>
          </cell>
        </row>
        <row r="18">
          <cell r="B18" t="str">
            <v>Stage III patients</v>
          </cell>
          <cell r="C18">
            <v>7150</v>
          </cell>
          <cell r="D18">
            <v>7507.5</v>
          </cell>
          <cell r="E18">
            <v>7864.7282999999998</v>
          </cell>
          <cell r="F18">
            <v>8221.7130524099994</v>
          </cell>
          <cell r="G18">
            <v>8578.4823239685575</v>
          </cell>
          <cell r="H18">
            <v>8935.0640981075649</v>
          </cell>
          <cell r="I18">
            <v>9291.486277304999</v>
          </cell>
          <cell r="J18">
            <v>9647.7766854258316</v>
          </cell>
          <cell r="K18">
            <v>10003.963070051341</v>
          </cell>
          <cell r="L18">
            <v>10360.073104796989</v>
          </cell>
          <cell r="M18">
            <v>10716.134391619114</v>
          </cell>
          <cell r="N18">
            <v>11072.174463110621</v>
          </cell>
          <cell r="O18">
            <v>11428.22078478585</v>
          </cell>
          <cell r="P18">
            <v>11784.300757354886</v>
          </cell>
          <cell r="Q18">
            <v>12140.44171898744</v>
          </cell>
          <cell r="R18">
            <v>12496.670947566559</v>
          </cell>
          <cell r="S18">
            <v>12853.015662932308</v>
          </cell>
          <cell r="T18">
            <v>13209.503029115675</v>
          </cell>
          <cell r="U18">
            <v>13566.16015656287</v>
          </cell>
          <cell r="V18">
            <v>13923.014104350177</v>
          </cell>
        </row>
        <row r="19">
          <cell r="B19" t="str">
            <v>% Stage III</v>
          </cell>
          <cell r="C19">
            <v>2.1999999999999999E-2</v>
          </cell>
          <cell r="D19">
            <v>2.1999999999999999E-2</v>
          </cell>
          <cell r="E19">
            <v>2.1999999999999999E-2</v>
          </cell>
          <cell r="F19">
            <v>2.1999999999999999E-2</v>
          </cell>
          <cell r="G19">
            <v>2.1999999999999999E-2</v>
          </cell>
          <cell r="H19">
            <v>2.1999999999999999E-2</v>
          </cell>
          <cell r="I19">
            <v>2.1999999999999999E-2</v>
          </cell>
          <cell r="J19">
            <v>2.1999999999999999E-2</v>
          </cell>
          <cell r="K19">
            <v>2.1999999999999999E-2</v>
          </cell>
          <cell r="L19">
            <v>2.1999999999999999E-2</v>
          </cell>
          <cell r="M19">
            <v>2.1999999999999999E-2</v>
          </cell>
          <cell r="N19">
            <v>2.1999999999999999E-2</v>
          </cell>
          <cell r="O19">
            <v>2.1999999999999999E-2</v>
          </cell>
          <cell r="P19">
            <v>2.1999999999999999E-2</v>
          </cell>
          <cell r="Q19">
            <v>2.1999999999999999E-2</v>
          </cell>
          <cell r="R19">
            <v>2.1999999999999999E-2</v>
          </cell>
          <cell r="S19">
            <v>2.1999999999999999E-2</v>
          </cell>
          <cell r="T19">
            <v>2.1999999999999999E-2</v>
          </cell>
          <cell r="U19">
            <v>2.1999999999999999E-2</v>
          </cell>
          <cell r="V19">
            <v>2.1999999999999999E-2</v>
          </cell>
        </row>
        <row r="20">
          <cell r="B20">
            <v>0</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row>
        <row r="22">
          <cell r="B22" t="str">
            <v>IFX-1 patient build:</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row>
        <row r="23">
          <cell r="B23" t="str">
            <v>Stage I HS new patient starts</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row>
        <row r="24">
          <cell r="B24" t="str">
            <v>% New Penetrationin Stage I</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row>
        <row r="25">
          <cell r="B25" t="str">
            <v>% Discontinuation during period</v>
          </cell>
          <cell r="C25">
            <v>0</v>
          </cell>
          <cell r="D25">
            <v>0</v>
          </cell>
          <cell r="E25">
            <v>0</v>
          </cell>
          <cell r="F25">
            <v>0</v>
          </cell>
          <cell r="G25">
            <v>0</v>
          </cell>
          <cell r="H25">
            <v>0.5</v>
          </cell>
          <cell r="I25">
            <v>0.5</v>
          </cell>
          <cell r="J25">
            <v>0.5</v>
          </cell>
          <cell r="K25">
            <v>0.5</v>
          </cell>
          <cell r="L25">
            <v>0.5</v>
          </cell>
          <cell r="M25">
            <v>0.5</v>
          </cell>
          <cell r="N25">
            <v>0.5</v>
          </cell>
          <cell r="O25">
            <v>0.5</v>
          </cell>
          <cell r="P25">
            <v>0.5</v>
          </cell>
          <cell r="Q25">
            <v>0.5</v>
          </cell>
          <cell r="R25">
            <v>0.5</v>
          </cell>
          <cell r="S25">
            <v>0.5</v>
          </cell>
          <cell r="T25">
            <v>0.5</v>
          </cell>
          <cell r="U25">
            <v>0.5</v>
          </cell>
          <cell r="V25">
            <v>0.5</v>
          </cell>
        </row>
        <row r="26">
          <cell r="B26" t="str">
            <v>Stage I patients continuing on treatment beginning of period)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row>
        <row r="27">
          <cell r="B27" t="str">
            <v>Total patients on treatment (end of period)</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row>
        <row r="28">
          <cell r="B28" t="str">
            <v>Penetration of Stage I patients</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row>
        <row r="29">
          <cell r="B29">
            <v>0</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row>
        <row r="30">
          <cell r="B30" t="str">
            <v>Stage II HS new patient starts</v>
          </cell>
          <cell r="C30">
            <v>0</v>
          </cell>
          <cell r="D30">
            <v>0</v>
          </cell>
          <cell r="E30">
            <v>0</v>
          </cell>
          <cell r="F30">
            <v>0</v>
          </cell>
          <cell r="G30">
            <v>0</v>
          </cell>
          <cell r="H30">
            <v>618.95625843254231</v>
          </cell>
          <cell r="I30">
            <v>1287.2931896920745</v>
          </cell>
          <cell r="J30">
            <v>2339.1473109118815</v>
          </cell>
          <cell r="K30">
            <v>3811.509929689561</v>
          </cell>
          <cell r="L30">
            <v>4485.4407419632425</v>
          </cell>
          <cell r="M30">
            <v>4825.1830583354076</v>
          </cell>
          <cell r="N30">
            <v>5177.2481228190436</v>
          </cell>
          <cell r="O30">
            <v>5541.648151458885</v>
          </cell>
          <cell r="P30">
            <v>5918.3972303642795</v>
          </cell>
          <cell r="Q30">
            <v>6307.51131127393</v>
          </cell>
          <cell r="R30">
            <v>6492.5885877584451</v>
          </cell>
          <cell r="S30">
            <v>6677.7258648780135</v>
          </cell>
          <cell r="T30">
            <v>6862.9372555814625</v>
          </cell>
          <cell r="U30">
            <v>7048.2368449778905</v>
          </cell>
          <cell r="V30">
            <v>7233.6386914873874</v>
          </cell>
        </row>
        <row r="31">
          <cell r="B31" t="str">
            <v>% New Penetrationin Stage II</v>
          </cell>
          <cell r="C31">
            <v>0</v>
          </cell>
          <cell r="D31">
            <v>0</v>
          </cell>
          <cell r="E31">
            <v>0</v>
          </cell>
          <cell r="F31">
            <v>0</v>
          </cell>
          <cell r="G31">
            <v>0</v>
          </cell>
          <cell r="H31">
            <v>4.0000000000000001E-3</v>
          </cell>
          <cell r="I31">
            <v>8.0000000000000002E-3</v>
          </cell>
          <cell r="J31">
            <v>1.4E-2</v>
          </cell>
          <cell r="K31">
            <v>2.1999999999999999E-2</v>
          </cell>
          <cell r="L31">
            <v>2.5000000000000001E-2</v>
          </cell>
          <cell r="M31">
            <v>2.5999999999999999E-2</v>
          </cell>
          <cell r="N31">
            <v>2.7E-2</v>
          </cell>
          <cell r="O31">
            <v>2.8000000000000001E-2</v>
          </cell>
          <cell r="P31">
            <v>2.9000000000000001E-2</v>
          </cell>
          <cell r="Q31">
            <v>0.03</v>
          </cell>
          <cell r="R31">
            <v>0.03</v>
          </cell>
          <cell r="S31">
            <v>0.03</v>
          </cell>
          <cell r="T31">
            <v>0.03</v>
          </cell>
          <cell r="U31">
            <v>0.03</v>
          </cell>
          <cell r="V31">
            <v>0.03</v>
          </cell>
        </row>
        <row r="32">
          <cell r="B32" t="str">
            <v>% Discontinuation during period</v>
          </cell>
          <cell r="C32">
            <v>0</v>
          </cell>
          <cell r="D32">
            <v>0</v>
          </cell>
          <cell r="E32">
            <v>0</v>
          </cell>
          <cell r="F32">
            <v>0</v>
          </cell>
          <cell r="G32">
            <v>0</v>
          </cell>
          <cell r="H32">
            <v>0.5</v>
          </cell>
          <cell r="I32">
            <v>0.5</v>
          </cell>
          <cell r="J32">
            <v>0.5</v>
          </cell>
          <cell r="K32">
            <v>0.5</v>
          </cell>
          <cell r="L32">
            <v>0.5</v>
          </cell>
          <cell r="M32">
            <v>0.5</v>
          </cell>
          <cell r="N32">
            <v>0.5</v>
          </cell>
          <cell r="O32">
            <v>0.5</v>
          </cell>
          <cell r="P32">
            <v>0.5</v>
          </cell>
          <cell r="Q32">
            <v>0.5</v>
          </cell>
          <cell r="R32">
            <v>0.5</v>
          </cell>
          <cell r="S32">
            <v>0.5</v>
          </cell>
          <cell r="T32">
            <v>0.5</v>
          </cell>
          <cell r="U32">
            <v>0.5</v>
          </cell>
          <cell r="V32">
            <v>0.5</v>
          </cell>
        </row>
        <row r="33">
          <cell r="B33" t="str">
            <v>Stage II patients continuing on treatment beginning of period)</v>
          </cell>
          <cell r="C33">
            <v>0</v>
          </cell>
          <cell r="D33">
            <v>0</v>
          </cell>
          <cell r="E33">
            <v>0</v>
          </cell>
          <cell r="F33">
            <v>0</v>
          </cell>
          <cell r="G33">
            <v>0</v>
          </cell>
          <cell r="H33">
            <v>0</v>
          </cell>
          <cell r="I33">
            <v>618.95625843254231</v>
          </cell>
          <cell r="J33">
            <v>1596.7713189083456</v>
          </cell>
          <cell r="K33">
            <v>3137.5329703660545</v>
          </cell>
          <cell r="L33">
            <v>5380.2764148725882</v>
          </cell>
          <cell r="M33">
            <v>7175.5789493995362</v>
          </cell>
          <cell r="N33">
            <v>8412.9725330351757</v>
          </cell>
          <cell r="O33">
            <v>9383.7343893366306</v>
          </cell>
          <cell r="P33">
            <v>10233.5153461272</v>
          </cell>
          <cell r="Q33">
            <v>11035.15490342788</v>
          </cell>
          <cell r="R33">
            <v>11825.088762987871</v>
          </cell>
          <cell r="S33">
            <v>12405.13296925238</v>
          </cell>
          <cell r="T33">
            <v>12880.292349504203</v>
          </cell>
          <cell r="U33">
            <v>13303.083430333565</v>
          </cell>
          <cell r="V33">
            <v>13699.778560144674</v>
          </cell>
        </row>
        <row r="34">
          <cell r="B34" t="str">
            <v>Total patients on treatment (end of period)</v>
          </cell>
          <cell r="C34">
            <v>0</v>
          </cell>
          <cell r="D34">
            <v>0</v>
          </cell>
          <cell r="E34">
            <v>0</v>
          </cell>
          <cell r="F34">
            <v>0</v>
          </cell>
          <cell r="G34">
            <v>0</v>
          </cell>
          <cell r="H34">
            <v>618.95625843254231</v>
          </cell>
          <cell r="I34">
            <v>1596.7713189083456</v>
          </cell>
          <cell r="J34">
            <v>3137.5329703660545</v>
          </cell>
          <cell r="K34">
            <v>5380.2764148725882</v>
          </cell>
          <cell r="L34">
            <v>7175.5789493995362</v>
          </cell>
          <cell r="M34">
            <v>8412.9725330351757</v>
          </cell>
          <cell r="N34">
            <v>9383.7343893366306</v>
          </cell>
          <cell r="O34">
            <v>10233.5153461272</v>
          </cell>
          <cell r="P34">
            <v>11035.15490342788</v>
          </cell>
          <cell r="Q34">
            <v>11825.088762987871</v>
          </cell>
          <cell r="R34">
            <v>12405.13296925238</v>
          </cell>
          <cell r="S34">
            <v>12880.292349504203</v>
          </cell>
          <cell r="T34">
            <v>13303.083430333565</v>
          </cell>
          <cell r="U34">
            <v>13699.778560144674</v>
          </cell>
          <cell r="V34">
            <v>14083.527971559724</v>
          </cell>
        </row>
        <row r="35">
          <cell r="B35" t="str">
            <v>Penetration of Stage II patients</v>
          </cell>
          <cell r="C35">
            <v>0</v>
          </cell>
          <cell r="D35">
            <v>0</v>
          </cell>
          <cell r="E35">
            <v>0</v>
          </cell>
          <cell r="F35">
            <v>0</v>
          </cell>
          <cell r="G35">
            <v>0</v>
          </cell>
          <cell r="H35">
            <v>4.0000000000000001E-3</v>
          </cell>
          <cell r="I35">
            <v>9.9232798352039721E-3</v>
          </cell>
          <cell r="J35">
            <v>1.8778407576221047E-2</v>
          </cell>
          <cell r="K35">
            <v>3.1054905617637362E-2</v>
          </cell>
          <cell r="L35">
            <v>3.9993722814510094E-2</v>
          </cell>
          <cell r="M35">
            <v>4.5332432617463135E-2</v>
          </cell>
          <cell r="N35">
            <v>4.8937354845981863E-2</v>
          </cell>
          <cell r="O35">
            <v>5.1706355557078809E-2</v>
          </cell>
          <cell r="P35">
            <v>5.4071986002823813E-2</v>
          </cell>
          <cell r="Q35">
            <v>5.6242889688609472E-2</v>
          </cell>
          <cell r="R35">
            <v>5.7319816903115509E-2</v>
          </cell>
          <cell r="S35">
            <v>5.7865323959683822E-2</v>
          </cell>
          <cell r="T35">
            <v>5.81518507378797E-2</v>
          </cell>
          <cell r="U35">
            <v>5.8311513339281015E-2</v>
          </cell>
          <cell r="V35">
            <v>5.8408479766068562E-2</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row>
        <row r="37">
          <cell r="B37" t="str">
            <v>Stage III HS new patient starts</v>
          </cell>
          <cell r="C37">
            <v>0</v>
          </cell>
          <cell r="D37">
            <v>0</v>
          </cell>
          <cell r="E37">
            <v>0</v>
          </cell>
          <cell r="F37">
            <v>0</v>
          </cell>
          <cell r="G37">
            <v>0</v>
          </cell>
          <cell r="H37">
            <v>268.05192294322694</v>
          </cell>
          <cell r="I37">
            <v>557.48917663829991</v>
          </cell>
          <cell r="J37">
            <v>771.82213483406656</v>
          </cell>
          <cell r="K37">
            <v>1000.3963070051341</v>
          </cell>
          <cell r="L37">
            <v>1243.2087725756387</v>
          </cell>
          <cell r="M37">
            <v>1446.6781428685806</v>
          </cell>
          <cell r="N37">
            <v>1660.8261694665932</v>
          </cell>
          <cell r="O37">
            <v>1828.515325565736</v>
          </cell>
          <cell r="P37">
            <v>1944.4096249635563</v>
          </cell>
          <cell r="Q37">
            <v>2033.5239879303963</v>
          </cell>
          <cell r="R37">
            <v>2124.4340610863151</v>
          </cell>
          <cell r="S37">
            <v>2197.8656783614247</v>
          </cell>
          <cell r="T37">
            <v>2272.0345210078958</v>
          </cell>
          <cell r="U37">
            <v>2340.1626270070947</v>
          </cell>
          <cell r="V37">
            <v>2408.6814400525805</v>
          </cell>
        </row>
        <row r="38">
          <cell r="B38" t="str">
            <v>% New Penetrationin Stage III</v>
          </cell>
          <cell r="C38">
            <v>0</v>
          </cell>
          <cell r="D38">
            <v>0</v>
          </cell>
          <cell r="E38">
            <v>0</v>
          </cell>
          <cell r="F38">
            <v>0</v>
          </cell>
          <cell r="G38">
            <v>0</v>
          </cell>
          <cell r="H38">
            <v>0.03</v>
          </cell>
          <cell r="I38">
            <v>0.06</v>
          </cell>
          <cell r="J38">
            <v>0.08</v>
          </cell>
          <cell r="K38">
            <v>0.1</v>
          </cell>
          <cell r="L38">
            <v>0.12</v>
          </cell>
          <cell r="M38">
            <v>0.13500000000000001</v>
          </cell>
          <cell r="N38">
            <v>0.15</v>
          </cell>
          <cell r="O38">
            <v>0.16</v>
          </cell>
          <cell r="P38">
            <v>0.16500000000000001</v>
          </cell>
          <cell r="Q38">
            <v>0.16750000000000001</v>
          </cell>
          <cell r="R38">
            <v>0.17</v>
          </cell>
          <cell r="S38">
            <v>0.17100000000000001</v>
          </cell>
          <cell r="T38">
            <v>0.17199999999999999</v>
          </cell>
          <cell r="U38">
            <v>0.17249999999999999</v>
          </cell>
          <cell r="V38">
            <v>0.17299999999999999</v>
          </cell>
        </row>
        <row r="39">
          <cell r="B39" t="str">
            <v>% Discontinuation during period</v>
          </cell>
          <cell r="C39">
            <v>0</v>
          </cell>
          <cell r="D39">
            <v>0</v>
          </cell>
          <cell r="E39">
            <v>0</v>
          </cell>
          <cell r="F39">
            <v>0</v>
          </cell>
          <cell r="G39">
            <v>0</v>
          </cell>
          <cell r="H39">
            <v>0.5</v>
          </cell>
          <cell r="I39">
            <v>0.5</v>
          </cell>
          <cell r="J39">
            <v>0.5</v>
          </cell>
          <cell r="K39">
            <v>0.5</v>
          </cell>
          <cell r="L39">
            <v>0.5</v>
          </cell>
          <cell r="M39">
            <v>0.5</v>
          </cell>
          <cell r="N39">
            <v>0.5</v>
          </cell>
          <cell r="O39">
            <v>0.5</v>
          </cell>
          <cell r="P39">
            <v>0.5</v>
          </cell>
          <cell r="Q39">
            <v>0.5</v>
          </cell>
          <cell r="R39">
            <v>0.5</v>
          </cell>
          <cell r="S39">
            <v>0.5</v>
          </cell>
          <cell r="T39">
            <v>0.5</v>
          </cell>
          <cell r="U39">
            <v>0.5</v>
          </cell>
          <cell r="V39">
            <v>0.5</v>
          </cell>
        </row>
        <row r="40">
          <cell r="B40" t="str">
            <v>Stage III patients continuing on treatment beginning of period)</v>
          </cell>
          <cell r="C40">
            <v>0</v>
          </cell>
          <cell r="D40">
            <v>0</v>
          </cell>
          <cell r="E40">
            <v>0</v>
          </cell>
          <cell r="F40">
            <v>0</v>
          </cell>
          <cell r="G40">
            <v>0</v>
          </cell>
          <cell r="H40">
            <v>0</v>
          </cell>
          <cell r="I40">
            <v>268.05192294322694</v>
          </cell>
          <cell r="J40">
            <v>691.51513810991332</v>
          </cell>
          <cell r="K40">
            <v>1117.5797038890232</v>
          </cell>
          <cell r="L40">
            <v>1559.1861589496457</v>
          </cell>
          <cell r="M40">
            <v>2022.8018520504615</v>
          </cell>
          <cell r="N40">
            <v>2458.0790688938114</v>
          </cell>
          <cell r="O40">
            <v>2889.8657039134987</v>
          </cell>
          <cell r="P40">
            <v>3273.4481775224854</v>
          </cell>
          <cell r="Q40">
            <v>3581.1337137247992</v>
          </cell>
          <cell r="R40">
            <v>3824.0908447927959</v>
          </cell>
          <cell r="S40">
            <v>4036.479483482713</v>
          </cell>
          <cell r="T40">
            <v>4216.105420102781</v>
          </cell>
          <cell r="U40">
            <v>4380.0872310592858</v>
          </cell>
          <cell r="V40">
            <v>4530.2062425367376</v>
          </cell>
        </row>
        <row r="41">
          <cell r="B41" t="str">
            <v>Total patients on treatment (end of period)</v>
          </cell>
          <cell r="C41">
            <v>0</v>
          </cell>
          <cell r="D41">
            <v>0</v>
          </cell>
          <cell r="E41">
            <v>0</v>
          </cell>
          <cell r="F41">
            <v>0</v>
          </cell>
          <cell r="G41">
            <v>0</v>
          </cell>
          <cell r="H41">
            <v>268.05192294322694</v>
          </cell>
          <cell r="I41">
            <v>691.51513810991332</v>
          </cell>
          <cell r="J41">
            <v>1117.5797038890232</v>
          </cell>
          <cell r="K41">
            <v>1559.1861589496457</v>
          </cell>
          <cell r="L41">
            <v>2022.8018520504615</v>
          </cell>
          <cell r="M41">
            <v>2458.0790688938114</v>
          </cell>
          <cell r="N41">
            <v>2889.8657039134987</v>
          </cell>
          <cell r="O41">
            <v>3273.4481775224854</v>
          </cell>
          <cell r="P41">
            <v>3581.1337137247992</v>
          </cell>
          <cell r="Q41">
            <v>3824.0908447927959</v>
          </cell>
          <cell r="R41">
            <v>4036.479483482713</v>
          </cell>
          <cell r="S41">
            <v>4216.105420102781</v>
          </cell>
          <cell r="T41">
            <v>4380.0872310592858</v>
          </cell>
          <cell r="U41">
            <v>4530.2062425367376</v>
          </cell>
          <cell r="V41">
            <v>4673.7845613209493</v>
          </cell>
        </row>
        <row r="42">
          <cell r="B42" t="str">
            <v>Penetration of Stage III patients</v>
          </cell>
          <cell r="C42">
            <v>0</v>
          </cell>
          <cell r="D42">
            <v>0</v>
          </cell>
          <cell r="E42">
            <v>0</v>
          </cell>
          <cell r="F42">
            <v>0</v>
          </cell>
          <cell r="G42">
            <v>0</v>
          </cell>
          <cell r="H42">
            <v>0.03</v>
          </cell>
          <cell r="I42">
            <v>7.4424598764029778E-2</v>
          </cell>
          <cell r="J42">
            <v>0.11583805682165783</v>
          </cell>
          <cell r="K42">
            <v>0.15585684873401315</v>
          </cell>
          <cell r="L42">
            <v>0.19524976625057314</v>
          </cell>
          <cell r="M42">
            <v>0.22938113493763465</v>
          </cell>
          <cell r="N42">
            <v>0.26100254412913382</v>
          </cell>
          <cell r="O42">
            <v>0.28643550375578658</v>
          </cell>
          <cell r="P42">
            <v>0.30389021694729929</v>
          </cell>
          <cell r="Q42">
            <v>0.31498778490176221</v>
          </cell>
          <cell r="R42">
            <v>0.32300438256067909</v>
          </cell>
          <cell r="S42">
            <v>0.32802460766167862</v>
          </cell>
          <cell r="T42">
            <v>0.33158607264822404</v>
          </cell>
          <cell r="U42">
            <v>0.33393430346207215</v>
          </cell>
          <cell r="V42">
            <v>0.33568769853221997</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row>
        <row r="44">
          <cell r="B44" t="str">
            <v>Total HS patients on IFX-1</v>
          </cell>
          <cell r="C44">
            <v>0</v>
          </cell>
          <cell r="D44">
            <v>0</v>
          </cell>
          <cell r="E44">
            <v>0</v>
          </cell>
          <cell r="F44">
            <v>0</v>
          </cell>
          <cell r="G44">
            <v>0</v>
          </cell>
          <cell r="H44">
            <v>887.00818137576925</v>
          </cell>
          <cell r="I44">
            <v>2288.2864570182592</v>
          </cell>
          <cell r="J44">
            <v>4255.1126742550778</v>
          </cell>
          <cell r="K44">
            <v>6939.4625738222339</v>
          </cell>
          <cell r="L44">
            <v>9198.3808014499973</v>
          </cell>
          <cell r="M44">
            <v>10871.051601928986</v>
          </cell>
          <cell r="N44">
            <v>12273.60009325013</v>
          </cell>
          <cell r="O44">
            <v>13506.963523649685</v>
          </cell>
          <cell r="P44">
            <v>14616.288617152679</v>
          </cell>
          <cell r="Q44">
            <v>15649.179607780667</v>
          </cell>
          <cell r="R44">
            <v>16441.612452735091</v>
          </cell>
          <cell r="S44">
            <v>17096.397769606985</v>
          </cell>
          <cell r="T44">
            <v>17683.170661392851</v>
          </cell>
          <cell r="U44">
            <v>18229.984802681411</v>
          </cell>
          <cell r="V44">
            <v>18757.312532880675</v>
          </cell>
          <cell r="X44" t="str">
            <v>Peak IFX-1 Market Share</v>
          </cell>
        </row>
        <row r="45">
          <cell r="B45" t="str">
            <v xml:space="preserve">Total IFX-1 Market Share </v>
          </cell>
          <cell r="C45">
            <v>0</v>
          </cell>
          <cell r="D45">
            <v>0</v>
          </cell>
          <cell r="E45">
            <v>0</v>
          </cell>
          <cell r="F45">
            <v>0</v>
          </cell>
          <cell r="G45">
            <v>0</v>
          </cell>
          <cell r="H45">
            <v>2.1840000000000002E-3</v>
          </cell>
          <cell r="I45">
            <v>5.4181107900213698E-3</v>
          </cell>
          <cell r="J45">
            <v>9.7030105366166918E-3</v>
          </cell>
          <cell r="K45">
            <v>1.5260769712468125E-2</v>
          </cell>
          <cell r="L45">
            <v>1.9533103249840953E-2</v>
          </cell>
          <cell r="M45">
            <v>2.2318041795881413E-2</v>
          </cell>
          <cell r="N45">
            <v>2.4387188167160036E-2</v>
          </cell>
          <cell r="O45">
            <v>2.6001702549874332E-2</v>
          </cell>
          <cell r="P45">
            <v>2.7287011439916457E-2</v>
          </cell>
          <cell r="Q45">
            <v>2.8358272239198977E-2</v>
          </cell>
          <cell r="R45">
            <v>2.8944946656421947E-2</v>
          </cell>
          <cell r="S45">
            <v>2.926322979719647E-2</v>
          </cell>
          <cell r="T45">
            <v>2.9450748729393093E-2</v>
          </cell>
          <cell r="U45">
            <v>2.9563241258431652E-2</v>
          </cell>
          <cell r="V45">
            <v>2.9638760158580961E-2</v>
          </cell>
          <cell r="X45">
            <v>2.9638760158580961E-2</v>
          </cell>
        </row>
        <row r="46">
          <cell r="B46">
            <v>0</v>
          </cell>
        </row>
        <row r="47">
          <cell r="B47" t="str">
            <v>Cost per dose</v>
          </cell>
          <cell r="C47">
            <v>0</v>
          </cell>
          <cell r="D47">
            <v>0</v>
          </cell>
          <cell r="E47">
            <v>0</v>
          </cell>
          <cell r="F47">
            <v>0</v>
          </cell>
          <cell r="G47">
            <v>0</v>
          </cell>
          <cell r="H47">
            <v>320.75633333333337</v>
          </cell>
          <cell r="I47">
            <v>323.9638966666667</v>
          </cell>
          <cell r="J47">
            <v>327.20353563333333</v>
          </cell>
          <cell r="K47">
            <v>330.47557098966661</v>
          </cell>
          <cell r="L47">
            <v>333.78032669956332</v>
          </cell>
          <cell r="M47">
            <v>337.11812996655891</v>
          </cell>
          <cell r="N47">
            <v>340.48931126622455</v>
          </cell>
          <cell r="O47">
            <v>343.89420437888674</v>
          </cell>
          <cell r="P47">
            <v>347.33314642267561</v>
          </cell>
          <cell r="Q47">
            <v>350.80647788690231</v>
          </cell>
          <cell r="R47">
            <v>354.31454266577134</v>
          </cell>
          <cell r="S47">
            <v>357.8576880924291</v>
          </cell>
          <cell r="T47">
            <v>361.43626497335333</v>
          </cell>
          <cell r="U47">
            <v>365.05062762308688</v>
          </cell>
          <cell r="V47">
            <v>368.70113389931777</v>
          </cell>
        </row>
        <row r="48">
          <cell r="B48" t="str">
            <v>Dosing frequency (days)</v>
          </cell>
          <cell r="H48">
            <v>1</v>
          </cell>
          <cell r="I48">
            <v>1</v>
          </cell>
          <cell r="J48">
            <v>1</v>
          </cell>
          <cell r="K48">
            <v>1</v>
          </cell>
          <cell r="L48">
            <v>1</v>
          </cell>
          <cell r="M48">
            <v>1</v>
          </cell>
          <cell r="N48">
            <v>1</v>
          </cell>
          <cell r="O48">
            <v>1</v>
          </cell>
          <cell r="P48">
            <v>1</v>
          </cell>
          <cell r="Q48">
            <v>1</v>
          </cell>
          <cell r="R48">
            <v>1</v>
          </cell>
          <cell r="S48">
            <v>1</v>
          </cell>
          <cell r="T48">
            <v>1</v>
          </cell>
          <cell r="U48">
            <v>1</v>
          </cell>
          <cell r="V48">
            <v>1</v>
          </cell>
        </row>
        <row r="49">
          <cell r="B49" t="str">
            <v>Days per Month</v>
          </cell>
          <cell r="C49">
            <v>0</v>
          </cell>
          <cell r="D49">
            <v>0</v>
          </cell>
          <cell r="E49">
            <v>0</v>
          </cell>
          <cell r="F49">
            <v>0</v>
          </cell>
          <cell r="G49">
            <v>0</v>
          </cell>
          <cell r="H49">
            <v>30</v>
          </cell>
          <cell r="I49">
            <v>30</v>
          </cell>
          <cell r="J49">
            <v>30</v>
          </cell>
          <cell r="K49">
            <v>30</v>
          </cell>
          <cell r="L49">
            <v>30</v>
          </cell>
          <cell r="M49">
            <v>30</v>
          </cell>
          <cell r="N49">
            <v>30</v>
          </cell>
          <cell r="O49">
            <v>30</v>
          </cell>
          <cell r="P49">
            <v>30</v>
          </cell>
          <cell r="Q49">
            <v>30</v>
          </cell>
          <cell r="R49">
            <v>30</v>
          </cell>
          <cell r="S49">
            <v>30</v>
          </cell>
          <cell r="T49">
            <v>30</v>
          </cell>
          <cell r="U49">
            <v>30</v>
          </cell>
          <cell r="V49">
            <v>30</v>
          </cell>
        </row>
        <row r="50">
          <cell r="B50" t="str">
            <v>Gross Monthly Cost</v>
          </cell>
          <cell r="C50">
            <v>0</v>
          </cell>
          <cell r="D50">
            <v>0</v>
          </cell>
          <cell r="E50">
            <v>0</v>
          </cell>
          <cell r="G50">
            <v>0</v>
          </cell>
          <cell r="H50">
            <v>9622.69</v>
          </cell>
          <cell r="I50">
            <v>9718.9169000000002</v>
          </cell>
          <cell r="J50">
            <v>9816.1060689999995</v>
          </cell>
          <cell r="K50">
            <v>9914.2671296899989</v>
          </cell>
          <cell r="L50">
            <v>10013.409800986899</v>
          </cell>
          <cell r="M50">
            <v>10113.543898996768</v>
          </cell>
          <cell r="N50">
            <v>10214.679337986736</v>
          </cell>
          <cell r="O50">
            <v>10316.826131366603</v>
          </cell>
          <cell r="P50">
            <v>10419.994392680268</v>
          </cell>
          <cell r="Q50">
            <v>10524.19433660707</v>
          </cell>
          <cell r="R50">
            <v>10629.436279973141</v>
          </cell>
          <cell r="S50">
            <v>10735.730642772873</v>
          </cell>
          <cell r="T50">
            <v>10843.087949200601</v>
          </cell>
          <cell r="U50">
            <v>10951.518828692606</v>
          </cell>
          <cell r="V50">
            <v>11061.034016979533</v>
          </cell>
        </row>
        <row r="51">
          <cell r="B51" t="str">
            <v>% Growth</v>
          </cell>
          <cell r="C51">
            <v>0</v>
          </cell>
          <cell r="D51">
            <v>0</v>
          </cell>
          <cell r="E51">
            <v>0</v>
          </cell>
          <cell r="G51">
            <v>0</v>
          </cell>
          <cell r="H51">
            <v>0</v>
          </cell>
          <cell r="I51">
            <v>0.01</v>
          </cell>
          <cell r="J51">
            <v>0.01</v>
          </cell>
          <cell r="K51">
            <v>0.01</v>
          </cell>
          <cell r="L51">
            <v>0.01</v>
          </cell>
          <cell r="M51">
            <v>0.01</v>
          </cell>
          <cell r="N51">
            <v>0.01</v>
          </cell>
          <cell r="O51">
            <v>0.01</v>
          </cell>
          <cell r="P51">
            <v>0.01</v>
          </cell>
          <cell r="Q51">
            <v>0.01</v>
          </cell>
          <cell r="R51">
            <v>0.01</v>
          </cell>
          <cell r="S51">
            <v>0.01</v>
          </cell>
          <cell r="T51">
            <v>0.01</v>
          </cell>
          <cell r="U51">
            <v>0.01</v>
          </cell>
          <cell r="V51">
            <v>0.01</v>
          </cell>
        </row>
        <row r="52">
          <cell r="B52" t="str">
            <v>% Discount</v>
          </cell>
          <cell r="C52">
            <v>0</v>
          </cell>
          <cell r="D52">
            <v>0</v>
          </cell>
          <cell r="E52">
            <v>0</v>
          </cell>
          <cell r="F52">
            <v>0</v>
          </cell>
          <cell r="G52">
            <v>0</v>
          </cell>
          <cell r="H52">
            <v>0.4</v>
          </cell>
          <cell r="I52">
            <v>0.4</v>
          </cell>
          <cell r="J52">
            <v>0.4</v>
          </cell>
          <cell r="K52">
            <v>0.4</v>
          </cell>
          <cell r="L52">
            <v>0.4</v>
          </cell>
          <cell r="M52">
            <v>0.4</v>
          </cell>
          <cell r="N52">
            <v>0.4</v>
          </cell>
          <cell r="O52">
            <v>0.4</v>
          </cell>
          <cell r="P52">
            <v>0.4</v>
          </cell>
          <cell r="Q52">
            <v>0.4</v>
          </cell>
          <cell r="R52">
            <v>0.4</v>
          </cell>
          <cell r="S52">
            <v>0.4</v>
          </cell>
          <cell r="T52">
            <v>0.4</v>
          </cell>
          <cell r="U52">
            <v>0.4</v>
          </cell>
          <cell r="V52">
            <v>0.4</v>
          </cell>
        </row>
        <row r="53">
          <cell r="B53" t="str">
            <v>Net Monthly Cost</v>
          </cell>
          <cell r="C53">
            <v>0</v>
          </cell>
          <cell r="D53">
            <v>0</v>
          </cell>
          <cell r="E53">
            <v>0</v>
          </cell>
          <cell r="F53">
            <v>0</v>
          </cell>
          <cell r="G53">
            <v>0</v>
          </cell>
          <cell r="H53">
            <v>5773.6140000000005</v>
          </cell>
          <cell r="I53">
            <v>5831.3501399999996</v>
          </cell>
          <cell r="J53">
            <v>5889.6636413999995</v>
          </cell>
          <cell r="K53">
            <v>5948.5602778139992</v>
          </cell>
          <cell r="L53">
            <v>6008.0458805921398</v>
          </cell>
          <cell r="M53">
            <v>6068.1263393980607</v>
          </cell>
          <cell r="N53">
            <v>6128.8076027920415</v>
          </cell>
          <cell r="O53">
            <v>6190.095678819961</v>
          </cell>
          <cell r="P53">
            <v>6251.9966356081604</v>
          </cell>
          <cell r="Q53">
            <v>6314.516601964242</v>
          </cell>
          <cell r="R53">
            <v>6377.6617679838846</v>
          </cell>
          <cell r="S53">
            <v>6441.4383856637232</v>
          </cell>
          <cell r="T53">
            <v>6505.8527695203602</v>
          </cell>
          <cell r="U53">
            <v>6570.9112972155635</v>
          </cell>
          <cell r="V53">
            <v>6636.6204101877192</v>
          </cell>
        </row>
        <row r="54">
          <cell r="B54" t="str">
            <v>Duration of therapy, average (months)</v>
          </cell>
          <cell r="H54">
            <v>2</v>
          </cell>
          <cell r="I54">
            <v>5</v>
          </cell>
          <cell r="J54">
            <v>7</v>
          </cell>
          <cell r="K54">
            <v>8.5</v>
          </cell>
          <cell r="L54">
            <v>9.5</v>
          </cell>
          <cell r="M54">
            <v>10</v>
          </cell>
          <cell r="N54">
            <v>10</v>
          </cell>
          <cell r="O54">
            <v>10</v>
          </cell>
          <cell r="P54">
            <v>10</v>
          </cell>
          <cell r="Q54">
            <v>10</v>
          </cell>
          <cell r="R54">
            <v>10</v>
          </cell>
          <cell r="S54">
            <v>10</v>
          </cell>
          <cell r="T54">
            <v>10</v>
          </cell>
          <cell r="U54">
            <v>10</v>
          </cell>
          <cell r="V54">
            <v>10</v>
          </cell>
        </row>
        <row r="55">
          <cell r="B55" t="str">
            <v>Compliance Rate</v>
          </cell>
          <cell r="H55">
            <v>0.8</v>
          </cell>
          <cell r="I55">
            <v>0.8</v>
          </cell>
          <cell r="J55">
            <v>0.8</v>
          </cell>
          <cell r="K55">
            <v>0.8</v>
          </cell>
          <cell r="L55">
            <v>0.8</v>
          </cell>
          <cell r="M55">
            <v>0.8</v>
          </cell>
          <cell r="N55">
            <v>0.8</v>
          </cell>
          <cell r="O55">
            <v>0.8</v>
          </cell>
          <cell r="P55">
            <v>0.8</v>
          </cell>
          <cell r="Q55">
            <v>0.8</v>
          </cell>
          <cell r="R55">
            <v>0.8</v>
          </cell>
          <cell r="S55">
            <v>0.8</v>
          </cell>
          <cell r="T55">
            <v>0.8</v>
          </cell>
          <cell r="U55">
            <v>0.8</v>
          </cell>
          <cell r="V55">
            <v>0.8</v>
          </cell>
        </row>
        <row r="56">
          <cell r="A56">
            <v>0</v>
          </cell>
          <cell r="B56" t="str">
            <v>Annual Cost Per Patient</v>
          </cell>
          <cell r="C56">
            <v>0</v>
          </cell>
          <cell r="D56">
            <v>0</v>
          </cell>
          <cell r="E56">
            <v>0</v>
          </cell>
          <cell r="F56">
            <v>0</v>
          </cell>
          <cell r="G56">
            <v>0</v>
          </cell>
          <cell r="H56">
            <v>9237.7824000000019</v>
          </cell>
          <cell r="I56">
            <v>23325.400559999998</v>
          </cell>
          <cell r="J56">
            <v>32982.116391839998</v>
          </cell>
          <cell r="K56">
            <v>40450.2098891352</v>
          </cell>
          <cell r="L56">
            <v>45661.148692500268</v>
          </cell>
          <cell r="M56">
            <v>48545.010715184493</v>
          </cell>
          <cell r="N56">
            <v>49030.460822336332</v>
          </cell>
          <cell r="O56">
            <v>49520.765430559695</v>
          </cell>
          <cell r="P56">
            <v>50015.973084865283</v>
          </cell>
          <cell r="Q56">
            <v>50516.132815713936</v>
          </cell>
          <cell r="R56">
            <v>51021.294143871084</v>
          </cell>
          <cell r="S56">
            <v>51531.507085309786</v>
          </cell>
          <cell r="T56">
            <v>52046.822156162882</v>
          </cell>
          <cell r="U56">
            <v>52567.290377724508</v>
          </cell>
          <cell r="V56">
            <v>53092.963281501761</v>
          </cell>
        </row>
        <row r="58">
          <cell r="B58" t="str">
            <v>Probability-adjusted US IFX-1 HS Sales ($mn)</v>
          </cell>
          <cell r="C58">
            <v>0</v>
          </cell>
          <cell r="D58">
            <v>0</v>
          </cell>
          <cell r="E58">
            <v>0</v>
          </cell>
          <cell r="F58">
            <v>0</v>
          </cell>
          <cell r="G58">
            <v>0</v>
          </cell>
          <cell r="H58">
            <v>4.9163931399414542</v>
          </cell>
          <cell r="I58">
            <v>32.025118923584465</v>
          </cell>
          <cell r="J58">
            <v>84.20557288960471</v>
          </cell>
          <cell r="K58">
            <v>168.42163057734464</v>
          </cell>
          <cell r="L58">
            <v>252.00518010314889</v>
          </cell>
          <cell r="M58">
            <v>316.64118990057972</v>
          </cell>
          <cell r="N58">
            <v>361.06816111267437</v>
          </cell>
          <cell r="O58">
            <v>401.32510340026926</v>
          </cell>
          <cell r="P58">
            <v>438.6287388456787</v>
          </cell>
          <cell r="Q58">
            <v>474.32162131416612</v>
          </cell>
          <cell r="R58">
            <v>503.32340709031848</v>
          </cell>
          <cell r="S58">
            <v>528.60188567866612</v>
          </cell>
          <cell r="T58">
            <v>552.21170314235451</v>
          </cell>
          <cell r="U58">
            <v>574.98054282243515</v>
          </cell>
          <cell r="V58">
            <v>597.52878334073182</v>
          </cell>
        </row>
        <row r="59">
          <cell r="B59" t="str">
            <v>% Growth</v>
          </cell>
          <cell r="C59">
            <v>0</v>
          </cell>
          <cell r="D59">
            <v>0</v>
          </cell>
          <cell r="E59">
            <v>0</v>
          </cell>
          <cell r="F59">
            <v>0</v>
          </cell>
          <cell r="G59">
            <v>0</v>
          </cell>
          <cell r="H59">
            <v>0</v>
          </cell>
          <cell r="I59">
            <v>5.5139458973302995</v>
          </cell>
          <cell r="J59">
            <v>1.6293601934946338</v>
          </cell>
          <cell r="K59">
            <v>1.0001245143020281</v>
          </cell>
          <cell r="L59">
            <v>0.49627562231337019</v>
          </cell>
          <cell r="M59">
            <v>0.25648683003648776</v>
          </cell>
          <cell r="N59">
            <v>0.14030698667486696</v>
          </cell>
          <cell r="O59">
            <v>0.11149402418517962</v>
          </cell>
          <cell r="P59">
            <v>9.2951163855314434E-2</v>
          </cell>
          <cell r="Q59">
            <v>8.137378905545245E-2</v>
          </cell>
          <cell r="R59">
            <v>6.1143714460663467E-2</v>
          </cell>
          <cell r="S59">
            <v>5.0223133341803061E-2</v>
          </cell>
          <cell r="T59">
            <v>4.4664648582129152E-2</v>
          </cell>
          <cell r="U59">
            <v>4.1232084634416077E-2</v>
          </cell>
          <cell r="V59">
            <v>3.9215658337955261E-2</v>
          </cell>
        </row>
        <row r="60">
          <cell r="B60" t="str">
            <v>Total (unadjusted) US IFX-1 HS Sales ($mn)</v>
          </cell>
          <cell r="C60">
            <v>0</v>
          </cell>
          <cell r="D60">
            <v>0</v>
          </cell>
          <cell r="E60">
            <v>0</v>
          </cell>
          <cell r="F60">
            <v>0</v>
          </cell>
          <cell r="G60">
            <v>0</v>
          </cell>
          <cell r="H60">
            <v>8.1939885665690912</v>
          </cell>
          <cell r="I60">
            <v>53.375198205974108</v>
          </cell>
          <cell r="J60">
            <v>140.34262148267453</v>
          </cell>
          <cell r="K60">
            <v>280.70271762890775</v>
          </cell>
          <cell r="L60">
            <v>420.00863350524816</v>
          </cell>
          <cell r="M60">
            <v>527.73531650096618</v>
          </cell>
          <cell r="N60">
            <v>601.78026852112396</v>
          </cell>
          <cell r="O60">
            <v>668.87517233378207</v>
          </cell>
          <cell r="P60">
            <v>731.04789807613122</v>
          </cell>
          <cell r="Q60">
            <v>790.53603552361028</v>
          </cell>
          <cell r="R60">
            <v>838.8723451505308</v>
          </cell>
          <cell r="S60">
            <v>881.00314279777695</v>
          </cell>
          <cell r="T60">
            <v>920.35283857059085</v>
          </cell>
          <cell r="U60">
            <v>958.30090470405867</v>
          </cell>
          <cell r="V60">
            <v>995.88130556788644</v>
          </cell>
        </row>
        <row r="61">
          <cell r="B61">
            <v>0</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row>
        <row r="62">
          <cell r="B62" t="str">
            <v>Partnership Scenario:</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row>
        <row r="63">
          <cell r="B63" t="str">
            <v>Royalty Rate (%)</v>
          </cell>
          <cell r="C63">
            <v>0</v>
          </cell>
          <cell r="D63">
            <v>0</v>
          </cell>
          <cell r="E63">
            <v>0</v>
          </cell>
          <cell r="F63">
            <v>0</v>
          </cell>
          <cell r="G63">
            <v>0</v>
          </cell>
          <cell r="H63">
            <v>0</v>
          </cell>
          <cell r="I63">
            <v>0</v>
          </cell>
          <cell r="J63">
            <v>0</v>
          </cell>
          <cell r="K63">
            <v>0.13</v>
          </cell>
          <cell r="L63">
            <v>0.14000000000000001</v>
          </cell>
          <cell r="M63">
            <v>0.15</v>
          </cell>
          <cell r="N63">
            <v>0.16</v>
          </cell>
          <cell r="O63">
            <v>0.16</v>
          </cell>
          <cell r="P63">
            <v>0.16</v>
          </cell>
          <cell r="Q63">
            <v>0.17</v>
          </cell>
          <cell r="R63">
            <v>0.17</v>
          </cell>
          <cell r="S63">
            <v>0.17</v>
          </cell>
          <cell r="T63">
            <v>0.17</v>
          </cell>
          <cell r="U63">
            <v>0.17</v>
          </cell>
          <cell r="V63">
            <v>0.17</v>
          </cell>
          <cell r="Y63" t="str">
            <v>IFX-1 Royalty Schedule (US sales to InflaRx)</v>
          </cell>
          <cell r="Z63">
            <v>0</v>
          </cell>
          <cell r="AA63">
            <v>0</v>
          </cell>
          <cell r="AB63">
            <v>0</v>
          </cell>
          <cell r="AC63">
            <v>0</v>
          </cell>
          <cell r="AD63">
            <v>0</v>
          </cell>
        </row>
        <row r="64">
          <cell r="B64">
            <v>0</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Y64" t="str">
            <v>revenues less than (mn):</v>
          </cell>
          <cell r="Z64">
            <v>0</v>
          </cell>
          <cell r="AA64">
            <v>0</v>
          </cell>
          <cell r="AB64">
            <v>0</v>
          </cell>
          <cell r="AC64">
            <v>0</v>
          </cell>
          <cell r="AD64" t="str">
            <v>Rate</v>
          </cell>
        </row>
        <row r="65">
          <cell r="B65" t="str">
            <v>Base Royalty Rate (&lt;$200mn)</v>
          </cell>
          <cell r="C65">
            <v>0</v>
          </cell>
          <cell r="D65">
            <v>0.12</v>
          </cell>
          <cell r="E65">
            <v>0.12</v>
          </cell>
          <cell r="F65">
            <v>0.12</v>
          </cell>
          <cell r="G65">
            <v>0.12</v>
          </cell>
          <cell r="H65">
            <v>0.12</v>
          </cell>
          <cell r="I65">
            <v>0.12</v>
          </cell>
          <cell r="J65">
            <v>0.12</v>
          </cell>
          <cell r="K65">
            <v>0.12</v>
          </cell>
          <cell r="L65">
            <v>0.12</v>
          </cell>
          <cell r="M65">
            <v>0.12</v>
          </cell>
          <cell r="N65">
            <v>0.12</v>
          </cell>
          <cell r="O65">
            <v>0.12</v>
          </cell>
          <cell r="P65">
            <v>0.12</v>
          </cell>
          <cell r="Q65">
            <v>0.12</v>
          </cell>
          <cell r="R65">
            <v>0.12</v>
          </cell>
          <cell r="S65">
            <v>0.12</v>
          </cell>
          <cell r="T65">
            <v>0.12</v>
          </cell>
          <cell r="U65">
            <v>0.12</v>
          </cell>
          <cell r="V65">
            <v>0.12</v>
          </cell>
          <cell r="Y65">
            <v>200</v>
          </cell>
          <cell r="Z65">
            <v>0</v>
          </cell>
          <cell r="AA65">
            <v>0</v>
          </cell>
          <cell r="AB65">
            <v>0</v>
          </cell>
          <cell r="AC65">
            <v>0</v>
          </cell>
          <cell r="AD65">
            <v>0.12</v>
          </cell>
        </row>
        <row r="66">
          <cell r="B66" t="str">
            <v>$200-$300mn</v>
          </cell>
          <cell r="C66">
            <v>200</v>
          </cell>
          <cell r="D66">
            <v>0.13</v>
          </cell>
          <cell r="E66">
            <v>0.13</v>
          </cell>
          <cell r="F66">
            <v>0.13</v>
          </cell>
          <cell r="G66">
            <v>0.13</v>
          </cell>
          <cell r="H66">
            <v>0.13</v>
          </cell>
          <cell r="I66">
            <v>0.13</v>
          </cell>
          <cell r="J66">
            <v>0.13</v>
          </cell>
          <cell r="K66">
            <v>0.13</v>
          </cell>
          <cell r="L66">
            <v>0.13</v>
          </cell>
          <cell r="M66">
            <v>0.13</v>
          </cell>
          <cell r="N66">
            <v>0.13</v>
          </cell>
          <cell r="O66">
            <v>0.13</v>
          </cell>
          <cell r="P66">
            <v>0.13</v>
          </cell>
          <cell r="Q66">
            <v>0.13</v>
          </cell>
          <cell r="R66">
            <v>0.13</v>
          </cell>
          <cell r="S66">
            <v>0.13</v>
          </cell>
          <cell r="T66">
            <v>0.13</v>
          </cell>
          <cell r="U66">
            <v>0.13</v>
          </cell>
          <cell r="V66">
            <v>0.13</v>
          </cell>
          <cell r="Y66">
            <v>300</v>
          </cell>
          <cell r="Z66">
            <v>0</v>
          </cell>
          <cell r="AA66">
            <v>0</v>
          </cell>
          <cell r="AB66">
            <v>0</v>
          </cell>
          <cell r="AC66">
            <v>0</v>
          </cell>
          <cell r="AD66">
            <v>0.13</v>
          </cell>
        </row>
        <row r="67">
          <cell r="B67" t="str">
            <v>$300-$450mn</v>
          </cell>
          <cell r="C67">
            <v>300</v>
          </cell>
          <cell r="D67">
            <v>0.14000000000000001</v>
          </cell>
          <cell r="E67">
            <v>0.14000000000000001</v>
          </cell>
          <cell r="F67">
            <v>0.14000000000000001</v>
          </cell>
          <cell r="G67">
            <v>0.14000000000000001</v>
          </cell>
          <cell r="H67">
            <v>0.14000000000000001</v>
          </cell>
          <cell r="I67">
            <v>0.14000000000000001</v>
          </cell>
          <cell r="J67">
            <v>0.14000000000000001</v>
          </cell>
          <cell r="K67">
            <v>0.14000000000000001</v>
          </cell>
          <cell r="L67">
            <v>0.14000000000000001</v>
          </cell>
          <cell r="M67">
            <v>0.14000000000000001</v>
          </cell>
          <cell r="N67">
            <v>0.14000000000000001</v>
          </cell>
          <cell r="O67">
            <v>0.14000000000000001</v>
          </cell>
          <cell r="P67">
            <v>0.14000000000000001</v>
          </cell>
          <cell r="Q67">
            <v>0.14000000000000001</v>
          </cell>
          <cell r="R67">
            <v>0.14000000000000001</v>
          </cell>
          <cell r="S67">
            <v>0.14000000000000001</v>
          </cell>
          <cell r="T67">
            <v>0.14000000000000001</v>
          </cell>
          <cell r="U67">
            <v>0.14000000000000001</v>
          </cell>
          <cell r="V67">
            <v>0.14000000000000001</v>
          </cell>
          <cell r="Y67">
            <v>450</v>
          </cell>
          <cell r="Z67">
            <v>0</v>
          </cell>
          <cell r="AA67">
            <v>0</v>
          </cell>
          <cell r="AB67">
            <v>0</v>
          </cell>
          <cell r="AC67">
            <v>0</v>
          </cell>
          <cell r="AD67">
            <v>0.14000000000000001</v>
          </cell>
        </row>
        <row r="68">
          <cell r="B68" t="str">
            <v>$450-$600mn</v>
          </cell>
          <cell r="C68">
            <v>450</v>
          </cell>
          <cell r="D68">
            <v>0.15</v>
          </cell>
          <cell r="E68">
            <v>0.15</v>
          </cell>
          <cell r="F68">
            <v>0.15</v>
          </cell>
          <cell r="G68">
            <v>0.15</v>
          </cell>
          <cell r="H68">
            <v>0.15</v>
          </cell>
          <cell r="I68">
            <v>0.15</v>
          </cell>
          <cell r="J68">
            <v>0.15</v>
          </cell>
          <cell r="K68">
            <v>0.15</v>
          </cell>
          <cell r="L68">
            <v>0.15</v>
          </cell>
          <cell r="M68">
            <v>0.15</v>
          </cell>
          <cell r="N68">
            <v>0.15</v>
          </cell>
          <cell r="O68">
            <v>0.15</v>
          </cell>
          <cell r="P68">
            <v>0.15</v>
          </cell>
          <cell r="Q68">
            <v>0.15</v>
          </cell>
          <cell r="R68">
            <v>0.15</v>
          </cell>
          <cell r="S68">
            <v>0.15</v>
          </cell>
          <cell r="T68">
            <v>0.15</v>
          </cell>
          <cell r="U68">
            <v>0.15</v>
          </cell>
          <cell r="V68">
            <v>0.15</v>
          </cell>
          <cell r="Y68">
            <v>600</v>
          </cell>
          <cell r="Z68">
            <v>0</v>
          </cell>
          <cell r="AA68">
            <v>0</v>
          </cell>
          <cell r="AB68">
            <v>0</v>
          </cell>
          <cell r="AC68">
            <v>0</v>
          </cell>
          <cell r="AD68">
            <v>0.15</v>
          </cell>
        </row>
        <row r="69">
          <cell r="B69" t="str">
            <v>$600-$750mn</v>
          </cell>
          <cell r="C69">
            <v>600</v>
          </cell>
          <cell r="D69">
            <v>0.16</v>
          </cell>
          <cell r="E69">
            <v>0.16</v>
          </cell>
          <cell r="F69">
            <v>0.16</v>
          </cell>
          <cell r="G69">
            <v>0.16</v>
          </cell>
          <cell r="H69">
            <v>0.16</v>
          </cell>
          <cell r="I69">
            <v>0.16</v>
          </cell>
          <cell r="J69">
            <v>0.16</v>
          </cell>
          <cell r="K69">
            <v>0.16</v>
          </cell>
          <cell r="L69">
            <v>0.16</v>
          </cell>
          <cell r="M69">
            <v>0.16</v>
          </cell>
          <cell r="N69">
            <v>0.16</v>
          </cell>
          <cell r="O69">
            <v>0.16</v>
          </cell>
          <cell r="P69">
            <v>0.16</v>
          </cell>
          <cell r="Q69">
            <v>0.16</v>
          </cell>
          <cell r="R69">
            <v>0.16</v>
          </cell>
          <cell r="S69">
            <v>0.16</v>
          </cell>
          <cell r="T69">
            <v>0.16</v>
          </cell>
          <cell r="U69">
            <v>0.16</v>
          </cell>
          <cell r="V69">
            <v>0.16</v>
          </cell>
          <cell r="Y69">
            <v>750</v>
          </cell>
          <cell r="Z69">
            <v>0</v>
          </cell>
          <cell r="AA69">
            <v>0</v>
          </cell>
          <cell r="AB69">
            <v>0</v>
          </cell>
          <cell r="AC69">
            <v>0</v>
          </cell>
          <cell r="AD69">
            <v>0.16</v>
          </cell>
        </row>
        <row r="70">
          <cell r="B70" t="str">
            <v>$750mn-$1bn</v>
          </cell>
          <cell r="C70">
            <v>750</v>
          </cell>
          <cell r="D70">
            <v>0.17</v>
          </cell>
          <cell r="E70">
            <v>0.17</v>
          </cell>
          <cell r="F70">
            <v>0.17</v>
          </cell>
          <cell r="G70">
            <v>0.17</v>
          </cell>
          <cell r="H70">
            <v>0.17</v>
          </cell>
          <cell r="I70">
            <v>0.17</v>
          </cell>
          <cell r="J70">
            <v>0.17</v>
          </cell>
          <cell r="K70">
            <v>0.17</v>
          </cell>
          <cell r="L70">
            <v>0.17</v>
          </cell>
          <cell r="M70">
            <v>0.17</v>
          </cell>
          <cell r="N70">
            <v>0.17</v>
          </cell>
          <cell r="O70">
            <v>0.17</v>
          </cell>
          <cell r="P70">
            <v>0.17</v>
          </cell>
          <cell r="Q70">
            <v>0.17</v>
          </cell>
          <cell r="R70">
            <v>0.17</v>
          </cell>
          <cell r="S70">
            <v>0.17</v>
          </cell>
          <cell r="T70">
            <v>0.17</v>
          </cell>
          <cell r="U70">
            <v>0.17</v>
          </cell>
          <cell r="V70">
            <v>0.17</v>
          </cell>
          <cell r="Y70">
            <v>1000</v>
          </cell>
          <cell r="Z70">
            <v>0</v>
          </cell>
          <cell r="AA70">
            <v>0</v>
          </cell>
          <cell r="AB70">
            <v>0</v>
          </cell>
          <cell r="AC70">
            <v>0</v>
          </cell>
          <cell r="AD70">
            <v>0.17</v>
          </cell>
        </row>
        <row r="71">
          <cell r="B71" t="str">
            <v>$1bn+</v>
          </cell>
          <cell r="C71">
            <v>1000</v>
          </cell>
          <cell r="D71">
            <v>0.18</v>
          </cell>
          <cell r="E71">
            <v>0.18</v>
          </cell>
          <cell r="F71">
            <v>0.18</v>
          </cell>
          <cell r="G71">
            <v>0.18</v>
          </cell>
          <cell r="H71">
            <v>0.18</v>
          </cell>
          <cell r="I71">
            <v>0.18</v>
          </cell>
          <cell r="J71">
            <v>0.18</v>
          </cell>
          <cell r="K71">
            <v>0.18</v>
          </cell>
          <cell r="L71">
            <v>0.18</v>
          </cell>
          <cell r="M71">
            <v>0.18</v>
          </cell>
          <cell r="N71">
            <v>0.18</v>
          </cell>
          <cell r="O71">
            <v>0.18</v>
          </cell>
          <cell r="P71">
            <v>0.18</v>
          </cell>
          <cell r="Q71">
            <v>0.18</v>
          </cell>
          <cell r="R71">
            <v>0.18</v>
          </cell>
          <cell r="S71">
            <v>0.18</v>
          </cell>
          <cell r="T71">
            <v>0.18</v>
          </cell>
          <cell r="U71">
            <v>0.18</v>
          </cell>
          <cell r="V71">
            <v>0.18</v>
          </cell>
          <cell r="Y71" t="str">
            <v>&gt;$1,000</v>
          </cell>
          <cell r="Z71">
            <v>0</v>
          </cell>
          <cell r="AA71">
            <v>0</v>
          </cell>
          <cell r="AB71">
            <v>0</v>
          </cell>
          <cell r="AC71">
            <v>0</v>
          </cell>
          <cell r="AD71">
            <v>0.18</v>
          </cell>
        </row>
        <row r="72">
          <cell r="B72" t="str">
            <v>Probability-adjusted Royalty to InflaRx on US IFX-1 HS Sales ($mn)</v>
          </cell>
          <cell r="C72">
            <v>0</v>
          </cell>
          <cell r="D72">
            <v>0</v>
          </cell>
          <cell r="E72">
            <v>0</v>
          </cell>
          <cell r="F72">
            <v>0</v>
          </cell>
          <cell r="G72">
            <v>0</v>
          </cell>
          <cell r="H72">
            <v>0.5899671767929745</v>
          </cell>
          <cell r="I72">
            <v>3.8430142708301358</v>
          </cell>
          <cell r="J72">
            <v>10.104668746752566</v>
          </cell>
          <cell r="K72">
            <v>20.694811975054805</v>
          </cell>
          <cell r="L72">
            <v>32.280725214440842</v>
          </cell>
          <cell r="M72">
            <v>41.796178485086955</v>
          </cell>
          <cell r="N72">
            <v>48.470905778027905</v>
          </cell>
          <cell r="O72">
            <v>54.912016544043077</v>
          </cell>
          <cell r="P72">
            <v>60.880598215308595</v>
          </cell>
          <cell r="Q72">
            <v>66.834675623408245</v>
          </cell>
          <cell r="R72">
            <v>71.764979205354138</v>
          </cell>
          <cell r="S72">
            <v>76.062320565373241</v>
          </cell>
          <cell r="T72">
            <v>80.075989534200261</v>
          </cell>
          <cell r="U72">
            <v>83.946692279813973</v>
          </cell>
          <cell r="V72">
            <v>87.779893167924413</v>
          </cell>
        </row>
        <row r="73">
          <cell r="B73" t="str">
            <v>Blended Royalty Rate (%)</v>
          </cell>
          <cell r="C73">
            <v>0</v>
          </cell>
          <cell r="D73" t="str">
            <v>0%</v>
          </cell>
          <cell r="E73" t="str">
            <v>0%</v>
          </cell>
          <cell r="F73" t="str">
            <v>0%</v>
          </cell>
          <cell r="G73" t="str">
            <v>0%</v>
          </cell>
          <cell r="H73">
            <v>0.12</v>
          </cell>
          <cell r="I73">
            <v>0.12</v>
          </cell>
          <cell r="J73">
            <v>0.12000000000000001</v>
          </cell>
          <cell r="K73">
            <v>0.12287502444973111</v>
          </cell>
          <cell r="L73">
            <v>0.12809548280407543</v>
          </cell>
          <cell r="M73">
            <v>0.13199855173046277</v>
          </cell>
          <cell r="N73">
            <v>0.13424309035905868</v>
          </cell>
          <cell r="O73">
            <v>0.13682676732353702</v>
          </cell>
          <cell r="P73">
            <v>0.13879755890032552</v>
          </cell>
          <cell r="Q73">
            <v>0.14090581710830427</v>
          </cell>
          <cell r="R73">
            <v>0.1425822407509777</v>
          </cell>
          <cell r="S73">
            <v>0.1438933961949789</v>
          </cell>
          <cell r="T73">
            <v>0.14500958432885203</v>
          </cell>
          <cell r="U73">
            <v>0.14599918784684562</v>
          </cell>
          <cell r="V73">
            <v>0.14690487825064194</v>
          </cell>
        </row>
        <row r="74">
          <cell r="I74">
            <v>0</v>
          </cell>
          <cell r="J74">
            <v>0</v>
          </cell>
        </row>
        <row r="75">
          <cell r="I75">
            <v>0</v>
          </cell>
          <cell r="J75">
            <v>0</v>
          </cell>
        </row>
        <row r="76">
          <cell r="I76">
            <v>0</v>
          </cell>
          <cell r="J76">
            <v>0</v>
          </cell>
        </row>
        <row r="78">
          <cell r="B78" t="str">
            <v>Hidradenitis Suppurativa, EU Revenue Model</v>
          </cell>
          <cell r="C78" t="str">
            <v>2016E</v>
          </cell>
          <cell r="D78" t="str">
            <v>2017E</v>
          </cell>
          <cell r="E78" t="str">
            <v>2018E</v>
          </cell>
          <cell r="F78" t="str">
            <v>2019E</v>
          </cell>
          <cell r="G78" t="str">
            <v>2020E</v>
          </cell>
          <cell r="H78" t="str">
            <v>2021E</v>
          </cell>
          <cell r="I78" t="str">
            <v>2022E</v>
          </cell>
          <cell r="J78" t="str">
            <v>2023E</v>
          </cell>
          <cell r="K78" t="str">
            <v>2024E</v>
          </cell>
          <cell r="L78" t="str">
            <v>2025E</v>
          </cell>
          <cell r="M78" t="str">
            <v>2026E</v>
          </cell>
          <cell r="N78" t="str">
            <v>2027E</v>
          </cell>
          <cell r="O78" t="str">
            <v>2028E</v>
          </cell>
          <cell r="P78" t="str">
            <v>2029E</v>
          </cell>
          <cell r="Q78" t="str">
            <v>2030E</v>
          </cell>
          <cell r="R78" t="str">
            <v>2031E</v>
          </cell>
          <cell r="S78" t="str">
            <v>2032E</v>
          </cell>
          <cell r="T78" t="str">
            <v>2033E</v>
          </cell>
          <cell r="U78" t="str">
            <v>2034E</v>
          </cell>
          <cell r="V78" t="str">
            <v>2035E</v>
          </cell>
        </row>
        <row r="79">
          <cell r="B79" t="str">
            <v>EU Population (000’s)</v>
          </cell>
          <cell r="C79">
            <v>511800</v>
          </cell>
          <cell r="D79">
            <v>513300</v>
          </cell>
          <cell r="E79">
            <v>514804.39624853461</v>
          </cell>
          <cell r="F79">
            <v>516313.20163027127</v>
          </cell>
          <cell r="G79">
            <v>517826.42906764022</v>
          </cell>
          <cell r="H79">
            <v>519344.09152094513</v>
          </cell>
          <cell r="I79">
            <v>520866.20198847429</v>
          </cell>
          <cell r="J79">
            <v>522392.7735066117</v>
          </cell>
          <cell r="K79">
            <v>523923.81914994877</v>
          </cell>
          <cell r="L79">
            <v>525459.35203139647</v>
          </cell>
          <cell r="M79">
            <v>526999.38530229742</v>
          </cell>
          <cell r="N79">
            <v>528543.93215253868</v>
          </cell>
          <cell r="O79">
            <v>530093.0058106645</v>
          </cell>
          <cell r="P79">
            <v>531646.61954399</v>
          </cell>
          <cell r="Q79">
            <v>533204.78665871453</v>
          </cell>
          <cell r="R79">
            <v>534767.52050003549</v>
          </cell>
          <cell r="S79">
            <v>536334.83445226308</v>
          </cell>
          <cell r="T79">
            <v>537906.74193893443</v>
          </cell>
          <cell r="U79">
            <v>539483.256422929</v>
          </cell>
          <cell r="V79">
            <v>541064.3914065836</v>
          </cell>
        </row>
        <row r="80">
          <cell r="B80" t="str">
            <v>% Growth y/y</v>
          </cell>
          <cell r="C80">
            <v>2.9308323563892145E-3</v>
          </cell>
          <cell r="D80">
            <v>2.9308323563892145E-3</v>
          </cell>
          <cell r="E80">
            <v>2.9308323563892145E-3</v>
          </cell>
          <cell r="F80">
            <v>2.9308323563892145E-3</v>
          </cell>
          <cell r="G80">
            <v>2.9308323563892145E-3</v>
          </cell>
          <cell r="H80">
            <v>2.9308323563892145E-3</v>
          </cell>
          <cell r="I80">
            <v>2.9308323563892145E-3</v>
          </cell>
          <cell r="J80">
            <v>2.9308323563892145E-3</v>
          </cell>
          <cell r="K80">
            <v>2.9308323563892145E-3</v>
          </cell>
          <cell r="L80">
            <v>2.9308323563892145E-3</v>
          </cell>
          <cell r="M80">
            <v>2.9308323563892145E-3</v>
          </cell>
          <cell r="N80">
            <v>2.9308323563892145E-3</v>
          </cell>
          <cell r="O80">
            <v>2.9308323563892145E-3</v>
          </cell>
          <cell r="P80">
            <v>2.9308323563892145E-3</v>
          </cell>
          <cell r="Q80">
            <v>2.9308323563892145E-3</v>
          </cell>
          <cell r="R80">
            <v>2.9308323563892145E-3</v>
          </cell>
          <cell r="S80">
            <v>2.9308323563892145E-3</v>
          </cell>
          <cell r="T80">
            <v>2.9308323563892145E-3</v>
          </cell>
          <cell r="U80">
            <v>2.9308323563892145E-3</v>
          </cell>
          <cell r="V80">
            <v>2.9308323563892145E-3</v>
          </cell>
        </row>
        <row r="81">
          <cell r="B81" t="str">
            <v>Est. Prevalence of HS (diagnosed/undiagnosed)</v>
          </cell>
          <cell r="C81">
            <v>511800</v>
          </cell>
          <cell r="D81">
            <v>537390</v>
          </cell>
          <cell r="E81">
            <v>562814.1</v>
          </cell>
          <cell r="F81">
            <v>588074.22277491214</v>
          </cell>
          <cell r="G81">
            <v>613172.2726449793</v>
          </cell>
          <cell r="H81">
            <v>638110.13566258783</v>
          </cell>
          <cell r="I81">
            <v>662889.67979721865</v>
          </cell>
          <cell r="J81">
            <v>687512.75511855492</v>
          </cell>
          <cell r="K81">
            <v>711981.19397776609</v>
          </cell>
          <cell r="L81">
            <v>736296.81118698535</v>
          </cell>
          <cell r="M81">
            <v>760461.40419699927</v>
          </cell>
          <cell r="N81">
            <v>784476.75327316707</v>
          </cell>
          <cell r="O81">
            <v>808344.6216695878</v>
          </cell>
          <cell r="P81">
            <v>832066.75580153184</v>
          </cell>
          <cell r="Q81">
            <v>855644.88541615591</v>
          </cell>
          <cell r="R81">
            <v>879080.72376151721</v>
          </cell>
          <cell r="S81">
            <v>902375.96775390406</v>
          </cell>
          <cell r="T81">
            <v>925532.29814350081</v>
          </cell>
          <cell r="U81">
            <v>948551.37967840186</v>
          </cell>
          <cell r="V81">
            <v>971434.86126699357</v>
          </cell>
        </row>
        <row r="82">
          <cell r="B82" t="str">
            <v>% HS prevalence</v>
          </cell>
          <cell r="C82">
            <v>1E-3</v>
          </cell>
          <cell r="D82">
            <v>1.0469316189362944E-3</v>
          </cell>
          <cell r="E82">
            <v>1.0932581463975835E-3</v>
          </cell>
          <cell r="F82">
            <v>1.1389873838554849E-3</v>
          </cell>
          <cell r="G82">
            <v>1.1841270321968922E-3</v>
          </cell>
          <cell r="H82">
            <v>1.2286846930208175E-3</v>
          </cell>
          <cell r="I82">
            <v>1.2726678699185152E-3</v>
          </cell>
          <cell r="J82">
            <v>1.3160839697370994E-3</v>
          </cell>
          <cell r="K82">
            <v>1.3589403038268713E-3</v>
          </cell>
          <cell r="L82">
            <v>1.4012440892725634E-3</v>
          </cell>
          <cell r="M82">
            <v>1.4430024501087099E-3</v>
          </cell>
          <cell r="N82">
            <v>1.4842224185193478E-3</v>
          </cell>
          <cell r="O82">
            <v>1.5249109360222488E-3</v>
          </cell>
          <cell r="P82">
            <v>1.5650748546378824E-3</v>
          </cell>
          <cell r="Q82">
            <v>1.604720938043311E-3</v>
          </cell>
          <cell r="R82">
            <v>1.643855862711204E-3</v>
          </cell>
          <cell r="S82">
            <v>1.6824862190341671E-3</v>
          </cell>
          <cell r="T82">
            <v>1.7206185124345799E-3</v>
          </cell>
          <cell r="U82">
            <v>1.7582591644601164E-3</v>
          </cell>
          <cell r="V82">
            <v>1.7954145138651483E-3</v>
          </cell>
        </row>
        <row r="83">
          <cell r="B83" t="str">
            <v>Incidence of HS</v>
          </cell>
          <cell r="C83">
            <v>30708.000000000004</v>
          </cell>
          <cell r="D83">
            <v>30798</v>
          </cell>
          <cell r="E83">
            <v>30888.263774912077</v>
          </cell>
          <cell r="F83">
            <v>30978.792097816277</v>
          </cell>
          <cell r="G83">
            <v>31069.585744058415</v>
          </cell>
          <cell r="H83">
            <v>31160.64549125671</v>
          </cell>
          <cell r="I83">
            <v>31251.972119308459</v>
          </cell>
          <cell r="J83">
            <v>31343.566410396703</v>
          </cell>
          <cell r="K83">
            <v>31435.429148996929</v>
          </cell>
          <cell r="L83">
            <v>31527.561121883788</v>
          </cell>
          <cell r="M83">
            <v>31619.963118137846</v>
          </cell>
          <cell r="N83">
            <v>31712.635929152319</v>
          </cell>
          <cell r="O83">
            <v>31805.580348639873</v>
          </cell>
          <cell r="P83">
            <v>31898.797172639403</v>
          </cell>
          <cell r="Q83">
            <v>31992.287199522874</v>
          </cell>
          <cell r="R83">
            <v>32086.051230002126</v>
          </cell>
          <cell r="S83">
            <v>32180.090067135785</v>
          </cell>
          <cell r="T83">
            <v>32274.404516336068</v>
          </cell>
          <cell r="U83">
            <v>32368.99538537574</v>
          </cell>
          <cell r="V83">
            <v>32463.86348439502</v>
          </cell>
        </row>
        <row r="84">
          <cell r="B84" t="str">
            <v>% HS incidence</v>
          </cell>
          <cell r="C84">
            <v>6.0000000000000002E-5</v>
          </cell>
          <cell r="D84">
            <v>6.0000000000000002E-5</v>
          </cell>
          <cell r="E84">
            <v>6.0000000000000002E-5</v>
          </cell>
          <cell r="F84">
            <v>6.0000000000000002E-5</v>
          </cell>
          <cell r="G84">
            <v>6.0000000000000002E-5</v>
          </cell>
          <cell r="H84">
            <v>6.0000000000000002E-5</v>
          </cell>
          <cell r="I84">
            <v>6.0000000000000002E-5</v>
          </cell>
          <cell r="J84">
            <v>6.0000000000000002E-5</v>
          </cell>
          <cell r="K84">
            <v>6.0000000000000002E-5</v>
          </cell>
          <cell r="L84">
            <v>6.0000000000000002E-5</v>
          </cell>
          <cell r="M84">
            <v>6.0000000000000002E-5</v>
          </cell>
          <cell r="N84">
            <v>6.0000000000000002E-5</v>
          </cell>
          <cell r="O84">
            <v>6.0000000000000002E-5</v>
          </cell>
          <cell r="P84">
            <v>6.0000000000000002E-5</v>
          </cell>
          <cell r="Q84">
            <v>6.0000000000000002E-5</v>
          </cell>
          <cell r="R84">
            <v>6.0000000000000002E-5</v>
          </cell>
          <cell r="S84">
            <v>6.0000000000000002E-5</v>
          </cell>
          <cell r="T84">
            <v>6.0000000000000002E-5</v>
          </cell>
          <cell r="U84">
            <v>6.0000000000000002E-5</v>
          </cell>
          <cell r="V84">
            <v>6.0000000000000002E-5</v>
          </cell>
        </row>
        <row r="85">
          <cell r="B85" t="str">
            <v>Mortality</v>
          </cell>
          <cell r="C85">
            <v>5118</v>
          </cell>
          <cell r="D85">
            <v>5373.9000000000005</v>
          </cell>
          <cell r="E85">
            <v>5628.1409999999996</v>
          </cell>
          <cell r="F85">
            <v>5880.7422277491214</v>
          </cell>
          <cell r="G85">
            <v>6131.7227264497933</v>
          </cell>
          <cell r="H85">
            <v>6381.101356625878</v>
          </cell>
          <cell r="I85">
            <v>6628.8967979721865</v>
          </cell>
          <cell r="J85">
            <v>6875.1275511855492</v>
          </cell>
          <cell r="K85">
            <v>7119.8119397776609</v>
          </cell>
          <cell r="L85">
            <v>7362.9681118698536</v>
          </cell>
          <cell r="M85">
            <v>7604.6140419699932</v>
          </cell>
          <cell r="N85">
            <v>7844.7675327316711</v>
          </cell>
          <cell r="O85">
            <v>8083.4462166958783</v>
          </cell>
          <cell r="P85">
            <v>8320.6675580153187</v>
          </cell>
          <cell r="Q85">
            <v>8556.4488541615592</v>
          </cell>
          <cell r="R85">
            <v>8790.8072376151722</v>
          </cell>
          <cell r="S85">
            <v>9023.7596775390411</v>
          </cell>
          <cell r="T85">
            <v>9255.3229814350088</v>
          </cell>
          <cell r="U85">
            <v>9485.5137967840183</v>
          </cell>
          <cell r="V85">
            <v>9714.3486126699354</v>
          </cell>
        </row>
        <row r="86">
          <cell r="B86" t="str">
            <v>% Mortality rate</v>
          </cell>
          <cell r="C86">
            <v>0.01</v>
          </cell>
          <cell r="D86">
            <v>0.01</v>
          </cell>
          <cell r="E86">
            <v>0.01</v>
          </cell>
          <cell r="F86">
            <v>0.01</v>
          </cell>
          <cell r="G86">
            <v>0.01</v>
          </cell>
          <cell r="H86">
            <v>0.01</v>
          </cell>
          <cell r="I86">
            <v>0.01</v>
          </cell>
          <cell r="J86">
            <v>0.01</v>
          </cell>
          <cell r="K86">
            <v>0.01</v>
          </cell>
          <cell r="L86">
            <v>0.01</v>
          </cell>
          <cell r="M86">
            <v>0.01</v>
          </cell>
          <cell r="N86">
            <v>0.01</v>
          </cell>
          <cell r="O86">
            <v>0.01</v>
          </cell>
          <cell r="P86">
            <v>0.01</v>
          </cell>
          <cell r="Q86">
            <v>0.01</v>
          </cell>
          <cell r="R86">
            <v>0.01</v>
          </cell>
          <cell r="S86">
            <v>0.01</v>
          </cell>
          <cell r="T86">
            <v>0.01</v>
          </cell>
          <cell r="U86">
            <v>0.01</v>
          </cell>
          <cell r="V86">
            <v>0.01</v>
          </cell>
        </row>
        <row r="87">
          <cell r="B87">
            <v>0</v>
          </cell>
          <cell r="C87">
            <v>0</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row>
        <row r="88">
          <cell r="B88" t="str">
            <v>Stage I patients</v>
          </cell>
          <cell r="C88">
            <v>305544.59999999998</v>
          </cell>
          <cell r="D88">
            <v>320821.82999999996</v>
          </cell>
          <cell r="E88">
            <v>336000.01769999997</v>
          </cell>
          <cell r="F88">
            <v>351080.31099662255</v>
          </cell>
          <cell r="G88">
            <v>366063.84676905262</v>
          </cell>
          <cell r="H88">
            <v>380951.75099056493</v>
          </cell>
          <cell r="I88">
            <v>395745.13883893954</v>
          </cell>
          <cell r="J88">
            <v>410445.11480577727</v>
          </cell>
          <cell r="K88">
            <v>425052.77280472632</v>
          </cell>
          <cell r="L88">
            <v>439569.19627863023</v>
          </cell>
          <cell r="M88">
            <v>453995.45830560854</v>
          </cell>
          <cell r="N88">
            <v>468332.62170408072</v>
          </cell>
          <cell r="O88">
            <v>482581.73913674388</v>
          </cell>
          <cell r="P88">
            <v>496743.85321351449</v>
          </cell>
          <cell r="Q88">
            <v>510819.99659344507</v>
          </cell>
          <cell r="R88">
            <v>524811.19208562572</v>
          </cell>
          <cell r="S88">
            <v>538718.45274908072</v>
          </cell>
          <cell r="T88">
            <v>552542.78199166991</v>
          </cell>
          <cell r="U88">
            <v>566285.17366800585</v>
          </cell>
          <cell r="V88">
            <v>579946.61217639514</v>
          </cell>
        </row>
        <row r="89">
          <cell r="B89" t="str">
            <v>% Stage I</v>
          </cell>
          <cell r="C89">
            <v>0.59699999999999998</v>
          </cell>
          <cell r="D89">
            <v>0.59699999999999998</v>
          </cell>
          <cell r="E89">
            <v>0.59699999999999998</v>
          </cell>
          <cell r="F89">
            <v>0.59699999999999998</v>
          </cell>
          <cell r="G89">
            <v>0.59699999999999998</v>
          </cell>
          <cell r="H89">
            <v>0.59699999999999998</v>
          </cell>
          <cell r="I89">
            <v>0.59699999999999998</v>
          </cell>
          <cell r="J89">
            <v>0.59699999999999998</v>
          </cell>
          <cell r="K89">
            <v>0.59699999999999998</v>
          </cell>
          <cell r="L89">
            <v>0.59699999999999998</v>
          </cell>
          <cell r="M89">
            <v>0.59699999999999998</v>
          </cell>
          <cell r="N89">
            <v>0.59699999999999998</v>
          </cell>
          <cell r="O89">
            <v>0.59699999999999998</v>
          </cell>
          <cell r="P89">
            <v>0.59699999999999998</v>
          </cell>
          <cell r="Q89">
            <v>0.59699999999999998</v>
          </cell>
          <cell r="R89">
            <v>0.59699999999999998</v>
          </cell>
          <cell r="S89">
            <v>0.59699999999999998</v>
          </cell>
          <cell r="T89">
            <v>0.59699999999999998</v>
          </cell>
          <cell r="U89">
            <v>0.59699999999999998</v>
          </cell>
          <cell r="V89">
            <v>0.59699999999999998</v>
          </cell>
        </row>
        <row r="90">
          <cell r="B90" t="str">
            <v>Stage II patients</v>
          </cell>
          <cell r="C90">
            <v>194995.8</v>
          </cell>
          <cell r="D90">
            <v>204745.59</v>
          </cell>
          <cell r="E90">
            <v>214432.1721</v>
          </cell>
          <cell r="F90">
            <v>224056.27887724154</v>
          </cell>
          <cell r="G90">
            <v>233618.63587773711</v>
          </cell>
          <cell r="H90">
            <v>243119.96168744596</v>
          </cell>
          <cell r="I90">
            <v>252560.96800274029</v>
          </cell>
          <cell r="J90">
            <v>261942.35970016944</v>
          </cell>
          <cell r="K90">
            <v>271264.83490552887</v>
          </cell>
          <cell r="L90">
            <v>280529.08506224141</v>
          </cell>
          <cell r="M90">
            <v>289735.79499905673</v>
          </cell>
          <cell r="N90">
            <v>298885.64299707668</v>
          </cell>
          <cell r="O90">
            <v>307979.30085611297</v>
          </cell>
          <cell r="P90">
            <v>317017.43396038364</v>
          </cell>
          <cell r="Q90">
            <v>326000.70134355541</v>
          </cell>
          <cell r="R90">
            <v>334929.75575313804</v>
          </cell>
          <cell r="S90">
            <v>343805.24371423747</v>
          </cell>
          <cell r="T90">
            <v>352627.80559267383</v>
          </cell>
          <cell r="U90">
            <v>361398.07565747114</v>
          </cell>
          <cell r="V90">
            <v>370116.68214272457</v>
          </cell>
        </row>
        <row r="91">
          <cell r="B91" t="str">
            <v>% Stage II</v>
          </cell>
          <cell r="C91">
            <v>0.38100000000000001</v>
          </cell>
          <cell r="D91">
            <v>0.38100000000000001</v>
          </cell>
          <cell r="E91">
            <v>0.38100000000000001</v>
          </cell>
          <cell r="F91">
            <v>0.38100000000000001</v>
          </cell>
          <cell r="G91">
            <v>0.38100000000000001</v>
          </cell>
          <cell r="H91">
            <v>0.38100000000000001</v>
          </cell>
          <cell r="I91">
            <v>0.38100000000000001</v>
          </cell>
          <cell r="J91">
            <v>0.38100000000000001</v>
          </cell>
          <cell r="K91">
            <v>0.38100000000000001</v>
          </cell>
          <cell r="L91">
            <v>0.38100000000000001</v>
          </cell>
          <cell r="M91">
            <v>0.38100000000000001</v>
          </cell>
          <cell r="N91">
            <v>0.38100000000000001</v>
          </cell>
          <cell r="O91">
            <v>0.38100000000000001</v>
          </cell>
          <cell r="P91">
            <v>0.38100000000000001</v>
          </cell>
          <cell r="Q91">
            <v>0.38100000000000001</v>
          </cell>
          <cell r="R91">
            <v>0.38100000000000001</v>
          </cell>
          <cell r="S91">
            <v>0.38100000000000001</v>
          </cell>
          <cell r="T91">
            <v>0.38100000000000001</v>
          </cell>
          <cell r="U91">
            <v>0.38100000000000001</v>
          </cell>
          <cell r="V91">
            <v>0.38100000000000001</v>
          </cell>
        </row>
        <row r="92">
          <cell r="B92" t="str">
            <v>Stage III patients</v>
          </cell>
          <cell r="C92">
            <v>11259.599999999999</v>
          </cell>
          <cell r="D92">
            <v>11822.58</v>
          </cell>
          <cell r="E92">
            <v>12381.910199999998</v>
          </cell>
          <cell r="F92">
            <v>12937.632901048066</v>
          </cell>
          <cell r="G92">
            <v>13489.789998189544</v>
          </cell>
          <cell r="H92">
            <v>14038.422984576931</v>
          </cell>
          <cell r="I92">
            <v>14583.57295553881</v>
          </cell>
          <cell r="J92">
            <v>15125.280612608207</v>
          </cell>
          <cell r="K92">
            <v>15663.586267510853</v>
          </cell>
          <cell r="L92">
            <v>16198.529846113677</v>
          </cell>
          <cell r="M92">
            <v>16730.150892333982</v>
          </cell>
          <cell r="N92">
            <v>17258.488572009675</v>
          </cell>
          <cell r="O92">
            <v>17783.58167673093</v>
          </cell>
          <cell r="P92">
            <v>18305.468627633698</v>
          </cell>
          <cell r="Q92">
            <v>18824.187479155429</v>
          </cell>
          <cell r="R92">
            <v>19339.775922753379</v>
          </cell>
          <cell r="S92">
            <v>19852.27129058589</v>
          </cell>
          <cell r="T92">
            <v>20361.710559157018</v>
          </cell>
          <cell r="U92">
            <v>20868.13035292484</v>
          </cell>
          <cell r="V92">
            <v>21371.566947873856</v>
          </cell>
        </row>
        <row r="93">
          <cell r="B93" t="str">
            <v>% Stage III</v>
          </cell>
          <cell r="C93">
            <v>2.1999999999999999E-2</v>
          </cell>
          <cell r="D93">
            <v>2.1999999999999999E-2</v>
          </cell>
          <cell r="E93">
            <v>2.1999999999999999E-2</v>
          </cell>
          <cell r="F93">
            <v>2.1999999999999999E-2</v>
          </cell>
          <cell r="G93">
            <v>2.1999999999999999E-2</v>
          </cell>
          <cell r="H93">
            <v>2.1999999999999999E-2</v>
          </cell>
          <cell r="I93">
            <v>2.1999999999999999E-2</v>
          </cell>
          <cell r="J93">
            <v>2.1999999999999999E-2</v>
          </cell>
          <cell r="K93">
            <v>2.1999999999999999E-2</v>
          </cell>
          <cell r="L93">
            <v>2.1999999999999999E-2</v>
          </cell>
          <cell r="M93">
            <v>2.1999999999999999E-2</v>
          </cell>
          <cell r="N93">
            <v>2.1999999999999999E-2</v>
          </cell>
          <cell r="O93">
            <v>2.1999999999999999E-2</v>
          </cell>
          <cell r="P93">
            <v>2.1999999999999999E-2</v>
          </cell>
          <cell r="Q93">
            <v>2.1999999999999999E-2</v>
          </cell>
          <cell r="R93">
            <v>2.1999999999999999E-2</v>
          </cell>
          <cell r="S93">
            <v>2.1999999999999999E-2</v>
          </cell>
          <cell r="T93">
            <v>2.1999999999999999E-2</v>
          </cell>
          <cell r="U93">
            <v>2.1999999999999999E-2</v>
          </cell>
          <cell r="V93">
            <v>2.1999999999999999E-2</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row>
        <row r="95">
          <cell r="B95" t="str">
            <v>IFX-1 patient build:</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row>
        <row r="96">
          <cell r="B96" t="str">
            <v>Stage I HS new patient starts</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row>
        <row r="97">
          <cell r="B97" t="str">
            <v>% New Penetrationin Stage I</v>
          </cell>
          <cell r="C97">
            <v>0</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row>
        <row r="98">
          <cell r="B98" t="str">
            <v>% Discontinuation during period</v>
          </cell>
          <cell r="C98">
            <v>0</v>
          </cell>
          <cell r="D98">
            <v>0</v>
          </cell>
          <cell r="E98">
            <v>0</v>
          </cell>
          <cell r="F98">
            <v>0</v>
          </cell>
          <cell r="G98">
            <v>0</v>
          </cell>
          <cell r="H98">
            <v>0.5</v>
          </cell>
          <cell r="I98">
            <v>0.5</v>
          </cell>
          <cell r="J98">
            <v>0.5</v>
          </cell>
          <cell r="K98">
            <v>0.5</v>
          </cell>
          <cell r="L98">
            <v>0.5</v>
          </cell>
          <cell r="M98">
            <v>0.5</v>
          </cell>
          <cell r="N98">
            <v>0.5</v>
          </cell>
          <cell r="O98">
            <v>0.5</v>
          </cell>
          <cell r="P98">
            <v>0.5</v>
          </cell>
          <cell r="Q98">
            <v>0.5</v>
          </cell>
          <cell r="R98">
            <v>0.5</v>
          </cell>
          <cell r="S98">
            <v>0.5</v>
          </cell>
          <cell r="T98">
            <v>0.5</v>
          </cell>
          <cell r="U98">
            <v>0.5</v>
          </cell>
          <cell r="V98">
            <v>0.5</v>
          </cell>
        </row>
        <row r="99">
          <cell r="B99" t="str">
            <v>Stage I patients continuing on treatment beginning of period)</v>
          </cell>
          <cell r="C99">
            <v>0</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row>
        <row r="100">
          <cell r="B100" t="str">
            <v>Total patients on treatment (end of period)</v>
          </cell>
          <cell r="C100">
            <v>0</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row>
        <row r="101">
          <cell r="B101" t="str">
            <v>Penetration of Stage I patients</v>
          </cell>
          <cell r="C101">
            <v>0</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row>
        <row r="103">
          <cell r="B103" t="str">
            <v>Stage II HS new patient starts</v>
          </cell>
          <cell r="C103">
            <v>0</v>
          </cell>
          <cell r="D103">
            <v>0</v>
          </cell>
          <cell r="E103">
            <v>0</v>
          </cell>
          <cell r="F103">
            <v>0</v>
          </cell>
          <cell r="G103">
            <v>0</v>
          </cell>
          <cell r="H103">
            <v>583.48790804987027</v>
          </cell>
          <cell r="I103">
            <v>1212.2926464131533</v>
          </cell>
          <cell r="J103">
            <v>2200.315821481423</v>
          </cell>
          <cell r="K103">
            <v>3580.6958207529806</v>
          </cell>
          <cell r="L103">
            <v>4207.9362759336209</v>
          </cell>
          <cell r="M103">
            <v>4519.8784019852847</v>
          </cell>
          <cell r="N103">
            <v>4841.9474165526417</v>
          </cell>
          <cell r="O103">
            <v>5174.0522543826974</v>
          </cell>
          <cell r="P103">
            <v>5516.1033509106746</v>
          </cell>
          <cell r="Q103">
            <v>5868.0126241839971</v>
          </cell>
          <cell r="R103">
            <v>6028.7356035564844</v>
          </cell>
          <cell r="S103">
            <v>6188.4943868562741</v>
          </cell>
          <cell r="T103">
            <v>6347.3005006681287</v>
          </cell>
          <cell r="U103">
            <v>6505.1653618344799</v>
          </cell>
          <cell r="V103">
            <v>6662.1002785690416</v>
          </cell>
        </row>
        <row r="104">
          <cell r="B104" t="str">
            <v>% New Penetrationin Stage II</v>
          </cell>
          <cell r="C104">
            <v>0</v>
          </cell>
          <cell r="D104">
            <v>0</v>
          </cell>
          <cell r="E104">
            <v>0</v>
          </cell>
          <cell r="F104">
            <v>0</v>
          </cell>
          <cell r="G104">
            <v>0</v>
          </cell>
          <cell r="H104">
            <v>2.3999999999999998E-3</v>
          </cell>
          <cell r="I104">
            <v>4.7999999999999996E-3</v>
          </cell>
          <cell r="J104">
            <v>8.3999999999999995E-3</v>
          </cell>
          <cell r="K104">
            <v>1.3199999999999998E-2</v>
          </cell>
          <cell r="L104">
            <v>1.4999999999999999E-2</v>
          </cell>
          <cell r="M104">
            <v>1.5599999999999999E-2</v>
          </cell>
          <cell r="N104">
            <v>1.6199999999999999E-2</v>
          </cell>
          <cell r="O104">
            <v>1.6799999999999999E-2</v>
          </cell>
          <cell r="P104">
            <v>1.7399999999999999E-2</v>
          </cell>
          <cell r="Q104">
            <v>1.7999999999999999E-2</v>
          </cell>
          <cell r="R104">
            <v>1.7999999999999999E-2</v>
          </cell>
          <cell r="S104">
            <v>1.7999999999999999E-2</v>
          </cell>
          <cell r="T104">
            <v>1.7999999999999999E-2</v>
          </cell>
          <cell r="U104">
            <v>1.7999999999999999E-2</v>
          </cell>
          <cell r="V104">
            <v>1.7999999999999999E-2</v>
          </cell>
        </row>
        <row r="105">
          <cell r="B105" t="str">
            <v>% Discontinuation during period</v>
          </cell>
          <cell r="C105">
            <v>0</v>
          </cell>
          <cell r="D105">
            <v>0</v>
          </cell>
          <cell r="E105">
            <v>0</v>
          </cell>
          <cell r="F105">
            <v>0</v>
          </cell>
          <cell r="G105">
            <v>0</v>
          </cell>
          <cell r="H105">
            <v>0.5</v>
          </cell>
          <cell r="I105">
            <v>0.5</v>
          </cell>
          <cell r="J105">
            <v>0.5</v>
          </cell>
          <cell r="K105">
            <v>0.5</v>
          </cell>
          <cell r="L105">
            <v>0.5</v>
          </cell>
          <cell r="M105">
            <v>0.5</v>
          </cell>
          <cell r="N105">
            <v>0.5</v>
          </cell>
          <cell r="O105">
            <v>0.5</v>
          </cell>
          <cell r="P105">
            <v>0.5</v>
          </cell>
          <cell r="Q105">
            <v>0.5</v>
          </cell>
          <cell r="R105">
            <v>0.5</v>
          </cell>
          <cell r="S105">
            <v>0.5</v>
          </cell>
          <cell r="T105">
            <v>0.5</v>
          </cell>
          <cell r="U105">
            <v>0.5</v>
          </cell>
          <cell r="V105">
            <v>0.5</v>
          </cell>
        </row>
        <row r="106">
          <cell r="B106" t="str">
            <v>Stage II patients continuing on treatment beginning of period)</v>
          </cell>
          <cell r="C106">
            <v>0</v>
          </cell>
          <cell r="D106">
            <v>0</v>
          </cell>
          <cell r="E106">
            <v>0</v>
          </cell>
          <cell r="F106">
            <v>0</v>
          </cell>
          <cell r="G106">
            <v>0</v>
          </cell>
          <cell r="H106">
            <v>0</v>
          </cell>
          <cell r="I106">
            <v>583.48790804987027</v>
          </cell>
          <cell r="J106">
            <v>1504.0366004380885</v>
          </cell>
          <cell r="K106">
            <v>2952.3341217004672</v>
          </cell>
          <cell r="L106">
            <v>5056.8628816032142</v>
          </cell>
          <cell r="M106">
            <v>6736.367716735228</v>
          </cell>
          <cell r="N106">
            <v>7888.0622603528991</v>
          </cell>
          <cell r="O106">
            <v>8785.9785467290912</v>
          </cell>
          <cell r="P106">
            <v>9567.0415277472421</v>
          </cell>
          <cell r="Q106">
            <v>10299.624114784296</v>
          </cell>
          <cell r="R106">
            <v>11017.824681576145</v>
          </cell>
          <cell r="S106">
            <v>11537.647944344557</v>
          </cell>
          <cell r="T106">
            <v>11957.318359028552</v>
          </cell>
          <cell r="U106">
            <v>12325.959680182405</v>
          </cell>
          <cell r="V106">
            <v>12668.145201925683</v>
          </cell>
        </row>
        <row r="107">
          <cell r="B107" t="str">
            <v>Total patients on treatment (end of period)</v>
          </cell>
          <cell r="C107">
            <v>0</v>
          </cell>
          <cell r="D107">
            <v>0</v>
          </cell>
          <cell r="E107">
            <v>0</v>
          </cell>
          <cell r="F107">
            <v>0</v>
          </cell>
          <cell r="G107">
            <v>0</v>
          </cell>
          <cell r="H107">
            <v>583.48790804987027</v>
          </cell>
          <cell r="I107">
            <v>1504.0366004380885</v>
          </cell>
          <cell r="J107">
            <v>2952.3341217004672</v>
          </cell>
          <cell r="K107">
            <v>5056.8628816032142</v>
          </cell>
          <cell r="L107">
            <v>6736.367716735228</v>
          </cell>
          <cell r="M107">
            <v>7888.0622603528991</v>
          </cell>
          <cell r="N107">
            <v>8785.9785467290912</v>
          </cell>
          <cell r="O107">
            <v>9567.0415277472421</v>
          </cell>
          <cell r="P107">
            <v>10299.624114784296</v>
          </cell>
          <cell r="Q107">
            <v>11017.824681576145</v>
          </cell>
          <cell r="R107">
            <v>11537.647944344557</v>
          </cell>
          <cell r="S107">
            <v>11957.318359028552</v>
          </cell>
          <cell r="T107">
            <v>12325.959680182405</v>
          </cell>
          <cell r="U107">
            <v>12668.145201925683</v>
          </cell>
          <cell r="V107">
            <v>12996.172879531883</v>
          </cell>
        </row>
        <row r="108">
          <cell r="B108" t="str">
            <v>Penetration of Stage II patients</v>
          </cell>
          <cell r="C108">
            <v>0</v>
          </cell>
          <cell r="D108">
            <v>0</v>
          </cell>
          <cell r="E108">
            <v>0</v>
          </cell>
          <cell r="F108">
            <v>0</v>
          </cell>
          <cell r="G108">
            <v>0</v>
          </cell>
          <cell r="H108">
            <v>2.3999999999999998E-3</v>
          </cell>
          <cell r="I108">
            <v>5.9551426823077807E-3</v>
          </cell>
          <cell r="J108">
            <v>1.1270930463785378E-2</v>
          </cell>
          <cell r="K108">
            <v>1.8641792930382317E-2</v>
          </cell>
          <cell r="L108">
            <v>2.4013081264784433E-2</v>
          </cell>
          <cell r="M108">
            <v>2.7225018090631777E-2</v>
          </cell>
          <cell r="N108">
            <v>2.939578649087211E-2</v>
          </cell>
          <cell r="O108">
            <v>3.1063910792553346E-2</v>
          </cell>
          <cell r="P108">
            <v>3.2489141010684598E-2</v>
          </cell>
          <cell r="Q108">
            <v>3.3796935516298247E-2</v>
          </cell>
          <cell r="R108">
            <v>3.4447963330103311E-2</v>
          </cell>
          <cell r="S108">
            <v>3.4779336783377225E-2</v>
          </cell>
          <cell r="T108">
            <v>3.4954588052027648E-2</v>
          </cell>
          <cell r="U108">
            <v>3.5053161749351434E-2</v>
          </cell>
          <cell r="V108">
            <v>3.5113718204466918E-2</v>
          </cell>
        </row>
        <row r="109">
          <cell r="B109">
            <v>0</v>
          </cell>
          <cell r="C109">
            <v>0</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row>
        <row r="110">
          <cell r="B110" t="str">
            <v>Stage III HS new patient starts</v>
          </cell>
          <cell r="C110">
            <v>0</v>
          </cell>
          <cell r="D110">
            <v>0</v>
          </cell>
          <cell r="E110">
            <v>0</v>
          </cell>
          <cell r="F110">
            <v>0</v>
          </cell>
          <cell r="G110">
            <v>0</v>
          </cell>
          <cell r="H110">
            <v>280.76845969153862</v>
          </cell>
          <cell r="I110">
            <v>583.3429182215524</v>
          </cell>
          <cell r="J110">
            <v>907.51683675649235</v>
          </cell>
          <cell r="K110">
            <v>1174.7689700633139</v>
          </cell>
          <cell r="L110">
            <v>1376.8750369196628</v>
          </cell>
          <cell r="M110">
            <v>1505.7135803100584</v>
          </cell>
          <cell r="N110">
            <v>1725.8488572009676</v>
          </cell>
          <cell r="O110">
            <v>1867.2760760567476</v>
          </cell>
          <cell r="P110">
            <v>1967.8378774706225</v>
          </cell>
          <cell r="Q110">
            <v>2070.6606227070974</v>
          </cell>
          <cell r="R110">
            <v>2166.0549033483785</v>
          </cell>
          <cell r="S110">
            <v>2263.1589271267917</v>
          </cell>
          <cell r="T110">
            <v>2341.5967143030571</v>
          </cell>
          <cell r="U110">
            <v>2399.8349905863565</v>
          </cell>
          <cell r="V110">
            <v>2457.7301990054934</v>
          </cell>
        </row>
        <row r="111">
          <cell r="B111" t="str">
            <v>% New Penetrationin Stage III</v>
          </cell>
          <cell r="C111">
            <v>0</v>
          </cell>
          <cell r="D111">
            <v>0</v>
          </cell>
          <cell r="E111">
            <v>0</v>
          </cell>
          <cell r="F111">
            <v>0</v>
          </cell>
          <cell r="G111">
            <v>0</v>
          </cell>
          <cell r="H111">
            <v>0.02</v>
          </cell>
          <cell r="I111">
            <v>0.04</v>
          </cell>
          <cell r="J111">
            <v>0.06</v>
          </cell>
          <cell r="K111">
            <v>7.4999999999999997E-2</v>
          </cell>
          <cell r="L111">
            <v>8.5000000000000006E-2</v>
          </cell>
          <cell r="M111">
            <v>0.09</v>
          </cell>
          <cell r="N111">
            <v>0.1</v>
          </cell>
          <cell r="O111">
            <v>0.105</v>
          </cell>
          <cell r="P111">
            <v>0.1075</v>
          </cell>
          <cell r="Q111">
            <v>0.11</v>
          </cell>
          <cell r="R111">
            <v>0.112</v>
          </cell>
          <cell r="S111">
            <v>0.114</v>
          </cell>
          <cell r="T111">
            <v>0.115</v>
          </cell>
          <cell r="U111">
            <v>0.115</v>
          </cell>
          <cell r="V111">
            <v>0.115</v>
          </cell>
        </row>
        <row r="112">
          <cell r="B112" t="str">
            <v>% Discontinuation during period</v>
          </cell>
          <cell r="C112">
            <v>0</v>
          </cell>
          <cell r="D112">
            <v>0</v>
          </cell>
          <cell r="E112">
            <v>0</v>
          </cell>
          <cell r="F112">
            <v>0</v>
          </cell>
          <cell r="G112">
            <v>0</v>
          </cell>
          <cell r="H112">
            <v>0.5</v>
          </cell>
          <cell r="I112">
            <v>0.5</v>
          </cell>
          <cell r="J112">
            <v>0.5</v>
          </cell>
          <cell r="K112">
            <v>0.5</v>
          </cell>
          <cell r="L112">
            <v>0.5</v>
          </cell>
          <cell r="M112">
            <v>0.5</v>
          </cell>
          <cell r="N112">
            <v>0.5</v>
          </cell>
          <cell r="O112">
            <v>0.5</v>
          </cell>
          <cell r="P112">
            <v>0.5</v>
          </cell>
          <cell r="Q112">
            <v>0.5</v>
          </cell>
          <cell r="R112">
            <v>0.5</v>
          </cell>
          <cell r="S112">
            <v>0.5</v>
          </cell>
          <cell r="T112">
            <v>0.5</v>
          </cell>
          <cell r="U112">
            <v>0.5</v>
          </cell>
          <cell r="V112">
            <v>0.5</v>
          </cell>
        </row>
        <row r="113">
          <cell r="B113" t="str">
            <v>Stage III patients continuing on treatment beginning of period)</v>
          </cell>
          <cell r="C113">
            <v>0</v>
          </cell>
          <cell r="D113">
            <v>0</v>
          </cell>
          <cell r="E113">
            <v>0</v>
          </cell>
          <cell r="F113">
            <v>0</v>
          </cell>
          <cell r="G113">
            <v>0</v>
          </cell>
          <cell r="H113">
            <v>0</v>
          </cell>
          <cell r="I113">
            <v>280.76845969153862</v>
          </cell>
          <cell r="J113">
            <v>723.72714806732165</v>
          </cell>
          <cell r="K113">
            <v>1269.3804107901533</v>
          </cell>
          <cell r="L113">
            <v>1809.4591754583905</v>
          </cell>
          <cell r="M113">
            <v>2281.6046246488581</v>
          </cell>
          <cell r="N113">
            <v>2646.5158926344875</v>
          </cell>
          <cell r="O113">
            <v>3049.1068035182116</v>
          </cell>
          <cell r="P113">
            <v>3391.8294778158534</v>
          </cell>
          <cell r="Q113">
            <v>3663.7526163785492</v>
          </cell>
          <cell r="R113">
            <v>3902.5369308963718</v>
          </cell>
          <cell r="S113">
            <v>4117.323368796564</v>
          </cell>
          <cell r="T113">
            <v>4321.8206115250741</v>
          </cell>
          <cell r="U113">
            <v>4502.5070200655937</v>
          </cell>
          <cell r="V113">
            <v>4651.0885006191529</v>
          </cell>
        </row>
        <row r="114">
          <cell r="B114" t="str">
            <v>Total patients on treatment (end of period)</v>
          </cell>
          <cell r="C114">
            <v>0</v>
          </cell>
          <cell r="D114">
            <v>0</v>
          </cell>
          <cell r="E114">
            <v>0</v>
          </cell>
          <cell r="F114">
            <v>0</v>
          </cell>
          <cell r="G114">
            <v>0</v>
          </cell>
          <cell r="H114">
            <v>280.76845969153862</v>
          </cell>
          <cell r="I114">
            <v>723.72714806732165</v>
          </cell>
          <cell r="J114">
            <v>1269.3804107901533</v>
          </cell>
          <cell r="K114">
            <v>1809.4591754583905</v>
          </cell>
          <cell r="L114">
            <v>2281.6046246488581</v>
          </cell>
          <cell r="M114">
            <v>2646.5158926344875</v>
          </cell>
          <cell r="N114">
            <v>3049.1068035182116</v>
          </cell>
          <cell r="O114">
            <v>3391.8294778158534</v>
          </cell>
          <cell r="P114">
            <v>3663.7526163785492</v>
          </cell>
          <cell r="Q114">
            <v>3902.5369308963718</v>
          </cell>
          <cell r="R114">
            <v>4117.323368796564</v>
          </cell>
          <cell r="S114">
            <v>4321.8206115250741</v>
          </cell>
          <cell r="T114">
            <v>4502.5070200655937</v>
          </cell>
          <cell r="U114">
            <v>4651.0885006191529</v>
          </cell>
          <cell r="V114">
            <v>4783.2744493150694</v>
          </cell>
        </row>
        <row r="115">
          <cell r="B115" t="str">
            <v>Penetration of Stage III patients</v>
          </cell>
          <cell r="C115">
            <v>0</v>
          </cell>
          <cell r="D115">
            <v>0</v>
          </cell>
          <cell r="E115">
            <v>0</v>
          </cell>
          <cell r="F115">
            <v>0</v>
          </cell>
          <cell r="G115">
            <v>0</v>
          </cell>
          <cell r="H115">
            <v>0.02</v>
          </cell>
          <cell r="I115">
            <v>4.9626189019231506E-2</v>
          </cell>
          <cell r="J115">
            <v>8.3924420531544835E-2</v>
          </cell>
          <cell r="K115">
            <v>0.11552010788305488</v>
          </cell>
          <cell r="L115">
            <v>0.14085257404987631</v>
          </cell>
          <cell r="M115">
            <v>0.1581884054522881</v>
          </cell>
          <cell r="N115">
            <v>0.17667287554156641</v>
          </cell>
          <cell r="O115">
            <v>0.19072814124130685</v>
          </cell>
          <cell r="P115">
            <v>0.20014525117635043</v>
          </cell>
          <cell r="Q115">
            <v>0.20731502675575053</v>
          </cell>
          <cell r="R115">
            <v>0.21289405757553295</v>
          </cell>
          <cell r="S115">
            <v>0.21769905056528807</v>
          </cell>
          <cell r="T115">
            <v>0.22112616751841299</v>
          </cell>
          <cell r="U115">
            <v>0.22287998119425512</v>
          </cell>
          <cell r="V115">
            <v>0.22381486865149736</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row>
        <row r="117">
          <cell r="B117" t="str">
            <v>Total HS patients on IFX-1</v>
          </cell>
          <cell r="C117">
            <v>0</v>
          </cell>
          <cell r="D117">
            <v>0</v>
          </cell>
          <cell r="E117">
            <v>0</v>
          </cell>
          <cell r="F117">
            <v>0</v>
          </cell>
          <cell r="G117">
            <v>0</v>
          </cell>
          <cell r="H117">
            <v>864.25636774140889</v>
          </cell>
          <cell r="I117">
            <v>2227.7637485054101</v>
          </cell>
          <cell r="J117">
            <v>4221.7145324906205</v>
          </cell>
          <cell r="K117">
            <v>6866.3220570616049</v>
          </cell>
          <cell r="L117">
            <v>9017.9723413840857</v>
          </cell>
          <cell r="M117">
            <v>10534.578152987386</v>
          </cell>
          <cell r="N117">
            <v>11835.085350247304</v>
          </cell>
          <cell r="O117">
            <v>12958.871005563095</v>
          </cell>
          <cell r="P117">
            <v>13963.376731162845</v>
          </cell>
          <cell r="Q117">
            <v>14920.361612472516</v>
          </cell>
          <cell r="R117">
            <v>15654.971313141121</v>
          </cell>
          <cell r="S117">
            <v>16279.138970553626</v>
          </cell>
          <cell r="T117">
            <v>16828.466700247998</v>
          </cell>
          <cell r="U117">
            <v>17319.233702544836</v>
          </cell>
          <cell r="V117">
            <v>17779.447328846953</v>
          </cell>
        </row>
        <row r="118">
          <cell r="B118" t="str">
            <v xml:space="preserve">Total IFX-1 Market Share </v>
          </cell>
          <cell r="C118">
            <v>0</v>
          </cell>
          <cell r="D118">
            <v>0</v>
          </cell>
          <cell r="E118">
            <v>0</v>
          </cell>
          <cell r="F118">
            <v>0</v>
          </cell>
          <cell r="G118">
            <v>0</v>
          </cell>
          <cell r="H118">
            <v>1.3544E-3</v>
          </cell>
          <cell r="I118">
            <v>3.3606855203823574E-3</v>
          </cell>
          <cell r="J118">
            <v>6.1405617583962157E-3</v>
          </cell>
          <cell r="K118">
            <v>9.6439654799028718E-3</v>
          </cell>
          <cell r="L118">
            <v>1.2247740590980147E-2</v>
          </cell>
          <cell r="M118">
            <v>1.3852876812481044E-2</v>
          </cell>
          <cell r="N118">
            <v>1.5086597914936738E-2</v>
          </cell>
          <cell r="O118">
            <v>1.6031369119271575E-2</v>
          </cell>
          <cell r="P118">
            <v>1.678155825095054E-2</v>
          </cell>
          <cell r="Q118">
            <v>1.7437563020336142E-2</v>
          </cell>
          <cell r="R118">
            <v>1.7808343295431087E-2</v>
          </cell>
          <cell r="S118">
            <v>1.8040306426903061E-2</v>
          </cell>
          <cell r="T118">
            <v>1.8182473733227622E-2</v>
          </cell>
          <cell r="U118">
            <v>1.8258614212776511E-2</v>
          </cell>
          <cell r="V118">
            <v>1.8302253746234839E-2</v>
          </cell>
        </row>
        <row r="119">
          <cell r="B119">
            <v>0</v>
          </cell>
        </row>
        <row r="120">
          <cell r="B120" t="str">
            <v>Cost per dose</v>
          </cell>
          <cell r="C120">
            <v>0</v>
          </cell>
          <cell r="D120">
            <v>0</v>
          </cell>
          <cell r="E120">
            <v>0</v>
          </cell>
          <cell r="F120">
            <v>0</v>
          </cell>
          <cell r="G120">
            <v>0</v>
          </cell>
          <cell r="H120">
            <v>153.96304000000003</v>
          </cell>
          <cell r="I120">
            <v>152.42340960000004</v>
          </cell>
          <cell r="J120">
            <v>150.89917550400006</v>
          </cell>
          <cell r="K120">
            <v>149.39018374896006</v>
          </cell>
          <cell r="L120">
            <v>147.89628191147045</v>
          </cell>
          <cell r="M120">
            <v>146.41731909235574</v>
          </cell>
          <cell r="N120">
            <v>144.95314590143218</v>
          </cell>
          <cell r="O120">
            <v>143.50361444241787</v>
          </cell>
          <cell r="P120">
            <v>142.06857829799367</v>
          </cell>
          <cell r="Q120">
            <v>140.64789251501372</v>
          </cell>
          <cell r="R120">
            <v>139.24141358986358</v>
          </cell>
          <cell r="S120">
            <v>137.84899945396495</v>
          </cell>
          <cell r="T120">
            <v>136.4705094594253</v>
          </cell>
          <cell r="U120">
            <v>135.10580436483104</v>
          </cell>
          <cell r="V120">
            <v>133.75474632118272</v>
          </cell>
        </row>
        <row r="121">
          <cell r="B121" t="str">
            <v>Dosing frequency (days)</v>
          </cell>
          <cell r="C121">
            <v>0</v>
          </cell>
          <cell r="D121">
            <v>0</v>
          </cell>
          <cell r="E121">
            <v>0</v>
          </cell>
          <cell r="F121">
            <v>0</v>
          </cell>
          <cell r="G121">
            <v>0</v>
          </cell>
          <cell r="H121">
            <v>1</v>
          </cell>
          <cell r="I121">
            <v>1</v>
          </cell>
          <cell r="J121">
            <v>1</v>
          </cell>
          <cell r="K121">
            <v>1</v>
          </cell>
          <cell r="L121">
            <v>1</v>
          </cell>
          <cell r="M121">
            <v>1</v>
          </cell>
          <cell r="N121">
            <v>1</v>
          </cell>
          <cell r="O121">
            <v>1</v>
          </cell>
          <cell r="P121">
            <v>1</v>
          </cell>
          <cell r="Q121">
            <v>1</v>
          </cell>
          <cell r="R121">
            <v>1</v>
          </cell>
          <cell r="S121">
            <v>1</v>
          </cell>
          <cell r="T121">
            <v>1</v>
          </cell>
          <cell r="U121">
            <v>1</v>
          </cell>
          <cell r="V121">
            <v>1</v>
          </cell>
        </row>
        <row r="122">
          <cell r="B122" t="str">
            <v>Days per Month</v>
          </cell>
          <cell r="C122">
            <v>0</v>
          </cell>
          <cell r="D122">
            <v>0</v>
          </cell>
          <cell r="E122">
            <v>0</v>
          </cell>
          <cell r="F122">
            <v>0</v>
          </cell>
          <cell r="G122">
            <v>0</v>
          </cell>
          <cell r="H122">
            <v>30</v>
          </cell>
          <cell r="I122">
            <v>30</v>
          </cell>
          <cell r="J122">
            <v>30</v>
          </cell>
          <cell r="K122">
            <v>30</v>
          </cell>
          <cell r="L122">
            <v>30</v>
          </cell>
          <cell r="M122">
            <v>30</v>
          </cell>
          <cell r="N122">
            <v>30</v>
          </cell>
          <cell r="O122">
            <v>30</v>
          </cell>
          <cell r="P122">
            <v>30</v>
          </cell>
          <cell r="Q122">
            <v>30</v>
          </cell>
          <cell r="R122">
            <v>30</v>
          </cell>
          <cell r="S122">
            <v>30</v>
          </cell>
          <cell r="T122">
            <v>30</v>
          </cell>
          <cell r="U122">
            <v>30</v>
          </cell>
          <cell r="V122">
            <v>30</v>
          </cell>
        </row>
        <row r="123">
          <cell r="B123" t="str">
            <v>Gross Monthly Cost</v>
          </cell>
          <cell r="C123">
            <v>0</v>
          </cell>
          <cell r="D123">
            <v>0</v>
          </cell>
          <cell r="E123">
            <v>0</v>
          </cell>
          <cell r="G123">
            <v>0</v>
          </cell>
          <cell r="H123">
            <v>4618.8912000000009</v>
          </cell>
          <cell r="I123">
            <v>4572.7022880000013</v>
          </cell>
          <cell r="J123">
            <v>4526.9752651200015</v>
          </cell>
          <cell r="K123">
            <v>4481.7055124688013</v>
          </cell>
          <cell r="L123">
            <v>4436.8884573441137</v>
          </cell>
          <cell r="M123">
            <v>4392.5195727706723</v>
          </cell>
          <cell r="N123">
            <v>4348.5943770429658</v>
          </cell>
          <cell r="O123">
            <v>4305.1084332725359</v>
          </cell>
          <cell r="P123">
            <v>4262.0573489398103</v>
          </cell>
          <cell r="Q123">
            <v>4219.4367754504119</v>
          </cell>
          <cell r="R123">
            <v>4177.2424076959078</v>
          </cell>
          <cell r="S123">
            <v>4135.4699836189484</v>
          </cell>
          <cell r="T123">
            <v>4094.115283782759</v>
          </cell>
          <cell r="U123">
            <v>4053.1741309449312</v>
          </cell>
          <cell r="V123">
            <v>4012.6423896354818</v>
          </cell>
        </row>
        <row r="124">
          <cell r="B124" t="str">
            <v>% Growth</v>
          </cell>
          <cell r="C124">
            <v>0</v>
          </cell>
          <cell r="D124">
            <v>0</v>
          </cell>
          <cell r="E124">
            <v>0</v>
          </cell>
          <cell r="G124">
            <v>0</v>
          </cell>
          <cell r="H124">
            <v>0</v>
          </cell>
          <cell r="I124">
            <v>-0.01</v>
          </cell>
          <cell r="J124">
            <v>-0.01</v>
          </cell>
          <cell r="K124">
            <v>-0.01</v>
          </cell>
          <cell r="L124">
            <v>-0.01</v>
          </cell>
          <cell r="M124">
            <v>-0.01</v>
          </cell>
          <cell r="N124">
            <v>-0.01</v>
          </cell>
          <cell r="O124">
            <v>-0.01</v>
          </cell>
          <cell r="P124">
            <v>-0.01</v>
          </cell>
          <cell r="Q124">
            <v>-0.01</v>
          </cell>
          <cell r="R124">
            <v>-0.01</v>
          </cell>
          <cell r="S124">
            <v>-0.01</v>
          </cell>
          <cell r="T124">
            <v>-0.01</v>
          </cell>
          <cell r="U124">
            <v>-0.01</v>
          </cell>
          <cell r="V124">
            <v>-0.01</v>
          </cell>
        </row>
        <row r="125">
          <cell r="B125" t="str">
            <v>% Discount</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row>
        <row r="126">
          <cell r="B126" t="str">
            <v>Net Monthly Cost</v>
          </cell>
          <cell r="C126">
            <v>0</v>
          </cell>
          <cell r="D126">
            <v>0</v>
          </cell>
          <cell r="E126">
            <v>0</v>
          </cell>
          <cell r="F126">
            <v>0</v>
          </cell>
          <cell r="G126">
            <v>0</v>
          </cell>
          <cell r="H126">
            <v>4618.8912000000009</v>
          </cell>
          <cell r="I126">
            <v>4572.7022880000013</v>
          </cell>
          <cell r="J126">
            <v>4526.9752651200015</v>
          </cell>
          <cell r="K126">
            <v>4481.7055124688013</v>
          </cell>
          <cell r="L126">
            <v>4436.8884573441137</v>
          </cell>
          <cell r="M126">
            <v>4392.5195727706723</v>
          </cell>
          <cell r="N126">
            <v>4348.5943770429658</v>
          </cell>
          <cell r="O126">
            <v>4305.1084332725359</v>
          </cell>
          <cell r="P126">
            <v>4262.0573489398103</v>
          </cell>
          <cell r="Q126">
            <v>4219.4367754504119</v>
          </cell>
          <cell r="R126">
            <v>4177.2424076959078</v>
          </cell>
          <cell r="S126">
            <v>4135.4699836189484</v>
          </cell>
          <cell r="T126">
            <v>4094.115283782759</v>
          </cell>
          <cell r="U126">
            <v>4053.1741309449312</v>
          </cell>
          <cell r="V126">
            <v>4012.6423896354818</v>
          </cell>
        </row>
        <row r="127">
          <cell r="B127" t="str">
            <v>Duration of therapy, average (months)</v>
          </cell>
          <cell r="H127">
            <v>1.5</v>
          </cell>
          <cell r="I127">
            <v>4</v>
          </cell>
          <cell r="J127">
            <v>6</v>
          </cell>
          <cell r="K127">
            <v>7.5</v>
          </cell>
          <cell r="L127">
            <v>8.5</v>
          </cell>
          <cell r="M127">
            <v>9.5</v>
          </cell>
          <cell r="N127">
            <v>10</v>
          </cell>
          <cell r="O127">
            <v>10</v>
          </cell>
          <cell r="P127">
            <v>10</v>
          </cell>
          <cell r="Q127">
            <v>10</v>
          </cell>
          <cell r="R127">
            <v>10</v>
          </cell>
          <cell r="S127">
            <v>10</v>
          </cell>
          <cell r="T127">
            <v>10</v>
          </cell>
          <cell r="U127">
            <v>10</v>
          </cell>
          <cell r="V127">
            <v>10</v>
          </cell>
        </row>
        <row r="128">
          <cell r="B128" t="str">
            <v>Compliance Rate</v>
          </cell>
          <cell r="H128">
            <v>0.8</v>
          </cell>
          <cell r="I128">
            <v>0.8</v>
          </cell>
          <cell r="J128">
            <v>0.8</v>
          </cell>
          <cell r="K128">
            <v>0.8</v>
          </cell>
          <cell r="L128">
            <v>0.8</v>
          </cell>
          <cell r="M128">
            <v>0.8</v>
          </cell>
          <cell r="N128">
            <v>0.8</v>
          </cell>
          <cell r="O128">
            <v>0.8</v>
          </cell>
          <cell r="P128">
            <v>0.8</v>
          </cell>
          <cell r="Q128">
            <v>0.8</v>
          </cell>
          <cell r="R128">
            <v>0.8</v>
          </cell>
          <cell r="S128">
            <v>0.8</v>
          </cell>
          <cell r="T128">
            <v>0.8</v>
          </cell>
          <cell r="U128">
            <v>0.8</v>
          </cell>
          <cell r="V128">
            <v>0.8</v>
          </cell>
        </row>
        <row r="129">
          <cell r="B129" t="str">
            <v>Annual Cost Per Patient</v>
          </cell>
          <cell r="C129">
            <v>0</v>
          </cell>
          <cell r="D129">
            <v>0</v>
          </cell>
          <cell r="E129">
            <v>0</v>
          </cell>
          <cell r="F129">
            <v>0</v>
          </cell>
          <cell r="G129">
            <v>0</v>
          </cell>
          <cell r="H129">
            <v>5542.6694400000015</v>
          </cell>
          <cell r="I129">
            <v>14632.647321600005</v>
          </cell>
          <cell r="J129">
            <v>21729.481272576009</v>
          </cell>
          <cell r="K129">
            <v>26890.233074812808</v>
          </cell>
          <cell r="L129">
            <v>30170.841509939975</v>
          </cell>
          <cell r="M129">
            <v>33383.14875305711</v>
          </cell>
          <cell r="N129">
            <v>34788.755016343726</v>
          </cell>
          <cell r="O129">
            <v>34440.867466180287</v>
          </cell>
          <cell r="P129">
            <v>34096.458791518482</v>
          </cell>
          <cell r="Q129">
            <v>33755.494203603295</v>
          </cell>
          <cell r="R129">
            <v>33417.939261567262</v>
          </cell>
          <cell r="S129">
            <v>33083.759868951587</v>
          </cell>
          <cell r="T129">
            <v>32752.922270262075</v>
          </cell>
          <cell r="U129">
            <v>32425.39304755945</v>
          </cell>
          <cell r="V129">
            <v>32101.139117083858</v>
          </cell>
        </row>
        <row r="131">
          <cell r="B131" t="str">
            <v>Probability-adjusted EU IFX-1 HS Sales ($mn)</v>
          </cell>
          <cell r="C131">
            <v>0</v>
          </cell>
          <cell r="D131">
            <v>0</v>
          </cell>
          <cell r="E131">
            <v>0</v>
          </cell>
          <cell r="F131">
            <v>0</v>
          </cell>
          <cell r="G131">
            <v>0</v>
          </cell>
          <cell r="H131">
            <v>2.8741724146834264</v>
          </cell>
          <cell r="I131">
            <v>19.558848748635164</v>
          </cell>
          <cell r="J131">
            <v>55.041400123150147</v>
          </cell>
          <cell r="K131">
            <v>110.7822002886688</v>
          </cell>
          <cell r="L131">
            <v>163.24788855175296</v>
          </cell>
          <cell r="M131">
            <v>211.00643371913011</v>
          </cell>
          <cell r="N131">
            <v>247.03673090836321</v>
          </cell>
          <cell r="O131">
            <v>267.78885528835502</v>
          </cell>
          <cell r="P131">
            <v>285.6610195827252</v>
          </cell>
          <cell r="Q131">
            <v>302.18650795528868</v>
          </cell>
          <cell r="R131">
            <v>313.89412829047671</v>
          </cell>
          <cell r="S131">
            <v>323.14507474505274</v>
          </cell>
          <cell r="T131">
            <v>330.7088770565498</v>
          </cell>
          <cell r="U131">
            <v>336.94977605253274</v>
          </cell>
          <cell r="V131">
            <v>342.44430727690855</v>
          </cell>
        </row>
        <row r="132">
          <cell r="B132" t="str">
            <v>% Growth</v>
          </cell>
          <cell r="C132">
            <v>0</v>
          </cell>
          <cell r="D132">
            <v>0</v>
          </cell>
          <cell r="E132">
            <v>0</v>
          </cell>
          <cell r="F132">
            <v>0</v>
          </cell>
          <cell r="G132">
            <v>0</v>
          </cell>
          <cell r="H132">
            <v>0</v>
          </cell>
          <cell r="I132">
            <v>5.8050366946373533</v>
          </cell>
          <cell r="J132">
            <v>1.814143144646537</v>
          </cell>
          <cell r="K132">
            <v>1.0127067996236225</v>
          </cell>
          <cell r="L132">
            <v>0.4735931235015427</v>
          </cell>
          <cell r="M132">
            <v>0.29255229939612182</v>
          </cell>
          <cell r="N132">
            <v>0.17075449574771207</v>
          </cell>
          <cell r="O132">
            <v>8.4004205786262887E-2</v>
          </cell>
          <cell r="P132">
            <v>6.673976135088E-2</v>
          </cell>
          <cell r="Q132">
            <v>5.7849994362908941E-2</v>
          </cell>
          <cell r="R132">
            <v>3.8743027987603984E-2</v>
          </cell>
          <cell r="S132">
            <v>2.9471549866059377E-2</v>
          </cell>
          <cell r="T132">
            <v>2.3406831490359492E-2</v>
          </cell>
          <cell r="U132">
            <v>1.8871277516133267E-2</v>
          </cell>
          <cell r="V132">
            <v>1.6306677181228357E-2</v>
          </cell>
        </row>
        <row r="133">
          <cell r="B133" t="str">
            <v>Total (unadjusted) EU IFX-1 HS Sales ($mn)</v>
          </cell>
          <cell r="C133">
            <v>0</v>
          </cell>
          <cell r="D133">
            <v>0</v>
          </cell>
          <cell r="E133">
            <v>0</v>
          </cell>
          <cell r="F133">
            <v>0</v>
          </cell>
          <cell r="G133">
            <v>0</v>
          </cell>
          <cell r="H133">
            <v>4.7902873578057106</v>
          </cell>
          <cell r="I133">
            <v>32.598081247725275</v>
          </cell>
          <cell r="J133">
            <v>91.735666871916919</v>
          </cell>
          <cell r="K133">
            <v>184.63700048111468</v>
          </cell>
          <cell r="L133">
            <v>272.07981425292161</v>
          </cell>
          <cell r="M133">
            <v>351.67738953188353</v>
          </cell>
          <cell r="N133">
            <v>411.72788484727204</v>
          </cell>
          <cell r="O133">
            <v>446.31475881392504</v>
          </cell>
          <cell r="P133">
            <v>476.10169930454202</v>
          </cell>
          <cell r="Q133">
            <v>503.64417992548113</v>
          </cell>
          <cell r="R133">
            <v>523.1568804841279</v>
          </cell>
          <cell r="S133">
            <v>538.5751245750879</v>
          </cell>
          <cell r="T133">
            <v>551.18146176091636</v>
          </cell>
          <cell r="U133">
            <v>561.58296008755462</v>
          </cell>
          <cell r="V133">
            <v>570.74051212818097</v>
          </cell>
        </row>
        <row r="134">
          <cell r="X134" t="str">
            <v>Peak sales (mns):</v>
          </cell>
          <cell r="Y134" t="str">
            <v>in bns:</v>
          </cell>
        </row>
        <row r="135">
          <cell r="B135" t="str">
            <v>Sales Summary:</v>
          </cell>
          <cell r="X135">
            <v>0</v>
          </cell>
          <cell r="Y135">
            <v>0</v>
          </cell>
        </row>
        <row r="136">
          <cell r="B136" t="str">
            <v>IFX-1 US sales, Stage II, adjusted</v>
          </cell>
          <cell r="H136">
            <v>3.4306699383107953</v>
          </cell>
          <cell r="I136">
            <v>22.347198369753993</v>
          </cell>
          <cell r="J136">
            <v>62.089486567109205</v>
          </cell>
          <cell r="K136">
            <v>130.57998614589602</v>
          </cell>
          <cell r="L136">
            <v>196.58710641798424</v>
          </cell>
          <cell r="M136">
            <v>245.04470505764723</v>
          </cell>
          <cell r="N136">
            <v>276.05329280614785</v>
          </cell>
          <cell r="O136">
            <v>304.06290779135878</v>
          </cell>
          <cell r="P136">
            <v>331.16040638230078</v>
          </cell>
          <cell r="Q136">
            <v>358.41465270522099</v>
          </cell>
          <cell r="R136">
            <v>379.75556287083509</v>
          </cell>
          <cell r="S136">
            <v>398.24452588160233</v>
          </cell>
          <cell r="T136">
            <v>415.42993045630095</v>
          </cell>
          <cell r="U136">
            <v>432.09614260898985</v>
          </cell>
          <cell r="V136">
            <v>448.64174008081403</v>
          </cell>
          <cell r="X136">
            <v>0</v>
          </cell>
          <cell r="Y136">
            <v>0</v>
          </cell>
        </row>
        <row r="137">
          <cell r="B137" t="str">
            <v>IFX-1 EU sales, Stage II, adjusted</v>
          </cell>
          <cell r="C137">
            <v>0</v>
          </cell>
          <cell r="D137">
            <v>0</v>
          </cell>
          <cell r="E137">
            <v>0</v>
          </cell>
          <cell r="F137">
            <v>0</v>
          </cell>
          <cell r="G137">
            <v>0</v>
          </cell>
          <cell r="H137">
            <v>1.9404483579345282</v>
          </cell>
          <cell r="I137">
            <v>13.204822279793262</v>
          </cell>
          <cell r="J137">
            <v>38.491613404726465</v>
          </cell>
          <cell r="K137">
            <v>81.588132908207982</v>
          </cell>
          <cell r="L137">
            <v>121.94512964057687</v>
          </cell>
          <cell r="M137">
            <v>157.99701348644206</v>
          </cell>
          <cell r="N137">
            <v>183.39195314460599</v>
          </cell>
          <cell r="O137">
            <v>197.69832558035142</v>
          </cell>
          <cell r="P137">
            <v>210.70842551872366</v>
          </cell>
          <cell r="Q137">
            <v>223.14727030515652</v>
          </cell>
          <cell r="R137">
            <v>231.33865093527163</v>
          </cell>
          <cell r="S137">
            <v>237.35582956002409</v>
          </cell>
          <cell r="T137">
            <v>242.22671958683918</v>
          </cell>
          <cell r="U137">
            <v>246.46175241359677</v>
          </cell>
          <cell r="V137">
            <v>250.31517215731515</v>
          </cell>
          <cell r="X137">
            <v>0</v>
          </cell>
          <cell r="Y137">
            <v>0</v>
          </cell>
        </row>
        <row r="138">
          <cell r="B138" t="str">
            <v>IFX-1 WW sales, Stage II, adjusted</v>
          </cell>
          <cell r="H138">
            <v>5.3711182962453234</v>
          </cell>
          <cell r="I138">
            <v>35.552020649547259</v>
          </cell>
          <cell r="J138">
            <v>100.58109997183567</v>
          </cell>
          <cell r="K138">
            <v>212.16811905410401</v>
          </cell>
          <cell r="L138">
            <v>318.53223605856112</v>
          </cell>
          <cell r="M138">
            <v>403.04171854408929</v>
          </cell>
          <cell r="N138">
            <v>459.44524595075382</v>
          </cell>
          <cell r="O138">
            <v>501.7612333717102</v>
          </cell>
          <cell r="P138">
            <v>541.86883190102446</v>
          </cell>
          <cell r="Q138">
            <v>581.56192301037754</v>
          </cell>
          <cell r="R138">
            <v>611.09421380610672</v>
          </cell>
          <cell r="S138">
            <v>635.60035544162645</v>
          </cell>
          <cell r="T138">
            <v>657.65665004314019</v>
          </cell>
          <cell r="U138">
            <v>678.55789502258665</v>
          </cell>
          <cell r="V138">
            <v>698.95691223812923</v>
          </cell>
          <cell r="X138">
            <v>0</v>
          </cell>
          <cell r="Y138">
            <v>0</v>
          </cell>
        </row>
        <row r="139">
          <cell r="H139">
            <v>0</v>
          </cell>
          <cell r="I139">
            <v>0</v>
          </cell>
          <cell r="J139">
            <v>0</v>
          </cell>
          <cell r="K139">
            <v>0</v>
          </cell>
          <cell r="L139">
            <v>0</v>
          </cell>
          <cell r="M139">
            <v>0</v>
          </cell>
          <cell r="N139">
            <v>0</v>
          </cell>
          <cell r="O139">
            <v>0</v>
          </cell>
          <cell r="P139">
            <v>0</v>
          </cell>
          <cell r="Q139">
            <v>0</v>
          </cell>
          <cell r="R139">
            <v>0</v>
          </cell>
          <cell r="S139">
            <v>0</v>
          </cell>
          <cell r="T139">
            <v>0</v>
          </cell>
          <cell r="U139">
            <v>0</v>
          </cell>
          <cell r="V139">
            <v>0</v>
          </cell>
          <cell r="X139">
            <v>0</v>
          </cell>
          <cell r="Y139">
            <v>0</v>
          </cell>
        </row>
        <row r="140">
          <cell r="B140" t="str">
            <v>IFX-1 US sales, Stage III, adjusted</v>
          </cell>
          <cell r="H140">
            <v>1.4857232016306592</v>
          </cell>
          <cell r="I140">
            <v>9.6779205538304698</v>
          </cell>
          <cell r="J140">
            <v>22.116086322495505</v>
          </cell>
          <cell r="K140">
            <v>37.841644431448614</v>
          </cell>
          <cell r="L140">
            <v>55.418073685164636</v>
          </cell>
          <cell r="M140">
            <v>71.596484842932483</v>
          </cell>
          <cell r="N140">
            <v>85.014868306526523</v>
          </cell>
          <cell r="O140">
            <v>97.262195608910488</v>
          </cell>
          <cell r="P140">
            <v>107.46833246337793</v>
          </cell>
          <cell r="Q140">
            <v>115.90696860894514</v>
          </cell>
          <cell r="R140">
            <v>123.56784421948338</v>
          </cell>
          <cell r="S140">
            <v>130.35735979706365</v>
          </cell>
          <cell r="T140">
            <v>136.78177268605356</v>
          </cell>
          <cell r="U140">
            <v>142.88440021344536</v>
          </cell>
          <cell r="V140">
            <v>148.88704325991779</v>
          </cell>
          <cell r="X140">
            <v>0</v>
          </cell>
          <cell r="Y140">
            <v>0</v>
          </cell>
        </row>
        <row r="141">
          <cell r="B141" t="str">
            <v>IFX-1 EU sales, Stage III, adjusted</v>
          </cell>
          <cell r="C141">
            <v>0</v>
          </cell>
          <cell r="D141">
            <v>0</v>
          </cell>
          <cell r="E141">
            <v>0</v>
          </cell>
          <cell r="F141">
            <v>0</v>
          </cell>
          <cell r="G141">
            <v>0</v>
          </cell>
          <cell r="H141">
            <v>0.93372405674889802</v>
          </cell>
          <cell r="I141">
            <v>6.3540264688419033</v>
          </cell>
          <cell r="J141">
            <v>16.549786718423686</v>
          </cell>
          <cell r="K141">
            <v>29.194067380460833</v>
          </cell>
          <cell r="L141">
            <v>41.302758911176063</v>
          </cell>
          <cell r="M141">
            <v>53.009420232688093</v>
          </cell>
          <cell r="N141">
            <v>63.644777763757176</v>
          </cell>
          <cell r="O141">
            <v>70.090529708003572</v>
          </cell>
          <cell r="P141">
            <v>74.952594064001531</v>
          </cell>
          <cell r="Q141">
            <v>79.039237650132165</v>
          </cell>
          <cell r="R141">
            <v>82.555477355205028</v>
          </cell>
          <cell r="S141">
            <v>85.789245185028619</v>
          </cell>
          <cell r="T141">
            <v>88.482157469710629</v>
          </cell>
          <cell r="U141">
            <v>90.488023638935985</v>
          </cell>
          <cell r="V141">
            <v>92.129135119593414</v>
          </cell>
          <cell r="X141">
            <v>0</v>
          </cell>
          <cell r="Y141">
            <v>0</v>
          </cell>
        </row>
        <row r="142">
          <cell r="B142" t="str">
            <v>IFX-1 WW sales, Stage III, adjusted</v>
          </cell>
          <cell r="H142">
            <v>2.4194472583795572</v>
          </cell>
          <cell r="I142">
            <v>16.031947022672373</v>
          </cell>
          <cell r="J142">
            <v>38.665873040919195</v>
          </cell>
          <cell r="K142">
            <v>67.035711811909451</v>
          </cell>
          <cell r="L142">
            <v>96.720832596340699</v>
          </cell>
          <cell r="M142">
            <v>124.60590507562057</v>
          </cell>
          <cell r="N142">
            <v>148.65964607028371</v>
          </cell>
          <cell r="O142">
            <v>167.35272531691407</v>
          </cell>
          <cell r="P142">
            <v>182.42092652737946</v>
          </cell>
          <cell r="Q142">
            <v>194.94620625907731</v>
          </cell>
          <cell r="R142">
            <v>206.12332157468842</v>
          </cell>
          <cell r="S142">
            <v>216.14660498209227</v>
          </cell>
          <cell r="T142">
            <v>225.26393015576417</v>
          </cell>
          <cell r="U142">
            <v>233.37242385238136</v>
          </cell>
          <cell r="V142">
            <v>241.01617837951119</v>
          </cell>
          <cell r="X142">
            <v>0</v>
          </cell>
          <cell r="Y142">
            <v>0</v>
          </cell>
        </row>
        <row r="143">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X143">
            <v>0</v>
          </cell>
          <cell r="Y143">
            <v>0</v>
          </cell>
        </row>
        <row r="144">
          <cell r="B144" t="str">
            <v>IFX-1 WW sales, adjusted</v>
          </cell>
          <cell r="C144">
            <v>0</v>
          </cell>
          <cell r="D144">
            <v>0</v>
          </cell>
          <cell r="E144">
            <v>0</v>
          </cell>
          <cell r="F144">
            <v>0</v>
          </cell>
          <cell r="G144">
            <v>0</v>
          </cell>
          <cell r="H144">
            <v>7.7905655546248802</v>
          </cell>
          <cell r="I144">
            <v>51.583967672219629</v>
          </cell>
          <cell r="J144">
            <v>139.24697301275486</v>
          </cell>
          <cell r="K144">
            <v>279.20383086601345</v>
          </cell>
          <cell r="L144">
            <v>415.25306865490188</v>
          </cell>
          <cell r="M144">
            <v>527.64762361970986</v>
          </cell>
          <cell r="N144">
            <v>608.10489202103759</v>
          </cell>
          <cell r="O144">
            <v>669.11395868862428</v>
          </cell>
          <cell r="P144">
            <v>724.28975842840396</v>
          </cell>
          <cell r="Q144">
            <v>776.5081292694548</v>
          </cell>
          <cell r="R144">
            <v>817.2175353807952</v>
          </cell>
          <cell r="S144">
            <v>851.74696042371886</v>
          </cell>
          <cell r="T144">
            <v>882.9205801989043</v>
          </cell>
          <cell r="U144">
            <v>911.93031887496795</v>
          </cell>
          <cell r="V144">
            <v>939.97309061764031</v>
          </cell>
          <cell r="X144">
            <v>939.97309061764031</v>
          </cell>
          <cell r="Y144">
            <v>0.93997309061764034</v>
          </cell>
        </row>
        <row r="145">
          <cell r="B145" t="str">
            <v>IFX-1 worldwide sales, unadjusted</v>
          </cell>
          <cell r="C145">
            <v>0</v>
          </cell>
          <cell r="D145">
            <v>0</v>
          </cell>
          <cell r="E145">
            <v>0</v>
          </cell>
          <cell r="F145">
            <v>0</v>
          </cell>
          <cell r="G145">
            <v>0</v>
          </cell>
          <cell r="H145">
            <v>12.984275924374801</v>
          </cell>
          <cell r="I145">
            <v>85.973279453699391</v>
          </cell>
          <cell r="J145">
            <v>232.07828835459145</v>
          </cell>
          <cell r="K145">
            <v>465.33971811002243</v>
          </cell>
          <cell r="L145">
            <v>692.08844775816988</v>
          </cell>
          <cell r="M145">
            <v>879.41270603284977</v>
          </cell>
          <cell r="N145">
            <v>1013.5081533683961</v>
          </cell>
          <cell r="O145">
            <v>1115.1899311477073</v>
          </cell>
          <cell r="P145">
            <v>1207.1495973806734</v>
          </cell>
          <cell r="Q145">
            <v>1294.1802154490913</v>
          </cell>
          <cell r="R145">
            <v>1362.0292256346588</v>
          </cell>
          <cell r="S145">
            <v>1419.5782673728647</v>
          </cell>
          <cell r="T145">
            <v>1471.5343003315072</v>
          </cell>
          <cell r="U145">
            <v>1519.8838647916134</v>
          </cell>
          <cell r="V145">
            <v>1566.6218176960672</v>
          </cell>
          <cell r="X145">
            <v>1566.6218176960672</v>
          </cell>
          <cell r="Y145">
            <v>1.5666218176960671</v>
          </cell>
        </row>
        <row r="147">
          <cell r="B147" t="str">
            <v>Royalty rate owed for IFX-1 license</v>
          </cell>
          <cell r="C147">
            <v>0</v>
          </cell>
          <cell r="D147">
            <v>2.5000000000000001E-3</v>
          </cell>
          <cell r="E147">
            <v>2.5000000000000001E-3</v>
          </cell>
          <cell r="F147">
            <v>2.5000000000000001E-3</v>
          </cell>
          <cell r="G147">
            <v>2.5000000000000001E-3</v>
          </cell>
          <cell r="H147">
            <v>2.5000000000000001E-3</v>
          </cell>
          <cell r="I147">
            <v>2.5000000000000001E-3</v>
          </cell>
          <cell r="J147">
            <v>2.5000000000000001E-3</v>
          </cell>
          <cell r="K147">
            <v>2.5000000000000001E-3</v>
          </cell>
          <cell r="L147">
            <v>2.5000000000000001E-3</v>
          </cell>
          <cell r="M147">
            <v>2.5000000000000001E-3</v>
          </cell>
          <cell r="N147">
            <v>2.5000000000000001E-3</v>
          </cell>
          <cell r="O147">
            <v>2.5000000000000001E-3</v>
          </cell>
          <cell r="P147">
            <v>2.5000000000000001E-3</v>
          </cell>
          <cell r="Q147">
            <v>2.5000000000000001E-3</v>
          </cell>
          <cell r="R147">
            <v>2.5000000000000001E-3</v>
          </cell>
          <cell r="S147">
            <v>2.5000000000000001E-3</v>
          </cell>
          <cell r="T147">
            <v>2.5000000000000001E-3</v>
          </cell>
          <cell r="U147">
            <v>2.5000000000000001E-3</v>
          </cell>
          <cell r="V147">
            <v>2.5000000000000001E-3</v>
          </cell>
        </row>
        <row r="148">
          <cell r="B148" t="str">
            <v>USD to Euro Exchange rate</v>
          </cell>
          <cell r="C148">
            <v>0</v>
          </cell>
          <cell r="D148">
            <v>0.85415332052103354</v>
          </cell>
          <cell r="E148">
            <v>0.85415332052103354</v>
          </cell>
          <cell r="F148">
            <v>0.85415332052103354</v>
          </cell>
          <cell r="G148">
            <v>0.85415332052103354</v>
          </cell>
          <cell r="H148">
            <v>0.85415332052103354</v>
          </cell>
          <cell r="I148">
            <v>0.85415332052103354</v>
          </cell>
          <cell r="J148">
            <v>0.85415332052103354</v>
          </cell>
          <cell r="K148">
            <v>0.85415332052103354</v>
          </cell>
          <cell r="L148">
            <v>0.85415332052103354</v>
          </cell>
          <cell r="M148">
            <v>0.85415332052103354</v>
          </cell>
          <cell r="N148">
            <v>0.85415332052103354</v>
          </cell>
          <cell r="O148">
            <v>0.85415332052103354</v>
          </cell>
          <cell r="P148">
            <v>0.85415332052103354</v>
          </cell>
          <cell r="Q148">
            <v>0.85415332052103354</v>
          </cell>
          <cell r="R148">
            <v>0.85415332052103354</v>
          </cell>
          <cell r="S148">
            <v>0.85415332052103354</v>
          </cell>
          <cell r="T148">
            <v>0.85415332052103354</v>
          </cell>
          <cell r="U148">
            <v>0.85415332052103354</v>
          </cell>
          <cell r="V148">
            <v>0.85415332052103354</v>
          </cell>
        </row>
        <row r="151">
          <cell r="B151" t="str">
            <v>US Humira patient build</v>
          </cell>
          <cell r="C151">
            <v>0</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row>
        <row r="152">
          <cell r="B152" t="str">
            <v>HS Patients on Humira (est.)</v>
          </cell>
          <cell r="C152" t="e">
            <v>#REF!</v>
          </cell>
          <cell r="D152" t="e">
            <v>#REF!</v>
          </cell>
          <cell r="E152" t="e">
            <v>#REF!</v>
          </cell>
          <cell r="F152" t="e">
            <v>#REF!</v>
          </cell>
          <cell r="G152" t="e">
            <v>#REF!</v>
          </cell>
          <cell r="H152" t="e">
            <v>#REF!</v>
          </cell>
          <cell r="I152" t="e">
            <v>#REF!</v>
          </cell>
          <cell r="J152" t="e">
            <v>#REF!</v>
          </cell>
          <cell r="K152" t="e">
            <v>#REF!</v>
          </cell>
          <cell r="L152" t="e">
            <v>#REF!</v>
          </cell>
          <cell r="M152" t="e">
            <v>#REF!</v>
          </cell>
          <cell r="N152" t="e">
            <v>#REF!</v>
          </cell>
          <cell r="O152" t="e">
            <v>#REF!</v>
          </cell>
          <cell r="P152" t="e">
            <v>#REF!</v>
          </cell>
          <cell r="Q152" t="e">
            <v>#REF!</v>
          </cell>
          <cell r="R152" t="e">
            <v>#REF!</v>
          </cell>
          <cell r="S152" t="e">
            <v>#REF!</v>
          </cell>
          <cell r="T152" t="e">
            <v>#REF!</v>
          </cell>
          <cell r="U152" t="e">
            <v>#REF!</v>
          </cell>
          <cell r="V152" t="e">
            <v>#REF!</v>
          </cell>
        </row>
        <row r="153">
          <cell r="B153" t="str">
            <v>% penetration in moderate-to-severe HS</v>
          </cell>
          <cell r="C153" t="e">
            <v>#REF!</v>
          </cell>
          <cell r="D153" t="e">
            <v>#REF!</v>
          </cell>
          <cell r="E153">
            <v>3.2000000000000001E-2</v>
          </cell>
          <cell r="F153">
            <v>3.5000000000000003E-2</v>
          </cell>
          <cell r="G153">
            <v>3.5999999999999997E-2</v>
          </cell>
          <cell r="H153">
            <v>3.6999999999999998E-2</v>
          </cell>
          <cell r="I153">
            <v>3.7499999999999999E-2</v>
          </cell>
          <cell r="J153">
            <v>3.7999999999999999E-2</v>
          </cell>
          <cell r="K153">
            <v>3.85E-2</v>
          </cell>
          <cell r="L153">
            <v>3.9E-2</v>
          </cell>
          <cell r="M153">
            <v>3.95E-2</v>
          </cell>
          <cell r="N153">
            <v>0.04</v>
          </cell>
          <cell r="O153">
            <v>4.0500000000000001E-2</v>
          </cell>
          <cell r="P153">
            <v>4.1000000000000002E-2</v>
          </cell>
          <cell r="Q153">
            <v>4.1500000000000002E-2</v>
          </cell>
          <cell r="R153">
            <v>4.2000000000000003E-2</v>
          </cell>
          <cell r="S153">
            <v>4.2500000000000003E-2</v>
          </cell>
          <cell r="T153">
            <v>4.2999999999999997E-2</v>
          </cell>
          <cell r="U153">
            <v>4.3499999999999997E-2</v>
          </cell>
          <cell r="V153">
            <v>4.3999999999999997E-2</v>
          </cell>
        </row>
        <row r="154">
          <cell r="B154" t="str">
            <v>Assumed average net price per patient</v>
          </cell>
          <cell r="C154">
            <v>50000</v>
          </cell>
          <cell r="D154">
            <v>60000</v>
          </cell>
          <cell r="E154">
            <v>60600</v>
          </cell>
          <cell r="F154">
            <v>61206</v>
          </cell>
          <cell r="G154">
            <v>61818.06</v>
          </cell>
          <cell r="H154">
            <v>62436.240599999997</v>
          </cell>
          <cell r="I154">
            <v>63060.603005999998</v>
          </cell>
          <cell r="J154">
            <v>63691.209036059998</v>
          </cell>
          <cell r="K154">
            <v>64328.121126420599</v>
          </cell>
          <cell r="L154">
            <v>64971.402337684805</v>
          </cell>
          <cell r="M154">
            <v>65621.11636106165</v>
          </cell>
          <cell r="N154">
            <v>66277.327524672262</v>
          </cell>
          <cell r="O154">
            <v>66940.10079991899</v>
          </cell>
          <cell r="P154">
            <v>67609.501807918175</v>
          </cell>
          <cell r="Q154">
            <v>68285.59682599736</v>
          </cell>
          <cell r="R154">
            <v>68968.452794257333</v>
          </cell>
          <cell r="S154">
            <v>69658.137322199909</v>
          </cell>
          <cell r="T154">
            <v>70354.718695421907</v>
          </cell>
          <cell r="U154">
            <v>71058.26588237613</v>
          </cell>
          <cell r="V154">
            <v>71768.848541199899</v>
          </cell>
        </row>
        <row r="155">
          <cell r="B155" t="str">
            <v>Implied Humira US sales</v>
          </cell>
          <cell r="C155" t="e">
            <v>#REF!</v>
          </cell>
          <cell r="D155" t="e">
            <v>#REF!</v>
          </cell>
          <cell r="E155" t="e">
            <v>#REF!</v>
          </cell>
          <cell r="F155" t="e">
            <v>#REF!</v>
          </cell>
          <cell r="G155" t="e">
            <v>#REF!</v>
          </cell>
          <cell r="H155" t="e">
            <v>#REF!</v>
          </cell>
          <cell r="I155" t="e">
            <v>#REF!</v>
          </cell>
          <cell r="J155" t="e">
            <v>#REF!</v>
          </cell>
          <cell r="K155" t="e">
            <v>#REF!</v>
          </cell>
          <cell r="L155" t="e">
            <v>#REF!</v>
          </cell>
          <cell r="M155" t="e">
            <v>#REF!</v>
          </cell>
          <cell r="N155" t="e">
            <v>#REF!</v>
          </cell>
          <cell r="O155" t="e">
            <v>#REF!</v>
          </cell>
          <cell r="P155" t="e">
            <v>#REF!</v>
          </cell>
          <cell r="Q155" t="e">
            <v>#REF!</v>
          </cell>
          <cell r="R155" t="e">
            <v>#REF!</v>
          </cell>
          <cell r="S155" t="e">
            <v>#REF!</v>
          </cell>
          <cell r="T155" t="e">
            <v>#REF!</v>
          </cell>
          <cell r="U155" t="e">
            <v>#REF!</v>
          </cell>
          <cell r="V155" t="e">
            <v>#REF!</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row>
        <row r="157">
          <cell r="B157" t="str">
            <v>Probability-adjusted EU IFX-1 HS Sales ($mn)</v>
          </cell>
          <cell r="C157" t="e">
            <v>#REF!</v>
          </cell>
          <cell r="D157" t="e">
            <v>#REF!</v>
          </cell>
          <cell r="E157" t="e">
            <v>#REF!</v>
          </cell>
          <cell r="F157" t="e">
            <v>#REF!</v>
          </cell>
          <cell r="G157" t="e">
            <v>#REF!</v>
          </cell>
          <cell r="H157" t="e">
            <v>#REF!</v>
          </cell>
          <cell r="I157" t="e">
            <v>#REF!</v>
          </cell>
          <cell r="J157" t="e">
            <v>#REF!</v>
          </cell>
          <cell r="K157" t="e">
            <v>#REF!</v>
          </cell>
          <cell r="L157" t="e">
            <v>#REF!</v>
          </cell>
          <cell r="M157" t="e">
            <v>#REF!</v>
          </cell>
          <cell r="N157" t="e">
            <v>#REF!</v>
          </cell>
          <cell r="O157" t="e">
            <v>#REF!</v>
          </cell>
          <cell r="P157" t="e">
            <v>#REF!</v>
          </cell>
          <cell r="Q157" t="e">
            <v>#REF!</v>
          </cell>
          <cell r="R157" t="e">
            <v>#REF!</v>
          </cell>
          <cell r="S157" t="e">
            <v>#REF!</v>
          </cell>
          <cell r="T157" t="e">
            <v>#REF!</v>
          </cell>
          <cell r="U157" t="e">
            <v>#REF!</v>
          </cell>
          <cell r="V157" t="e">
            <v>#REF!</v>
          </cell>
        </row>
        <row r="158">
          <cell r="B158" t="str">
            <v>% Growth</v>
          </cell>
          <cell r="C158">
            <v>0</v>
          </cell>
          <cell r="D158">
            <v>0</v>
          </cell>
          <cell r="E158">
            <v>0</v>
          </cell>
          <cell r="F158">
            <v>0</v>
          </cell>
          <cell r="G158">
            <v>0</v>
          </cell>
          <cell r="H158">
            <v>0</v>
          </cell>
          <cell r="I158" t="e">
            <v>#REF!</v>
          </cell>
          <cell r="J158" t="e">
            <v>#REF!</v>
          </cell>
          <cell r="K158" t="e">
            <v>#REF!</v>
          </cell>
          <cell r="L158" t="e">
            <v>#REF!</v>
          </cell>
          <cell r="M158" t="e">
            <v>#REF!</v>
          </cell>
          <cell r="N158" t="e">
            <v>#REF!</v>
          </cell>
          <cell r="O158" t="e">
            <v>#REF!</v>
          </cell>
          <cell r="P158" t="e">
            <v>#REF!</v>
          </cell>
          <cell r="Q158" t="e">
            <v>#REF!</v>
          </cell>
          <cell r="R158" t="e">
            <v>#REF!</v>
          </cell>
          <cell r="S158" t="e">
            <v>#REF!</v>
          </cell>
          <cell r="T158" t="e">
            <v>#REF!</v>
          </cell>
          <cell r="U158" t="e">
            <v>#REF!</v>
          </cell>
          <cell r="V158" t="e">
            <v>#REF!</v>
          </cell>
        </row>
        <row r="161">
          <cell r="B161" t="str">
            <v>Total (unadjusted) US and EU IFX-1 HS Sales ($mn)</v>
          </cell>
          <cell r="C161">
            <v>0</v>
          </cell>
          <cell r="D161">
            <v>0</v>
          </cell>
          <cell r="E161">
            <v>0</v>
          </cell>
          <cell r="F161">
            <v>0</v>
          </cell>
          <cell r="G161">
            <v>0</v>
          </cell>
          <cell r="H161">
            <v>8.1939885665690912</v>
          </cell>
          <cell r="I161">
            <v>53.375198205974108</v>
          </cell>
          <cell r="J161">
            <v>140.34262148267453</v>
          </cell>
          <cell r="K161">
            <v>280.70271762890775</v>
          </cell>
          <cell r="L161">
            <v>420.00863350524816</v>
          </cell>
          <cell r="M161">
            <v>527.73531650096618</v>
          </cell>
          <cell r="N161">
            <v>601.78026852112396</v>
          </cell>
          <cell r="O161">
            <v>668.87517233378207</v>
          </cell>
          <cell r="P161">
            <v>731.04789807613122</v>
          </cell>
          <cell r="Q161">
            <v>790.53603552361028</v>
          </cell>
          <cell r="R161">
            <v>838.8723451505308</v>
          </cell>
          <cell r="S161">
            <v>881.00314279777695</v>
          </cell>
          <cell r="T161">
            <v>920.35283857059085</v>
          </cell>
          <cell r="U161">
            <v>958.30090470405867</v>
          </cell>
          <cell r="V161">
            <v>995.88130556788644</v>
          </cell>
        </row>
      </sheetData>
      <sheetData sheetId="9"/>
      <sheetData sheetId="10">
        <row r="1">
          <cell r="B1" t="str">
            <v>MARKET MODEL IN USD ($, mns)</v>
          </cell>
        </row>
        <row r="2">
          <cell r="B2">
            <v>0</v>
          </cell>
          <cell r="C2">
            <v>0</v>
          </cell>
          <cell r="K2">
            <v>0</v>
          </cell>
          <cell r="L2">
            <v>0</v>
          </cell>
          <cell r="M2">
            <v>0</v>
          </cell>
          <cell r="N2" t="str">
            <v>Probability of Success</v>
          </cell>
          <cell r="O2">
            <v>0</v>
          </cell>
        </row>
        <row r="3">
          <cell r="B3">
            <v>0</v>
          </cell>
          <cell r="D3">
            <v>0</v>
          </cell>
          <cell r="E3">
            <v>0</v>
          </cell>
          <cell r="F3">
            <v>0</v>
          </cell>
          <cell r="G3">
            <v>0</v>
          </cell>
          <cell r="H3">
            <v>0</v>
          </cell>
          <cell r="I3">
            <v>0</v>
          </cell>
          <cell r="M3">
            <v>0</v>
          </cell>
          <cell r="N3">
            <v>0</v>
          </cell>
          <cell r="O3">
            <v>0</v>
          </cell>
          <cell r="P3">
            <v>0</v>
          </cell>
          <cell r="Q3">
            <v>0</v>
          </cell>
          <cell r="U3">
            <v>0</v>
          </cell>
          <cell r="V3">
            <v>0</v>
          </cell>
        </row>
        <row r="4">
          <cell r="A4">
            <v>0</v>
          </cell>
          <cell r="B4" t="str">
            <v>ANCA-Associated Vasculitis, US Revenue Model</v>
          </cell>
          <cell r="C4" t="str">
            <v>2016E</v>
          </cell>
          <cell r="D4" t="str">
            <v>2017E</v>
          </cell>
          <cell r="E4" t="str">
            <v>2018E</v>
          </cell>
          <cell r="F4" t="str">
            <v>2019E</v>
          </cell>
          <cell r="G4" t="str">
            <v>2020E</v>
          </cell>
          <cell r="H4" t="str">
            <v>2021E</v>
          </cell>
          <cell r="I4" t="str">
            <v>2022E</v>
          </cell>
          <cell r="J4" t="str">
            <v>2023E</v>
          </cell>
          <cell r="K4" t="str">
            <v>2024E</v>
          </cell>
          <cell r="L4" t="str">
            <v>2025E</v>
          </cell>
          <cell r="M4" t="str">
            <v>2026E</v>
          </cell>
          <cell r="N4" t="str">
            <v>2027E</v>
          </cell>
          <cell r="O4" t="str">
            <v>2028E</v>
          </cell>
          <cell r="P4" t="str">
            <v>2029E</v>
          </cell>
          <cell r="Q4" t="str">
            <v>2030E</v>
          </cell>
          <cell r="R4" t="str">
            <v>2031E</v>
          </cell>
          <cell r="S4" t="str">
            <v>2032E</v>
          </cell>
          <cell r="T4" t="str">
            <v>2033E</v>
          </cell>
          <cell r="U4" t="str">
            <v>2034E</v>
          </cell>
          <cell r="V4" t="str">
            <v>2035E</v>
          </cell>
        </row>
        <row r="5">
          <cell r="A5">
            <v>0</v>
          </cell>
          <cell r="B5" t="str">
            <v>US Population (000’s)</v>
          </cell>
          <cell r="C5">
            <v>325000</v>
          </cell>
          <cell r="D5">
            <v>327502.5</v>
          </cell>
          <cell r="E5">
            <v>330024.26925000001</v>
          </cell>
          <cell r="F5">
            <v>332565.45612322504</v>
          </cell>
          <cell r="G5">
            <v>335126.21013537387</v>
          </cell>
          <cell r="H5">
            <v>337706.68195341626</v>
          </cell>
          <cell r="I5">
            <v>340307.02340445761</v>
          </cell>
          <cell r="J5">
            <v>342927.38748467196</v>
          </cell>
          <cell r="K5">
            <v>345567.92836830392</v>
          </cell>
          <cell r="L5">
            <v>348228.80141673988</v>
          </cell>
          <cell r="M5">
            <v>350910.16318764881</v>
          </cell>
          <cell r="N5">
            <v>353612.17144419369</v>
          </cell>
          <cell r="O5">
            <v>356334.98516431398</v>
          </cell>
          <cell r="P5">
            <v>359078.76455007924</v>
          </cell>
          <cell r="Q5">
            <v>361843.67103711487</v>
          </cell>
          <cell r="R5">
            <v>364629.86730410066</v>
          </cell>
          <cell r="S5">
            <v>367437.51728234225</v>
          </cell>
          <cell r="T5">
            <v>370266.7861654163</v>
          </cell>
          <cell r="U5">
            <v>373117.84041889</v>
          </cell>
          <cell r="V5">
            <v>375990.84779011545</v>
          </cell>
        </row>
        <row r="6">
          <cell r="B6" t="str">
            <v>% Growth y/y</v>
          </cell>
          <cell r="C6">
            <v>7.7000000000000002E-3</v>
          </cell>
          <cell r="D6">
            <v>7.7000000000000002E-3</v>
          </cell>
          <cell r="E6">
            <v>7.7000000000000002E-3</v>
          </cell>
          <cell r="F6">
            <v>7.7000000000000002E-3</v>
          </cell>
          <cell r="G6">
            <v>7.7000000000000002E-3</v>
          </cell>
          <cell r="H6">
            <v>7.7000000000000002E-3</v>
          </cell>
          <cell r="I6">
            <v>7.7000000000000002E-3</v>
          </cell>
          <cell r="J6">
            <v>7.7000000000000002E-3</v>
          </cell>
          <cell r="K6">
            <v>7.7000000000000002E-3</v>
          </cell>
          <cell r="L6">
            <v>7.7000000000000002E-3</v>
          </cell>
          <cell r="M6">
            <v>7.7000000000000002E-3</v>
          </cell>
          <cell r="N6">
            <v>7.7000000000000002E-3</v>
          </cell>
          <cell r="O6">
            <v>7.7000000000000002E-3</v>
          </cell>
          <cell r="P6">
            <v>7.7000000000000002E-3</v>
          </cell>
          <cell r="Q6">
            <v>7.7000000000000002E-3</v>
          </cell>
          <cell r="R6">
            <v>7.7000000000000002E-3</v>
          </cell>
          <cell r="S6">
            <v>7.7000000000000002E-3</v>
          </cell>
          <cell r="T6">
            <v>7.7000000000000002E-3</v>
          </cell>
          <cell r="U6">
            <v>7.7000000000000002E-3</v>
          </cell>
          <cell r="V6">
            <v>7.7000000000000002E-3</v>
          </cell>
        </row>
        <row r="7">
          <cell r="B7" t="str">
            <v>Est. Prevalence of AAV (diagnosed/undiagnosed)</v>
          </cell>
          <cell r="C7">
            <v>65000</v>
          </cell>
          <cell r="D7">
            <v>65000</v>
          </cell>
          <cell r="E7">
            <v>65050.05</v>
          </cell>
          <cell r="F7">
            <v>65145.530385000005</v>
          </cell>
          <cell r="G7">
            <v>65282.286468964507</v>
          </cell>
          <cell r="H7">
            <v>65456.58202477554</v>
          </cell>
          <cell r="I7">
            <v>65665.057461366305</v>
          </cell>
          <cell r="J7">
            <v>65904.692183318839</v>
          </cell>
          <cell r="K7">
            <v>66172.770714680388</v>
          </cell>
          <cell r="L7">
            <v>66466.852210578436</v>
          </cell>
          <cell r="M7">
            <v>66784.743017855391</v>
          </cell>
          <cell r="N7">
            <v>67124.471979822833</v>
          </cell>
          <cell r="O7">
            <v>67484.268210724418</v>
          </cell>
          <cell r="P7">
            <v>67862.541092938263</v>
          </cell>
          <cell r="Q7">
            <v>68257.862274646031</v>
          </cell>
          <cell r="R7">
            <v>68668.949467923725</v>
          </cell>
          <cell r="S7">
            <v>69094.651867213368</v>
          </cell>
          <cell r="T7">
            <v>69533.937026138869</v>
          </cell>
          <cell r="U7">
            <v>69985.879046833303</v>
          </cell>
          <cell r="V7">
            <v>70449.647950527768</v>
          </cell>
        </row>
        <row r="8">
          <cell r="B8" t="str">
            <v>% AAV prevalence</v>
          </cell>
          <cell r="C8">
            <v>2.0000000000000001E-4</v>
          </cell>
          <cell r="D8">
            <v>1.9847176739108864E-4</v>
          </cell>
          <cell r="E8">
            <v>1.9710686777014961E-4</v>
          </cell>
          <cell r="F8">
            <v>1.9588784458979321E-4</v>
          </cell>
          <cell r="G8">
            <v>1.9479910700686108E-4</v>
          </cell>
          <cell r="H8">
            <v>1.9382673048146768E-4</v>
          </cell>
          <cell r="I8">
            <v>1.9295827868742767E-4</v>
          </cell>
          <cell r="J8">
            <v>1.9218264445637086E-4</v>
          </cell>
          <cell r="K8">
            <v>1.9148990772127991E-4</v>
          </cell>
          <cell r="L8">
            <v>1.9087120864260391E-4</v>
          </cell>
          <cell r="M8">
            <v>1.9031863429427756E-4</v>
          </cell>
          <cell r="N8">
            <v>1.898251174604047E-4</v>
          </cell>
          <cell r="O8">
            <v>1.8938434624825269E-4</v>
          </cell>
          <cell r="P8">
            <v>1.889906833615435E-4</v>
          </cell>
          <cell r="Q8">
            <v>1.8863909400157705E-4</v>
          </cell>
          <cell r="R8">
            <v>1.8832508147406901E-4</v>
          </cell>
          <cell r="S8">
            <v>1.8804462967814042E-4</v>
          </cell>
          <cell r="T8">
            <v>1.877941517419136E-4</v>
          </cell>
          <cell r="U8">
            <v>1.875704441477843E-4</v>
          </cell>
          <cell r="V8">
            <v>1.8737064576064886E-4</v>
          </cell>
        </row>
        <row r="9">
          <cell r="B9" t="str">
            <v>Incidence of AAV</v>
          </cell>
          <cell r="C9">
            <v>6500.0000000000009</v>
          </cell>
          <cell r="D9">
            <v>6550.05</v>
          </cell>
          <cell r="E9">
            <v>6600.4853850000009</v>
          </cell>
          <cell r="F9">
            <v>6651.3091224645013</v>
          </cell>
          <cell r="G9">
            <v>6702.5242027074783</v>
          </cell>
          <cell r="H9">
            <v>6754.1336390683255</v>
          </cell>
          <cell r="I9">
            <v>6806.1404680891528</v>
          </cell>
          <cell r="J9">
            <v>6858.5477496934391</v>
          </cell>
          <cell r="K9">
            <v>6911.3585673660791</v>
          </cell>
          <cell r="L9">
            <v>6964.5760283347981</v>
          </cell>
          <cell r="M9">
            <v>7018.2032637529765</v>
          </cell>
          <cell r="N9">
            <v>7072.2434288838749</v>
          </cell>
          <cell r="O9">
            <v>7126.6997032862801</v>
          </cell>
          <cell r="P9">
            <v>7181.5752910015854</v>
          </cell>
          <cell r="Q9">
            <v>7236.8734207422976</v>
          </cell>
          <cell r="R9">
            <v>7292.5973460820132</v>
          </cell>
          <cell r="S9">
            <v>7348.7503456468448</v>
          </cell>
          <cell r="T9">
            <v>7405.335723308327</v>
          </cell>
          <cell r="U9">
            <v>7462.3568083778009</v>
          </cell>
          <cell r="V9">
            <v>7519.8169558023101</v>
          </cell>
        </row>
        <row r="10">
          <cell r="B10" t="str">
            <v>% AAV incidence</v>
          </cell>
          <cell r="C10">
            <v>2.0000000000000002E-5</v>
          </cell>
          <cell r="D10">
            <v>2.0000000000000002E-5</v>
          </cell>
          <cell r="E10">
            <v>2.0000000000000002E-5</v>
          </cell>
          <cell r="F10">
            <v>2.0000000000000002E-5</v>
          </cell>
          <cell r="G10">
            <v>2.0000000000000002E-5</v>
          </cell>
          <cell r="H10">
            <v>2.0000000000000002E-5</v>
          </cell>
          <cell r="I10">
            <v>2.0000000000000002E-5</v>
          </cell>
          <cell r="J10">
            <v>2.0000000000000002E-5</v>
          </cell>
          <cell r="K10">
            <v>2.0000000000000002E-5</v>
          </cell>
          <cell r="L10">
            <v>2.0000000000000002E-5</v>
          </cell>
          <cell r="M10">
            <v>2.0000000000000002E-5</v>
          </cell>
          <cell r="N10">
            <v>2.0000000000000002E-5</v>
          </cell>
          <cell r="O10">
            <v>2.0000000000000002E-5</v>
          </cell>
          <cell r="P10">
            <v>2.0000000000000002E-5</v>
          </cell>
          <cell r="Q10">
            <v>2.0000000000000002E-5</v>
          </cell>
          <cell r="R10">
            <v>2.0000000000000002E-5</v>
          </cell>
          <cell r="S10">
            <v>2.0000000000000002E-5</v>
          </cell>
          <cell r="T10">
            <v>2.0000000000000002E-5</v>
          </cell>
          <cell r="U10">
            <v>2.0000000000000002E-5</v>
          </cell>
          <cell r="V10">
            <v>2.0000000000000002E-5</v>
          </cell>
        </row>
        <row r="11">
          <cell r="B11" t="str">
            <v>Mortality</v>
          </cell>
          <cell r="C11">
            <v>6500</v>
          </cell>
          <cell r="D11">
            <v>6500</v>
          </cell>
          <cell r="E11">
            <v>6505.005000000001</v>
          </cell>
          <cell r="F11">
            <v>6514.5530385000011</v>
          </cell>
          <cell r="G11">
            <v>6528.2286468964512</v>
          </cell>
          <cell r="H11">
            <v>6545.6582024775544</v>
          </cell>
          <cell r="I11">
            <v>6566.5057461366305</v>
          </cell>
          <cell r="J11">
            <v>6590.4692183318839</v>
          </cell>
          <cell r="K11">
            <v>6617.2770714680391</v>
          </cell>
          <cell r="L11">
            <v>6646.6852210578436</v>
          </cell>
          <cell r="M11">
            <v>6678.4743017855399</v>
          </cell>
          <cell r="N11">
            <v>6712.4471979822838</v>
          </cell>
          <cell r="O11">
            <v>6748.4268210724422</v>
          </cell>
          <cell r="P11">
            <v>6786.2541092938263</v>
          </cell>
          <cell r="Q11">
            <v>6825.7862274646031</v>
          </cell>
          <cell r="R11">
            <v>6866.894946792373</v>
          </cell>
          <cell r="S11">
            <v>6909.465186721337</v>
          </cell>
          <cell r="T11">
            <v>6953.3937026138874</v>
          </cell>
          <cell r="U11">
            <v>6998.5879046833306</v>
          </cell>
          <cell r="V11">
            <v>7044.9647950527769</v>
          </cell>
        </row>
        <row r="12">
          <cell r="B12" t="str">
            <v>% Mortality rate</v>
          </cell>
          <cell r="C12">
            <v>0.1</v>
          </cell>
          <cell r="D12">
            <v>0.1</v>
          </cell>
          <cell r="E12">
            <v>0.1</v>
          </cell>
          <cell r="F12">
            <v>0.1</v>
          </cell>
          <cell r="G12">
            <v>0.1</v>
          </cell>
          <cell r="H12">
            <v>0.1</v>
          </cell>
          <cell r="I12">
            <v>0.1</v>
          </cell>
          <cell r="J12">
            <v>0.1</v>
          </cell>
          <cell r="K12">
            <v>0.1</v>
          </cell>
          <cell r="L12">
            <v>0.1</v>
          </cell>
          <cell r="M12">
            <v>0.1</v>
          </cell>
          <cell r="N12">
            <v>0.1</v>
          </cell>
          <cell r="O12">
            <v>0.1</v>
          </cell>
          <cell r="P12">
            <v>0.1</v>
          </cell>
          <cell r="Q12">
            <v>0.1</v>
          </cell>
          <cell r="R12">
            <v>0.1</v>
          </cell>
          <cell r="S12">
            <v>0.1</v>
          </cell>
          <cell r="T12">
            <v>0.1</v>
          </cell>
          <cell r="U12">
            <v>0.1</v>
          </cell>
          <cell r="V12">
            <v>0.1</v>
          </cell>
        </row>
        <row r="13">
          <cell r="B13">
            <v>0</v>
          </cell>
          <cell r="C13">
            <v>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row>
        <row r="14">
          <cell r="B14" t="str">
            <v>Granulomatosis with polyangitis (GPA) patients</v>
          </cell>
          <cell r="C14">
            <v>43272.81513275711</v>
          </cell>
          <cell r="D14">
            <v>43272.81513275711</v>
          </cell>
          <cell r="E14">
            <v>43306.135200409335</v>
          </cell>
          <cell r="F14">
            <v>43369.699893469486</v>
          </cell>
          <cell r="G14">
            <v>43460.743289464495</v>
          </cell>
          <cell r="H14">
            <v>43576.778048927139</v>
          </cell>
          <cell r="I14">
            <v>43715.567572424261</v>
          </cell>
          <cell r="J14">
            <v>43875.100942000288</v>
          </cell>
          <cell r="K14">
            <v>44053.570368595203</v>
          </cell>
          <cell r="L14">
            <v>44249.350894840754</v>
          </cell>
          <cell r="M14">
            <v>44460.982127697658</v>
          </cell>
          <cell r="N14">
            <v>44687.151797950894</v>
          </cell>
          <cell r="O14">
            <v>44926.680963878083</v>
          </cell>
          <cell r="P14">
            <v>45178.510694674616</v>
          </cell>
          <cell r="Q14">
            <v>45441.690085660819</v>
          </cell>
          <cell r="R14">
            <v>45715.365472093894</v>
          </cell>
          <cell r="S14">
            <v>45998.770721725152</v>
          </cell>
          <cell r="T14">
            <v>46291.218498228955</v>
          </cell>
          <cell r="U14">
            <v>46592.092398417182</v>
          </cell>
          <cell r="V14">
            <v>46900.839875861675</v>
          </cell>
        </row>
        <row r="15">
          <cell r="B15" t="str">
            <v>% Granulomatosis with polyangitis</v>
          </cell>
          <cell r="C15">
            <v>0.66573561742703247</v>
          </cell>
          <cell r="D15">
            <v>0.66573561742703247</v>
          </cell>
          <cell r="E15">
            <v>0.66573561742703247</v>
          </cell>
          <cell r="F15">
            <v>0.66573561742703247</v>
          </cell>
          <cell r="G15">
            <v>0.66573561742703247</v>
          </cell>
          <cell r="H15">
            <v>0.66573561742703247</v>
          </cell>
          <cell r="I15">
            <v>0.66573561742703247</v>
          </cell>
          <cell r="J15">
            <v>0.66573561742703247</v>
          </cell>
          <cell r="K15">
            <v>0.66573561742703247</v>
          </cell>
          <cell r="L15">
            <v>0.66573561742703247</v>
          </cell>
          <cell r="M15">
            <v>0.66573561742703247</v>
          </cell>
          <cell r="N15">
            <v>0.66573561742703247</v>
          </cell>
          <cell r="O15">
            <v>0.66573561742703247</v>
          </cell>
          <cell r="P15">
            <v>0.66573561742703247</v>
          </cell>
          <cell r="Q15">
            <v>0.66573561742703247</v>
          </cell>
          <cell r="R15">
            <v>0.66573561742703247</v>
          </cell>
          <cell r="S15">
            <v>0.66573561742703247</v>
          </cell>
          <cell r="T15">
            <v>0.66573561742703247</v>
          </cell>
          <cell r="U15">
            <v>0.66573561742703247</v>
          </cell>
          <cell r="V15">
            <v>0.66573561742703247</v>
          </cell>
        </row>
        <row r="16">
          <cell r="B16" t="str">
            <v>Eoisinophilic granulomatosis with polyangitis (EGPA) patients</v>
          </cell>
          <cell r="C16">
            <v>7309.2824891341897</v>
          </cell>
          <cell r="D16">
            <v>7309.2824891341897</v>
          </cell>
          <cell r="E16">
            <v>7314.9106366508231</v>
          </cell>
          <cell r="F16">
            <v>7325.6474536683054</v>
          </cell>
          <cell r="G16">
            <v>7341.0257436652937</v>
          </cell>
          <cell r="H16">
            <v>7360.6253660348866</v>
          </cell>
          <cell r="I16">
            <v>7384.0685330823862</v>
          </cell>
          <cell r="J16">
            <v>7411.0155773432507</v>
          </cell>
          <cell r="K16">
            <v>7441.1611421893085</v>
          </cell>
          <cell r="L16">
            <v>7474.2307533946314</v>
          </cell>
          <cell r="M16">
            <v>7509.9777335651888</v>
          </cell>
          <cell r="N16">
            <v>7548.1804251461172</v>
          </cell>
          <cell r="O16">
            <v>7588.6396911489701</v>
          </cell>
          <cell r="P16">
            <v>7631.1766658271235</v>
          </cell>
          <cell r="Q16">
            <v>7675.6307303046688</v>
          </cell>
          <cell r="R16">
            <v>7721.8576906636217</v>
          </cell>
          <cell r="S16">
            <v>7769.7281382437786</v>
          </cell>
          <cell r="T16">
            <v>7819.1259739340967</v>
          </cell>
          <cell r="U16">
            <v>7869.9470800566469</v>
          </cell>
          <cell r="V16">
            <v>7922.098125084015</v>
          </cell>
        </row>
        <row r="17">
          <cell r="B17" t="str">
            <v>% Eoisinophilic granulomatosis with polyangitis</v>
          </cell>
          <cell r="C17">
            <v>0.11245049983283369</v>
          </cell>
          <cell r="D17">
            <v>0.11245049983283369</v>
          </cell>
          <cell r="E17">
            <v>0.11245049983283369</v>
          </cell>
          <cell r="F17">
            <v>0.11245049983283369</v>
          </cell>
          <cell r="G17">
            <v>0.11245049983283369</v>
          </cell>
          <cell r="H17">
            <v>0.11245049983283369</v>
          </cell>
          <cell r="I17">
            <v>0.11245049983283369</v>
          </cell>
          <cell r="J17">
            <v>0.11245049983283369</v>
          </cell>
          <cell r="K17">
            <v>0.11245049983283369</v>
          </cell>
          <cell r="L17">
            <v>0.11245049983283369</v>
          </cell>
          <cell r="M17">
            <v>0.11245049983283369</v>
          </cell>
          <cell r="N17">
            <v>0.11245049983283369</v>
          </cell>
          <cell r="O17">
            <v>0.11245049983283369</v>
          </cell>
          <cell r="P17">
            <v>0.11245049983283369</v>
          </cell>
          <cell r="Q17">
            <v>0.11245049983283369</v>
          </cell>
          <cell r="R17">
            <v>0.11245049983283369</v>
          </cell>
          <cell r="S17">
            <v>0.11245049983283369</v>
          </cell>
          <cell r="T17">
            <v>0.11245049983283369</v>
          </cell>
          <cell r="U17">
            <v>0.11245049983283369</v>
          </cell>
          <cell r="V17">
            <v>0.11245049983283369</v>
          </cell>
        </row>
        <row r="18">
          <cell r="B18" t="str">
            <v>Microscopic polyangitis (MPA) patients</v>
          </cell>
          <cell r="C18">
            <v>14417.9023781087</v>
          </cell>
          <cell r="D18">
            <v>14417.9023781087</v>
          </cell>
          <cell r="E18">
            <v>14429.004162939844</v>
          </cell>
          <cell r="F18">
            <v>14450.183037862216</v>
          </cell>
          <cell r="G18">
            <v>14480.517435834719</v>
          </cell>
          <cell r="H18">
            <v>14519.178609813514</v>
          </cell>
          <cell r="I18">
            <v>14565.421355859657</v>
          </cell>
          <cell r="J18">
            <v>14618.5756639753</v>
          </cell>
          <cell r="K18">
            <v>14678.039203895878</v>
          </cell>
          <cell r="L18">
            <v>14743.27056234305</v>
          </cell>
          <cell r="M18">
            <v>14813.783156592548</v>
          </cell>
          <cell r="N18">
            <v>14889.139756725821</v>
          </cell>
          <cell r="O18">
            <v>14968.947555697367</v>
          </cell>
          <cell r="P18">
            <v>15052.853732436522</v>
          </cell>
          <cell r="Q18">
            <v>15140.54145868054</v>
          </cell>
          <cell r="R18">
            <v>15231.726305166208</v>
          </cell>
          <cell r="S18">
            <v>15326.153007244435</v>
          </cell>
          <cell r="T18">
            <v>15423.592553975817</v>
          </cell>
          <cell r="U18">
            <v>15523.839568359472</v>
          </cell>
          <cell r="V18">
            <v>15626.709949582077</v>
          </cell>
        </row>
        <row r="19">
          <cell r="B19" t="str">
            <v>% Microscopic polyangitis</v>
          </cell>
          <cell r="C19">
            <v>0.22181388274013383</v>
          </cell>
          <cell r="D19">
            <v>0.22181388274013383</v>
          </cell>
          <cell r="E19">
            <v>0.22181388274013383</v>
          </cell>
          <cell r="F19">
            <v>0.22181388274013383</v>
          </cell>
          <cell r="G19">
            <v>0.22181388274013383</v>
          </cell>
          <cell r="H19">
            <v>0.22181388274013383</v>
          </cell>
          <cell r="I19">
            <v>0.22181388274013383</v>
          </cell>
          <cell r="J19">
            <v>0.22181388274013383</v>
          </cell>
          <cell r="K19">
            <v>0.22181388274013383</v>
          </cell>
          <cell r="L19">
            <v>0.22181388274013383</v>
          </cell>
          <cell r="M19">
            <v>0.22181388274013383</v>
          </cell>
          <cell r="N19">
            <v>0.22181388274013383</v>
          </cell>
          <cell r="O19">
            <v>0.22181388274013383</v>
          </cell>
          <cell r="P19">
            <v>0.22181388274013383</v>
          </cell>
          <cell r="Q19">
            <v>0.22181388274013383</v>
          </cell>
          <cell r="R19">
            <v>0.22181388274013383</v>
          </cell>
          <cell r="S19">
            <v>0.22181388274013383</v>
          </cell>
          <cell r="T19">
            <v>0.22181388274013383</v>
          </cell>
          <cell r="U19">
            <v>0.22181388274013383</v>
          </cell>
          <cell r="V19">
            <v>0.22181388274013383</v>
          </cell>
        </row>
        <row r="20">
          <cell r="B20">
            <v>0</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X20">
            <v>0</v>
          </cell>
          <cell r="Y20" t="str">
            <v>pts</v>
          </cell>
          <cell r="Z20" t="str">
            <v>mkt opp'y</v>
          </cell>
        </row>
        <row r="21">
          <cell r="B21">
            <v>0</v>
          </cell>
          <cell r="C21">
            <v>0</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X21" t="str">
            <v>Granulomatosis with poloyangiitis (Wegener's)</v>
          </cell>
          <cell r="Y21">
            <v>16800</v>
          </cell>
          <cell r="Z21">
            <v>336.41758719676801</v>
          </cell>
        </row>
        <row r="22">
          <cell r="B22" t="str">
            <v>IFX-1 relapsing patient build:</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X22" t="str">
            <v>Microscopic polyangiitis</v>
          </cell>
          <cell r="Y22">
            <v>4400</v>
          </cell>
          <cell r="Z22">
            <v>88.109368075343994</v>
          </cell>
        </row>
        <row r="23">
          <cell r="B23" t="str">
            <v>Total AAV patients (entering period)</v>
          </cell>
          <cell r="C23">
            <v>58500</v>
          </cell>
          <cell r="D23">
            <v>58449.95</v>
          </cell>
          <cell r="E23">
            <v>58449.564615000003</v>
          </cell>
          <cell r="F23">
            <v>58494.221262535502</v>
          </cell>
          <cell r="G23">
            <v>58579.762266257028</v>
          </cell>
          <cell r="H23">
            <v>58702.448385707212</v>
          </cell>
          <cell r="I23">
            <v>58858.916993277155</v>
          </cell>
          <cell r="J23">
            <v>59046.144433625399</v>
          </cell>
          <cell r="K23">
            <v>59261.41214731431</v>
          </cell>
          <cell r="L23">
            <v>59502.276182243637</v>
          </cell>
          <cell r="M23">
            <v>59766.539754102414</v>
          </cell>
          <cell r="N23">
            <v>60052.228550938955</v>
          </cell>
          <cell r="O23">
            <v>60357.56850743814</v>
          </cell>
          <cell r="P23">
            <v>60680.965801936676</v>
          </cell>
          <cell r="Q23">
            <v>61020.988853903735</v>
          </cell>
          <cell r="R23">
            <v>61376.352121841715</v>
          </cell>
          <cell r="S23">
            <v>61745.90152156652</v>
          </cell>
          <cell r="T23">
            <v>62128.601302830539</v>
          </cell>
          <cell r="U23">
            <v>62523.522238455502</v>
          </cell>
          <cell r="V23">
            <v>62929.83099472546</v>
          </cell>
          <cell r="X23" t="str">
            <v>Renal-limited ANCA-associated vasculiitis</v>
          </cell>
          <cell r="Y23">
            <v>880</v>
          </cell>
          <cell r="Z23">
            <v>17.6218736150688</v>
          </cell>
        </row>
        <row r="24">
          <cell r="B24" t="str">
            <v>% on therapy</v>
          </cell>
          <cell r="C24">
            <v>0.8</v>
          </cell>
          <cell r="D24">
            <v>0.8</v>
          </cell>
          <cell r="E24">
            <v>0.8</v>
          </cell>
          <cell r="F24">
            <v>0.8</v>
          </cell>
          <cell r="G24">
            <v>0.8</v>
          </cell>
          <cell r="H24">
            <v>0.8</v>
          </cell>
          <cell r="I24">
            <v>0.8</v>
          </cell>
          <cell r="J24">
            <v>0.8</v>
          </cell>
          <cell r="K24">
            <v>0.8</v>
          </cell>
          <cell r="L24">
            <v>0.8</v>
          </cell>
          <cell r="M24">
            <v>0.8</v>
          </cell>
          <cell r="N24">
            <v>0.8</v>
          </cell>
          <cell r="O24">
            <v>0.8</v>
          </cell>
          <cell r="P24">
            <v>0.8</v>
          </cell>
          <cell r="Q24">
            <v>0.8</v>
          </cell>
          <cell r="R24">
            <v>0.8</v>
          </cell>
          <cell r="S24">
            <v>0.8</v>
          </cell>
          <cell r="T24">
            <v>0.8</v>
          </cell>
          <cell r="U24">
            <v>0.8</v>
          </cell>
          <cell r="V24">
            <v>0.8</v>
          </cell>
        </row>
        <row r="25">
          <cell r="B25" t="str">
            <v>Total AAV patients on therapy (entering period)</v>
          </cell>
          <cell r="C25">
            <v>46800</v>
          </cell>
          <cell r="D25">
            <v>46759.96</v>
          </cell>
          <cell r="E25">
            <v>46759.651692000007</v>
          </cell>
          <cell r="F25">
            <v>46795.377010028402</v>
          </cell>
          <cell r="G25">
            <v>46863.809813005624</v>
          </cell>
          <cell r="H25">
            <v>46961.958708565769</v>
          </cell>
          <cell r="I25">
            <v>47087.13359462173</v>
          </cell>
          <cell r="J25">
            <v>47236.915546900324</v>
          </cell>
          <cell r="K25">
            <v>47409.129717851451</v>
          </cell>
          <cell r="L25">
            <v>47601.820945794912</v>
          </cell>
          <cell r="M25">
            <v>47813.231803281931</v>
          </cell>
          <cell r="N25">
            <v>48041.78284075117</v>
          </cell>
          <cell r="O25">
            <v>48286.054805950516</v>
          </cell>
          <cell r="P25">
            <v>48544.772641549345</v>
          </cell>
          <cell r="Q25">
            <v>48816.791083122989</v>
          </cell>
          <cell r="R25">
            <v>49101.081697473375</v>
          </cell>
          <cell r="S25">
            <v>49396.721217253216</v>
          </cell>
          <cell r="T25">
            <v>49702.881042264431</v>
          </cell>
          <cell r="U25">
            <v>50018.817790764406</v>
          </cell>
          <cell r="V25">
            <v>50343.86479578037</v>
          </cell>
        </row>
        <row r="26">
          <cell r="B26" t="str">
            <v>% relapsing</v>
          </cell>
          <cell r="C26">
            <v>0.34</v>
          </cell>
          <cell r="D26">
            <v>0.34</v>
          </cell>
          <cell r="E26">
            <v>0.34</v>
          </cell>
          <cell r="F26">
            <v>0.34</v>
          </cell>
          <cell r="G26">
            <v>0.34</v>
          </cell>
          <cell r="H26">
            <v>0.34</v>
          </cell>
          <cell r="I26">
            <v>0.34</v>
          </cell>
          <cell r="J26">
            <v>0.34</v>
          </cell>
          <cell r="K26">
            <v>0.34</v>
          </cell>
          <cell r="L26">
            <v>0.34</v>
          </cell>
          <cell r="M26">
            <v>0.34</v>
          </cell>
          <cell r="N26">
            <v>0.34</v>
          </cell>
          <cell r="O26">
            <v>0.34</v>
          </cell>
          <cell r="P26">
            <v>0.34</v>
          </cell>
          <cell r="Q26">
            <v>0.34</v>
          </cell>
          <cell r="R26">
            <v>0.34</v>
          </cell>
          <cell r="S26">
            <v>0.34</v>
          </cell>
          <cell r="T26">
            <v>0.34</v>
          </cell>
          <cell r="U26">
            <v>0.34</v>
          </cell>
          <cell r="V26">
            <v>0.34</v>
          </cell>
        </row>
        <row r="27">
          <cell r="B27" t="str">
            <v>Relapsed addressable patients</v>
          </cell>
          <cell r="C27">
            <v>9412.0000000000018</v>
          </cell>
          <cell r="D27">
            <v>9398.3864000000012</v>
          </cell>
          <cell r="E27">
            <v>9393.2765752800024</v>
          </cell>
          <cell r="F27">
            <v>9395.8751449096562</v>
          </cell>
          <cell r="G27">
            <v>9405.4666895254632</v>
          </cell>
          <cell r="H27">
            <v>9421.4077584348088</v>
          </cell>
          <cell r="I27">
            <v>9443.1196760347593</v>
          </cell>
          <cell r="J27">
            <v>9470.0820676142266</v>
          </cell>
          <cell r="K27">
            <v>9501.8270326014554</v>
          </cell>
          <cell r="L27">
            <v>9537.9339005124275</v>
          </cell>
          <cell r="M27">
            <v>9578.0245113303172</v>
          </cell>
          <cell r="N27">
            <v>9621.7589678731165</v>
          </cell>
          <cell r="O27">
            <v>9668.8318129507334</v>
          </cell>
          <cell r="P27">
            <v>9718.9685888329514</v>
          </cell>
          <cell r="Q27">
            <v>9771.9227407972139</v>
          </cell>
          <cell r="R27">
            <v>9827.4728303485754</v>
          </cell>
          <cell r="S27">
            <v>9885.4200271447589</v>
          </cell>
          <cell r="T27">
            <v>9945.5858517560191</v>
          </cell>
          <cell r="U27">
            <v>10007.81014417657</v>
          </cell>
          <cell r="V27">
            <v>10071.949235512551</v>
          </cell>
        </row>
        <row r="28">
          <cell r="B28" t="str">
            <v>% penetration in relapsing patients</v>
          </cell>
          <cell r="C28">
            <v>0</v>
          </cell>
          <cell r="D28">
            <v>0</v>
          </cell>
          <cell r="E28">
            <v>0</v>
          </cell>
          <cell r="F28">
            <v>0</v>
          </cell>
          <cell r="G28">
            <v>0</v>
          </cell>
          <cell r="H28">
            <v>0</v>
          </cell>
          <cell r="I28">
            <v>0</v>
          </cell>
          <cell r="J28">
            <v>7.4999999999999997E-2</v>
          </cell>
          <cell r="K28">
            <v>0.19</v>
          </cell>
          <cell r="L28">
            <v>0.28000000000000003</v>
          </cell>
          <cell r="M28">
            <v>0.38</v>
          </cell>
          <cell r="N28">
            <v>0.45</v>
          </cell>
          <cell r="O28">
            <v>0.47</v>
          </cell>
          <cell r="P28">
            <v>0.49</v>
          </cell>
          <cell r="Q28">
            <v>0.5</v>
          </cell>
          <cell r="R28">
            <v>0.5</v>
          </cell>
          <cell r="S28">
            <v>0.5</v>
          </cell>
          <cell r="T28">
            <v>0.5</v>
          </cell>
          <cell r="U28">
            <v>0.5</v>
          </cell>
          <cell r="V28">
            <v>0.5</v>
          </cell>
        </row>
        <row r="29">
          <cell r="B29" t="str">
            <v>Relapsing patients starting IFX-1</v>
          </cell>
          <cell r="C29">
            <v>0</v>
          </cell>
          <cell r="D29">
            <v>0</v>
          </cell>
          <cell r="E29">
            <v>0</v>
          </cell>
          <cell r="F29">
            <v>0</v>
          </cell>
          <cell r="G29">
            <v>0</v>
          </cell>
          <cell r="H29">
            <v>0</v>
          </cell>
          <cell r="I29">
            <v>0</v>
          </cell>
          <cell r="J29">
            <v>710.25615507106693</v>
          </cell>
          <cell r="K29">
            <v>1805.3471361942766</v>
          </cell>
          <cell r="L29">
            <v>2670.6214921434798</v>
          </cell>
          <cell r="M29">
            <v>3639.6493143055204</v>
          </cell>
          <cell r="N29">
            <v>4329.7915355429022</v>
          </cell>
          <cell r="O29">
            <v>4544.3509520868447</v>
          </cell>
          <cell r="P29">
            <v>4762.2946085281465</v>
          </cell>
          <cell r="Q29">
            <v>4885.961370398607</v>
          </cell>
          <cell r="R29">
            <v>4913.7364151742877</v>
          </cell>
          <cell r="S29">
            <v>4942.7100135723795</v>
          </cell>
          <cell r="T29">
            <v>4972.7929258780096</v>
          </cell>
          <cell r="U29">
            <v>5003.9050720882851</v>
          </cell>
          <cell r="V29">
            <v>5035.9746177562756</v>
          </cell>
        </row>
        <row r="30">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row>
        <row r="31">
          <cell r="B31" t="str">
            <v>IFX-1 new patient build</v>
          </cell>
          <cell r="C31">
            <v>6500.0000000000009</v>
          </cell>
          <cell r="D31">
            <v>6550.05</v>
          </cell>
          <cell r="E31">
            <v>6600.4853850000009</v>
          </cell>
          <cell r="F31">
            <v>6651.3091224645013</v>
          </cell>
          <cell r="G31">
            <v>6702.5242027074783</v>
          </cell>
          <cell r="H31">
            <v>6754.1336390683255</v>
          </cell>
          <cell r="I31">
            <v>6806.1404680891528</v>
          </cell>
          <cell r="J31">
            <v>6858.5477496934391</v>
          </cell>
          <cell r="K31">
            <v>6911.3585673660791</v>
          </cell>
          <cell r="L31">
            <v>6964.5760283347981</v>
          </cell>
          <cell r="M31">
            <v>7018.2032637529765</v>
          </cell>
          <cell r="N31">
            <v>7072.2434288838749</v>
          </cell>
          <cell r="O31">
            <v>7126.6997032862801</v>
          </cell>
          <cell r="P31">
            <v>7181.5752910015854</v>
          </cell>
          <cell r="Q31">
            <v>7236.8734207422976</v>
          </cell>
          <cell r="R31">
            <v>7292.5973460820132</v>
          </cell>
          <cell r="S31">
            <v>7348.7503456468448</v>
          </cell>
          <cell r="T31">
            <v>7405.335723308327</v>
          </cell>
          <cell r="U31">
            <v>7462.3568083778009</v>
          </cell>
          <cell r="V31">
            <v>7519.8169558023101</v>
          </cell>
        </row>
        <row r="32">
          <cell r="B32" t="str">
            <v>% penetration in newly diagnosed patients</v>
          </cell>
          <cell r="C32">
            <v>0</v>
          </cell>
          <cell r="D32">
            <v>0</v>
          </cell>
          <cell r="E32">
            <v>0</v>
          </cell>
          <cell r="F32">
            <v>0</v>
          </cell>
          <cell r="G32">
            <v>0</v>
          </cell>
          <cell r="H32">
            <v>0</v>
          </cell>
          <cell r="I32">
            <v>0</v>
          </cell>
          <cell r="J32">
            <v>0.04</v>
          </cell>
          <cell r="K32">
            <v>0.09</v>
          </cell>
          <cell r="L32">
            <v>0.13</v>
          </cell>
          <cell r="M32">
            <v>0.17</v>
          </cell>
          <cell r="N32">
            <v>0.19</v>
          </cell>
          <cell r="O32">
            <v>0.2</v>
          </cell>
          <cell r="P32">
            <v>0.21</v>
          </cell>
          <cell r="Q32">
            <v>0.22</v>
          </cell>
          <cell r="R32">
            <v>0.22500000000000001</v>
          </cell>
          <cell r="S32">
            <v>0.23</v>
          </cell>
          <cell r="T32">
            <v>0.23</v>
          </cell>
          <cell r="U32">
            <v>0.23</v>
          </cell>
          <cell r="V32">
            <v>0.23</v>
          </cell>
        </row>
        <row r="33">
          <cell r="B33" t="str">
            <v>Newly diagnosed patients starting IFX-1</v>
          </cell>
          <cell r="C33">
            <v>0</v>
          </cell>
          <cell r="D33">
            <v>0</v>
          </cell>
          <cell r="E33">
            <v>0</v>
          </cell>
          <cell r="F33">
            <v>0</v>
          </cell>
          <cell r="G33">
            <v>0</v>
          </cell>
          <cell r="H33">
            <v>0</v>
          </cell>
          <cell r="I33">
            <v>0</v>
          </cell>
          <cell r="J33">
            <v>274.34190998773755</v>
          </cell>
          <cell r="K33">
            <v>622.02227106294708</v>
          </cell>
          <cell r="L33">
            <v>905.39488368352374</v>
          </cell>
          <cell r="M33">
            <v>1193.0945548380062</v>
          </cell>
          <cell r="N33">
            <v>1343.7262514879362</v>
          </cell>
          <cell r="O33">
            <v>1425.3399406572562</v>
          </cell>
          <cell r="P33">
            <v>1508.1308111103328</v>
          </cell>
          <cell r="Q33">
            <v>1592.1121525633055</v>
          </cell>
          <cell r="R33">
            <v>1640.834402868453</v>
          </cell>
          <cell r="S33">
            <v>1690.2125794987744</v>
          </cell>
          <cell r="T33">
            <v>1703.2272163609152</v>
          </cell>
          <cell r="U33">
            <v>1716.3420659268943</v>
          </cell>
          <cell r="V33">
            <v>1729.5578998345313</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row>
        <row r="35">
          <cell r="B35" t="str">
            <v>Total US AAV patients starting IFX-1</v>
          </cell>
          <cell r="C35">
            <v>0</v>
          </cell>
          <cell r="D35">
            <v>0</v>
          </cell>
          <cell r="E35">
            <v>0</v>
          </cell>
          <cell r="F35">
            <v>0</v>
          </cell>
          <cell r="G35">
            <v>0</v>
          </cell>
          <cell r="H35">
            <v>0</v>
          </cell>
          <cell r="I35">
            <v>0</v>
          </cell>
          <cell r="J35">
            <v>984.59806505880442</v>
          </cell>
          <cell r="K35">
            <v>2427.3694072572234</v>
          </cell>
          <cell r="L35">
            <v>3576.0163758270037</v>
          </cell>
          <cell r="M35">
            <v>4832.7438691435264</v>
          </cell>
          <cell r="N35">
            <v>5673.517787030838</v>
          </cell>
          <cell r="O35">
            <v>5969.6908927441009</v>
          </cell>
          <cell r="P35">
            <v>6270.4254196384791</v>
          </cell>
          <cell r="Q35">
            <v>6478.0735229619122</v>
          </cell>
          <cell r="R35">
            <v>6554.5708180427409</v>
          </cell>
          <cell r="S35">
            <v>6632.9225930711536</v>
          </cell>
          <cell r="T35">
            <v>6676.0201422389246</v>
          </cell>
          <cell r="U35">
            <v>6720.2471380151792</v>
          </cell>
          <cell r="V35">
            <v>6765.5325175908074</v>
          </cell>
        </row>
        <row r="36">
          <cell r="B36" t="str">
            <v>Total addressable AAV patients</v>
          </cell>
          <cell r="C36">
            <v>65000</v>
          </cell>
          <cell r="D36">
            <v>65000</v>
          </cell>
          <cell r="E36">
            <v>65050.05</v>
          </cell>
          <cell r="F36">
            <v>65145.530385000005</v>
          </cell>
          <cell r="G36">
            <v>65282.286468964507</v>
          </cell>
          <cell r="H36">
            <v>65456.58202477554</v>
          </cell>
          <cell r="I36">
            <v>65665.057461366305</v>
          </cell>
          <cell r="J36">
            <v>65904.692183318839</v>
          </cell>
          <cell r="K36">
            <v>66172.770714680388</v>
          </cell>
          <cell r="L36">
            <v>66466.852210578436</v>
          </cell>
          <cell r="M36">
            <v>66784.743017855391</v>
          </cell>
          <cell r="N36">
            <v>67124.471979822833</v>
          </cell>
          <cell r="O36">
            <v>67484.268210724418</v>
          </cell>
          <cell r="P36">
            <v>67862.541092938263</v>
          </cell>
          <cell r="Q36">
            <v>68257.862274646031</v>
          </cell>
          <cell r="R36">
            <v>68668.949467923725</v>
          </cell>
          <cell r="S36">
            <v>69094.651867213368</v>
          </cell>
          <cell r="T36">
            <v>69533.937026138869</v>
          </cell>
          <cell r="U36">
            <v>69985.879046833303</v>
          </cell>
          <cell r="V36">
            <v>70449.647950527768</v>
          </cell>
        </row>
        <row r="37">
          <cell r="B37" t="str">
            <v>Total penetration in AAV</v>
          </cell>
          <cell r="C37">
            <v>0</v>
          </cell>
          <cell r="D37">
            <v>0</v>
          </cell>
          <cell r="E37">
            <v>0</v>
          </cell>
          <cell r="F37">
            <v>0</v>
          </cell>
          <cell r="G37">
            <v>0</v>
          </cell>
          <cell r="H37">
            <v>0</v>
          </cell>
          <cell r="I37">
            <v>0</v>
          </cell>
          <cell r="J37">
            <v>1.4939726329652996E-2</v>
          </cell>
          <cell r="K37">
            <v>3.6682299698820274E-2</v>
          </cell>
          <cell r="L37">
            <v>5.3801500400493883E-2</v>
          </cell>
          <cell r="M37">
            <v>7.2362992665127968E-2</v>
          </cell>
          <cell r="N37">
            <v>8.4522345125280979E-2</v>
          </cell>
          <cell r="O37">
            <v>8.8460481991200046E-2</v>
          </cell>
          <cell r="P37">
            <v>9.2398918735611207E-2</v>
          </cell>
          <cell r="Q37">
            <v>9.4905895190452713E-2</v>
          </cell>
          <cell r="R37">
            <v>9.5451741563404538E-2</v>
          </cell>
          <cell r="S37">
            <v>9.5997626644365397E-2</v>
          </cell>
          <cell r="T37">
            <v>9.601096137745381E-2</v>
          </cell>
          <cell r="U37">
            <v>9.6022901041481659E-2</v>
          </cell>
          <cell r="V37">
            <v>9.6033588731938069E-2</v>
          </cell>
        </row>
        <row r="38">
          <cell r="B38">
            <v>0</v>
          </cell>
        </row>
        <row r="39">
          <cell r="B39" t="str">
            <v>Cost per dose</v>
          </cell>
          <cell r="C39">
            <v>0</v>
          </cell>
          <cell r="D39">
            <v>0</v>
          </cell>
          <cell r="E39">
            <v>0</v>
          </cell>
          <cell r="F39">
            <v>0</v>
          </cell>
          <cell r="G39">
            <v>0</v>
          </cell>
          <cell r="H39">
            <v>0</v>
          </cell>
          <cell r="I39">
            <v>0</v>
          </cell>
          <cell r="J39">
            <v>327.20353563333333</v>
          </cell>
          <cell r="K39">
            <v>330.47557098966661</v>
          </cell>
          <cell r="L39">
            <v>333.78032669956332</v>
          </cell>
          <cell r="M39">
            <v>337.11812996655891</v>
          </cell>
          <cell r="N39">
            <v>340.48931126622455</v>
          </cell>
          <cell r="O39">
            <v>343.89420437888674</v>
          </cell>
          <cell r="P39">
            <v>347.33314642267561</v>
          </cell>
          <cell r="Q39">
            <v>350.80647788690231</v>
          </cell>
          <cell r="R39">
            <v>354.31454266577134</v>
          </cell>
          <cell r="S39">
            <v>357.8576880924291</v>
          </cell>
          <cell r="T39">
            <v>361.43626497335333</v>
          </cell>
          <cell r="U39">
            <v>365.05062762308688</v>
          </cell>
          <cell r="V39">
            <v>368.70113389931777</v>
          </cell>
        </row>
        <row r="40">
          <cell r="B40" t="str">
            <v>Dosing frequency (days)</v>
          </cell>
          <cell r="H40">
            <v>0</v>
          </cell>
          <cell r="I40">
            <v>0</v>
          </cell>
          <cell r="J40">
            <v>1</v>
          </cell>
          <cell r="K40">
            <v>1</v>
          </cell>
          <cell r="L40">
            <v>1</v>
          </cell>
          <cell r="M40">
            <v>1</v>
          </cell>
          <cell r="N40">
            <v>1</v>
          </cell>
          <cell r="O40">
            <v>1</v>
          </cell>
          <cell r="P40">
            <v>1</v>
          </cell>
          <cell r="Q40">
            <v>1</v>
          </cell>
          <cell r="R40">
            <v>1</v>
          </cell>
          <cell r="S40">
            <v>1</v>
          </cell>
          <cell r="T40">
            <v>1</v>
          </cell>
          <cell r="U40">
            <v>1</v>
          </cell>
          <cell r="V40">
            <v>1</v>
          </cell>
        </row>
        <row r="41">
          <cell r="B41" t="str">
            <v>Days per Month</v>
          </cell>
          <cell r="C41">
            <v>0</v>
          </cell>
          <cell r="D41">
            <v>0</v>
          </cell>
          <cell r="E41">
            <v>0</v>
          </cell>
          <cell r="F41">
            <v>0</v>
          </cell>
          <cell r="G41">
            <v>0</v>
          </cell>
          <cell r="H41">
            <v>0</v>
          </cell>
          <cell r="I41">
            <v>0</v>
          </cell>
          <cell r="J41">
            <v>30</v>
          </cell>
          <cell r="K41">
            <v>30</v>
          </cell>
          <cell r="L41">
            <v>30</v>
          </cell>
          <cell r="M41">
            <v>30</v>
          </cell>
          <cell r="N41">
            <v>30</v>
          </cell>
          <cell r="O41">
            <v>30</v>
          </cell>
          <cell r="P41">
            <v>30</v>
          </cell>
          <cell r="Q41">
            <v>30</v>
          </cell>
          <cell r="R41">
            <v>30</v>
          </cell>
          <cell r="S41">
            <v>30</v>
          </cell>
          <cell r="T41">
            <v>30</v>
          </cell>
          <cell r="U41">
            <v>30</v>
          </cell>
          <cell r="V41">
            <v>30</v>
          </cell>
        </row>
        <row r="42">
          <cell r="B42" t="str">
            <v>Gross Monthly Cost</v>
          </cell>
          <cell r="C42">
            <v>0</v>
          </cell>
          <cell r="D42">
            <v>0</v>
          </cell>
          <cell r="E42">
            <v>0</v>
          </cell>
          <cell r="G42">
            <v>0</v>
          </cell>
          <cell r="I42">
            <v>0</v>
          </cell>
          <cell r="J42">
            <v>9816.1060689999995</v>
          </cell>
          <cell r="K42">
            <v>9914.2671296899989</v>
          </cell>
          <cell r="L42">
            <v>10013.409800986899</v>
          </cell>
          <cell r="M42">
            <v>10113.543898996768</v>
          </cell>
          <cell r="N42">
            <v>10214.679337986736</v>
          </cell>
          <cell r="O42">
            <v>10316.826131366603</v>
          </cell>
          <cell r="P42">
            <v>10419.994392680268</v>
          </cell>
          <cell r="Q42">
            <v>10524.19433660707</v>
          </cell>
          <cell r="R42">
            <v>10629.436279973141</v>
          </cell>
          <cell r="S42">
            <v>10735.730642772873</v>
          </cell>
          <cell r="T42">
            <v>10843.087949200601</v>
          </cell>
          <cell r="U42">
            <v>10951.518828692606</v>
          </cell>
          <cell r="V42">
            <v>11061.034016979533</v>
          </cell>
        </row>
        <row r="43">
          <cell r="B43" t="str">
            <v>% Growth</v>
          </cell>
          <cell r="C43">
            <v>0</v>
          </cell>
          <cell r="D43">
            <v>0</v>
          </cell>
          <cell r="E43">
            <v>0</v>
          </cell>
          <cell r="G43">
            <v>0</v>
          </cell>
          <cell r="H43">
            <v>0</v>
          </cell>
          <cell r="I43">
            <v>0</v>
          </cell>
          <cell r="J43">
            <v>0.01</v>
          </cell>
          <cell r="K43">
            <v>0.01</v>
          </cell>
          <cell r="L43">
            <v>0.01</v>
          </cell>
          <cell r="M43">
            <v>0.01</v>
          </cell>
          <cell r="N43">
            <v>0.01</v>
          </cell>
          <cell r="O43">
            <v>0.01</v>
          </cell>
          <cell r="P43">
            <v>0.01</v>
          </cell>
          <cell r="Q43">
            <v>0.01</v>
          </cell>
          <cell r="R43">
            <v>0.01</v>
          </cell>
          <cell r="S43">
            <v>0.01</v>
          </cell>
          <cell r="T43">
            <v>0.01</v>
          </cell>
          <cell r="U43">
            <v>0.01</v>
          </cell>
          <cell r="V43">
            <v>0.01</v>
          </cell>
        </row>
        <row r="44">
          <cell r="B44" t="str">
            <v>% Discount</v>
          </cell>
          <cell r="C44">
            <v>0</v>
          </cell>
          <cell r="D44">
            <v>0</v>
          </cell>
          <cell r="E44">
            <v>0</v>
          </cell>
          <cell r="F44">
            <v>0</v>
          </cell>
          <cell r="G44">
            <v>0</v>
          </cell>
          <cell r="H44">
            <v>0</v>
          </cell>
          <cell r="I44">
            <v>0</v>
          </cell>
          <cell r="J44">
            <v>0.15</v>
          </cell>
          <cell r="K44">
            <v>0.15</v>
          </cell>
          <cell r="L44">
            <v>0.15</v>
          </cell>
          <cell r="M44">
            <v>0.15</v>
          </cell>
          <cell r="N44">
            <v>0.15</v>
          </cell>
          <cell r="O44">
            <v>0.15</v>
          </cell>
          <cell r="P44">
            <v>0.15</v>
          </cell>
          <cell r="Q44">
            <v>0.15</v>
          </cell>
          <cell r="R44">
            <v>0.3</v>
          </cell>
          <cell r="S44">
            <v>0.3</v>
          </cell>
          <cell r="T44">
            <v>0.3</v>
          </cell>
          <cell r="U44">
            <v>0.3</v>
          </cell>
          <cell r="V44">
            <v>0.3</v>
          </cell>
        </row>
        <row r="45">
          <cell r="B45" t="str">
            <v>Net Monthly Cost</v>
          </cell>
          <cell r="C45">
            <v>0</v>
          </cell>
          <cell r="D45">
            <v>0</v>
          </cell>
          <cell r="E45">
            <v>0</v>
          </cell>
          <cell r="F45">
            <v>0</v>
          </cell>
          <cell r="G45">
            <v>0</v>
          </cell>
          <cell r="H45">
            <v>0</v>
          </cell>
          <cell r="I45">
            <v>0</v>
          </cell>
          <cell r="J45">
            <v>8343.6901586499989</v>
          </cell>
          <cell r="K45">
            <v>8427.1270602364984</v>
          </cell>
          <cell r="L45">
            <v>8511.3983308388651</v>
          </cell>
          <cell r="M45">
            <v>8596.5123141472523</v>
          </cell>
          <cell r="N45">
            <v>8682.4774372887259</v>
          </cell>
          <cell r="O45">
            <v>8769.3022116616121</v>
          </cell>
          <cell r="P45">
            <v>8856.995233778227</v>
          </cell>
          <cell r="Q45">
            <v>8945.5651861160095</v>
          </cell>
          <cell r="R45">
            <v>7440.6053959811979</v>
          </cell>
          <cell r="S45">
            <v>7515.0114499410101</v>
          </cell>
          <cell r="T45">
            <v>7590.1615644404201</v>
          </cell>
          <cell r="U45">
            <v>7666.0631800848232</v>
          </cell>
          <cell r="V45">
            <v>7742.7238118856721</v>
          </cell>
        </row>
        <row r="46">
          <cell r="B46" t="str">
            <v>Duration of therapy, average (months)</v>
          </cell>
          <cell r="H46">
            <v>0</v>
          </cell>
          <cell r="I46">
            <v>0</v>
          </cell>
          <cell r="J46">
            <v>1.5</v>
          </cell>
          <cell r="K46">
            <v>2</v>
          </cell>
          <cell r="L46">
            <v>2.5</v>
          </cell>
          <cell r="M46">
            <v>2.8</v>
          </cell>
          <cell r="N46">
            <v>3</v>
          </cell>
          <cell r="O46">
            <v>3</v>
          </cell>
          <cell r="P46">
            <v>3</v>
          </cell>
          <cell r="Q46">
            <v>3</v>
          </cell>
          <cell r="R46">
            <v>3</v>
          </cell>
          <cell r="S46">
            <v>3</v>
          </cell>
          <cell r="T46">
            <v>3</v>
          </cell>
          <cell r="U46">
            <v>3</v>
          </cell>
          <cell r="V46">
            <v>3</v>
          </cell>
        </row>
        <row r="47">
          <cell r="B47" t="str">
            <v>Compliance Rate</v>
          </cell>
          <cell r="H47">
            <v>0</v>
          </cell>
          <cell r="I47">
            <v>0</v>
          </cell>
          <cell r="J47">
            <v>0.8</v>
          </cell>
          <cell r="K47">
            <v>0.8</v>
          </cell>
          <cell r="L47">
            <v>0.8</v>
          </cell>
          <cell r="M47">
            <v>0.8</v>
          </cell>
          <cell r="N47">
            <v>0.8</v>
          </cell>
          <cell r="O47">
            <v>0.8</v>
          </cell>
          <cell r="P47">
            <v>0.8</v>
          </cell>
          <cell r="Q47">
            <v>0.8</v>
          </cell>
          <cell r="R47">
            <v>0.8</v>
          </cell>
          <cell r="S47">
            <v>0.8</v>
          </cell>
          <cell r="T47">
            <v>0.8</v>
          </cell>
          <cell r="U47">
            <v>0.8</v>
          </cell>
          <cell r="V47">
            <v>0.8</v>
          </cell>
        </row>
        <row r="48">
          <cell r="A48">
            <v>0</v>
          </cell>
          <cell r="B48" t="str">
            <v>Annual Cost Per Patient</v>
          </cell>
          <cell r="C48">
            <v>0</v>
          </cell>
          <cell r="D48">
            <v>0</v>
          </cell>
          <cell r="E48">
            <v>0</v>
          </cell>
          <cell r="F48">
            <v>0</v>
          </cell>
          <cell r="G48">
            <v>0</v>
          </cell>
          <cell r="H48">
            <v>0</v>
          </cell>
          <cell r="I48">
            <v>0</v>
          </cell>
          <cell r="J48">
            <v>10012.42819038</v>
          </cell>
          <cell r="K48">
            <v>13483.403296378397</v>
          </cell>
          <cell r="L48">
            <v>17022.79666167773</v>
          </cell>
          <cell r="M48">
            <v>19256.187583689843</v>
          </cell>
          <cell r="N48">
            <v>20837.945849492942</v>
          </cell>
          <cell r="O48">
            <v>21046.32530798787</v>
          </cell>
          <cell r="P48">
            <v>21256.788561067748</v>
          </cell>
          <cell r="Q48">
            <v>21469.356446678426</v>
          </cell>
          <cell r="R48">
            <v>17857.452950354877</v>
          </cell>
          <cell r="S48">
            <v>18036.027479858425</v>
          </cell>
          <cell r="T48">
            <v>18216.387754657011</v>
          </cell>
          <cell r="U48">
            <v>18398.551632203576</v>
          </cell>
          <cell r="V48">
            <v>18582.537148525615</v>
          </cell>
        </row>
        <row r="50">
          <cell r="B50" t="str">
            <v>Probability-adjusted US IFX-1 AAV Sales ($mn)</v>
          </cell>
          <cell r="C50">
            <v>0</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B51" t="str">
            <v>% Growth</v>
          </cell>
          <cell r="C51">
            <v>0</v>
          </cell>
          <cell r="D51">
            <v>0</v>
          </cell>
          <cell r="E51">
            <v>0</v>
          </cell>
          <cell r="F51">
            <v>0</v>
          </cell>
          <cell r="G51">
            <v>0</v>
          </cell>
          <cell r="H51">
            <v>0</v>
          </cell>
          <cell r="I51">
            <v>0</v>
          </cell>
          <cell r="J51">
            <v>0</v>
          </cell>
          <cell r="K51" t="str">
            <v>nm</v>
          </cell>
          <cell r="L51" t="str">
            <v>nm</v>
          </cell>
          <cell r="M51" t="str">
            <v>nm</v>
          </cell>
          <cell r="N51" t="str">
            <v>nm</v>
          </cell>
          <cell r="O51" t="str">
            <v>nm</v>
          </cell>
          <cell r="P51" t="str">
            <v>nm</v>
          </cell>
          <cell r="Q51" t="str">
            <v>nm</v>
          </cell>
          <cell r="R51" t="str">
            <v>nm</v>
          </cell>
          <cell r="S51" t="str">
            <v>nm</v>
          </cell>
          <cell r="T51" t="str">
            <v>nm</v>
          </cell>
          <cell r="U51" t="str">
            <v>nm</v>
          </cell>
          <cell r="V51" t="str">
            <v>nm</v>
          </cell>
        </row>
        <row r="52">
          <cell r="B52" t="str">
            <v>Total (unadjusted) US IFX-1 AAV Sales ($mn)</v>
          </cell>
          <cell r="C52">
            <v>0</v>
          </cell>
          <cell r="D52">
            <v>0</v>
          </cell>
          <cell r="E52">
            <v>0</v>
          </cell>
          <cell r="F52">
            <v>0</v>
          </cell>
          <cell r="G52">
            <v>0</v>
          </cell>
          <cell r="H52">
            <v>0</v>
          </cell>
          <cell r="I52">
            <v>0</v>
          </cell>
          <cell r="J52">
            <v>9.8582174227883748</v>
          </cell>
          <cell r="K52">
            <v>32.729200667340123</v>
          </cell>
          <cell r="L52">
            <v>60.873799624532815</v>
          </cell>
          <cell r="M52">
            <v>93.060222488154778</v>
          </cell>
          <cell r="N52">
            <v>118.22445642228364</v>
          </cell>
          <cell r="O52">
            <v>125.64005651682487</v>
          </cell>
          <cell r="P52">
            <v>133.28910733319964</v>
          </cell>
          <cell r="Q52">
            <v>139.08006955225915</v>
          </cell>
          <cell r="R52">
            <v>117.04793999296733</v>
          </cell>
          <cell r="S52">
            <v>119.63157416040512</v>
          </cell>
          <cell r="T52">
            <v>121.61297156892471</v>
          </cell>
          <cell r="U52">
            <v>123.64281394994059</v>
          </cell>
          <cell r="V52">
            <v>125.7207593376892</v>
          </cell>
        </row>
        <row r="53">
          <cell r="B53">
            <v>0</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row>
        <row r="54">
          <cell r="B54" t="str">
            <v>Partnership Scenario:</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row>
        <row r="55">
          <cell r="B55" t="str">
            <v>Royalty Rate (%)</v>
          </cell>
          <cell r="C55">
            <v>0</v>
          </cell>
          <cell r="D55">
            <v>0</v>
          </cell>
          <cell r="E55">
            <v>0</v>
          </cell>
          <cell r="F55">
            <v>0</v>
          </cell>
          <cell r="G55">
            <v>0</v>
          </cell>
          <cell r="H55">
            <v>0</v>
          </cell>
          <cell r="I55">
            <v>0</v>
          </cell>
          <cell r="J55">
            <v>0</v>
          </cell>
          <cell r="K55" t="str">
            <v>nm</v>
          </cell>
          <cell r="L55" t="str">
            <v>nm</v>
          </cell>
          <cell r="M55" t="str">
            <v>nm</v>
          </cell>
          <cell r="N55" t="str">
            <v>nm</v>
          </cell>
          <cell r="O55" t="str">
            <v>nm</v>
          </cell>
          <cell r="P55" t="str">
            <v>nm</v>
          </cell>
          <cell r="Q55" t="str">
            <v>nm</v>
          </cell>
          <cell r="R55" t="str">
            <v>nm</v>
          </cell>
          <cell r="S55" t="str">
            <v>nm</v>
          </cell>
          <cell r="T55" t="str">
            <v>nm</v>
          </cell>
          <cell r="U55" t="str">
            <v>nm</v>
          </cell>
          <cell r="V55" t="str">
            <v>nm</v>
          </cell>
          <cell r="Y55" t="str">
            <v>IFX-1 Royalty Schedule (US sales to InflaRx)</v>
          </cell>
          <cell r="Z55">
            <v>0</v>
          </cell>
          <cell r="AA55">
            <v>0</v>
          </cell>
          <cell r="AB55">
            <v>0</v>
          </cell>
          <cell r="AC55">
            <v>0</v>
          </cell>
          <cell r="AD55">
            <v>0</v>
          </cell>
        </row>
        <row r="56">
          <cell r="B56">
            <v>0</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Y56" t="str">
            <v>revenues less than (mn):</v>
          </cell>
          <cell r="Z56">
            <v>0</v>
          </cell>
          <cell r="AA56">
            <v>0</v>
          </cell>
          <cell r="AB56">
            <v>0</v>
          </cell>
          <cell r="AC56">
            <v>0</v>
          </cell>
          <cell r="AD56" t="str">
            <v>Rate</v>
          </cell>
        </row>
        <row r="57">
          <cell r="B57" t="str">
            <v>Base Royalty Rate (&lt;$200mn)</v>
          </cell>
          <cell r="C57">
            <v>0</v>
          </cell>
          <cell r="D57">
            <v>0.12</v>
          </cell>
          <cell r="E57">
            <v>0.12</v>
          </cell>
          <cell r="F57">
            <v>0.12</v>
          </cell>
          <cell r="G57">
            <v>0.12</v>
          </cell>
          <cell r="H57">
            <v>0.12</v>
          </cell>
          <cell r="I57">
            <v>0.12</v>
          </cell>
          <cell r="J57">
            <v>0.12</v>
          </cell>
          <cell r="K57">
            <v>0.12</v>
          </cell>
          <cell r="L57">
            <v>0.12</v>
          </cell>
          <cell r="M57">
            <v>0.12</v>
          </cell>
          <cell r="N57">
            <v>0.12</v>
          </cell>
          <cell r="O57">
            <v>0.12</v>
          </cell>
          <cell r="P57">
            <v>0.12</v>
          </cell>
          <cell r="Q57">
            <v>0.12</v>
          </cell>
          <cell r="R57">
            <v>0.12</v>
          </cell>
          <cell r="S57">
            <v>0.12</v>
          </cell>
          <cell r="T57">
            <v>0.12</v>
          </cell>
          <cell r="U57">
            <v>0.12</v>
          </cell>
          <cell r="V57">
            <v>0.12</v>
          </cell>
          <cell r="Y57">
            <v>200</v>
          </cell>
          <cell r="Z57">
            <v>0</v>
          </cell>
          <cell r="AA57">
            <v>0</v>
          </cell>
          <cell r="AB57">
            <v>0</v>
          </cell>
          <cell r="AC57">
            <v>0</v>
          </cell>
          <cell r="AD57">
            <v>0.12</v>
          </cell>
        </row>
        <row r="58">
          <cell r="B58" t="str">
            <v>$200-$300mn</v>
          </cell>
          <cell r="C58">
            <v>200</v>
          </cell>
          <cell r="D58">
            <v>0.13</v>
          </cell>
          <cell r="E58">
            <v>0.13</v>
          </cell>
          <cell r="F58">
            <v>0.13</v>
          </cell>
          <cell r="G58">
            <v>0.13</v>
          </cell>
          <cell r="H58">
            <v>0.13</v>
          </cell>
          <cell r="I58">
            <v>0.13</v>
          </cell>
          <cell r="J58">
            <v>0.13</v>
          </cell>
          <cell r="K58">
            <v>0.13</v>
          </cell>
          <cell r="L58">
            <v>0.13</v>
          </cell>
          <cell r="M58">
            <v>0.13</v>
          </cell>
          <cell r="N58">
            <v>0.13</v>
          </cell>
          <cell r="O58">
            <v>0.13</v>
          </cell>
          <cell r="P58">
            <v>0.13</v>
          </cell>
          <cell r="Q58">
            <v>0.13</v>
          </cell>
          <cell r="R58">
            <v>0.13</v>
          </cell>
          <cell r="S58">
            <v>0.13</v>
          </cell>
          <cell r="T58">
            <v>0.13</v>
          </cell>
          <cell r="U58">
            <v>0.13</v>
          </cell>
          <cell r="V58">
            <v>0.13</v>
          </cell>
          <cell r="Y58">
            <v>300</v>
          </cell>
          <cell r="Z58">
            <v>0</v>
          </cell>
          <cell r="AA58">
            <v>0</v>
          </cell>
          <cell r="AB58">
            <v>0</v>
          </cell>
          <cell r="AC58">
            <v>0</v>
          </cell>
          <cell r="AD58">
            <v>0.13</v>
          </cell>
        </row>
        <row r="59">
          <cell r="B59" t="str">
            <v>$300-$450mn</v>
          </cell>
          <cell r="C59">
            <v>300</v>
          </cell>
          <cell r="D59">
            <v>0.14000000000000001</v>
          </cell>
          <cell r="E59">
            <v>0.14000000000000001</v>
          </cell>
          <cell r="F59">
            <v>0.14000000000000001</v>
          </cell>
          <cell r="G59">
            <v>0.14000000000000001</v>
          </cell>
          <cell r="H59">
            <v>0.14000000000000001</v>
          </cell>
          <cell r="I59">
            <v>0.14000000000000001</v>
          </cell>
          <cell r="J59">
            <v>0.14000000000000001</v>
          </cell>
          <cell r="K59">
            <v>0.14000000000000001</v>
          </cell>
          <cell r="L59">
            <v>0.14000000000000001</v>
          </cell>
          <cell r="M59">
            <v>0.14000000000000001</v>
          </cell>
          <cell r="N59">
            <v>0.14000000000000001</v>
          </cell>
          <cell r="O59">
            <v>0.14000000000000001</v>
          </cell>
          <cell r="P59">
            <v>0.14000000000000001</v>
          </cell>
          <cell r="Q59">
            <v>0.14000000000000001</v>
          </cell>
          <cell r="R59">
            <v>0.14000000000000001</v>
          </cell>
          <cell r="S59">
            <v>0.14000000000000001</v>
          </cell>
          <cell r="T59">
            <v>0.14000000000000001</v>
          </cell>
          <cell r="U59">
            <v>0.14000000000000001</v>
          </cell>
          <cell r="V59">
            <v>0.14000000000000001</v>
          </cell>
          <cell r="Y59">
            <v>450</v>
          </cell>
          <cell r="Z59">
            <v>0</v>
          </cell>
          <cell r="AA59">
            <v>0</v>
          </cell>
          <cell r="AB59">
            <v>0</v>
          </cell>
          <cell r="AC59">
            <v>0</v>
          </cell>
          <cell r="AD59">
            <v>0.14000000000000001</v>
          </cell>
        </row>
        <row r="60">
          <cell r="B60" t="str">
            <v>$450-$600mn</v>
          </cell>
          <cell r="C60">
            <v>450</v>
          </cell>
          <cell r="D60">
            <v>0.15</v>
          </cell>
          <cell r="E60">
            <v>0.15</v>
          </cell>
          <cell r="F60">
            <v>0.15</v>
          </cell>
          <cell r="G60">
            <v>0.15</v>
          </cell>
          <cell r="H60">
            <v>0.15</v>
          </cell>
          <cell r="I60">
            <v>0.15</v>
          </cell>
          <cell r="J60">
            <v>0.15</v>
          </cell>
          <cell r="K60">
            <v>0.15</v>
          </cell>
          <cell r="L60">
            <v>0.15</v>
          </cell>
          <cell r="M60">
            <v>0.15</v>
          </cell>
          <cell r="N60">
            <v>0.15</v>
          </cell>
          <cell r="O60">
            <v>0.15</v>
          </cell>
          <cell r="P60">
            <v>0.15</v>
          </cell>
          <cell r="Q60">
            <v>0.15</v>
          </cell>
          <cell r="R60">
            <v>0.15</v>
          </cell>
          <cell r="S60">
            <v>0.15</v>
          </cell>
          <cell r="T60">
            <v>0.15</v>
          </cell>
          <cell r="U60">
            <v>0.15</v>
          </cell>
          <cell r="V60">
            <v>0.15</v>
          </cell>
          <cell r="Y60">
            <v>600</v>
          </cell>
          <cell r="Z60">
            <v>0</v>
          </cell>
          <cell r="AA60">
            <v>0</v>
          </cell>
          <cell r="AB60">
            <v>0</v>
          </cell>
          <cell r="AC60">
            <v>0</v>
          </cell>
          <cell r="AD60">
            <v>0.15</v>
          </cell>
        </row>
        <row r="61">
          <cell r="B61" t="str">
            <v>$600-$750mn</v>
          </cell>
          <cell r="C61">
            <v>600</v>
          </cell>
          <cell r="D61">
            <v>0.16</v>
          </cell>
          <cell r="E61">
            <v>0.16</v>
          </cell>
          <cell r="F61">
            <v>0.16</v>
          </cell>
          <cell r="G61">
            <v>0.16</v>
          </cell>
          <cell r="H61">
            <v>0.16</v>
          </cell>
          <cell r="I61">
            <v>0.16</v>
          </cell>
          <cell r="J61">
            <v>0.16</v>
          </cell>
          <cell r="K61">
            <v>0.16</v>
          </cell>
          <cell r="L61">
            <v>0.16</v>
          </cell>
          <cell r="M61">
            <v>0.16</v>
          </cell>
          <cell r="N61">
            <v>0.16</v>
          </cell>
          <cell r="O61">
            <v>0.16</v>
          </cell>
          <cell r="P61">
            <v>0.16</v>
          </cell>
          <cell r="Q61">
            <v>0.16</v>
          </cell>
          <cell r="R61">
            <v>0.16</v>
          </cell>
          <cell r="S61">
            <v>0.16</v>
          </cell>
          <cell r="T61">
            <v>0.16</v>
          </cell>
          <cell r="U61">
            <v>0.16</v>
          </cell>
          <cell r="V61">
            <v>0.16</v>
          </cell>
          <cell r="Y61">
            <v>750</v>
          </cell>
          <cell r="Z61">
            <v>0</v>
          </cell>
          <cell r="AA61">
            <v>0</v>
          </cell>
          <cell r="AB61">
            <v>0</v>
          </cell>
          <cell r="AC61">
            <v>0</v>
          </cell>
          <cell r="AD61">
            <v>0.16</v>
          </cell>
        </row>
        <row r="62">
          <cell r="B62" t="str">
            <v>$750mn-$1bn</v>
          </cell>
          <cell r="C62">
            <v>750</v>
          </cell>
          <cell r="D62">
            <v>0.17</v>
          </cell>
          <cell r="E62">
            <v>0.17</v>
          </cell>
          <cell r="F62">
            <v>0.17</v>
          </cell>
          <cell r="G62">
            <v>0.17</v>
          </cell>
          <cell r="H62">
            <v>0.17</v>
          </cell>
          <cell r="I62">
            <v>0.17</v>
          </cell>
          <cell r="J62">
            <v>0.17</v>
          </cell>
          <cell r="K62">
            <v>0.17</v>
          </cell>
          <cell r="L62">
            <v>0.17</v>
          </cell>
          <cell r="M62">
            <v>0.17</v>
          </cell>
          <cell r="N62">
            <v>0.17</v>
          </cell>
          <cell r="O62">
            <v>0.17</v>
          </cell>
          <cell r="P62">
            <v>0.17</v>
          </cell>
          <cell r="Q62">
            <v>0.17</v>
          </cell>
          <cell r="R62">
            <v>0.17</v>
          </cell>
          <cell r="S62">
            <v>0.17</v>
          </cell>
          <cell r="T62">
            <v>0.17</v>
          </cell>
          <cell r="U62">
            <v>0.17</v>
          </cell>
          <cell r="V62">
            <v>0.17</v>
          </cell>
          <cell r="Y62">
            <v>1000</v>
          </cell>
          <cell r="Z62">
            <v>0</v>
          </cell>
          <cell r="AA62">
            <v>0</v>
          </cell>
          <cell r="AB62">
            <v>0</v>
          </cell>
          <cell r="AC62">
            <v>0</v>
          </cell>
          <cell r="AD62">
            <v>0.17</v>
          </cell>
        </row>
        <row r="63">
          <cell r="B63" t="str">
            <v>$1bn+</v>
          </cell>
          <cell r="C63">
            <v>1000</v>
          </cell>
          <cell r="D63">
            <v>0.18</v>
          </cell>
          <cell r="E63">
            <v>0.18</v>
          </cell>
          <cell r="F63">
            <v>0.18</v>
          </cell>
          <cell r="G63">
            <v>0.18</v>
          </cell>
          <cell r="H63">
            <v>0.18</v>
          </cell>
          <cell r="I63">
            <v>0.18</v>
          </cell>
          <cell r="J63">
            <v>0.18</v>
          </cell>
          <cell r="K63">
            <v>0.18</v>
          </cell>
          <cell r="L63">
            <v>0.18</v>
          </cell>
          <cell r="M63">
            <v>0.18</v>
          </cell>
          <cell r="N63">
            <v>0.18</v>
          </cell>
          <cell r="O63">
            <v>0.18</v>
          </cell>
          <cell r="P63">
            <v>0.18</v>
          </cell>
          <cell r="Q63">
            <v>0.18</v>
          </cell>
          <cell r="R63">
            <v>0.18</v>
          </cell>
          <cell r="S63">
            <v>0.18</v>
          </cell>
          <cell r="T63">
            <v>0.18</v>
          </cell>
          <cell r="U63">
            <v>0.18</v>
          </cell>
          <cell r="V63">
            <v>0.18</v>
          </cell>
          <cell r="Y63" t="str">
            <v>&gt;$1,000</v>
          </cell>
          <cell r="Z63">
            <v>0</v>
          </cell>
          <cell r="AA63">
            <v>0</v>
          </cell>
          <cell r="AB63">
            <v>0</v>
          </cell>
          <cell r="AC63">
            <v>0</v>
          </cell>
          <cell r="AD63">
            <v>0.18</v>
          </cell>
        </row>
        <row r="64">
          <cell r="B64" t="str">
            <v>Probability-adjusted Royalty to InflaRx on US IFX-1 AAV Sales ($mn)</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row>
        <row r="65">
          <cell r="B65" t="str">
            <v>Blended Royalty Rate (%)</v>
          </cell>
          <cell r="C65">
            <v>0</v>
          </cell>
          <cell r="D65" t="str">
            <v>0%</v>
          </cell>
          <cell r="E65" t="str">
            <v>0%</v>
          </cell>
          <cell r="F65" t="str">
            <v>0%</v>
          </cell>
          <cell r="G65" t="str">
            <v>0%</v>
          </cell>
          <cell r="H65" t="str">
            <v>0%</v>
          </cell>
          <cell r="I65" t="str">
            <v>0%</v>
          </cell>
          <cell r="J65" t="str">
            <v>0%</v>
          </cell>
          <cell r="K65" t="str">
            <v>0%</v>
          </cell>
          <cell r="L65" t="str">
            <v>0%</v>
          </cell>
          <cell r="M65" t="str">
            <v>0%</v>
          </cell>
          <cell r="N65" t="str">
            <v>0%</v>
          </cell>
          <cell r="O65" t="str">
            <v>0%</v>
          </cell>
          <cell r="P65" t="str">
            <v>0%</v>
          </cell>
          <cell r="Q65" t="str">
            <v>0%</v>
          </cell>
          <cell r="R65" t="str">
            <v>0%</v>
          </cell>
          <cell r="S65" t="str">
            <v>0%</v>
          </cell>
          <cell r="T65" t="str">
            <v>0%</v>
          </cell>
          <cell r="U65" t="str">
            <v>0%</v>
          </cell>
          <cell r="V65" t="str">
            <v>0%</v>
          </cell>
        </row>
        <row r="70">
          <cell r="B70" t="str">
            <v>ANCA-Associated Vasculitis, EU Revenue Model</v>
          </cell>
          <cell r="C70" t="str">
            <v>2016E</v>
          </cell>
          <cell r="D70" t="str">
            <v>2017E</v>
          </cell>
          <cell r="E70" t="str">
            <v>2018E</v>
          </cell>
          <cell r="F70" t="str">
            <v>2019E</v>
          </cell>
          <cell r="G70" t="str">
            <v>2020E</v>
          </cell>
          <cell r="H70" t="str">
            <v>2021E</v>
          </cell>
          <cell r="I70" t="str">
            <v>2022E</v>
          </cell>
          <cell r="J70" t="str">
            <v>2023E</v>
          </cell>
          <cell r="K70" t="str">
            <v>2024E</v>
          </cell>
          <cell r="L70" t="str">
            <v>2025E</v>
          </cell>
          <cell r="M70" t="str">
            <v>2026E</v>
          </cell>
          <cell r="N70" t="str">
            <v>2027E</v>
          </cell>
          <cell r="O70" t="str">
            <v>2028E</v>
          </cell>
          <cell r="P70" t="str">
            <v>2029E</v>
          </cell>
          <cell r="Q70" t="str">
            <v>2030E</v>
          </cell>
          <cell r="R70" t="str">
            <v>2031E</v>
          </cell>
          <cell r="S70" t="str">
            <v>2032E</v>
          </cell>
          <cell r="T70" t="str">
            <v>2033E</v>
          </cell>
          <cell r="U70" t="str">
            <v>2034E</v>
          </cell>
          <cell r="V70" t="str">
            <v>2035E</v>
          </cell>
        </row>
        <row r="71">
          <cell r="B71" t="str">
            <v>EU Population (000’s)</v>
          </cell>
          <cell r="C71">
            <v>511800</v>
          </cell>
          <cell r="D71">
            <v>513300</v>
          </cell>
          <cell r="E71">
            <v>514804.39624853461</v>
          </cell>
          <cell r="F71">
            <v>516313.20163027127</v>
          </cell>
          <cell r="G71">
            <v>517826.42906764022</v>
          </cell>
          <cell r="H71">
            <v>519344.09152094513</v>
          </cell>
          <cell r="I71">
            <v>520866.20198847429</v>
          </cell>
          <cell r="J71">
            <v>522392.7735066117</v>
          </cell>
          <cell r="K71">
            <v>523923.81914994877</v>
          </cell>
          <cell r="L71">
            <v>525459.35203139647</v>
          </cell>
          <cell r="M71">
            <v>526999.38530229742</v>
          </cell>
          <cell r="N71">
            <v>528543.93215253868</v>
          </cell>
          <cell r="O71">
            <v>530093.0058106645</v>
          </cell>
          <cell r="P71">
            <v>531646.61954399</v>
          </cell>
          <cell r="Q71">
            <v>533204.78665871453</v>
          </cell>
          <cell r="R71">
            <v>534767.52050003549</v>
          </cell>
          <cell r="S71">
            <v>536334.83445226308</v>
          </cell>
          <cell r="T71">
            <v>537906.74193893443</v>
          </cell>
          <cell r="U71">
            <v>539483.256422929</v>
          </cell>
          <cell r="V71">
            <v>541064.3914065836</v>
          </cell>
        </row>
        <row r="72">
          <cell r="B72" t="str">
            <v>% Growth y/y</v>
          </cell>
          <cell r="C72">
            <v>2.9308323563892145E-3</v>
          </cell>
          <cell r="D72">
            <v>2.9308323563892145E-3</v>
          </cell>
          <cell r="E72">
            <v>2.9308323563892145E-3</v>
          </cell>
          <cell r="F72">
            <v>2.9308323563892145E-3</v>
          </cell>
          <cell r="G72">
            <v>2.9308323563892145E-3</v>
          </cell>
          <cell r="H72">
            <v>2.9308323563892145E-3</v>
          </cell>
          <cell r="I72">
            <v>2.9308323563892145E-3</v>
          </cell>
          <cell r="J72">
            <v>2.9308323563892145E-3</v>
          </cell>
          <cell r="K72">
            <v>2.9308323563892145E-3</v>
          </cell>
          <cell r="L72">
            <v>2.9308323563892145E-3</v>
          </cell>
          <cell r="M72">
            <v>2.9308323563892145E-3</v>
          </cell>
          <cell r="N72">
            <v>2.9308323563892145E-3</v>
          </cell>
          <cell r="O72">
            <v>2.9308323563892145E-3</v>
          </cell>
          <cell r="P72">
            <v>2.9308323563892145E-3</v>
          </cell>
          <cell r="Q72">
            <v>2.9308323563892145E-3</v>
          </cell>
          <cell r="R72">
            <v>2.9308323563892145E-3</v>
          </cell>
          <cell r="S72">
            <v>2.9308323563892145E-3</v>
          </cell>
          <cell r="T72">
            <v>2.9308323563892145E-3</v>
          </cell>
          <cell r="U72">
            <v>2.9308323563892145E-3</v>
          </cell>
          <cell r="V72">
            <v>2.9308323563892145E-3</v>
          </cell>
        </row>
        <row r="73">
          <cell r="B73" t="str">
            <v>Est. Prevalence of AAV (diagnosed/undiagnosed)</v>
          </cell>
          <cell r="C73">
            <v>102360</v>
          </cell>
          <cell r="D73">
            <v>102360</v>
          </cell>
          <cell r="E73">
            <v>102390</v>
          </cell>
          <cell r="F73">
            <v>102447.08792497069</v>
          </cell>
          <cell r="G73">
            <v>102528.64316507905</v>
          </cell>
          <cell r="H73">
            <v>102632.30742992394</v>
          </cell>
          <cell r="I73">
            <v>102755.95851735045</v>
          </cell>
          <cell r="J73">
            <v>102897.6867053849</v>
          </cell>
          <cell r="K73">
            <v>103055.77350497863</v>
          </cell>
          <cell r="L73">
            <v>103228.67253747975</v>
          </cell>
          <cell r="M73">
            <v>103414.99232435971</v>
          </cell>
          <cell r="N73">
            <v>103613.48079796969</v>
          </cell>
          <cell r="O73">
            <v>103823.0113612235</v>
          </cell>
          <cell r="P73">
            <v>104042.57034131445</v>
          </cell>
          <cell r="Q73">
            <v>104271.2456980628</v>
          </cell>
          <cell r="R73">
            <v>104508.2168614308</v>
          </cell>
          <cell r="S73">
            <v>104752.74558528843</v>
          </cell>
          <cell r="T73">
            <v>105004.16771580486</v>
          </cell>
          <cell r="U73">
            <v>105261.88578300306</v>
          </cell>
          <cell r="V73">
            <v>105525.36233316133</v>
          </cell>
        </row>
        <row r="74">
          <cell r="B74" t="str">
            <v>% AAV prevalence</v>
          </cell>
          <cell r="C74">
            <v>2.0000000000000001E-4</v>
          </cell>
          <cell r="D74">
            <v>1.9941554646405609E-4</v>
          </cell>
          <cell r="E74">
            <v>1.9889107541841715E-4</v>
          </cell>
          <cell r="F74">
            <v>1.9842043085764913E-4</v>
          </cell>
          <cell r="G74">
            <v>1.979980885674076E-4</v>
          </cell>
          <cell r="H74">
            <v>1.9761909128369236E-4</v>
          </cell>
          <cell r="I74">
            <v>1.9727899050671024E-4</v>
          </cell>
          <cell r="J74">
            <v>1.9697379428638395E-4</v>
          </cell>
          <cell r="K74">
            <v>1.9669992036663582E-4</v>
          </cell>
          <cell r="L74">
            <v>1.9645415413847614E-4</v>
          </cell>
          <cell r="M74">
            <v>1.9623361090836719E-4</v>
          </cell>
          <cell r="N74">
            <v>1.9603570203898711E-4</v>
          </cell>
          <cell r="O74">
            <v>1.9585810456496835E-4</v>
          </cell>
          <cell r="P74">
            <v>1.9569873392697395E-4</v>
          </cell>
          <cell r="Q74">
            <v>1.9555571950407701E-4</v>
          </cell>
          <cell r="R74">
            <v>1.9542738265725297E-4</v>
          </cell>
          <cell r="S74">
            <v>1.9531221702626895E-4</v>
          </cell>
          <cell r="T74">
            <v>1.9520887084870447E-4</v>
          </cell>
          <cell r="U74">
            <v>1.9511613109357147E-4</v>
          </cell>
          <cell r="V74">
            <v>1.9503290922330194E-4</v>
          </cell>
        </row>
        <row r="75">
          <cell r="B75" t="str">
            <v>Incidence of AAV</v>
          </cell>
          <cell r="C75">
            <v>10236</v>
          </cell>
          <cell r="D75">
            <v>10266</v>
          </cell>
          <cell r="E75">
            <v>10296.087924970694</v>
          </cell>
          <cell r="F75">
            <v>10326.264032605426</v>
          </cell>
          <cell r="G75">
            <v>10356.528581352804</v>
          </cell>
          <cell r="H75">
            <v>10386.881830418904</v>
          </cell>
          <cell r="I75">
            <v>10417.324039769486</v>
          </cell>
          <cell r="J75">
            <v>10447.855470132234</v>
          </cell>
          <cell r="K75">
            <v>10478.476382998977</v>
          </cell>
          <cell r="L75">
            <v>10509.18704062793</v>
          </cell>
          <cell r="M75">
            <v>10539.987706045949</v>
          </cell>
          <cell r="N75">
            <v>10570.878643050773</v>
          </cell>
          <cell r="O75">
            <v>10601.860116213291</v>
          </cell>
          <cell r="P75">
            <v>10632.932390879801</v>
          </cell>
          <cell r="Q75">
            <v>10664.09573317429</v>
          </cell>
          <cell r="R75">
            <v>10695.35041000071</v>
          </cell>
          <cell r="S75">
            <v>10726.696689045262</v>
          </cell>
          <cell r="T75">
            <v>10758.134838778689</v>
          </cell>
          <cell r="U75">
            <v>10789.665128458581</v>
          </cell>
          <cell r="V75">
            <v>10821.287828131673</v>
          </cell>
        </row>
        <row r="76">
          <cell r="B76" t="str">
            <v>% AAV incidence</v>
          </cell>
          <cell r="C76">
            <v>2.0000000000000002E-5</v>
          </cell>
          <cell r="D76">
            <v>2.0000000000000002E-5</v>
          </cell>
          <cell r="E76">
            <v>2.0000000000000002E-5</v>
          </cell>
          <cell r="F76">
            <v>2.0000000000000002E-5</v>
          </cell>
          <cell r="G76">
            <v>2.0000000000000002E-5</v>
          </cell>
          <cell r="H76">
            <v>2.0000000000000002E-5</v>
          </cell>
          <cell r="I76">
            <v>2.0000000000000002E-5</v>
          </cell>
          <cell r="J76">
            <v>2.0000000000000002E-5</v>
          </cell>
          <cell r="K76">
            <v>2.0000000000000002E-5</v>
          </cell>
          <cell r="L76">
            <v>2.0000000000000002E-5</v>
          </cell>
          <cell r="M76">
            <v>2.0000000000000002E-5</v>
          </cell>
          <cell r="N76">
            <v>2.0000000000000002E-5</v>
          </cell>
          <cell r="O76">
            <v>2.0000000000000002E-5</v>
          </cell>
          <cell r="P76">
            <v>2.0000000000000002E-5</v>
          </cell>
          <cell r="Q76">
            <v>2.0000000000000002E-5</v>
          </cell>
          <cell r="R76">
            <v>2.0000000000000002E-5</v>
          </cell>
          <cell r="S76">
            <v>2.0000000000000002E-5</v>
          </cell>
          <cell r="T76">
            <v>2.0000000000000002E-5</v>
          </cell>
          <cell r="U76">
            <v>2.0000000000000002E-5</v>
          </cell>
          <cell r="V76">
            <v>2.0000000000000002E-5</v>
          </cell>
        </row>
        <row r="77">
          <cell r="B77" t="str">
            <v>Mortality</v>
          </cell>
          <cell r="C77">
            <v>10236</v>
          </cell>
          <cell r="D77">
            <v>10236</v>
          </cell>
          <cell r="E77">
            <v>10239</v>
          </cell>
          <cell r="F77">
            <v>10244.708792497069</v>
          </cell>
          <cell r="G77">
            <v>10252.864316507905</v>
          </cell>
          <cell r="H77">
            <v>10263.230742992395</v>
          </cell>
          <cell r="I77">
            <v>10275.595851735045</v>
          </cell>
          <cell r="J77">
            <v>10289.768670538491</v>
          </cell>
          <cell r="K77">
            <v>10305.577350497864</v>
          </cell>
          <cell r="L77">
            <v>10322.867253747976</v>
          </cell>
          <cell r="M77">
            <v>10341.499232435972</v>
          </cell>
          <cell r="N77">
            <v>10361.34807979697</v>
          </cell>
          <cell r="O77">
            <v>10382.301136122351</v>
          </cell>
          <cell r="P77">
            <v>10404.257034131446</v>
          </cell>
          <cell r="Q77">
            <v>10427.124569806281</v>
          </cell>
          <cell r="R77">
            <v>10450.821686143081</v>
          </cell>
          <cell r="S77">
            <v>10475.274558528843</v>
          </cell>
          <cell r="T77">
            <v>10500.416771580487</v>
          </cell>
          <cell r="U77">
            <v>10526.188578300307</v>
          </cell>
          <cell r="V77">
            <v>10552.536233316134</v>
          </cell>
        </row>
        <row r="78">
          <cell r="B78" t="str">
            <v>% Mortality rate</v>
          </cell>
          <cell r="C78">
            <v>0.1</v>
          </cell>
          <cell r="D78">
            <v>0.1</v>
          </cell>
          <cell r="E78">
            <v>0.1</v>
          </cell>
          <cell r="F78">
            <v>0.1</v>
          </cell>
          <cell r="G78">
            <v>0.1</v>
          </cell>
          <cell r="H78">
            <v>0.1</v>
          </cell>
          <cell r="I78">
            <v>0.1</v>
          </cell>
          <cell r="J78">
            <v>0.1</v>
          </cell>
          <cell r="K78">
            <v>0.1</v>
          </cell>
          <cell r="L78">
            <v>0.1</v>
          </cell>
          <cell r="M78">
            <v>0.1</v>
          </cell>
          <cell r="N78">
            <v>0.1</v>
          </cell>
          <cell r="O78">
            <v>0.1</v>
          </cell>
          <cell r="P78">
            <v>0.1</v>
          </cell>
          <cell r="Q78">
            <v>0.1</v>
          </cell>
          <cell r="R78">
            <v>0.1</v>
          </cell>
          <cell r="S78">
            <v>0.1</v>
          </cell>
          <cell r="T78">
            <v>0.1</v>
          </cell>
          <cell r="U78">
            <v>0.1</v>
          </cell>
          <cell r="V78">
            <v>0.1</v>
          </cell>
        </row>
        <row r="79">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row>
        <row r="80">
          <cell r="B80" t="str">
            <v>Granulomatosis with polyangitis (GPA) patients</v>
          </cell>
          <cell r="C80">
            <v>68144.697799831047</v>
          </cell>
          <cell r="D80">
            <v>68144.697799831047</v>
          </cell>
          <cell r="E80">
            <v>68164.669868353856</v>
          </cell>
          <cell r="F80">
            <v>68202.675333331848</v>
          </cell>
          <cell r="G80">
            <v>68256.969561459788</v>
          </cell>
          <cell r="H80">
            <v>68325.982554821428</v>
          </cell>
          <cell r="I80">
            <v>68408.301487854827</v>
          </cell>
          <cell r="J80">
            <v>68502.654990622759</v>
          </cell>
          <cell r="K80">
            <v>68607.899003757368</v>
          </cell>
          <cell r="L80">
            <v>68723.004047912036</v>
          </cell>
          <cell r="M80">
            <v>68847.043766269431</v>
          </cell>
          <cell r="N80">
            <v>68979.184612800324</v>
          </cell>
          <cell r="O80">
            <v>69118.676571697928</v>
          </cell>
          <cell r="P80">
            <v>69264.84480487043</v>
          </cell>
          <cell r="Q80">
            <v>69417.082134685639</v>
          </cell>
          <cell r="R80">
            <v>69574.84227844284</v>
          </cell>
          <cell r="S80">
            <v>69737.633759398843</v>
          </cell>
          <cell r="T80">
            <v>69905.014426693015</v>
          </cell>
          <cell r="U80">
            <v>70076.586523281308</v>
          </cell>
          <cell r="V80">
            <v>70251.99224707848</v>
          </cell>
        </row>
        <row r="81">
          <cell r="B81" t="str">
            <v>% Granulomatosis with polyangitis</v>
          </cell>
          <cell r="C81">
            <v>0.66573561742703247</v>
          </cell>
          <cell r="D81">
            <v>0.66573561742703247</v>
          </cell>
          <cell r="E81">
            <v>0.66573561742703247</v>
          </cell>
          <cell r="F81">
            <v>0.66573561742703247</v>
          </cell>
          <cell r="G81">
            <v>0.66573561742703247</v>
          </cell>
          <cell r="H81">
            <v>0.66573561742703247</v>
          </cell>
          <cell r="I81">
            <v>0.66573561742703247</v>
          </cell>
          <cell r="J81">
            <v>0.66573561742703247</v>
          </cell>
          <cell r="K81">
            <v>0.66573561742703247</v>
          </cell>
          <cell r="L81">
            <v>0.66573561742703247</v>
          </cell>
          <cell r="M81">
            <v>0.66573561742703247</v>
          </cell>
          <cell r="N81">
            <v>0.66573561742703247</v>
          </cell>
          <cell r="O81">
            <v>0.66573561742703247</v>
          </cell>
          <cell r="P81">
            <v>0.66573561742703247</v>
          </cell>
          <cell r="Q81">
            <v>0.66573561742703247</v>
          </cell>
          <cell r="R81">
            <v>0.66573561742703247</v>
          </cell>
          <cell r="S81">
            <v>0.66573561742703247</v>
          </cell>
          <cell r="T81">
            <v>0.66573561742703247</v>
          </cell>
          <cell r="U81">
            <v>0.66573561742703247</v>
          </cell>
          <cell r="V81">
            <v>0.66573561742703247</v>
          </cell>
        </row>
        <row r="82">
          <cell r="B82" t="str">
            <v>Eoisinophilic granulomatosis with polyangitis (EGPA) patients</v>
          </cell>
          <cell r="C82">
            <v>11510.433162888856</v>
          </cell>
          <cell r="D82">
            <v>11510.433162888856</v>
          </cell>
          <cell r="E82">
            <v>11513.806677883842</v>
          </cell>
          <cell r="F82">
            <v>11520.226243581215</v>
          </cell>
          <cell r="G82">
            <v>11529.397171095387</v>
          </cell>
          <cell r="H82">
            <v>11541.054269491997</v>
          </cell>
          <cell r="I82">
            <v>11554.958896077982</v>
          </cell>
          <cell r="J82">
            <v>11570.896301662857</v>
          </cell>
          <cell r="K82">
            <v>11588.673241294146</v>
          </cell>
          <cell r="L82">
            <v>11608.11582391951</v>
          </cell>
          <cell r="M82">
            <v>11629.067577082909</v>
          </cell>
          <cell r="N82">
            <v>11651.387705151406</v>
          </cell>
          <cell r="O82">
            <v>11674.949521719553</v>
          </cell>
          <cell r="P82">
            <v>11699.639038773568</v>
          </cell>
          <cell r="Q82">
            <v>11725.353696939372</v>
          </cell>
          <cell r="R82">
            <v>11752.001222706071</v>
          </cell>
          <cell r="S82">
            <v>11779.498599927347</v>
          </cell>
          <cell r="T82">
            <v>11807.771144172953</v>
          </cell>
          <cell r="U82">
            <v>11836.751669645344</v>
          </cell>
          <cell r="V82">
            <v>11866.379739404872</v>
          </cell>
        </row>
        <row r="83">
          <cell r="B83" t="str">
            <v>% Eoisinophilic granulomatosis with polyangitis</v>
          </cell>
          <cell r="C83">
            <v>0.11245049983283369</v>
          </cell>
          <cell r="D83">
            <v>0.11245049983283369</v>
          </cell>
          <cell r="E83">
            <v>0.11245049983283369</v>
          </cell>
          <cell r="F83">
            <v>0.11245049983283369</v>
          </cell>
          <cell r="G83">
            <v>0.11245049983283369</v>
          </cell>
          <cell r="H83">
            <v>0.11245049983283369</v>
          </cell>
          <cell r="I83">
            <v>0.11245049983283369</v>
          </cell>
          <cell r="J83">
            <v>0.11245049983283369</v>
          </cell>
          <cell r="K83">
            <v>0.11245049983283369</v>
          </cell>
          <cell r="L83">
            <v>0.11245049983283369</v>
          </cell>
          <cell r="M83">
            <v>0.11245049983283369</v>
          </cell>
          <cell r="N83">
            <v>0.11245049983283369</v>
          </cell>
          <cell r="O83">
            <v>0.11245049983283369</v>
          </cell>
          <cell r="P83">
            <v>0.11245049983283369</v>
          </cell>
          <cell r="Q83">
            <v>0.11245049983283369</v>
          </cell>
          <cell r="R83">
            <v>0.11245049983283369</v>
          </cell>
          <cell r="S83">
            <v>0.11245049983283369</v>
          </cell>
          <cell r="T83">
            <v>0.11245049983283369</v>
          </cell>
          <cell r="U83">
            <v>0.11245049983283369</v>
          </cell>
          <cell r="V83">
            <v>0.11245049983283369</v>
          </cell>
        </row>
        <row r="84">
          <cell r="B84" t="str">
            <v>Microscopic polyangitis (MPA) patients</v>
          </cell>
          <cell r="C84">
            <v>22704.869037280099</v>
          </cell>
          <cell r="D84">
            <v>22704.869037280099</v>
          </cell>
          <cell r="E84">
            <v>22711.523453762304</v>
          </cell>
          <cell r="F84">
            <v>22724.186348057628</v>
          </cell>
          <cell r="G84">
            <v>22742.276432523868</v>
          </cell>
          <cell r="H84">
            <v>22765.270605610516</v>
          </cell>
          <cell r="I84">
            <v>22792.698133417627</v>
          </cell>
          <cell r="J84">
            <v>22824.135413099273</v>
          </cell>
          <cell r="K84">
            <v>22859.201259927122</v>
          </cell>
          <cell r="L84">
            <v>22897.552665648207</v>
          </cell>
          <cell r="M84">
            <v>22938.880981007365</v>
          </cell>
          <cell r="N84">
            <v>22982.908480017959</v>
          </cell>
          <cell r="O84">
            <v>23029.385267806014</v>
          </cell>
          <cell r="P84">
            <v>23078.086497670451</v>
          </cell>
          <cell r="Q84">
            <v>23128.809866437787</v>
          </cell>
          <cell r="R84">
            <v>23181.37336028189</v>
          </cell>
          <cell r="S84">
            <v>23235.613225962239</v>
          </cell>
          <cell r="T84">
            <v>23291.382144938885</v>
          </cell>
          <cell r="U84">
            <v>23348.547590076403</v>
          </cell>
          <cell r="V84">
            <v>23406.990346677983</v>
          </cell>
        </row>
        <row r="85">
          <cell r="B85" t="str">
            <v>% Microscopic polyangitis</v>
          </cell>
          <cell r="C85">
            <v>0.22181388274013383</v>
          </cell>
          <cell r="D85">
            <v>0.22181388274013383</v>
          </cell>
          <cell r="E85">
            <v>0.22181388274013383</v>
          </cell>
          <cell r="F85">
            <v>0.22181388274013383</v>
          </cell>
          <cell r="G85">
            <v>0.22181388274013383</v>
          </cell>
          <cell r="H85">
            <v>0.22181388274013383</v>
          </cell>
          <cell r="I85">
            <v>0.22181388274013383</v>
          </cell>
          <cell r="J85">
            <v>0.22181388274013383</v>
          </cell>
          <cell r="K85">
            <v>0.22181388274013383</v>
          </cell>
          <cell r="L85">
            <v>0.22181388274013383</v>
          </cell>
          <cell r="M85">
            <v>0.22181388274013383</v>
          </cell>
          <cell r="N85">
            <v>0.22181388274013383</v>
          </cell>
          <cell r="O85">
            <v>0.22181388274013383</v>
          </cell>
          <cell r="P85">
            <v>0.22181388274013383</v>
          </cell>
          <cell r="Q85">
            <v>0.22181388274013383</v>
          </cell>
          <cell r="R85">
            <v>0.22181388274013383</v>
          </cell>
          <cell r="S85">
            <v>0.22181388274013383</v>
          </cell>
          <cell r="T85">
            <v>0.22181388274013383</v>
          </cell>
          <cell r="U85">
            <v>0.22181388274013383</v>
          </cell>
          <cell r="V85">
            <v>0.22181388274013383</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X86">
            <v>0</v>
          </cell>
        </row>
        <row r="87">
          <cell r="B87">
            <v>0</v>
          </cell>
          <cell r="C87">
            <v>0</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X87">
            <v>0</v>
          </cell>
        </row>
        <row r="88">
          <cell r="B88" t="str">
            <v>IFX-1 relapsing patient build:</v>
          </cell>
          <cell r="C88">
            <v>0</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X88">
            <v>0</v>
          </cell>
        </row>
        <row r="89">
          <cell r="B89" t="str">
            <v>Total AAV patients (entering period)</v>
          </cell>
          <cell r="C89">
            <v>92124</v>
          </cell>
          <cell r="D89">
            <v>92094</v>
          </cell>
          <cell r="E89">
            <v>92093.912075029308</v>
          </cell>
          <cell r="F89">
            <v>92120.823892365268</v>
          </cell>
          <cell r="G89">
            <v>92172.114583726245</v>
          </cell>
          <cell r="H89">
            <v>92245.425599505033</v>
          </cell>
          <cell r="I89">
            <v>92338.634477580956</v>
          </cell>
          <cell r="J89">
            <v>92449.83123525267</v>
          </cell>
          <cell r="K89">
            <v>92577.297121979645</v>
          </cell>
          <cell r="L89">
            <v>92719.485496851819</v>
          </cell>
          <cell r="M89">
            <v>92875.00461831376</v>
          </cell>
          <cell r="N89">
            <v>93042.602154918917</v>
          </cell>
          <cell r="O89">
            <v>93221.151245010202</v>
          </cell>
          <cell r="P89">
            <v>93409.637950434655</v>
          </cell>
          <cell r="Q89">
            <v>93607.149964888522</v>
          </cell>
          <cell r="R89">
            <v>93812.866451430091</v>
          </cell>
          <cell r="S89">
            <v>94026.04889624317</v>
          </cell>
          <cell r="T89">
            <v>94246.032877026169</v>
          </cell>
          <cell r="U89">
            <v>94472.220654544479</v>
          </cell>
          <cell r="V89">
            <v>94704.074505029654</v>
          </cell>
          <cell r="X89">
            <v>0</v>
          </cell>
        </row>
        <row r="90">
          <cell r="B90" t="str">
            <v>% on therapy</v>
          </cell>
          <cell r="C90">
            <v>0.8</v>
          </cell>
          <cell r="D90">
            <v>0.8</v>
          </cell>
          <cell r="E90">
            <v>0.8</v>
          </cell>
          <cell r="F90">
            <v>0.8</v>
          </cell>
          <cell r="G90">
            <v>0.8</v>
          </cell>
          <cell r="H90">
            <v>0.8</v>
          </cell>
          <cell r="I90">
            <v>0.8</v>
          </cell>
          <cell r="J90">
            <v>0.8</v>
          </cell>
          <cell r="K90">
            <v>0.8</v>
          </cell>
          <cell r="L90">
            <v>0.8</v>
          </cell>
          <cell r="M90">
            <v>0.8</v>
          </cell>
          <cell r="N90">
            <v>0.8</v>
          </cell>
          <cell r="O90">
            <v>0.8</v>
          </cell>
          <cell r="P90">
            <v>0.8</v>
          </cell>
          <cell r="Q90">
            <v>0.8</v>
          </cell>
          <cell r="R90">
            <v>0.8</v>
          </cell>
          <cell r="S90">
            <v>0.8</v>
          </cell>
          <cell r="T90">
            <v>0.8</v>
          </cell>
          <cell r="U90">
            <v>0.8</v>
          </cell>
          <cell r="V90">
            <v>0.8</v>
          </cell>
          <cell r="X90">
            <v>0</v>
          </cell>
        </row>
        <row r="91">
          <cell r="B91" t="str">
            <v>Total AAV patients on therapy (entering period)</v>
          </cell>
          <cell r="C91">
            <v>73699.199999999997</v>
          </cell>
          <cell r="D91">
            <v>73675.199999999997</v>
          </cell>
          <cell r="E91">
            <v>73675.129660023449</v>
          </cell>
          <cell r="F91">
            <v>73696.659113892223</v>
          </cell>
          <cell r="G91">
            <v>73737.691666981002</v>
          </cell>
          <cell r="H91">
            <v>73796.340479604027</v>
          </cell>
          <cell r="I91">
            <v>73870.90758206477</v>
          </cell>
          <cell r="J91">
            <v>73959.864988202142</v>
          </cell>
          <cell r="K91">
            <v>74061.837697583716</v>
          </cell>
          <cell r="L91">
            <v>74175.588397481464</v>
          </cell>
          <cell r="M91">
            <v>74300.003694651008</v>
          </cell>
          <cell r="N91">
            <v>74434.081723935131</v>
          </cell>
          <cell r="O91">
            <v>74576.920996008164</v>
          </cell>
          <cell r="P91">
            <v>74727.71036034773</v>
          </cell>
          <cell r="Q91">
            <v>74885.719971910818</v>
          </cell>
          <cell r="R91">
            <v>75050.293161144073</v>
          </cell>
          <cell r="S91">
            <v>75220.839116994539</v>
          </cell>
          <cell r="T91">
            <v>75396.826301620938</v>
          </cell>
          <cell r="U91">
            <v>75577.776523635592</v>
          </cell>
          <cell r="V91">
            <v>75763.259604023726</v>
          </cell>
          <cell r="X91">
            <v>0</v>
          </cell>
        </row>
        <row r="92">
          <cell r="B92" t="str">
            <v>% relapsing</v>
          </cell>
          <cell r="C92">
            <v>0.34</v>
          </cell>
          <cell r="D92">
            <v>0.34</v>
          </cell>
          <cell r="E92">
            <v>0.34</v>
          </cell>
          <cell r="F92">
            <v>0.34</v>
          </cell>
          <cell r="G92">
            <v>0.34</v>
          </cell>
          <cell r="H92">
            <v>0.34</v>
          </cell>
          <cell r="I92">
            <v>0.34</v>
          </cell>
          <cell r="J92">
            <v>0.34</v>
          </cell>
          <cell r="K92">
            <v>0.34</v>
          </cell>
          <cell r="L92">
            <v>0.34</v>
          </cell>
          <cell r="M92">
            <v>0.34</v>
          </cell>
          <cell r="N92">
            <v>0.34</v>
          </cell>
          <cell r="O92">
            <v>0.34</v>
          </cell>
          <cell r="P92">
            <v>0.34</v>
          </cell>
          <cell r="Q92">
            <v>0.34</v>
          </cell>
          <cell r="R92">
            <v>0.34</v>
          </cell>
          <cell r="S92">
            <v>0.34</v>
          </cell>
          <cell r="T92">
            <v>0.34</v>
          </cell>
          <cell r="U92">
            <v>0.34</v>
          </cell>
          <cell r="V92">
            <v>0.34</v>
          </cell>
          <cell r="X92">
            <v>0</v>
          </cell>
        </row>
        <row r="93">
          <cell r="B93" t="str">
            <v>Relapsed addressable patients</v>
          </cell>
          <cell r="C93">
            <v>14821.727999999999</v>
          </cell>
          <cell r="D93">
            <v>14813.567999999999</v>
          </cell>
          <cell r="E93">
            <v>14810.544084407975</v>
          </cell>
          <cell r="F93">
            <v>14812.15530622629</v>
          </cell>
          <cell r="G93">
            <v>14817.950850265639</v>
          </cell>
          <cell r="H93">
            <v>14827.525020072977</v>
          </cell>
          <cell r="I93">
            <v>14840.51272616698</v>
          </cell>
          <cell r="J93">
            <v>14856.585425450237</v>
          </cell>
          <cell r="K93">
            <v>14875.447466680602</v>
          </cell>
          <cell r="L93">
            <v>14896.832801395725</v>
          </cell>
          <cell r="M93">
            <v>14920.502023745374</v>
          </cell>
          <cell r="N93">
            <v>14946.239706340975</v>
          </cell>
          <cell r="O93">
            <v>14973.852002520427</v>
          </cell>
          <cell r="P93">
            <v>15003.164488386785</v>
          </cell>
          <cell r="Q93">
            <v>15034.020220643397</v>
          </cell>
          <cell r="R93">
            <v>15066.277988645907</v>
          </cell>
          <cell r="S93">
            <v>15099.810741249301</v>
          </cell>
          <cell r="T93">
            <v>15134.504170970635</v>
          </cell>
          <cell r="U93">
            <v>15170.255439735794</v>
          </cell>
          <cell r="V93">
            <v>15206.972032051935</v>
          </cell>
          <cell r="X93">
            <v>0</v>
          </cell>
        </row>
        <row r="94">
          <cell r="B94" t="str">
            <v>% penetration in relapsing patients</v>
          </cell>
          <cell r="C94">
            <v>0</v>
          </cell>
          <cell r="D94">
            <v>0</v>
          </cell>
          <cell r="E94">
            <v>0</v>
          </cell>
          <cell r="F94">
            <v>0</v>
          </cell>
          <cell r="G94">
            <v>0</v>
          </cell>
          <cell r="H94">
            <v>0</v>
          </cell>
          <cell r="I94">
            <v>0</v>
          </cell>
          <cell r="J94">
            <v>0.05</v>
          </cell>
          <cell r="K94">
            <v>0.15</v>
          </cell>
          <cell r="L94">
            <v>0.25</v>
          </cell>
          <cell r="M94">
            <v>0.32</v>
          </cell>
          <cell r="N94">
            <v>0.37</v>
          </cell>
          <cell r="O94">
            <v>0.42</v>
          </cell>
          <cell r="P94">
            <v>0.45</v>
          </cell>
          <cell r="Q94">
            <v>0.47</v>
          </cell>
          <cell r="R94">
            <v>0.49</v>
          </cell>
          <cell r="S94">
            <v>0.5</v>
          </cell>
          <cell r="T94">
            <v>0.5</v>
          </cell>
          <cell r="U94">
            <v>0.5</v>
          </cell>
          <cell r="V94">
            <v>0.5</v>
          </cell>
          <cell r="X94">
            <v>0</v>
          </cell>
        </row>
        <row r="95">
          <cell r="B95" t="str">
            <v>Relapsing patients starting IFX-1</v>
          </cell>
          <cell r="C95">
            <v>0</v>
          </cell>
          <cell r="D95">
            <v>0</v>
          </cell>
          <cell r="E95">
            <v>0</v>
          </cell>
          <cell r="F95">
            <v>0</v>
          </cell>
          <cell r="G95">
            <v>0</v>
          </cell>
          <cell r="H95">
            <v>0</v>
          </cell>
          <cell r="I95">
            <v>0</v>
          </cell>
          <cell r="J95">
            <v>742.82927127251196</v>
          </cell>
          <cell r="K95">
            <v>2231.3171200020902</v>
          </cell>
          <cell r="L95">
            <v>3724.2082003489313</v>
          </cell>
          <cell r="M95">
            <v>4774.5606475985196</v>
          </cell>
          <cell r="N95">
            <v>5530.1086913461604</v>
          </cell>
          <cell r="O95">
            <v>6289.0178410585795</v>
          </cell>
          <cell r="P95">
            <v>6751.4240197740537</v>
          </cell>
          <cell r="Q95">
            <v>7065.9895037023962</v>
          </cell>
          <cell r="R95">
            <v>7382.476214436494</v>
          </cell>
          <cell r="S95">
            <v>7549.9053706246505</v>
          </cell>
          <cell r="T95">
            <v>7567.2520854853174</v>
          </cell>
          <cell r="U95">
            <v>7585.1277198678972</v>
          </cell>
          <cell r="V95">
            <v>7603.4860160259677</v>
          </cell>
          <cell r="W95">
            <v>0</v>
          </cell>
          <cell r="X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X96">
            <v>0</v>
          </cell>
        </row>
        <row r="97">
          <cell r="B97" t="str">
            <v>IFX-1 new patient build</v>
          </cell>
          <cell r="C97">
            <v>10236</v>
          </cell>
          <cell r="D97">
            <v>10266</v>
          </cell>
          <cell r="E97">
            <v>10296.087924970694</v>
          </cell>
          <cell r="F97">
            <v>10326.264032605426</v>
          </cell>
          <cell r="G97">
            <v>10356.528581352804</v>
          </cell>
          <cell r="H97">
            <v>10386.881830418904</v>
          </cell>
          <cell r="I97">
            <v>10417.324039769486</v>
          </cell>
          <cell r="J97">
            <v>10447.855470132234</v>
          </cell>
          <cell r="K97">
            <v>10478.476382998977</v>
          </cell>
          <cell r="L97">
            <v>10509.18704062793</v>
          </cell>
          <cell r="M97">
            <v>10539.987706045949</v>
          </cell>
          <cell r="N97">
            <v>10570.878643050773</v>
          </cell>
          <cell r="O97">
            <v>10601.860116213291</v>
          </cell>
          <cell r="P97">
            <v>10632.932390879801</v>
          </cell>
          <cell r="Q97">
            <v>10664.09573317429</v>
          </cell>
          <cell r="R97">
            <v>10695.35041000071</v>
          </cell>
          <cell r="S97">
            <v>10726.696689045262</v>
          </cell>
          <cell r="T97">
            <v>10758.134838778689</v>
          </cell>
          <cell r="U97">
            <v>10789.665128458581</v>
          </cell>
          <cell r="V97">
            <v>10821.287828131673</v>
          </cell>
          <cell r="X97">
            <v>0</v>
          </cell>
        </row>
        <row r="98">
          <cell r="B98" t="str">
            <v>% penetration in newly diagnosed patients</v>
          </cell>
          <cell r="C98">
            <v>0</v>
          </cell>
          <cell r="D98">
            <v>0</v>
          </cell>
          <cell r="E98">
            <v>0</v>
          </cell>
          <cell r="F98">
            <v>0</v>
          </cell>
          <cell r="G98">
            <v>0</v>
          </cell>
          <cell r="H98">
            <v>0</v>
          </cell>
          <cell r="I98">
            <v>0</v>
          </cell>
          <cell r="J98">
            <v>0.03</v>
          </cell>
          <cell r="K98">
            <v>0.08</v>
          </cell>
          <cell r="L98">
            <v>0.12</v>
          </cell>
          <cell r="M98">
            <v>0.15</v>
          </cell>
          <cell r="N98">
            <v>0.17</v>
          </cell>
          <cell r="O98">
            <v>0.185</v>
          </cell>
          <cell r="P98">
            <v>0.19500000000000001</v>
          </cell>
          <cell r="Q98">
            <v>0.2</v>
          </cell>
          <cell r="R98">
            <v>0.2</v>
          </cell>
          <cell r="S98">
            <v>0.2</v>
          </cell>
          <cell r="T98">
            <v>0.2</v>
          </cell>
          <cell r="U98">
            <v>0.2</v>
          </cell>
          <cell r="V98">
            <v>0.2</v>
          </cell>
          <cell r="X98">
            <v>0</v>
          </cell>
        </row>
        <row r="99">
          <cell r="B99" t="str">
            <v>Newly diagnosed patients starting IFX-1</v>
          </cell>
          <cell r="C99">
            <v>0</v>
          </cell>
          <cell r="D99">
            <v>0</v>
          </cell>
          <cell r="E99">
            <v>0</v>
          </cell>
          <cell r="F99">
            <v>0</v>
          </cell>
          <cell r="G99">
            <v>0</v>
          </cell>
          <cell r="H99">
            <v>0</v>
          </cell>
          <cell r="I99">
            <v>0</v>
          </cell>
          <cell r="J99">
            <v>313.43566410396699</v>
          </cell>
          <cell r="K99">
            <v>838.27811063991817</v>
          </cell>
          <cell r="L99">
            <v>1261.1024448753517</v>
          </cell>
          <cell r="M99">
            <v>1580.9981559068924</v>
          </cell>
          <cell r="N99">
            <v>1797.0493693186315</v>
          </cell>
          <cell r="O99">
            <v>1961.3441214994589</v>
          </cell>
          <cell r="P99">
            <v>2073.4218162215611</v>
          </cell>
          <cell r="Q99">
            <v>2132.819146634858</v>
          </cell>
          <cell r="R99">
            <v>2139.0700820001421</v>
          </cell>
          <cell r="S99">
            <v>2145.3393378090527</v>
          </cell>
          <cell r="T99">
            <v>2151.626967755738</v>
          </cell>
          <cell r="U99">
            <v>2157.933025691716</v>
          </cell>
          <cell r="V99">
            <v>2164.2575656263348</v>
          </cell>
          <cell r="X99">
            <v>0</v>
          </cell>
        </row>
        <row r="100">
          <cell r="B100">
            <v>0</v>
          </cell>
          <cell r="C100">
            <v>0</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X100">
            <v>0</v>
          </cell>
        </row>
        <row r="101">
          <cell r="B101" t="str">
            <v>Total EU AAV patients starting IFX-1</v>
          </cell>
          <cell r="C101">
            <v>0</v>
          </cell>
          <cell r="D101">
            <v>0</v>
          </cell>
          <cell r="E101">
            <v>0</v>
          </cell>
          <cell r="F101">
            <v>0</v>
          </cell>
          <cell r="G101">
            <v>0</v>
          </cell>
          <cell r="H101">
            <v>0</v>
          </cell>
          <cell r="I101">
            <v>0</v>
          </cell>
          <cell r="J101">
            <v>1056.2649353764789</v>
          </cell>
          <cell r="K101">
            <v>3069.5952306420086</v>
          </cell>
          <cell r="L101">
            <v>4985.3106452242828</v>
          </cell>
          <cell r="M101">
            <v>6355.5588035054116</v>
          </cell>
          <cell r="N101">
            <v>7327.1580606647922</v>
          </cell>
          <cell r="O101">
            <v>8250.3619625580377</v>
          </cell>
          <cell r="P101">
            <v>8824.8458359956148</v>
          </cell>
          <cell r="Q101">
            <v>9198.8086503372542</v>
          </cell>
          <cell r="R101">
            <v>9521.5462964366361</v>
          </cell>
          <cell r="S101">
            <v>9695.2447084337036</v>
          </cell>
          <cell r="T101">
            <v>9718.8790532410549</v>
          </cell>
          <cell r="U101">
            <v>9743.0607455596128</v>
          </cell>
          <cell r="V101">
            <v>9767.743581652303</v>
          </cell>
          <cell r="X101">
            <v>0</v>
          </cell>
        </row>
        <row r="102">
          <cell r="B102" t="str">
            <v>Total addressable AAV patients</v>
          </cell>
          <cell r="C102">
            <v>102360</v>
          </cell>
          <cell r="D102">
            <v>102360</v>
          </cell>
          <cell r="E102">
            <v>102390</v>
          </cell>
          <cell r="F102">
            <v>102447.08792497069</v>
          </cell>
          <cell r="G102">
            <v>102528.64316507903</v>
          </cell>
          <cell r="H102">
            <v>102632.30742992394</v>
          </cell>
          <cell r="I102">
            <v>102755.95851735043</v>
          </cell>
          <cell r="J102">
            <v>102897.6867053849</v>
          </cell>
          <cell r="K102">
            <v>103055.77350497863</v>
          </cell>
          <cell r="L102">
            <v>103228.67253747975</v>
          </cell>
          <cell r="M102">
            <v>103414.99232435971</v>
          </cell>
          <cell r="N102">
            <v>103613.48079796969</v>
          </cell>
          <cell r="O102">
            <v>103823.0113612235</v>
          </cell>
          <cell r="P102">
            <v>104042.57034131445</v>
          </cell>
          <cell r="Q102">
            <v>104271.24569806279</v>
          </cell>
          <cell r="R102">
            <v>104508.2168614308</v>
          </cell>
          <cell r="S102">
            <v>104752.74558528843</v>
          </cell>
          <cell r="T102">
            <v>105004.16771580486</v>
          </cell>
          <cell r="U102">
            <v>105261.88578300306</v>
          </cell>
          <cell r="V102">
            <v>105525.36233316133</v>
          </cell>
          <cell r="X102">
            <v>0</v>
          </cell>
        </row>
        <row r="103">
          <cell r="B103" t="str">
            <v>Total penetration in AAV</v>
          </cell>
          <cell r="C103">
            <v>0</v>
          </cell>
          <cell r="D103">
            <v>0</v>
          </cell>
          <cell r="E103">
            <v>0</v>
          </cell>
          <cell r="F103">
            <v>0</v>
          </cell>
          <cell r="G103">
            <v>0</v>
          </cell>
          <cell r="H103">
            <v>0</v>
          </cell>
          <cell r="I103">
            <v>0</v>
          </cell>
          <cell r="J103">
            <v>1.0265196130217783E-2</v>
          </cell>
          <cell r="K103">
            <v>2.9785766738180043E-2</v>
          </cell>
          <cell r="L103">
            <v>4.8293855986709905E-2</v>
          </cell>
          <cell r="M103">
            <v>6.1456841611236483E-2</v>
          </cell>
          <cell r="N103">
            <v>7.0716262056205029E-2</v>
          </cell>
          <cell r="O103">
            <v>7.946563921030167E-2</v>
          </cell>
          <cell r="P103">
            <v>8.4819567673553919E-2</v>
          </cell>
          <cell r="Q103">
            <v>8.8219993812811565E-2</v>
          </cell>
          <cell r="R103">
            <v>9.1108111710119538E-2</v>
          </cell>
          <cell r="S103">
            <v>9.255360949503659E-2</v>
          </cell>
          <cell r="T103">
            <v>9.2557079063236111E-2</v>
          </cell>
          <cell r="U103">
            <v>9.2560195678470861E-2</v>
          </cell>
          <cell r="V103">
            <v>9.2562994958632711E-2</v>
          </cell>
          <cell r="X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row>
        <row r="105">
          <cell r="B105" t="str">
            <v>Cost per dose</v>
          </cell>
          <cell r="C105">
            <v>0</v>
          </cell>
          <cell r="D105">
            <v>0</v>
          </cell>
          <cell r="E105">
            <v>0</v>
          </cell>
          <cell r="F105">
            <v>0</v>
          </cell>
          <cell r="G105">
            <v>0</v>
          </cell>
          <cell r="H105">
            <v>0</v>
          </cell>
          <cell r="I105">
            <v>0</v>
          </cell>
          <cell r="J105">
            <v>150.89917550400006</v>
          </cell>
          <cell r="K105">
            <v>149.39018374896006</v>
          </cell>
          <cell r="L105">
            <v>147.89628191147045</v>
          </cell>
          <cell r="M105">
            <v>146.41731909235574</v>
          </cell>
          <cell r="N105">
            <v>144.95314590143218</v>
          </cell>
          <cell r="O105">
            <v>143.50361444241787</v>
          </cell>
          <cell r="P105">
            <v>142.06857829799367</v>
          </cell>
          <cell r="Q105">
            <v>140.64789251501372</v>
          </cell>
          <cell r="R105">
            <v>139.24141358986358</v>
          </cell>
          <cell r="S105">
            <v>137.84899945396495</v>
          </cell>
          <cell r="T105">
            <v>136.4705094594253</v>
          </cell>
          <cell r="U105">
            <v>135.10580436483104</v>
          </cell>
          <cell r="V105">
            <v>133.75474632118272</v>
          </cell>
        </row>
        <row r="106">
          <cell r="B106" t="str">
            <v>Dosing frequency (days)</v>
          </cell>
          <cell r="C106">
            <v>0</v>
          </cell>
          <cell r="D106">
            <v>0</v>
          </cell>
          <cell r="E106">
            <v>0</v>
          </cell>
          <cell r="F106">
            <v>0</v>
          </cell>
          <cell r="G106">
            <v>0</v>
          </cell>
          <cell r="H106">
            <v>0</v>
          </cell>
          <cell r="I106">
            <v>0</v>
          </cell>
          <cell r="J106">
            <v>1</v>
          </cell>
          <cell r="K106">
            <v>1</v>
          </cell>
          <cell r="L106">
            <v>1</v>
          </cell>
          <cell r="M106">
            <v>1</v>
          </cell>
          <cell r="N106">
            <v>1</v>
          </cell>
          <cell r="O106">
            <v>1</v>
          </cell>
          <cell r="P106">
            <v>1</v>
          </cell>
          <cell r="Q106">
            <v>1</v>
          </cell>
          <cell r="R106">
            <v>1</v>
          </cell>
          <cell r="S106">
            <v>1</v>
          </cell>
          <cell r="T106">
            <v>1</v>
          </cell>
          <cell r="U106">
            <v>1</v>
          </cell>
          <cell r="V106">
            <v>1</v>
          </cell>
        </row>
        <row r="107">
          <cell r="B107" t="str">
            <v>Days per Month</v>
          </cell>
          <cell r="C107">
            <v>0</v>
          </cell>
          <cell r="D107">
            <v>0</v>
          </cell>
          <cell r="E107">
            <v>0</v>
          </cell>
          <cell r="F107">
            <v>0</v>
          </cell>
          <cell r="G107">
            <v>0</v>
          </cell>
          <cell r="H107">
            <v>0</v>
          </cell>
          <cell r="I107">
            <v>0</v>
          </cell>
          <cell r="J107">
            <v>30</v>
          </cell>
          <cell r="K107">
            <v>30</v>
          </cell>
          <cell r="L107">
            <v>30</v>
          </cell>
          <cell r="M107">
            <v>30</v>
          </cell>
          <cell r="N107">
            <v>30</v>
          </cell>
          <cell r="O107">
            <v>30</v>
          </cell>
          <cell r="P107">
            <v>30</v>
          </cell>
          <cell r="Q107">
            <v>30</v>
          </cell>
          <cell r="R107">
            <v>30</v>
          </cell>
          <cell r="S107">
            <v>30</v>
          </cell>
          <cell r="T107">
            <v>30</v>
          </cell>
          <cell r="U107">
            <v>30</v>
          </cell>
          <cell r="V107">
            <v>30</v>
          </cell>
        </row>
        <row r="108">
          <cell r="B108" t="str">
            <v>Gross Monthly Cost</v>
          </cell>
          <cell r="C108">
            <v>0</v>
          </cell>
          <cell r="D108">
            <v>0</v>
          </cell>
          <cell r="E108">
            <v>0</v>
          </cell>
          <cell r="F108">
            <v>0</v>
          </cell>
          <cell r="G108">
            <v>0</v>
          </cell>
          <cell r="H108">
            <v>0</v>
          </cell>
          <cell r="I108">
            <v>0</v>
          </cell>
          <cell r="J108">
            <v>4526.9752651200015</v>
          </cell>
          <cell r="K108">
            <v>4481.7055124688013</v>
          </cell>
          <cell r="L108">
            <v>4436.8884573441137</v>
          </cell>
          <cell r="M108">
            <v>4392.5195727706723</v>
          </cell>
          <cell r="N108">
            <v>4348.5943770429658</v>
          </cell>
          <cell r="O108">
            <v>4305.1084332725359</v>
          </cell>
          <cell r="P108">
            <v>4262.0573489398103</v>
          </cell>
          <cell r="Q108">
            <v>4219.4367754504119</v>
          </cell>
          <cell r="R108">
            <v>4177.2424076959078</v>
          </cell>
          <cell r="S108">
            <v>4135.4699836189484</v>
          </cell>
          <cell r="T108">
            <v>4094.115283782759</v>
          </cell>
          <cell r="U108">
            <v>4053.1741309449312</v>
          </cell>
          <cell r="V108">
            <v>4012.6423896354818</v>
          </cell>
        </row>
        <row r="109">
          <cell r="B109" t="str">
            <v>% Growth</v>
          </cell>
          <cell r="C109">
            <v>0</v>
          </cell>
          <cell r="D109">
            <v>0</v>
          </cell>
          <cell r="E109">
            <v>0</v>
          </cell>
          <cell r="F109">
            <v>0</v>
          </cell>
          <cell r="G109">
            <v>0</v>
          </cell>
          <cell r="H109">
            <v>0</v>
          </cell>
          <cell r="I109">
            <v>0</v>
          </cell>
          <cell r="J109">
            <v>0</v>
          </cell>
          <cell r="K109">
            <v>-0.01</v>
          </cell>
          <cell r="L109">
            <v>-0.01</v>
          </cell>
          <cell r="M109">
            <v>-0.01</v>
          </cell>
          <cell r="N109">
            <v>-0.01</v>
          </cell>
          <cell r="O109">
            <v>-0.01</v>
          </cell>
          <cell r="P109">
            <v>-0.01</v>
          </cell>
          <cell r="Q109">
            <v>-0.01</v>
          </cell>
          <cell r="R109">
            <v>-0.01</v>
          </cell>
          <cell r="S109">
            <v>-0.01</v>
          </cell>
          <cell r="T109">
            <v>-0.01</v>
          </cell>
          <cell r="U109">
            <v>-0.01</v>
          </cell>
          <cell r="V109">
            <v>-0.01</v>
          </cell>
        </row>
        <row r="110">
          <cell r="B110" t="str">
            <v>% Discount</v>
          </cell>
          <cell r="C110">
            <v>0</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row>
        <row r="111">
          <cell r="B111" t="str">
            <v>Net Monthly Cost</v>
          </cell>
          <cell r="C111">
            <v>0</v>
          </cell>
          <cell r="D111">
            <v>0</v>
          </cell>
          <cell r="E111">
            <v>0</v>
          </cell>
          <cell r="F111">
            <v>0</v>
          </cell>
          <cell r="G111">
            <v>0</v>
          </cell>
          <cell r="H111">
            <v>0</v>
          </cell>
          <cell r="I111">
            <v>0</v>
          </cell>
          <cell r="J111">
            <v>4526.9752651200015</v>
          </cell>
          <cell r="K111">
            <v>4481.7055124688013</v>
          </cell>
          <cell r="L111">
            <v>4436.8884573441137</v>
          </cell>
          <cell r="M111">
            <v>4392.5195727706723</v>
          </cell>
          <cell r="N111">
            <v>4348.5943770429658</v>
          </cell>
          <cell r="O111">
            <v>4305.1084332725359</v>
          </cell>
          <cell r="P111">
            <v>4262.0573489398103</v>
          </cell>
          <cell r="Q111">
            <v>4219.4367754504119</v>
          </cell>
          <cell r="R111">
            <v>4177.2424076959078</v>
          </cell>
          <cell r="S111">
            <v>4135.4699836189484</v>
          </cell>
          <cell r="T111">
            <v>4094.115283782759</v>
          </cell>
          <cell r="U111">
            <v>4053.1741309449312</v>
          </cell>
          <cell r="V111">
            <v>4012.6423896354818</v>
          </cell>
        </row>
        <row r="112">
          <cell r="B112" t="str">
            <v>Duration of therapy, average (months)</v>
          </cell>
          <cell r="C112">
            <v>0</v>
          </cell>
          <cell r="D112">
            <v>0</v>
          </cell>
          <cell r="E112">
            <v>0</v>
          </cell>
          <cell r="F112">
            <v>0</v>
          </cell>
          <cell r="G112">
            <v>0</v>
          </cell>
          <cell r="H112">
            <v>0</v>
          </cell>
          <cell r="I112">
            <v>0</v>
          </cell>
          <cell r="J112">
            <v>1.5</v>
          </cell>
          <cell r="K112">
            <v>2</v>
          </cell>
          <cell r="L112">
            <v>2.5</v>
          </cell>
          <cell r="M112">
            <v>2.8</v>
          </cell>
          <cell r="N112">
            <v>2.8</v>
          </cell>
          <cell r="O112">
            <v>2.8</v>
          </cell>
          <cell r="P112">
            <v>2.8</v>
          </cell>
          <cell r="Q112">
            <v>2.8</v>
          </cell>
          <cell r="R112">
            <v>2.9</v>
          </cell>
          <cell r="S112">
            <v>2.9</v>
          </cell>
          <cell r="T112">
            <v>2.9</v>
          </cell>
          <cell r="U112">
            <v>2.9</v>
          </cell>
          <cell r="V112">
            <v>2.9</v>
          </cell>
        </row>
        <row r="113">
          <cell r="B113" t="str">
            <v>Compliance Rate</v>
          </cell>
          <cell r="C113">
            <v>0</v>
          </cell>
          <cell r="D113">
            <v>0</v>
          </cell>
          <cell r="E113">
            <v>0</v>
          </cell>
          <cell r="F113">
            <v>0</v>
          </cell>
          <cell r="G113">
            <v>0</v>
          </cell>
          <cell r="H113">
            <v>0</v>
          </cell>
          <cell r="I113">
            <v>0</v>
          </cell>
          <cell r="J113">
            <v>0.8</v>
          </cell>
          <cell r="K113">
            <v>0.8</v>
          </cell>
          <cell r="L113">
            <v>0.8</v>
          </cell>
          <cell r="M113">
            <v>0.8</v>
          </cell>
          <cell r="N113">
            <v>0.8</v>
          </cell>
          <cell r="O113">
            <v>0.8</v>
          </cell>
          <cell r="P113">
            <v>0.8</v>
          </cell>
          <cell r="Q113">
            <v>0.8</v>
          </cell>
          <cell r="R113">
            <v>0.8</v>
          </cell>
          <cell r="S113">
            <v>0.8</v>
          </cell>
          <cell r="T113">
            <v>0.8</v>
          </cell>
          <cell r="U113">
            <v>0.8</v>
          </cell>
          <cell r="V113">
            <v>0.8</v>
          </cell>
        </row>
        <row r="114">
          <cell r="B114" t="str">
            <v>Annual Cost Per Patient</v>
          </cell>
          <cell r="C114">
            <v>0</v>
          </cell>
          <cell r="D114">
            <v>0</v>
          </cell>
          <cell r="E114">
            <v>0</v>
          </cell>
          <cell r="F114">
            <v>0</v>
          </cell>
          <cell r="G114">
            <v>0</v>
          </cell>
          <cell r="H114">
            <v>0</v>
          </cell>
          <cell r="I114">
            <v>0</v>
          </cell>
          <cell r="J114">
            <v>5432.3703181440023</v>
          </cell>
          <cell r="K114">
            <v>7170.7288199500827</v>
          </cell>
          <cell r="L114">
            <v>8873.7769146882274</v>
          </cell>
          <cell r="M114">
            <v>9839.2438430063048</v>
          </cell>
          <cell r="N114">
            <v>9740.8514045762422</v>
          </cell>
          <cell r="O114">
            <v>9643.4428905304794</v>
          </cell>
          <cell r="P114">
            <v>9547.0084616251752</v>
          </cell>
          <cell r="Q114">
            <v>9451.5383770089229</v>
          </cell>
          <cell r="R114">
            <v>9691.2023858545053</v>
          </cell>
          <cell r="S114">
            <v>9594.2903619959598</v>
          </cell>
          <cell r="T114">
            <v>9498.3474583760017</v>
          </cell>
          <cell r="U114">
            <v>9403.3639837922401</v>
          </cell>
          <cell r="V114">
            <v>9309.3303439543179</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row>
        <row r="116">
          <cell r="B116" t="str">
            <v>Probability-adjusted EU IFX-1 AAV Sales ($mn)</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row>
        <row r="117">
          <cell r="B117" t="str">
            <v>% Growth</v>
          </cell>
          <cell r="C117">
            <v>0</v>
          </cell>
          <cell r="D117">
            <v>0</v>
          </cell>
          <cell r="E117">
            <v>0</v>
          </cell>
          <cell r="F117">
            <v>0</v>
          </cell>
          <cell r="G117">
            <v>0</v>
          </cell>
          <cell r="H117">
            <v>0</v>
          </cell>
          <cell r="I117">
            <v>0</v>
          </cell>
          <cell r="J117">
            <v>0</v>
          </cell>
          <cell r="K117" t="str">
            <v>nm</v>
          </cell>
          <cell r="L117" t="str">
            <v>nm</v>
          </cell>
          <cell r="M117" t="str">
            <v>nm</v>
          </cell>
          <cell r="N117" t="str">
            <v>nm</v>
          </cell>
          <cell r="O117" t="str">
            <v>nm</v>
          </cell>
          <cell r="P117" t="str">
            <v>nm</v>
          </cell>
          <cell r="Q117" t="str">
            <v>nm</v>
          </cell>
          <cell r="R117" t="str">
            <v>nm</v>
          </cell>
          <cell r="S117" t="str">
            <v>nm</v>
          </cell>
          <cell r="T117" t="str">
            <v>nm</v>
          </cell>
          <cell r="U117" t="str">
            <v>nm</v>
          </cell>
          <cell r="V117" t="str">
            <v>nm</v>
          </cell>
        </row>
        <row r="118">
          <cell r="B118" t="str">
            <v>Total (unadjusted) EU IFX-1 AAV Sales ($mn)</v>
          </cell>
          <cell r="C118">
            <v>0</v>
          </cell>
          <cell r="D118">
            <v>0</v>
          </cell>
          <cell r="E118">
            <v>0</v>
          </cell>
          <cell r="F118">
            <v>0</v>
          </cell>
          <cell r="G118">
            <v>0</v>
          </cell>
          <cell r="H118">
            <v>0</v>
          </cell>
          <cell r="I118">
            <v>0</v>
          </cell>
          <cell r="J118">
            <v>5.7380222830354768</v>
          </cell>
          <cell r="K118">
            <v>22.011234985945972</v>
          </cell>
          <cell r="L118">
            <v>44.238534516140717</v>
          </cell>
          <cell r="M118">
            <v>62.533892826255133</v>
          </cell>
          <cell r="N118">
            <v>71.372757886778771</v>
          </cell>
          <cell r="O118">
            <v>79.561894412133398</v>
          </cell>
          <cell r="P118">
            <v>84.250877868787825</v>
          </cell>
          <cell r="Q118">
            <v>86.942892981424208</v>
          </cell>
          <cell r="R118">
            <v>92.275232185050854</v>
          </cell>
          <cell r="S118">
            <v>93.01899286331782</v>
          </cell>
          <cell r="T118">
            <v>92.313290153615938</v>
          </cell>
          <cell r="U118">
            <v>91.617546506695234</v>
          </cell>
          <cell r="V118">
            <v>90.931151716640812</v>
          </cell>
          <cell r="X118" t="str">
            <v>Peak sales</v>
          </cell>
        </row>
        <row r="119">
          <cell r="B119">
            <v>0</v>
          </cell>
          <cell r="C119">
            <v>0</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row>
        <row r="120">
          <cell r="B120" t="str">
            <v>IFX-1 WW sales, adjusted</v>
          </cell>
          <cell r="C120">
            <v>0</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row>
        <row r="121">
          <cell r="B121" t="str">
            <v>IFX-1 worldwide sales, unadjusted</v>
          </cell>
          <cell r="C121" t="str">
            <v>nm</v>
          </cell>
          <cell r="D121" t="str">
            <v>nm</v>
          </cell>
          <cell r="E121" t="str">
            <v>nm</v>
          </cell>
          <cell r="F121" t="str">
            <v>nm</v>
          </cell>
          <cell r="G121" t="str">
            <v>nm</v>
          </cell>
          <cell r="H121" t="str">
            <v>nm</v>
          </cell>
          <cell r="I121" t="str">
            <v>nm</v>
          </cell>
          <cell r="J121">
            <v>15.596239705823852</v>
          </cell>
          <cell r="K121">
            <v>54.740435653286099</v>
          </cell>
          <cell r="L121">
            <v>105.11233414067354</v>
          </cell>
          <cell r="M121">
            <v>155.59411531440992</v>
          </cell>
          <cell r="N121">
            <v>189.59721430906239</v>
          </cell>
          <cell r="O121">
            <v>205.20195092895827</v>
          </cell>
          <cell r="P121">
            <v>217.53998520198746</v>
          </cell>
          <cell r="Q121">
            <v>226.02296253368337</v>
          </cell>
          <cell r="R121">
            <v>209.32317217801818</v>
          </cell>
          <cell r="S121">
            <v>212.65056702372294</v>
          </cell>
          <cell r="T121">
            <v>213.92626172254063</v>
          </cell>
          <cell r="U121">
            <v>215.26036045663582</v>
          </cell>
          <cell r="V121">
            <v>216.65191105433001</v>
          </cell>
          <cell r="W121">
            <v>0</v>
          </cell>
          <cell r="X121">
            <v>226.02296253368337</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row>
        <row r="123">
          <cell r="B123" t="str">
            <v>Royalty rate owed for IFX-1 license</v>
          </cell>
          <cell r="C123">
            <v>0</v>
          </cell>
          <cell r="D123">
            <v>2.5000000000000001E-3</v>
          </cell>
          <cell r="E123">
            <v>2.5000000000000001E-3</v>
          </cell>
          <cell r="F123">
            <v>2.5000000000000001E-3</v>
          </cell>
          <cell r="G123">
            <v>2.5000000000000001E-3</v>
          </cell>
          <cell r="H123">
            <v>2.5000000000000001E-3</v>
          </cell>
          <cell r="I123">
            <v>2.5000000000000001E-3</v>
          </cell>
          <cell r="J123">
            <v>2.5000000000000001E-3</v>
          </cell>
          <cell r="K123">
            <v>2.5000000000000001E-3</v>
          </cell>
          <cell r="L123">
            <v>2.5000000000000001E-3</v>
          </cell>
          <cell r="M123">
            <v>2.5000000000000001E-3</v>
          </cell>
          <cell r="N123">
            <v>2.5000000000000001E-3</v>
          </cell>
          <cell r="O123">
            <v>2.5000000000000001E-3</v>
          </cell>
          <cell r="P123">
            <v>2.5000000000000001E-3</v>
          </cell>
          <cell r="Q123">
            <v>2.5000000000000001E-3</v>
          </cell>
          <cell r="R123">
            <v>2.5000000000000001E-3</v>
          </cell>
          <cell r="S123">
            <v>2.5000000000000001E-3</v>
          </cell>
          <cell r="T123">
            <v>2.5000000000000001E-3</v>
          </cell>
          <cell r="U123">
            <v>2.5000000000000001E-3</v>
          </cell>
          <cell r="V123">
            <v>2.5000000000000001E-3</v>
          </cell>
        </row>
        <row r="124">
          <cell r="B124" t="str">
            <v>USD to Euro Exchange rate</v>
          </cell>
          <cell r="C124">
            <v>0</v>
          </cell>
          <cell r="D124">
            <v>0.85415332052103354</v>
          </cell>
          <cell r="E124">
            <v>0.85415332052103354</v>
          </cell>
          <cell r="F124">
            <v>0.85415332052103354</v>
          </cell>
          <cell r="G124">
            <v>0.85415332052103354</v>
          </cell>
          <cell r="H124">
            <v>0.85415332052103354</v>
          </cell>
          <cell r="I124">
            <v>0.85415332052103354</v>
          </cell>
          <cell r="J124">
            <v>0.85415332052103354</v>
          </cell>
          <cell r="K124">
            <v>0.85415332052103354</v>
          </cell>
          <cell r="L124">
            <v>0.85415332052103354</v>
          </cell>
          <cell r="M124">
            <v>0.85415332052103354</v>
          </cell>
          <cell r="N124">
            <v>0.85415332052103354</v>
          </cell>
          <cell r="O124">
            <v>0.85415332052103354</v>
          </cell>
          <cell r="P124">
            <v>0.85415332052103354</v>
          </cell>
          <cell r="Q124">
            <v>0.85415332052103354</v>
          </cell>
          <cell r="R124">
            <v>0.85415332052103354</v>
          </cell>
          <cell r="S124">
            <v>0.85415332052103354</v>
          </cell>
          <cell r="T124">
            <v>0.85415332052103354</v>
          </cell>
          <cell r="U124">
            <v>0.85415332052103354</v>
          </cell>
          <cell r="V124">
            <v>0.85415332052103354</v>
          </cell>
        </row>
        <row r="127">
          <cell r="B127" t="str">
            <v>Total (unadjusted) US and EU IFX-1 AAV Sales ($mn)</v>
          </cell>
          <cell r="C127">
            <v>0</v>
          </cell>
          <cell r="D127">
            <v>0</v>
          </cell>
          <cell r="E127">
            <v>0</v>
          </cell>
          <cell r="F127">
            <v>0</v>
          </cell>
          <cell r="G127">
            <v>0</v>
          </cell>
          <cell r="H127">
            <v>0</v>
          </cell>
          <cell r="I127">
            <v>0</v>
          </cell>
          <cell r="J127">
            <v>9.8582174227883748</v>
          </cell>
          <cell r="K127">
            <v>32.729200667340123</v>
          </cell>
          <cell r="L127">
            <v>60.873799624532815</v>
          </cell>
          <cell r="M127">
            <v>93.060222488154778</v>
          </cell>
          <cell r="N127">
            <v>118.22445642228364</v>
          </cell>
          <cell r="O127">
            <v>125.64005651682487</v>
          </cell>
          <cell r="P127">
            <v>133.28910733319964</v>
          </cell>
          <cell r="Q127">
            <v>139.08006955225915</v>
          </cell>
          <cell r="R127">
            <v>117.04793999296733</v>
          </cell>
          <cell r="S127">
            <v>119.63157416040512</v>
          </cell>
          <cell r="T127">
            <v>121.61297156892471</v>
          </cell>
          <cell r="U127">
            <v>123.64281394994059</v>
          </cell>
          <cell r="V127">
            <v>125.7207593376892</v>
          </cell>
          <cell r="X127">
            <v>0</v>
          </cell>
        </row>
      </sheetData>
      <sheetData sheetId="11"/>
      <sheetData sheetId="12">
        <row r="3">
          <cell r="A3">
            <v>0</v>
          </cell>
          <cell r="B3" t="str">
            <v>DRUG</v>
          </cell>
          <cell r="C3" t="str">
            <v>Mechanism</v>
          </cell>
          <cell r="D3">
            <v>0</v>
          </cell>
          <cell r="E3" t="str">
            <v>INDICATION</v>
          </cell>
          <cell r="F3" t="str">
            <v>STATUS</v>
          </cell>
          <cell r="G3" t="str">
            <v>LAUNCH 
DATE</v>
          </cell>
          <cell r="H3" t="str">
            <v>CURRENT STATUS</v>
          </cell>
          <cell r="I3">
            <v>0</v>
          </cell>
          <cell r="J3" t="str">
            <v>NEXT MILESTONE</v>
          </cell>
          <cell r="K3">
            <v>0</v>
          </cell>
        </row>
        <row r="4">
          <cell r="B4" t="str">
            <v>IFX-1</v>
          </cell>
          <cell r="C4" t="str">
            <v>Anti-C5a Antibody</v>
          </cell>
          <cell r="D4">
            <v>0</v>
          </cell>
          <cell r="E4" t="str">
            <v>Hidradenitis Suppurativa</v>
          </cell>
          <cell r="F4" t="str">
            <v>Phase 2</v>
          </cell>
          <cell r="G4" t="str">
            <v>2021E</v>
          </cell>
          <cell r="H4" t="str">
            <v>Completed open-label Phase 2a</v>
          </cell>
          <cell r="I4">
            <v>0</v>
          </cell>
          <cell r="J4" t="str">
            <v>Initiate Phase 2b in 1Q18</v>
          </cell>
        </row>
        <row r="5">
          <cell r="B5">
            <v>0</v>
          </cell>
          <cell r="C5">
            <v>0</v>
          </cell>
          <cell r="D5">
            <v>0</v>
          </cell>
          <cell r="E5" t="str">
            <v>ACNA-associated Vasculitis</v>
          </cell>
          <cell r="F5" t="str">
            <v>Phase 2</v>
          </cell>
          <cell r="G5" t="str">
            <v>2023E</v>
          </cell>
          <cell r="H5" t="str">
            <v>Preparing pre-IND submission to commence Phase 2 studies</v>
          </cell>
          <cell r="I5">
            <v>0</v>
          </cell>
          <cell r="J5" t="str">
            <v>Initiate Phase 2 in 1H18</v>
          </cell>
        </row>
        <row r="6">
          <cell r="B6">
            <v>0</v>
          </cell>
          <cell r="C6">
            <v>0</v>
          </cell>
          <cell r="D6">
            <v>0</v>
          </cell>
          <cell r="E6" t="str">
            <v>Other chronic / Autoimmune disease</v>
          </cell>
          <cell r="F6" t="str">
            <v>N/A</v>
          </cell>
          <cell r="G6" t="str">
            <v>TBD</v>
          </cell>
          <cell r="H6" t="str">
            <v>Selecting indications for target product profile development</v>
          </cell>
          <cell r="I6">
            <v>0</v>
          </cell>
          <cell r="J6" t="str">
            <v>Initiate Phase 2a in 2H18E</v>
          </cell>
          <cell r="L6" t="str">
            <v>OLD</v>
          </cell>
        </row>
        <row r="7">
          <cell r="B7" t="str">
            <v>IFX-2</v>
          </cell>
          <cell r="C7" t="str">
            <v>Anti-C5a aAntibody with higher humanizaiton grade and altered PK</v>
          </cell>
          <cell r="D7">
            <v>0</v>
          </cell>
          <cell r="E7" t="str">
            <v>Chronic inflammation and autoimmune diseases</v>
          </cell>
          <cell r="F7" t="str">
            <v>Preclinical</v>
          </cell>
          <cell r="G7" t="str">
            <v>TBD</v>
          </cell>
          <cell r="H7" t="str">
            <v>Developing as injectable with longer half-life than IFX-1</v>
          </cell>
          <cell r="I7">
            <v>0</v>
          </cell>
          <cell r="J7" t="str">
            <v>Enter clinic in chronic inflammatory disease</v>
          </cell>
        </row>
        <row r="8">
          <cell r="B8" t="str">
            <v>IFX-3</v>
          </cell>
          <cell r="C8" t="str">
            <v>Bispecific antibody: complement pathway x key inflammatory mediator</v>
          </cell>
          <cell r="D8">
            <v>0</v>
          </cell>
          <cell r="E8" t="str">
            <v>Chronic inflammation and autoimmune diseases</v>
          </cell>
          <cell r="F8" t="str">
            <v>Preclinical</v>
          </cell>
          <cell r="G8" t="str">
            <v>TBD</v>
          </cell>
          <cell r="H8" t="str">
            <v>Pre-clinical</v>
          </cell>
          <cell r="I8">
            <v>0</v>
          </cell>
          <cell r="J8" t="str">
            <v>File  IND</v>
          </cell>
        </row>
        <row r="10">
          <cell r="B10" t="str">
            <v>Source: company data</v>
          </cell>
          <cell r="C10">
            <v>0</v>
          </cell>
          <cell r="D10">
            <v>0</v>
          </cell>
        </row>
        <row r="11">
          <cell r="B11">
            <v>0</v>
          </cell>
          <cell r="C11">
            <v>0</v>
          </cell>
          <cell r="D11">
            <v>0</v>
          </cell>
        </row>
        <row r="12">
          <cell r="E12" t="str">
            <v>`</v>
          </cell>
        </row>
      </sheetData>
      <sheetData sheetId="13">
        <row r="2">
          <cell r="A2">
            <v>0</v>
          </cell>
          <cell r="B2">
            <v>0</v>
          </cell>
          <cell r="C2">
            <v>0</v>
          </cell>
          <cell r="D2">
            <v>0</v>
          </cell>
          <cell r="E2">
            <v>0</v>
          </cell>
          <cell r="F2" t="str">
            <v>ESTIMATED</v>
          </cell>
          <cell r="G2">
            <v>2018</v>
          </cell>
          <cell r="H2">
            <v>0</v>
          </cell>
          <cell r="I2">
            <v>0</v>
          </cell>
          <cell r="J2">
            <v>2019</v>
          </cell>
          <cell r="K2">
            <v>2020</v>
          </cell>
          <cell r="L2">
            <v>2021</v>
          </cell>
          <cell r="M2" t="str">
            <v>2022+</v>
          </cell>
        </row>
        <row r="3">
          <cell r="A3">
            <v>0</v>
          </cell>
          <cell r="B3" t="str">
            <v>DRUG</v>
          </cell>
          <cell r="C3" t="str">
            <v>INDICATION</v>
          </cell>
          <cell r="D3" t="str">
            <v>EVENT TYPE</v>
          </cell>
          <cell r="E3" t="str">
            <v>MILESTONE</v>
          </cell>
          <cell r="F3" t="str">
            <v>TIMELINE</v>
          </cell>
          <cell r="G3">
            <v>0</v>
          </cell>
          <cell r="H3">
            <v>0</v>
          </cell>
          <cell r="I3">
            <v>0</v>
          </cell>
          <cell r="J3">
            <v>0</v>
          </cell>
          <cell r="K3">
            <v>0</v>
          </cell>
          <cell r="L3">
            <v>0</v>
          </cell>
          <cell r="M3">
            <v>0</v>
          </cell>
          <cell r="O3" t="str">
            <v>Timing</v>
          </cell>
        </row>
        <row r="4">
          <cell r="B4" t="str">
            <v xml:space="preserve">IFX-1 </v>
          </cell>
          <cell r="C4" t="str">
            <v>Hidradenitis Suppurativa
(HS)</v>
          </cell>
          <cell r="D4" t="str">
            <v>Competitor Data</v>
          </cell>
          <cell r="E4" t="str">
            <v>Possible Phase 2 data for CELG's Otezla (N=20)</v>
          </cell>
          <cell r="F4">
            <v>0</v>
          </cell>
          <cell r="G4">
            <v>0</v>
          </cell>
          <cell r="H4">
            <v>0</v>
          </cell>
          <cell r="I4">
            <v>0</v>
          </cell>
          <cell r="J4">
            <v>0</v>
          </cell>
          <cell r="K4">
            <v>0</v>
          </cell>
          <cell r="L4">
            <v>0</v>
          </cell>
          <cell r="M4">
            <v>0</v>
          </cell>
          <cell r="O4" t="str">
            <v/>
          </cell>
        </row>
        <row r="5">
          <cell r="B5">
            <v>0</v>
          </cell>
          <cell r="C5">
            <v>0</v>
          </cell>
          <cell r="D5" t="str">
            <v>Competitor Data</v>
          </cell>
          <cell r="E5" t="str">
            <v>Possible Phase 2 data for UCB's bimekizumab (N=160)</v>
          </cell>
          <cell r="F5">
            <v>0</v>
          </cell>
          <cell r="G5">
            <v>0</v>
          </cell>
          <cell r="H5">
            <v>0</v>
          </cell>
          <cell r="I5">
            <v>0</v>
          </cell>
          <cell r="J5">
            <v>0</v>
          </cell>
          <cell r="K5">
            <v>0</v>
          </cell>
          <cell r="L5">
            <v>0</v>
          </cell>
          <cell r="M5">
            <v>0</v>
          </cell>
          <cell r="O5" t="str">
            <v/>
          </cell>
        </row>
        <row r="6">
          <cell r="B6">
            <v>0</v>
          </cell>
          <cell r="C6">
            <v>0</v>
          </cell>
          <cell r="D6" t="str">
            <v>Competitor Data</v>
          </cell>
          <cell r="E6" t="str">
            <v>Possible Phase 1 data for Novartis' Cosentyx (N=21, IST)</v>
          </cell>
          <cell r="F6">
            <v>0</v>
          </cell>
          <cell r="G6">
            <v>0</v>
          </cell>
          <cell r="H6">
            <v>0</v>
          </cell>
          <cell r="I6">
            <v>0</v>
          </cell>
          <cell r="J6">
            <v>0</v>
          </cell>
          <cell r="K6">
            <v>0</v>
          </cell>
          <cell r="L6">
            <v>0</v>
          </cell>
          <cell r="M6">
            <v>0</v>
          </cell>
          <cell r="O6" t="str">
            <v/>
          </cell>
        </row>
        <row r="7">
          <cell r="A7" t="str">
            <v>Inflammation &amp; Autoimmunity</v>
          </cell>
          <cell r="B7">
            <v>0</v>
          </cell>
          <cell r="C7">
            <v>0</v>
          </cell>
          <cell r="D7" t="str">
            <v>Clinical Data</v>
          </cell>
          <cell r="E7" t="str">
            <v>Phase 2b Data</v>
          </cell>
          <cell r="F7">
            <v>0</v>
          </cell>
          <cell r="G7">
            <v>0</v>
          </cell>
          <cell r="H7">
            <v>0</v>
          </cell>
          <cell r="I7">
            <v>0</v>
          </cell>
          <cell r="J7" t="str">
            <v>1H19</v>
          </cell>
          <cell r="K7">
            <v>0</v>
          </cell>
          <cell r="L7">
            <v>0</v>
          </cell>
          <cell r="M7">
            <v>0</v>
          </cell>
          <cell r="O7" t="str">
            <v>1H19</v>
          </cell>
        </row>
        <row r="8">
          <cell r="A8">
            <v>0</v>
          </cell>
          <cell r="B8">
            <v>0</v>
          </cell>
          <cell r="C8">
            <v>0</v>
          </cell>
          <cell r="D8" t="str">
            <v>Clinical Trial</v>
          </cell>
          <cell r="E8" t="str">
            <v xml:space="preserve">Begin Phase 2 open-label extension trial </v>
          </cell>
          <cell r="F8">
            <v>0</v>
          </cell>
          <cell r="G8">
            <v>0</v>
          </cell>
          <cell r="H8">
            <v>0</v>
          </cell>
          <cell r="I8">
            <v>0</v>
          </cell>
          <cell r="J8" t="str">
            <v>1H19</v>
          </cell>
          <cell r="K8">
            <v>0</v>
          </cell>
          <cell r="L8">
            <v>0</v>
          </cell>
          <cell r="M8">
            <v>0</v>
          </cell>
          <cell r="O8" t="str">
            <v>1H19</v>
          </cell>
        </row>
        <row r="9">
          <cell r="A9">
            <v>0</v>
          </cell>
          <cell r="B9">
            <v>0</v>
          </cell>
          <cell r="C9">
            <v>0</v>
          </cell>
          <cell r="D9" t="str">
            <v>Clinical Trial</v>
          </cell>
          <cell r="E9" t="str">
            <v>Initiate Global Phase 3 trial</v>
          </cell>
          <cell r="F9">
            <v>0</v>
          </cell>
          <cell r="G9">
            <v>0</v>
          </cell>
          <cell r="H9">
            <v>0</v>
          </cell>
          <cell r="I9">
            <v>0</v>
          </cell>
          <cell r="J9" t="str">
            <v>2019E</v>
          </cell>
          <cell r="K9">
            <v>0</v>
          </cell>
          <cell r="L9">
            <v>0</v>
          </cell>
          <cell r="M9">
            <v>0</v>
          </cell>
          <cell r="O9" t="str">
            <v>2019E</v>
          </cell>
        </row>
        <row r="10">
          <cell r="A10">
            <v>0</v>
          </cell>
          <cell r="B10">
            <v>0</v>
          </cell>
          <cell r="C10">
            <v>0</v>
          </cell>
          <cell r="D10" t="str">
            <v>Clinical Data</v>
          </cell>
          <cell r="E10" t="str">
            <v>Phase 3 Data</v>
          </cell>
          <cell r="F10">
            <v>0</v>
          </cell>
          <cell r="G10">
            <v>0</v>
          </cell>
          <cell r="H10">
            <v>0</v>
          </cell>
          <cell r="I10">
            <v>0</v>
          </cell>
          <cell r="J10">
            <v>0</v>
          </cell>
          <cell r="K10" t="str">
            <v>2020E</v>
          </cell>
          <cell r="L10">
            <v>0</v>
          </cell>
          <cell r="M10">
            <v>0</v>
          </cell>
          <cell r="O10" t="str">
            <v>2020E</v>
          </cell>
        </row>
        <row r="11">
          <cell r="A11">
            <v>0</v>
          </cell>
          <cell r="B11">
            <v>0</v>
          </cell>
          <cell r="C11">
            <v>0</v>
          </cell>
          <cell r="D11" t="str">
            <v>Regulatory</v>
          </cell>
          <cell r="E11" t="str">
            <v>HS Approval and Launch in US/EU</v>
          </cell>
          <cell r="F11">
            <v>0</v>
          </cell>
          <cell r="G11">
            <v>0</v>
          </cell>
          <cell r="H11">
            <v>0</v>
          </cell>
          <cell r="I11">
            <v>0</v>
          </cell>
          <cell r="J11">
            <v>0</v>
          </cell>
          <cell r="K11">
            <v>0</v>
          </cell>
          <cell r="L11" t="str">
            <v>2021E</v>
          </cell>
          <cell r="M11">
            <v>0</v>
          </cell>
          <cell r="O11" t="str">
            <v>2021E</v>
          </cell>
        </row>
        <row r="12">
          <cell r="A12">
            <v>0</v>
          </cell>
          <cell r="B12">
            <v>0</v>
          </cell>
          <cell r="C12" t="str">
            <v>ANCA-associated Vasculitis
(AAV)</v>
          </cell>
          <cell r="D12" t="str">
            <v>Clinical Data</v>
          </cell>
          <cell r="E12" t="str">
            <v>Phase 2 Data</v>
          </cell>
          <cell r="F12">
            <v>0</v>
          </cell>
          <cell r="G12">
            <v>0</v>
          </cell>
          <cell r="H12">
            <v>0</v>
          </cell>
          <cell r="I12">
            <v>0</v>
          </cell>
          <cell r="J12">
            <v>0</v>
          </cell>
          <cell r="K12" t="str">
            <v>2020E</v>
          </cell>
          <cell r="L12">
            <v>0</v>
          </cell>
          <cell r="M12">
            <v>0</v>
          </cell>
          <cell r="O12" t="str">
            <v>2020E</v>
          </cell>
        </row>
        <row r="13">
          <cell r="A13">
            <v>0</v>
          </cell>
          <cell r="B13">
            <v>0</v>
          </cell>
          <cell r="C13">
            <v>0</v>
          </cell>
          <cell r="D13" t="str">
            <v>Competitor Data</v>
          </cell>
          <cell r="E13" t="str">
            <v>Phase 3 ADVOCATE trial data for CCXI's avacopan</v>
          </cell>
          <cell r="F13">
            <v>0</v>
          </cell>
          <cell r="G13">
            <v>0</v>
          </cell>
          <cell r="H13">
            <v>0</v>
          </cell>
          <cell r="I13">
            <v>0</v>
          </cell>
          <cell r="J13" t="str">
            <v>mid-19</v>
          </cell>
          <cell r="K13">
            <v>0</v>
          </cell>
          <cell r="L13">
            <v>0</v>
          </cell>
          <cell r="M13">
            <v>0</v>
          </cell>
          <cell r="O13" t="str">
            <v>mid-19</v>
          </cell>
        </row>
        <row r="14">
          <cell r="A14">
            <v>0</v>
          </cell>
          <cell r="B14">
            <v>0</v>
          </cell>
          <cell r="C14">
            <v>0</v>
          </cell>
          <cell r="D14" t="str">
            <v>Clinical Trial</v>
          </cell>
          <cell r="E14" t="str">
            <v>Initiate Phase 3 Trial</v>
          </cell>
          <cell r="F14">
            <v>0</v>
          </cell>
          <cell r="G14">
            <v>0</v>
          </cell>
          <cell r="H14">
            <v>0</v>
          </cell>
          <cell r="I14">
            <v>0</v>
          </cell>
          <cell r="J14">
            <v>0</v>
          </cell>
          <cell r="K14" t="str">
            <v>2020E</v>
          </cell>
          <cell r="L14">
            <v>0</v>
          </cell>
          <cell r="M14">
            <v>0</v>
          </cell>
          <cell r="O14" t="str">
            <v>2020E</v>
          </cell>
        </row>
        <row r="15">
          <cell r="A15">
            <v>0</v>
          </cell>
          <cell r="B15">
            <v>0</v>
          </cell>
          <cell r="C15">
            <v>0</v>
          </cell>
          <cell r="D15" t="str">
            <v>Clinical Data</v>
          </cell>
          <cell r="E15" t="str">
            <v>Phase 3 Data</v>
          </cell>
          <cell r="F15">
            <v>0</v>
          </cell>
          <cell r="G15">
            <v>0</v>
          </cell>
          <cell r="H15">
            <v>0</v>
          </cell>
          <cell r="I15">
            <v>0</v>
          </cell>
          <cell r="J15">
            <v>0</v>
          </cell>
          <cell r="K15">
            <v>0</v>
          </cell>
          <cell r="L15">
            <v>0</v>
          </cell>
          <cell r="M15" t="str">
            <v>2022E</v>
          </cell>
          <cell r="O15" t="str">
            <v>2022E</v>
          </cell>
        </row>
        <row r="16">
          <cell r="A16">
            <v>0</v>
          </cell>
          <cell r="B16">
            <v>0</v>
          </cell>
          <cell r="C16">
            <v>0</v>
          </cell>
          <cell r="D16" t="str">
            <v>Regulatory</v>
          </cell>
          <cell r="E16" t="str">
            <v>Potential Approval</v>
          </cell>
          <cell r="F16">
            <v>0</v>
          </cell>
          <cell r="G16">
            <v>0</v>
          </cell>
          <cell r="H16">
            <v>0</v>
          </cell>
          <cell r="I16">
            <v>0</v>
          </cell>
          <cell r="J16">
            <v>0</v>
          </cell>
          <cell r="K16">
            <v>0</v>
          </cell>
          <cell r="L16">
            <v>0</v>
          </cell>
          <cell r="M16" t="str">
            <v>2023E</v>
          </cell>
          <cell r="O16" t="str">
            <v>2023E</v>
          </cell>
        </row>
        <row r="17">
          <cell r="A17">
            <v>0</v>
          </cell>
          <cell r="B17">
            <v>0</v>
          </cell>
          <cell r="C17" t="str">
            <v xml:space="preserve">Undisclosed </v>
          </cell>
          <cell r="D17" t="str">
            <v>Clinical Trial</v>
          </cell>
          <cell r="E17" t="str">
            <v>Initiate Phase 2 Trial</v>
          </cell>
          <cell r="F17">
            <v>0</v>
          </cell>
          <cell r="G17">
            <v>0</v>
          </cell>
          <cell r="H17" t="str">
            <v>2H18</v>
          </cell>
          <cell r="I17">
            <v>0</v>
          </cell>
          <cell r="J17">
            <v>0</v>
          </cell>
          <cell r="K17">
            <v>0</v>
          </cell>
          <cell r="L17">
            <v>0</v>
          </cell>
          <cell r="M17" t="str">
            <v>`</v>
          </cell>
          <cell r="O17" t="str">
            <v>2H18`</v>
          </cell>
        </row>
        <row r="18">
          <cell r="A18">
            <v>0</v>
          </cell>
          <cell r="B18" t="str">
            <v xml:space="preserve">IFX-2 </v>
          </cell>
          <cell r="C18" t="str">
            <v>Inflammation/Autoimmune</v>
          </cell>
          <cell r="D18" t="str">
            <v>Regulatory</v>
          </cell>
          <cell r="E18" t="str">
            <v>File IND for chronic inflammatory disease</v>
          </cell>
          <cell r="F18">
            <v>0</v>
          </cell>
          <cell r="G18" t="str">
            <v>TBD</v>
          </cell>
          <cell r="H18">
            <v>0</v>
          </cell>
          <cell r="I18">
            <v>0</v>
          </cell>
          <cell r="J18">
            <v>0</v>
          </cell>
          <cell r="K18">
            <v>0</v>
          </cell>
          <cell r="L18">
            <v>0</v>
          </cell>
          <cell r="M18">
            <v>0</v>
          </cell>
          <cell r="O18" t="e">
            <v>#REF!</v>
          </cell>
        </row>
        <row r="19">
          <cell r="B19" t="str">
            <v>IFX-3 
(undisclosed)</v>
          </cell>
          <cell r="C19" t="str">
            <v>Inflammation/Autoimmune</v>
          </cell>
          <cell r="D19" t="str">
            <v>Regulatory</v>
          </cell>
          <cell r="E19" t="str">
            <v>File IND for chronic inflammatory disease</v>
          </cell>
          <cell r="F19">
            <v>0</v>
          </cell>
          <cell r="G19">
            <v>0</v>
          </cell>
          <cell r="H19">
            <v>0</v>
          </cell>
          <cell r="I19">
            <v>0</v>
          </cell>
          <cell r="J19">
            <v>0</v>
          </cell>
          <cell r="K19">
            <v>0</v>
          </cell>
          <cell r="L19">
            <v>0</v>
          </cell>
          <cell r="M19">
            <v>0</v>
          </cell>
          <cell r="O19" t="str">
            <v/>
          </cell>
        </row>
        <row r="20">
          <cell r="A20">
            <v>0</v>
          </cell>
          <cell r="B20" t="str">
            <v>E = BMO estimates</v>
          </cell>
          <cell r="C20">
            <v>0</v>
          </cell>
          <cell r="D20">
            <v>0</v>
          </cell>
          <cell r="E20">
            <v>0</v>
          </cell>
          <cell r="F20">
            <v>0</v>
          </cell>
          <cell r="G20">
            <v>0</v>
          </cell>
          <cell r="H20">
            <v>0</v>
          </cell>
          <cell r="I20">
            <v>0</v>
          </cell>
          <cell r="J20">
            <v>0</v>
          </cell>
          <cell r="K20">
            <v>0</v>
          </cell>
          <cell r="L20">
            <v>0</v>
          </cell>
          <cell r="M20">
            <v>0</v>
          </cell>
        </row>
        <row r="22">
          <cell r="B22">
            <v>0</v>
          </cell>
          <cell r="C22">
            <v>0</v>
          </cell>
          <cell r="D22">
            <v>0</v>
          </cell>
          <cell r="E22">
            <v>0</v>
          </cell>
          <cell r="F22">
            <v>0</v>
          </cell>
          <cell r="G22">
            <v>0</v>
          </cell>
          <cell r="H22">
            <v>0</v>
          </cell>
          <cell r="I22">
            <v>0</v>
          </cell>
          <cell r="J22">
            <v>0</v>
          </cell>
          <cell r="K22">
            <v>0</v>
          </cell>
          <cell r="L22">
            <v>0</v>
          </cell>
          <cell r="M22">
            <v>0</v>
          </cell>
        </row>
        <row r="23">
          <cell r="C23" t="str">
            <v>`</v>
          </cell>
        </row>
      </sheetData>
      <sheetData sheetId="14" refreshError="1"/>
      <sheetData sheetId="1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CHANGES"/>
      <sheetName val="BlueMatrix - HealthCare"/>
      <sheetName val="Cover"/>
      <sheetName val="Model"/>
      <sheetName val="Milestones"/>
      <sheetName val="DCF"/>
      <sheetName val="DCF 0 TV"/>
      <sheetName val="Handout Tables"/>
      <sheetName val="Earnings Snapshot"/>
      <sheetName val="Variance Table"/>
      <sheetName val="Guidance"/>
      <sheetName val="Pipeline"/>
      <sheetName val="Biosimilars"/>
      <sheetName val="Aducanumab"/>
      <sheetName val="SMA"/>
      <sheetName val="Multiple Sclerosis US"/>
      <sheetName val="Multiple Sclerosis ROW"/>
      <sheetName val="Tysabri Crohn's"/>
      <sheetName val="Rituxan_Gazyva US"/>
      <sheetName val="Fampridine"/>
      <sheetName val="RocheRituxanRoyalties"/>
      <sheetName val="Tysabri P&amp;L"/>
      <sheetName val="Raxatrigine"/>
      <sheetName val="ALZH"/>
      <sheetName val="OLD Rituxan US"/>
      <sheetName val="Ty Patient-PML"/>
      <sheetName val="Amevive"/>
      <sheetName val="IP Summary"/>
      <sheetName val="10K IP text"/>
      <sheetName val="Opicinumab (LINGO) MS"/>
      <sheetName val="LINGO Glaucoma"/>
      <sheetName val="Amiselimod - UC"/>
      <sheetName val="Amiselimod - Crohn's"/>
      <sheetName val="Hemophilia"/>
      <sheetName val="Takeout scenarios"/>
      <sheetName val="FY16 guidance"/>
      <sheetName val="Aducanumab Take out"/>
      <sheetName val="NPV w TV"/>
      <sheetName val="NPV 0 TV"/>
      <sheetName val="New Numbers vs. 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B2" t="str">
            <v>Aducanumab (BIIB037) for Alzheimer's Disease (AD)</v>
          </cell>
          <cell r="Q2">
            <v>0</v>
          </cell>
          <cell r="R2">
            <v>0</v>
          </cell>
        </row>
        <row r="3">
          <cell r="U3" t="str">
            <v>https://www.alz.org/documents_custom/trajectory.pdf</v>
          </cell>
        </row>
        <row r="4">
          <cell r="B4" t="str">
            <v>US</v>
          </cell>
          <cell r="C4">
            <v>2015</v>
          </cell>
          <cell r="D4">
            <v>2016</v>
          </cell>
          <cell r="E4" t="str">
            <v>2017E</v>
          </cell>
          <cell r="F4" t="str">
            <v>2018E</v>
          </cell>
          <cell r="G4" t="str">
            <v>2019E</v>
          </cell>
          <cell r="H4" t="str">
            <v>2020E</v>
          </cell>
          <cell r="I4" t="str">
            <v>2021E</v>
          </cell>
          <cell r="J4" t="str">
            <v>2022E</v>
          </cell>
          <cell r="K4" t="str">
            <v>2023E</v>
          </cell>
          <cell r="L4" t="str">
            <v>2024E</v>
          </cell>
          <cell r="M4" t="str">
            <v>2025E</v>
          </cell>
          <cell r="N4" t="str">
            <v>2026E</v>
          </cell>
          <cell r="O4" t="str">
            <v>2027E</v>
          </cell>
          <cell r="P4" t="str">
            <v>2028E</v>
          </cell>
          <cell r="Q4" t="str">
            <v>2029E</v>
          </cell>
          <cell r="R4" t="str">
            <v>2030E</v>
          </cell>
        </row>
        <row r="5">
          <cell r="B5" t="str">
            <v>Patients with AD ('000)</v>
          </cell>
          <cell r="C5">
            <v>5200</v>
          </cell>
          <cell r="D5">
            <v>5356</v>
          </cell>
          <cell r="E5">
            <v>5516.68</v>
          </cell>
          <cell r="F5">
            <v>5682.1804000000002</v>
          </cell>
          <cell r="G5">
            <v>5852.6458120000007</v>
          </cell>
          <cell r="H5">
            <v>6028.2251863600004</v>
          </cell>
          <cell r="I5">
            <v>6209.0719419508005</v>
          </cell>
          <cell r="J5">
            <v>6395.344100209325</v>
          </cell>
          <cell r="K5">
            <v>6587.2044232156049</v>
          </cell>
          <cell r="L5">
            <v>6784.8205559120734</v>
          </cell>
          <cell r="M5">
            <v>6988.365172589436</v>
          </cell>
          <cell r="N5">
            <v>7198.0161277671195</v>
          </cell>
          <cell r="O5">
            <v>7413.9566116001333</v>
          </cell>
          <cell r="P5">
            <v>7636.3753099481373</v>
          </cell>
          <cell r="Q5">
            <v>7865.4665692465815</v>
          </cell>
          <cell r="R5">
            <v>8101.4305663239793</v>
          </cell>
        </row>
        <row r="6">
          <cell r="B6" t="str">
            <v>% growth</v>
          </cell>
          <cell r="C6">
            <v>0</v>
          </cell>
          <cell r="D6">
            <v>0.03</v>
          </cell>
          <cell r="E6">
            <v>0.03</v>
          </cell>
          <cell r="F6">
            <v>0.03</v>
          </cell>
          <cell r="G6">
            <v>0.03</v>
          </cell>
          <cell r="H6">
            <v>0.03</v>
          </cell>
          <cell r="I6">
            <v>0.03</v>
          </cell>
          <cell r="J6">
            <v>0.03</v>
          </cell>
          <cell r="K6">
            <v>0.03</v>
          </cell>
          <cell r="L6">
            <v>0.03</v>
          </cell>
          <cell r="M6">
            <v>0.03</v>
          </cell>
          <cell r="N6">
            <v>0.03</v>
          </cell>
          <cell r="O6">
            <v>0.03</v>
          </cell>
          <cell r="P6">
            <v>0.03</v>
          </cell>
          <cell r="Q6">
            <v>0.03</v>
          </cell>
          <cell r="R6">
            <v>0.03</v>
          </cell>
        </row>
        <row r="7">
          <cell r="B7" t="str">
            <v>Patients with mild AD ('000)</v>
          </cell>
          <cell r="C7">
            <v>1404</v>
          </cell>
          <cell r="D7">
            <v>1446.1200000000001</v>
          </cell>
          <cell r="E7">
            <v>1489.5036000000002</v>
          </cell>
          <cell r="F7">
            <v>1534.1887080000001</v>
          </cell>
          <cell r="G7">
            <v>1580.2143692400002</v>
          </cell>
          <cell r="H7">
            <v>1627.6208003172003</v>
          </cell>
          <cell r="I7">
            <v>1676.4494243267163</v>
          </cell>
          <cell r="J7">
            <v>1726.7429070565179</v>
          </cell>
          <cell r="K7">
            <v>1778.5451942682134</v>
          </cell>
          <cell r="L7">
            <v>1831.9015500962598</v>
          </cell>
          <cell r="M7">
            <v>1886.8585965991479</v>
          </cell>
          <cell r="N7">
            <v>1943.4643544971225</v>
          </cell>
          <cell r="O7">
            <v>2001.7682851320362</v>
          </cell>
          <cell r="P7">
            <v>2061.8213336859972</v>
          </cell>
          <cell r="Q7">
            <v>2123.6759736965773</v>
          </cell>
          <cell r="R7">
            <v>2187.3862529074745</v>
          </cell>
        </row>
        <row r="8">
          <cell r="B8" t="str">
            <v>% of AD patients with mild AD</v>
          </cell>
          <cell r="C8">
            <v>0.27</v>
          </cell>
          <cell r="D8">
            <v>0.27</v>
          </cell>
          <cell r="E8">
            <v>0.27</v>
          </cell>
          <cell r="F8">
            <v>0.27</v>
          </cell>
          <cell r="G8">
            <v>0.27</v>
          </cell>
          <cell r="H8">
            <v>0.27</v>
          </cell>
          <cell r="I8">
            <v>0.27</v>
          </cell>
          <cell r="J8">
            <v>0.27</v>
          </cell>
          <cell r="K8">
            <v>0.27</v>
          </cell>
          <cell r="L8">
            <v>0.27</v>
          </cell>
          <cell r="M8">
            <v>0.27</v>
          </cell>
          <cell r="N8">
            <v>0.27</v>
          </cell>
          <cell r="O8">
            <v>0.27</v>
          </cell>
          <cell r="P8">
            <v>0.27</v>
          </cell>
          <cell r="Q8">
            <v>0.27</v>
          </cell>
          <cell r="R8">
            <v>0.27</v>
          </cell>
        </row>
        <row r="9">
          <cell r="B9" t="str">
            <v>Diagnosed mild AD patients ('000)</v>
          </cell>
          <cell r="C9">
            <v>702</v>
          </cell>
          <cell r="D9">
            <v>723.06000000000006</v>
          </cell>
          <cell r="E9">
            <v>744.75180000000012</v>
          </cell>
          <cell r="F9">
            <v>767.09435400000007</v>
          </cell>
          <cell r="G9">
            <v>790.10718462000011</v>
          </cell>
          <cell r="H9">
            <v>813.81040015860015</v>
          </cell>
          <cell r="I9">
            <v>838.22471216335816</v>
          </cell>
          <cell r="J9">
            <v>863.37145352825894</v>
          </cell>
          <cell r="K9">
            <v>889.27259713410672</v>
          </cell>
          <cell r="L9">
            <v>915.95077504812991</v>
          </cell>
          <cell r="M9">
            <v>943.42929829957393</v>
          </cell>
          <cell r="N9">
            <v>971.73217724856124</v>
          </cell>
          <cell r="O9">
            <v>1000.8841425660181</v>
          </cell>
          <cell r="P9">
            <v>1030.9106668429986</v>
          </cell>
          <cell r="Q9">
            <v>1061.8379868482887</v>
          </cell>
          <cell r="R9">
            <v>1093.6931264537372</v>
          </cell>
        </row>
        <row r="10">
          <cell r="B10" t="str">
            <v>% mild AD patients who are clinically diagnosed</v>
          </cell>
          <cell r="C10">
            <v>0.5</v>
          </cell>
          <cell r="D10">
            <v>0.5</v>
          </cell>
          <cell r="E10">
            <v>0.5</v>
          </cell>
          <cell r="F10">
            <v>0.5</v>
          </cell>
          <cell r="G10">
            <v>0.5</v>
          </cell>
          <cell r="H10">
            <v>0.5</v>
          </cell>
          <cell r="I10">
            <v>0.5</v>
          </cell>
          <cell r="J10">
            <v>0.5</v>
          </cell>
          <cell r="K10">
            <v>0.5</v>
          </cell>
          <cell r="L10">
            <v>0.5</v>
          </cell>
          <cell r="M10">
            <v>0.5</v>
          </cell>
          <cell r="N10">
            <v>0.5</v>
          </cell>
          <cell r="O10">
            <v>0.5</v>
          </cell>
          <cell r="P10">
            <v>0.5</v>
          </cell>
          <cell r="Q10">
            <v>0.5</v>
          </cell>
          <cell r="R10">
            <v>0.5</v>
          </cell>
        </row>
        <row r="11">
          <cell r="B11" t="str">
            <v>Mild AD patients with PET amyloid burden ('000)</v>
          </cell>
          <cell r="C11">
            <v>526.5</v>
          </cell>
          <cell r="D11">
            <v>542.29500000000007</v>
          </cell>
          <cell r="E11">
            <v>558.56385000000012</v>
          </cell>
          <cell r="F11">
            <v>575.32076550000011</v>
          </cell>
          <cell r="G11">
            <v>592.58038846500006</v>
          </cell>
          <cell r="H11">
            <v>610.35780011895008</v>
          </cell>
          <cell r="I11">
            <v>628.66853412251862</v>
          </cell>
          <cell r="J11">
            <v>647.52859014619423</v>
          </cell>
          <cell r="K11">
            <v>666.95444785057998</v>
          </cell>
          <cell r="L11">
            <v>686.96308128609746</v>
          </cell>
          <cell r="M11">
            <v>707.57197372468045</v>
          </cell>
          <cell r="N11">
            <v>728.79913293642096</v>
          </cell>
          <cell r="O11">
            <v>750.66310692451361</v>
          </cell>
          <cell r="P11">
            <v>773.18300013224894</v>
          </cell>
          <cell r="Q11">
            <v>796.37849013621644</v>
          </cell>
          <cell r="R11">
            <v>820.26984484030299</v>
          </cell>
        </row>
        <row r="12">
          <cell r="B12" t="str">
            <v>% mild AD with PET-determined amyloid</v>
          </cell>
          <cell r="C12">
            <v>0.75</v>
          </cell>
          <cell r="D12">
            <v>0.75</v>
          </cell>
          <cell r="E12">
            <v>0.75</v>
          </cell>
          <cell r="F12">
            <v>0.75</v>
          </cell>
          <cell r="G12">
            <v>0.75</v>
          </cell>
          <cell r="H12">
            <v>0.75</v>
          </cell>
          <cell r="I12">
            <v>0.75</v>
          </cell>
          <cell r="J12">
            <v>0.75</v>
          </cell>
          <cell r="K12">
            <v>0.75</v>
          </cell>
          <cell r="L12">
            <v>0.75</v>
          </cell>
          <cell r="M12">
            <v>0.75</v>
          </cell>
          <cell r="N12">
            <v>0.75</v>
          </cell>
          <cell r="O12">
            <v>0.75</v>
          </cell>
          <cell r="P12">
            <v>0.75</v>
          </cell>
          <cell r="Q12">
            <v>0.75</v>
          </cell>
          <cell r="R12">
            <v>0.75</v>
          </cell>
          <cell r="S12">
            <v>0</v>
          </cell>
          <cell r="T12">
            <v>0</v>
          </cell>
          <cell r="U12">
            <v>0</v>
          </cell>
          <cell r="V12">
            <v>0</v>
          </cell>
          <cell r="W12">
            <v>0</v>
          </cell>
          <cell r="X12">
            <v>0</v>
          </cell>
        </row>
        <row r="13">
          <cell r="B13" t="str">
            <v>New Patient Starts on Aducanumab ('000s)</v>
          </cell>
          <cell r="C13">
            <v>0</v>
          </cell>
          <cell r="D13">
            <v>0</v>
          </cell>
          <cell r="E13">
            <v>0</v>
          </cell>
          <cell r="F13">
            <v>0</v>
          </cell>
          <cell r="G13">
            <v>0</v>
          </cell>
          <cell r="H13">
            <v>24.414312004758003</v>
          </cell>
          <cell r="I13">
            <v>50.293482729801489</v>
          </cell>
          <cell r="J13">
            <v>64.752859014619432</v>
          </cell>
          <cell r="K13">
            <v>60.025900306552195</v>
          </cell>
          <cell r="L13">
            <v>51.522231096457311</v>
          </cell>
          <cell r="M13">
            <v>42.454318423480828</v>
          </cell>
          <cell r="N13">
            <v>29.151965317456838</v>
          </cell>
          <cell r="O13">
            <v>15.013262138490273</v>
          </cell>
          <cell r="P13">
            <v>7.7318300013224892</v>
          </cell>
          <cell r="Q13">
            <v>7.9637849013621649</v>
          </cell>
          <cell r="R13">
            <v>4.9216190690418182</v>
          </cell>
          <cell r="S13">
            <v>0</v>
          </cell>
          <cell r="T13">
            <v>0</v>
          </cell>
          <cell r="U13">
            <v>0</v>
          </cell>
          <cell r="V13">
            <v>0</v>
          </cell>
          <cell r="W13">
            <v>0</v>
          </cell>
          <cell r="X13">
            <v>0</v>
          </cell>
        </row>
        <row r="14">
          <cell r="B14" t="str">
            <v>% of diagnosed mild AD</v>
          </cell>
          <cell r="C14">
            <v>0</v>
          </cell>
          <cell r="D14">
            <v>0</v>
          </cell>
          <cell r="E14">
            <v>0</v>
          </cell>
          <cell r="F14">
            <v>0</v>
          </cell>
          <cell r="G14">
            <v>0</v>
          </cell>
          <cell r="H14">
            <v>0.04</v>
          </cell>
          <cell r="I14">
            <v>0.08</v>
          </cell>
          <cell r="J14">
            <v>0.1</v>
          </cell>
          <cell r="K14">
            <v>0.09</v>
          </cell>
          <cell r="L14">
            <v>7.4999999999999997E-2</v>
          </cell>
          <cell r="M14">
            <v>0.06</v>
          </cell>
          <cell r="N14">
            <v>0.04</v>
          </cell>
          <cell r="O14">
            <v>0.02</v>
          </cell>
          <cell r="P14">
            <v>0.01</v>
          </cell>
          <cell r="Q14">
            <v>0.01</v>
          </cell>
          <cell r="R14">
            <v>6.0000000000000001E-3</v>
          </cell>
          <cell r="S14">
            <v>0</v>
          </cell>
          <cell r="T14">
            <v>0</v>
          </cell>
          <cell r="U14">
            <v>0</v>
          </cell>
          <cell r="V14">
            <v>0</v>
          </cell>
          <cell r="W14">
            <v>0</v>
          </cell>
          <cell r="X14">
            <v>0</v>
          </cell>
        </row>
        <row r="15">
          <cell r="B15" t="str">
            <v>Discontinuations</v>
          </cell>
          <cell r="C15">
            <v>0</v>
          </cell>
          <cell r="D15">
            <v>0</v>
          </cell>
          <cell r="E15">
            <v>0</v>
          </cell>
          <cell r="F15">
            <v>0</v>
          </cell>
          <cell r="G15">
            <v>0</v>
          </cell>
          <cell r="H15">
            <v>4.8828624009516011</v>
          </cell>
          <cell r="I15">
            <v>10.058696545960299</v>
          </cell>
          <cell r="J15">
            <v>12.950571802923887</v>
          </cell>
          <cell r="K15">
            <v>12.00518006131044</v>
          </cell>
          <cell r="L15">
            <v>10.304446219291464</v>
          </cell>
          <cell r="M15">
            <v>8.4908636846961656</v>
          </cell>
          <cell r="N15">
            <v>5.8303930634913677</v>
          </cell>
          <cell r="O15">
            <v>3.0026524276980546</v>
          </cell>
          <cell r="P15">
            <v>1.5463660002644979</v>
          </cell>
          <cell r="Q15">
            <v>1.5927569802724331</v>
          </cell>
          <cell r="R15">
            <v>0.98432381380836365</v>
          </cell>
          <cell r="S15">
            <v>0</v>
          </cell>
          <cell r="T15">
            <v>0</v>
          </cell>
          <cell r="U15">
            <v>0</v>
          </cell>
          <cell r="V15">
            <v>0</v>
          </cell>
          <cell r="W15">
            <v>0</v>
          </cell>
          <cell r="X15">
            <v>0</v>
          </cell>
        </row>
        <row r="16">
          <cell r="B16" t="str">
            <v>% dropout rate</v>
          </cell>
          <cell r="C16">
            <v>0.2</v>
          </cell>
          <cell r="D16">
            <v>0.2</v>
          </cell>
          <cell r="E16">
            <v>0.2</v>
          </cell>
          <cell r="F16">
            <v>0.2</v>
          </cell>
          <cell r="G16">
            <v>0.2</v>
          </cell>
          <cell r="H16">
            <v>0.2</v>
          </cell>
          <cell r="I16">
            <v>0.2</v>
          </cell>
          <cell r="J16">
            <v>0.2</v>
          </cell>
          <cell r="K16">
            <v>0.2</v>
          </cell>
          <cell r="L16">
            <v>0.2</v>
          </cell>
          <cell r="M16">
            <v>0.2</v>
          </cell>
          <cell r="N16">
            <v>0.2</v>
          </cell>
          <cell r="O16">
            <v>0.2</v>
          </cell>
          <cell r="P16">
            <v>0.2</v>
          </cell>
          <cell r="Q16">
            <v>0.2</v>
          </cell>
          <cell r="R16">
            <v>0.2</v>
          </cell>
          <cell r="S16">
            <v>0</v>
          </cell>
          <cell r="T16">
            <v>0</v>
          </cell>
          <cell r="U16">
            <v>0</v>
          </cell>
          <cell r="V16">
            <v>0</v>
          </cell>
          <cell r="W16">
            <v>0</v>
          </cell>
          <cell r="X16">
            <v>0</v>
          </cell>
        </row>
        <row r="17">
          <cell r="B17" t="str">
            <v>Patients on Aducanumab</v>
          </cell>
          <cell r="C17">
            <v>0</v>
          </cell>
          <cell r="D17">
            <v>0</v>
          </cell>
          <cell r="E17">
            <v>0</v>
          </cell>
          <cell r="F17">
            <v>0</v>
          </cell>
          <cell r="G17">
            <v>0</v>
          </cell>
          <cell r="H17">
            <v>19.531449603806401</v>
          </cell>
          <cell r="I17">
            <v>59.766235787647588</v>
          </cell>
          <cell r="J17">
            <v>111.56852299934313</v>
          </cell>
          <cell r="K17">
            <v>159.58924324458491</v>
          </cell>
          <cell r="L17">
            <v>200.80702812175076</v>
          </cell>
          <cell r="M17">
            <v>234.77048286053542</v>
          </cell>
          <cell r="N17">
            <v>258.09205511450085</v>
          </cell>
          <cell r="O17">
            <v>270.10266482529306</v>
          </cell>
          <cell r="P17">
            <v>276.28812882635106</v>
          </cell>
          <cell r="Q17">
            <v>282.65915674744076</v>
          </cell>
          <cell r="R17">
            <v>286.5964520026742</v>
          </cell>
          <cell r="S17">
            <v>0</v>
          </cell>
          <cell r="T17">
            <v>0</v>
          </cell>
          <cell r="U17">
            <v>0</v>
          </cell>
          <cell r="V17">
            <v>0</v>
          </cell>
          <cell r="W17">
            <v>0</v>
          </cell>
          <cell r="X17">
            <v>0</v>
          </cell>
        </row>
        <row r="18">
          <cell r="B18" t="str">
            <v>% penetration</v>
          </cell>
          <cell r="C18">
            <v>0</v>
          </cell>
          <cell r="D18">
            <v>0</v>
          </cell>
          <cell r="E18">
            <v>0</v>
          </cell>
          <cell r="F18">
            <v>0</v>
          </cell>
          <cell r="G18">
            <v>0</v>
          </cell>
          <cell r="H18">
            <v>3.1999999999999994E-2</v>
          </cell>
          <cell r="I18">
            <v>9.5067961165048537E-2</v>
          </cell>
          <cell r="J18">
            <v>0.1722989914223772</v>
          </cell>
          <cell r="K18">
            <v>0.23928057419648277</v>
          </cell>
          <cell r="L18">
            <v>0.29231123708396384</v>
          </cell>
          <cell r="M18">
            <v>0.33179731755724645</v>
          </cell>
          <cell r="N18">
            <v>0.35413331801674403</v>
          </cell>
          <cell r="O18">
            <v>0.35981875535606211</v>
          </cell>
          <cell r="P18">
            <v>0.35733859743307006</v>
          </cell>
          <cell r="Q18">
            <v>0.35493067711948545</v>
          </cell>
          <cell r="R18">
            <v>0.3493928904072674</v>
          </cell>
          <cell r="S18">
            <v>0</v>
          </cell>
          <cell r="T18">
            <v>0</v>
          </cell>
          <cell r="U18">
            <v>0</v>
          </cell>
          <cell r="V18">
            <v>0</v>
          </cell>
          <cell r="W18">
            <v>0</v>
          </cell>
          <cell r="X18">
            <v>0</v>
          </cell>
        </row>
        <row r="19">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row>
        <row r="20">
          <cell r="B20" t="str">
            <v>Monthly Cost of aducanumab ($)</v>
          </cell>
          <cell r="C20">
            <v>0</v>
          </cell>
          <cell r="D20">
            <v>0</v>
          </cell>
          <cell r="E20">
            <v>0</v>
          </cell>
          <cell r="F20">
            <v>0</v>
          </cell>
          <cell r="G20">
            <v>3000</v>
          </cell>
          <cell r="H20">
            <v>3090</v>
          </cell>
          <cell r="I20">
            <v>3182.7000000000003</v>
          </cell>
          <cell r="J20">
            <v>3278.1810000000005</v>
          </cell>
          <cell r="K20">
            <v>3376.5264300000008</v>
          </cell>
          <cell r="L20">
            <v>3477.8222229000007</v>
          </cell>
          <cell r="M20">
            <v>3582.1568895870009</v>
          </cell>
          <cell r="N20">
            <v>3689.621596274611</v>
          </cell>
          <cell r="O20">
            <v>3800.3102441628494</v>
          </cell>
          <cell r="P20">
            <v>3914.3195514877348</v>
          </cell>
          <cell r="Q20">
            <v>4031.7491380323668</v>
          </cell>
          <cell r="R20">
            <v>4152.7016121733377</v>
          </cell>
        </row>
        <row r="21">
          <cell r="B21" t="str">
            <v xml:space="preserve">   % change in price</v>
          </cell>
          <cell r="C21">
            <v>0</v>
          </cell>
          <cell r="D21">
            <v>0</v>
          </cell>
          <cell r="E21">
            <v>0</v>
          </cell>
          <cell r="F21">
            <v>0</v>
          </cell>
          <cell r="G21">
            <v>0</v>
          </cell>
          <cell r="H21">
            <v>0.03</v>
          </cell>
          <cell r="I21">
            <v>0.03</v>
          </cell>
          <cell r="J21">
            <v>0.03</v>
          </cell>
          <cell r="K21">
            <v>0.03</v>
          </cell>
          <cell r="L21">
            <v>0.03</v>
          </cell>
          <cell r="M21">
            <v>0.03</v>
          </cell>
          <cell r="N21">
            <v>0.03</v>
          </cell>
          <cell r="O21">
            <v>0.03</v>
          </cell>
          <cell r="P21">
            <v>0.03</v>
          </cell>
          <cell r="Q21">
            <v>0.03</v>
          </cell>
          <cell r="R21">
            <v>0.03</v>
          </cell>
        </row>
        <row r="22">
          <cell r="B22" t="str">
            <v xml:space="preserve">   Discount %</v>
          </cell>
          <cell r="C22">
            <v>0</v>
          </cell>
          <cell r="D22">
            <v>0</v>
          </cell>
          <cell r="E22">
            <v>0</v>
          </cell>
          <cell r="F22">
            <v>0</v>
          </cell>
          <cell r="G22">
            <v>0</v>
          </cell>
          <cell r="H22">
            <v>0.05</v>
          </cell>
          <cell r="I22">
            <v>0.06</v>
          </cell>
          <cell r="J22">
            <v>7.0000000000000007E-2</v>
          </cell>
          <cell r="K22">
            <v>0.08</v>
          </cell>
          <cell r="L22">
            <v>0.1</v>
          </cell>
          <cell r="M22">
            <v>0.12</v>
          </cell>
          <cell r="N22">
            <v>0.14000000000000001</v>
          </cell>
          <cell r="O22">
            <v>0.15</v>
          </cell>
          <cell r="P22">
            <v>0.15</v>
          </cell>
          <cell r="Q22">
            <v>0.15</v>
          </cell>
          <cell r="R22">
            <v>0.15</v>
          </cell>
          <cell r="S22">
            <v>0</v>
          </cell>
          <cell r="T22">
            <v>0</v>
          </cell>
          <cell r="U22">
            <v>0</v>
          </cell>
          <cell r="V22">
            <v>0</v>
          </cell>
          <cell r="W22">
            <v>0</v>
          </cell>
          <cell r="X22">
            <v>0</v>
          </cell>
        </row>
        <row r="23">
          <cell r="B23" t="str">
            <v>Net Cost of aducanumab ($)</v>
          </cell>
          <cell r="C23">
            <v>0</v>
          </cell>
          <cell r="D23">
            <v>0</v>
          </cell>
          <cell r="E23">
            <v>0</v>
          </cell>
          <cell r="F23">
            <v>0</v>
          </cell>
          <cell r="G23">
            <v>3000</v>
          </cell>
          <cell r="H23">
            <v>2935.5</v>
          </cell>
          <cell r="I23">
            <v>2991.7380000000003</v>
          </cell>
          <cell r="J23">
            <v>3048.7083300000004</v>
          </cell>
          <cell r="K23">
            <v>3106.4043156000007</v>
          </cell>
          <cell r="L23">
            <v>3130.0400006100008</v>
          </cell>
          <cell r="M23">
            <v>3152.2980628365608</v>
          </cell>
          <cell r="N23">
            <v>3173.0745727961653</v>
          </cell>
          <cell r="O23">
            <v>3230.2637075384218</v>
          </cell>
          <cell r="P23">
            <v>3327.1716187645743</v>
          </cell>
          <cell r="Q23">
            <v>3426.9867673275116</v>
          </cell>
          <cell r="R23">
            <v>3529.796370347337</v>
          </cell>
          <cell r="S23">
            <v>0</v>
          </cell>
          <cell r="T23">
            <v>0</v>
          </cell>
          <cell r="U23">
            <v>0</v>
          </cell>
          <cell r="V23">
            <v>0</v>
          </cell>
          <cell r="W23">
            <v>0</v>
          </cell>
          <cell r="X23">
            <v>0</v>
          </cell>
        </row>
        <row r="24">
          <cell r="B24" t="str">
            <v>Compliance (%)</v>
          </cell>
          <cell r="C24">
            <v>0</v>
          </cell>
          <cell r="D24">
            <v>0</v>
          </cell>
          <cell r="E24">
            <v>0</v>
          </cell>
          <cell r="F24">
            <v>0</v>
          </cell>
          <cell r="G24">
            <v>0.8</v>
          </cell>
          <cell r="H24">
            <v>0.8</v>
          </cell>
          <cell r="I24">
            <v>0.8</v>
          </cell>
          <cell r="J24">
            <v>0.8</v>
          </cell>
          <cell r="K24">
            <v>0.8</v>
          </cell>
          <cell r="L24">
            <v>0.8</v>
          </cell>
          <cell r="M24">
            <v>0.8</v>
          </cell>
          <cell r="N24">
            <v>0.8</v>
          </cell>
          <cell r="O24">
            <v>0.8</v>
          </cell>
          <cell r="P24">
            <v>0.8</v>
          </cell>
          <cell r="Q24">
            <v>0.8</v>
          </cell>
          <cell r="R24">
            <v>0.8</v>
          </cell>
          <cell r="S24">
            <v>0</v>
          </cell>
          <cell r="T24">
            <v>0</v>
          </cell>
          <cell r="U24">
            <v>0</v>
          </cell>
          <cell r="V24">
            <v>0</v>
          </cell>
          <cell r="W24">
            <v>0</v>
          </cell>
          <cell r="X24">
            <v>0</v>
          </cell>
        </row>
        <row r="25">
          <cell r="B25" t="str">
            <v>Number of Months of therapy</v>
          </cell>
          <cell r="C25">
            <v>0</v>
          </cell>
          <cell r="D25">
            <v>0</v>
          </cell>
          <cell r="E25">
            <v>0</v>
          </cell>
          <cell r="F25">
            <v>0</v>
          </cell>
          <cell r="G25">
            <v>0</v>
          </cell>
          <cell r="H25">
            <v>2</v>
          </cell>
          <cell r="I25">
            <v>6</v>
          </cell>
          <cell r="J25">
            <v>8</v>
          </cell>
          <cell r="K25">
            <v>9.5</v>
          </cell>
          <cell r="L25">
            <v>10.5</v>
          </cell>
          <cell r="M25">
            <v>11</v>
          </cell>
          <cell r="N25">
            <v>11</v>
          </cell>
          <cell r="O25">
            <v>11</v>
          </cell>
          <cell r="P25">
            <v>11</v>
          </cell>
          <cell r="Q25">
            <v>11</v>
          </cell>
          <cell r="R25">
            <v>11</v>
          </cell>
        </row>
        <row r="26">
          <cell r="B26" t="str">
            <v>Annual cost of aducanumab</v>
          </cell>
          <cell r="C26">
            <v>0</v>
          </cell>
          <cell r="D26">
            <v>0</v>
          </cell>
          <cell r="E26">
            <v>0</v>
          </cell>
          <cell r="F26">
            <v>0</v>
          </cell>
          <cell r="G26">
            <v>0</v>
          </cell>
          <cell r="H26">
            <v>4696.8</v>
          </cell>
          <cell r="I26">
            <v>14360.342400000003</v>
          </cell>
          <cell r="J26">
            <v>19511.733312000004</v>
          </cell>
          <cell r="K26">
            <v>23608.672798560008</v>
          </cell>
          <cell r="L26">
            <v>26292.336005124009</v>
          </cell>
          <cell r="M26">
            <v>27740.222952961736</v>
          </cell>
          <cell r="N26">
            <v>27923.056240606256</v>
          </cell>
          <cell r="O26">
            <v>28426.320626338114</v>
          </cell>
          <cell r="P26">
            <v>29279.110245128257</v>
          </cell>
          <cell r="Q26">
            <v>30157.483552482106</v>
          </cell>
          <cell r="R26">
            <v>31062.208059056567</v>
          </cell>
          <cell r="S26">
            <v>0</v>
          </cell>
          <cell r="T26">
            <v>0</v>
          </cell>
          <cell r="U26">
            <v>0</v>
          </cell>
          <cell r="V26">
            <v>0</v>
          </cell>
          <cell r="W26">
            <v>0</v>
          </cell>
          <cell r="X26">
            <v>0</v>
          </cell>
        </row>
        <row r="27">
          <cell r="B27" t="str">
            <v>Total US aducanumab sales ($mn)</v>
          </cell>
          <cell r="C27">
            <v>0</v>
          </cell>
          <cell r="D27">
            <v>0</v>
          </cell>
          <cell r="E27">
            <v>0</v>
          </cell>
          <cell r="F27">
            <v>0</v>
          </cell>
          <cell r="G27">
            <v>0</v>
          </cell>
          <cell r="H27">
            <v>91.735312499157914</v>
          </cell>
          <cell r="I27">
            <v>858.26360986975328</v>
          </cell>
          <cell r="J27">
            <v>2176.8952667769222</v>
          </cell>
          <cell r="K27">
            <v>3767.6902259312083</v>
          </cell>
          <cell r="L27">
            <v>5279.6858555674571</v>
          </cell>
          <cell r="M27">
            <v>6512.5855373257345</v>
          </cell>
          <cell r="N27">
            <v>7206.7189702158566</v>
          </cell>
          <cell r="O27">
            <v>7678.0249523521188</v>
          </cell>
          <cell r="P27">
            <v>8089.4705833269309</v>
          </cell>
          <cell r="Q27">
            <v>8524.2888705694058</v>
          </cell>
          <cell r="R27">
            <v>8902.3186210944859</v>
          </cell>
          <cell r="T27" t="str">
            <v>Peak US</v>
          </cell>
          <cell r="U27" t="str">
            <v>$8.9bn</v>
          </cell>
        </row>
        <row r="28">
          <cell r="B28" t="str">
            <v xml:space="preserve">  % growth</v>
          </cell>
          <cell r="C28">
            <v>0</v>
          </cell>
          <cell r="D28">
            <v>0</v>
          </cell>
          <cell r="E28">
            <v>0</v>
          </cell>
          <cell r="F28">
            <v>0</v>
          </cell>
          <cell r="G28">
            <v>0</v>
          </cell>
          <cell r="H28">
            <v>0</v>
          </cell>
          <cell r="I28">
            <v>8.3558694736842121</v>
          </cell>
          <cell r="J28">
            <v>1.5363946947573361</v>
          </cell>
          <cell r="K28">
            <v>0.73076320364717984</v>
          </cell>
          <cell r="L28">
            <v>0.40130571755339828</v>
          </cell>
          <cell r="M28">
            <v>0.23351762121569752</v>
          </cell>
          <cell r="N28">
            <v>0.10658338825829139</v>
          </cell>
          <cell r="O28">
            <v>6.5398135279603586E-2</v>
          </cell>
          <cell r="P28">
            <v>5.3587430820834836E-2</v>
          </cell>
          <cell r="Q28">
            <v>5.3751142644448358E-2</v>
          </cell>
          <cell r="R28">
            <v>4.4347365072322953E-2</v>
          </cell>
        </row>
        <row r="29">
          <cell r="B29">
            <v>0</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row>
        <row r="30">
          <cell r="B30" t="str">
            <v>EU</v>
          </cell>
          <cell r="C30">
            <v>2015</v>
          </cell>
          <cell r="D30">
            <v>2016</v>
          </cell>
          <cell r="E30" t="str">
            <v>2017E</v>
          </cell>
          <cell r="F30" t="str">
            <v>2018E</v>
          </cell>
          <cell r="G30" t="str">
            <v>2019E</v>
          </cell>
          <cell r="H30" t="str">
            <v>2020E</v>
          </cell>
          <cell r="I30" t="str">
            <v>2021E</v>
          </cell>
          <cell r="J30" t="str">
            <v>2022E</v>
          </cell>
          <cell r="K30" t="str">
            <v>2023E</v>
          </cell>
          <cell r="L30" t="str">
            <v>2024E</v>
          </cell>
          <cell r="M30" t="str">
            <v>2025E</v>
          </cell>
          <cell r="N30" t="str">
            <v>2026E</v>
          </cell>
          <cell r="O30" t="str">
            <v>2027E</v>
          </cell>
          <cell r="P30" t="str">
            <v>2028E</v>
          </cell>
          <cell r="Q30" t="str">
            <v>2029E</v>
          </cell>
          <cell r="R30" t="str">
            <v>2030E</v>
          </cell>
          <cell r="S30">
            <v>0</v>
          </cell>
          <cell r="T30">
            <v>0</v>
          </cell>
          <cell r="U30">
            <v>0</v>
          </cell>
          <cell r="V30">
            <v>0</v>
          </cell>
        </row>
        <row r="31">
          <cell r="B31" t="str">
            <v>EU population ('000)</v>
          </cell>
          <cell r="C31">
            <v>507000</v>
          </cell>
          <cell r="D31">
            <v>508267.5</v>
          </cell>
          <cell r="E31">
            <v>509538.16874999995</v>
          </cell>
          <cell r="F31">
            <v>510812.01417187491</v>
          </cell>
          <cell r="G31">
            <v>512089.04420730454</v>
          </cell>
          <cell r="H31">
            <v>513369.26681782276</v>
          </cell>
          <cell r="I31">
            <v>514652.68998486729</v>
          </cell>
          <cell r="J31">
            <v>515939.32170982944</v>
          </cell>
          <cell r="K31">
            <v>517229.17001410399</v>
          </cell>
          <cell r="L31">
            <v>518522.24293913925</v>
          </cell>
          <cell r="M31">
            <v>519818.54854648706</v>
          </cell>
          <cell r="N31">
            <v>521118.09491785325</v>
          </cell>
          <cell r="O31">
            <v>522420.89015514788</v>
          </cell>
          <cell r="P31">
            <v>523726.94238053571</v>
          </cell>
          <cell r="Q31">
            <v>525036.25973648706</v>
          </cell>
          <cell r="R31">
            <v>526348.85038582829</v>
          </cell>
          <cell r="S31">
            <v>0</v>
          </cell>
          <cell r="T31">
            <v>0</v>
          </cell>
          <cell r="U31">
            <v>0</v>
          </cell>
          <cell r="V31">
            <v>0</v>
          </cell>
        </row>
        <row r="32">
          <cell r="B32" t="str">
            <v>% population growth</v>
          </cell>
          <cell r="C32">
            <v>0</v>
          </cell>
          <cell r="D32">
            <v>2.5000000000000001E-3</v>
          </cell>
          <cell r="E32">
            <v>2.5000000000000001E-3</v>
          </cell>
          <cell r="F32">
            <v>2.5000000000000001E-3</v>
          </cell>
          <cell r="G32">
            <v>2.5000000000000001E-3</v>
          </cell>
          <cell r="H32">
            <v>2.5000000000000001E-3</v>
          </cell>
          <cell r="I32">
            <v>2.5000000000000001E-3</v>
          </cell>
          <cell r="J32">
            <v>2.5000000000000001E-3</v>
          </cell>
          <cell r="K32">
            <v>2.5000000000000001E-3</v>
          </cell>
          <cell r="L32">
            <v>2.5000000000000001E-3</v>
          </cell>
          <cell r="M32">
            <v>2.5000000000000001E-3</v>
          </cell>
          <cell r="N32">
            <v>2.5000000000000001E-3</v>
          </cell>
          <cell r="O32">
            <v>2.5000000000000001E-3</v>
          </cell>
          <cell r="P32">
            <v>2.5000000000000001E-3</v>
          </cell>
          <cell r="Q32">
            <v>2.5000000000000001E-3</v>
          </cell>
          <cell r="R32">
            <v>2.5000000000000001E-3</v>
          </cell>
        </row>
        <row r="33">
          <cell r="B33" t="str">
            <v>Patients with AD ('000)</v>
          </cell>
          <cell r="C33">
            <v>8238.75</v>
          </cell>
          <cell r="D33">
            <v>8485.9125000000004</v>
          </cell>
          <cell r="E33">
            <v>8740.4898750000011</v>
          </cell>
          <cell r="F33">
            <v>9002.7045712500021</v>
          </cell>
          <cell r="G33">
            <v>9272.7857083875024</v>
          </cell>
          <cell r="H33">
            <v>9550.9692796391282</v>
          </cell>
          <cell r="I33">
            <v>9837.4983580283024</v>
          </cell>
          <cell r="J33">
            <v>10132.623308769153</v>
          </cell>
          <cell r="K33">
            <v>10436.602008032227</v>
          </cell>
          <cell r="L33">
            <v>10749.700068273194</v>
          </cell>
          <cell r="M33">
            <v>11072.191070321391</v>
          </cell>
          <cell r="N33">
            <v>11404.356802431033</v>
          </cell>
          <cell r="O33">
            <v>11746.487506503965</v>
          </cell>
          <cell r="P33">
            <v>12098.882131699085</v>
          </cell>
          <cell r="Q33">
            <v>12461.848595650059</v>
          </cell>
          <cell r="R33">
            <v>12835.704053519561</v>
          </cell>
        </row>
        <row r="34">
          <cell r="B34" t="str">
            <v>% prevalence</v>
          </cell>
          <cell r="C34">
            <v>1.6250000000000001E-2</v>
          </cell>
          <cell r="D34">
            <v>1.669576059850374E-2</v>
          </cell>
          <cell r="E34">
            <v>1.7153749043849233E-2</v>
          </cell>
          <cell r="F34">
            <v>1.7624300763256572E-2</v>
          </cell>
          <cell r="G34">
            <v>1.8107760385191293E-2</v>
          </cell>
          <cell r="H34">
            <v>1.8604481991767615E-2</v>
          </cell>
          <cell r="I34">
            <v>1.911482937807546E-2</v>
          </cell>
          <cell r="J34">
            <v>1.9639176318621172E-2</v>
          </cell>
          <cell r="K34">
            <v>2.0177906841077113E-2</v>
          </cell>
          <cell r="L34">
            <v>2.0731415507540579E-2</v>
          </cell>
          <cell r="M34">
            <v>2.1300107703508028E-2</v>
          </cell>
          <cell r="N34">
            <v>2.1884399934776332E-2</v>
          </cell>
          <cell r="O34">
            <v>2.2484720132488402E-2</v>
          </cell>
          <cell r="P34">
            <v>2.310150796654669E-2</v>
          </cell>
          <cell r="Q34">
            <v>2.3735215167624033E-2</v>
          </cell>
          <cell r="R34">
            <v>2.4386305858007735E-2</v>
          </cell>
        </row>
        <row r="35">
          <cell r="B35" t="str">
            <v>Patients with mild AD ('000)</v>
          </cell>
          <cell r="C35">
            <v>2224.4625000000001</v>
          </cell>
          <cell r="D35">
            <v>2291.1963750000004</v>
          </cell>
          <cell r="E35">
            <v>2359.9322662500003</v>
          </cell>
          <cell r="F35">
            <v>2430.7302342375006</v>
          </cell>
          <cell r="G35">
            <v>2503.6521412646257</v>
          </cell>
          <cell r="H35">
            <v>2578.7617055025648</v>
          </cell>
          <cell r="I35">
            <v>2656.1245566676416</v>
          </cell>
          <cell r="J35">
            <v>2735.8082933676715</v>
          </cell>
          <cell r="K35">
            <v>2817.8825421687015</v>
          </cell>
          <cell r="L35">
            <v>2902.4190184337626</v>
          </cell>
          <cell r="M35">
            <v>2989.4915889867757</v>
          </cell>
          <cell r="N35">
            <v>3079.1763366563791</v>
          </cell>
          <cell r="O35">
            <v>3171.5516267560706</v>
          </cell>
          <cell r="P35">
            <v>3266.6981755587531</v>
          </cell>
          <cell r="Q35">
            <v>3364.6991208255163</v>
          </cell>
          <cell r="R35">
            <v>3465.6400944502816</v>
          </cell>
        </row>
        <row r="36">
          <cell r="B36" t="str">
            <v>% of AD patients with mild AD</v>
          </cell>
          <cell r="C36">
            <v>0.27</v>
          </cell>
          <cell r="D36">
            <v>0.27</v>
          </cell>
          <cell r="E36">
            <v>0.27</v>
          </cell>
          <cell r="F36">
            <v>0.27</v>
          </cell>
          <cell r="G36">
            <v>0.27</v>
          </cell>
          <cell r="H36">
            <v>0.27</v>
          </cell>
          <cell r="I36">
            <v>0.27</v>
          </cell>
          <cell r="J36">
            <v>0.27</v>
          </cell>
          <cell r="K36">
            <v>0.27</v>
          </cell>
          <cell r="L36">
            <v>0.27</v>
          </cell>
          <cell r="M36">
            <v>0.27</v>
          </cell>
          <cell r="N36">
            <v>0.27</v>
          </cell>
          <cell r="O36">
            <v>0.27</v>
          </cell>
          <cell r="P36">
            <v>0.27</v>
          </cell>
          <cell r="Q36">
            <v>0.27</v>
          </cell>
          <cell r="R36">
            <v>0.27</v>
          </cell>
        </row>
        <row r="37">
          <cell r="B37" t="str">
            <v>Diagnosed mild AD patients ('000)</v>
          </cell>
          <cell r="C37">
            <v>1112.23125</v>
          </cell>
          <cell r="D37">
            <v>1145.5981875000002</v>
          </cell>
          <cell r="E37">
            <v>1179.9661331250002</v>
          </cell>
          <cell r="F37">
            <v>1215.3651171187503</v>
          </cell>
          <cell r="G37">
            <v>1251.8260706323128</v>
          </cell>
          <cell r="H37">
            <v>1289.3808527512824</v>
          </cell>
          <cell r="I37">
            <v>1328.0622783338208</v>
          </cell>
          <cell r="J37">
            <v>1367.9041466838357</v>
          </cell>
          <cell r="K37">
            <v>1408.9412710843508</v>
          </cell>
          <cell r="L37">
            <v>1451.2095092168813</v>
          </cell>
          <cell r="M37">
            <v>1494.7457944933878</v>
          </cell>
          <cell r="N37">
            <v>1539.5881683281896</v>
          </cell>
          <cell r="O37">
            <v>1585.7758133780353</v>
          </cell>
          <cell r="P37">
            <v>1633.3490877793765</v>
          </cell>
          <cell r="Q37">
            <v>1682.3495604127581</v>
          </cell>
          <cell r="R37">
            <v>1732.8200472251408</v>
          </cell>
        </row>
        <row r="38">
          <cell r="B38" t="str">
            <v>% mild AD patients who are clinically diagnosed</v>
          </cell>
          <cell r="C38">
            <v>0.5</v>
          </cell>
          <cell r="D38">
            <v>0.5</v>
          </cell>
          <cell r="E38">
            <v>0.5</v>
          </cell>
          <cell r="F38">
            <v>0.5</v>
          </cell>
          <cell r="G38">
            <v>0.5</v>
          </cell>
          <cell r="H38">
            <v>0.5</v>
          </cell>
          <cell r="I38">
            <v>0.5</v>
          </cell>
          <cell r="J38">
            <v>0.5</v>
          </cell>
          <cell r="K38">
            <v>0.5</v>
          </cell>
          <cell r="L38">
            <v>0.5</v>
          </cell>
          <cell r="M38">
            <v>0.5</v>
          </cell>
          <cell r="N38">
            <v>0.5</v>
          </cell>
          <cell r="O38">
            <v>0.5</v>
          </cell>
          <cell r="P38">
            <v>0.5</v>
          </cell>
          <cell r="Q38">
            <v>0.5</v>
          </cell>
          <cell r="R38">
            <v>0.5</v>
          </cell>
        </row>
        <row r="39">
          <cell r="B39" t="str">
            <v>Mild AD patients with PET amyloid burden ('000)</v>
          </cell>
          <cell r="C39">
            <v>834.17343750000009</v>
          </cell>
          <cell r="D39">
            <v>859.19864062500017</v>
          </cell>
          <cell r="E39">
            <v>884.97459984375018</v>
          </cell>
          <cell r="F39">
            <v>911.52383783906271</v>
          </cell>
          <cell r="G39">
            <v>938.86955297423469</v>
          </cell>
          <cell r="H39">
            <v>967.03563956346181</v>
          </cell>
          <cell r="I39">
            <v>996.04670875036561</v>
          </cell>
          <cell r="J39">
            <v>1025.9281100128769</v>
          </cell>
          <cell r="K39">
            <v>1056.7059533132631</v>
          </cell>
          <cell r="L39">
            <v>1088.407131912661</v>
          </cell>
          <cell r="M39">
            <v>1121.0593458700409</v>
          </cell>
          <cell r="N39">
            <v>1154.6911262461422</v>
          </cell>
          <cell r="O39">
            <v>1189.3318600335265</v>
          </cell>
          <cell r="P39">
            <v>1225.0118158345324</v>
          </cell>
          <cell r="Q39">
            <v>1261.7621703095685</v>
          </cell>
          <cell r="R39">
            <v>1299.6150354188555</v>
          </cell>
        </row>
        <row r="40">
          <cell r="B40" t="str">
            <v>% mild AD with PET-determined amyloid</v>
          </cell>
          <cell r="C40">
            <v>0.75</v>
          </cell>
          <cell r="D40">
            <v>0.75</v>
          </cell>
          <cell r="E40">
            <v>0.75</v>
          </cell>
          <cell r="F40">
            <v>0.75</v>
          </cell>
          <cell r="G40">
            <v>0.75</v>
          </cell>
          <cell r="H40">
            <v>0.75</v>
          </cell>
          <cell r="I40">
            <v>0.75</v>
          </cell>
          <cell r="J40">
            <v>0.75</v>
          </cell>
          <cell r="K40">
            <v>0.75</v>
          </cell>
          <cell r="L40">
            <v>0.75</v>
          </cell>
          <cell r="M40">
            <v>0.75</v>
          </cell>
          <cell r="N40">
            <v>0.75</v>
          </cell>
          <cell r="O40">
            <v>0.75</v>
          </cell>
          <cell r="P40">
            <v>0.75</v>
          </cell>
          <cell r="Q40">
            <v>0.75</v>
          </cell>
          <cell r="R40">
            <v>0.75</v>
          </cell>
          <cell r="S40">
            <v>0</v>
          </cell>
          <cell r="T40">
            <v>0</v>
          </cell>
          <cell r="U40">
            <v>0</v>
          </cell>
          <cell r="V40">
            <v>0</v>
          </cell>
          <cell r="W40">
            <v>0</v>
          </cell>
          <cell r="X40">
            <v>0</v>
          </cell>
        </row>
        <row r="41">
          <cell r="B41" t="str">
            <v>New Patient Starts on Aducanumab ('000s)</v>
          </cell>
          <cell r="C41">
            <v>0</v>
          </cell>
          <cell r="D41">
            <v>0</v>
          </cell>
          <cell r="E41">
            <v>0</v>
          </cell>
          <cell r="F41">
            <v>0</v>
          </cell>
          <cell r="G41">
            <v>0</v>
          </cell>
          <cell r="H41">
            <v>9.6703563956346184</v>
          </cell>
          <cell r="I41">
            <v>39.841868350014629</v>
          </cell>
          <cell r="J41">
            <v>71.814967700901391</v>
          </cell>
          <cell r="K41">
            <v>95.103535798193676</v>
          </cell>
          <cell r="L41">
            <v>87.072570553012881</v>
          </cell>
          <cell r="M41">
            <v>67.263560752202451</v>
          </cell>
          <cell r="N41">
            <v>46.187645049845685</v>
          </cell>
          <cell r="O41">
            <v>23.78663720067053</v>
          </cell>
          <cell r="P41">
            <v>9.8000945266762596</v>
          </cell>
          <cell r="Q41">
            <v>2.523524340619137</v>
          </cell>
          <cell r="R41">
            <v>2.5992300708377112</v>
          </cell>
          <cell r="S41">
            <v>0</v>
          </cell>
          <cell r="T41">
            <v>0</v>
          </cell>
          <cell r="U41">
            <v>0</v>
          </cell>
          <cell r="V41">
            <v>0</v>
          </cell>
          <cell r="W41">
            <v>0</v>
          </cell>
          <cell r="X41">
            <v>0</v>
          </cell>
        </row>
        <row r="42">
          <cell r="B42" t="str">
            <v>% of diagnosed mild AD</v>
          </cell>
          <cell r="C42">
            <v>0</v>
          </cell>
          <cell r="D42">
            <v>0</v>
          </cell>
          <cell r="E42">
            <v>0</v>
          </cell>
          <cell r="F42">
            <v>0</v>
          </cell>
          <cell r="G42">
            <v>0</v>
          </cell>
          <cell r="H42">
            <v>0.01</v>
          </cell>
          <cell r="I42">
            <v>0.04</v>
          </cell>
          <cell r="J42">
            <v>7.0000000000000007E-2</v>
          </cell>
          <cell r="K42">
            <v>0.09</v>
          </cell>
          <cell r="L42">
            <v>0.08</v>
          </cell>
          <cell r="M42">
            <v>0.06</v>
          </cell>
          <cell r="N42">
            <v>0.04</v>
          </cell>
          <cell r="O42">
            <v>0.02</v>
          </cell>
          <cell r="P42">
            <v>8.0000000000000002E-3</v>
          </cell>
          <cell r="Q42">
            <v>2E-3</v>
          </cell>
          <cell r="R42">
            <v>2E-3</v>
          </cell>
          <cell r="S42">
            <v>0</v>
          </cell>
          <cell r="T42">
            <v>0</v>
          </cell>
          <cell r="U42">
            <v>0</v>
          </cell>
          <cell r="V42">
            <v>0</v>
          </cell>
          <cell r="W42">
            <v>0</v>
          </cell>
          <cell r="X42">
            <v>0</v>
          </cell>
        </row>
        <row r="43">
          <cell r="B43" t="str">
            <v>Discontinuations</v>
          </cell>
          <cell r="C43">
            <v>0</v>
          </cell>
          <cell r="D43">
            <v>0</v>
          </cell>
          <cell r="E43">
            <v>0</v>
          </cell>
          <cell r="F43">
            <v>0</v>
          </cell>
          <cell r="G43">
            <v>0</v>
          </cell>
          <cell r="H43">
            <v>1.9340712791269237</v>
          </cell>
          <cell r="I43">
            <v>7.9683736700029257</v>
          </cell>
          <cell r="J43">
            <v>14.362993540180279</v>
          </cell>
          <cell r="K43">
            <v>19.020707159638736</v>
          </cell>
          <cell r="L43">
            <v>17.414514110602578</v>
          </cell>
          <cell r="M43">
            <v>13.45271215044049</v>
          </cell>
          <cell r="N43">
            <v>9.237529009969137</v>
          </cell>
          <cell r="O43">
            <v>4.7573274401341061</v>
          </cell>
          <cell r="P43">
            <v>1.9600189053352519</v>
          </cell>
          <cell r="Q43">
            <v>0.50470486812382742</v>
          </cell>
          <cell r="R43">
            <v>0.51984601416754228</v>
          </cell>
          <cell r="S43">
            <v>0</v>
          </cell>
          <cell r="T43">
            <v>0</v>
          </cell>
          <cell r="U43">
            <v>0</v>
          </cell>
          <cell r="V43">
            <v>0</v>
          </cell>
          <cell r="W43">
            <v>0</v>
          </cell>
          <cell r="X43">
            <v>0</v>
          </cell>
        </row>
        <row r="44">
          <cell r="B44" t="str">
            <v>% dropout rate</v>
          </cell>
          <cell r="C44">
            <v>0.2</v>
          </cell>
          <cell r="D44">
            <v>0.2</v>
          </cell>
          <cell r="E44">
            <v>0.2</v>
          </cell>
          <cell r="F44">
            <v>0.2</v>
          </cell>
          <cell r="G44">
            <v>0.2</v>
          </cell>
          <cell r="H44">
            <v>0.2</v>
          </cell>
          <cell r="I44">
            <v>0.2</v>
          </cell>
          <cell r="J44">
            <v>0.2</v>
          </cell>
          <cell r="K44">
            <v>0.2</v>
          </cell>
          <cell r="L44">
            <v>0.2</v>
          </cell>
          <cell r="M44">
            <v>0.2</v>
          </cell>
          <cell r="N44">
            <v>0.2</v>
          </cell>
          <cell r="O44">
            <v>0.2</v>
          </cell>
          <cell r="P44">
            <v>0.2</v>
          </cell>
          <cell r="Q44">
            <v>0.2</v>
          </cell>
          <cell r="R44">
            <v>0.2</v>
          </cell>
          <cell r="S44">
            <v>0</v>
          </cell>
          <cell r="T44">
            <v>0</v>
          </cell>
          <cell r="U44">
            <v>0</v>
          </cell>
          <cell r="V44">
            <v>0</v>
          </cell>
          <cell r="W44">
            <v>0</v>
          </cell>
          <cell r="X44">
            <v>0</v>
          </cell>
        </row>
        <row r="45">
          <cell r="B45" t="str">
            <v>Patients on Aducanumab</v>
          </cell>
          <cell r="C45">
            <v>0</v>
          </cell>
          <cell r="D45">
            <v>0</v>
          </cell>
          <cell r="E45">
            <v>0</v>
          </cell>
          <cell r="F45">
            <v>0</v>
          </cell>
          <cell r="G45">
            <v>0</v>
          </cell>
          <cell r="H45">
            <v>7.7362851165076947</v>
          </cell>
          <cell r="I45">
            <v>39.609779796519398</v>
          </cell>
          <cell r="J45">
            <v>97.061753957240498</v>
          </cell>
          <cell r="K45">
            <v>173.14458259579544</v>
          </cell>
          <cell r="L45">
            <v>242.80263903820577</v>
          </cell>
          <cell r="M45">
            <v>296.61348763996773</v>
          </cell>
          <cell r="N45">
            <v>333.56360367984428</v>
          </cell>
          <cell r="O45">
            <v>352.5929134403807</v>
          </cell>
          <cell r="P45">
            <v>360.43298906172174</v>
          </cell>
          <cell r="Q45">
            <v>362.45180853421704</v>
          </cell>
          <cell r="R45">
            <v>364.5311925908872</v>
          </cell>
          <cell r="S45">
            <v>0</v>
          </cell>
          <cell r="T45">
            <v>0</v>
          </cell>
          <cell r="U45">
            <v>0</v>
          </cell>
          <cell r="V45">
            <v>0</v>
          </cell>
          <cell r="W45">
            <v>0</v>
          </cell>
          <cell r="X45">
            <v>0</v>
          </cell>
        </row>
        <row r="46">
          <cell r="B46" t="str">
            <v>% penetration</v>
          </cell>
          <cell r="C46">
            <v>0</v>
          </cell>
          <cell r="D46">
            <v>0</v>
          </cell>
          <cell r="E46">
            <v>0</v>
          </cell>
          <cell r="F46">
            <v>0</v>
          </cell>
          <cell r="G46">
            <v>0</v>
          </cell>
          <cell r="H46">
            <v>8.0000000000000002E-3</v>
          </cell>
          <cell r="I46">
            <v>3.9766990291262141E-2</v>
          </cell>
          <cell r="J46">
            <v>9.4608728438118558E-2</v>
          </cell>
          <cell r="K46">
            <v>0.16385313440594038</v>
          </cell>
          <cell r="L46">
            <v>0.22308071301547608</v>
          </cell>
          <cell r="M46">
            <v>0.2645832165198797</v>
          </cell>
          <cell r="N46">
            <v>0.28887690924260162</v>
          </cell>
          <cell r="O46">
            <v>0.29646301868213748</v>
          </cell>
          <cell r="P46">
            <v>0.29422817347780339</v>
          </cell>
          <cell r="Q46">
            <v>0.28725842085223624</v>
          </cell>
          <cell r="R46">
            <v>0.28049167073032649</v>
          </cell>
          <cell r="S46">
            <v>0</v>
          </cell>
          <cell r="T46">
            <v>0</v>
          </cell>
          <cell r="U46">
            <v>0</v>
          </cell>
          <cell r="V46">
            <v>0</v>
          </cell>
          <cell r="W46">
            <v>0</v>
          </cell>
          <cell r="X46">
            <v>0</v>
          </cell>
        </row>
        <row r="47">
          <cell r="B47">
            <v>0</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row>
        <row r="48">
          <cell r="B48" t="str">
            <v>Monthly Cost of aducanumab ($)</v>
          </cell>
          <cell r="C48">
            <v>0</v>
          </cell>
          <cell r="D48">
            <v>0</v>
          </cell>
          <cell r="E48">
            <v>0</v>
          </cell>
          <cell r="F48">
            <v>0</v>
          </cell>
          <cell r="G48">
            <v>2500</v>
          </cell>
          <cell r="H48">
            <v>2500</v>
          </cell>
          <cell r="I48">
            <v>2475</v>
          </cell>
          <cell r="J48">
            <v>2450.25</v>
          </cell>
          <cell r="K48">
            <v>2425.7474999999999</v>
          </cell>
          <cell r="L48">
            <v>2401.4900250000001</v>
          </cell>
          <cell r="M48">
            <v>2377.4751247499998</v>
          </cell>
          <cell r="N48">
            <v>2353.7003735025</v>
          </cell>
          <cell r="O48">
            <v>2330.1633697674752</v>
          </cell>
          <cell r="P48">
            <v>2306.8617360698004</v>
          </cell>
          <cell r="Q48">
            <v>2283.7931187091021</v>
          </cell>
          <cell r="R48">
            <v>2260.9551875220113</v>
          </cell>
        </row>
        <row r="49">
          <cell r="B49" t="str">
            <v xml:space="preserve">   % change in price</v>
          </cell>
          <cell r="C49">
            <v>0</v>
          </cell>
          <cell r="D49">
            <v>0</v>
          </cell>
          <cell r="E49">
            <v>0</v>
          </cell>
          <cell r="F49">
            <v>0</v>
          </cell>
          <cell r="G49">
            <v>0</v>
          </cell>
          <cell r="H49">
            <v>-0.01</v>
          </cell>
          <cell r="I49">
            <v>-0.01</v>
          </cell>
          <cell r="J49">
            <v>-0.01</v>
          </cell>
          <cell r="K49">
            <v>-0.01</v>
          </cell>
          <cell r="L49">
            <v>-0.01</v>
          </cell>
          <cell r="M49">
            <v>-0.01</v>
          </cell>
          <cell r="N49">
            <v>-0.01</v>
          </cell>
          <cell r="O49">
            <v>-0.01</v>
          </cell>
          <cell r="P49">
            <v>-0.01</v>
          </cell>
          <cell r="Q49">
            <v>-0.01</v>
          </cell>
          <cell r="R49">
            <v>-0.01</v>
          </cell>
        </row>
        <row r="50">
          <cell r="B50" t="str">
            <v xml:space="preserve">   Discount %</v>
          </cell>
          <cell r="C50">
            <v>0</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row>
        <row r="51">
          <cell r="B51" t="str">
            <v>Net Cost of aducanumab ($)</v>
          </cell>
          <cell r="C51">
            <v>0</v>
          </cell>
          <cell r="D51">
            <v>0</v>
          </cell>
          <cell r="E51">
            <v>0</v>
          </cell>
          <cell r="F51">
            <v>0</v>
          </cell>
          <cell r="G51">
            <v>2500</v>
          </cell>
          <cell r="H51">
            <v>2500</v>
          </cell>
          <cell r="I51">
            <v>2475</v>
          </cell>
          <cell r="J51">
            <v>2450.25</v>
          </cell>
          <cell r="K51">
            <v>2425.7474999999999</v>
          </cell>
          <cell r="L51">
            <v>2401.4900250000001</v>
          </cell>
          <cell r="M51">
            <v>2377.4751247499998</v>
          </cell>
          <cell r="N51">
            <v>2353.7003735025</v>
          </cell>
          <cell r="O51">
            <v>2330.1633697674752</v>
          </cell>
          <cell r="P51">
            <v>2306.8617360698004</v>
          </cell>
          <cell r="Q51">
            <v>2283.7931187091021</v>
          </cell>
          <cell r="R51">
            <v>2260.9551875220113</v>
          </cell>
          <cell r="S51">
            <v>0</v>
          </cell>
          <cell r="T51">
            <v>0</v>
          </cell>
          <cell r="U51">
            <v>0</v>
          </cell>
          <cell r="V51">
            <v>0</v>
          </cell>
          <cell r="W51">
            <v>0</v>
          </cell>
          <cell r="X51">
            <v>0</v>
          </cell>
        </row>
        <row r="52">
          <cell r="B52" t="str">
            <v>Compliance (%)</v>
          </cell>
          <cell r="C52">
            <v>0</v>
          </cell>
          <cell r="D52">
            <v>0</v>
          </cell>
          <cell r="E52">
            <v>0</v>
          </cell>
          <cell r="F52">
            <v>0</v>
          </cell>
          <cell r="G52">
            <v>0.8</v>
          </cell>
          <cell r="H52">
            <v>0.8</v>
          </cell>
          <cell r="I52">
            <v>0.8</v>
          </cell>
          <cell r="J52">
            <v>0.8</v>
          </cell>
          <cell r="K52">
            <v>0.8</v>
          </cell>
          <cell r="L52">
            <v>0.8</v>
          </cell>
          <cell r="M52">
            <v>0.8</v>
          </cell>
          <cell r="N52">
            <v>0.8</v>
          </cell>
          <cell r="O52">
            <v>0.8</v>
          </cell>
          <cell r="P52">
            <v>0.8</v>
          </cell>
          <cell r="Q52">
            <v>0.8</v>
          </cell>
          <cell r="R52">
            <v>0.8</v>
          </cell>
          <cell r="S52">
            <v>0</v>
          </cell>
          <cell r="T52">
            <v>0</v>
          </cell>
          <cell r="U52">
            <v>0</v>
          </cell>
          <cell r="V52">
            <v>0</v>
          </cell>
          <cell r="W52">
            <v>0</v>
          </cell>
          <cell r="X52">
            <v>0</v>
          </cell>
        </row>
        <row r="53">
          <cell r="B53" t="str">
            <v>Number of Months of therapy</v>
          </cell>
          <cell r="C53">
            <v>0</v>
          </cell>
          <cell r="D53">
            <v>0</v>
          </cell>
          <cell r="E53">
            <v>0</v>
          </cell>
          <cell r="F53">
            <v>0</v>
          </cell>
          <cell r="G53">
            <v>0</v>
          </cell>
          <cell r="H53">
            <v>1.5</v>
          </cell>
          <cell r="I53">
            <v>5</v>
          </cell>
          <cell r="J53">
            <v>7</v>
          </cell>
          <cell r="K53">
            <v>8.5</v>
          </cell>
          <cell r="L53">
            <v>9.5</v>
          </cell>
          <cell r="M53">
            <v>10</v>
          </cell>
          <cell r="N53">
            <v>10.5</v>
          </cell>
          <cell r="O53">
            <v>11</v>
          </cell>
          <cell r="P53">
            <v>11</v>
          </cell>
          <cell r="Q53">
            <v>11</v>
          </cell>
          <cell r="R53">
            <v>11</v>
          </cell>
        </row>
        <row r="54">
          <cell r="B54" t="str">
            <v>Annual cost of aducanumab</v>
          </cell>
          <cell r="C54">
            <v>0</v>
          </cell>
          <cell r="D54">
            <v>0</v>
          </cell>
          <cell r="E54">
            <v>0</v>
          </cell>
          <cell r="F54">
            <v>0</v>
          </cell>
          <cell r="G54">
            <v>0</v>
          </cell>
          <cell r="H54">
            <v>3000.0000000000005</v>
          </cell>
          <cell r="I54">
            <v>9900</v>
          </cell>
          <cell r="J54">
            <v>13721.400000000001</v>
          </cell>
          <cell r="K54">
            <v>16495.083000000002</v>
          </cell>
          <cell r="L54">
            <v>18251.324190000003</v>
          </cell>
          <cell r="M54">
            <v>19019.800997999999</v>
          </cell>
          <cell r="N54">
            <v>19771.083137421003</v>
          </cell>
          <cell r="O54">
            <v>20505.437653953784</v>
          </cell>
          <cell r="P54">
            <v>20300.383277414247</v>
          </cell>
          <cell r="Q54">
            <v>20097.379444640101</v>
          </cell>
          <cell r="R54">
            <v>19896.405650193701</v>
          </cell>
          <cell r="S54">
            <v>0</v>
          </cell>
          <cell r="T54">
            <v>0</v>
          </cell>
          <cell r="U54">
            <v>0</v>
          </cell>
          <cell r="V54">
            <v>0</v>
          </cell>
          <cell r="W54">
            <v>0</v>
          </cell>
          <cell r="X54">
            <v>0</v>
          </cell>
        </row>
        <row r="55">
          <cell r="B55" t="str">
            <v>Total EU aducanumab sales ($mn)</v>
          </cell>
          <cell r="C55">
            <v>0</v>
          </cell>
          <cell r="D55">
            <v>0</v>
          </cell>
          <cell r="E55">
            <v>0</v>
          </cell>
          <cell r="F55">
            <v>0</v>
          </cell>
          <cell r="G55">
            <v>0</v>
          </cell>
          <cell r="H55">
            <v>23.208855349523088</v>
          </cell>
          <cell r="I55">
            <v>392.13681998554205</v>
          </cell>
          <cell r="J55">
            <v>1331.8231507488799</v>
          </cell>
          <cell r="K55">
            <v>2856.0342609180016</v>
          </cell>
          <cell r="L55">
            <v>4431.4696792738441</v>
          </cell>
          <cell r="M55">
            <v>5641.5295082349185</v>
          </cell>
          <cell r="N55">
            <v>6594.9137399719511</v>
          </cell>
          <cell r="O55">
            <v>7230.07200377765</v>
          </cell>
          <cell r="P55">
            <v>7316.9278237770077</v>
          </cell>
          <cell r="Q55">
            <v>7284.3315265082028</v>
          </cell>
          <cell r="R55">
            <v>7252.860479937176</v>
          </cell>
        </row>
        <row r="56">
          <cell r="B56" t="str">
            <v xml:space="preserve">  % growth</v>
          </cell>
          <cell r="C56">
            <v>0</v>
          </cell>
          <cell r="D56">
            <v>0</v>
          </cell>
          <cell r="E56">
            <v>0</v>
          </cell>
          <cell r="F56">
            <v>0</v>
          </cell>
          <cell r="G56">
            <v>0</v>
          </cell>
          <cell r="H56">
            <v>0</v>
          </cell>
          <cell r="I56">
            <v>15.895999999999997</v>
          </cell>
          <cell r="J56">
            <v>2.3963226171875007</v>
          </cell>
          <cell r="K56">
            <v>1.1444545841631171</v>
          </cell>
          <cell r="L56">
            <v>0.55161642838607183</v>
          </cell>
          <cell r="M56">
            <v>0.27306061341693733</v>
          </cell>
          <cell r="N56">
            <v>0.168993928037668</v>
          </cell>
          <cell r="O56">
            <v>9.6310321688665601E-2</v>
          </cell>
          <cell r="P56">
            <v>1.2013133472803084E-2</v>
          </cell>
          <cell r="Q56">
            <v>-4.454915786223923E-3</v>
          </cell>
          <cell r="R56">
            <v>-4.3203753778231491E-3</v>
          </cell>
        </row>
        <row r="57">
          <cell r="B57">
            <v>0</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row>
        <row r="58">
          <cell r="B58" t="str">
            <v>JAPAN</v>
          </cell>
          <cell r="C58">
            <v>2015</v>
          </cell>
          <cell r="D58">
            <v>2016</v>
          </cell>
          <cell r="E58" t="str">
            <v>2017E</v>
          </cell>
          <cell r="F58" t="str">
            <v>2018E</v>
          </cell>
          <cell r="G58" t="str">
            <v>2019E</v>
          </cell>
          <cell r="H58" t="str">
            <v>2020E</v>
          </cell>
          <cell r="I58" t="str">
            <v>2021E</v>
          </cell>
          <cell r="J58" t="str">
            <v>2022E</v>
          </cell>
          <cell r="K58" t="str">
            <v>2023E</v>
          </cell>
          <cell r="L58" t="str">
            <v>2024E</v>
          </cell>
          <cell r="M58" t="str">
            <v>2025E</v>
          </cell>
          <cell r="N58" t="str">
            <v>2026E</v>
          </cell>
          <cell r="O58" t="str">
            <v>2027E</v>
          </cell>
          <cell r="P58" t="str">
            <v>2028E</v>
          </cell>
          <cell r="Q58" t="str">
            <v>2029E</v>
          </cell>
          <cell r="R58" t="str">
            <v>2030E</v>
          </cell>
          <cell r="S58">
            <v>0</v>
          </cell>
          <cell r="T58">
            <v>0</v>
          </cell>
          <cell r="U58">
            <v>0</v>
          </cell>
          <cell r="V58">
            <v>0</v>
          </cell>
          <cell r="W58">
            <v>0</v>
          </cell>
          <cell r="X58">
            <v>0</v>
          </cell>
        </row>
        <row r="59">
          <cell r="B59" t="str">
            <v>Japan population ('000)</v>
          </cell>
          <cell r="C59">
            <v>126289.44628016421</v>
          </cell>
          <cell r="D59">
            <v>126125.27</v>
          </cell>
          <cell r="E59">
            <v>125961.30714900001</v>
          </cell>
          <cell r="F59">
            <v>125797.55744970632</v>
          </cell>
          <cell r="G59">
            <v>125634.0206250217</v>
          </cell>
          <cell r="H59">
            <v>125470.69639820918</v>
          </cell>
          <cell r="I59">
            <v>125307.58449289152</v>
          </cell>
          <cell r="J59">
            <v>125144.68463305077</v>
          </cell>
          <cell r="K59">
            <v>124981.99654302781</v>
          </cell>
          <cell r="L59">
            <v>124819.51994752188</v>
          </cell>
          <cell r="M59">
            <v>124657.25457159011</v>
          </cell>
          <cell r="N59">
            <v>124495.20014064704</v>
          </cell>
          <cell r="O59">
            <v>124333.3563804642</v>
          </cell>
          <cell r="P59">
            <v>124171.7230171696</v>
          </cell>
          <cell r="Q59">
            <v>124010.29977724729</v>
          </cell>
          <cell r="R59">
            <v>123849.08638753687</v>
          </cell>
          <cell r="S59">
            <v>0</v>
          </cell>
          <cell r="T59">
            <v>0</v>
          </cell>
          <cell r="U59">
            <v>0</v>
          </cell>
          <cell r="V59">
            <v>0</v>
          </cell>
          <cell r="W59">
            <v>0</v>
          </cell>
          <cell r="X59">
            <v>0</v>
          </cell>
        </row>
        <row r="60">
          <cell r="B60" t="str">
            <v>% growth</v>
          </cell>
          <cell r="C60">
            <v>0</v>
          </cell>
          <cell r="D60">
            <v>-1.2999999999999999E-3</v>
          </cell>
          <cell r="E60">
            <v>-1.2999999999999999E-3</v>
          </cell>
          <cell r="F60">
            <v>-1.2999999999999999E-3</v>
          </cell>
          <cell r="G60">
            <v>-1.2999999999999999E-3</v>
          </cell>
          <cell r="H60">
            <v>-1.2999999999999999E-3</v>
          </cell>
          <cell r="I60">
            <v>-1.2999999999999999E-3</v>
          </cell>
          <cell r="J60">
            <v>-1.2999999999999999E-3</v>
          </cell>
          <cell r="K60">
            <v>-1.2999999999999999E-3</v>
          </cell>
          <cell r="L60">
            <v>-1.2999999999999999E-3</v>
          </cell>
          <cell r="M60">
            <v>-1.2999999999999999E-3</v>
          </cell>
          <cell r="N60">
            <v>-1.2999999999999999E-3</v>
          </cell>
          <cell r="O60">
            <v>-1.2999999999999999E-3</v>
          </cell>
          <cell r="P60">
            <v>-1.2999999999999999E-3</v>
          </cell>
          <cell r="Q60">
            <v>-1.2999999999999999E-3</v>
          </cell>
          <cell r="R60">
            <v>-1.2999999999999999E-3</v>
          </cell>
          <cell r="S60">
            <v>0</v>
          </cell>
          <cell r="T60">
            <v>0</v>
          </cell>
          <cell r="U60">
            <v>0</v>
          </cell>
          <cell r="V60">
            <v>0</v>
          </cell>
          <cell r="W60">
            <v>0</v>
          </cell>
          <cell r="X60">
            <v>0</v>
          </cell>
        </row>
        <row r="61">
          <cell r="B61" t="str">
            <v>Patients with AD ('000)</v>
          </cell>
          <cell r="C61">
            <v>1423.2620136335966</v>
          </cell>
          <cell r="D61">
            <v>1458.8435639744364</v>
          </cell>
          <cell r="E61">
            <v>1495.3146530737972</v>
          </cell>
          <cell r="F61">
            <v>1532.697519400642</v>
          </cell>
          <cell r="G61">
            <v>1571.0149573856579</v>
          </cell>
          <cell r="H61">
            <v>1610.2903313202992</v>
          </cell>
          <cell r="I61">
            <v>1650.5475896033065</v>
          </cell>
          <cell r="J61">
            <v>1691.8112793433891</v>
          </cell>
          <cell r="K61">
            <v>1734.1065613269736</v>
          </cell>
          <cell r="L61">
            <v>1777.4592253601479</v>
          </cell>
          <cell r="M61">
            <v>1821.8957059941515</v>
          </cell>
          <cell r="N61">
            <v>1867.4430986440052</v>
          </cell>
          <cell r="O61">
            <v>1914.1291761101052</v>
          </cell>
          <cell r="P61">
            <v>1961.9824055128577</v>
          </cell>
          <cell r="Q61">
            <v>2011.031965650679</v>
          </cell>
          <cell r="R61">
            <v>2061.3077647919458</v>
          </cell>
          <cell r="S61">
            <v>0</v>
          </cell>
          <cell r="T61">
            <v>0</v>
          </cell>
          <cell r="U61">
            <v>0</v>
          </cell>
          <cell r="V61">
            <v>0</v>
          </cell>
          <cell r="W61">
            <v>0</v>
          </cell>
          <cell r="X61">
            <v>0</v>
          </cell>
        </row>
        <row r="62">
          <cell r="B62" t="str">
            <v>% prevalence</v>
          </cell>
          <cell r="C62">
            <v>1.126984126984127E-2</v>
          </cell>
          <cell r="D62">
            <v>1.1566623912673775E-2</v>
          </cell>
          <cell r="E62">
            <v>1.1871222099219604E-2</v>
          </cell>
          <cell r="F62">
            <v>1.2183841645839683E-2</v>
          </cell>
          <cell r="G62">
            <v>1.250469378891126E-2</v>
          </cell>
          <cell r="H62">
            <v>1.2833995327559865E-2</v>
          </cell>
          <cell r="I62">
            <v>1.3171968770150056E-2</v>
          </cell>
          <cell r="J62">
            <v>1.3518842484633829E-2</v>
          </cell>
          <cell r="K62">
            <v>1.3874850852858389E-2</v>
          </cell>
          <cell r="L62">
            <v>1.4240234428937466E-2</v>
          </cell>
          <cell r="M62">
            <v>1.4615240101793233E-2</v>
          </cell>
          <cell r="N62">
            <v>1.5000121261978635E-2</v>
          </cell>
          <cell r="O62">
            <v>1.539513797289286E-2</v>
          </cell>
          <cell r="P62">
            <v>1.5800557146505637E-2</v>
          </cell>
          <cell r="Q62">
            <v>1.6216652723709098E-2</v>
          </cell>
          <cell r="R62">
            <v>1.6643705859419069E-2</v>
          </cell>
          <cell r="S62">
            <v>0</v>
          </cell>
          <cell r="T62">
            <v>0</v>
          </cell>
          <cell r="U62">
            <v>0</v>
          </cell>
          <cell r="V62">
            <v>0</v>
          </cell>
          <cell r="W62">
            <v>0</v>
          </cell>
          <cell r="X62">
            <v>0</v>
          </cell>
        </row>
        <row r="63">
          <cell r="B63" t="str">
            <v>Patients with mild AD ('000)</v>
          </cell>
          <cell r="C63">
            <v>384.2807436810711</v>
          </cell>
          <cell r="D63">
            <v>393.88776227309785</v>
          </cell>
          <cell r="E63">
            <v>403.7349563299253</v>
          </cell>
          <cell r="F63">
            <v>413.82833023817335</v>
          </cell>
          <cell r="G63">
            <v>424.17403849412767</v>
          </cell>
          <cell r="H63">
            <v>434.7783894564808</v>
          </cell>
          <cell r="I63">
            <v>445.64784919289281</v>
          </cell>
          <cell r="J63">
            <v>456.78904542271505</v>
          </cell>
          <cell r="K63">
            <v>468.20877155828293</v>
          </cell>
          <cell r="L63">
            <v>479.91399084723997</v>
          </cell>
          <cell r="M63">
            <v>491.91184061842097</v>
          </cell>
          <cell r="N63">
            <v>504.20963663388142</v>
          </cell>
          <cell r="O63">
            <v>516.81487754972841</v>
          </cell>
          <cell r="P63">
            <v>529.7352494884716</v>
          </cell>
          <cell r="Q63">
            <v>542.97863072568339</v>
          </cell>
          <cell r="R63">
            <v>556.55309649382536</v>
          </cell>
          <cell r="S63">
            <v>0</v>
          </cell>
          <cell r="T63">
            <v>0</v>
          </cell>
          <cell r="U63">
            <v>0</v>
          </cell>
          <cell r="V63">
            <v>0</v>
          </cell>
          <cell r="W63">
            <v>0</v>
          </cell>
          <cell r="X63">
            <v>0</v>
          </cell>
        </row>
        <row r="64">
          <cell r="B64" t="str">
            <v>% of AD patients with mild AD</v>
          </cell>
          <cell r="C64">
            <v>0.27</v>
          </cell>
          <cell r="D64">
            <v>0.27</v>
          </cell>
          <cell r="E64">
            <v>0.27</v>
          </cell>
          <cell r="F64">
            <v>0.27</v>
          </cell>
          <cell r="G64">
            <v>0.27</v>
          </cell>
          <cell r="H64">
            <v>0.27</v>
          </cell>
          <cell r="I64">
            <v>0.27</v>
          </cell>
          <cell r="J64">
            <v>0.27</v>
          </cell>
          <cell r="K64">
            <v>0.27</v>
          </cell>
          <cell r="L64">
            <v>0.27</v>
          </cell>
          <cell r="M64">
            <v>0.27</v>
          </cell>
          <cell r="N64">
            <v>0.27</v>
          </cell>
          <cell r="O64">
            <v>0.27</v>
          </cell>
          <cell r="P64">
            <v>0.27</v>
          </cell>
          <cell r="Q64">
            <v>0.27</v>
          </cell>
          <cell r="R64">
            <v>0.27</v>
          </cell>
          <cell r="S64">
            <v>0</v>
          </cell>
          <cell r="T64">
            <v>0</v>
          </cell>
          <cell r="U64">
            <v>0</v>
          </cell>
          <cell r="V64">
            <v>0</v>
          </cell>
          <cell r="W64">
            <v>0</v>
          </cell>
          <cell r="X64">
            <v>0</v>
          </cell>
        </row>
        <row r="65">
          <cell r="B65" t="str">
            <v>Diagnosed mild AD patients ('000)</v>
          </cell>
          <cell r="C65">
            <v>192.14037184053555</v>
          </cell>
          <cell r="D65">
            <v>196.94388113654892</v>
          </cell>
          <cell r="E65">
            <v>201.86747816496265</v>
          </cell>
          <cell r="F65">
            <v>206.91416511908668</v>
          </cell>
          <cell r="G65">
            <v>212.08701924706384</v>
          </cell>
          <cell r="H65">
            <v>217.3891947282404</v>
          </cell>
          <cell r="I65">
            <v>222.8239245964464</v>
          </cell>
          <cell r="J65">
            <v>228.39452271135752</v>
          </cell>
          <cell r="K65">
            <v>234.10438577914147</v>
          </cell>
          <cell r="L65">
            <v>239.95699542361999</v>
          </cell>
          <cell r="M65">
            <v>245.95592030921048</v>
          </cell>
          <cell r="N65">
            <v>252.10481831694071</v>
          </cell>
          <cell r="O65">
            <v>258.4074387748642</v>
          </cell>
          <cell r="P65">
            <v>264.8676247442358</v>
          </cell>
          <cell r="Q65">
            <v>271.48931536284169</v>
          </cell>
          <cell r="R65">
            <v>278.27654824691268</v>
          </cell>
          <cell r="S65">
            <v>0</v>
          </cell>
          <cell r="T65">
            <v>0</v>
          </cell>
          <cell r="U65">
            <v>0</v>
          </cell>
          <cell r="V65">
            <v>0</v>
          </cell>
          <cell r="W65">
            <v>0</v>
          </cell>
          <cell r="X65">
            <v>0</v>
          </cell>
        </row>
        <row r="66">
          <cell r="B66" t="str">
            <v>% mild AD patients who are clinically diagnosed</v>
          </cell>
          <cell r="C66">
            <v>0.5</v>
          </cell>
          <cell r="D66">
            <v>0.5</v>
          </cell>
          <cell r="E66">
            <v>0.5</v>
          </cell>
          <cell r="F66">
            <v>0.5</v>
          </cell>
          <cell r="G66">
            <v>0.5</v>
          </cell>
          <cell r="H66">
            <v>0.5</v>
          </cell>
          <cell r="I66">
            <v>0.5</v>
          </cell>
          <cell r="J66">
            <v>0.5</v>
          </cell>
          <cell r="K66">
            <v>0.5</v>
          </cell>
          <cell r="L66">
            <v>0.5</v>
          </cell>
          <cell r="M66">
            <v>0.5</v>
          </cell>
          <cell r="N66">
            <v>0.5</v>
          </cell>
          <cell r="O66">
            <v>0.5</v>
          </cell>
          <cell r="P66">
            <v>0.5</v>
          </cell>
          <cell r="Q66">
            <v>0.5</v>
          </cell>
          <cell r="R66">
            <v>0.5</v>
          </cell>
          <cell r="S66">
            <v>0</v>
          </cell>
          <cell r="T66">
            <v>0</v>
          </cell>
          <cell r="U66">
            <v>0</v>
          </cell>
          <cell r="V66">
            <v>0</v>
          </cell>
          <cell r="W66">
            <v>0</v>
          </cell>
          <cell r="X66">
            <v>0</v>
          </cell>
        </row>
        <row r="67">
          <cell r="B67" t="str">
            <v>Mild AD patients with PET amyloid burden ('000)</v>
          </cell>
          <cell r="C67">
            <v>144.10527888040167</v>
          </cell>
          <cell r="D67">
            <v>147.70791085241169</v>
          </cell>
          <cell r="E67">
            <v>151.40060862372198</v>
          </cell>
          <cell r="F67">
            <v>155.18562383931501</v>
          </cell>
          <cell r="G67">
            <v>159.06526443529788</v>
          </cell>
          <cell r="H67">
            <v>163.04189604618028</v>
          </cell>
          <cell r="I67">
            <v>167.1179434473348</v>
          </cell>
          <cell r="J67">
            <v>171.29589203351816</v>
          </cell>
          <cell r="K67">
            <v>175.5782893343561</v>
          </cell>
          <cell r="L67">
            <v>179.96774656771498</v>
          </cell>
          <cell r="M67">
            <v>184.46694023190787</v>
          </cell>
          <cell r="N67">
            <v>189.07861373770552</v>
          </cell>
          <cell r="O67">
            <v>193.80557908114815</v>
          </cell>
          <cell r="P67">
            <v>198.65071855817683</v>
          </cell>
          <cell r="Q67">
            <v>203.61698652213127</v>
          </cell>
          <cell r="R67">
            <v>208.70741118518453</v>
          </cell>
          <cell r="S67">
            <v>0</v>
          </cell>
          <cell r="T67">
            <v>0</v>
          </cell>
          <cell r="U67">
            <v>0</v>
          </cell>
          <cell r="V67">
            <v>0</v>
          </cell>
          <cell r="W67">
            <v>0</v>
          </cell>
          <cell r="X67">
            <v>0</v>
          </cell>
        </row>
        <row r="68">
          <cell r="B68" t="str">
            <v>% mild AD with PET-determined amyloid</v>
          </cell>
          <cell r="C68">
            <v>0.75</v>
          </cell>
          <cell r="D68">
            <v>0.75</v>
          </cell>
          <cell r="E68">
            <v>0.75</v>
          </cell>
          <cell r="F68">
            <v>0.75</v>
          </cell>
          <cell r="G68">
            <v>0.75</v>
          </cell>
          <cell r="H68">
            <v>0.75</v>
          </cell>
          <cell r="I68">
            <v>0.75</v>
          </cell>
          <cell r="J68">
            <v>0.75</v>
          </cell>
          <cell r="K68">
            <v>0.75</v>
          </cell>
          <cell r="L68">
            <v>0.75</v>
          </cell>
          <cell r="M68">
            <v>0.75</v>
          </cell>
          <cell r="N68">
            <v>0.75</v>
          </cell>
          <cell r="O68">
            <v>0.75</v>
          </cell>
          <cell r="P68">
            <v>0.75</v>
          </cell>
          <cell r="Q68">
            <v>0.75</v>
          </cell>
          <cell r="R68">
            <v>0.75</v>
          </cell>
          <cell r="S68">
            <v>0</v>
          </cell>
          <cell r="T68">
            <v>0</v>
          </cell>
          <cell r="U68">
            <v>0</v>
          </cell>
          <cell r="V68">
            <v>0</v>
          </cell>
          <cell r="W68">
            <v>0</v>
          </cell>
          <cell r="X68">
            <v>0</v>
          </cell>
        </row>
        <row r="69">
          <cell r="B69" t="str">
            <v>New Patient Starts on Aducanumab ('000s)</v>
          </cell>
          <cell r="C69">
            <v>0</v>
          </cell>
          <cell r="D69">
            <v>0</v>
          </cell>
          <cell r="E69">
            <v>0</v>
          </cell>
          <cell r="F69">
            <v>0</v>
          </cell>
          <cell r="G69">
            <v>0</v>
          </cell>
          <cell r="H69">
            <v>1.6304189604618029</v>
          </cell>
          <cell r="I69">
            <v>6.6847177378933917</v>
          </cell>
          <cell r="J69">
            <v>12.847191902513861</v>
          </cell>
          <cell r="K69">
            <v>17.557828933435612</v>
          </cell>
          <cell r="L69">
            <v>16.197097191094347</v>
          </cell>
          <cell r="M69">
            <v>14.757355218552631</v>
          </cell>
          <cell r="N69">
            <v>13.235502961639387</v>
          </cell>
          <cell r="O69">
            <v>7.752223163245926</v>
          </cell>
          <cell r="P69">
            <v>3.9730143711635368</v>
          </cell>
          <cell r="Q69">
            <v>2.0361698652213129</v>
          </cell>
          <cell r="R69">
            <v>0.41741482237036909</v>
          </cell>
          <cell r="S69">
            <v>0</v>
          </cell>
          <cell r="T69">
            <v>0</v>
          </cell>
          <cell r="U69">
            <v>0</v>
          </cell>
          <cell r="V69">
            <v>0</v>
          </cell>
          <cell r="W69">
            <v>0</v>
          </cell>
          <cell r="X69">
            <v>0</v>
          </cell>
        </row>
        <row r="70">
          <cell r="B70" t="str">
            <v>% of diagnosed mild AD</v>
          </cell>
          <cell r="C70">
            <v>0</v>
          </cell>
          <cell r="D70">
            <v>0</v>
          </cell>
          <cell r="E70">
            <v>0</v>
          </cell>
          <cell r="F70">
            <v>0</v>
          </cell>
          <cell r="G70">
            <v>0</v>
          </cell>
          <cell r="H70">
            <v>0.01</v>
          </cell>
          <cell r="I70">
            <v>0.04</v>
          </cell>
          <cell r="J70">
            <v>7.4999999999999997E-2</v>
          </cell>
          <cell r="K70">
            <v>0.1</v>
          </cell>
          <cell r="L70">
            <v>0.09</v>
          </cell>
          <cell r="M70">
            <v>0.08</v>
          </cell>
          <cell r="N70">
            <v>7.0000000000000007E-2</v>
          </cell>
          <cell r="O70">
            <v>0.04</v>
          </cell>
          <cell r="P70">
            <v>0.02</v>
          </cell>
          <cell r="Q70">
            <v>0.01</v>
          </cell>
          <cell r="R70">
            <v>2E-3</v>
          </cell>
          <cell r="S70">
            <v>0</v>
          </cell>
          <cell r="T70">
            <v>0</v>
          </cell>
          <cell r="U70">
            <v>0</v>
          </cell>
          <cell r="V70">
            <v>0</v>
          </cell>
          <cell r="W70">
            <v>0</v>
          </cell>
          <cell r="X70">
            <v>0</v>
          </cell>
        </row>
        <row r="71">
          <cell r="B71" t="str">
            <v>Discontinuations</v>
          </cell>
          <cell r="C71">
            <v>0</v>
          </cell>
          <cell r="D71">
            <v>0</v>
          </cell>
          <cell r="E71">
            <v>0</v>
          </cell>
          <cell r="F71">
            <v>0</v>
          </cell>
          <cell r="G71">
            <v>0</v>
          </cell>
          <cell r="H71">
            <v>0.3260837920923606</v>
          </cell>
          <cell r="I71">
            <v>1.3369435475786784</v>
          </cell>
          <cell r="J71">
            <v>2.5694383805027723</v>
          </cell>
          <cell r="K71">
            <v>3.5115657866871226</v>
          </cell>
          <cell r="L71">
            <v>3.2394194382188695</v>
          </cell>
          <cell r="M71">
            <v>2.9514710437105265</v>
          </cell>
          <cell r="N71">
            <v>2.6471005923278774</v>
          </cell>
          <cell r="O71">
            <v>1.5504446326491852</v>
          </cell>
          <cell r="P71">
            <v>0.79460287423270737</v>
          </cell>
          <cell r="Q71">
            <v>0.40723397304426262</v>
          </cell>
          <cell r="R71">
            <v>8.3482964474073829E-2</v>
          </cell>
          <cell r="S71">
            <v>0</v>
          </cell>
          <cell r="T71">
            <v>0</v>
          </cell>
          <cell r="U71">
            <v>0</v>
          </cell>
          <cell r="V71">
            <v>0</v>
          </cell>
          <cell r="W71">
            <v>0</v>
          </cell>
          <cell r="X71">
            <v>0</v>
          </cell>
        </row>
        <row r="72">
          <cell r="B72" t="str">
            <v>% dropout rate</v>
          </cell>
          <cell r="C72">
            <v>0.2</v>
          </cell>
          <cell r="D72">
            <v>0.2</v>
          </cell>
          <cell r="E72">
            <v>0.2</v>
          </cell>
          <cell r="F72">
            <v>0.2</v>
          </cell>
          <cell r="G72">
            <v>0.2</v>
          </cell>
          <cell r="H72">
            <v>0.2</v>
          </cell>
          <cell r="I72">
            <v>0.2</v>
          </cell>
          <cell r="J72">
            <v>0.2</v>
          </cell>
          <cell r="K72">
            <v>0.2</v>
          </cell>
          <cell r="L72">
            <v>0.2</v>
          </cell>
          <cell r="M72">
            <v>0.2</v>
          </cell>
          <cell r="N72">
            <v>0.2</v>
          </cell>
          <cell r="O72">
            <v>0.2</v>
          </cell>
          <cell r="P72">
            <v>0.2</v>
          </cell>
          <cell r="Q72">
            <v>0.2</v>
          </cell>
          <cell r="R72">
            <v>0.2</v>
          </cell>
          <cell r="S72">
            <v>0</v>
          </cell>
          <cell r="T72">
            <v>0</v>
          </cell>
          <cell r="U72">
            <v>0</v>
          </cell>
          <cell r="V72">
            <v>0</v>
          </cell>
          <cell r="W72">
            <v>0</v>
          </cell>
          <cell r="X72">
            <v>0</v>
          </cell>
        </row>
        <row r="73">
          <cell r="B73" t="str">
            <v>Patients on Aducanumab</v>
          </cell>
          <cell r="C73">
            <v>0</v>
          </cell>
          <cell r="D73">
            <v>0</v>
          </cell>
          <cell r="E73">
            <v>0</v>
          </cell>
          <cell r="F73">
            <v>0</v>
          </cell>
          <cell r="G73">
            <v>0</v>
          </cell>
          <cell r="H73">
            <v>1.3043351683694424</v>
          </cell>
          <cell r="I73">
            <v>6.6521093586841564</v>
          </cell>
          <cell r="J73">
            <v>16.929862880695246</v>
          </cell>
          <cell r="K73">
            <v>30.976126027443733</v>
          </cell>
          <cell r="L73">
            <v>43.933803780319217</v>
          </cell>
          <cell r="M73">
            <v>55.739687955161322</v>
          </cell>
          <cell r="N73">
            <v>66.328090324472839</v>
          </cell>
          <cell r="O73">
            <v>72.52986885506958</v>
          </cell>
          <cell r="P73">
            <v>75.708280352000415</v>
          </cell>
          <cell r="Q73">
            <v>77.337216244177469</v>
          </cell>
          <cell r="R73">
            <v>77.671148102073772</v>
          </cell>
          <cell r="S73">
            <v>0</v>
          </cell>
          <cell r="T73">
            <v>0</v>
          </cell>
          <cell r="U73">
            <v>0</v>
          </cell>
          <cell r="V73">
            <v>0</v>
          </cell>
          <cell r="W73">
            <v>0</v>
          </cell>
          <cell r="X73">
            <v>0</v>
          </cell>
        </row>
        <row r="74">
          <cell r="B74" t="str">
            <v>% penetration</v>
          </cell>
          <cell r="C74">
            <v>0</v>
          </cell>
          <cell r="D74">
            <v>0</v>
          </cell>
          <cell r="E74">
            <v>0</v>
          </cell>
          <cell r="F74">
            <v>0</v>
          </cell>
          <cell r="G74">
            <v>0</v>
          </cell>
          <cell r="H74">
            <v>8.0000000000000002E-3</v>
          </cell>
          <cell r="I74">
            <v>3.9804878048780488E-2</v>
          </cell>
          <cell r="J74">
            <v>9.8834027364663901E-2</v>
          </cell>
          <cell r="K74">
            <v>0.17642344133137941</v>
          </cell>
          <cell r="L74">
            <v>0.24412043056719948</v>
          </cell>
          <cell r="M74">
            <v>0.30216627372409705</v>
          </cell>
          <cell r="N74">
            <v>0.35079636460887526</v>
          </cell>
          <cell r="O74">
            <v>0.37424035571597591</v>
          </cell>
          <cell r="P74">
            <v>0.38111254216192775</v>
          </cell>
          <cell r="Q74">
            <v>0.37981711430431975</v>
          </cell>
          <cell r="R74">
            <v>0.37215328224811695</v>
          </cell>
          <cell r="S74">
            <v>0</v>
          </cell>
          <cell r="T74">
            <v>0</v>
          </cell>
          <cell r="U74">
            <v>0</v>
          </cell>
          <cell r="V74">
            <v>0</v>
          </cell>
          <cell r="W74">
            <v>0</v>
          </cell>
          <cell r="X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row>
        <row r="76">
          <cell r="B76" t="str">
            <v>Monthly Cost of aducanumab ($)</v>
          </cell>
          <cell r="C76">
            <v>0</v>
          </cell>
          <cell r="D76">
            <v>0</v>
          </cell>
          <cell r="E76">
            <v>0</v>
          </cell>
          <cell r="F76">
            <v>0</v>
          </cell>
          <cell r="G76">
            <v>2500</v>
          </cell>
          <cell r="H76">
            <v>2500</v>
          </cell>
          <cell r="I76">
            <v>2475</v>
          </cell>
          <cell r="J76">
            <v>2450.25</v>
          </cell>
          <cell r="K76">
            <v>2425.7474999999999</v>
          </cell>
          <cell r="L76">
            <v>2401.4900250000001</v>
          </cell>
          <cell r="M76">
            <v>2377.4751247499998</v>
          </cell>
          <cell r="N76">
            <v>2353.7003735025</v>
          </cell>
          <cell r="O76">
            <v>2330.1633697674752</v>
          </cell>
          <cell r="P76">
            <v>2306.8617360698004</v>
          </cell>
          <cell r="Q76">
            <v>2283.7931187091021</v>
          </cell>
          <cell r="R76">
            <v>2260.9551875220113</v>
          </cell>
          <cell r="S76">
            <v>0</v>
          </cell>
          <cell r="T76">
            <v>0</v>
          </cell>
          <cell r="U76">
            <v>0</v>
          </cell>
          <cell r="V76">
            <v>0</v>
          </cell>
          <cell r="W76">
            <v>0</v>
          </cell>
          <cell r="X76">
            <v>0</v>
          </cell>
        </row>
        <row r="77">
          <cell r="B77" t="str">
            <v xml:space="preserve">   % change in price</v>
          </cell>
          <cell r="C77">
            <v>0</v>
          </cell>
          <cell r="D77">
            <v>0</v>
          </cell>
          <cell r="E77">
            <v>0</v>
          </cell>
          <cell r="F77">
            <v>0</v>
          </cell>
          <cell r="G77">
            <v>0</v>
          </cell>
          <cell r="H77">
            <v>-0.01</v>
          </cell>
          <cell r="I77">
            <v>-0.01</v>
          </cell>
          <cell r="J77">
            <v>-0.01</v>
          </cell>
          <cell r="K77">
            <v>-0.01</v>
          </cell>
          <cell r="L77">
            <v>-0.01</v>
          </cell>
          <cell r="M77">
            <v>-0.01</v>
          </cell>
          <cell r="N77">
            <v>-0.01</v>
          </cell>
          <cell r="O77">
            <v>-0.01</v>
          </cell>
          <cell r="P77">
            <v>-0.01</v>
          </cell>
          <cell r="Q77">
            <v>-0.01</v>
          </cell>
          <cell r="R77">
            <v>-0.01</v>
          </cell>
          <cell r="S77">
            <v>0</v>
          </cell>
          <cell r="T77">
            <v>0</v>
          </cell>
          <cell r="U77">
            <v>0</v>
          </cell>
          <cell r="V77">
            <v>0</v>
          </cell>
          <cell r="W77">
            <v>0</v>
          </cell>
          <cell r="X77">
            <v>0</v>
          </cell>
        </row>
        <row r="78">
          <cell r="B78" t="str">
            <v xml:space="preserve">   Discount %</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row>
        <row r="79">
          <cell r="B79" t="str">
            <v>Net Cost of aducanumab ($)</v>
          </cell>
          <cell r="C79">
            <v>0</v>
          </cell>
          <cell r="D79">
            <v>0</v>
          </cell>
          <cell r="E79">
            <v>0</v>
          </cell>
          <cell r="F79">
            <v>0</v>
          </cell>
          <cell r="G79">
            <v>2500</v>
          </cell>
          <cell r="H79">
            <v>2500</v>
          </cell>
          <cell r="I79">
            <v>2475</v>
          </cell>
          <cell r="J79">
            <v>2450.25</v>
          </cell>
          <cell r="K79">
            <v>2425.7474999999999</v>
          </cell>
          <cell r="L79">
            <v>2401.4900250000001</v>
          </cell>
          <cell r="M79">
            <v>2377.4751247499998</v>
          </cell>
          <cell r="N79">
            <v>2353.7003735025</v>
          </cell>
          <cell r="O79">
            <v>2330.1633697674752</v>
          </cell>
          <cell r="P79">
            <v>2306.8617360698004</v>
          </cell>
          <cell r="Q79">
            <v>2283.7931187091021</v>
          </cell>
          <cell r="R79">
            <v>2260.9551875220113</v>
          </cell>
          <cell r="S79">
            <v>0</v>
          </cell>
          <cell r="T79">
            <v>0</v>
          </cell>
          <cell r="U79">
            <v>0</v>
          </cell>
          <cell r="V79">
            <v>0</v>
          </cell>
          <cell r="W79">
            <v>0</v>
          </cell>
          <cell r="X79">
            <v>0</v>
          </cell>
        </row>
        <row r="80">
          <cell r="B80" t="str">
            <v>Compliance (%)</v>
          </cell>
          <cell r="C80">
            <v>0</v>
          </cell>
          <cell r="D80">
            <v>0</v>
          </cell>
          <cell r="E80">
            <v>0</v>
          </cell>
          <cell r="F80">
            <v>0</v>
          </cell>
          <cell r="G80">
            <v>0.8</v>
          </cell>
          <cell r="H80">
            <v>0.8</v>
          </cell>
          <cell r="I80">
            <v>0.8</v>
          </cell>
          <cell r="J80">
            <v>0.8</v>
          </cell>
          <cell r="K80">
            <v>0.8</v>
          </cell>
          <cell r="L80">
            <v>0.8</v>
          </cell>
          <cell r="M80">
            <v>0.8</v>
          </cell>
          <cell r="N80">
            <v>0.8</v>
          </cell>
          <cell r="O80">
            <v>0.8</v>
          </cell>
          <cell r="P80">
            <v>0.8</v>
          </cell>
          <cell r="Q80">
            <v>0.8</v>
          </cell>
          <cell r="R80">
            <v>0.8</v>
          </cell>
          <cell r="S80">
            <v>0</v>
          </cell>
          <cell r="T80">
            <v>0</v>
          </cell>
          <cell r="U80">
            <v>0</v>
          </cell>
          <cell r="V80">
            <v>0</v>
          </cell>
          <cell r="W80">
            <v>0</v>
          </cell>
          <cell r="X80">
            <v>0</v>
          </cell>
        </row>
        <row r="81">
          <cell r="B81" t="str">
            <v>Number of Months of therapy</v>
          </cell>
          <cell r="C81">
            <v>0</v>
          </cell>
          <cell r="D81">
            <v>0</v>
          </cell>
          <cell r="E81">
            <v>0</v>
          </cell>
          <cell r="F81">
            <v>0</v>
          </cell>
          <cell r="G81">
            <v>0</v>
          </cell>
          <cell r="H81">
            <v>2</v>
          </cell>
          <cell r="I81">
            <v>6</v>
          </cell>
          <cell r="J81">
            <v>7.5</v>
          </cell>
          <cell r="K81">
            <v>8.5</v>
          </cell>
          <cell r="L81">
            <v>9.5</v>
          </cell>
          <cell r="M81">
            <v>10</v>
          </cell>
          <cell r="N81">
            <v>10.5</v>
          </cell>
          <cell r="O81">
            <v>11</v>
          </cell>
          <cell r="P81">
            <v>11</v>
          </cell>
          <cell r="Q81">
            <v>11</v>
          </cell>
          <cell r="R81">
            <v>11</v>
          </cell>
          <cell r="S81">
            <v>0</v>
          </cell>
          <cell r="T81">
            <v>0</v>
          </cell>
          <cell r="U81">
            <v>0</v>
          </cell>
          <cell r="V81">
            <v>0</v>
          </cell>
          <cell r="W81">
            <v>0</v>
          </cell>
          <cell r="X81">
            <v>0</v>
          </cell>
        </row>
        <row r="82">
          <cell r="B82" t="str">
            <v>Annual cost of aducanumab</v>
          </cell>
          <cell r="C82">
            <v>0</v>
          </cell>
          <cell r="D82">
            <v>0</v>
          </cell>
          <cell r="E82">
            <v>0</v>
          </cell>
          <cell r="F82">
            <v>0</v>
          </cell>
          <cell r="G82">
            <v>0</v>
          </cell>
          <cell r="H82">
            <v>4000</v>
          </cell>
          <cell r="I82">
            <v>11880.000000000002</v>
          </cell>
          <cell r="J82">
            <v>14701.5</v>
          </cell>
          <cell r="K82">
            <v>16495.083000000002</v>
          </cell>
          <cell r="L82">
            <v>18251.324190000003</v>
          </cell>
          <cell r="M82">
            <v>19019.800997999999</v>
          </cell>
          <cell r="N82">
            <v>19771.083137421003</v>
          </cell>
          <cell r="O82">
            <v>20505.437653953784</v>
          </cell>
          <cell r="P82">
            <v>20300.383277414247</v>
          </cell>
          <cell r="Q82">
            <v>20097.379444640101</v>
          </cell>
          <cell r="R82">
            <v>19896.405650193701</v>
          </cell>
          <cell r="S82">
            <v>0</v>
          </cell>
          <cell r="T82">
            <v>0</v>
          </cell>
          <cell r="U82">
            <v>0</v>
          </cell>
          <cell r="V82">
            <v>0</v>
          </cell>
          <cell r="W82">
            <v>0</v>
          </cell>
          <cell r="X82">
            <v>0</v>
          </cell>
        </row>
        <row r="83">
          <cell r="B83" t="str">
            <v>Total Japan aducanumab sales ($mn)</v>
          </cell>
          <cell r="C83">
            <v>0</v>
          </cell>
          <cell r="D83">
            <v>0</v>
          </cell>
          <cell r="E83">
            <v>0</v>
          </cell>
          <cell r="F83">
            <v>0</v>
          </cell>
          <cell r="G83">
            <v>0</v>
          </cell>
          <cell r="H83">
            <v>5.2173406734777696</v>
          </cell>
          <cell r="I83">
            <v>79.027059181167786</v>
          </cell>
          <cell r="J83">
            <v>248.89437914054116</v>
          </cell>
          <cell r="K83">
            <v>510.95376984114472</v>
          </cell>
          <cell r="L83">
            <v>801.85009569445367</v>
          </cell>
          <cell r="M83">
            <v>1060.1577725977859</v>
          </cell>
          <cell r="N83">
            <v>1311.3781881515222</v>
          </cell>
          <cell r="O83">
            <v>1487.2567038570735</v>
          </cell>
          <cell r="P83">
            <v>1536.9071084195386</v>
          </cell>
          <cell r="Q83">
            <v>1554.2753800514188</v>
          </cell>
          <cell r="R83">
            <v>1545.3766699551322</v>
          </cell>
          <cell r="S83">
            <v>0</v>
          </cell>
          <cell r="T83">
            <v>0</v>
          </cell>
          <cell r="U83">
            <v>0</v>
          </cell>
          <cell r="V83">
            <v>0</v>
          </cell>
          <cell r="W83">
            <v>0</v>
          </cell>
          <cell r="X83">
            <v>0</v>
          </cell>
        </row>
        <row r="84">
          <cell r="B84" t="str">
            <v xml:space="preserve">  % growth</v>
          </cell>
          <cell r="C84">
            <v>0</v>
          </cell>
          <cell r="D84">
            <v>0</v>
          </cell>
          <cell r="E84">
            <v>0</v>
          </cell>
          <cell r="F84">
            <v>0</v>
          </cell>
          <cell r="G84">
            <v>0</v>
          </cell>
          <cell r="H84">
            <v>0</v>
          </cell>
          <cell r="I84">
            <v>14.147000000000002</v>
          </cell>
          <cell r="J84">
            <v>2.1494829963235289</v>
          </cell>
          <cell r="K84">
            <v>1.0528939689418562</v>
          </cell>
          <cell r="L84">
            <v>0.56932024582918417</v>
          </cell>
          <cell r="M84">
            <v>0.32213960974790568</v>
          </cell>
          <cell r="N84">
            <v>0.2369651216518005</v>
          </cell>
          <cell r="O84">
            <v>0.13411731054751197</v>
          </cell>
          <cell r="P84">
            <v>3.3383883517688062E-2</v>
          </cell>
          <cell r="Q84">
            <v>1.1300794652280954E-2</v>
          </cell>
          <cell r="R84">
            <v>-5.7253111067050444E-3</v>
          </cell>
          <cell r="S84">
            <v>0</v>
          </cell>
          <cell r="T84">
            <v>0</v>
          </cell>
          <cell r="U84">
            <v>0</v>
          </cell>
          <cell r="V84">
            <v>0</v>
          </cell>
          <cell r="W84">
            <v>0</v>
          </cell>
          <cell r="X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row>
        <row r="86">
          <cell r="B86" t="str">
            <v>ROW</v>
          </cell>
          <cell r="C86">
            <v>2015</v>
          </cell>
          <cell r="D86">
            <v>2016</v>
          </cell>
          <cell r="E86" t="str">
            <v>2017E</v>
          </cell>
          <cell r="F86" t="str">
            <v>2018E</v>
          </cell>
          <cell r="G86" t="str">
            <v>2019E</v>
          </cell>
          <cell r="H86" t="str">
            <v>2020E</v>
          </cell>
          <cell r="I86" t="str">
            <v>2021E</v>
          </cell>
          <cell r="J86" t="str">
            <v>2022E</v>
          </cell>
          <cell r="K86" t="str">
            <v>2023E</v>
          </cell>
          <cell r="L86" t="str">
            <v>2024E</v>
          </cell>
          <cell r="M86" t="str">
            <v>2025E</v>
          </cell>
          <cell r="N86" t="str">
            <v>2026E</v>
          </cell>
          <cell r="O86" t="str">
            <v>2027E</v>
          </cell>
          <cell r="P86" t="str">
            <v>2028E</v>
          </cell>
          <cell r="Q86" t="str">
            <v>2029E</v>
          </cell>
          <cell r="R86" t="str">
            <v>2030E</v>
          </cell>
          <cell r="S86">
            <v>0</v>
          </cell>
          <cell r="T86">
            <v>0</v>
          </cell>
          <cell r="U86">
            <v>0</v>
          </cell>
          <cell r="V86">
            <v>0</v>
          </cell>
          <cell r="W86">
            <v>0</v>
          </cell>
          <cell r="X86">
            <v>0</v>
          </cell>
        </row>
        <row r="87">
          <cell r="B87" t="str">
            <v>ROW population ('000)</v>
          </cell>
          <cell r="C87">
            <v>600525.27254707634</v>
          </cell>
          <cell r="D87">
            <v>605930</v>
          </cell>
          <cell r="E87">
            <v>611383.37</v>
          </cell>
          <cell r="F87">
            <v>616885.8203299999</v>
          </cell>
          <cell r="G87">
            <v>622437.79271296982</v>
          </cell>
          <cell r="H87">
            <v>628039.73284738651</v>
          </cell>
          <cell r="I87">
            <v>633692.09044301289</v>
          </cell>
          <cell r="J87">
            <v>639395.319257</v>
          </cell>
          <cell r="K87">
            <v>645149.87713031296</v>
          </cell>
          <cell r="L87">
            <v>650956.22602448566</v>
          </cell>
          <cell r="M87">
            <v>656814.83205870597</v>
          </cell>
          <cell r="N87">
            <v>662726.16554723424</v>
          </cell>
          <cell r="O87">
            <v>668690.70103715931</v>
          </cell>
          <cell r="P87">
            <v>674708.91734649369</v>
          </cell>
          <cell r="Q87">
            <v>680781.29760261206</v>
          </cell>
          <cell r="R87">
            <v>686908.32928103546</v>
          </cell>
          <cell r="S87">
            <v>0</v>
          </cell>
          <cell r="T87">
            <v>0</v>
          </cell>
          <cell r="U87">
            <v>0</v>
          </cell>
          <cell r="V87">
            <v>0</v>
          </cell>
          <cell r="W87">
            <v>0</v>
          </cell>
          <cell r="X87">
            <v>0</v>
          </cell>
        </row>
        <row r="88">
          <cell r="B88" t="str">
            <v>% growth</v>
          </cell>
          <cell r="C88">
            <v>0</v>
          </cell>
          <cell r="D88">
            <v>8.9999999999999993E-3</v>
          </cell>
          <cell r="E88">
            <v>8.9999999999999993E-3</v>
          </cell>
          <cell r="F88">
            <v>8.9999999999999993E-3</v>
          </cell>
          <cell r="G88">
            <v>8.9999999999999993E-3</v>
          </cell>
          <cell r="H88">
            <v>8.9999999999999993E-3</v>
          </cell>
          <cell r="I88">
            <v>8.9999999999999993E-3</v>
          </cell>
          <cell r="J88">
            <v>8.9999999999999993E-3</v>
          </cell>
          <cell r="K88">
            <v>8.9999999999999993E-3</v>
          </cell>
          <cell r="L88">
            <v>8.9999999999999993E-3</v>
          </cell>
          <cell r="M88">
            <v>8.9999999999999993E-3</v>
          </cell>
          <cell r="N88">
            <v>8.9999999999999993E-3</v>
          </cell>
          <cell r="O88">
            <v>8.9999999999999993E-3</v>
          </cell>
          <cell r="P88">
            <v>8.9999999999999993E-3</v>
          </cell>
          <cell r="Q88">
            <v>8.9999999999999993E-3</v>
          </cell>
          <cell r="R88">
            <v>8.9999999999999993E-3</v>
          </cell>
          <cell r="S88">
            <v>0</v>
          </cell>
          <cell r="T88">
            <v>0</v>
          </cell>
          <cell r="U88">
            <v>0</v>
          </cell>
          <cell r="V88">
            <v>0</v>
          </cell>
          <cell r="W88">
            <v>0</v>
          </cell>
          <cell r="X88">
            <v>0</v>
          </cell>
        </row>
        <row r="89">
          <cell r="B89" t="str">
            <v>Patients with AD ('000)</v>
          </cell>
          <cell r="C89">
            <v>9758.5356788899917</v>
          </cell>
          <cell r="D89">
            <v>10116.46221945137</v>
          </cell>
          <cell r="E89">
            <v>10487.516898562822</v>
          </cell>
          <cell r="F89">
            <v>10872.181234084173</v>
          </cell>
          <cell r="G89">
            <v>11270.954405133823</v>
          </cell>
          <cell r="H89">
            <v>11684.353899873746</v>
          </cell>
          <cell r="I89">
            <v>12112.916187054154</v>
          </cell>
          <cell r="J89">
            <v>12557.197412189298</v>
          </cell>
          <cell r="K89">
            <v>13017.7741192678</v>
          </cell>
          <cell r="L89">
            <v>13495.243998934113</v>
          </cell>
          <cell r="M89">
            <v>13990.226664111975</v>
          </cell>
          <cell r="N89">
            <v>14503.364454076462</v>
          </cell>
          <cell r="O89">
            <v>15035.323268017999</v>
          </cell>
          <cell r="P89">
            <v>15586.793429180116</v>
          </cell>
          <cell r="Q89">
            <v>16158.490580692289</v>
          </cell>
          <cell r="R89">
            <v>16751.156614260421</v>
          </cell>
          <cell r="S89">
            <v>0</v>
          </cell>
          <cell r="T89">
            <v>0</v>
          </cell>
          <cell r="U89">
            <v>0</v>
          </cell>
          <cell r="V89">
            <v>0</v>
          </cell>
          <cell r="W89">
            <v>0</v>
          </cell>
          <cell r="X89">
            <v>0</v>
          </cell>
        </row>
        <row r="90">
          <cell r="B90" t="str">
            <v>% prevalence</v>
          </cell>
          <cell r="C90">
            <v>1.6250000000000001E-2</v>
          </cell>
          <cell r="D90">
            <v>1.669576059850374E-2</v>
          </cell>
          <cell r="E90">
            <v>1.7153749043849233E-2</v>
          </cell>
          <cell r="F90">
            <v>1.7624300763256572E-2</v>
          </cell>
          <cell r="G90">
            <v>1.8107760385191293E-2</v>
          </cell>
          <cell r="H90">
            <v>1.8604481991767615E-2</v>
          </cell>
          <cell r="I90">
            <v>1.911482937807546E-2</v>
          </cell>
          <cell r="J90">
            <v>1.9639176318621172E-2</v>
          </cell>
          <cell r="K90">
            <v>2.0177906841077113E-2</v>
          </cell>
          <cell r="L90">
            <v>2.0731415507540579E-2</v>
          </cell>
          <cell r="M90">
            <v>2.1300107703508028E-2</v>
          </cell>
          <cell r="N90">
            <v>2.1884399934776332E-2</v>
          </cell>
          <cell r="O90">
            <v>2.2484720132488402E-2</v>
          </cell>
          <cell r="P90">
            <v>2.310150796654669E-2</v>
          </cell>
          <cell r="Q90">
            <v>2.3735215167624033E-2</v>
          </cell>
          <cell r="R90">
            <v>2.4386305858007735E-2</v>
          </cell>
          <cell r="S90">
            <v>0</v>
          </cell>
          <cell r="T90">
            <v>0</v>
          </cell>
          <cell r="U90">
            <v>0</v>
          </cell>
          <cell r="V90">
            <v>0</v>
          </cell>
          <cell r="W90">
            <v>0</v>
          </cell>
          <cell r="X90">
            <v>0</v>
          </cell>
        </row>
        <row r="91">
          <cell r="B91" t="str">
            <v>Patients with mild AD ('000)</v>
          </cell>
          <cell r="C91">
            <v>2634.8046333002981</v>
          </cell>
          <cell r="D91">
            <v>2731.4447992518703</v>
          </cell>
          <cell r="E91">
            <v>2831.6295626119622</v>
          </cell>
          <cell r="F91">
            <v>2935.4889332027269</v>
          </cell>
          <cell r="G91">
            <v>3043.1576893861325</v>
          </cell>
          <cell r="H91">
            <v>3154.7755529659116</v>
          </cell>
          <cell r="I91">
            <v>3270.4873705046216</v>
          </cell>
          <cell r="J91">
            <v>3390.4433012911109</v>
          </cell>
          <cell r="K91">
            <v>3514.7990122023061</v>
          </cell>
          <cell r="L91">
            <v>3643.7158797122106</v>
          </cell>
          <cell r="M91">
            <v>3777.3611993102336</v>
          </cell>
          <cell r="N91">
            <v>3915.9084026006449</v>
          </cell>
          <cell r="O91">
            <v>4059.5372823648599</v>
          </cell>
          <cell r="P91">
            <v>4208.4342258786319</v>
          </cell>
          <cell r="Q91">
            <v>4362.7924567869186</v>
          </cell>
          <cell r="R91">
            <v>4522.8122858503139</v>
          </cell>
          <cell r="S91">
            <v>0</v>
          </cell>
          <cell r="T91">
            <v>0</v>
          </cell>
          <cell r="U91">
            <v>0</v>
          </cell>
          <cell r="V91">
            <v>0</v>
          </cell>
          <cell r="W91">
            <v>0</v>
          </cell>
          <cell r="X91">
            <v>0</v>
          </cell>
        </row>
        <row r="92">
          <cell r="B92" t="str">
            <v>% of AD patients with mild AD</v>
          </cell>
          <cell r="C92">
            <v>0.27</v>
          </cell>
          <cell r="D92">
            <v>0.27</v>
          </cell>
          <cell r="E92">
            <v>0.27</v>
          </cell>
          <cell r="F92">
            <v>0.27</v>
          </cell>
          <cell r="G92">
            <v>0.27</v>
          </cell>
          <cell r="H92">
            <v>0.27</v>
          </cell>
          <cell r="I92">
            <v>0.27</v>
          </cell>
          <cell r="J92">
            <v>0.27</v>
          </cell>
          <cell r="K92">
            <v>0.27</v>
          </cell>
          <cell r="L92">
            <v>0.27</v>
          </cell>
          <cell r="M92">
            <v>0.27</v>
          </cell>
          <cell r="N92">
            <v>0.27</v>
          </cell>
          <cell r="O92">
            <v>0.27</v>
          </cell>
          <cell r="P92">
            <v>0.27</v>
          </cell>
          <cell r="Q92">
            <v>0.27</v>
          </cell>
          <cell r="R92">
            <v>0.27</v>
          </cell>
          <cell r="S92">
            <v>0</v>
          </cell>
          <cell r="T92">
            <v>0</v>
          </cell>
          <cell r="U92">
            <v>0</v>
          </cell>
          <cell r="V92">
            <v>0</v>
          </cell>
          <cell r="W92">
            <v>0</v>
          </cell>
          <cell r="X92">
            <v>0</v>
          </cell>
        </row>
        <row r="93">
          <cell r="B93" t="str">
            <v>Diagnosed mild AD patients ('000)</v>
          </cell>
          <cell r="C93">
            <v>1317.402316650149</v>
          </cell>
          <cell r="D93">
            <v>1365.7223996259352</v>
          </cell>
          <cell r="E93">
            <v>1415.8147813059811</v>
          </cell>
          <cell r="F93">
            <v>1467.7444666013635</v>
          </cell>
          <cell r="G93">
            <v>1521.5788446930662</v>
          </cell>
          <cell r="H93">
            <v>1577.3877764829558</v>
          </cell>
          <cell r="I93">
            <v>1635.2436852523108</v>
          </cell>
          <cell r="J93">
            <v>1695.2216506455554</v>
          </cell>
          <cell r="K93">
            <v>1757.3995061011531</v>
          </cell>
          <cell r="L93">
            <v>1821.8579398561053</v>
          </cell>
          <cell r="M93">
            <v>1888.6805996551168</v>
          </cell>
          <cell r="N93">
            <v>1957.9542013003224</v>
          </cell>
          <cell r="O93">
            <v>2029.76864118243</v>
          </cell>
          <cell r="P93">
            <v>2104.2171129393159</v>
          </cell>
          <cell r="Q93">
            <v>2181.3962283934593</v>
          </cell>
          <cell r="R93">
            <v>2261.4061429251569</v>
          </cell>
          <cell r="S93">
            <v>0</v>
          </cell>
          <cell r="T93">
            <v>0</v>
          </cell>
          <cell r="U93">
            <v>0</v>
          </cell>
          <cell r="V93">
            <v>0</v>
          </cell>
          <cell r="W93">
            <v>0</v>
          </cell>
          <cell r="X93">
            <v>0</v>
          </cell>
        </row>
        <row r="94">
          <cell r="B94" t="str">
            <v>% mild AD patients who are clinically diagnosed</v>
          </cell>
          <cell r="C94">
            <v>0.5</v>
          </cell>
          <cell r="D94">
            <v>0.5</v>
          </cell>
          <cell r="E94">
            <v>0.5</v>
          </cell>
          <cell r="F94">
            <v>0.5</v>
          </cell>
          <cell r="G94">
            <v>0.5</v>
          </cell>
          <cell r="H94">
            <v>0.5</v>
          </cell>
          <cell r="I94">
            <v>0.5</v>
          </cell>
          <cell r="J94">
            <v>0.5</v>
          </cell>
          <cell r="K94">
            <v>0.5</v>
          </cell>
          <cell r="L94">
            <v>0.5</v>
          </cell>
          <cell r="M94">
            <v>0.5</v>
          </cell>
          <cell r="N94">
            <v>0.5</v>
          </cell>
          <cell r="O94">
            <v>0.5</v>
          </cell>
          <cell r="P94">
            <v>0.5</v>
          </cell>
          <cell r="Q94">
            <v>0.5</v>
          </cell>
          <cell r="R94">
            <v>0.5</v>
          </cell>
          <cell r="S94">
            <v>0</v>
          </cell>
          <cell r="T94">
            <v>0</v>
          </cell>
          <cell r="U94">
            <v>0</v>
          </cell>
          <cell r="V94">
            <v>0</v>
          </cell>
          <cell r="W94">
            <v>0</v>
          </cell>
          <cell r="X94">
            <v>0</v>
          </cell>
        </row>
        <row r="95">
          <cell r="B95" t="str">
            <v>Mild AD patients with PET amyloid burden ('000)</v>
          </cell>
          <cell r="C95">
            <v>988.05173748761172</v>
          </cell>
          <cell r="D95">
            <v>1024.2917997194513</v>
          </cell>
          <cell r="E95">
            <v>1061.8610859794858</v>
          </cell>
          <cell r="F95">
            <v>1100.8083499510226</v>
          </cell>
          <cell r="G95">
            <v>1141.1841335197996</v>
          </cell>
          <cell r="H95">
            <v>1183.0408323622169</v>
          </cell>
          <cell r="I95">
            <v>1226.4327639392332</v>
          </cell>
          <cell r="J95">
            <v>1271.4162379841666</v>
          </cell>
          <cell r="K95">
            <v>1318.0496295758649</v>
          </cell>
          <cell r="L95">
            <v>1366.393454892079</v>
          </cell>
          <cell r="M95">
            <v>1416.5104497413377</v>
          </cell>
          <cell r="N95">
            <v>1468.4656509752417</v>
          </cell>
          <cell r="O95">
            <v>1522.3264808868225</v>
          </cell>
          <cell r="P95">
            <v>1578.1628347044871</v>
          </cell>
          <cell r="Q95">
            <v>1636.0471712950944</v>
          </cell>
          <cell r="R95">
            <v>1696.0546071938677</v>
          </cell>
          <cell r="S95">
            <v>0</v>
          </cell>
          <cell r="T95">
            <v>0</v>
          </cell>
          <cell r="U95">
            <v>0</v>
          </cell>
          <cell r="V95">
            <v>0</v>
          </cell>
          <cell r="W95">
            <v>0</v>
          </cell>
          <cell r="X95">
            <v>0</v>
          </cell>
        </row>
        <row r="96">
          <cell r="B96" t="str">
            <v>% mild AD with PET-determined amyloid</v>
          </cell>
          <cell r="C96">
            <v>0.75</v>
          </cell>
          <cell r="D96">
            <v>0.75</v>
          </cell>
          <cell r="E96">
            <v>0.75</v>
          </cell>
          <cell r="F96">
            <v>0.75</v>
          </cell>
          <cell r="G96">
            <v>0.75</v>
          </cell>
          <cell r="H96">
            <v>0.75</v>
          </cell>
          <cell r="I96">
            <v>0.75</v>
          </cell>
          <cell r="J96">
            <v>0.75</v>
          </cell>
          <cell r="K96">
            <v>0.75</v>
          </cell>
          <cell r="L96">
            <v>0.75</v>
          </cell>
          <cell r="M96">
            <v>0.75</v>
          </cell>
          <cell r="N96">
            <v>0.75</v>
          </cell>
          <cell r="O96">
            <v>0.75</v>
          </cell>
          <cell r="P96">
            <v>0.75</v>
          </cell>
          <cell r="Q96">
            <v>0.75</v>
          </cell>
          <cell r="R96">
            <v>0.75</v>
          </cell>
          <cell r="S96">
            <v>0</v>
          </cell>
          <cell r="T96">
            <v>0</v>
          </cell>
          <cell r="U96">
            <v>0</v>
          </cell>
          <cell r="V96">
            <v>0</v>
          </cell>
          <cell r="W96">
            <v>0</v>
          </cell>
          <cell r="X96">
            <v>0</v>
          </cell>
        </row>
        <row r="97">
          <cell r="B97" t="str">
            <v>New Patient Starts on Aducanumab ('000s)</v>
          </cell>
          <cell r="C97">
            <v>0</v>
          </cell>
          <cell r="D97">
            <v>0</v>
          </cell>
          <cell r="E97">
            <v>0</v>
          </cell>
          <cell r="F97">
            <v>0</v>
          </cell>
          <cell r="G97">
            <v>0</v>
          </cell>
          <cell r="H97">
            <v>0</v>
          </cell>
          <cell r="I97">
            <v>12.264327639392333</v>
          </cell>
          <cell r="J97">
            <v>25.428324759683335</v>
          </cell>
          <cell r="K97">
            <v>39.541488887275946</v>
          </cell>
          <cell r="L97">
            <v>47.823770921222774</v>
          </cell>
          <cell r="M97">
            <v>56.66041798965351</v>
          </cell>
          <cell r="N97">
            <v>44.053969529257252</v>
          </cell>
          <cell r="O97">
            <v>30.446529617736452</v>
          </cell>
          <cell r="P97">
            <v>15.781628347044871</v>
          </cell>
          <cell r="Q97">
            <v>9.8162830277705666</v>
          </cell>
          <cell r="R97">
            <v>3.3921092143877356</v>
          </cell>
          <cell r="S97">
            <v>0</v>
          </cell>
          <cell r="T97">
            <v>0</v>
          </cell>
          <cell r="U97">
            <v>0</v>
          </cell>
          <cell r="V97">
            <v>0</v>
          </cell>
          <cell r="W97">
            <v>0</v>
          </cell>
          <cell r="X97">
            <v>0</v>
          </cell>
        </row>
        <row r="98">
          <cell r="B98" t="str">
            <v>% of diagnosed mild AD</v>
          </cell>
          <cell r="C98">
            <v>0</v>
          </cell>
          <cell r="D98">
            <v>0</v>
          </cell>
          <cell r="E98">
            <v>0</v>
          </cell>
          <cell r="F98">
            <v>0</v>
          </cell>
          <cell r="G98">
            <v>0</v>
          </cell>
          <cell r="H98">
            <v>0</v>
          </cell>
          <cell r="I98">
            <v>0.01</v>
          </cell>
          <cell r="J98">
            <v>0.02</v>
          </cell>
          <cell r="K98">
            <v>0.03</v>
          </cell>
          <cell r="L98">
            <v>3.5000000000000003E-2</v>
          </cell>
          <cell r="M98">
            <v>0.04</v>
          </cell>
          <cell r="N98">
            <v>0.03</v>
          </cell>
          <cell r="O98">
            <v>0.02</v>
          </cell>
          <cell r="P98">
            <v>0.01</v>
          </cell>
          <cell r="Q98">
            <v>6.0000000000000001E-3</v>
          </cell>
          <cell r="R98">
            <v>2E-3</v>
          </cell>
          <cell r="S98">
            <v>0</v>
          </cell>
          <cell r="T98">
            <v>0</v>
          </cell>
          <cell r="U98">
            <v>0</v>
          </cell>
          <cell r="V98">
            <v>0</v>
          </cell>
          <cell r="W98">
            <v>0</v>
          </cell>
          <cell r="X98">
            <v>0</v>
          </cell>
        </row>
        <row r="99">
          <cell r="B99" t="str">
            <v>Discontinuations</v>
          </cell>
          <cell r="C99">
            <v>0</v>
          </cell>
          <cell r="D99">
            <v>0</v>
          </cell>
          <cell r="E99">
            <v>0</v>
          </cell>
          <cell r="F99">
            <v>0</v>
          </cell>
          <cell r="G99">
            <v>0</v>
          </cell>
          <cell r="H99">
            <v>0</v>
          </cell>
          <cell r="I99">
            <v>2.4528655278784668</v>
          </cell>
          <cell r="J99">
            <v>5.0856649519366677</v>
          </cell>
          <cell r="K99">
            <v>7.9082977774551892</v>
          </cell>
          <cell r="L99">
            <v>9.5647541842445545</v>
          </cell>
          <cell r="M99">
            <v>11.332083597930703</v>
          </cell>
          <cell r="N99">
            <v>8.8107939058514511</v>
          </cell>
          <cell r="O99">
            <v>6.0893059235472906</v>
          </cell>
          <cell r="P99">
            <v>3.1563256694089743</v>
          </cell>
          <cell r="Q99">
            <v>1.9632566055541134</v>
          </cell>
          <cell r="R99">
            <v>0.67842184287754714</v>
          </cell>
          <cell r="S99">
            <v>0</v>
          </cell>
          <cell r="T99">
            <v>0</v>
          </cell>
          <cell r="U99">
            <v>0</v>
          </cell>
          <cell r="V99">
            <v>0</v>
          </cell>
          <cell r="W99">
            <v>0</v>
          </cell>
          <cell r="X99">
            <v>0</v>
          </cell>
        </row>
        <row r="100">
          <cell r="B100" t="str">
            <v>% dropout rate</v>
          </cell>
          <cell r="C100">
            <v>0.2</v>
          </cell>
          <cell r="D100">
            <v>0.2</v>
          </cell>
          <cell r="E100">
            <v>0.2</v>
          </cell>
          <cell r="F100">
            <v>0.2</v>
          </cell>
          <cell r="G100">
            <v>0.2</v>
          </cell>
          <cell r="H100">
            <v>0.2</v>
          </cell>
          <cell r="I100">
            <v>0.2</v>
          </cell>
          <cell r="J100">
            <v>0.2</v>
          </cell>
          <cell r="K100">
            <v>0.2</v>
          </cell>
          <cell r="L100">
            <v>0.2</v>
          </cell>
          <cell r="M100">
            <v>0.2</v>
          </cell>
          <cell r="N100">
            <v>0.2</v>
          </cell>
          <cell r="O100">
            <v>0.2</v>
          </cell>
          <cell r="P100">
            <v>0.2</v>
          </cell>
          <cell r="Q100">
            <v>0.2</v>
          </cell>
          <cell r="R100">
            <v>0.2</v>
          </cell>
          <cell r="S100">
            <v>0</v>
          </cell>
          <cell r="T100">
            <v>0</v>
          </cell>
          <cell r="U100">
            <v>0</v>
          </cell>
          <cell r="V100">
            <v>0</v>
          </cell>
          <cell r="W100">
            <v>0</v>
          </cell>
          <cell r="X100">
            <v>0</v>
          </cell>
        </row>
        <row r="101">
          <cell r="B101" t="str">
            <v>Patients on Aducanumab</v>
          </cell>
          <cell r="C101">
            <v>0</v>
          </cell>
          <cell r="D101">
            <v>0</v>
          </cell>
          <cell r="E101">
            <v>0</v>
          </cell>
          <cell r="F101">
            <v>0</v>
          </cell>
          <cell r="G101">
            <v>0</v>
          </cell>
          <cell r="H101">
            <v>0</v>
          </cell>
          <cell r="I101">
            <v>9.8114621115138654</v>
          </cell>
          <cell r="J101">
            <v>30.154121919260529</v>
          </cell>
          <cell r="K101">
            <v>61.78731302908129</v>
          </cell>
          <cell r="L101">
            <v>100.04632976605951</v>
          </cell>
          <cell r="M101">
            <v>145.37466415778232</v>
          </cell>
          <cell r="N101">
            <v>180.61783978118811</v>
          </cell>
          <cell r="O101">
            <v>204.97506347537725</v>
          </cell>
          <cell r="P101">
            <v>217.60036615301314</v>
          </cell>
          <cell r="Q101">
            <v>225.4533925752296</v>
          </cell>
          <cell r="R101">
            <v>228.16707994673979</v>
          </cell>
          <cell r="S101">
            <v>0</v>
          </cell>
          <cell r="T101">
            <v>0</v>
          </cell>
          <cell r="U101">
            <v>0</v>
          </cell>
          <cell r="V101">
            <v>0</v>
          </cell>
          <cell r="W101">
            <v>0</v>
          </cell>
          <cell r="X101">
            <v>0</v>
          </cell>
        </row>
        <row r="102">
          <cell r="B102" t="str">
            <v>% penetration</v>
          </cell>
          <cell r="C102">
            <v>0</v>
          </cell>
          <cell r="D102">
            <v>0</v>
          </cell>
          <cell r="E102">
            <v>0</v>
          </cell>
          <cell r="F102">
            <v>0</v>
          </cell>
          <cell r="G102">
            <v>0</v>
          </cell>
          <cell r="H102">
            <v>0</v>
          </cell>
          <cell r="I102">
            <v>8.0000000000000002E-3</v>
          </cell>
          <cell r="J102">
            <v>2.3716955170456182E-2</v>
          </cell>
          <cell r="K102">
            <v>4.6877834978766186E-2</v>
          </cell>
          <cell r="L102">
            <v>7.32192688773977E-2</v>
          </cell>
          <cell r="M102">
            <v>0.10262872694255698</v>
          </cell>
          <cell r="N102">
            <v>0.12299766062708764</v>
          </cell>
          <cell r="O102">
            <v>0.13464592914127738</v>
          </cell>
          <cell r="P102">
            <v>0.13788207488345719</v>
          </cell>
          <cell r="Q102">
            <v>0.13780372383564024</v>
          </cell>
          <cell r="R102">
            <v>0.13452814489519507</v>
          </cell>
          <cell r="S102">
            <v>0</v>
          </cell>
          <cell r="T102">
            <v>0</v>
          </cell>
          <cell r="U102">
            <v>0</v>
          </cell>
          <cell r="V102">
            <v>0</v>
          </cell>
          <cell r="W102">
            <v>0</v>
          </cell>
          <cell r="X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row>
        <row r="104">
          <cell r="B104" t="str">
            <v>Monthly Cost of aducanumab ($)</v>
          </cell>
          <cell r="C104">
            <v>0</v>
          </cell>
          <cell r="D104">
            <v>0</v>
          </cell>
          <cell r="E104">
            <v>0</v>
          </cell>
          <cell r="F104">
            <v>0</v>
          </cell>
          <cell r="G104">
            <v>1500</v>
          </cell>
          <cell r="H104">
            <v>1500</v>
          </cell>
          <cell r="I104">
            <v>1485</v>
          </cell>
          <cell r="J104">
            <v>1470.15</v>
          </cell>
          <cell r="K104">
            <v>1455.4485</v>
          </cell>
          <cell r="L104">
            <v>1440.8940149999999</v>
          </cell>
          <cell r="M104">
            <v>1426.4850748499998</v>
          </cell>
          <cell r="N104">
            <v>1412.2202241014998</v>
          </cell>
          <cell r="O104">
            <v>1398.0980218604848</v>
          </cell>
          <cell r="P104">
            <v>1384.11704164188</v>
          </cell>
          <cell r="Q104">
            <v>1370.2758712254611</v>
          </cell>
          <cell r="R104">
            <v>1356.5731125132065</v>
          </cell>
          <cell r="S104">
            <v>0</v>
          </cell>
          <cell r="T104">
            <v>0</v>
          </cell>
          <cell r="U104">
            <v>0</v>
          </cell>
          <cell r="V104">
            <v>0</v>
          </cell>
          <cell r="W104">
            <v>0</v>
          </cell>
          <cell r="X104">
            <v>0</v>
          </cell>
        </row>
        <row r="105">
          <cell r="B105" t="str">
            <v xml:space="preserve">   % change in price</v>
          </cell>
          <cell r="C105">
            <v>0</v>
          </cell>
          <cell r="D105">
            <v>0</v>
          </cell>
          <cell r="E105">
            <v>0</v>
          </cell>
          <cell r="F105">
            <v>0</v>
          </cell>
          <cell r="G105">
            <v>0</v>
          </cell>
          <cell r="H105">
            <v>-0.01</v>
          </cell>
          <cell r="I105">
            <v>-0.01</v>
          </cell>
          <cell r="J105">
            <v>-0.01</v>
          </cell>
          <cell r="K105">
            <v>-0.01</v>
          </cell>
          <cell r="L105">
            <v>-0.01</v>
          </cell>
          <cell r="M105">
            <v>-0.01</v>
          </cell>
          <cell r="N105">
            <v>-0.01</v>
          </cell>
          <cell r="O105">
            <v>-0.01</v>
          </cell>
          <cell r="P105">
            <v>-0.01</v>
          </cell>
          <cell r="Q105">
            <v>-0.01</v>
          </cell>
          <cell r="R105">
            <v>-0.01</v>
          </cell>
          <cell r="S105">
            <v>0</v>
          </cell>
          <cell r="T105">
            <v>0</v>
          </cell>
          <cell r="U105">
            <v>0</v>
          </cell>
          <cell r="V105">
            <v>0</v>
          </cell>
          <cell r="W105">
            <v>0</v>
          </cell>
          <cell r="X105">
            <v>0</v>
          </cell>
        </row>
        <row r="106">
          <cell r="B106" t="str">
            <v xml:space="preserve">   Discount %</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row>
        <row r="107">
          <cell r="B107" t="str">
            <v>Net Cost of aducanumab ($)</v>
          </cell>
          <cell r="C107">
            <v>0</v>
          </cell>
          <cell r="D107">
            <v>0</v>
          </cell>
          <cell r="E107">
            <v>0</v>
          </cell>
          <cell r="F107">
            <v>0</v>
          </cell>
          <cell r="G107">
            <v>1500</v>
          </cell>
          <cell r="H107">
            <v>1500</v>
          </cell>
          <cell r="I107">
            <v>1485</v>
          </cell>
          <cell r="J107">
            <v>1470.15</v>
          </cell>
          <cell r="K107">
            <v>1455.4485</v>
          </cell>
          <cell r="L107">
            <v>1440.8940149999999</v>
          </cell>
          <cell r="M107">
            <v>1426.4850748499998</v>
          </cell>
          <cell r="N107">
            <v>1412.2202241014998</v>
          </cell>
          <cell r="O107">
            <v>1398.0980218604848</v>
          </cell>
          <cell r="P107">
            <v>1384.11704164188</v>
          </cell>
          <cell r="Q107">
            <v>1370.2758712254611</v>
          </cell>
          <cell r="R107">
            <v>1356.5731125132065</v>
          </cell>
          <cell r="S107">
            <v>0</v>
          </cell>
          <cell r="T107">
            <v>0</v>
          </cell>
          <cell r="U107">
            <v>0</v>
          </cell>
          <cell r="V107">
            <v>0</v>
          </cell>
          <cell r="W107">
            <v>0</v>
          </cell>
          <cell r="X107">
            <v>0</v>
          </cell>
        </row>
        <row r="108">
          <cell r="B108" t="str">
            <v>Compliance (%)</v>
          </cell>
          <cell r="C108">
            <v>0</v>
          </cell>
          <cell r="D108">
            <v>0</v>
          </cell>
          <cell r="E108">
            <v>0</v>
          </cell>
          <cell r="F108">
            <v>0</v>
          </cell>
          <cell r="G108">
            <v>0.8</v>
          </cell>
          <cell r="H108">
            <v>0.8</v>
          </cell>
          <cell r="I108">
            <v>0.8</v>
          </cell>
          <cell r="J108">
            <v>0.8</v>
          </cell>
          <cell r="K108">
            <v>0.8</v>
          </cell>
          <cell r="L108">
            <v>0.8</v>
          </cell>
          <cell r="M108">
            <v>0.8</v>
          </cell>
          <cell r="N108">
            <v>0.8</v>
          </cell>
          <cell r="O108">
            <v>0.8</v>
          </cell>
          <cell r="P108">
            <v>0.8</v>
          </cell>
          <cell r="Q108">
            <v>0.8</v>
          </cell>
          <cell r="R108">
            <v>0.8</v>
          </cell>
          <cell r="S108">
            <v>0</v>
          </cell>
          <cell r="T108">
            <v>0</v>
          </cell>
          <cell r="U108">
            <v>0</v>
          </cell>
          <cell r="V108">
            <v>0</v>
          </cell>
          <cell r="W108">
            <v>0</v>
          </cell>
          <cell r="X108">
            <v>0</v>
          </cell>
        </row>
        <row r="109">
          <cell r="B109" t="str">
            <v>Number of Months of therapy</v>
          </cell>
          <cell r="C109">
            <v>0</v>
          </cell>
          <cell r="D109">
            <v>0</v>
          </cell>
          <cell r="E109">
            <v>0</v>
          </cell>
          <cell r="F109">
            <v>0</v>
          </cell>
          <cell r="G109">
            <v>0</v>
          </cell>
          <cell r="H109">
            <v>0</v>
          </cell>
          <cell r="I109">
            <v>1.5</v>
          </cell>
          <cell r="J109">
            <v>5</v>
          </cell>
          <cell r="K109">
            <v>6.5</v>
          </cell>
          <cell r="L109">
            <v>7.5</v>
          </cell>
          <cell r="M109">
            <v>8.5</v>
          </cell>
          <cell r="N109">
            <v>9.5</v>
          </cell>
          <cell r="O109">
            <v>10</v>
          </cell>
          <cell r="P109">
            <v>10.5</v>
          </cell>
          <cell r="Q109">
            <v>11</v>
          </cell>
          <cell r="R109">
            <v>11</v>
          </cell>
          <cell r="S109">
            <v>0</v>
          </cell>
          <cell r="T109">
            <v>0</v>
          </cell>
          <cell r="U109">
            <v>0</v>
          </cell>
          <cell r="V109">
            <v>0</v>
          </cell>
          <cell r="W109">
            <v>0</v>
          </cell>
          <cell r="X109">
            <v>0</v>
          </cell>
        </row>
        <row r="110">
          <cell r="B110" t="str">
            <v>Annual cost of aducanumab</v>
          </cell>
          <cell r="C110">
            <v>0</v>
          </cell>
          <cell r="D110">
            <v>0</v>
          </cell>
          <cell r="E110">
            <v>0</v>
          </cell>
          <cell r="F110">
            <v>0</v>
          </cell>
          <cell r="G110">
            <v>0</v>
          </cell>
          <cell r="H110">
            <v>0</v>
          </cell>
          <cell r="I110">
            <v>1782.0000000000002</v>
          </cell>
          <cell r="J110">
            <v>5880.6</v>
          </cell>
          <cell r="K110">
            <v>7568.3321999999998</v>
          </cell>
          <cell r="L110">
            <v>8645.3640899999991</v>
          </cell>
          <cell r="M110">
            <v>9700.0985089799997</v>
          </cell>
          <cell r="N110">
            <v>10732.873703171399</v>
          </cell>
          <cell r="O110">
            <v>11184.784174883878</v>
          </cell>
          <cell r="P110">
            <v>11626.583149791792</v>
          </cell>
          <cell r="Q110">
            <v>12058.427666784059</v>
          </cell>
          <cell r="R110">
            <v>11937.843390116219</v>
          </cell>
          <cell r="S110">
            <v>0</v>
          </cell>
          <cell r="T110">
            <v>0</v>
          </cell>
          <cell r="U110">
            <v>0</v>
          </cell>
          <cell r="V110">
            <v>0</v>
          </cell>
          <cell r="W110">
            <v>0</v>
          </cell>
          <cell r="X110">
            <v>0</v>
          </cell>
        </row>
        <row r="111">
          <cell r="B111" t="str">
            <v>Total ROW aducanumab sales ($mn)</v>
          </cell>
          <cell r="C111">
            <v>0</v>
          </cell>
          <cell r="D111">
            <v>0</v>
          </cell>
          <cell r="E111">
            <v>0</v>
          </cell>
          <cell r="F111">
            <v>0</v>
          </cell>
          <cell r="G111">
            <v>0</v>
          </cell>
          <cell r="H111">
            <v>0</v>
          </cell>
          <cell r="I111">
            <v>17.484025482717708</v>
          </cell>
          <cell r="J111">
            <v>177.32432935840347</v>
          </cell>
          <cell r="K111">
            <v>467.62691074947548</v>
          </cell>
          <cell r="L111">
            <v>864.93694669578895</v>
          </cell>
          <cell r="M111">
            <v>1410.1485630403724</v>
          </cell>
          <cell r="N111">
            <v>1938.5484629111388</v>
          </cell>
          <cell r="O111">
            <v>2292.601846205218</v>
          </cell>
          <cell r="P111">
            <v>2529.9487505031466</v>
          </cell>
          <cell r="Q111">
            <v>2718.6134265994765</v>
          </cell>
          <cell r="R111">
            <v>2723.8228671843067</v>
          </cell>
          <cell r="S111">
            <v>0</v>
          </cell>
          <cell r="T111">
            <v>0</v>
          </cell>
          <cell r="U111">
            <v>0</v>
          </cell>
          <cell r="V111">
            <v>0</v>
          </cell>
          <cell r="W111">
            <v>0</v>
          </cell>
          <cell r="X111">
            <v>0</v>
          </cell>
        </row>
        <row r="112">
          <cell r="B112" t="str">
            <v xml:space="preserve">  % growth</v>
          </cell>
          <cell r="C112">
            <v>0</v>
          </cell>
          <cell r="D112">
            <v>0</v>
          </cell>
          <cell r="E112">
            <v>0</v>
          </cell>
          <cell r="F112">
            <v>0</v>
          </cell>
          <cell r="G112">
            <v>0</v>
          </cell>
          <cell r="H112">
            <v>0</v>
          </cell>
          <cell r="I112">
            <v>0</v>
          </cell>
          <cell r="J112">
            <v>9.1420768079800503</v>
          </cell>
          <cell r="K112">
            <v>1.6371277559117097</v>
          </cell>
          <cell r="L112">
            <v>0.84963039297617904</v>
          </cell>
          <cell r="M112">
            <v>0.63034839525284192</v>
          </cell>
          <cell r="N112">
            <v>0.37471222091061218</v>
          </cell>
          <cell r="O112">
            <v>0.18263839675299809</v>
          </cell>
          <cell r="P112">
            <v>0.10352731098546064</v>
          </cell>
          <cell r="Q112">
            <v>7.4572528814589312E-2</v>
          </cell>
          <cell r="R112">
            <v>1.9162123359870442E-3</v>
          </cell>
          <cell r="S112">
            <v>0</v>
          </cell>
          <cell r="T112">
            <v>0</v>
          </cell>
          <cell r="U112" t="str">
            <v>adjusted peak sales</v>
          </cell>
          <cell r="V112">
            <v>0</v>
          </cell>
          <cell r="W112">
            <v>0</v>
          </cell>
          <cell r="X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V113">
            <v>0</v>
          </cell>
          <cell r="W113">
            <v>0</v>
          </cell>
          <cell r="X113">
            <v>0</v>
          </cell>
        </row>
        <row r="114">
          <cell r="B114" t="str">
            <v>WW Aducanumab Revenues ($mn)</v>
          </cell>
          <cell r="C114">
            <v>0</v>
          </cell>
          <cell r="D114">
            <v>0</v>
          </cell>
          <cell r="E114">
            <v>0</v>
          </cell>
          <cell r="F114">
            <v>0</v>
          </cell>
          <cell r="G114">
            <v>0</v>
          </cell>
          <cell r="H114">
            <v>120.16150852215877</v>
          </cell>
          <cell r="I114">
            <v>1346.9115145191809</v>
          </cell>
          <cell r="J114">
            <v>3934.9371260247472</v>
          </cell>
          <cell r="K114">
            <v>7602.3051674398303</v>
          </cell>
          <cell r="L114">
            <v>11377.942577231544</v>
          </cell>
          <cell r="M114">
            <v>14624.421381198812</v>
          </cell>
          <cell r="N114">
            <v>17051.559361250471</v>
          </cell>
          <cell r="O114">
            <v>18687.955506192062</v>
          </cell>
          <cell r="P114">
            <v>19473.254266026623</v>
          </cell>
          <cell r="Q114">
            <v>20081.509203728503</v>
          </cell>
          <cell r="R114">
            <v>20424.3786381711</v>
          </cell>
          <cell r="S114">
            <v>0</v>
          </cell>
          <cell r="T114">
            <v>0</v>
          </cell>
          <cell r="U114">
            <v>20.399999999999999</v>
          </cell>
          <cell r="V114">
            <v>0</v>
          </cell>
          <cell r="W114">
            <v>0</v>
          </cell>
          <cell r="X114">
            <v>0</v>
          </cell>
        </row>
        <row r="115">
          <cell r="B115" t="str">
            <v xml:space="preserve">  % growth</v>
          </cell>
          <cell r="C115">
            <v>0</v>
          </cell>
          <cell r="D115">
            <v>0</v>
          </cell>
          <cell r="E115">
            <v>0</v>
          </cell>
          <cell r="F115">
            <v>0</v>
          </cell>
          <cell r="G115">
            <v>0</v>
          </cell>
          <cell r="H115">
            <v>0</v>
          </cell>
          <cell r="I115">
            <v>10.209176142048843</v>
          </cell>
          <cell r="J115">
            <v>1.9214518426842888</v>
          </cell>
          <cell r="K115">
            <v>0.93200168743738621</v>
          </cell>
          <cell r="L115">
            <v>0.49664375825933949</v>
          </cell>
          <cell r="M115">
            <v>0.28533091830361412</v>
          </cell>
          <cell r="N115">
            <v>0.16596471865697149</v>
          </cell>
          <cell r="O115">
            <v>9.59675364741297E-2</v>
          </cell>
          <cell r="P115">
            <v>4.2021651837428564E-2</v>
          </cell>
          <cell r="Q115">
            <v>3.1235402639560483E-2</v>
          </cell>
          <cell r="R115">
            <v>1.7073887772286467E-2</v>
          </cell>
          <cell r="S115">
            <v>0</v>
          </cell>
          <cell r="T115">
            <v>0</v>
          </cell>
          <cell r="U115">
            <v>0</v>
          </cell>
          <cell r="V115">
            <v>0</v>
          </cell>
          <cell r="W115">
            <v>0</v>
          </cell>
          <cell r="X115">
            <v>0</v>
          </cell>
        </row>
        <row r="116">
          <cell r="S116">
            <v>0</v>
          </cell>
          <cell r="T116">
            <v>0</v>
          </cell>
          <cell r="U116">
            <v>0</v>
          </cell>
          <cell r="V116">
            <v>0</v>
          </cell>
          <cell r="W116">
            <v>0</v>
          </cell>
          <cell r="X116">
            <v>0</v>
          </cell>
        </row>
        <row r="117">
          <cell r="B117" t="str">
            <v>Biogen's share of Royalties to Neurimmune</v>
          </cell>
          <cell r="C117">
            <v>0</v>
          </cell>
          <cell r="D117">
            <v>0</v>
          </cell>
          <cell r="E117">
            <v>0</v>
          </cell>
          <cell r="F117">
            <v>0</v>
          </cell>
          <cell r="G117">
            <v>0</v>
          </cell>
          <cell r="H117">
            <v>12.496796886304512</v>
          </cell>
          <cell r="I117">
            <v>140.07879750999481</v>
          </cell>
          <cell r="J117">
            <v>424.97320961067277</v>
          </cell>
          <cell r="K117">
            <v>851.45817875326111</v>
          </cell>
          <cell r="L117">
            <v>1319.8413389588591</v>
          </cell>
          <cell r="M117">
            <v>1754.9305657438574</v>
          </cell>
          <cell r="N117">
            <v>2114.3933607950585</v>
          </cell>
          <cell r="O117">
            <v>2392.0583047925838</v>
          </cell>
          <cell r="P117">
            <v>2492.5765460514076</v>
          </cell>
          <cell r="Q117">
            <v>2570.4331780772486</v>
          </cell>
          <cell r="R117">
            <v>2614.3204656859007</v>
          </cell>
          <cell r="S117">
            <v>0</v>
          </cell>
          <cell r="T117">
            <v>0</v>
          </cell>
          <cell r="U117">
            <v>0</v>
          </cell>
          <cell r="V117">
            <v>0</v>
          </cell>
          <cell r="W117">
            <v>0</v>
          </cell>
          <cell r="X117">
            <v>0</v>
          </cell>
        </row>
        <row r="118">
          <cell r="B118" t="str">
            <v xml:space="preserve">  % growth</v>
          </cell>
          <cell r="C118">
            <v>0</v>
          </cell>
          <cell r="D118">
            <v>0</v>
          </cell>
          <cell r="E118">
            <v>0</v>
          </cell>
          <cell r="F118">
            <v>0</v>
          </cell>
          <cell r="G118">
            <v>0</v>
          </cell>
          <cell r="H118">
            <v>0.10400000000000001</v>
          </cell>
          <cell r="I118">
            <v>0.10400000000000001</v>
          </cell>
          <cell r="J118">
            <v>0.10800000000000001</v>
          </cell>
          <cell r="K118">
            <v>0.11200000000000002</v>
          </cell>
          <cell r="L118">
            <v>0.11599999999999999</v>
          </cell>
          <cell r="M118">
            <v>0.12</v>
          </cell>
          <cell r="N118">
            <v>0.124</v>
          </cell>
          <cell r="O118">
            <v>0.128</v>
          </cell>
          <cell r="P118">
            <v>0.128</v>
          </cell>
          <cell r="Q118">
            <v>0.128</v>
          </cell>
          <cell r="R118">
            <v>0.128</v>
          </cell>
          <cell r="S118">
            <v>0</v>
          </cell>
          <cell r="T118">
            <v>0</v>
          </cell>
          <cell r="U118">
            <v>0</v>
          </cell>
          <cell r="V118">
            <v>0</v>
          </cell>
          <cell r="W118">
            <v>0</v>
          </cell>
          <cell r="X118">
            <v>0</v>
          </cell>
        </row>
        <row r="119">
          <cell r="S119">
            <v>0</v>
          </cell>
          <cell r="T119">
            <v>0</v>
          </cell>
          <cell r="U119">
            <v>0</v>
          </cell>
          <cell r="V119">
            <v>0</v>
          </cell>
          <cell r="W119">
            <v>0</v>
          </cell>
          <cell r="X119">
            <v>0</v>
          </cell>
        </row>
        <row r="120">
          <cell r="B120" t="str">
            <v>Biogen revenues booked (US, EU, ROW)</v>
          </cell>
          <cell r="C120">
            <v>0</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row>
        <row r="121">
          <cell r="B121" t="str">
            <v>WW Aducanumab revenues Booked by Biogen</v>
          </cell>
          <cell r="C121">
            <v>0</v>
          </cell>
          <cell r="D121">
            <v>0</v>
          </cell>
          <cell r="E121">
            <v>0</v>
          </cell>
          <cell r="F121">
            <v>0</v>
          </cell>
          <cell r="G121">
            <v>0</v>
          </cell>
          <cell r="H121">
            <v>114.944167848681</v>
          </cell>
          <cell r="I121">
            <v>1267.8844553380131</v>
          </cell>
          <cell r="J121">
            <v>3686.0427468842054</v>
          </cell>
          <cell r="K121">
            <v>7091.3513975986853</v>
          </cell>
          <cell r="L121">
            <v>10576.092481537091</v>
          </cell>
          <cell r="M121">
            <v>13564.263608601026</v>
          </cell>
          <cell r="N121">
            <v>15740.181173098947</v>
          </cell>
          <cell r="O121">
            <v>17200.698802334984</v>
          </cell>
          <cell r="P121">
            <v>17936.347157607084</v>
          </cell>
          <cell r="Q121">
            <v>18527.233823677085</v>
          </cell>
          <cell r="R121">
            <v>18879.001968215969</v>
          </cell>
          <cell r="S121">
            <v>0</v>
          </cell>
          <cell r="T121">
            <v>0</v>
          </cell>
          <cell r="U121">
            <v>0</v>
          </cell>
          <cell r="V121">
            <v>0</v>
          </cell>
          <cell r="W121">
            <v>0</v>
          </cell>
          <cell r="X121">
            <v>0</v>
          </cell>
        </row>
        <row r="122">
          <cell r="R122">
            <v>0</v>
          </cell>
        </row>
        <row r="123">
          <cell r="B123">
            <v>0</v>
          </cell>
        </row>
        <row r="124">
          <cell r="G124">
            <v>0</v>
          </cell>
          <cell r="H124">
            <v>0</v>
          </cell>
          <cell r="I124">
            <v>0</v>
          </cell>
          <cell r="J124">
            <v>0</v>
          </cell>
          <cell r="K124">
            <v>0</v>
          </cell>
          <cell r="L124">
            <v>0</v>
          </cell>
          <cell r="M124">
            <v>0</v>
          </cell>
          <cell r="N124">
            <v>0</v>
          </cell>
          <cell r="O124">
            <v>0</v>
          </cell>
          <cell r="P124">
            <v>0</v>
          </cell>
          <cell r="Q124">
            <v>0</v>
          </cell>
          <cell r="R124">
            <v>0</v>
          </cell>
        </row>
        <row r="125">
          <cell r="B125" t="str">
            <v>Source: Company data, BMO estimates</v>
          </cell>
        </row>
        <row r="128">
          <cell r="B128" t="str">
            <v>Aducanumab P&amp;L UNITED STATES</v>
          </cell>
          <cell r="C128">
            <v>2015</v>
          </cell>
          <cell r="D128">
            <v>2016</v>
          </cell>
          <cell r="E128" t="str">
            <v>2017E</v>
          </cell>
          <cell r="F128" t="str">
            <v>2018E</v>
          </cell>
          <cell r="G128" t="str">
            <v>2019E</v>
          </cell>
          <cell r="H128" t="str">
            <v>2020E</v>
          </cell>
          <cell r="I128" t="str">
            <v>2021E</v>
          </cell>
          <cell r="J128" t="str">
            <v>2022E</v>
          </cell>
          <cell r="K128" t="str">
            <v>2023E</v>
          </cell>
          <cell r="L128" t="str">
            <v>2024E</v>
          </cell>
          <cell r="M128" t="str">
            <v>2025E</v>
          </cell>
          <cell r="N128" t="str">
            <v>2026E</v>
          </cell>
          <cell r="O128" t="str">
            <v>2027E</v>
          </cell>
          <cell r="P128" t="str">
            <v>2028E</v>
          </cell>
          <cell r="Q128" t="str">
            <v>2029E</v>
          </cell>
          <cell r="R128" t="str">
            <v>2030E</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row>
        <row r="129">
          <cell r="B129" t="str">
            <v>Aducanumab US Sales</v>
          </cell>
          <cell r="C129">
            <v>0</v>
          </cell>
          <cell r="D129">
            <v>0</v>
          </cell>
          <cell r="E129">
            <v>0</v>
          </cell>
          <cell r="F129">
            <v>0</v>
          </cell>
          <cell r="G129">
            <v>0</v>
          </cell>
          <cell r="H129">
            <v>91.735312499157914</v>
          </cell>
          <cell r="I129">
            <v>858.26360986975328</v>
          </cell>
          <cell r="J129">
            <v>2176.8952667769222</v>
          </cell>
          <cell r="K129">
            <v>3767.6902259312083</v>
          </cell>
          <cell r="L129">
            <v>5279.6858555674571</v>
          </cell>
          <cell r="M129">
            <v>6512.5855373257345</v>
          </cell>
          <cell r="N129">
            <v>7206.7189702158566</v>
          </cell>
          <cell r="O129">
            <v>7678.0249523521188</v>
          </cell>
          <cell r="P129">
            <v>8089.4705833269309</v>
          </cell>
          <cell r="Q129">
            <v>8524.2888705694058</v>
          </cell>
          <cell r="R129">
            <v>8902.3186210944859</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row>
        <row r="130">
          <cell r="B130" t="str">
            <v>Growth</v>
          </cell>
          <cell r="C130">
            <v>0</v>
          </cell>
          <cell r="D130">
            <v>0</v>
          </cell>
          <cell r="E130">
            <v>0</v>
          </cell>
          <cell r="F130">
            <v>0</v>
          </cell>
          <cell r="G130">
            <v>0</v>
          </cell>
          <cell r="H130">
            <v>0</v>
          </cell>
          <cell r="I130">
            <v>8.3558694736842121</v>
          </cell>
          <cell r="J130">
            <v>1.5363946947573361</v>
          </cell>
          <cell r="K130">
            <v>0.73076320364717984</v>
          </cell>
          <cell r="L130">
            <v>0.40130571755339828</v>
          </cell>
          <cell r="M130">
            <v>0.23351762121569752</v>
          </cell>
          <cell r="N130">
            <v>0.10658338825829139</v>
          </cell>
          <cell r="O130">
            <v>6.5398135279603586E-2</v>
          </cell>
          <cell r="P130">
            <v>5.3587430820834836E-2</v>
          </cell>
          <cell r="Q130">
            <v>5.3751142644448358E-2</v>
          </cell>
          <cell r="R130">
            <v>4.4347365072322953E-2</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row>
        <row r="131">
          <cell r="B131" t="str">
            <v>Cost of Sales</v>
          </cell>
          <cell r="C131">
            <v>0</v>
          </cell>
          <cell r="G131">
            <v>0</v>
          </cell>
          <cell r="H131">
            <v>9.1735312499157828</v>
          </cell>
          <cell r="I131">
            <v>85.82636098697526</v>
          </cell>
          <cell r="J131">
            <v>217.68952667769213</v>
          </cell>
          <cell r="K131">
            <v>376.76902259312055</v>
          </cell>
          <cell r="L131">
            <v>527.96858555674589</v>
          </cell>
          <cell r="M131">
            <v>651.25855373257309</v>
          </cell>
          <cell r="N131">
            <v>720.67189702158521</v>
          </cell>
          <cell r="O131">
            <v>767.80249523521161</v>
          </cell>
          <cell r="P131">
            <v>808.9470583326929</v>
          </cell>
          <cell r="Q131">
            <v>852.42888705694077</v>
          </cell>
          <cell r="R131">
            <v>890.23186210944823</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row>
        <row r="132">
          <cell r="B132" t="str">
            <v>Gross Margin</v>
          </cell>
          <cell r="C132">
            <v>0</v>
          </cell>
          <cell r="G132">
            <v>0</v>
          </cell>
          <cell r="H132">
            <v>0.9</v>
          </cell>
          <cell r="I132">
            <v>0.9</v>
          </cell>
          <cell r="J132">
            <v>0.9</v>
          </cell>
          <cell r="K132">
            <v>0.9</v>
          </cell>
          <cell r="L132">
            <v>0.9</v>
          </cell>
          <cell r="M132">
            <v>0.9</v>
          </cell>
          <cell r="N132">
            <v>0.9</v>
          </cell>
          <cell r="O132">
            <v>0.9</v>
          </cell>
          <cell r="P132">
            <v>0.9</v>
          </cell>
          <cell r="Q132">
            <v>0.9</v>
          </cell>
          <cell r="R132">
            <v>0.9</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row>
        <row r="133">
          <cell r="B133" t="str">
            <v>Gross Profit</v>
          </cell>
          <cell r="C133">
            <v>0</v>
          </cell>
          <cell r="G133">
            <v>0</v>
          </cell>
          <cell r="H133">
            <v>82.561781249242131</v>
          </cell>
          <cell r="I133">
            <v>772.43724888277802</v>
          </cell>
          <cell r="J133">
            <v>1959.2057400992301</v>
          </cell>
          <cell r="K133">
            <v>3390.9212033380877</v>
          </cell>
          <cell r="L133">
            <v>4751.7172700107112</v>
          </cell>
          <cell r="M133">
            <v>5861.3269835931615</v>
          </cell>
          <cell r="N133">
            <v>6486.0470731942714</v>
          </cell>
          <cell r="O133">
            <v>6910.2224571169072</v>
          </cell>
          <cell r="P133">
            <v>7280.523524994238</v>
          </cell>
          <cell r="Q133">
            <v>7671.8599835124651</v>
          </cell>
          <cell r="R133">
            <v>8012.0867589850377</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row>
        <row r="134">
          <cell r="B134" t="str">
            <v>Other</v>
          </cell>
          <cell r="C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row>
        <row r="135">
          <cell r="B135" t="str">
            <v>Aducanumab Operating Profit</v>
          </cell>
          <cell r="C135">
            <v>0</v>
          </cell>
          <cell r="G135">
            <v>0</v>
          </cell>
          <cell r="H135">
            <v>82.561781249242131</v>
          </cell>
          <cell r="I135">
            <v>772.43724888277802</v>
          </cell>
          <cell r="J135">
            <v>1959.2057400992301</v>
          </cell>
          <cell r="K135">
            <v>3390.9212033380877</v>
          </cell>
          <cell r="L135">
            <v>4751.7172700107112</v>
          </cell>
          <cell r="M135">
            <v>5861.3269835931615</v>
          </cell>
          <cell r="N135">
            <v>6486.0470731942714</v>
          </cell>
          <cell r="O135">
            <v>6910.2224571169072</v>
          </cell>
          <cell r="P135">
            <v>7280.523524994238</v>
          </cell>
          <cell r="Q135">
            <v>7671.8599835124651</v>
          </cell>
          <cell r="R135">
            <v>8012.0867589850377</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row>
        <row r="136">
          <cell r="B136" t="str">
            <v>Growth</v>
          </cell>
          <cell r="C136">
            <v>0</v>
          </cell>
          <cell r="G136">
            <v>0</v>
          </cell>
          <cell r="H136">
            <v>0</v>
          </cell>
          <cell r="I136">
            <v>8.3558694736842121</v>
          </cell>
          <cell r="J136">
            <v>1.5363946947573357</v>
          </cell>
          <cell r="K136">
            <v>0.73076320364718006</v>
          </cell>
          <cell r="L136">
            <v>0.40130571755339806</v>
          </cell>
          <cell r="M136">
            <v>0.23351762121569775</v>
          </cell>
          <cell r="N136">
            <v>0.10658338825829139</v>
          </cell>
          <cell r="O136">
            <v>6.5398135279603586E-2</v>
          </cell>
          <cell r="P136">
            <v>5.3587430820834614E-2</v>
          </cell>
          <cell r="Q136">
            <v>5.3751142644448358E-2</v>
          </cell>
          <cell r="R136">
            <v>4.4347365072322953E-2</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row>
        <row r="137">
          <cell r="B137" t="str">
            <v>BIIB's portion of profits</v>
          </cell>
          <cell r="C137">
            <v>0</v>
          </cell>
          <cell r="D137">
            <v>0</v>
          </cell>
          <cell r="E137">
            <v>0</v>
          </cell>
          <cell r="F137">
            <v>0</v>
          </cell>
          <cell r="G137">
            <v>0</v>
          </cell>
          <cell r="H137">
            <v>45.408979687083175</v>
          </cell>
          <cell r="I137">
            <v>424.84048688552792</v>
          </cell>
          <cell r="J137">
            <v>1077.5631570545765</v>
          </cell>
          <cell r="K137">
            <v>1865.0066618359483</v>
          </cell>
          <cell r="L137">
            <v>2613.4444985058913</v>
          </cell>
          <cell r="M137">
            <v>3223.7298409762388</v>
          </cell>
          <cell r="N137">
            <v>3567.3258902568496</v>
          </cell>
          <cell r="O137">
            <v>3800.6223514142994</v>
          </cell>
          <cell r="P137">
            <v>4004.2879387468311</v>
          </cell>
          <cell r="Q137">
            <v>4219.5229909318559</v>
          </cell>
          <cell r="R137">
            <v>4406.6477174417714</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row>
        <row r="138">
          <cell r="B138" t="str">
            <v>Profit to Eisai</v>
          </cell>
          <cell r="C138">
            <v>0</v>
          </cell>
          <cell r="D138">
            <v>0</v>
          </cell>
          <cell r="E138">
            <v>0</v>
          </cell>
          <cell r="F138">
            <v>0</v>
          </cell>
          <cell r="G138">
            <v>0</v>
          </cell>
          <cell r="H138">
            <v>37.152801562158956</v>
          </cell>
          <cell r="I138">
            <v>347.5967619972501</v>
          </cell>
          <cell r="J138">
            <v>881.64258304465352</v>
          </cell>
          <cell r="K138">
            <v>1525.9145415021394</v>
          </cell>
          <cell r="L138">
            <v>2138.27277150482</v>
          </cell>
          <cell r="M138">
            <v>2637.5971426169226</v>
          </cell>
          <cell r="N138">
            <v>2918.7211829374219</v>
          </cell>
          <cell r="O138">
            <v>3109.6001057026078</v>
          </cell>
          <cell r="P138">
            <v>3276.2355862474069</v>
          </cell>
          <cell r="Q138">
            <v>3452.3369925806091</v>
          </cell>
          <cell r="R138">
            <v>3605.4390415432663</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row>
        <row r="139">
          <cell r="B139" t="str">
            <v>profit share(% to BIIB)</v>
          </cell>
          <cell r="C139">
            <v>0</v>
          </cell>
          <cell r="D139">
            <v>0</v>
          </cell>
          <cell r="E139">
            <v>0</v>
          </cell>
          <cell r="F139">
            <v>0</v>
          </cell>
          <cell r="G139">
            <v>0</v>
          </cell>
          <cell r="H139">
            <v>0.55000000000000004</v>
          </cell>
          <cell r="I139">
            <v>0.55000000000000004</v>
          </cell>
          <cell r="J139">
            <v>0.55000000000000004</v>
          </cell>
          <cell r="K139">
            <v>0.55000000000000004</v>
          </cell>
          <cell r="L139">
            <v>0.55000000000000004</v>
          </cell>
          <cell r="M139">
            <v>0.55000000000000004</v>
          </cell>
          <cell r="N139">
            <v>0.55000000000000004</v>
          </cell>
          <cell r="O139">
            <v>0.55000000000000004</v>
          </cell>
          <cell r="P139">
            <v>0.55000000000000004</v>
          </cell>
          <cell r="Q139">
            <v>0.55000000000000004</v>
          </cell>
          <cell r="R139">
            <v>0.55000000000000004</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row>
        <row r="140">
          <cell r="B140">
            <v>0</v>
          </cell>
          <cell r="C140">
            <v>0</v>
          </cell>
          <cell r="O140">
            <v>0</v>
          </cell>
          <cell r="T140">
            <v>0</v>
          </cell>
          <cell r="Y140">
            <v>0</v>
          </cell>
          <cell r="AD140">
            <v>0</v>
          </cell>
        </row>
        <row r="141">
          <cell r="B141" t="str">
            <v>Aducanumab P&amp;L Europe</v>
          </cell>
          <cell r="C141">
            <v>2015</v>
          </cell>
          <cell r="D141">
            <v>2016</v>
          </cell>
          <cell r="E141" t="str">
            <v>2017E</v>
          </cell>
          <cell r="F141" t="str">
            <v>2018E</v>
          </cell>
          <cell r="G141" t="str">
            <v>2019E</v>
          </cell>
          <cell r="H141" t="str">
            <v>2020E</v>
          </cell>
          <cell r="I141" t="str">
            <v>2021E</v>
          </cell>
          <cell r="J141" t="str">
            <v>2022E</v>
          </cell>
          <cell r="K141" t="str">
            <v>2023E</v>
          </cell>
          <cell r="L141" t="str">
            <v>2024E</v>
          </cell>
          <cell r="M141" t="str">
            <v>2025E</v>
          </cell>
          <cell r="N141" t="str">
            <v>2026E</v>
          </cell>
          <cell r="O141" t="str">
            <v>2027E</v>
          </cell>
          <cell r="P141" t="str">
            <v>2028E</v>
          </cell>
          <cell r="Q141" t="str">
            <v>2029E</v>
          </cell>
          <cell r="R141" t="str">
            <v>2030E</v>
          </cell>
          <cell r="Z141">
            <v>0</v>
          </cell>
          <cell r="AE141">
            <v>0</v>
          </cell>
        </row>
        <row r="142">
          <cell r="B142" t="str">
            <v>Aducanumab EU Sales</v>
          </cell>
          <cell r="C142">
            <v>0</v>
          </cell>
          <cell r="D142">
            <v>0</v>
          </cell>
          <cell r="E142">
            <v>0</v>
          </cell>
          <cell r="F142">
            <v>0</v>
          </cell>
          <cell r="G142">
            <v>0</v>
          </cell>
          <cell r="H142">
            <v>23.208855349523088</v>
          </cell>
          <cell r="I142">
            <v>392.13681998554205</v>
          </cell>
          <cell r="J142">
            <v>1331.8231507488799</v>
          </cell>
          <cell r="K142">
            <v>2856.0342609180016</v>
          </cell>
          <cell r="L142">
            <v>4431.4696792738441</v>
          </cell>
          <cell r="M142">
            <v>5641.5295082349185</v>
          </cell>
          <cell r="N142">
            <v>6594.9137399719511</v>
          </cell>
          <cell r="O142">
            <v>7230.07200377765</v>
          </cell>
          <cell r="P142">
            <v>7316.9278237770077</v>
          </cell>
          <cell r="Q142">
            <v>7284.3315265082028</v>
          </cell>
          <cell r="R142">
            <v>7252.860479937176</v>
          </cell>
        </row>
        <row r="143">
          <cell r="B143" t="str">
            <v>Growth</v>
          </cell>
          <cell r="C143">
            <v>0</v>
          </cell>
          <cell r="D143">
            <v>0</v>
          </cell>
          <cell r="E143">
            <v>0</v>
          </cell>
          <cell r="F143">
            <v>0</v>
          </cell>
          <cell r="G143">
            <v>0</v>
          </cell>
          <cell r="H143">
            <v>0</v>
          </cell>
          <cell r="I143">
            <v>15.895999999999997</v>
          </cell>
          <cell r="J143">
            <v>2.3963226171875007</v>
          </cell>
          <cell r="K143">
            <v>1.1444545841631171</v>
          </cell>
          <cell r="L143">
            <v>0.55161642838607183</v>
          </cell>
          <cell r="M143">
            <v>0.27306061341693733</v>
          </cell>
          <cell r="N143">
            <v>0.168993928037668</v>
          </cell>
          <cell r="O143">
            <v>9.6310321688665601E-2</v>
          </cell>
          <cell r="P143">
            <v>1.2013133472803084E-2</v>
          </cell>
          <cell r="Q143">
            <v>-4.454915786223923E-3</v>
          </cell>
          <cell r="R143">
            <v>-4.3203753778231491E-3</v>
          </cell>
        </row>
        <row r="144">
          <cell r="B144" t="str">
            <v>Cost of Sales</v>
          </cell>
          <cell r="C144">
            <v>0</v>
          </cell>
          <cell r="D144">
            <v>0</v>
          </cell>
          <cell r="E144">
            <v>0</v>
          </cell>
          <cell r="F144">
            <v>0</v>
          </cell>
          <cell r="G144">
            <v>0</v>
          </cell>
          <cell r="H144">
            <v>2.320885534952307</v>
          </cell>
          <cell r="I144">
            <v>39.213681998554193</v>
          </cell>
          <cell r="J144">
            <v>133.18231507488804</v>
          </cell>
          <cell r="K144">
            <v>285.60342609179997</v>
          </cell>
          <cell r="L144">
            <v>443.14696792738414</v>
          </cell>
          <cell r="M144">
            <v>564.15295082349166</v>
          </cell>
          <cell r="N144">
            <v>659.4913739971953</v>
          </cell>
          <cell r="O144">
            <v>723.007200377765</v>
          </cell>
          <cell r="P144">
            <v>731.6927823777005</v>
          </cell>
          <cell r="Q144">
            <v>728.43315265082038</v>
          </cell>
          <cell r="R144">
            <v>725.28604799371715</v>
          </cell>
        </row>
        <row r="145">
          <cell r="B145" t="str">
            <v>Gross Margin</v>
          </cell>
          <cell r="C145">
            <v>0</v>
          </cell>
          <cell r="D145">
            <v>0</v>
          </cell>
          <cell r="E145">
            <v>0</v>
          </cell>
          <cell r="F145">
            <v>0</v>
          </cell>
          <cell r="G145">
            <v>0</v>
          </cell>
          <cell r="H145">
            <v>0.9</v>
          </cell>
          <cell r="I145">
            <v>0.9</v>
          </cell>
          <cell r="J145">
            <v>0.9</v>
          </cell>
          <cell r="K145">
            <v>0.9</v>
          </cell>
          <cell r="L145">
            <v>0.9</v>
          </cell>
          <cell r="M145">
            <v>0.9</v>
          </cell>
          <cell r="N145">
            <v>0.9</v>
          </cell>
          <cell r="O145">
            <v>0.9</v>
          </cell>
          <cell r="P145">
            <v>0.9</v>
          </cell>
          <cell r="Q145">
            <v>0.9</v>
          </cell>
          <cell r="R145">
            <v>0.9</v>
          </cell>
        </row>
        <row r="146">
          <cell r="B146" t="str">
            <v>Gross Profit</v>
          </cell>
          <cell r="C146">
            <v>0</v>
          </cell>
          <cell r="D146">
            <v>0</v>
          </cell>
          <cell r="E146">
            <v>0</v>
          </cell>
          <cell r="F146">
            <v>0</v>
          </cell>
          <cell r="G146">
            <v>0</v>
          </cell>
          <cell r="H146">
            <v>20.887969814570781</v>
          </cell>
          <cell r="I146">
            <v>352.92313798698785</v>
          </cell>
          <cell r="J146">
            <v>1198.6408356739919</v>
          </cell>
          <cell r="K146">
            <v>2570.4308348262016</v>
          </cell>
          <cell r="L146">
            <v>3988.32271134646</v>
          </cell>
          <cell r="M146">
            <v>5077.3765574114268</v>
          </cell>
          <cell r="N146">
            <v>5935.4223659747558</v>
          </cell>
          <cell r="O146">
            <v>6507.064803399885</v>
          </cell>
          <cell r="P146">
            <v>6585.2350413993072</v>
          </cell>
          <cell r="Q146">
            <v>6555.8983738573825</v>
          </cell>
          <cell r="R146">
            <v>6527.5744319434589</v>
          </cell>
        </row>
        <row r="147">
          <cell r="B147" t="str">
            <v>Other</v>
          </cell>
          <cell r="C147">
            <v>0</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row>
        <row r="148">
          <cell r="B148" t="str">
            <v>Aducanumab Operating Profit</v>
          </cell>
          <cell r="C148">
            <v>0</v>
          </cell>
          <cell r="D148">
            <v>0</v>
          </cell>
          <cell r="E148">
            <v>0</v>
          </cell>
          <cell r="F148">
            <v>0</v>
          </cell>
          <cell r="G148">
            <v>0</v>
          </cell>
          <cell r="H148">
            <v>20.887969814570781</v>
          </cell>
          <cell r="I148">
            <v>352.92313798698785</v>
          </cell>
          <cell r="J148">
            <v>1198.6408356739919</v>
          </cell>
          <cell r="K148">
            <v>2570.4308348262016</v>
          </cell>
          <cell r="L148">
            <v>3988.32271134646</v>
          </cell>
          <cell r="M148">
            <v>5077.3765574114268</v>
          </cell>
          <cell r="N148">
            <v>5935.4223659747558</v>
          </cell>
          <cell r="O148">
            <v>6507.064803399885</v>
          </cell>
          <cell r="P148">
            <v>6585.2350413993072</v>
          </cell>
          <cell r="Q148">
            <v>6555.8983738573825</v>
          </cell>
          <cell r="R148">
            <v>6527.5744319434589</v>
          </cell>
        </row>
        <row r="149">
          <cell r="B149" t="str">
            <v>Growth</v>
          </cell>
          <cell r="C149">
            <v>0</v>
          </cell>
          <cell r="D149">
            <v>0</v>
          </cell>
          <cell r="E149">
            <v>0</v>
          </cell>
          <cell r="F149">
            <v>0</v>
          </cell>
          <cell r="G149">
            <v>0</v>
          </cell>
          <cell r="H149">
            <v>0</v>
          </cell>
          <cell r="I149">
            <v>15.895999999999997</v>
          </cell>
          <cell r="J149">
            <v>2.3963226171875003</v>
          </cell>
          <cell r="K149">
            <v>1.1444545841631171</v>
          </cell>
          <cell r="L149">
            <v>0.55161642838607183</v>
          </cell>
          <cell r="M149">
            <v>0.27306061341693733</v>
          </cell>
          <cell r="N149">
            <v>0.168993928037668</v>
          </cell>
          <cell r="O149">
            <v>9.6310321688665601E-2</v>
          </cell>
          <cell r="P149">
            <v>1.2013133472803084E-2</v>
          </cell>
          <cell r="Q149">
            <v>-4.454915786223923E-3</v>
          </cell>
          <cell r="R149">
            <v>-4.320375377823038E-3</v>
          </cell>
        </row>
        <row r="150">
          <cell r="B150" t="str">
            <v>BIIB's portion of profits</v>
          </cell>
          <cell r="C150">
            <v>0</v>
          </cell>
          <cell r="D150">
            <v>0</v>
          </cell>
          <cell r="E150">
            <v>0</v>
          </cell>
          <cell r="F150">
            <v>0</v>
          </cell>
          <cell r="G150">
            <v>0</v>
          </cell>
          <cell r="H150">
            <v>14.308259322980986</v>
          </cell>
          <cell r="I150">
            <v>241.7523495210867</v>
          </cell>
          <cell r="J150">
            <v>821.06897243668448</v>
          </cell>
          <cell r="K150">
            <v>1760.7451218559481</v>
          </cell>
          <cell r="L150">
            <v>2732.0010572723254</v>
          </cell>
          <cell r="M150">
            <v>3478.0029418268277</v>
          </cell>
          <cell r="N150">
            <v>4065.7643206927082</v>
          </cell>
          <cell r="O150">
            <v>4457.3393903289216</v>
          </cell>
          <cell r="P150">
            <v>4510.8860033585261</v>
          </cell>
          <cell r="Q150">
            <v>4490.790386092307</v>
          </cell>
          <cell r="R150">
            <v>4471.3884858812698</v>
          </cell>
        </row>
        <row r="151">
          <cell r="B151" t="str">
            <v>Profit to Eisai</v>
          </cell>
          <cell r="C151">
            <v>0</v>
          </cell>
          <cell r="D151">
            <v>0</v>
          </cell>
          <cell r="E151">
            <v>0</v>
          </cell>
          <cell r="F151">
            <v>0</v>
          </cell>
          <cell r="G151">
            <v>0</v>
          </cell>
          <cell r="H151">
            <v>6.579710491589795</v>
          </cell>
          <cell r="I151">
            <v>111.17078846590115</v>
          </cell>
          <cell r="J151">
            <v>377.57186323730741</v>
          </cell>
          <cell r="K151">
            <v>809.68571297025346</v>
          </cell>
          <cell r="L151">
            <v>1256.3216540741346</v>
          </cell>
          <cell r="M151">
            <v>1599.3736155845991</v>
          </cell>
          <cell r="N151">
            <v>1869.6580452820476</v>
          </cell>
          <cell r="O151">
            <v>2049.7254130709634</v>
          </cell>
          <cell r="P151">
            <v>2074.3490380407811</v>
          </cell>
          <cell r="Q151">
            <v>2065.1079877650754</v>
          </cell>
          <cell r="R151">
            <v>2056.185946062189</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row>
        <row r="152">
          <cell r="B152" t="str">
            <v>profit share(% to BIIB)</v>
          </cell>
          <cell r="C152">
            <v>0</v>
          </cell>
          <cell r="D152">
            <v>0</v>
          </cell>
          <cell r="E152">
            <v>0</v>
          </cell>
          <cell r="F152">
            <v>0</v>
          </cell>
          <cell r="G152">
            <v>0</v>
          </cell>
          <cell r="H152">
            <v>0.68500000000000005</v>
          </cell>
          <cell r="I152">
            <v>0.68500000000000005</v>
          </cell>
          <cell r="J152">
            <v>0.68500000000000005</v>
          </cell>
          <cell r="K152">
            <v>0.68500000000000005</v>
          </cell>
          <cell r="L152">
            <v>0.68500000000000005</v>
          </cell>
          <cell r="M152">
            <v>0.68500000000000005</v>
          </cell>
          <cell r="N152">
            <v>0.68500000000000005</v>
          </cell>
          <cell r="O152">
            <v>0.68500000000000005</v>
          </cell>
          <cell r="P152">
            <v>0.68500000000000005</v>
          </cell>
          <cell r="Q152">
            <v>0.68500000000000005</v>
          </cell>
          <cell r="R152">
            <v>0.68500000000000005</v>
          </cell>
        </row>
        <row r="154">
          <cell r="B154" t="str">
            <v>Aducanumab P&amp;L Japan</v>
          </cell>
          <cell r="C154">
            <v>2015</v>
          </cell>
          <cell r="D154">
            <v>2016</v>
          </cell>
          <cell r="E154" t="str">
            <v>2017E</v>
          </cell>
          <cell r="F154" t="str">
            <v>2018E</v>
          </cell>
          <cell r="G154" t="str">
            <v>2019E</v>
          </cell>
          <cell r="H154" t="str">
            <v>2020E</v>
          </cell>
          <cell r="I154" t="str">
            <v>2021E</v>
          </cell>
          <cell r="J154" t="str">
            <v>2022E</v>
          </cell>
          <cell r="K154" t="str">
            <v>2023E</v>
          </cell>
          <cell r="L154" t="str">
            <v>2024E</v>
          </cell>
          <cell r="M154" t="str">
            <v>2025E</v>
          </cell>
          <cell r="N154" t="str">
            <v>2026E</v>
          </cell>
          <cell r="O154" t="str">
            <v>2027E</v>
          </cell>
          <cell r="P154" t="str">
            <v>2028E</v>
          </cell>
          <cell r="Q154" t="str">
            <v>2029E</v>
          </cell>
          <cell r="R154" t="str">
            <v>2030E</v>
          </cell>
        </row>
        <row r="155">
          <cell r="B155" t="str">
            <v>Aducanumab JP Sales</v>
          </cell>
          <cell r="C155">
            <v>0</v>
          </cell>
          <cell r="D155">
            <v>0</v>
          </cell>
          <cell r="E155">
            <v>0</v>
          </cell>
          <cell r="F155">
            <v>0</v>
          </cell>
          <cell r="G155">
            <v>0</v>
          </cell>
          <cell r="H155">
            <v>5.2173406734777696</v>
          </cell>
          <cell r="I155">
            <v>79.027059181167786</v>
          </cell>
          <cell r="J155">
            <v>248.89437914054116</v>
          </cell>
          <cell r="K155">
            <v>510.95376984114472</v>
          </cell>
          <cell r="L155">
            <v>801.85009569445367</v>
          </cell>
          <cell r="M155">
            <v>1060.1577725977859</v>
          </cell>
          <cell r="N155">
            <v>1311.3781881515222</v>
          </cell>
          <cell r="O155">
            <v>1487.2567038570735</v>
          </cell>
          <cell r="P155">
            <v>1536.9071084195386</v>
          </cell>
          <cell r="Q155">
            <v>1554.2753800514188</v>
          </cell>
          <cell r="R155">
            <v>1545.3766699551322</v>
          </cell>
        </row>
        <row r="156">
          <cell r="B156" t="str">
            <v>Growth</v>
          </cell>
          <cell r="C156">
            <v>0</v>
          </cell>
          <cell r="D156">
            <v>0</v>
          </cell>
          <cell r="E156">
            <v>0</v>
          </cell>
          <cell r="F156">
            <v>0</v>
          </cell>
          <cell r="G156">
            <v>0</v>
          </cell>
          <cell r="H156">
            <v>0</v>
          </cell>
          <cell r="I156">
            <v>14.147000000000002</v>
          </cell>
          <cell r="J156">
            <v>2.1494829963235289</v>
          </cell>
          <cell r="K156">
            <v>1.0528939689418562</v>
          </cell>
          <cell r="L156">
            <v>0.56932024582918417</v>
          </cell>
          <cell r="M156">
            <v>0.32213960974790568</v>
          </cell>
          <cell r="N156">
            <v>0.2369651216518005</v>
          </cell>
          <cell r="O156">
            <v>0.13411731054751197</v>
          </cell>
          <cell r="P156">
            <v>3.3383883517688062E-2</v>
          </cell>
          <cell r="Q156">
            <v>1.1300794652280954E-2</v>
          </cell>
          <cell r="R156">
            <v>-5.7253111067050444E-3</v>
          </cell>
        </row>
        <row r="157">
          <cell r="B157" t="str">
            <v>Cost of Sales</v>
          </cell>
          <cell r="C157">
            <v>0</v>
          </cell>
          <cell r="D157">
            <v>0</v>
          </cell>
          <cell r="E157">
            <v>0</v>
          </cell>
          <cell r="F157">
            <v>0</v>
          </cell>
          <cell r="G157">
            <v>0</v>
          </cell>
          <cell r="H157">
            <v>0.52173406734777661</v>
          </cell>
          <cell r="I157">
            <v>7.90270591811678</v>
          </cell>
          <cell r="J157">
            <v>24.889437914054099</v>
          </cell>
          <cell r="K157">
            <v>51.095376984114466</v>
          </cell>
          <cell r="L157">
            <v>80.185009569445356</v>
          </cell>
          <cell r="M157">
            <v>106.01577725977859</v>
          </cell>
          <cell r="N157">
            <v>131.13781881515229</v>
          </cell>
          <cell r="O157">
            <v>148.72567038570742</v>
          </cell>
          <cell r="P157">
            <v>153.69071084195389</v>
          </cell>
          <cell r="Q157">
            <v>155.42753800514174</v>
          </cell>
          <cell r="R157">
            <v>154.53766699551329</v>
          </cell>
        </row>
        <row r="158">
          <cell r="B158" t="str">
            <v>Gross Margin</v>
          </cell>
          <cell r="C158">
            <v>0</v>
          </cell>
          <cell r="D158">
            <v>0</v>
          </cell>
          <cell r="E158">
            <v>0</v>
          </cell>
          <cell r="F158">
            <v>0</v>
          </cell>
          <cell r="G158">
            <v>0</v>
          </cell>
          <cell r="H158">
            <v>0.9</v>
          </cell>
          <cell r="I158">
            <v>0.9</v>
          </cell>
          <cell r="J158">
            <v>0.9</v>
          </cell>
          <cell r="K158">
            <v>0.9</v>
          </cell>
          <cell r="L158">
            <v>0.9</v>
          </cell>
          <cell r="M158">
            <v>0.9</v>
          </cell>
          <cell r="N158">
            <v>0.9</v>
          </cell>
          <cell r="O158">
            <v>0.9</v>
          </cell>
          <cell r="P158">
            <v>0.9</v>
          </cell>
          <cell r="Q158">
            <v>0.9</v>
          </cell>
          <cell r="R158">
            <v>0.9</v>
          </cell>
        </row>
        <row r="159">
          <cell r="B159" t="str">
            <v>Gross Profit</v>
          </cell>
          <cell r="C159">
            <v>0</v>
          </cell>
          <cell r="D159">
            <v>0</v>
          </cell>
          <cell r="E159">
            <v>0</v>
          </cell>
          <cell r="F159">
            <v>0</v>
          </cell>
          <cell r="G159">
            <v>0</v>
          </cell>
          <cell r="H159">
            <v>4.695606606129993</v>
          </cell>
          <cell r="I159">
            <v>71.124353263051006</v>
          </cell>
          <cell r="J159">
            <v>224.00494122648706</v>
          </cell>
          <cell r="K159">
            <v>459.85839285703025</v>
          </cell>
          <cell r="L159">
            <v>721.66508612500832</v>
          </cell>
          <cell r="M159">
            <v>954.14199533800729</v>
          </cell>
          <cell r="N159">
            <v>1180.2403693363699</v>
          </cell>
          <cell r="O159">
            <v>1338.5310334713661</v>
          </cell>
          <cell r="P159">
            <v>1383.2163975775848</v>
          </cell>
          <cell r="Q159">
            <v>1398.847842046277</v>
          </cell>
          <cell r="R159">
            <v>1390.8390029596189</v>
          </cell>
        </row>
        <row r="160">
          <cell r="B160" t="str">
            <v>Other</v>
          </cell>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row>
        <row r="161">
          <cell r="B161" t="str">
            <v>Aducanumab Operating Profit</v>
          </cell>
          <cell r="C161">
            <v>0</v>
          </cell>
          <cell r="D161">
            <v>0</v>
          </cell>
          <cell r="E161">
            <v>0</v>
          </cell>
          <cell r="F161">
            <v>0</v>
          </cell>
          <cell r="G161">
            <v>0</v>
          </cell>
          <cell r="H161">
            <v>4.695606606129993</v>
          </cell>
          <cell r="I161">
            <v>71.124353263051006</v>
          </cell>
          <cell r="J161">
            <v>224.00494122648706</v>
          </cell>
          <cell r="K161">
            <v>459.85839285703025</v>
          </cell>
          <cell r="L161">
            <v>721.66508612500832</v>
          </cell>
          <cell r="M161">
            <v>954.14199533800729</v>
          </cell>
          <cell r="N161">
            <v>1180.2403693363699</v>
          </cell>
          <cell r="O161">
            <v>1338.5310334713661</v>
          </cell>
          <cell r="P161">
            <v>1383.2163975775848</v>
          </cell>
          <cell r="Q161">
            <v>1398.847842046277</v>
          </cell>
          <cell r="R161">
            <v>1390.8390029596189</v>
          </cell>
        </row>
        <row r="162">
          <cell r="B162" t="str">
            <v>Growth</v>
          </cell>
          <cell r="C162">
            <v>0</v>
          </cell>
          <cell r="D162">
            <v>0</v>
          </cell>
          <cell r="E162">
            <v>0</v>
          </cell>
          <cell r="F162">
            <v>0</v>
          </cell>
          <cell r="G162">
            <v>0</v>
          </cell>
          <cell r="H162">
            <v>0</v>
          </cell>
          <cell r="I162">
            <v>14.147</v>
          </cell>
          <cell r="J162">
            <v>2.1494829963235293</v>
          </cell>
          <cell r="K162">
            <v>1.0528939689418562</v>
          </cell>
          <cell r="L162">
            <v>0.56932024582918417</v>
          </cell>
          <cell r="M162">
            <v>0.32213960974790568</v>
          </cell>
          <cell r="N162">
            <v>0.2369651216518005</v>
          </cell>
          <cell r="O162">
            <v>0.13411731054751197</v>
          </cell>
          <cell r="P162">
            <v>3.3383883517688062E-2</v>
          </cell>
          <cell r="Q162">
            <v>1.1300794652281176E-2</v>
          </cell>
          <cell r="R162">
            <v>-5.7253111067051554E-3</v>
          </cell>
        </row>
        <row r="163">
          <cell r="B163" t="str">
            <v>BIIB's portion of profits</v>
          </cell>
          <cell r="C163">
            <v>0</v>
          </cell>
          <cell r="D163">
            <v>0</v>
          </cell>
          <cell r="E163">
            <v>0</v>
          </cell>
          <cell r="F163">
            <v>0</v>
          </cell>
          <cell r="G163">
            <v>0</v>
          </cell>
          <cell r="H163">
            <v>0.93912132122599867</v>
          </cell>
          <cell r="I163">
            <v>14.224870652610202</v>
          </cell>
          <cell r="J163">
            <v>44.800988245297418</v>
          </cell>
          <cell r="K163">
            <v>91.971678571406059</v>
          </cell>
          <cell r="L163">
            <v>144.33301722500167</v>
          </cell>
          <cell r="M163">
            <v>190.82839906760148</v>
          </cell>
          <cell r="N163">
            <v>236.04807386727398</v>
          </cell>
          <cell r="O163">
            <v>267.70620669427325</v>
          </cell>
          <cell r="P163">
            <v>276.64327951551695</v>
          </cell>
          <cell r="Q163">
            <v>279.76956840925544</v>
          </cell>
          <cell r="R163">
            <v>278.16780059192382</v>
          </cell>
        </row>
        <row r="164">
          <cell r="B164" t="str">
            <v>Profit to Eisai</v>
          </cell>
          <cell r="C164">
            <v>0</v>
          </cell>
          <cell r="D164">
            <v>0</v>
          </cell>
          <cell r="E164">
            <v>0</v>
          </cell>
          <cell r="F164">
            <v>0</v>
          </cell>
          <cell r="G164">
            <v>0</v>
          </cell>
          <cell r="H164">
            <v>3.7564852849039942</v>
          </cell>
          <cell r="I164">
            <v>56.899482610440806</v>
          </cell>
          <cell r="J164">
            <v>179.20395298118964</v>
          </cell>
          <cell r="K164">
            <v>367.88671428562418</v>
          </cell>
          <cell r="L164">
            <v>577.33206890000667</v>
          </cell>
          <cell r="M164">
            <v>763.31359627040581</v>
          </cell>
          <cell r="N164">
            <v>944.19229546909594</v>
          </cell>
          <cell r="O164">
            <v>1070.8248267770928</v>
          </cell>
          <cell r="P164">
            <v>1106.5731180620678</v>
          </cell>
          <cell r="Q164">
            <v>1119.0782736370215</v>
          </cell>
          <cell r="R164">
            <v>1112.6712023676951</v>
          </cell>
          <cell r="S164">
            <v>0</v>
          </cell>
          <cell r="T164">
            <v>0</v>
          </cell>
          <cell r="U164">
            <v>0</v>
          </cell>
          <cell r="V164">
            <v>0</v>
          </cell>
          <cell r="W164">
            <v>0</v>
          </cell>
          <cell r="X164">
            <v>0</v>
          </cell>
        </row>
        <row r="165">
          <cell r="B165" t="str">
            <v>profit share(% to BIIB)</v>
          </cell>
          <cell r="C165">
            <v>0</v>
          </cell>
          <cell r="D165">
            <v>0</v>
          </cell>
          <cell r="E165">
            <v>0</v>
          </cell>
          <cell r="F165">
            <v>0</v>
          </cell>
          <cell r="G165">
            <v>0</v>
          </cell>
          <cell r="H165">
            <v>0.2</v>
          </cell>
          <cell r="I165">
            <v>0.2</v>
          </cell>
          <cell r="J165">
            <v>0.2</v>
          </cell>
          <cell r="K165">
            <v>0.2</v>
          </cell>
          <cell r="L165">
            <v>0.2</v>
          </cell>
          <cell r="M165">
            <v>0.2</v>
          </cell>
          <cell r="N165">
            <v>0.2</v>
          </cell>
          <cell r="O165">
            <v>0.2</v>
          </cell>
          <cell r="P165">
            <v>0.2</v>
          </cell>
          <cell r="Q165">
            <v>0.2</v>
          </cell>
          <cell r="R165">
            <v>0.2</v>
          </cell>
        </row>
        <row r="167">
          <cell r="B167" t="str">
            <v>Aducanumab P&amp;L ROW</v>
          </cell>
          <cell r="C167">
            <v>2015</v>
          </cell>
          <cell r="D167">
            <v>2016</v>
          </cell>
          <cell r="E167" t="str">
            <v>2017E</v>
          </cell>
          <cell r="F167" t="str">
            <v>2018E</v>
          </cell>
          <cell r="G167" t="str">
            <v>2019E</v>
          </cell>
          <cell r="H167" t="str">
            <v>2020E</v>
          </cell>
          <cell r="I167" t="str">
            <v>2021E</v>
          </cell>
          <cell r="J167" t="str">
            <v>2022E</v>
          </cell>
          <cell r="K167" t="str">
            <v>2023E</v>
          </cell>
          <cell r="L167" t="str">
            <v>2024E</v>
          </cell>
          <cell r="M167" t="str">
            <v>2025E</v>
          </cell>
          <cell r="N167" t="str">
            <v>2026E</v>
          </cell>
          <cell r="O167" t="str">
            <v>2027E</v>
          </cell>
          <cell r="P167" t="str">
            <v>2028E</v>
          </cell>
          <cell r="Q167" t="str">
            <v>2029E</v>
          </cell>
          <cell r="R167" t="str">
            <v>2030E</v>
          </cell>
        </row>
        <row r="168">
          <cell r="B168" t="str">
            <v>Aducanumab ROW Sales</v>
          </cell>
          <cell r="C168">
            <v>0</v>
          </cell>
          <cell r="D168">
            <v>0</v>
          </cell>
          <cell r="E168">
            <v>0</v>
          </cell>
          <cell r="F168">
            <v>0</v>
          </cell>
          <cell r="G168">
            <v>0</v>
          </cell>
          <cell r="H168">
            <v>0</v>
          </cell>
          <cell r="I168">
            <v>17.484025482717708</v>
          </cell>
          <cell r="J168">
            <v>177.32432935840347</v>
          </cell>
          <cell r="K168">
            <v>467.62691074947548</v>
          </cell>
          <cell r="L168">
            <v>864.93694669578895</v>
          </cell>
          <cell r="M168">
            <v>1410.1485630403724</v>
          </cell>
          <cell r="N168">
            <v>1938.5484629111388</v>
          </cell>
          <cell r="O168">
            <v>2292.601846205218</v>
          </cell>
          <cell r="P168">
            <v>2529.9487505031466</v>
          </cell>
          <cell r="Q168">
            <v>2718.6134265994765</v>
          </cell>
          <cell r="R168">
            <v>2723.8228671843067</v>
          </cell>
        </row>
        <row r="169">
          <cell r="B169" t="str">
            <v>Growth</v>
          </cell>
          <cell r="C169">
            <v>0</v>
          </cell>
          <cell r="D169">
            <v>0</v>
          </cell>
          <cell r="E169">
            <v>0</v>
          </cell>
          <cell r="F169">
            <v>0</v>
          </cell>
          <cell r="G169">
            <v>0</v>
          </cell>
          <cell r="H169">
            <v>0</v>
          </cell>
          <cell r="I169">
            <v>0</v>
          </cell>
          <cell r="J169">
            <v>9.1420768079800503</v>
          </cell>
          <cell r="K169">
            <v>1.6371277559117097</v>
          </cell>
          <cell r="L169">
            <v>0.84963039297617904</v>
          </cell>
          <cell r="M169">
            <v>0.63034839525284192</v>
          </cell>
          <cell r="N169">
            <v>0.37471222091061218</v>
          </cell>
          <cell r="O169">
            <v>0.18263839675299809</v>
          </cell>
          <cell r="P169">
            <v>0.10352731098546064</v>
          </cell>
          <cell r="Q169">
            <v>7.4572528814589312E-2</v>
          </cell>
          <cell r="R169">
            <v>1.9162123359870442E-3</v>
          </cell>
        </row>
        <row r="170">
          <cell r="B170" t="str">
            <v>Cost of Sales</v>
          </cell>
          <cell r="C170">
            <v>0</v>
          </cell>
          <cell r="D170">
            <v>0</v>
          </cell>
          <cell r="E170">
            <v>0</v>
          </cell>
          <cell r="F170">
            <v>0</v>
          </cell>
          <cell r="G170">
            <v>0</v>
          </cell>
          <cell r="H170">
            <v>0</v>
          </cell>
          <cell r="I170">
            <v>1.7484025482717698</v>
          </cell>
          <cell r="J170">
            <v>17.732432935840336</v>
          </cell>
          <cell r="K170">
            <v>46.762691074947554</v>
          </cell>
          <cell r="L170">
            <v>86.493694669578872</v>
          </cell>
          <cell r="M170">
            <v>141.01485630403727</v>
          </cell>
          <cell r="N170">
            <v>193.85484629111374</v>
          </cell>
          <cell r="O170">
            <v>229.26018462052161</v>
          </cell>
          <cell r="P170">
            <v>252.99487505031448</v>
          </cell>
          <cell r="Q170">
            <v>271.8613426599477</v>
          </cell>
          <cell r="R170">
            <v>272.38228671843081</v>
          </cell>
        </row>
        <row r="171">
          <cell r="B171" t="str">
            <v>Gross Margin</v>
          </cell>
          <cell r="C171">
            <v>0</v>
          </cell>
          <cell r="D171">
            <v>0</v>
          </cell>
          <cell r="E171">
            <v>0</v>
          </cell>
          <cell r="F171">
            <v>0</v>
          </cell>
          <cell r="G171">
            <v>0</v>
          </cell>
          <cell r="H171">
            <v>0.9</v>
          </cell>
          <cell r="I171">
            <v>0.9</v>
          </cell>
          <cell r="J171">
            <v>0.9</v>
          </cell>
          <cell r="K171">
            <v>0.9</v>
          </cell>
          <cell r="L171">
            <v>0.9</v>
          </cell>
          <cell r="M171">
            <v>0.9</v>
          </cell>
          <cell r="N171">
            <v>0.9</v>
          </cell>
          <cell r="O171">
            <v>0.9</v>
          </cell>
          <cell r="P171">
            <v>0.9</v>
          </cell>
          <cell r="Q171">
            <v>0.9</v>
          </cell>
          <cell r="R171">
            <v>0.9</v>
          </cell>
        </row>
        <row r="172">
          <cell r="B172" t="str">
            <v>Gross Profit</v>
          </cell>
          <cell r="C172">
            <v>0</v>
          </cell>
          <cell r="D172">
            <v>0</v>
          </cell>
          <cell r="E172">
            <v>0</v>
          </cell>
          <cell r="F172">
            <v>0</v>
          </cell>
          <cell r="G172">
            <v>0</v>
          </cell>
          <cell r="H172">
            <v>0</v>
          </cell>
          <cell r="I172">
            <v>15.735622934445939</v>
          </cell>
          <cell r="J172">
            <v>159.59189642256314</v>
          </cell>
          <cell r="K172">
            <v>420.86421967452793</v>
          </cell>
          <cell r="L172">
            <v>778.44325202621008</v>
          </cell>
          <cell r="M172">
            <v>1269.1337067363352</v>
          </cell>
          <cell r="N172">
            <v>1744.6936166200251</v>
          </cell>
          <cell r="O172">
            <v>2063.3416615846963</v>
          </cell>
          <cell r="P172">
            <v>2276.9538754528321</v>
          </cell>
          <cell r="Q172">
            <v>2446.7520839395288</v>
          </cell>
          <cell r="R172">
            <v>2451.4405804658759</v>
          </cell>
        </row>
        <row r="173">
          <cell r="B173" t="str">
            <v>Other</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row>
        <row r="174">
          <cell r="B174" t="str">
            <v>Aducanumab Operating Profit</v>
          </cell>
          <cell r="C174">
            <v>0</v>
          </cell>
          <cell r="D174">
            <v>0</v>
          </cell>
          <cell r="E174">
            <v>0</v>
          </cell>
          <cell r="F174">
            <v>0</v>
          </cell>
          <cell r="G174">
            <v>0</v>
          </cell>
          <cell r="H174">
            <v>0</v>
          </cell>
          <cell r="I174">
            <v>15.735622934445939</v>
          </cell>
          <cell r="J174">
            <v>159.59189642256314</v>
          </cell>
          <cell r="K174">
            <v>420.86421967452793</v>
          </cell>
          <cell r="L174">
            <v>778.44325202621008</v>
          </cell>
          <cell r="M174">
            <v>1269.1337067363352</v>
          </cell>
          <cell r="N174">
            <v>1744.6936166200251</v>
          </cell>
          <cell r="O174">
            <v>2063.3416615846963</v>
          </cell>
          <cell r="P174">
            <v>2276.9538754528321</v>
          </cell>
          <cell r="Q174">
            <v>2446.7520839395288</v>
          </cell>
          <cell r="R174">
            <v>2451.4405804658759</v>
          </cell>
        </row>
        <row r="175">
          <cell r="B175" t="str">
            <v>Growth</v>
          </cell>
          <cell r="C175">
            <v>0</v>
          </cell>
          <cell r="D175">
            <v>0</v>
          </cell>
          <cell r="E175">
            <v>0</v>
          </cell>
          <cell r="F175">
            <v>0</v>
          </cell>
          <cell r="G175">
            <v>0</v>
          </cell>
          <cell r="H175">
            <v>0</v>
          </cell>
          <cell r="I175">
            <v>0</v>
          </cell>
          <cell r="J175">
            <v>9.1420768079800503</v>
          </cell>
          <cell r="K175">
            <v>1.6371277559117097</v>
          </cell>
          <cell r="L175">
            <v>0.84963039297617904</v>
          </cell>
          <cell r="M175">
            <v>0.63034839525284192</v>
          </cell>
          <cell r="N175">
            <v>0.3747122209106124</v>
          </cell>
          <cell r="O175">
            <v>0.18263839675299809</v>
          </cell>
          <cell r="P175">
            <v>0.10352731098546064</v>
          </cell>
          <cell r="Q175">
            <v>7.457252881458909E-2</v>
          </cell>
          <cell r="R175">
            <v>1.9162123359870442E-3</v>
          </cell>
        </row>
        <row r="176">
          <cell r="B176" t="str">
            <v>BIIB's portion of profits</v>
          </cell>
          <cell r="C176">
            <v>0</v>
          </cell>
          <cell r="D176">
            <v>0</v>
          </cell>
          <cell r="E176">
            <v>0</v>
          </cell>
          <cell r="F176">
            <v>0</v>
          </cell>
          <cell r="G176">
            <v>0</v>
          </cell>
          <cell r="H176">
            <v>0</v>
          </cell>
          <cell r="I176">
            <v>7.8678114672229693</v>
          </cell>
          <cell r="J176">
            <v>79.795948211281569</v>
          </cell>
          <cell r="K176">
            <v>210.43210983726397</v>
          </cell>
          <cell r="L176">
            <v>389.22162601310504</v>
          </cell>
          <cell r="M176">
            <v>634.56685336816759</v>
          </cell>
          <cell r="N176">
            <v>872.34680831001253</v>
          </cell>
          <cell r="O176">
            <v>1031.6708307923482</v>
          </cell>
          <cell r="P176">
            <v>1138.4769377264161</v>
          </cell>
          <cell r="Q176">
            <v>1223.3760419697644</v>
          </cell>
          <cell r="R176">
            <v>1225.7202902329379</v>
          </cell>
        </row>
        <row r="177">
          <cell r="B177" t="str">
            <v>Profit to Eisai</v>
          </cell>
          <cell r="C177">
            <v>0</v>
          </cell>
          <cell r="D177">
            <v>0</v>
          </cell>
          <cell r="E177">
            <v>0</v>
          </cell>
          <cell r="F177">
            <v>0</v>
          </cell>
          <cell r="G177">
            <v>0</v>
          </cell>
          <cell r="H177">
            <v>0</v>
          </cell>
          <cell r="I177">
            <v>7.8678114672229693</v>
          </cell>
          <cell r="J177">
            <v>79.795948211281569</v>
          </cell>
          <cell r="K177">
            <v>210.43210983726397</v>
          </cell>
          <cell r="L177">
            <v>389.22162601310504</v>
          </cell>
          <cell r="M177">
            <v>634.56685336816759</v>
          </cell>
          <cell r="N177">
            <v>872.34680831001253</v>
          </cell>
          <cell r="O177">
            <v>1031.6708307923482</v>
          </cell>
          <cell r="P177">
            <v>1138.4769377264161</v>
          </cell>
          <cell r="Q177">
            <v>1223.3760419697644</v>
          </cell>
          <cell r="R177">
            <v>1225.7202902329379</v>
          </cell>
          <cell r="S177">
            <v>0</v>
          </cell>
          <cell r="T177">
            <v>0</v>
          </cell>
          <cell r="U177">
            <v>0</v>
          </cell>
          <cell r="V177">
            <v>0</v>
          </cell>
          <cell r="W177">
            <v>0</v>
          </cell>
          <cell r="X177">
            <v>0</v>
          </cell>
        </row>
        <row r="178">
          <cell r="B178" t="str">
            <v>profit share(% to BIIB)</v>
          </cell>
          <cell r="C178">
            <v>0</v>
          </cell>
          <cell r="D178">
            <v>0</v>
          </cell>
          <cell r="E178">
            <v>0</v>
          </cell>
          <cell r="F178">
            <v>0</v>
          </cell>
          <cell r="G178">
            <v>0</v>
          </cell>
          <cell r="H178">
            <v>0.5</v>
          </cell>
          <cell r="I178">
            <v>0.5</v>
          </cell>
          <cell r="J178">
            <v>0.5</v>
          </cell>
          <cell r="K178">
            <v>0.5</v>
          </cell>
          <cell r="L178">
            <v>0.5</v>
          </cell>
          <cell r="M178">
            <v>0.5</v>
          </cell>
          <cell r="N178">
            <v>0.5</v>
          </cell>
          <cell r="O178">
            <v>0.5</v>
          </cell>
          <cell r="P178">
            <v>0.5</v>
          </cell>
          <cell r="Q178">
            <v>0.5</v>
          </cell>
          <cell r="R178">
            <v>0.5</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BlueMatrix - HealthCare"/>
      <sheetName val="Cover"/>
      <sheetName val="Milestones"/>
      <sheetName val="Model"/>
      <sheetName val="DCF"/>
      <sheetName val="MYK-461"/>
      <sheetName val="Earnings Snapshot"/>
      <sheetName val="Variance Table"/>
      <sheetName val="Handout Tables"/>
    </sheetNames>
    <sheetDataSet>
      <sheetData sheetId="0"/>
      <sheetData sheetId="1"/>
      <sheetData sheetId="2"/>
      <sheetData sheetId="3"/>
      <sheetData sheetId="4"/>
      <sheetData sheetId="5"/>
      <sheetData sheetId="6">
        <row r="2">
          <cell r="B2" t="str">
            <v>DRUG</v>
          </cell>
          <cell r="C2" t="str">
            <v>DISEASE</v>
          </cell>
          <cell r="D2" t="str">
            <v>EVENT TYPE</v>
          </cell>
          <cell r="E2" t="str">
            <v>EVENT</v>
          </cell>
          <cell r="F2">
            <v>0</v>
          </cell>
          <cell r="G2" t="str">
            <v>ESTIMATED TIMEFRAME</v>
          </cell>
          <cell r="H2">
            <v>0</v>
          </cell>
          <cell r="I2">
            <v>0</v>
          </cell>
          <cell r="J2">
            <v>0</v>
          </cell>
          <cell r="K2">
            <v>0</v>
          </cell>
          <cell r="L2">
            <v>0</v>
          </cell>
        </row>
        <row r="3">
          <cell r="B3">
            <v>0</v>
          </cell>
          <cell r="C3">
            <v>0</v>
          </cell>
          <cell r="D3">
            <v>0</v>
          </cell>
          <cell r="E3">
            <v>0</v>
          </cell>
          <cell r="F3">
            <v>0</v>
          </cell>
          <cell r="G3">
            <v>2017</v>
          </cell>
          <cell r="H3">
            <v>0</v>
          </cell>
          <cell r="I3">
            <v>0</v>
          </cell>
          <cell r="J3">
            <v>0</v>
          </cell>
          <cell r="K3">
            <v>2018</v>
          </cell>
          <cell r="L3">
            <v>2019</v>
          </cell>
          <cell r="N3" t="str">
            <v>Timing</v>
          </cell>
        </row>
        <row r="4">
          <cell r="B4" t="str">
            <v>MYK-461</v>
          </cell>
          <cell r="C4" t="str">
            <v>Hypertrophic Cardiomyopathy</v>
          </cell>
          <cell r="D4" t="str">
            <v>Clinical / Regulatory</v>
          </cell>
          <cell r="E4" t="str">
            <v>MYOK R&amp;D Day
Information regarding FDA regulatory path forward, Phase 2 trial design (including endpoints), and additional Phase 1 data presented</v>
          </cell>
          <cell r="F4" t="str">
            <v>September 21, 2016</v>
          </cell>
          <cell r="G4">
            <v>0</v>
          </cell>
          <cell r="H4">
            <v>0</v>
          </cell>
          <cell r="I4">
            <v>0</v>
          </cell>
          <cell r="J4">
            <v>0</v>
          </cell>
          <cell r="K4" t="str">
            <v>September 21, 2016</v>
          </cell>
          <cell r="L4" t="str">
            <v>September 21, 2016</v>
          </cell>
        </row>
        <row r="5">
          <cell r="B5">
            <v>0</v>
          </cell>
          <cell r="C5">
            <v>0</v>
          </cell>
          <cell r="D5" t="str">
            <v>Clinical Trial</v>
          </cell>
          <cell r="E5" t="str">
            <v>Initiate Phase 2 trial in obstructive HCM patients</v>
          </cell>
          <cell r="F5" t="str">
            <v>2H 2016</v>
          </cell>
          <cell r="G5">
            <v>0</v>
          </cell>
          <cell r="H5">
            <v>0</v>
          </cell>
          <cell r="I5">
            <v>0</v>
          </cell>
          <cell r="J5">
            <v>0</v>
          </cell>
          <cell r="K5" t="str">
            <v>2H 2016</v>
          </cell>
          <cell r="L5" t="str">
            <v>2H 2016</v>
          </cell>
        </row>
        <row r="6">
          <cell r="B6">
            <v>0</v>
          </cell>
          <cell r="C6">
            <v>0</v>
          </cell>
          <cell r="D6" t="str">
            <v>Clinical Data</v>
          </cell>
          <cell r="E6" t="str">
            <v>PIONEER Phase 2a - top-line data in obstructive HCM patients (oHCM) (at HSFA or AHA)</v>
          </cell>
          <cell r="F6">
            <v>0</v>
          </cell>
          <cell r="G6">
            <v>0</v>
          </cell>
          <cell r="H6">
            <v>0</v>
          </cell>
          <cell r="I6" t="str">
            <v>2H17</v>
          </cell>
          <cell r="J6">
            <v>0</v>
          </cell>
          <cell r="K6">
            <v>0</v>
          </cell>
          <cell r="L6">
            <v>0</v>
          </cell>
          <cell r="N6" t="str">
            <v>2H17</v>
          </cell>
        </row>
        <row r="7">
          <cell r="B7">
            <v>0</v>
          </cell>
          <cell r="C7">
            <v>0</v>
          </cell>
          <cell r="D7" t="str">
            <v>Regulatory</v>
          </cell>
          <cell r="E7" t="str">
            <v>Guidance from FDA on registration in oHCM</v>
          </cell>
          <cell r="F7" t="str">
            <v>2H 2016</v>
          </cell>
          <cell r="G7">
            <v>0</v>
          </cell>
          <cell r="H7">
            <v>0</v>
          </cell>
          <cell r="I7">
            <v>0</v>
          </cell>
          <cell r="J7">
            <v>0</v>
          </cell>
          <cell r="K7" t="str">
            <v>2H 2016</v>
          </cell>
          <cell r="L7" t="str">
            <v>2H 2016</v>
          </cell>
          <cell r="N7" t="str">
            <v>2H 20162H 2016</v>
          </cell>
        </row>
        <row r="8">
          <cell r="B8">
            <v>0</v>
          </cell>
          <cell r="C8">
            <v>0</v>
          </cell>
          <cell r="D8" t="str">
            <v>Commercial</v>
          </cell>
          <cell r="E8" t="str">
            <v>Sanofi decision to continue partnership (triggers $45 Continuation Payment)</v>
          </cell>
          <cell r="F8">
            <v>0</v>
          </cell>
          <cell r="G8" t="str">
            <v>1H 2017</v>
          </cell>
          <cell r="H8">
            <v>0</v>
          </cell>
          <cell r="I8">
            <v>0</v>
          </cell>
          <cell r="J8">
            <v>0</v>
          </cell>
          <cell r="K8">
            <v>0</v>
          </cell>
          <cell r="L8">
            <v>0</v>
          </cell>
          <cell r="N8" t="str">
            <v>1H 2017</v>
          </cell>
        </row>
        <row r="9">
          <cell r="B9">
            <v>0</v>
          </cell>
          <cell r="C9">
            <v>0</v>
          </cell>
          <cell r="D9" t="str">
            <v>Clinical Trial</v>
          </cell>
          <cell r="E9" t="str">
            <v>Top-line data from Phase 2a trial in oHCM patients</v>
          </cell>
          <cell r="F9" t="str">
            <v>2H 2017</v>
          </cell>
          <cell r="G9">
            <v>0</v>
          </cell>
          <cell r="H9">
            <v>0</v>
          </cell>
          <cell r="I9">
            <v>0</v>
          </cell>
          <cell r="J9">
            <v>0</v>
          </cell>
          <cell r="K9" t="str">
            <v>2H 2017</v>
          </cell>
          <cell r="L9" t="str">
            <v>2H 2017</v>
          </cell>
          <cell r="N9" t="str">
            <v>2H 20172H 2017</v>
          </cell>
        </row>
        <row r="10">
          <cell r="B10">
            <v>0</v>
          </cell>
          <cell r="C10">
            <v>0</v>
          </cell>
          <cell r="D10" t="str">
            <v>Clinical Trial</v>
          </cell>
          <cell r="E10" t="str">
            <v>Begin PIONEER Phase 2  Expansion Cohort (MYK-462+β-blocker) enrollment</v>
          </cell>
          <cell r="F10">
            <v>0</v>
          </cell>
          <cell r="G10">
            <v>0</v>
          </cell>
          <cell r="H10" t="str">
            <v>2Q17</v>
          </cell>
          <cell r="I10">
            <v>0</v>
          </cell>
          <cell r="J10">
            <v>0</v>
          </cell>
          <cell r="K10">
            <v>0</v>
          </cell>
          <cell r="L10">
            <v>0</v>
          </cell>
          <cell r="N10" t="str">
            <v>2Q17</v>
          </cell>
        </row>
        <row r="11">
          <cell r="B11">
            <v>0</v>
          </cell>
          <cell r="C11">
            <v>0</v>
          </cell>
          <cell r="D11" t="str">
            <v>Regulatory</v>
          </cell>
          <cell r="E11" t="str">
            <v>Update from Type B meeting with FDA regarding PIONEER and regulatory plans</v>
          </cell>
          <cell r="F11">
            <v>0</v>
          </cell>
          <cell r="G11">
            <v>0</v>
          </cell>
          <cell r="H11">
            <v>0</v>
          </cell>
          <cell r="I11" t="str">
            <v>2H17</v>
          </cell>
          <cell r="J11">
            <v>0</v>
          </cell>
          <cell r="K11">
            <v>0</v>
          </cell>
          <cell r="L11">
            <v>0</v>
          </cell>
          <cell r="N11" t="str">
            <v>2H17</v>
          </cell>
        </row>
        <row r="12">
          <cell r="B12">
            <v>0</v>
          </cell>
          <cell r="C12">
            <v>0</v>
          </cell>
          <cell r="D12" t="str">
            <v>Clinical Trial</v>
          </cell>
          <cell r="E12" t="str">
            <v xml:space="preserve">Initiate Phase 2b (EXPLORER-HCM) in oHCM </v>
          </cell>
          <cell r="F12">
            <v>0</v>
          </cell>
          <cell r="G12">
            <v>0</v>
          </cell>
          <cell r="H12">
            <v>0</v>
          </cell>
          <cell r="I12" t="str">
            <v>2H17</v>
          </cell>
          <cell r="J12">
            <v>0</v>
          </cell>
          <cell r="K12">
            <v>0</v>
          </cell>
          <cell r="L12">
            <v>0</v>
          </cell>
          <cell r="N12" t="str">
            <v>2H17</v>
          </cell>
        </row>
        <row r="13">
          <cell r="B13">
            <v>0</v>
          </cell>
          <cell r="C13">
            <v>0</v>
          </cell>
          <cell r="D13" t="str">
            <v>Clinical Trial</v>
          </cell>
          <cell r="E13" t="str">
            <v>Initiate Pivotal Phase 3 in oHCM</v>
          </cell>
          <cell r="F13">
            <v>0</v>
          </cell>
          <cell r="G13">
            <v>0</v>
          </cell>
          <cell r="H13">
            <v>0</v>
          </cell>
          <cell r="I13" t="str">
            <v>2H17</v>
          </cell>
          <cell r="J13">
            <v>0</v>
          </cell>
          <cell r="K13">
            <v>0</v>
          </cell>
          <cell r="L13">
            <v>0</v>
          </cell>
          <cell r="N13" t="str">
            <v>2H17</v>
          </cell>
        </row>
        <row r="14">
          <cell r="B14">
            <v>0</v>
          </cell>
          <cell r="C14">
            <v>0</v>
          </cell>
          <cell r="D14" t="str">
            <v>Clinical Trial</v>
          </cell>
          <cell r="E14" t="str">
            <v>Initiate Phase 2 in non-obstructive HCM population</v>
          </cell>
          <cell r="F14">
            <v>0</v>
          </cell>
          <cell r="G14">
            <v>0</v>
          </cell>
          <cell r="H14">
            <v>0</v>
          </cell>
          <cell r="I14" t="str">
            <v>2H17</v>
          </cell>
          <cell r="J14">
            <v>0</v>
          </cell>
          <cell r="K14">
            <v>0</v>
          </cell>
          <cell r="L14">
            <v>0</v>
          </cell>
          <cell r="N14" t="str">
            <v>2H17</v>
          </cell>
        </row>
        <row r="15">
          <cell r="B15" t="str">
            <v>MYK-491</v>
          </cell>
          <cell r="C15" t="str">
            <v>Dilated Cardiomyopathy</v>
          </cell>
          <cell r="D15" t="str">
            <v>Clinical Trial</v>
          </cell>
          <cell r="E15" t="str">
            <v>Initiate DCM-1 Phase 1 Clinical Trial</v>
          </cell>
          <cell r="F15">
            <v>0</v>
          </cell>
          <cell r="G15" t="str">
            <v>1H 2017</v>
          </cell>
          <cell r="H15">
            <v>0</v>
          </cell>
          <cell r="I15">
            <v>0</v>
          </cell>
          <cell r="J15">
            <v>0</v>
          </cell>
          <cell r="K15">
            <v>0</v>
          </cell>
          <cell r="L15">
            <v>0</v>
          </cell>
          <cell r="N15" t="str">
            <v>1H 2017</v>
          </cell>
        </row>
        <row r="16">
          <cell r="B16">
            <v>0</v>
          </cell>
          <cell r="C16">
            <v>0</v>
          </cell>
          <cell r="D16" t="str">
            <v>Commercial</v>
          </cell>
          <cell r="E16" t="str">
            <v>$25mn Milestone Payment Upon DCM IND</v>
          </cell>
          <cell r="F16">
            <v>0</v>
          </cell>
          <cell r="G16" t="str">
            <v>1H 2017</v>
          </cell>
          <cell r="H16">
            <v>0</v>
          </cell>
          <cell r="I16">
            <v>0</v>
          </cell>
          <cell r="J16">
            <v>0</v>
          </cell>
          <cell r="K16">
            <v>0</v>
          </cell>
          <cell r="L16">
            <v>0</v>
          </cell>
          <cell r="N16" t="str">
            <v>1H 2017</v>
          </cell>
        </row>
        <row r="17">
          <cell r="B17">
            <v>0</v>
          </cell>
          <cell r="C17">
            <v>0</v>
          </cell>
          <cell r="D17" t="str">
            <v>Clinical Data</v>
          </cell>
          <cell r="E17" t="str">
            <v xml:space="preserve">Phase 1 SAD trial - top-line data </v>
          </cell>
          <cell r="F17">
            <v>0</v>
          </cell>
          <cell r="G17">
            <v>0</v>
          </cell>
          <cell r="H17">
            <v>0</v>
          </cell>
          <cell r="I17" t="str">
            <v>3Q17</v>
          </cell>
          <cell r="J17">
            <v>0</v>
          </cell>
          <cell r="K17">
            <v>0</v>
          </cell>
          <cell r="L17">
            <v>0</v>
          </cell>
          <cell r="N17" t="str">
            <v>3Q17</v>
          </cell>
        </row>
        <row r="18">
          <cell r="B18">
            <v>0</v>
          </cell>
          <cell r="C18">
            <v>0</v>
          </cell>
          <cell r="D18" t="str">
            <v>Clinical Trial</v>
          </cell>
          <cell r="E18" t="str">
            <v>Phase 1 MAD trial initiation</v>
          </cell>
          <cell r="F18">
            <v>0</v>
          </cell>
          <cell r="G18">
            <v>0</v>
          </cell>
          <cell r="H18">
            <v>0</v>
          </cell>
          <cell r="I18" t="str">
            <v>2H17</v>
          </cell>
          <cell r="J18">
            <v>0</v>
          </cell>
          <cell r="K18">
            <v>0</v>
          </cell>
          <cell r="L18">
            <v>0</v>
          </cell>
          <cell r="N18" t="str">
            <v>2H17</v>
          </cell>
        </row>
        <row r="19">
          <cell r="C19">
            <v>0</v>
          </cell>
          <cell r="G19">
            <v>0</v>
          </cell>
          <cell r="I19">
            <v>0</v>
          </cell>
          <cell r="N19">
            <v>0</v>
          </cell>
        </row>
      </sheetData>
      <sheetData sheetId="7"/>
      <sheetData sheetId="8">
        <row r="1">
          <cell r="A1" t="str">
            <v>MyoKardia Discounted Cash Flow Valuation</v>
          </cell>
          <cell r="B1">
            <v>0</v>
          </cell>
          <cell r="C1">
            <v>0</v>
          </cell>
          <cell r="D1">
            <v>0</v>
          </cell>
          <cell r="E1">
            <v>0</v>
          </cell>
          <cell r="F1">
            <v>0</v>
          </cell>
          <cell r="G1">
            <v>0</v>
          </cell>
          <cell r="H1">
            <v>0</v>
          </cell>
          <cell r="I1">
            <v>0</v>
          </cell>
          <cell r="J1">
            <v>0</v>
          </cell>
          <cell r="K1">
            <v>0</v>
          </cell>
          <cell r="L1">
            <v>0</v>
          </cell>
          <cell r="M1">
            <v>0</v>
          </cell>
          <cell r="N1">
            <v>0</v>
          </cell>
          <cell r="O1">
            <v>0</v>
          </cell>
          <cell r="P1">
            <v>0</v>
          </cell>
          <cell r="Q1">
            <v>0</v>
          </cell>
          <cell r="R1">
            <v>0</v>
          </cell>
          <cell r="S1">
            <v>0</v>
          </cell>
        </row>
        <row r="2">
          <cell r="A2" t="str">
            <v>($ th, except per share amounts)</v>
          </cell>
          <cell r="L2">
            <v>0</v>
          </cell>
          <cell r="M2">
            <v>0</v>
          </cell>
        </row>
        <row r="3">
          <cell r="E3">
            <v>0.5</v>
          </cell>
          <cell r="F3">
            <v>0</v>
          </cell>
          <cell r="G3">
            <v>0</v>
          </cell>
          <cell r="H3">
            <v>0</v>
          </cell>
          <cell r="I3">
            <v>1</v>
          </cell>
          <cell r="J3">
            <v>2</v>
          </cell>
          <cell r="K3">
            <v>3</v>
          </cell>
          <cell r="L3">
            <v>4</v>
          </cell>
          <cell r="M3">
            <v>5</v>
          </cell>
          <cell r="N3">
            <v>6</v>
          </cell>
          <cell r="O3">
            <v>7</v>
          </cell>
          <cell r="P3">
            <v>8</v>
          </cell>
        </row>
        <row r="4">
          <cell r="A4">
            <v>0</v>
          </cell>
          <cell r="E4">
            <v>0</v>
          </cell>
          <cell r="F4" t="str">
            <v>2015E</v>
          </cell>
          <cell r="G4" t="str">
            <v>2016E</v>
          </cell>
          <cell r="H4" t="str">
            <v>2017E</v>
          </cell>
          <cell r="I4" t="str">
            <v>2018E</v>
          </cell>
          <cell r="J4" t="str">
            <v>2019E</v>
          </cell>
          <cell r="K4" t="str">
            <v>2020E</v>
          </cell>
          <cell r="L4" t="str">
            <v>2021E</v>
          </cell>
          <cell r="M4" t="str">
            <v>2022E</v>
          </cell>
          <cell r="N4" t="str">
            <v>2023E</v>
          </cell>
          <cell r="O4" t="str">
            <v>2024E</v>
          </cell>
          <cell r="P4" t="str">
            <v>2025E</v>
          </cell>
          <cell r="Q4">
            <v>0</v>
          </cell>
          <cell r="R4">
            <v>0</v>
          </cell>
          <cell r="S4">
            <v>0</v>
          </cell>
          <cell r="T4">
            <v>0</v>
          </cell>
        </row>
        <row r="5">
          <cell r="E5">
            <v>0</v>
          </cell>
          <cell r="F5">
            <v>0</v>
          </cell>
          <cell r="P5">
            <v>0</v>
          </cell>
          <cell r="Q5">
            <v>0</v>
          </cell>
          <cell r="R5">
            <v>0</v>
          </cell>
          <cell r="S5">
            <v>0</v>
          </cell>
          <cell r="T5">
            <v>0</v>
          </cell>
        </row>
        <row r="6">
          <cell r="A6">
            <v>0</v>
          </cell>
          <cell r="B6">
            <v>0</v>
          </cell>
          <cell r="C6">
            <v>0</v>
          </cell>
          <cell r="D6">
            <v>0</v>
          </cell>
          <cell r="E6" t="str">
            <v>Net FCFF</v>
          </cell>
          <cell r="F6">
            <v>-36889</v>
          </cell>
          <cell r="G6">
            <v>-25233</v>
          </cell>
          <cell r="H6">
            <v>-28254.171185000014</v>
          </cell>
          <cell r="I6">
            <v>-84599.803140500007</v>
          </cell>
          <cell r="J6">
            <v>-96200.209433812517</v>
          </cell>
          <cell r="K6">
            <v>-107805.57534949064</v>
          </cell>
          <cell r="L6">
            <v>-65504.380475650847</v>
          </cell>
          <cell r="M6">
            <v>30756.932304948412</v>
          </cell>
          <cell r="N6">
            <v>128560.90448936878</v>
          </cell>
          <cell r="O6">
            <v>195255.56457687216</v>
          </cell>
          <cell r="P6">
            <v>273850.85247617564</v>
          </cell>
          <cell r="Q6">
            <v>0</v>
          </cell>
          <cell r="R6">
            <v>0</v>
          </cell>
          <cell r="S6">
            <v>0</v>
          </cell>
          <cell r="T6">
            <v>0</v>
          </cell>
        </row>
        <row r="7">
          <cell r="E7" t="str">
            <v>Growth</v>
          </cell>
          <cell r="F7">
            <v>0</v>
          </cell>
          <cell r="G7">
            <v>-0.31597495188267505</v>
          </cell>
          <cell r="H7">
            <v>0.11973095490032948</v>
          </cell>
          <cell r="I7">
            <v>1.9942411896128662</v>
          </cell>
          <cell r="J7">
            <v>0.1371209608377813</v>
          </cell>
          <cell r="K7">
            <v>0.12063763669519684</v>
          </cell>
          <cell r="L7">
            <v>-0.39238411127351452</v>
          </cell>
          <cell r="M7">
            <v>-1.4695400839090649</v>
          </cell>
          <cell r="N7">
            <v>3.1799001023481432</v>
          </cell>
          <cell r="O7">
            <v>0.51877870922274527</v>
          </cell>
          <cell r="P7">
            <v>0.40252521391450791</v>
          </cell>
          <cell r="Q7">
            <v>0</v>
          </cell>
          <cell r="R7">
            <v>0</v>
          </cell>
          <cell r="S7">
            <v>0</v>
          </cell>
          <cell r="T7">
            <v>0</v>
          </cell>
        </row>
        <row r="8">
          <cell r="E8" t="str">
            <v>PV of Net FCFF</v>
          </cell>
          <cell r="F8">
            <v>-36889</v>
          </cell>
          <cell r="G8">
            <v>-25233</v>
          </cell>
          <cell r="H8">
            <v>-28254.171185000014</v>
          </cell>
          <cell r="I8">
            <v>-73565.046209130451</v>
          </cell>
          <cell r="J8">
            <v>-72741.179156001919</v>
          </cell>
          <cell r="K8">
            <v>-70883.915738959928</v>
          </cell>
          <cell r="L8">
            <v>-37452.342137514301</v>
          </cell>
          <cell r="M8">
            <v>15291.631191164757</v>
          </cell>
          <cell r="N8">
            <v>55580.426766104029</v>
          </cell>
          <cell r="O8">
            <v>73403.798975541591</v>
          </cell>
          <cell r="P8">
            <v>89522.329443746959</v>
          </cell>
          <cell r="Q8">
            <v>0</v>
          </cell>
          <cell r="R8">
            <v>0</v>
          </cell>
          <cell r="S8">
            <v>0</v>
          </cell>
          <cell r="T8">
            <v>0</v>
          </cell>
        </row>
        <row r="9">
          <cell r="A9">
            <v>0</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37892.747377662039</v>
          </cell>
          <cell r="B10">
            <v>0</v>
          </cell>
          <cell r="C10">
            <v>0</v>
          </cell>
          <cell r="D10">
            <v>0</v>
          </cell>
          <cell r="E10">
            <v>0</v>
          </cell>
          <cell r="F10">
            <v>0</v>
          </cell>
          <cell r="G10">
            <v>0</v>
          </cell>
          <cell r="H10">
            <v>0</v>
          </cell>
          <cell r="I10">
            <v>0</v>
          </cell>
          <cell r="J10">
            <v>0</v>
          </cell>
          <cell r="K10">
            <v>0</v>
          </cell>
          <cell r="L10">
            <v>0</v>
          </cell>
          <cell r="O10">
            <v>0</v>
          </cell>
          <cell r="P10">
            <v>0</v>
          </cell>
          <cell r="Q10">
            <v>0</v>
          </cell>
          <cell r="R10">
            <v>0</v>
          </cell>
          <cell r="S10">
            <v>0</v>
          </cell>
        </row>
        <row r="11">
          <cell r="A11" t="str">
            <v>Discounted Cash Flow (DCF) and Equity Valuation ($th, except per share amount):</v>
          </cell>
          <cell r="B11">
            <v>0</v>
          </cell>
          <cell r="C11">
            <v>0</v>
          </cell>
          <cell r="D11">
            <v>0</v>
          </cell>
          <cell r="E11">
            <v>0</v>
          </cell>
          <cell r="F11">
            <v>0</v>
          </cell>
          <cell r="G11">
            <v>0</v>
          </cell>
          <cell r="H11">
            <v>0</v>
          </cell>
          <cell r="I11">
            <v>0</v>
          </cell>
          <cell r="J11">
            <v>0</v>
          </cell>
          <cell r="K11">
            <v>0</v>
          </cell>
          <cell r="L11">
            <v>0</v>
          </cell>
          <cell r="O11">
            <v>0</v>
          </cell>
          <cell r="P11" t="str">
            <v>2025 FCF</v>
          </cell>
          <cell r="Q11">
            <v>0</v>
          </cell>
          <cell r="R11">
            <v>0</v>
          </cell>
          <cell r="S11">
            <v>0</v>
          </cell>
          <cell r="U11">
            <v>0</v>
          </cell>
          <cell r="V11">
            <v>0</v>
          </cell>
          <cell r="W11">
            <v>0</v>
          </cell>
          <cell r="X11">
            <v>0</v>
          </cell>
          <cell r="Y11">
            <v>0</v>
          </cell>
        </row>
        <row r="12">
          <cell r="A12" t="str">
            <v>Assumed Discount Rate (%)</v>
          </cell>
          <cell r="B12">
            <v>0</v>
          </cell>
          <cell r="C12">
            <v>0.15</v>
          </cell>
          <cell r="D12">
            <v>0</v>
          </cell>
          <cell r="E12">
            <v>0</v>
          </cell>
          <cell r="F12">
            <v>0</v>
          </cell>
          <cell r="G12">
            <v>0</v>
          </cell>
          <cell r="H12">
            <v>0</v>
          </cell>
          <cell r="I12">
            <v>0</v>
          </cell>
          <cell r="J12">
            <v>0</v>
          </cell>
          <cell r="K12">
            <v>0</v>
          </cell>
          <cell r="L12">
            <v>0</v>
          </cell>
          <cell r="O12">
            <v>0</v>
          </cell>
          <cell r="P12" t="str">
            <v>$274mn</v>
          </cell>
          <cell r="Q12">
            <v>0</v>
          </cell>
          <cell r="R12">
            <v>0</v>
          </cell>
          <cell r="S12">
            <v>0</v>
          </cell>
          <cell r="U12">
            <v>0</v>
          </cell>
          <cell r="V12">
            <v>0</v>
          </cell>
          <cell r="W12">
            <v>0</v>
          </cell>
          <cell r="X12">
            <v>0</v>
          </cell>
          <cell r="Y12">
            <v>0</v>
          </cell>
        </row>
        <row r="13">
          <cell r="A13" t="str">
            <v>Discounted Net Cash Flow (2018-25)</v>
          </cell>
          <cell r="B13">
            <v>0</v>
          </cell>
          <cell r="C13">
            <v>-20844.296865049255</v>
          </cell>
          <cell r="D13">
            <v>0</v>
          </cell>
          <cell r="E13">
            <v>0</v>
          </cell>
          <cell r="F13" t="str">
            <v xml:space="preserve">      Equity Value Sensitivity Analysis</v>
          </cell>
          <cell r="G13">
            <v>0</v>
          </cell>
          <cell r="H13">
            <v>0</v>
          </cell>
          <cell r="I13">
            <v>0</v>
          </cell>
          <cell r="J13">
            <v>0</v>
          </cell>
          <cell r="K13">
            <v>0</v>
          </cell>
          <cell r="L13">
            <v>0</v>
          </cell>
          <cell r="O13">
            <v>0</v>
          </cell>
          <cell r="P13">
            <v>0</v>
          </cell>
          <cell r="Q13">
            <v>0</v>
          </cell>
          <cell r="R13">
            <v>0</v>
          </cell>
          <cell r="S13">
            <v>0</v>
          </cell>
          <cell r="U13">
            <v>0</v>
          </cell>
          <cell r="V13">
            <v>0</v>
          </cell>
          <cell r="W13">
            <v>0</v>
          </cell>
          <cell r="X13">
            <v>0</v>
          </cell>
          <cell r="Y13">
            <v>0</v>
          </cell>
        </row>
        <row r="14">
          <cell r="A14" t="str">
            <v>Terminal Growth Rate (%)</v>
          </cell>
          <cell r="B14">
            <v>0</v>
          </cell>
          <cell r="C14">
            <v>2.5000000000000001E-2</v>
          </cell>
          <cell r="D14">
            <v>0</v>
          </cell>
          <cell r="E14">
            <v>0</v>
          </cell>
          <cell r="F14">
            <v>0</v>
          </cell>
          <cell r="G14">
            <v>0</v>
          </cell>
          <cell r="H14">
            <v>0</v>
          </cell>
          <cell r="I14">
            <v>0</v>
          </cell>
          <cell r="J14">
            <v>0</v>
          </cell>
          <cell r="K14">
            <v>0</v>
          </cell>
          <cell r="L14">
            <v>0</v>
          </cell>
          <cell r="O14">
            <v>0</v>
          </cell>
          <cell r="P14">
            <v>0</v>
          </cell>
          <cell r="Q14">
            <v>0</v>
          </cell>
          <cell r="R14">
            <v>0</v>
          </cell>
          <cell r="S14">
            <v>0</v>
          </cell>
          <cell r="T14">
            <v>0</v>
          </cell>
          <cell r="U14">
            <v>0</v>
          </cell>
          <cell r="V14">
            <v>0</v>
          </cell>
          <cell r="W14">
            <v>0</v>
          </cell>
          <cell r="X14">
            <v>0</v>
          </cell>
          <cell r="Y14">
            <v>0</v>
          </cell>
        </row>
        <row r="15">
          <cell r="A15" t="str">
            <v>Implied Terminal Year FCF Multiple</v>
          </cell>
          <cell r="B15">
            <v>0</v>
          </cell>
          <cell r="C15">
            <v>8.1999999999999993</v>
          </cell>
          <cell r="D15">
            <v>0</v>
          </cell>
          <cell r="E15" t="str">
            <v>Terminal Value</v>
          </cell>
          <cell r="F15">
            <v>0</v>
          </cell>
          <cell r="G15" t="str">
            <v>Discount Rate</v>
          </cell>
          <cell r="H15">
            <v>0</v>
          </cell>
          <cell r="I15">
            <v>0</v>
          </cell>
          <cell r="J15">
            <v>0</v>
          </cell>
          <cell r="K15">
            <v>0</v>
          </cell>
          <cell r="L15">
            <v>0</v>
          </cell>
          <cell r="O15">
            <v>0</v>
          </cell>
          <cell r="P15">
            <v>0</v>
          </cell>
          <cell r="Q15">
            <v>0</v>
          </cell>
          <cell r="R15">
            <v>0</v>
          </cell>
          <cell r="S15">
            <v>0</v>
          </cell>
          <cell r="T15">
            <v>0</v>
          </cell>
          <cell r="U15">
            <v>0</v>
          </cell>
          <cell r="V15">
            <v>0</v>
          </cell>
          <cell r="W15">
            <v>0</v>
          </cell>
          <cell r="X15">
            <v>0</v>
          </cell>
          <cell r="Y15">
            <v>0</v>
          </cell>
        </row>
        <row r="16">
          <cell r="A16" t="str">
            <v>Present Value of Terminal Value</v>
          </cell>
          <cell r="B16">
            <v>0</v>
          </cell>
          <cell r="C16">
            <v>734083.10143872502</v>
          </cell>
          <cell r="D16">
            <v>0</v>
          </cell>
          <cell r="E16">
            <v>0</v>
          </cell>
          <cell r="F16">
            <v>838322.60446708661</v>
          </cell>
          <cell r="G16">
            <v>0.125</v>
          </cell>
          <cell r="H16">
            <v>0.15</v>
          </cell>
          <cell r="I16">
            <v>0.17499999999999999</v>
          </cell>
          <cell r="J16">
            <v>0.19999999999999998</v>
          </cell>
          <cell r="K16">
            <v>0</v>
          </cell>
          <cell r="L16">
            <v>0</v>
          </cell>
          <cell r="O16">
            <v>0</v>
          </cell>
          <cell r="P16">
            <v>0</v>
          </cell>
          <cell r="Q16">
            <v>0</v>
          </cell>
          <cell r="R16">
            <v>0</v>
          </cell>
          <cell r="S16">
            <v>0</v>
          </cell>
          <cell r="T16">
            <v>0</v>
          </cell>
          <cell r="U16">
            <v>0</v>
          </cell>
          <cell r="V16">
            <v>0</v>
          </cell>
          <cell r="W16">
            <v>0</v>
          </cell>
          <cell r="X16">
            <v>0</v>
          </cell>
          <cell r="Y16">
            <v>0</v>
          </cell>
        </row>
        <row r="17">
          <cell r="A17" t="str">
            <v>Terminal Value as % of total</v>
          </cell>
          <cell r="B17">
            <v>0</v>
          </cell>
          <cell r="C17">
            <v>1.0292248497016487</v>
          </cell>
          <cell r="D17">
            <v>0</v>
          </cell>
          <cell r="E17">
            <v>0</v>
          </cell>
          <cell r="F17">
            <v>9.9999999999999985E-3</v>
          </cell>
          <cell r="G17">
            <v>1067475.5999886603</v>
          </cell>
          <cell r="H17">
            <v>750079.16544396477</v>
          </cell>
          <cell r="I17">
            <v>545055.89330426301</v>
          </cell>
          <cell r="J17">
            <v>405954.6770894439</v>
          </cell>
          <cell r="K17">
            <v>0</v>
          </cell>
          <cell r="L17">
            <v>0</v>
          </cell>
          <cell r="O17">
            <v>0</v>
          </cell>
          <cell r="P17">
            <v>0</v>
          </cell>
          <cell r="Q17">
            <v>0</v>
          </cell>
          <cell r="R17">
            <v>0</v>
          </cell>
          <cell r="S17">
            <v>0</v>
          </cell>
          <cell r="T17">
            <v>0</v>
          </cell>
          <cell r="U17">
            <v>0</v>
          </cell>
          <cell r="V17">
            <v>0</v>
          </cell>
          <cell r="W17">
            <v>0</v>
          </cell>
          <cell r="X17">
            <v>0</v>
          </cell>
          <cell r="Y17">
            <v>0</v>
          </cell>
        </row>
        <row r="18">
          <cell r="A18" t="str">
            <v>Enterprise Value</v>
          </cell>
          <cell r="B18">
            <v>0</v>
          </cell>
          <cell r="C18">
            <v>713238.80457367573</v>
          </cell>
          <cell r="D18">
            <v>0</v>
          </cell>
          <cell r="E18">
            <v>0</v>
          </cell>
          <cell r="F18">
            <v>1.4999999999999999E-2</v>
          </cell>
          <cell r="G18">
            <v>1114935.4016449181</v>
          </cell>
          <cell r="H18">
            <v>777314.79477208864</v>
          </cell>
          <cell r="I18">
            <v>561829.06174883875</v>
          </cell>
          <cell r="J18">
            <v>416826.19159945683</v>
          </cell>
          <cell r="K18">
            <v>0</v>
          </cell>
          <cell r="L18">
            <v>0</v>
          </cell>
          <cell r="O18">
            <v>0</v>
          </cell>
          <cell r="P18">
            <v>0</v>
          </cell>
          <cell r="Q18">
            <v>0</v>
          </cell>
          <cell r="R18">
            <v>0</v>
          </cell>
          <cell r="S18">
            <v>0</v>
          </cell>
          <cell r="T18">
            <v>0</v>
          </cell>
          <cell r="U18">
            <v>0</v>
          </cell>
        </row>
        <row r="19">
          <cell r="A19" t="str">
            <v>Add: Net Cash</v>
          </cell>
          <cell r="B19">
            <v>0</v>
          </cell>
          <cell r="C19">
            <v>125083.79989341085</v>
          </cell>
          <cell r="D19">
            <v>0</v>
          </cell>
          <cell r="E19">
            <v>0</v>
          </cell>
          <cell r="F19">
            <v>0.02</v>
          </cell>
          <cell r="G19">
            <v>1166915.1844112962</v>
          </cell>
          <cell r="H19">
            <v>806645.47251006856</v>
          </cell>
          <cell r="I19">
            <v>579684.37009306473</v>
          </cell>
          <cell r="J19">
            <v>428301.67913780396</v>
          </cell>
          <cell r="K19">
            <v>0</v>
          </cell>
          <cell r="L19">
            <v>0</v>
          </cell>
          <cell r="O19">
            <v>0</v>
          </cell>
          <cell r="P19">
            <v>0</v>
          </cell>
          <cell r="Q19">
            <v>0</v>
          </cell>
          <cell r="R19">
            <v>0</v>
          </cell>
          <cell r="S19">
            <v>0</v>
          </cell>
          <cell r="T19">
            <v>0</v>
          </cell>
          <cell r="U19">
            <v>0</v>
          </cell>
        </row>
        <row r="20">
          <cell r="A20" t="str">
            <v>Equity Value</v>
          </cell>
          <cell r="B20">
            <v>0</v>
          </cell>
          <cell r="C20">
            <v>838322.60446708661</v>
          </cell>
          <cell r="D20">
            <v>0</v>
          </cell>
          <cell r="E20">
            <v>0</v>
          </cell>
          <cell r="F20">
            <v>2.5000000000000001E-2</v>
          </cell>
          <cell r="G20">
            <v>1224092.9454543113</v>
          </cell>
          <cell r="H20">
            <v>838322.60446708661</v>
          </cell>
          <cell r="I20">
            <v>598730.03232690564</v>
          </cell>
          <cell r="J20">
            <v>440432.90882119932</v>
          </cell>
          <cell r="K20">
            <v>0</v>
          </cell>
          <cell r="L20">
            <v>0</v>
          </cell>
          <cell r="O20">
            <v>0</v>
          </cell>
          <cell r="P20">
            <v>0</v>
          </cell>
          <cell r="Q20">
            <v>0</v>
          </cell>
          <cell r="R20">
            <v>0</v>
          </cell>
          <cell r="S20">
            <v>0</v>
          </cell>
          <cell r="T20">
            <v>0</v>
          </cell>
          <cell r="U20">
            <v>0</v>
          </cell>
        </row>
        <row r="21">
          <cell r="A21" t="str">
            <v>Fully Diluted Shares Outstanding 2017E (million)</v>
          </cell>
          <cell r="B21">
            <v>0</v>
          </cell>
          <cell r="C21">
            <v>32872.735439999997</v>
          </cell>
          <cell r="D21">
            <v>0</v>
          </cell>
          <cell r="E21">
            <v>0</v>
          </cell>
          <cell r="F21">
            <v>3.0000000000000002E-2</v>
          </cell>
          <cell r="G21">
            <v>1287289.4181860657</v>
          </cell>
          <cell r="H21">
            <v>872639.49742052308</v>
          </cell>
          <cell r="I21">
            <v>619089.18850790814</v>
          </cell>
          <cell r="J21">
            <v>453277.74025067699</v>
          </cell>
          <cell r="K21">
            <v>0</v>
          </cell>
          <cell r="L21">
            <v>0</v>
          </cell>
          <cell r="O21">
            <v>0</v>
          </cell>
          <cell r="P21">
            <v>0</v>
          </cell>
          <cell r="Q21">
            <v>0</v>
          </cell>
          <cell r="R21">
            <v>0</v>
          </cell>
          <cell r="S21">
            <v>0</v>
          </cell>
          <cell r="T21">
            <v>0</v>
          </cell>
          <cell r="U21">
            <v>0</v>
          </cell>
        </row>
        <row r="22">
          <cell r="A22" t="str">
            <v>Equity Value per Share</v>
          </cell>
          <cell r="B22">
            <v>0</v>
          </cell>
          <cell r="C22">
            <v>25.502064043231528</v>
          </cell>
          <cell r="D22">
            <v>0</v>
          </cell>
          <cell r="E22">
            <v>0</v>
          </cell>
          <cell r="F22">
            <v>0</v>
          </cell>
          <cell r="G22">
            <v>0</v>
          </cell>
          <cell r="H22">
            <v>0</v>
          </cell>
          <cell r="I22">
            <v>0</v>
          </cell>
          <cell r="J22">
            <v>0</v>
          </cell>
          <cell r="K22">
            <v>0</v>
          </cell>
          <cell r="L22">
            <v>0</v>
          </cell>
          <cell r="O22">
            <v>0</v>
          </cell>
          <cell r="P22">
            <v>0</v>
          </cell>
          <cell r="Q22">
            <v>0</v>
          </cell>
          <cell r="R22">
            <v>0</v>
          </cell>
          <cell r="S22">
            <v>0</v>
          </cell>
          <cell r="T22">
            <v>0</v>
          </cell>
          <cell r="U22">
            <v>0</v>
          </cell>
        </row>
        <row r="23">
          <cell r="A23">
            <v>0</v>
          </cell>
          <cell r="B23">
            <v>0</v>
          </cell>
          <cell r="C23">
            <v>0</v>
          </cell>
          <cell r="D23">
            <v>0</v>
          </cell>
          <cell r="E23">
            <v>0</v>
          </cell>
          <cell r="F23">
            <v>0</v>
          </cell>
          <cell r="G23">
            <v>0</v>
          </cell>
          <cell r="H23">
            <v>0</v>
          </cell>
          <cell r="I23" t="str">
            <v xml:space="preserve"> </v>
          </cell>
          <cell r="J23">
            <v>0</v>
          </cell>
          <cell r="K23">
            <v>0</v>
          </cell>
          <cell r="L23">
            <v>0</v>
          </cell>
          <cell r="O23">
            <v>0</v>
          </cell>
          <cell r="P23">
            <v>0</v>
          </cell>
          <cell r="Q23">
            <v>0</v>
          </cell>
          <cell r="R23">
            <v>0</v>
          </cell>
          <cell r="S23">
            <v>0</v>
          </cell>
          <cell r="T23">
            <v>0</v>
          </cell>
          <cell r="U23">
            <v>0</v>
          </cell>
        </row>
        <row r="24">
          <cell r="A24" t="str">
            <v>WACC Calculation</v>
          </cell>
          <cell r="B24">
            <v>0</v>
          </cell>
          <cell r="C24">
            <v>0</v>
          </cell>
          <cell r="D24">
            <v>0</v>
          </cell>
          <cell r="E24">
            <v>0</v>
          </cell>
          <cell r="F24" t="str">
            <v>Value per Share</v>
          </cell>
          <cell r="G24">
            <v>0</v>
          </cell>
          <cell r="H24">
            <v>0</v>
          </cell>
          <cell r="I24">
            <v>0</v>
          </cell>
          <cell r="J24">
            <v>0</v>
          </cell>
          <cell r="K24">
            <v>0</v>
          </cell>
          <cell r="L24">
            <v>0</v>
          </cell>
          <cell r="O24">
            <v>0</v>
          </cell>
          <cell r="P24">
            <v>0</v>
          </cell>
          <cell r="Q24">
            <v>0</v>
          </cell>
          <cell r="R24">
            <v>0</v>
          </cell>
          <cell r="S24">
            <v>0</v>
          </cell>
          <cell r="T24">
            <v>0</v>
          </cell>
          <cell r="U24">
            <v>0</v>
          </cell>
        </row>
        <row r="25">
          <cell r="A25" t="str">
            <v>Predicted beta (Factset)</v>
          </cell>
          <cell r="B25">
            <v>1.86</v>
          </cell>
          <cell r="C25">
            <v>0</v>
          </cell>
          <cell r="D25">
            <v>0</v>
          </cell>
          <cell r="E25">
            <v>0</v>
          </cell>
          <cell r="F25">
            <v>0</v>
          </cell>
          <cell r="G25">
            <v>0</v>
          </cell>
          <cell r="H25">
            <v>0</v>
          </cell>
          <cell r="I25">
            <v>0</v>
          </cell>
          <cell r="J25">
            <v>0</v>
          </cell>
          <cell r="K25">
            <v>0</v>
          </cell>
          <cell r="L25">
            <v>0</v>
          </cell>
          <cell r="O25">
            <v>0</v>
          </cell>
          <cell r="P25">
            <v>0</v>
          </cell>
          <cell r="Q25">
            <v>0</v>
          </cell>
          <cell r="R25">
            <v>0</v>
          </cell>
          <cell r="S25">
            <v>0</v>
          </cell>
        </row>
        <row r="26">
          <cell r="A26" t="str">
            <v>10-year Bond yield (risk-free rate) US</v>
          </cell>
          <cell r="B26">
            <v>1.5900000000000001E-2</v>
          </cell>
          <cell r="C26">
            <v>0</v>
          </cell>
          <cell r="D26">
            <v>0</v>
          </cell>
          <cell r="E26" t="str">
            <v>Terminal Value</v>
          </cell>
          <cell r="F26">
            <v>0</v>
          </cell>
          <cell r="G26" t="str">
            <v>Discount Rate</v>
          </cell>
          <cell r="H26">
            <v>0</v>
          </cell>
          <cell r="I26">
            <v>0</v>
          </cell>
          <cell r="J26">
            <v>0</v>
          </cell>
          <cell r="K26">
            <v>0</v>
          </cell>
          <cell r="L26">
            <v>0</v>
          </cell>
          <cell r="O26">
            <v>0</v>
          </cell>
          <cell r="P26">
            <v>0</v>
          </cell>
          <cell r="Q26">
            <v>0</v>
          </cell>
          <cell r="R26">
            <v>0</v>
          </cell>
          <cell r="S26">
            <v>0</v>
          </cell>
        </row>
        <row r="27">
          <cell r="A27" t="str">
            <v>Market return rm</v>
          </cell>
          <cell r="B27">
            <v>7.4999999999999997E-2</v>
          </cell>
          <cell r="C27">
            <v>0</v>
          </cell>
          <cell r="D27">
            <v>0</v>
          </cell>
          <cell r="E27">
            <v>0</v>
          </cell>
          <cell r="F27">
            <v>0</v>
          </cell>
          <cell r="G27">
            <v>0.125</v>
          </cell>
          <cell r="H27">
            <v>0.15</v>
          </cell>
          <cell r="I27">
            <v>0.17499999999999999</v>
          </cell>
          <cell r="J27">
            <v>0.19999999999999998</v>
          </cell>
          <cell r="K27">
            <v>0</v>
          </cell>
          <cell r="L27">
            <v>0</v>
          </cell>
          <cell r="O27">
            <v>0</v>
          </cell>
          <cell r="P27">
            <v>0</v>
          </cell>
          <cell r="Q27">
            <v>0</v>
          </cell>
          <cell r="R27">
            <v>0</v>
          </cell>
          <cell r="S27">
            <v>0</v>
          </cell>
        </row>
        <row r="28">
          <cell r="A28" t="str">
            <v>Market premium</v>
          </cell>
          <cell r="B28">
            <v>5.91E-2</v>
          </cell>
          <cell r="C28">
            <v>0</v>
          </cell>
          <cell r="D28">
            <v>0</v>
          </cell>
          <cell r="E28">
            <v>0</v>
          </cell>
          <cell r="F28">
            <v>9.9999999999999985E-3</v>
          </cell>
          <cell r="G28">
            <v>32.472977551169691</v>
          </cell>
          <cell r="H28">
            <v>22.817668058474322</v>
          </cell>
          <cell r="I28">
            <v>16.580789094935845</v>
          </cell>
          <cell r="J28">
            <v>12.349281909636053</v>
          </cell>
          <cell r="K28">
            <v>0</v>
          </cell>
          <cell r="L28">
            <v>0</v>
          </cell>
          <cell r="O28">
            <v>0</v>
          </cell>
          <cell r="P28">
            <v>0</v>
          </cell>
          <cell r="Q28">
            <v>0</v>
          </cell>
          <cell r="R28">
            <v>0</v>
          </cell>
          <cell r="S28">
            <v>0</v>
          </cell>
        </row>
        <row r="29">
          <cell r="A29" t="str">
            <v>Cost of equity</v>
          </cell>
          <cell r="B29">
            <v>0.12582600000000002</v>
          </cell>
          <cell r="C29">
            <v>0</v>
          </cell>
          <cell r="D29">
            <v>0</v>
          </cell>
          <cell r="E29">
            <v>0</v>
          </cell>
          <cell r="F29">
            <v>1.4999999999999999E-2</v>
          </cell>
          <cell r="G29">
            <v>33.916721158782835</v>
          </cell>
          <cell r="H29">
            <v>23.646185337720368</v>
          </cell>
          <cell r="I29">
            <v>17.091034689653402</v>
          </cell>
          <cell r="J29">
            <v>12.679997147187727</v>
          </cell>
          <cell r="K29">
            <v>0</v>
          </cell>
          <cell r="L29">
            <v>0</v>
          </cell>
          <cell r="O29">
            <v>0</v>
          </cell>
          <cell r="P29">
            <v>0</v>
          </cell>
          <cell r="Q29">
            <v>0</v>
          </cell>
          <cell r="R29">
            <v>0</v>
          </cell>
          <cell r="S29">
            <v>0</v>
          </cell>
        </row>
        <row r="30">
          <cell r="A30" t="str">
            <v>Cost of debt (before tax)</v>
          </cell>
          <cell r="B30">
            <v>8.2500000000000004E-2</v>
          </cell>
          <cell r="C30">
            <v>0</v>
          </cell>
          <cell r="D30">
            <v>0</v>
          </cell>
          <cell r="E30">
            <v>0</v>
          </cell>
          <cell r="F30">
            <v>0.02</v>
          </cell>
          <cell r="G30">
            <v>35.497964157597231</v>
          </cell>
          <cell r="H30">
            <v>24.538434715369966</v>
          </cell>
          <cell r="I30">
            <v>17.634199354997907</v>
          </cell>
          <cell r="J30">
            <v>13.029085453492275</v>
          </cell>
          <cell r="K30">
            <v>0</v>
          </cell>
          <cell r="L30">
            <v>0</v>
          </cell>
          <cell r="O30">
            <v>0</v>
          </cell>
          <cell r="P30">
            <v>0</v>
          </cell>
          <cell r="Q30">
            <v>0</v>
          </cell>
          <cell r="R30">
            <v>0</v>
          </cell>
          <cell r="S30">
            <v>0</v>
          </cell>
        </row>
        <row r="31">
          <cell r="A31" t="str">
            <v>Cost of debt (after tax 35%)</v>
          </cell>
          <cell r="B31">
            <v>5.3625000000000006E-2</v>
          </cell>
          <cell r="C31">
            <v>0</v>
          </cell>
          <cell r="D31">
            <v>0</v>
          </cell>
          <cell r="E31">
            <v>0</v>
          </cell>
          <cell r="F31">
            <v>2.5000000000000001E-2</v>
          </cell>
          <cell r="G31">
            <v>37.237331456293056</v>
          </cell>
          <cell r="H31">
            <v>25.502064043231528</v>
          </cell>
          <cell r="I31">
            <v>18.213574998032037</v>
          </cell>
          <cell r="J31">
            <v>13.398121663014223</v>
          </cell>
          <cell r="K31">
            <v>0</v>
          </cell>
          <cell r="L31">
            <v>0</v>
          </cell>
          <cell r="O31">
            <v>0</v>
          </cell>
          <cell r="P31">
            <v>0</v>
          </cell>
          <cell r="Q31">
            <v>0</v>
          </cell>
          <cell r="R31">
            <v>0</v>
          </cell>
          <cell r="S31">
            <v>0</v>
          </cell>
        </row>
        <row r="32">
          <cell r="A32" t="str">
            <v>Market Equity 2017E (mn)</v>
          </cell>
          <cell r="B32">
            <v>430</v>
          </cell>
          <cell r="C32">
            <v>0</v>
          </cell>
          <cell r="D32">
            <v>0</v>
          </cell>
          <cell r="E32">
            <v>0</v>
          </cell>
          <cell r="F32">
            <v>3.0000000000000002E-2</v>
          </cell>
          <cell r="G32">
            <v>39.159790049588459</v>
          </cell>
          <cell r="H32">
            <v>26.545995815081557</v>
          </cell>
          <cell r="I32">
            <v>18.832907581965081</v>
          </cell>
          <cell r="J32">
            <v>13.788865884860996</v>
          </cell>
          <cell r="K32">
            <v>0</v>
          </cell>
          <cell r="L32">
            <v>0</v>
          </cell>
          <cell r="O32">
            <v>0</v>
          </cell>
          <cell r="P32">
            <v>0</v>
          </cell>
          <cell r="Q32">
            <v>0</v>
          </cell>
          <cell r="R32">
            <v>0</v>
          </cell>
          <cell r="S32">
            <v>0</v>
          </cell>
        </row>
        <row r="33">
          <cell r="A33" t="str">
            <v>Total Debt 2017E (mn)</v>
          </cell>
          <cell r="B33">
            <v>0</v>
          </cell>
          <cell r="C33">
            <v>0</v>
          </cell>
          <cell r="D33">
            <v>0</v>
          </cell>
          <cell r="E33">
            <v>0</v>
          </cell>
          <cell r="F33">
            <v>0</v>
          </cell>
          <cell r="G33">
            <v>0</v>
          </cell>
          <cell r="H33">
            <v>0</v>
          </cell>
          <cell r="I33">
            <v>0</v>
          </cell>
          <cell r="J33">
            <v>0</v>
          </cell>
          <cell r="K33">
            <v>0</v>
          </cell>
          <cell r="L33">
            <v>0</v>
          </cell>
          <cell r="P33">
            <v>0</v>
          </cell>
          <cell r="Q33">
            <v>0</v>
          </cell>
          <cell r="R33">
            <v>0</v>
          </cell>
          <cell r="S33">
            <v>0</v>
          </cell>
        </row>
        <row r="34">
          <cell r="A34" t="str">
            <v>Debt + Equity</v>
          </cell>
          <cell r="B34">
            <v>430</v>
          </cell>
          <cell r="C34">
            <v>0</v>
          </cell>
          <cell r="D34">
            <v>0</v>
          </cell>
          <cell r="E34">
            <v>0</v>
          </cell>
          <cell r="F34">
            <v>0</v>
          </cell>
          <cell r="G34">
            <v>0</v>
          </cell>
          <cell r="H34">
            <v>0</v>
          </cell>
          <cell r="I34">
            <v>0</v>
          </cell>
          <cell r="J34">
            <v>0</v>
          </cell>
          <cell r="K34">
            <v>0</v>
          </cell>
          <cell r="L34">
            <v>0</v>
          </cell>
          <cell r="M34">
            <v>0</v>
          </cell>
          <cell r="P34">
            <v>0</v>
          </cell>
          <cell r="Q34">
            <v>0</v>
          </cell>
          <cell r="R34">
            <v>0</v>
          </cell>
          <cell r="S34">
            <v>0</v>
          </cell>
        </row>
        <row r="35">
          <cell r="A35" t="str">
            <v>WACC</v>
          </cell>
          <cell r="B35">
            <v>0.12582600000000002</v>
          </cell>
          <cell r="C35">
            <v>0</v>
          </cell>
          <cell r="D35">
            <v>0</v>
          </cell>
          <cell r="E35">
            <v>0</v>
          </cell>
          <cell r="F35">
            <v>0</v>
          </cell>
          <cell r="G35">
            <v>0</v>
          </cell>
          <cell r="H35">
            <v>0</v>
          </cell>
          <cell r="I35">
            <v>0</v>
          </cell>
          <cell r="J35">
            <v>0</v>
          </cell>
          <cell r="K35">
            <v>0</v>
          </cell>
          <cell r="L35">
            <v>0</v>
          </cell>
          <cell r="P35">
            <v>0</v>
          </cell>
          <cell r="Q35">
            <v>0</v>
          </cell>
          <cell r="R35">
            <v>0</v>
          </cell>
          <cell r="S35">
            <v>0</v>
          </cell>
        </row>
        <row r="36">
          <cell r="A36">
            <v>0</v>
          </cell>
          <cell r="B36">
            <v>0</v>
          </cell>
          <cell r="C36">
            <v>0</v>
          </cell>
          <cell r="D36">
            <v>0</v>
          </cell>
          <cell r="E36">
            <v>0</v>
          </cell>
          <cell r="F36">
            <v>0</v>
          </cell>
          <cell r="G36">
            <v>0</v>
          </cell>
          <cell r="H36">
            <v>0</v>
          </cell>
          <cell r="I36">
            <v>0</v>
          </cell>
          <cell r="J36">
            <v>0</v>
          </cell>
          <cell r="K36">
            <v>0</v>
          </cell>
          <cell r="L36">
            <v>0</v>
          </cell>
          <cell r="P36">
            <v>0</v>
          </cell>
          <cell r="Q36">
            <v>0</v>
          </cell>
          <cell r="R36">
            <v>0</v>
          </cell>
          <cell r="S36">
            <v>0</v>
          </cell>
        </row>
        <row r="37">
          <cell r="A37">
            <v>0</v>
          </cell>
          <cell r="B37">
            <v>0</v>
          </cell>
          <cell r="C37">
            <v>0</v>
          </cell>
          <cell r="D37">
            <v>0</v>
          </cell>
          <cell r="E37">
            <v>0</v>
          </cell>
          <cell r="F37">
            <v>0</v>
          </cell>
          <cell r="G37">
            <v>0</v>
          </cell>
          <cell r="H37">
            <v>0</v>
          </cell>
          <cell r="I37">
            <v>0</v>
          </cell>
          <cell r="J37">
            <v>0</v>
          </cell>
          <cell r="K37">
            <v>0</v>
          </cell>
          <cell r="L37">
            <v>0</v>
          </cell>
          <cell r="P37">
            <v>0</v>
          </cell>
          <cell r="Q37">
            <v>0</v>
          </cell>
          <cell r="R37">
            <v>0</v>
          </cell>
          <cell r="S37">
            <v>0</v>
          </cell>
        </row>
        <row r="38">
          <cell r="P38">
            <v>0</v>
          </cell>
          <cell r="Q38">
            <v>0</v>
          </cell>
          <cell r="R38">
            <v>0</v>
          </cell>
          <cell r="S38">
            <v>0</v>
          </cell>
        </row>
        <row r="39">
          <cell r="P39">
            <v>0</v>
          </cell>
          <cell r="Q39">
            <v>0</v>
          </cell>
          <cell r="R39">
            <v>0</v>
          </cell>
          <cell r="S39">
            <v>0</v>
          </cell>
        </row>
        <row r="40">
          <cell r="A40" t="str">
            <v>AVXS P/E Multiple Valuation</v>
          </cell>
          <cell r="B40">
            <v>0</v>
          </cell>
          <cell r="C40">
            <v>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row>
        <row r="41">
          <cell r="E41">
            <v>0</v>
          </cell>
          <cell r="F41">
            <v>0</v>
          </cell>
          <cell r="G41">
            <v>0</v>
          </cell>
          <cell r="H41">
            <v>0</v>
          </cell>
          <cell r="I41">
            <v>0</v>
          </cell>
          <cell r="J41">
            <v>0</v>
          </cell>
          <cell r="P41">
            <v>0</v>
          </cell>
          <cell r="Q41">
            <v>0</v>
          </cell>
          <cell r="R41">
            <v>0</v>
          </cell>
          <cell r="S41">
            <v>0</v>
          </cell>
        </row>
        <row r="42">
          <cell r="A42" t="str">
            <v>P/E calculation base year-end</v>
          </cell>
          <cell r="B42">
            <v>2025</v>
          </cell>
          <cell r="D42">
            <v>0</v>
          </cell>
          <cell r="E42">
            <v>0</v>
          </cell>
          <cell r="F42" t="str">
            <v>Value per Share</v>
          </cell>
          <cell r="G42">
            <v>0</v>
          </cell>
          <cell r="H42">
            <v>0</v>
          </cell>
          <cell r="I42">
            <v>0</v>
          </cell>
          <cell r="J42">
            <v>0</v>
          </cell>
          <cell r="K42">
            <v>0</v>
          </cell>
          <cell r="P42">
            <v>0</v>
          </cell>
          <cell r="Q42">
            <v>0</v>
          </cell>
          <cell r="R42">
            <v>0</v>
          </cell>
          <cell r="S42">
            <v>0</v>
          </cell>
        </row>
        <row r="43">
          <cell r="A43" t="str">
            <v>Projected pretax income in 2025E</v>
          </cell>
          <cell r="B43">
            <v>292535.93083172839</v>
          </cell>
          <cell r="E43">
            <v>0</v>
          </cell>
          <cell r="F43">
            <v>0</v>
          </cell>
          <cell r="G43">
            <v>0</v>
          </cell>
          <cell r="H43">
            <v>0</v>
          </cell>
          <cell r="I43">
            <v>0</v>
          </cell>
          <cell r="J43">
            <v>0</v>
          </cell>
          <cell r="P43">
            <v>0</v>
          </cell>
          <cell r="Q43">
            <v>0</v>
          </cell>
          <cell r="R43">
            <v>0</v>
          </cell>
          <cell r="S43">
            <v>0</v>
          </cell>
        </row>
        <row r="44">
          <cell r="A44" t="str">
            <v>Shares Outstanding at end of 2025E</v>
          </cell>
          <cell r="B44">
            <v>45273.94827002949</v>
          </cell>
          <cell r="E44">
            <v>0</v>
          </cell>
          <cell r="F44">
            <v>0</v>
          </cell>
          <cell r="G44" t="str">
            <v>Discount Rate</v>
          </cell>
          <cell r="H44">
            <v>0</v>
          </cell>
          <cell r="I44">
            <v>0</v>
          </cell>
          <cell r="J44">
            <v>0</v>
          </cell>
          <cell r="P44">
            <v>0</v>
          </cell>
          <cell r="Q44">
            <v>0</v>
          </cell>
          <cell r="R44">
            <v>0</v>
          </cell>
          <cell r="S44">
            <v>0</v>
          </cell>
        </row>
        <row r="45">
          <cell r="A45" t="str">
            <v>Fully Taxed EPS in 2025E</v>
          </cell>
          <cell r="B45">
            <v>4.4897740639043358</v>
          </cell>
          <cell r="E45" t="str">
            <v>P/E Multiple x</v>
          </cell>
          <cell r="F45">
            <v>21.21177604798795</v>
          </cell>
          <cell r="G45">
            <v>0.2</v>
          </cell>
          <cell r="H45">
            <v>0.25</v>
          </cell>
          <cell r="I45">
            <v>0.3</v>
          </cell>
          <cell r="J45">
            <v>0.35</v>
          </cell>
          <cell r="L45">
            <v>0</v>
          </cell>
          <cell r="P45">
            <v>0</v>
          </cell>
          <cell r="Q45">
            <v>0</v>
          </cell>
          <cell r="R45">
            <v>0</v>
          </cell>
          <cell r="S45">
            <v>0</v>
          </cell>
        </row>
        <row r="46">
          <cell r="A46" t="str">
            <v>Assumed EPS multiple</v>
          </cell>
          <cell r="B46">
            <v>55</v>
          </cell>
          <cell r="E46">
            <v>0</v>
          </cell>
          <cell r="F46">
            <v>45</v>
          </cell>
          <cell r="G46">
            <v>27.192134146296798</v>
          </cell>
          <cell r="H46">
            <v>17.355089493808322</v>
          </cell>
          <cell r="I46">
            <v>11.273535200751892</v>
          </cell>
          <cell r="J46">
            <v>7.4433004061656787</v>
          </cell>
          <cell r="P46">
            <v>0</v>
          </cell>
          <cell r="Q46">
            <v>0</v>
          </cell>
          <cell r="R46">
            <v>0</v>
          </cell>
          <cell r="S46">
            <v>0</v>
          </cell>
        </row>
        <row r="47">
          <cell r="A47" t="str">
            <v>Assumed Trading Value end of 2025E</v>
          </cell>
          <cell r="B47">
            <v>246.93757351473846</v>
          </cell>
          <cell r="E47">
            <v>0</v>
          </cell>
          <cell r="F47">
            <v>50</v>
          </cell>
          <cell r="G47">
            <v>30.213482384774224</v>
          </cell>
          <cell r="H47">
            <v>19.283432770898138</v>
          </cell>
          <cell r="I47">
            <v>12.526150223057659</v>
          </cell>
          <cell r="J47">
            <v>8.2703337846285319</v>
          </cell>
          <cell r="P47">
            <v>0</v>
          </cell>
          <cell r="Q47">
            <v>0</v>
          </cell>
          <cell r="R47">
            <v>0</v>
          </cell>
          <cell r="S47">
            <v>0</v>
          </cell>
        </row>
        <row r="48">
          <cell r="A48" t="str">
            <v>Discount rate</v>
          </cell>
          <cell r="B48">
            <v>0.25</v>
          </cell>
          <cell r="E48">
            <v>0</v>
          </cell>
          <cell r="F48">
            <v>55</v>
          </cell>
          <cell r="G48">
            <v>33.234830623251639</v>
          </cell>
          <cell r="H48">
            <v>21.21177604798795</v>
          </cell>
          <cell r="I48">
            <v>13.778765245363424</v>
          </cell>
          <cell r="J48">
            <v>9.0973671630913842</v>
          </cell>
          <cell r="L48">
            <v>0</v>
          </cell>
          <cell r="P48">
            <v>0</v>
          </cell>
          <cell r="Q48">
            <v>0</v>
          </cell>
          <cell r="R48">
            <v>0</v>
          </cell>
          <cell r="S48">
            <v>0</v>
          </cell>
        </row>
        <row r="49">
          <cell r="A49" t="str">
            <v xml:space="preserve">Discounted to end of </v>
          </cell>
          <cell r="B49">
            <v>2014</v>
          </cell>
          <cell r="E49">
            <v>0</v>
          </cell>
          <cell r="F49">
            <v>60</v>
          </cell>
          <cell r="G49">
            <v>36.256178861729069</v>
          </cell>
          <cell r="H49">
            <v>23.140119325077762</v>
          </cell>
          <cell r="I49">
            <v>15.03138026766919</v>
          </cell>
          <cell r="J49">
            <v>9.9244005415542382</v>
          </cell>
          <cell r="M49">
            <v>0</v>
          </cell>
          <cell r="P49">
            <v>0</v>
          </cell>
          <cell r="Q49">
            <v>0</v>
          </cell>
          <cell r="R49">
            <v>0</v>
          </cell>
          <cell r="S49">
            <v>0</v>
          </cell>
        </row>
        <row r="50">
          <cell r="A50" t="str">
            <v>Per share value at end of 2016E</v>
          </cell>
          <cell r="B50">
            <v>21.21177604798795</v>
          </cell>
          <cell r="E50">
            <v>0</v>
          </cell>
          <cell r="F50">
            <v>65</v>
          </cell>
          <cell r="G50">
            <v>39.277527100206491</v>
          </cell>
          <cell r="H50">
            <v>25.068462602167578</v>
          </cell>
          <cell r="I50">
            <v>16.283995289974957</v>
          </cell>
          <cell r="J50">
            <v>10.751433920017092</v>
          </cell>
          <cell r="P50">
            <v>0</v>
          </cell>
          <cell r="Q50">
            <v>0</v>
          </cell>
          <cell r="R50">
            <v>0</v>
          </cell>
          <cell r="S50">
            <v>0</v>
          </cell>
        </row>
        <row r="51">
          <cell r="A51">
            <v>0</v>
          </cell>
          <cell r="B51">
            <v>0</v>
          </cell>
          <cell r="E51">
            <v>0</v>
          </cell>
          <cell r="F51">
            <v>0</v>
          </cell>
          <cell r="G51">
            <v>0</v>
          </cell>
          <cell r="H51">
            <v>0</v>
          </cell>
          <cell r="I51">
            <v>0</v>
          </cell>
          <cell r="J51">
            <v>0</v>
          </cell>
          <cell r="P51">
            <v>0</v>
          </cell>
          <cell r="Q51">
            <v>0</v>
          </cell>
          <cell r="R51">
            <v>0</v>
          </cell>
          <cell r="S51">
            <v>0</v>
          </cell>
        </row>
        <row r="52">
          <cell r="B52">
            <v>0</v>
          </cell>
          <cell r="P52">
            <v>0</v>
          </cell>
          <cell r="Q52">
            <v>0</v>
          </cell>
          <cell r="R52">
            <v>0</v>
          </cell>
          <cell r="S52">
            <v>0</v>
          </cell>
        </row>
        <row r="53">
          <cell r="P53">
            <v>0</v>
          </cell>
          <cell r="Q53">
            <v>0</v>
          </cell>
          <cell r="R53">
            <v>0</v>
          </cell>
          <cell r="S53">
            <v>0</v>
          </cell>
        </row>
        <row r="54">
          <cell r="A54" t="str">
            <v>MYOK Free Cash Flow Calculation</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row>
        <row r="55">
          <cell r="A55">
            <v>0</v>
          </cell>
          <cell r="B55">
            <v>0</v>
          </cell>
          <cell r="C55">
            <v>0</v>
          </cell>
          <cell r="D55">
            <v>0</v>
          </cell>
          <cell r="E55">
            <v>0</v>
          </cell>
          <cell r="F55">
            <v>0</v>
          </cell>
          <cell r="G55">
            <v>0</v>
          </cell>
          <cell r="H55">
            <v>0</v>
          </cell>
          <cell r="I55">
            <v>0</v>
          </cell>
          <cell r="J55">
            <v>0</v>
          </cell>
          <cell r="K55">
            <v>0</v>
          </cell>
          <cell r="P55">
            <v>0</v>
          </cell>
          <cell r="Q55">
            <v>0</v>
          </cell>
          <cell r="R55">
            <v>0</v>
          </cell>
          <cell r="S55">
            <v>0</v>
          </cell>
        </row>
        <row r="56">
          <cell r="D56">
            <v>0</v>
          </cell>
          <cell r="E56" t="str">
            <v>2014E</v>
          </cell>
          <cell r="F56" t="str">
            <v>2015E</v>
          </cell>
          <cell r="G56" t="str">
            <v>2016E</v>
          </cell>
          <cell r="H56" t="str">
            <v>2017E</v>
          </cell>
          <cell r="I56" t="str">
            <v>2018E</v>
          </cell>
          <cell r="J56" t="str">
            <v>2019E</v>
          </cell>
          <cell r="K56" t="str">
            <v>2020E</v>
          </cell>
          <cell r="L56" t="str">
            <v>2021E</v>
          </cell>
          <cell r="M56" t="str">
            <v>2022E</v>
          </cell>
          <cell r="N56" t="str">
            <v>2023E</v>
          </cell>
          <cell r="O56" t="str">
            <v>2024E</v>
          </cell>
          <cell r="P56" t="str">
            <v>2025E</v>
          </cell>
        </row>
        <row r="57">
          <cell r="A57" t="str">
            <v>Earnings Before Interest and Taxes</v>
          </cell>
          <cell r="B57">
            <v>0</v>
          </cell>
          <cell r="C57">
            <v>0</v>
          </cell>
          <cell r="D57">
            <v>0</v>
          </cell>
          <cell r="E57">
            <v>-17218</v>
          </cell>
          <cell r="F57">
            <v>-23213</v>
          </cell>
          <cell r="G57">
            <v>-13305</v>
          </cell>
          <cell r="H57">
            <v>-47034.041500000007</v>
          </cell>
          <cell r="I57">
            <v>-93510.737575000006</v>
          </cell>
          <cell r="J57">
            <v>-107839.42306250002</v>
          </cell>
          <cell r="K57">
            <v>-123681.28796800002</v>
          </cell>
          <cell r="L57">
            <v>-77883.391499133286</v>
          </cell>
          <cell r="M57">
            <v>18860.802142619446</v>
          </cell>
          <cell r="N57">
            <v>117954.41494094202</v>
          </cell>
          <cell r="O57">
            <v>196370.74559761761</v>
          </cell>
          <cell r="P57">
            <v>289181.04220938135</v>
          </cell>
        </row>
        <row r="58">
          <cell r="A58" t="str">
            <v>Stock option expense</v>
          </cell>
          <cell r="B58">
            <v>0</v>
          </cell>
          <cell r="C58">
            <v>0</v>
          </cell>
          <cell r="D58">
            <v>0</v>
          </cell>
          <cell r="E58">
            <v>55</v>
          </cell>
          <cell r="F58">
            <v>516</v>
          </cell>
          <cell r="G58">
            <v>2813</v>
          </cell>
          <cell r="H58">
            <v>6447.7557500000003</v>
          </cell>
          <cell r="I58">
            <v>9671.6336249999986</v>
          </cell>
          <cell r="J58">
            <v>11605.960349999999</v>
          </cell>
          <cell r="K58">
            <v>13927.152419999999</v>
          </cell>
          <cell r="L58">
            <v>15319.867661999999</v>
          </cell>
          <cell r="M58">
            <v>16851.8544282</v>
          </cell>
          <cell r="N58">
            <v>18166.299073599603</v>
          </cell>
          <cell r="O58">
            <v>18861.438068762855</v>
          </cell>
          <cell r="P58">
            <v>20186.836419540785</v>
          </cell>
        </row>
        <row r="59">
          <cell r="A59" t="str">
            <v>Tax Rate</v>
          </cell>
          <cell r="B59">
            <v>0</v>
          </cell>
          <cell r="C59">
            <v>0</v>
          </cell>
          <cell r="D59">
            <v>0</v>
          </cell>
          <cell r="E59">
            <v>0</v>
          </cell>
          <cell r="F59">
            <v>0</v>
          </cell>
          <cell r="G59">
            <v>0</v>
          </cell>
          <cell r="H59">
            <v>0</v>
          </cell>
          <cell r="I59">
            <v>0</v>
          </cell>
          <cell r="J59">
            <v>0</v>
          </cell>
          <cell r="K59">
            <v>0</v>
          </cell>
          <cell r="L59">
            <v>0</v>
          </cell>
          <cell r="M59">
            <v>0</v>
          </cell>
          <cell r="N59">
            <v>0.02</v>
          </cell>
          <cell r="O59">
            <v>7.4999999999999997E-2</v>
          </cell>
          <cell r="P59">
            <v>0.1</v>
          </cell>
        </row>
        <row r="60">
          <cell r="A60" t="str">
            <v>Adjusted EBIT (1-Tax Rate)</v>
          </cell>
          <cell r="B60">
            <v>0</v>
          </cell>
          <cell r="C60">
            <v>0</v>
          </cell>
          <cell r="D60">
            <v>0</v>
          </cell>
          <cell r="E60">
            <v>-17163</v>
          </cell>
          <cell r="F60">
            <v>-22697</v>
          </cell>
          <cell r="G60">
            <v>-10492</v>
          </cell>
          <cell r="H60">
            <v>-40586.28575000001</v>
          </cell>
          <cell r="I60">
            <v>-83839.103950000004</v>
          </cell>
          <cell r="J60">
            <v>-96233.462712500026</v>
          </cell>
          <cell r="K60">
            <v>-109754.13554800002</v>
          </cell>
          <cell r="L60">
            <v>-62563.523837133289</v>
          </cell>
          <cell r="M60">
            <v>35712.656570819447</v>
          </cell>
          <cell r="N60">
            <v>133398.29973425079</v>
          </cell>
          <cell r="O60">
            <v>199089.76989140196</v>
          </cell>
          <cell r="P60">
            <v>278431.09076602996</v>
          </cell>
        </row>
        <row r="61">
          <cell r="A61" t="str">
            <v>Growth</v>
          </cell>
          <cell r="B61">
            <v>0</v>
          </cell>
          <cell r="C61">
            <v>0</v>
          </cell>
          <cell r="D61">
            <v>0</v>
          </cell>
          <cell r="E61" t="str">
            <v>nm</v>
          </cell>
          <cell r="F61" t="str">
            <v>nm</v>
          </cell>
          <cell r="G61" t="str">
            <v>nm</v>
          </cell>
          <cell r="H61" t="str">
            <v>nm</v>
          </cell>
          <cell r="I61" t="str">
            <v>nm</v>
          </cell>
          <cell r="J61" t="str">
            <v>nm</v>
          </cell>
          <cell r="K61" t="str">
            <v>nm</v>
          </cell>
          <cell r="L61" t="str">
            <v>nm</v>
          </cell>
          <cell r="M61" t="str">
            <v>nm</v>
          </cell>
          <cell r="N61">
            <v>2.7353227831068043</v>
          </cell>
          <cell r="O61">
            <v>0.4924460828062901</v>
          </cell>
          <cell r="P61">
            <v>0.3985203303911925</v>
          </cell>
        </row>
        <row r="62">
          <cell r="A62">
            <v>0</v>
          </cell>
          <cell r="B62">
            <v>0</v>
          </cell>
          <cell r="C62">
            <v>0</v>
          </cell>
          <cell r="D62">
            <v>0</v>
          </cell>
          <cell r="E62">
            <v>0</v>
          </cell>
          <cell r="F62">
            <v>0</v>
          </cell>
          <cell r="I62">
            <v>0</v>
          </cell>
          <cell r="J62">
            <v>0</v>
          </cell>
          <cell r="K62">
            <v>0</v>
          </cell>
          <cell r="L62">
            <v>0</v>
          </cell>
          <cell r="M62">
            <v>0</v>
          </cell>
          <cell r="N62">
            <v>0</v>
          </cell>
          <cell r="O62">
            <v>0</v>
          </cell>
          <cell r="P62">
            <v>0</v>
          </cell>
        </row>
        <row r="63">
          <cell r="A63" t="str">
            <v>Depreciation and Amortization</v>
          </cell>
          <cell r="B63">
            <v>0</v>
          </cell>
          <cell r="C63">
            <v>0</v>
          </cell>
          <cell r="D63">
            <v>0</v>
          </cell>
          <cell r="E63">
            <v>712</v>
          </cell>
          <cell r="F63">
            <v>965</v>
          </cell>
          <cell r="G63">
            <v>1111</v>
          </cell>
          <cell r="H63">
            <v>965.3</v>
          </cell>
          <cell r="I63">
            <v>574.24600575000022</v>
          </cell>
          <cell r="J63">
            <v>758.29200431250024</v>
          </cell>
          <cell r="K63">
            <v>929.08725323437534</v>
          </cell>
          <cell r="L63">
            <v>1093.2205149257816</v>
          </cell>
          <cell r="M63">
            <v>753.57658121660177</v>
          </cell>
          <cell r="N63">
            <v>771.35376878411159</v>
          </cell>
          <cell r="O63">
            <v>753.76095952899493</v>
          </cell>
          <cell r="P63">
            <v>740.76927678339564</v>
          </cell>
        </row>
        <row r="64">
          <cell r="A64" t="str">
            <v>Capital Expenditures</v>
          </cell>
          <cell r="B64">
            <v>0</v>
          </cell>
          <cell r="C64">
            <v>0</v>
          </cell>
          <cell r="D64">
            <v>0</v>
          </cell>
          <cell r="E64">
            <v>716</v>
          </cell>
          <cell r="F64">
            <v>1446</v>
          </cell>
          <cell r="G64">
            <v>1083</v>
          </cell>
          <cell r="H64">
            <v>1191.3000000000002</v>
          </cell>
          <cell r="I64">
            <v>1310.4300000000003</v>
          </cell>
          <cell r="J64">
            <v>1441.4730000000004</v>
          </cell>
          <cell r="K64">
            <v>1585.6203000000005</v>
          </cell>
          <cell r="L64">
            <v>1744.1823300000008</v>
          </cell>
          <cell r="M64">
            <v>872.09116500000039</v>
          </cell>
          <cell r="N64">
            <v>654.06837375000032</v>
          </cell>
          <cell r="O64">
            <v>667.1497412250003</v>
          </cell>
          <cell r="P64">
            <v>680.49273604950031</v>
          </cell>
        </row>
        <row r="65">
          <cell r="A65" t="str">
            <v>Change in Non-Cash Working Capital</v>
          </cell>
          <cell r="B65">
            <v>0</v>
          </cell>
          <cell r="C65">
            <v>0</v>
          </cell>
          <cell r="D65">
            <v>0</v>
          </cell>
          <cell r="E65">
            <v>-27860</v>
          </cell>
          <cell r="F65">
            <v>13711</v>
          </cell>
          <cell r="G65">
            <v>14769</v>
          </cell>
          <cell r="H65">
            <v>-12558.114564999996</v>
          </cell>
          <cell r="I65">
            <v>24.515196249999462</v>
          </cell>
          <cell r="J65">
            <v>-716.43427437500122</v>
          </cell>
          <cell r="K65">
            <v>-2605.0932452750003</v>
          </cell>
          <cell r="L65">
            <v>2289.8948234433374</v>
          </cell>
          <cell r="M65">
            <v>4837.2096820876359</v>
          </cell>
          <cell r="N65">
            <v>4954.6806399161296</v>
          </cell>
          <cell r="O65">
            <v>3920.8165328337782</v>
          </cell>
          <cell r="P65">
            <v>4640.5148305881867</v>
          </cell>
        </row>
        <row r="66">
          <cell r="A66" t="str">
            <v>FCFF</v>
          </cell>
          <cell r="B66">
            <v>0</v>
          </cell>
          <cell r="C66">
            <v>0</v>
          </cell>
          <cell r="D66">
            <v>0</v>
          </cell>
          <cell r="E66">
            <v>10693</v>
          </cell>
          <cell r="F66">
            <v>-36889</v>
          </cell>
          <cell r="G66">
            <v>-25233</v>
          </cell>
          <cell r="H66">
            <v>-28254.171185000014</v>
          </cell>
          <cell r="I66">
            <v>-84599.803140500007</v>
          </cell>
          <cell r="J66">
            <v>-96200.209433812517</v>
          </cell>
          <cell r="K66">
            <v>-107805.57534949064</v>
          </cell>
          <cell r="L66">
            <v>-65504.380475650847</v>
          </cell>
          <cell r="M66">
            <v>30756.932304948412</v>
          </cell>
          <cell r="N66">
            <v>128560.90448936878</v>
          </cell>
          <cell r="O66">
            <v>195255.56457687216</v>
          </cell>
          <cell r="P66">
            <v>273850.85247617564</v>
          </cell>
        </row>
        <row r="67">
          <cell r="A67" t="str">
            <v>Growth</v>
          </cell>
          <cell r="B67">
            <v>0</v>
          </cell>
          <cell r="C67">
            <v>0</v>
          </cell>
          <cell r="D67">
            <v>0</v>
          </cell>
          <cell r="E67">
            <v>0</v>
          </cell>
          <cell r="F67">
            <v>0</v>
          </cell>
        </row>
        <row r="69">
          <cell r="A69" t="str">
            <v>Change in Non Cash Working Capital</v>
          </cell>
          <cell r="B69">
            <v>0</v>
          </cell>
          <cell r="C69">
            <v>0</v>
          </cell>
          <cell r="D69">
            <v>0</v>
          </cell>
          <cell r="E69">
            <v>0</v>
          </cell>
          <cell r="F69">
            <v>0</v>
          </cell>
          <cell r="G69">
            <v>0</v>
          </cell>
          <cell r="H69">
            <v>0</v>
          </cell>
          <cell r="I69">
            <v>0</v>
          </cell>
          <cell r="J69">
            <v>0</v>
          </cell>
          <cell r="K69">
            <v>0</v>
          </cell>
          <cell r="L69">
            <v>0</v>
          </cell>
          <cell r="M69">
            <v>0</v>
          </cell>
          <cell r="N69">
            <v>0</v>
          </cell>
          <cell r="O69">
            <v>0</v>
          </cell>
          <cell r="P69">
            <v>0</v>
          </cell>
        </row>
        <row r="70">
          <cell r="A70">
            <v>0</v>
          </cell>
        </row>
        <row r="71">
          <cell r="A71" t="str">
            <v>Change in:</v>
          </cell>
        </row>
        <row r="72">
          <cell r="A72" t="str">
            <v>Accounts receivable</v>
          </cell>
          <cell r="D72">
            <v>0</v>
          </cell>
          <cell r="E72">
            <v>0</v>
          </cell>
          <cell r="F72">
            <v>0</v>
          </cell>
          <cell r="G72">
            <v>-45000</v>
          </cell>
          <cell r="H72">
            <v>45000</v>
          </cell>
          <cell r="I72">
            <v>0</v>
          </cell>
          <cell r="J72">
            <v>0</v>
          </cell>
          <cell r="K72">
            <v>0</v>
          </cell>
          <cell r="L72">
            <v>-1824.8703071889126</v>
          </cell>
          <cell r="M72">
            <v>-3347.3179978528119</v>
          </cell>
          <cell r="N72">
            <v>-3321.103391529391</v>
          </cell>
          <cell r="O72">
            <v>-2628.0484093917803</v>
          </cell>
          <cell r="P72">
            <v>-3070.8043111821589</v>
          </cell>
        </row>
        <row r="73">
          <cell r="A73" t="str">
            <v>Prepaid expenses &amp; other assets</v>
          </cell>
          <cell r="D73">
            <v>0</v>
          </cell>
          <cell r="E73">
            <v>-198</v>
          </cell>
          <cell r="F73">
            <v>-813</v>
          </cell>
          <cell r="G73">
            <v>-136</v>
          </cell>
          <cell r="H73">
            <v>-419</v>
          </cell>
          <cell r="I73">
            <v>0</v>
          </cell>
          <cell r="J73">
            <v>0</v>
          </cell>
          <cell r="K73">
            <v>1813</v>
          </cell>
          <cell r="L73">
            <v>-1216.5802047926084</v>
          </cell>
          <cell r="M73">
            <v>-2231.5453319018743</v>
          </cell>
          <cell r="N73">
            <v>-2214.0689276862608</v>
          </cell>
          <cell r="O73">
            <v>-1752.0322729278541</v>
          </cell>
          <cell r="P73">
            <v>-2047.2028741214381</v>
          </cell>
        </row>
        <row r="74">
          <cell r="A74" t="str">
            <v>Accounts payable and accrued expenses</v>
          </cell>
          <cell r="D74">
            <v>0</v>
          </cell>
          <cell r="E74">
            <v>-340</v>
          </cell>
          <cell r="F74">
            <v>1301</v>
          </cell>
          <cell r="G74">
            <v>-434</v>
          </cell>
          <cell r="H74">
            <v>-147.88543500000014</v>
          </cell>
          <cell r="I74">
            <v>-24.515196249999462</v>
          </cell>
          <cell r="J74">
            <v>716.43427437500122</v>
          </cell>
          <cell r="K74">
            <v>792.0932452750003</v>
          </cell>
          <cell r="L74">
            <v>751.55568853818386</v>
          </cell>
          <cell r="M74">
            <v>741.65364766704988</v>
          </cell>
          <cell r="N74">
            <v>580.49167929952182</v>
          </cell>
          <cell r="O74">
            <v>459.26414948585625</v>
          </cell>
          <cell r="P74">
            <v>477.49235471541033</v>
          </cell>
        </row>
        <row r="75">
          <cell r="A75" t="str">
            <v>Deferred Revenues</v>
          </cell>
          <cell r="D75">
            <v>0</v>
          </cell>
          <cell r="E75">
            <v>28398</v>
          </cell>
          <cell r="F75">
            <v>-14199</v>
          </cell>
          <cell r="G75">
            <v>30801</v>
          </cell>
          <cell r="H75">
            <v>-31875</v>
          </cell>
          <cell r="I75">
            <v>0</v>
          </cell>
          <cell r="J75">
            <v>0</v>
          </cell>
          <cell r="K75">
            <v>0</v>
          </cell>
          <cell r="L75">
            <v>0</v>
          </cell>
          <cell r="M75">
            <v>0</v>
          </cell>
          <cell r="N75">
            <v>0</v>
          </cell>
          <cell r="O75">
            <v>0</v>
          </cell>
          <cell r="P75">
            <v>0</v>
          </cell>
        </row>
        <row r="76">
          <cell r="A76" t="str">
            <v>Change in non-cash working capital</v>
          </cell>
          <cell r="B76">
            <v>0</v>
          </cell>
          <cell r="C76">
            <v>0</v>
          </cell>
          <cell r="D76">
            <v>0</v>
          </cell>
          <cell r="E76">
            <v>27860</v>
          </cell>
          <cell r="F76">
            <v>-13711</v>
          </cell>
          <cell r="G76">
            <v>-14769</v>
          </cell>
          <cell r="H76">
            <v>12558.114564999996</v>
          </cell>
          <cell r="I76">
            <v>-24.515196249999462</v>
          </cell>
          <cell r="J76">
            <v>716.43427437500122</v>
          </cell>
          <cell r="K76">
            <v>2605.0932452750003</v>
          </cell>
          <cell r="L76">
            <v>-2289.8948234433374</v>
          </cell>
          <cell r="M76">
            <v>-4837.2096820876359</v>
          </cell>
          <cell r="N76">
            <v>-4954.6806399161296</v>
          </cell>
          <cell r="O76">
            <v>-3920.8165328337782</v>
          </cell>
          <cell r="P76">
            <v>-4640.5148305881867</v>
          </cell>
        </row>
        <row r="77">
          <cell r="P77">
            <v>0</v>
          </cell>
          <cell r="Q77">
            <v>0</v>
          </cell>
          <cell r="R77">
            <v>0</v>
          </cell>
          <cell r="S77">
            <v>0</v>
          </cell>
        </row>
        <row r="78">
          <cell r="A78" t="str">
            <v>Source: Company data, FactSet, BMO estimates</v>
          </cell>
          <cell r="P78">
            <v>0</v>
          </cell>
          <cell r="Q78">
            <v>0</v>
          </cell>
          <cell r="R78">
            <v>0</v>
          </cell>
          <cell r="S78">
            <v>0</v>
          </cell>
        </row>
        <row r="79">
          <cell r="P79">
            <v>0</v>
          </cell>
          <cell r="Q79">
            <v>0</v>
          </cell>
          <cell r="R79">
            <v>0</v>
          </cell>
          <cell r="S79">
            <v>0</v>
          </cell>
        </row>
        <row r="80">
          <cell r="P80">
            <v>0</v>
          </cell>
          <cell r="Q80">
            <v>0</v>
          </cell>
          <cell r="R80">
            <v>0</v>
          </cell>
          <cell r="S80">
            <v>0</v>
          </cell>
        </row>
        <row r="81">
          <cell r="P81">
            <v>0</v>
          </cell>
          <cell r="Q81">
            <v>0</v>
          </cell>
          <cell r="R81">
            <v>0</v>
          </cell>
          <cell r="S81">
            <v>0</v>
          </cell>
        </row>
        <row r="82">
          <cell r="P82">
            <v>0</v>
          </cell>
          <cell r="Q82">
            <v>0</v>
          </cell>
          <cell r="R82">
            <v>0</v>
          </cell>
          <cell r="S82">
            <v>0</v>
          </cell>
        </row>
      </sheetData>
      <sheetData sheetId="9">
        <row r="2">
          <cell r="B2" t="str">
            <v>UNITED STATES</v>
          </cell>
          <cell r="C2">
            <v>0</v>
          </cell>
          <cell r="D2">
            <v>0</v>
          </cell>
          <cell r="E2">
            <v>0</v>
          </cell>
          <cell r="F2">
            <v>0</v>
          </cell>
          <cell r="G2">
            <v>0</v>
          </cell>
          <cell r="H2">
            <v>0</v>
          </cell>
          <cell r="I2">
            <v>0</v>
          </cell>
          <cell r="J2">
            <v>0</v>
          </cell>
          <cell r="K2">
            <v>0</v>
          </cell>
          <cell r="L2">
            <v>0</v>
          </cell>
          <cell r="M2">
            <v>0</v>
          </cell>
          <cell r="N2">
            <v>0</v>
          </cell>
          <cell r="O2">
            <v>0</v>
          </cell>
          <cell r="P2">
            <v>0</v>
          </cell>
          <cell r="Q2">
            <v>0</v>
          </cell>
          <cell r="R2">
            <v>0</v>
          </cell>
          <cell r="S2">
            <v>0</v>
          </cell>
          <cell r="T2">
            <v>0</v>
          </cell>
          <cell r="U2">
            <v>0</v>
          </cell>
          <cell r="V2">
            <v>0</v>
          </cell>
          <cell r="W2">
            <v>0</v>
          </cell>
          <cell r="X2">
            <v>0</v>
          </cell>
          <cell r="Y2">
            <v>0</v>
          </cell>
          <cell r="Z2">
            <v>0</v>
          </cell>
          <cell r="AA2">
            <v>0</v>
          </cell>
          <cell r="AC2" t="str">
            <v>IP</v>
          </cell>
        </row>
        <row r="3">
          <cell r="B3">
            <v>0</v>
          </cell>
          <cell r="C3">
            <v>0</v>
          </cell>
          <cell r="D3">
            <v>0</v>
          </cell>
          <cell r="O3">
            <v>0</v>
          </cell>
          <cell r="P3" t="str">
            <v>PROBABILITY ADJUSTMENT</v>
          </cell>
          <cell r="Q3">
            <v>0.5</v>
          </cell>
        </row>
        <row r="4">
          <cell r="B4">
            <v>0</v>
          </cell>
          <cell r="C4">
            <v>0</v>
          </cell>
          <cell r="D4" t="str">
            <v>2017E</v>
          </cell>
          <cell r="E4" t="str">
            <v>2018E</v>
          </cell>
          <cell r="F4" t="str">
            <v>2019E</v>
          </cell>
          <cell r="G4" t="str">
            <v>2020E</v>
          </cell>
          <cell r="H4" t="str">
            <v>2021E</v>
          </cell>
          <cell r="I4" t="str">
            <v>2022E</v>
          </cell>
          <cell r="J4" t="str">
            <v>2023E</v>
          </cell>
          <cell r="K4" t="str">
            <v>2024E</v>
          </cell>
          <cell r="L4" t="str">
            <v>2025E</v>
          </cell>
          <cell r="M4" t="str">
            <v>2026E</v>
          </cell>
          <cell r="N4" t="str">
            <v>2027E</v>
          </cell>
          <cell r="O4" t="str">
            <v>2028E</v>
          </cell>
          <cell r="P4" t="str">
            <v>2029E</v>
          </cell>
          <cell r="Q4" t="str">
            <v>2030E</v>
          </cell>
          <cell r="R4">
            <v>0</v>
          </cell>
          <cell r="S4">
            <v>0</v>
          </cell>
          <cell r="T4">
            <v>0</v>
          </cell>
          <cell r="U4">
            <v>0</v>
          </cell>
          <cell r="V4">
            <v>0</v>
          </cell>
          <cell r="W4">
            <v>0</v>
          </cell>
          <cell r="X4">
            <v>0</v>
          </cell>
          <cell r="Y4">
            <v>0</v>
          </cell>
          <cell r="Z4">
            <v>0</v>
          </cell>
          <cell r="AA4">
            <v>0</v>
          </cell>
          <cell r="AC4" t="str">
            <v>Through 2034</v>
          </cell>
        </row>
        <row r="6">
          <cell r="B6" t="str">
            <v>US Population (000's)</v>
          </cell>
          <cell r="C6">
            <v>323380.22609999991</v>
          </cell>
          <cell r="D6">
            <v>325643.88768269989</v>
          </cell>
          <cell r="E6">
            <v>327923.39489647874</v>
          </cell>
          <cell r="F6">
            <v>330218.85866075405</v>
          </cell>
          <cell r="G6">
            <v>332530.39067137928</v>
          </cell>
          <cell r="H6">
            <v>334858.10340607888</v>
          </cell>
          <cell r="I6">
            <v>337202.11012992141</v>
          </cell>
          <cell r="J6">
            <v>339562.52490083082</v>
          </cell>
          <cell r="K6">
            <v>341939.46257513663</v>
          </cell>
          <cell r="L6">
            <v>344333.03881316254</v>
          </cell>
          <cell r="M6">
            <v>346743.37008485466</v>
          </cell>
          <cell r="N6">
            <v>349170.5736754486</v>
          </cell>
          <cell r="O6">
            <v>351614.76769117668</v>
          </cell>
          <cell r="P6">
            <v>354076.07106501487</v>
          </cell>
          <cell r="Q6">
            <v>356554.60356246994</v>
          </cell>
        </row>
        <row r="7">
          <cell r="B7" t="str">
            <v>% growth</v>
          </cell>
          <cell r="D7">
            <v>7.0000000000000001E-3</v>
          </cell>
          <cell r="E7">
            <v>7.0000000000000001E-3</v>
          </cell>
          <cell r="F7">
            <v>7.0000000000000001E-3</v>
          </cell>
          <cell r="G7">
            <v>7.0000000000000001E-3</v>
          </cell>
          <cell r="H7">
            <v>7.0000000000000001E-3</v>
          </cell>
          <cell r="I7">
            <v>7.0000000000000001E-3</v>
          </cell>
          <cell r="J7">
            <v>7.0000000000000001E-3</v>
          </cell>
          <cell r="K7">
            <v>7.0000000000000001E-3</v>
          </cell>
          <cell r="L7">
            <v>7.0000000000000001E-3</v>
          </cell>
          <cell r="M7">
            <v>7.0000000000000001E-3</v>
          </cell>
          <cell r="N7">
            <v>7.0000000000000001E-3</v>
          </cell>
          <cell r="O7">
            <v>7.0000000000000001E-3</v>
          </cell>
          <cell r="P7">
            <v>7.0000000000000001E-3</v>
          </cell>
          <cell r="Q7">
            <v>7.0000000000000001E-3</v>
          </cell>
        </row>
        <row r="9">
          <cell r="B9" t="str">
            <v>Patients with Hypertrophic Cardiomyopathy ('000s)</v>
          </cell>
          <cell r="D9">
            <v>651.28777536539974</v>
          </cell>
          <cell r="E9">
            <v>655.84678979295745</v>
          </cell>
          <cell r="F9">
            <v>660.4377173215081</v>
          </cell>
          <cell r="G9">
            <v>665.06078134275856</v>
          </cell>
          <cell r="H9">
            <v>669.71620681215779</v>
          </cell>
          <cell r="I9">
            <v>674.40422025984287</v>
          </cell>
          <cell r="J9">
            <v>679.1250498016617</v>
          </cell>
          <cell r="K9">
            <v>683.87892515027329</v>
          </cell>
          <cell r="L9">
            <v>688.66607762632509</v>
          </cell>
          <cell r="M9">
            <v>693.48674016970938</v>
          </cell>
          <cell r="N9">
            <v>698.34114735089724</v>
          </cell>
          <cell r="O9">
            <v>703.22953538235333</v>
          </cell>
          <cell r="P9">
            <v>708.1521421300298</v>
          </cell>
          <cell r="Q9">
            <v>713.10920712493987</v>
          </cell>
        </row>
        <row r="10">
          <cell r="B10" t="str">
            <v>% prevalence</v>
          </cell>
          <cell r="D10">
            <v>2E-3</v>
          </cell>
          <cell r="E10">
            <v>2E-3</v>
          </cell>
          <cell r="F10">
            <v>2E-3</v>
          </cell>
          <cell r="G10">
            <v>2E-3</v>
          </cell>
          <cell r="H10">
            <v>2E-3</v>
          </cell>
          <cell r="I10">
            <v>2E-3</v>
          </cell>
          <cell r="J10">
            <v>2E-3</v>
          </cell>
          <cell r="K10">
            <v>2E-3</v>
          </cell>
          <cell r="L10">
            <v>2E-3</v>
          </cell>
          <cell r="M10">
            <v>2E-3</v>
          </cell>
          <cell r="N10">
            <v>2E-3</v>
          </cell>
          <cell r="O10">
            <v>2E-3</v>
          </cell>
          <cell r="P10">
            <v>2E-3</v>
          </cell>
          <cell r="Q10">
            <v>2E-3</v>
          </cell>
          <cell r="R10">
            <v>5.0000000000000001E-3</v>
          </cell>
          <cell r="S10">
            <v>5.0000000000000001E-3</v>
          </cell>
          <cell r="T10">
            <v>5.0000000000000001E-3</v>
          </cell>
          <cell r="U10">
            <v>5.0000000000000001E-3</v>
          </cell>
          <cell r="V10">
            <v>5.0000000000000001E-3</v>
          </cell>
          <cell r="W10">
            <v>5.0000000000000001E-3</v>
          </cell>
          <cell r="X10">
            <v>5.0000000000000001E-3</v>
          </cell>
          <cell r="Y10">
            <v>0</v>
          </cell>
          <cell r="Z10">
            <v>0</v>
          </cell>
          <cell r="AA10">
            <v>0</v>
          </cell>
        </row>
        <row r="11">
          <cell r="B11">
            <v>0</v>
          </cell>
          <cell r="G11">
            <v>0</v>
          </cell>
        </row>
        <row r="12">
          <cell r="B12" t="str">
            <v>MYK-461 Price (per month)</v>
          </cell>
          <cell r="D12">
            <v>0</v>
          </cell>
          <cell r="E12">
            <v>0</v>
          </cell>
          <cell r="F12">
            <v>0</v>
          </cell>
          <cell r="G12">
            <v>4500</v>
          </cell>
          <cell r="H12">
            <v>4590</v>
          </cell>
          <cell r="I12">
            <v>4681.8</v>
          </cell>
          <cell r="J12">
            <v>4775.4360000000006</v>
          </cell>
          <cell r="K12">
            <v>4870.9447200000004</v>
          </cell>
          <cell r="L12">
            <v>4968.3636144000002</v>
          </cell>
          <cell r="M12">
            <v>5067.7308866880003</v>
          </cell>
          <cell r="N12">
            <v>5169.0855044217606</v>
          </cell>
          <cell r="O12">
            <v>5272.4672145101958</v>
          </cell>
          <cell r="P12">
            <v>5377.9165588003998</v>
          </cell>
          <cell r="Q12">
            <v>5485.4748899764081</v>
          </cell>
        </row>
        <row r="13">
          <cell r="B13" t="str">
            <v>% growth</v>
          </cell>
          <cell r="D13">
            <v>0</v>
          </cell>
          <cell r="E13">
            <v>0.02</v>
          </cell>
          <cell r="F13">
            <v>0.02</v>
          </cell>
          <cell r="G13">
            <v>0.02</v>
          </cell>
          <cell r="H13">
            <v>0.02</v>
          </cell>
          <cell r="I13">
            <v>0.02</v>
          </cell>
          <cell r="J13">
            <v>0.02</v>
          </cell>
          <cell r="K13">
            <v>0.02</v>
          </cell>
          <cell r="L13">
            <v>0.02</v>
          </cell>
          <cell r="M13">
            <v>0.02</v>
          </cell>
          <cell r="N13">
            <v>0.02</v>
          </cell>
          <cell r="O13">
            <v>0.02</v>
          </cell>
          <cell r="P13">
            <v>0.02</v>
          </cell>
          <cell r="Q13">
            <v>0.02</v>
          </cell>
        </row>
        <row r="14">
          <cell r="B14" t="str">
            <v>Gross-to-net %</v>
          </cell>
          <cell r="D14">
            <v>0.2</v>
          </cell>
          <cell r="E14">
            <v>0.2</v>
          </cell>
          <cell r="F14">
            <v>0.2</v>
          </cell>
          <cell r="G14">
            <v>0.2</v>
          </cell>
          <cell r="H14">
            <v>0.2</v>
          </cell>
          <cell r="I14">
            <v>0.2</v>
          </cell>
          <cell r="J14">
            <v>0.2</v>
          </cell>
          <cell r="K14">
            <v>0.2</v>
          </cell>
          <cell r="L14">
            <v>0.2</v>
          </cell>
          <cell r="M14">
            <v>0.2</v>
          </cell>
          <cell r="N14">
            <v>0.2</v>
          </cell>
          <cell r="O14">
            <v>0.2</v>
          </cell>
          <cell r="P14">
            <v>0.2</v>
          </cell>
          <cell r="Q14">
            <v>0.2</v>
          </cell>
        </row>
        <row r="15">
          <cell r="B15" t="str">
            <v>MYK-461 Net Price (per month)</v>
          </cell>
          <cell r="D15">
            <v>0</v>
          </cell>
          <cell r="E15">
            <v>0</v>
          </cell>
          <cell r="F15">
            <v>0</v>
          </cell>
          <cell r="G15">
            <v>3600</v>
          </cell>
          <cell r="H15">
            <v>3672</v>
          </cell>
          <cell r="I15">
            <v>3745.4400000000005</v>
          </cell>
          <cell r="J15">
            <v>3820.3488000000007</v>
          </cell>
          <cell r="K15">
            <v>3896.7557760000004</v>
          </cell>
          <cell r="L15">
            <v>3974.6908915200002</v>
          </cell>
          <cell r="M15">
            <v>4054.1847093504002</v>
          </cell>
          <cell r="N15">
            <v>4135.2684035374086</v>
          </cell>
          <cell r="O15">
            <v>4217.9737716081572</v>
          </cell>
          <cell r="P15">
            <v>4302.3332470403202</v>
          </cell>
          <cell r="Q15">
            <v>4388.3799119811265</v>
          </cell>
        </row>
        <row r="17">
          <cell r="B17" t="str">
            <v>Patients with Obstructive HCM ('000s)</v>
          </cell>
          <cell r="D17">
            <v>423.33705398750982</v>
          </cell>
          <cell r="E17">
            <v>426.30041336542234</v>
          </cell>
          <cell r="F17">
            <v>429.28451625898026</v>
          </cell>
          <cell r="G17">
            <v>432.28950787279308</v>
          </cell>
          <cell r="H17">
            <v>435.31553442790261</v>
          </cell>
          <cell r="I17">
            <v>438.36274316889791</v>
          </cell>
          <cell r="J17">
            <v>441.4312823710801</v>
          </cell>
          <cell r="K17">
            <v>444.52130134767765</v>
          </cell>
          <cell r="L17">
            <v>447.63295045711135</v>
          </cell>
          <cell r="M17">
            <v>450.7663811103111</v>
          </cell>
          <cell r="N17">
            <v>453.92174577808322</v>
          </cell>
          <cell r="O17">
            <v>457.09919799852969</v>
          </cell>
          <cell r="P17">
            <v>460.29889238451938</v>
          </cell>
          <cell r="Q17">
            <v>463.52098463121092</v>
          </cell>
          <cell r="R17">
            <v>0</v>
          </cell>
          <cell r="S17">
            <v>0</v>
          </cell>
          <cell r="T17">
            <v>0</v>
          </cell>
          <cell r="U17">
            <v>0</v>
          </cell>
          <cell r="V17">
            <v>0</v>
          </cell>
          <cell r="W17">
            <v>0</v>
          </cell>
          <cell r="X17">
            <v>0</v>
          </cell>
          <cell r="Y17">
            <v>0</v>
          </cell>
          <cell r="Z17">
            <v>0</v>
          </cell>
          <cell r="AA17">
            <v>0</v>
          </cell>
        </row>
        <row r="18">
          <cell r="B18" t="str">
            <v>% HCM patients with oHCM</v>
          </cell>
          <cell r="D18">
            <v>0.65</v>
          </cell>
          <cell r="E18">
            <v>0.65</v>
          </cell>
          <cell r="F18">
            <v>0.65</v>
          </cell>
          <cell r="G18">
            <v>0.65</v>
          </cell>
          <cell r="H18">
            <v>0.65</v>
          </cell>
          <cell r="I18">
            <v>0.65</v>
          </cell>
          <cell r="J18">
            <v>0.65</v>
          </cell>
          <cell r="K18">
            <v>0.65</v>
          </cell>
          <cell r="L18">
            <v>0.65</v>
          </cell>
          <cell r="M18">
            <v>0.65</v>
          </cell>
          <cell r="N18">
            <v>0.65</v>
          </cell>
          <cell r="O18">
            <v>0.65</v>
          </cell>
          <cell r="P18">
            <v>0.65</v>
          </cell>
          <cell r="Q18">
            <v>0.65</v>
          </cell>
        </row>
        <row r="19">
          <cell r="B19" t="str">
            <v>Symptomatic oHCM Patients ('000s)</v>
          </cell>
          <cell r="D19">
            <v>144.55411599573506</v>
          </cell>
          <cell r="E19">
            <v>145.56599480770521</v>
          </cell>
          <cell r="F19">
            <v>146.58495677135912</v>
          </cell>
          <cell r="G19">
            <v>147.61105146875863</v>
          </cell>
          <cell r="H19">
            <v>148.64432882903992</v>
          </cell>
          <cell r="I19">
            <v>149.68483913084319</v>
          </cell>
          <cell r="J19">
            <v>150.73263300475907</v>
          </cell>
          <cell r="K19">
            <v>151.78776143579239</v>
          </cell>
          <cell r="L19">
            <v>152.85027576584292</v>
          </cell>
          <cell r="M19">
            <v>153.9202276962038</v>
          </cell>
          <cell r="N19">
            <v>154.9976692900772</v>
          </cell>
          <cell r="O19">
            <v>156.08265297510772</v>
          </cell>
          <cell r="P19">
            <v>157.17523154593346</v>
          </cell>
          <cell r="Q19">
            <v>158.27545816675496</v>
          </cell>
        </row>
        <row r="20">
          <cell r="B20" t="str">
            <v>% oHCM patients who are symptomatic</v>
          </cell>
          <cell r="D20">
            <v>0.34146341463414637</v>
          </cell>
          <cell r="E20">
            <v>0.34146341463414637</v>
          </cell>
          <cell r="F20">
            <v>0.34146341463414637</v>
          </cell>
          <cell r="G20">
            <v>0.34146341463414637</v>
          </cell>
          <cell r="H20">
            <v>0.34146341463414637</v>
          </cell>
          <cell r="I20">
            <v>0.34146341463414637</v>
          </cell>
          <cell r="J20">
            <v>0.34146341463414637</v>
          </cell>
          <cell r="K20">
            <v>0.34146341463414637</v>
          </cell>
          <cell r="L20">
            <v>0.34146341463414637</v>
          </cell>
          <cell r="M20">
            <v>0.34146341463414637</v>
          </cell>
          <cell r="N20">
            <v>0.34146341463414637</v>
          </cell>
          <cell r="O20">
            <v>0.34146341463414637</v>
          </cell>
          <cell r="P20">
            <v>0.34146341463414637</v>
          </cell>
          <cell r="Q20">
            <v>0.34146341463414637</v>
          </cell>
        </row>
        <row r="21">
          <cell r="B21">
            <v>0</v>
          </cell>
        </row>
        <row r="22">
          <cell r="B22" t="str">
            <v>Symptomatic oHCM Patients who are ISM+</v>
          </cell>
          <cell r="D22">
            <v>72277.057997867523</v>
          </cell>
          <cell r="E22">
            <v>72782.997403852598</v>
          </cell>
          <cell r="F22">
            <v>73292.478385679555</v>
          </cell>
          <cell r="G22">
            <v>73805.52573437932</v>
          </cell>
          <cell r="H22">
            <v>74322.164414519953</v>
          </cell>
          <cell r="I22">
            <v>74842.419565421587</v>
          </cell>
          <cell r="J22">
            <v>75366.31650237953</v>
          </cell>
          <cell r="K22">
            <v>75893.880717896202</v>
          </cell>
          <cell r="L22">
            <v>76425.137882921466</v>
          </cell>
          <cell r="M22">
            <v>76960.113848101901</v>
          </cell>
          <cell r="N22">
            <v>77498.834645038602</v>
          </cell>
          <cell r="O22">
            <v>78041.326487553859</v>
          </cell>
          <cell r="P22">
            <v>78587.615772966732</v>
          </cell>
          <cell r="Q22">
            <v>79137.729083377475</v>
          </cell>
        </row>
        <row r="23">
          <cell r="B23" t="str">
            <v>% Symptomatic oHCM Patients who are ISM+</v>
          </cell>
          <cell r="D23">
            <v>0.5</v>
          </cell>
          <cell r="E23">
            <v>0.5</v>
          </cell>
          <cell r="F23">
            <v>0.5</v>
          </cell>
          <cell r="G23">
            <v>0.5</v>
          </cell>
          <cell r="H23">
            <v>0.5</v>
          </cell>
          <cell r="I23">
            <v>0.5</v>
          </cell>
          <cell r="J23">
            <v>0.5</v>
          </cell>
          <cell r="K23">
            <v>0.5</v>
          </cell>
          <cell r="L23">
            <v>0.5</v>
          </cell>
          <cell r="M23">
            <v>0.5</v>
          </cell>
          <cell r="N23">
            <v>0.5</v>
          </cell>
          <cell r="O23">
            <v>0.5</v>
          </cell>
          <cell r="P23">
            <v>0.5</v>
          </cell>
          <cell r="Q23">
            <v>0.5</v>
          </cell>
        </row>
        <row r="24">
          <cell r="B24" t="str">
            <v>Symptomatic, ISM+ oHCM Patients on MYK-461</v>
          </cell>
          <cell r="D24">
            <v>0</v>
          </cell>
          <cell r="E24">
            <v>0</v>
          </cell>
          <cell r="F24">
            <v>0</v>
          </cell>
          <cell r="G24">
            <v>0</v>
          </cell>
          <cell r="H24">
            <v>3716.1082207259979</v>
          </cell>
          <cell r="I24">
            <v>7484.2419565421587</v>
          </cell>
          <cell r="J24">
            <v>9797.6211453093401</v>
          </cell>
          <cell r="K24">
            <v>11384.08210768443</v>
          </cell>
          <cell r="L24">
            <v>12992.273440096651</v>
          </cell>
          <cell r="M24">
            <v>14622.421631139361</v>
          </cell>
          <cell r="N24">
            <v>16274.755275458107</v>
          </cell>
          <cell r="O24">
            <v>17949.505092137388</v>
          </cell>
          <cell r="P24">
            <v>18861.027785512015</v>
          </cell>
          <cell r="Q24">
            <v>19784.432270844369</v>
          </cell>
          <cell r="AB24" t="str">
            <v>Peak penetration in ISM+</v>
          </cell>
        </row>
        <row r="25">
          <cell r="B25" t="str">
            <v>% penetration</v>
          </cell>
          <cell r="D25">
            <v>0</v>
          </cell>
          <cell r="E25">
            <v>0</v>
          </cell>
          <cell r="F25">
            <v>0</v>
          </cell>
          <cell r="G25">
            <v>0</v>
          </cell>
          <cell r="H25">
            <v>0.05</v>
          </cell>
          <cell r="I25">
            <v>0.1</v>
          </cell>
          <cell r="J25">
            <v>0.13</v>
          </cell>
          <cell r="K25">
            <v>0.15</v>
          </cell>
          <cell r="L25">
            <v>0.17</v>
          </cell>
          <cell r="M25">
            <v>0.19</v>
          </cell>
          <cell r="N25">
            <v>0.21</v>
          </cell>
          <cell r="O25">
            <v>0.23</v>
          </cell>
          <cell r="P25">
            <v>0.24</v>
          </cell>
          <cell r="Q25">
            <v>0.25</v>
          </cell>
          <cell r="AB25">
            <v>0.25</v>
          </cell>
        </row>
        <row r="26">
          <cell r="B26">
            <v>0</v>
          </cell>
        </row>
        <row r="27">
          <cell r="B27" t="str">
            <v>Symptomatic oHCM Patients who are ISM-</v>
          </cell>
          <cell r="D27">
            <v>72277.057997867523</v>
          </cell>
          <cell r="E27">
            <v>72782.997403852598</v>
          </cell>
          <cell r="F27">
            <v>73292.478385679555</v>
          </cell>
          <cell r="G27">
            <v>73805.52573437932</v>
          </cell>
          <cell r="H27">
            <v>74322.164414519953</v>
          </cell>
          <cell r="I27">
            <v>74842.419565421587</v>
          </cell>
          <cell r="J27">
            <v>75366.31650237953</v>
          </cell>
          <cell r="K27">
            <v>75893.880717896202</v>
          </cell>
          <cell r="L27">
            <v>76425.137882921466</v>
          </cell>
          <cell r="M27">
            <v>76960.113848101901</v>
          </cell>
          <cell r="N27">
            <v>77498.834645038602</v>
          </cell>
          <cell r="O27">
            <v>78041.326487553859</v>
          </cell>
          <cell r="P27">
            <v>78587.615772966732</v>
          </cell>
          <cell r="Q27">
            <v>79137.729083377475</v>
          </cell>
        </row>
        <row r="28">
          <cell r="B28" t="str">
            <v>% Symptomatic oHCM Patients who are ISM-</v>
          </cell>
          <cell r="D28">
            <v>0.5</v>
          </cell>
          <cell r="E28">
            <v>0.5</v>
          </cell>
          <cell r="F28">
            <v>0.5</v>
          </cell>
          <cell r="G28">
            <v>0.5</v>
          </cell>
          <cell r="H28">
            <v>0.5</v>
          </cell>
          <cell r="I28">
            <v>0.5</v>
          </cell>
          <cell r="J28">
            <v>0.5</v>
          </cell>
          <cell r="K28">
            <v>0.5</v>
          </cell>
          <cell r="L28">
            <v>0.5</v>
          </cell>
          <cell r="M28">
            <v>0.5</v>
          </cell>
          <cell r="N28">
            <v>0.5</v>
          </cell>
          <cell r="O28">
            <v>0.5</v>
          </cell>
          <cell r="P28">
            <v>0.5</v>
          </cell>
          <cell r="Q28">
            <v>0.5</v>
          </cell>
        </row>
        <row r="29">
          <cell r="B29" t="str">
            <v>Symptomatic, ISM- oHCM Patients on MYK-461</v>
          </cell>
          <cell r="D29">
            <v>0</v>
          </cell>
          <cell r="E29">
            <v>0</v>
          </cell>
          <cell r="F29">
            <v>0</v>
          </cell>
          <cell r="G29">
            <v>0</v>
          </cell>
          <cell r="H29">
            <v>2303.9870968501186</v>
          </cell>
          <cell r="I29">
            <v>4490.5451739252949</v>
          </cell>
          <cell r="J29">
            <v>6029.3053201903622</v>
          </cell>
          <cell r="K29">
            <v>7589.3880717896209</v>
          </cell>
          <cell r="L29">
            <v>9171.0165459505752</v>
          </cell>
          <cell r="M29">
            <v>10774.415938734268</v>
          </cell>
          <cell r="N29">
            <v>11624.82519675579</v>
          </cell>
          <cell r="O29">
            <v>12486.612238008618</v>
          </cell>
          <cell r="P29">
            <v>12966.956602539511</v>
          </cell>
          <cell r="Q29">
            <v>13453.413944174172</v>
          </cell>
        </row>
        <row r="30">
          <cell r="B30" t="str">
            <v>% penetration</v>
          </cell>
          <cell r="D30">
            <v>0</v>
          </cell>
          <cell r="E30">
            <v>0</v>
          </cell>
          <cell r="F30">
            <v>0</v>
          </cell>
          <cell r="G30">
            <v>0</v>
          </cell>
          <cell r="H30">
            <v>3.1E-2</v>
          </cell>
          <cell r="I30">
            <v>0.06</v>
          </cell>
          <cell r="J30">
            <v>0.08</v>
          </cell>
          <cell r="K30">
            <v>0.1</v>
          </cell>
          <cell r="L30">
            <v>0.12</v>
          </cell>
          <cell r="M30">
            <v>0.14000000000000001</v>
          </cell>
          <cell r="N30">
            <v>0.15</v>
          </cell>
          <cell r="O30">
            <v>0.16</v>
          </cell>
          <cell r="P30">
            <v>0.16500000000000001</v>
          </cell>
          <cell r="Q30">
            <v>0.17</v>
          </cell>
        </row>
        <row r="31">
          <cell r="B31">
            <v>0</v>
          </cell>
        </row>
        <row r="32">
          <cell r="B32" t="str">
            <v>Total oHCM Patients on MYK-461</v>
          </cell>
          <cell r="D32">
            <v>0</v>
          </cell>
          <cell r="E32">
            <v>0</v>
          </cell>
          <cell r="F32">
            <v>0</v>
          </cell>
          <cell r="G32">
            <v>0</v>
          </cell>
          <cell r="H32">
            <v>6020.0953175761169</v>
          </cell>
          <cell r="I32">
            <v>11974.787130467454</v>
          </cell>
          <cell r="J32">
            <v>15826.926465499702</v>
          </cell>
          <cell r="K32">
            <v>18973.47017947405</v>
          </cell>
          <cell r="L32">
            <v>22163.289986047224</v>
          </cell>
          <cell r="M32">
            <v>25396.837569873627</v>
          </cell>
          <cell r="N32">
            <v>27899.580472213896</v>
          </cell>
          <cell r="O32">
            <v>30436.117330146008</v>
          </cell>
          <cell r="P32">
            <v>31827.984388051525</v>
          </cell>
          <cell r="Q32">
            <v>33237.846215018537</v>
          </cell>
        </row>
        <row r="34">
          <cell r="B34" t="str">
            <v>oHCM, duration of therapy (months)</v>
          </cell>
          <cell r="D34">
            <v>0</v>
          </cell>
          <cell r="E34">
            <v>0</v>
          </cell>
          <cell r="F34">
            <v>0</v>
          </cell>
          <cell r="G34">
            <v>3</v>
          </cell>
          <cell r="H34">
            <v>6</v>
          </cell>
          <cell r="I34">
            <v>8</v>
          </cell>
          <cell r="J34">
            <v>9.5</v>
          </cell>
          <cell r="K34">
            <v>10</v>
          </cell>
          <cell r="L34">
            <v>10.5</v>
          </cell>
          <cell r="M34">
            <v>11</v>
          </cell>
          <cell r="N34">
            <v>11</v>
          </cell>
          <cell r="O34">
            <v>11</v>
          </cell>
          <cell r="P34">
            <v>11</v>
          </cell>
          <cell r="Q34">
            <v>11</v>
          </cell>
        </row>
        <row r="35">
          <cell r="B35" t="str">
            <v>Compliance (%)</v>
          </cell>
          <cell r="D35">
            <v>0.9</v>
          </cell>
          <cell r="E35">
            <v>0.9</v>
          </cell>
          <cell r="F35">
            <v>0.9</v>
          </cell>
          <cell r="G35">
            <v>0.9</v>
          </cell>
          <cell r="H35">
            <v>0.9</v>
          </cell>
          <cell r="I35">
            <v>0.9</v>
          </cell>
          <cell r="J35">
            <v>0.9</v>
          </cell>
          <cell r="K35">
            <v>0.9</v>
          </cell>
          <cell r="L35">
            <v>0.9</v>
          </cell>
          <cell r="M35">
            <v>0.9</v>
          </cell>
          <cell r="N35">
            <v>0.9</v>
          </cell>
          <cell r="O35">
            <v>0.9</v>
          </cell>
          <cell r="P35">
            <v>0.9</v>
          </cell>
          <cell r="Q35">
            <v>0.9</v>
          </cell>
        </row>
        <row r="36">
          <cell r="B36" t="str">
            <v>Annual cost of therapy, oHCM</v>
          </cell>
          <cell r="D36">
            <v>0</v>
          </cell>
          <cell r="E36">
            <v>0</v>
          </cell>
          <cell r="F36">
            <v>0</v>
          </cell>
          <cell r="G36">
            <v>9720</v>
          </cell>
          <cell r="H36">
            <v>19828.8</v>
          </cell>
          <cell r="I36">
            <v>26967.168000000005</v>
          </cell>
          <cell r="J36">
            <v>32663.982240000008</v>
          </cell>
          <cell r="K36">
            <v>35070.801984000005</v>
          </cell>
          <cell r="L36">
            <v>37560.828924864007</v>
          </cell>
          <cell r="M36">
            <v>40136.428622568958</v>
          </cell>
          <cell r="N36">
            <v>40939.157195020351</v>
          </cell>
          <cell r="O36">
            <v>41757.940338920758</v>
          </cell>
          <cell r="P36">
            <v>42593.099145699176</v>
          </cell>
          <cell r="Q36">
            <v>43444.961128613148</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row>
        <row r="39">
          <cell r="B39" t="str">
            <v>US oHCM Revenues ($mns)</v>
          </cell>
          <cell r="C39">
            <v>0</v>
          </cell>
          <cell r="D39">
            <v>0</v>
          </cell>
          <cell r="E39">
            <v>0</v>
          </cell>
          <cell r="F39">
            <v>0</v>
          </cell>
          <cell r="G39">
            <v>0</v>
          </cell>
          <cell r="H39">
            <v>119.3712660331533</v>
          </cell>
          <cell r="I39">
            <v>322.92609631155375</v>
          </cell>
          <cell r="J39">
            <v>516.97044498286834</v>
          </cell>
          <cell r="K39">
            <v>665.41481561366345</v>
          </cell>
          <cell r="L39">
            <v>832.47154357807131</v>
          </cell>
          <cell r="M39">
            <v>1019.3383583622106</v>
          </cell>
          <cell r="N39">
            <v>1142.1853106270846</v>
          </cell>
          <cell r="O39">
            <v>1270.9495716206291</v>
          </cell>
          <cell r="P39">
            <v>1355.652494648044</v>
          </cell>
          <cell r="Q39">
            <v>1444.016936810302</v>
          </cell>
        </row>
        <row r="40">
          <cell r="B40" t="str">
            <v>% growth</v>
          </cell>
          <cell r="C40">
            <v>0</v>
          </cell>
          <cell r="D40">
            <v>0</v>
          </cell>
          <cell r="E40" t="str">
            <v>nm</v>
          </cell>
          <cell r="F40" t="str">
            <v>nm</v>
          </cell>
          <cell r="G40" t="str">
            <v>nm</v>
          </cell>
          <cell r="H40" t="str">
            <v>nm</v>
          </cell>
          <cell r="I40">
            <v>1.705224691358024</v>
          </cell>
          <cell r="J40">
            <v>0.6008939843750003</v>
          </cell>
          <cell r="K40">
            <v>0.28714285714285714</v>
          </cell>
          <cell r="L40">
            <v>0.25105651999999967</v>
          </cell>
          <cell r="M40">
            <v>0.22447231527093559</v>
          </cell>
          <cell r="N40">
            <v>0.12051636363636353</v>
          </cell>
          <cell r="O40">
            <v>0.11273500000000003</v>
          </cell>
          <cell r="P40">
            <v>6.6645384615384495E-2</v>
          </cell>
          <cell r="Q40">
            <v>6.5182222222221586E-2</v>
          </cell>
        </row>
        <row r="42">
          <cell r="B42" t="str">
            <v>Patients with Non-Obstructive HCM ('000s)</v>
          </cell>
          <cell r="D42">
            <v>227.95072137788989</v>
          </cell>
          <cell r="E42">
            <v>229.54637642753508</v>
          </cell>
          <cell r="F42">
            <v>231.15320106252781</v>
          </cell>
          <cell r="G42">
            <v>232.77127346996548</v>
          </cell>
          <cell r="H42">
            <v>234.40067238425522</v>
          </cell>
          <cell r="I42">
            <v>236.04147709094499</v>
          </cell>
          <cell r="J42">
            <v>237.69376743058157</v>
          </cell>
          <cell r="K42">
            <v>239.35762380259564</v>
          </cell>
          <cell r="L42">
            <v>241.03312716921377</v>
          </cell>
          <cell r="M42">
            <v>242.72035905939828</v>
          </cell>
          <cell r="N42">
            <v>244.41940157281402</v>
          </cell>
          <cell r="O42">
            <v>246.13033738382364</v>
          </cell>
          <cell r="P42">
            <v>247.85324974551042</v>
          </cell>
          <cell r="Q42">
            <v>249.58822249372895</v>
          </cell>
        </row>
        <row r="43">
          <cell r="B43" t="str">
            <v>% HCM patients with nHCM</v>
          </cell>
          <cell r="D43">
            <v>0.35</v>
          </cell>
          <cell r="E43">
            <v>0.35</v>
          </cell>
          <cell r="F43">
            <v>0.35</v>
          </cell>
          <cell r="G43">
            <v>0.35</v>
          </cell>
          <cell r="H43">
            <v>0.35</v>
          </cell>
          <cell r="I43">
            <v>0.35</v>
          </cell>
          <cell r="J43">
            <v>0.35</v>
          </cell>
          <cell r="K43">
            <v>0.35</v>
          </cell>
          <cell r="L43">
            <v>0.35</v>
          </cell>
          <cell r="M43">
            <v>0.35</v>
          </cell>
          <cell r="N43">
            <v>0.35</v>
          </cell>
          <cell r="O43">
            <v>0.35</v>
          </cell>
          <cell r="P43">
            <v>0.35</v>
          </cell>
          <cell r="Q43">
            <v>0.35</v>
          </cell>
        </row>
        <row r="44">
          <cell r="B44" t="str">
            <v>Symptomatic nHCM Patients who are ISM+</v>
          </cell>
          <cell r="D44">
            <v>31.084189278803166</v>
          </cell>
          <cell r="E44">
            <v>31.30177860375478</v>
          </cell>
          <cell r="F44">
            <v>31.520891053981064</v>
          </cell>
          <cell r="G44">
            <v>31.741537291358927</v>
          </cell>
          <cell r="H44">
            <v>31.963728052398437</v>
          </cell>
          <cell r="I44">
            <v>32.187474148765226</v>
          </cell>
          <cell r="J44">
            <v>32.412786467806576</v>
          </cell>
          <cell r="K44">
            <v>32.639675973081218</v>
          </cell>
          <cell r="L44">
            <v>32.868153704892784</v>
          </cell>
          <cell r="M44">
            <v>33.098230780827038</v>
          </cell>
          <cell r="N44">
            <v>33.329918396292818</v>
          </cell>
          <cell r="O44">
            <v>33.563227825066861</v>
          </cell>
          <cell r="P44">
            <v>33.798170419842329</v>
          </cell>
          <cell r="Q44">
            <v>34.03475761278122</v>
          </cell>
        </row>
        <row r="45">
          <cell r="B45" t="str">
            <v>% Symptomatic nHCM Patients who are ISM+</v>
          </cell>
          <cell r="D45">
            <v>0.13636363636363635</v>
          </cell>
          <cell r="E45">
            <v>0.13636363636363635</v>
          </cell>
          <cell r="F45">
            <v>0.13636363636363635</v>
          </cell>
          <cell r="G45">
            <v>0.13636363636363635</v>
          </cell>
          <cell r="H45">
            <v>0.13636363636363635</v>
          </cell>
          <cell r="I45">
            <v>0.13636363636363635</v>
          </cell>
          <cell r="J45">
            <v>0.13636363636363635</v>
          </cell>
          <cell r="K45">
            <v>0.13636363636363635</v>
          </cell>
          <cell r="L45">
            <v>0.13636363636363635</v>
          </cell>
          <cell r="M45">
            <v>0.13636363636363635</v>
          </cell>
          <cell r="N45">
            <v>0.13636363636363635</v>
          </cell>
          <cell r="O45">
            <v>0.13636363636363635</v>
          </cell>
          <cell r="P45">
            <v>0.13636363636363635</v>
          </cell>
          <cell r="Q45">
            <v>0.13636363636363635</v>
          </cell>
        </row>
        <row r="46">
          <cell r="B46" t="str">
            <v>Symptomatic, ISM+ nHCM Patients on MYK-461</v>
          </cell>
          <cell r="D46">
            <v>0</v>
          </cell>
          <cell r="E46">
            <v>0</v>
          </cell>
          <cell r="F46">
            <v>0</v>
          </cell>
          <cell r="G46">
            <v>0</v>
          </cell>
          <cell r="H46">
            <v>319.63728052398437</v>
          </cell>
          <cell r="I46">
            <v>1126.5615952067831</v>
          </cell>
          <cell r="J46">
            <v>1620.6393233903289</v>
          </cell>
          <cell r="K46">
            <v>2284.7773181156854</v>
          </cell>
          <cell r="L46">
            <v>2958.1338334403508</v>
          </cell>
          <cell r="M46">
            <v>3309.8230780827039</v>
          </cell>
          <cell r="N46">
            <v>3499.6414316107457</v>
          </cell>
          <cell r="O46">
            <v>3691.9550607573547</v>
          </cell>
          <cell r="P46">
            <v>4055.7804503810794</v>
          </cell>
          <cell r="Q46">
            <v>4254.3447015976526</v>
          </cell>
          <cell r="AB46" t="str">
            <v>Peak penetration in nHCM ISM+</v>
          </cell>
        </row>
        <row r="47">
          <cell r="B47" t="str">
            <v>% penetration</v>
          </cell>
          <cell r="D47">
            <v>0</v>
          </cell>
          <cell r="E47">
            <v>0</v>
          </cell>
          <cell r="F47">
            <v>0</v>
          </cell>
          <cell r="G47">
            <v>0</v>
          </cell>
          <cell r="H47">
            <v>0.01</v>
          </cell>
          <cell r="I47">
            <v>3.5000000000000003E-2</v>
          </cell>
          <cell r="J47">
            <v>0.05</v>
          </cell>
          <cell r="K47">
            <v>7.0000000000000007E-2</v>
          </cell>
          <cell r="L47">
            <v>0.09</v>
          </cell>
          <cell r="M47">
            <v>0.1</v>
          </cell>
          <cell r="N47">
            <v>0.105</v>
          </cell>
          <cell r="O47">
            <v>0.11</v>
          </cell>
          <cell r="P47">
            <v>0.12</v>
          </cell>
          <cell r="Q47">
            <v>0.125</v>
          </cell>
          <cell r="R47">
            <v>0.14000000000000001</v>
          </cell>
          <cell r="S47">
            <v>0.15</v>
          </cell>
          <cell r="T47">
            <v>0.16</v>
          </cell>
          <cell r="U47">
            <v>0.17</v>
          </cell>
          <cell r="V47">
            <v>0.18</v>
          </cell>
          <cell r="W47">
            <v>0.19</v>
          </cell>
          <cell r="X47">
            <v>0.2</v>
          </cell>
          <cell r="Y47">
            <v>0</v>
          </cell>
          <cell r="Z47">
            <v>0</v>
          </cell>
          <cell r="AA47">
            <v>0</v>
          </cell>
          <cell r="AB47">
            <v>0.125</v>
          </cell>
        </row>
        <row r="49">
          <cell r="B49" t="str">
            <v>nHCM, duration of therapy (months)</v>
          </cell>
          <cell r="D49">
            <v>0</v>
          </cell>
          <cell r="E49">
            <v>0</v>
          </cell>
          <cell r="F49">
            <v>0</v>
          </cell>
          <cell r="G49">
            <v>2</v>
          </cell>
          <cell r="H49">
            <v>4.5</v>
          </cell>
          <cell r="I49">
            <v>7</v>
          </cell>
          <cell r="J49">
            <v>8.5</v>
          </cell>
          <cell r="K49">
            <v>9.5</v>
          </cell>
          <cell r="L49">
            <v>10</v>
          </cell>
          <cell r="M49">
            <v>10.5</v>
          </cell>
          <cell r="N49">
            <v>11</v>
          </cell>
          <cell r="O49">
            <v>11</v>
          </cell>
          <cell r="P49">
            <v>11</v>
          </cell>
          <cell r="Q49">
            <v>11</v>
          </cell>
        </row>
        <row r="50">
          <cell r="B50" t="str">
            <v>Compliance (%)</v>
          </cell>
          <cell r="D50">
            <v>0.9</v>
          </cell>
          <cell r="E50">
            <v>0.9</v>
          </cell>
          <cell r="F50">
            <v>0.9</v>
          </cell>
          <cell r="G50">
            <v>0.9</v>
          </cell>
          <cell r="H50">
            <v>0.9</v>
          </cell>
          <cell r="I50">
            <v>0.9</v>
          </cell>
          <cell r="J50">
            <v>0.9</v>
          </cell>
          <cell r="K50">
            <v>0.9</v>
          </cell>
          <cell r="L50">
            <v>0.9</v>
          </cell>
          <cell r="M50">
            <v>0.9</v>
          </cell>
          <cell r="N50">
            <v>0.9</v>
          </cell>
          <cell r="O50">
            <v>0.9</v>
          </cell>
          <cell r="P50">
            <v>0.9</v>
          </cell>
          <cell r="Q50">
            <v>0.9</v>
          </cell>
        </row>
        <row r="51">
          <cell r="B51" t="str">
            <v>Annual cost of therapy, nHCM</v>
          </cell>
          <cell r="D51">
            <v>0</v>
          </cell>
          <cell r="E51">
            <v>0</v>
          </cell>
          <cell r="F51">
            <v>0</v>
          </cell>
          <cell r="G51">
            <v>6480</v>
          </cell>
          <cell r="H51">
            <v>14871.6</v>
          </cell>
          <cell r="I51">
            <v>23596.272000000001</v>
          </cell>
          <cell r="J51">
            <v>29225.668320000004</v>
          </cell>
          <cell r="K51">
            <v>33317.261884799998</v>
          </cell>
          <cell r="L51">
            <v>35772.218023680005</v>
          </cell>
          <cell r="M51">
            <v>38312.045503361282</v>
          </cell>
          <cell r="N51">
            <v>40939.157195020351</v>
          </cell>
          <cell r="O51">
            <v>41757.940338920758</v>
          </cell>
          <cell r="P51">
            <v>42593.099145699176</v>
          </cell>
          <cell r="Q51">
            <v>43444.961128613148</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Y52">
            <v>0</v>
          </cell>
        </row>
        <row r="54">
          <cell r="B54" t="str">
            <v>US nHCM Revenues ($mns)</v>
          </cell>
          <cell r="C54">
            <v>0</v>
          </cell>
          <cell r="D54">
            <v>0</v>
          </cell>
          <cell r="E54">
            <v>0</v>
          </cell>
          <cell r="F54">
            <v>0</v>
          </cell>
          <cell r="G54">
            <v>0</v>
          </cell>
          <cell r="H54">
            <v>4.7535177810404861</v>
          </cell>
          <cell r="I54">
            <v>26.58265382525315</v>
          </cell>
          <cell r="J54">
            <v>47.364267331754974</v>
          </cell>
          <cell r="K54">
            <v>76.122524256111276</v>
          </cell>
          <cell r="L54">
            <v>105.81900843305255</v>
          </cell>
          <cell r="M54">
            <v>126.80609237557985</v>
          </cell>
          <cell r="N54">
            <v>143.27237069491841</v>
          </cell>
          <cell r="O54">
            <v>154.16843916108218</v>
          </cell>
          <cell r="P54">
            <v>172.74825883626977</v>
          </cell>
          <cell r="Q54">
            <v>184.82984018863132</v>
          </cell>
        </row>
        <row r="55">
          <cell r="B55" t="str">
            <v>% growth</v>
          </cell>
          <cell r="C55">
            <v>0</v>
          </cell>
          <cell r="D55">
            <v>0</v>
          </cell>
          <cell r="E55" t="str">
            <v>nm</v>
          </cell>
          <cell r="F55" t="str">
            <v>nm</v>
          </cell>
          <cell r="G55" t="str">
            <v>nm</v>
          </cell>
          <cell r="H55" t="str">
            <v>nm</v>
          </cell>
          <cell r="I55">
            <v>4.5922066666666677</v>
          </cell>
          <cell r="J55">
            <v>0.78177346938775472</v>
          </cell>
          <cell r="K55">
            <v>0.60717199999999938</v>
          </cell>
          <cell r="L55">
            <v>0.39011428571428608</v>
          </cell>
          <cell r="M55">
            <v>0.1983299999999999</v>
          </cell>
          <cell r="N55">
            <v>0.12985400000000014</v>
          </cell>
          <cell r="O55">
            <v>7.6051428571428215E-2</v>
          </cell>
          <cell r="P55">
            <v>0.12051636363636375</v>
          </cell>
          <cell r="Q55">
            <v>6.9937499999999542E-2</v>
          </cell>
          <cell r="Y55">
            <v>0</v>
          </cell>
          <cell r="Z55">
            <v>0</v>
          </cell>
          <cell r="AA55">
            <v>0</v>
          </cell>
          <cell r="AB55">
            <v>0</v>
          </cell>
        </row>
        <row r="56">
          <cell r="Y56">
            <v>0</v>
          </cell>
          <cell r="Z56">
            <v>0</v>
          </cell>
          <cell r="AA56">
            <v>0</v>
          </cell>
          <cell r="AB56">
            <v>0</v>
          </cell>
        </row>
        <row r="57">
          <cell r="B57" t="str">
            <v>US HCM Revenues ($mns) probability-adjusted</v>
          </cell>
          <cell r="C57">
            <v>0</v>
          </cell>
          <cell r="D57">
            <v>0</v>
          </cell>
          <cell r="E57">
            <v>0</v>
          </cell>
          <cell r="F57">
            <v>0</v>
          </cell>
          <cell r="G57">
            <v>0</v>
          </cell>
          <cell r="H57">
            <v>62.062391907096895</v>
          </cell>
          <cell r="I57">
            <v>174.75437506840345</v>
          </cell>
          <cell r="J57">
            <v>282.16735615731164</v>
          </cell>
          <cell r="K57">
            <v>370.76866993488738</v>
          </cell>
          <cell r="L57">
            <v>469.14527600556193</v>
          </cell>
          <cell r="M57">
            <v>573.07222536889526</v>
          </cell>
          <cell r="N57">
            <v>642.72884066100153</v>
          </cell>
          <cell r="O57">
            <v>712.55900539085565</v>
          </cell>
          <cell r="P57">
            <v>764.20037674215689</v>
          </cell>
          <cell r="Q57">
            <v>814.42338849946668</v>
          </cell>
          <cell r="R57">
            <v>0</v>
          </cell>
          <cell r="S57">
            <v>0</v>
          </cell>
          <cell r="T57">
            <v>0</v>
          </cell>
          <cell r="U57">
            <v>0</v>
          </cell>
          <cell r="V57">
            <v>0</v>
          </cell>
          <cell r="W57">
            <v>0</v>
          </cell>
          <cell r="X57">
            <v>0</v>
          </cell>
          <cell r="Y57">
            <v>0</v>
          </cell>
          <cell r="Z57">
            <v>0</v>
          </cell>
          <cell r="AA57">
            <v>0</v>
          </cell>
          <cell r="AB57">
            <v>0</v>
          </cell>
        </row>
        <row r="58">
          <cell r="B58" t="str">
            <v>% growth</v>
          </cell>
          <cell r="C58">
            <v>0</v>
          </cell>
          <cell r="D58">
            <v>0</v>
          </cell>
          <cell r="E58" t="str">
            <v>nm</v>
          </cell>
          <cell r="F58" t="str">
            <v>nm</v>
          </cell>
          <cell r="G58" t="str">
            <v>nm</v>
          </cell>
          <cell r="H58" t="str">
            <v>nm</v>
          </cell>
          <cell r="I58">
            <v>1.815785368536853</v>
          </cell>
          <cell r="J58">
            <v>0.61465116994561053</v>
          </cell>
          <cell r="K58">
            <v>0.31400270741516767</v>
          </cell>
          <cell r="L58">
            <v>0.26533149655808552</v>
          </cell>
          <cell r="M58">
            <v>0.2215240239616123</v>
          </cell>
          <cell r="N58">
            <v>0.12154945259695182</v>
          </cell>
          <cell r="O58">
            <v>0.10864638446601949</v>
          </cell>
          <cell r="P58">
            <v>7.2473115855121062E-2</v>
          </cell>
          <cell r="Q58">
            <v>6.5719689869055298E-2</v>
          </cell>
          <cell r="R58">
            <v>0</v>
          </cell>
          <cell r="S58">
            <v>0</v>
          </cell>
          <cell r="T58">
            <v>0</v>
          </cell>
          <cell r="U58">
            <v>0</v>
          </cell>
          <cell r="V58">
            <v>0</v>
          </cell>
          <cell r="W58">
            <v>0</v>
          </cell>
          <cell r="X58">
            <v>0</v>
          </cell>
          <cell r="Y58">
            <v>0</v>
          </cell>
          <cell r="Z58">
            <v>0</v>
          </cell>
          <cell r="AA58">
            <v>0</v>
          </cell>
          <cell r="AB58">
            <v>0</v>
          </cell>
        </row>
        <row r="59">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row>
        <row r="60">
          <cell r="B60" t="str">
            <v>US HCM Revenues ($mns)</v>
          </cell>
          <cell r="C60">
            <v>0</v>
          </cell>
          <cell r="D60">
            <v>0</v>
          </cell>
          <cell r="E60">
            <v>0</v>
          </cell>
          <cell r="F60">
            <v>0</v>
          </cell>
          <cell r="G60">
            <v>0</v>
          </cell>
          <cell r="H60">
            <v>62.062391907096895</v>
          </cell>
          <cell r="I60">
            <v>174.75437506840345</v>
          </cell>
          <cell r="J60">
            <v>282.16735615731164</v>
          </cell>
          <cell r="K60">
            <v>370.76866993488738</v>
          </cell>
          <cell r="L60">
            <v>469.14527600556193</v>
          </cell>
          <cell r="M60">
            <v>573.07222536889526</v>
          </cell>
          <cell r="N60">
            <v>642.72884066100153</v>
          </cell>
          <cell r="O60">
            <v>712.55900539085565</v>
          </cell>
          <cell r="P60">
            <v>764.20037674215689</v>
          </cell>
          <cell r="Q60">
            <v>814.42338849946668</v>
          </cell>
          <cell r="R60">
            <v>0</v>
          </cell>
          <cell r="S60">
            <v>0</v>
          </cell>
          <cell r="T60">
            <v>0</v>
          </cell>
          <cell r="U60">
            <v>0</v>
          </cell>
          <cell r="V60">
            <v>0</v>
          </cell>
          <cell r="W60">
            <v>0</v>
          </cell>
          <cell r="X60">
            <v>0</v>
          </cell>
          <cell r="Y60">
            <v>0</v>
          </cell>
          <cell r="Z60">
            <v>0</v>
          </cell>
          <cell r="AA60">
            <v>0</v>
          </cell>
          <cell r="AB60">
            <v>0</v>
          </cell>
        </row>
        <row r="61">
          <cell r="B61" t="str">
            <v>% royalty to Sanofi</v>
          </cell>
          <cell r="C61">
            <v>0</v>
          </cell>
          <cell r="D61">
            <v>0</v>
          </cell>
          <cell r="E61">
            <v>0</v>
          </cell>
          <cell r="F61">
            <v>0</v>
          </cell>
          <cell r="G61">
            <v>0</v>
          </cell>
          <cell r="H61">
            <v>0.06</v>
          </cell>
          <cell r="I61">
            <v>0.08</v>
          </cell>
          <cell r="J61">
            <v>9.5000000000000001E-2</v>
          </cell>
          <cell r="K61">
            <v>0.12</v>
          </cell>
          <cell r="L61">
            <v>0.12</v>
          </cell>
          <cell r="M61">
            <v>0.12</v>
          </cell>
          <cell r="N61">
            <v>0.12</v>
          </cell>
          <cell r="O61">
            <v>0.12</v>
          </cell>
          <cell r="P61">
            <v>0.12</v>
          </cell>
          <cell r="Q61">
            <v>0.12</v>
          </cell>
          <cell r="R61">
            <v>0</v>
          </cell>
          <cell r="S61">
            <v>0</v>
          </cell>
          <cell r="T61">
            <v>0</v>
          </cell>
          <cell r="U61">
            <v>0</v>
          </cell>
          <cell r="V61">
            <v>0</v>
          </cell>
          <cell r="W61">
            <v>0</v>
          </cell>
          <cell r="X61">
            <v>0</v>
          </cell>
          <cell r="Y61">
            <v>0</v>
          </cell>
          <cell r="Z61">
            <v>0</v>
          </cell>
          <cell r="AA61">
            <v>0</v>
          </cell>
          <cell r="AB61">
            <v>0</v>
          </cell>
        </row>
        <row r="62">
          <cell r="B62" t="str">
            <v>US HCM revenues to MYOK ($mns) probability-adjusted</v>
          </cell>
          <cell r="C62">
            <v>0</v>
          </cell>
          <cell r="D62">
            <v>0</v>
          </cell>
          <cell r="E62">
            <v>0</v>
          </cell>
          <cell r="F62">
            <v>0</v>
          </cell>
          <cell r="G62">
            <v>0</v>
          </cell>
          <cell r="H62">
            <v>58.338648392671075</v>
          </cell>
          <cell r="I62">
            <v>160.77402506293117</v>
          </cell>
          <cell r="J62">
            <v>255.36145732236704</v>
          </cell>
          <cell r="K62">
            <v>326.2764295427009</v>
          </cell>
          <cell r="L62">
            <v>412.84784288489448</v>
          </cell>
          <cell r="M62">
            <v>504.30355832462783</v>
          </cell>
          <cell r="N62">
            <v>565.60137978168132</v>
          </cell>
          <cell r="O62">
            <v>627.05192474395301</v>
          </cell>
          <cell r="P62">
            <v>672.4963315330981</v>
          </cell>
          <cell r="Q62">
            <v>716.69258187953074</v>
          </cell>
          <cell r="R62">
            <v>0</v>
          </cell>
          <cell r="S62">
            <v>0</v>
          </cell>
          <cell r="T62">
            <v>0</v>
          </cell>
          <cell r="U62">
            <v>0</v>
          </cell>
          <cell r="V62">
            <v>0</v>
          </cell>
          <cell r="W62">
            <v>0</v>
          </cell>
          <cell r="X62">
            <v>0</v>
          </cell>
          <cell r="Y62">
            <v>0</v>
          </cell>
          <cell r="Z62">
            <v>0</v>
          </cell>
          <cell r="AA62">
            <v>0</v>
          </cell>
          <cell r="AB62">
            <v>0</v>
          </cell>
        </row>
        <row r="63">
          <cell r="Y63">
            <v>0</v>
          </cell>
          <cell r="Z63">
            <v>0</v>
          </cell>
          <cell r="AA63">
            <v>0</v>
          </cell>
          <cell r="AB63">
            <v>0</v>
          </cell>
        </row>
        <row r="64">
          <cell r="B64" t="str">
            <v>EU</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row>
        <row r="65">
          <cell r="Y65">
            <v>0</v>
          </cell>
          <cell r="Z65">
            <v>0</v>
          </cell>
          <cell r="AA65">
            <v>0</v>
          </cell>
          <cell r="AB65">
            <v>0</v>
          </cell>
        </row>
        <row r="66">
          <cell r="B66">
            <v>0</v>
          </cell>
          <cell r="C66">
            <v>0</v>
          </cell>
          <cell r="D66" t="str">
            <v>2017E</v>
          </cell>
          <cell r="E66" t="str">
            <v>2018E</v>
          </cell>
          <cell r="F66" t="str">
            <v>2019E</v>
          </cell>
          <cell r="G66" t="str">
            <v>2020E</v>
          </cell>
          <cell r="H66" t="str">
            <v>2021E</v>
          </cell>
          <cell r="I66" t="str">
            <v>2022E</v>
          </cell>
          <cell r="J66" t="str">
            <v>2023E</v>
          </cell>
          <cell r="K66" t="str">
            <v>2024E</v>
          </cell>
          <cell r="L66" t="str">
            <v>2025E</v>
          </cell>
          <cell r="M66" t="str">
            <v>2026E</v>
          </cell>
          <cell r="N66" t="str">
            <v>2027E</v>
          </cell>
          <cell r="O66" t="str">
            <v>2028E</v>
          </cell>
          <cell r="P66" t="str">
            <v>2029E</v>
          </cell>
          <cell r="Q66" t="str">
            <v>2030E</v>
          </cell>
          <cell r="R66">
            <v>0</v>
          </cell>
          <cell r="S66">
            <v>0</v>
          </cell>
          <cell r="T66">
            <v>0</v>
          </cell>
          <cell r="U66">
            <v>0</v>
          </cell>
          <cell r="V66">
            <v>0</v>
          </cell>
          <cell r="W66">
            <v>0</v>
          </cell>
          <cell r="X66">
            <v>0</v>
          </cell>
          <cell r="Y66">
            <v>0</v>
          </cell>
          <cell r="Z66">
            <v>0</v>
          </cell>
          <cell r="AA66">
            <v>0</v>
          </cell>
          <cell r="AB66">
            <v>0</v>
          </cell>
        </row>
        <row r="67">
          <cell r="Y67">
            <v>0</v>
          </cell>
          <cell r="Z67">
            <v>0</v>
          </cell>
          <cell r="AA67">
            <v>0</v>
          </cell>
          <cell r="AB67">
            <v>0</v>
          </cell>
        </row>
        <row r="68">
          <cell r="B68" t="str">
            <v>EU Population (000's)</v>
          </cell>
          <cell r="C68">
            <v>508507.99999999994</v>
          </cell>
          <cell r="D68">
            <v>509016.50799999991</v>
          </cell>
          <cell r="E68">
            <v>509525.52450799989</v>
          </cell>
          <cell r="F68">
            <v>510035.0500325078</v>
          </cell>
          <cell r="G68">
            <v>510545.08508254023</v>
          </cell>
          <cell r="H68">
            <v>511055.6301676227</v>
          </cell>
          <cell r="I68">
            <v>511566.68579779024</v>
          </cell>
          <cell r="J68">
            <v>512078.25248358794</v>
          </cell>
          <cell r="K68">
            <v>512590.33073607145</v>
          </cell>
          <cell r="L68">
            <v>513102.92106680747</v>
          </cell>
          <cell r="M68">
            <v>513616.02398787421</v>
          </cell>
          <cell r="N68">
            <v>514129.64001186204</v>
          </cell>
          <cell r="O68">
            <v>514643.76965187385</v>
          </cell>
          <cell r="P68">
            <v>515158.41342152568</v>
          </cell>
          <cell r="Q68">
            <v>515673.57183494716</v>
          </cell>
          <cell r="Y68">
            <v>0</v>
          </cell>
          <cell r="Z68">
            <v>0</v>
          </cell>
          <cell r="AA68">
            <v>0</v>
          </cell>
          <cell r="AB68">
            <v>0</v>
          </cell>
        </row>
        <row r="69">
          <cell r="B69" t="str">
            <v>% growth</v>
          </cell>
          <cell r="D69">
            <v>1E-3</v>
          </cell>
          <cell r="E69">
            <v>1E-3</v>
          </cell>
          <cell r="F69">
            <v>1E-3</v>
          </cell>
          <cell r="G69">
            <v>1E-3</v>
          </cell>
          <cell r="H69">
            <v>1E-3</v>
          </cell>
          <cell r="I69">
            <v>1E-3</v>
          </cell>
          <cell r="J69">
            <v>1E-3</v>
          </cell>
          <cell r="K69">
            <v>1E-3</v>
          </cell>
          <cell r="L69">
            <v>1E-3</v>
          </cell>
          <cell r="M69">
            <v>1E-3</v>
          </cell>
          <cell r="N69">
            <v>1E-3</v>
          </cell>
          <cell r="O69">
            <v>1E-3</v>
          </cell>
          <cell r="P69">
            <v>1E-3</v>
          </cell>
          <cell r="Q69">
            <v>1E-3</v>
          </cell>
          <cell r="Y69">
            <v>0</v>
          </cell>
          <cell r="Z69">
            <v>0</v>
          </cell>
          <cell r="AA69">
            <v>0</v>
          </cell>
          <cell r="AB69">
            <v>0</v>
          </cell>
        </row>
        <row r="70">
          <cell r="Y70">
            <v>0</v>
          </cell>
          <cell r="Z70">
            <v>0</v>
          </cell>
          <cell r="AA70">
            <v>0</v>
          </cell>
          <cell r="AB70">
            <v>0</v>
          </cell>
        </row>
        <row r="71">
          <cell r="B71" t="str">
            <v>EU Patients with Hypertrophic Cardiomyopathy</v>
          </cell>
          <cell r="D71">
            <v>1018.0330159999999</v>
          </cell>
          <cell r="E71">
            <v>1019.0510490159998</v>
          </cell>
          <cell r="F71">
            <v>1020.0701000650156</v>
          </cell>
          <cell r="G71">
            <v>1021.0901701650805</v>
          </cell>
          <cell r="H71">
            <v>1022.1112603352454</v>
          </cell>
          <cell r="I71">
            <v>1023.1333715955805</v>
          </cell>
          <cell r="J71">
            <v>1024.1565049671758</v>
          </cell>
          <cell r="K71">
            <v>1025.1806614721429</v>
          </cell>
          <cell r="L71">
            <v>1026.2058421336149</v>
          </cell>
          <cell r="M71">
            <v>1027.2320479757484</v>
          </cell>
          <cell r="N71">
            <v>1028.2592800237242</v>
          </cell>
          <cell r="O71">
            <v>1029.2875393037477</v>
          </cell>
          <cell r="P71">
            <v>1030.3168268430513</v>
          </cell>
          <cell r="Q71">
            <v>1031.3471436698944</v>
          </cell>
          <cell r="Y71">
            <v>0</v>
          </cell>
          <cell r="Z71">
            <v>0</v>
          </cell>
          <cell r="AA71">
            <v>0</v>
          </cell>
          <cell r="AB71">
            <v>0</v>
          </cell>
        </row>
        <row r="72">
          <cell r="B72" t="str">
            <v>% prevalence</v>
          </cell>
          <cell r="D72">
            <v>2E-3</v>
          </cell>
          <cell r="E72">
            <v>2E-3</v>
          </cell>
          <cell r="F72">
            <v>2E-3</v>
          </cell>
          <cell r="G72">
            <v>2E-3</v>
          </cell>
          <cell r="H72">
            <v>2E-3</v>
          </cell>
          <cell r="I72">
            <v>2E-3</v>
          </cell>
          <cell r="J72">
            <v>2E-3</v>
          </cell>
          <cell r="K72">
            <v>2E-3</v>
          </cell>
          <cell r="L72">
            <v>2E-3</v>
          </cell>
          <cell r="M72">
            <v>2E-3</v>
          </cell>
          <cell r="N72">
            <v>2E-3</v>
          </cell>
          <cell r="O72">
            <v>2E-3</v>
          </cell>
          <cell r="P72">
            <v>2E-3</v>
          </cell>
          <cell r="Q72">
            <v>2E-3</v>
          </cell>
          <cell r="Y72">
            <v>0</v>
          </cell>
          <cell r="Z72">
            <v>0</v>
          </cell>
          <cell r="AA72">
            <v>0</v>
          </cell>
          <cell r="AB72">
            <v>0</v>
          </cell>
        </row>
        <row r="73">
          <cell r="B73">
            <v>0</v>
          </cell>
          <cell r="Y73">
            <v>0</v>
          </cell>
          <cell r="Z73">
            <v>0</v>
          </cell>
          <cell r="AA73">
            <v>0</v>
          </cell>
          <cell r="AB73">
            <v>0</v>
          </cell>
        </row>
        <row r="74">
          <cell r="B74" t="str">
            <v>MYK-461 Price (per month)</v>
          </cell>
          <cell r="D74">
            <v>0</v>
          </cell>
          <cell r="E74">
            <v>0</v>
          </cell>
          <cell r="F74">
            <v>0</v>
          </cell>
          <cell r="G74">
            <v>3150</v>
          </cell>
          <cell r="H74">
            <v>3118.5</v>
          </cell>
          <cell r="I74">
            <v>3087.3150000000001</v>
          </cell>
          <cell r="J74">
            <v>3056.4418500000002</v>
          </cell>
          <cell r="K74">
            <v>3025.8774315000001</v>
          </cell>
          <cell r="L74">
            <v>2995.6186571849998</v>
          </cell>
          <cell r="M74">
            <v>2965.6624706131497</v>
          </cell>
          <cell r="N74">
            <v>2936.0058459070183</v>
          </cell>
          <cell r="O74">
            <v>2906.6457874479479</v>
          </cell>
          <cell r="P74">
            <v>2877.5793295734684</v>
          </cell>
          <cell r="Q74">
            <v>2848.8035362777337</v>
          </cell>
        </row>
        <row r="75">
          <cell r="B75" t="str">
            <v>% growth</v>
          </cell>
          <cell r="D75">
            <v>0</v>
          </cell>
          <cell r="E75">
            <v>-0.01</v>
          </cell>
          <cell r="F75">
            <v>-0.01</v>
          </cell>
          <cell r="G75">
            <v>-0.01</v>
          </cell>
          <cell r="H75">
            <v>-0.01</v>
          </cell>
          <cell r="I75">
            <v>-0.01</v>
          </cell>
          <cell r="J75">
            <v>-0.01</v>
          </cell>
          <cell r="K75">
            <v>-0.01</v>
          </cell>
          <cell r="L75">
            <v>-0.01</v>
          </cell>
          <cell r="M75">
            <v>-0.01</v>
          </cell>
          <cell r="N75">
            <v>-0.01</v>
          </cell>
          <cell r="O75">
            <v>-0.01</v>
          </cell>
          <cell r="P75">
            <v>-0.01</v>
          </cell>
          <cell r="Q75">
            <v>-0.01</v>
          </cell>
        </row>
        <row r="76">
          <cell r="B76" t="str">
            <v>Discount (%)</v>
          </cell>
          <cell r="D76">
            <v>0</v>
          </cell>
          <cell r="E76">
            <v>0</v>
          </cell>
          <cell r="F76">
            <v>0</v>
          </cell>
          <cell r="G76">
            <v>0</v>
          </cell>
          <cell r="H76">
            <v>0</v>
          </cell>
          <cell r="I76">
            <v>0</v>
          </cell>
          <cell r="J76">
            <v>0</v>
          </cell>
          <cell r="K76">
            <v>0</v>
          </cell>
          <cell r="L76">
            <v>0</v>
          </cell>
          <cell r="M76">
            <v>0</v>
          </cell>
          <cell r="N76">
            <v>0</v>
          </cell>
          <cell r="O76">
            <v>0</v>
          </cell>
          <cell r="P76">
            <v>0</v>
          </cell>
          <cell r="Q76">
            <v>0</v>
          </cell>
        </row>
        <row r="77">
          <cell r="B77" t="str">
            <v>MYK-461 Net Price (per month)</v>
          </cell>
          <cell r="D77">
            <v>0</v>
          </cell>
          <cell r="E77">
            <v>0</v>
          </cell>
          <cell r="F77">
            <v>0</v>
          </cell>
          <cell r="G77">
            <v>3150</v>
          </cell>
          <cell r="H77">
            <v>3118.5</v>
          </cell>
          <cell r="I77">
            <v>3087.3150000000001</v>
          </cell>
          <cell r="J77">
            <v>3056.4418500000002</v>
          </cell>
          <cell r="K77">
            <v>3025.8774315000001</v>
          </cell>
          <cell r="L77">
            <v>2995.6186571849998</v>
          </cell>
          <cell r="M77">
            <v>2965.6624706131497</v>
          </cell>
          <cell r="N77">
            <v>2936.0058459070183</v>
          </cell>
          <cell r="O77">
            <v>2906.6457874479479</v>
          </cell>
          <cell r="P77">
            <v>2877.5793295734684</v>
          </cell>
          <cell r="Q77">
            <v>2848.8035362777337</v>
          </cell>
        </row>
        <row r="79">
          <cell r="B79" t="str">
            <v>Patients with Obstructive HCM</v>
          </cell>
          <cell r="D79">
            <v>661.72146039999996</v>
          </cell>
          <cell r="E79">
            <v>662.38318186039987</v>
          </cell>
          <cell r="F79">
            <v>663.04556504226014</v>
          </cell>
          <cell r="G79">
            <v>663.70861060730238</v>
          </cell>
          <cell r="H79">
            <v>664.37231921790953</v>
          </cell>
          <cell r="I79">
            <v>665.03669153712735</v>
          </cell>
          <cell r="J79">
            <v>665.70172822866425</v>
          </cell>
          <cell r="K79">
            <v>666.36742995689292</v>
          </cell>
          <cell r="L79">
            <v>667.03379738684964</v>
          </cell>
          <cell r="M79">
            <v>667.70083118423645</v>
          </cell>
          <cell r="N79">
            <v>668.36853201542078</v>
          </cell>
          <cell r="O79">
            <v>669.03690054743606</v>
          </cell>
          <cell r="P79">
            <v>669.70593744798339</v>
          </cell>
          <cell r="Q79">
            <v>670.37564338543143</v>
          </cell>
        </row>
        <row r="80">
          <cell r="B80" t="str">
            <v>% HCM patients with oHCM</v>
          </cell>
          <cell r="D80">
            <v>0.65</v>
          </cell>
          <cell r="E80">
            <v>0.65</v>
          </cell>
          <cell r="F80">
            <v>0.65</v>
          </cell>
          <cell r="G80">
            <v>0.65</v>
          </cell>
          <cell r="H80">
            <v>0.65</v>
          </cell>
          <cell r="I80">
            <v>0.65</v>
          </cell>
          <cell r="J80">
            <v>0.65</v>
          </cell>
          <cell r="K80">
            <v>0.65</v>
          </cell>
          <cell r="L80">
            <v>0.65</v>
          </cell>
          <cell r="M80">
            <v>0.65</v>
          </cell>
          <cell r="N80">
            <v>0.65</v>
          </cell>
          <cell r="O80">
            <v>0.65</v>
          </cell>
          <cell r="P80">
            <v>0.65</v>
          </cell>
          <cell r="Q80">
            <v>0.65</v>
          </cell>
        </row>
        <row r="81">
          <cell r="B81" t="str">
            <v>Symptomatic oHCM Patients</v>
          </cell>
          <cell r="D81">
            <v>225.95366940487804</v>
          </cell>
          <cell r="E81">
            <v>226.17962307428289</v>
          </cell>
          <cell r="F81">
            <v>226.40580269735713</v>
          </cell>
          <cell r="G81">
            <v>226.63220850005447</v>
          </cell>
          <cell r="H81">
            <v>226.85884070855448</v>
          </cell>
          <cell r="I81">
            <v>227.08569954926301</v>
          </cell>
          <cell r="J81">
            <v>227.31278524881219</v>
          </cell>
          <cell r="K81">
            <v>227.540098034061</v>
          </cell>
          <cell r="L81">
            <v>227.76763813209502</v>
          </cell>
          <cell r="M81">
            <v>227.99540577022711</v>
          </cell>
          <cell r="N81">
            <v>228.22340117599737</v>
          </cell>
          <cell r="O81">
            <v>228.45162457717331</v>
          </cell>
          <cell r="P81">
            <v>228.68007620175044</v>
          </cell>
          <cell r="Q81">
            <v>228.90875627795222</v>
          </cell>
        </row>
        <row r="82">
          <cell r="B82" t="str">
            <v>% oHCM patients who are symptomatic</v>
          </cell>
          <cell r="D82">
            <v>0.34146341463414637</v>
          </cell>
          <cell r="E82">
            <v>0.34146341463414637</v>
          </cell>
          <cell r="F82">
            <v>0.34146341463414637</v>
          </cell>
          <cell r="G82">
            <v>0.34146341463414637</v>
          </cell>
          <cell r="H82">
            <v>0.34146341463414637</v>
          </cell>
          <cell r="I82">
            <v>0.34146341463414637</v>
          </cell>
          <cell r="J82">
            <v>0.34146341463414637</v>
          </cell>
          <cell r="K82">
            <v>0.34146341463414637</v>
          </cell>
          <cell r="L82">
            <v>0.34146341463414637</v>
          </cell>
          <cell r="M82">
            <v>0.34146341463414637</v>
          </cell>
          <cell r="N82">
            <v>0.34146341463414637</v>
          </cell>
          <cell r="O82">
            <v>0.34146341463414637</v>
          </cell>
          <cell r="P82">
            <v>0.34146341463414637</v>
          </cell>
          <cell r="Q82">
            <v>0.34146341463414637</v>
          </cell>
        </row>
        <row r="83">
          <cell r="B83">
            <v>0</v>
          </cell>
        </row>
        <row r="84">
          <cell r="B84" t="str">
            <v>Symptomatic oHCM Patients who are ISM+</v>
          </cell>
          <cell r="D84">
            <v>112976.83470243902</v>
          </cell>
          <cell r="E84">
            <v>113089.81153714145</v>
          </cell>
          <cell r="F84">
            <v>113202.90134867857</v>
          </cell>
          <cell r="G84">
            <v>113316.10425002723</v>
          </cell>
          <cell r="H84">
            <v>113429.42035427724</v>
          </cell>
          <cell r="I84">
            <v>113542.84977463151</v>
          </cell>
          <cell r="J84">
            <v>113656.3926244061</v>
          </cell>
          <cell r="K84">
            <v>113770.0490170305</v>
          </cell>
          <cell r="L84">
            <v>113883.81906604751</v>
          </cell>
          <cell r="M84">
            <v>113997.70288511355</v>
          </cell>
          <cell r="N84">
            <v>114111.70058799868</v>
          </cell>
          <cell r="O84">
            <v>114225.81228858665</v>
          </cell>
          <cell r="P84">
            <v>114340.03810087522</v>
          </cell>
          <cell r="Q84">
            <v>114454.37813897611</v>
          </cell>
        </row>
        <row r="85">
          <cell r="B85" t="str">
            <v>% Symptomatic oHCM Patients who are ISM+</v>
          </cell>
          <cell r="D85">
            <v>0.5</v>
          </cell>
          <cell r="E85">
            <v>0.5</v>
          </cell>
          <cell r="F85">
            <v>0.5</v>
          </cell>
          <cell r="G85">
            <v>0.5</v>
          </cell>
          <cell r="H85">
            <v>0.5</v>
          </cell>
          <cell r="I85">
            <v>0.5</v>
          </cell>
          <cell r="J85">
            <v>0.5</v>
          </cell>
          <cell r="K85">
            <v>0.5</v>
          </cell>
          <cell r="L85">
            <v>0.5</v>
          </cell>
          <cell r="M85">
            <v>0.5</v>
          </cell>
          <cell r="N85">
            <v>0.5</v>
          </cell>
          <cell r="O85">
            <v>0.5</v>
          </cell>
          <cell r="P85">
            <v>0.5</v>
          </cell>
          <cell r="Q85">
            <v>0.5</v>
          </cell>
        </row>
        <row r="86">
          <cell r="B86" t="str">
            <v>Symptomatic, ISM+ oHCM Patients on MYK-461</v>
          </cell>
          <cell r="D86">
            <v>0</v>
          </cell>
          <cell r="E86">
            <v>0</v>
          </cell>
          <cell r="F86">
            <v>0</v>
          </cell>
          <cell r="G86">
            <v>0</v>
          </cell>
          <cell r="H86">
            <v>3402.8826106283173</v>
          </cell>
          <cell r="I86">
            <v>7380.2852353510489</v>
          </cell>
          <cell r="J86">
            <v>9660.793373074519</v>
          </cell>
          <cell r="K86">
            <v>12514.705391873355</v>
          </cell>
          <cell r="L86">
            <v>14804.896478586177</v>
          </cell>
          <cell r="M86">
            <v>17099.655432767031</v>
          </cell>
          <cell r="N86">
            <v>19398.989099959777</v>
          </cell>
          <cell r="O86">
            <v>21131.775273388528</v>
          </cell>
          <cell r="P86">
            <v>22296.307429670669</v>
          </cell>
          <cell r="Q86">
            <v>22890.875627795223</v>
          </cell>
        </row>
        <row r="87">
          <cell r="B87" t="str">
            <v>% penetration</v>
          </cell>
          <cell r="D87">
            <v>0</v>
          </cell>
          <cell r="E87">
            <v>0</v>
          </cell>
          <cell r="F87">
            <v>0</v>
          </cell>
          <cell r="G87">
            <v>0</v>
          </cell>
          <cell r="H87">
            <v>0.03</v>
          </cell>
          <cell r="I87">
            <v>6.5000000000000002E-2</v>
          </cell>
          <cell r="J87">
            <v>8.5000000000000006E-2</v>
          </cell>
          <cell r="K87">
            <v>0.11</v>
          </cell>
          <cell r="L87">
            <v>0.13</v>
          </cell>
          <cell r="M87">
            <v>0.15</v>
          </cell>
          <cell r="N87">
            <v>0.17</v>
          </cell>
          <cell r="O87">
            <v>0.185</v>
          </cell>
          <cell r="P87">
            <v>0.19500000000000001</v>
          </cell>
          <cell r="Q87">
            <v>0.2</v>
          </cell>
        </row>
        <row r="88">
          <cell r="B88">
            <v>0</v>
          </cell>
        </row>
        <row r="89">
          <cell r="B89" t="str">
            <v>Symptomatic oHCM Patients who are ISM-</v>
          </cell>
          <cell r="D89">
            <v>112976.83470243902</v>
          </cell>
          <cell r="E89">
            <v>113089.81153714145</v>
          </cell>
          <cell r="F89">
            <v>113202.90134867857</v>
          </cell>
          <cell r="G89">
            <v>113316.10425002723</v>
          </cell>
          <cell r="H89">
            <v>113429.42035427724</v>
          </cell>
          <cell r="I89">
            <v>113542.84977463151</v>
          </cell>
          <cell r="J89">
            <v>113656.3926244061</v>
          </cell>
          <cell r="K89">
            <v>113770.0490170305</v>
          </cell>
          <cell r="L89">
            <v>113883.81906604751</v>
          </cell>
          <cell r="M89">
            <v>113997.70288511355</v>
          </cell>
          <cell r="N89">
            <v>114111.70058799868</v>
          </cell>
          <cell r="O89">
            <v>114225.81228858665</v>
          </cell>
          <cell r="P89">
            <v>114340.03810087522</v>
          </cell>
          <cell r="Q89">
            <v>114454.37813897611</v>
          </cell>
        </row>
        <row r="90">
          <cell r="B90" t="str">
            <v>% Symptomatic oHCM Patients who are ISM-</v>
          </cell>
          <cell r="D90">
            <v>0.5</v>
          </cell>
          <cell r="E90">
            <v>0.5</v>
          </cell>
          <cell r="F90">
            <v>0.5</v>
          </cell>
          <cell r="G90">
            <v>0.5</v>
          </cell>
          <cell r="H90">
            <v>0.5</v>
          </cell>
          <cell r="I90">
            <v>0.5</v>
          </cell>
          <cell r="J90">
            <v>0.5</v>
          </cell>
          <cell r="K90">
            <v>0.5</v>
          </cell>
          <cell r="L90">
            <v>0.5</v>
          </cell>
          <cell r="M90">
            <v>0.5</v>
          </cell>
          <cell r="N90">
            <v>0.5</v>
          </cell>
          <cell r="O90">
            <v>0.5</v>
          </cell>
          <cell r="P90">
            <v>0.5</v>
          </cell>
          <cell r="Q90">
            <v>0.5</v>
          </cell>
        </row>
        <row r="91">
          <cell r="B91" t="str">
            <v>Symptomatic, ISM- oHCM Patients on MYK-461</v>
          </cell>
          <cell r="D91">
            <v>0</v>
          </cell>
          <cell r="E91">
            <v>0</v>
          </cell>
          <cell r="F91">
            <v>0</v>
          </cell>
          <cell r="G91">
            <v>0</v>
          </cell>
          <cell r="H91">
            <v>2268.588407085545</v>
          </cell>
          <cell r="I91">
            <v>5109.4282398584182</v>
          </cell>
          <cell r="J91">
            <v>7387.6655205863972</v>
          </cell>
          <cell r="K91">
            <v>9101.6039213624408</v>
          </cell>
          <cell r="L91">
            <v>11388.381906604751</v>
          </cell>
          <cell r="M91">
            <v>13679.724346213627</v>
          </cell>
          <cell r="N91">
            <v>15405.079579379822</v>
          </cell>
          <cell r="O91">
            <v>17133.871843287998</v>
          </cell>
          <cell r="P91">
            <v>18294.406096140036</v>
          </cell>
          <cell r="Q91">
            <v>19457.24428362594</v>
          </cell>
        </row>
        <row r="92">
          <cell r="B92" t="str">
            <v>% penetration</v>
          </cell>
          <cell r="D92">
            <v>0</v>
          </cell>
          <cell r="E92">
            <v>0</v>
          </cell>
          <cell r="F92">
            <v>0</v>
          </cell>
          <cell r="G92">
            <v>0</v>
          </cell>
          <cell r="H92">
            <v>0.02</v>
          </cell>
          <cell r="I92">
            <v>4.4999999999999998E-2</v>
          </cell>
          <cell r="J92">
            <v>6.5000000000000002E-2</v>
          </cell>
          <cell r="K92">
            <v>0.08</v>
          </cell>
          <cell r="L92">
            <v>0.1</v>
          </cell>
          <cell r="M92">
            <v>0.12</v>
          </cell>
          <cell r="N92">
            <v>0.13500000000000001</v>
          </cell>
          <cell r="O92">
            <v>0.15</v>
          </cell>
          <cell r="P92">
            <v>0.16</v>
          </cell>
          <cell r="Q92">
            <v>0.17</v>
          </cell>
        </row>
        <row r="93">
          <cell r="B93">
            <v>0</v>
          </cell>
        </row>
        <row r="94">
          <cell r="B94" t="str">
            <v>Total oHCM Patients on MYK-461</v>
          </cell>
          <cell r="D94">
            <v>0</v>
          </cell>
          <cell r="E94">
            <v>0</v>
          </cell>
          <cell r="F94">
            <v>0</v>
          </cell>
          <cell r="G94">
            <v>0</v>
          </cell>
          <cell r="H94">
            <v>5671.4710177138622</v>
          </cell>
          <cell r="I94">
            <v>12489.713475209468</v>
          </cell>
          <cell r="J94">
            <v>17048.458893660914</v>
          </cell>
          <cell r="K94">
            <v>21616.309313235797</v>
          </cell>
          <cell r="L94">
            <v>26193.278385190926</v>
          </cell>
          <cell r="M94">
            <v>30779.379778980656</v>
          </cell>
          <cell r="N94">
            <v>34804.068679339602</v>
          </cell>
          <cell r="O94">
            <v>38265.647116676526</v>
          </cell>
          <cell r="P94">
            <v>40590.713525810701</v>
          </cell>
          <cell r="Q94">
            <v>42348.119911421163</v>
          </cell>
        </row>
        <row r="96">
          <cell r="B96" t="str">
            <v>oHCM, duration of therapy (months)</v>
          </cell>
          <cell r="D96">
            <v>0</v>
          </cell>
          <cell r="E96">
            <v>0</v>
          </cell>
          <cell r="F96">
            <v>0</v>
          </cell>
          <cell r="G96">
            <v>2</v>
          </cell>
          <cell r="H96">
            <v>5</v>
          </cell>
          <cell r="I96">
            <v>7.5</v>
          </cell>
          <cell r="J96">
            <v>9</v>
          </cell>
          <cell r="K96">
            <v>10</v>
          </cell>
          <cell r="L96">
            <v>10.5</v>
          </cell>
          <cell r="M96">
            <v>11</v>
          </cell>
          <cell r="N96">
            <v>11</v>
          </cell>
          <cell r="O96">
            <v>11</v>
          </cell>
          <cell r="P96">
            <v>11</v>
          </cell>
          <cell r="Q96">
            <v>11</v>
          </cell>
        </row>
        <row r="97">
          <cell r="B97" t="str">
            <v>Compliance (%)</v>
          </cell>
          <cell r="D97">
            <v>0.9</v>
          </cell>
          <cell r="E97">
            <v>0.9</v>
          </cell>
          <cell r="F97">
            <v>0.9</v>
          </cell>
          <cell r="G97">
            <v>0.9</v>
          </cell>
          <cell r="H97">
            <v>0.9</v>
          </cell>
          <cell r="I97">
            <v>0.9</v>
          </cell>
          <cell r="J97">
            <v>0.9</v>
          </cell>
          <cell r="K97">
            <v>0.9</v>
          </cell>
          <cell r="L97">
            <v>0.9</v>
          </cell>
          <cell r="M97">
            <v>0.9</v>
          </cell>
          <cell r="N97">
            <v>0.9</v>
          </cell>
          <cell r="O97">
            <v>0.9</v>
          </cell>
          <cell r="P97">
            <v>0.9</v>
          </cell>
          <cell r="Q97">
            <v>0.9</v>
          </cell>
        </row>
        <row r="98">
          <cell r="B98" t="str">
            <v>Annual cost of therapy, oHCM</v>
          </cell>
          <cell r="D98">
            <v>0</v>
          </cell>
          <cell r="E98">
            <v>0</v>
          </cell>
          <cell r="F98">
            <v>0</v>
          </cell>
          <cell r="G98">
            <v>5670</v>
          </cell>
          <cell r="H98">
            <v>14033.25</v>
          </cell>
          <cell r="I98">
            <v>20839.376250000001</v>
          </cell>
          <cell r="J98">
            <v>24757.178985000002</v>
          </cell>
          <cell r="K98">
            <v>27232.896883500001</v>
          </cell>
          <cell r="L98">
            <v>28308.59631039825</v>
          </cell>
          <cell r="M98">
            <v>29360.058459070184</v>
          </cell>
          <cell r="N98">
            <v>29066.457874479482</v>
          </cell>
          <cell r="O98">
            <v>28775.793295734686</v>
          </cell>
          <cell r="P98">
            <v>28488.035362777337</v>
          </cell>
          <cell r="Q98">
            <v>28203.155009149563</v>
          </cell>
        </row>
        <row r="99">
          <cell r="D99">
            <v>0</v>
          </cell>
          <cell r="E99">
            <v>0</v>
          </cell>
          <cell r="F99">
            <v>0</v>
          </cell>
          <cell r="G99">
            <v>0</v>
          </cell>
          <cell r="H99">
            <v>0</v>
          </cell>
          <cell r="I99">
            <v>0</v>
          </cell>
          <cell r="J99">
            <v>0</v>
          </cell>
          <cell r="K99">
            <v>0</v>
          </cell>
          <cell r="L99">
            <v>0</v>
          </cell>
          <cell r="M99">
            <v>0</v>
          </cell>
          <cell r="N99">
            <v>0</v>
          </cell>
          <cell r="O99">
            <v>0</v>
          </cell>
          <cell r="P99">
            <v>0</v>
          </cell>
          <cell r="Q99">
            <v>0</v>
          </cell>
        </row>
        <row r="101">
          <cell r="B101" t="str">
            <v>EU oHCM Revenues ($mns)</v>
          </cell>
          <cell r="C101">
            <v>0</v>
          </cell>
          <cell r="D101">
            <v>0</v>
          </cell>
          <cell r="E101">
            <v>0</v>
          </cell>
          <cell r="F101">
            <v>0</v>
          </cell>
          <cell r="G101">
            <v>0</v>
          </cell>
          <cell r="H101">
            <v>79.58917065933305</v>
          </cell>
          <cell r="I101">
            <v>260.27783836458514</v>
          </cell>
          <cell r="J101">
            <v>422.07174824877842</v>
          </cell>
          <cell r="K101">
            <v>588.67472252919129</v>
          </cell>
          <cell r="L101">
            <v>741.49494385225012</v>
          </cell>
          <cell r="M101">
            <v>903.68438964479481</v>
          </cell>
          <cell r="N101">
            <v>1011.6309961285152</v>
          </cell>
          <cell r="O101">
            <v>1101.1243517570097</v>
          </cell>
          <cell r="P101">
            <v>1156.3496823236596</v>
          </cell>
          <cell r="Q101">
            <v>1194.3505902078641</v>
          </cell>
        </row>
        <row r="102">
          <cell r="B102" t="str">
            <v>% growth</v>
          </cell>
          <cell r="C102">
            <v>0</v>
          </cell>
          <cell r="D102">
            <v>0</v>
          </cell>
          <cell r="E102" t="str">
            <v>nm</v>
          </cell>
          <cell r="F102" t="str">
            <v>nm</v>
          </cell>
          <cell r="G102" t="str">
            <v>nm</v>
          </cell>
          <cell r="H102" t="str">
            <v>nm</v>
          </cell>
          <cell r="I102">
            <v>2.2702670000000005</v>
          </cell>
          <cell r="J102">
            <v>0.6216199999999994</v>
          </cell>
          <cell r="K102">
            <v>0.39472666666666689</v>
          </cell>
          <cell r="L102">
            <v>0.25960044736842036</v>
          </cell>
          <cell r="M102">
            <v>0.21873304347826061</v>
          </cell>
          <cell r="N102">
            <v>0.11945166666666696</v>
          </cell>
          <cell r="O102">
            <v>8.8464426229507787E-2</v>
          </cell>
          <cell r="P102">
            <v>5.0153582089552007E-2</v>
          </cell>
          <cell r="Q102">
            <v>3.2862816901408687E-2</v>
          </cell>
        </row>
        <row r="104">
          <cell r="B104" t="str">
            <v>Patients with Non-Obstructive HCM</v>
          </cell>
          <cell r="D104">
            <v>356.31155559999991</v>
          </cell>
          <cell r="E104">
            <v>356.66786715559988</v>
          </cell>
          <cell r="F104">
            <v>357.02453502275546</v>
          </cell>
          <cell r="G104">
            <v>357.38155955777813</v>
          </cell>
          <cell r="H104">
            <v>357.73894111733591</v>
          </cell>
          <cell r="I104">
            <v>358.09668005845316</v>
          </cell>
          <cell r="J104">
            <v>358.4547767385115</v>
          </cell>
          <cell r="K104">
            <v>358.81323151524998</v>
          </cell>
          <cell r="L104">
            <v>359.17204474676515</v>
          </cell>
          <cell r="M104">
            <v>359.53121679151189</v>
          </cell>
          <cell r="N104">
            <v>359.89074800830343</v>
          </cell>
          <cell r="O104">
            <v>360.25063875631167</v>
          </cell>
          <cell r="P104">
            <v>360.61088939506794</v>
          </cell>
          <cell r="Q104">
            <v>360.97150028446305</v>
          </cell>
        </row>
        <row r="105">
          <cell r="B105" t="str">
            <v>% HCM patients with nHCM</v>
          </cell>
          <cell r="D105">
            <v>0.35</v>
          </cell>
          <cell r="E105">
            <v>0.35</v>
          </cell>
          <cell r="F105">
            <v>0.35</v>
          </cell>
          <cell r="G105">
            <v>0.35</v>
          </cell>
          <cell r="H105">
            <v>0.35</v>
          </cell>
          <cell r="I105">
            <v>0.35</v>
          </cell>
          <cell r="J105">
            <v>0.35</v>
          </cell>
          <cell r="K105">
            <v>0.35</v>
          </cell>
          <cell r="L105">
            <v>0.35</v>
          </cell>
          <cell r="M105">
            <v>0.35</v>
          </cell>
          <cell r="N105">
            <v>0.35</v>
          </cell>
          <cell r="O105">
            <v>0.35</v>
          </cell>
          <cell r="P105">
            <v>0.35</v>
          </cell>
          <cell r="Q105">
            <v>0.35</v>
          </cell>
        </row>
        <row r="106">
          <cell r="B106" t="str">
            <v>Symptomatic nHCM Patients who are ISM+</v>
          </cell>
          <cell r="D106">
            <v>48.587939399999982</v>
          </cell>
          <cell r="E106">
            <v>48.636527339399983</v>
          </cell>
          <cell r="F106">
            <v>48.68516386673938</v>
          </cell>
          <cell r="G106">
            <v>48.733849030606102</v>
          </cell>
          <cell r="H106">
            <v>48.782582879636713</v>
          </cell>
          <cell r="I106">
            <v>48.831365462516338</v>
          </cell>
          <cell r="J106">
            <v>48.880196827978835</v>
          </cell>
          <cell r="K106">
            <v>48.929077024806809</v>
          </cell>
          <cell r="L106">
            <v>48.97800610183161</v>
          </cell>
          <cell r="M106">
            <v>49.026984107933437</v>
          </cell>
          <cell r="N106">
            <v>49.076011092041377</v>
          </cell>
          <cell r="O106">
            <v>49.125087103133403</v>
          </cell>
          <cell r="P106">
            <v>49.174212190236531</v>
          </cell>
          <cell r="Q106">
            <v>49.223386402426776</v>
          </cell>
        </row>
        <row r="107">
          <cell r="B107" t="str">
            <v>% Symptomatic nHCM Patients who are ISM+</v>
          </cell>
          <cell r="D107">
            <v>0.13636363636363635</v>
          </cell>
          <cell r="E107">
            <v>0.13636363636363635</v>
          </cell>
          <cell r="F107">
            <v>0.13636363636363635</v>
          </cell>
          <cell r="G107">
            <v>0.13636363636363635</v>
          </cell>
          <cell r="H107">
            <v>0.13636363636363635</v>
          </cell>
          <cell r="I107">
            <v>0.13636363636363635</v>
          </cell>
          <cell r="J107">
            <v>0.13636363636363635</v>
          </cell>
          <cell r="K107">
            <v>0.13636363636363635</v>
          </cell>
          <cell r="L107">
            <v>0.13636363636363635</v>
          </cell>
          <cell r="M107">
            <v>0.13636363636363635</v>
          </cell>
          <cell r="N107">
            <v>0.13636363636363635</v>
          </cell>
          <cell r="O107">
            <v>0.13636363636363635</v>
          </cell>
          <cell r="P107">
            <v>0.13636363636363635</v>
          </cell>
          <cell r="Q107">
            <v>0.13636363636363635</v>
          </cell>
        </row>
        <row r="108">
          <cell r="B108" t="str">
            <v>Symptomatic, ISM+ nHCM Patients on MYK-461</v>
          </cell>
          <cell r="D108">
            <v>0</v>
          </cell>
          <cell r="E108">
            <v>0</v>
          </cell>
          <cell r="F108">
            <v>0</v>
          </cell>
          <cell r="G108">
            <v>0</v>
          </cell>
          <cell r="H108">
            <v>243.91291439818357</v>
          </cell>
          <cell r="I108">
            <v>1464.9409638754901</v>
          </cell>
          <cell r="J108">
            <v>2444.0098413989422</v>
          </cell>
          <cell r="K108">
            <v>3669.6807768605108</v>
          </cell>
          <cell r="L108">
            <v>4408.0205491648449</v>
          </cell>
          <cell r="M108">
            <v>4902.698410793344</v>
          </cell>
          <cell r="N108">
            <v>5152.9811646643439</v>
          </cell>
          <cell r="O108">
            <v>5403.7595813446742</v>
          </cell>
          <cell r="P108">
            <v>5655.0344018772012</v>
          </cell>
          <cell r="Q108">
            <v>5906.8063682912134</v>
          </cell>
        </row>
        <row r="109">
          <cell r="B109" t="str">
            <v>% penetration</v>
          </cell>
          <cell r="D109">
            <v>0</v>
          </cell>
          <cell r="E109">
            <v>0</v>
          </cell>
          <cell r="F109">
            <v>0</v>
          </cell>
          <cell r="G109">
            <v>0</v>
          </cell>
          <cell r="H109">
            <v>5.0000000000000001E-3</v>
          </cell>
          <cell r="I109">
            <v>0.03</v>
          </cell>
          <cell r="J109">
            <v>0.05</v>
          </cell>
          <cell r="K109">
            <v>7.4999999999999997E-2</v>
          </cell>
          <cell r="L109">
            <v>0.09</v>
          </cell>
          <cell r="M109">
            <v>0.1</v>
          </cell>
          <cell r="N109">
            <v>0.105</v>
          </cell>
          <cell r="O109">
            <v>0.11</v>
          </cell>
          <cell r="P109">
            <v>0.115</v>
          </cell>
          <cell r="Q109">
            <v>0.12</v>
          </cell>
        </row>
        <row r="111">
          <cell r="B111" t="str">
            <v>nHCM, duration of therapy (months)</v>
          </cell>
          <cell r="D111">
            <v>0</v>
          </cell>
          <cell r="E111">
            <v>0</v>
          </cell>
          <cell r="F111">
            <v>0</v>
          </cell>
          <cell r="G111">
            <v>2</v>
          </cell>
          <cell r="H111">
            <v>5</v>
          </cell>
          <cell r="I111">
            <v>7.5</v>
          </cell>
          <cell r="J111">
            <v>9</v>
          </cell>
          <cell r="K111">
            <v>9.5</v>
          </cell>
          <cell r="L111">
            <v>10</v>
          </cell>
          <cell r="M111">
            <v>10.5</v>
          </cell>
          <cell r="N111">
            <v>11</v>
          </cell>
          <cell r="O111">
            <v>11</v>
          </cell>
          <cell r="P111">
            <v>11</v>
          </cell>
          <cell r="Q111">
            <v>11</v>
          </cell>
        </row>
        <row r="112">
          <cell r="B112" t="str">
            <v>Compliance (%)</v>
          </cell>
          <cell r="D112">
            <v>0.9</v>
          </cell>
          <cell r="E112">
            <v>0.9</v>
          </cell>
          <cell r="F112">
            <v>0.9</v>
          </cell>
          <cell r="G112">
            <v>0.9</v>
          </cell>
          <cell r="H112">
            <v>0.9</v>
          </cell>
          <cell r="I112">
            <v>0.9</v>
          </cell>
          <cell r="J112">
            <v>0.9</v>
          </cell>
          <cell r="K112">
            <v>0.9</v>
          </cell>
          <cell r="L112">
            <v>0.9</v>
          </cell>
          <cell r="M112">
            <v>0.9</v>
          </cell>
          <cell r="N112">
            <v>0.9</v>
          </cell>
          <cell r="O112">
            <v>0.9</v>
          </cell>
          <cell r="P112">
            <v>0.9</v>
          </cell>
          <cell r="Q112">
            <v>0.9</v>
          </cell>
        </row>
        <row r="113">
          <cell r="B113" t="str">
            <v>Annual cost of therapy, nHCM</v>
          </cell>
          <cell r="D113">
            <v>0</v>
          </cell>
          <cell r="E113">
            <v>0</v>
          </cell>
          <cell r="F113">
            <v>0</v>
          </cell>
          <cell r="G113">
            <v>5670</v>
          </cell>
          <cell r="H113">
            <v>14033.25</v>
          </cell>
          <cell r="I113">
            <v>20839.376250000001</v>
          </cell>
          <cell r="J113">
            <v>24757.178985000002</v>
          </cell>
          <cell r="K113">
            <v>25871.252039325002</v>
          </cell>
          <cell r="L113">
            <v>26960.567914665</v>
          </cell>
          <cell r="M113">
            <v>28025.510347294265</v>
          </cell>
          <cell r="N113">
            <v>29066.457874479482</v>
          </cell>
          <cell r="O113">
            <v>28775.793295734686</v>
          </cell>
          <cell r="P113">
            <v>28488.035362777337</v>
          </cell>
          <cell r="Q113">
            <v>28203.155009149563</v>
          </cell>
        </row>
        <row r="115">
          <cell r="B115" t="str">
            <v>EU nHCM Revenues ($mns)</v>
          </cell>
          <cell r="C115">
            <v>0</v>
          </cell>
          <cell r="D115">
            <v>0</v>
          </cell>
          <cell r="E115">
            <v>0</v>
          </cell>
          <cell r="F115">
            <v>0</v>
          </cell>
          <cell r="G115">
            <v>0</v>
          </cell>
          <cell r="H115">
            <v>3.4228909059783095</v>
          </cell>
          <cell r="I115">
            <v>30.528455930238994</v>
          </cell>
          <cell r="J115">
            <v>60.506789084615079</v>
          </cell>
          <cell r="K115">
            <v>94.939236282024254</v>
          </cell>
          <cell r="L115">
            <v>118.8427373849977</v>
          </cell>
          <cell r="M115">
            <v>137.40062504135201</v>
          </cell>
          <cell r="N115">
            <v>149.77890995070237</v>
          </cell>
          <cell r="O115">
            <v>155.49746873262015</v>
          </cell>
          <cell r="P115">
            <v>161.1008200184001</v>
          </cell>
          <cell r="Q115">
            <v>166.59057561394889</v>
          </cell>
        </row>
        <row r="116">
          <cell r="B116" t="str">
            <v>% growth</v>
          </cell>
          <cell r="C116">
            <v>0</v>
          </cell>
          <cell r="D116">
            <v>0</v>
          </cell>
          <cell r="E116" t="str">
            <v>nm</v>
          </cell>
          <cell r="F116" t="str">
            <v>nm</v>
          </cell>
          <cell r="G116" t="str">
            <v>nm</v>
          </cell>
          <cell r="H116" t="str">
            <v>nm</v>
          </cell>
          <cell r="I116">
            <v>7.9189099999999968</v>
          </cell>
          <cell r="J116">
            <v>0.98197999999999985</v>
          </cell>
          <cell r="K116">
            <v>0.56906749999999984</v>
          </cell>
          <cell r="L116">
            <v>0.25177684210526263</v>
          </cell>
          <cell r="M116">
            <v>0.15615500000000004</v>
          </cell>
          <cell r="N116">
            <v>9.0088999999999864E-2</v>
          </cell>
          <cell r="O116">
            <v>3.8179999999999659E-2</v>
          </cell>
          <cell r="P116">
            <v>3.6034999999999817E-2</v>
          </cell>
          <cell r="Q116">
            <v>3.4076521739130561E-2</v>
          </cell>
        </row>
        <row r="117">
          <cell r="F117">
            <v>0</v>
          </cell>
          <cell r="G117">
            <v>0</v>
          </cell>
        </row>
        <row r="118">
          <cell r="B118" t="str">
            <v>EU HCM Revenues ($mns) probability-adjusted</v>
          </cell>
          <cell r="C118">
            <v>0</v>
          </cell>
          <cell r="D118">
            <v>0</v>
          </cell>
          <cell r="E118">
            <v>0</v>
          </cell>
          <cell r="F118">
            <v>0</v>
          </cell>
          <cell r="G118">
            <v>0</v>
          </cell>
          <cell r="H118">
            <v>41.506030782655678</v>
          </cell>
          <cell r="I118">
            <v>145.40314714741206</v>
          </cell>
          <cell r="J118">
            <v>241.28926866669676</v>
          </cell>
          <cell r="K118">
            <v>341.80697940560776</v>
          </cell>
          <cell r="L118">
            <v>430.1688406186239</v>
          </cell>
          <cell r="M118">
            <v>520.54250734307345</v>
          </cell>
          <cell r="N118">
            <v>580.70495303960877</v>
          </cell>
          <cell r="O118">
            <v>628.31091024481486</v>
          </cell>
          <cell r="P118">
            <v>658.72525117102987</v>
          </cell>
          <cell r="Q118">
            <v>680.4705829109065</v>
          </cell>
        </row>
        <row r="119">
          <cell r="B119" t="str">
            <v>% growth</v>
          </cell>
          <cell r="C119">
            <v>0</v>
          </cell>
          <cell r="D119">
            <v>0</v>
          </cell>
          <cell r="E119" t="str">
            <v>nm</v>
          </cell>
          <cell r="F119" t="str">
            <v>nm</v>
          </cell>
          <cell r="G119" t="str">
            <v>nm</v>
          </cell>
          <cell r="H119" t="str">
            <v>nm</v>
          </cell>
          <cell r="I119">
            <v>2.5031812101910829</v>
          </cell>
          <cell r="J119">
            <v>0.65945011095305794</v>
          </cell>
          <cell r="K119">
            <v>0.41658591488277263</v>
          </cell>
          <cell r="L119">
            <v>0.25851391731870077</v>
          </cell>
          <cell r="M119">
            <v>0.21008882603975598</v>
          </cell>
          <cell r="N119">
            <v>0.11557643198749212</v>
          </cell>
          <cell r="O119">
            <v>8.1979595586399334E-2</v>
          </cell>
          <cell r="P119">
            <v>4.8406514084506913E-2</v>
          </cell>
          <cell r="Q119">
            <v>3.3011231467473756E-2</v>
          </cell>
        </row>
        <row r="121">
          <cell r="B121" t="str">
            <v>EU HCM Revenues to MYOK ($mns) probability-adjusted</v>
          </cell>
          <cell r="C121">
            <v>0</v>
          </cell>
          <cell r="D121">
            <v>0</v>
          </cell>
          <cell r="E121">
            <v>0</v>
          </cell>
          <cell r="F121">
            <v>0</v>
          </cell>
          <cell r="G121">
            <v>0</v>
          </cell>
          <cell r="H121">
            <v>2.4903618469593405</v>
          </cell>
          <cell r="I121">
            <v>11.632251771792964</v>
          </cell>
          <cell r="J121">
            <v>27.748265896670127</v>
          </cell>
          <cell r="K121">
            <v>44.434907322729011</v>
          </cell>
          <cell r="L121">
            <v>60.223637686607354</v>
          </cell>
          <cell r="M121">
            <v>72.875951028030286</v>
          </cell>
          <cell r="N121">
            <v>81.298693425545238</v>
          </cell>
          <cell r="O121">
            <v>87.963527434274084</v>
          </cell>
          <cell r="P121">
            <v>92.221535163944196</v>
          </cell>
          <cell r="Q121">
            <v>95.265881607526921</v>
          </cell>
        </row>
        <row r="122">
          <cell r="B122" t="str">
            <v>Royalty rate (%)</v>
          </cell>
          <cell r="C122">
            <v>0</v>
          </cell>
          <cell r="D122">
            <v>0</v>
          </cell>
          <cell r="E122">
            <v>0</v>
          </cell>
          <cell r="F122">
            <v>0</v>
          </cell>
          <cell r="G122">
            <v>0</v>
          </cell>
          <cell r="H122">
            <v>0.06</v>
          </cell>
          <cell r="I122">
            <v>0.08</v>
          </cell>
          <cell r="J122">
            <v>0.115</v>
          </cell>
          <cell r="K122">
            <v>0.13</v>
          </cell>
          <cell r="L122">
            <v>0.14000000000000001</v>
          </cell>
          <cell r="M122">
            <v>0.14000000000000001</v>
          </cell>
          <cell r="N122">
            <v>0.14000000000000001</v>
          </cell>
          <cell r="O122">
            <v>0.14000000000000001</v>
          </cell>
          <cell r="P122">
            <v>0.14000000000000001</v>
          </cell>
          <cell r="Q122">
            <v>0.14000000000000001</v>
          </cell>
        </row>
        <row r="124">
          <cell r="B124" t="str">
            <v>WW MYK-461 Revenues ($mns) probability-adjusted</v>
          </cell>
          <cell r="C124">
            <v>0</v>
          </cell>
          <cell r="D124">
            <v>0</v>
          </cell>
          <cell r="E124">
            <v>0</v>
          </cell>
          <cell r="F124">
            <v>0</v>
          </cell>
          <cell r="G124">
            <v>0</v>
          </cell>
          <cell r="H124">
            <v>103.56842268975257</v>
          </cell>
          <cell r="I124">
            <v>320.1575222158155</v>
          </cell>
          <cell r="J124">
            <v>523.45662482400837</v>
          </cell>
          <cell r="K124">
            <v>712.57564934049515</v>
          </cell>
          <cell r="L124">
            <v>899.31411662418577</v>
          </cell>
          <cell r="M124">
            <v>1093.6147327119688</v>
          </cell>
          <cell r="N124">
            <v>1223.4337937006103</v>
          </cell>
          <cell r="O124">
            <v>1340.8699156356706</v>
          </cell>
          <cell r="P124">
            <v>1422.9256279131869</v>
          </cell>
          <cell r="Q124">
            <v>1494.8939714103731</v>
          </cell>
          <cell r="AB124" t="str">
            <v>peak unadjusted sales</v>
          </cell>
        </row>
        <row r="125">
          <cell r="B125" t="str">
            <v>% growth</v>
          </cell>
          <cell r="C125">
            <v>0</v>
          </cell>
          <cell r="D125">
            <v>0</v>
          </cell>
          <cell r="E125" t="str">
            <v>nm</v>
          </cell>
          <cell r="F125" t="str">
            <v>nm</v>
          </cell>
          <cell r="G125" t="str">
            <v>nm</v>
          </cell>
          <cell r="H125" t="str">
            <v>nm</v>
          </cell>
          <cell r="I125">
            <v>2.0912657922277411</v>
          </cell>
          <cell r="J125">
            <v>0.63499711392428448</v>
          </cell>
          <cell r="K125">
            <v>0.36128881658546308</v>
          </cell>
          <cell r="L125">
            <v>0.2620612526635191</v>
          </cell>
          <cell r="M125">
            <v>0.21605422676688546</v>
          </cell>
          <cell r="N125">
            <v>0.1187063936736783</v>
          </cell>
          <cell r="O125">
            <v>9.5988947288960125E-2</v>
          </cell>
          <cell r="P125">
            <v>6.1195878377669377E-2</v>
          </cell>
          <cell r="Q125">
            <v>5.0577726681845236E-2</v>
          </cell>
          <cell r="AB125" t="str">
            <v>$3bn</v>
          </cell>
        </row>
        <row r="126">
          <cell r="AB126" t="str">
            <v>Peak adjusted sales</v>
          </cell>
        </row>
        <row r="127">
          <cell r="B127" t="str">
            <v>WW MYK-461 Revenues to MYOK ($mns) probability-adjusted</v>
          </cell>
          <cell r="C127">
            <v>0</v>
          </cell>
          <cell r="D127">
            <v>0</v>
          </cell>
          <cell r="E127">
            <v>0</v>
          </cell>
          <cell r="F127">
            <v>0</v>
          </cell>
          <cell r="G127">
            <v>0</v>
          </cell>
          <cell r="H127">
            <v>60.829010239630414</v>
          </cell>
          <cell r="I127">
            <v>172.40627683472414</v>
          </cell>
          <cell r="J127">
            <v>283.10972321903716</v>
          </cell>
          <cell r="K127">
            <v>370.71133686542993</v>
          </cell>
          <cell r="L127">
            <v>473.07148057150181</v>
          </cell>
          <cell r="M127">
            <v>577.1795093526581</v>
          </cell>
          <cell r="N127">
            <v>646.90007320722657</v>
          </cell>
          <cell r="O127">
            <v>715.01545217822706</v>
          </cell>
          <cell r="P127">
            <v>764.71786669704227</v>
          </cell>
          <cell r="Q127">
            <v>811.95846348705766</v>
          </cell>
          <cell r="AB127" t="str">
            <v>$1.5bn</v>
          </cell>
        </row>
        <row r="128">
          <cell r="B128" t="str">
            <v>% growth</v>
          </cell>
          <cell r="C128">
            <v>0</v>
          </cell>
          <cell r="D128">
            <v>0</v>
          </cell>
          <cell r="E128" t="str">
            <v>nm</v>
          </cell>
          <cell r="F128" t="str">
            <v>nm</v>
          </cell>
          <cell r="G128" t="str">
            <v>nm</v>
          </cell>
          <cell r="H128" t="str">
            <v>nm</v>
          </cell>
          <cell r="I128">
            <v>1.8342772002297116</v>
          </cell>
          <cell r="J128">
            <v>0.64210798131461289</v>
          </cell>
          <cell r="K128">
            <v>0.30942636886623953</v>
          </cell>
          <cell r="L128">
            <v>0.27611819096654466</v>
          </cell>
          <cell r="M128">
            <v>0.2200682836669563</v>
          </cell>
          <cell r="N128">
            <v>0.12079528591159505</v>
          </cell>
          <cell r="O128">
            <v>0.10529505528310645</v>
          </cell>
          <cell r="P128">
            <v>6.9512364197726662E-2</v>
          </cell>
          <cell r="Q128">
            <v>6.1775196902429164E-2</v>
          </cell>
        </row>
        <row r="131">
          <cell r="B131" t="str">
            <v>MYK-461 Royalty Schedule (US sales to Sanofi)</v>
          </cell>
          <cell r="C131">
            <v>0</v>
          </cell>
          <cell r="D131">
            <v>0</v>
          </cell>
          <cell r="E131">
            <v>0</v>
          </cell>
          <cell r="F131">
            <v>0</v>
          </cell>
          <cell r="G131">
            <v>0</v>
          </cell>
          <cell r="H131">
            <v>0</v>
          </cell>
          <cell r="I131">
            <v>0</v>
          </cell>
          <cell r="J131">
            <v>0</v>
          </cell>
          <cell r="K131">
            <v>0</v>
          </cell>
          <cell r="L131">
            <v>0</v>
          </cell>
          <cell r="M131">
            <v>0</v>
          </cell>
          <cell r="N131">
            <v>0</v>
          </cell>
          <cell r="O131">
            <v>0</v>
          </cell>
          <cell r="P131">
            <v>0</v>
          </cell>
        </row>
        <row r="132">
          <cell r="B132" t="str">
            <v>revenues less than:</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row>
        <row r="133">
          <cell r="B133">
            <v>250</v>
          </cell>
          <cell r="C133">
            <v>0.16</v>
          </cell>
          <cell r="D133">
            <v>0.06</v>
          </cell>
          <cell r="E133">
            <v>250</v>
          </cell>
          <cell r="F133">
            <v>0</v>
          </cell>
          <cell r="G133">
            <v>0</v>
          </cell>
          <cell r="H133">
            <v>0</v>
          </cell>
          <cell r="I133">
            <v>0</v>
          </cell>
          <cell r="J133">
            <v>0</v>
          </cell>
          <cell r="K133">
            <v>0</v>
          </cell>
          <cell r="L133">
            <v>0</v>
          </cell>
          <cell r="M133">
            <v>0</v>
          </cell>
          <cell r="N133">
            <v>0</v>
          </cell>
          <cell r="O133">
            <v>0</v>
          </cell>
          <cell r="P133">
            <v>0</v>
          </cell>
        </row>
        <row r="134">
          <cell r="B134">
            <v>300</v>
          </cell>
          <cell r="C134">
            <v>0.18</v>
          </cell>
          <cell r="D134">
            <v>7.0000000000000007E-2</v>
          </cell>
          <cell r="E134">
            <v>300</v>
          </cell>
          <cell r="F134">
            <v>0</v>
          </cell>
          <cell r="G134">
            <v>0</v>
          </cell>
          <cell r="H134">
            <v>0</v>
          </cell>
          <cell r="I134">
            <v>0</v>
          </cell>
          <cell r="J134">
            <v>0</v>
          </cell>
          <cell r="K134">
            <v>0</v>
          </cell>
          <cell r="L134">
            <v>0</v>
          </cell>
          <cell r="M134">
            <v>0</v>
          </cell>
          <cell r="N134">
            <v>0</v>
          </cell>
          <cell r="O134">
            <v>0</v>
          </cell>
          <cell r="P134">
            <v>0</v>
          </cell>
        </row>
        <row r="135">
          <cell r="B135">
            <v>450</v>
          </cell>
          <cell r="C135">
            <v>0.2</v>
          </cell>
          <cell r="D135">
            <v>0.08</v>
          </cell>
          <cell r="E135">
            <v>450</v>
          </cell>
          <cell r="F135">
            <v>0</v>
          </cell>
          <cell r="G135">
            <v>0</v>
          </cell>
          <cell r="H135">
            <v>0</v>
          </cell>
          <cell r="I135">
            <v>0</v>
          </cell>
          <cell r="J135">
            <v>0</v>
          </cell>
          <cell r="K135">
            <v>0</v>
          </cell>
          <cell r="L135">
            <v>0</v>
          </cell>
          <cell r="M135">
            <v>0</v>
          </cell>
          <cell r="N135">
            <v>0</v>
          </cell>
          <cell r="O135">
            <v>0</v>
          </cell>
          <cell r="P135">
            <v>0</v>
          </cell>
        </row>
        <row r="136">
          <cell r="B136">
            <v>600</v>
          </cell>
          <cell r="C136">
            <v>0.21</v>
          </cell>
          <cell r="D136">
            <v>9.5000000000000001E-2</v>
          </cell>
          <cell r="E136">
            <v>600</v>
          </cell>
          <cell r="F136">
            <v>0</v>
          </cell>
          <cell r="G136">
            <v>0</v>
          </cell>
          <cell r="H136">
            <v>0</v>
          </cell>
          <cell r="I136">
            <v>0</v>
          </cell>
          <cell r="J136">
            <v>0</v>
          </cell>
          <cell r="K136">
            <v>0</v>
          </cell>
          <cell r="L136">
            <v>0</v>
          </cell>
          <cell r="M136">
            <v>0</v>
          </cell>
          <cell r="N136">
            <v>0</v>
          </cell>
          <cell r="O136">
            <v>0</v>
          </cell>
          <cell r="P136">
            <v>0</v>
          </cell>
        </row>
        <row r="137">
          <cell r="B137">
            <v>750</v>
          </cell>
          <cell r="C137">
            <v>0.22</v>
          </cell>
          <cell r="D137">
            <v>0.11</v>
          </cell>
          <cell r="E137">
            <v>700</v>
          </cell>
          <cell r="F137">
            <v>0</v>
          </cell>
          <cell r="G137">
            <v>0</v>
          </cell>
          <cell r="H137">
            <v>0</v>
          </cell>
          <cell r="I137">
            <v>0</v>
          </cell>
          <cell r="J137">
            <v>0</v>
          </cell>
          <cell r="K137">
            <v>0</v>
          </cell>
          <cell r="L137">
            <v>0</v>
          </cell>
          <cell r="M137">
            <v>0</v>
          </cell>
          <cell r="N137">
            <v>0</v>
          </cell>
          <cell r="O137">
            <v>0</v>
          </cell>
          <cell r="P137">
            <v>0</v>
          </cell>
        </row>
        <row r="138">
          <cell r="B138" t="str">
            <v>&gt;750</v>
          </cell>
          <cell r="C138">
            <v>0.23</v>
          </cell>
          <cell r="D138">
            <v>0.12</v>
          </cell>
          <cell r="E138">
            <v>750</v>
          </cell>
          <cell r="F138">
            <v>0</v>
          </cell>
          <cell r="G138">
            <v>0</v>
          </cell>
          <cell r="H138">
            <v>0</v>
          </cell>
          <cell r="I138">
            <v>0</v>
          </cell>
          <cell r="J138">
            <v>0</v>
          </cell>
          <cell r="K138">
            <v>0</v>
          </cell>
          <cell r="L138">
            <v>0</v>
          </cell>
          <cell r="M138">
            <v>0</v>
          </cell>
          <cell r="N138">
            <v>0</v>
          </cell>
          <cell r="O138">
            <v>0</v>
          </cell>
          <cell r="P138">
            <v>0</v>
          </cell>
        </row>
        <row r="140">
          <cell r="B140" t="str">
            <v>MYK-461 Royalty Schedule (EU sales to MYOK)</v>
          </cell>
          <cell r="C140">
            <v>0</v>
          </cell>
          <cell r="D140">
            <v>0</v>
          </cell>
        </row>
        <row r="141">
          <cell r="B141" t="str">
            <v>revenues less than:</v>
          </cell>
          <cell r="C141">
            <v>0</v>
          </cell>
          <cell r="D141">
            <v>0</v>
          </cell>
        </row>
        <row r="142">
          <cell r="B142">
            <v>250</v>
          </cell>
          <cell r="C142">
            <v>0.16</v>
          </cell>
          <cell r="D142">
            <v>0.06</v>
          </cell>
          <cell r="E142">
            <v>250</v>
          </cell>
        </row>
        <row r="143">
          <cell r="B143">
            <v>300</v>
          </cell>
          <cell r="C143">
            <v>0.18</v>
          </cell>
          <cell r="D143">
            <v>0.08</v>
          </cell>
          <cell r="E143">
            <v>300</v>
          </cell>
        </row>
        <row r="144">
          <cell r="B144">
            <v>450</v>
          </cell>
          <cell r="C144">
            <v>0.2</v>
          </cell>
          <cell r="D144">
            <v>0.1</v>
          </cell>
          <cell r="E144">
            <v>450</v>
          </cell>
        </row>
        <row r="145">
          <cell r="B145">
            <v>600</v>
          </cell>
          <cell r="C145">
            <v>0.21</v>
          </cell>
          <cell r="D145">
            <v>0.115</v>
          </cell>
          <cell r="E145">
            <v>600</v>
          </cell>
        </row>
        <row r="146">
          <cell r="B146">
            <v>750</v>
          </cell>
          <cell r="C146">
            <v>0.22</v>
          </cell>
          <cell r="D146">
            <v>0.13</v>
          </cell>
          <cell r="E146">
            <v>700</v>
          </cell>
        </row>
        <row r="147">
          <cell r="B147" t="str">
            <v>&gt;750</v>
          </cell>
          <cell r="C147">
            <v>0.23</v>
          </cell>
          <cell r="D147">
            <v>0.14000000000000001</v>
          </cell>
          <cell r="E147">
            <v>750</v>
          </cell>
        </row>
      </sheetData>
      <sheetData sheetId="10"/>
      <sheetData sheetId="11"/>
      <sheetData sheetId="12">
        <row r="1">
          <cell r="B1" t="str">
            <v>MYK-461 adjusted WW revenues</v>
          </cell>
        </row>
        <row r="2">
          <cell r="D2" t="str">
            <v>2017E</v>
          </cell>
          <cell r="E2" t="str">
            <v>2018E</v>
          </cell>
          <cell r="F2" t="str">
            <v>2019E</v>
          </cell>
          <cell r="G2" t="str">
            <v>2020E</v>
          </cell>
          <cell r="H2" t="str">
            <v>2021E</v>
          </cell>
          <cell r="I2" t="str">
            <v>2022E</v>
          </cell>
          <cell r="J2" t="str">
            <v>2023E</v>
          </cell>
          <cell r="K2" t="str">
            <v>2024E</v>
          </cell>
          <cell r="L2" t="str">
            <v>2025E</v>
          </cell>
          <cell r="M2" t="str">
            <v>2026E</v>
          </cell>
          <cell r="N2" t="str">
            <v>2027E</v>
          </cell>
          <cell r="O2" t="str">
            <v>2028E</v>
          </cell>
          <cell r="P2" t="str">
            <v>2029E</v>
          </cell>
          <cell r="Q2" t="str">
            <v>2030E</v>
          </cell>
        </row>
        <row r="3">
          <cell r="B3" t="str">
            <v>WW MYK-461 Revenues ($mns) probability-adjusted</v>
          </cell>
          <cell r="C3">
            <v>0</v>
          </cell>
          <cell r="D3">
            <v>0</v>
          </cell>
          <cell r="E3">
            <v>0</v>
          </cell>
          <cell r="F3">
            <v>0</v>
          </cell>
          <cell r="G3">
            <v>0</v>
          </cell>
          <cell r="H3">
            <v>103.56842268975257</v>
          </cell>
          <cell r="I3">
            <v>320.1575222158155</v>
          </cell>
          <cell r="J3">
            <v>523.45662482400837</v>
          </cell>
          <cell r="K3">
            <v>712.57564934049515</v>
          </cell>
          <cell r="L3">
            <v>899.31411662418577</v>
          </cell>
          <cell r="M3">
            <v>1093.6147327119688</v>
          </cell>
          <cell r="N3">
            <v>1223.4337937006103</v>
          </cell>
          <cell r="O3">
            <v>1340.8699156356706</v>
          </cell>
          <cell r="P3">
            <v>1422.9256279131869</v>
          </cell>
          <cell r="Q3">
            <v>1494.8939714103731</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CHANGES"/>
      <sheetName val="BlueMatrix - HealthCare"/>
      <sheetName val="Cover"/>
      <sheetName val="Model"/>
      <sheetName val="DCF"/>
      <sheetName val="Mavacamten (MYK-461)"/>
      <sheetName val="Earnings Snapshot"/>
      <sheetName val="Variance Table"/>
      <sheetName val="Handout Tables"/>
      <sheetName val="Milestones"/>
      <sheetName val="Sheet1"/>
    </sheetNames>
    <sheetDataSet>
      <sheetData sheetId="0"/>
      <sheetData sheetId="1"/>
      <sheetData sheetId="2"/>
      <sheetData sheetId="3"/>
      <sheetData sheetId="4"/>
      <sheetData sheetId="5"/>
      <sheetData sheetId="6"/>
      <sheetData sheetId="7"/>
      <sheetData sheetId="8">
        <row r="1">
          <cell r="A1" t="str">
            <v>MyoKardia Discounted Cash Flow Valuation</v>
          </cell>
          <cell r="B1">
            <v>0</v>
          </cell>
          <cell r="C1">
            <v>0</v>
          </cell>
          <cell r="D1">
            <v>0</v>
          </cell>
          <cell r="E1">
            <v>0</v>
          </cell>
          <cell r="F1">
            <v>0</v>
          </cell>
          <cell r="G1">
            <v>0</v>
          </cell>
          <cell r="H1">
            <v>0</v>
          </cell>
          <cell r="I1">
            <v>0</v>
          </cell>
          <cell r="J1">
            <v>0</v>
          </cell>
          <cell r="K1">
            <v>0</v>
          </cell>
          <cell r="L1">
            <v>0</v>
          </cell>
          <cell r="M1">
            <v>0</v>
          </cell>
          <cell r="N1">
            <v>0</v>
          </cell>
          <cell r="O1">
            <v>0</v>
          </cell>
          <cell r="P1">
            <v>0</v>
          </cell>
          <cell r="Q1">
            <v>0</v>
          </cell>
          <cell r="R1">
            <v>0</v>
          </cell>
          <cell r="S1">
            <v>0</v>
          </cell>
        </row>
        <row r="2">
          <cell r="A2" t="str">
            <v>($ th, except per share amounts)</v>
          </cell>
          <cell r="L2">
            <v>0</v>
          </cell>
          <cell r="M2">
            <v>0</v>
          </cell>
        </row>
        <row r="3">
          <cell r="E3">
            <v>0.5</v>
          </cell>
          <cell r="F3">
            <v>0</v>
          </cell>
          <cell r="G3">
            <v>0</v>
          </cell>
          <cell r="H3">
            <v>0</v>
          </cell>
          <cell r="I3">
            <v>0</v>
          </cell>
          <cell r="J3">
            <v>1</v>
          </cell>
          <cell r="K3">
            <v>2</v>
          </cell>
          <cell r="L3">
            <v>3</v>
          </cell>
          <cell r="M3">
            <v>4</v>
          </cell>
          <cell r="N3">
            <v>5</v>
          </cell>
          <cell r="O3">
            <v>6</v>
          </cell>
          <cell r="P3">
            <v>7</v>
          </cell>
        </row>
        <row r="4">
          <cell r="A4">
            <v>0</v>
          </cell>
          <cell r="E4">
            <v>0</v>
          </cell>
          <cell r="F4" t="str">
            <v>2015E</v>
          </cell>
          <cell r="G4" t="str">
            <v>2016E</v>
          </cell>
          <cell r="H4" t="str">
            <v>2017E</v>
          </cell>
          <cell r="I4" t="str">
            <v>2018E</v>
          </cell>
          <cell r="J4" t="str">
            <v>2019E</v>
          </cell>
          <cell r="K4" t="str">
            <v>2020E</v>
          </cell>
          <cell r="L4" t="str">
            <v>2021E</v>
          </cell>
          <cell r="M4" t="str">
            <v>2022E</v>
          </cell>
          <cell r="N4" t="str">
            <v>2023E</v>
          </cell>
          <cell r="O4" t="str">
            <v>2024E</v>
          </cell>
          <cell r="P4" t="str">
            <v>2025E</v>
          </cell>
          <cell r="Q4">
            <v>0</v>
          </cell>
          <cell r="R4">
            <v>0</v>
          </cell>
          <cell r="S4">
            <v>0</v>
          </cell>
          <cell r="T4">
            <v>0</v>
          </cell>
        </row>
        <row r="5">
          <cell r="E5">
            <v>0</v>
          </cell>
          <cell r="F5">
            <v>0</v>
          </cell>
          <cell r="P5">
            <v>0</v>
          </cell>
          <cell r="Q5">
            <v>0</v>
          </cell>
          <cell r="R5">
            <v>0</v>
          </cell>
          <cell r="S5">
            <v>0</v>
          </cell>
          <cell r="T5">
            <v>0</v>
          </cell>
        </row>
        <row r="6">
          <cell r="A6">
            <v>0</v>
          </cell>
          <cell r="B6">
            <v>0</v>
          </cell>
          <cell r="C6">
            <v>0</v>
          </cell>
          <cell r="D6">
            <v>0</v>
          </cell>
          <cell r="E6" t="str">
            <v>Net FCFF</v>
          </cell>
          <cell r="F6">
            <v>-36889</v>
          </cell>
          <cell r="G6">
            <v>-25233</v>
          </cell>
          <cell r="H6">
            <v>-17413</v>
          </cell>
          <cell r="I6">
            <v>-95305.728041641967</v>
          </cell>
          <cell r="J6">
            <v>-128147.91383419918</v>
          </cell>
          <cell r="K6">
            <v>-126944.23177602403</v>
          </cell>
          <cell r="L6">
            <v>5346.5923136924976</v>
          </cell>
          <cell r="M6">
            <v>146879.54323213812</v>
          </cell>
          <cell r="N6">
            <v>307318.44386111241</v>
          </cell>
          <cell r="O6">
            <v>425092.7476179208</v>
          </cell>
          <cell r="P6">
            <v>550438.37653180922</v>
          </cell>
          <cell r="Q6">
            <v>0</v>
          </cell>
          <cell r="R6">
            <v>0</v>
          </cell>
          <cell r="S6">
            <v>0</v>
          </cell>
          <cell r="T6">
            <v>0</v>
          </cell>
        </row>
        <row r="7">
          <cell r="E7" t="str">
            <v>Growth</v>
          </cell>
          <cell r="F7">
            <v>0</v>
          </cell>
          <cell r="G7">
            <v>-0.31597495188267505</v>
          </cell>
          <cell r="H7">
            <v>-0.30991162366741964</v>
          </cell>
          <cell r="I7">
            <v>4.4732514811716513</v>
          </cell>
          <cell r="J7">
            <v>0.34459823630125846</v>
          </cell>
          <cell r="K7">
            <v>-9.3929118481983643E-3</v>
          </cell>
          <cell r="L7">
            <v>-1.0421176467720554</v>
          </cell>
          <cell r="M7">
            <v>26.471618297131624</v>
          </cell>
          <cell r="N7">
            <v>1.0923161735014797</v>
          </cell>
          <cell r="O7">
            <v>0.38323213627241515</v>
          </cell>
          <cell r="P7">
            <v>0.29486654292806425</v>
          </cell>
          <cell r="Q7">
            <v>0</v>
          </cell>
          <cell r="R7">
            <v>0</v>
          </cell>
          <cell r="S7">
            <v>0</v>
          </cell>
          <cell r="T7">
            <v>0</v>
          </cell>
        </row>
        <row r="8">
          <cell r="E8" t="str">
            <v>PV of Net FCFF</v>
          </cell>
          <cell r="F8">
            <v>-36889</v>
          </cell>
          <cell r="G8">
            <v>-25233</v>
          </cell>
          <cell r="H8">
            <v>-17413</v>
          </cell>
          <cell r="I8">
            <v>-95305.728041641967</v>
          </cell>
          <cell r="J8">
            <v>-112905.65095524157</v>
          </cell>
          <cell r="K8">
            <v>-98541.971919520292</v>
          </cell>
          <cell r="L8">
            <v>3656.7012912142268</v>
          </cell>
          <cell r="M8">
            <v>88507.050307370562</v>
          </cell>
          <cell r="N8">
            <v>163158.3549136745</v>
          </cell>
          <cell r="O8">
            <v>198842.18486161661</v>
          </cell>
          <cell r="P8">
            <v>226849.42070486749</v>
          </cell>
          <cell r="Q8">
            <v>0</v>
          </cell>
          <cell r="R8">
            <v>0</v>
          </cell>
          <cell r="S8">
            <v>0</v>
          </cell>
          <cell r="T8">
            <v>0</v>
          </cell>
        </row>
        <row r="9">
          <cell r="A9">
            <v>0</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37892.747377662039</v>
          </cell>
          <cell r="B10">
            <v>0</v>
          </cell>
          <cell r="C10">
            <v>0</v>
          </cell>
          <cell r="D10">
            <v>0</v>
          </cell>
          <cell r="E10">
            <v>0</v>
          </cell>
          <cell r="F10">
            <v>0</v>
          </cell>
          <cell r="G10">
            <v>0</v>
          </cell>
          <cell r="H10">
            <v>0</v>
          </cell>
          <cell r="I10">
            <v>0</v>
          </cell>
          <cell r="J10">
            <v>0</v>
          </cell>
          <cell r="K10">
            <v>0</v>
          </cell>
          <cell r="L10">
            <v>0</v>
          </cell>
          <cell r="O10">
            <v>0</v>
          </cell>
          <cell r="P10">
            <v>0</v>
          </cell>
          <cell r="Q10">
            <v>0</v>
          </cell>
          <cell r="R10">
            <v>0</v>
          </cell>
          <cell r="S10">
            <v>0</v>
          </cell>
        </row>
        <row r="11">
          <cell r="A11" t="str">
            <v>Discounted Cash Flow (DCF) and Equity Valuation ($th, except per share amount):</v>
          </cell>
          <cell r="B11">
            <v>0</v>
          </cell>
          <cell r="C11">
            <v>0</v>
          </cell>
          <cell r="D11">
            <v>0</v>
          </cell>
          <cell r="E11">
            <v>0</v>
          </cell>
          <cell r="F11">
            <v>0</v>
          </cell>
          <cell r="G11">
            <v>0</v>
          </cell>
          <cell r="H11">
            <v>0</v>
          </cell>
          <cell r="I11">
            <v>0</v>
          </cell>
          <cell r="J11">
            <v>0</v>
          </cell>
          <cell r="K11">
            <v>0</v>
          </cell>
          <cell r="L11">
            <v>0</v>
          </cell>
          <cell r="O11">
            <v>0</v>
          </cell>
          <cell r="P11" t="str">
            <v>2025 FCF</v>
          </cell>
          <cell r="Q11">
            <v>0</v>
          </cell>
          <cell r="R11">
            <v>0</v>
          </cell>
          <cell r="S11">
            <v>0</v>
          </cell>
          <cell r="U11">
            <v>0</v>
          </cell>
          <cell r="V11">
            <v>0</v>
          </cell>
          <cell r="W11">
            <v>0</v>
          </cell>
          <cell r="X11">
            <v>0</v>
          </cell>
          <cell r="Y11">
            <v>0</v>
          </cell>
        </row>
        <row r="12">
          <cell r="A12" t="str">
            <v>Assumed Discount Rate (%)</v>
          </cell>
          <cell r="B12">
            <v>0</v>
          </cell>
          <cell r="C12">
            <v>0.13500000000000001</v>
          </cell>
          <cell r="D12">
            <v>0</v>
          </cell>
          <cell r="E12">
            <v>0</v>
          </cell>
          <cell r="F12">
            <v>0</v>
          </cell>
          <cell r="G12">
            <v>0</v>
          </cell>
          <cell r="H12">
            <v>0</v>
          </cell>
          <cell r="I12">
            <v>0</v>
          </cell>
          <cell r="J12">
            <v>0</v>
          </cell>
          <cell r="K12">
            <v>0</v>
          </cell>
          <cell r="L12">
            <v>0</v>
          </cell>
          <cell r="O12">
            <v>0</v>
          </cell>
          <cell r="P12" t="str">
            <v>$550mn</v>
          </cell>
          <cell r="Q12">
            <v>0</v>
          </cell>
          <cell r="R12">
            <v>0</v>
          </cell>
          <cell r="S12">
            <v>0</v>
          </cell>
          <cell r="U12">
            <v>0</v>
          </cell>
          <cell r="V12">
            <v>0</v>
          </cell>
          <cell r="W12">
            <v>0</v>
          </cell>
          <cell r="X12">
            <v>0</v>
          </cell>
          <cell r="Y12">
            <v>0</v>
          </cell>
        </row>
        <row r="13">
          <cell r="A13" t="str">
            <v>Discounted Net Cash Flow (2018-25)</v>
          </cell>
          <cell r="B13">
            <v>0</v>
          </cell>
          <cell r="C13">
            <v>374260.36116233957</v>
          </cell>
          <cell r="D13">
            <v>0</v>
          </cell>
          <cell r="E13">
            <v>0</v>
          </cell>
          <cell r="F13" t="str">
            <v xml:space="preserve">      Equity Value Sensitivity Analysis</v>
          </cell>
          <cell r="G13">
            <v>0</v>
          </cell>
          <cell r="H13">
            <v>0</v>
          </cell>
          <cell r="I13">
            <v>0</v>
          </cell>
          <cell r="J13">
            <v>0</v>
          </cell>
          <cell r="K13">
            <v>0</v>
          </cell>
          <cell r="L13">
            <v>0</v>
          </cell>
          <cell r="O13">
            <v>0</v>
          </cell>
          <cell r="P13">
            <v>0</v>
          </cell>
          <cell r="Q13">
            <v>0</v>
          </cell>
          <cell r="R13">
            <v>0</v>
          </cell>
          <cell r="S13">
            <v>0</v>
          </cell>
          <cell r="U13">
            <v>0</v>
          </cell>
          <cell r="V13">
            <v>0</v>
          </cell>
          <cell r="W13">
            <v>0</v>
          </cell>
          <cell r="X13">
            <v>0</v>
          </cell>
          <cell r="Y13">
            <v>0</v>
          </cell>
        </row>
        <row r="14">
          <cell r="A14" t="str">
            <v>Terminal Growth Rate (%)</v>
          </cell>
          <cell r="B14">
            <v>0</v>
          </cell>
          <cell r="C14">
            <v>2.5000000000000001E-2</v>
          </cell>
          <cell r="D14">
            <v>0</v>
          </cell>
          <cell r="E14">
            <v>0</v>
          </cell>
          <cell r="F14">
            <v>0</v>
          </cell>
          <cell r="G14">
            <v>0</v>
          </cell>
          <cell r="H14">
            <v>0</v>
          </cell>
          <cell r="I14">
            <v>0</v>
          </cell>
          <cell r="J14">
            <v>0</v>
          </cell>
          <cell r="K14">
            <v>0</v>
          </cell>
          <cell r="L14">
            <v>0</v>
          </cell>
          <cell r="O14">
            <v>0</v>
          </cell>
          <cell r="P14">
            <v>0</v>
          </cell>
          <cell r="Q14">
            <v>0</v>
          </cell>
          <cell r="R14">
            <v>0</v>
          </cell>
          <cell r="S14">
            <v>0</v>
          </cell>
          <cell r="T14">
            <v>0</v>
          </cell>
          <cell r="U14">
            <v>0</v>
          </cell>
          <cell r="V14">
            <v>0</v>
          </cell>
          <cell r="W14">
            <v>0</v>
          </cell>
          <cell r="X14">
            <v>0</v>
          </cell>
          <cell r="Y14">
            <v>0</v>
          </cell>
        </row>
        <row r="15">
          <cell r="A15" t="str">
            <v>Implied Terminal Year FCF Multiple</v>
          </cell>
          <cell r="B15">
            <v>0</v>
          </cell>
          <cell r="C15">
            <v>9.3181818181818166</v>
          </cell>
          <cell r="D15">
            <v>0</v>
          </cell>
          <cell r="E15" t="str">
            <v>Terminal Value</v>
          </cell>
          <cell r="F15">
            <v>0</v>
          </cell>
          <cell r="G15" t="str">
            <v>Discount Rate</v>
          </cell>
          <cell r="H15">
            <v>0</v>
          </cell>
          <cell r="I15">
            <v>0</v>
          </cell>
          <cell r="J15">
            <v>0</v>
          </cell>
          <cell r="K15">
            <v>0</v>
          </cell>
          <cell r="L15">
            <v>0</v>
          </cell>
          <cell r="O15">
            <v>0</v>
          </cell>
          <cell r="P15">
            <v>0</v>
          </cell>
          <cell r="Q15">
            <v>0</v>
          </cell>
          <cell r="R15">
            <v>0</v>
          </cell>
          <cell r="S15">
            <v>0</v>
          </cell>
          <cell r="T15">
            <v>0</v>
          </cell>
          <cell r="U15">
            <v>0</v>
          </cell>
          <cell r="V15">
            <v>0</v>
          </cell>
          <cell r="W15">
            <v>0</v>
          </cell>
          <cell r="X15">
            <v>0</v>
          </cell>
          <cell r="Y15">
            <v>0</v>
          </cell>
        </row>
        <row r="16">
          <cell r="A16" t="str">
            <v>Present Value of Terminal Value</v>
          </cell>
          <cell r="B16">
            <v>0</v>
          </cell>
          <cell r="C16">
            <v>2113824.1474771737</v>
          </cell>
          <cell r="D16">
            <v>0</v>
          </cell>
          <cell r="E16">
            <v>0</v>
          </cell>
          <cell r="F16">
            <v>2671644.2874387945</v>
          </cell>
          <cell r="G16">
            <v>0.11000000000000001</v>
          </cell>
          <cell r="H16">
            <v>0.13500000000000001</v>
          </cell>
          <cell r="I16">
            <v>0.16</v>
          </cell>
          <cell r="J16">
            <v>0.185</v>
          </cell>
          <cell r="K16">
            <v>0</v>
          </cell>
          <cell r="L16">
            <v>0</v>
          </cell>
          <cell r="O16">
            <v>0</v>
          </cell>
          <cell r="P16">
            <v>0</v>
          </cell>
          <cell r="Q16">
            <v>0</v>
          </cell>
          <cell r="R16">
            <v>0</v>
          </cell>
          <cell r="S16">
            <v>0</v>
          </cell>
          <cell r="T16">
            <v>0</v>
          </cell>
          <cell r="U16">
            <v>0</v>
          </cell>
          <cell r="V16">
            <v>0</v>
          </cell>
          <cell r="W16">
            <v>0</v>
          </cell>
          <cell r="X16">
            <v>0</v>
          </cell>
          <cell r="Y16">
            <v>0</v>
          </cell>
        </row>
        <row r="17">
          <cell r="A17" t="str">
            <v>Terminal Value as % of total</v>
          </cell>
          <cell r="B17">
            <v>0</v>
          </cell>
          <cell r="C17">
            <v>0.84957891909910022</v>
          </cell>
          <cell r="D17">
            <v>0</v>
          </cell>
          <cell r="E17">
            <v>0</v>
          </cell>
          <cell r="F17">
            <v>1.4999999999999999E-2</v>
          </cell>
          <cell r="G17">
            <v>3477844.8066475792</v>
          </cell>
          <cell r="H17">
            <v>2476588.1567569575</v>
          </cell>
          <cell r="I17">
            <v>1846872.2200039211</v>
          </cell>
          <cell r="J17">
            <v>1421820.5631574304</v>
          </cell>
          <cell r="K17">
            <v>0</v>
          </cell>
          <cell r="L17">
            <v>0</v>
          </cell>
          <cell r="O17">
            <v>0</v>
          </cell>
          <cell r="P17">
            <v>0</v>
          </cell>
          <cell r="Q17">
            <v>0</v>
          </cell>
          <cell r="R17">
            <v>0</v>
          </cell>
          <cell r="S17">
            <v>0</v>
          </cell>
          <cell r="T17">
            <v>0</v>
          </cell>
          <cell r="U17">
            <v>0</v>
          </cell>
          <cell r="V17">
            <v>0</v>
          </cell>
          <cell r="W17">
            <v>0</v>
          </cell>
          <cell r="X17">
            <v>0</v>
          </cell>
          <cell r="Y17">
            <v>0</v>
          </cell>
        </row>
        <row r="18">
          <cell r="A18" t="str">
            <v>Enterprise Value</v>
          </cell>
          <cell r="B18">
            <v>0</v>
          </cell>
          <cell r="C18">
            <v>2488084.5086395135</v>
          </cell>
          <cell r="D18">
            <v>0</v>
          </cell>
          <cell r="E18">
            <v>0</v>
          </cell>
          <cell r="F18">
            <v>0.02</v>
          </cell>
          <cell r="G18">
            <v>3649942.3702992303</v>
          </cell>
          <cell r="H18">
            <v>2569875.8714308799</v>
          </cell>
          <cell r="I18">
            <v>1902518.3205751497</v>
          </cell>
          <cell r="J18">
            <v>1457255.8328072019</v>
          </cell>
          <cell r="K18">
            <v>0</v>
          </cell>
          <cell r="L18">
            <v>0</v>
          </cell>
          <cell r="O18">
            <v>0</v>
          </cell>
          <cell r="P18">
            <v>0</v>
          </cell>
          <cell r="Q18">
            <v>0</v>
          </cell>
          <cell r="R18">
            <v>0</v>
          </cell>
          <cell r="S18">
            <v>0</v>
          </cell>
          <cell r="T18">
            <v>0</v>
          </cell>
          <cell r="U18">
            <v>0</v>
          </cell>
        </row>
        <row r="19">
          <cell r="A19" t="str">
            <v>Add: Net Cash</v>
          </cell>
          <cell r="B19">
            <v>0</v>
          </cell>
          <cell r="C19">
            <v>183559.77879928099</v>
          </cell>
          <cell r="D19">
            <v>0</v>
          </cell>
          <cell r="E19">
            <v>0</v>
          </cell>
          <cell r="F19">
            <v>2.5000000000000001E-2</v>
          </cell>
          <cell r="G19">
            <v>3842286.7061451925</v>
          </cell>
          <cell r="H19">
            <v>2671644.2874387945</v>
          </cell>
          <cell r="I19">
            <v>1962286.3545220243</v>
          </cell>
          <cell r="J19">
            <v>1494905.806810084</v>
          </cell>
          <cell r="K19">
            <v>0</v>
          </cell>
          <cell r="L19">
            <v>0</v>
          </cell>
          <cell r="O19">
            <v>0</v>
          </cell>
          <cell r="P19">
            <v>0</v>
          </cell>
          <cell r="Q19">
            <v>0</v>
          </cell>
          <cell r="R19">
            <v>0</v>
          </cell>
          <cell r="S19">
            <v>0</v>
          </cell>
          <cell r="T19">
            <v>0</v>
          </cell>
          <cell r="U19">
            <v>0</v>
          </cell>
        </row>
        <row r="20">
          <cell r="A20" t="str">
            <v>Equity Value</v>
          </cell>
          <cell r="B20">
            <v>0</v>
          </cell>
          <cell r="C20">
            <v>2671644.2874387945</v>
          </cell>
          <cell r="D20">
            <v>0</v>
          </cell>
          <cell r="E20">
            <v>0</v>
          </cell>
          <cell r="F20">
            <v>3.0000000000000002E-2</v>
          </cell>
          <cell r="G20">
            <v>4058674.0839719018</v>
          </cell>
          <cell r="H20">
            <v>2783104.933542701</v>
          </cell>
          <cell r="I20">
            <v>2026651.9295417364</v>
          </cell>
          <cell r="J20">
            <v>1534984.8113937974</v>
          </cell>
          <cell r="K20">
            <v>0</v>
          </cell>
          <cell r="L20">
            <v>0</v>
          </cell>
          <cell r="O20">
            <v>0</v>
          </cell>
          <cell r="P20">
            <v>0</v>
          </cell>
          <cell r="Q20">
            <v>0</v>
          </cell>
          <cell r="R20">
            <v>0</v>
          </cell>
          <cell r="S20">
            <v>0</v>
          </cell>
          <cell r="T20">
            <v>0</v>
          </cell>
          <cell r="U20">
            <v>0</v>
          </cell>
        </row>
        <row r="21">
          <cell r="A21" t="str">
            <v>Fully Diluted Shares Outstanding 2018E (million)</v>
          </cell>
          <cell r="B21">
            <v>0</v>
          </cell>
          <cell r="C21">
            <v>40626.396991836504</v>
          </cell>
          <cell r="D21">
            <v>0</v>
          </cell>
          <cell r="E21">
            <v>0</v>
          </cell>
          <cell r="F21">
            <v>3.5000000000000003E-2</v>
          </cell>
          <cell r="G21">
            <v>4303913.1121755037</v>
          </cell>
          <cell r="H21">
            <v>2905711.6442569983</v>
          </cell>
          <cell r="I21">
            <v>2096166.7505630245</v>
          </cell>
          <cell r="J21">
            <v>1577735.749616425</v>
          </cell>
          <cell r="K21">
            <v>0</v>
          </cell>
          <cell r="L21">
            <v>0</v>
          </cell>
          <cell r="O21">
            <v>0</v>
          </cell>
          <cell r="P21">
            <v>0</v>
          </cell>
          <cell r="Q21">
            <v>0</v>
          </cell>
          <cell r="R21">
            <v>0</v>
          </cell>
          <cell r="S21">
            <v>0</v>
          </cell>
          <cell r="T21">
            <v>0</v>
          </cell>
          <cell r="U21">
            <v>0</v>
          </cell>
        </row>
        <row r="22">
          <cell r="A22" t="str">
            <v>Equity Value per Share</v>
          </cell>
          <cell r="B22">
            <v>0</v>
          </cell>
          <cell r="C22">
            <v>65.761290324998214</v>
          </cell>
          <cell r="D22">
            <v>0</v>
          </cell>
          <cell r="E22">
            <v>0</v>
          </cell>
          <cell r="F22">
            <v>0</v>
          </cell>
          <cell r="G22">
            <v>0</v>
          </cell>
          <cell r="H22">
            <v>0</v>
          </cell>
          <cell r="I22">
            <v>0</v>
          </cell>
          <cell r="J22">
            <v>0</v>
          </cell>
          <cell r="K22">
            <v>0</v>
          </cell>
          <cell r="L22">
            <v>0</v>
          </cell>
          <cell r="O22">
            <v>0</v>
          </cell>
          <cell r="P22">
            <v>0</v>
          </cell>
          <cell r="Q22">
            <v>0</v>
          </cell>
          <cell r="R22">
            <v>0</v>
          </cell>
          <cell r="S22">
            <v>0</v>
          </cell>
          <cell r="T22">
            <v>0</v>
          </cell>
          <cell r="U22">
            <v>0</v>
          </cell>
        </row>
        <row r="23">
          <cell r="A23">
            <v>0</v>
          </cell>
          <cell r="B23">
            <v>0</v>
          </cell>
          <cell r="C23">
            <v>0</v>
          </cell>
          <cell r="D23">
            <v>0</v>
          </cell>
          <cell r="E23">
            <v>0</v>
          </cell>
          <cell r="F23">
            <v>0</v>
          </cell>
          <cell r="G23">
            <v>0</v>
          </cell>
          <cell r="H23">
            <v>0</v>
          </cell>
          <cell r="I23" t="str">
            <v xml:space="preserve"> </v>
          </cell>
          <cell r="J23">
            <v>0</v>
          </cell>
          <cell r="K23">
            <v>0</v>
          </cell>
          <cell r="L23">
            <v>0</v>
          </cell>
          <cell r="O23">
            <v>0</v>
          </cell>
          <cell r="P23">
            <v>0</v>
          </cell>
          <cell r="Q23">
            <v>0</v>
          </cell>
          <cell r="R23">
            <v>0</v>
          </cell>
          <cell r="S23">
            <v>0</v>
          </cell>
          <cell r="T23">
            <v>0</v>
          </cell>
          <cell r="U23">
            <v>0</v>
          </cell>
        </row>
        <row r="24">
          <cell r="A24" t="str">
            <v>WACC Calculation</v>
          </cell>
          <cell r="B24">
            <v>0</v>
          </cell>
          <cell r="C24">
            <v>0</v>
          </cell>
          <cell r="D24">
            <v>0</v>
          </cell>
          <cell r="E24">
            <v>0</v>
          </cell>
          <cell r="F24" t="str">
            <v>Value per Share</v>
          </cell>
          <cell r="G24">
            <v>0</v>
          </cell>
          <cell r="H24">
            <v>0</v>
          </cell>
          <cell r="I24">
            <v>0</v>
          </cell>
          <cell r="J24">
            <v>0</v>
          </cell>
          <cell r="K24">
            <v>0</v>
          </cell>
          <cell r="L24">
            <v>0</v>
          </cell>
          <cell r="O24">
            <v>0</v>
          </cell>
          <cell r="P24">
            <v>0</v>
          </cell>
          <cell r="Q24">
            <v>0</v>
          </cell>
          <cell r="R24">
            <v>0</v>
          </cell>
          <cell r="S24">
            <v>0</v>
          </cell>
          <cell r="T24">
            <v>0</v>
          </cell>
          <cell r="U24">
            <v>0</v>
          </cell>
        </row>
        <row r="25">
          <cell r="A25" t="str">
            <v>Predicted beta (Factset)</v>
          </cell>
          <cell r="B25">
            <v>2.33</v>
          </cell>
          <cell r="C25">
            <v>0</v>
          </cell>
          <cell r="D25">
            <v>0</v>
          </cell>
          <cell r="E25">
            <v>0</v>
          </cell>
          <cell r="F25">
            <v>0</v>
          </cell>
          <cell r="G25">
            <v>0</v>
          </cell>
          <cell r="H25">
            <v>0</v>
          </cell>
          <cell r="I25">
            <v>0</v>
          </cell>
          <cell r="J25">
            <v>0</v>
          </cell>
          <cell r="K25">
            <v>0</v>
          </cell>
          <cell r="L25">
            <v>0</v>
          </cell>
          <cell r="O25">
            <v>0</v>
          </cell>
          <cell r="P25">
            <v>0</v>
          </cell>
          <cell r="Q25">
            <v>0</v>
          </cell>
          <cell r="R25">
            <v>0</v>
          </cell>
          <cell r="S25">
            <v>0</v>
          </cell>
        </row>
        <row r="26">
          <cell r="A26" t="str">
            <v>10-year Bond yield (risk-free rate) US</v>
          </cell>
          <cell r="B26">
            <v>2.3599999999999999E-2</v>
          </cell>
          <cell r="C26">
            <v>0</v>
          </cell>
          <cell r="D26">
            <v>0</v>
          </cell>
          <cell r="E26" t="str">
            <v>Terminal Value</v>
          </cell>
          <cell r="F26">
            <v>0</v>
          </cell>
          <cell r="G26" t="str">
            <v>Discount Rate</v>
          </cell>
          <cell r="H26">
            <v>0</v>
          </cell>
          <cell r="I26">
            <v>0</v>
          </cell>
          <cell r="J26">
            <v>0</v>
          </cell>
          <cell r="K26">
            <v>0</v>
          </cell>
          <cell r="L26">
            <v>0</v>
          </cell>
          <cell r="O26">
            <v>0</v>
          </cell>
          <cell r="P26">
            <v>0</v>
          </cell>
          <cell r="Q26">
            <v>0</v>
          </cell>
          <cell r="R26">
            <v>0</v>
          </cell>
          <cell r="S26">
            <v>0</v>
          </cell>
        </row>
        <row r="27">
          <cell r="A27" t="str">
            <v>Market return rm</v>
          </cell>
          <cell r="B27">
            <v>7.4999999999999997E-2</v>
          </cell>
          <cell r="C27">
            <v>0</v>
          </cell>
          <cell r="D27">
            <v>0</v>
          </cell>
          <cell r="E27">
            <v>0</v>
          </cell>
          <cell r="F27">
            <v>0</v>
          </cell>
          <cell r="G27">
            <v>0.11000000000000001</v>
          </cell>
          <cell r="H27">
            <v>0.13500000000000001</v>
          </cell>
          <cell r="I27">
            <v>0.16</v>
          </cell>
          <cell r="J27">
            <v>0.185</v>
          </cell>
          <cell r="K27">
            <v>0</v>
          </cell>
          <cell r="L27">
            <v>0</v>
          </cell>
          <cell r="O27">
            <v>0</v>
          </cell>
          <cell r="P27">
            <v>0</v>
          </cell>
          <cell r="Q27">
            <v>0</v>
          </cell>
          <cell r="R27">
            <v>0</v>
          </cell>
          <cell r="S27">
            <v>0</v>
          </cell>
        </row>
        <row r="28">
          <cell r="A28" t="str">
            <v>Market premium</v>
          </cell>
          <cell r="B28">
            <v>5.1400000000000001E-2</v>
          </cell>
          <cell r="C28">
            <v>0</v>
          </cell>
          <cell r="D28">
            <v>0</v>
          </cell>
          <cell r="E28">
            <v>0</v>
          </cell>
          <cell r="F28">
            <v>1.4999999999999999E-2</v>
          </cell>
          <cell r="G28">
            <v>85.605543788350701</v>
          </cell>
          <cell r="H28">
            <v>60.960073748469618</v>
          </cell>
          <cell r="I28">
            <v>45.459906778714164</v>
          </cell>
          <cell r="J28">
            <v>34.997456541448457</v>
          </cell>
          <cell r="K28">
            <v>0</v>
          </cell>
          <cell r="L28">
            <v>0</v>
          </cell>
          <cell r="O28">
            <v>0</v>
          </cell>
          <cell r="P28">
            <v>0</v>
          </cell>
          <cell r="Q28">
            <v>0</v>
          </cell>
          <cell r="R28">
            <v>0</v>
          </cell>
          <cell r="S28">
            <v>0</v>
          </cell>
        </row>
        <row r="29">
          <cell r="A29" t="str">
            <v>Cost of equity</v>
          </cell>
          <cell r="B29">
            <v>0.14336200000000002</v>
          </cell>
          <cell r="C29">
            <v>0</v>
          </cell>
          <cell r="D29">
            <v>0</v>
          </cell>
          <cell r="E29">
            <v>0</v>
          </cell>
          <cell r="F29">
            <v>0.02</v>
          </cell>
          <cell r="G29">
            <v>89.841645840084027</v>
          </cell>
          <cell r="H29">
            <v>63.256307763331129</v>
          </cell>
          <cell r="I29">
            <v>46.829609845968939</v>
          </cell>
          <cell r="J29">
            <v>35.869679339273524</v>
          </cell>
          <cell r="K29">
            <v>0</v>
          </cell>
          <cell r="L29">
            <v>0</v>
          </cell>
          <cell r="O29">
            <v>0</v>
          </cell>
          <cell r="P29">
            <v>0</v>
          </cell>
          <cell r="Q29">
            <v>0</v>
          </cell>
          <cell r="R29">
            <v>0</v>
          </cell>
          <cell r="S29">
            <v>0</v>
          </cell>
        </row>
        <row r="30">
          <cell r="A30" t="str">
            <v>Cost of debt (before tax)</v>
          </cell>
          <cell r="B30">
            <v>8.2500000000000004E-2</v>
          </cell>
          <cell r="C30">
            <v>0</v>
          </cell>
          <cell r="D30">
            <v>0</v>
          </cell>
          <cell r="E30">
            <v>0</v>
          </cell>
          <cell r="F30">
            <v>2.5000000000000001E-2</v>
          </cell>
          <cell r="G30">
            <v>94.576112839080082</v>
          </cell>
          <cell r="H30">
            <v>65.761290324998214</v>
          </cell>
          <cell r="I30">
            <v>48.30077239968702</v>
          </cell>
          <cell r="J30">
            <v>36.796416061962653</v>
          </cell>
          <cell r="K30">
            <v>0</v>
          </cell>
          <cell r="L30">
            <v>0</v>
          </cell>
          <cell r="O30">
            <v>0</v>
          </cell>
          <cell r="P30">
            <v>0</v>
          </cell>
          <cell r="Q30">
            <v>0</v>
          </cell>
          <cell r="R30">
            <v>0</v>
          </cell>
          <cell r="S30">
            <v>0</v>
          </cell>
        </row>
        <row r="31">
          <cell r="A31" t="str">
            <v>Cost of debt (after tax 35%)</v>
          </cell>
          <cell r="B31">
            <v>5.3625000000000006E-2</v>
          </cell>
          <cell r="C31">
            <v>0</v>
          </cell>
          <cell r="D31">
            <v>0</v>
          </cell>
          <cell r="E31">
            <v>0</v>
          </cell>
          <cell r="F31">
            <v>3.0000000000000002E-2</v>
          </cell>
          <cell r="G31">
            <v>99.902388212950669</v>
          </cell>
          <cell r="H31">
            <v>68.504842654443124</v>
          </cell>
          <cell r="I31">
            <v>49.885101303691123</v>
          </cell>
          <cell r="J31">
            <v>37.782942250631734</v>
          </cell>
          <cell r="K31">
            <v>0</v>
          </cell>
          <cell r="L31">
            <v>0</v>
          </cell>
          <cell r="O31">
            <v>0</v>
          </cell>
          <cell r="P31">
            <v>0</v>
          </cell>
          <cell r="Q31">
            <v>0</v>
          </cell>
          <cell r="R31">
            <v>0</v>
          </cell>
          <cell r="S31">
            <v>0</v>
          </cell>
        </row>
        <row r="32">
          <cell r="A32" t="str">
            <v>Market Equity 2018E (mn)</v>
          </cell>
          <cell r="B32">
            <v>2000</v>
          </cell>
          <cell r="C32">
            <v>0</v>
          </cell>
          <cell r="D32">
            <v>0</v>
          </cell>
          <cell r="E32">
            <v>0</v>
          </cell>
          <cell r="F32">
            <v>3.5000000000000003E-2</v>
          </cell>
          <cell r="G32">
            <v>105.93883363667064</v>
          </cell>
          <cell r="H32">
            <v>71.52275021683252</v>
          </cell>
          <cell r="I32">
            <v>51.59617652001554</v>
          </cell>
          <cell r="J32">
            <v>38.835236851878754</v>
          </cell>
          <cell r="K32">
            <v>0</v>
          </cell>
          <cell r="L32">
            <v>0</v>
          </cell>
          <cell r="O32">
            <v>0</v>
          </cell>
          <cell r="P32">
            <v>0</v>
          </cell>
          <cell r="Q32">
            <v>0</v>
          </cell>
          <cell r="R32">
            <v>0</v>
          </cell>
          <cell r="S32">
            <v>0</v>
          </cell>
        </row>
        <row r="33">
          <cell r="A33" t="str">
            <v>Total Debt 2018E (mn)</v>
          </cell>
          <cell r="B33">
            <v>0</v>
          </cell>
          <cell r="C33">
            <v>0</v>
          </cell>
          <cell r="D33">
            <v>0</v>
          </cell>
          <cell r="E33">
            <v>0</v>
          </cell>
          <cell r="F33">
            <v>0</v>
          </cell>
          <cell r="G33">
            <v>0</v>
          </cell>
          <cell r="H33">
            <v>0</v>
          </cell>
          <cell r="I33">
            <v>0</v>
          </cell>
          <cell r="J33">
            <v>0</v>
          </cell>
          <cell r="K33">
            <v>0</v>
          </cell>
          <cell r="L33">
            <v>0</v>
          </cell>
          <cell r="P33">
            <v>0</v>
          </cell>
          <cell r="Q33">
            <v>0</v>
          </cell>
          <cell r="R33">
            <v>0</v>
          </cell>
          <cell r="S33">
            <v>0</v>
          </cell>
        </row>
        <row r="34">
          <cell r="A34" t="str">
            <v>Debt + Equity</v>
          </cell>
          <cell r="B34">
            <v>2000</v>
          </cell>
          <cell r="C34">
            <v>0</v>
          </cell>
          <cell r="D34">
            <v>0</v>
          </cell>
          <cell r="E34">
            <v>0</v>
          </cell>
          <cell r="F34">
            <v>0</v>
          </cell>
          <cell r="G34">
            <v>0</v>
          </cell>
          <cell r="H34">
            <v>0</v>
          </cell>
          <cell r="I34">
            <v>0</v>
          </cell>
          <cell r="J34">
            <v>0</v>
          </cell>
          <cell r="K34">
            <v>0</v>
          </cell>
          <cell r="L34">
            <v>0</v>
          </cell>
          <cell r="M34">
            <v>0</v>
          </cell>
          <cell r="P34">
            <v>0</v>
          </cell>
          <cell r="Q34">
            <v>0</v>
          </cell>
          <cell r="R34">
            <v>0</v>
          </cell>
          <cell r="S34">
            <v>0</v>
          </cell>
        </row>
        <row r="35">
          <cell r="A35" t="str">
            <v>WACC</v>
          </cell>
          <cell r="B35">
            <v>0.14336200000000002</v>
          </cell>
          <cell r="C35">
            <v>0</v>
          </cell>
          <cell r="D35">
            <v>0</v>
          </cell>
          <cell r="E35">
            <v>0</v>
          </cell>
          <cell r="F35">
            <v>0</v>
          </cell>
          <cell r="G35">
            <v>0</v>
          </cell>
          <cell r="H35">
            <v>0</v>
          </cell>
          <cell r="I35">
            <v>0</v>
          </cell>
          <cell r="J35">
            <v>0</v>
          </cell>
          <cell r="K35">
            <v>0</v>
          </cell>
          <cell r="L35">
            <v>0</v>
          </cell>
          <cell r="P35">
            <v>0</v>
          </cell>
          <cell r="Q35">
            <v>0</v>
          </cell>
          <cell r="R35">
            <v>0</v>
          </cell>
          <cell r="S35">
            <v>0</v>
          </cell>
        </row>
        <row r="36">
          <cell r="A36">
            <v>0</v>
          </cell>
          <cell r="B36">
            <v>0</v>
          </cell>
          <cell r="C36">
            <v>0</v>
          </cell>
          <cell r="D36">
            <v>0</v>
          </cell>
          <cell r="E36">
            <v>0</v>
          </cell>
          <cell r="F36">
            <v>0</v>
          </cell>
          <cell r="G36">
            <v>0</v>
          </cell>
          <cell r="H36">
            <v>0</v>
          </cell>
          <cell r="I36">
            <v>0</v>
          </cell>
          <cell r="J36">
            <v>0</v>
          </cell>
          <cell r="K36">
            <v>0</v>
          </cell>
          <cell r="L36">
            <v>0</v>
          </cell>
          <cell r="P36">
            <v>0</v>
          </cell>
          <cell r="Q36">
            <v>0</v>
          </cell>
          <cell r="R36">
            <v>0</v>
          </cell>
          <cell r="S36">
            <v>0</v>
          </cell>
        </row>
        <row r="37">
          <cell r="A37">
            <v>0</v>
          </cell>
          <cell r="B37">
            <v>0</v>
          </cell>
          <cell r="C37">
            <v>0</v>
          </cell>
          <cell r="D37">
            <v>0</v>
          </cell>
          <cell r="E37">
            <v>0</v>
          </cell>
          <cell r="F37">
            <v>0</v>
          </cell>
          <cell r="G37">
            <v>0</v>
          </cell>
          <cell r="H37">
            <v>0</v>
          </cell>
          <cell r="I37">
            <v>0</v>
          </cell>
          <cell r="J37">
            <v>0</v>
          </cell>
          <cell r="K37">
            <v>0</v>
          </cell>
          <cell r="L37">
            <v>0</v>
          </cell>
          <cell r="P37">
            <v>0</v>
          </cell>
          <cell r="Q37">
            <v>0</v>
          </cell>
          <cell r="R37">
            <v>0</v>
          </cell>
          <cell r="S37">
            <v>0</v>
          </cell>
        </row>
        <row r="38">
          <cell r="P38">
            <v>0</v>
          </cell>
          <cell r="Q38">
            <v>0</v>
          </cell>
          <cell r="R38">
            <v>0</v>
          </cell>
          <cell r="S38">
            <v>0</v>
          </cell>
        </row>
        <row r="39">
          <cell r="P39">
            <v>0</v>
          </cell>
          <cell r="Q39">
            <v>0</v>
          </cell>
          <cell r="R39">
            <v>0</v>
          </cell>
          <cell r="S39">
            <v>0</v>
          </cell>
        </row>
        <row r="40">
          <cell r="A40" t="str">
            <v>AVXS P/E Multiple Valuation</v>
          </cell>
          <cell r="B40">
            <v>0</v>
          </cell>
          <cell r="C40">
            <v>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row>
        <row r="41">
          <cell r="E41">
            <v>0</v>
          </cell>
          <cell r="F41">
            <v>0</v>
          </cell>
          <cell r="G41">
            <v>0</v>
          </cell>
          <cell r="H41">
            <v>0</v>
          </cell>
          <cell r="I41">
            <v>0</v>
          </cell>
          <cell r="J41">
            <v>0</v>
          </cell>
          <cell r="P41">
            <v>0</v>
          </cell>
          <cell r="Q41">
            <v>0</v>
          </cell>
          <cell r="R41">
            <v>0</v>
          </cell>
          <cell r="S41">
            <v>0</v>
          </cell>
        </row>
        <row r="42">
          <cell r="A42" t="str">
            <v>P/E calculation base year-end</v>
          </cell>
          <cell r="B42">
            <v>2025</v>
          </cell>
          <cell r="D42">
            <v>0</v>
          </cell>
          <cell r="E42">
            <v>0</v>
          </cell>
          <cell r="F42" t="str">
            <v>Value per Share</v>
          </cell>
          <cell r="G42">
            <v>0</v>
          </cell>
          <cell r="H42">
            <v>0</v>
          </cell>
          <cell r="I42">
            <v>0</v>
          </cell>
          <cell r="J42">
            <v>0</v>
          </cell>
          <cell r="K42">
            <v>0</v>
          </cell>
          <cell r="P42">
            <v>0</v>
          </cell>
          <cell r="Q42">
            <v>0</v>
          </cell>
          <cell r="R42">
            <v>0</v>
          </cell>
          <cell r="S42">
            <v>0</v>
          </cell>
        </row>
        <row r="43">
          <cell r="A43" t="str">
            <v>Projected pretax income in 2025E</v>
          </cell>
          <cell r="B43">
            <v>595156.14542879525</v>
          </cell>
          <cell r="E43">
            <v>0</v>
          </cell>
          <cell r="F43">
            <v>0</v>
          </cell>
          <cell r="G43">
            <v>0</v>
          </cell>
          <cell r="H43">
            <v>0</v>
          </cell>
          <cell r="I43">
            <v>0</v>
          </cell>
          <cell r="J43">
            <v>0</v>
          </cell>
          <cell r="P43">
            <v>0</v>
          </cell>
          <cell r="Q43">
            <v>0</v>
          </cell>
          <cell r="R43">
            <v>0</v>
          </cell>
          <cell r="S43">
            <v>0</v>
          </cell>
        </row>
        <row r="44">
          <cell r="A44" t="str">
            <v>Shares Outstanding at end of 2025E</v>
          </cell>
          <cell r="B44">
            <v>49521.683147129363</v>
          </cell>
          <cell r="E44">
            <v>0</v>
          </cell>
          <cell r="F44">
            <v>0</v>
          </cell>
          <cell r="G44" t="str">
            <v>Discount Rate</v>
          </cell>
          <cell r="H44">
            <v>0</v>
          </cell>
          <cell r="I44">
            <v>0</v>
          </cell>
          <cell r="J44">
            <v>0</v>
          </cell>
          <cell r="P44">
            <v>0</v>
          </cell>
          <cell r="Q44">
            <v>0</v>
          </cell>
          <cell r="R44">
            <v>0</v>
          </cell>
          <cell r="S44">
            <v>0</v>
          </cell>
        </row>
        <row r="45">
          <cell r="A45" t="str">
            <v>Fully Taxed EPS in 2025E</v>
          </cell>
          <cell r="B45">
            <v>8.2217555351742586</v>
          </cell>
          <cell r="E45" t="str">
            <v>P/E Multiple x</v>
          </cell>
          <cell r="F45">
            <v>38.84338825320846</v>
          </cell>
          <cell r="G45">
            <v>0.2</v>
          </cell>
          <cell r="H45">
            <v>0.25</v>
          </cell>
          <cell r="I45">
            <v>0.3</v>
          </cell>
          <cell r="J45">
            <v>0.35</v>
          </cell>
          <cell r="L45">
            <v>0</v>
          </cell>
          <cell r="P45">
            <v>0</v>
          </cell>
          <cell r="Q45">
            <v>0</v>
          </cell>
          <cell r="R45">
            <v>0</v>
          </cell>
          <cell r="S45">
            <v>0</v>
          </cell>
        </row>
        <row r="46">
          <cell r="A46" t="str">
            <v>Assumed EPS multiple</v>
          </cell>
          <cell r="B46">
            <v>55</v>
          </cell>
          <cell r="E46">
            <v>0</v>
          </cell>
          <cell r="F46">
            <v>45</v>
          </cell>
          <cell r="G46">
            <v>49.794728253230041</v>
          </cell>
          <cell r="H46">
            <v>31.780954025352379</v>
          </cell>
          <cell r="I46">
            <v>20.644301721757785</v>
          </cell>
          <cell r="J46">
            <v>13.630306434872178</v>
          </cell>
          <cell r="P46">
            <v>0</v>
          </cell>
          <cell r="Q46">
            <v>0</v>
          </cell>
          <cell r="R46">
            <v>0</v>
          </cell>
          <cell r="S46">
            <v>0</v>
          </cell>
        </row>
        <row r="47">
          <cell r="A47" t="str">
            <v>Assumed Trading Value end of 2025E</v>
          </cell>
          <cell r="B47">
            <v>452.19655443458424</v>
          </cell>
          <cell r="E47">
            <v>0</v>
          </cell>
          <cell r="F47">
            <v>50</v>
          </cell>
          <cell r="G47">
            <v>55.327475836922268</v>
          </cell>
          <cell r="H47">
            <v>35.312171139280423</v>
          </cell>
          <cell r="I47">
            <v>22.938113024175316</v>
          </cell>
          <cell r="J47">
            <v>15.144784927635753</v>
          </cell>
          <cell r="P47">
            <v>0</v>
          </cell>
          <cell r="Q47">
            <v>0</v>
          </cell>
          <cell r="R47">
            <v>0</v>
          </cell>
          <cell r="S47">
            <v>0</v>
          </cell>
        </row>
        <row r="48">
          <cell r="A48" t="str">
            <v>Discount rate</v>
          </cell>
          <cell r="B48">
            <v>0.25</v>
          </cell>
          <cell r="E48">
            <v>0</v>
          </cell>
          <cell r="F48">
            <v>55</v>
          </cell>
          <cell r="G48">
            <v>60.860223420614496</v>
          </cell>
          <cell r="H48">
            <v>38.84338825320846</v>
          </cell>
          <cell r="I48">
            <v>25.231924326592846</v>
          </cell>
          <cell r="J48">
            <v>16.659263420399327</v>
          </cell>
          <cell r="L48">
            <v>0</v>
          </cell>
          <cell r="P48">
            <v>0</v>
          </cell>
          <cell r="Q48">
            <v>0</v>
          </cell>
          <cell r="R48">
            <v>0</v>
          </cell>
          <cell r="S48">
            <v>0</v>
          </cell>
        </row>
        <row r="49">
          <cell r="A49" t="str">
            <v xml:space="preserve">Discounted to end of </v>
          </cell>
          <cell r="B49">
            <v>2014</v>
          </cell>
          <cell r="E49">
            <v>0</v>
          </cell>
          <cell r="F49">
            <v>60</v>
          </cell>
          <cell r="G49">
            <v>66.392971004306716</v>
          </cell>
          <cell r="H49">
            <v>42.374605367136503</v>
          </cell>
          <cell r="I49">
            <v>27.525735629010377</v>
          </cell>
          <cell r="J49">
            <v>18.173741913162903</v>
          </cell>
          <cell r="M49">
            <v>0</v>
          </cell>
          <cell r="P49">
            <v>0</v>
          </cell>
          <cell r="Q49">
            <v>0</v>
          </cell>
          <cell r="R49">
            <v>0</v>
          </cell>
          <cell r="S49">
            <v>0</v>
          </cell>
        </row>
        <row r="50">
          <cell r="A50" t="str">
            <v>Per share value at end of 2016E</v>
          </cell>
          <cell r="B50">
            <v>38.84338825320846</v>
          </cell>
          <cell r="E50">
            <v>0</v>
          </cell>
          <cell r="F50">
            <v>65</v>
          </cell>
          <cell r="G50">
            <v>71.925718587998944</v>
          </cell>
          <cell r="H50">
            <v>45.90582248106454</v>
          </cell>
          <cell r="I50">
            <v>29.819546931427908</v>
          </cell>
          <cell r="J50">
            <v>19.688220405926476</v>
          </cell>
          <cell r="P50">
            <v>0</v>
          </cell>
          <cell r="Q50">
            <v>0</v>
          </cell>
          <cell r="R50">
            <v>0</v>
          </cell>
          <cell r="S50">
            <v>0</v>
          </cell>
        </row>
        <row r="51">
          <cell r="A51">
            <v>0</v>
          </cell>
          <cell r="B51">
            <v>0</v>
          </cell>
          <cell r="E51">
            <v>0</v>
          </cell>
          <cell r="F51">
            <v>0</v>
          </cell>
          <cell r="G51">
            <v>0</v>
          </cell>
          <cell r="H51">
            <v>0</v>
          </cell>
          <cell r="I51">
            <v>0</v>
          </cell>
          <cell r="J51">
            <v>0</v>
          </cell>
          <cell r="P51">
            <v>0</v>
          </cell>
          <cell r="Q51">
            <v>0</v>
          </cell>
          <cell r="R51">
            <v>0</v>
          </cell>
          <cell r="S51">
            <v>0</v>
          </cell>
        </row>
        <row r="52">
          <cell r="B52">
            <v>0</v>
          </cell>
          <cell r="P52">
            <v>0</v>
          </cell>
          <cell r="Q52">
            <v>0</v>
          </cell>
          <cell r="R52">
            <v>0</v>
          </cell>
          <cell r="S52">
            <v>0</v>
          </cell>
        </row>
        <row r="53">
          <cell r="P53">
            <v>0</v>
          </cell>
          <cell r="Q53">
            <v>0</v>
          </cell>
          <cell r="R53">
            <v>0</v>
          </cell>
          <cell r="S53">
            <v>0</v>
          </cell>
        </row>
        <row r="54">
          <cell r="A54" t="str">
            <v>MYOK Free Cash Flow Calculation</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row>
        <row r="55">
          <cell r="A55">
            <v>0</v>
          </cell>
          <cell r="B55">
            <v>0</v>
          </cell>
          <cell r="C55">
            <v>0</v>
          </cell>
          <cell r="D55">
            <v>0</v>
          </cell>
          <cell r="E55">
            <v>0</v>
          </cell>
          <cell r="F55">
            <v>0</v>
          </cell>
          <cell r="G55">
            <v>0</v>
          </cell>
          <cell r="H55">
            <v>0</v>
          </cell>
          <cell r="I55">
            <v>0</v>
          </cell>
          <cell r="J55">
            <v>0</v>
          </cell>
          <cell r="K55">
            <v>0</v>
          </cell>
          <cell r="P55">
            <v>0</v>
          </cell>
          <cell r="Q55">
            <v>0</v>
          </cell>
          <cell r="R55">
            <v>0</v>
          </cell>
          <cell r="S55">
            <v>0</v>
          </cell>
        </row>
        <row r="56">
          <cell r="D56">
            <v>0</v>
          </cell>
          <cell r="E56" t="str">
            <v>2014E</v>
          </cell>
          <cell r="F56" t="str">
            <v>2015E</v>
          </cell>
          <cell r="G56" t="str">
            <v>2016E</v>
          </cell>
          <cell r="H56" t="str">
            <v>2017E</v>
          </cell>
          <cell r="I56" t="str">
            <v>2018E</v>
          </cell>
          <cell r="J56" t="str">
            <v>2019E</v>
          </cell>
          <cell r="K56" t="str">
            <v>2020E</v>
          </cell>
          <cell r="L56" t="str">
            <v>2021E</v>
          </cell>
          <cell r="M56" t="str">
            <v>2022E</v>
          </cell>
          <cell r="N56" t="str">
            <v>2023E</v>
          </cell>
          <cell r="O56" t="str">
            <v>2024E</v>
          </cell>
          <cell r="P56" t="str">
            <v>2025E</v>
          </cell>
        </row>
        <row r="57">
          <cell r="A57" t="str">
            <v>Earnings Before Interest and Taxes</v>
          </cell>
          <cell r="B57">
            <v>0</v>
          </cell>
          <cell r="C57">
            <v>0</v>
          </cell>
          <cell r="D57">
            <v>0</v>
          </cell>
          <cell r="E57">
            <v>-17218</v>
          </cell>
          <cell r="F57">
            <v>-23213</v>
          </cell>
          <cell r="G57">
            <v>-13305</v>
          </cell>
          <cell r="H57">
            <v>-47609</v>
          </cell>
          <cell r="I57">
            <v>-90915.22505399998</v>
          </cell>
          <cell r="J57">
            <v>-144043.46063979997</v>
          </cell>
          <cell r="K57">
            <v>-147771.62859668041</v>
          </cell>
          <cell r="L57">
            <v>-8393.1270143683942</v>
          </cell>
          <cell r="M57">
            <v>128357.42957923061</v>
          </cell>
          <cell r="N57">
            <v>293732.77900904766</v>
          </cell>
          <cell r="O57">
            <v>438060.25780488877</v>
          </cell>
          <cell r="P57">
            <v>588682.59636430396</v>
          </cell>
        </row>
        <row r="58">
          <cell r="A58" t="str">
            <v>Stock option expense</v>
          </cell>
          <cell r="B58">
            <v>0</v>
          </cell>
          <cell r="C58">
            <v>0</v>
          </cell>
          <cell r="D58">
            <v>0</v>
          </cell>
          <cell r="E58">
            <v>55</v>
          </cell>
          <cell r="F58">
            <v>516</v>
          </cell>
          <cell r="G58">
            <v>2813</v>
          </cell>
          <cell r="H58">
            <v>6138</v>
          </cell>
          <cell r="I58">
            <v>14965.558648</v>
          </cell>
          <cell r="J58">
            <v>17958.670377599999</v>
          </cell>
          <cell r="K58">
            <v>21550.404453119998</v>
          </cell>
          <cell r="L58">
            <v>23705.444898432001</v>
          </cell>
          <cell r="M58">
            <v>26075.9893882752</v>
          </cell>
          <cell r="N58">
            <v>28109.916560560672</v>
          </cell>
          <cell r="O58">
            <v>29185.551122827026</v>
          </cell>
          <cell r="P58">
            <v>31236.427688214873</v>
          </cell>
        </row>
        <row r="59">
          <cell r="A59" t="str">
            <v>Tax Rate</v>
          </cell>
          <cell r="B59">
            <v>0</v>
          </cell>
          <cell r="C59">
            <v>0</v>
          </cell>
          <cell r="D59">
            <v>0</v>
          </cell>
          <cell r="E59">
            <v>0</v>
          </cell>
          <cell r="F59">
            <v>0</v>
          </cell>
          <cell r="G59">
            <v>0</v>
          </cell>
          <cell r="H59">
            <v>0</v>
          </cell>
          <cell r="I59">
            <v>0</v>
          </cell>
          <cell r="J59">
            <v>0</v>
          </cell>
          <cell r="K59">
            <v>0</v>
          </cell>
          <cell r="L59">
            <v>0</v>
          </cell>
          <cell r="M59">
            <v>0</v>
          </cell>
          <cell r="N59">
            <v>0.02</v>
          </cell>
          <cell r="O59">
            <v>7.4999999999999997E-2</v>
          </cell>
          <cell r="P59">
            <v>0.1</v>
          </cell>
        </row>
        <row r="60">
          <cell r="A60" t="str">
            <v>Adjusted EBIT (1-Tax Rate)</v>
          </cell>
          <cell r="B60">
            <v>0</v>
          </cell>
          <cell r="C60">
            <v>0</v>
          </cell>
          <cell r="D60">
            <v>0</v>
          </cell>
          <cell r="E60">
            <v>-17163</v>
          </cell>
          <cell r="F60">
            <v>-22697</v>
          </cell>
          <cell r="G60">
            <v>-10492</v>
          </cell>
          <cell r="H60">
            <v>-41471</v>
          </cell>
          <cell r="I60">
            <v>-75949.666405999975</v>
          </cell>
          <cell r="J60">
            <v>-126084.79026219997</v>
          </cell>
          <cell r="K60">
            <v>-126221.22414356042</v>
          </cell>
          <cell r="L60">
            <v>15312.317884063606</v>
          </cell>
          <cell r="M60">
            <v>154433.4189675058</v>
          </cell>
          <cell r="N60">
            <v>315405.8416582162</v>
          </cell>
          <cell r="O60">
            <v>432202.37325813714</v>
          </cell>
          <cell r="P60">
            <v>557927.12164726702</v>
          </cell>
        </row>
        <row r="61">
          <cell r="A61" t="str">
            <v>Growth</v>
          </cell>
          <cell r="B61">
            <v>0</v>
          </cell>
          <cell r="C61">
            <v>0</v>
          </cell>
          <cell r="D61">
            <v>0</v>
          </cell>
          <cell r="E61" t="str">
            <v>nm</v>
          </cell>
          <cell r="F61" t="str">
            <v>nm</v>
          </cell>
          <cell r="G61" t="str">
            <v>nm</v>
          </cell>
          <cell r="H61" t="str">
            <v>nm</v>
          </cell>
          <cell r="I61" t="str">
            <v>nm</v>
          </cell>
          <cell r="J61" t="str">
            <v>nm</v>
          </cell>
          <cell r="K61" t="str">
            <v>nm</v>
          </cell>
          <cell r="L61" t="str">
            <v>nm</v>
          </cell>
          <cell r="M61">
            <v>9.0855677198442546</v>
          </cell>
          <cell r="N61">
            <v>1.0423418957303565</v>
          </cell>
          <cell r="O61">
            <v>0.37030554344166328</v>
          </cell>
          <cell r="P61">
            <v>0.29089323929750732</v>
          </cell>
        </row>
        <row r="62">
          <cell r="A62">
            <v>0</v>
          </cell>
          <cell r="B62">
            <v>0</v>
          </cell>
          <cell r="C62">
            <v>0</v>
          </cell>
          <cell r="D62">
            <v>0</v>
          </cell>
          <cell r="E62">
            <v>0</v>
          </cell>
          <cell r="F62">
            <v>0</v>
          </cell>
          <cell r="I62">
            <v>0</v>
          </cell>
          <cell r="J62">
            <v>0</v>
          </cell>
          <cell r="K62">
            <v>0</v>
          </cell>
          <cell r="L62">
            <v>0</v>
          </cell>
          <cell r="M62">
            <v>0</v>
          </cell>
          <cell r="N62">
            <v>0</v>
          </cell>
          <cell r="O62">
            <v>0</v>
          </cell>
          <cell r="P62">
            <v>0</v>
          </cell>
        </row>
        <row r="63">
          <cell r="A63" t="str">
            <v>Depreciation and Amortization</v>
          </cell>
          <cell r="B63">
            <v>0</v>
          </cell>
          <cell r="C63">
            <v>0</v>
          </cell>
          <cell r="D63">
            <v>0</v>
          </cell>
          <cell r="E63">
            <v>712</v>
          </cell>
          <cell r="F63">
            <v>965</v>
          </cell>
          <cell r="G63">
            <v>1111</v>
          </cell>
          <cell r="H63">
            <v>1294</v>
          </cell>
          <cell r="I63">
            <v>1470.2654300800002</v>
          </cell>
          <cell r="J63">
            <v>1615.6598171180001</v>
          </cell>
          <cell r="K63">
            <v>2517.9686549403009</v>
          </cell>
          <cell r="L63">
            <v>3325.3226625172065</v>
          </cell>
          <cell r="M63">
            <v>2444.71367119865</v>
          </cell>
          <cell r="N63">
            <v>2552.1658570518061</v>
          </cell>
          <cell r="O63">
            <v>2524.9604058937507</v>
          </cell>
          <cell r="P63">
            <v>2508.9481609573977</v>
          </cell>
        </row>
        <row r="64">
          <cell r="A64" t="str">
            <v>Capital Expenditures</v>
          </cell>
          <cell r="B64">
            <v>0</v>
          </cell>
          <cell r="C64">
            <v>0</v>
          </cell>
          <cell r="D64">
            <v>0</v>
          </cell>
          <cell r="E64">
            <v>716</v>
          </cell>
          <cell r="F64">
            <v>1446</v>
          </cell>
          <cell r="G64">
            <v>1083</v>
          </cell>
          <cell r="H64">
            <v>1517</v>
          </cell>
          <cell r="I64">
            <v>4749.9046985520008</v>
          </cell>
          <cell r="J64">
            <v>5224.8951684072017</v>
          </cell>
          <cell r="K64">
            <v>5747.3846852479228</v>
          </cell>
          <cell r="L64">
            <v>6322.1231537727153</v>
          </cell>
          <cell r="M64">
            <v>3161.0615768863577</v>
          </cell>
          <cell r="N64">
            <v>2370.7961826647684</v>
          </cell>
          <cell r="O64">
            <v>2418.2121063180639</v>
          </cell>
          <cell r="P64">
            <v>2466.5763484444251</v>
          </cell>
        </row>
        <row r="65">
          <cell r="A65" t="str">
            <v>Change in Non-Cash Working Capital</v>
          </cell>
          <cell r="B65">
            <v>0</v>
          </cell>
          <cell r="C65">
            <v>0</v>
          </cell>
          <cell r="D65">
            <v>0</v>
          </cell>
          <cell r="E65">
            <v>-27860</v>
          </cell>
          <cell r="F65">
            <v>13711</v>
          </cell>
          <cell r="G65">
            <v>14769</v>
          </cell>
          <cell r="H65">
            <v>-24281</v>
          </cell>
          <cell r="I65">
            <v>16076.422367170002</v>
          </cell>
          <cell r="J65">
            <v>-1546.1117792899986</v>
          </cell>
          <cell r="K65">
            <v>-2506.4083978440235</v>
          </cell>
          <cell r="L65">
            <v>6968.925079115601</v>
          </cell>
          <cell r="M65">
            <v>6837.5278296799497</v>
          </cell>
          <cell r="N65">
            <v>8268.7674714908499</v>
          </cell>
          <cell r="O65">
            <v>7216.3739397920581</v>
          </cell>
          <cell r="P65">
            <v>7531.1169279707628</v>
          </cell>
        </row>
        <row r="66">
          <cell r="A66" t="str">
            <v>FCFF</v>
          </cell>
          <cell r="B66">
            <v>0</v>
          </cell>
          <cell r="C66">
            <v>0</v>
          </cell>
          <cell r="D66">
            <v>0</v>
          </cell>
          <cell r="E66">
            <v>10693</v>
          </cell>
          <cell r="F66">
            <v>-36889</v>
          </cell>
          <cell r="G66">
            <v>-25233</v>
          </cell>
          <cell r="H66">
            <v>-17413</v>
          </cell>
          <cell r="I66">
            <v>-95305.728041641967</v>
          </cell>
          <cell r="J66">
            <v>-128147.91383419918</v>
          </cell>
          <cell r="K66">
            <v>-126944.23177602403</v>
          </cell>
          <cell r="L66">
            <v>5346.5923136924976</v>
          </cell>
          <cell r="M66">
            <v>146879.54323213812</v>
          </cell>
          <cell r="N66">
            <v>307318.44386111241</v>
          </cell>
          <cell r="O66">
            <v>425092.7476179208</v>
          </cell>
          <cell r="P66">
            <v>550438.37653180922</v>
          </cell>
        </row>
        <row r="67">
          <cell r="A67" t="str">
            <v>Growth</v>
          </cell>
          <cell r="B67">
            <v>0</v>
          </cell>
          <cell r="C67">
            <v>0</v>
          </cell>
          <cell r="D67">
            <v>0</v>
          </cell>
          <cell r="E67">
            <v>0</v>
          </cell>
          <cell r="F67">
            <v>0</v>
          </cell>
        </row>
        <row r="69">
          <cell r="A69" t="str">
            <v>Change in Non Cash Working Capital</v>
          </cell>
          <cell r="B69">
            <v>0</v>
          </cell>
          <cell r="C69">
            <v>0</v>
          </cell>
          <cell r="D69">
            <v>0</v>
          </cell>
          <cell r="E69">
            <v>0</v>
          </cell>
          <cell r="F69">
            <v>0</v>
          </cell>
          <cell r="G69">
            <v>0</v>
          </cell>
          <cell r="H69">
            <v>0</v>
          </cell>
          <cell r="I69">
            <v>0</v>
          </cell>
          <cell r="J69">
            <v>0</v>
          </cell>
          <cell r="K69">
            <v>0</v>
          </cell>
          <cell r="L69">
            <v>0</v>
          </cell>
          <cell r="M69">
            <v>0</v>
          </cell>
          <cell r="N69">
            <v>0</v>
          </cell>
          <cell r="O69">
            <v>0</v>
          </cell>
          <cell r="P69">
            <v>0</v>
          </cell>
        </row>
        <row r="70">
          <cell r="A70">
            <v>0</v>
          </cell>
        </row>
        <row r="71">
          <cell r="A71" t="str">
            <v>Change in:</v>
          </cell>
        </row>
        <row r="72">
          <cell r="A72" t="str">
            <v>Accounts receivable</v>
          </cell>
          <cell r="D72">
            <v>0</v>
          </cell>
          <cell r="E72">
            <v>0</v>
          </cell>
          <cell r="F72">
            <v>0</v>
          </cell>
          <cell r="G72">
            <v>-45000</v>
          </cell>
          <cell r="H72">
            <v>43987</v>
          </cell>
          <cell r="I72">
            <v>1013</v>
          </cell>
          <cell r="J72">
            <v>0</v>
          </cell>
          <cell r="K72">
            <v>-1493.4303546275853</v>
          </cell>
          <cell r="L72">
            <v>-4792.3234319024705</v>
          </cell>
          <cell r="M72">
            <v>-5406.6014850853253</v>
          </cell>
          <cell r="N72">
            <v>-5853.1325035627578</v>
          </cell>
          <cell r="O72">
            <v>-4922.493588386089</v>
          </cell>
          <cell r="P72">
            <v>-5006.6617594558738</v>
          </cell>
        </row>
        <row r="73">
          <cell r="A73" t="str">
            <v>Prepaid expenses &amp; other assets</v>
          </cell>
          <cell r="D73">
            <v>0</v>
          </cell>
          <cell r="E73">
            <v>-198</v>
          </cell>
          <cell r="F73">
            <v>-813</v>
          </cell>
          <cell r="G73">
            <v>-136</v>
          </cell>
          <cell r="H73">
            <v>-541</v>
          </cell>
          <cell r="I73">
            <v>-590</v>
          </cell>
          <cell r="J73">
            <v>0</v>
          </cell>
          <cell r="K73">
            <v>1324.3797635816097</v>
          </cell>
          <cell r="L73">
            <v>-3194.8822879349809</v>
          </cell>
          <cell r="M73">
            <v>-3604.4009900568826</v>
          </cell>
          <cell r="N73">
            <v>-3902.0883357085067</v>
          </cell>
          <cell r="O73">
            <v>-3281.6623922573926</v>
          </cell>
          <cell r="P73">
            <v>-3337.7745063039183</v>
          </cell>
        </row>
        <row r="74">
          <cell r="A74" t="str">
            <v>Accounts payable and accrued expenses</v>
          </cell>
          <cell r="D74">
            <v>0</v>
          </cell>
          <cell r="E74">
            <v>-340</v>
          </cell>
          <cell r="F74">
            <v>1301</v>
          </cell>
          <cell r="G74">
            <v>-434</v>
          </cell>
          <cell r="H74">
            <v>3335</v>
          </cell>
          <cell r="I74">
            <v>2437.5776328299971</v>
          </cell>
          <cell r="J74">
            <v>1546.1117792899986</v>
          </cell>
          <cell r="K74">
            <v>2675.4589888899991</v>
          </cell>
          <cell r="L74">
            <v>1018.2806407218504</v>
          </cell>
          <cell r="M74">
            <v>2173.4746454622582</v>
          </cell>
          <cell r="N74">
            <v>1486.4533677804138</v>
          </cell>
          <cell r="O74">
            <v>987.78204085142352</v>
          </cell>
          <cell r="P74">
            <v>813.3193377890293</v>
          </cell>
        </row>
        <row r="75">
          <cell r="A75" t="str">
            <v>Deferred Revenues</v>
          </cell>
          <cell r="D75">
            <v>0</v>
          </cell>
          <cell r="E75">
            <v>28398</v>
          </cell>
          <cell r="F75">
            <v>-14199</v>
          </cell>
          <cell r="G75">
            <v>30801</v>
          </cell>
          <cell r="H75">
            <v>-22500</v>
          </cell>
          <cell r="I75">
            <v>-18937</v>
          </cell>
          <cell r="J75">
            <v>0</v>
          </cell>
          <cell r="K75">
            <v>0</v>
          </cell>
          <cell r="L75">
            <v>0</v>
          </cell>
          <cell r="M75">
            <v>0</v>
          </cell>
          <cell r="N75">
            <v>0</v>
          </cell>
          <cell r="O75">
            <v>0</v>
          </cell>
          <cell r="P75">
            <v>0</v>
          </cell>
        </row>
        <row r="76">
          <cell r="A76" t="str">
            <v>Change in non-cash working capital</v>
          </cell>
          <cell r="B76">
            <v>0</v>
          </cell>
          <cell r="C76">
            <v>0</v>
          </cell>
          <cell r="D76">
            <v>0</v>
          </cell>
          <cell r="E76">
            <v>27860</v>
          </cell>
          <cell r="F76">
            <v>-13711</v>
          </cell>
          <cell r="G76">
            <v>-14769</v>
          </cell>
          <cell r="H76">
            <v>24281</v>
          </cell>
          <cell r="I76">
            <v>-16076.422367170002</v>
          </cell>
          <cell r="J76">
            <v>1546.1117792899986</v>
          </cell>
          <cell r="K76">
            <v>2506.4083978440235</v>
          </cell>
          <cell r="L76">
            <v>-6968.925079115601</v>
          </cell>
          <cell r="M76">
            <v>-6837.5278296799497</v>
          </cell>
          <cell r="N76">
            <v>-8268.7674714908499</v>
          </cell>
          <cell r="O76">
            <v>-7216.3739397920581</v>
          </cell>
          <cell r="P76">
            <v>-7531.1169279707628</v>
          </cell>
        </row>
        <row r="77">
          <cell r="P77">
            <v>0</v>
          </cell>
          <cell r="Q77">
            <v>0</v>
          </cell>
          <cell r="R77">
            <v>0</v>
          </cell>
          <cell r="S77">
            <v>0</v>
          </cell>
        </row>
        <row r="78">
          <cell r="A78" t="str">
            <v>Source: Company data, FactSet, BMO estimates</v>
          </cell>
          <cell r="P78">
            <v>0</v>
          </cell>
          <cell r="Q78">
            <v>0</v>
          </cell>
          <cell r="R78">
            <v>0</v>
          </cell>
          <cell r="S78">
            <v>0</v>
          </cell>
        </row>
        <row r="79">
          <cell r="P79">
            <v>0</v>
          </cell>
          <cell r="Q79">
            <v>0</v>
          </cell>
          <cell r="R79">
            <v>0</v>
          </cell>
          <cell r="S79">
            <v>0</v>
          </cell>
        </row>
        <row r="80">
          <cell r="P80">
            <v>0</v>
          </cell>
          <cell r="Q80">
            <v>0</v>
          </cell>
          <cell r="R80">
            <v>0</v>
          </cell>
          <cell r="S80">
            <v>0</v>
          </cell>
        </row>
        <row r="81">
          <cell r="P81">
            <v>0</v>
          </cell>
          <cell r="Q81">
            <v>0</v>
          </cell>
          <cell r="R81">
            <v>0</v>
          </cell>
          <cell r="S81">
            <v>0</v>
          </cell>
        </row>
        <row r="82">
          <cell r="P82">
            <v>0</v>
          </cell>
          <cell r="Q82">
            <v>0</v>
          </cell>
          <cell r="R82">
            <v>0</v>
          </cell>
          <cell r="S82">
            <v>0</v>
          </cell>
        </row>
      </sheetData>
      <sheetData sheetId="9">
        <row r="2">
          <cell r="B2" t="str">
            <v>UNITED STATES</v>
          </cell>
          <cell r="C2">
            <v>0</v>
          </cell>
          <cell r="D2">
            <v>0</v>
          </cell>
          <cell r="E2">
            <v>0</v>
          </cell>
          <cell r="F2">
            <v>0</v>
          </cell>
          <cell r="G2">
            <v>0</v>
          </cell>
          <cell r="H2">
            <v>0</v>
          </cell>
          <cell r="I2">
            <v>0</v>
          </cell>
          <cell r="J2">
            <v>0</v>
          </cell>
          <cell r="K2">
            <v>0</v>
          </cell>
          <cell r="L2">
            <v>0</v>
          </cell>
          <cell r="M2">
            <v>0</v>
          </cell>
          <cell r="N2">
            <v>0</v>
          </cell>
          <cell r="O2">
            <v>0</v>
          </cell>
          <cell r="P2">
            <v>0</v>
          </cell>
          <cell r="Q2">
            <v>0</v>
          </cell>
          <cell r="R2">
            <v>0</v>
          </cell>
          <cell r="S2">
            <v>0</v>
          </cell>
          <cell r="T2">
            <v>0</v>
          </cell>
          <cell r="U2">
            <v>0</v>
          </cell>
          <cell r="V2">
            <v>0</v>
          </cell>
          <cell r="W2">
            <v>0</v>
          </cell>
          <cell r="X2">
            <v>0</v>
          </cell>
          <cell r="Y2">
            <v>0</v>
          </cell>
          <cell r="Z2">
            <v>0</v>
          </cell>
          <cell r="AA2">
            <v>0</v>
          </cell>
          <cell r="AC2" t="str">
            <v>IP</v>
          </cell>
        </row>
        <row r="3">
          <cell r="B3">
            <v>0</v>
          </cell>
          <cell r="C3">
            <v>0</v>
          </cell>
          <cell r="D3">
            <v>0</v>
          </cell>
          <cell r="O3">
            <v>0</v>
          </cell>
          <cell r="P3" t="str">
            <v>PROBABILITY ADJUSTMENT</v>
          </cell>
          <cell r="Q3">
            <v>0.85</v>
          </cell>
        </row>
        <row r="4">
          <cell r="B4">
            <v>0</v>
          </cell>
          <cell r="C4">
            <v>0</v>
          </cell>
          <cell r="D4" t="str">
            <v>2017E</v>
          </cell>
          <cell r="E4" t="str">
            <v>2018E</v>
          </cell>
          <cell r="F4" t="str">
            <v>2019E</v>
          </cell>
          <cell r="G4" t="str">
            <v>2020E</v>
          </cell>
          <cell r="H4" t="str">
            <v>2021E</v>
          </cell>
          <cell r="I4" t="str">
            <v>2022E</v>
          </cell>
          <cell r="J4" t="str">
            <v>2023E</v>
          </cell>
          <cell r="K4" t="str">
            <v>2024E</v>
          </cell>
          <cell r="L4" t="str">
            <v>2025E</v>
          </cell>
          <cell r="M4" t="str">
            <v>2026E</v>
          </cell>
          <cell r="N4" t="str">
            <v>2027E</v>
          </cell>
          <cell r="O4" t="str">
            <v>2028E</v>
          </cell>
          <cell r="P4" t="str">
            <v>2029E</v>
          </cell>
          <cell r="Q4" t="str">
            <v>2030E</v>
          </cell>
          <cell r="R4">
            <v>0</v>
          </cell>
          <cell r="S4">
            <v>0</v>
          </cell>
          <cell r="T4">
            <v>0</v>
          </cell>
          <cell r="U4">
            <v>0</v>
          </cell>
          <cell r="V4">
            <v>0</v>
          </cell>
          <cell r="W4">
            <v>0</v>
          </cell>
          <cell r="X4">
            <v>0</v>
          </cell>
          <cell r="Y4">
            <v>0</v>
          </cell>
          <cell r="Z4">
            <v>0</v>
          </cell>
          <cell r="AA4">
            <v>0</v>
          </cell>
          <cell r="AC4" t="str">
            <v>Through 2034</v>
          </cell>
        </row>
        <row r="6">
          <cell r="B6" t="str">
            <v>US Population (000's)</v>
          </cell>
          <cell r="C6">
            <v>323380.22609999991</v>
          </cell>
          <cell r="D6">
            <v>325643.88768269989</v>
          </cell>
          <cell r="E6">
            <v>327923.39489647874</v>
          </cell>
          <cell r="F6">
            <v>330218.85866075405</v>
          </cell>
          <cell r="G6">
            <v>332530.39067137928</v>
          </cell>
          <cell r="H6">
            <v>334858.10340607888</v>
          </cell>
          <cell r="I6">
            <v>337202.11012992141</v>
          </cell>
          <cell r="J6">
            <v>339562.52490083082</v>
          </cell>
          <cell r="K6">
            <v>341939.46257513663</v>
          </cell>
          <cell r="L6">
            <v>344333.03881316254</v>
          </cell>
          <cell r="M6">
            <v>346743.37008485466</v>
          </cell>
          <cell r="N6">
            <v>349170.5736754486</v>
          </cell>
          <cell r="O6">
            <v>351614.76769117668</v>
          </cell>
          <cell r="P6">
            <v>354076.07106501487</v>
          </cell>
          <cell r="Q6">
            <v>356554.60356246994</v>
          </cell>
        </row>
        <row r="7">
          <cell r="B7" t="str">
            <v>% growth</v>
          </cell>
          <cell r="D7">
            <v>7.0000000000000001E-3</v>
          </cell>
          <cell r="E7">
            <v>7.0000000000000001E-3</v>
          </cell>
          <cell r="F7">
            <v>7.0000000000000001E-3</v>
          </cell>
          <cell r="G7">
            <v>7.0000000000000001E-3</v>
          </cell>
          <cell r="H7">
            <v>7.0000000000000001E-3</v>
          </cell>
          <cell r="I7">
            <v>7.0000000000000001E-3</v>
          </cell>
          <cell r="J7">
            <v>7.0000000000000001E-3</v>
          </cell>
          <cell r="K7">
            <v>7.0000000000000001E-3</v>
          </cell>
          <cell r="L7">
            <v>7.0000000000000001E-3</v>
          </cell>
          <cell r="M7">
            <v>7.0000000000000001E-3</v>
          </cell>
          <cell r="N7">
            <v>7.0000000000000001E-3</v>
          </cell>
          <cell r="O7">
            <v>7.0000000000000001E-3</v>
          </cell>
          <cell r="P7">
            <v>7.0000000000000001E-3</v>
          </cell>
          <cell r="Q7">
            <v>7.0000000000000001E-3</v>
          </cell>
        </row>
        <row r="9">
          <cell r="B9" t="str">
            <v>Patients with Hypertrophic Cardiomyopathy ('000s)</v>
          </cell>
          <cell r="D9">
            <v>651.28777536539974</v>
          </cell>
          <cell r="E9">
            <v>655.84678979295745</v>
          </cell>
          <cell r="F9">
            <v>660.4377173215081</v>
          </cell>
          <cell r="G9">
            <v>665.06078134275856</v>
          </cell>
          <cell r="H9">
            <v>669.71620681215779</v>
          </cell>
          <cell r="I9">
            <v>674.40422025984287</v>
          </cell>
          <cell r="J9">
            <v>679.1250498016617</v>
          </cell>
          <cell r="K9">
            <v>683.87892515027329</v>
          </cell>
          <cell r="L9">
            <v>688.66607762632509</v>
          </cell>
          <cell r="M9">
            <v>693.48674016970938</v>
          </cell>
          <cell r="N9">
            <v>698.34114735089724</v>
          </cell>
          <cell r="O9">
            <v>703.22953538235333</v>
          </cell>
          <cell r="P9">
            <v>708.1521421300298</v>
          </cell>
          <cell r="Q9">
            <v>713.10920712493987</v>
          </cell>
        </row>
        <row r="10">
          <cell r="B10" t="str">
            <v>% prevalence</v>
          </cell>
          <cell r="D10">
            <v>2E-3</v>
          </cell>
          <cell r="E10">
            <v>2E-3</v>
          </cell>
          <cell r="F10">
            <v>2E-3</v>
          </cell>
          <cell r="G10">
            <v>2E-3</v>
          </cell>
          <cell r="H10">
            <v>2E-3</v>
          </cell>
          <cell r="I10">
            <v>2E-3</v>
          </cell>
          <cell r="J10">
            <v>2E-3</v>
          </cell>
          <cell r="K10">
            <v>2E-3</v>
          </cell>
          <cell r="L10">
            <v>2E-3</v>
          </cell>
          <cell r="M10">
            <v>2E-3</v>
          </cell>
          <cell r="N10">
            <v>2E-3</v>
          </cell>
          <cell r="O10">
            <v>2E-3</v>
          </cell>
          <cell r="P10">
            <v>2E-3</v>
          </cell>
          <cell r="Q10">
            <v>2E-3</v>
          </cell>
          <cell r="R10">
            <v>5.0000000000000001E-3</v>
          </cell>
          <cell r="S10">
            <v>5.0000000000000001E-3</v>
          </cell>
          <cell r="T10">
            <v>5.0000000000000001E-3</v>
          </cell>
          <cell r="U10">
            <v>5.0000000000000001E-3</v>
          </cell>
          <cell r="V10">
            <v>5.0000000000000001E-3</v>
          </cell>
          <cell r="W10">
            <v>5.0000000000000001E-3</v>
          </cell>
          <cell r="X10">
            <v>5.0000000000000001E-3</v>
          </cell>
          <cell r="Y10">
            <v>0</v>
          </cell>
          <cell r="Z10">
            <v>0</v>
          </cell>
          <cell r="AA10">
            <v>0</v>
          </cell>
        </row>
        <row r="11">
          <cell r="B11">
            <v>0</v>
          </cell>
          <cell r="G11">
            <v>0</v>
          </cell>
        </row>
        <row r="12">
          <cell r="B12" t="str">
            <v>Mavacamten Price (per month)</v>
          </cell>
          <cell r="D12">
            <v>0</v>
          </cell>
          <cell r="E12">
            <v>0</v>
          </cell>
          <cell r="F12">
            <v>0</v>
          </cell>
          <cell r="G12">
            <v>4500</v>
          </cell>
          <cell r="H12">
            <v>4590</v>
          </cell>
          <cell r="I12">
            <v>4681.8</v>
          </cell>
          <cell r="J12">
            <v>4775.4360000000006</v>
          </cell>
          <cell r="K12">
            <v>4870.9447200000004</v>
          </cell>
          <cell r="L12">
            <v>4968.3636144000002</v>
          </cell>
          <cell r="M12">
            <v>5067.7308866880003</v>
          </cell>
          <cell r="N12">
            <v>5169.0855044217606</v>
          </cell>
          <cell r="O12">
            <v>5272.4672145101958</v>
          </cell>
          <cell r="P12">
            <v>5377.9165588003998</v>
          </cell>
          <cell r="Q12">
            <v>5485.4748899764081</v>
          </cell>
        </row>
        <row r="13">
          <cell r="B13" t="str">
            <v>% growth</v>
          </cell>
          <cell r="D13">
            <v>0</v>
          </cell>
          <cell r="E13">
            <v>0.02</v>
          </cell>
          <cell r="F13">
            <v>0.02</v>
          </cell>
          <cell r="G13">
            <v>0.02</v>
          </cell>
          <cell r="H13">
            <v>0.02</v>
          </cell>
          <cell r="I13">
            <v>0.02</v>
          </cell>
          <cell r="J13">
            <v>0.02</v>
          </cell>
          <cell r="K13">
            <v>0.02</v>
          </cell>
          <cell r="L13">
            <v>0.02</v>
          </cell>
          <cell r="M13">
            <v>0.02</v>
          </cell>
          <cell r="N13">
            <v>0.02</v>
          </cell>
          <cell r="O13">
            <v>0.02</v>
          </cell>
          <cell r="P13">
            <v>0.02</v>
          </cell>
          <cell r="Q13">
            <v>0.02</v>
          </cell>
        </row>
        <row r="14">
          <cell r="B14" t="str">
            <v>Gross-to-net %</v>
          </cell>
          <cell r="D14">
            <v>0.2</v>
          </cell>
          <cell r="E14">
            <v>0.2</v>
          </cell>
          <cell r="F14">
            <v>0.2</v>
          </cell>
          <cell r="G14">
            <v>0.2</v>
          </cell>
          <cell r="H14">
            <v>0.2</v>
          </cell>
          <cell r="I14">
            <v>0.2</v>
          </cell>
          <cell r="J14">
            <v>0.2</v>
          </cell>
          <cell r="K14">
            <v>0.2</v>
          </cell>
          <cell r="L14">
            <v>0.2</v>
          </cell>
          <cell r="M14">
            <v>0.2</v>
          </cell>
          <cell r="N14">
            <v>0.2</v>
          </cell>
          <cell r="O14">
            <v>0.2</v>
          </cell>
          <cell r="P14">
            <v>0.2</v>
          </cell>
          <cell r="Q14">
            <v>0.2</v>
          </cell>
        </row>
        <row r="15">
          <cell r="B15" t="str">
            <v>Mavacamten Net Price (per month)</v>
          </cell>
          <cell r="D15">
            <v>0</v>
          </cell>
          <cell r="E15">
            <v>0</v>
          </cell>
          <cell r="F15">
            <v>0</v>
          </cell>
          <cell r="G15">
            <v>3600</v>
          </cell>
          <cell r="H15">
            <v>3672</v>
          </cell>
          <cell r="I15">
            <v>3745.4400000000005</v>
          </cell>
          <cell r="J15">
            <v>3820.3488000000007</v>
          </cell>
          <cell r="K15">
            <v>3896.7557760000004</v>
          </cell>
          <cell r="L15">
            <v>3974.6908915200002</v>
          </cell>
          <cell r="M15">
            <v>4054.1847093504002</v>
          </cell>
          <cell r="N15">
            <v>4135.2684035374086</v>
          </cell>
          <cell r="O15">
            <v>4217.9737716081572</v>
          </cell>
          <cell r="P15">
            <v>4302.3332470403202</v>
          </cell>
          <cell r="Q15">
            <v>4388.3799119811265</v>
          </cell>
        </row>
        <row r="17">
          <cell r="B17" t="str">
            <v>Patients with Obstructive HCM ('000s)</v>
          </cell>
          <cell r="D17">
            <v>423.33705398750982</v>
          </cell>
          <cell r="E17">
            <v>426.30041336542234</v>
          </cell>
          <cell r="F17">
            <v>429.28451625898026</v>
          </cell>
          <cell r="G17">
            <v>432.28950787279308</v>
          </cell>
          <cell r="H17">
            <v>435.31553442790261</v>
          </cell>
          <cell r="I17">
            <v>438.36274316889791</v>
          </cell>
          <cell r="J17">
            <v>441.4312823710801</v>
          </cell>
          <cell r="K17">
            <v>444.52130134767765</v>
          </cell>
          <cell r="L17">
            <v>447.63295045711135</v>
          </cell>
          <cell r="M17">
            <v>450.7663811103111</v>
          </cell>
          <cell r="N17">
            <v>453.92174577808322</v>
          </cell>
          <cell r="O17">
            <v>457.09919799852969</v>
          </cell>
          <cell r="P17">
            <v>460.29889238451938</v>
          </cell>
          <cell r="Q17">
            <v>463.52098463121092</v>
          </cell>
          <cell r="R17">
            <v>0</v>
          </cell>
          <cell r="S17">
            <v>0</v>
          </cell>
          <cell r="T17">
            <v>0</v>
          </cell>
          <cell r="U17">
            <v>0</v>
          </cell>
          <cell r="V17">
            <v>0</v>
          </cell>
          <cell r="W17">
            <v>0</v>
          </cell>
          <cell r="X17">
            <v>0</v>
          </cell>
          <cell r="Y17">
            <v>0</v>
          </cell>
          <cell r="Z17">
            <v>0</v>
          </cell>
          <cell r="AA17">
            <v>0</v>
          </cell>
        </row>
        <row r="18">
          <cell r="B18" t="str">
            <v>% HCM patients with oHCM</v>
          </cell>
          <cell r="D18">
            <v>0.65</v>
          </cell>
          <cell r="E18">
            <v>0.65</v>
          </cell>
          <cell r="F18">
            <v>0.65</v>
          </cell>
          <cell r="G18">
            <v>0.65</v>
          </cell>
          <cell r="H18">
            <v>0.65</v>
          </cell>
          <cell r="I18">
            <v>0.65</v>
          </cell>
          <cell r="J18">
            <v>0.65</v>
          </cell>
          <cell r="K18">
            <v>0.65</v>
          </cell>
          <cell r="L18">
            <v>0.65</v>
          </cell>
          <cell r="M18">
            <v>0.65</v>
          </cell>
          <cell r="N18">
            <v>0.65</v>
          </cell>
          <cell r="O18">
            <v>0.65</v>
          </cell>
          <cell r="P18">
            <v>0.65</v>
          </cell>
          <cell r="Q18">
            <v>0.65</v>
          </cell>
        </row>
        <row r="19">
          <cell r="B19" t="str">
            <v>Symptomatic oHCM Patients ('000s)</v>
          </cell>
          <cell r="D19">
            <v>144.55411599573506</v>
          </cell>
          <cell r="E19">
            <v>145.56599480770521</v>
          </cell>
          <cell r="F19">
            <v>146.58495677135912</v>
          </cell>
          <cell r="G19">
            <v>147.61105146875863</v>
          </cell>
          <cell r="H19">
            <v>148.64432882903992</v>
          </cell>
          <cell r="I19">
            <v>149.68483913084319</v>
          </cell>
          <cell r="J19">
            <v>150.73263300475907</v>
          </cell>
          <cell r="K19">
            <v>151.78776143579239</v>
          </cell>
          <cell r="L19">
            <v>152.85027576584292</v>
          </cell>
          <cell r="M19">
            <v>153.9202276962038</v>
          </cell>
          <cell r="N19">
            <v>154.9976692900772</v>
          </cell>
          <cell r="O19">
            <v>156.08265297510772</v>
          </cell>
          <cell r="P19">
            <v>157.17523154593346</v>
          </cell>
          <cell r="Q19">
            <v>158.27545816675496</v>
          </cell>
        </row>
        <row r="20">
          <cell r="B20" t="str">
            <v>% oHCM patients who are symptomatic</v>
          </cell>
          <cell r="D20">
            <v>0.34146341463414637</v>
          </cell>
          <cell r="E20">
            <v>0.34146341463414637</v>
          </cell>
          <cell r="F20">
            <v>0.34146341463414637</v>
          </cell>
          <cell r="G20">
            <v>0.34146341463414637</v>
          </cell>
          <cell r="H20">
            <v>0.34146341463414637</v>
          </cell>
          <cell r="I20">
            <v>0.34146341463414637</v>
          </cell>
          <cell r="J20">
            <v>0.34146341463414637</v>
          </cell>
          <cell r="K20">
            <v>0.34146341463414637</v>
          </cell>
          <cell r="L20">
            <v>0.34146341463414637</v>
          </cell>
          <cell r="M20">
            <v>0.34146341463414637</v>
          </cell>
          <cell r="N20">
            <v>0.34146341463414637</v>
          </cell>
          <cell r="O20">
            <v>0.34146341463414637</v>
          </cell>
          <cell r="P20">
            <v>0.34146341463414637</v>
          </cell>
          <cell r="Q20">
            <v>0.34146341463414637</v>
          </cell>
        </row>
        <row r="21">
          <cell r="B21">
            <v>0</v>
          </cell>
        </row>
        <row r="22">
          <cell r="B22" t="str">
            <v>Symptomatic oHCM Patients who are ISM+</v>
          </cell>
          <cell r="D22">
            <v>72277.057997867523</v>
          </cell>
          <cell r="E22">
            <v>72782.997403852598</v>
          </cell>
          <cell r="F22">
            <v>73292.478385679555</v>
          </cell>
          <cell r="G22">
            <v>73805.52573437932</v>
          </cell>
          <cell r="H22">
            <v>74322.164414519953</v>
          </cell>
          <cell r="I22">
            <v>74842.419565421587</v>
          </cell>
          <cell r="J22">
            <v>75366.31650237953</v>
          </cell>
          <cell r="K22">
            <v>75893.880717896202</v>
          </cell>
          <cell r="L22">
            <v>76425.137882921466</v>
          </cell>
          <cell r="M22">
            <v>76960.113848101901</v>
          </cell>
          <cell r="N22">
            <v>77498.834645038602</v>
          </cell>
          <cell r="O22">
            <v>78041.326487553859</v>
          </cell>
          <cell r="P22">
            <v>78587.615772966732</v>
          </cell>
          <cell r="Q22">
            <v>79137.729083377475</v>
          </cell>
        </row>
        <row r="23">
          <cell r="B23" t="str">
            <v>% Symptomatic oHCM Patients who are ISM+</v>
          </cell>
          <cell r="D23">
            <v>0.5</v>
          </cell>
          <cell r="E23">
            <v>0.5</v>
          </cell>
          <cell r="F23">
            <v>0.5</v>
          </cell>
          <cell r="G23">
            <v>0.5</v>
          </cell>
          <cell r="H23">
            <v>0.5</v>
          </cell>
          <cell r="I23">
            <v>0.5</v>
          </cell>
          <cell r="J23">
            <v>0.5</v>
          </cell>
          <cell r="K23">
            <v>0.5</v>
          </cell>
          <cell r="L23">
            <v>0.5</v>
          </cell>
          <cell r="M23">
            <v>0.5</v>
          </cell>
          <cell r="N23">
            <v>0.5</v>
          </cell>
          <cell r="O23">
            <v>0.5</v>
          </cell>
          <cell r="P23">
            <v>0.5</v>
          </cell>
          <cell r="Q23">
            <v>0.5</v>
          </cell>
        </row>
        <row r="24">
          <cell r="B24" t="str">
            <v>Symptomatic, ISM+ oHCM Patients on mavacamten</v>
          </cell>
          <cell r="D24">
            <v>0</v>
          </cell>
          <cell r="E24">
            <v>0</v>
          </cell>
          <cell r="F24">
            <v>0</v>
          </cell>
          <cell r="G24">
            <v>3690.2762867189663</v>
          </cell>
          <cell r="H24">
            <v>7432.2164414519957</v>
          </cell>
          <cell r="I24">
            <v>9729.5145435048071</v>
          </cell>
          <cell r="J24">
            <v>11304.947475356928</v>
          </cell>
          <cell r="K24">
            <v>12901.959722042355</v>
          </cell>
          <cell r="L24">
            <v>14520.776197755078</v>
          </cell>
          <cell r="M24">
            <v>16161.623908101399</v>
          </cell>
          <cell r="N24">
            <v>17824.731968358879</v>
          </cell>
          <cell r="O24">
            <v>18729.918357012924</v>
          </cell>
          <cell r="P24">
            <v>18861.027785512015</v>
          </cell>
          <cell r="Q24">
            <v>19784.432270844369</v>
          </cell>
          <cell r="AB24" t="str">
            <v>Peak penetration in ISM+</v>
          </cell>
        </row>
        <row r="25">
          <cell r="B25" t="str">
            <v>% penetration</v>
          </cell>
          <cell r="D25">
            <v>0</v>
          </cell>
          <cell r="E25">
            <v>0</v>
          </cell>
          <cell r="F25">
            <v>0</v>
          </cell>
          <cell r="G25">
            <v>0.05</v>
          </cell>
          <cell r="H25">
            <v>0.1</v>
          </cell>
          <cell r="I25">
            <v>0.13</v>
          </cell>
          <cell r="J25">
            <v>0.15</v>
          </cell>
          <cell r="K25">
            <v>0.17</v>
          </cell>
          <cell r="L25">
            <v>0.19</v>
          </cell>
          <cell r="M25">
            <v>0.21</v>
          </cell>
          <cell r="N25">
            <v>0.23</v>
          </cell>
          <cell r="O25">
            <v>0.24</v>
          </cell>
          <cell r="P25">
            <v>0.24</v>
          </cell>
          <cell r="Q25">
            <v>0.25</v>
          </cell>
          <cell r="AB25">
            <v>0.25</v>
          </cell>
        </row>
        <row r="26">
          <cell r="B26">
            <v>0</v>
          </cell>
        </row>
        <row r="27">
          <cell r="B27" t="str">
            <v>Symptomatic oHCM Patients who are ISM-</v>
          </cell>
          <cell r="D27">
            <v>72277.057997867523</v>
          </cell>
          <cell r="E27">
            <v>72782.997403852598</v>
          </cell>
          <cell r="F27">
            <v>73292.478385679555</v>
          </cell>
          <cell r="G27">
            <v>73805.52573437932</v>
          </cell>
          <cell r="H27">
            <v>74322.164414519953</v>
          </cell>
          <cell r="I27">
            <v>74842.419565421587</v>
          </cell>
          <cell r="J27">
            <v>75366.31650237953</v>
          </cell>
          <cell r="K27">
            <v>75893.880717896202</v>
          </cell>
          <cell r="L27">
            <v>76425.137882921466</v>
          </cell>
          <cell r="M27">
            <v>76960.113848101901</v>
          </cell>
          <cell r="N27">
            <v>77498.834645038602</v>
          </cell>
          <cell r="O27">
            <v>78041.326487553859</v>
          </cell>
          <cell r="P27">
            <v>78587.615772966732</v>
          </cell>
          <cell r="Q27">
            <v>79137.729083377475</v>
          </cell>
        </row>
        <row r="28">
          <cell r="B28" t="str">
            <v>% Symptomatic oHCM Patients who are ISM-</v>
          </cell>
          <cell r="D28">
            <v>0.5</v>
          </cell>
          <cell r="E28">
            <v>0.5</v>
          </cell>
          <cell r="F28">
            <v>0.5</v>
          </cell>
          <cell r="G28">
            <v>0.5</v>
          </cell>
          <cell r="H28">
            <v>0.5</v>
          </cell>
          <cell r="I28">
            <v>0.5</v>
          </cell>
          <cell r="J28">
            <v>0.5</v>
          </cell>
          <cell r="K28">
            <v>0.5</v>
          </cell>
          <cell r="L28">
            <v>0.5</v>
          </cell>
          <cell r="M28">
            <v>0.5</v>
          </cell>
          <cell r="N28">
            <v>0.5</v>
          </cell>
          <cell r="O28">
            <v>0.5</v>
          </cell>
          <cell r="P28">
            <v>0.5</v>
          </cell>
          <cell r="Q28">
            <v>0.5</v>
          </cell>
        </row>
        <row r="29">
          <cell r="B29" t="str">
            <v>Symptomatic, ISM- oHCM Patients on mavacamten</v>
          </cell>
          <cell r="D29">
            <v>0</v>
          </cell>
          <cell r="E29">
            <v>0</v>
          </cell>
          <cell r="F29">
            <v>0</v>
          </cell>
          <cell r="G29">
            <v>2287.9712977657591</v>
          </cell>
          <cell r="H29">
            <v>4459.3298648711971</v>
          </cell>
          <cell r="I29">
            <v>5987.3935652337268</v>
          </cell>
          <cell r="J29">
            <v>7536.6316502379532</v>
          </cell>
          <cell r="K29">
            <v>9107.2656861475443</v>
          </cell>
          <cell r="L29">
            <v>10699.519303609006</v>
          </cell>
          <cell r="M29">
            <v>11544.017077215285</v>
          </cell>
          <cell r="N29">
            <v>12399.813543206177</v>
          </cell>
          <cell r="O29">
            <v>12876.818870446386</v>
          </cell>
          <cell r="P29">
            <v>12966.956602539511</v>
          </cell>
          <cell r="Q29">
            <v>13453.413944174172</v>
          </cell>
        </row>
        <row r="30">
          <cell r="B30" t="str">
            <v>% penetration</v>
          </cell>
          <cell r="D30">
            <v>0</v>
          </cell>
          <cell r="E30">
            <v>0</v>
          </cell>
          <cell r="F30">
            <v>0</v>
          </cell>
          <cell r="G30">
            <v>3.1E-2</v>
          </cell>
          <cell r="H30">
            <v>0.06</v>
          </cell>
          <cell r="I30">
            <v>0.08</v>
          </cell>
          <cell r="J30">
            <v>0.1</v>
          </cell>
          <cell r="K30">
            <v>0.12</v>
          </cell>
          <cell r="L30">
            <v>0.14000000000000001</v>
          </cell>
          <cell r="M30">
            <v>0.15</v>
          </cell>
          <cell r="N30">
            <v>0.16</v>
          </cell>
          <cell r="O30">
            <v>0.16500000000000001</v>
          </cell>
          <cell r="P30">
            <v>0.16500000000000001</v>
          </cell>
          <cell r="Q30">
            <v>0.17</v>
          </cell>
        </row>
        <row r="31">
          <cell r="B31">
            <v>0</v>
          </cell>
        </row>
        <row r="32">
          <cell r="B32" t="str">
            <v>Total oHCM Patients on mavacamten</v>
          </cell>
          <cell r="D32">
            <v>0</v>
          </cell>
          <cell r="E32">
            <v>0</v>
          </cell>
          <cell r="F32">
            <v>0</v>
          </cell>
          <cell r="G32">
            <v>5978.2475844847249</v>
          </cell>
          <cell r="H32">
            <v>11891.546306323193</v>
          </cell>
          <cell r="I32">
            <v>15716.908108738535</v>
          </cell>
          <cell r="J32">
            <v>18841.579125594882</v>
          </cell>
          <cell r="K32">
            <v>22009.225408189901</v>
          </cell>
          <cell r="L32">
            <v>25220.295501364082</v>
          </cell>
          <cell r="M32">
            <v>27705.640985316684</v>
          </cell>
          <cell r="N32">
            <v>30224.545511565055</v>
          </cell>
          <cell r="O32">
            <v>31606.737227459311</v>
          </cell>
          <cell r="P32">
            <v>31827.984388051525</v>
          </cell>
          <cell r="Q32">
            <v>33237.846215018537</v>
          </cell>
        </row>
        <row r="34">
          <cell r="B34" t="str">
            <v>oHCM, duration of therapy (months)</v>
          </cell>
          <cell r="D34">
            <v>0</v>
          </cell>
          <cell r="E34">
            <v>0</v>
          </cell>
          <cell r="F34">
            <v>0</v>
          </cell>
          <cell r="G34">
            <v>3</v>
          </cell>
          <cell r="H34">
            <v>6</v>
          </cell>
          <cell r="I34">
            <v>8</v>
          </cell>
          <cell r="J34">
            <v>9.5</v>
          </cell>
          <cell r="K34">
            <v>10</v>
          </cell>
          <cell r="L34">
            <v>10.5</v>
          </cell>
          <cell r="M34">
            <v>11</v>
          </cell>
          <cell r="N34">
            <v>11</v>
          </cell>
          <cell r="O34">
            <v>11</v>
          </cell>
          <cell r="P34">
            <v>11</v>
          </cell>
          <cell r="Q34">
            <v>11</v>
          </cell>
        </row>
        <row r="35">
          <cell r="B35" t="str">
            <v>Compliance (%)</v>
          </cell>
          <cell r="D35">
            <v>0.9</v>
          </cell>
          <cell r="E35">
            <v>0.9</v>
          </cell>
          <cell r="F35">
            <v>0.9</v>
          </cell>
          <cell r="G35">
            <v>0.9</v>
          </cell>
          <cell r="H35">
            <v>0.9</v>
          </cell>
          <cell r="I35">
            <v>0.9</v>
          </cell>
          <cell r="J35">
            <v>0.9</v>
          </cell>
          <cell r="K35">
            <v>0.9</v>
          </cell>
          <cell r="L35">
            <v>0.9</v>
          </cell>
          <cell r="M35">
            <v>0.9</v>
          </cell>
          <cell r="N35">
            <v>0.9</v>
          </cell>
          <cell r="O35">
            <v>0.9</v>
          </cell>
          <cell r="P35">
            <v>0.9</v>
          </cell>
          <cell r="Q35">
            <v>0.9</v>
          </cell>
        </row>
        <row r="36">
          <cell r="B36" t="str">
            <v>Annual cost of therapy, oHCM</v>
          </cell>
          <cell r="D36">
            <v>0</v>
          </cell>
          <cell r="E36">
            <v>0</v>
          </cell>
          <cell r="F36">
            <v>0</v>
          </cell>
          <cell r="G36">
            <v>9720</v>
          </cell>
          <cell r="H36">
            <v>19828.8</v>
          </cell>
          <cell r="I36">
            <v>26967.168000000005</v>
          </cell>
          <cell r="J36">
            <v>32663.982240000008</v>
          </cell>
          <cell r="K36">
            <v>35070.801984000005</v>
          </cell>
          <cell r="L36">
            <v>37560.828924864007</v>
          </cell>
          <cell r="M36">
            <v>40136.428622568958</v>
          </cell>
          <cell r="N36">
            <v>40939.157195020351</v>
          </cell>
          <cell r="O36">
            <v>41757.940338920758</v>
          </cell>
          <cell r="P36">
            <v>42593.099145699176</v>
          </cell>
          <cell r="Q36">
            <v>43444.961128613148</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row>
        <row r="39">
          <cell r="B39" t="str">
            <v>US oHCM Revenues ($mns)</v>
          </cell>
          <cell r="C39">
            <v>0</v>
          </cell>
          <cell r="D39">
            <v>0</v>
          </cell>
          <cell r="E39">
            <v>0</v>
          </cell>
          <cell r="F39">
            <v>0</v>
          </cell>
          <cell r="G39">
            <v>58.108566521191527</v>
          </cell>
          <cell r="H39">
            <v>235.79509339882134</v>
          </cell>
          <cell r="I39">
            <v>423.84050140891441</v>
          </cell>
          <cell r="J39">
            <v>615.44100593198607</v>
          </cell>
          <cell r="K39">
            <v>771.88118611184962</v>
          </cell>
          <cell r="L39">
            <v>947.29520476125356</v>
          </cell>
          <cell r="M39">
            <v>1112.0054818496842</v>
          </cell>
          <cell r="N39">
            <v>1237.3674198460085</v>
          </cell>
          <cell r="O39">
            <v>1319.8322474521915</v>
          </cell>
          <cell r="P39">
            <v>1355.652494648044</v>
          </cell>
          <cell r="Q39">
            <v>1444.016936810302</v>
          </cell>
        </row>
        <row r="40">
          <cell r="B40" t="str">
            <v>% growth</v>
          </cell>
          <cell r="C40">
            <v>0</v>
          </cell>
          <cell r="D40">
            <v>0</v>
          </cell>
          <cell r="E40" t="str">
            <v>nm</v>
          </cell>
          <cell r="F40" t="str">
            <v>nm</v>
          </cell>
          <cell r="G40" t="str">
            <v>nm</v>
          </cell>
          <cell r="H40">
            <v>3.0578370370370358</v>
          </cell>
          <cell r="I40">
            <v>0.79749500000000029</v>
          </cell>
          <cell r="J40">
            <v>0.45205803571428538</v>
          </cell>
          <cell r="K40">
            <v>0.2541920000000002</v>
          </cell>
          <cell r="L40">
            <v>0.22725520689655143</v>
          </cell>
          <cell r="M40">
            <v>0.17387428571428543</v>
          </cell>
          <cell r="N40">
            <v>0.11273500000000003</v>
          </cell>
          <cell r="O40">
            <v>6.6645384615384273E-2</v>
          </cell>
          <cell r="P40">
            <v>2.7139999999999942E-2</v>
          </cell>
          <cell r="Q40">
            <v>6.5182222222221586E-2</v>
          </cell>
        </row>
        <row r="42">
          <cell r="B42" t="str">
            <v>Patients with Non-Obstructive HCM ('000s)</v>
          </cell>
          <cell r="D42">
            <v>227.95072137788989</v>
          </cell>
          <cell r="E42">
            <v>229.54637642753508</v>
          </cell>
          <cell r="F42">
            <v>231.15320106252781</v>
          </cell>
          <cell r="G42">
            <v>232.77127346996548</v>
          </cell>
          <cell r="H42">
            <v>234.40067238425522</v>
          </cell>
          <cell r="I42">
            <v>236.04147709094499</v>
          </cell>
          <cell r="J42">
            <v>237.69376743058157</v>
          </cell>
          <cell r="K42">
            <v>239.35762380259564</v>
          </cell>
          <cell r="L42">
            <v>241.03312716921377</v>
          </cell>
          <cell r="M42">
            <v>242.72035905939828</v>
          </cell>
          <cell r="N42">
            <v>244.41940157281402</v>
          </cell>
          <cell r="O42">
            <v>246.13033738382364</v>
          </cell>
          <cell r="P42">
            <v>247.85324974551042</v>
          </cell>
          <cell r="Q42">
            <v>249.58822249372895</v>
          </cell>
        </row>
        <row r="43">
          <cell r="B43" t="str">
            <v>% HCM patients with nHCM</v>
          </cell>
          <cell r="D43">
            <v>0.35</v>
          </cell>
          <cell r="E43">
            <v>0.35</v>
          </cell>
          <cell r="F43">
            <v>0.35</v>
          </cell>
          <cell r="G43">
            <v>0.35</v>
          </cell>
          <cell r="H43">
            <v>0.35</v>
          </cell>
          <cell r="I43">
            <v>0.35</v>
          </cell>
          <cell r="J43">
            <v>0.35</v>
          </cell>
          <cell r="K43">
            <v>0.35</v>
          </cell>
          <cell r="L43">
            <v>0.35</v>
          </cell>
          <cell r="M43">
            <v>0.35</v>
          </cell>
          <cell r="N43">
            <v>0.35</v>
          </cell>
          <cell r="O43">
            <v>0.35</v>
          </cell>
          <cell r="P43">
            <v>0.35</v>
          </cell>
          <cell r="Q43">
            <v>0.35</v>
          </cell>
        </row>
        <row r="44">
          <cell r="B44" t="str">
            <v>Symptomatic nHCM Patients who are ISM+</v>
          </cell>
          <cell r="D44">
            <v>31.084189278803166</v>
          </cell>
          <cell r="E44">
            <v>31.30177860375478</v>
          </cell>
          <cell r="F44">
            <v>31.520891053981064</v>
          </cell>
          <cell r="G44">
            <v>31.741537291358927</v>
          </cell>
          <cell r="H44">
            <v>31.963728052398437</v>
          </cell>
          <cell r="I44">
            <v>32.187474148765226</v>
          </cell>
          <cell r="J44">
            <v>32.412786467806576</v>
          </cell>
          <cell r="K44">
            <v>32.639675973081218</v>
          </cell>
          <cell r="L44">
            <v>32.868153704892784</v>
          </cell>
          <cell r="M44">
            <v>33.098230780827038</v>
          </cell>
          <cell r="N44">
            <v>33.329918396292818</v>
          </cell>
          <cell r="O44">
            <v>33.563227825066861</v>
          </cell>
          <cell r="P44">
            <v>33.798170419842329</v>
          </cell>
          <cell r="Q44">
            <v>34.03475761278122</v>
          </cell>
        </row>
        <row r="45">
          <cell r="B45" t="str">
            <v>% Symptomatic nHCM Patients who are ISM+</v>
          </cell>
          <cell r="D45">
            <v>0.13636363636363635</v>
          </cell>
          <cell r="E45">
            <v>0.13636363636363635</v>
          </cell>
          <cell r="F45">
            <v>0.13636363636363635</v>
          </cell>
          <cell r="G45">
            <v>0.13636363636363635</v>
          </cell>
          <cell r="H45">
            <v>0.13636363636363635</v>
          </cell>
          <cell r="I45">
            <v>0.13636363636363635</v>
          </cell>
          <cell r="J45">
            <v>0.13636363636363635</v>
          </cell>
          <cell r="K45">
            <v>0.13636363636363635</v>
          </cell>
          <cell r="L45">
            <v>0.13636363636363635</v>
          </cell>
          <cell r="M45">
            <v>0.13636363636363635</v>
          </cell>
          <cell r="N45">
            <v>0.13636363636363635</v>
          </cell>
          <cell r="O45">
            <v>0.13636363636363635</v>
          </cell>
          <cell r="P45">
            <v>0.13636363636363635</v>
          </cell>
          <cell r="Q45">
            <v>0.13636363636363635</v>
          </cell>
        </row>
        <row r="46">
          <cell r="B46" t="str">
            <v>Symptomatic, ISM+ nHCM Patients on mavacamten</v>
          </cell>
          <cell r="D46">
            <v>0</v>
          </cell>
          <cell r="E46">
            <v>0</v>
          </cell>
          <cell r="F46">
            <v>0</v>
          </cell>
          <cell r="G46">
            <v>317.41537291358929</v>
          </cell>
          <cell r="H46">
            <v>1118.7304818339453</v>
          </cell>
          <cell r="I46">
            <v>1609.3737074382614</v>
          </cell>
          <cell r="J46">
            <v>2268.8950527464608</v>
          </cell>
          <cell r="K46">
            <v>2937.5708375773092</v>
          </cell>
          <cell r="L46">
            <v>3286.8153704892788</v>
          </cell>
          <cell r="M46">
            <v>3475.3142319868384</v>
          </cell>
          <cell r="N46">
            <v>3666.29102359221</v>
          </cell>
          <cell r="O46">
            <v>4027.5873390080228</v>
          </cell>
          <cell r="P46">
            <v>4393.7621545795027</v>
          </cell>
          <cell r="Q46">
            <v>4764.8660657893706</v>
          </cell>
          <cell r="AB46" t="str">
            <v>Peak penetration in nHCM ISM+</v>
          </cell>
        </row>
        <row r="47">
          <cell r="B47" t="str">
            <v>% penetration</v>
          </cell>
          <cell r="D47">
            <v>0</v>
          </cell>
          <cell r="E47">
            <v>0</v>
          </cell>
          <cell r="F47">
            <v>0</v>
          </cell>
          <cell r="G47">
            <v>0.01</v>
          </cell>
          <cell r="H47">
            <v>3.5000000000000003E-2</v>
          </cell>
          <cell r="I47">
            <v>0.05</v>
          </cell>
          <cell r="J47">
            <v>7.0000000000000007E-2</v>
          </cell>
          <cell r="K47">
            <v>0.09</v>
          </cell>
          <cell r="L47">
            <v>0.1</v>
          </cell>
          <cell r="M47">
            <v>0.105</v>
          </cell>
          <cell r="N47">
            <v>0.11</v>
          </cell>
          <cell r="O47">
            <v>0.12</v>
          </cell>
          <cell r="P47">
            <v>0.13</v>
          </cell>
          <cell r="Q47">
            <v>0.14000000000000001</v>
          </cell>
          <cell r="R47">
            <v>0.14000000000000001</v>
          </cell>
          <cell r="S47">
            <v>0.15</v>
          </cell>
          <cell r="T47">
            <v>0.16</v>
          </cell>
          <cell r="U47">
            <v>0.17</v>
          </cell>
          <cell r="V47">
            <v>0.18</v>
          </cell>
          <cell r="W47">
            <v>0.19</v>
          </cell>
          <cell r="X47">
            <v>0.2</v>
          </cell>
          <cell r="Y47">
            <v>0</v>
          </cell>
          <cell r="Z47">
            <v>0</v>
          </cell>
          <cell r="AA47">
            <v>0</v>
          </cell>
          <cell r="AB47">
            <v>0.14000000000000001</v>
          </cell>
        </row>
        <row r="49">
          <cell r="B49" t="str">
            <v>nHCM, duration of therapy (months)</v>
          </cell>
          <cell r="D49">
            <v>0</v>
          </cell>
          <cell r="E49">
            <v>0</v>
          </cell>
          <cell r="F49">
            <v>0</v>
          </cell>
          <cell r="G49">
            <v>2</v>
          </cell>
          <cell r="H49">
            <v>4.5</v>
          </cell>
          <cell r="I49">
            <v>7</v>
          </cell>
          <cell r="J49">
            <v>8.5</v>
          </cell>
          <cell r="K49">
            <v>9.5</v>
          </cell>
          <cell r="L49">
            <v>10</v>
          </cell>
          <cell r="M49">
            <v>10.5</v>
          </cell>
          <cell r="N49">
            <v>11</v>
          </cell>
          <cell r="O49">
            <v>11</v>
          </cell>
          <cell r="P49">
            <v>11</v>
          </cell>
          <cell r="Q49">
            <v>11</v>
          </cell>
        </row>
        <row r="50">
          <cell r="B50" t="str">
            <v>Compliance (%)</v>
          </cell>
          <cell r="D50">
            <v>0.9</v>
          </cell>
          <cell r="E50">
            <v>0.9</v>
          </cell>
          <cell r="F50">
            <v>0.9</v>
          </cell>
          <cell r="G50">
            <v>0.9</v>
          </cell>
          <cell r="H50">
            <v>0.9</v>
          </cell>
          <cell r="I50">
            <v>0.9</v>
          </cell>
          <cell r="J50">
            <v>0.9</v>
          </cell>
          <cell r="K50">
            <v>0.9</v>
          </cell>
          <cell r="L50">
            <v>0.9</v>
          </cell>
          <cell r="M50">
            <v>0.9</v>
          </cell>
          <cell r="N50">
            <v>0.9</v>
          </cell>
          <cell r="O50">
            <v>0.9</v>
          </cell>
          <cell r="P50">
            <v>0.9</v>
          </cell>
          <cell r="Q50">
            <v>0.9</v>
          </cell>
        </row>
        <row r="51">
          <cell r="B51" t="str">
            <v>Annual cost of therapy, nHCM</v>
          </cell>
          <cell r="D51">
            <v>0</v>
          </cell>
          <cell r="E51">
            <v>0</v>
          </cell>
          <cell r="F51">
            <v>0</v>
          </cell>
          <cell r="G51">
            <v>6480</v>
          </cell>
          <cell r="H51">
            <v>14871.6</v>
          </cell>
          <cell r="I51">
            <v>23596.272000000001</v>
          </cell>
          <cell r="J51">
            <v>29225.668320000004</v>
          </cell>
          <cell r="K51">
            <v>33317.261884799998</v>
          </cell>
          <cell r="L51">
            <v>35772.218023680005</v>
          </cell>
          <cell r="M51">
            <v>38312.045503361282</v>
          </cell>
          <cell r="N51">
            <v>40939.157195020351</v>
          </cell>
          <cell r="O51">
            <v>41757.940338920758</v>
          </cell>
          <cell r="P51">
            <v>42593.099145699176</v>
          </cell>
          <cell r="Q51">
            <v>43444.961128613148</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Y52">
            <v>0</v>
          </cell>
        </row>
        <row r="54">
          <cell r="B54" t="str">
            <v>US nHCM Revenues ($mns)</v>
          </cell>
          <cell r="C54">
            <v>0</v>
          </cell>
          <cell r="D54">
            <v>0</v>
          </cell>
          <cell r="E54">
            <v>0</v>
          </cell>
          <cell r="F54">
            <v>0</v>
          </cell>
          <cell r="G54">
            <v>2.0568516164800585</v>
          </cell>
          <cell r="H54">
            <v>16.637312233641701</v>
          </cell>
          <cell r="I54">
            <v>37.975219750361639</v>
          </cell>
          <cell r="J54">
            <v>66.309974264456983</v>
          </cell>
          <cell r="K54">
            <v>97.871816900714492</v>
          </cell>
          <cell r="L54">
            <v>117.57667603672506</v>
          </cell>
          <cell r="M54">
            <v>133.14639699435881</v>
          </cell>
          <cell r="N54">
            <v>150.09486453753354</v>
          </cell>
          <cell r="O54">
            <v>168.18375181208961</v>
          </cell>
          <cell r="P54">
            <v>187.14394707262556</v>
          </cell>
          <cell r="Q54">
            <v>207.00942101126708</v>
          </cell>
        </row>
        <row r="55">
          <cell r="B55" t="str">
            <v>% growth</v>
          </cell>
          <cell r="C55">
            <v>0</v>
          </cell>
          <cell r="D55">
            <v>0</v>
          </cell>
          <cell r="E55" t="str">
            <v>nm</v>
          </cell>
          <cell r="F55" t="str">
            <v>nm</v>
          </cell>
          <cell r="G55" t="str">
            <v>nm</v>
          </cell>
          <cell r="H55">
            <v>7.0887274999999992</v>
          </cell>
          <cell r="I55">
            <v>1.2825333333333333</v>
          </cell>
          <cell r="J55">
            <v>0.74613800000000041</v>
          </cell>
          <cell r="K55">
            <v>0.47597428571428457</v>
          </cell>
          <cell r="L55">
            <v>0.20133333333333381</v>
          </cell>
          <cell r="M55">
            <v>0.13242184999999962</v>
          </cell>
          <cell r="N55">
            <v>0.12729197278911575</v>
          </cell>
          <cell r="O55">
            <v>0.12051636363636331</v>
          </cell>
          <cell r="P55">
            <v>0.11273500000000025</v>
          </cell>
          <cell r="Q55">
            <v>0.10615076923076905</v>
          </cell>
          <cell r="Y55">
            <v>0</v>
          </cell>
          <cell r="Z55">
            <v>0</v>
          </cell>
          <cell r="AA55">
            <v>0</v>
          </cell>
          <cell r="AB55">
            <v>0</v>
          </cell>
        </row>
        <row r="56">
          <cell r="Y56">
            <v>0</v>
          </cell>
          <cell r="Z56">
            <v>0</v>
          </cell>
          <cell r="AA56">
            <v>0</v>
          </cell>
          <cell r="AB56">
            <v>0</v>
          </cell>
        </row>
        <row r="57">
          <cell r="B57" t="str">
            <v>US HCM Revenues ($mns) probability-adjusted</v>
          </cell>
          <cell r="C57">
            <v>0</v>
          </cell>
          <cell r="D57">
            <v>0</v>
          </cell>
          <cell r="E57">
            <v>0</v>
          </cell>
          <cell r="F57">
            <v>0</v>
          </cell>
          <cell r="G57">
            <v>51.140605417020851</v>
          </cell>
          <cell r="H57">
            <v>214.56754478759356</v>
          </cell>
          <cell r="I57">
            <v>392.54336298538465</v>
          </cell>
          <cell r="J57">
            <v>579.48833316697653</v>
          </cell>
          <cell r="K57">
            <v>739.29005256067944</v>
          </cell>
          <cell r="L57">
            <v>905.14109867828176</v>
          </cell>
          <cell r="M57">
            <v>1058.3790970174366</v>
          </cell>
          <cell r="N57">
            <v>1179.3429417260106</v>
          </cell>
          <cell r="O57">
            <v>1264.8135993746389</v>
          </cell>
          <cell r="P57">
            <v>1311.3769754625689</v>
          </cell>
          <cell r="Q57">
            <v>1403.3724041483335</v>
          </cell>
          <cell r="R57">
            <v>0</v>
          </cell>
          <cell r="S57">
            <v>0</v>
          </cell>
          <cell r="T57">
            <v>0</v>
          </cell>
          <cell r="U57">
            <v>0</v>
          </cell>
          <cell r="V57">
            <v>0</v>
          </cell>
          <cell r="W57">
            <v>0</v>
          </cell>
          <cell r="X57">
            <v>0</v>
          </cell>
          <cell r="Y57">
            <v>0</v>
          </cell>
          <cell r="Z57">
            <v>0</v>
          </cell>
          <cell r="AA57">
            <v>0</v>
          </cell>
          <cell r="AB57">
            <v>0</v>
          </cell>
        </row>
        <row r="58">
          <cell r="B58" t="str">
            <v>% growth</v>
          </cell>
          <cell r="C58">
            <v>0</v>
          </cell>
          <cell r="D58">
            <v>0</v>
          </cell>
          <cell r="E58" t="str">
            <v>nm</v>
          </cell>
          <cell r="F58" t="str">
            <v>nm</v>
          </cell>
          <cell r="G58" t="str">
            <v>nm</v>
          </cell>
          <cell r="H58">
            <v>3.1956395126323676</v>
          </cell>
          <cell r="I58">
            <v>0.82946290117629085</v>
          </cell>
          <cell r="J58">
            <v>0.47624030313449039</v>
          </cell>
          <cell r="K58">
            <v>0.27576348003482054</v>
          </cell>
          <cell r="L58">
            <v>0.2243382628281605</v>
          </cell>
          <cell r="M58">
            <v>0.16929735989551054</v>
          </cell>
          <cell r="N58">
            <v>0.11429160406649741</v>
          </cell>
          <cell r="O58">
            <v>7.247311585512084E-2</v>
          </cell>
          <cell r="P58">
            <v>3.6814417643004749E-2</v>
          </cell>
          <cell r="Q58">
            <v>7.0151779699589856E-2</v>
          </cell>
          <cell r="R58">
            <v>0</v>
          </cell>
          <cell r="S58">
            <v>0</v>
          </cell>
          <cell r="T58">
            <v>0</v>
          </cell>
          <cell r="U58">
            <v>0</v>
          </cell>
          <cell r="V58">
            <v>0</v>
          </cell>
          <cell r="W58">
            <v>0</v>
          </cell>
          <cell r="X58">
            <v>0</v>
          </cell>
          <cell r="Y58">
            <v>0</v>
          </cell>
          <cell r="Z58">
            <v>0</v>
          </cell>
          <cell r="AA58">
            <v>0</v>
          </cell>
          <cell r="AB58">
            <v>0</v>
          </cell>
        </row>
        <row r="59">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row>
        <row r="60">
          <cell r="B60" t="str">
            <v>US HCM Revenues ($mns)</v>
          </cell>
          <cell r="C60">
            <v>0</v>
          </cell>
          <cell r="D60">
            <v>0</v>
          </cell>
          <cell r="E60">
            <v>0</v>
          </cell>
          <cell r="F60">
            <v>0</v>
          </cell>
          <cell r="G60">
            <v>51.140605417020851</v>
          </cell>
          <cell r="H60">
            <v>214.56754478759356</v>
          </cell>
          <cell r="I60">
            <v>392.54336298538465</v>
          </cell>
          <cell r="J60">
            <v>579.48833316697653</v>
          </cell>
          <cell r="K60">
            <v>739.29005256067944</v>
          </cell>
          <cell r="L60">
            <v>905.14109867828176</v>
          </cell>
          <cell r="M60">
            <v>1058.3790970174366</v>
          </cell>
          <cell r="N60">
            <v>1179.3429417260106</v>
          </cell>
          <cell r="O60">
            <v>1264.8135993746389</v>
          </cell>
          <cell r="P60">
            <v>1311.3769754625689</v>
          </cell>
          <cell r="Q60">
            <v>1403.3724041483335</v>
          </cell>
          <cell r="R60">
            <v>0</v>
          </cell>
          <cell r="S60">
            <v>0</v>
          </cell>
          <cell r="T60">
            <v>0</v>
          </cell>
          <cell r="U60">
            <v>0</v>
          </cell>
          <cell r="V60">
            <v>0</v>
          </cell>
          <cell r="W60">
            <v>0</v>
          </cell>
          <cell r="X60">
            <v>0</v>
          </cell>
          <cell r="Y60">
            <v>0</v>
          </cell>
          <cell r="Z60">
            <v>0</v>
          </cell>
          <cell r="AA60">
            <v>0</v>
          </cell>
          <cell r="AB60">
            <v>0</v>
          </cell>
        </row>
        <row r="61">
          <cell r="B61" t="str">
            <v>% royalty to Sanofi</v>
          </cell>
          <cell r="C61">
            <v>0</v>
          </cell>
          <cell r="D61">
            <v>0</v>
          </cell>
          <cell r="E61">
            <v>0</v>
          </cell>
          <cell r="F61">
            <v>0</v>
          </cell>
          <cell r="G61">
            <v>0.06</v>
          </cell>
          <cell r="H61">
            <v>7.0000000000000007E-2</v>
          </cell>
          <cell r="I61">
            <v>9.5000000000000001E-2</v>
          </cell>
          <cell r="J61">
            <v>0.11</v>
          </cell>
          <cell r="K61">
            <v>0.12</v>
          </cell>
          <cell r="L61">
            <v>0.12</v>
          </cell>
          <cell r="M61">
            <v>0.12</v>
          </cell>
          <cell r="N61">
            <v>0.12</v>
          </cell>
          <cell r="O61">
            <v>0.12</v>
          </cell>
          <cell r="P61">
            <v>0.12</v>
          </cell>
          <cell r="Q61">
            <v>0.12</v>
          </cell>
          <cell r="R61">
            <v>0</v>
          </cell>
          <cell r="S61">
            <v>0</v>
          </cell>
          <cell r="T61">
            <v>0</v>
          </cell>
          <cell r="U61">
            <v>0</v>
          </cell>
          <cell r="V61">
            <v>0</v>
          </cell>
          <cell r="W61">
            <v>0</v>
          </cell>
          <cell r="X61">
            <v>0</v>
          </cell>
          <cell r="Y61">
            <v>0</v>
          </cell>
          <cell r="Z61">
            <v>0</v>
          </cell>
          <cell r="AA61">
            <v>0</v>
          </cell>
          <cell r="AB61">
            <v>0</v>
          </cell>
        </row>
        <row r="62">
          <cell r="B62" t="str">
            <v>US HCM revenues to MYOK ($mns) probability-adjusted</v>
          </cell>
          <cell r="C62">
            <v>0</v>
          </cell>
          <cell r="D62">
            <v>0</v>
          </cell>
          <cell r="E62">
            <v>0</v>
          </cell>
          <cell r="F62">
            <v>0</v>
          </cell>
          <cell r="G62">
            <v>48.072169091999598</v>
          </cell>
          <cell r="H62">
            <v>199.54781665246199</v>
          </cell>
          <cell r="I62">
            <v>355.25174350177309</v>
          </cell>
          <cell r="J62">
            <v>515.74461651860906</v>
          </cell>
          <cell r="K62">
            <v>650.57524625339795</v>
          </cell>
          <cell r="L62">
            <v>796.52416683688796</v>
          </cell>
          <cell r="M62">
            <v>931.37360537534425</v>
          </cell>
          <cell r="N62">
            <v>1037.8217887188894</v>
          </cell>
          <cell r="O62">
            <v>1113.0359674496822</v>
          </cell>
          <cell r="P62">
            <v>1154.0117384070606</v>
          </cell>
          <cell r="Q62">
            <v>1234.9677156505336</v>
          </cell>
          <cell r="R62">
            <v>0</v>
          </cell>
          <cell r="S62">
            <v>0</v>
          </cell>
          <cell r="T62">
            <v>0</v>
          </cell>
          <cell r="U62">
            <v>0</v>
          </cell>
          <cell r="V62">
            <v>0</v>
          </cell>
          <cell r="W62">
            <v>0</v>
          </cell>
          <cell r="X62">
            <v>0</v>
          </cell>
          <cell r="Y62">
            <v>0</v>
          </cell>
          <cell r="Z62">
            <v>0</v>
          </cell>
          <cell r="AA62">
            <v>0</v>
          </cell>
          <cell r="AB62">
            <v>0</v>
          </cell>
        </row>
        <row r="63">
          <cell r="Y63">
            <v>0</v>
          </cell>
          <cell r="Z63">
            <v>0</v>
          </cell>
          <cell r="AA63">
            <v>0</v>
          </cell>
          <cell r="AB63">
            <v>0</v>
          </cell>
        </row>
        <row r="64">
          <cell r="B64" t="str">
            <v>EU</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row>
        <row r="65">
          <cell r="Y65">
            <v>0</v>
          </cell>
          <cell r="Z65">
            <v>0</v>
          </cell>
          <cell r="AA65">
            <v>0</v>
          </cell>
          <cell r="AB65">
            <v>0</v>
          </cell>
        </row>
        <row r="66">
          <cell r="B66">
            <v>0</v>
          </cell>
          <cell r="C66">
            <v>0</v>
          </cell>
          <cell r="D66" t="str">
            <v>2017E</v>
          </cell>
          <cell r="E66" t="str">
            <v>2018E</v>
          </cell>
          <cell r="F66" t="str">
            <v>2019E</v>
          </cell>
          <cell r="G66" t="str">
            <v>2020E</v>
          </cell>
          <cell r="H66" t="str">
            <v>2021E</v>
          </cell>
          <cell r="I66" t="str">
            <v>2022E</v>
          </cell>
          <cell r="J66" t="str">
            <v>2023E</v>
          </cell>
          <cell r="K66" t="str">
            <v>2024E</v>
          </cell>
          <cell r="L66" t="str">
            <v>2025E</v>
          </cell>
          <cell r="M66" t="str">
            <v>2026E</v>
          </cell>
          <cell r="N66" t="str">
            <v>2027E</v>
          </cell>
          <cell r="O66" t="str">
            <v>2028E</v>
          </cell>
          <cell r="P66" t="str">
            <v>2029E</v>
          </cell>
          <cell r="Q66" t="str">
            <v>2030E</v>
          </cell>
          <cell r="R66">
            <v>0</v>
          </cell>
          <cell r="S66">
            <v>0</v>
          </cell>
          <cell r="T66">
            <v>0</v>
          </cell>
          <cell r="U66">
            <v>0</v>
          </cell>
          <cell r="V66">
            <v>0</v>
          </cell>
          <cell r="W66">
            <v>0</v>
          </cell>
          <cell r="X66">
            <v>0</v>
          </cell>
          <cell r="Y66">
            <v>0</v>
          </cell>
          <cell r="Z66">
            <v>0</v>
          </cell>
          <cell r="AA66">
            <v>0</v>
          </cell>
          <cell r="AB66">
            <v>0</v>
          </cell>
        </row>
        <row r="67">
          <cell r="Y67">
            <v>0</v>
          </cell>
          <cell r="Z67">
            <v>0</v>
          </cell>
          <cell r="AA67">
            <v>0</v>
          </cell>
          <cell r="AB67">
            <v>0</v>
          </cell>
        </row>
        <row r="68">
          <cell r="B68" t="str">
            <v>EU Population (000's)</v>
          </cell>
          <cell r="C68">
            <v>508507.99999999994</v>
          </cell>
          <cell r="D68">
            <v>509016.50799999991</v>
          </cell>
          <cell r="E68">
            <v>509525.52450799989</v>
          </cell>
          <cell r="F68">
            <v>510035.0500325078</v>
          </cell>
          <cell r="G68">
            <v>510545.08508254023</v>
          </cell>
          <cell r="H68">
            <v>511055.6301676227</v>
          </cell>
          <cell r="I68">
            <v>511566.68579779024</v>
          </cell>
          <cell r="J68">
            <v>512078.25248358794</v>
          </cell>
          <cell r="K68">
            <v>512590.33073607145</v>
          </cell>
          <cell r="L68">
            <v>513102.92106680747</v>
          </cell>
          <cell r="M68">
            <v>513616.02398787421</v>
          </cell>
          <cell r="N68">
            <v>514129.64001186204</v>
          </cell>
          <cell r="O68">
            <v>514643.76965187385</v>
          </cell>
          <cell r="P68">
            <v>515158.41342152568</v>
          </cell>
          <cell r="Q68">
            <v>515673.57183494716</v>
          </cell>
          <cell r="Y68">
            <v>0</v>
          </cell>
          <cell r="Z68">
            <v>0</v>
          </cell>
          <cell r="AA68">
            <v>0</v>
          </cell>
          <cell r="AB68">
            <v>0</v>
          </cell>
        </row>
        <row r="69">
          <cell r="B69" t="str">
            <v>% growth</v>
          </cell>
          <cell r="D69">
            <v>1E-3</v>
          </cell>
          <cell r="E69">
            <v>1E-3</v>
          </cell>
          <cell r="F69">
            <v>1E-3</v>
          </cell>
          <cell r="G69">
            <v>1E-3</v>
          </cell>
          <cell r="H69">
            <v>1E-3</v>
          </cell>
          <cell r="I69">
            <v>1E-3</v>
          </cell>
          <cell r="J69">
            <v>1E-3</v>
          </cell>
          <cell r="K69">
            <v>1E-3</v>
          </cell>
          <cell r="L69">
            <v>1E-3</v>
          </cell>
          <cell r="M69">
            <v>1E-3</v>
          </cell>
          <cell r="N69">
            <v>1E-3</v>
          </cell>
          <cell r="O69">
            <v>1E-3</v>
          </cell>
          <cell r="P69">
            <v>1E-3</v>
          </cell>
          <cell r="Q69">
            <v>1E-3</v>
          </cell>
          <cell r="Y69">
            <v>0</v>
          </cell>
          <cell r="Z69">
            <v>0</v>
          </cell>
          <cell r="AA69">
            <v>0</v>
          </cell>
          <cell r="AB69">
            <v>0</v>
          </cell>
        </row>
        <row r="70">
          <cell r="Y70">
            <v>0</v>
          </cell>
          <cell r="Z70">
            <v>0</v>
          </cell>
          <cell r="AA70">
            <v>0</v>
          </cell>
          <cell r="AB70">
            <v>0</v>
          </cell>
        </row>
        <row r="71">
          <cell r="B71" t="str">
            <v>EU Patients with Hypertrophic Cardiomyopathy</v>
          </cell>
          <cell r="D71">
            <v>1018.0330159999999</v>
          </cell>
          <cell r="E71">
            <v>1019.0510490159998</v>
          </cell>
          <cell r="F71">
            <v>1020.0701000650156</v>
          </cell>
          <cell r="G71">
            <v>1021.0901701650805</v>
          </cell>
          <cell r="H71">
            <v>1022.1112603352454</v>
          </cell>
          <cell r="I71">
            <v>1023.1333715955805</v>
          </cell>
          <cell r="J71">
            <v>1024.1565049671758</v>
          </cell>
          <cell r="K71">
            <v>1025.1806614721429</v>
          </cell>
          <cell r="L71">
            <v>1026.2058421336149</v>
          </cell>
          <cell r="M71">
            <v>1027.2320479757484</v>
          </cell>
          <cell r="N71">
            <v>1028.2592800237242</v>
          </cell>
          <cell r="O71">
            <v>1029.2875393037477</v>
          </cell>
          <cell r="P71">
            <v>1030.3168268430513</v>
          </cell>
          <cell r="Q71">
            <v>1031.3471436698944</v>
          </cell>
          <cell r="Y71">
            <v>0</v>
          </cell>
          <cell r="Z71">
            <v>0</v>
          </cell>
          <cell r="AA71">
            <v>0</v>
          </cell>
          <cell r="AB71">
            <v>0</v>
          </cell>
        </row>
        <row r="72">
          <cell r="B72" t="str">
            <v>% prevalence</v>
          </cell>
          <cell r="D72">
            <v>2E-3</v>
          </cell>
          <cell r="E72">
            <v>2E-3</v>
          </cell>
          <cell r="F72">
            <v>2E-3</v>
          </cell>
          <cell r="G72">
            <v>2E-3</v>
          </cell>
          <cell r="H72">
            <v>2E-3</v>
          </cell>
          <cell r="I72">
            <v>2E-3</v>
          </cell>
          <cell r="J72">
            <v>2E-3</v>
          </cell>
          <cell r="K72">
            <v>2E-3</v>
          </cell>
          <cell r="L72">
            <v>2E-3</v>
          </cell>
          <cell r="M72">
            <v>2E-3</v>
          </cell>
          <cell r="N72">
            <v>2E-3</v>
          </cell>
          <cell r="O72">
            <v>2E-3</v>
          </cell>
          <cell r="P72">
            <v>2E-3</v>
          </cell>
          <cell r="Q72">
            <v>2E-3</v>
          </cell>
          <cell r="Y72">
            <v>0</v>
          </cell>
          <cell r="Z72">
            <v>0</v>
          </cell>
          <cell r="AA72">
            <v>0</v>
          </cell>
          <cell r="AB72">
            <v>0</v>
          </cell>
        </row>
        <row r="73">
          <cell r="B73">
            <v>0</v>
          </cell>
          <cell r="Y73">
            <v>0</v>
          </cell>
          <cell r="Z73">
            <v>0</v>
          </cell>
          <cell r="AA73">
            <v>0</v>
          </cell>
          <cell r="AB73">
            <v>0</v>
          </cell>
        </row>
        <row r="74">
          <cell r="B74" t="str">
            <v>Mavacamten Price (per month)</v>
          </cell>
          <cell r="D74">
            <v>0</v>
          </cell>
          <cell r="E74">
            <v>0</v>
          </cell>
          <cell r="F74">
            <v>0</v>
          </cell>
          <cell r="G74">
            <v>3150</v>
          </cell>
          <cell r="H74">
            <v>3118.5</v>
          </cell>
          <cell r="I74">
            <v>3087.3150000000001</v>
          </cell>
          <cell r="J74">
            <v>3056.4418500000002</v>
          </cell>
          <cell r="K74">
            <v>3025.8774315000001</v>
          </cell>
          <cell r="L74">
            <v>2995.6186571849998</v>
          </cell>
          <cell r="M74">
            <v>2965.6624706131497</v>
          </cell>
          <cell r="N74">
            <v>2936.0058459070183</v>
          </cell>
          <cell r="O74">
            <v>2906.6457874479479</v>
          </cell>
          <cell r="P74">
            <v>2877.5793295734684</v>
          </cell>
          <cell r="Q74">
            <v>2848.8035362777337</v>
          </cell>
        </row>
        <row r="75">
          <cell r="B75" t="str">
            <v>% growth</v>
          </cell>
          <cell r="D75">
            <v>0</v>
          </cell>
          <cell r="E75">
            <v>-0.01</v>
          </cell>
          <cell r="F75">
            <v>-0.01</v>
          </cell>
          <cell r="G75">
            <v>-0.01</v>
          </cell>
          <cell r="H75">
            <v>-0.01</v>
          </cell>
          <cell r="I75">
            <v>-0.01</v>
          </cell>
          <cell r="J75">
            <v>-0.01</v>
          </cell>
          <cell r="K75">
            <v>-0.01</v>
          </cell>
          <cell r="L75">
            <v>-0.01</v>
          </cell>
          <cell r="M75">
            <v>-0.01</v>
          </cell>
          <cell r="N75">
            <v>-0.01</v>
          </cell>
          <cell r="O75">
            <v>-0.01</v>
          </cell>
          <cell r="P75">
            <v>-0.01</v>
          </cell>
          <cell r="Q75">
            <v>-0.01</v>
          </cell>
        </row>
        <row r="76">
          <cell r="B76" t="str">
            <v>Discount (%)</v>
          </cell>
          <cell r="D76">
            <v>0</v>
          </cell>
          <cell r="E76">
            <v>0</v>
          </cell>
          <cell r="F76">
            <v>0</v>
          </cell>
          <cell r="G76">
            <v>0</v>
          </cell>
          <cell r="H76">
            <v>0</v>
          </cell>
          <cell r="I76">
            <v>0</v>
          </cell>
          <cell r="J76">
            <v>0</v>
          </cell>
          <cell r="K76">
            <v>0</v>
          </cell>
          <cell r="L76">
            <v>0</v>
          </cell>
          <cell r="M76">
            <v>0</v>
          </cell>
          <cell r="N76">
            <v>0</v>
          </cell>
          <cell r="O76">
            <v>0</v>
          </cell>
          <cell r="P76">
            <v>0</v>
          </cell>
          <cell r="Q76">
            <v>0</v>
          </cell>
        </row>
        <row r="77">
          <cell r="B77" t="str">
            <v>Mavacamten Net Price (per month)</v>
          </cell>
          <cell r="D77">
            <v>0</v>
          </cell>
          <cell r="E77">
            <v>0</v>
          </cell>
          <cell r="F77">
            <v>0</v>
          </cell>
          <cell r="G77">
            <v>3150</v>
          </cell>
          <cell r="H77">
            <v>3118.5</v>
          </cell>
          <cell r="I77">
            <v>3087.3150000000001</v>
          </cell>
          <cell r="J77">
            <v>3056.4418500000002</v>
          </cell>
          <cell r="K77">
            <v>3025.8774315000001</v>
          </cell>
          <cell r="L77">
            <v>2995.6186571849998</v>
          </cell>
          <cell r="M77">
            <v>2965.6624706131497</v>
          </cell>
          <cell r="N77">
            <v>2936.0058459070183</v>
          </cell>
          <cell r="O77">
            <v>2906.6457874479479</v>
          </cell>
          <cell r="P77">
            <v>2877.5793295734684</v>
          </cell>
          <cell r="Q77">
            <v>2848.8035362777337</v>
          </cell>
        </row>
        <row r="79">
          <cell r="B79" t="str">
            <v>Patients with Obstructive HCM</v>
          </cell>
          <cell r="D79">
            <v>661.72146039999996</v>
          </cell>
          <cell r="E79">
            <v>662.38318186039987</v>
          </cell>
          <cell r="F79">
            <v>663.04556504226014</v>
          </cell>
          <cell r="G79">
            <v>663.70861060730238</v>
          </cell>
          <cell r="H79">
            <v>664.37231921790953</v>
          </cell>
          <cell r="I79">
            <v>665.03669153712735</v>
          </cell>
          <cell r="J79">
            <v>665.70172822866425</v>
          </cell>
          <cell r="K79">
            <v>666.36742995689292</v>
          </cell>
          <cell r="L79">
            <v>667.03379738684964</v>
          </cell>
          <cell r="M79">
            <v>667.70083118423645</v>
          </cell>
          <cell r="N79">
            <v>668.36853201542078</v>
          </cell>
          <cell r="O79">
            <v>669.03690054743606</v>
          </cell>
          <cell r="P79">
            <v>669.70593744798339</v>
          </cell>
          <cell r="Q79">
            <v>670.37564338543143</v>
          </cell>
        </row>
        <row r="80">
          <cell r="B80" t="str">
            <v>% HCM patients with oHCM</v>
          </cell>
          <cell r="D80">
            <v>0.65</v>
          </cell>
          <cell r="E80">
            <v>0.65</v>
          </cell>
          <cell r="F80">
            <v>0.65</v>
          </cell>
          <cell r="G80">
            <v>0.65</v>
          </cell>
          <cell r="H80">
            <v>0.65</v>
          </cell>
          <cell r="I80">
            <v>0.65</v>
          </cell>
          <cell r="J80">
            <v>0.65</v>
          </cell>
          <cell r="K80">
            <v>0.65</v>
          </cell>
          <cell r="L80">
            <v>0.65</v>
          </cell>
          <cell r="M80">
            <v>0.65</v>
          </cell>
          <cell r="N80">
            <v>0.65</v>
          </cell>
          <cell r="O80">
            <v>0.65</v>
          </cell>
          <cell r="P80">
            <v>0.65</v>
          </cell>
          <cell r="Q80">
            <v>0.65</v>
          </cell>
        </row>
        <row r="81">
          <cell r="B81" t="str">
            <v>Symptomatic oHCM Patients</v>
          </cell>
          <cell r="D81">
            <v>225.95366940487804</v>
          </cell>
          <cell r="E81">
            <v>226.17962307428289</v>
          </cell>
          <cell r="F81">
            <v>226.40580269735713</v>
          </cell>
          <cell r="G81">
            <v>226.63220850005447</v>
          </cell>
          <cell r="H81">
            <v>226.85884070855448</v>
          </cell>
          <cell r="I81">
            <v>227.08569954926301</v>
          </cell>
          <cell r="J81">
            <v>227.31278524881219</v>
          </cell>
          <cell r="K81">
            <v>227.540098034061</v>
          </cell>
          <cell r="L81">
            <v>227.76763813209502</v>
          </cell>
          <cell r="M81">
            <v>227.99540577022711</v>
          </cell>
          <cell r="N81">
            <v>228.22340117599737</v>
          </cell>
          <cell r="O81">
            <v>228.45162457717331</v>
          </cell>
          <cell r="P81">
            <v>228.68007620175044</v>
          </cell>
          <cell r="Q81">
            <v>228.90875627795222</v>
          </cell>
        </row>
        <row r="82">
          <cell r="B82" t="str">
            <v>% oHCM patients who are symptomatic</v>
          </cell>
          <cell r="D82">
            <v>0.34146341463414637</v>
          </cell>
          <cell r="E82">
            <v>0.34146341463414637</v>
          </cell>
          <cell r="F82">
            <v>0.34146341463414637</v>
          </cell>
          <cell r="G82">
            <v>0.34146341463414637</v>
          </cell>
          <cell r="H82">
            <v>0.34146341463414637</v>
          </cell>
          <cell r="I82">
            <v>0.34146341463414637</v>
          </cell>
          <cell r="J82">
            <v>0.34146341463414637</v>
          </cell>
          <cell r="K82">
            <v>0.34146341463414637</v>
          </cell>
          <cell r="L82">
            <v>0.34146341463414637</v>
          </cell>
          <cell r="M82">
            <v>0.34146341463414637</v>
          </cell>
          <cell r="N82">
            <v>0.34146341463414637</v>
          </cell>
          <cell r="O82">
            <v>0.34146341463414637</v>
          </cell>
          <cell r="P82">
            <v>0.34146341463414637</v>
          </cell>
          <cell r="Q82">
            <v>0.34146341463414637</v>
          </cell>
        </row>
        <row r="83">
          <cell r="B83">
            <v>0</v>
          </cell>
        </row>
        <row r="84">
          <cell r="B84" t="str">
            <v>Symptomatic oHCM Patients who are ISM+</v>
          </cell>
          <cell r="D84">
            <v>112976.83470243902</v>
          </cell>
          <cell r="E84">
            <v>113089.81153714145</v>
          </cell>
          <cell r="F84">
            <v>113202.90134867857</v>
          </cell>
          <cell r="G84">
            <v>113316.10425002723</v>
          </cell>
          <cell r="H84">
            <v>113429.42035427724</v>
          </cell>
          <cell r="I84">
            <v>113542.84977463151</v>
          </cell>
          <cell r="J84">
            <v>113656.3926244061</v>
          </cell>
          <cell r="K84">
            <v>113770.0490170305</v>
          </cell>
          <cell r="L84">
            <v>113883.81906604751</v>
          </cell>
          <cell r="M84">
            <v>113997.70288511355</v>
          </cell>
          <cell r="N84">
            <v>114111.70058799868</v>
          </cell>
          <cell r="O84">
            <v>114225.81228858665</v>
          </cell>
          <cell r="P84">
            <v>114340.03810087522</v>
          </cell>
          <cell r="Q84">
            <v>114454.37813897611</v>
          </cell>
        </row>
        <row r="85">
          <cell r="B85" t="str">
            <v>% Symptomatic oHCM Patients who are ISM+</v>
          </cell>
          <cell r="D85">
            <v>0.5</v>
          </cell>
          <cell r="E85">
            <v>0.5</v>
          </cell>
          <cell r="F85">
            <v>0.5</v>
          </cell>
          <cell r="G85">
            <v>0.5</v>
          </cell>
          <cell r="H85">
            <v>0.5</v>
          </cell>
          <cell r="I85">
            <v>0.5</v>
          </cell>
          <cell r="J85">
            <v>0.5</v>
          </cell>
          <cell r="K85">
            <v>0.5</v>
          </cell>
          <cell r="L85">
            <v>0.5</v>
          </cell>
          <cell r="M85">
            <v>0.5</v>
          </cell>
          <cell r="N85">
            <v>0.5</v>
          </cell>
          <cell r="O85">
            <v>0.5</v>
          </cell>
          <cell r="P85">
            <v>0.5</v>
          </cell>
          <cell r="Q85">
            <v>0.5</v>
          </cell>
        </row>
        <row r="86">
          <cell r="B86" t="str">
            <v>Symptomatic, ISM+ oHCM Patients on mavacamten</v>
          </cell>
          <cell r="D86">
            <v>0</v>
          </cell>
          <cell r="E86">
            <v>0</v>
          </cell>
          <cell r="F86">
            <v>0</v>
          </cell>
          <cell r="G86">
            <v>3399.4831275008169</v>
          </cell>
          <cell r="H86">
            <v>7372.9123230280211</v>
          </cell>
          <cell r="I86">
            <v>9651.1422308436795</v>
          </cell>
          <cell r="J86">
            <v>12502.203188684671</v>
          </cell>
          <cell r="K86">
            <v>14790.106372213966</v>
          </cell>
          <cell r="L86">
            <v>17082.572859907126</v>
          </cell>
          <cell r="M86">
            <v>19379.609490469305</v>
          </cell>
          <cell r="N86">
            <v>21110.664608779756</v>
          </cell>
          <cell r="O86">
            <v>22274.033396274397</v>
          </cell>
          <cell r="P86">
            <v>22868.007620175045</v>
          </cell>
          <cell r="Q86">
            <v>22890.875627795223</v>
          </cell>
        </row>
        <row r="87">
          <cell r="B87" t="str">
            <v>% penetration</v>
          </cell>
          <cell r="D87">
            <v>0</v>
          </cell>
          <cell r="E87">
            <v>0</v>
          </cell>
          <cell r="F87">
            <v>0</v>
          </cell>
          <cell r="G87">
            <v>0.03</v>
          </cell>
          <cell r="H87">
            <v>6.5000000000000002E-2</v>
          </cell>
          <cell r="I87">
            <v>8.5000000000000006E-2</v>
          </cell>
          <cell r="J87">
            <v>0.11</v>
          </cell>
          <cell r="K87">
            <v>0.13</v>
          </cell>
          <cell r="L87">
            <v>0.15</v>
          </cell>
          <cell r="M87">
            <v>0.17</v>
          </cell>
          <cell r="N87">
            <v>0.185</v>
          </cell>
          <cell r="O87">
            <v>0.19500000000000001</v>
          </cell>
          <cell r="P87">
            <v>0.2</v>
          </cell>
          <cell r="Q87">
            <v>0.2</v>
          </cell>
        </row>
        <row r="88">
          <cell r="B88">
            <v>0</v>
          </cell>
        </row>
        <row r="89">
          <cell r="B89" t="str">
            <v>Symptomatic oHCM Patients who are ISM-</v>
          </cell>
          <cell r="D89">
            <v>112976.83470243902</v>
          </cell>
          <cell r="E89">
            <v>113089.81153714145</v>
          </cell>
          <cell r="F89">
            <v>113202.90134867857</v>
          </cell>
          <cell r="G89">
            <v>113316.10425002723</v>
          </cell>
          <cell r="H89">
            <v>113429.42035427724</v>
          </cell>
          <cell r="I89">
            <v>113542.84977463151</v>
          </cell>
          <cell r="J89">
            <v>113656.3926244061</v>
          </cell>
          <cell r="K89">
            <v>113770.0490170305</v>
          </cell>
          <cell r="L89">
            <v>113883.81906604751</v>
          </cell>
          <cell r="M89">
            <v>113997.70288511355</v>
          </cell>
          <cell r="N89">
            <v>114111.70058799868</v>
          </cell>
          <cell r="O89">
            <v>114225.81228858665</v>
          </cell>
          <cell r="P89">
            <v>114340.03810087522</v>
          </cell>
          <cell r="Q89">
            <v>114454.37813897611</v>
          </cell>
        </row>
        <row r="90">
          <cell r="B90" t="str">
            <v>% Symptomatic oHCM Patients who are ISM-</v>
          </cell>
          <cell r="D90">
            <v>0.5</v>
          </cell>
          <cell r="E90">
            <v>0.5</v>
          </cell>
          <cell r="F90">
            <v>0.5</v>
          </cell>
          <cell r="G90">
            <v>0.5</v>
          </cell>
          <cell r="H90">
            <v>0.5</v>
          </cell>
          <cell r="I90">
            <v>0.5</v>
          </cell>
          <cell r="J90">
            <v>0.5</v>
          </cell>
          <cell r="K90">
            <v>0.5</v>
          </cell>
          <cell r="L90">
            <v>0.5</v>
          </cell>
          <cell r="M90">
            <v>0.5</v>
          </cell>
          <cell r="N90">
            <v>0.5</v>
          </cell>
          <cell r="O90">
            <v>0.5</v>
          </cell>
          <cell r="P90">
            <v>0.5</v>
          </cell>
          <cell r="Q90">
            <v>0.5</v>
          </cell>
        </row>
        <row r="91">
          <cell r="B91" t="str">
            <v>Symptomatic, ISM- oHCM Patients on mavacamten</v>
          </cell>
          <cell r="D91">
            <v>0</v>
          </cell>
          <cell r="E91">
            <v>0</v>
          </cell>
          <cell r="F91">
            <v>0</v>
          </cell>
          <cell r="G91">
            <v>2266.3220850005446</v>
          </cell>
          <cell r="H91">
            <v>5104.3239159424757</v>
          </cell>
          <cell r="I91">
            <v>7380.2852353510489</v>
          </cell>
          <cell r="J91">
            <v>9092.511409952489</v>
          </cell>
          <cell r="K91">
            <v>11377.004901703051</v>
          </cell>
          <cell r="L91">
            <v>13666.0582879257</v>
          </cell>
          <cell r="M91">
            <v>15389.689889490332</v>
          </cell>
          <cell r="N91">
            <v>17116.755088199803</v>
          </cell>
          <cell r="O91">
            <v>18276.129966173863</v>
          </cell>
          <cell r="P91">
            <v>19437.806477148788</v>
          </cell>
          <cell r="Q91">
            <v>20601.788065015699</v>
          </cell>
        </row>
        <row r="92">
          <cell r="B92" t="str">
            <v>% penetration</v>
          </cell>
          <cell r="D92">
            <v>0</v>
          </cell>
          <cell r="E92">
            <v>0</v>
          </cell>
          <cell r="F92">
            <v>0</v>
          </cell>
          <cell r="G92">
            <v>0.02</v>
          </cell>
          <cell r="H92">
            <v>4.4999999999999998E-2</v>
          </cell>
          <cell r="I92">
            <v>6.5000000000000002E-2</v>
          </cell>
          <cell r="J92">
            <v>0.08</v>
          </cell>
          <cell r="K92">
            <v>0.1</v>
          </cell>
          <cell r="L92">
            <v>0.12</v>
          </cell>
          <cell r="M92">
            <v>0.13500000000000001</v>
          </cell>
          <cell r="N92">
            <v>0.15</v>
          </cell>
          <cell r="O92">
            <v>0.16</v>
          </cell>
          <cell r="P92">
            <v>0.17</v>
          </cell>
          <cell r="Q92">
            <v>0.18</v>
          </cell>
        </row>
        <row r="93">
          <cell r="B93">
            <v>0</v>
          </cell>
        </row>
        <row r="94">
          <cell r="B94" t="str">
            <v>Total oHCM Patients on mavacamten</v>
          </cell>
          <cell r="D94">
            <v>0</v>
          </cell>
          <cell r="E94">
            <v>0</v>
          </cell>
          <cell r="F94">
            <v>0</v>
          </cell>
          <cell r="G94">
            <v>5665.8052125013619</v>
          </cell>
          <cell r="H94">
            <v>12477.236238970498</v>
          </cell>
          <cell r="I94">
            <v>17031.427466194727</v>
          </cell>
          <cell r="J94">
            <v>21594.714598637162</v>
          </cell>
          <cell r="K94">
            <v>26167.111273917017</v>
          </cell>
          <cell r="L94">
            <v>30748.631147832828</v>
          </cell>
          <cell r="M94">
            <v>34769.299379959637</v>
          </cell>
          <cell r="N94">
            <v>38227.419696979559</v>
          </cell>
          <cell r="O94">
            <v>40550.163362448264</v>
          </cell>
          <cell r="P94">
            <v>42305.814097323833</v>
          </cell>
          <cell r="Q94">
            <v>43492.663692810922</v>
          </cell>
        </row>
        <row r="96">
          <cell r="B96" t="str">
            <v>oHCM, duration of therapy (months)</v>
          </cell>
          <cell r="D96">
            <v>0</v>
          </cell>
          <cell r="E96">
            <v>0</v>
          </cell>
          <cell r="F96">
            <v>0</v>
          </cell>
          <cell r="G96">
            <v>2</v>
          </cell>
          <cell r="H96">
            <v>5</v>
          </cell>
          <cell r="I96">
            <v>7.5</v>
          </cell>
          <cell r="J96">
            <v>9</v>
          </cell>
          <cell r="K96">
            <v>10</v>
          </cell>
          <cell r="L96">
            <v>10.5</v>
          </cell>
          <cell r="M96">
            <v>11</v>
          </cell>
          <cell r="N96">
            <v>11</v>
          </cell>
          <cell r="O96">
            <v>11</v>
          </cell>
          <cell r="P96">
            <v>11</v>
          </cell>
          <cell r="Q96">
            <v>11</v>
          </cell>
        </row>
        <row r="97">
          <cell r="B97" t="str">
            <v>Compliance (%)</v>
          </cell>
          <cell r="D97">
            <v>0.9</v>
          </cell>
          <cell r="E97">
            <v>0.9</v>
          </cell>
          <cell r="F97">
            <v>0.9</v>
          </cell>
          <cell r="G97">
            <v>0.9</v>
          </cell>
          <cell r="H97">
            <v>0.9</v>
          </cell>
          <cell r="I97">
            <v>0.9</v>
          </cell>
          <cell r="J97">
            <v>0.9</v>
          </cell>
          <cell r="K97">
            <v>0.9</v>
          </cell>
          <cell r="L97">
            <v>0.9</v>
          </cell>
          <cell r="M97">
            <v>0.9</v>
          </cell>
          <cell r="N97">
            <v>0.9</v>
          </cell>
          <cell r="O97">
            <v>0.9</v>
          </cell>
          <cell r="P97">
            <v>0.9</v>
          </cell>
          <cell r="Q97">
            <v>0.9</v>
          </cell>
        </row>
        <row r="98">
          <cell r="B98" t="str">
            <v>Annual cost of therapy, oHCM</v>
          </cell>
          <cell r="D98">
            <v>0</v>
          </cell>
          <cell r="E98">
            <v>0</v>
          </cell>
          <cell r="F98">
            <v>0</v>
          </cell>
          <cell r="G98">
            <v>5670</v>
          </cell>
          <cell r="H98">
            <v>14033.25</v>
          </cell>
          <cell r="I98">
            <v>20839.376250000001</v>
          </cell>
          <cell r="J98">
            <v>24757.178985000002</v>
          </cell>
          <cell r="K98">
            <v>27232.896883500001</v>
          </cell>
          <cell r="L98">
            <v>28308.59631039825</v>
          </cell>
          <cell r="M98">
            <v>29360.058459070184</v>
          </cell>
          <cell r="N98">
            <v>29066.457874479482</v>
          </cell>
          <cell r="O98">
            <v>28775.793295734686</v>
          </cell>
          <cell r="P98">
            <v>28488.035362777337</v>
          </cell>
          <cell r="Q98">
            <v>28203.155009149563</v>
          </cell>
        </row>
        <row r="99">
          <cell r="D99">
            <v>0</v>
          </cell>
          <cell r="E99">
            <v>0</v>
          </cell>
          <cell r="F99">
            <v>0</v>
          </cell>
          <cell r="G99">
            <v>0</v>
          </cell>
          <cell r="H99">
            <v>0</v>
          </cell>
          <cell r="I99">
            <v>0</v>
          </cell>
          <cell r="J99">
            <v>0</v>
          </cell>
          <cell r="K99">
            <v>0</v>
          </cell>
          <cell r="L99">
            <v>0</v>
          </cell>
          <cell r="M99">
            <v>0</v>
          </cell>
          <cell r="N99">
            <v>0</v>
          </cell>
          <cell r="O99">
            <v>0</v>
          </cell>
          <cell r="P99">
            <v>0</v>
          </cell>
          <cell r="Q99">
            <v>0</v>
          </cell>
        </row>
        <row r="101">
          <cell r="B101" t="str">
            <v>EU oHCM Revenues ($mns)</v>
          </cell>
          <cell r="C101">
            <v>0</v>
          </cell>
          <cell r="D101">
            <v>0</v>
          </cell>
          <cell r="E101">
            <v>0</v>
          </cell>
          <cell r="F101">
            <v>0</v>
          </cell>
          <cell r="G101">
            <v>32.125115554882719</v>
          </cell>
          <cell r="H101">
            <v>175.09617545053274</v>
          </cell>
          <cell r="I101">
            <v>354.92432504261615</v>
          </cell>
          <cell r="J101">
            <v>534.62421444845268</v>
          </cell>
          <cell r="K101">
            <v>712.60624306165244</v>
          </cell>
          <cell r="L101">
            <v>870.45058626133721</v>
          </cell>
          <cell r="M101">
            <v>1020.8286623765276</v>
          </cell>
          <cell r="N101">
            <v>1111.1356842723035</v>
          </cell>
          <cell r="O101">
            <v>1166.8631190260851</v>
          </cell>
          <cell r="P101">
            <v>1205.2095280556453</v>
          </cell>
          <cell r="Q101">
            <v>1226.6303358891578</v>
          </cell>
        </row>
        <row r="102">
          <cell r="B102" t="str">
            <v>% growth</v>
          </cell>
          <cell r="C102">
            <v>0</v>
          </cell>
          <cell r="D102">
            <v>0</v>
          </cell>
          <cell r="E102" t="str">
            <v>nm</v>
          </cell>
          <cell r="F102" t="str">
            <v>nm</v>
          </cell>
          <cell r="G102" t="str">
            <v>nm</v>
          </cell>
          <cell r="H102">
            <v>4.4504450000000002</v>
          </cell>
          <cell r="I102">
            <v>1.0270250000000001</v>
          </cell>
          <cell r="J102">
            <v>0.50630479999999944</v>
          </cell>
          <cell r="K102">
            <v>0.33291052631578921</v>
          </cell>
          <cell r="L102">
            <v>0.22150289130434775</v>
          </cell>
          <cell r="M102">
            <v>0.17275888888888868</v>
          </cell>
          <cell r="N102">
            <v>8.8464426229508231E-2</v>
          </cell>
          <cell r="O102">
            <v>5.0153582089552007E-2</v>
          </cell>
          <cell r="P102">
            <v>3.2862816901408021E-2</v>
          </cell>
          <cell r="Q102">
            <v>1.777351351351375E-2</v>
          </cell>
        </row>
        <row r="104">
          <cell r="B104" t="str">
            <v>Patients with Non-Obstructive HCM</v>
          </cell>
          <cell r="D104">
            <v>356.31155559999991</v>
          </cell>
          <cell r="E104">
            <v>356.66786715559988</v>
          </cell>
          <cell r="F104">
            <v>357.02453502275546</v>
          </cell>
          <cell r="G104">
            <v>357.38155955777813</v>
          </cell>
          <cell r="H104">
            <v>357.73894111733591</v>
          </cell>
          <cell r="I104">
            <v>358.09668005845316</v>
          </cell>
          <cell r="J104">
            <v>358.4547767385115</v>
          </cell>
          <cell r="K104">
            <v>358.81323151524998</v>
          </cell>
          <cell r="L104">
            <v>359.17204474676515</v>
          </cell>
          <cell r="M104">
            <v>359.53121679151189</v>
          </cell>
          <cell r="N104">
            <v>359.89074800830343</v>
          </cell>
          <cell r="O104">
            <v>360.25063875631167</v>
          </cell>
          <cell r="P104">
            <v>360.61088939506794</v>
          </cell>
          <cell r="Q104">
            <v>360.97150028446305</v>
          </cell>
        </row>
        <row r="105">
          <cell r="B105" t="str">
            <v>% HCM patients with nHCM</v>
          </cell>
          <cell r="D105">
            <v>0.35</v>
          </cell>
          <cell r="E105">
            <v>0.35</v>
          </cell>
          <cell r="F105">
            <v>0.35</v>
          </cell>
          <cell r="G105">
            <v>0.35</v>
          </cell>
          <cell r="H105">
            <v>0.35</v>
          </cell>
          <cell r="I105">
            <v>0.35</v>
          </cell>
          <cell r="J105">
            <v>0.35</v>
          </cell>
          <cell r="K105">
            <v>0.35</v>
          </cell>
          <cell r="L105">
            <v>0.35</v>
          </cell>
          <cell r="M105">
            <v>0.35</v>
          </cell>
          <cell r="N105">
            <v>0.35</v>
          </cell>
          <cell r="O105">
            <v>0.35</v>
          </cell>
          <cell r="P105">
            <v>0.35</v>
          </cell>
          <cell r="Q105">
            <v>0.35</v>
          </cell>
        </row>
        <row r="106">
          <cell r="B106" t="str">
            <v>Symptomatic nHCM Patients who are ISM+</v>
          </cell>
          <cell r="D106">
            <v>48.587939399999982</v>
          </cell>
          <cell r="E106">
            <v>48.636527339399983</v>
          </cell>
          <cell r="F106">
            <v>48.68516386673938</v>
          </cell>
          <cell r="G106">
            <v>48.733849030606102</v>
          </cell>
          <cell r="H106">
            <v>48.782582879636713</v>
          </cell>
          <cell r="I106">
            <v>48.831365462516338</v>
          </cell>
          <cell r="J106">
            <v>48.880196827978835</v>
          </cell>
          <cell r="K106">
            <v>48.929077024806809</v>
          </cell>
          <cell r="L106">
            <v>48.97800610183161</v>
          </cell>
          <cell r="M106">
            <v>49.026984107933437</v>
          </cell>
          <cell r="N106">
            <v>49.076011092041377</v>
          </cell>
          <cell r="O106">
            <v>49.125087103133403</v>
          </cell>
          <cell r="P106">
            <v>49.174212190236531</v>
          </cell>
          <cell r="Q106">
            <v>49.223386402426776</v>
          </cell>
        </row>
        <row r="107">
          <cell r="B107" t="str">
            <v>% Symptomatic nHCM Patients who are ISM+</v>
          </cell>
          <cell r="D107">
            <v>0.13636363636363635</v>
          </cell>
          <cell r="E107">
            <v>0.13636363636363635</v>
          </cell>
          <cell r="F107">
            <v>0.13636363636363635</v>
          </cell>
          <cell r="G107">
            <v>0.13636363636363635</v>
          </cell>
          <cell r="H107">
            <v>0.13636363636363635</v>
          </cell>
          <cell r="I107">
            <v>0.13636363636363635</v>
          </cell>
          <cell r="J107">
            <v>0.13636363636363635</v>
          </cell>
          <cell r="K107">
            <v>0.13636363636363635</v>
          </cell>
          <cell r="L107">
            <v>0.13636363636363635</v>
          </cell>
          <cell r="M107">
            <v>0.13636363636363635</v>
          </cell>
          <cell r="N107">
            <v>0.13636363636363635</v>
          </cell>
          <cell r="O107">
            <v>0.13636363636363635</v>
          </cell>
          <cell r="P107">
            <v>0.13636363636363635</v>
          </cell>
          <cell r="Q107">
            <v>0.13636363636363635</v>
          </cell>
        </row>
        <row r="108">
          <cell r="B108" t="str">
            <v>Symptomatic, ISM+ nHCM Patients on mavacamten</v>
          </cell>
          <cell r="D108">
            <v>0</v>
          </cell>
          <cell r="E108">
            <v>0</v>
          </cell>
          <cell r="F108">
            <v>0</v>
          </cell>
          <cell r="G108">
            <v>243.66924515303052</v>
          </cell>
          <cell r="H108">
            <v>1463.4774863891014</v>
          </cell>
          <cell r="I108">
            <v>2441.5682731258171</v>
          </cell>
          <cell r="J108">
            <v>3666.0147620984126</v>
          </cell>
          <cell r="K108">
            <v>4403.6169322326123</v>
          </cell>
          <cell r="L108">
            <v>4897.8006101831606</v>
          </cell>
          <cell r="M108">
            <v>5147.8333313330113</v>
          </cell>
          <cell r="N108">
            <v>5398.3612201245514</v>
          </cell>
          <cell r="O108">
            <v>5649.3850168603412</v>
          </cell>
          <cell r="P108">
            <v>5900.9054628283839</v>
          </cell>
          <cell r="Q108">
            <v>5906.8063682912134</v>
          </cell>
        </row>
        <row r="109">
          <cell r="B109" t="str">
            <v>% penetration</v>
          </cell>
          <cell r="D109">
            <v>0</v>
          </cell>
          <cell r="E109">
            <v>0</v>
          </cell>
          <cell r="F109">
            <v>0</v>
          </cell>
          <cell r="G109">
            <v>5.0000000000000001E-3</v>
          </cell>
          <cell r="H109">
            <v>0.03</v>
          </cell>
          <cell r="I109">
            <v>0.05</v>
          </cell>
          <cell r="J109">
            <v>7.4999999999999997E-2</v>
          </cell>
          <cell r="K109">
            <v>0.09</v>
          </cell>
          <cell r="L109">
            <v>0.1</v>
          </cell>
          <cell r="M109">
            <v>0.105</v>
          </cell>
          <cell r="N109">
            <v>0.11</v>
          </cell>
          <cell r="O109">
            <v>0.115</v>
          </cell>
          <cell r="P109">
            <v>0.12</v>
          </cell>
          <cell r="Q109">
            <v>0.12</v>
          </cell>
        </row>
        <row r="111">
          <cell r="B111" t="str">
            <v>nHCM, duration of therapy (months)</v>
          </cell>
          <cell r="D111">
            <v>0</v>
          </cell>
          <cell r="E111">
            <v>0</v>
          </cell>
          <cell r="F111">
            <v>0</v>
          </cell>
          <cell r="G111">
            <v>2</v>
          </cell>
          <cell r="H111">
            <v>5</v>
          </cell>
          <cell r="I111">
            <v>7.5</v>
          </cell>
          <cell r="J111">
            <v>9</v>
          </cell>
          <cell r="K111">
            <v>9.5</v>
          </cell>
          <cell r="L111">
            <v>10</v>
          </cell>
          <cell r="M111">
            <v>10.5</v>
          </cell>
          <cell r="N111">
            <v>11</v>
          </cell>
          <cell r="O111">
            <v>11</v>
          </cell>
          <cell r="P111">
            <v>11</v>
          </cell>
          <cell r="Q111">
            <v>11</v>
          </cell>
        </row>
        <row r="112">
          <cell r="B112" t="str">
            <v>Compliance (%)</v>
          </cell>
          <cell r="D112">
            <v>0.9</v>
          </cell>
          <cell r="E112">
            <v>0.9</v>
          </cell>
          <cell r="F112">
            <v>0.9</v>
          </cell>
          <cell r="G112">
            <v>0.9</v>
          </cell>
          <cell r="H112">
            <v>0.9</v>
          </cell>
          <cell r="I112">
            <v>0.9</v>
          </cell>
          <cell r="J112">
            <v>0.9</v>
          </cell>
          <cell r="K112">
            <v>0.9</v>
          </cell>
          <cell r="L112">
            <v>0.9</v>
          </cell>
          <cell r="M112">
            <v>0.9</v>
          </cell>
          <cell r="N112">
            <v>0.9</v>
          </cell>
          <cell r="O112">
            <v>0.9</v>
          </cell>
          <cell r="P112">
            <v>0.9</v>
          </cell>
          <cell r="Q112">
            <v>0.9</v>
          </cell>
        </row>
        <row r="113">
          <cell r="B113" t="str">
            <v>Annual cost of therapy, nHCM</v>
          </cell>
          <cell r="D113">
            <v>0</v>
          </cell>
          <cell r="E113">
            <v>0</v>
          </cell>
          <cell r="F113">
            <v>0</v>
          </cell>
          <cell r="G113">
            <v>5670</v>
          </cell>
          <cell r="H113">
            <v>14033.25</v>
          </cell>
          <cell r="I113">
            <v>20839.376250000001</v>
          </cell>
          <cell r="J113">
            <v>24757.178985000002</v>
          </cell>
          <cell r="K113">
            <v>25871.252039325002</v>
          </cell>
          <cell r="L113">
            <v>26960.567914665</v>
          </cell>
          <cell r="M113">
            <v>28025.510347294265</v>
          </cell>
          <cell r="N113">
            <v>29066.457874479482</v>
          </cell>
          <cell r="O113">
            <v>28775.793295734686</v>
          </cell>
          <cell r="P113">
            <v>28488.035362777337</v>
          </cell>
          <cell r="Q113">
            <v>28203.155009149563</v>
          </cell>
        </row>
        <row r="115">
          <cell r="B115" t="str">
            <v>EU nHCM Revenues ($mns)</v>
          </cell>
          <cell r="C115">
            <v>0</v>
          </cell>
          <cell r="D115">
            <v>0</v>
          </cell>
          <cell r="E115">
            <v>0</v>
          </cell>
          <cell r="F115">
            <v>0</v>
          </cell>
          <cell r="G115">
            <v>1.381604620017683</v>
          </cell>
          <cell r="H115">
            <v>20.537345435869856</v>
          </cell>
          <cell r="I115">
            <v>50.88075988373167</v>
          </cell>
          <cell r="J115">
            <v>90.760183626922611</v>
          </cell>
          <cell r="K115">
            <v>113.92708353842909</v>
          </cell>
          <cell r="L115">
            <v>132.04748598333077</v>
          </cell>
          <cell r="M115">
            <v>144.27065629341959</v>
          </cell>
          <cell r="N115">
            <v>156.91123899597395</v>
          </cell>
          <cell r="O115">
            <v>162.56553549319381</v>
          </cell>
          <cell r="P115">
            <v>168.10520349746096</v>
          </cell>
          <cell r="Q115">
            <v>166.59057561394889</v>
          </cell>
        </row>
        <row r="116">
          <cell r="B116" t="str">
            <v>% growth</v>
          </cell>
          <cell r="C116">
            <v>0</v>
          </cell>
          <cell r="D116">
            <v>0</v>
          </cell>
          <cell r="E116" t="str">
            <v>nm</v>
          </cell>
          <cell r="F116" t="str">
            <v>nm</v>
          </cell>
          <cell r="G116" t="str">
            <v>nm</v>
          </cell>
          <cell r="H116">
            <v>13.864850000000001</v>
          </cell>
          <cell r="I116">
            <v>1.4774750000000001</v>
          </cell>
          <cell r="J116">
            <v>0.78378199999999931</v>
          </cell>
          <cell r="K116">
            <v>0.25525399999999965</v>
          </cell>
          <cell r="L116">
            <v>0.15905263157894711</v>
          </cell>
          <cell r="M116">
            <v>9.2566474999999926E-2</v>
          </cell>
          <cell r="N116">
            <v>8.7617142857143282E-2</v>
          </cell>
          <cell r="O116">
            <v>3.6034999999999595E-2</v>
          </cell>
          <cell r="P116">
            <v>3.4076521739130117E-2</v>
          </cell>
          <cell r="Q116">
            <v>-9.0099999999997404E-3</v>
          </cell>
        </row>
        <row r="117">
          <cell r="F117">
            <v>0</v>
          </cell>
          <cell r="G117">
            <v>0</v>
          </cell>
        </row>
        <row r="118">
          <cell r="B118" t="str">
            <v>EU HCM Revenues ($mns) probability-adjusted</v>
          </cell>
          <cell r="C118">
            <v>0</v>
          </cell>
          <cell r="D118">
            <v>0</v>
          </cell>
          <cell r="E118">
            <v>0</v>
          </cell>
          <cell r="F118">
            <v>0</v>
          </cell>
          <cell r="G118">
            <v>28.48071214866534</v>
          </cell>
          <cell r="H118">
            <v>166.2884927534422</v>
          </cell>
          <cell r="I118">
            <v>344.93432218739565</v>
          </cell>
          <cell r="J118">
            <v>531.576738364069</v>
          </cell>
          <cell r="K118">
            <v>702.55332761006923</v>
          </cell>
          <cell r="L118">
            <v>852.12336140796776</v>
          </cell>
          <cell r="M118">
            <v>990.33442086945513</v>
          </cell>
          <cell r="N118">
            <v>1077.8398847780359</v>
          </cell>
          <cell r="O118">
            <v>1130.0143563413872</v>
          </cell>
          <cell r="P118">
            <v>1167.3175218201402</v>
          </cell>
          <cell r="Q118">
            <v>1184.2377747776407</v>
          </cell>
        </row>
        <row r="119">
          <cell r="B119" t="str">
            <v>% growth</v>
          </cell>
          <cell r="C119">
            <v>0</v>
          </cell>
          <cell r="D119">
            <v>0</v>
          </cell>
          <cell r="E119" t="str">
            <v>nm</v>
          </cell>
          <cell r="F119" t="str">
            <v>nm</v>
          </cell>
          <cell r="G119" t="str">
            <v>nm</v>
          </cell>
          <cell r="H119">
            <v>4.8386353503184711</v>
          </cell>
          <cell r="I119">
            <v>1.0743126386913233</v>
          </cell>
          <cell r="J119">
            <v>0.54109551926605448</v>
          </cell>
          <cell r="K119">
            <v>0.32164046487847053</v>
          </cell>
          <cell r="L119">
            <v>0.21289491903298319</v>
          </cell>
          <cell r="M119">
            <v>0.16219606892729765</v>
          </cell>
          <cell r="N119">
            <v>8.8359509741927411E-2</v>
          </cell>
          <cell r="O119">
            <v>4.8406514084506913E-2</v>
          </cell>
          <cell r="P119">
            <v>3.301123146747309E-2</v>
          </cell>
          <cell r="Q119">
            <v>1.4494987560126349E-2</v>
          </cell>
        </row>
        <row r="121">
          <cell r="B121" t="str">
            <v>EU HCM Revenues to MYOK ($mns) probability-adjusted</v>
          </cell>
          <cell r="C121">
            <v>0</v>
          </cell>
          <cell r="D121">
            <v>0</v>
          </cell>
          <cell r="E121">
            <v>0</v>
          </cell>
          <cell r="F121">
            <v>0</v>
          </cell>
          <cell r="G121">
            <v>1.7088427289199204</v>
          </cell>
          <cell r="H121">
            <v>9.9773095652065322</v>
          </cell>
          <cell r="I121">
            <v>34.493432218739564</v>
          </cell>
          <cell r="J121">
            <v>69.10497598732897</v>
          </cell>
          <cell r="K121">
            <v>98.357465865409708</v>
          </cell>
          <cell r="L121">
            <v>119.2972705971155</v>
          </cell>
          <cell r="M121">
            <v>138.64681892172374</v>
          </cell>
          <cell r="N121">
            <v>150.89758386892504</v>
          </cell>
          <cell r="O121">
            <v>158.20200988779422</v>
          </cell>
          <cell r="P121">
            <v>163.42445305481965</v>
          </cell>
          <cell r="Q121">
            <v>165.79328846886972</v>
          </cell>
        </row>
        <row r="122">
          <cell r="B122" t="str">
            <v>Royalty rate (%)</v>
          </cell>
          <cell r="C122">
            <v>0</v>
          </cell>
          <cell r="D122">
            <v>0</v>
          </cell>
          <cell r="E122">
            <v>0</v>
          </cell>
          <cell r="F122">
            <v>0</v>
          </cell>
          <cell r="G122">
            <v>0.06</v>
          </cell>
          <cell r="H122">
            <v>0.06</v>
          </cell>
          <cell r="I122">
            <v>0.1</v>
          </cell>
          <cell r="J122">
            <v>0.13</v>
          </cell>
          <cell r="K122">
            <v>0.14000000000000001</v>
          </cell>
          <cell r="L122">
            <v>0.14000000000000001</v>
          </cell>
          <cell r="M122">
            <v>0.14000000000000001</v>
          </cell>
          <cell r="N122">
            <v>0.14000000000000001</v>
          </cell>
          <cell r="O122">
            <v>0.14000000000000001</v>
          </cell>
          <cell r="P122">
            <v>0.14000000000000001</v>
          </cell>
          <cell r="Q122">
            <v>0.14000000000000001</v>
          </cell>
        </row>
        <row r="124">
          <cell r="B124" t="str">
            <v>WW mavacamten Revenues ($mns) probability-adjusted</v>
          </cell>
          <cell r="C124">
            <v>0</v>
          </cell>
          <cell r="D124">
            <v>0</v>
          </cell>
          <cell r="E124">
            <v>0</v>
          </cell>
          <cell r="F124">
            <v>0</v>
          </cell>
          <cell r="G124">
            <v>79.621317565686184</v>
          </cell>
          <cell r="H124">
            <v>380.85603754103579</v>
          </cell>
          <cell r="I124">
            <v>737.4776851727803</v>
          </cell>
          <cell r="J124">
            <v>1111.0650715310455</v>
          </cell>
          <cell r="K124">
            <v>1441.8433801707488</v>
          </cell>
          <cell r="L124">
            <v>1757.2644600862495</v>
          </cell>
          <cell r="M124">
            <v>2048.7135178868916</v>
          </cell>
          <cell r="N124">
            <v>2257.1828265040467</v>
          </cell>
          <cell r="O124">
            <v>2394.8279557160258</v>
          </cell>
          <cell r="P124">
            <v>2478.6944972827091</v>
          </cell>
          <cell r="Q124">
            <v>2587.6101789259742</v>
          </cell>
          <cell r="AB124" t="str">
            <v>peak unadjusted sales</v>
          </cell>
        </row>
        <row r="125">
          <cell r="B125" t="str">
            <v>% growth</v>
          </cell>
          <cell r="C125">
            <v>0</v>
          </cell>
          <cell r="D125">
            <v>0</v>
          </cell>
          <cell r="E125" t="str">
            <v>nm</v>
          </cell>
          <cell r="F125" t="str">
            <v>nm</v>
          </cell>
          <cell r="G125" t="str">
            <v>nm</v>
          </cell>
          <cell r="H125">
            <v>3.7833425668551177</v>
          </cell>
          <cell r="I125">
            <v>0.93636863402308501</v>
          </cell>
          <cell r="J125">
            <v>0.5065744955669258</v>
          </cell>
          <cell r="K125">
            <v>0.29771281369136315</v>
          </cell>
          <cell r="L125">
            <v>0.21876237339879956</v>
          </cell>
          <cell r="M125">
            <v>0.16585383954463939</v>
          </cell>
          <cell r="N125">
            <v>0.1017562030010799</v>
          </cell>
          <cell r="O125">
            <v>6.0980939424018832E-2</v>
          </cell>
          <cell r="P125">
            <v>3.5019860765575617E-2</v>
          </cell>
          <cell r="Q125">
            <v>4.3940744517997121E-2</v>
          </cell>
          <cell r="AB125" t="str">
            <v>$3bn</v>
          </cell>
        </row>
        <row r="126">
          <cell r="AB126" t="str">
            <v>Peak adjusted sales</v>
          </cell>
        </row>
        <row r="127">
          <cell r="B127" t="str">
            <v>WW mavacamten Revenues to MYOK ($mns) probability-adjusted</v>
          </cell>
          <cell r="C127">
            <v>0</v>
          </cell>
          <cell r="D127">
            <v>0</v>
          </cell>
          <cell r="E127">
            <v>0</v>
          </cell>
          <cell r="F127">
            <v>0</v>
          </cell>
          <cell r="G127">
            <v>49.781011820919517</v>
          </cell>
          <cell r="H127">
            <v>209.52512621766851</v>
          </cell>
          <cell r="I127">
            <v>389.74517572051263</v>
          </cell>
          <cell r="J127">
            <v>584.84959250593806</v>
          </cell>
          <cell r="K127">
            <v>748.93271211880767</v>
          </cell>
          <cell r="L127">
            <v>915.82143743400343</v>
          </cell>
          <cell r="M127">
            <v>1070.0204242970681</v>
          </cell>
          <cell r="N127">
            <v>1188.7193725878144</v>
          </cell>
          <cell r="O127">
            <v>1271.2379773374764</v>
          </cell>
          <cell r="P127">
            <v>1317.4361914618803</v>
          </cell>
          <cell r="Q127">
            <v>1400.7610041194034</v>
          </cell>
          <cell r="AB127" t="str">
            <v>$2.6bn</v>
          </cell>
        </row>
        <row r="128">
          <cell r="B128" t="str">
            <v>% growth</v>
          </cell>
          <cell r="C128">
            <v>0</v>
          </cell>
          <cell r="D128">
            <v>0</v>
          </cell>
          <cell r="E128" t="str">
            <v>nm</v>
          </cell>
          <cell r="F128" t="str">
            <v>nm</v>
          </cell>
          <cell r="G128" t="str">
            <v>nm</v>
          </cell>
          <cell r="H128">
            <v>3.2089366719062866</v>
          </cell>
          <cell r="I128">
            <v>0.86013574007166871</v>
          </cell>
          <cell r="J128">
            <v>0.50059482179539638</v>
          </cell>
          <cell r="K128">
            <v>0.28055609803849468</v>
          </cell>
          <cell r="L128">
            <v>0.2228354064586795</v>
          </cell>
          <cell r="M128">
            <v>0.16837232735576424</v>
          </cell>
          <cell r="N128">
            <v>0.11093147905912515</v>
          </cell>
          <cell r="O128">
            <v>6.9418070111889385E-2</v>
          </cell>
          <cell r="P128">
            <v>3.6341121763183049E-2</v>
          </cell>
          <cell r="Q128">
            <v>6.3247702771139558E-2</v>
          </cell>
        </row>
        <row r="131">
          <cell r="B131" t="str">
            <v>Mavacamten Royalty Schedule (US sales to Sanofi)</v>
          </cell>
          <cell r="C131">
            <v>0</v>
          </cell>
          <cell r="D131">
            <v>0</v>
          </cell>
          <cell r="E131">
            <v>0</v>
          </cell>
          <cell r="F131">
            <v>0</v>
          </cell>
          <cell r="G131">
            <v>0</v>
          </cell>
          <cell r="H131">
            <v>0</v>
          </cell>
          <cell r="I131">
            <v>0</v>
          </cell>
          <cell r="J131">
            <v>0</v>
          </cell>
          <cell r="K131">
            <v>0</v>
          </cell>
          <cell r="L131">
            <v>0</v>
          </cell>
          <cell r="M131">
            <v>0</v>
          </cell>
          <cell r="N131">
            <v>0</v>
          </cell>
          <cell r="O131">
            <v>0</v>
          </cell>
          <cell r="P131">
            <v>0</v>
          </cell>
        </row>
        <row r="132">
          <cell r="B132" t="str">
            <v>revenues less than:</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row>
        <row r="133">
          <cell r="B133">
            <v>250</v>
          </cell>
          <cell r="C133">
            <v>0.16</v>
          </cell>
          <cell r="D133">
            <v>0.06</v>
          </cell>
          <cell r="E133">
            <v>250</v>
          </cell>
          <cell r="F133">
            <v>0</v>
          </cell>
          <cell r="G133">
            <v>0</v>
          </cell>
          <cell r="H133">
            <v>0</v>
          </cell>
          <cell r="I133">
            <v>0</v>
          </cell>
          <cell r="J133">
            <v>0</v>
          </cell>
          <cell r="K133">
            <v>0</v>
          </cell>
          <cell r="L133">
            <v>0</v>
          </cell>
          <cell r="M133">
            <v>0</v>
          </cell>
          <cell r="N133">
            <v>0</v>
          </cell>
          <cell r="O133">
            <v>0</v>
          </cell>
          <cell r="P133">
            <v>0</v>
          </cell>
        </row>
        <row r="134">
          <cell r="B134">
            <v>300</v>
          </cell>
          <cell r="C134">
            <v>0.18</v>
          </cell>
          <cell r="D134">
            <v>7.0000000000000007E-2</v>
          </cell>
          <cell r="E134">
            <v>300</v>
          </cell>
          <cell r="F134">
            <v>0</v>
          </cell>
          <cell r="G134">
            <v>0</v>
          </cell>
          <cell r="H134">
            <v>0</v>
          </cell>
          <cell r="I134">
            <v>0</v>
          </cell>
          <cell r="J134">
            <v>0</v>
          </cell>
          <cell r="K134">
            <v>0</v>
          </cell>
          <cell r="L134">
            <v>0</v>
          </cell>
          <cell r="M134">
            <v>0</v>
          </cell>
          <cell r="N134">
            <v>0</v>
          </cell>
          <cell r="O134">
            <v>0</v>
          </cell>
          <cell r="P134">
            <v>0</v>
          </cell>
        </row>
        <row r="135">
          <cell r="B135">
            <v>450</v>
          </cell>
          <cell r="C135">
            <v>0.2</v>
          </cell>
          <cell r="D135">
            <v>0.08</v>
          </cell>
          <cell r="E135">
            <v>450</v>
          </cell>
          <cell r="F135">
            <v>0</v>
          </cell>
          <cell r="G135">
            <v>0</v>
          </cell>
          <cell r="H135">
            <v>0</v>
          </cell>
          <cell r="I135">
            <v>0</v>
          </cell>
          <cell r="J135">
            <v>0</v>
          </cell>
          <cell r="K135">
            <v>0</v>
          </cell>
          <cell r="L135">
            <v>0</v>
          </cell>
          <cell r="M135">
            <v>0</v>
          </cell>
          <cell r="N135">
            <v>0</v>
          </cell>
          <cell r="O135">
            <v>0</v>
          </cell>
          <cell r="P135">
            <v>0</v>
          </cell>
        </row>
        <row r="136">
          <cell r="B136">
            <v>600</v>
          </cell>
          <cell r="C136">
            <v>0.21</v>
          </cell>
          <cell r="D136">
            <v>9.5000000000000001E-2</v>
          </cell>
          <cell r="E136">
            <v>600</v>
          </cell>
          <cell r="F136">
            <v>0</v>
          </cell>
          <cell r="G136">
            <v>0</v>
          </cell>
          <cell r="H136">
            <v>0</v>
          </cell>
          <cell r="I136">
            <v>0</v>
          </cell>
          <cell r="J136">
            <v>0</v>
          </cell>
          <cell r="K136">
            <v>0</v>
          </cell>
          <cell r="L136">
            <v>0</v>
          </cell>
          <cell r="M136">
            <v>0</v>
          </cell>
          <cell r="N136">
            <v>0</v>
          </cell>
          <cell r="O136">
            <v>0</v>
          </cell>
          <cell r="P136">
            <v>0</v>
          </cell>
        </row>
        <row r="137">
          <cell r="B137">
            <v>750</v>
          </cell>
          <cell r="C137">
            <v>0.22</v>
          </cell>
          <cell r="D137">
            <v>0.11</v>
          </cell>
          <cell r="E137">
            <v>700</v>
          </cell>
          <cell r="F137">
            <v>0</v>
          </cell>
          <cell r="G137">
            <v>0</v>
          </cell>
          <cell r="H137">
            <v>0</v>
          </cell>
          <cell r="I137">
            <v>0</v>
          </cell>
          <cell r="J137">
            <v>0</v>
          </cell>
          <cell r="K137">
            <v>0</v>
          </cell>
          <cell r="L137">
            <v>0</v>
          </cell>
          <cell r="M137">
            <v>0</v>
          </cell>
          <cell r="N137">
            <v>0</v>
          </cell>
          <cell r="O137">
            <v>0</v>
          </cell>
          <cell r="P137">
            <v>0</v>
          </cell>
        </row>
        <row r="138">
          <cell r="B138" t="str">
            <v>&gt;750</v>
          </cell>
          <cell r="C138">
            <v>0.23</v>
          </cell>
          <cell r="D138">
            <v>0.12</v>
          </cell>
          <cell r="E138">
            <v>750</v>
          </cell>
          <cell r="F138">
            <v>0</v>
          </cell>
          <cell r="G138">
            <v>0</v>
          </cell>
          <cell r="H138">
            <v>0</v>
          </cell>
          <cell r="I138">
            <v>0</v>
          </cell>
          <cell r="J138">
            <v>0</v>
          </cell>
          <cell r="K138">
            <v>0</v>
          </cell>
          <cell r="L138">
            <v>0</v>
          </cell>
          <cell r="M138">
            <v>0</v>
          </cell>
          <cell r="N138">
            <v>0</v>
          </cell>
          <cell r="O138">
            <v>0</v>
          </cell>
          <cell r="P138">
            <v>0</v>
          </cell>
        </row>
        <row r="140">
          <cell r="B140" t="str">
            <v>Mavacamten Royalty Schedule (EU sales to MYOK)</v>
          </cell>
          <cell r="C140">
            <v>0</v>
          </cell>
          <cell r="D140">
            <v>0</v>
          </cell>
        </row>
        <row r="141">
          <cell r="B141" t="str">
            <v>revenues less than:</v>
          </cell>
          <cell r="C141">
            <v>0</v>
          </cell>
          <cell r="D141">
            <v>0</v>
          </cell>
        </row>
        <row r="142">
          <cell r="B142">
            <v>250</v>
          </cell>
          <cell r="C142">
            <v>0.16</v>
          </cell>
          <cell r="D142">
            <v>0.06</v>
          </cell>
          <cell r="E142">
            <v>250</v>
          </cell>
        </row>
        <row r="143">
          <cell r="B143">
            <v>300</v>
          </cell>
          <cell r="C143">
            <v>0.18</v>
          </cell>
          <cell r="D143">
            <v>0.08</v>
          </cell>
          <cell r="E143">
            <v>300</v>
          </cell>
        </row>
        <row r="144">
          <cell r="B144">
            <v>450</v>
          </cell>
          <cell r="C144">
            <v>0.2</v>
          </cell>
          <cell r="D144">
            <v>0.1</v>
          </cell>
          <cell r="E144">
            <v>450</v>
          </cell>
        </row>
        <row r="145">
          <cell r="B145">
            <v>600</v>
          </cell>
          <cell r="C145">
            <v>0.21</v>
          </cell>
          <cell r="D145">
            <v>0.115</v>
          </cell>
          <cell r="E145">
            <v>600</v>
          </cell>
        </row>
        <row r="146">
          <cell r="B146">
            <v>750</v>
          </cell>
          <cell r="C146">
            <v>0.22</v>
          </cell>
          <cell r="D146">
            <v>0.13</v>
          </cell>
          <cell r="E146">
            <v>700</v>
          </cell>
        </row>
        <row r="147">
          <cell r="B147" t="str">
            <v>&gt;750</v>
          </cell>
          <cell r="C147">
            <v>0.23</v>
          </cell>
          <cell r="D147">
            <v>0.14000000000000001</v>
          </cell>
          <cell r="E147">
            <v>750</v>
          </cell>
        </row>
      </sheetData>
      <sheetData sheetId="10">
        <row r="2">
          <cell r="F2">
            <v>0</v>
          </cell>
        </row>
        <row r="3">
          <cell r="K3">
            <v>0</v>
          </cell>
        </row>
        <row r="4">
          <cell r="B4" t="str">
            <v>Quarterly Earnings Snapshot</v>
          </cell>
          <cell r="C4">
            <v>0</v>
          </cell>
          <cell r="D4">
            <v>0</v>
          </cell>
          <cell r="E4">
            <v>0</v>
          </cell>
          <cell r="F4">
            <v>0</v>
          </cell>
          <cell r="G4">
            <v>0</v>
          </cell>
          <cell r="H4">
            <v>0</v>
          </cell>
          <cell r="I4">
            <v>0</v>
          </cell>
        </row>
        <row r="5">
          <cell r="B5">
            <v>0</v>
          </cell>
          <cell r="C5" t="str">
            <v>BMO
GAAP Estimates</v>
          </cell>
          <cell r="D5">
            <v>0</v>
          </cell>
          <cell r="E5">
            <v>0</v>
          </cell>
          <cell r="F5">
            <v>0</v>
          </cell>
          <cell r="G5">
            <v>0</v>
          </cell>
          <cell r="H5" t="str">
            <v>FactSet</v>
          </cell>
          <cell r="I5">
            <v>0</v>
          </cell>
          <cell r="K5">
            <v>0</v>
          </cell>
        </row>
        <row r="6">
          <cell r="B6">
            <v>0</v>
          </cell>
          <cell r="C6">
            <v>0</v>
          </cell>
          <cell r="D6">
            <v>0</v>
          </cell>
          <cell r="E6" t="str">
            <v>Actual</v>
          </cell>
          <cell r="F6">
            <v>0</v>
          </cell>
          <cell r="G6">
            <v>0</v>
          </cell>
          <cell r="H6" t="str">
            <v>Estimates</v>
          </cell>
          <cell r="I6">
            <v>0</v>
          </cell>
          <cell r="K6" t="str">
            <v>previosly written</v>
          </cell>
        </row>
        <row r="7">
          <cell r="B7" t="str">
            <v>Analyst</v>
          </cell>
          <cell r="C7" t="str">
            <v>4Q17E</v>
          </cell>
          <cell r="D7">
            <v>0</v>
          </cell>
          <cell r="E7" t="str">
            <v>4Q17A</v>
          </cell>
          <cell r="F7">
            <v>0</v>
          </cell>
          <cell r="G7">
            <v>0</v>
          </cell>
          <cell r="H7" t="str">
            <v>4Q17E</v>
          </cell>
          <cell r="I7">
            <v>0</v>
          </cell>
        </row>
        <row r="8">
          <cell r="B8" t="str">
            <v>Ian Somaiya</v>
          </cell>
          <cell r="C8" t="e">
            <v>#N/A</v>
          </cell>
          <cell r="D8">
            <v>0</v>
          </cell>
          <cell r="E8">
            <v>-0.22523404695723268</v>
          </cell>
          <cell r="F8">
            <v>-0.37141383967672487</v>
          </cell>
          <cell r="G8">
            <v>0</v>
          </cell>
          <cell r="H8">
            <v>-0.41</v>
          </cell>
          <cell r="I8">
            <v>0</v>
          </cell>
          <cell r="K8">
            <v>-0.42</v>
          </cell>
          <cell r="L8">
            <v>0</v>
          </cell>
          <cell r="O8">
            <v>0</v>
          </cell>
        </row>
        <row r="9">
          <cell r="B9" t="str">
            <v>P&amp;L Snapshot</v>
          </cell>
          <cell r="C9">
            <v>0</v>
          </cell>
          <cell r="D9">
            <v>0</v>
          </cell>
          <cell r="E9">
            <v>0</v>
          </cell>
          <cell r="F9">
            <v>0</v>
          </cell>
          <cell r="G9">
            <v>0</v>
          </cell>
          <cell r="H9" t="str">
            <v>% Change</v>
          </cell>
          <cell r="I9">
            <v>0</v>
          </cell>
        </row>
        <row r="10">
          <cell r="B10" t="str">
            <v>($000s, except per share)</v>
          </cell>
          <cell r="C10" t="str">
            <v>4Q17E</v>
          </cell>
          <cell r="D10" t="str">
            <v>4Q17A</v>
          </cell>
          <cell r="E10" t="str">
            <v>4Q16A</v>
          </cell>
          <cell r="F10" t="str">
            <v>3Q17A</v>
          </cell>
          <cell r="G10">
            <v>0</v>
          </cell>
          <cell r="H10" t="str">
            <v>vs. 4Q16A</v>
          </cell>
          <cell r="I10" t="str">
            <v>vs. 3Q17A</v>
          </cell>
        </row>
        <row r="11">
          <cell r="B11" t="str">
            <v>Total Revenue</v>
          </cell>
          <cell r="C11" t="e">
            <v>#N/A</v>
          </cell>
          <cell r="D11">
            <v>5625</v>
          </cell>
          <cell r="E11">
            <v>28550</v>
          </cell>
          <cell r="F11">
            <v>5625</v>
          </cell>
          <cell r="G11">
            <v>0</v>
          </cell>
          <cell r="H11">
            <v>-0.80297723292469347</v>
          </cell>
          <cell r="I11">
            <v>0</v>
          </cell>
          <cell r="K11" t="str">
            <v>Total Revenues</v>
          </cell>
        </row>
        <row r="12">
          <cell r="B12" t="str">
            <v>R&amp;D</v>
          </cell>
          <cell r="C12" t="e">
            <v>#N/A</v>
          </cell>
          <cell r="D12">
            <v>839</v>
          </cell>
          <cell r="E12">
            <v>562</v>
          </cell>
          <cell r="F12">
            <v>713</v>
          </cell>
          <cell r="G12">
            <v>0</v>
          </cell>
          <cell r="H12">
            <v>0.49288256227758009</v>
          </cell>
          <cell r="I12">
            <v>0.17671809256661991</v>
          </cell>
          <cell r="K12" t="str">
            <v>R&amp;D</v>
          </cell>
          <cell r="L12">
            <v>0</v>
          </cell>
        </row>
        <row r="13">
          <cell r="B13" t="str">
            <v>% of Sales</v>
          </cell>
          <cell r="C13">
            <v>0</v>
          </cell>
          <cell r="D13">
            <v>0</v>
          </cell>
          <cell r="E13">
            <v>0</v>
          </cell>
          <cell r="F13">
            <v>0</v>
          </cell>
          <cell r="G13">
            <v>0</v>
          </cell>
          <cell r="H13" t="e">
            <v>#DIV/0!</v>
          </cell>
          <cell r="I13" t="str">
            <v>nm</v>
          </cell>
          <cell r="K13" t="str">
            <v>R&amp;D</v>
          </cell>
        </row>
        <row r="14">
          <cell r="B14" t="str">
            <v>SG&amp;A</v>
          </cell>
          <cell r="C14" t="e">
            <v>#N/A</v>
          </cell>
          <cell r="D14">
            <v>5531</v>
          </cell>
          <cell r="E14">
            <v>4342</v>
          </cell>
          <cell r="F14">
            <v>5884</v>
          </cell>
          <cell r="G14">
            <v>0</v>
          </cell>
          <cell r="H14">
            <v>0.27383694150161214</v>
          </cell>
          <cell r="I14">
            <v>-5.9993201903467026E-2</v>
          </cell>
          <cell r="K14" t="str">
            <v>SG&amp;A</v>
          </cell>
          <cell r="L14">
            <v>0</v>
          </cell>
        </row>
        <row r="15">
          <cell r="B15" t="str">
            <v>% of Sales</v>
          </cell>
          <cell r="C15">
            <v>0</v>
          </cell>
          <cell r="D15">
            <v>0</v>
          </cell>
          <cell r="E15">
            <v>0</v>
          </cell>
          <cell r="F15">
            <v>0</v>
          </cell>
          <cell r="G15">
            <v>0</v>
          </cell>
          <cell r="H15" t="e">
            <v>#DIV/0!</v>
          </cell>
          <cell r="I15" t="str">
            <v>nm</v>
          </cell>
        </row>
        <row r="16">
          <cell r="B16" t="str">
            <v>Operating Profit</v>
          </cell>
          <cell r="C16" t="e">
            <v>#N/A</v>
          </cell>
          <cell r="D16">
            <v>-8075</v>
          </cell>
          <cell r="E16">
            <v>14185</v>
          </cell>
          <cell r="F16">
            <v>-14620</v>
          </cell>
          <cell r="G16">
            <v>0</v>
          </cell>
          <cell r="H16">
            <v>1.5692633063094819</v>
          </cell>
          <cell r="I16">
            <v>0.44767441860465118</v>
          </cell>
          <cell r="K16" t="str">
            <v>Operating Income</v>
          </cell>
        </row>
        <row r="17">
          <cell r="B17" t="str">
            <v>Operating Margin</v>
          </cell>
          <cell r="C17">
            <v>0</v>
          </cell>
          <cell r="D17">
            <v>0</v>
          </cell>
          <cell r="E17">
            <v>0</v>
          </cell>
          <cell r="F17">
            <v>0</v>
          </cell>
          <cell r="G17">
            <v>0</v>
          </cell>
          <cell r="H17" t="e">
            <v>#DIV/0!</v>
          </cell>
          <cell r="I17" t="str">
            <v>nm</v>
          </cell>
        </row>
        <row r="18">
          <cell r="B18" t="str">
            <v>Net Income GAAP</v>
          </cell>
          <cell r="C18" t="e">
            <v>#N/A</v>
          </cell>
          <cell r="D18">
            <v>-7395</v>
          </cell>
          <cell r="E18">
            <v>14259</v>
          </cell>
          <cell r="F18">
            <v>-14173</v>
          </cell>
          <cell r="G18">
            <v>0</v>
          </cell>
          <cell r="H18">
            <v>1.5186198190616453</v>
          </cell>
          <cell r="I18">
            <v>0.47823326042475128</v>
          </cell>
          <cell r="K18" t="str">
            <v>Net Income (Loss) GAAP</v>
          </cell>
        </row>
        <row r="19">
          <cell r="B19" t="str">
            <v>Profit Margin</v>
          </cell>
          <cell r="C19">
            <v>0</v>
          </cell>
          <cell r="D19">
            <v>0</v>
          </cell>
          <cell r="E19">
            <v>0</v>
          </cell>
          <cell r="F19">
            <v>0</v>
          </cell>
          <cell r="G19">
            <v>0</v>
          </cell>
          <cell r="H19" t="e">
            <v>#DIV/0!</v>
          </cell>
          <cell r="I19" t="str">
            <v>nm</v>
          </cell>
        </row>
        <row r="20">
          <cell r="B20" t="str">
            <v>EPS GAAP</v>
          </cell>
          <cell r="C20" t="e">
            <v>#N/A</v>
          </cell>
          <cell r="D20">
            <v>-0.22523404695723268</v>
          </cell>
          <cell r="E20">
            <v>0.4424389940577455</v>
          </cell>
          <cell r="F20">
            <v>-0.42275198507455514</v>
          </cell>
          <cell r="G20">
            <v>0</v>
          </cell>
          <cell r="H20">
            <v>1.5090736801734883</v>
          </cell>
          <cell r="I20">
            <v>0.46721942200339722</v>
          </cell>
          <cell r="K20" t="str">
            <v>Diluted Earnings Per Share GAAP</v>
          </cell>
        </row>
        <row r="21">
          <cell r="B21" t="str">
            <v>Shares Outstanding</v>
          </cell>
          <cell r="C21" t="e">
            <v>#N/A</v>
          </cell>
          <cell r="D21">
            <v>32832.514000000003</v>
          </cell>
          <cell r="E21">
            <v>32228.171999999999</v>
          </cell>
          <cell r="F21">
            <v>33525.567000000003</v>
          </cell>
          <cell r="G21">
            <v>0</v>
          </cell>
          <cell r="H21">
            <v>1.8751978858745206E-2</v>
          </cell>
          <cell r="I21">
            <v>-2.0672372222668146E-2</v>
          </cell>
          <cell r="K21" t="str">
            <v>Diluted Shares Outstanding (th)</v>
          </cell>
        </row>
        <row r="24">
          <cell r="B24" t="str">
            <v>Source: Company data, FactSet, BMO estimates</v>
          </cell>
          <cell r="H24">
            <v>0</v>
          </cell>
        </row>
      </sheetData>
      <sheetData sheetId="11"/>
      <sheetData sheetId="12">
        <row r="1">
          <cell r="B1" t="str">
            <v>MYK-461 adjusted WW revenues</v>
          </cell>
        </row>
      </sheetData>
      <sheetData sheetId="13"/>
      <sheetData sheetId="14"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ModelProperties"/>
      <sheetName val="__FDSCACHE__"/>
      <sheetName val="BlueMatrix"/>
      <sheetName val="Cover"/>
      <sheetName val="Milestones"/>
      <sheetName val="Model"/>
      <sheetName val="BMO vs. Consensus"/>
      <sheetName val="Guidance"/>
      <sheetName val="DCF"/>
      <sheetName val="Pipeline"/>
      <sheetName val="Soliris &amp; 1210 (PNH)"/>
      <sheetName val="Soliris &amp; 1210 (aHUS)"/>
      <sheetName val="Soliris &amp; 1210 (MG)"/>
      <sheetName val="Soliris - NMO"/>
      <sheetName val="Strensiq"/>
      <sheetName val="Kanuma"/>
      <sheetName val="WTX101"/>
      <sheetName val="Dosing &amp; Pricing"/>
      <sheetName val="Population"/>
      <sheetName val="Earnings Snapshot"/>
      <sheetName val="Variance Table"/>
      <sheetName val="Launch Comparisons"/>
    </sheetNames>
    <sheetDataSet>
      <sheetData sheetId="0" refreshError="1"/>
      <sheetData sheetId="1" refreshError="1"/>
      <sheetData sheetId="2" refreshError="1"/>
      <sheetData sheetId="3" refreshError="1"/>
      <sheetData sheetId="4">
        <row r="3">
          <cell r="F3" t="str">
            <v>ESTIMATED TIMEFRAME</v>
          </cell>
        </row>
        <row r="4">
          <cell r="B4" t="str">
            <v>DRUG</v>
          </cell>
          <cell r="C4" t="str">
            <v>DISEASE</v>
          </cell>
          <cell r="D4" t="str">
            <v>EVENT TYPE</v>
          </cell>
          <cell r="E4" t="str">
            <v>MILESTONE</v>
          </cell>
          <cell r="G4" t="str">
            <v>4Q18</v>
          </cell>
          <cell r="H4">
            <v>2019</v>
          </cell>
          <cell r="I4">
            <v>2020</v>
          </cell>
          <cell r="J4" t="str">
            <v>2021+</v>
          </cell>
          <cell r="L4" t="str">
            <v>Timing</v>
          </cell>
        </row>
        <row r="5">
          <cell r="B5" t="str">
            <v>Soliris (eculizumab)</v>
          </cell>
          <cell r="C5" t="str">
            <v>Neuromyelitis optica spectrum disorder (NMOSD)</v>
          </cell>
          <cell r="D5" t="str">
            <v>Clinical Data</v>
          </cell>
          <cell r="E5" t="str">
            <v>US/EU/Japan Regalutory submission</v>
          </cell>
          <cell r="H5" t="str">
            <v>Early-19</v>
          </cell>
          <cell r="L5" t="str">
            <v>Early-19</v>
          </cell>
        </row>
        <row r="6">
          <cell r="D6" t="str">
            <v>Regulatory</v>
          </cell>
          <cell r="E6" t="str">
            <v>US Approval</v>
          </cell>
          <cell r="H6" t="str">
            <v>2019E</v>
          </cell>
          <cell r="L6" t="str">
            <v>2019E</v>
          </cell>
        </row>
        <row r="7">
          <cell r="B7" t="str">
            <v>Ultomiris (ALXN1210)</v>
          </cell>
          <cell r="C7" t="str">
            <v>Paroxysmal nocturnal hemoglobinuria (PNH)</v>
          </cell>
          <cell r="D7" t="str">
            <v>Regulatory</v>
          </cell>
          <cell r="E7" t="str">
            <v>PDUFA date</v>
          </cell>
          <cell r="H7" t="str">
            <v>2/18/19</v>
          </cell>
          <cell r="L7" t="str">
            <v>2/18/19</v>
          </cell>
        </row>
        <row r="8">
          <cell r="D8" t="str">
            <v>Regulatory</v>
          </cell>
          <cell r="E8" t="str">
            <v>US/EU/Japan Approval and Launch</v>
          </cell>
          <cell r="H8" t="str">
            <v>2019E</v>
          </cell>
          <cell r="L8" t="str">
            <v>2019E</v>
          </cell>
        </row>
        <row r="9">
          <cell r="C9" t="str">
            <v>Atypical hemolytic uremic syndrome (aHUS)</v>
          </cell>
          <cell r="D9" t="str">
            <v>Clinical Data</v>
          </cell>
          <cell r="E9" t="str">
            <v>Data from Phase 3 Naïve Study</v>
          </cell>
          <cell r="H9" t="str">
            <v>Early-19</v>
          </cell>
          <cell r="L9" t="str">
            <v>Early-19</v>
          </cell>
        </row>
        <row r="10">
          <cell r="D10" t="str">
            <v>Regulatory</v>
          </cell>
          <cell r="E10" t="str">
            <v>US/EU Regulatory filing</v>
          </cell>
          <cell r="H10" t="str">
            <v>2019E</v>
          </cell>
          <cell r="L10" t="str">
            <v>2019E</v>
          </cell>
        </row>
        <row r="11">
          <cell r="D11" t="str">
            <v>Regulatory</v>
          </cell>
          <cell r="E11" t="str">
            <v>US/EU Approval and Launch</v>
          </cell>
          <cell r="I11" t="str">
            <v>2020E</v>
          </cell>
          <cell r="L11" t="str">
            <v>2020E</v>
          </cell>
        </row>
        <row r="12">
          <cell r="C12" t="str">
            <v>IgA Nephropathy (IgAN)</v>
          </cell>
          <cell r="D12" t="str">
            <v>Clinical Trial</v>
          </cell>
          <cell r="E12" t="str">
            <v xml:space="preserve">Initiate clinical trial as proof of concept </v>
          </cell>
          <cell r="G12">
            <v>2018</v>
          </cell>
          <cell r="L12" t="str">
            <v>2018</v>
          </cell>
        </row>
        <row r="13">
          <cell r="C13" t="str">
            <v>Generalized myasthenia gravis (gMG)</v>
          </cell>
          <cell r="D13" t="str">
            <v>Clinical Trial</v>
          </cell>
          <cell r="E13" t="str">
            <v>Initiate clinical trial</v>
          </cell>
          <cell r="G13">
            <v>2018</v>
          </cell>
          <cell r="L13" t="str">
            <v>2018</v>
          </cell>
        </row>
        <row r="14">
          <cell r="D14" t="str">
            <v>Regulatory</v>
          </cell>
          <cell r="E14" t="str">
            <v>US/EU Regulatory filing</v>
          </cell>
          <cell r="J14" t="str">
            <v>21/22</v>
          </cell>
          <cell r="L14" t="str">
            <v>21/22</v>
          </cell>
        </row>
        <row r="15">
          <cell r="B15" t="str">
            <v>Ultomiris SC</v>
          </cell>
          <cell r="C15" t="str">
            <v>PNH / aHUS</v>
          </cell>
          <cell r="D15" t="str">
            <v>Clinical Trial</v>
          </cell>
          <cell r="E15" t="str">
            <v>Initiate Phase 3 PK bridging study</v>
          </cell>
          <cell r="G15" t="str">
            <v>Late-18</v>
          </cell>
          <cell r="L15" t="str">
            <v>Late-18</v>
          </cell>
        </row>
        <row r="16">
          <cell r="D16" t="str">
            <v>Clinical Trial</v>
          </cell>
          <cell r="E16" t="str">
            <v>Phase 1 SAD data of Q2W/Q4W SC formulation (AXLN1810; Halozyme collab)</v>
          </cell>
          <cell r="H16" t="str">
            <v>2019E</v>
          </cell>
          <cell r="L16" t="str">
            <v>2019E</v>
          </cell>
        </row>
        <row r="17">
          <cell r="B17" t="str">
            <v>WTX101</v>
          </cell>
          <cell r="C17" t="str">
            <v>Wilson Disease</v>
          </cell>
          <cell r="D17" t="str">
            <v>Clinical Data</v>
          </cell>
          <cell r="E17" t="str">
            <v>Phase 3 FOCuS topline data</v>
          </cell>
          <cell r="H17" t="str">
            <v>2H19</v>
          </cell>
          <cell r="L17" t="str">
            <v>1H21</v>
          </cell>
        </row>
        <row r="18">
          <cell r="B18" t="str">
            <v>SYNT001</v>
          </cell>
          <cell r="C18" t="str">
            <v>Warm autoimmune hemolytic anemia (wAIHA)</v>
          </cell>
          <cell r="D18" t="str">
            <v>Clinical Data</v>
          </cell>
          <cell r="E18" t="str">
            <v>Phase I/II top-line results</v>
          </cell>
          <cell r="H18" t="str">
            <v>1H19</v>
          </cell>
          <cell r="L18" t="str">
            <v>1H19</v>
          </cell>
        </row>
        <row r="19">
          <cell r="D19" t="str">
            <v>Clinical Trial</v>
          </cell>
          <cell r="E19" t="str">
            <v>Phase III trial initiation</v>
          </cell>
          <cell r="H19">
            <v>2019</v>
          </cell>
          <cell r="L19" t="str">
            <v>2019</v>
          </cell>
        </row>
        <row r="20">
          <cell r="C20" t="str">
            <v>Undisclosed</v>
          </cell>
          <cell r="D20" t="str">
            <v>Clinical Trial</v>
          </cell>
          <cell r="E20" t="str">
            <v>Phase III trial initiation</v>
          </cell>
          <cell r="H20">
            <v>2019</v>
          </cell>
          <cell r="L20" t="str">
            <v>2019</v>
          </cell>
        </row>
        <row r="21">
          <cell r="B21" t="str">
            <v>CP010</v>
          </cell>
          <cell r="C21" t="str">
            <v>Unknown</v>
          </cell>
          <cell r="D21" t="str">
            <v>Preclinical</v>
          </cell>
          <cell r="E21" t="str">
            <v>Under development</v>
          </cell>
          <cell r="L21" t="str">
            <v/>
          </cell>
        </row>
        <row r="22">
          <cell r="B22" t="str">
            <v>GalXC RNAi SC</v>
          </cell>
          <cell r="C22" t="str">
            <v>Unknown</v>
          </cell>
          <cell r="D22" t="str">
            <v>Preclinical</v>
          </cell>
          <cell r="E22" t="str">
            <v>Under development</v>
          </cell>
        </row>
        <row r="23">
          <cell r="B23" t="str">
            <v>E= BMO Timeline Estimates</v>
          </cell>
        </row>
      </sheetData>
      <sheetData sheetId="5">
        <row r="1">
          <cell r="J1" t="str">
            <v>BMO</v>
          </cell>
          <cell r="K1" t="str">
            <v>1q17</v>
          </cell>
          <cell r="L1" t="str">
            <v>2q17</v>
          </cell>
          <cell r="M1" t="str">
            <v>3q17</v>
          </cell>
          <cell r="N1" t="str">
            <v>4q17</v>
          </cell>
          <cell r="O1" t="str">
            <v>1q18</v>
          </cell>
          <cell r="P1" t="str">
            <v>2q18</v>
          </cell>
          <cell r="Q1" t="str">
            <v>3Q18</v>
          </cell>
        </row>
        <row r="2">
          <cell r="I2" t="str">
            <v>US</v>
          </cell>
          <cell r="J2">
            <v>404.71682442792979</v>
          </cell>
          <cell r="L2">
            <v>318</v>
          </cell>
          <cell r="M2">
            <v>308</v>
          </cell>
          <cell r="N2">
            <v>321.5</v>
          </cell>
          <cell r="O2">
            <v>336</v>
          </cell>
          <cell r="P2">
            <v>395.8</v>
          </cell>
          <cell r="Q2">
            <v>404.5</v>
          </cell>
        </row>
        <row r="3">
          <cell r="I3" t="str">
            <v>EU</v>
          </cell>
          <cell r="J3">
            <v>262.02717049734377</v>
          </cell>
          <cell r="L3">
            <v>249</v>
          </cell>
          <cell r="M3">
            <v>248</v>
          </cell>
          <cell r="N3">
            <v>246.9</v>
          </cell>
          <cell r="O3">
            <v>250.8</v>
          </cell>
          <cell r="P3">
            <v>253.4</v>
          </cell>
          <cell r="Q3">
            <v>262.10000000000002</v>
          </cell>
        </row>
        <row r="4">
          <cell r="I4" t="str">
            <v>JP</v>
          </cell>
          <cell r="J4">
            <v>98.168405904931006</v>
          </cell>
          <cell r="L4">
            <v>81</v>
          </cell>
          <cell r="M4">
            <v>82</v>
          </cell>
          <cell r="N4">
            <v>86.7</v>
          </cell>
          <cell r="O4">
            <v>85.5</v>
          </cell>
          <cell r="P4">
            <v>93.6</v>
          </cell>
          <cell r="Q4">
            <v>98.2</v>
          </cell>
        </row>
        <row r="5">
          <cell r="C5" t="str">
            <v>Note: 2016 numbers unreliable</v>
          </cell>
          <cell r="I5" t="str">
            <v>WW</v>
          </cell>
          <cell r="J5">
            <v>123.32098147309188</v>
          </cell>
          <cell r="L5">
            <v>166</v>
          </cell>
          <cell r="M5">
            <v>118</v>
          </cell>
          <cell r="N5">
            <v>136.80000000000001</v>
          </cell>
          <cell r="O5">
            <v>127.8</v>
          </cell>
          <cell r="P5">
            <v>155.4</v>
          </cell>
          <cell r="Q5">
            <v>123.2</v>
          </cell>
        </row>
        <row r="6">
          <cell r="B6" t="str">
            <v>Alexion Earnings Model</v>
          </cell>
          <cell r="C6" t="str">
            <v>2016A</v>
          </cell>
          <cell r="D6" t="str">
            <v>1Q17A</v>
          </cell>
          <cell r="E6" t="str">
            <v>2Q17A</v>
          </cell>
          <cell r="F6" t="str">
            <v>3Q17A</v>
          </cell>
          <cell r="G6" t="str">
            <v>4Q17A</v>
          </cell>
          <cell r="H6" t="str">
            <v>2017A</v>
          </cell>
          <cell r="I6" t="str">
            <v>1Q18A</v>
          </cell>
          <cell r="J6" t="str">
            <v>2Q18A</v>
          </cell>
          <cell r="K6" t="str">
            <v>3Q18A</v>
          </cell>
          <cell r="L6" t="str">
            <v>4Q18E</v>
          </cell>
          <cell r="M6" t="str">
            <v>2018E</v>
          </cell>
          <cell r="N6" t="str">
            <v>1Q19E</v>
          </cell>
          <cell r="O6" t="str">
            <v>2Q19E</v>
          </cell>
          <cell r="P6" t="str">
            <v>3Q19E</v>
          </cell>
          <cell r="Q6" t="str">
            <v>4Q19E</v>
          </cell>
          <cell r="R6" t="str">
            <v>2019E</v>
          </cell>
          <cell r="S6" t="str">
            <v>2020E</v>
          </cell>
          <cell r="T6" t="str">
            <v>2021E</v>
          </cell>
          <cell r="U6" t="str">
            <v>2022E</v>
          </cell>
          <cell r="V6" t="str">
            <v>2023E</v>
          </cell>
          <cell r="W6" t="str">
            <v>2024E</v>
          </cell>
          <cell r="X6" t="str">
            <v>2025E</v>
          </cell>
          <cell r="Y6" t="str">
            <v>2026E</v>
          </cell>
          <cell r="Z6" t="str">
            <v>2027E</v>
          </cell>
          <cell r="AA6" t="str">
            <v>2028E</v>
          </cell>
          <cell r="AB6" t="str">
            <v>2029E</v>
          </cell>
          <cell r="AC6" t="str">
            <v>2030E</v>
          </cell>
        </row>
        <row r="7">
          <cell r="B7" t="str">
            <v>($ in millions, except per share amounts)</v>
          </cell>
        </row>
        <row r="8">
          <cell r="J8" t="str">
            <v>ROW is slowest growth driverin PNH/AHUS</v>
          </cell>
          <cell r="AE8" t="str">
            <v xml:space="preserve">'18E-'26E </v>
          </cell>
          <cell r="AH8">
            <v>2025</v>
          </cell>
        </row>
        <row r="9">
          <cell r="AE9" t="str">
            <v>CAGR</v>
          </cell>
          <cell r="AH9" t="str">
            <v>NEW</v>
          </cell>
          <cell r="AI9" t="str">
            <v>OLD</v>
          </cell>
        </row>
        <row r="10">
          <cell r="B10" t="str">
            <v xml:space="preserve"> Soliris PNH - US</v>
          </cell>
          <cell r="C10">
            <v>586.8345766805237</v>
          </cell>
          <cell r="D10">
            <v>175.3614614294259</v>
          </cell>
          <cell r="E10">
            <v>189.23545106250313</v>
          </cell>
          <cell r="F10">
            <v>192.41181310564224</v>
          </cell>
          <cell r="G10">
            <v>200.41596421610481</v>
          </cell>
          <cell r="H10">
            <v>757.4246898136762</v>
          </cell>
          <cell r="I10">
            <v>203.14696790361387</v>
          </cell>
          <cell r="J10">
            <v>236.66792043284732</v>
          </cell>
          <cell r="K10">
            <v>228.88061740175004</v>
          </cell>
          <cell r="L10">
            <v>216.65690909580835</v>
          </cell>
          <cell r="M10">
            <v>885.35241483401967</v>
          </cell>
          <cell r="N10">
            <v>212.28468698503193</v>
          </cell>
          <cell r="O10">
            <v>212.11342697336349</v>
          </cell>
          <cell r="P10">
            <v>209.51962077095843</v>
          </cell>
          <cell r="Q10">
            <v>209.37707525833437</v>
          </cell>
          <cell r="R10">
            <v>843.29480998768815</v>
          </cell>
          <cell r="S10">
            <v>863.91062511600762</v>
          </cell>
          <cell r="T10">
            <v>844.32203252292777</v>
          </cell>
          <cell r="U10">
            <v>797.2599537369224</v>
          </cell>
          <cell r="V10">
            <v>748.14659127057519</v>
          </cell>
          <cell r="W10">
            <v>709.99802571045564</v>
          </cell>
          <cell r="X10">
            <v>665.69703568488751</v>
          </cell>
          <cell r="Y10">
            <v>606.92069361632514</v>
          </cell>
          <cell r="Z10">
            <v>571.98988445304872</v>
          </cell>
          <cell r="AA10">
            <v>428.31429133279875</v>
          </cell>
          <cell r="AB10">
            <v>321.23571849959905</v>
          </cell>
          <cell r="AC10">
            <v>240.92678887469924</v>
          </cell>
          <cell r="AG10" t="str">
            <v xml:space="preserve"> Soliris PNH - US</v>
          </cell>
          <cell r="AH10">
            <v>665.69703568488751</v>
          </cell>
          <cell r="AI10">
            <v>25.478159279720597</v>
          </cell>
        </row>
        <row r="11">
          <cell r="B11" t="str">
            <v xml:space="preserve"> Soliris PNH - EU</v>
          </cell>
          <cell r="C11">
            <v>602.09905370251693</v>
          </cell>
          <cell r="D11">
            <v>160.84858282787806</v>
          </cell>
          <cell r="E11">
            <v>162.68655028444982</v>
          </cell>
          <cell r="F11">
            <v>164.87712062790382</v>
          </cell>
          <cell r="G11">
            <v>163.00428575829986</v>
          </cell>
          <cell r="H11">
            <v>651.41653949853162</v>
          </cell>
          <cell r="I11">
            <v>161.89699684248353</v>
          </cell>
          <cell r="J11">
            <v>158.93867038697729</v>
          </cell>
          <cell r="K11">
            <v>158.82651403224116</v>
          </cell>
          <cell r="L11">
            <v>152.60242691269724</v>
          </cell>
          <cell r="M11">
            <v>632.2646081743992</v>
          </cell>
          <cell r="N11">
            <v>155.6990486664229</v>
          </cell>
          <cell r="O11">
            <v>156.08614494674836</v>
          </cell>
          <cell r="P11">
            <v>156.45592865955302</v>
          </cell>
          <cell r="Q11">
            <v>156.80926594358311</v>
          </cell>
          <cell r="R11">
            <v>625.0503882163074</v>
          </cell>
          <cell r="S11">
            <v>661.94204807480583</v>
          </cell>
          <cell r="T11">
            <v>599.86211226612693</v>
          </cell>
          <cell r="U11">
            <v>564.7476579058374</v>
          </cell>
          <cell r="V11">
            <v>516.94149165531519</v>
          </cell>
          <cell r="W11">
            <v>475.61038195045955</v>
          </cell>
          <cell r="X11">
            <v>425.08063184950942</v>
          </cell>
          <cell r="Y11">
            <v>413.36026823810801</v>
          </cell>
          <cell r="Z11">
            <v>386.58744051125933</v>
          </cell>
          <cell r="AA11">
            <v>292.20568474579284</v>
          </cell>
          <cell r="AB11">
            <v>222.53064693782261</v>
          </cell>
          <cell r="AC11">
            <v>171.07862356173058</v>
          </cell>
          <cell r="AG11" t="str">
            <v xml:space="preserve"> Soliris PNH - EU</v>
          </cell>
          <cell r="AH11">
            <v>425.08063184950942</v>
          </cell>
          <cell r="AI11">
            <v>10.727892448047925</v>
          </cell>
        </row>
        <row r="12">
          <cell r="B12" t="str">
            <v xml:space="preserve"> Soliris PNH - JP</v>
          </cell>
          <cell r="D12">
            <v>57.551119679246618</v>
          </cell>
          <cell r="E12">
            <v>59.457612893511744</v>
          </cell>
          <cell r="F12">
            <v>60.700070550898523</v>
          </cell>
          <cell r="G12">
            <v>63.352595787292096</v>
          </cell>
          <cell r="H12">
            <v>241.06139891094898</v>
          </cell>
          <cell r="I12">
            <v>62.225132865705618</v>
          </cell>
          <cell r="J12">
            <v>63.917662725395651</v>
          </cell>
          <cell r="K12">
            <v>64.296968075271323</v>
          </cell>
          <cell r="L12">
            <v>61.768782235566604</v>
          </cell>
          <cell r="M12">
            <v>252.2085459019392</v>
          </cell>
          <cell r="N12">
            <v>62.682335440825085</v>
          </cell>
          <cell r="O12">
            <v>62.709502967650721</v>
          </cell>
          <cell r="P12">
            <v>62.734662075788556</v>
          </cell>
          <cell r="Q12">
            <v>62.757873764370025</v>
          </cell>
          <cell r="R12">
            <v>250.8843742486344</v>
          </cell>
          <cell r="S12">
            <v>257.89338259438949</v>
          </cell>
          <cell r="T12">
            <v>238.21325687757297</v>
          </cell>
          <cell r="U12">
            <v>217.36992351430004</v>
          </cell>
          <cell r="V12">
            <v>198.06119376015553</v>
          </cell>
          <cell r="W12">
            <v>178.7912913050229</v>
          </cell>
          <cell r="X12">
            <v>161.12732678766051</v>
          </cell>
          <cell r="Y12">
            <v>144.77037847911436</v>
          </cell>
          <cell r="Z12">
            <v>139.55882546720716</v>
          </cell>
          <cell r="AA12">
            <v>108.78243310609697</v>
          </cell>
          <cell r="AB12">
            <v>86.728941974742114</v>
          </cell>
          <cell r="AC12">
            <v>70.894582921194839</v>
          </cell>
          <cell r="AG12" t="str">
            <v xml:space="preserve"> Soliris PNH - JP</v>
          </cell>
          <cell r="AH12">
            <v>161.12732678766051</v>
          </cell>
        </row>
        <row r="13">
          <cell r="B13" t="str">
            <v xml:space="preserve"> Soliris PNH - ROW </v>
          </cell>
          <cell r="C13">
            <v>617.18977491097758</v>
          </cell>
          <cell r="D13">
            <v>129.78436778928017</v>
          </cell>
          <cell r="E13">
            <v>123.87887604516445</v>
          </cell>
          <cell r="F13">
            <v>77.878960317946536</v>
          </cell>
          <cell r="G13">
            <v>94.689932826525833</v>
          </cell>
          <cell r="H13">
            <v>426.23213697891697</v>
          </cell>
          <cell r="I13">
            <v>88.506670639209062</v>
          </cell>
          <cell r="J13">
            <v>104.69755080746998</v>
          </cell>
          <cell r="K13">
            <v>80.165891597588882</v>
          </cell>
          <cell r="L13">
            <v>74.627402912687771</v>
          </cell>
          <cell r="M13">
            <v>347.99751595695568</v>
          </cell>
          <cell r="N13">
            <v>76.242319058539621</v>
          </cell>
          <cell r="O13">
            <v>76.716074816058878</v>
          </cell>
          <cell r="P13">
            <v>77.183914032479322</v>
          </cell>
          <cell r="Q13">
            <v>77.645999384463522</v>
          </cell>
          <cell r="R13">
            <v>307.78830729154134</v>
          </cell>
          <cell r="S13">
            <v>339.53534999755084</v>
          </cell>
          <cell r="T13">
            <v>318.9584481775745</v>
          </cell>
          <cell r="U13">
            <v>294.46271415029861</v>
          </cell>
          <cell r="V13">
            <v>285.50212346993936</v>
          </cell>
          <cell r="W13">
            <v>274.58056542819736</v>
          </cell>
          <cell r="X13">
            <v>282.04628298968169</v>
          </cell>
          <cell r="Y13">
            <v>288.9170451529003</v>
          </cell>
          <cell r="Z13">
            <v>275.6071146522001</v>
          </cell>
          <cell r="AA13">
            <v>209.42390108694386</v>
          </cell>
          <cell r="AB13">
            <v>160.22537337638738</v>
          </cell>
          <cell r="AC13">
            <v>123.84105116701895</v>
          </cell>
          <cell r="AG13" t="str">
            <v xml:space="preserve"> Soliris PNH - ROW </v>
          </cell>
          <cell r="AH13">
            <v>282.04628298968169</v>
          </cell>
          <cell r="AI13">
            <v>12.710842817625716</v>
          </cell>
        </row>
        <row r="14">
          <cell r="B14" t="str">
            <v xml:space="preserve"> Soliris - PNH WW</v>
          </cell>
          <cell r="C14">
            <v>1806.0443180090049</v>
          </cell>
          <cell r="D14">
            <v>523.54553172583076</v>
          </cell>
          <cell r="E14">
            <v>535.25849028562914</v>
          </cell>
          <cell r="F14">
            <v>495.86796460239111</v>
          </cell>
          <cell r="G14">
            <v>521.46277858822259</v>
          </cell>
          <cell r="H14">
            <v>2076.1347652020736</v>
          </cell>
          <cell r="I14">
            <v>515.7757682510121</v>
          </cell>
          <cell r="J14">
            <v>564.22180435269024</v>
          </cell>
          <cell r="K14">
            <v>532.1699911068514</v>
          </cell>
          <cell r="L14">
            <v>505.65552115675996</v>
          </cell>
          <cell r="M14">
            <v>2117.8230848673138</v>
          </cell>
          <cell r="N14">
            <v>506.90839015081951</v>
          </cell>
          <cell r="O14">
            <v>507.62514970382148</v>
          </cell>
          <cell r="P14">
            <v>505.89412553877929</v>
          </cell>
          <cell r="Q14">
            <v>506.59021435075101</v>
          </cell>
          <cell r="R14">
            <v>2027.0178797441713</v>
          </cell>
          <cell r="S14">
            <v>1865.3880231883643</v>
          </cell>
          <cell r="T14">
            <v>1763.1425929666293</v>
          </cell>
          <cell r="U14">
            <v>1656.4703257930585</v>
          </cell>
          <cell r="V14">
            <v>1550.5902063958297</v>
          </cell>
          <cell r="W14">
            <v>1460.1889730891126</v>
          </cell>
          <cell r="X14">
            <v>1372.8239505240786</v>
          </cell>
          <cell r="Y14">
            <v>1309.1980070073334</v>
          </cell>
          <cell r="Z14">
            <v>1234.1844396165081</v>
          </cell>
          <cell r="AA14">
            <v>929.94387716553547</v>
          </cell>
          <cell r="AB14">
            <v>703.99173881380898</v>
          </cell>
          <cell r="AC14">
            <v>535.8464636034488</v>
          </cell>
          <cell r="AE14">
            <v>-5.8350116090567804E-2</v>
          </cell>
          <cell r="AG14" t="str">
            <v xml:space="preserve"> Soliris - PNH WW</v>
          </cell>
          <cell r="AH14">
            <v>1372.8239505240786</v>
          </cell>
          <cell r="AI14">
            <v>48.916894545394243</v>
          </cell>
        </row>
        <row r="15">
          <cell r="B15" t="str">
            <v xml:space="preserve"> Soliris aHUS - US</v>
          </cell>
          <cell r="C15">
            <v>474.67550464949954</v>
          </cell>
          <cell r="D15">
            <v>114.37101085985573</v>
          </cell>
          <cell r="E15">
            <v>122.77217143083163</v>
          </cell>
          <cell r="F15">
            <v>115.53900581600016</v>
          </cell>
          <cell r="G15">
            <v>118.01469558907722</v>
          </cell>
          <cell r="H15">
            <v>470.69688369576477</v>
          </cell>
          <cell r="I15">
            <v>117.63589452746641</v>
          </cell>
          <cell r="J15">
            <v>124.25282002477212</v>
          </cell>
          <cell r="K15">
            <v>119.59861382210708</v>
          </cell>
          <cell r="L15">
            <v>112.6355209863023</v>
          </cell>
          <cell r="M15">
            <v>474.12284936064793</v>
          </cell>
          <cell r="N15">
            <v>113.41007427657455</v>
          </cell>
          <cell r="O15">
            <v>112.7883380720745</v>
          </cell>
          <cell r="P15">
            <v>110.895728433271</v>
          </cell>
          <cell r="Q15">
            <v>110.31747858319071</v>
          </cell>
          <cell r="R15">
            <v>447.41161936511071</v>
          </cell>
          <cell r="S15">
            <v>439.4123565599005</v>
          </cell>
          <cell r="T15">
            <v>434.80706146551296</v>
          </cell>
          <cell r="U15">
            <v>418.04087757694958</v>
          </cell>
          <cell r="V15">
            <v>393.88515848100161</v>
          </cell>
          <cell r="W15">
            <v>373.89036710868612</v>
          </cell>
          <cell r="X15">
            <v>347.22526251772058</v>
          </cell>
          <cell r="Y15">
            <v>318.97475471442908</v>
          </cell>
          <cell r="Z15">
            <v>306.97625044916259</v>
          </cell>
          <cell r="AA15">
            <v>231.50333827096679</v>
          </cell>
          <cell r="AB15">
            <v>175.2916099617936</v>
          </cell>
          <cell r="AC15">
            <v>133.42955026538974</v>
          </cell>
          <cell r="AG15" t="str">
            <v xml:space="preserve"> Soliris aHUS - US</v>
          </cell>
          <cell r="AH15">
            <v>347.22526251772058</v>
          </cell>
          <cell r="AI15">
            <v>50.159963311682574</v>
          </cell>
        </row>
        <row r="16">
          <cell r="B16" t="str">
            <v xml:space="preserve"> Soliris aHUS - EU</v>
          </cell>
          <cell r="C16">
            <v>341.80182493363429</v>
          </cell>
          <cell r="D16">
            <v>82.518939982323872</v>
          </cell>
          <cell r="E16">
            <v>85.465953029824078</v>
          </cell>
          <cell r="F16">
            <v>83.075648407489908</v>
          </cell>
          <cell r="G16">
            <v>83.523313627887248</v>
          </cell>
          <cell r="H16">
            <v>334.58385504752511</v>
          </cell>
          <cell r="I16">
            <v>83.875000488124982</v>
          </cell>
          <cell r="J16">
            <v>81.027302471605495</v>
          </cell>
          <cell r="K16">
            <v>80.82951390523597</v>
          </cell>
          <cell r="L16">
            <v>77.114112533655131</v>
          </cell>
          <cell r="M16">
            <v>322.84592939862159</v>
          </cell>
          <cell r="N16">
            <v>79.248402288032452</v>
          </cell>
          <cell r="O16">
            <v>80.017177013667592</v>
          </cell>
          <cell r="P16">
            <v>80.77490931019949</v>
          </cell>
          <cell r="Q16">
            <v>81.521764936316771</v>
          </cell>
          <cell r="R16">
            <v>321.56225354821629</v>
          </cell>
          <cell r="S16">
            <v>308.88588284926431</v>
          </cell>
          <cell r="T16">
            <v>279.74728677112921</v>
          </cell>
          <cell r="U16">
            <v>266.29456274018372</v>
          </cell>
          <cell r="V16">
            <v>247.42622793094475</v>
          </cell>
          <cell r="W16">
            <v>229.03487160949612</v>
          </cell>
          <cell r="X16">
            <v>208.98675647143608</v>
          </cell>
          <cell r="Y16">
            <v>214.0441758852028</v>
          </cell>
          <cell r="Z16">
            <v>208.33591230827599</v>
          </cell>
          <cell r="AA16">
            <v>156.38950250883863</v>
          </cell>
          <cell r="AB16">
            <v>118.05181849428689</v>
          </cell>
          <cell r="AC16">
            <v>89.751471913675033</v>
          </cell>
          <cell r="AG16" t="str">
            <v xml:space="preserve"> Soliris aHUS - EU</v>
          </cell>
          <cell r="AH16">
            <v>208.98675647143608</v>
          </cell>
          <cell r="AI16">
            <v>5.9842506792539654</v>
          </cell>
        </row>
        <row r="17">
          <cell r="B17" t="str">
            <v xml:space="preserve"> Soliris aHUS - JP</v>
          </cell>
          <cell r="D17">
            <v>22.098465547578375</v>
          </cell>
          <cell r="E17">
            <v>21.583305365087821</v>
          </cell>
          <cell r="F17">
            <v>21.540844702223215</v>
          </cell>
          <cell r="G17">
            <v>23.542070375359675</v>
          </cell>
          <cell r="H17">
            <v>88.764685990249077</v>
          </cell>
          <cell r="I17">
            <v>22.250430702234546</v>
          </cell>
          <cell r="J17">
            <v>25.279715000256498</v>
          </cell>
          <cell r="K17">
            <v>25.089786530583982</v>
          </cell>
          <cell r="L17">
            <v>23.616373048535216</v>
          </cell>
          <cell r="M17">
            <v>96.236305281610242</v>
          </cell>
          <cell r="N17">
            <v>23.540371859616791</v>
          </cell>
          <cell r="O17">
            <v>23.464145980722297</v>
          </cell>
          <cell r="P17">
            <v>23.389013276394437</v>
          </cell>
          <cell r="Q17">
            <v>23.314955289450367</v>
          </cell>
          <cell r="R17">
            <v>93.708486406183894</v>
          </cell>
          <cell r="S17">
            <v>106.90021890820402</v>
          </cell>
          <cell r="T17">
            <v>89.033057087204398</v>
          </cell>
          <cell r="U17">
            <v>66.380103164849316</v>
          </cell>
          <cell r="V17">
            <v>50.494051150093945</v>
          </cell>
          <cell r="W17">
            <v>39.259826417754816</v>
          </cell>
          <cell r="X17">
            <v>31.063892753389609</v>
          </cell>
          <cell r="Y17">
            <v>25.548293581134285</v>
          </cell>
          <cell r="Z17">
            <v>21.902750861767014</v>
          </cell>
          <cell r="AA17">
            <v>16.89014834428426</v>
          </cell>
          <cell r="AB17">
            <v>13.18392457129867</v>
          </cell>
          <cell r="AC17">
            <v>10.441334946674996</v>
          </cell>
          <cell r="AG17" t="str">
            <v xml:space="preserve"> Soliris aHUS - JP</v>
          </cell>
          <cell r="AH17">
            <v>31.063892753389609</v>
          </cell>
        </row>
        <row r="18">
          <cell r="B18" t="str">
            <v xml:space="preserve"> Soliris aHUS - ROW</v>
          </cell>
          <cell r="C18">
            <v>221.22458317141741</v>
          </cell>
          <cell r="D18">
            <v>45.061554133026959</v>
          </cell>
          <cell r="E18">
            <v>43.184698154210182</v>
          </cell>
          <cell r="F18">
            <v>39.645117202337858</v>
          </cell>
          <cell r="G18">
            <v>42.025568346471722</v>
          </cell>
          <cell r="H18">
            <v>169.91693783604671</v>
          </cell>
          <cell r="I18">
            <v>38.22811950056235</v>
          </cell>
          <cell r="J18">
            <v>46.647552700030857</v>
          </cell>
          <cell r="K18">
            <v>35.762478172643291</v>
          </cell>
          <cell r="L18">
            <v>37.147070504405903</v>
          </cell>
          <cell r="M18">
            <v>157.78522087764242</v>
          </cell>
          <cell r="N18">
            <v>25.337108026408146</v>
          </cell>
          <cell r="O18">
            <v>25.926129684884728</v>
          </cell>
          <cell r="P18">
            <v>26.12307183814541</v>
          </cell>
          <cell r="Q18">
            <v>26.177753943749156</v>
          </cell>
          <cell r="R18">
            <v>103.56406349318743</v>
          </cell>
          <cell r="S18">
            <v>128.64231316962727</v>
          </cell>
          <cell r="T18">
            <v>114.7614894903855</v>
          </cell>
          <cell r="U18">
            <v>92.180165177020157</v>
          </cell>
          <cell r="V18">
            <v>68.726497818517075</v>
          </cell>
          <cell r="W18">
            <v>53.190751609520618</v>
          </cell>
          <cell r="X18">
            <v>43.775592707147894</v>
          </cell>
          <cell r="Y18">
            <v>36.83472678208674</v>
          </cell>
          <cell r="Z18">
            <v>30.724965513363244</v>
          </cell>
          <cell r="AA18">
            <v>23.250794575331188</v>
          </cell>
          <cell r="AB18">
            <v>17.704406075239415</v>
          </cell>
          <cell r="AC18">
            <v>13.587525516935296</v>
          </cell>
          <cell r="AG18" t="str">
            <v xml:space="preserve"> Soliris aHUS - ROW</v>
          </cell>
          <cell r="AH18">
            <v>43.775592707147894</v>
          </cell>
          <cell r="AI18">
            <v>226.52447408467742</v>
          </cell>
        </row>
        <row r="19">
          <cell r="B19" t="str">
            <v xml:space="preserve"> Soliris - aHUS WW</v>
          </cell>
          <cell r="C19">
            <v>1038.2300828631037</v>
          </cell>
          <cell r="D19">
            <v>264.04997052278492</v>
          </cell>
          <cell r="E19">
            <v>273.0061279799537</v>
          </cell>
          <cell r="F19">
            <v>259.80061612805116</v>
          </cell>
          <cell r="G19">
            <v>267.10564793879587</v>
          </cell>
          <cell r="H19">
            <v>1063.9623625695858</v>
          </cell>
          <cell r="I19">
            <v>261.98944521838825</v>
          </cell>
          <cell r="J19">
            <v>277.20739019666496</v>
          </cell>
          <cell r="K19">
            <v>261.28039243057032</v>
          </cell>
          <cell r="L19">
            <v>250.51307707289854</v>
          </cell>
          <cell r="M19">
            <v>1050.990304918522</v>
          </cell>
          <cell r="N19">
            <v>241.53595645063191</v>
          </cell>
          <cell r="O19">
            <v>242.19579075134911</v>
          </cell>
          <cell r="P19">
            <v>241.18272285801032</v>
          </cell>
          <cell r="Q19">
            <v>241.33195275270702</v>
          </cell>
          <cell r="R19">
            <v>966.24642281269837</v>
          </cell>
          <cell r="S19">
            <v>876.94055257879199</v>
          </cell>
          <cell r="T19">
            <v>829.31583772702766</v>
          </cell>
          <cell r="U19">
            <v>776.51560549415353</v>
          </cell>
          <cell r="V19">
            <v>710.03788423046342</v>
          </cell>
          <cell r="W19">
            <v>656.11599032770278</v>
          </cell>
          <cell r="X19">
            <v>599.98761169630461</v>
          </cell>
          <cell r="Y19">
            <v>569.85365738171868</v>
          </cell>
          <cell r="Z19">
            <v>546.03712827080176</v>
          </cell>
          <cell r="AA19">
            <v>411.14363535513661</v>
          </cell>
          <cell r="AB19">
            <v>311.04783453131989</v>
          </cell>
          <cell r="AC19">
            <v>236.76854769600007</v>
          </cell>
          <cell r="AE19">
            <v>-7.3659656202026358E-2</v>
          </cell>
          <cell r="AG19" t="str">
            <v xml:space="preserve"> Soliris - aHUS WW</v>
          </cell>
          <cell r="AH19">
            <v>599.98761169630461</v>
          </cell>
          <cell r="AI19">
            <v>282.66868807561394</v>
          </cell>
        </row>
        <row r="20">
          <cell r="B20" t="str">
            <v xml:space="preserve"> Soliris- MG - US</v>
          </cell>
          <cell r="G20">
            <v>3.1731393515075594</v>
          </cell>
          <cell r="H20">
            <v>3.1731393515075594</v>
          </cell>
          <cell r="I20">
            <v>15.189255772747199</v>
          </cell>
          <cell r="J20">
            <v>35.035873446842608</v>
          </cell>
          <cell r="K20">
            <v>56.237593204072652</v>
          </cell>
          <cell r="L20">
            <v>72.627377080547603</v>
          </cell>
          <cell r="M20">
            <v>179.09009950421006</v>
          </cell>
          <cell r="N20">
            <v>88.055427504744358</v>
          </cell>
          <cell r="O20">
            <v>94.558153464886288</v>
          </cell>
          <cell r="P20">
            <v>98.307759148893211</v>
          </cell>
          <cell r="Q20">
            <v>102.82494078729546</v>
          </cell>
          <cell r="R20">
            <v>383.74628090581933</v>
          </cell>
          <cell r="S20">
            <v>529.58560738177471</v>
          </cell>
          <cell r="T20">
            <v>664.06828752640718</v>
          </cell>
          <cell r="U20">
            <v>754.00854410171496</v>
          </cell>
          <cell r="V20">
            <v>790.96075063921285</v>
          </cell>
          <cell r="W20">
            <v>821.6354687295327</v>
          </cell>
          <cell r="X20">
            <v>834.37321123930656</v>
          </cell>
          <cell r="Y20">
            <v>816.63282410535794</v>
          </cell>
          <cell r="Z20">
            <v>809.32697977901489</v>
          </cell>
          <cell r="AA20">
            <v>646.27697596105713</v>
          </cell>
          <cell r="AB20">
            <v>527.55867375109392</v>
          </cell>
          <cell r="AC20">
            <v>441.20422618188536</v>
          </cell>
          <cell r="AG20" t="str">
            <v xml:space="preserve"> Soliris- MG - US</v>
          </cell>
          <cell r="AH20">
            <v>834.37321123930656</v>
          </cell>
        </row>
        <row r="21">
          <cell r="B21" t="str">
            <v xml:space="preserve"> Soliris- MG - EU</v>
          </cell>
          <cell r="G21">
            <v>0.2197756208576481</v>
          </cell>
          <cell r="H21">
            <v>0.22459650544420295</v>
          </cell>
          <cell r="I21">
            <v>4.7745261342036702</v>
          </cell>
          <cell r="J21">
            <v>13.382767260550377</v>
          </cell>
          <cell r="K21">
            <v>22.371142559866669</v>
          </cell>
          <cell r="L21">
            <v>31.099875268929264</v>
          </cell>
          <cell r="M21">
            <v>71.875835243711776</v>
          </cell>
          <cell r="N21">
            <v>42.114364537191442</v>
          </cell>
          <cell r="O21">
            <v>48.283682123163366</v>
          </cell>
          <cell r="P21">
            <v>53.502931509774982</v>
          </cell>
          <cell r="Q21">
            <v>58.185150513705914</v>
          </cell>
          <cell r="R21">
            <v>202.08612868383571</v>
          </cell>
          <cell r="S21">
            <v>297.75563594217095</v>
          </cell>
          <cell r="T21">
            <v>336.266473408465</v>
          </cell>
          <cell r="U21">
            <v>372.22732068393134</v>
          </cell>
          <cell r="V21">
            <v>385.3997171442694</v>
          </cell>
          <cell r="W21">
            <v>389.53218295876991</v>
          </cell>
          <cell r="X21">
            <v>386.56740622237123</v>
          </cell>
          <cell r="Y21">
            <v>408.83344092971845</v>
          </cell>
          <cell r="Z21">
            <v>404.12065215940447</v>
          </cell>
          <cell r="AA21">
            <v>304.56118138753726</v>
          </cell>
          <cell r="AB21">
            <v>226.13667718024641</v>
          </cell>
          <cell r="AC21">
            <v>167.90648280633297</v>
          </cell>
          <cell r="AG21" t="str">
            <v xml:space="preserve"> Soliris- MG - EU</v>
          </cell>
          <cell r="AH21">
            <v>386.56740622237123</v>
          </cell>
        </row>
        <row r="22">
          <cell r="B22" t="str">
            <v xml:space="preserve"> Soliris- MG - JP</v>
          </cell>
          <cell r="G22">
            <v>0</v>
          </cell>
          <cell r="H22">
            <v>0</v>
          </cell>
          <cell r="I22">
            <v>1.2526675881036169</v>
          </cell>
          <cell r="J22">
            <v>4.3549212975671807</v>
          </cell>
          <cell r="K22">
            <v>8.7816512990757065</v>
          </cell>
          <cell r="L22">
            <v>13.078749768472806</v>
          </cell>
          <cell r="M22">
            <v>27.58238814064557</v>
          </cell>
          <cell r="N22">
            <v>15.674971678652915</v>
          </cell>
          <cell r="O22">
            <v>16.981376294826976</v>
          </cell>
          <cell r="P22">
            <v>18.221153107954031</v>
          </cell>
          <cell r="Q22">
            <v>19.397634326186353</v>
          </cell>
          <cell r="R22">
            <v>70.275135407620269</v>
          </cell>
          <cell r="S22">
            <v>100.20659361631638</v>
          </cell>
          <cell r="T22">
            <v>122.44997761530747</v>
          </cell>
          <cell r="U22">
            <v>134.27427252322255</v>
          </cell>
          <cell r="V22">
            <v>142.00810403419888</v>
          </cell>
          <cell r="W22">
            <v>141.46260082271286</v>
          </cell>
          <cell r="X22">
            <v>138.7070208912169</v>
          </cell>
          <cell r="Y22">
            <v>134.424732959848</v>
          </cell>
          <cell r="Z22">
            <v>131.12928605707017</v>
          </cell>
          <cell r="AA22">
            <v>102.43203057478236</v>
          </cell>
          <cell r="AB22">
            <v>81.328996431231417</v>
          </cell>
          <cell r="AC22">
            <v>65.790479664534942</v>
          </cell>
          <cell r="AG22" t="str">
            <v xml:space="preserve"> Soliris- MG - JP</v>
          </cell>
          <cell r="AH22">
            <v>138.7070208912169</v>
          </cell>
        </row>
        <row r="23">
          <cell r="B23" t="str">
            <v xml:space="preserve"> Soliris- MG - ROW</v>
          </cell>
          <cell r="G23">
            <v>0</v>
          </cell>
          <cell r="H23">
            <v>1.1202367693011286</v>
          </cell>
          <cell r="I23">
            <v>1.1202367693011286</v>
          </cell>
          <cell r="J23">
            <v>3.9178702900162952</v>
          </cell>
          <cell r="K23">
            <v>7.3926117028597158</v>
          </cell>
          <cell r="L23">
            <v>11.393149345586302</v>
          </cell>
          <cell r="M23">
            <v>23.823868107763442</v>
          </cell>
          <cell r="N23">
            <v>14.941392350119649</v>
          </cell>
          <cell r="O23">
            <v>17.198629936112308</v>
          </cell>
          <cell r="P23">
            <v>19.189436717042764</v>
          </cell>
          <cell r="Q23">
            <v>20.887946368371015</v>
          </cell>
          <cell r="R23">
            <v>72.217405371645739</v>
          </cell>
          <cell r="S23">
            <v>118.60339280885216</v>
          </cell>
          <cell r="T23">
            <v>114.20958689340279</v>
          </cell>
          <cell r="U23">
            <v>108.71478541538073</v>
          </cell>
          <cell r="V23">
            <v>102.04956086812616</v>
          </cell>
          <cell r="W23">
            <v>85.299958628397945</v>
          </cell>
          <cell r="X23">
            <v>79.900619942374931</v>
          </cell>
          <cell r="Y23">
            <v>74.180441537626635</v>
          </cell>
          <cell r="Z23">
            <v>57.640461706826699</v>
          </cell>
          <cell r="AA23">
            <v>57.041093189871113</v>
          </cell>
          <cell r="AB23">
            <v>56.639420644326613</v>
          </cell>
          <cell r="AC23">
            <v>56.157132804347604</v>
          </cell>
          <cell r="AG23" t="str">
            <v xml:space="preserve"> Soliris- MG - ROW</v>
          </cell>
          <cell r="AH23">
            <v>79.900619942374931</v>
          </cell>
        </row>
        <row r="24">
          <cell r="B24" t="str">
            <v xml:space="preserve"> Soliris - MG - WW</v>
          </cell>
          <cell r="G24">
            <v>3.3929149723652077</v>
          </cell>
          <cell r="H24">
            <v>3.3929149723652077</v>
          </cell>
          <cell r="I24">
            <v>22.336686264355613</v>
          </cell>
          <cell r="J24">
            <v>56.691432294976458</v>
          </cell>
          <cell r="K24">
            <v>94.782998765874751</v>
          </cell>
          <cell r="L24">
            <v>128.19915146353597</v>
          </cell>
          <cell r="M24">
            <v>302.01026878874279</v>
          </cell>
          <cell r="N24">
            <v>160.78615607070839</v>
          </cell>
          <cell r="O24">
            <v>177.02184181898895</v>
          </cell>
          <cell r="P24">
            <v>189.221280483665</v>
          </cell>
          <cell r="Q24">
            <v>201.29567199555876</v>
          </cell>
          <cell r="R24">
            <v>728.32495036892112</v>
          </cell>
          <cell r="S24">
            <v>1046.1512297491142</v>
          </cell>
          <cell r="T24">
            <v>1236.9943254435825</v>
          </cell>
          <cell r="U24">
            <v>1369.2249227242496</v>
          </cell>
          <cell r="V24">
            <v>1420.4181326858072</v>
          </cell>
          <cell r="W24">
            <v>1437.9302111394134</v>
          </cell>
          <cell r="X24">
            <v>1439.5482582952695</v>
          </cell>
          <cell r="Y24">
            <v>1434.0714395325508</v>
          </cell>
          <cell r="Z24">
            <v>1402.2173797023163</v>
          </cell>
          <cell r="AA24">
            <v>1110.3112811132478</v>
          </cell>
          <cell r="AB24">
            <v>891.66376800689841</v>
          </cell>
          <cell r="AC24">
            <v>731.05832145710087</v>
          </cell>
          <cell r="AE24">
            <v>0.21497861687662598</v>
          </cell>
          <cell r="AG24" t="str">
            <v xml:space="preserve"> Soliris - MG - WW</v>
          </cell>
          <cell r="AH24">
            <v>1439.5482582952695</v>
          </cell>
          <cell r="AI24">
            <v>732.31784762714972</v>
          </cell>
        </row>
        <row r="25">
          <cell r="B25" t="str">
            <v xml:space="preserve"> Soliris - NMOSD - US</v>
          </cell>
          <cell r="Q25">
            <v>31.83060961502693</v>
          </cell>
          <cell r="R25">
            <v>31.83060961502693</v>
          </cell>
          <cell r="S25">
            <v>90.232240750148947</v>
          </cell>
          <cell r="T25">
            <v>151.90755338529195</v>
          </cell>
          <cell r="U25">
            <v>183.49147229103934</v>
          </cell>
          <cell r="V25">
            <v>203.81976671673098</v>
          </cell>
          <cell r="W25">
            <v>216.93271400212842</v>
          </cell>
          <cell r="X25">
            <v>224.16865948918593</v>
          </cell>
          <cell r="Y25">
            <v>222.23065538185554</v>
          </cell>
          <cell r="Z25">
            <v>189.72115030775464</v>
          </cell>
          <cell r="AA25">
            <v>65.155400444117689</v>
          </cell>
          <cell r="AB25">
            <v>21.992109825311957</v>
          </cell>
          <cell r="AC25">
            <v>13.844495382658103</v>
          </cell>
          <cell r="AG25" t="str">
            <v xml:space="preserve"> Soliris - NMOSD - US (20% PoS)</v>
          </cell>
          <cell r="AH25">
            <v>224.16865948918593</v>
          </cell>
        </row>
        <row r="26">
          <cell r="B26" t="str">
            <v xml:space="preserve"> Soliris - NMOSD - EU</v>
          </cell>
          <cell r="Q26">
            <v>0</v>
          </cell>
          <cell r="R26">
            <v>0</v>
          </cell>
          <cell r="S26">
            <v>1.091102103584896</v>
          </cell>
          <cell r="T26">
            <v>12.432885655815053</v>
          </cell>
          <cell r="U26">
            <v>41.680555582933337</v>
          </cell>
          <cell r="V26">
            <v>60.907227316971429</v>
          </cell>
          <cell r="W26">
            <v>72.229925761282203</v>
          </cell>
          <cell r="X26">
            <v>77.367283404937297</v>
          </cell>
          <cell r="Y26">
            <v>82.796167262096503</v>
          </cell>
          <cell r="Z26">
            <v>65.224084700495453</v>
          </cell>
          <cell r="AA26">
            <v>18.778190489266841</v>
          </cell>
          <cell r="AB26">
            <v>5.6013471384120503</v>
          </cell>
          <cell r="AC26">
            <v>3.0139966595027556</v>
          </cell>
          <cell r="AG26" t="str">
            <v xml:space="preserve"> Soliris - NMOSD - EU (20% PoS)</v>
          </cell>
          <cell r="AH26">
            <v>77.367283404937297</v>
          </cell>
        </row>
        <row r="27">
          <cell r="B27" t="str">
            <v xml:space="preserve"> Soliris - NMOSD - JP</v>
          </cell>
          <cell r="Q27">
            <v>0</v>
          </cell>
          <cell r="R27">
            <v>0</v>
          </cell>
          <cell r="S27">
            <v>0.27324895535840038</v>
          </cell>
          <cell r="T27">
            <v>2.0225163565897093</v>
          </cell>
          <cell r="U27">
            <v>5.4435270671921572</v>
          </cell>
          <cell r="V27">
            <v>7.7369770795130925</v>
          </cell>
          <cell r="W27">
            <v>9.1101811350210564</v>
          </cell>
          <cell r="X27">
            <v>9.7408902553431211</v>
          </cell>
          <cell r="Y27">
            <v>9.7985342069240389</v>
          </cell>
          <cell r="Z27">
            <v>8.1984391931986949</v>
          </cell>
          <cell r="AA27">
            <v>2.4543908636084035</v>
          </cell>
          <cell r="AB27">
            <v>0.80292249903619595</v>
          </cell>
          <cell r="AC27">
            <v>0.47518705550840457</v>
          </cell>
          <cell r="AG27" t="str">
            <v xml:space="preserve"> Soliris - NMOSD - JP (20% PoS)</v>
          </cell>
          <cell r="AH27">
            <v>9.7408902553431211</v>
          </cell>
        </row>
        <row r="28">
          <cell r="B28" t="str">
            <v xml:space="preserve"> Soliris - NMOSD - ROW</v>
          </cell>
          <cell r="Q28">
            <v>0</v>
          </cell>
          <cell r="R28">
            <v>0</v>
          </cell>
          <cell r="S28">
            <v>0</v>
          </cell>
          <cell r="T28">
            <v>0.67179854813332074</v>
          </cell>
          <cell r="U28">
            <v>3.2394744045653017</v>
          </cell>
          <cell r="V28">
            <v>5.8597951772274124</v>
          </cell>
          <cell r="W28">
            <v>8.0377284672882432</v>
          </cell>
          <cell r="X28">
            <v>9.4770324909761019</v>
          </cell>
          <cell r="Y28">
            <v>11.123588653272325</v>
          </cell>
          <cell r="Z28">
            <v>13.113842961575445</v>
          </cell>
          <cell r="AA28">
            <v>13.584832908382847</v>
          </cell>
          <cell r="AB28">
            <v>4.4327844632112479</v>
          </cell>
          <cell r="AC28">
            <v>1.9688113733095201</v>
          </cell>
          <cell r="AG28" t="str">
            <v xml:space="preserve"> Soliris - NMOSD - ROW (20% PoS)</v>
          </cell>
          <cell r="AH28">
            <v>9.4770324909761019</v>
          </cell>
        </row>
        <row r="29">
          <cell r="B29" t="str">
            <v xml:space="preserve"> Soliris - NMOSD - WW</v>
          </cell>
          <cell r="Q29">
            <v>31.83060961502693</v>
          </cell>
          <cell r="R29">
            <v>31.83060961502693</v>
          </cell>
          <cell r="S29">
            <v>91.596591809092246</v>
          </cell>
          <cell r="T29">
            <v>167.03475394583003</v>
          </cell>
          <cell r="U29">
            <v>233.85502934573012</v>
          </cell>
          <cell r="V29">
            <v>278.32376629044296</v>
          </cell>
          <cell r="W29">
            <v>306.31054936571991</v>
          </cell>
          <cell r="X29">
            <v>320.75386564044243</v>
          </cell>
          <cell r="Y29">
            <v>325.94894550414841</v>
          </cell>
          <cell r="Z29">
            <v>276.2575171630242</v>
          </cell>
          <cell r="AA29">
            <v>99.972814705375782</v>
          </cell>
          <cell r="AB29">
            <v>32.82916392597145</v>
          </cell>
          <cell r="AC29">
            <v>19.302490470978782</v>
          </cell>
          <cell r="AG29" t="str">
            <v xml:space="preserve"> Soliris - NMOSD - WW (20% PoS)</v>
          </cell>
          <cell r="AH29">
            <v>320.75386564044243</v>
          </cell>
          <cell r="AI29">
            <v>66.519208954116124</v>
          </cell>
        </row>
        <row r="30">
          <cell r="B30" t="str">
            <v>Total Soliris Revenue</v>
          </cell>
          <cell r="C30">
            <v>2844.2744008721083</v>
          </cell>
          <cell r="D30">
            <v>787.59550224861573</v>
          </cell>
          <cell r="E30">
            <v>808.26461826558284</v>
          </cell>
          <cell r="F30">
            <v>755.66858073044227</v>
          </cell>
          <cell r="G30">
            <v>791.96134149938371</v>
          </cell>
          <cell r="H30">
            <v>3143.4900427440243</v>
          </cell>
          <cell r="I30">
            <v>800.101899733756</v>
          </cell>
          <cell r="J30">
            <v>898.12062684433158</v>
          </cell>
          <cell r="K30">
            <v>888.23338230329648</v>
          </cell>
          <cell r="L30">
            <v>884.36774969319447</v>
          </cell>
          <cell r="M30">
            <v>3470.8236585745785</v>
          </cell>
          <cell r="N30">
            <v>909.23050267215979</v>
          </cell>
          <cell r="O30">
            <v>926.84278227415962</v>
          </cell>
          <cell r="P30">
            <v>936.29812888045467</v>
          </cell>
          <cell r="Q30">
            <v>981.04844871404373</v>
          </cell>
          <cell r="R30">
            <v>3753.4198625408176</v>
          </cell>
          <cell r="S30">
            <v>3880.0763973253624</v>
          </cell>
          <cell r="T30">
            <v>3996.4875100830695</v>
          </cell>
          <cell r="U30">
            <v>4036.0658833571915</v>
          </cell>
          <cell r="V30">
            <v>3959.3699896025432</v>
          </cell>
          <cell r="W30">
            <v>3860.5457239219486</v>
          </cell>
          <cell r="X30">
            <v>3733.1136861560949</v>
          </cell>
          <cell r="Y30">
            <v>3639.0720494257512</v>
          </cell>
          <cell r="Z30">
            <v>3458.6964647526502</v>
          </cell>
          <cell r="AA30">
            <v>2551.3716083392956</v>
          </cell>
          <cell r="AB30">
            <v>1939.5325052779988</v>
          </cell>
          <cell r="AC30">
            <v>1522.9758232275285</v>
          </cell>
          <cell r="AE30">
            <v>5.9346388935050355E-3</v>
          </cell>
          <cell r="AG30" t="str">
            <v>Total Soliris Revenue</v>
          </cell>
          <cell r="AH30">
            <v>3733.1136861560949</v>
          </cell>
          <cell r="AI30">
            <v>1130.422639202274</v>
          </cell>
        </row>
        <row r="31">
          <cell r="B31" t="str">
            <v>Ultomiris - PNH - US</v>
          </cell>
          <cell r="N31">
            <v>7.9620892643302765</v>
          </cell>
          <cell r="O31">
            <v>18.743468696382159</v>
          </cell>
          <cell r="P31">
            <v>36.303705842264549</v>
          </cell>
          <cell r="Q31">
            <v>52.03978585087755</v>
          </cell>
          <cell r="R31">
            <v>115.04904965385454</v>
          </cell>
          <cell r="S31">
            <v>438.34007206380932</v>
          </cell>
          <cell r="T31">
            <v>586.79809304860805</v>
          </cell>
          <cell r="U31">
            <v>686.08863135715467</v>
          </cell>
          <cell r="V31">
            <v>748.09914943421109</v>
          </cell>
          <cell r="W31">
            <v>799.16947608504859</v>
          </cell>
          <cell r="X31">
            <v>851.14845213587876</v>
          </cell>
          <cell r="Y31">
            <v>902.84422789276709</v>
          </cell>
          <cell r="Z31">
            <v>954.33266708269662</v>
          </cell>
          <cell r="AA31">
            <v>1005.687307638367</v>
          </cell>
          <cell r="AB31">
            <v>1056.9795216343762</v>
          </cell>
          <cell r="AC31">
            <v>1108.2786680394033</v>
          </cell>
          <cell r="AG31" t="str">
            <v>Ultomiris - PNH - US</v>
          </cell>
          <cell r="AH31">
            <v>851.14845213587876</v>
          </cell>
          <cell r="AI31">
            <v>526.29985420536718</v>
          </cell>
        </row>
        <row r="32">
          <cell r="B32" t="str">
            <v>Ultomiris - PNH - EU</v>
          </cell>
          <cell r="N32">
            <v>0</v>
          </cell>
          <cell r="O32">
            <v>0</v>
          </cell>
          <cell r="P32">
            <v>0</v>
          </cell>
          <cell r="Q32">
            <v>0</v>
          </cell>
          <cell r="R32">
            <v>0</v>
          </cell>
          <cell r="S32">
            <v>209.7324796535041</v>
          </cell>
          <cell r="T32">
            <v>325.01506561412157</v>
          </cell>
          <cell r="U32">
            <v>415.8783132361641</v>
          </cell>
          <cell r="V32">
            <v>465.36303216566051</v>
          </cell>
          <cell r="W32">
            <v>485.92211750857905</v>
          </cell>
          <cell r="X32">
            <v>509.50065314828305</v>
          </cell>
          <cell r="Y32">
            <v>535.20997248882645</v>
          </cell>
          <cell r="Z32">
            <v>558.73482100358387</v>
          </cell>
          <cell r="AA32">
            <v>580.22074065907793</v>
          </cell>
          <cell r="AB32">
            <v>599.80385041916406</v>
          </cell>
          <cell r="AC32">
            <v>617.61145394338735</v>
          </cell>
          <cell r="AG32" t="str">
            <v>Ultomiris - PNH - EU</v>
          </cell>
          <cell r="AH32">
            <v>509.50065314828305</v>
          </cell>
          <cell r="AI32">
            <v>565.04941326967833</v>
          </cell>
        </row>
        <row r="33">
          <cell r="B33" t="str">
            <v>Ultomiris - PNH - JP</v>
          </cell>
          <cell r="N33">
            <v>0</v>
          </cell>
          <cell r="O33">
            <v>0</v>
          </cell>
          <cell r="P33">
            <v>0</v>
          </cell>
          <cell r="Q33">
            <v>0</v>
          </cell>
          <cell r="R33">
            <v>0</v>
          </cell>
          <cell r="S33">
            <v>10.417970074351816</v>
          </cell>
          <cell r="T33">
            <v>37.571963926295112</v>
          </cell>
          <cell r="U33">
            <v>64.438570773371367</v>
          </cell>
          <cell r="V33">
            <v>76.345072713846093</v>
          </cell>
          <cell r="W33">
            <v>77.728374976358253</v>
          </cell>
          <cell r="X33">
            <v>76.733234069810806</v>
          </cell>
          <cell r="Y33">
            <v>75.065201266486426</v>
          </cell>
          <cell r="Z33">
            <v>73.493518265298178</v>
          </cell>
          <cell r="AA33">
            <v>72.006984281359948</v>
          </cell>
          <cell r="AB33">
            <v>70.557381952010331</v>
          </cell>
          <cell r="AC33">
            <v>69.14365710981356</v>
          </cell>
          <cell r="AG33" t="str">
            <v>Ultomiris - PNH - JP</v>
          </cell>
          <cell r="AH33">
            <v>76.733234069810806</v>
          </cell>
        </row>
        <row r="34">
          <cell r="B34" t="str">
            <v xml:space="preserve">Ultomiris - PNH - ROW </v>
          </cell>
          <cell r="C34" t="str">
            <v xml:space="preserve"> </v>
          </cell>
          <cell r="N34">
            <v>0</v>
          </cell>
          <cell r="O34">
            <v>0</v>
          </cell>
          <cell r="P34">
            <v>0</v>
          </cell>
          <cell r="Q34">
            <v>0</v>
          </cell>
          <cell r="R34">
            <v>0</v>
          </cell>
          <cell r="S34">
            <v>27.432473010433746</v>
          </cell>
          <cell r="T34">
            <v>92.877774690292881</v>
          </cell>
          <cell r="U34">
            <v>146.15743296605802</v>
          </cell>
          <cell r="V34">
            <v>191.3554671870051</v>
          </cell>
          <cell r="W34">
            <v>203.90694033613048</v>
          </cell>
          <cell r="X34">
            <v>218.1042542453684</v>
          </cell>
          <cell r="Y34">
            <v>233.34198139713266</v>
          </cell>
          <cell r="Z34">
            <v>249.85997875353937</v>
          </cell>
          <cell r="AA34">
            <v>265.71963344749491</v>
          </cell>
          <cell r="AB34">
            <v>280.94708194051543</v>
          </cell>
          <cell r="AC34">
            <v>295.56742307656884</v>
          </cell>
          <cell r="AG34" t="str">
            <v xml:space="preserve">Ultomiris - PNH - ROW </v>
          </cell>
          <cell r="AH34">
            <v>218.1042542453684</v>
          </cell>
          <cell r="AI34">
            <v>583.47379655657642</v>
          </cell>
        </row>
        <row r="35">
          <cell r="B35" t="str">
            <v>Ultomiris - PNH WW</v>
          </cell>
          <cell r="N35">
            <v>7.9620892643302765</v>
          </cell>
          <cell r="O35">
            <v>18.743468696382159</v>
          </cell>
          <cell r="P35">
            <v>36.303705842264549</v>
          </cell>
          <cell r="Q35">
            <v>52.03978585087755</v>
          </cell>
          <cell r="R35">
            <v>115.04904965385454</v>
          </cell>
          <cell r="S35">
            <v>685.92299480209897</v>
          </cell>
          <cell r="T35">
            <v>1042.2628972793177</v>
          </cell>
          <cell r="U35">
            <v>1312.562948332748</v>
          </cell>
          <cell r="V35">
            <v>1481.1627215007229</v>
          </cell>
          <cell r="W35">
            <v>1566.7269089061165</v>
          </cell>
          <cell r="X35">
            <v>1655.4865935993412</v>
          </cell>
          <cell r="Y35">
            <v>1746.4613830452126</v>
          </cell>
          <cell r="Z35">
            <v>1836.420985105118</v>
          </cell>
          <cell r="AA35">
            <v>1923.6346660262998</v>
          </cell>
          <cell r="AB35">
            <v>2008.2878359460658</v>
          </cell>
          <cell r="AC35">
            <v>2090.6012021691731</v>
          </cell>
          <cell r="AG35" t="str">
            <v>Ultomiris - PNH WW</v>
          </cell>
          <cell r="AH35">
            <v>1655.4865935993412</v>
          </cell>
          <cell r="AI35">
            <v>1674.8230640316219</v>
          </cell>
        </row>
        <row r="36">
          <cell r="B36" t="str">
            <v>Ultomiris - aHUS  - US</v>
          </cell>
          <cell r="S36">
            <v>38.449309620638665</v>
          </cell>
          <cell r="T36">
            <v>147.01680042264212</v>
          </cell>
          <cell r="U36">
            <v>201.6994478468394</v>
          </cell>
          <cell r="V36">
            <v>239.59547952467472</v>
          </cell>
          <cell r="W36">
            <v>270.60507151334701</v>
          </cell>
          <cell r="X36">
            <v>302.01749566860025</v>
          </cell>
          <cell r="Y36">
            <v>334.43771605021141</v>
          </cell>
          <cell r="Z36">
            <v>368.43932526138076</v>
          </cell>
          <cell r="AA36">
            <v>401.48869738596352</v>
          </cell>
          <cell r="AB36">
            <v>433.69242391721485</v>
          </cell>
          <cell r="AC36">
            <v>465.15042411206161</v>
          </cell>
          <cell r="AG36" t="str">
            <v>Ultomiris - aHUS  - US</v>
          </cell>
          <cell r="AH36">
            <v>302.01749566860025</v>
          </cell>
          <cell r="AI36">
            <v>829.85919427560782</v>
          </cell>
        </row>
        <row r="37">
          <cell r="B37" t="str">
            <v>Ultomiris - aHUS - EU</v>
          </cell>
          <cell r="S37">
            <v>15.985099189025386</v>
          </cell>
          <cell r="T37">
            <v>92.180268768037578</v>
          </cell>
          <cell r="U37">
            <v>147.35330683152745</v>
          </cell>
          <cell r="V37">
            <v>190.52317041815655</v>
          </cell>
          <cell r="W37">
            <v>212.35607723503253</v>
          </cell>
          <cell r="X37">
            <v>233.20603528786552</v>
          </cell>
          <cell r="Y37">
            <v>253.24192518571246</v>
          </cell>
          <cell r="Z37">
            <v>272.96093924304557</v>
          </cell>
          <cell r="AA37">
            <v>290.53982042047164</v>
          </cell>
          <cell r="AB37">
            <v>306.17290315428062</v>
          </cell>
          <cell r="AC37">
            <v>320.03715630344885</v>
          </cell>
          <cell r="AG37" t="str">
            <v>Ultomiris - aHUS - EU</v>
          </cell>
          <cell r="AH37">
            <v>233.20603528786552</v>
          </cell>
          <cell r="AI37">
            <v>535.27892529696692</v>
          </cell>
        </row>
        <row r="38">
          <cell r="B38" t="str">
            <v>Ultomiris - aHUS - JP</v>
          </cell>
          <cell r="S38">
            <v>1.8475217865845566</v>
          </cell>
          <cell r="T38">
            <v>8.9072485208357044</v>
          </cell>
          <cell r="U38">
            <v>20.222036477817952</v>
          </cell>
          <cell r="V38">
            <v>28.462747818674686</v>
          </cell>
          <cell r="W38">
            <v>33.83341814926321</v>
          </cell>
          <cell r="X38">
            <v>38.311298236061646</v>
          </cell>
          <cell r="Y38">
            <v>41.857319174302781</v>
          </cell>
          <cell r="Z38">
            <v>44.511247805520625</v>
          </cell>
          <cell r="AA38">
            <v>46.334641431226629</v>
          </cell>
          <cell r="AB38">
            <v>47.405818796972852</v>
          </cell>
          <cell r="AC38">
            <v>48.202234705291659</v>
          </cell>
          <cell r="AG38" t="str">
            <v>Ultomiris - aHUS - JP</v>
          </cell>
          <cell r="AH38">
            <v>38.311298236061646</v>
          </cell>
        </row>
        <row r="39">
          <cell r="B39" t="str">
            <v xml:space="preserve">Ultomiris - aHUS - ROW </v>
          </cell>
          <cell r="C39" t="str">
            <v xml:space="preserve"> </v>
          </cell>
          <cell r="S39">
            <v>7.1050404813713151</v>
          </cell>
          <cell r="T39">
            <v>15.732218031101391</v>
          </cell>
          <cell r="U39">
            <v>19.327720804484805</v>
          </cell>
          <cell r="V39">
            <v>23.303478723179211</v>
          </cell>
          <cell r="W39">
            <v>26.070893631706156</v>
          </cell>
          <cell r="X39">
            <v>30.240695627335693</v>
          </cell>
          <cell r="Y39">
            <v>34.263470893415416</v>
          </cell>
          <cell r="Z39">
            <v>38.143264142595761</v>
          </cell>
          <cell r="AA39">
            <v>41.884016052621028</v>
          </cell>
          <cell r="AB39">
            <v>45.489565883346224</v>
          </cell>
          <cell r="AC39">
            <v>48.963654028434895</v>
          </cell>
          <cell r="AG39" t="str">
            <v xml:space="preserve">Ultomiris - aHUS - ROW </v>
          </cell>
          <cell r="AH39">
            <v>30.240695627335693</v>
          </cell>
          <cell r="AI39">
            <v>342.50781959370272</v>
          </cell>
        </row>
        <row r="40">
          <cell r="B40" t="str">
            <v>Ultomiris - aHUS WW</v>
          </cell>
          <cell r="S40">
            <v>63.386971077619926</v>
          </cell>
          <cell r="T40">
            <v>263.83653574261677</v>
          </cell>
          <cell r="U40">
            <v>388.60251196066963</v>
          </cell>
          <cell r="V40">
            <v>481.88487648468521</v>
          </cell>
          <cell r="W40">
            <v>542.86546052934898</v>
          </cell>
          <cell r="X40">
            <v>603.77552481986322</v>
          </cell>
          <cell r="Y40">
            <v>663.80043130364209</v>
          </cell>
          <cell r="Z40">
            <v>724.05477645254268</v>
          </cell>
          <cell r="AA40">
            <v>780.24717529028271</v>
          </cell>
          <cell r="AB40">
            <v>832.7607117518146</v>
          </cell>
          <cell r="AC40">
            <v>882.35346914923707</v>
          </cell>
          <cell r="AG40" t="str">
            <v>Ultomiris - aHUS WW</v>
          </cell>
          <cell r="AH40">
            <v>603.77552481986322</v>
          </cell>
          <cell r="AI40">
            <v>1707.6459391662777</v>
          </cell>
        </row>
        <row r="41">
          <cell r="B41" t="str">
            <v>Ultomiris - MG  - US (100% PoS)</v>
          </cell>
          <cell r="W41">
            <v>219.93338808270966</v>
          </cell>
          <cell r="X41">
            <v>325.97710132248028</v>
          </cell>
          <cell r="Y41">
            <v>357.59772852466324</v>
          </cell>
          <cell r="Z41">
            <v>407.11365118231055</v>
          </cell>
          <cell r="AA41">
            <v>453.1023820239904</v>
          </cell>
          <cell r="AB41">
            <v>495.84850830175219</v>
          </cell>
          <cell r="AC41">
            <v>535.61386368885303</v>
          </cell>
          <cell r="AG41" t="str">
            <v>Ultomiris - MG  - US (75% PoS)</v>
          </cell>
          <cell r="AH41">
            <v>325.97710132248028</v>
          </cell>
          <cell r="AI41">
            <v>167.90149594115599</v>
          </cell>
        </row>
        <row r="42">
          <cell r="B42" t="str">
            <v>Ultomiris - MG - EU  (100% PoS)</v>
          </cell>
          <cell r="W42">
            <v>50.520830616865879</v>
          </cell>
          <cell r="X42">
            <v>71.806443615207471</v>
          </cell>
          <cell r="Y42">
            <v>89.480702469739356</v>
          </cell>
          <cell r="Z42">
            <v>105.72422254913347</v>
          </cell>
          <cell r="AA42">
            <v>120.63813647273219</v>
          </cell>
          <cell r="AB42">
            <v>134.31654168356687</v>
          </cell>
          <cell r="AC42">
            <v>146.84698883891244</v>
          </cell>
          <cell r="AG42" t="str">
            <v>Ultomiris - MG - EU  (75% PoS)</v>
          </cell>
          <cell r="AH42">
            <v>71.806443615207471</v>
          </cell>
          <cell r="AI42">
            <v>171.41953784520203</v>
          </cell>
        </row>
        <row r="43">
          <cell r="B43" t="str">
            <v>Ultomiris - MG - JP  (100% PoS)</v>
          </cell>
          <cell r="W43">
            <v>5.0293593461968165</v>
          </cell>
          <cell r="X43">
            <v>18.702121778774487</v>
          </cell>
          <cell r="Y43">
            <v>27.788392246769263</v>
          </cell>
          <cell r="Z43">
            <v>34.067428303193189</v>
          </cell>
          <cell r="AA43">
            <v>39.775512868647837</v>
          </cell>
          <cell r="AB43">
            <v>44.956394898359981</v>
          </cell>
          <cell r="AC43">
            <v>49.650554411304597</v>
          </cell>
          <cell r="AG43" t="str">
            <v>Ultomiris - MG - JP  (75% PoS)</v>
          </cell>
          <cell r="AH43">
            <v>18.702121778774487</v>
          </cell>
        </row>
        <row r="44">
          <cell r="B44" t="str">
            <v>Ultomiris - MG - ROW (100% PoS)</v>
          </cell>
          <cell r="W44">
            <v>12.924368891279347</v>
          </cell>
          <cell r="X44">
            <v>54.188370718149521</v>
          </cell>
          <cell r="Y44">
            <v>80.088106767916301</v>
          </cell>
          <cell r="Z44">
            <v>100.78198080348048</v>
          </cell>
          <cell r="AA44">
            <v>116.60839322209664</v>
          </cell>
          <cell r="AB44">
            <v>131.41256117922481</v>
          </cell>
          <cell r="AC44">
            <v>145.26036855362605</v>
          </cell>
          <cell r="AG44" t="str">
            <v>Ultomiris - MG - ROW (75% PoS)</v>
          </cell>
          <cell r="AH44">
            <v>54.188370718149521</v>
          </cell>
          <cell r="AI44">
            <v>16.722710160488312</v>
          </cell>
        </row>
        <row r="45">
          <cell r="B45" t="str">
            <v>Ultomiris - MG WW  (100% PoS)</v>
          </cell>
          <cell r="W45">
            <v>288.40794693705169</v>
          </cell>
          <cell r="X45">
            <v>470.67403743461176</v>
          </cell>
          <cell r="Y45">
            <v>554.95493000908823</v>
          </cell>
          <cell r="Z45">
            <v>647.68728283811777</v>
          </cell>
          <cell r="AA45">
            <v>730.12442458746705</v>
          </cell>
          <cell r="AB45">
            <v>806.53400606290393</v>
          </cell>
          <cell r="AC45">
            <v>877.37177549269609</v>
          </cell>
          <cell r="AG45" t="str">
            <v>Ultomiris - MG WW  (75% PoS)</v>
          </cell>
          <cell r="AH45">
            <v>470.67403743461176</v>
          </cell>
          <cell r="AI45">
            <v>356.04374394684635</v>
          </cell>
        </row>
        <row r="46">
          <cell r="B46" t="str">
            <v>Total Ultomiris Revenue</v>
          </cell>
          <cell r="C46">
            <v>0</v>
          </cell>
          <cell r="D46">
            <v>0</v>
          </cell>
          <cell r="E46">
            <v>0</v>
          </cell>
          <cell r="F46">
            <v>0</v>
          </cell>
          <cell r="G46">
            <v>0</v>
          </cell>
          <cell r="H46">
            <v>0</v>
          </cell>
          <cell r="I46">
            <v>0</v>
          </cell>
          <cell r="J46">
            <v>0</v>
          </cell>
          <cell r="K46">
            <v>0</v>
          </cell>
          <cell r="L46">
            <v>0</v>
          </cell>
          <cell r="M46">
            <v>0</v>
          </cell>
          <cell r="N46">
            <v>7.9620892643302765</v>
          </cell>
          <cell r="O46">
            <v>18.743468696382159</v>
          </cell>
          <cell r="P46">
            <v>36.303705842264549</v>
          </cell>
          <cell r="Q46">
            <v>52.03978585087755</v>
          </cell>
          <cell r="R46">
            <v>115.04904965385454</v>
          </cell>
          <cell r="S46">
            <v>749.3099658797189</v>
          </cell>
          <cell r="T46">
            <v>1306.0994330219346</v>
          </cell>
          <cell r="U46">
            <v>1701.1654602934177</v>
          </cell>
          <cell r="V46">
            <v>1963.0475979854082</v>
          </cell>
          <cell r="W46">
            <v>2109.5923694354656</v>
          </cell>
          <cell r="X46">
            <v>2259.2621184192044</v>
          </cell>
          <cell r="Y46">
            <v>2410.2618143488548</v>
          </cell>
          <cell r="Z46">
            <v>2560.4757615576609</v>
          </cell>
          <cell r="AA46">
            <v>2703.8818413165827</v>
          </cell>
          <cell r="AB46">
            <v>2841.0485476978802</v>
          </cell>
          <cell r="AC46">
            <v>2972.95467131841</v>
          </cell>
          <cell r="AG46" t="str">
            <v>Total Ultomiris Revenue</v>
          </cell>
          <cell r="AH46">
            <v>2259.2621184192044</v>
          </cell>
          <cell r="AI46">
            <v>3382.4690031978998</v>
          </cell>
        </row>
        <row r="47">
          <cell r="B47" t="str">
            <v>Complement Franchise Revenue</v>
          </cell>
          <cell r="C47">
            <v>2844.2744008721083</v>
          </cell>
          <cell r="D47">
            <v>787.59550224861573</v>
          </cell>
          <cell r="E47">
            <v>808.26461826558284</v>
          </cell>
          <cell r="F47">
            <v>755.66858073044227</v>
          </cell>
          <cell r="G47">
            <v>791.96134149938371</v>
          </cell>
          <cell r="H47">
            <v>3143.4900427440243</v>
          </cell>
          <cell r="I47">
            <v>800.101899733756</v>
          </cell>
          <cell r="J47">
            <v>898.12062684433158</v>
          </cell>
          <cell r="K47">
            <v>888.23338230329648</v>
          </cell>
          <cell r="L47">
            <v>884.36774969319447</v>
          </cell>
          <cell r="M47">
            <v>3470.8236585745785</v>
          </cell>
          <cell r="N47">
            <v>917.19259193649009</v>
          </cell>
          <cell r="O47">
            <v>945.58625097054176</v>
          </cell>
          <cell r="P47">
            <v>972.60183472271922</v>
          </cell>
          <cell r="Q47">
            <v>1033.0882345649213</v>
          </cell>
          <cell r="R47">
            <v>3868.4689121946722</v>
          </cell>
          <cell r="S47">
            <v>4629.3863632050816</v>
          </cell>
          <cell r="T47">
            <v>5302.5869431050041</v>
          </cell>
          <cell r="U47">
            <v>5737.2313436506092</v>
          </cell>
          <cell r="V47">
            <v>5922.4175875879519</v>
          </cell>
          <cell r="W47">
            <v>5970.1380933574146</v>
          </cell>
          <cell r="X47">
            <v>5992.3758045752993</v>
          </cell>
          <cell r="Y47">
            <v>6049.3338637746056</v>
          </cell>
          <cell r="Z47">
            <v>6019.1722263103111</v>
          </cell>
          <cell r="AA47">
            <v>5255.2534496558783</v>
          </cell>
          <cell r="AB47">
            <v>4780.5810529758792</v>
          </cell>
          <cell r="AC47">
            <v>4495.9304945459389</v>
          </cell>
          <cell r="AE47">
            <v>7.1912599149316844E-2</v>
          </cell>
          <cell r="AG47" t="str">
            <v>Complement Franchise Revenue</v>
          </cell>
          <cell r="AH47">
            <v>5992.3758045752993</v>
          </cell>
          <cell r="AI47">
            <v>4512.8916424001736</v>
          </cell>
        </row>
        <row r="48">
          <cell r="B48" t="str">
            <v>Strensiq (asfotase alfa)</v>
          </cell>
          <cell r="C48">
            <v>209.91399999999999</v>
          </cell>
          <cell r="D48">
            <v>73.454095370328872</v>
          </cell>
          <cell r="E48">
            <v>82.888135774250941</v>
          </cell>
          <cell r="F48">
            <v>85.031812252020757</v>
          </cell>
          <cell r="G48">
            <v>95.600000000000009</v>
          </cell>
          <cell r="H48">
            <v>339.8</v>
          </cell>
          <cell r="I48">
            <v>110.62960013493755</v>
          </cell>
          <cell r="J48">
            <v>99.457258415315849</v>
          </cell>
          <cell r="K48">
            <v>112.59341307254009</v>
          </cell>
          <cell r="L48">
            <v>147.88785473768701</v>
          </cell>
          <cell r="M48">
            <v>470.56812636048051</v>
          </cell>
          <cell r="N48">
            <v>134.7612420918615</v>
          </cell>
          <cell r="O48">
            <v>133.03402058472503</v>
          </cell>
          <cell r="P48">
            <v>143.92194041122133</v>
          </cell>
          <cell r="Q48">
            <v>149.00710072969582</v>
          </cell>
          <cell r="R48">
            <v>560.7243038175036</v>
          </cell>
          <cell r="S48">
            <v>682.38090026245175</v>
          </cell>
          <cell r="T48">
            <v>749.18297987828578</v>
          </cell>
          <cell r="U48">
            <v>835.38594900920077</v>
          </cell>
          <cell r="V48">
            <v>914.07178692774005</v>
          </cell>
          <cell r="W48">
            <v>952.87434110524794</v>
          </cell>
          <cell r="X48">
            <v>984.51899097374007</v>
          </cell>
          <cell r="Y48">
            <v>923.98157653589044</v>
          </cell>
          <cell r="Z48">
            <v>248.44788102414773</v>
          </cell>
          <cell r="AA48">
            <v>108.53270628989786</v>
          </cell>
          <cell r="AB48">
            <v>57.091565602761669</v>
          </cell>
          <cell r="AC48">
            <v>40.216649065039697</v>
          </cell>
          <cell r="AE48">
            <v>8.8003019335396004E-2</v>
          </cell>
          <cell r="AG48" t="str">
            <v>Strensiq (asfotase alfa)</v>
          </cell>
          <cell r="AH48">
            <v>984.51899097374007</v>
          </cell>
          <cell r="AI48">
            <v>1334.9173376394922</v>
          </cell>
        </row>
        <row r="49">
          <cell r="B49" t="str">
            <v>Kanuma (sebelipase alfa)</v>
          </cell>
          <cell r="C49">
            <v>29.064999999999998</v>
          </cell>
          <cell r="D49">
            <v>11.990762566529096</v>
          </cell>
          <cell r="E49">
            <v>15.194733430070865</v>
          </cell>
          <cell r="F49">
            <v>15.992585275410002</v>
          </cell>
          <cell r="G49">
            <v>21.722594272610806</v>
          </cell>
          <cell r="H49">
            <v>65.599999999999994</v>
          </cell>
          <cell r="I49">
            <v>19.578297307790724</v>
          </cell>
          <cell r="J49">
            <v>21.468236196171212</v>
          </cell>
          <cell r="K49">
            <v>27.460364034931946</v>
          </cell>
          <cell r="L49">
            <v>27.288320688178302</v>
          </cell>
          <cell r="M49">
            <v>95.795218227072183</v>
          </cell>
          <cell r="N49">
            <v>28.994504485593179</v>
          </cell>
          <cell r="O49">
            <v>30.153134650978707</v>
          </cell>
          <cell r="P49">
            <v>34.246693700090319</v>
          </cell>
          <cell r="Q49">
            <v>35.502710482457019</v>
          </cell>
          <cell r="R49">
            <v>128.89704331911923</v>
          </cell>
          <cell r="S49">
            <v>147.71176100381479</v>
          </cell>
          <cell r="T49">
            <v>179.93327946890344</v>
          </cell>
          <cell r="U49">
            <v>200.63302823457599</v>
          </cell>
          <cell r="V49">
            <v>214.50328875096599</v>
          </cell>
          <cell r="W49">
            <v>229.20229502897948</v>
          </cell>
          <cell r="X49">
            <v>241.87239552576145</v>
          </cell>
          <cell r="Y49">
            <v>254.66572572295172</v>
          </cell>
          <cell r="Z49">
            <v>287.54925600145276</v>
          </cell>
          <cell r="AA49">
            <v>297.57643547303849</v>
          </cell>
          <cell r="AB49">
            <v>307.90752799516457</v>
          </cell>
          <cell r="AC49">
            <v>291.86944927387844</v>
          </cell>
          <cell r="AE49">
            <v>0.12999971386759357</v>
          </cell>
          <cell r="AG49" t="str">
            <v>Kanuma (sebelipase alfa)</v>
          </cell>
          <cell r="AH49">
            <v>241.87239552576145</v>
          </cell>
          <cell r="AI49">
            <v>365.71114327007217</v>
          </cell>
        </row>
        <row r="50">
          <cell r="B50" t="str">
            <v>Metabolic Franchise Revenue</v>
          </cell>
          <cell r="C50">
            <v>238.97899999999998</v>
          </cell>
          <cell r="D50">
            <v>85.444857936857971</v>
          </cell>
          <cell r="E50">
            <v>98.08286920432181</v>
          </cell>
          <cell r="F50">
            <v>101.02439752743076</v>
          </cell>
          <cell r="G50">
            <v>117.32259427261081</v>
          </cell>
          <cell r="H50">
            <v>405.4</v>
          </cell>
          <cell r="I50">
            <v>130.20789744272827</v>
          </cell>
          <cell r="J50">
            <v>120.92549461148707</v>
          </cell>
          <cell r="K50">
            <v>140.05377710747203</v>
          </cell>
          <cell r="L50">
            <v>175.17617542586532</v>
          </cell>
          <cell r="M50">
            <v>566.36334458755277</v>
          </cell>
          <cell r="N50">
            <v>163.75574657745469</v>
          </cell>
          <cell r="O50">
            <v>163.18715523570373</v>
          </cell>
          <cell r="P50">
            <v>178.16863411131163</v>
          </cell>
          <cell r="Q50">
            <v>184.50981121215284</v>
          </cell>
          <cell r="R50">
            <v>689.62134713662294</v>
          </cell>
          <cell r="S50">
            <v>830.09266126626653</v>
          </cell>
          <cell r="T50">
            <v>929.11625934718927</v>
          </cell>
          <cell r="U50">
            <v>1036.0189772437768</v>
          </cell>
          <cell r="V50">
            <v>1128.5750756787061</v>
          </cell>
          <cell r="W50">
            <v>1182.0766361342273</v>
          </cell>
          <cell r="X50">
            <v>1226.3913864995016</v>
          </cell>
          <cell r="Y50">
            <v>1178.647302258842</v>
          </cell>
          <cell r="Z50">
            <v>535.99713702560052</v>
          </cell>
          <cell r="AA50">
            <v>406.10914176293636</v>
          </cell>
          <cell r="AB50">
            <v>364.99909359792622</v>
          </cell>
          <cell r="AC50">
            <v>332.08609833891813</v>
          </cell>
          <cell r="AE50">
            <v>9.5938265957565078E-2</v>
          </cell>
          <cell r="AG50" t="str">
            <v>Metabolic Franchise Revenue</v>
          </cell>
          <cell r="AH50">
            <v>1226.3913864995016</v>
          </cell>
          <cell r="AI50">
            <v>1700.6284809095644</v>
          </cell>
        </row>
        <row r="51">
          <cell r="B51" t="str">
            <v>Wilson Disease Revenue (75% PoS)</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30.704639383274394</v>
          </cell>
          <cell r="U51">
            <v>143.92900690133462</v>
          </cell>
          <cell r="V51">
            <v>341.19179736982369</v>
          </cell>
          <cell r="W51">
            <v>591.0271263794948</v>
          </cell>
          <cell r="X51">
            <v>716.40128468067473</v>
          </cell>
          <cell r="Y51">
            <v>747.91234384533118</v>
          </cell>
          <cell r="Z51">
            <v>753.65375000440724</v>
          </cell>
          <cell r="AA51">
            <v>759.6432781759172</v>
          </cell>
          <cell r="AB51">
            <v>765.88631001381441</v>
          </cell>
          <cell r="AC51">
            <v>772.38837522003735</v>
          </cell>
        </row>
        <row r="52">
          <cell r="B52" t="str">
            <v>Total Product Revenue</v>
          </cell>
          <cell r="C52">
            <v>3083.2534008721082</v>
          </cell>
          <cell r="D52">
            <v>873.04036018547367</v>
          </cell>
          <cell r="E52">
            <v>906.34748746990465</v>
          </cell>
          <cell r="F52">
            <v>856.69297825787305</v>
          </cell>
          <cell r="G52">
            <v>909.28393577199449</v>
          </cell>
          <cell r="H52">
            <v>3548.8900427440244</v>
          </cell>
          <cell r="I52">
            <v>930.30979717648427</v>
          </cell>
          <cell r="J52">
            <v>1019.0461214558186</v>
          </cell>
          <cell r="K52">
            <v>1028.2871594107685</v>
          </cell>
          <cell r="L52">
            <v>1059.5439251190598</v>
          </cell>
          <cell r="M52">
            <v>4037.1870031621311</v>
          </cell>
          <cell r="N52">
            <v>1080.9483385139447</v>
          </cell>
          <cell r="O52">
            <v>1108.7734062062455</v>
          </cell>
          <cell r="P52">
            <v>1150.7704688340309</v>
          </cell>
          <cell r="Q52">
            <v>1217.5980457770743</v>
          </cell>
          <cell r="R52">
            <v>4558.0902593312949</v>
          </cell>
          <cell r="S52">
            <v>5459.4790244713477</v>
          </cell>
          <cell r="T52">
            <v>6262.4078418354675</v>
          </cell>
          <cell r="U52">
            <v>6917.1793277957213</v>
          </cell>
          <cell r="V52">
            <v>7392.1844606364812</v>
          </cell>
          <cell r="W52">
            <v>7743.241855871137</v>
          </cell>
          <cell r="X52">
            <v>7935.1684757554758</v>
          </cell>
          <cell r="Y52">
            <v>7975.8935098787788</v>
          </cell>
          <cell r="Z52">
            <v>7308.8231133403187</v>
          </cell>
          <cell r="AA52">
            <v>6421.0058695947318</v>
          </cell>
          <cell r="AB52">
            <v>5911.4664565876192</v>
          </cell>
          <cell r="AC52">
            <v>5600.4049681048946</v>
          </cell>
          <cell r="AE52">
            <v>8.8836222162825385E-2</v>
          </cell>
        </row>
        <row r="53">
          <cell r="B53" t="str">
            <v>Contract Revenues</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row>
        <row r="54">
          <cell r="B54" t="str">
            <v>Other Revenues</v>
          </cell>
          <cell r="C54">
            <v>1.1949999999999998</v>
          </cell>
          <cell r="D54">
            <v>0</v>
          </cell>
          <cell r="E54">
            <v>0</v>
          </cell>
          <cell r="F54">
            <v>0</v>
          </cell>
          <cell r="G54">
            <v>0.3</v>
          </cell>
          <cell r="H54">
            <v>0.3</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row>
        <row r="55">
          <cell r="B55" t="str">
            <v>Other Revenues</v>
          </cell>
          <cell r="C55">
            <v>1.1949999999999998</v>
          </cell>
          <cell r="D55">
            <v>0</v>
          </cell>
          <cell r="E55">
            <v>0</v>
          </cell>
          <cell r="F55">
            <v>0</v>
          </cell>
          <cell r="G55">
            <v>0.3</v>
          </cell>
          <cell r="H55">
            <v>1.6</v>
          </cell>
          <cell r="I55">
            <v>0.5</v>
          </cell>
          <cell r="J55">
            <v>0.3</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row>
        <row r="56">
          <cell r="B56" t="str">
            <v>Total Revenue</v>
          </cell>
          <cell r="C56">
            <v>3084.4484008721101</v>
          </cell>
          <cell r="D56">
            <v>873.04036018547367</v>
          </cell>
          <cell r="E56">
            <v>906.34748746990465</v>
          </cell>
          <cell r="F56">
            <v>856.69297825787305</v>
          </cell>
          <cell r="G56">
            <v>909.58393577199445</v>
          </cell>
          <cell r="H56">
            <v>3550.4900427440243</v>
          </cell>
          <cell r="I56">
            <v>930.80979717648427</v>
          </cell>
          <cell r="J56">
            <v>1019.3461214558185</v>
          </cell>
          <cell r="K56">
            <v>1028.2871594107685</v>
          </cell>
          <cell r="L56">
            <v>1059.5439251190598</v>
          </cell>
          <cell r="M56">
            <v>4037.1870031621311</v>
          </cell>
          <cell r="N56">
            <v>1080.9483385139447</v>
          </cell>
          <cell r="O56">
            <v>1108.7734062062455</v>
          </cell>
          <cell r="P56">
            <v>1150.7704688340309</v>
          </cell>
          <cell r="Q56">
            <v>1217.5980457770743</v>
          </cell>
          <cell r="R56">
            <v>4558.0902593312949</v>
          </cell>
          <cell r="S56">
            <v>5459.4790244713477</v>
          </cell>
          <cell r="T56">
            <v>6262.4078418354675</v>
          </cell>
          <cell r="U56">
            <v>6917.1793277957213</v>
          </cell>
          <cell r="V56">
            <v>7392.1844606364812</v>
          </cell>
          <cell r="W56">
            <v>7743.241855871137</v>
          </cell>
          <cell r="X56">
            <v>7935.1684757554758</v>
          </cell>
          <cell r="Y56">
            <v>7975.8935098787788</v>
          </cell>
          <cell r="Z56">
            <v>7308.8231133403187</v>
          </cell>
          <cell r="AA56">
            <v>6421.0058695947318</v>
          </cell>
          <cell r="AB56">
            <v>5911.4664565876192</v>
          </cell>
          <cell r="AC56">
            <v>5600.4049681048946</v>
          </cell>
          <cell r="AE56">
            <v>8.8836222162825385E-2</v>
          </cell>
        </row>
        <row r="58">
          <cell r="B58" t="str">
            <v>Operating Expenses:</v>
          </cell>
        </row>
        <row r="59">
          <cell r="B59" t="str">
            <v>COGS</v>
          </cell>
          <cell r="C59">
            <v>237.08100000000002</v>
          </cell>
          <cell r="D59">
            <v>65</v>
          </cell>
          <cell r="E59">
            <v>78</v>
          </cell>
          <cell r="F59">
            <v>71</v>
          </cell>
          <cell r="G59">
            <v>72.5</v>
          </cell>
          <cell r="H59">
            <v>286.5</v>
          </cell>
          <cell r="I59">
            <v>83</v>
          </cell>
          <cell r="J59">
            <v>89.3</v>
          </cell>
          <cell r="K59">
            <v>87.3</v>
          </cell>
          <cell r="L59">
            <v>90.061233635120047</v>
          </cell>
          <cell r="M59">
            <v>349.66123363512008</v>
          </cell>
          <cell r="N59">
            <v>86.475867081115538</v>
          </cell>
          <cell r="O59">
            <v>88.70187249649959</v>
          </cell>
          <cell r="P59">
            <v>92.06163750672242</v>
          </cell>
          <cell r="Q59">
            <v>97.407843662165888</v>
          </cell>
          <cell r="R59">
            <v>364.64722074650342</v>
          </cell>
          <cell r="S59">
            <v>436.75832195770761</v>
          </cell>
          <cell r="T59">
            <v>500.99262734683714</v>
          </cell>
          <cell r="U59">
            <v>553.37434622365743</v>
          </cell>
          <cell r="V59">
            <v>591.37475685091817</v>
          </cell>
          <cell r="W59">
            <v>619.45934846969067</v>
          </cell>
          <cell r="X59">
            <v>634.81347806043777</v>
          </cell>
          <cell r="Y59">
            <v>638.07148079030196</v>
          </cell>
          <cell r="Z59">
            <v>584.70584906722524</v>
          </cell>
          <cell r="AA59">
            <v>513.68046956757826</v>
          </cell>
          <cell r="AB59">
            <v>472.91731652700929</v>
          </cell>
          <cell r="AC59">
            <v>448.03239744839135</v>
          </cell>
          <cell r="AE59">
            <v>7.8084323672015746E-2</v>
          </cell>
        </row>
        <row r="60">
          <cell r="B60" t="str">
            <v xml:space="preserve">R&amp;D </v>
          </cell>
          <cell r="C60">
            <v>688.93799999999999</v>
          </cell>
          <cell r="D60">
            <v>194</v>
          </cell>
          <cell r="E60">
            <v>179</v>
          </cell>
          <cell r="F60">
            <v>175</v>
          </cell>
          <cell r="G60">
            <v>188.6</v>
          </cell>
          <cell r="H60">
            <v>736.6</v>
          </cell>
          <cell r="I60">
            <v>161.6</v>
          </cell>
          <cell r="J60">
            <v>158.30000000000001</v>
          </cell>
          <cell r="K60">
            <v>162.30000000000001</v>
          </cell>
          <cell r="L60">
            <v>211.90878502381199</v>
          </cell>
          <cell r="M60">
            <v>694.10878502381206</v>
          </cell>
          <cell r="N60">
            <v>199.97544262507978</v>
          </cell>
          <cell r="O60">
            <v>205.1230801481554</v>
          </cell>
          <cell r="P60">
            <v>212.8925367342957</v>
          </cell>
          <cell r="Q60">
            <v>225.25563846875875</v>
          </cell>
          <cell r="R60">
            <v>843.24669797628962</v>
          </cell>
          <cell r="S60">
            <v>982.70622440484249</v>
          </cell>
          <cell r="T60">
            <v>1127.233411530384</v>
          </cell>
          <cell r="U60">
            <v>1245.0922790032298</v>
          </cell>
          <cell r="V60">
            <v>1349.0736640661578</v>
          </cell>
          <cell r="W60">
            <v>1471.215952615516</v>
          </cell>
          <cell r="X60">
            <v>1507.6820103935404</v>
          </cell>
          <cell r="Y60">
            <v>1515.419766876968</v>
          </cell>
          <cell r="Z60">
            <v>1388.6763915346605</v>
          </cell>
          <cell r="AA60">
            <v>1219.991115222999</v>
          </cell>
          <cell r="AB60">
            <v>1123.1786267516477</v>
          </cell>
          <cell r="AC60">
            <v>1064.0769439399301</v>
          </cell>
          <cell r="AE60">
            <v>0.102524314213738</v>
          </cell>
        </row>
        <row r="61">
          <cell r="B61" t="str">
            <v xml:space="preserve">SG&amp;A </v>
          </cell>
          <cell r="C61">
            <v>829.27799999999991</v>
          </cell>
          <cell r="D61">
            <v>226</v>
          </cell>
          <cell r="E61">
            <v>227</v>
          </cell>
          <cell r="F61">
            <v>230</v>
          </cell>
          <cell r="G61">
            <v>245.2</v>
          </cell>
          <cell r="H61">
            <v>928.2</v>
          </cell>
          <cell r="I61">
            <v>220.40000000000003</v>
          </cell>
          <cell r="J61">
            <v>230.39999999999998</v>
          </cell>
          <cell r="K61">
            <v>224.49999999999997</v>
          </cell>
          <cell r="L61">
            <v>264.88598127976496</v>
          </cell>
          <cell r="M61">
            <v>940.18598127976497</v>
          </cell>
          <cell r="N61">
            <v>237.80863447306783</v>
          </cell>
          <cell r="O61">
            <v>238.38628233434278</v>
          </cell>
          <cell r="P61">
            <v>241.66179845514648</v>
          </cell>
          <cell r="Q61">
            <v>249.60759938430022</v>
          </cell>
          <cell r="R61">
            <v>967.46431464685736</v>
          </cell>
          <cell r="S61">
            <v>1064.5984097719129</v>
          </cell>
          <cell r="T61">
            <v>1189.8574899487389</v>
          </cell>
          <cell r="U61">
            <v>1314.2640722811871</v>
          </cell>
          <cell r="V61">
            <v>1404.5150475209314</v>
          </cell>
          <cell r="W61">
            <v>1471.215952615516</v>
          </cell>
          <cell r="X61">
            <v>1507.6820103935404</v>
          </cell>
          <cell r="Y61">
            <v>1515.419766876968</v>
          </cell>
          <cell r="Z61">
            <v>1388.6763915346605</v>
          </cell>
          <cell r="AA61">
            <v>1219.991115222999</v>
          </cell>
          <cell r="AB61">
            <v>1123.1786267516477</v>
          </cell>
          <cell r="AC61">
            <v>1064.0769439399301</v>
          </cell>
          <cell r="AE61">
            <v>6.148753116431626E-2</v>
          </cell>
        </row>
        <row r="62">
          <cell r="B62" t="str">
            <v xml:space="preserve">Total Operating Expenses  </v>
          </cell>
          <cell r="C62">
            <v>1755.297</v>
          </cell>
          <cell r="D62">
            <v>485</v>
          </cell>
          <cell r="E62">
            <v>484</v>
          </cell>
          <cell r="F62">
            <v>476</v>
          </cell>
          <cell r="G62">
            <v>506.3</v>
          </cell>
          <cell r="H62">
            <v>1951.3</v>
          </cell>
          <cell r="I62">
            <v>465</v>
          </cell>
          <cell r="J62">
            <v>478</v>
          </cell>
          <cell r="K62">
            <v>474.1</v>
          </cell>
          <cell r="L62">
            <v>566.85599993869698</v>
          </cell>
          <cell r="M62">
            <v>1983.955999938697</v>
          </cell>
          <cell r="N62">
            <v>524.25994417926313</v>
          </cell>
          <cell r="O62">
            <v>532.21123497899782</v>
          </cell>
          <cell r="P62">
            <v>546.61597269616459</v>
          </cell>
          <cell r="Q62">
            <v>572.27108151522486</v>
          </cell>
          <cell r="R62">
            <v>2175.3582333696504</v>
          </cell>
          <cell r="S62">
            <v>2484.0629561344631</v>
          </cell>
          <cell r="T62">
            <v>2818.08352882596</v>
          </cell>
          <cell r="U62">
            <v>3112.7306975080742</v>
          </cell>
          <cell r="V62">
            <v>3344.9634684380071</v>
          </cell>
          <cell r="W62">
            <v>3561.8912537007227</v>
          </cell>
          <cell r="X62">
            <v>3650.177498847519</v>
          </cell>
          <cell r="Y62">
            <v>3668.9110145442378</v>
          </cell>
          <cell r="Z62">
            <v>3362.0586321365463</v>
          </cell>
          <cell r="AA62">
            <v>2953.6627000135763</v>
          </cell>
          <cell r="AB62">
            <v>2719.2745700303049</v>
          </cell>
          <cell r="AC62">
            <v>2576.1862853282514</v>
          </cell>
          <cell r="AE62">
            <v>7.9880360379238041E-2</v>
          </cell>
        </row>
        <row r="63">
          <cell r="B63" t="str">
            <v>Stock-based compensation</v>
          </cell>
          <cell r="C63">
            <v>211.209</v>
          </cell>
          <cell r="D63">
            <v>54</v>
          </cell>
          <cell r="E63">
            <v>61</v>
          </cell>
          <cell r="F63">
            <v>57</v>
          </cell>
          <cell r="G63">
            <v>70.800000000000011</v>
          </cell>
          <cell r="H63">
            <v>242.8</v>
          </cell>
          <cell r="I63">
            <v>51.3</v>
          </cell>
          <cell r="J63">
            <v>53.900000000000006</v>
          </cell>
          <cell r="K63">
            <v>45.7</v>
          </cell>
          <cell r="L63">
            <v>70</v>
          </cell>
          <cell r="M63">
            <v>220.89999999999998</v>
          </cell>
          <cell r="N63">
            <v>71.2771220768999</v>
          </cell>
          <cell r="O63">
            <v>72.577544736647013</v>
          </cell>
          <cell r="P63">
            <v>73.901693089080752</v>
          </cell>
          <cell r="Q63">
            <v>75.249999999999972</v>
          </cell>
          <cell r="R63">
            <v>293.00635990262765</v>
          </cell>
          <cell r="S63">
            <v>314.9818368953247</v>
          </cell>
          <cell r="T63">
            <v>338.60547466247402</v>
          </cell>
          <cell r="U63">
            <v>364.00088526215956</v>
          </cell>
          <cell r="V63">
            <v>391.3009516568215</v>
          </cell>
          <cell r="W63">
            <v>420.64852303108307</v>
          </cell>
          <cell r="X63">
            <v>452.19716225841427</v>
          </cell>
          <cell r="Y63">
            <v>474.807020371335</v>
          </cell>
          <cell r="Z63">
            <v>498.5473713899018</v>
          </cell>
          <cell r="AA63">
            <v>523.47473995939686</v>
          </cell>
          <cell r="AB63">
            <v>549.64847695736671</v>
          </cell>
          <cell r="AC63">
            <v>577.13090080523511</v>
          </cell>
          <cell r="AE63">
            <v>0.10037363715383334</v>
          </cell>
        </row>
        <row r="64">
          <cell r="B64" t="str">
            <v>Operating Income</v>
          </cell>
          <cell r="C64">
            <v>1329.7214008721101</v>
          </cell>
          <cell r="D64">
            <v>388.04036018547367</v>
          </cell>
          <cell r="E64">
            <v>422.34748746990465</v>
          </cell>
          <cell r="F64">
            <v>380.69297825787305</v>
          </cell>
          <cell r="G64">
            <v>403.28393577199444</v>
          </cell>
          <cell r="H64">
            <v>1594.3647616852459</v>
          </cell>
          <cell r="I64">
            <v>465.80979717648427</v>
          </cell>
          <cell r="J64">
            <v>541.34612145581855</v>
          </cell>
          <cell r="K64">
            <v>554.18715941076846</v>
          </cell>
          <cell r="L64">
            <v>492.68792518036287</v>
          </cell>
          <cell r="M64">
            <v>2054.0310032234343</v>
          </cell>
          <cell r="N64">
            <v>556.68839433468156</v>
          </cell>
          <cell r="O64">
            <v>576.56217122724763</v>
          </cell>
          <cell r="P64">
            <v>604.15449613786632</v>
          </cell>
          <cell r="Q64">
            <v>645.32696426184941</v>
          </cell>
          <cell r="R64">
            <v>2382.7320259616449</v>
          </cell>
          <cell r="S64">
            <v>2975.4160683368846</v>
          </cell>
          <cell r="T64">
            <v>3444.3243130095075</v>
          </cell>
          <cell r="U64">
            <v>3804.4486302876471</v>
          </cell>
          <cell r="V64">
            <v>4047.2209921984741</v>
          </cell>
          <cell r="W64">
            <v>4181.3506021704143</v>
          </cell>
          <cell r="X64">
            <v>4284.9909769079568</v>
          </cell>
          <cell r="Y64">
            <v>4306.9824953345415</v>
          </cell>
          <cell r="Z64">
            <v>3946.7644812037724</v>
          </cell>
          <cell r="AA64">
            <v>3467.3431695811555</v>
          </cell>
          <cell r="AB64">
            <v>3192.1918865573143</v>
          </cell>
          <cell r="AC64">
            <v>3024.2186827766432</v>
          </cell>
          <cell r="AE64">
            <v>9.697255971348788E-2</v>
          </cell>
        </row>
        <row r="65">
          <cell r="B65" t="str">
            <v>Net Interest Income + Other</v>
          </cell>
          <cell r="C65">
            <v>-86.441000000000003</v>
          </cell>
          <cell r="D65">
            <v>-18</v>
          </cell>
          <cell r="E65">
            <v>-20</v>
          </cell>
          <cell r="F65">
            <v>-20.8</v>
          </cell>
          <cell r="G65">
            <v>-19</v>
          </cell>
          <cell r="H65">
            <v>-77.8</v>
          </cell>
          <cell r="I65">
            <v>-16.700000000000003</v>
          </cell>
          <cell r="J65">
            <v>-18.5</v>
          </cell>
          <cell r="K65">
            <v>-18.700000000000003</v>
          </cell>
          <cell r="L65">
            <v>-19.193000000000001</v>
          </cell>
          <cell r="M65">
            <v>-73.093000000000004</v>
          </cell>
          <cell r="N65">
            <v>-18.476968750000005</v>
          </cell>
          <cell r="O65">
            <v>-17.963838420731868</v>
          </cell>
          <cell r="P65">
            <v>-16.901710300447611</v>
          </cell>
          <cell r="Q65">
            <v>-15.830440718211662</v>
          </cell>
          <cell r="R65">
            <v>-69.172958189391153</v>
          </cell>
          <cell r="S65">
            <v>-160.9561645926353</v>
          </cell>
          <cell r="T65">
            <v>-4.9240749113942712</v>
          </cell>
          <cell r="U65">
            <v>17.938625026049728</v>
          </cell>
          <cell r="V65">
            <v>44.435353997233179</v>
          </cell>
          <cell r="W65">
            <v>73.711984747600127</v>
          </cell>
          <cell r="X65">
            <v>104.86016247137117</v>
          </cell>
          <cell r="Y65">
            <v>137.42779709396473</v>
          </cell>
          <cell r="Z65">
            <v>99.755455526295705</v>
          </cell>
          <cell r="AA65">
            <v>137.92014204145488</v>
          </cell>
          <cell r="AB65">
            <v>175.21813797240702</v>
          </cell>
          <cell r="AC65">
            <v>206.46733235301951</v>
          </cell>
        </row>
        <row r="66">
          <cell r="B66" t="str">
            <v>Interest Income</v>
          </cell>
          <cell r="C66">
            <v>11.048999999999999</v>
          </cell>
          <cell r="D66">
            <v>4</v>
          </cell>
          <cell r="E66">
            <v>4</v>
          </cell>
          <cell r="F66">
            <v>4.2</v>
          </cell>
          <cell r="G66">
            <v>5.8</v>
          </cell>
          <cell r="H66">
            <v>18</v>
          </cell>
          <cell r="I66">
            <v>5</v>
          </cell>
          <cell r="J66">
            <v>7.7</v>
          </cell>
          <cell r="K66">
            <v>5.9</v>
          </cell>
          <cell r="L66">
            <v>3.0722500000000004</v>
          </cell>
          <cell r="M66">
            <v>21.672249999999998</v>
          </cell>
          <cell r="N66">
            <v>3.6852499999999999</v>
          </cell>
          <cell r="O66">
            <v>3.6451615792681338</v>
          </cell>
          <cell r="P66">
            <v>4.3791646995523896</v>
          </cell>
          <cell r="Q66">
            <v>5.1223092817883389</v>
          </cell>
          <cell r="R66">
            <v>16.831885560608864</v>
          </cell>
          <cell r="S66">
            <v>26.556813491242142</v>
          </cell>
          <cell r="T66">
            <v>21.711981874394354</v>
          </cell>
          <cell r="U66">
            <v>44.574681811838353</v>
          </cell>
          <cell r="V66">
            <v>71.071410783021804</v>
          </cell>
          <cell r="W66">
            <v>100.34804153338875</v>
          </cell>
          <cell r="X66">
            <v>131.49621925715979</v>
          </cell>
          <cell r="Y66">
            <v>164.06385387975337</v>
          </cell>
          <cell r="Z66">
            <v>126.39151231208433</v>
          </cell>
          <cell r="AA66">
            <v>164.55619882724349</v>
          </cell>
          <cell r="AB66">
            <v>201.85419475819563</v>
          </cell>
          <cell r="AC66">
            <v>233.10338913880815</v>
          </cell>
        </row>
        <row r="67">
          <cell r="B67" t="str">
            <v>Interest Expense</v>
          </cell>
          <cell r="C67">
            <v>-97.49</v>
          </cell>
          <cell r="D67">
            <v>-24</v>
          </cell>
          <cell r="E67">
            <v>-24</v>
          </cell>
          <cell r="F67">
            <v>-25</v>
          </cell>
          <cell r="G67">
            <v>-24.8</v>
          </cell>
          <cell r="H67">
            <v>-97.8</v>
          </cell>
          <cell r="I67">
            <v>-21.700000000000003</v>
          </cell>
          <cell r="J67">
            <v>-25</v>
          </cell>
          <cell r="K67">
            <v>-24.6</v>
          </cell>
          <cell r="L67">
            <v>-22.265250000000002</v>
          </cell>
          <cell r="M67">
            <v>-93.565249999999992</v>
          </cell>
          <cell r="N67">
            <v>-22.162218750000005</v>
          </cell>
          <cell r="O67">
            <v>-21.609000000000002</v>
          </cell>
          <cell r="P67">
            <v>-21.280875000000002</v>
          </cell>
          <cell r="Q67">
            <v>-20.952750000000002</v>
          </cell>
          <cell r="R67">
            <v>-86.00484375000002</v>
          </cell>
          <cell r="S67">
            <v>-187.51297808387744</v>
          </cell>
          <cell r="T67">
            <v>-26.636056785788625</v>
          </cell>
          <cell r="U67">
            <v>-26.636056785788625</v>
          </cell>
          <cell r="V67">
            <v>-26.636056785788625</v>
          </cell>
          <cell r="W67">
            <v>-26.636056785788625</v>
          </cell>
          <cell r="X67">
            <v>-26.636056785788625</v>
          </cell>
          <cell r="Y67">
            <v>-26.636056785788625</v>
          </cell>
          <cell r="Z67">
            <v>-26.636056785788625</v>
          </cell>
          <cell r="AA67">
            <v>-26.636056785788625</v>
          </cell>
          <cell r="AB67">
            <v>-26.636056785788625</v>
          </cell>
          <cell r="AC67">
            <v>-26.636056785788625</v>
          </cell>
        </row>
        <row r="68">
          <cell r="B68" t="str">
            <v>Other income</v>
          </cell>
          <cell r="C68">
            <v>0</v>
          </cell>
          <cell r="D68">
            <v>0</v>
          </cell>
          <cell r="E68">
            <v>0</v>
          </cell>
          <cell r="F68">
            <v>0</v>
          </cell>
          <cell r="G68">
            <v>0</v>
          </cell>
          <cell r="H68">
            <v>0</v>
          </cell>
          <cell r="I68">
            <v>0</v>
          </cell>
          <cell r="J68">
            <v>0</v>
          </cell>
          <cell r="K68">
            <v>2.2000000000000002</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row>
        <row r="69">
          <cell r="B69" t="str">
            <v>Foreign Currency Gain (Loss) + Debt exchange</v>
          </cell>
          <cell r="C69">
            <v>-4.74</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row>
        <row r="70">
          <cell r="B70" t="str">
            <v>Pretax Income (Loss)</v>
          </cell>
          <cell r="C70">
            <v>1238.5404008721086</v>
          </cell>
          <cell r="D70">
            <v>370.04036018547367</v>
          </cell>
          <cell r="E70">
            <v>402.34748746990465</v>
          </cell>
          <cell r="F70">
            <v>359.89297825787304</v>
          </cell>
          <cell r="G70">
            <v>384.28393577199444</v>
          </cell>
          <cell r="H70">
            <v>1516.5647616852459</v>
          </cell>
          <cell r="I70">
            <v>449.10979717648428</v>
          </cell>
          <cell r="J70">
            <v>522.84612145581855</v>
          </cell>
          <cell r="K70">
            <v>535.48715941076841</v>
          </cell>
          <cell r="L70">
            <v>473.49492518036288</v>
          </cell>
          <cell r="M70">
            <v>1980.9380032234342</v>
          </cell>
          <cell r="N70">
            <v>538.21142558468159</v>
          </cell>
          <cell r="O70">
            <v>558.59833280651571</v>
          </cell>
          <cell r="P70">
            <v>587.25278583741874</v>
          </cell>
          <cell r="Q70">
            <v>629.49652354363775</v>
          </cell>
          <cell r="R70">
            <v>2313.5590677722539</v>
          </cell>
          <cell r="S70">
            <v>2814.4599037442495</v>
          </cell>
          <cell r="T70">
            <v>3439.4002380981133</v>
          </cell>
          <cell r="U70">
            <v>3822.3872553136966</v>
          </cell>
          <cell r="V70">
            <v>4091.6563461957071</v>
          </cell>
          <cell r="W70">
            <v>4255.0625869180149</v>
          </cell>
          <cell r="X70">
            <v>4389.8511393793278</v>
          </cell>
          <cell r="Y70">
            <v>4444.4102924285062</v>
          </cell>
          <cell r="Z70">
            <v>4046.5199367300684</v>
          </cell>
          <cell r="AA70">
            <v>3605.2633116226102</v>
          </cell>
          <cell r="AB70">
            <v>3367.4100245297213</v>
          </cell>
          <cell r="AC70">
            <v>3230.6860151296628</v>
          </cell>
          <cell r="AE70">
            <v>0.10628725114771154</v>
          </cell>
        </row>
        <row r="71">
          <cell r="B71" t="str">
            <v xml:space="preserve">Income Tax Expense </v>
          </cell>
          <cell r="C71">
            <v>-184.07100000000003</v>
          </cell>
          <cell r="D71">
            <v>-51</v>
          </cell>
          <cell r="E71">
            <v>-53</v>
          </cell>
          <cell r="F71">
            <v>-35</v>
          </cell>
          <cell r="G71">
            <v>-46.8</v>
          </cell>
          <cell r="H71">
            <v>-185.8</v>
          </cell>
          <cell r="I71">
            <v>-68.599999999999994</v>
          </cell>
          <cell r="J71">
            <v>-77.099999999999994</v>
          </cell>
          <cell r="K71">
            <v>-75.8</v>
          </cell>
          <cell r="L71">
            <v>-75.759188028858063</v>
          </cell>
          <cell r="M71">
            <v>-297.25918802885803</v>
          </cell>
          <cell r="N71">
            <v>-86.11382809354906</v>
          </cell>
          <cell r="O71">
            <v>-94.96171657710768</v>
          </cell>
          <cell r="P71">
            <v>-105.70550145073537</v>
          </cell>
          <cell r="Q71">
            <v>-119.60433947329118</v>
          </cell>
          <cell r="R71">
            <v>-406.38538559468333</v>
          </cell>
          <cell r="S71">
            <v>-534.74738171140746</v>
          </cell>
          <cell r="T71">
            <v>-687.8800476196227</v>
          </cell>
          <cell r="U71">
            <v>-764.47745106273942</v>
          </cell>
          <cell r="V71">
            <v>-818.33126923914142</v>
          </cell>
          <cell r="W71">
            <v>-851.01251738360304</v>
          </cell>
          <cell r="X71">
            <v>-877.97022787586559</v>
          </cell>
          <cell r="Y71">
            <v>-888.88205848570124</v>
          </cell>
          <cell r="Z71">
            <v>-809.30398734601374</v>
          </cell>
          <cell r="AA71">
            <v>-721.05266232452209</v>
          </cell>
          <cell r="AB71">
            <v>-673.48200490594434</v>
          </cell>
          <cell r="AC71">
            <v>-646.13720302593265</v>
          </cell>
          <cell r="AE71">
            <v>0.14673642225809441</v>
          </cell>
        </row>
        <row r="72">
          <cell r="B72" t="str">
            <v xml:space="preserve">    Tax rate</v>
          </cell>
          <cell r="C72">
            <v>0.14916117525204978</v>
          </cell>
          <cell r="D72">
            <v>0.13782280390830204</v>
          </cell>
          <cell r="E72">
            <v>0.1317269316959867</v>
          </cell>
          <cell r="F72">
            <v>9.7251133293635855E-2</v>
          </cell>
          <cell r="G72">
            <v>0.12178495025034729</v>
          </cell>
          <cell r="H72">
            <v>0.12214645478706798</v>
          </cell>
          <cell r="I72">
            <v>0.15274661214536503</v>
          </cell>
          <cell r="J72">
            <v>0.14746212477453577</v>
          </cell>
          <cell r="K72">
            <v>0.14155334757869395</v>
          </cell>
          <cell r="L72">
            <v>0.16</v>
          </cell>
          <cell r="M72">
            <v>0.15005981385846004</v>
          </cell>
          <cell r="N72">
            <v>0.16</v>
          </cell>
          <cell r="O72">
            <v>0.17</v>
          </cell>
          <cell r="P72">
            <v>0.18</v>
          </cell>
          <cell r="Q72">
            <v>0.19</v>
          </cell>
          <cell r="R72">
            <v>0.17499999999999999</v>
          </cell>
          <cell r="S72">
            <v>0.19</v>
          </cell>
          <cell r="T72">
            <v>0.2</v>
          </cell>
          <cell r="U72">
            <v>0.2</v>
          </cell>
          <cell r="V72">
            <v>0.2</v>
          </cell>
          <cell r="W72">
            <v>0.2</v>
          </cell>
          <cell r="X72">
            <v>0.2</v>
          </cell>
          <cell r="Y72">
            <v>0.2</v>
          </cell>
          <cell r="Z72">
            <v>0.2</v>
          </cell>
          <cell r="AA72">
            <v>0.2</v>
          </cell>
          <cell r="AB72">
            <v>0.2</v>
          </cell>
          <cell r="AC72">
            <v>0.2</v>
          </cell>
        </row>
        <row r="73">
          <cell r="B73" t="str">
            <v>Net income (Loss) non-GAAP</v>
          </cell>
          <cell r="C73">
            <v>1054.4694008721087</v>
          </cell>
          <cell r="D73">
            <v>320.04036018547367</v>
          </cell>
          <cell r="E73">
            <v>349.34748746990465</v>
          </cell>
          <cell r="F73">
            <v>324.89297825787304</v>
          </cell>
          <cell r="G73">
            <v>337.48393577199442</v>
          </cell>
          <cell r="H73">
            <v>1337.5</v>
          </cell>
          <cell r="I73">
            <v>380.50979717648431</v>
          </cell>
          <cell r="J73">
            <v>445.74612145581852</v>
          </cell>
          <cell r="K73">
            <v>459.6871594107684</v>
          </cell>
          <cell r="L73">
            <v>397.73573715150485</v>
          </cell>
          <cell r="M73">
            <v>1683.6788151945761</v>
          </cell>
          <cell r="N73">
            <v>452.09759749113255</v>
          </cell>
          <cell r="O73">
            <v>463.63661622940805</v>
          </cell>
          <cell r="P73">
            <v>481.54728438668337</v>
          </cell>
          <cell r="Q73">
            <v>509.89218407034656</v>
          </cell>
          <cell r="R73">
            <v>1907.1736821775703</v>
          </cell>
          <cell r="S73">
            <v>2279.7125220328421</v>
          </cell>
          <cell r="T73">
            <v>2751.5201904784908</v>
          </cell>
          <cell r="U73">
            <v>3057.9098042509572</v>
          </cell>
          <cell r="V73">
            <v>3273.3250769565657</v>
          </cell>
          <cell r="W73">
            <v>3404.0500695344117</v>
          </cell>
          <cell r="X73">
            <v>3511.8809115034624</v>
          </cell>
          <cell r="Y73">
            <v>3555.5282339428049</v>
          </cell>
          <cell r="Z73">
            <v>3237.2159493840545</v>
          </cell>
          <cell r="AA73">
            <v>2884.2106492980884</v>
          </cell>
          <cell r="AB73">
            <v>2693.9280196237769</v>
          </cell>
          <cell r="AC73">
            <v>2584.5488121037301</v>
          </cell>
          <cell r="AE73">
            <v>9.7945063798251214E-2</v>
          </cell>
        </row>
        <row r="74">
          <cell r="B74" t="str">
            <v>Non-recurring Items, Net of Tax</v>
          </cell>
          <cell r="C74">
            <v>-659.26400000000001</v>
          </cell>
          <cell r="D74">
            <v>-146</v>
          </cell>
          <cell r="E74">
            <v>-190</v>
          </cell>
          <cell r="F74">
            <v>-250</v>
          </cell>
          <cell r="G74">
            <v>-307.59999999999997</v>
          </cell>
          <cell r="H74">
            <v>-893.2</v>
          </cell>
          <cell r="I74">
            <v>-131.50000000000003</v>
          </cell>
          <cell r="J74">
            <v>-928.80000000000018</v>
          </cell>
          <cell r="K74">
            <v>-129.20000000000002</v>
          </cell>
          <cell r="L74">
            <v>-517.49999999999977</v>
          </cell>
          <cell r="M74">
            <v>-1707</v>
          </cell>
          <cell r="N74">
            <v>-96.277122076899886</v>
          </cell>
          <cell r="O74">
            <v>-97.577544736647027</v>
          </cell>
          <cell r="P74">
            <v>-98.901693089080766</v>
          </cell>
          <cell r="Q74">
            <v>-100.24999999999996</v>
          </cell>
          <cell r="R74">
            <v>-393.00635990262765</v>
          </cell>
          <cell r="S74">
            <v>-414.9818368953247</v>
          </cell>
          <cell r="T74">
            <v>-438.60547466247408</v>
          </cell>
          <cell r="U74">
            <v>-464.0008852621595</v>
          </cell>
          <cell r="V74">
            <v>-491.30095165682155</v>
          </cell>
          <cell r="W74">
            <v>-520.64852303108307</v>
          </cell>
          <cell r="X74">
            <v>-552.19716225841432</v>
          </cell>
          <cell r="Y74">
            <v>-574.80702037133506</v>
          </cell>
          <cell r="Z74">
            <v>-598.54737138990174</v>
          </cell>
          <cell r="AA74">
            <v>-623.47473995939686</v>
          </cell>
          <cell r="AB74">
            <v>-649.64847695736682</v>
          </cell>
          <cell r="AC74">
            <v>-677.13090080523511</v>
          </cell>
          <cell r="AE74">
            <v>-0.12720737505970128</v>
          </cell>
        </row>
        <row r="75">
          <cell r="B75" t="str">
            <v>Net Income (Loss) GAAP</v>
          </cell>
          <cell r="C75">
            <v>395.20540087210901</v>
          </cell>
          <cell r="D75">
            <v>174.04036018547367</v>
          </cell>
          <cell r="E75">
            <v>159.34748746990465</v>
          </cell>
          <cell r="F75">
            <v>74.89297825787304</v>
          </cell>
          <cell r="G75">
            <v>29.883935771994459</v>
          </cell>
          <cell r="H75">
            <v>444.29999999999995</v>
          </cell>
          <cell r="I75">
            <v>249.00979717648428</v>
          </cell>
          <cell r="J75">
            <v>-483.05387854418166</v>
          </cell>
          <cell r="K75">
            <v>330.48715941076841</v>
          </cell>
          <cell r="L75">
            <v>-119.76426284849492</v>
          </cell>
          <cell r="M75">
            <v>-23.321184805423883</v>
          </cell>
          <cell r="N75">
            <v>355.82047541423265</v>
          </cell>
          <cell r="O75">
            <v>366.05907149276101</v>
          </cell>
          <cell r="P75">
            <v>382.64559129760261</v>
          </cell>
          <cell r="Q75">
            <v>409.64218407034662</v>
          </cell>
          <cell r="R75">
            <v>1514.1673222749428</v>
          </cell>
          <cell r="S75">
            <v>1864.7306851375174</v>
          </cell>
          <cell r="T75">
            <v>2312.9147158160167</v>
          </cell>
          <cell r="U75">
            <v>2593.9089189887977</v>
          </cell>
          <cell r="V75">
            <v>2782.0241252997439</v>
          </cell>
          <cell r="W75">
            <v>2883.4015465033285</v>
          </cell>
          <cell r="X75">
            <v>2959.6837492450481</v>
          </cell>
          <cell r="Y75">
            <v>2980.7212135714699</v>
          </cell>
          <cell r="Z75">
            <v>2638.6685779941527</v>
          </cell>
          <cell r="AA75">
            <v>2260.7359093386913</v>
          </cell>
          <cell r="AB75">
            <v>2044.2795426664102</v>
          </cell>
          <cell r="AC75">
            <v>1907.417911298495</v>
          </cell>
        </row>
        <row r="76">
          <cell r="B76" t="str">
            <v>Earnings Per Share, Diluted Fully Taxed</v>
          </cell>
          <cell r="C76">
            <v>4.9350520379430822</v>
          </cell>
          <cell r="D76">
            <v>1.4822649758695761</v>
          </cell>
          <cell r="E76">
            <v>1.6268645115609988</v>
          </cell>
          <cell r="F76">
            <v>1.4637575681054209</v>
          </cell>
          <cell r="G76">
            <v>1.5989035967105583</v>
          </cell>
          <cell r="H76">
            <v>6.1742623217026162</v>
          </cell>
          <cell r="I76">
            <v>1.7672049162692116</v>
          </cell>
          <cell r="J76">
            <v>2.0468528119950435</v>
          </cell>
          <cell r="K76">
            <v>2.0442469097707354</v>
          </cell>
          <cell r="L76">
            <v>1.9286562030733758</v>
          </cell>
          <cell r="M76">
            <v>7.8158137496728273</v>
          </cell>
          <cell r="N76">
            <v>2.1305040250056893</v>
          </cell>
          <cell r="O76">
            <v>2.1994526840510651</v>
          </cell>
          <cell r="P76">
            <v>2.2967414856505002</v>
          </cell>
          <cell r="Q76">
            <v>2.4405323776620049</v>
          </cell>
          <cell r="R76">
            <v>9.047716647834525</v>
          </cell>
          <cell r="S76">
            <v>11.039140151046418</v>
          </cell>
          <cell r="T76">
            <v>13.53245550745617</v>
          </cell>
          <cell r="U76">
            <v>15.214517425495837</v>
          </cell>
          <cell r="V76">
            <v>16.518040181294637</v>
          </cell>
          <cell r="W76">
            <v>17.454152118258719</v>
          </cell>
          <cell r="X76">
            <v>18.299138301940804</v>
          </cell>
          <cell r="Y76">
            <v>18.808424811150449</v>
          </cell>
          <cell r="Z76">
            <v>17.569812303476475</v>
          </cell>
          <cell r="AA76">
            <v>16.126527155892411</v>
          </cell>
          <cell r="AB76">
            <v>15.449600678660028</v>
          </cell>
          <cell r="AC76">
            <v>15.157036110900936</v>
          </cell>
        </row>
        <row r="77">
          <cell r="B77" t="str">
            <v>Basic EPS (non-GAAP)</v>
          </cell>
          <cell r="C77">
            <v>4.6865306705427052</v>
          </cell>
          <cell r="D77">
            <v>1.4287516079708646</v>
          </cell>
          <cell r="E77">
            <v>1.5595869976335028</v>
          </cell>
          <cell r="F77">
            <v>1.4569191850128835</v>
          </cell>
          <cell r="G77">
            <v>1.5113476747514305</v>
          </cell>
          <cell r="H77">
            <v>5.9743160245672806</v>
          </cell>
          <cell r="I77">
            <v>1.7132363672961923</v>
          </cell>
          <cell r="J77">
            <v>2.0024533758123026</v>
          </cell>
          <cell r="K77">
            <v>2.06230219565172</v>
          </cell>
          <cell r="L77">
            <v>1.7865980210421459</v>
          </cell>
          <cell r="M77">
            <v>7.5652101140252874</v>
          </cell>
          <cell r="N77">
            <v>2.0333342055069532</v>
          </cell>
          <cell r="O77">
            <v>2.0878566155594882</v>
          </cell>
          <cell r="P77">
            <v>2.1712523784473987</v>
          </cell>
          <cell r="Q77">
            <v>2.3019729322943308</v>
          </cell>
          <cell r="R77">
            <v>8.5938544991107619</v>
          </cell>
          <cell r="S77">
            <v>10.313508275331904</v>
          </cell>
          <cell r="T77">
            <v>12.486058641150203</v>
          </cell>
          <cell r="U77">
            <v>13.906678320185804</v>
          </cell>
          <cell r="V77">
            <v>14.906480345006901</v>
          </cell>
          <cell r="W77">
            <v>15.510689044787219</v>
          </cell>
          <cell r="X77">
            <v>15.99948928850646</v>
          </cell>
          <cell r="Y77">
            <v>16.184637776844411</v>
          </cell>
          <cell r="Z77">
            <v>14.713733641469211</v>
          </cell>
          <cell r="AA77">
            <v>13.081818859496675</v>
          </cell>
          <cell r="AB77">
            <v>12.186290996100428</v>
          </cell>
          <cell r="AC77">
            <v>11.654274120629916</v>
          </cell>
          <cell r="AE77">
            <v>9.9727913891964989E-2</v>
          </cell>
        </row>
        <row r="78">
          <cell r="B78" t="str">
            <v xml:space="preserve">Diluted EPS (as reported/GAAP) </v>
          </cell>
          <cell r="C78">
            <v>1.7257877767341006</v>
          </cell>
          <cell r="D78">
            <v>0.77009008931625522</v>
          </cell>
          <cell r="E78">
            <v>0.70821105542179841</v>
          </cell>
          <cell r="F78">
            <v>0.33285768114610242</v>
          </cell>
          <cell r="G78">
            <v>0.13281749231997536</v>
          </cell>
          <cell r="H78">
            <v>1.973351099267155</v>
          </cell>
          <cell r="I78">
            <v>1.1131416950222812</v>
          </cell>
          <cell r="J78">
            <v>-2.170053362732173</v>
          </cell>
          <cell r="K78">
            <v>1.4714477266730561</v>
          </cell>
          <cell r="L78">
            <v>-0.53797176117263779</v>
          </cell>
          <cell r="M78">
            <v>-0.10478819449935071</v>
          </cell>
          <cell r="N78">
            <v>1.5744202020247018</v>
          </cell>
          <cell r="O78">
            <v>1.6146868692650895</v>
          </cell>
          <cell r="P78">
            <v>1.6825918977619039</v>
          </cell>
          <cell r="Q78">
            <v>1.7956811063073719</v>
          </cell>
          <cell r="R78">
            <v>6.6529941020405641</v>
          </cell>
          <cell r="S78">
            <v>8.3264025267876303</v>
          </cell>
          <cell r="T78">
            <v>10.486885484972516</v>
          </cell>
          <cell r="U78">
            <v>11.932908806234323</v>
          </cell>
          <cell r="V78">
            <v>12.975607997365564</v>
          </cell>
          <cell r="W78">
            <v>13.624768193650683</v>
          </cell>
          <cell r="X78">
            <v>14.158581292942246</v>
          </cell>
          <cell r="Y78">
            <v>14.426157983978934</v>
          </cell>
          <cell r="Z78">
            <v>12.911733602225876</v>
          </cell>
          <cell r="AA78">
            <v>11.17754079853939</v>
          </cell>
          <cell r="AB78">
            <v>10.2063484749581</v>
          </cell>
          <cell r="AC78">
            <v>9.6107436122479584</v>
          </cell>
        </row>
        <row r="79">
          <cell r="B79" t="str">
            <v>Basic EPS (as reported/GAAP)</v>
          </cell>
          <cell r="C79">
            <v>1.7564684483204844</v>
          </cell>
          <cell r="D79">
            <v>0.77696589368515034</v>
          </cell>
          <cell r="E79">
            <v>0.71137271191921714</v>
          </cell>
          <cell r="F79">
            <v>0.33584295182902707</v>
          </cell>
          <cell r="G79">
            <v>0.13382864205998413</v>
          </cell>
          <cell r="H79">
            <v>1.9845896147403683</v>
          </cell>
          <cell r="I79">
            <v>1.1211607256933107</v>
          </cell>
          <cell r="J79">
            <v>-2.170053362732173</v>
          </cell>
          <cell r="K79">
            <v>1.4826700736239049</v>
          </cell>
          <cell r="L79">
            <v>-0.53797176117263779</v>
          </cell>
          <cell r="M79">
            <v>-0.10478819449935071</v>
          </cell>
          <cell r="N79">
            <v>1.6003224695165428</v>
          </cell>
          <cell r="O79">
            <v>1.6484436891920513</v>
          </cell>
          <cell r="P79">
            <v>1.725313748296794</v>
          </cell>
          <cell r="Q79">
            <v>1.8493815930423678</v>
          </cell>
          <cell r="R79">
            <v>6.8229410758655069</v>
          </cell>
          <cell r="S79">
            <v>8.4361142760587331</v>
          </cell>
          <cell r="T79">
            <v>10.495721192086158</v>
          </cell>
          <cell r="U79">
            <v>11.796507823118805</v>
          </cell>
          <cell r="V79">
            <v>12.669132141826047</v>
          </cell>
          <cell r="W79">
            <v>13.138333416226383</v>
          </cell>
          <cell r="X79">
            <v>13.483779671543711</v>
          </cell>
          <cell r="Y79">
            <v>13.568136710283923</v>
          </cell>
          <cell r="Z79">
            <v>11.99322727669974</v>
          </cell>
          <cell r="AA79">
            <v>10.253945100135326</v>
          </cell>
          <cell r="AB79">
            <v>9.2475319321215981</v>
          </cell>
          <cell r="AC79">
            <v>8.6009484892560195</v>
          </cell>
        </row>
        <row r="81">
          <cell r="B81" t="str">
            <v>Diluted Shares Outstanding (th)</v>
          </cell>
          <cell r="C81">
            <v>229</v>
          </cell>
          <cell r="D81">
            <v>226</v>
          </cell>
          <cell r="E81">
            <v>225</v>
          </cell>
          <cell r="F81">
            <v>225</v>
          </cell>
          <cell r="G81">
            <v>225</v>
          </cell>
          <cell r="H81">
            <v>225.15</v>
          </cell>
          <cell r="I81">
            <v>223.7</v>
          </cell>
          <cell r="J81">
            <v>222.6</v>
          </cell>
          <cell r="K81">
            <v>224.6</v>
          </cell>
          <cell r="L81">
            <v>222.62183908582884</v>
          </cell>
          <cell r="M81">
            <v>222.55545977145721</v>
          </cell>
          <cell r="N81">
            <v>226.0009589286571</v>
          </cell>
          <cell r="O81">
            <v>226.70591955663178</v>
          </cell>
          <cell r="P81">
            <v>227.41437885596491</v>
          </cell>
          <cell r="Q81">
            <v>228.12635419032304</v>
          </cell>
          <cell r="R81">
            <v>227.59186300954738</v>
          </cell>
          <cell r="S81">
            <v>223.95394399181663</v>
          </cell>
          <cell r="T81">
            <v>220.55306307391021</v>
          </cell>
          <cell r="U81">
            <v>217.37440226088174</v>
          </cell>
          <cell r="V81">
            <v>214.40414398034974</v>
          </cell>
          <cell r="W81">
            <v>211.62940209485771</v>
          </cell>
          <cell r="X81">
            <v>209.03815770866731</v>
          </cell>
          <cell r="Y81">
            <v>206.61919943492438</v>
          </cell>
          <cell r="Z81">
            <v>204.36206781243288</v>
          </cell>
          <cell r="AA81">
            <v>202.25700358294463</v>
          </cell>
          <cell r="AB81">
            <v>200.29489956003118</v>
          </cell>
          <cell r="AC81">
            <v>198.46725583935839</v>
          </cell>
        </row>
        <row r="82">
          <cell r="B82" t="str">
            <v>Basic Shares Outstanding (th)</v>
          </cell>
          <cell r="C82">
            <v>225</v>
          </cell>
          <cell r="D82">
            <v>224</v>
          </cell>
          <cell r="E82">
            <v>224</v>
          </cell>
          <cell r="F82">
            <v>223</v>
          </cell>
          <cell r="G82">
            <v>223.3</v>
          </cell>
          <cell r="H82">
            <v>223.875</v>
          </cell>
          <cell r="I82">
            <v>222.1</v>
          </cell>
          <cell r="J82">
            <v>222.6</v>
          </cell>
          <cell r="K82">
            <v>222.9</v>
          </cell>
          <cell r="L82">
            <v>222.62183908582884</v>
          </cell>
          <cell r="M82">
            <v>222.55545977145721</v>
          </cell>
          <cell r="N82">
            <v>222.34298536202269</v>
          </cell>
          <cell r="O82">
            <v>222.06343710301493</v>
          </cell>
          <cell r="P82">
            <v>221.78319257894111</v>
          </cell>
          <cell r="Q82">
            <v>221.50225005562822</v>
          </cell>
          <cell r="R82">
            <v>221.92296627490174</v>
          </cell>
          <cell r="S82">
            <v>221.04142074385231</v>
          </cell>
          <cell r="T82">
            <v>220.36739291054809</v>
          </cell>
          <cell r="U82">
            <v>219.88786494128823</v>
          </cell>
          <cell r="V82">
            <v>219.59074182477985</v>
          </cell>
          <cell r="W82">
            <v>219.46478713519394</v>
          </cell>
          <cell r="X82">
            <v>219.49956327832848</v>
          </cell>
          <cell r="Y82">
            <v>219.6853759081188</v>
          </cell>
          <cell r="Z82">
            <v>220.01322222255538</v>
          </cell>
          <cell r="AA82">
            <v>220.47474286836737</v>
          </cell>
          <cell r="AB82">
            <v>221.06217720271283</v>
          </cell>
          <cell r="AC82">
            <v>221.76832167768117</v>
          </cell>
        </row>
        <row r="85">
          <cell r="B85" t="str">
            <v xml:space="preserve">Margin Analysis % </v>
          </cell>
        </row>
        <row r="86">
          <cell r="B86" t="str">
            <v>Alexion Gross Margin</v>
          </cell>
          <cell r="D86">
            <v>0.92554754285793728</v>
          </cell>
          <cell r="E86">
            <v>0.91394029213040651</v>
          </cell>
          <cell r="F86">
            <v>0.91712316804045491</v>
          </cell>
          <cell r="G86">
            <v>0.92029322732215268</v>
          </cell>
          <cell r="H86">
            <v>0.91930691353845451</v>
          </cell>
          <cell r="I86">
            <v>0.91083033262888724</v>
          </cell>
          <cell r="J86">
            <v>0.91239482044385201</v>
          </cell>
          <cell r="K86">
            <v>0.91510153637430924</v>
          </cell>
          <cell r="L86">
            <v>0.91500000000000004</v>
          </cell>
          <cell r="M86">
            <v>0.91338988425325662</v>
          </cell>
          <cell r="N86">
            <v>0.92</v>
          </cell>
          <cell r="O86">
            <v>0.92</v>
          </cell>
          <cell r="P86">
            <v>0.92</v>
          </cell>
          <cell r="Q86">
            <v>0.92</v>
          </cell>
          <cell r="R86">
            <v>0.92</v>
          </cell>
          <cell r="S86">
            <v>0.92</v>
          </cell>
          <cell r="T86">
            <v>0.92</v>
          </cell>
          <cell r="U86">
            <v>0.92</v>
          </cell>
          <cell r="V86">
            <v>0.92</v>
          </cell>
          <cell r="W86">
            <v>0.92</v>
          </cell>
          <cell r="X86">
            <v>0.92</v>
          </cell>
          <cell r="Y86">
            <v>0.92</v>
          </cell>
          <cell r="Z86">
            <v>0.92</v>
          </cell>
          <cell r="AA86">
            <v>0.92</v>
          </cell>
          <cell r="AB86">
            <v>0.92</v>
          </cell>
          <cell r="AC86">
            <v>0.92</v>
          </cell>
        </row>
        <row r="87">
          <cell r="B87" t="str">
            <v>R&amp;D (% of Revenue)</v>
          </cell>
          <cell r="D87">
            <v>0.22221194900861804</v>
          </cell>
          <cell r="E87">
            <v>0.19749599626483624</v>
          </cell>
          <cell r="F87">
            <v>0.20427388159042814</v>
          </cell>
          <cell r="G87">
            <v>0.26</v>
          </cell>
          <cell r="H87">
            <v>0.20746431932835752</v>
          </cell>
          <cell r="I87">
            <v>0.17361226803821464</v>
          </cell>
          <cell r="J87">
            <v>0.15529563184477296</v>
          </cell>
          <cell r="K87">
            <v>0.1578352880463873</v>
          </cell>
          <cell r="L87">
            <v>0.2</v>
          </cell>
          <cell r="M87">
            <v>0.17192881689160067</v>
          </cell>
          <cell r="N87">
            <v>0.185</v>
          </cell>
          <cell r="O87">
            <v>0.185</v>
          </cell>
          <cell r="P87">
            <v>0.185</v>
          </cell>
          <cell r="Q87">
            <v>0.185</v>
          </cell>
          <cell r="R87">
            <v>0.18500000000000003</v>
          </cell>
          <cell r="S87">
            <v>0.18</v>
          </cell>
          <cell r="T87">
            <v>0.18</v>
          </cell>
          <cell r="U87">
            <v>0.18</v>
          </cell>
          <cell r="V87">
            <v>0.1825</v>
          </cell>
          <cell r="W87">
            <v>0.19</v>
          </cell>
          <cell r="X87">
            <v>0.19</v>
          </cell>
          <cell r="Y87">
            <v>0.19</v>
          </cell>
          <cell r="Z87">
            <v>0.19</v>
          </cell>
          <cell r="AA87">
            <v>0.19</v>
          </cell>
          <cell r="AB87">
            <v>0.19</v>
          </cell>
          <cell r="AC87">
            <v>0.19</v>
          </cell>
        </row>
        <row r="88">
          <cell r="B88" t="str">
            <v>SG&amp;A  (% of Revenue)</v>
          </cell>
          <cell r="D88">
            <v>0.25886546637086433</v>
          </cell>
          <cell r="E88">
            <v>0.25045581649227838</v>
          </cell>
          <cell r="F88">
            <v>0.26847424437599127</v>
          </cell>
          <cell r="G88">
            <v>0.26500000000000001</v>
          </cell>
          <cell r="H88">
            <v>0.26142870105970872</v>
          </cell>
          <cell r="I88">
            <v>0.23678306853726805</v>
          </cell>
          <cell r="J88">
            <v>0.22602724938114771</v>
          </cell>
          <cell r="K88">
            <v>0.21832422776595156</v>
          </cell>
          <cell r="L88">
            <v>0.25</v>
          </cell>
          <cell r="M88">
            <v>0.23288145447396003</v>
          </cell>
          <cell r="N88">
            <v>0.22</v>
          </cell>
          <cell r="O88">
            <v>0.215</v>
          </cell>
          <cell r="P88">
            <v>0.21</v>
          </cell>
          <cell r="Q88">
            <v>0.20499999999999999</v>
          </cell>
          <cell r="R88">
            <v>0.2122521186732251</v>
          </cell>
          <cell r="S88">
            <v>0.19500000000000001</v>
          </cell>
          <cell r="T88">
            <v>0.19</v>
          </cell>
          <cell r="U88">
            <v>0.19</v>
          </cell>
          <cell r="V88">
            <v>0.19</v>
          </cell>
          <cell r="W88">
            <v>0.19</v>
          </cell>
          <cell r="X88">
            <v>0.19</v>
          </cell>
          <cell r="Y88">
            <v>0.19</v>
          </cell>
          <cell r="Z88">
            <v>0.19</v>
          </cell>
          <cell r="AA88">
            <v>0.19</v>
          </cell>
          <cell r="AB88">
            <v>0.19</v>
          </cell>
          <cell r="AC88">
            <v>0.19</v>
          </cell>
        </row>
        <row r="89">
          <cell r="B89" t="str">
            <v xml:space="preserve">Operating Margin </v>
          </cell>
          <cell r="D89">
            <v>0.44447012747845493</v>
          </cell>
          <cell r="E89">
            <v>0.46598847937329196</v>
          </cell>
          <cell r="F89">
            <v>0.44437504207403544</v>
          </cell>
          <cell r="G89">
            <v>0.44337187576835757</v>
          </cell>
          <cell r="H89">
            <v>0.44905484665238732</v>
          </cell>
          <cell r="I89">
            <v>0.50043499605340458</v>
          </cell>
          <cell r="J89">
            <v>0.53107193921793139</v>
          </cell>
          <cell r="K89">
            <v>0.53894202056197038</v>
          </cell>
          <cell r="L89">
            <v>0.46500000000000002</v>
          </cell>
          <cell r="M89">
            <v>0.50877777066423036</v>
          </cell>
          <cell r="N89">
            <v>0.51500000000000001</v>
          </cell>
          <cell r="O89">
            <v>0.52</v>
          </cell>
          <cell r="P89">
            <v>0.52500000000000013</v>
          </cell>
          <cell r="Q89">
            <v>0.53</v>
          </cell>
          <cell r="R89">
            <v>0.52274788132677508</v>
          </cell>
          <cell r="S89">
            <v>0.54500000000000004</v>
          </cell>
          <cell r="T89">
            <v>0.55000000000000004</v>
          </cell>
          <cell r="U89">
            <v>0.55000000000000004</v>
          </cell>
          <cell r="V89">
            <v>0.5475000000000001</v>
          </cell>
          <cell r="W89">
            <v>0.54</v>
          </cell>
          <cell r="X89">
            <v>0.54</v>
          </cell>
          <cell r="Y89">
            <v>0.54000000000000015</v>
          </cell>
          <cell r="Z89">
            <v>0.54</v>
          </cell>
          <cell r="AA89">
            <v>0.54</v>
          </cell>
          <cell r="AB89">
            <v>0.54</v>
          </cell>
          <cell r="AC89">
            <v>0.54</v>
          </cell>
        </row>
        <row r="90">
          <cell r="B90" t="str">
            <v>Pre-tax Profit Margin</v>
          </cell>
          <cell r="D90">
            <v>0.42385252396219136</v>
          </cell>
          <cell r="E90">
            <v>0.44392188761185775</v>
          </cell>
          <cell r="F90">
            <v>0.42009563214785883</v>
          </cell>
          <cell r="G90">
            <v>0.42248320430795622</v>
          </cell>
          <cell r="H90">
            <v>0.42714237849633763</v>
          </cell>
          <cell r="I90">
            <v>0.48249362924500006</v>
          </cell>
          <cell r="J90">
            <v>0.51292304983619863</v>
          </cell>
          <cell r="K90">
            <v>0.52075643900641</v>
          </cell>
          <cell r="L90">
            <v>0.44688560233796515</v>
          </cell>
          <cell r="M90">
            <v>0.49067283771394843</v>
          </cell>
          <cell r="N90">
            <v>0.49790670507398949</v>
          </cell>
          <cell r="O90">
            <v>0.50379845844048821</v>
          </cell>
          <cell r="P90">
            <v>0.51031270070079882</v>
          </cell>
          <cell r="Q90">
            <v>0.51699863163125515</v>
          </cell>
          <cell r="R90">
            <v>0.5075720172578746</v>
          </cell>
          <cell r="S90">
            <v>0.51551803590211231</v>
          </cell>
          <cell r="T90">
            <v>0.54921370900207123</v>
          </cell>
          <cell r="U90">
            <v>0.55259334393051895</v>
          </cell>
          <cell r="V90">
            <v>0.5535111262420267</v>
          </cell>
          <cell r="W90">
            <v>0.54951952504127333</v>
          </cell>
          <cell r="X90">
            <v>0.55321461072839884</v>
          </cell>
          <cell r="Y90">
            <v>0.55723039518064654</v>
          </cell>
          <cell r="Z90">
            <v>0.55364863453108049</v>
          </cell>
          <cell r="AA90">
            <v>0.56147952281036617</v>
          </cell>
          <cell r="AB90">
            <v>0.56964038437148656</v>
          </cell>
          <cell r="AC90">
            <v>0.57686650046360588</v>
          </cell>
        </row>
        <row r="91">
          <cell r="B91" t="str">
            <v>Tax Rate</v>
          </cell>
          <cell r="D91">
            <v>0.13782280390830204</v>
          </cell>
          <cell r="E91">
            <v>0.1317269316959867</v>
          </cell>
          <cell r="F91">
            <v>9.7251133293635855E-2</v>
          </cell>
          <cell r="G91">
            <v>0.12178495025034729</v>
          </cell>
          <cell r="H91">
            <v>0.12251372621472113</v>
          </cell>
          <cell r="I91">
            <v>0.15274661214536503</v>
          </cell>
          <cell r="J91">
            <v>0.14746212477453577</v>
          </cell>
          <cell r="K91">
            <v>0.14155334757869395</v>
          </cell>
          <cell r="L91">
            <v>0.16</v>
          </cell>
          <cell r="M91">
            <v>0.15005981385846004</v>
          </cell>
          <cell r="N91">
            <v>0.16</v>
          </cell>
          <cell r="O91">
            <v>0.17</v>
          </cell>
          <cell r="P91">
            <v>0.18</v>
          </cell>
          <cell r="Q91">
            <v>0.19</v>
          </cell>
          <cell r="R91">
            <v>0.17565377571535071</v>
          </cell>
          <cell r="S91">
            <v>0.19</v>
          </cell>
          <cell r="T91">
            <v>0.2</v>
          </cell>
          <cell r="U91">
            <v>0.2</v>
          </cell>
          <cell r="V91">
            <v>0.2</v>
          </cell>
          <cell r="W91">
            <v>0.2</v>
          </cell>
          <cell r="X91">
            <v>0.2</v>
          </cell>
          <cell r="Y91">
            <v>0.2</v>
          </cell>
          <cell r="Z91">
            <v>0.2</v>
          </cell>
          <cell r="AA91">
            <v>0.2</v>
          </cell>
          <cell r="AB91">
            <v>0.2</v>
          </cell>
          <cell r="AC91">
            <v>0.2</v>
          </cell>
        </row>
        <row r="92">
          <cell r="B92" t="str">
            <v>Net income Non-GAAP (% of Revenue)</v>
          </cell>
          <cell r="D92">
            <v>0.36658140308368159</v>
          </cell>
          <cell r="E92">
            <v>0.38544541944405708</v>
          </cell>
          <cell r="F92">
            <v>0.37924085582977318</v>
          </cell>
          <cell r="G92">
            <v>0.37103110828970443</v>
          </cell>
          <cell r="H92">
            <v>0.37670856245136869</v>
          </cell>
          <cell r="I92">
            <v>0.40879436199610447</v>
          </cell>
          <cell r="J92">
            <v>0.4372863270615176</v>
          </cell>
          <cell r="K92">
            <v>0.44704162179189266</v>
          </cell>
          <cell r="L92">
            <v>0.37538390596389076</v>
          </cell>
          <cell r="M92">
            <v>0.41704256302119097</v>
          </cell>
          <cell r="N92">
            <v>0.41824163226215116</v>
          </cell>
          <cell r="O92">
            <v>0.4181527205056052</v>
          </cell>
          <cell r="P92">
            <v>0.41845641457465504</v>
          </cell>
          <cell r="Q92">
            <v>0.41876889162131664</v>
          </cell>
          <cell r="R92">
            <v>0.41841507597907168</v>
          </cell>
          <cell r="S92">
            <v>0.417569609080711</v>
          </cell>
          <cell r="T92">
            <v>0.43937096720165703</v>
          </cell>
          <cell r="U92">
            <v>0.44207467514441512</v>
          </cell>
          <cell r="V92">
            <v>0.44280890099362136</v>
          </cell>
          <cell r="W92">
            <v>0.43961562003301863</v>
          </cell>
          <cell r="X92">
            <v>0.44257168858271911</v>
          </cell>
          <cell r="Y92">
            <v>0.44578431614451725</v>
          </cell>
          <cell r="Z92">
            <v>0.44291890762486441</v>
          </cell>
          <cell r="AA92">
            <v>0.44918361824829295</v>
          </cell>
          <cell r="AB92">
            <v>0.45571230749718927</v>
          </cell>
          <cell r="AC92">
            <v>0.4614932003708847</v>
          </cell>
        </row>
        <row r="94">
          <cell r="B94" t="str">
            <v>Growth % y/y</v>
          </cell>
        </row>
        <row r="95">
          <cell r="B95" t="str">
            <v>Soliris PNH Revenue</v>
          </cell>
          <cell r="D95" t="str">
            <v>nm</v>
          </cell>
          <cell r="E95" t="str">
            <v>nm</v>
          </cell>
          <cell r="F95" t="str">
            <v>nm</v>
          </cell>
          <cell r="G95" t="str">
            <v>nm</v>
          </cell>
          <cell r="H95">
            <v>0.14954807282404792</v>
          </cell>
          <cell r="I95">
            <v>-1.4840664286076888E-2</v>
          </cell>
          <cell r="J95">
            <v>5.4110891452848309E-2</v>
          </cell>
          <cell r="K95">
            <v>7.3209057845809555E-2</v>
          </cell>
          <cell r="L95">
            <v>-3.0313299588243359E-2</v>
          </cell>
          <cell r="M95">
            <v>2.0079775342128459E-2</v>
          </cell>
          <cell r="N95">
            <v>-1.7192312330340243E-2</v>
          </cell>
          <cell r="O95">
            <v>-0.10030922983169699</v>
          </cell>
          <cell r="P95">
            <v>-4.937494786848351E-2</v>
          </cell>
          <cell r="Q95">
            <v>1.8484781731500366E-3</v>
          </cell>
          <cell r="R95">
            <v>-4.2876671697452795E-2</v>
          </cell>
          <cell r="S95">
            <v>-7.9737755730209026E-2</v>
          </cell>
          <cell r="T95">
            <v>-5.4811883077803158E-2</v>
          </cell>
          <cell r="U95">
            <v>-6.0501213911511309E-2</v>
          </cell>
          <cell r="V95">
            <v>-6.3919116297200929E-2</v>
          </cell>
          <cell r="W95">
            <v>-5.8301176502877916E-2</v>
          </cell>
          <cell r="X95">
            <v>-5.9831312367883638E-2</v>
          </cell>
          <cell r="Y95">
            <v>-4.6346760990333635E-2</v>
          </cell>
          <cell r="Z95">
            <v>-5.7297343098082765E-2</v>
          </cell>
          <cell r="AA95">
            <v>-0.24651142299728535</v>
          </cell>
          <cell r="AB95">
            <v>-0.24297395133180244</v>
          </cell>
          <cell r="AC95">
            <v>-0.23884552323536723</v>
          </cell>
        </row>
        <row r="96">
          <cell r="B96" t="str">
            <v>Soliris aHUS Revenue</v>
          </cell>
          <cell r="D96" t="str">
            <v>nm</v>
          </cell>
          <cell r="E96" t="str">
            <v>nm</v>
          </cell>
          <cell r="F96" t="str">
            <v>nm</v>
          </cell>
          <cell r="G96" t="str">
            <v>nm</v>
          </cell>
          <cell r="H96">
            <v>2.4784756414995002E-2</v>
          </cell>
          <cell r="I96">
            <v>-7.8035430199711042E-3</v>
          </cell>
          <cell r="J96">
            <v>1.5388893457438213E-2</v>
          </cell>
          <cell r="K96">
            <v>5.6958152161956654E-3</v>
          </cell>
          <cell r="L96">
            <v>-6.2119880256891191E-2</v>
          </cell>
          <cell r="M96">
            <v>-1.2192214788251388E-2</v>
          </cell>
          <cell r="N96">
            <v>-7.8069896100992908E-2</v>
          </cell>
          <cell r="O96">
            <v>-0.12630110409566231</v>
          </cell>
          <cell r="P96">
            <v>-7.6919930292513317E-2</v>
          </cell>
          <cell r="Q96">
            <v>-3.664928165614223E-2</v>
          </cell>
          <cell r="R96">
            <v>-8.0632410888313077E-2</v>
          </cell>
          <cell r="S96">
            <v>-9.2425563629970453E-2</v>
          </cell>
          <cell r="T96">
            <v>-5.4307803090774875E-2</v>
          </cell>
          <cell r="U96">
            <v>-6.3667218001754233E-2</v>
          </cell>
          <cell r="V96">
            <v>-8.5610283674061538E-2</v>
          </cell>
          <cell r="W96">
            <v>-7.594227730707781E-2</v>
          </cell>
          <cell r="X96">
            <v>-8.5546426941011444E-2</v>
          </cell>
          <cell r="Y96">
            <v>-5.0224294180658546E-2</v>
          </cell>
          <cell r="Z96">
            <v>-4.1794114686120709E-2</v>
          </cell>
          <cell r="AA96">
            <v>-0.24704088043032491</v>
          </cell>
          <cell r="AB96">
            <v>-0.24345701165325406</v>
          </cell>
          <cell r="AC96">
            <v>-0.23880342053254355</v>
          </cell>
        </row>
        <row r="97">
          <cell r="B97" t="str">
            <v>Soliris MG Revenue</v>
          </cell>
          <cell r="D97" t="str">
            <v>nm</v>
          </cell>
          <cell r="E97" t="str">
            <v>nm</v>
          </cell>
          <cell r="F97" t="str">
            <v>nm</v>
          </cell>
          <cell r="G97" t="str">
            <v>nm</v>
          </cell>
          <cell r="H97" t="str">
            <v>nm</v>
          </cell>
          <cell r="I97" t="str">
            <v>nm</v>
          </cell>
          <cell r="J97" t="str">
            <v>nm</v>
          </cell>
          <cell r="K97" t="str">
            <v>nm</v>
          </cell>
          <cell r="L97">
            <v>36.784369047765466</v>
          </cell>
          <cell r="M97">
            <v>88.012035741706441</v>
          </cell>
          <cell r="N97">
            <v>6.1982994329506864</v>
          </cell>
          <cell r="O97">
            <v>2.1225501747408702</v>
          </cell>
          <cell r="P97">
            <v>0.99636309198302531</v>
          </cell>
          <cell r="Q97">
            <v>0.5701794411081873</v>
          </cell>
          <cell r="R97">
            <v>1.4115900207300132</v>
          </cell>
          <cell r="S97">
            <v>0.43637977693775754</v>
          </cell>
          <cell r="T97">
            <v>0.18242400359289923</v>
          </cell>
          <cell r="U97">
            <v>0.10689668865962632</v>
          </cell>
          <cell r="V97">
            <v>3.7388459055873735E-2</v>
          </cell>
          <cell r="W97">
            <v>1.2328819275555958E-2</v>
          </cell>
          <cell r="X97">
            <v>1.1252612562984154E-3</v>
          </cell>
          <cell r="Y97">
            <v>-3.8045398833690403E-3</v>
          </cell>
          <cell r="Z97">
            <v>-2.2212324262323779E-2</v>
          </cell>
          <cell r="AA97">
            <v>-0.2081746402622956</v>
          </cell>
          <cell r="AB97">
            <v>-0.19692451731835381</v>
          </cell>
          <cell r="AC97">
            <v>-0.18011884334920625</v>
          </cell>
        </row>
        <row r="98">
          <cell r="B98" t="str">
            <v>Soliris NMO Revenue</v>
          </cell>
          <cell r="D98" t="str">
            <v>nm</v>
          </cell>
          <cell r="E98" t="str">
            <v>nm</v>
          </cell>
          <cell r="F98" t="str">
            <v>nm</v>
          </cell>
          <cell r="G98" t="str">
            <v>nm</v>
          </cell>
          <cell r="H98" t="str">
            <v>nm</v>
          </cell>
          <cell r="I98" t="str">
            <v>nm</v>
          </cell>
          <cell r="J98" t="str">
            <v>nm</v>
          </cell>
          <cell r="K98" t="str">
            <v>nm</v>
          </cell>
          <cell r="L98" t="str">
            <v>nm</v>
          </cell>
          <cell r="M98" t="str">
            <v>nm</v>
          </cell>
          <cell r="N98" t="str">
            <v>nm</v>
          </cell>
          <cell r="O98" t="str">
            <v>nm</v>
          </cell>
          <cell r="P98" t="str">
            <v>nm</v>
          </cell>
          <cell r="Q98" t="str">
            <v>nm</v>
          </cell>
          <cell r="R98" t="str">
            <v>nm</v>
          </cell>
          <cell r="S98">
            <v>1.8776260623626371</v>
          </cell>
          <cell r="T98">
            <v>0.8235913656478373</v>
          </cell>
          <cell r="U98">
            <v>0.40003815865511516</v>
          </cell>
          <cell r="V98">
            <v>0.19015514470279138</v>
          </cell>
          <cell r="W98">
            <v>0.10055477276802693</v>
          </cell>
          <cell r="X98">
            <v>4.7152526429894204E-2</v>
          </cell>
          <cell r="Y98">
            <v>1.6196468445775603E-2</v>
          </cell>
          <cell r="Z98">
            <v>-0.1524515695679457</v>
          </cell>
          <cell r="AA98">
            <v>-0.63811730543288658</v>
          </cell>
          <cell r="AB98">
            <v>-0.67161908942225523</v>
          </cell>
          <cell r="AC98">
            <v>-0.41203222492948088</v>
          </cell>
        </row>
        <row r="99">
          <cell r="B99" t="str">
            <v>Total Soliris Revenue</v>
          </cell>
          <cell r="D99" t="str">
            <v>nm</v>
          </cell>
          <cell r="E99" t="str">
            <v>nm</v>
          </cell>
          <cell r="F99" t="str">
            <v>nm</v>
          </cell>
          <cell r="G99" t="str">
            <v>nm</v>
          </cell>
          <cell r="H99">
            <v>0.10519928800827749</v>
          </cell>
          <cell r="I99">
            <v>1.5879213948573945E-2</v>
          </cell>
          <cell r="J99">
            <v>0.1111715229742043</v>
          </cell>
          <cell r="K99">
            <v>0.17542717131988583</v>
          </cell>
          <cell r="L99">
            <v>0.11668045313785402</v>
          </cell>
          <cell r="M99">
            <v>0.10413063549735857</v>
          </cell>
          <cell r="N99">
            <v>0.13639338061154183</v>
          </cell>
          <cell r="O99">
            <v>3.198028702530431E-2</v>
          </cell>
          <cell r="P99">
            <v>5.4112745067653734E-2</v>
          </cell>
          <cell r="Q99">
            <v>0.10932182800016155</v>
          </cell>
          <cell r="R99">
            <v>8.1420501807428991E-2</v>
          </cell>
          <cell r="S99">
            <v>3.3744302375702473E-2</v>
          </cell>
          <cell r="T99">
            <v>3.0002273367079058E-2</v>
          </cell>
          <cell r="U99">
            <v>9.9032896197639442E-3</v>
          </cell>
          <cell r="V99">
            <v>-1.9002636718817079E-2</v>
          </cell>
          <cell r="W99">
            <v>-2.495959355657873E-2</v>
          </cell>
          <cell r="X99">
            <v>-3.3008814524904784E-2</v>
          </cell>
          <cell r="Y99">
            <v>-2.5191206225272045E-2</v>
          </cell>
          <cell r="Z99">
            <v>-4.9566368080446344E-2</v>
          </cell>
          <cell r="AA99">
            <v>-0.26233144933643149</v>
          </cell>
          <cell r="AB99">
            <v>-0.23980791393204648</v>
          </cell>
          <cell r="AC99">
            <v>-0.2147716941669735</v>
          </cell>
        </row>
        <row r="100">
          <cell r="B100" t="str">
            <v>Strensiq Revenue</v>
          </cell>
          <cell r="D100" t="str">
            <v>nm</v>
          </cell>
          <cell r="E100" t="str">
            <v>nm</v>
          </cell>
          <cell r="F100" t="str">
            <v>nm</v>
          </cell>
          <cell r="G100" t="str">
            <v>nm</v>
          </cell>
          <cell r="H100">
            <v>0.61875815810284229</v>
          </cell>
          <cell r="I100">
            <v>0.5061052699265205</v>
          </cell>
          <cell r="J100">
            <v>0.19989739769502779</v>
          </cell>
          <cell r="K100">
            <v>0.32413281677251726</v>
          </cell>
          <cell r="L100">
            <v>0.54694408721429921</v>
          </cell>
          <cell r="M100">
            <v>0.38483851194961893</v>
          </cell>
          <cell r="N100">
            <v>0.2181300658005636</v>
          </cell>
          <cell r="O100">
            <v>0.33759991683260138</v>
          </cell>
          <cell r="P100">
            <v>0.27824476124990838</v>
          </cell>
          <cell r="Q100">
            <v>7.568207639457869E-3</v>
          </cell>
          <cell r="R100">
            <v>0.19159006402392542</v>
          </cell>
          <cell r="S100">
            <v>0.21696330195907332</v>
          </cell>
          <cell r="T100">
            <v>9.7895588212010498E-2</v>
          </cell>
          <cell r="U100">
            <v>0.11506263682728046</v>
          </cell>
          <cell r="V100">
            <v>9.4190999994509861E-2</v>
          </cell>
          <cell r="W100">
            <v>4.245022626496997E-2</v>
          </cell>
          <cell r="X100">
            <v>3.3209677817315653E-2</v>
          </cell>
          <cell r="Y100">
            <v>-6.1489331331206709E-2</v>
          </cell>
          <cell r="Z100">
            <v>-0.73111165056384952</v>
          </cell>
          <cell r="AA100">
            <v>-0.56315704588621918</v>
          </cell>
          <cell r="AB100">
            <v>-0.47396902229392113</v>
          </cell>
          <cell r="AC100">
            <v>-0.29557634931815024</v>
          </cell>
        </row>
        <row r="101">
          <cell r="B101" t="str">
            <v>Kanuma Rvenue</v>
          </cell>
          <cell r="D101" t="str">
            <v>nm</v>
          </cell>
          <cell r="E101" t="str">
            <v>nm</v>
          </cell>
          <cell r="F101" t="str">
            <v>nm</v>
          </cell>
          <cell r="G101" t="str">
            <v>nm</v>
          </cell>
          <cell r="H101">
            <v>1.2570101496645449</v>
          </cell>
          <cell r="I101">
            <v>0.6327816683186942</v>
          </cell>
          <cell r="J101">
            <v>0.41287349955642405</v>
          </cell>
          <cell r="K101">
            <v>0.71706847654923278</v>
          </cell>
          <cell r="L101">
            <v>0.25621831102305803</v>
          </cell>
          <cell r="M101">
            <v>0.46029296077853954</v>
          </cell>
          <cell r="N101">
            <v>0.48095128139950649</v>
          </cell>
          <cell r="O101">
            <v>0.40454643667263257</v>
          </cell>
          <cell r="P101">
            <v>0.2471318172084529</v>
          </cell>
          <cell r="Q101">
            <v>0.30102218044649809</v>
          </cell>
          <cell r="R101">
            <v>0.34554778103415096</v>
          </cell>
          <cell r="S101">
            <v>0.14596702298372088</v>
          </cell>
          <cell r="T101">
            <v>0.21813779922545562</v>
          </cell>
          <cell r="U101">
            <v>0.11504124654855707</v>
          </cell>
          <cell r="V101">
            <v>6.9132488496226996E-2</v>
          </cell>
          <cell r="W101">
            <v>6.8525785145787443E-2</v>
          </cell>
          <cell r="X101">
            <v>5.5279117057619453E-2</v>
          </cell>
          <cell r="Y101">
            <v>5.289289077152115E-2</v>
          </cell>
          <cell r="Z101">
            <v>0.12912428708319657</v>
          </cell>
          <cell r="AA101">
            <v>3.487117167687992E-2</v>
          </cell>
          <cell r="AB101">
            <v>3.4717441606904709E-2</v>
          </cell>
          <cell r="AC101">
            <v>-5.2087322533854952E-2</v>
          </cell>
        </row>
        <row r="102">
          <cell r="B102" t="str">
            <v>Product Revenue</v>
          </cell>
          <cell r="D102" t="str">
            <v>nm</v>
          </cell>
          <cell r="E102" t="str">
            <v>nm</v>
          </cell>
          <cell r="F102" t="str">
            <v>nm</v>
          </cell>
          <cell r="G102" t="str">
            <v>nm</v>
          </cell>
          <cell r="H102">
            <v>0.15102120433572197</v>
          </cell>
          <cell r="I102">
            <v>6.5597696971127384E-2</v>
          </cell>
          <cell r="J102">
            <v>0.12434373741192295</v>
          </cell>
          <cell r="K102">
            <v>0.20029833967104604</v>
          </cell>
          <cell r="L102">
            <v>0.16525090066557979</v>
          </cell>
          <cell r="M102">
            <v>0.13759145945264395</v>
          </cell>
          <cell r="N102">
            <v>0.1619229871540131</v>
          </cell>
          <cell r="O102">
            <v>8.8050268639697782E-2</v>
          </cell>
          <cell r="P102">
            <v>0.11911391511827119</v>
          </cell>
          <cell r="Q102">
            <v>0.1491718435743512</v>
          </cell>
          <cell r="R102">
            <v>0.12902628878998312</v>
          </cell>
          <cell r="S102">
            <v>0.19775579548797539</v>
          </cell>
          <cell r="T102">
            <v>0.14707059295678282</v>
          </cell>
          <cell r="U102">
            <v>0.10455586772648529</v>
          </cell>
          <cell r="V102">
            <v>6.8670351068103486E-2</v>
          </cell>
          <cell r="W102">
            <v>4.7490345662238642E-2</v>
          </cell>
          <cell r="X102">
            <v>2.4786339295189919E-2</v>
          </cell>
          <cell r="Y102">
            <v>5.1322204749315592E-3</v>
          </cell>
          <cell r="Z102">
            <v>-8.3635820326868782E-2</v>
          </cell>
          <cell r="AA102">
            <v>-0.12147198392653835</v>
          </cell>
          <cell r="AB102">
            <v>-7.9355076658615964E-2</v>
          </cell>
          <cell r="AC102">
            <v>-5.2620020897874542E-2</v>
          </cell>
        </row>
        <row r="103">
          <cell r="B103" t="str">
            <v>COGS</v>
          </cell>
          <cell r="D103" t="str">
            <v>nm</v>
          </cell>
          <cell r="E103" t="str">
            <v>nm</v>
          </cell>
          <cell r="F103" t="str">
            <v>nm</v>
          </cell>
          <cell r="G103" t="str">
            <v>nm</v>
          </cell>
          <cell r="H103">
            <v>0.20844774570716318</v>
          </cell>
          <cell r="I103">
            <v>0.27692307692307683</v>
          </cell>
          <cell r="J103">
            <v>0.1448717948717948</v>
          </cell>
          <cell r="K103">
            <v>0.22957746478873231</v>
          </cell>
          <cell r="L103">
            <v>0.24222391220855233</v>
          </cell>
          <cell r="M103">
            <v>0.22045805806324648</v>
          </cell>
          <cell r="N103">
            <v>4.1877916639946333E-2</v>
          </cell>
          <cell r="O103">
            <v>-6.6979563661859753E-3</v>
          </cell>
          <cell r="P103">
            <v>5.4543384956728724E-2</v>
          </cell>
          <cell r="Q103">
            <v>8.1573499834683316E-2</v>
          </cell>
          <cell r="R103">
            <v>4.2858589027977789E-2</v>
          </cell>
          <cell r="S103">
            <v>0.19775579548797539</v>
          </cell>
          <cell r="T103">
            <v>0.14707059295678282</v>
          </cell>
          <cell r="U103">
            <v>0.10455586772648529</v>
          </cell>
          <cell r="V103">
            <v>6.8670351068103486E-2</v>
          </cell>
          <cell r="W103">
            <v>4.7490345662238642E-2</v>
          </cell>
          <cell r="X103">
            <v>2.4786339295189919E-2</v>
          </cell>
          <cell r="Y103">
            <v>5.1322204749313372E-3</v>
          </cell>
          <cell r="Z103">
            <v>-8.3635820326868671E-2</v>
          </cell>
          <cell r="AA103">
            <v>-0.12147198392653846</v>
          </cell>
          <cell r="AB103">
            <v>-7.9355076658615853E-2</v>
          </cell>
          <cell r="AC103">
            <v>-5.2620020897874431E-2</v>
          </cell>
        </row>
        <row r="104">
          <cell r="B104" t="str">
            <v xml:space="preserve">R&amp;D </v>
          </cell>
          <cell r="D104" t="str">
            <v>nm</v>
          </cell>
          <cell r="E104" t="str">
            <v>nm</v>
          </cell>
          <cell r="F104" t="str">
            <v>nm</v>
          </cell>
          <cell r="G104" t="str">
            <v>nm</v>
          </cell>
          <cell r="H104">
            <v>6.9181842197701515E-2</v>
          </cell>
          <cell r="I104">
            <v>-0.16701030927835059</v>
          </cell>
          <cell r="J104">
            <v>-0.11564245810055862</v>
          </cell>
          <cell r="K104">
            <v>-7.2571428571428509E-2</v>
          </cell>
          <cell r="L104">
            <v>0.12358846778267218</v>
          </cell>
          <cell r="M104">
            <v>-5.7685602737154396E-2</v>
          </cell>
          <cell r="N104">
            <v>0.23747179842252342</v>
          </cell>
          <cell r="O104">
            <v>0.29578698766996459</v>
          </cell>
          <cell r="P104">
            <v>0.31172234586750269</v>
          </cell>
          <cell r="Q104">
            <v>6.2983955306274764E-2</v>
          </cell>
          <cell r="R104">
            <v>0.214862448322652</v>
          </cell>
          <cell r="S104">
            <v>0.1653840172315435</v>
          </cell>
          <cell r="T104">
            <v>0.14707059295678282</v>
          </cell>
          <cell r="U104">
            <v>0.10455586772648551</v>
          </cell>
          <cell r="V104">
            <v>8.3512994832938281E-2</v>
          </cell>
          <cell r="W104">
            <v>9.0537894114111506E-2</v>
          </cell>
          <cell r="X104">
            <v>2.4786339295189919E-2</v>
          </cell>
          <cell r="Y104">
            <v>5.1322204749315592E-3</v>
          </cell>
          <cell r="Z104">
            <v>-8.3635820326868782E-2</v>
          </cell>
          <cell r="AA104">
            <v>-0.12147198392653824</v>
          </cell>
          <cell r="AB104">
            <v>-7.9355076658615853E-2</v>
          </cell>
          <cell r="AC104">
            <v>-5.2620020897874431E-2</v>
          </cell>
        </row>
        <row r="105">
          <cell r="B105" t="str">
            <v xml:space="preserve">SG&amp;A </v>
          </cell>
          <cell r="D105" t="str">
            <v>nm</v>
          </cell>
          <cell r="E105" t="str">
            <v>nm</v>
          </cell>
          <cell r="F105" t="str">
            <v>nm</v>
          </cell>
          <cell r="G105" t="str">
            <v>nm</v>
          </cell>
          <cell r="H105">
            <v>0.11928689775925583</v>
          </cell>
          <cell r="I105">
            <v>-2.4778761061946764E-2</v>
          </cell>
          <cell r="J105">
            <v>1.4977973568281788E-2</v>
          </cell>
          <cell r="K105">
            <v>-2.3913043478260954E-2</v>
          </cell>
          <cell r="L105">
            <v>8.0285404893005508E-2</v>
          </cell>
          <cell r="M105">
            <v>1.2913145097785961E-2</v>
          </cell>
          <cell r="N105">
            <v>7.8986544796133318E-2</v>
          </cell>
          <cell r="O105">
            <v>3.4662683742807232E-2</v>
          </cell>
          <cell r="P105">
            <v>7.644453654853689E-2</v>
          </cell>
          <cell r="Q105">
            <v>-5.7679088269032119E-2</v>
          </cell>
          <cell r="R105">
            <v>2.9013763138609594E-2</v>
          </cell>
          <cell r="S105">
            <v>0.10040070073335094</v>
          </cell>
          <cell r="T105">
            <v>0.11765852647071151</v>
          </cell>
          <cell r="U105">
            <v>0.10455586772648529</v>
          </cell>
          <cell r="V105">
            <v>6.8670351068103486E-2</v>
          </cell>
          <cell r="W105">
            <v>4.7490345662238642E-2</v>
          </cell>
          <cell r="X105">
            <v>2.4786339295189919E-2</v>
          </cell>
          <cell r="Y105">
            <v>5.1322204749315592E-3</v>
          </cell>
          <cell r="Z105">
            <v>-8.3635820326868782E-2</v>
          </cell>
          <cell r="AA105">
            <v>-0.12147198392653824</v>
          </cell>
          <cell r="AB105">
            <v>-7.9355076658615853E-2</v>
          </cell>
          <cell r="AC105">
            <v>-5.2620020897874431E-2</v>
          </cell>
        </row>
        <row r="106">
          <cell r="B106" t="str">
            <v>Operating Income</v>
          </cell>
          <cell r="D106" t="str">
            <v>nm</v>
          </cell>
          <cell r="E106" t="str">
            <v>nm</v>
          </cell>
          <cell r="F106" t="str">
            <v>nm</v>
          </cell>
          <cell r="G106" t="str">
            <v>nm</v>
          </cell>
          <cell r="H106">
            <v>0.19902166020609058</v>
          </cell>
          <cell r="I106">
            <v>0.20041584579974803</v>
          </cell>
          <cell r="J106">
            <v>0.28175527857116323</v>
          </cell>
          <cell r="K106">
            <v>0.45573254843532807</v>
          </cell>
          <cell r="L106">
            <v>0.22168993475335186</v>
          </cell>
          <cell r="M106">
            <v>0.28830682450126432</v>
          </cell>
          <cell r="N106">
            <v>0.19509808018006436</v>
          </cell>
          <cell r="O106">
            <v>6.5052742368826966E-2</v>
          </cell>
          <cell r="P106">
            <v>9.0163288482224768E-2</v>
          </cell>
          <cell r="Q106">
            <v>0.30980876794495926</v>
          </cell>
          <cell r="R106">
            <v>0.16002729375670244</v>
          </cell>
          <cell r="S106">
            <v>0.24874137583140032</v>
          </cell>
          <cell r="T106">
            <v>0.15759417637840478</v>
          </cell>
          <cell r="U106">
            <v>0.10455586772648529</v>
          </cell>
          <cell r="V106">
            <v>6.3812758563248417E-2</v>
          </cell>
          <cell r="W106">
            <v>3.3141162844947614E-2</v>
          </cell>
          <cell r="X106">
            <v>2.4786339295189919E-2</v>
          </cell>
          <cell r="Y106">
            <v>5.1322204749317812E-3</v>
          </cell>
          <cell r="Z106">
            <v>-8.3635820326868893E-2</v>
          </cell>
          <cell r="AA106">
            <v>-0.12147198392653835</v>
          </cell>
          <cell r="AB106">
            <v>-7.9355076658615964E-2</v>
          </cell>
          <cell r="AC106">
            <v>-5.2620020897874431E-2</v>
          </cell>
        </row>
        <row r="107">
          <cell r="B107" t="str">
            <v>Net Income</v>
          </cell>
          <cell r="D107" t="str">
            <v>nm</v>
          </cell>
          <cell r="E107" t="str">
            <v>nm</v>
          </cell>
          <cell r="F107" t="str">
            <v>nm</v>
          </cell>
          <cell r="G107" t="str">
            <v>nm</v>
          </cell>
          <cell r="H107">
            <v>0.26841044310418893</v>
          </cell>
          <cell r="I107">
            <v>0.18894316003133693</v>
          </cell>
          <cell r="J107">
            <v>0.27593910774646213</v>
          </cell>
          <cell r="K107">
            <v>0.41488794825817066</v>
          </cell>
          <cell r="L107">
            <v>0.17853235367095155</v>
          </cell>
          <cell r="M107">
            <v>0.25882528238846825</v>
          </cell>
          <cell r="N107">
            <v>0.18813654956023407</v>
          </cell>
          <cell r="O107">
            <v>4.013606380950363E-2</v>
          </cell>
          <cell r="P107">
            <v>4.7554351972623143E-2</v>
          </cell>
          <cell r="Q107">
            <v>0.28198735100366212</v>
          </cell>
          <cell r="R107">
            <v>0.13274198437732654</v>
          </cell>
          <cell r="S107">
            <v>0.19533556033025534</v>
          </cell>
          <cell r="T107">
            <v>0.20695928275418396</v>
          </cell>
          <cell r="U107">
            <v>0.11135284953848923</v>
          </cell>
          <cell r="V107">
            <v>7.044526702721865E-2</v>
          </cell>
          <cell r="W107">
            <v>3.9936452843660097E-2</v>
          </cell>
          <cell r="X107">
            <v>3.1677219713692084E-2</v>
          </cell>
          <cell r="Y107">
            <v>1.2428474523829225E-2</v>
          </cell>
          <cell r="Z107">
            <v>-8.9526017968296845E-2</v>
          </cell>
          <cell r="AA107">
            <v>-0.10904595356177349</v>
          </cell>
          <cell r="AB107">
            <v>-6.5973901636005472E-2</v>
          </cell>
          <cell r="AC107">
            <v>-4.0602126977142494E-2</v>
          </cell>
        </row>
        <row r="108">
          <cell r="B108" t="str">
            <v xml:space="preserve">EPS Growth </v>
          </cell>
          <cell r="D108" t="str">
            <v>nm</v>
          </cell>
          <cell r="E108" t="str">
            <v>nm</v>
          </cell>
          <cell r="F108" t="str">
            <v>nm</v>
          </cell>
          <cell r="G108" t="str">
            <v>nm</v>
          </cell>
          <cell r="H108">
            <v>0.27478436492883307</v>
          </cell>
          <cell r="I108">
            <v>0.19911421813155994</v>
          </cell>
          <cell r="J108">
            <v>0.28396388200901868</v>
          </cell>
          <cell r="K108">
            <v>0.41552271180606559</v>
          </cell>
          <cell r="L108">
            <v>0.1821224532839445</v>
          </cell>
          <cell r="M108">
            <v>0.26628890787096182</v>
          </cell>
          <cell r="N108">
            <v>0.18683810612538831</v>
          </cell>
          <cell r="O108">
            <v>4.2649302490022523E-2</v>
          </cell>
          <cell r="P108">
            <v>5.282939766315331E-2</v>
          </cell>
          <cell r="Q108">
            <v>0.28846719025892575</v>
          </cell>
          <cell r="R108">
            <v>0.13597036560537168</v>
          </cell>
          <cell r="S108">
            <v>0.20010273345901775</v>
          </cell>
          <cell r="T108">
            <v>0.21065095482733631</v>
          </cell>
          <cell r="U108">
            <v>0.11377647021083792</v>
          </cell>
          <cell r="V108">
            <v>7.1893661577679957E-2</v>
          </cell>
          <cell r="W108">
            <v>4.053329060891997E-2</v>
          </cell>
          <cell r="X108">
            <v>3.1513767203238174E-2</v>
          </cell>
          <cell r="Y108">
            <v>1.1572149897994377E-2</v>
          </cell>
          <cell r="Z108">
            <v>-9.0882734334632009E-2</v>
          </cell>
          <cell r="AA108">
            <v>-0.1109109911690358</v>
          </cell>
          <cell r="AB108">
            <v>-6.845591373910076E-2</v>
          </cell>
          <cell r="AC108">
            <v>-4.3656997493392913E-2</v>
          </cell>
        </row>
        <row r="110">
          <cell r="B110" t="str">
            <v>Quarter / Quarter % Change</v>
          </cell>
        </row>
        <row r="111">
          <cell r="B111" t="str">
            <v>Soliris PNH Revenue</v>
          </cell>
          <cell r="D111" t="str">
            <v>nm</v>
          </cell>
          <cell r="E111">
            <v>2.2372378045491859E-2</v>
          </cell>
          <cell r="F111">
            <v>-7.3591594338313304E-2</v>
          </cell>
          <cell r="G111">
            <v>5.1616187801836633E-2</v>
          </cell>
          <cell r="I111">
            <v>-1.0905879711313515E-2</v>
          </cell>
          <cell r="J111">
            <v>9.3928484205370699E-2</v>
          </cell>
          <cell r="K111">
            <v>-5.6807115567982458E-2</v>
          </cell>
          <cell r="L111">
            <v>-4.9823309080138878E-2</v>
          </cell>
          <cell r="N111">
            <v>2.4777124774459924E-3</v>
          </cell>
          <cell r="O111">
            <v>1.4139824215351204E-3</v>
          </cell>
          <cell r="P111">
            <v>-3.4100441360168654E-3</v>
          </cell>
          <cell r="Q111">
            <v>1.3759574915608308E-3</v>
          </cell>
        </row>
        <row r="112">
          <cell r="B112" t="str">
            <v>Soliris aHUS Revenue</v>
          </cell>
          <cell r="D112" t="str">
            <v>nm</v>
          </cell>
          <cell r="E112">
            <v>3.3918418697175934E-2</v>
          </cell>
          <cell r="F112">
            <v>-4.8370752516120108E-2</v>
          </cell>
          <cell r="G112">
            <v>2.8117838670344675E-2</v>
          </cell>
          <cell r="I112">
            <v>-1.9154228897398373E-2</v>
          </cell>
          <cell r="J112">
            <v>5.8086099482333564E-2</v>
          </cell>
          <cell r="K112">
            <v>-5.7455170133794864E-2</v>
          </cell>
          <cell r="L112">
            <v>-4.1209810110542255E-2</v>
          </cell>
          <cell r="N112">
            <v>-3.5834938148375794E-2</v>
          </cell>
          <cell r="O112">
            <v>2.731826393111092E-3</v>
          </cell>
          <cell r="P112">
            <v>-4.1828468207313341E-3</v>
          </cell>
          <cell r="Q112">
            <v>6.1874205966461204E-4</v>
          </cell>
        </row>
        <row r="113">
          <cell r="B113" t="str">
            <v>Soliris MG Revenue</v>
          </cell>
          <cell r="D113" t="str">
            <v>nm</v>
          </cell>
          <cell r="E113" t="str">
            <v>nm</v>
          </cell>
          <cell r="F113" t="str">
            <v>nm</v>
          </cell>
          <cell r="G113" t="str">
            <v>nm</v>
          </cell>
          <cell r="I113">
            <v>5.5833321631354247</v>
          </cell>
          <cell r="J113">
            <v>1.5380413022787263</v>
          </cell>
          <cell r="K113">
            <v>0.67191046210828698</v>
          </cell>
          <cell r="L113">
            <v>0.35255428856184512</v>
          </cell>
          <cell r="N113">
            <v>0.25419048593657201</v>
          </cell>
          <cell r="O113">
            <v>0.10097688846507813</v>
          </cell>
          <cell r="P113">
            <v>6.8914878182944284E-2</v>
          </cell>
          <cell r="Q113">
            <v>6.3810959745281393E-2</v>
          </cell>
        </row>
        <row r="114">
          <cell r="B114" t="str">
            <v>Soliris NMO Revenue</v>
          </cell>
          <cell r="D114" t="str">
            <v>nm</v>
          </cell>
          <cell r="E114" t="str">
            <v>nm</v>
          </cell>
          <cell r="F114" t="str">
            <v>nm</v>
          </cell>
          <cell r="G114" t="str">
            <v>nm</v>
          </cell>
          <cell r="I114" t="str">
            <v>nm</v>
          </cell>
          <cell r="J114" t="str">
            <v>nm</v>
          </cell>
          <cell r="K114" t="str">
            <v>nm</v>
          </cell>
          <cell r="L114" t="str">
            <v>nm</v>
          </cell>
          <cell r="N114" t="str">
            <v>nm</v>
          </cell>
          <cell r="O114" t="str">
            <v>nm</v>
          </cell>
          <cell r="P114" t="str">
            <v>nm</v>
          </cell>
          <cell r="Q114" t="str">
            <v>nm</v>
          </cell>
        </row>
        <row r="115">
          <cell r="B115" t="str">
            <v>Total Soliris Revenue</v>
          </cell>
          <cell r="D115" t="str">
            <v>nm</v>
          </cell>
          <cell r="E115">
            <v>2.6243313932032386E-2</v>
          </cell>
          <cell r="F115">
            <v>-6.5072794659753797E-2</v>
          </cell>
          <cell r="G115">
            <v>4.8027351797345075E-2</v>
          </cell>
          <cell r="I115">
            <v>1.027898434911001E-2</v>
          </cell>
          <cell r="J115">
            <v>0.12250780449739285</v>
          </cell>
          <cell r="K115">
            <v>-1.1008815793236204E-2</v>
          </cell>
          <cell r="L115">
            <v>-4.3520460805896999E-3</v>
          </cell>
          <cell r="N115">
            <v>2.8113590740493022E-2</v>
          </cell>
          <cell r="O115">
            <v>1.9370533159895897E-2</v>
          </cell>
          <cell r="P115">
            <v>1.0201672589060795E-2</v>
          </cell>
          <cell r="Q115">
            <v>4.7794947413915878E-2</v>
          </cell>
        </row>
        <row r="116">
          <cell r="B116" t="str">
            <v>Strensiq Revenue</v>
          </cell>
          <cell r="D116" t="str">
            <v>nm</v>
          </cell>
          <cell r="E116">
            <v>0.12843450533777689</v>
          </cell>
          <cell r="F116">
            <v>2.5862283639822792E-2</v>
          </cell>
          <cell r="G116">
            <v>0.12428510539863402</v>
          </cell>
          <cell r="I116">
            <v>0.15721339053281946</v>
          </cell>
          <cell r="J116">
            <v>-0.10098872007125148</v>
          </cell>
          <cell r="K116">
            <v>0.13207839092416962</v>
          </cell>
          <cell r="L116">
            <v>0.31346808576100194</v>
          </cell>
          <cell r="N116">
            <v>-8.8760585979887008E-2</v>
          </cell>
          <cell r="O116">
            <v>-1.281690106387634E-2</v>
          </cell>
          <cell r="P116">
            <v>8.1843123876438328E-2</v>
          </cell>
          <cell r="Q116">
            <v>3.5332766525693726E-2</v>
          </cell>
        </row>
        <row r="117">
          <cell r="B117" t="str">
            <v>Kanuma Rvenue</v>
          </cell>
          <cell r="D117" t="str">
            <v>nm</v>
          </cell>
          <cell r="E117">
            <v>0.26720326132428851</v>
          </cell>
          <cell r="F117">
            <v>5.2508446364722738E-2</v>
          </cell>
          <cell r="G117">
            <v>0.35829160192199772</v>
          </cell>
          <cell r="I117">
            <v>-9.8712747561820691E-2</v>
          </cell>
          <cell r="J117">
            <v>9.6532341841005342E-2</v>
          </cell>
          <cell r="K117">
            <v>0.27911598251510794</v>
          </cell>
          <cell r="L117">
            <v>-6.2651517122930267E-3</v>
          </cell>
          <cell r="N117">
            <v>6.2524323754155287E-2</v>
          </cell>
          <cell r="O117">
            <v>3.9960336827319365E-2</v>
          </cell>
          <cell r="P117">
            <v>0.13575898812824572</v>
          </cell>
          <cell r="Q117">
            <v>3.6675563292797086E-2</v>
          </cell>
        </row>
        <row r="118">
          <cell r="B118" t="str">
            <v>Product Revenue</v>
          </cell>
          <cell r="D118" t="str">
            <v>nm</v>
          </cell>
          <cell r="E118">
            <v>3.8150730256451215E-2</v>
          </cell>
          <cell r="F118">
            <v>-5.4785289194813847E-2</v>
          </cell>
          <cell r="G118">
            <v>6.1388337302667795E-2</v>
          </cell>
          <cell r="I118">
            <v>2.3123537739219602E-2</v>
          </cell>
          <cell r="J118">
            <v>9.5383628710190349E-2</v>
          </cell>
          <cell r="K118">
            <v>9.0683216003493161E-3</v>
          </cell>
          <cell r="L118">
            <v>3.0396923098993334E-2</v>
          </cell>
          <cell r="N118">
            <v>2.0201534723989445E-2</v>
          </cell>
          <cell r="O118">
            <v>2.5741348315085899E-2</v>
          </cell>
          <cell r="P118">
            <v>3.7877047188100921E-2</v>
          </cell>
          <cell r="Q118">
            <v>5.8072029786055968E-2</v>
          </cell>
        </row>
        <row r="119">
          <cell r="B119" t="str">
            <v>COGS</v>
          </cell>
          <cell r="D119" t="str">
            <v>nm</v>
          </cell>
          <cell r="E119">
            <v>0.19999999999999996</v>
          </cell>
          <cell r="F119">
            <v>-8.9743589743589758E-2</v>
          </cell>
          <cell r="G119">
            <v>2.1126760563380254E-2</v>
          </cell>
          <cell r="I119">
            <v>0.14482758620689662</v>
          </cell>
          <cell r="J119">
            <v>7.5903614457831337E-2</v>
          </cell>
          <cell r="K119">
            <v>-2.2396416573348232E-2</v>
          </cell>
          <cell r="L119">
            <v>3.1629251261398039E-2</v>
          </cell>
          <cell r="N119">
            <v>-3.9810320259774601E-2</v>
          </cell>
          <cell r="O119">
            <v>2.5741348315085677E-2</v>
          </cell>
          <cell r="P119">
            <v>3.7877047188100921E-2</v>
          </cell>
          <cell r="Q119">
            <v>5.8072029786055968E-2</v>
          </cell>
        </row>
        <row r="120">
          <cell r="B120" t="str">
            <v xml:space="preserve">R&amp;D </v>
          </cell>
          <cell r="D120" t="str">
            <v>nm</v>
          </cell>
          <cell r="E120">
            <v>-7.7319587628865927E-2</v>
          </cell>
          <cell r="F120">
            <v>-2.2346368715083775E-2</v>
          </cell>
          <cell r="G120">
            <v>7.7714285714285625E-2</v>
          </cell>
          <cell r="I120">
            <v>-0.1431601272534464</v>
          </cell>
          <cell r="J120">
            <v>-2.0420792079207772E-2</v>
          </cell>
          <cell r="K120">
            <v>2.5268477574226234E-2</v>
          </cell>
          <cell r="L120">
            <v>0.30566102910543425</v>
          </cell>
          <cell r="N120">
            <v>-5.6313580380309758E-2</v>
          </cell>
          <cell r="O120">
            <v>2.5741348315085677E-2</v>
          </cell>
          <cell r="P120">
            <v>3.7877047188100921E-2</v>
          </cell>
          <cell r="Q120">
            <v>5.8072029786055968E-2</v>
          </cell>
        </row>
        <row r="121">
          <cell r="B121" t="str">
            <v xml:space="preserve">SG&amp;A </v>
          </cell>
          <cell r="D121" t="str">
            <v>nm</v>
          </cell>
          <cell r="E121">
            <v>4.4247787610618428E-3</v>
          </cell>
          <cell r="F121">
            <v>1.3215859030837107E-2</v>
          </cell>
          <cell r="G121">
            <v>6.6086956521739015E-2</v>
          </cell>
          <cell r="I121">
            <v>-0.10114192495921681</v>
          </cell>
          <cell r="J121">
            <v>4.5372050816696596E-2</v>
          </cell>
          <cell r="K121">
            <v>-2.5607638888888951E-2</v>
          </cell>
          <cell r="L121">
            <v>0.17989301238202682</v>
          </cell>
          <cell r="N121">
            <v>-0.10222264944288928</v>
          </cell>
          <cell r="O121">
            <v>2.4290449442885276E-3</v>
          </cell>
          <cell r="P121">
            <v>1.3740371672098517E-2</v>
          </cell>
          <cell r="Q121">
            <v>3.2879838600673672E-2</v>
          </cell>
        </row>
        <row r="122">
          <cell r="B122" t="str">
            <v>Operating Income</v>
          </cell>
          <cell r="D122" t="str">
            <v>nm</v>
          </cell>
          <cell r="E122">
            <v>8.8411234511876602E-2</v>
          </cell>
          <cell r="F122">
            <v>-9.8626156063020942E-2</v>
          </cell>
          <cell r="G122">
            <v>5.9341671121705852E-2</v>
          </cell>
          <cell r="I122">
            <v>0.15504178534857438</v>
          </cell>
          <cell r="J122">
            <v>0.16216130432893272</v>
          </cell>
          <cell r="K122">
            <v>2.3720568867136471E-2</v>
          </cell>
          <cell r="L122">
            <v>-0.11097195809407379</v>
          </cell>
          <cell r="N122">
            <v>0.12990062447925732</v>
          </cell>
          <cell r="O122">
            <v>3.5700002182222468E-2</v>
          </cell>
          <cell r="P122">
            <v>4.78566341802944E-2</v>
          </cell>
          <cell r="Q122">
            <v>6.8148906260208753E-2</v>
          </cell>
        </row>
        <row r="123">
          <cell r="B123" t="str">
            <v>Net Income</v>
          </cell>
          <cell r="D123" t="str">
            <v>nm</v>
          </cell>
          <cell r="E123">
            <v>9.157322303801485E-2</v>
          </cell>
          <cell r="F123">
            <v>-7.0000529813852741E-2</v>
          </cell>
          <cell r="G123">
            <v>3.8754169393367732E-2</v>
          </cell>
          <cell r="I123">
            <v>0.1274901020283179</v>
          </cell>
          <cell r="J123">
            <v>0.17144453247566949</v>
          </cell>
          <cell r="K123">
            <v>3.127573585927812E-2</v>
          </cell>
          <cell r="L123">
            <v>-0.13476865949154093</v>
          </cell>
          <cell r="N123">
            <v>0.13667834006809465</v>
          </cell>
          <cell r="O123">
            <v>2.5523291435986417E-2</v>
          </cell>
          <cell r="P123">
            <v>3.8630831841834246E-2</v>
          </cell>
          <cell r="Q123">
            <v>5.8862131721424404E-2</v>
          </cell>
        </row>
        <row r="124">
          <cell r="B124" t="str">
            <v xml:space="preserve">EPS Growth </v>
          </cell>
          <cell r="D124" t="str">
            <v>nm</v>
          </cell>
          <cell r="E124">
            <v>9.157322303801485E-2</v>
          </cell>
          <cell r="F124">
            <v>-6.5830128602255678E-2</v>
          </cell>
          <cell r="G124">
            <v>3.7358619680792904E-2</v>
          </cell>
          <cell r="I124">
            <v>0.13358189906764251</v>
          </cell>
          <cell r="J124">
            <v>0.16881325544854553</v>
          </cell>
          <cell r="K124">
            <v>2.9887746981943852E-2</v>
          </cell>
          <cell r="L124">
            <v>-0.13368757265103293</v>
          </cell>
          <cell r="N124">
            <v>0.13810391680658118</v>
          </cell>
          <cell r="O124">
            <v>2.6814288524173779E-2</v>
          </cell>
          <cell r="P124">
            <v>3.99432423981676E-2</v>
          </cell>
          <cell r="Q124">
            <v>6.0205140196740503E-2</v>
          </cell>
        </row>
        <row r="127">
          <cell r="B127" t="str">
            <v>Share count dilution calculation</v>
          </cell>
        </row>
        <row r="128">
          <cell r="B128" t="str">
            <v>Fully diluted share count</v>
          </cell>
          <cell r="C128">
            <v>229</v>
          </cell>
          <cell r="D128">
            <v>226</v>
          </cell>
          <cell r="E128">
            <v>225</v>
          </cell>
          <cell r="F128">
            <v>225</v>
          </cell>
          <cell r="G128">
            <v>225</v>
          </cell>
          <cell r="H128">
            <v>225.15</v>
          </cell>
          <cell r="I128">
            <v>223.7</v>
          </cell>
          <cell r="J128">
            <v>227.2</v>
          </cell>
          <cell r="K128">
            <v>224.6</v>
          </cell>
          <cell r="L128">
            <v>225.29800776467488</v>
          </cell>
          <cell r="M128">
            <v>225.29947969412342</v>
          </cell>
          <cell r="N128">
            <v>226.0009589286571</v>
          </cell>
          <cell r="O128">
            <v>226.70591955663178</v>
          </cell>
          <cell r="P128">
            <v>227.41437885596491</v>
          </cell>
          <cell r="Q128">
            <v>228.12635419032304</v>
          </cell>
          <cell r="R128">
            <v>227.59186300954738</v>
          </cell>
          <cell r="S128">
            <v>223.95394399181663</v>
          </cell>
          <cell r="T128">
            <v>220.55306307391021</v>
          </cell>
          <cell r="U128">
            <v>217.37440226088174</v>
          </cell>
          <cell r="V128">
            <v>214.40414398034974</v>
          </cell>
          <cell r="W128">
            <v>211.62940209485771</v>
          </cell>
          <cell r="X128">
            <v>209.03815770866731</v>
          </cell>
          <cell r="Y128">
            <v>206.61919943492438</v>
          </cell>
          <cell r="Z128">
            <v>204.36206781243288</v>
          </cell>
          <cell r="AA128">
            <v>202.25700358294463</v>
          </cell>
          <cell r="AB128">
            <v>200.29489956003118</v>
          </cell>
          <cell r="AC128">
            <v>198.46725583935839</v>
          </cell>
        </row>
        <row r="129">
          <cell r="B129" t="str">
            <v>Basic share count</v>
          </cell>
          <cell r="C129">
            <v>225</v>
          </cell>
          <cell r="D129">
            <v>224</v>
          </cell>
          <cell r="E129">
            <v>224</v>
          </cell>
          <cell r="F129">
            <v>223</v>
          </cell>
          <cell r="G129">
            <v>223.3</v>
          </cell>
          <cell r="H129">
            <v>223.875</v>
          </cell>
          <cell r="I129">
            <v>222.1</v>
          </cell>
          <cell r="J129">
            <v>222.6</v>
          </cell>
          <cell r="K129">
            <v>222.9</v>
          </cell>
          <cell r="L129">
            <v>222.62183908582884</v>
          </cell>
          <cell r="M129">
            <v>222.55545977145721</v>
          </cell>
          <cell r="N129">
            <v>222.34298536202269</v>
          </cell>
          <cell r="O129">
            <v>222.06343710301493</v>
          </cell>
          <cell r="P129">
            <v>221.78319257894111</v>
          </cell>
          <cell r="Q129">
            <v>221.50225005562822</v>
          </cell>
          <cell r="R129">
            <v>221.92296627490174</v>
          </cell>
          <cell r="S129">
            <v>221.04142074385231</v>
          </cell>
          <cell r="T129">
            <v>220.36739291054809</v>
          </cell>
          <cell r="U129">
            <v>219.88786494128823</v>
          </cell>
          <cell r="V129">
            <v>219.59074182477985</v>
          </cell>
          <cell r="W129">
            <v>219.46478713519394</v>
          </cell>
          <cell r="X129">
            <v>219.49956327832848</v>
          </cell>
          <cell r="Y129">
            <v>219.6853759081188</v>
          </cell>
          <cell r="Z129">
            <v>220.01322222255538</v>
          </cell>
          <cell r="AA129">
            <v>220.47474286836737</v>
          </cell>
          <cell r="AB129">
            <v>221.06217720271283</v>
          </cell>
          <cell r="AC129">
            <v>221.76832167768117</v>
          </cell>
        </row>
        <row r="130">
          <cell r="B130" t="str">
            <v>Basic EPS Non-GAAP</v>
          </cell>
          <cell r="C130">
            <v>1.7564684483204844</v>
          </cell>
          <cell r="D130">
            <v>0.77696589368515034</v>
          </cell>
          <cell r="E130">
            <v>0.71137271191921714</v>
          </cell>
          <cell r="F130">
            <v>0.33584295182902707</v>
          </cell>
          <cell r="G130">
            <v>0.13382864205998413</v>
          </cell>
          <cell r="H130">
            <v>1.9845896147403683</v>
          </cell>
          <cell r="I130">
            <v>1.1211607256933107</v>
          </cell>
          <cell r="J130">
            <v>-2.170053362732173</v>
          </cell>
          <cell r="K130">
            <v>1.4826700736239049</v>
          </cell>
          <cell r="L130">
            <v>-0.53797176117263779</v>
          </cell>
          <cell r="M130">
            <v>-0.10478819449935071</v>
          </cell>
          <cell r="N130">
            <v>1.6003224695165428</v>
          </cell>
          <cell r="O130">
            <v>1.6484436891920513</v>
          </cell>
          <cell r="P130">
            <v>1.725313748296794</v>
          </cell>
          <cell r="Q130">
            <v>1.8493815930423678</v>
          </cell>
          <cell r="R130">
            <v>6.8229410758655069</v>
          </cell>
          <cell r="S130">
            <v>8.4361142760587331</v>
          </cell>
          <cell r="T130">
            <v>10.495721192086158</v>
          </cell>
          <cell r="U130">
            <v>11.796507823118805</v>
          </cell>
          <cell r="V130">
            <v>12.669132141826047</v>
          </cell>
          <cell r="W130">
            <v>13.138333416226383</v>
          </cell>
          <cell r="X130">
            <v>13.483779671543711</v>
          </cell>
          <cell r="Y130">
            <v>13.568136710283923</v>
          </cell>
          <cell r="Z130">
            <v>11.99322727669974</v>
          </cell>
          <cell r="AA130">
            <v>10.253945100135326</v>
          </cell>
          <cell r="AB130">
            <v>9.2475319321215981</v>
          </cell>
          <cell r="AC130">
            <v>8.6009484892560195</v>
          </cell>
        </row>
        <row r="131">
          <cell r="B131" t="str">
            <v>Diluted EPS Non-GAAP</v>
          </cell>
          <cell r="C131">
            <v>1.7257877767341006</v>
          </cell>
          <cell r="D131">
            <v>0.77009008931625522</v>
          </cell>
          <cell r="E131">
            <v>0.70821105542179841</v>
          </cell>
          <cell r="F131">
            <v>0.33285768114610242</v>
          </cell>
          <cell r="G131">
            <v>0.13281749231997536</v>
          </cell>
          <cell r="H131">
            <v>1.973351099267155</v>
          </cell>
          <cell r="I131">
            <v>1.1131416950222812</v>
          </cell>
          <cell r="J131">
            <v>-2.1261174231698137</v>
          </cell>
          <cell r="K131">
            <v>1.4714477266730561</v>
          </cell>
          <cell r="L131">
            <v>-0.53158154409243341</v>
          </cell>
          <cell r="M131">
            <v>-0.1035119337030239</v>
          </cell>
          <cell r="N131">
            <v>1.5744202020247018</v>
          </cell>
          <cell r="O131">
            <v>1.6146868692650895</v>
          </cell>
          <cell r="P131">
            <v>1.6825918977619039</v>
          </cell>
          <cell r="Q131">
            <v>1.7956811063073719</v>
          </cell>
          <cell r="R131">
            <v>6.6529941020405641</v>
          </cell>
          <cell r="S131">
            <v>8.3264025267876303</v>
          </cell>
          <cell r="T131">
            <v>10.486885484972516</v>
          </cell>
          <cell r="U131">
            <v>11.932908806234323</v>
          </cell>
          <cell r="V131">
            <v>12.975607997365564</v>
          </cell>
          <cell r="W131">
            <v>13.624768193650683</v>
          </cell>
          <cell r="X131">
            <v>14.158581292942246</v>
          </cell>
          <cell r="Y131">
            <v>14.426157983978934</v>
          </cell>
          <cell r="Z131">
            <v>12.911733602225876</v>
          </cell>
          <cell r="AA131">
            <v>11.17754079853939</v>
          </cell>
          <cell r="AB131">
            <v>10.2063484749581</v>
          </cell>
          <cell r="AC131">
            <v>9.6107436122479584</v>
          </cell>
        </row>
        <row r="132">
          <cell r="B132" t="str">
            <v>Basic EPS GAAP</v>
          </cell>
          <cell r="C132">
            <v>4.6865306705427052</v>
          </cell>
          <cell r="D132">
            <v>1.4287516079708646</v>
          </cell>
          <cell r="E132">
            <v>1.5595869976335028</v>
          </cell>
          <cell r="F132">
            <v>1.4569191850128835</v>
          </cell>
          <cell r="G132">
            <v>1.5113476747514305</v>
          </cell>
          <cell r="H132">
            <v>5.9743160245672806</v>
          </cell>
          <cell r="I132">
            <v>1.7132363672961923</v>
          </cell>
          <cell r="J132">
            <v>2.0024533758123026</v>
          </cell>
          <cell r="K132">
            <v>2.06230219565172</v>
          </cell>
          <cell r="L132">
            <v>1.7865980210421459</v>
          </cell>
          <cell r="M132">
            <v>7.5652101140252874</v>
          </cell>
          <cell r="N132">
            <v>2.0333342055069532</v>
          </cell>
          <cell r="O132">
            <v>2.0878566155594882</v>
          </cell>
          <cell r="P132">
            <v>2.1712523784473987</v>
          </cell>
          <cell r="Q132">
            <v>2.3019729322943308</v>
          </cell>
          <cell r="R132">
            <v>8.5938544991107619</v>
          </cell>
          <cell r="S132">
            <v>10.313508275331904</v>
          </cell>
          <cell r="T132">
            <v>12.486058641150203</v>
          </cell>
          <cell r="U132">
            <v>13.906678320185804</v>
          </cell>
          <cell r="V132">
            <v>14.906480345006901</v>
          </cell>
          <cell r="W132">
            <v>15.510689044787219</v>
          </cell>
          <cell r="X132">
            <v>15.99948928850646</v>
          </cell>
          <cell r="Y132">
            <v>16.184637776844411</v>
          </cell>
          <cell r="Z132">
            <v>14.713733641469211</v>
          </cell>
          <cell r="AA132">
            <v>13.081818859496675</v>
          </cell>
          <cell r="AB132">
            <v>12.186290996100428</v>
          </cell>
          <cell r="AC132">
            <v>11.654274120629916</v>
          </cell>
        </row>
        <row r="133">
          <cell r="B133" t="str">
            <v>Diluted EPS GAAP</v>
          </cell>
          <cell r="C133">
            <v>4.6046698728039681</v>
          </cell>
          <cell r="D133">
            <v>1.4161077884312994</v>
          </cell>
          <cell r="E133">
            <v>1.552655499866243</v>
          </cell>
          <cell r="F133">
            <v>1.4439687922572135</v>
          </cell>
          <cell r="G133">
            <v>1.4999286034310864</v>
          </cell>
          <cell r="H133">
            <v>5.9404841216966462</v>
          </cell>
          <cell r="I133">
            <v>1.7009825533146372</v>
          </cell>
          <cell r="J133">
            <v>1.9619107458442717</v>
          </cell>
          <cell r="K133">
            <v>2.0466926064593429</v>
          </cell>
          <cell r="L133">
            <v>1.7653761837385717</v>
          </cell>
          <cell r="M133">
            <v>7.473070144149526</v>
          </cell>
          <cell r="N133">
            <v>2.0004233594152518</v>
          </cell>
          <cell r="O133">
            <v>2.0451015003760866</v>
          </cell>
          <cell r="P133">
            <v>2.1174882907983403</v>
          </cell>
          <cell r="Q133">
            <v>2.2351305524523033</v>
          </cell>
          <cell r="R133">
            <v>8.3797973133053762</v>
          </cell>
          <cell r="S133">
            <v>10.179380998604534</v>
          </cell>
          <cell r="T133">
            <v>12.475547390409266</v>
          </cell>
          <cell r="U133">
            <v>14.067478840406466</v>
          </cell>
          <cell r="V133">
            <v>15.267079339924361</v>
          </cell>
          <cell r="W133">
            <v>16.084958119423451</v>
          </cell>
          <cell r="X133">
            <v>16.800190692447199</v>
          </cell>
          <cell r="Y133">
            <v>17.208121237845731</v>
          </cell>
          <cell r="Z133">
            <v>15.840591084423888</v>
          </cell>
          <cell r="AA133">
            <v>14.260127452720258</v>
          </cell>
          <cell r="AB133">
            <v>13.449808385242326</v>
          </cell>
          <cell r="AC133">
            <v>13.022545211164168</v>
          </cell>
        </row>
        <row r="135">
          <cell r="B135" t="str">
            <v>Net Operating Losses (NOLs)</v>
          </cell>
        </row>
        <row r="136">
          <cell r="B136" t="str">
            <v>Beginning Balance</v>
          </cell>
          <cell r="D136">
            <v>66492.395764908681</v>
          </cell>
          <cell r="E136">
            <v>66104.355404723203</v>
          </cell>
          <cell r="F136">
            <v>65682.007917253301</v>
          </cell>
          <cell r="G136">
            <v>65301.314938995427</v>
          </cell>
          <cell r="H136">
            <v>66492.395764908681</v>
          </cell>
          <cell r="I136">
            <v>64898.031003223434</v>
          </cell>
          <cell r="J136">
            <v>64432.221206046946</v>
          </cell>
          <cell r="K136">
            <v>63890.875084591127</v>
          </cell>
          <cell r="L136">
            <v>63336.687925180362</v>
          </cell>
          <cell r="M136">
            <v>64898.031003223434</v>
          </cell>
          <cell r="N136">
            <v>62844</v>
          </cell>
          <cell r="O136">
            <v>62287.311605665316</v>
          </cell>
          <cell r="P136">
            <v>61710.749434438068</v>
          </cell>
          <cell r="Q136">
            <v>61106.594938300201</v>
          </cell>
          <cell r="R136">
            <v>62844</v>
          </cell>
          <cell r="S136">
            <v>60461.267974038354</v>
          </cell>
          <cell r="T136">
            <v>57485.851905701471</v>
          </cell>
          <cell r="U136">
            <v>54041.527592691964</v>
          </cell>
          <cell r="V136">
            <v>50237.078962404317</v>
          </cell>
          <cell r="W136">
            <v>60461.267974038354</v>
          </cell>
          <cell r="X136">
            <v>56279.917371867938</v>
          </cell>
          <cell r="Y136">
            <v>51994.926394959984</v>
          </cell>
          <cell r="Z136">
            <v>47687.943899625447</v>
          </cell>
          <cell r="AA136">
            <v>43741.179418421671</v>
          </cell>
          <cell r="AB136">
            <v>56279.917371867938</v>
          </cell>
          <cell r="AC136">
            <v>53087.725485310621</v>
          </cell>
        </row>
        <row r="137">
          <cell r="B137" t="str">
            <v>Operating (Loss)/Profit</v>
          </cell>
          <cell r="D137">
            <v>388.04036018547367</v>
          </cell>
          <cell r="E137">
            <v>422.34748746990465</v>
          </cell>
          <cell r="F137">
            <v>380.69297825787305</v>
          </cell>
          <cell r="G137">
            <v>403.28393577199444</v>
          </cell>
          <cell r="H137">
            <v>1594.3647616852459</v>
          </cell>
          <cell r="I137">
            <v>465.80979717648427</v>
          </cell>
          <cell r="J137">
            <v>541.34612145581855</v>
          </cell>
          <cell r="K137">
            <v>554.18715941076846</v>
          </cell>
          <cell r="L137">
            <v>492.68792518036287</v>
          </cell>
          <cell r="M137">
            <v>2054.0310032234343</v>
          </cell>
          <cell r="N137">
            <v>556.68839433468156</v>
          </cell>
          <cell r="O137">
            <v>576.56217122724763</v>
          </cell>
          <cell r="P137">
            <v>604.15449613786632</v>
          </cell>
          <cell r="Q137">
            <v>645.32696426184941</v>
          </cell>
          <cell r="R137">
            <v>2382.7320259616449</v>
          </cell>
          <cell r="S137">
            <v>2975.4160683368846</v>
          </cell>
          <cell r="T137">
            <v>3444.3243130095075</v>
          </cell>
          <cell r="U137">
            <v>3804.4486302876471</v>
          </cell>
          <cell r="V137">
            <v>4047.2209921984741</v>
          </cell>
          <cell r="W137">
            <v>4181.3506021704143</v>
          </cell>
          <cell r="X137">
            <v>4284.9909769079568</v>
          </cell>
          <cell r="Y137">
            <v>4306.9824953345415</v>
          </cell>
          <cell r="Z137">
            <v>3946.7644812037724</v>
          </cell>
          <cell r="AA137">
            <v>3467.3431695811555</v>
          </cell>
          <cell r="AB137">
            <v>3192.1918865573143</v>
          </cell>
          <cell r="AC137">
            <v>3024.2186827766432</v>
          </cell>
        </row>
        <row r="138">
          <cell r="B138" t="str">
            <v>Ending Balance</v>
          </cell>
          <cell r="C138">
            <v>66492.395764908681</v>
          </cell>
          <cell r="D138">
            <v>66104.355404723203</v>
          </cell>
          <cell r="E138">
            <v>65682.007917253301</v>
          </cell>
          <cell r="F138">
            <v>65301.314938995427</v>
          </cell>
          <cell r="G138">
            <v>64898.031003223434</v>
          </cell>
          <cell r="H138">
            <v>64898.031003223434</v>
          </cell>
          <cell r="I138">
            <v>64432.221206046946</v>
          </cell>
          <cell r="J138">
            <v>63890.875084591127</v>
          </cell>
          <cell r="K138">
            <v>63336.687925180362</v>
          </cell>
          <cell r="L138">
            <v>62844</v>
          </cell>
          <cell r="M138">
            <v>62844</v>
          </cell>
          <cell r="N138">
            <v>62287.311605665316</v>
          </cell>
          <cell r="O138">
            <v>61710.749434438068</v>
          </cell>
          <cell r="P138">
            <v>61106.594938300201</v>
          </cell>
          <cell r="Q138">
            <v>60461.267974038354</v>
          </cell>
          <cell r="R138">
            <v>60461.267974038354</v>
          </cell>
          <cell r="S138">
            <v>57485.851905701471</v>
          </cell>
          <cell r="T138">
            <v>54041.527592691964</v>
          </cell>
          <cell r="U138">
            <v>50237.078962404317</v>
          </cell>
          <cell r="V138">
            <v>46189.857970205841</v>
          </cell>
          <cell r="W138">
            <v>56279.917371867938</v>
          </cell>
          <cell r="X138">
            <v>51994.926394959984</v>
          </cell>
          <cell r="Y138">
            <v>47687.943899625447</v>
          </cell>
          <cell r="Z138">
            <v>43741.179418421671</v>
          </cell>
          <cell r="AA138">
            <v>40273.836248840518</v>
          </cell>
          <cell r="AB138">
            <v>53087.725485310621</v>
          </cell>
          <cell r="AC138">
            <v>50063.506802533979</v>
          </cell>
        </row>
        <row r="141">
          <cell r="B141" t="str">
            <v>Alexion Balance Sheet ($mns)</v>
          </cell>
          <cell r="C141" t="str">
            <v>2016A</v>
          </cell>
          <cell r="D141" t="str">
            <v>1Q17A</v>
          </cell>
          <cell r="E141" t="str">
            <v>2Q17A</v>
          </cell>
          <cell r="F141" t="str">
            <v>3Q17A</v>
          </cell>
          <cell r="G141" t="str">
            <v>4Q17A</v>
          </cell>
          <cell r="H141" t="str">
            <v>2017A</v>
          </cell>
          <cell r="I141" t="str">
            <v>1Q18A</v>
          </cell>
          <cell r="J141" t="str">
            <v>2Q18A</v>
          </cell>
          <cell r="K141" t="str">
            <v>3Q18A</v>
          </cell>
          <cell r="L141" t="str">
            <v>4Q18E</v>
          </cell>
          <cell r="M141" t="str">
            <v>2018E</v>
          </cell>
          <cell r="N141" t="str">
            <v>1Q19E</v>
          </cell>
          <cell r="O141" t="str">
            <v>2Q19E</v>
          </cell>
          <cell r="P141" t="str">
            <v>3Q19E</v>
          </cell>
          <cell r="Q141" t="str">
            <v>4Q19E</v>
          </cell>
          <cell r="R141" t="str">
            <v>2019E</v>
          </cell>
          <cell r="S141" t="str">
            <v>2020E</v>
          </cell>
          <cell r="T141" t="str">
            <v>2021E</v>
          </cell>
          <cell r="U141" t="str">
            <v>2022E</v>
          </cell>
          <cell r="V141" t="str">
            <v>2023E</v>
          </cell>
          <cell r="W141" t="str">
            <v>2024E</v>
          </cell>
          <cell r="X141" t="str">
            <v>2025E</v>
          </cell>
          <cell r="Y141" t="str">
            <v>2026E</v>
          </cell>
          <cell r="Z141" t="str">
            <v>2027E</v>
          </cell>
          <cell r="AA141" t="str">
            <v>2028E</v>
          </cell>
          <cell r="AB141" t="str">
            <v>2029E</v>
          </cell>
          <cell r="AC141" t="str">
            <v>2030E</v>
          </cell>
        </row>
        <row r="143">
          <cell r="B143" t="str">
            <v xml:space="preserve">   Cash and cash equivalents  </v>
          </cell>
          <cell r="C143">
            <v>966</v>
          </cell>
          <cell r="D143">
            <v>713</v>
          </cell>
          <cell r="E143">
            <v>542</v>
          </cell>
          <cell r="F143">
            <v>550</v>
          </cell>
          <cell r="G143">
            <v>584.4</v>
          </cell>
          <cell r="H143">
            <v>584.4</v>
          </cell>
          <cell r="I143">
            <v>511.8</v>
          </cell>
          <cell r="J143">
            <v>727.5</v>
          </cell>
          <cell r="K143">
            <v>1228.9000000000001</v>
          </cell>
          <cell r="L143">
            <v>1229.0740550123569</v>
          </cell>
          <cell r="M143">
            <v>1229.0740550123569</v>
          </cell>
          <cell r="N143">
            <v>1458.0646317072535</v>
          </cell>
          <cell r="O143">
            <v>1751.665879820956</v>
          </cell>
          <cell r="P143">
            <v>2048.9237127153356</v>
          </cell>
          <cell r="Q143">
            <v>2349.4813491242144</v>
          </cell>
          <cell r="R143">
            <v>2349.4813491242144</v>
          </cell>
          <cell r="S143">
            <v>1864.9981874394357</v>
          </cell>
          <cell r="T143">
            <v>4151.2681811838356</v>
          </cell>
          <cell r="U143">
            <v>6800.9410783021804</v>
          </cell>
          <cell r="V143">
            <v>9728.6041533388743</v>
          </cell>
          <cell r="W143">
            <v>12843.421925715978</v>
          </cell>
          <cell r="X143">
            <v>16100.185387975336</v>
          </cell>
          <cell r="Y143">
            <v>12332.951231208432</v>
          </cell>
          <cell r="Z143">
            <v>16149.419882724349</v>
          </cell>
          <cell r="AA143">
            <v>19879.219475819562</v>
          </cell>
          <cell r="AB143">
            <v>23004.138913880815</v>
          </cell>
          <cell r="AC143">
            <v>25810.488044635036</v>
          </cell>
        </row>
        <row r="144">
          <cell r="B144" t="str">
            <v xml:space="preserve">   Marketable securities </v>
          </cell>
          <cell r="C144">
            <v>327</v>
          </cell>
          <cell r="D144">
            <v>749</v>
          </cell>
          <cell r="E144">
            <v>902</v>
          </cell>
          <cell r="F144">
            <v>979</v>
          </cell>
          <cell r="G144">
            <v>889.7</v>
          </cell>
          <cell r="H144">
            <v>889.7</v>
          </cell>
          <cell r="I144">
            <v>1079.0999999999999</v>
          </cell>
          <cell r="J144">
            <v>449.5</v>
          </cell>
          <cell r="K144">
            <v>306.2</v>
          </cell>
          <cell r="L144">
            <v>306.2</v>
          </cell>
          <cell r="M144">
            <v>306.2</v>
          </cell>
          <cell r="N144">
            <v>306.2</v>
          </cell>
          <cell r="O144">
            <v>306.2</v>
          </cell>
          <cell r="P144">
            <v>306.2</v>
          </cell>
          <cell r="Q144">
            <v>306.2</v>
          </cell>
          <cell r="R144">
            <v>306.2</v>
          </cell>
          <cell r="S144">
            <v>306.2</v>
          </cell>
          <cell r="T144">
            <v>306.2</v>
          </cell>
          <cell r="U144">
            <v>306.2</v>
          </cell>
          <cell r="V144">
            <v>306.2</v>
          </cell>
          <cell r="W144">
            <v>306.2</v>
          </cell>
          <cell r="X144">
            <v>306.2</v>
          </cell>
          <cell r="Y144">
            <v>306.2</v>
          </cell>
          <cell r="Z144">
            <v>306.2</v>
          </cell>
          <cell r="AA144">
            <v>306.2</v>
          </cell>
          <cell r="AB144">
            <v>306.2</v>
          </cell>
          <cell r="AC144">
            <v>306.2</v>
          </cell>
        </row>
        <row r="145">
          <cell r="B145" t="str">
            <v>Total Cash, Equivalents and Marketable Securities</v>
          </cell>
          <cell r="C145">
            <v>1293</v>
          </cell>
          <cell r="D145">
            <v>1462</v>
          </cell>
          <cell r="E145">
            <v>1444</v>
          </cell>
          <cell r="F145">
            <v>1529</v>
          </cell>
          <cell r="G145">
            <v>1474.1</v>
          </cell>
          <cell r="H145">
            <v>1474.1</v>
          </cell>
          <cell r="I145">
            <v>1590.8999999999999</v>
          </cell>
          <cell r="J145">
            <v>1177</v>
          </cell>
          <cell r="K145">
            <v>1535.1000000000001</v>
          </cell>
          <cell r="L145">
            <v>1535.2740550123569</v>
          </cell>
          <cell r="M145">
            <v>1535.2740550123569</v>
          </cell>
          <cell r="N145">
            <v>1764.2646317072536</v>
          </cell>
          <cell r="O145">
            <v>2057.8658798209558</v>
          </cell>
          <cell r="P145">
            <v>2355.1237127153354</v>
          </cell>
          <cell r="Q145">
            <v>2655.6813491242142</v>
          </cell>
          <cell r="R145">
            <v>2655.6813491242142</v>
          </cell>
          <cell r="S145">
            <v>2171.1981874394355</v>
          </cell>
          <cell r="T145">
            <v>4457.4681811838354</v>
          </cell>
          <cell r="U145">
            <v>7107.1410783021802</v>
          </cell>
          <cell r="V145">
            <v>10034.804153338875</v>
          </cell>
          <cell r="W145">
            <v>13149.621925715979</v>
          </cell>
          <cell r="X145">
            <v>16406.385387975337</v>
          </cell>
          <cell r="Y145">
            <v>12639.151231208432</v>
          </cell>
          <cell r="Z145">
            <v>16455.61988272435</v>
          </cell>
          <cell r="AA145">
            <v>20185.419475819563</v>
          </cell>
          <cell r="AB145">
            <v>23310.338913880816</v>
          </cell>
          <cell r="AC145">
            <v>26116.688044635037</v>
          </cell>
        </row>
        <row r="146">
          <cell r="B146" t="str">
            <v xml:space="preserve">   Trade receivables, net </v>
          </cell>
          <cell r="C146">
            <v>650</v>
          </cell>
          <cell r="D146">
            <v>660</v>
          </cell>
          <cell r="E146">
            <v>710</v>
          </cell>
          <cell r="F146">
            <v>705</v>
          </cell>
          <cell r="G146">
            <v>726.5</v>
          </cell>
          <cell r="H146">
            <v>726.5</v>
          </cell>
          <cell r="I146">
            <v>776.7</v>
          </cell>
          <cell r="J146">
            <v>853.7</v>
          </cell>
          <cell r="K146">
            <v>910.2</v>
          </cell>
          <cell r="L146">
            <v>847.63514009524795</v>
          </cell>
          <cell r="M146">
            <v>847.63514009524795</v>
          </cell>
          <cell r="N146">
            <v>864.75867081115575</v>
          </cell>
          <cell r="O146">
            <v>887.01872496499641</v>
          </cell>
          <cell r="P146">
            <v>920.61637506722479</v>
          </cell>
          <cell r="Q146">
            <v>974.07843662165942</v>
          </cell>
          <cell r="R146">
            <v>974.07843662165942</v>
          </cell>
          <cell r="S146">
            <v>1091.8958048942695</v>
          </cell>
          <cell r="T146">
            <v>1252.4815683670936</v>
          </cell>
          <cell r="U146">
            <v>1383.4358655591443</v>
          </cell>
          <cell r="V146">
            <v>1478.4368921272962</v>
          </cell>
          <cell r="W146">
            <v>1548.6483711742276</v>
          </cell>
          <cell r="X146">
            <v>1587.0336951510953</v>
          </cell>
          <cell r="Y146">
            <v>1595.1787019757558</v>
          </cell>
          <cell r="Z146">
            <v>1461.7646226680638</v>
          </cell>
          <cell r="AA146">
            <v>1284.2011739189466</v>
          </cell>
          <cell r="AB146">
            <v>1182.2932913175239</v>
          </cell>
          <cell r="AC146">
            <v>1120.0809936209789</v>
          </cell>
        </row>
        <row r="147">
          <cell r="B147" t="str">
            <v xml:space="preserve">   Inventories </v>
          </cell>
          <cell r="C147">
            <v>375</v>
          </cell>
          <cell r="D147">
            <v>396</v>
          </cell>
          <cell r="E147">
            <v>410</v>
          </cell>
          <cell r="F147">
            <v>441</v>
          </cell>
          <cell r="G147">
            <v>460.4</v>
          </cell>
          <cell r="H147">
            <v>460.4</v>
          </cell>
          <cell r="I147">
            <v>456.5</v>
          </cell>
          <cell r="J147">
            <v>463.2</v>
          </cell>
          <cell r="K147">
            <v>432.7</v>
          </cell>
          <cell r="L147">
            <v>503.28336443155342</v>
          </cell>
          <cell r="M147">
            <v>503.28336443155342</v>
          </cell>
          <cell r="N147">
            <v>513.45046079412373</v>
          </cell>
          <cell r="O147">
            <v>526.66736794796657</v>
          </cell>
          <cell r="P147">
            <v>546.6159726961647</v>
          </cell>
          <cell r="Q147">
            <v>578.35907174411022</v>
          </cell>
          <cell r="R147">
            <v>578.35907174411022</v>
          </cell>
          <cell r="S147">
            <v>655.1374829365617</v>
          </cell>
          <cell r="T147">
            <v>751.48894102025611</v>
          </cell>
          <cell r="U147">
            <v>830.06151933548654</v>
          </cell>
          <cell r="V147">
            <v>887.06213527637772</v>
          </cell>
          <cell r="W147">
            <v>929.18902270453646</v>
          </cell>
          <cell r="X147">
            <v>952.22021709065712</v>
          </cell>
          <cell r="Y147">
            <v>15154.197668769679</v>
          </cell>
          <cell r="Z147">
            <v>13886.763915346604</v>
          </cell>
          <cell r="AA147">
            <v>12199.91115222999</v>
          </cell>
          <cell r="AB147">
            <v>11231.786267516476</v>
          </cell>
          <cell r="AC147">
            <v>10640.769439399299</v>
          </cell>
        </row>
        <row r="148">
          <cell r="B148" t="str">
            <v xml:space="preserve">  Prepaid manufacturing costs </v>
          </cell>
          <cell r="C148">
            <v>0</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row>
        <row r="149">
          <cell r="B149" t="str">
            <v xml:space="preserve">  Deferred tax assets</v>
          </cell>
          <cell r="C149">
            <v>0</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row>
        <row r="150">
          <cell r="B150" t="str">
            <v xml:space="preserve">  Prepaid expenses and other current assets</v>
          </cell>
          <cell r="C150">
            <v>260</v>
          </cell>
          <cell r="D150">
            <v>215</v>
          </cell>
          <cell r="E150">
            <v>225</v>
          </cell>
          <cell r="F150">
            <v>207</v>
          </cell>
          <cell r="G150">
            <v>292.89999999999998</v>
          </cell>
          <cell r="H150">
            <v>292.89999999999998</v>
          </cell>
          <cell r="I150">
            <v>327.9</v>
          </cell>
          <cell r="J150">
            <v>342.2</v>
          </cell>
          <cell r="K150">
            <v>370.4</v>
          </cell>
          <cell r="L150">
            <v>317.86317753571797</v>
          </cell>
          <cell r="M150">
            <v>317.86317753571797</v>
          </cell>
          <cell r="N150">
            <v>324.28450155418341</v>
          </cell>
          <cell r="O150">
            <v>332.63202186187362</v>
          </cell>
          <cell r="P150">
            <v>345.23114065020928</v>
          </cell>
          <cell r="Q150">
            <v>365.27941373312228</v>
          </cell>
          <cell r="R150">
            <v>365.27941373312228</v>
          </cell>
          <cell r="S150">
            <v>409.46092683535107</v>
          </cell>
          <cell r="T150">
            <v>469.68058813766004</v>
          </cell>
          <cell r="U150">
            <v>518.78844958467903</v>
          </cell>
          <cell r="V150">
            <v>554.41383454773609</v>
          </cell>
          <cell r="W150">
            <v>580.74313919033523</v>
          </cell>
          <cell r="X150">
            <v>595.13763568166064</v>
          </cell>
          <cell r="Y150">
            <v>9571.0722118545345</v>
          </cell>
          <cell r="Z150">
            <v>8770.5877360083814</v>
          </cell>
          <cell r="AA150">
            <v>7705.2070435136775</v>
          </cell>
          <cell r="AB150">
            <v>7093.7597479051428</v>
          </cell>
          <cell r="AC150">
            <v>6720.4859617258735</v>
          </cell>
        </row>
        <row r="151">
          <cell r="B151" t="str">
            <v xml:space="preserve">Total Current Assets  </v>
          </cell>
          <cell r="C151">
            <v>2578</v>
          </cell>
          <cell r="D151">
            <v>2733</v>
          </cell>
          <cell r="E151">
            <v>2789</v>
          </cell>
          <cell r="F151">
            <v>2882</v>
          </cell>
          <cell r="G151">
            <v>2953.9</v>
          </cell>
          <cell r="H151">
            <v>2953.9</v>
          </cell>
          <cell r="I151">
            <v>3152</v>
          </cell>
          <cell r="J151">
            <v>2836.1</v>
          </cell>
          <cell r="K151">
            <v>3248.4</v>
          </cell>
          <cell r="L151">
            <v>3204.0557370748761</v>
          </cell>
          <cell r="M151">
            <v>3204.0557370748761</v>
          </cell>
          <cell r="N151">
            <v>3466.7582648667167</v>
          </cell>
          <cell r="O151">
            <v>3804.1839945957922</v>
          </cell>
          <cell r="P151">
            <v>4167.5872011289339</v>
          </cell>
          <cell r="Q151">
            <v>4573.3982712231063</v>
          </cell>
          <cell r="R151">
            <v>4573.3982712231063</v>
          </cell>
          <cell r="S151">
            <v>4327.6924021056184</v>
          </cell>
          <cell r="T151">
            <v>6931.1192787088457</v>
          </cell>
          <cell r="U151">
            <v>9839.4269127814896</v>
          </cell>
          <cell r="V151">
            <v>12954.717015290285</v>
          </cell>
          <cell r="W151">
            <v>16208.202458785079</v>
          </cell>
          <cell r="X151">
            <v>19540.77693589875</v>
          </cell>
          <cell r="Y151">
            <v>38959.599813808396</v>
          </cell>
          <cell r="Z151">
            <v>40574.7361567474</v>
          </cell>
          <cell r="AA151">
            <v>41374.738845482178</v>
          </cell>
          <cell r="AB151">
            <v>42818.178220619957</v>
          </cell>
          <cell r="AC151">
            <v>44598.024439381188</v>
          </cell>
        </row>
        <row r="152">
          <cell r="B152" t="str">
            <v>PP&amp;E, net</v>
          </cell>
          <cell r="C152">
            <v>1036</v>
          </cell>
          <cell r="D152">
            <v>1138</v>
          </cell>
          <cell r="E152">
            <v>1233</v>
          </cell>
          <cell r="F152">
            <v>1354</v>
          </cell>
          <cell r="G152">
            <v>1325.4</v>
          </cell>
          <cell r="H152">
            <v>1325.4</v>
          </cell>
          <cell r="I152">
            <v>1379.3</v>
          </cell>
          <cell r="J152">
            <v>1422.6</v>
          </cell>
          <cell r="K152">
            <v>1443.4</v>
          </cell>
          <cell r="L152">
            <v>1428.4</v>
          </cell>
          <cell r="M152">
            <v>1428.4</v>
          </cell>
          <cell r="N152">
            <v>1413.4</v>
          </cell>
          <cell r="O152">
            <v>1398.4</v>
          </cell>
          <cell r="P152">
            <v>1383.4</v>
          </cell>
          <cell r="Q152">
            <v>1368.4</v>
          </cell>
          <cell r="R152">
            <v>1368.4</v>
          </cell>
          <cell r="S152">
            <v>1318.4</v>
          </cell>
          <cell r="T152">
            <v>1268.4000000000001</v>
          </cell>
          <cell r="U152">
            <v>1218.4000000000001</v>
          </cell>
          <cell r="V152">
            <v>1168.4000000000001</v>
          </cell>
          <cell r="W152">
            <v>1118.4000000000001</v>
          </cell>
          <cell r="X152">
            <v>1068.4000000000001</v>
          </cell>
          <cell r="Y152">
            <v>1018.4000000000001</v>
          </cell>
          <cell r="Z152">
            <v>968.40000000000009</v>
          </cell>
          <cell r="AA152">
            <v>918.40000000000009</v>
          </cell>
          <cell r="AB152">
            <v>868.40000000000009</v>
          </cell>
          <cell r="AC152">
            <v>818.40000000000009</v>
          </cell>
        </row>
        <row r="153">
          <cell r="B153" t="str">
            <v>Intangible Assets, net</v>
          </cell>
          <cell r="C153">
            <v>4303</v>
          </cell>
          <cell r="D153">
            <v>4223</v>
          </cell>
          <cell r="E153">
            <v>4112</v>
          </cell>
          <cell r="F153">
            <v>4032</v>
          </cell>
          <cell r="G153">
            <v>3954.4</v>
          </cell>
          <cell r="H153">
            <v>3954.4</v>
          </cell>
          <cell r="I153">
            <v>3874.1</v>
          </cell>
          <cell r="J153">
            <v>3793.8</v>
          </cell>
          <cell r="K153">
            <v>3713.6</v>
          </cell>
          <cell r="L153">
            <v>3713.6</v>
          </cell>
          <cell r="M153">
            <v>3713.6</v>
          </cell>
          <cell r="N153">
            <v>3713.6</v>
          </cell>
          <cell r="O153">
            <v>3713.6</v>
          </cell>
          <cell r="P153">
            <v>3713.6</v>
          </cell>
          <cell r="Q153">
            <v>3713.6</v>
          </cell>
          <cell r="R153">
            <v>3713.6</v>
          </cell>
          <cell r="S153">
            <v>3713.6</v>
          </cell>
          <cell r="T153">
            <v>3713.6</v>
          </cell>
          <cell r="U153">
            <v>3713.6</v>
          </cell>
          <cell r="V153">
            <v>3713.6</v>
          </cell>
          <cell r="W153">
            <v>3713.6</v>
          </cell>
          <cell r="X153">
            <v>3713.6</v>
          </cell>
          <cell r="Y153">
            <v>3713.6</v>
          </cell>
          <cell r="Z153">
            <v>3713.6</v>
          </cell>
          <cell r="AA153">
            <v>3713.6</v>
          </cell>
          <cell r="AB153">
            <v>3713.6</v>
          </cell>
          <cell r="AC153">
            <v>3713.6</v>
          </cell>
        </row>
        <row r="154">
          <cell r="B154" t="str">
            <v>Goodwill</v>
          </cell>
          <cell r="C154">
            <v>5037</v>
          </cell>
          <cell r="D154">
            <v>5037</v>
          </cell>
          <cell r="E154">
            <v>5037</v>
          </cell>
          <cell r="F154">
            <v>5037</v>
          </cell>
          <cell r="G154">
            <v>5037.3999999999996</v>
          </cell>
          <cell r="H154">
            <v>5037.3999999999996</v>
          </cell>
          <cell r="I154">
            <v>5037.3999999999996</v>
          </cell>
          <cell r="J154">
            <v>5037.3999999999996</v>
          </cell>
          <cell r="K154">
            <v>5037.3999999999996</v>
          </cell>
          <cell r="L154">
            <v>5037.3999999999996</v>
          </cell>
          <cell r="M154">
            <v>5037.3999999999996</v>
          </cell>
          <cell r="N154">
            <v>5037.3999999999996</v>
          </cell>
          <cell r="O154">
            <v>5037.3999999999996</v>
          </cell>
          <cell r="P154">
            <v>5037.3999999999996</v>
          </cell>
          <cell r="Q154">
            <v>5037.3999999999996</v>
          </cell>
          <cell r="R154">
            <v>5037.3999999999996</v>
          </cell>
          <cell r="S154">
            <v>5037.3999999999996</v>
          </cell>
          <cell r="T154">
            <v>5037.3999999999996</v>
          </cell>
          <cell r="U154">
            <v>5037.3999999999996</v>
          </cell>
          <cell r="V154">
            <v>5037.3999999999996</v>
          </cell>
          <cell r="W154">
            <v>5037.3999999999996</v>
          </cell>
          <cell r="X154">
            <v>5037.3999999999996</v>
          </cell>
          <cell r="Y154">
            <v>5037.3999999999996</v>
          </cell>
          <cell r="Z154">
            <v>5037.3999999999996</v>
          </cell>
          <cell r="AA154">
            <v>5037.3999999999996</v>
          </cell>
          <cell r="AB154">
            <v>5037.3999999999996</v>
          </cell>
          <cell r="AC154">
            <v>5037.3999999999996</v>
          </cell>
        </row>
        <row r="155">
          <cell r="B155" t="str">
            <v>Restricted Cash</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row>
        <row r="156">
          <cell r="B156" t="str">
            <v>Deferred Tax Assets</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row>
        <row r="157">
          <cell r="B157" t="str">
            <v>Other Assets</v>
          </cell>
          <cell r="C157">
            <v>299</v>
          </cell>
          <cell r="D157">
            <v>304</v>
          </cell>
          <cell r="E157">
            <v>318</v>
          </cell>
          <cell r="F157">
            <v>338</v>
          </cell>
          <cell r="G157">
            <v>312.2</v>
          </cell>
          <cell r="H157">
            <v>312.2</v>
          </cell>
          <cell r="I157">
            <v>387.4</v>
          </cell>
          <cell r="J157">
            <v>400.5</v>
          </cell>
          <cell r="K157">
            <v>400.8</v>
          </cell>
          <cell r="L157">
            <v>400.8</v>
          </cell>
          <cell r="M157">
            <v>400.8</v>
          </cell>
          <cell r="N157">
            <v>400.8</v>
          </cell>
          <cell r="O157">
            <v>400.8</v>
          </cell>
          <cell r="P157">
            <v>400.8</v>
          </cell>
          <cell r="Q157">
            <v>400.8</v>
          </cell>
          <cell r="R157">
            <v>400.8</v>
          </cell>
          <cell r="S157">
            <v>400.8</v>
          </cell>
          <cell r="T157">
            <v>400.8</v>
          </cell>
          <cell r="U157">
            <v>400.8</v>
          </cell>
          <cell r="V157">
            <v>400.8</v>
          </cell>
          <cell r="W157">
            <v>400.8</v>
          </cell>
          <cell r="X157">
            <v>400.8</v>
          </cell>
          <cell r="Y157">
            <v>400.8</v>
          </cell>
          <cell r="Z157">
            <v>400.8</v>
          </cell>
          <cell r="AA157">
            <v>400.8</v>
          </cell>
          <cell r="AB157">
            <v>400.8</v>
          </cell>
          <cell r="AC157">
            <v>400.8</v>
          </cell>
        </row>
        <row r="158">
          <cell r="B158" t="str">
            <v>Total Assets</v>
          </cell>
          <cell r="C158">
            <v>13253</v>
          </cell>
          <cell r="D158">
            <v>13435</v>
          </cell>
          <cell r="E158">
            <v>13489</v>
          </cell>
          <cell r="F158">
            <v>13643</v>
          </cell>
          <cell r="G158">
            <v>13583.3</v>
          </cell>
          <cell r="H158">
            <v>13583.3</v>
          </cell>
          <cell r="I158">
            <v>13830.199999999999</v>
          </cell>
          <cell r="J158">
            <v>13490.400000000001</v>
          </cell>
          <cell r="K158">
            <v>13843.599999999999</v>
          </cell>
          <cell r="L158">
            <v>13784.255737074875</v>
          </cell>
          <cell r="M158">
            <v>13784.255737074875</v>
          </cell>
          <cell r="N158">
            <v>14031.958264866716</v>
          </cell>
          <cell r="O158">
            <v>14354.383994595792</v>
          </cell>
          <cell r="P158">
            <v>14702.787201128933</v>
          </cell>
          <cell r="Q158">
            <v>15093.598271223105</v>
          </cell>
          <cell r="R158">
            <v>15093.598271223105</v>
          </cell>
          <cell r="S158">
            <v>14797.892402105617</v>
          </cell>
          <cell r="T158">
            <v>17351.319278708845</v>
          </cell>
          <cell r="U158">
            <v>20209.626912781488</v>
          </cell>
          <cell r="V158">
            <v>23274.917015290284</v>
          </cell>
          <cell r="W158">
            <v>26478.40245878508</v>
          </cell>
          <cell r="X158">
            <v>29760.976935898747</v>
          </cell>
          <cell r="Y158">
            <v>49129.799813808393</v>
          </cell>
          <cell r="Z158">
            <v>50694.936156747397</v>
          </cell>
          <cell r="AA158">
            <v>51444.938845482175</v>
          </cell>
          <cell r="AB158">
            <v>52838.378220619954</v>
          </cell>
          <cell r="AC158">
            <v>54568.224439381185</v>
          </cell>
        </row>
        <row r="161">
          <cell r="B161" t="str">
            <v xml:space="preserve">   Accounts payable </v>
          </cell>
          <cell r="C161">
            <v>64</v>
          </cell>
          <cell r="D161">
            <v>61</v>
          </cell>
          <cell r="E161">
            <v>51</v>
          </cell>
          <cell r="F161">
            <v>35</v>
          </cell>
          <cell r="G161">
            <v>7.2000000000000455</v>
          </cell>
          <cell r="H161">
            <v>7.2000000000000455</v>
          </cell>
          <cell r="I161">
            <v>57.1</v>
          </cell>
          <cell r="J161">
            <v>58.8</v>
          </cell>
          <cell r="K161">
            <v>52.2</v>
          </cell>
          <cell r="L161">
            <v>56.685599993869701</v>
          </cell>
          <cell r="M161">
            <v>56.685599993869701</v>
          </cell>
          <cell r="N161">
            <v>52.425994417926319</v>
          </cell>
          <cell r="O161">
            <v>53.221123497899782</v>
          </cell>
          <cell r="P161">
            <v>54.661597269616465</v>
          </cell>
          <cell r="Q161">
            <v>57.227108151522486</v>
          </cell>
          <cell r="R161">
            <v>57.227108151522486</v>
          </cell>
          <cell r="S161">
            <v>62.101573903361583</v>
          </cell>
          <cell r="T161">
            <v>70.452088220649003</v>
          </cell>
          <cell r="U161">
            <v>77.818267437701863</v>
          </cell>
          <cell r="V161">
            <v>83.624086710950181</v>
          </cell>
          <cell r="W161">
            <v>89.047281342518076</v>
          </cell>
          <cell r="X161">
            <v>91.254437471187984</v>
          </cell>
          <cell r="Y161">
            <v>366.89110145442379</v>
          </cell>
          <cell r="Z161">
            <v>336.20586321365465</v>
          </cell>
          <cell r="AA161">
            <v>295.36627000135763</v>
          </cell>
          <cell r="AB161">
            <v>271.9274570030305</v>
          </cell>
          <cell r="AC161">
            <v>257.61862853282514</v>
          </cell>
        </row>
        <row r="162">
          <cell r="B162" t="str">
            <v xml:space="preserve">   Accrued expenses</v>
          </cell>
          <cell r="C162">
            <v>508</v>
          </cell>
          <cell r="D162">
            <v>546</v>
          </cell>
          <cell r="E162">
            <v>562</v>
          </cell>
          <cell r="F162">
            <v>703</v>
          </cell>
          <cell r="G162">
            <v>703</v>
          </cell>
          <cell r="H162">
            <v>703</v>
          </cell>
          <cell r="I162">
            <v>582.79999999999995</v>
          </cell>
          <cell r="J162">
            <v>605.20000000000005</v>
          </cell>
          <cell r="K162">
            <v>539.79999999999995</v>
          </cell>
          <cell r="L162">
            <v>651.88439992950146</v>
          </cell>
          <cell r="M162">
            <v>651.88439992950146</v>
          </cell>
          <cell r="N162">
            <v>602.89893580615251</v>
          </cell>
          <cell r="O162">
            <v>612.04292022584741</v>
          </cell>
          <cell r="P162">
            <v>628.60836860058919</v>
          </cell>
          <cell r="Q162">
            <v>658.11174374250857</v>
          </cell>
          <cell r="R162">
            <v>658.11174374250857</v>
          </cell>
          <cell r="S162">
            <v>745.21888684033888</v>
          </cell>
          <cell r="T162">
            <v>845.42505864778798</v>
          </cell>
          <cell r="U162">
            <v>933.81920925242218</v>
          </cell>
          <cell r="V162">
            <v>1003.4890405314021</v>
          </cell>
          <cell r="W162">
            <v>1068.5673761102169</v>
          </cell>
          <cell r="X162">
            <v>1095.0532496542558</v>
          </cell>
          <cell r="Y162">
            <v>16876.990666903494</v>
          </cell>
          <cell r="Z162">
            <v>15465.469707828111</v>
          </cell>
          <cell r="AA162">
            <v>13586.84842006245</v>
          </cell>
          <cell r="AB162">
            <v>12508.663022139401</v>
          </cell>
          <cell r="AC162">
            <v>11850.456912509955</v>
          </cell>
        </row>
        <row r="163">
          <cell r="B163" t="str">
            <v xml:space="preserve">   Deferred revenue  </v>
          </cell>
          <cell r="C163">
            <v>37</v>
          </cell>
          <cell r="D163">
            <v>16</v>
          </cell>
          <cell r="E163">
            <v>14</v>
          </cell>
          <cell r="F163">
            <v>18</v>
          </cell>
          <cell r="G163">
            <v>15.9</v>
          </cell>
          <cell r="H163">
            <v>15.9</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row>
        <row r="164">
          <cell r="B164" t="str">
            <v xml:space="preserve">   License payable</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row>
        <row r="165">
          <cell r="B165" t="str">
            <v xml:space="preserve">   Deferred tax liabilities payable</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row>
        <row r="166">
          <cell r="B166" t="str">
            <v xml:space="preserve">   Current debt obligation</v>
          </cell>
          <cell r="C166">
            <v>167</v>
          </cell>
          <cell r="D166">
            <v>167</v>
          </cell>
          <cell r="E166">
            <v>167</v>
          </cell>
          <cell r="F166">
            <v>167</v>
          </cell>
          <cell r="G166">
            <v>167.4</v>
          </cell>
          <cell r="H166">
            <v>167.4</v>
          </cell>
          <cell r="I166">
            <v>167.5</v>
          </cell>
          <cell r="J166">
            <v>278.5</v>
          </cell>
          <cell r="K166">
            <v>407</v>
          </cell>
          <cell r="L166">
            <v>407</v>
          </cell>
          <cell r="M166">
            <v>407</v>
          </cell>
          <cell r="N166">
            <v>407</v>
          </cell>
          <cell r="O166">
            <v>407</v>
          </cell>
          <cell r="P166">
            <v>407</v>
          </cell>
          <cell r="Q166">
            <v>407</v>
          </cell>
          <cell r="R166">
            <v>407</v>
          </cell>
          <cell r="S166">
            <v>407</v>
          </cell>
          <cell r="T166">
            <v>407</v>
          </cell>
          <cell r="U166">
            <v>407</v>
          </cell>
          <cell r="V166">
            <v>407</v>
          </cell>
          <cell r="W166">
            <v>407</v>
          </cell>
          <cell r="X166">
            <v>407</v>
          </cell>
          <cell r="Y166">
            <v>407</v>
          </cell>
          <cell r="Z166">
            <v>407</v>
          </cell>
          <cell r="AA166">
            <v>407</v>
          </cell>
          <cell r="AB166">
            <v>407</v>
          </cell>
          <cell r="AC166">
            <v>407</v>
          </cell>
        </row>
        <row r="167">
          <cell r="B167" t="str">
            <v xml:space="preserve">   Other current liabilities</v>
          </cell>
          <cell r="C167">
            <v>47</v>
          </cell>
          <cell r="D167">
            <v>47</v>
          </cell>
          <cell r="E167">
            <v>62</v>
          </cell>
          <cell r="F167">
            <v>49</v>
          </cell>
          <cell r="G167">
            <v>59</v>
          </cell>
          <cell r="H167">
            <v>59</v>
          </cell>
          <cell r="I167">
            <v>134.6</v>
          </cell>
          <cell r="J167">
            <v>101.9</v>
          </cell>
          <cell r="K167">
            <v>28.4</v>
          </cell>
          <cell r="L167">
            <v>28.4</v>
          </cell>
          <cell r="M167">
            <v>28.4</v>
          </cell>
          <cell r="N167">
            <v>28.4</v>
          </cell>
          <cell r="O167">
            <v>28.4</v>
          </cell>
          <cell r="P167">
            <v>28.4</v>
          </cell>
          <cell r="Q167">
            <v>28.4</v>
          </cell>
          <cell r="R167">
            <v>28.4</v>
          </cell>
          <cell r="S167">
            <v>28.4</v>
          </cell>
          <cell r="T167">
            <v>28.4</v>
          </cell>
          <cell r="U167">
            <v>28.4</v>
          </cell>
          <cell r="V167">
            <v>28.4</v>
          </cell>
          <cell r="W167">
            <v>28.4</v>
          </cell>
          <cell r="X167">
            <v>28.4</v>
          </cell>
          <cell r="Y167">
            <v>28.4</v>
          </cell>
          <cell r="Z167">
            <v>28.4</v>
          </cell>
          <cell r="AA167">
            <v>28.4</v>
          </cell>
          <cell r="AB167">
            <v>28.4</v>
          </cell>
          <cell r="AC167">
            <v>28.4</v>
          </cell>
        </row>
        <row r="168">
          <cell r="B168" t="str">
            <v xml:space="preserve">Total Current Liabilities:  </v>
          </cell>
          <cell r="C168">
            <v>823</v>
          </cell>
          <cell r="D168">
            <v>837</v>
          </cell>
          <cell r="E168">
            <v>856</v>
          </cell>
          <cell r="F168">
            <v>972</v>
          </cell>
          <cell r="G168">
            <v>952.5</v>
          </cell>
          <cell r="H168">
            <v>952.5</v>
          </cell>
          <cell r="I168">
            <v>942</v>
          </cell>
          <cell r="J168">
            <v>1044.4000000000001</v>
          </cell>
          <cell r="K168">
            <v>1027.4000000000001</v>
          </cell>
          <cell r="L168">
            <v>1143.9699999233712</v>
          </cell>
          <cell r="M168">
            <v>1143.9699999233712</v>
          </cell>
          <cell r="N168">
            <v>1090.7249302240789</v>
          </cell>
          <cell r="O168">
            <v>1100.6640437237472</v>
          </cell>
          <cell r="P168">
            <v>1118.6699658702057</v>
          </cell>
          <cell r="Q168">
            <v>1150.7388518940311</v>
          </cell>
          <cell r="R168">
            <v>1150.7388518940311</v>
          </cell>
          <cell r="S168">
            <v>1242.7204607437006</v>
          </cell>
          <cell r="T168">
            <v>1351.2771468684371</v>
          </cell>
          <cell r="U168">
            <v>1447.0374766901241</v>
          </cell>
          <cell r="V168">
            <v>1522.5131272423523</v>
          </cell>
          <cell r="W168">
            <v>1593.014657452735</v>
          </cell>
          <cell r="X168">
            <v>1621.7076871254437</v>
          </cell>
          <cell r="Y168">
            <v>17679.28176835792</v>
          </cell>
          <cell r="Z168">
            <v>16237.075571041765</v>
          </cell>
          <cell r="AA168">
            <v>14317.614690063807</v>
          </cell>
          <cell r="AB168">
            <v>13215.990479142431</v>
          </cell>
          <cell r="AC168">
            <v>12543.475541042781</v>
          </cell>
        </row>
        <row r="169">
          <cell r="B169" t="str">
            <v xml:space="preserve">  Capital lease obligations, less current portion</v>
          </cell>
          <cell r="C169">
            <v>0</v>
          </cell>
          <cell r="D169">
            <v>0</v>
          </cell>
          <cell r="E169">
            <v>0</v>
          </cell>
          <cell r="F169">
            <v>0</v>
          </cell>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row>
        <row r="170">
          <cell r="B170" t="str">
            <v xml:space="preserve">  Mortgage loan</v>
          </cell>
          <cell r="C170">
            <v>0</v>
          </cell>
          <cell r="D170">
            <v>0</v>
          </cell>
          <cell r="E170">
            <v>0</v>
          </cell>
          <cell r="F170">
            <v>0</v>
          </cell>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row>
        <row r="171">
          <cell r="B171" t="str">
            <v xml:space="preserve">  Convertible debt </v>
          </cell>
          <cell r="C171">
            <v>0</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row>
        <row r="172">
          <cell r="B172" t="str">
            <v xml:space="preserve">  Deferred tax liabilities</v>
          </cell>
          <cell r="C172">
            <v>396</v>
          </cell>
          <cell r="D172">
            <v>384</v>
          </cell>
          <cell r="E172">
            <v>387</v>
          </cell>
          <cell r="F172">
            <v>353</v>
          </cell>
          <cell r="G172">
            <v>365</v>
          </cell>
          <cell r="H172">
            <v>365</v>
          </cell>
          <cell r="I172">
            <v>442.7</v>
          </cell>
          <cell r="J172">
            <v>464</v>
          </cell>
          <cell r="K172">
            <v>442.8</v>
          </cell>
          <cell r="L172">
            <v>410.4</v>
          </cell>
          <cell r="M172">
            <v>410.4</v>
          </cell>
          <cell r="N172">
            <v>378</v>
          </cell>
          <cell r="O172">
            <v>345.6</v>
          </cell>
          <cell r="P172">
            <v>313.20000000000005</v>
          </cell>
          <cell r="Q172">
            <v>280.80000000000007</v>
          </cell>
          <cell r="R172">
            <v>280.80000000000007</v>
          </cell>
          <cell r="S172">
            <v>248.40000000000006</v>
          </cell>
          <cell r="T172">
            <v>216.00000000000006</v>
          </cell>
          <cell r="U172">
            <v>183.60000000000005</v>
          </cell>
          <cell r="V172">
            <v>151.20000000000005</v>
          </cell>
          <cell r="W172">
            <v>118.80000000000004</v>
          </cell>
          <cell r="X172">
            <v>86.400000000000034</v>
          </cell>
          <cell r="Y172">
            <v>54.000000000000028</v>
          </cell>
          <cell r="Z172">
            <v>21.600000000000023</v>
          </cell>
          <cell r="AA172">
            <v>-10.799999999999983</v>
          </cell>
          <cell r="AB172">
            <v>-43.199999999999989</v>
          </cell>
          <cell r="AC172">
            <v>-75.599999999999994</v>
          </cell>
        </row>
        <row r="173">
          <cell r="B173" t="str">
            <v xml:space="preserve">  Long term debt</v>
          </cell>
          <cell r="C173">
            <v>2888</v>
          </cell>
          <cell r="D173">
            <v>2846</v>
          </cell>
          <cell r="E173">
            <v>2804</v>
          </cell>
          <cell r="F173">
            <v>2763</v>
          </cell>
          <cell r="G173">
            <v>2720.7</v>
          </cell>
          <cell r="H173">
            <v>2720.7</v>
          </cell>
          <cell r="I173">
            <v>2678.8</v>
          </cell>
          <cell r="J173">
            <v>2564.9</v>
          </cell>
          <cell r="K173">
            <v>2533.3000000000002</v>
          </cell>
          <cell r="L173">
            <v>2489.5500000000002</v>
          </cell>
          <cell r="M173">
            <v>2489.5500000000002</v>
          </cell>
          <cell r="N173">
            <v>2445.8000000000002</v>
          </cell>
          <cell r="O173">
            <v>2402.0500000000002</v>
          </cell>
          <cell r="P173">
            <v>2358.3000000000002</v>
          </cell>
          <cell r="Q173">
            <v>2314.5500000000002</v>
          </cell>
          <cell r="R173">
            <v>2314.5500000000002</v>
          </cell>
          <cell r="S173">
            <v>-35.449999999999818</v>
          </cell>
          <cell r="T173">
            <v>-35.449999999999818</v>
          </cell>
          <cell r="U173">
            <v>-35.449999999999818</v>
          </cell>
          <cell r="V173">
            <v>-35.449999999999818</v>
          </cell>
          <cell r="W173">
            <v>-35.449999999999818</v>
          </cell>
          <cell r="X173">
            <v>-35.449999999999818</v>
          </cell>
          <cell r="Y173">
            <v>-35.449999999999818</v>
          </cell>
          <cell r="Z173">
            <v>-35.449999999999818</v>
          </cell>
          <cell r="AA173">
            <v>-35.449999999999818</v>
          </cell>
          <cell r="AB173">
            <v>-35.449999999999818</v>
          </cell>
          <cell r="AC173">
            <v>-35.449999999999818</v>
          </cell>
        </row>
        <row r="174">
          <cell r="B174" t="str">
            <v xml:space="preserve">  Other liabilites</v>
          </cell>
          <cell r="C174">
            <v>452</v>
          </cell>
          <cell r="D174">
            <v>512</v>
          </cell>
          <cell r="E174">
            <v>567</v>
          </cell>
          <cell r="F174">
            <v>611</v>
          </cell>
          <cell r="G174">
            <v>652</v>
          </cell>
          <cell r="H174">
            <v>652</v>
          </cell>
          <cell r="I174">
            <v>654</v>
          </cell>
          <cell r="J174">
            <v>649.70000000000005</v>
          </cell>
          <cell r="K174">
            <v>670.40000000000009</v>
          </cell>
          <cell r="L174">
            <v>670.40000000000009</v>
          </cell>
          <cell r="M174">
            <v>670.40000000000009</v>
          </cell>
          <cell r="N174">
            <v>670.40000000000009</v>
          </cell>
          <cell r="O174">
            <v>670.40000000000009</v>
          </cell>
          <cell r="P174">
            <v>670.40000000000009</v>
          </cell>
          <cell r="Q174">
            <v>670.40000000000009</v>
          </cell>
          <cell r="R174">
            <v>670.40000000000009</v>
          </cell>
          <cell r="S174">
            <v>670.40000000000009</v>
          </cell>
          <cell r="T174">
            <v>670.40000000000009</v>
          </cell>
          <cell r="U174">
            <v>670.40000000000009</v>
          </cell>
          <cell r="V174">
            <v>670.40000000000009</v>
          </cell>
          <cell r="W174">
            <v>670.40000000000009</v>
          </cell>
          <cell r="X174">
            <v>670.40000000000009</v>
          </cell>
          <cell r="Y174">
            <v>670.40000000000009</v>
          </cell>
          <cell r="Z174">
            <v>670.40000000000009</v>
          </cell>
          <cell r="AA174">
            <v>670.40000000000009</v>
          </cell>
          <cell r="AB174">
            <v>670.40000000000009</v>
          </cell>
          <cell r="AC174">
            <v>670.40000000000009</v>
          </cell>
        </row>
        <row r="175">
          <cell r="B175" t="str">
            <v xml:space="preserve">Total liabilities  </v>
          </cell>
          <cell r="C175">
            <v>4559</v>
          </cell>
          <cell r="D175">
            <v>4579</v>
          </cell>
          <cell r="E175">
            <v>4614</v>
          </cell>
          <cell r="F175">
            <v>4699</v>
          </cell>
          <cell r="G175">
            <v>4690.2</v>
          </cell>
          <cell r="H175">
            <v>4690.2</v>
          </cell>
          <cell r="I175">
            <v>4717.5</v>
          </cell>
          <cell r="J175">
            <v>4723</v>
          </cell>
          <cell r="K175">
            <v>4673.9000000000005</v>
          </cell>
          <cell r="L175">
            <v>4714.3199999233711</v>
          </cell>
          <cell r="M175">
            <v>4714.3199999233711</v>
          </cell>
          <cell r="N175">
            <v>4584.9249302240787</v>
          </cell>
          <cell r="O175">
            <v>4518.7140437237476</v>
          </cell>
          <cell r="P175">
            <v>4460.569965870206</v>
          </cell>
          <cell r="Q175">
            <v>4416.4888518940315</v>
          </cell>
          <cell r="R175">
            <v>4416.4888518940315</v>
          </cell>
          <cell r="S175">
            <v>2126.070460743701</v>
          </cell>
          <cell r="T175">
            <v>2202.2271468684376</v>
          </cell>
          <cell r="U175">
            <v>2265.5874766901243</v>
          </cell>
          <cell r="V175">
            <v>2308.6631272423529</v>
          </cell>
          <cell r="W175">
            <v>2346.7646574527353</v>
          </cell>
          <cell r="X175">
            <v>2343.0576871254439</v>
          </cell>
          <cell r="Y175">
            <v>18368.23176835792</v>
          </cell>
          <cell r="Z175">
            <v>16893.625571041764</v>
          </cell>
          <cell r="AA175">
            <v>14941.764690063806</v>
          </cell>
          <cell r="AB175">
            <v>13807.740479142431</v>
          </cell>
          <cell r="AC175">
            <v>13102.825541042781</v>
          </cell>
        </row>
        <row r="176">
          <cell r="B176" t="str">
            <v>Stockholders' equity:</v>
          </cell>
        </row>
        <row r="177">
          <cell r="B177" t="str">
            <v xml:space="preserve">  Common Stock and APIC</v>
          </cell>
          <cell r="C177">
            <v>7957</v>
          </cell>
          <cell r="D177">
            <v>8060</v>
          </cell>
          <cell r="E177">
            <v>6755</v>
          </cell>
          <cell r="F177">
            <v>6769</v>
          </cell>
          <cell r="G177">
            <v>6685.4</v>
          </cell>
          <cell r="H177">
            <v>6685.4</v>
          </cell>
          <cell r="I177">
            <v>6661</v>
          </cell>
          <cell r="J177">
            <v>6730.3</v>
          </cell>
          <cell r="K177">
            <v>6808</v>
          </cell>
          <cell r="L177">
            <v>6828</v>
          </cell>
          <cell r="M177">
            <v>6828</v>
          </cell>
          <cell r="N177">
            <v>6849.2771220769</v>
          </cell>
          <cell r="O177">
            <v>6871.8546668135468</v>
          </cell>
          <cell r="P177">
            <v>6895.756359902628</v>
          </cell>
          <cell r="Q177">
            <v>6921.006359902628</v>
          </cell>
          <cell r="R177">
            <v>6921.006359902628</v>
          </cell>
          <cell r="S177">
            <v>7050.9881967979527</v>
          </cell>
          <cell r="T177">
            <v>7215.3436714604268</v>
          </cell>
          <cell r="U177">
            <v>7416.3820567225866</v>
          </cell>
          <cell r="V177">
            <v>7656.5723833794082</v>
          </cell>
          <cell r="W177">
            <v>7938.5547501604906</v>
          </cell>
          <cell r="X177">
            <v>8265.1524483564062</v>
          </cell>
          <cell r="Y177">
            <v>8628.0800314621156</v>
          </cell>
          <cell r="Z177">
            <v>9029.15399372311</v>
          </cell>
          <cell r="AA177">
            <v>9470.2816540971544</v>
          </cell>
          <cell r="AB177">
            <v>9953.4656974899026</v>
          </cell>
          <cell r="AC177">
            <v>10480.808943052289</v>
          </cell>
        </row>
        <row r="178">
          <cell r="B178" t="str">
            <v xml:space="preserve">   Accumulated other comprehensive income  </v>
          </cell>
          <cell r="C178">
            <v>-1081</v>
          </cell>
          <cell r="D178">
            <v>-1173</v>
          </cell>
          <cell r="E178">
            <v>-14</v>
          </cell>
          <cell r="F178">
            <v>-37</v>
          </cell>
          <cell r="G178">
            <v>-34.4</v>
          </cell>
          <cell r="H178">
            <v>-34.4</v>
          </cell>
          <cell r="I178">
            <v>-45.7</v>
          </cell>
          <cell r="J178">
            <v>-2.9</v>
          </cell>
          <cell r="K178">
            <v>-2.9</v>
          </cell>
          <cell r="L178">
            <v>-2.9</v>
          </cell>
          <cell r="M178">
            <v>-2.9</v>
          </cell>
          <cell r="N178">
            <v>-2.9</v>
          </cell>
          <cell r="O178">
            <v>-2.9</v>
          </cell>
          <cell r="P178">
            <v>-2.9</v>
          </cell>
          <cell r="Q178">
            <v>-2.9</v>
          </cell>
          <cell r="R178">
            <v>-2.9</v>
          </cell>
          <cell r="S178">
            <v>-2.9</v>
          </cell>
          <cell r="T178">
            <v>-2.9</v>
          </cell>
          <cell r="U178">
            <v>-2.9</v>
          </cell>
          <cell r="V178">
            <v>-2.9</v>
          </cell>
          <cell r="W178">
            <v>-2.9</v>
          </cell>
          <cell r="X178">
            <v>-2.9</v>
          </cell>
          <cell r="Y178">
            <v>-2.9</v>
          </cell>
          <cell r="Z178">
            <v>-2.9</v>
          </cell>
          <cell r="AA178">
            <v>-2.9</v>
          </cell>
          <cell r="AB178">
            <v>-2.9</v>
          </cell>
          <cell r="AC178">
            <v>-2.9</v>
          </cell>
        </row>
        <row r="179">
          <cell r="B179" t="str">
            <v xml:space="preserve">   Retained Earnings</v>
          </cell>
          <cell r="C179">
            <v>1818</v>
          </cell>
          <cell r="D179">
            <v>1969</v>
          </cell>
          <cell r="E179">
            <v>2134</v>
          </cell>
          <cell r="F179">
            <v>2212</v>
          </cell>
          <cell r="G179">
            <v>2242.1</v>
          </cell>
          <cell r="H179">
            <v>2242.1</v>
          </cell>
          <cell r="I179">
            <v>2497.4</v>
          </cell>
          <cell r="J179">
            <v>2040</v>
          </cell>
          <cell r="K179">
            <v>2364.6000000000004</v>
          </cell>
          <cell r="L179">
            <v>2244.8357371515053</v>
          </cell>
          <cell r="M179">
            <v>2244.8357371515053</v>
          </cell>
          <cell r="N179">
            <v>2600.6562125657379</v>
          </cell>
          <cell r="O179">
            <v>2966.715284058499</v>
          </cell>
          <cell r="P179">
            <v>3349.3608753561016</v>
          </cell>
          <cell r="Q179">
            <v>3759.0030594264481</v>
          </cell>
          <cell r="R179">
            <v>3759.0030594264481</v>
          </cell>
          <cell r="S179">
            <v>5623.733744563966</v>
          </cell>
          <cell r="T179">
            <v>7936.6484603799827</v>
          </cell>
          <cell r="U179">
            <v>10530.55737936878</v>
          </cell>
          <cell r="V179">
            <v>13312.581504668524</v>
          </cell>
          <cell r="W179">
            <v>16195.983051171852</v>
          </cell>
          <cell r="X179">
            <v>19155.666800416901</v>
          </cell>
          <cell r="Y179">
            <v>22136.388013988369</v>
          </cell>
          <cell r="Z179">
            <v>24775.056591982524</v>
          </cell>
          <cell r="AA179">
            <v>27035.792501321215</v>
          </cell>
          <cell r="AB179">
            <v>29080.072043987624</v>
          </cell>
          <cell r="AC179">
            <v>30987.489955286121</v>
          </cell>
        </row>
        <row r="180">
          <cell r="B180" t="str">
            <v xml:space="preserve">Total stockholders' equity </v>
          </cell>
          <cell r="C180">
            <v>8694</v>
          </cell>
          <cell r="D180">
            <v>8856</v>
          </cell>
          <cell r="E180">
            <v>8875</v>
          </cell>
          <cell r="F180">
            <v>8944</v>
          </cell>
          <cell r="G180">
            <v>8893.0999999999985</v>
          </cell>
          <cell r="H180">
            <v>8893.0999999999985</v>
          </cell>
          <cell r="I180">
            <v>9112.7000000000007</v>
          </cell>
          <cell r="J180">
            <v>8767.4</v>
          </cell>
          <cell r="K180">
            <v>9169.7000000000007</v>
          </cell>
          <cell r="L180">
            <v>9069.9357371515052</v>
          </cell>
          <cell r="M180">
            <v>9069.9357371515052</v>
          </cell>
          <cell r="N180">
            <v>9447.0333346426378</v>
          </cell>
          <cell r="O180">
            <v>9835.6699508720449</v>
          </cell>
          <cell r="P180">
            <v>10242.217235258729</v>
          </cell>
          <cell r="Q180">
            <v>10677.109419329076</v>
          </cell>
          <cell r="R180">
            <v>10677.109419329076</v>
          </cell>
          <cell r="S180">
            <v>12671.821941361919</v>
          </cell>
          <cell r="T180">
            <v>15149.092131840411</v>
          </cell>
          <cell r="U180">
            <v>17944.039436091367</v>
          </cell>
          <cell r="V180">
            <v>20966.253888047933</v>
          </cell>
          <cell r="W180">
            <v>24131.637801332341</v>
          </cell>
          <cell r="X180">
            <v>27417.919248773305</v>
          </cell>
          <cell r="Y180">
            <v>30761.568045450484</v>
          </cell>
          <cell r="Z180">
            <v>33801.310585705636</v>
          </cell>
          <cell r="AA180">
            <v>36503.174155418368</v>
          </cell>
          <cell r="AB180">
            <v>39030.637741477527</v>
          </cell>
          <cell r="AC180">
            <v>41465.398898338404</v>
          </cell>
        </row>
        <row r="181">
          <cell r="B181" t="str">
            <v xml:space="preserve">Total liabilities &amp; stockholders' equity </v>
          </cell>
          <cell r="C181">
            <v>13253</v>
          </cell>
          <cell r="D181">
            <v>13435</v>
          </cell>
          <cell r="E181">
            <v>13489</v>
          </cell>
          <cell r="F181">
            <v>13643</v>
          </cell>
          <cell r="G181">
            <v>13583.3</v>
          </cell>
          <cell r="H181">
            <v>13583.3</v>
          </cell>
          <cell r="I181">
            <v>13830.2</v>
          </cell>
          <cell r="J181">
            <v>13490.4</v>
          </cell>
          <cell r="K181">
            <v>13843.600000000002</v>
          </cell>
          <cell r="L181">
            <v>13784.255737074876</v>
          </cell>
          <cell r="M181">
            <v>13784.255737074876</v>
          </cell>
          <cell r="N181">
            <v>14031.958264866716</v>
          </cell>
          <cell r="O181">
            <v>14354.383994595792</v>
          </cell>
          <cell r="P181">
            <v>14702.787201128936</v>
          </cell>
          <cell r="Q181">
            <v>15093.598271223107</v>
          </cell>
          <cell r="R181">
            <v>15093.598271223107</v>
          </cell>
          <cell r="S181">
            <v>14797.892402105619</v>
          </cell>
          <cell r="T181">
            <v>17351.319278708848</v>
          </cell>
          <cell r="U181">
            <v>20209.626912781492</v>
          </cell>
          <cell r="V181">
            <v>23274.917015290288</v>
          </cell>
          <cell r="W181">
            <v>26478.402458785076</v>
          </cell>
          <cell r="X181">
            <v>29760.976935898751</v>
          </cell>
          <cell r="Y181">
            <v>49129.799813808408</v>
          </cell>
          <cell r="Z181">
            <v>50694.936156747397</v>
          </cell>
          <cell r="AA181">
            <v>51444.938845482175</v>
          </cell>
          <cell r="AB181">
            <v>52838.378220619954</v>
          </cell>
          <cell r="AC181">
            <v>54568.224439381185</v>
          </cell>
        </row>
        <row r="183">
          <cell r="B183" t="str">
            <v>Check</v>
          </cell>
          <cell r="C183" t="str">
            <v>Yes</v>
          </cell>
          <cell r="D183" t="str">
            <v>Yes</v>
          </cell>
          <cell r="E183" t="str">
            <v>Yes</v>
          </cell>
          <cell r="F183" t="str">
            <v>Yes</v>
          </cell>
          <cell r="G183" t="str">
            <v>Yes</v>
          </cell>
          <cell r="H183" t="str">
            <v>Yes</v>
          </cell>
          <cell r="I183" t="str">
            <v>Yes</v>
          </cell>
          <cell r="J183" t="str">
            <v>Yes</v>
          </cell>
          <cell r="K183" t="str">
            <v>Yes</v>
          </cell>
          <cell r="L183" t="str">
            <v>Yes</v>
          </cell>
          <cell r="M183" t="str">
            <v>Yes</v>
          </cell>
          <cell r="N183" t="str">
            <v>Yes</v>
          </cell>
          <cell r="O183" t="str">
            <v>Yes</v>
          </cell>
          <cell r="P183" t="str">
            <v>Yes</v>
          </cell>
          <cell r="Q183" t="str">
            <v>Yes</v>
          </cell>
          <cell r="R183" t="str">
            <v>Yes</v>
          </cell>
          <cell r="S183" t="str">
            <v>Yes</v>
          </cell>
          <cell r="T183" t="str">
            <v>Yes</v>
          </cell>
          <cell r="U183" t="str">
            <v>Yes</v>
          </cell>
          <cell r="V183" t="str">
            <v>Yes</v>
          </cell>
          <cell r="W183" t="str">
            <v>Yes</v>
          </cell>
          <cell r="X183" t="str">
            <v>Yes</v>
          </cell>
          <cell r="Y183" t="str">
            <v>Yes</v>
          </cell>
          <cell r="Z183" t="str">
            <v>Yes</v>
          </cell>
          <cell r="AA183" t="str">
            <v>Yes</v>
          </cell>
          <cell r="AB183" t="str">
            <v>Yes</v>
          </cell>
          <cell r="AC183" t="str">
            <v>Yes</v>
          </cell>
        </row>
        <row r="185">
          <cell r="B185" t="str">
            <v>Trade Receivables (% of Revenue)</v>
          </cell>
          <cell r="C185">
            <v>0.21073460000699529</v>
          </cell>
          <cell r="D185">
            <v>0.75597879559632941</v>
          </cell>
          <cell r="E185">
            <v>0.78336400753091473</v>
          </cell>
          <cell r="F185">
            <v>0.82293192297858198</v>
          </cell>
          <cell r="G185">
            <v>0.7987168324200834</v>
          </cell>
          <cell r="H185">
            <v>0.20461964158573409</v>
          </cell>
          <cell r="I185">
            <v>0.83443470659208741</v>
          </cell>
          <cell r="J185">
            <v>0.83749766838839335</v>
          </cell>
          <cell r="K185">
            <v>0.88516130116957303</v>
          </cell>
          <cell r="L185">
            <v>0.8</v>
          </cell>
          <cell r="M185">
            <v>0.20995686834207503</v>
          </cell>
          <cell r="N185">
            <v>0.8</v>
          </cell>
          <cell r="O185">
            <v>0.8</v>
          </cell>
          <cell r="P185">
            <v>0.8</v>
          </cell>
          <cell r="Q185">
            <v>0.8</v>
          </cell>
          <cell r="R185">
            <v>0.21370319173200486</v>
          </cell>
          <cell r="S185">
            <v>0.2</v>
          </cell>
          <cell r="T185">
            <v>0.2</v>
          </cell>
          <cell r="U185">
            <v>0.2</v>
          </cell>
          <cell r="V185">
            <v>0.2</v>
          </cell>
          <cell r="W185">
            <v>0.2</v>
          </cell>
          <cell r="X185">
            <v>0.2</v>
          </cell>
          <cell r="Y185">
            <v>0.2</v>
          </cell>
          <cell r="Z185">
            <v>0.2</v>
          </cell>
          <cell r="AA185">
            <v>0.2</v>
          </cell>
          <cell r="AB185">
            <v>0.2</v>
          </cell>
          <cell r="AC185">
            <v>0.2</v>
          </cell>
        </row>
        <row r="186">
          <cell r="B186" t="str">
            <v>Inventory (% of Revenue)</v>
          </cell>
          <cell r="C186">
            <v>0.12157765385018959</v>
          </cell>
          <cell r="D186">
            <v>0.45358727735779764</v>
          </cell>
          <cell r="E186">
            <v>0.45236513110940146</v>
          </cell>
          <cell r="F186">
            <v>0.51477018160787891</v>
          </cell>
          <cell r="G186">
            <v>0.506165491598357</v>
          </cell>
          <cell r="H186">
            <v>0.1296722408617646</v>
          </cell>
          <cell r="I186">
            <v>0.49043317054111996</v>
          </cell>
          <cell r="J186">
            <v>0.45440894927668241</v>
          </cell>
          <cell r="K186">
            <v>0.42079685235780512</v>
          </cell>
          <cell r="L186">
            <v>0.47499999999999998</v>
          </cell>
          <cell r="M186">
            <v>0.12466189057810703</v>
          </cell>
          <cell r="N186">
            <v>0.47499999999999998</v>
          </cell>
          <cell r="O186">
            <v>0.47499999999999998</v>
          </cell>
          <cell r="P186">
            <v>0.47499999999999998</v>
          </cell>
          <cell r="Q186">
            <v>0.47499999999999998</v>
          </cell>
          <cell r="R186">
            <v>0.12688627009087786</v>
          </cell>
          <cell r="S186">
            <v>0.12</v>
          </cell>
          <cell r="T186">
            <v>0.12</v>
          </cell>
          <cell r="U186">
            <v>0.12</v>
          </cell>
          <cell r="V186">
            <v>0.12</v>
          </cell>
          <cell r="W186">
            <v>0.12</v>
          </cell>
          <cell r="X186">
            <v>0.12</v>
          </cell>
          <cell r="Y186">
            <v>0.47499999999999998</v>
          </cell>
          <cell r="Z186">
            <v>0.47499999999999998</v>
          </cell>
          <cell r="AA186">
            <v>0.47499999999999998</v>
          </cell>
          <cell r="AB186">
            <v>0.47499999999999998</v>
          </cell>
          <cell r="AC186">
            <v>0.47499999999999998</v>
          </cell>
        </row>
        <row r="187">
          <cell r="B187" t="str">
            <v>Prepaid Expenses and Other Current Assets (% of Revenue)</v>
          </cell>
          <cell r="C187">
            <v>8.4293840002798118E-2</v>
          </cell>
          <cell r="D187">
            <v>0.24626581977759215</v>
          </cell>
          <cell r="E187">
            <v>0.24824915731613495</v>
          </cell>
          <cell r="F187">
            <v>0.24162681993839216</v>
          </cell>
          <cell r="G187">
            <v>0.32201536161850297</v>
          </cell>
          <cell r="H187">
            <v>8.2495654536079169E-2</v>
          </cell>
          <cell r="I187">
            <v>0.35227390278298626</v>
          </cell>
          <cell r="J187">
            <v>0.3357054025096734</v>
          </cell>
          <cell r="K187">
            <v>0.36021066353901321</v>
          </cell>
          <cell r="L187">
            <v>0.3</v>
          </cell>
          <cell r="M187">
            <v>7.8733825628278131E-2</v>
          </cell>
          <cell r="N187">
            <v>0.3</v>
          </cell>
          <cell r="O187">
            <v>0.3</v>
          </cell>
          <cell r="P187">
            <v>0.3</v>
          </cell>
          <cell r="Q187">
            <v>0.3</v>
          </cell>
          <cell r="R187">
            <v>8.0138696899501816E-2</v>
          </cell>
          <cell r="S187">
            <v>7.4999999999999997E-2</v>
          </cell>
          <cell r="T187">
            <v>7.4999999999999997E-2</v>
          </cell>
          <cell r="U187">
            <v>7.4999999999999997E-2</v>
          </cell>
          <cell r="V187">
            <v>7.4999999999999997E-2</v>
          </cell>
          <cell r="W187">
            <v>7.4999999999999997E-2</v>
          </cell>
          <cell r="X187">
            <v>7.4999999999999997E-2</v>
          </cell>
          <cell r="Y187">
            <v>0.3</v>
          </cell>
          <cell r="Z187">
            <v>0.3</v>
          </cell>
          <cell r="AA187">
            <v>0.3</v>
          </cell>
          <cell r="AB187">
            <v>0.3</v>
          </cell>
          <cell r="AC187">
            <v>0.3</v>
          </cell>
        </row>
        <row r="188">
          <cell r="B188" t="str">
            <v>Accounts Payables (% of Operating Expenses)</v>
          </cell>
          <cell r="C188">
            <v>3.6461066132967811E-2</v>
          </cell>
          <cell r="D188">
            <v>0.12577319587628866</v>
          </cell>
          <cell r="E188">
            <v>0.10537190082644628</v>
          </cell>
          <cell r="F188">
            <v>7.3529411764705885E-2</v>
          </cell>
          <cell r="G188">
            <v>1.4220817697017668E-2</v>
          </cell>
          <cell r="H188">
            <v>3.6898477937785299E-3</v>
          </cell>
          <cell r="I188">
            <v>0.12279569892473119</v>
          </cell>
          <cell r="J188">
            <v>0.12301255230125523</v>
          </cell>
          <cell r="K188">
            <v>0.11010335372284329</v>
          </cell>
          <cell r="L188">
            <v>0.1</v>
          </cell>
          <cell r="M188">
            <v>2.8572004618863146E-2</v>
          </cell>
          <cell r="N188">
            <v>0.1</v>
          </cell>
          <cell r="O188">
            <v>0.1</v>
          </cell>
          <cell r="P188">
            <v>0.1</v>
          </cell>
          <cell r="Q188">
            <v>0.1</v>
          </cell>
          <cell r="R188">
            <v>2.6306981201379948E-2</v>
          </cell>
          <cell r="S188">
            <v>2.5000000000000001E-2</v>
          </cell>
          <cell r="T188">
            <v>2.5000000000000001E-2</v>
          </cell>
          <cell r="U188">
            <v>2.5000000000000001E-2</v>
          </cell>
          <cell r="V188">
            <v>2.5000000000000001E-2</v>
          </cell>
          <cell r="W188">
            <v>2.5000000000000001E-2</v>
          </cell>
          <cell r="X188">
            <v>2.5000000000000001E-2</v>
          </cell>
          <cell r="Y188">
            <v>2.5000000000000001E-2</v>
          </cell>
          <cell r="Z188">
            <v>2.5000000000000001E-2</v>
          </cell>
          <cell r="AA188">
            <v>2.5000000000000001E-2</v>
          </cell>
          <cell r="AB188">
            <v>2.5000000000000001E-2</v>
          </cell>
          <cell r="AC188">
            <v>2.5000000000000001E-2</v>
          </cell>
        </row>
        <row r="189">
          <cell r="B189" t="str">
            <v>Accrued Expenses (% of Operating Expenses)</v>
          </cell>
          <cell r="C189">
            <v>0.28940971243043201</v>
          </cell>
          <cell r="D189">
            <v>1.1257731958762887</v>
          </cell>
          <cell r="E189">
            <v>1.1611570247933884</v>
          </cell>
          <cell r="F189">
            <v>1.4768907563025211</v>
          </cell>
          <cell r="G189">
            <v>1.3885048390282442</v>
          </cell>
          <cell r="H189">
            <v>0.3602726387536514</v>
          </cell>
          <cell r="I189">
            <v>1.2533333333333332</v>
          </cell>
          <cell r="J189">
            <v>1.2661087866108787</v>
          </cell>
          <cell r="K189">
            <v>1.1385783589959924</v>
          </cell>
          <cell r="L189">
            <v>1.1499999999999999</v>
          </cell>
          <cell r="M189">
            <v>0.32857805311692612</v>
          </cell>
          <cell r="N189">
            <v>1.1499999999999999</v>
          </cell>
          <cell r="O189">
            <v>1.1499999999999999</v>
          </cell>
          <cell r="P189">
            <v>1.1499999999999999</v>
          </cell>
          <cell r="Q189">
            <v>1.1499999999999999</v>
          </cell>
          <cell r="R189">
            <v>0.30253028381586938</v>
          </cell>
          <cell r="S189">
            <v>0.3</v>
          </cell>
          <cell r="T189">
            <v>0.3</v>
          </cell>
          <cell r="U189">
            <v>0.3</v>
          </cell>
          <cell r="V189">
            <v>0.3</v>
          </cell>
          <cell r="W189">
            <v>0.3</v>
          </cell>
          <cell r="X189">
            <v>0.3</v>
          </cell>
          <cell r="Y189">
            <v>1.1499999999999999</v>
          </cell>
          <cell r="Z189">
            <v>1.1499999999999999</v>
          </cell>
          <cell r="AA189">
            <v>1.1499999999999999</v>
          </cell>
          <cell r="AB189">
            <v>1.1499999999999999</v>
          </cell>
          <cell r="AC189">
            <v>1.1499999999999999</v>
          </cell>
        </row>
        <row r="191">
          <cell r="B191" t="str">
            <v>Alexion Statement of Cash Flows ($mns)</v>
          </cell>
          <cell r="C191" t="str">
            <v>2016A</v>
          </cell>
          <cell r="D191" t="str">
            <v>1Q17A</v>
          </cell>
          <cell r="E191" t="str">
            <v>2Q17A</v>
          </cell>
          <cell r="F191" t="str">
            <v>3Q17A</v>
          </cell>
          <cell r="G191" t="str">
            <v>4Q17A</v>
          </cell>
          <cell r="H191" t="str">
            <v>2017A</v>
          </cell>
          <cell r="I191" t="str">
            <v>1Q18A</v>
          </cell>
          <cell r="J191" t="str">
            <v>2Q18A</v>
          </cell>
          <cell r="K191" t="str">
            <v>3Q18A</v>
          </cell>
          <cell r="L191" t="str">
            <v>4Q18E</v>
          </cell>
          <cell r="M191" t="str">
            <v>2018E</v>
          </cell>
          <cell r="N191" t="str">
            <v>1Q19E</v>
          </cell>
          <cell r="O191" t="str">
            <v>2Q19E</v>
          </cell>
          <cell r="P191" t="str">
            <v>3Q19E</v>
          </cell>
          <cell r="Q191" t="str">
            <v>4Q19E</v>
          </cell>
          <cell r="R191" t="str">
            <v>2019E</v>
          </cell>
          <cell r="S191" t="str">
            <v>2020E</v>
          </cell>
          <cell r="T191" t="str">
            <v>2021E</v>
          </cell>
          <cell r="U191" t="str">
            <v>2022E</v>
          </cell>
          <cell r="V191" t="str">
            <v>2023E</v>
          </cell>
          <cell r="W191" t="str">
            <v>2024E</v>
          </cell>
          <cell r="X191" t="str">
            <v>2025E</v>
          </cell>
          <cell r="Y191" t="str">
            <v>2026E</v>
          </cell>
          <cell r="Z191" t="str">
            <v>2027E</v>
          </cell>
          <cell r="AA191" t="str">
            <v>2028E</v>
          </cell>
          <cell r="AB191" t="str">
            <v>2029E</v>
          </cell>
          <cell r="AC191" t="str">
            <v>2030E</v>
          </cell>
        </row>
        <row r="193">
          <cell r="B193" t="str">
            <v>Cash Flows from Operating Activities:</v>
          </cell>
        </row>
        <row r="194">
          <cell r="B194" t="str">
            <v xml:space="preserve">  Net income </v>
          </cell>
          <cell r="C194">
            <v>399</v>
          </cell>
          <cell r="D194">
            <v>170</v>
          </cell>
          <cell r="E194">
            <v>165</v>
          </cell>
          <cell r="F194">
            <v>78</v>
          </cell>
          <cell r="G194">
            <v>29.883935771994459</v>
          </cell>
          <cell r="H194">
            <v>442.88393577199446</v>
          </cell>
          <cell r="I194">
            <v>249.00979717648428</v>
          </cell>
          <cell r="J194">
            <v>-483.05387854418166</v>
          </cell>
          <cell r="K194">
            <v>356.64408136769737</v>
          </cell>
          <cell r="L194">
            <v>-119.76426284849492</v>
          </cell>
          <cell r="M194">
            <v>2.8357371515051</v>
          </cell>
          <cell r="N194">
            <v>355.82047541423265</v>
          </cell>
          <cell r="O194">
            <v>366.05907149276101</v>
          </cell>
          <cell r="P194">
            <v>382.64559129760261</v>
          </cell>
          <cell r="Q194">
            <v>409.64218407034662</v>
          </cell>
          <cell r="R194">
            <v>1514.1673222749428</v>
          </cell>
          <cell r="S194">
            <v>1864.7306851375174</v>
          </cell>
          <cell r="T194">
            <v>2312.9147158160167</v>
          </cell>
          <cell r="U194">
            <v>2593.9089189887977</v>
          </cell>
          <cell r="V194">
            <v>2782.0241252997439</v>
          </cell>
          <cell r="W194">
            <v>2883.4015465033285</v>
          </cell>
          <cell r="X194">
            <v>2959.6837492450481</v>
          </cell>
          <cell r="Y194">
            <v>2980.7212135714699</v>
          </cell>
          <cell r="Z194">
            <v>2638.6685779941527</v>
          </cell>
          <cell r="AA194">
            <v>2260.7359093386913</v>
          </cell>
          <cell r="AB194">
            <v>2044.2795426664102</v>
          </cell>
          <cell r="AC194">
            <v>1907.417911298495</v>
          </cell>
        </row>
        <row r="195">
          <cell r="B195" t="str">
            <v>Adjustments to reconcile net income to net cash flows from operating activities:</v>
          </cell>
          <cell r="C195" t="str">
            <v xml:space="preserve"> </v>
          </cell>
        </row>
        <row r="196">
          <cell r="B196" t="str">
            <v xml:space="preserve">   Depreciation and amortization </v>
          </cell>
          <cell r="C196">
            <v>396</v>
          </cell>
          <cell r="D196">
            <v>99</v>
          </cell>
          <cell r="E196">
            <v>102</v>
          </cell>
          <cell r="F196">
            <v>110</v>
          </cell>
          <cell r="G196">
            <v>185.7</v>
          </cell>
          <cell r="H196">
            <v>496.7</v>
          </cell>
          <cell r="I196">
            <v>101.5</v>
          </cell>
          <cell r="J196">
            <v>100.5</v>
          </cell>
          <cell r="K196">
            <v>104.89999999999998</v>
          </cell>
          <cell r="L196">
            <v>100</v>
          </cell>
          <cell r="M196">
            <v>406.9</v>
          </cell>
          <cell r="N196">
            <v>100</v>
          </cell>
          <cell r="O196">
            <v>100</v>
          </cell>
          <cell r="P196">
            <v>100</v>
          </cell>
          <cell r="Q196">
            <v>100</v>
          </cell>
          <cell r="R196">
            <v>400</v>
          </cell>
          <cell r="S196">
            <v>400</v>
          </cell>
          <cell r="T196">
            <v>400</v>
          </cell>
          <cell r="U196">
            <v>400</v>
          </cell>
          <cell r="V196">
            <v>400</v>
          </cell>
          <cell r="W196">
            <v>400</v>
          </cell>
          <cell r="X196">
            <v>400</v>
          </cell>
          <cell r="Y196">
            <v>400</v>
          </cell>
          <cell r="Z196">
            <v>400</v>
          </cell>
          <cell r="AA196">
            <v>400</v>
          </cell>
          <cell r="AB196">
            <v>400</v>
          </cell>
          <cell r="AC196">
            <v>400</v>
          </cell>
        </row>
        <row r="197">
          <cell r="B197" t="str">
            <v xml:space="preserve">   Share-based compensation expense</v>
          </cell>
          <cell r="C197">
            <v>192</v>
          </cell>
          <cell r="D197">
            <v>54</v>
          </cell>
          <cell r="E197">
            <v>61</v>
          </cell>
          <cell r="F197">
            <v>57</v>
          </cell>
          <cell r="G197">
            <v>71.099999999999994</v>
          </cell>
          <cell r="H197">
            <v>243.1</v>
          </cell>
          <cell r="I197">
            <v>51.3</v>
          </cell>
          <cell r="J197">
            <v>53.900000000000006</v>
          </cell>
          <cell r="K197">
            <v>45.7</v>
          </cell>
          <cell r="L197">
            <v>70</v>
          </cell>
          <cell r="M197">
            <v>220.89999999999998</v>
          </cell>
          <cell r="N197">
            <v>71.2771220768999</v>
          </cell>
          <cell r="O197">
            <v>72.577544736647013</v>
          </cell>
          <cell r="P197">
            <v>73.901693089080752</v>
          </cell>
          <cell r="Q197">
            <v>75.249999999999972</v>
          </cell>
          <cell r="R197">
            <v>293.00635990262765</v>
          </cell>
          <cell r="S197">
            <v>314.9818368953247</v>
          </cell>
          <cell r="T197">
            <v>338.60547466247402</v>
          </cell>
          <cell r="U197">
            <v>364.00088526215956</v>
          </cell>
          <cell r="V197">
            <v>391.3009516568215</v>
          </cell>
          <cell r="W197">
            <v>420.64852303108307</v>
          </cell>
          <cell r="X197">
            <v>452.19716225841427</v>
          </cell>
          <cell r="Y197">
            <v>474.807020371335</v>
          </cell>
          <cell r="Z197">
            <v>498.5473713899018</v>
          </cell>
          <cell r="AA197">
            <v>523.47473995939686</v>
          </cell>
          <cell r="AB197">
            <v>549.64847695736671</v>
          </cell>
          <cell r="AC197">
            <v>577.13090080523511</v>
          </cell>
        </row>
        <row r="198">
          <cell r="B198" t="str">
            <v xml:space="preserve">   Deferred taxes</v>
          </cell>
          <cell r="C198">
            <v>104</v>
          </cell>
          <cell r="D198">
            <v>-1</v>
          </cell>
          <cell r="E198">
            <v>23</v>
          </cell>
          <cell r="F198">
            <v>-79</v>
          </cell>
          <cell r="G198">
            <v>11.099999999999994</v>
          </cell>
          <cell r="H198">
            <v>-45.9</v>
          </cell>
          <cell r="I198">
            <v>88.8</v>
          </cell>
          <cell r="J198">
            <v>22.700000000000003</v>
          </cell>
          <cell r="K198">
            <v>-32.400000000000006</v>
          </cell>
          <cell r="L198">
            <v>-32.400000000000006</v>
          </cell>
          <cell r="M198">
            <v>-32.400000000000006</v>
          </cell>
          <cell r="N198">
            <v>-32.400000000000006</v>
          </cell>
          <cell r="O198">
            <v>-32.400000000000006</v>
          </cell>
          <cell r="P198">
            <v>-32.400000000000006</v>
          </cell>
          <cell r="Q198">
            <v>-32.400000000000006</v>
          </cell>
          <cell r="R198">
            <v>-32.400000000000006</v>
          </cell>
          <cell r="S198">
            <v>-32.400000000000006</v>
          </cell>
          <cell r="T198">
            <v>-32.400000000000006</v>
          </cell>
          <cell r="U198">
            <v>-32.400000000000006</v>
          </cell>
          <cell r="V198">
            <v>-32.400000000000006</v>
          </cell>
          <cell r="W198">
            <v>-32.400000000000006</v>
          </cell>
          <cell r="X198">
            <v>-32.400000000000006</v>
          </cell>
          <cell r="Y198">
            <v>-32.400000000000006</v>
          </cell>
          <cell r="Z198">
            <v>-32.400000000000006</v>
          </cell>
          <cell r="AA198">
            <v>-32.400000000000006</v>
          </cell>
          <cell r="AB198">
            <v>-32.400000000000006</v>
          </cell>
          <cell r="AC198">
            <v>-32.400000000000006</v>
          </cell>
        </row>
        <row r="199">
          <cell r="B199" t="str">
            <v xml:space="preserve">   Marketable securities premium amortization</v>
          </cell>
          <cell r="C199">
            <v>0</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row>
        <row r="200">
          <cell r="B200" t="str">
            <v xml:space="preserve">   Non-cash debt exchange expense  </v>
          </cell>
          <cell r="C200">
            <v>85</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row>
        <row r="201">
          <cell r="B201" t="str">
            <v xml:space="preserve">   Unrealized foreign currency gain</v>
          </cell>
          <cell r="C201">
            <v>0</v>
          </cell>
          <cell r="D201">
            <v>0</v>
          </cell>
          <cell r="E201">
            <v>0</v>
          </cell>
          <cell r="F201">
            <v>0</v>
          </cell>
          <cell r="G201">
            <v>0</v>
          </cell>
          <cell r="H201">
            <v>0</v>
          </cell>
          <cell r="I201">
            <v>-1.4</v>
          </cell>
          <cell r="J201">
            <v>14.1</v>
          </cell>
          <cell r="K201">
            <v>-12.7</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row>
        <row r="202">
          <cell r="B202" t="str">
            <v xml:space="preserve">   Unrealized loss on forward contracts</v>
          </cell>
          <cell r="C202">
            <v>0</v>
          </cell>
          <cell r="D202">
            <v>0</v>
          </cell>
          <cell r="E202">
            <v>0</v>
          </cell>
          <cell r="F202">
            <v>0</v>
          </cell>
          <cell r="G202">
            <v>0</v>
          </cell>
          <cell r="H202">
            <v>0</v>
          </cell>
          <cell r="I202">
            <v>-3.7</v>
          </cell>
          <cell r="J202">
            <v>6.8</v>
          </cell>
          <cell r="K202">
            <v>-3.0999999999999996</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row>
        <row r="203">
          <cell r="B203" t="str">
            <v xml:space="preserve">   Loss on disposal of property, plant and equipment</v>
          </cell>
          <cell r="C203">
            <v>0</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row>
        <row r="204">
          <cell r="B204" t="str">
            <v xml:space="preserve">   Other</v>
          </cell>
          <cell r="C204">
            <v>46</v>
          </cell>
          <cell r="D204">
            <v>2</v>
          </cell>
          <cell r="E204">
            <v>44</v>
          </cell>
          <cell r="F204">
            <v>88</v>
          </cell>
          <cell r="G204">
            <v>14.899999999999977</v>
          </cell>
          <cell r="H204">
            <v>148.89999999999998</v>
          </cell>
          <cell r="I204">
            <v>-41.099999999999994</v>
          </cell>
          <cell r="J204">
            <v>101.79999999999998</v>
          </cell>
          <cell r="K204">
            <v>45.500000000000007</v>
          </cell>
          <cell r="L204">
            <v>0</v>
          </cell>
          <cell r="M204">
            <v>106.19999999999999</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row>
        <row r="205">
          <cell r="B205" t="str">
            <v xml:space="preserve">  Changes in operating assets and liabilities:</v>
          </cell>
        </row>
        <row r="206">
          <cell r="B206" t="str">
            <v xml:space="preserve">       Accounts receivable</v>
          </cell>
          <cell r="C206">
            <v>-122</v>
          </cell>
          <cell r="D206">
            <v>-3</v>
          </cell>
          <cell r="E206">
            <v>-43</v>
          </cell>
          <cell r="F206">
            <v>11</v>
          </cell>
          <cell r="G206">
            <v>-20.200000000000003</v>
          </cell>
          <cell r="H206">
            <v>-55.2</v>
          </cell>
          <cell r="I206">
            <v>-42.7</v>
          </cell>
          <cell r="J206">
            <v>-94.3</v>
          </cell>
          <cell r="K206">
            <v>-60.400000000000006</v>
          </cell>
          <cell r="L206">
            <v>62.564859904752097</v>
          </cell>
          <cell r="M206">
            <v>-134.83514009524791</v>
          </cell>
          <cell r="N206">
            <v>-17.123530715907805</v>
          </cell>
          <cell r="O206">
            <v>-22.260054153840656</v>
          </cell>
          <cell r="P206">
            <v>-33.597650102228386</v>
          </cell>
          <cell r="Q206">
            <v>-53.462061554434626</v>
          </cell>
          <cell r="R206">
            <v>-126.44329652641147</v>
          </cell>
          <cell r="S206">
            <v>-117.81736827261011</v>
          </cell>
          <cell r="T206">
            <v>-160.58576347282406</v>
          </cell>
          <cell r="U206">
            <v>-130.95429719205072</v>
          </cell>
          <cell r="V206">
            <v>-95.001026568151929</v>
          </cell>
          <cell r="W206">
            <v>-70.211479046931345</v>
          </cell>
          <cell r="X206">
            <v>-38.385323976867767</v>
          </cell>
          <cell r="Y206">
            <v>-8.1450068246604133</v>
          </cell>
          <cell r="Z206">
            <v>133.41407930769196</v>
          </cell>
          <cell r="AA206">
            <v>177.56344874911724</v>
          </cell>
          <cell r="AB206">
            <v>101.90788260142267</v>
          </cell>
          <cell r="AC206">
            <v>62.212297696544965</v>
          </cell>
        </row>
        <row r="207">
          <cell r="B207" t="str">
            <v xml:space="preserve">       Inventories </v>
          </cell>
          <cell r="C207">
            <v>-84</v>
          </cell>
          <cell r="D207">
            <v>-19</v>
          </cell>
          <cell r="E207">
            <v>-14</v>
          </cell>
          <cell r="F207">
            <v>-36</v>
          </cell>
          <cell r="G207">
            <v>-19.200000000000003</v>
          </cell>
          <cell r="H207">
            <v>-88.2</v>
          </cell>
          <cell r="I207">
            <v>3.9</v>
          </cell>
          <cell r="J207">
            <v>-8</v>
          </cell>
          <cell r="K207">
            <v>30.8</v>
          </cell>
          <cell r="L207">
            <v>-70.583364431553434</v>
          </cell>
          <cell r="M207">
            <v>-43.883364431553431</v>
          </cell>
          <cell r="N207">
            <v>-10.167096362570305</v>
          </cell>
          <cell r="O207">
            <v>-13.21690715384284</v>
          </cell>
          <cell r="P207">
            <v>-19.948604748198136</v>
          </cell>
          <cell r="Q207">
            <v>-31.74309904794552</v>
          </cell>
          <cell r="R207">
            <v>-75.075707312556801</v>
          </cell>
          <cell r="S207">
            <v>-76.778411192451472</v>
          </cell>
          <cell r="T207">
            <v>-96.351458083694411</v>
          </cell>
          <cell r="U207">
            <v>-78.57257831523043</v>
          </cell>
          <cell r="V207">
            <v>-57.00061594089118</v>
          </cell>
          <cell r="W207">
            <v>-42.126887428158739</v>
          </cell>
          <cell r="X207">
            <v>-23.03119438612066</v>
          </cell>
          <cell r="Y207">
            <v>-14201.977451679022</v>
          </cell>
          <cell r="Z207">
            <v>1267.4337534230744</v>
          </cell>
          <cell r="AA207">
            <v>1686.8527631166144</v>
          </cell>
          <cell r="AB207">
            <v>968.12488471351389</v>
          </cell>
          <cell r="AC207">
            <v>591.01682811717728</v>
          </cell>
        </row>
        <row r="208">
          <cell r="B208" t="str">
            <v xml:space="preserve">       Prepaid expenses and other assets</v>
          </cell>
          <cell r="C208">
            <v>-97</v>
          </cell>
          <cell r="D208">
            <v>-13</v>
          </cell>
          <cell r="E208">
            <v>-77</v>
          </cell>
          <cell r="F208">
            <v>-4</v>
          </cell>
          <cell r="G208">
            <v>-43.199999999999989</v>
          </cell>
          <cell r="H208">
            <v>-137.19999999999999</v>
          </cell>
          <cell r="I208">
            <v>-32.700000000000003</v>
          </cell>
          <cell r="J208">
            <v>-23</v>
          </cell>
          <cell r="K208">
            <v>-29.399999999999991</v>
          </cell>
          <cell r="L208">
            <v>52.536822464282011</v>
          </cell>
          <cell r="M208">
            <v>-32.563177535717983</v>
          </cell>
          <cell r="N208">
            <v>-6.421324018465441</v>
          </cell>
          <cell r="O208">
            <v>-8.3475203076902176</v>
          </cell>
          <cell r="P208">
            <v>-12.599118788335659</v>
          </cell>
          <cell r="Q208">
            <v>-20.048273082912999</v>
          </cell>
          <cell r="R208">
            <v>-47.416236197404316</v>
          </cell>
          <cell r="S208">
            <v>-44.181513102228791</v>
          </cell>
          <cell r="T208">
            <v>-60.219661302308964</v>
          </cell>
          <cell r="U208">
            <v>-49.10786144701899</v>
          </cell>
          <cell r="V208">
            <v>-35.625384963057058</v>
          </cell>
          <cell r="W208">
            <v>-26.329304642599141</v>
          </cell>
          <cell r="X208">
            <v>-14.394496491325413</v>
          </cell>
          <cell r="Y208">
            <v>-8975.9345761728746</v>
          </cell>
          <cell r="Z208">
            <v>800.48447584615315</v>
          </cell>
          <cell r="AA208">
            <v>1065.3806924947039</v>
          </cell>
          <cell r="AB208">
            <v>611.44729560853466</v>
          </cell>
          <cell r="AC208">
            <v>373.27378617926934</v>
          </cell>
        </row>
        <row r="209">
          <cell r="B209" t="str">
            <v xml:space="preserve">       Accounts payable </v>
          </cell>
          <cell r="C209">
            <v>150</v>
          </cell>
          <cell r="D209">
            <v>39</v>
          </cell>
          <cell r="E209">
            <v>22</v>
          </cell>
          <cell r="F209">
            <v>41</v>
          </cell>
          <cell r="G209">
            <v>29.699999999999989</v>
          </cell>
          <cell r="H209">
            <v>131.69999999999999</v>
          </cell>
          <cell r="I209">
            <v>-73.7</v>
          </cell>
          <cell r="J209">
            <v>-56.899999999999991</v>
          </cell>
          <cell r="K209">
            <v>-36.700000000000017</v>
          </cell>
          <cell r="L209">
            <v>116.56999992337114</v>
          </cell>
          <cell r="M209">
            <v>-50.730000076628869</v>
          </cell>
          <cell r="N209">
            <v>-53.245069699292344</v>
          </cell>
          <cell r="O209">
            <v>9.9391134996683377</v>
          </cell>
          <cell r="P209">
            <v>18.005922146458488</v>
          </cell>
          <cell r="Q209">
            <v>32.068886023825371</v>
          </cell>
          <cell r="R209">
            <v>6.7688519706598527</v>
          </cell>
          <cell r="S209">
            <v>91.981608849669442</v>
          </cell>
          <cell r="T209">
            <v>108.55668612473653</v>
          </cell>
          <cell r="U209">
            <v>95.760329821687037</v>
          </cell>
          <cell r="V209">
            <v>75.475650552228217</v>
          </cell>
          <cell r="W209">
            <v>70.501530210382612</v>
          </cell>
          <cell r="X209">
            <v>28.693029672708917</v>
          </cell>
          <cell r="Y209">
            <v>16057.574081232471</v>
          </cell>
          <cell r="Z209">
            <v>-1442.2061973161508</v>
          </cell>
          <cell r="AA209">
            <v>-1919.4608809779584</v>
          </cell>
          <cell r="AB209">
            <v>-1101.6242109213763</v>
          </cell>
          <cell r="AC209">
            <v>-672.51493809965177</v>
          </cell>
        </row>
        <row r="210">
          <cell r="B210" t="str">
            <v xml:space="preserve">       Deferred revenue</v>
          </cell>
          <cell r="C210">
            <v>17</v>
          </cell>
          <cell r="D210">
            <v>-20</v>
          </cell>
          <cell r="E210">
            <v>-3</v>
          </cell>
          <cell r="F210">
            <v>4</v>
          </cell>
          <cell r="G210">
            <v>-2.6000000000000014</v>
          </cell>
          <cell r="H210">
            <v>-21.6</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row>
        <row r="211">
          <cell r="B211" t="str">
            <v xml:space="preserve">Net Cash Provided by Operating Activities </v>
          </cell>
          <cell r="C211">
            <v>1086</v>
          </cell>
          <cell r="D211">
            <v>308</v>
          </cell>
          <cell r="E211">
            <v>280</v>
          </cell>
          <cell r="F211">
            <v>270</v>
          </cell>
          <cell r="G211">
            <v>257.18393577199447</v>
          </cell>
          <cell r="H211">
            <v>1115.5999999999999</v>
          </cell>
          <cell r="I211">
            <v>299.20979717648436</v>
          </cell>
          <cell r="J211">
            <v>-365.45387854418163</v>
          </cell>
          <cell r="K211">
            <v>408.84408136769741</v>
          </cell>
          <cell r="L211">
            <v>178.92405501235689</v>
          </cell>
          <cell r="M211">
            <v>442.42405501235686</v>
          </cell>
          <cell r="N211">
            <v>407.74057669489662</v>
          </cell>
          <cell r="O211">
            <v>472.35124811370258</v>
          </cell>
          <cell r="P211">
            <v>476.0078328943797</v>
          </cell>
          <cell r="Q211">
            <v>479.30763640887881</v>
          </cell>
          <cell r="R211">
            <v>1932.6072941118575</v>
          </cell>
          <cell r="S211">
            <v>2400.5168383152213</v>
          </cell>
          <cell r="T211">
            <v>2810.5199937443999</v>
          </cell>
          <cell r="U211">
            <v>3162.6353971183448</v>
          </cell>
          <cell r="V211">
            <v>3428.7737000366933</v>
          </cell>
          <cell r="W211">
            <v>3603.4839286271049</v>
          </cell>
          <cell r="X211">
            <v>3732.3629263218577</v>
          </cell>
          <cell r="Y211">
            <v>-3305.3547195012802</v>
          </cell>
          <cell r="Z211">
            <v>4263.9420606448239</v>
          </cell>
          <cell r="AA211">
            <v>4162.1466726805656</v>
          </cell>
          <cell r="AB211">
            <v>3541.383871625872</v>
          </cell>
          <cell r="AC211">
            <v>3206.1367859970692</v>
          </cell>
        </row>
        <row r="213">
          <cell r="B213" t="str">
            <v>Cash Flows from Investing Activities:</v>
          </cell>
        </row>
        <row r="214">
          <cell r="B214" t="str">
            <v xml:space="preserve">   Purchase of available-for-sale securities</v>
          </cell>
          <cell r="C214">
            <v>-667</v>
          </cell>
          <cell r="D214">
            <v>-700</v>
          </cell>
          <cell r="E214">
            <v>-428</v>
          </cell>
          <cell r="F214">
            <v>-452</v>
          </cell>
          <cell r="G214">
            <v>-68.799999999999955</v>
          </cell>
          <cell r="H214">
            <v>-1648.8</v>
          </cell>
          <cell r="I214">
            <v>-342.8</v>
          </cell>
          <cell r="J214">
            <v>-269.99999999999994</v>
          </cell>
          <cell r="K214">
            <v>-158.60000000000002</v>
          </cell>
          <cell r="L214">
            <v>0</v>
          </cell>
          <cell r="M214">
            <v>-771.4</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row>
        <row r="215">
          <cell r="B215" t="str">
            <v xml:space="preserve">   Proceeds from maturities or sale of marketable securities  </v>
          </cell>
          <cell r="C215">
            <v>718</v>
          </cell>
          <cell r="D215">
            <v>282</v>
          </cell>
          <cell r="E215">
            <v>276</v>
          </cell>
          <cell r="F215">
            <v>374</v>
          </cell>
          <cell r="G215">
            <v>157.90000000000009</v>
          </cell>
          <cell r="H215">
            <v>1089.9000000000001</v>
          </cell>
          <cell r="I215">
            <v>155</v>
          </cell>
          <cell r="J215">
            <v>899.8</v>
          </cell>
          <cell r="K215">
            <v>301.60000000000014</v>
          </cell>
          <cell r="L215">
            <v>0</v>
          </cell>
          <cell r="M215">
            <v>1356.4</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row>
        <row r="216">
          <cell r="B216" t="str">
            <v xml:space="preserve">   Purchases of property, plant, and equipment </v>
          </cell>
          <cell r="C216">
            <v>-333</v>
          </cell>
          <cell r="D216">
            <v>-75</v>
          </cell>
          <cell r="E216">
            <v>-100</v>
          </cell>
          <cell r="F216">
            <v>-94</v>
          </cell>
          <cell r="G216">
            <v>-88.300000000000011</v>
          </cell>
          <cell r="H216">
            <v>-357.3</v>
          </cell>
          <cell r="I216">
            <v>-66.599999999999994</v>
          </cell>
          <cell r="J216">
            <v>-62.800000000000011</v>
          </cell>
          <cell r="K216">
            <v>-41.199999999999989</v>
          </cell>
          <cell r="L216">
            <v>-85</v>
          </cell>
          <cell r="M216">
            <v>-255.6</v>
          </cell>
          <cell r="N216">
            <v>-85</v>
          </cell>
          <cell r="O216">
            <v>-85</v>
          </cell>
          <cell r="P216">
            <v>-85</v>
          </cell>
          <cell r="Q216">
            <v>-85</v>
          </cell>
          <cell r="R216">
            <v>-340</v>
          </cell>
          <cell r="S216">
            <v>-350</v>
          </cell>
          <cell r="T216">
            <v>-350</v>
          </cell>
          <cell r="U216">
            <v>-350</v>
          </cell>
          <cell r="V216">
            <v>-350</v>
          </cell>
          <cell r="W216">
            <v>-350</v>
          </cell>
          <cell r="X216">
            <v>-350</v>
          </cell>
          <cell r="Y216">
            <v>-350</v>
          </cell>
          <cell r="Z216">
            <v>-350</v>
          </cell>
          <cell r="AA216">
            <v>-350</v>
          </cell>
          <cell r="AB216">
            <v>-350</v>
          </cell>
          <cell r="AC216">
            <v>-350</v>
          </cell>
        </row>
        <row r="217">
          <cell r="B217" t="str">
            <v xml:space="preserve">   Purchase of technology rights</v>
          </cell>
          <cell r="C217">
            <v>0</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row>
        <row r="218">
          <cell r="B218" t="str">
            <v xml:space="preserve">   Release of restricted cash</v>
          </cell>
          <cell r="C218">
            <v>0</v>
          </cell>
          <cell r="D218">
            <v>0</v>
          </cell>
          <cell r="E218">
            <v>0</v>
          </cell>
          <cell r="F218">
            <v>0</v>
          </cell>
          <cell r="G218">
            <v>0</v>
          </cell>
          <cell r="H218">
            <v>0</v>
          </cell>
          <cell r="I218">
            <v>0</v>
          </cell>
          <cell r="J218">
            <v>0</v>
          </cell>
          <cell r="K218">
            <v>0</v>
          </cell>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row>
        <row r="219">
          <cell r="B219" t="str">
            <v xml:space="preserve">   Payments for acquisition, net of cash acquired</v>
          </cell>
          <cell r="C219">
            <v>0</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row>
        <row r="220">
          <cell r="B220" t="str">
            <v xml:space="preserve">   Other </v>
          </cell>
          <cell r="C220">
            <v>-5</v>
          </cell>
          <cell r="D220">
            <v>-2</v>
          </cell>
          <cell r="E220">
            <v>-1</v>
          </cell>
          <cell r="F220">
            <v>1</v>
          </cell>
          <cell r="G220">
            <v>-0.10000000000000053</v>
          </cell>
          <cell r="H220">
            <v>-2.1000000000000005</v>
          </cell>
          <cell r="I220">
            <v>-0.30000000000000027</v>
          </cell>
          <cell r="J220">
            <v>1.3000000000000007</v>
          </cell>
          <cell r="K220">
            <v>2.9000000000000004</v>
          </cell>
          <cell r="L220">
            <v>0</v>
          </cell>
          <cell r="M220">
            <v>3.9000000000000008</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row>
        <row r="221">
          <cell r="B221" t="str">
            <v xml:space="preserve">Net Cash Used in Investing Activities </v>
          </cell>
          <cell r="C221">
            <v>-287</v>
          </cell>
          <cell r="D221">
            <v>-495</v>
          </cell>
          <cell r="E221">
            <v>-253</v>
          </cell>
          <cell r="F221">
            <v>-171</v>
          </cell>
          <cell r="G221">
            <v>0.70000000000013074</v>
          </cell>
          <cell r="H221">
            <v>-918.3</v>
          </cell>
          <cell r="I221">
            <v>-254.7</v>
          </cell>
          <cell r="J221">
            <v>568.29999999999995</v>
          </cell>
          <cell r="K221">
            <v>104.7000000000001</v>
          </cell>
          <cell r="L221">
            <v>-85</v>
          </cell>
          <cell r="M221">
            <v>333.3000000000003</v>
          </cell>
          <cell r="N221">
            <v>-85</v>
          </cell>
          <cell r="O221">
            <v>-85</v>
          </cell>
          <cell r="P221">
            <v>-85</v>
          </cell>
          <cell r="Q221">
            <v>-85</v>
          </cell>
          <cell r="R221">
            <v>-340</v>
          </cell>
          <cell r="S221">
            <v>-350</v>
          </cell>
          <cell r="T221">
            <v>-350</v>
          </cell>
          <cell r="U221">
            <v>-350</v>
          </cell>
          <cell r="V221">
            <v>-350</v>
          </cell>
          <cell r="W221">
            <v>-350</v>
          </cell>
          <cell r="X221">
            <v>-350</v>
          </cell>
          <cell r="Y221">
            <v>-350</v>
          </cell>
          <cell r="Z221">
            <v>-350</v>
          </cell>
          <cell r="AA221">
            <v>-350</v>
          </cell>
          <cell r="AB221">
            <v>-350</v>
          </cell>
          <cell r="AC221">
            <v>-350</v>
          </cell>
        </row>
        <row r="223">
          <cell r="B223" t="str">
            <v>Cash Flows from Financing Activities:</v>
          </cell>
        </row>
        <row r="224">
          <cell r="B224" t="str">
            <v xml:space="preserve">   Issuance of common stock and warrants</v>
          </cell>
          <cell r="C224">
            <v>37</v>
          </cell>
          <cell r="D224">
            <v>0</v>
          </cell>
          <cell r="E224">
            <v>0</v>
          </cell>
          <cell r="F224">
            <v>0</v>
          </cell>
          <cell r="G224">
            <v>0</v>
          </cell>
          <cell r="H224">
            <v>0</v>
          </cell>
          <cell r="I224">
            <v>9.4</v>
          </cell>
          <cell r="J224">
            <v>0</v>
          </cell>
          <cell r="K224">
            <v>32</v>
          </cell>
          <cell r="L224">
            <v>0</v>
          </cell>
          <cell r="M224">
            <v>41.4</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row>
        <row r="225">
          <cell r="B225" t="str">
            <v xml:space="preserve">   Share repurchase</v>
          </cell>
          <cell r="C225">
            <v>-430</v>
          </cell>
          <cell r="D225">
            <v>-68</v>
          </cell>
          <cell r="E225">
            <v>-171</v>
          </cell>
          <cell r="F225">
            <v>-60</v>
          </cell>
          <cell r="G225">
            <v>-164.60000000000002</v>
          </cell>
          <cell r="H225">
            <v>-463.6</v>
          </cell>
          <cell r="I225">
            <v>-85</v>
          </cell>
          <cell r="J225">
            <v>0</v>
          </cell>
          <cell r="K225">
            <v>0</v>
          </cell>
          <cell r="L225">
            <v>-100</v>
          </cell>
          <cell r="M225">
            <v>-185</v>
          </cell>
          <cell r="N225">
            <v>-100</v>
          </cell>
          <cell r="O225">
            <v>-100</v>
          </cell>
          <cell r="P225">
            <v>-100</v>
          </cell>
          <cell r="Q225">
            <v>-100</v>
          </cell>
          <cell r="R225">
            <v>-400</v>
          </cell>
          <cell r="S225">
            <v>-400</v>
          </cell>
          <cell r="T225">
            <v>-400</v>
          </cell>
          <cell r="U225">
            <v>-400</v>
          </cell>
          <cell r="V225">
            <v>-400</v>
          </cell>
          <cell r="W225">
            <v>-400</v>
          </cell>
          <cell r="X225">
            <v>-400</v>
          </cell>
          <cell r="Y225">
            <v>-400</v>
          </cell>
          <cell r="Z225">
            <v>-400</v>
          </cell>
          <cell r="AA225">
            <v>-400</v>
          </cell>
          <cell r="AB225">
            <v>-400</v>
          </cell>
          <cell r="AC225">
            <v>-400</v>
          </cell>
        </row>
        <row r="226">
          <cell r="B226" t="str">
            <v xml:space="preserve">   Payments under capital lease obligations</v>
          </cell>
          <cell r="C226">
            <v>-8</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row>
        <row r="227">
          <cell r="B227" t="str">
            <v xml:space="preserve">   Payments on mortgage loan</v>
          </cell>
          <cell r="C227">
            <v>0</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row>
        <row r="228">
          <cell r="B228" t="str">
            <v xml:space="preserve">   Debt issuance costs</v>
          </cell>
          <cell r="C228">
            <v>0</v>
          </cell>
          <cell r="D228">
            <v>0</v>
          </cell>
          <cell r="E228">
            <v>0</v>
          </cell>
          <cell r="F228">
            <v>0</v>
          </cell>
          <cell r="G228">
            <v>0</v>
          </cell>
          <cell r="H228">
            <v>0</v>
          </cell>
          <cell r="I228">
            <v>0</v>
          </cell>
          <cell r="J228">
            <v>-7.6</v>
          </cell>
          <cell r="K228">
            <v>0</v>
          </cell>
          <cell r="L228">
            <v>0</v>
          </cell>
          <cell r="M228">
            <v>-7.6</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row>
        <row r="229">
          <cell r="B229" t="str">
            <v xml:space="preserve">   Net proceeds from exercise of employee stock options</v>
          </cell>
          <cell r="C229">
            <v>0</v>
          </cell>
          <cell r="D229">
            <v>47</v>
          </cell>
          <cell r="E229">
            <v>13</v>
          </cell>
          <cell r="F229">
            <v>16</v>
          </cell>
          <cell r="G229">
            <v>9.9000000000000057</v>
          </cell>
          <cell r="H229">
            <v>85.9</v>
          </cell>
          <cell r="I229">
            <v>0</v>
          </cell>
          <cell r="J229">
            <v>24.6</v>
          </cell>
          <cell r="K229">
            <v>0</v>
          </cell>
          <cell r="L229">
            <v>50</v>
          </cell>
          <cell r="M229">
            <v>74.599999999999994</v>
          </cell>
          <cell r="N229">
            <v>50</v>
          </cell>
          <cell r="O229">
            <v>50</v>
          </cell>
          <cell r="P229">
            <v>50</v>
          </cell>
          <cell r="Q229">
            <v>50</v>
          </cell>
          <cell r="R229">
            <v>200</v>
          </cell>
          <cell r="S229">
            <v>215</v>
          </cell>
          <cell r="T229">
            <v>225.75</v>
          </cell>
          <cell r="U229">
            <v>237.03750000000002</v>
          </cell>
          <cell r="V229">
            <v>248.88937500000003</v>
          </cell>
          <cell r="W229">
            <v>261.33384375000003</v>
          </cell>
          <cell r="X229">
            <v>274.40053593750002</v>
          </cell>
          <cell r="Y229">
            <v>288.12056273437503</v>
          </cell>
          <cell r="Z229">
            <v>302.52659087109379</v>
          </cell>
          <cell r="AA229">
            <v>317.65292041464846</v>
          </cell>
          <cell r="AB229">
            <v>333.53556643538087</v>
          </cell>
          <cell r="AC229">
            <v>350.21234475714994</v>
          </cell>
        </row>
        <row r="230">
          <cell r="B230" t="str">
            <v>Proceeds/Payment on term loan</v>
          </cell>
          <cell r="C230">
            <v>-375</v>
          </cell>
          <cell r="D230">
            <v>-44</v>
          </cell>
          <cell r="E230">
            <v>-43</v>
          </cell>
          <cell r="F230">
            <v>-44</v>
          </cell>
          <cell r="G230">
            <v>-44</v>
          </cell>
          <cell r="H230">
            <v>-175</v>
          </cell>
          <cell r="I230">
            <v>-43.8</v>
          </cell>
          <cell r="J230">
            <v>0</v>
          </cell>
          <cell r="K230">
            <v>-250</v>
          </cell>
          <cell r="L230">
            <v>-43.75</v>
          </cell>
          <cell r="M230">
            <v>-337.55</v>
          </cell>
          <cell r="N230">
            <v>-43.75</v>
          </cell>
          <cell r="O230">
            <v>-43.75</v>
          </cell>
          <cell r="P230">
            <v>-43.75</v>
          </cell>
          <cell r="Q230">
            <v>-43.75</v>
          </cell>
          <cell r="R230">
            <v>-175</v>
          </cell>
          <cell r="S230">
            <v>-2350</v>
          </cell>
          <cell r="T230">
            <v>0</v>
          </cell>
          <cell r="U230">
            <v>0</v>
          </cell>
          <cell r="V230">
            <v>0</v>
          </cell>
          <cell r="W230">
            <v>0</v>
          </cell>
          <cell r="X230">
            <v>0</v>
          </cell>
          <cell r="Y230">
            <v>0</v>
          </cell>
          <cell r="Z230">
            <v>0</v>
          </cell>
          <cell r="AA230">
            <v>0</v>
          </cell>
          <cell r="AB230">
            <v>0</v>
          </cell>
          <cell r="AC230">
            <v>0</v>
          </cell>
        </row>
        <row r="231">
          <cell r="B231" t="str">
            <v>Other</v>
          </cell>
          <cell r="C231">
            <v>-60.11</v>
          </cell>
          <cell r="D231">
            <v>-4</v>
          </cell>
          <cell r="E231">
            <v>-6</v>
          </cell>
          <cell r="F231">
            <v>-7</v>
          </cell>
          <cell r="G231">
            <v>-26.9</v>
          </cell>
          <cell r="H231">
            <v>-43.9</v>
          </cell>
          <cell r="I231">
            <v>-4.0999999999999996</v>
          </cell>
          <cell r="J231">
            <v>-0.60000000000000053</v>
          </cell>
          <cell r="K231">
            <v>219.6</v>
          </cell>
          <cell r="L231">
            <v>0</v>
          </cell>
          <cell r="M231">
            <v>214.9</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row>
        <row r="232">
          <cell r="B232" t="str">
            <v xml:space="preserve">Net Cash Used in Financing Activities </v>
          </cell>
          <cell r="C232">
            <v>-836.11</v>
          </cell>
          <cell r="D232">
            <v>-69</v>
          </cell>
          <cell r="E232">
            <v>-207</v>
          </cell>
          <cell r="F232">
            <v>-95</v>
          </cell>
          <cell r="G232">
            <v>-225.60000000000002</v>
          </cell>
          <cell r="H232">
            <v>-596.6</v>
          </cell>
          <cell r="I232">
            <v>-123.5</v>
          </cell>
          <cell r="J232">
            <v>16.399999999999999</v>
          </cell>
          <cell r="K232">
            <v>1.5999999999999943</v>
          </cell>
          <cell r="L232">
            <v>-93.75</v>
          </cell>
          <cell r="M232">
            <v>-199.24999999999997</v>
          </cell>
          <cell r="N232">
            <v>-93.75</v>
          </cell>
          <cell r="O232">
            <v>-93.75</v>
          </cell>
          <cell r="P232">
            <v>-93.75</v>
          </cell>
          <cell r="Q232">
            <v>-93.75</v>
          </cell>
          <cell r="R232">
            <v>-375</v>
          </cell>
          <cell r="S232">
            <v>-2535</v>
          </cell>
          <cell r="T232">
            <v>-174.25</v>
          </cell>
          <cell r="U232">
            <v>-162.96249999999998</v>
          </cell>
          <cell r="V232">
            <v>-151.11062499999997</v>
          </cell>
          <cell r="W232">
            <v>-138.66615624999997</v>
          </cell>
          <cell r="X232">
            <v>-125.59946406249998</v>
          </cell>
          <cell r="Y232">
            <v>-111.87943726562497</v>
          </cell>
          <cell r="Z232">
            <v>-97.473409128906212</v>
          </cell>
          <cell r="AA232">
            <v>-82.347079585351537</v>
          </cell>
          <cell r="AB232">
            <v>-66.464433564619128</v>
          </cell>
          <cell r="AC232">
            <v>-49.787655242850064</v>
          </cell>
        </row>
        <row r="233">
          <cell r="B233" t="str">
            <v>Effect of exchange rate changes on cash</v>
          </cell>
          <cell r="C233">
            <v>-7.0000000000000009</v>
          </cell>
          <cell r="D233">
            <v>3</v>
          </cell>
          <cell r="E233">
            <v>9</v>
          </cell>
          <cell r="F233">
            <v>4</v>
          </cell>
          <cell r="G233">
            <v>0</v>
          </cell>
          <cell r="H233">
            <v>17.7</v>
          </cell>
          <cell r="I233">
            <v>6.3</v>
          </cell>
          <cell r="J233">
            <v>0</v>
          </cell>
          <cell r="K233">
            <v>-16.899999999999999</v>
          </cell>
          <cell r="L233">
            <v>0</v>
          </cell>
          <cell r="M233">
            <v>-10.599999999999998</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row>
        <row r="234">
          <cell r="B234" t="str">
            <v xml:space="preserve">Increase (decrease) in cash and cash equivalents </v>
          </cell>
          <cell r="C234">
            <v>-44.110000000000127</v>
          </cell>
          <cell r="D234">
            <v>-253</v>
          </cell>
          <cell r="E234">
            <v>-171</v>
          </cell>
          <cell r="F234">
            <v>8</v>
          </cell>
          <cell r="G234">
            <v>32.283935771994578</v>
          </cell>
          <cell r="H234">
            <v>-381.6</v>
          </cell>
          <cell r="I234">
            <v>-72.690202823515634</v>
          </cell>
          <cell r="J234">
            <v>219.2461214558183</v>
          </cell>
          <cell r="K234">
            <v>498.2440813676975</v>
          </cell>
          <cell r="L234">
            <v>0.17405501235688803</v>
          </cell>
          <cell r="M234">
            <v>565.87405501235719</v>
          </cell>
          <cell r="N234">
            <v>228.99057669489662</v>
          </cell>
          <cell r="O234">
            <v>293.60124811370258</v>
          </cell>
          <cell r="P234">
            <v>297.2578328943797</v>
          </cell>
          <cell r="Q234">
            <v>300.55763640887881</v>
          </cell>
          <cell r="R234">
            <v>1217.6072941118575</v>
          </cell>
          <cell r="S234">
            <v>-484.48316168477868</v>
          </cell>
          <cell r="T234">
            <v>2286.2699937443999</v>
          </cell>
          <cell r="U234">
            <v>2649.6728971183447</v>
          </cell>
          <cell r="V234">
            <v>2927.6630750366935</v>
          </cell>
          <cell r="W234">
            <v>3114.817772377105</v>
          </cell>
          <cell r="X234">
            <v>3256.7634622593578</v>
          </cell>
          <cell r="Y234">
            <v>-3767.234156766905</v>
          </cell>
          <cell r="Z234">
            <v>3816.4686515159178</v>
          </cell>
          <cell r="AA234">
            <v>3729.7995930952143</v>
          </cell>
          <cell r="AB234">
            <v>3124.919438061253</v>
          </cell>
          <cell r="AC234">
            <v>2806.349130754219</v>
          </cell>
        </row>
        <row r="235">
          <cell r="B235" t="str">
            <v xml:space="preserve">Cash and cash equivalents at beginning of period  </v>
          </cell>
          <cell r="C235">
            <v>1010.1110000000003</v>
          </cell>
          <cell r="D235">
            <v>966.00100000000054</v>
          </cell>
          <cell r="E235">
            <v>713.00100000000054</v>
          </cell>
          <cell r="F235">
            <v>542.00100000000054</v>
          </cell>
          <cell r="G235">
            <v>550.00100000000054</v>
          </cell>
          <cell r="H235">
            <v>966</v>
          </cell>
          <cell r="I235">
            <v>586.29999999999995</v>
          </cell>
          <cell r="J235">
            <v>513.60979717648434</v>
          </cell>
          <cell r="K235">
            <v>727.5</v>
          </cell>
          <cell r="L235">
            <v>1228.9000000000001</v>
          </cell>
          <cell r="M235">
            <v>584.4</v>
          </cell>
          <cell r="N235">
            <v>1229.0740550123569</v>
          </cell>
          <cell r="O235">
            <v>1458.0646317072535</v>
          </cell>
          <cell r="P235">
            <v>1751.665879820956</v>
          </cell>
          <cell r="Q235">
            <v>2048.9237127153356</v>
          </cell>
          <cell r="R235">
            <v>1229.0740550123569</v>
          </cell>
          <cell r="S235">
            <v>2349.4813491242144</v>
          </cell>
          <cell r="T235">
            <v>1864.9981874394357</v>
          </cell>
          <cell r="U235">
            <v>4151.2681811838356</v>
          </cell>
          <cell r="V235">
            <v>6800.9410783021804</v>
          </cell>
          <cell r="W235">
            <v>9728.6041533388743</v>
          </cell>
          <cell r="X235">
            <v>12843.421925715978</v>
          </cell>
          <cell r="Y235">
            <v>16100.185387975336</v>
          </cell>
          <cell r="Z235">
            <v>12332.951231208432</v>
          </cell>
          <cell r="AA235">
            <v>16149.419882724349</v>
          </cell>
          <cell r="AB235">
            <v>19879.219475819562</v>
          </cell>
          <cell r="AC235">
            <v>23004.138913880815</v>
          </cell>
        </row>
        <row r="236">
          <cell r="B236" t="str">
            <v xml:space="preserve">Cash and cash equivalents at end of period  </v>
          </cell>
          <cell r="C236">
            <v>966.00100000000054</v>
          </cell>
          <cell r="D236">
            <v>713.00100000000054</v>
          </cell>
          <cell r="E236">
            <v>542.00100000000054</v>
          </cell>
          <cell r="F236">
            <v>550.00100000000054</v>
          </cell>
          <cell r="G236">
            <v>584.4</v>
          </cell>
          <cell r="H236">
            <v>584.4</v>
          </cell>
          <cell r="I236">
            <v>513.60979717648434</v>
          </cell>
          <cell r="J236">
            <v>732.85591863230263</v>
          </cell>
          <cell r="K236">
            <v>1225.7440813676976</v>
          </cell>
          <cell r="L236">
            <v>1229.0740550123569</v>
          </cell>
          <cell r="M236">
            <v>1229.0740550123569</v>
          </cell>
          <cell r="N236">
            <v>1458.0646317072535</v>
          </cell>
          <cell r="O236">
            <v>1751.665879820956</v>
          </cell>
          <cell r="P236">
            <v>2048.9237127153356</v>
          </cell>
          <cell r="Q236">
            <v>2349.4813491242144</v>
          </cell>
          <cell r="R236">
            <v>2349.4813491242144</v>
          </cell>
          <cell r="S236">
            <v>1864.9981874394357</v>
          </cell>
          <cell r="T236">
            <v>4151.2681811838356</v>
          </cell>
          <cell r="U236">
            <v>6800.9410783021804</v>
          </cell>
          <cell r="V236">
            <v>9728.6041533388743</v>
          </cell>
          <cell r="W236">
            <v>12843.421925715978</v>
          </cell>
          <cell r="X236">
            <v>16100.185387975336</v>
          </cell>
          <cell r="Y236">
            <v>12332.951231208432</v>
          </cell>
          <cell r="Z236">
            <v>16149.419882724349</v>
          </cell>
          <cell r="AA236">
            <v>19879.219475819562</v>
          </cell>
          <cell r="AB236">
            <v>23004.138913880815</v>
          </cell>
          <cell r="AC236">
            <v>25810.488044635036</v>
          </cell>
        </row>
        <row r="240">
          <cell r="B240" t="str">
            <v>Depreciation and amortization</v>
          </cell>
        </row>
        <row r="241">
          <cell r="B241" t="str">
            <v>Depreciation and amortization</v>
          </cell>
          <cell r="C241">
            <v>396</v>
          </cell>
          <cell r="D241">
            <v>99</v>
          </cell>
          <cell r="E241">
            <v>102</v>
          </cell>
          <cell r="F241">
            <v>110</v>
          </cell>
          <cell r="G241">
            <v>185.7</v>
          </cell>
          <cell r="H241">
            <v>496.7</v>
          </cell>
          <cell r="I241">
            <v>101.5</v>
          </cell>
          <cell r="J241">
            <v>100.5</v>
          </cell>
          <cell r="K241">
            <v>104.89999999999998</v>
          </cell>
          <cell r="L241">
            <v>100</v>
          </cell>
          <cell r="M241">
            <v>406.9</v>
          </cell>
          <cell r="N241">
            <v>100</v>
          </cell>
          <cell r="O241">
            <v>100</v>
          </cell>
          <cell r="P241">
            <v>100</v>
          </cell>
          <cell r="Q241">
            <v>100</v>
          </cell>
          <cell r="R241">
            <v>400</v>
          </cell>
          <cell r="S241">
            <v>400</v>
          </cell>
          <cell r="T241">
            <v>400</v>
          </cell>
          <cell r="U241">
            <v>400</v>
          </cell>
          <cell r="V241">
            <v>400</v>
          </cell>
          <cell r="W241">
            <v>400</v>
          </cell>
          <cell r="X241">
            <v>400</v>
          </cell>
          <cell r="Y241">
            <v>400</v>
          </cell>
          <cell r="Z241">
            <v>400</v>
          </cell>
          <cell r="AA241">
            <v>400</v>
          </cell>
          <cell r="AB241">
            <v>400</v>
          </cell>
          <cell r="AC241">
            <v>400</v>
          </cell>
        </row>
        <row r="243">
          <cell r="B243" t="str">
            <v>Depreciation (% PPE)</v>
          </cell>
          <cell r="C243">
            <v>0.38223938223938225</v>
          </cell>
          <cell r="D243">
            <v>8.6994727592267132E-2</v>
          </cell>
          <cell r="E243">
            <v>8.2725060827250604E-2</v>
          </cell>
          <cell r="F243">
            <v>8.1240768094534718E-2</v>
          </cell>
          <cell r="G243">
            <v>0.14010864644635579</v>
          </cell>
          <cell r="H243">
            <v>0.37475479100648856</v>
          </cell>
          <cell r="I243">
            <v>7.3588051910389335E-2</v>
          </cell>
          <cell r="J243">
            <v>7.0645297342893293E-2</v>
          </cell>
          <cell r="K243">
            <v>7.2675626991824838E-2</v>
          </cell>
          <cell r="L243">
            <v>7.0008401008120974E-2</v>
          </cell>
          <cell r="M243">
            <v>0.28486418370204419</v>
          </cell>
          <cell r="N243">
            <v>7.0751379651903201E-2</v>
          </cell>
          <cell r="O243">
            <v>7.151029748283752E-2</v>
          </cell>
          <cell r="P243">
            <v>7.228567297961544E-2</v>
          </cell>
          <cell r="Q243">
            <v>7.3078047354574682E-2</v>
          </cell>
          <cell r="R243">
            <v>0.29231218941829873</v>
          </cell>
          <cell r="S243">
            <v>0.30339805825242716</v>
          </cell>
          <cell r="T243">
            <v>0.31535793125197098</v>
          </cell>
          <cell r="U243">
            <v>0.32829940906106364</v>
          </cell>
          <cell r="V243">
            <v>0.34234851078397804</v>
          </cell>
          <cell r="W243">
            <v>0.35765379113018597</v>
          </cell>
          <cell r="X243">
            <v>0.37439161362785472</v>
          </cell>
          <cell r="Y243">
            <v>0.39277297721916726</v>
          </cell>
          <cell r="Z243">
            <v>0.41305245766212306</v>
          </cell>
          <cell r="AA243">
            <v>0.43554006968641112</v>
          </cell>
          <cell r="AB243">
            <v>0.46061722708429292</v>
          </cell>
          <cell r="AC243">
            <v>0.48875855327468226</v>
          </cell>
        </row>
        <row r="244">
          <cell r="B244" t="str">
            <v>Capital Expenditures (% Revenue)</v>
          </cell>
          <cell r="C244">
            <v>0.10796095661896829</v>
          </cell>
          <cell r="D244">
            <v>8.5906681317764702E-2</v>
          </cell>
          <cell r="E244">
            <v>0.11033295880717109</v>
          </cell>
          <cell r="F244">
            <v>0.10972425639714427</v>
          </cell>
          <cell r="G244">
            <v>9.7077352102812625E-2</v>
          </cell>
          <cell r="H244">
            <v>0.10063399578607404</v>
          </cell>
          <cell r="I244">
            <v>7.1550600565254294E-2</v>
          </cell>
          <cell r="J244">
            <v>6.1608121793125345E-2</v>
          </cell>
          <cell r="K244">
            <v>4.0066628881769283E-2</v>
          </cell>
          <cell r="L244">
            <v>8.0223196023183882E-2</v>
          </cell>
          <cell r="M244">
            <v>6.3311409602726104E-2</v>
          </cell>
          <cell r="N244">
            <v>7.8634655303560064E-2</v>
          </cell>
          <cell r="O244">
            <v>7.6661290326969625E-2</v>
          </cell>
          <cell r="P244">
            <v>7.3863556896904575E-2</v>
          </cell>
          <cell r="Q244">
            <v>6.9809573278144327E-2</v>
          </cell>
          <cell r="R244">
            <v>7.4592643114943596E-2</v>
          </cell>
          <cell r="S244">
            <v>6.4108681145430571E-2</v>
          </cell>
          <cell r="T244">
            <v>5.5889046009085459E-2</v>
          </cell>
          <cell r="U244">
            <v>5.0598659282053565E-2</v>
          </cell>
          <cell r="V244">
            <v>4.7347303339595553E-2</v>
          </cell>
          <cell r="W244">
            <v>4.5200706178978568E-2</v>
          </cell>
          <cell r="X244">
            <v>4.4107444103973846E-2</v>
          </cell>
          <cell r="Y244">
            <v>4.3882230820471352E-2</v>
          </cell>
          <cell r="Z244">
            <v>4.7887326669757244E-2</v>
          </cell>
          <cell r="AA244">
            <v>5.4508593685819291E-2</v>
          </cell>
          <cell r="AB244">
            <v>5.9206967098657401E-2</v>
          </cell>
          <cell r="AC244">
            <v>6.2495480593510636E-2</v>
          </cell>
        </row>
        <row r="245">
          <cell r="B245" t="str">
            <v>Capital Expenditures growth</v>
          </cell>
          <cell r="H245">
            <v>7.2972972972973116E-2</v>
          </cell>
          <cell r="I245">
            <v>-0.1120000000000001</v>
          </cell>
          <cell r="J245">
            <v>-0.37199999999999989</v>
          </cell>
          <cell r="K245">
            <v>-0.56170212765957461</v>
          </cell>
          <cell r="L245">
            <v>-3.7372593431483692E-2</v>
          </cell>
          <cell r="M245">
            <v>-0.2846347607052897</v>
          </cell>
          <cell r="N245">
            <v>0.27627627627627649</v>
          </cell>
          <cell r="O245">
            <v>0.35350318471337561</v>
          </cell>
          <cell r="P245">
            <v>1.0631067961165055</v>
          </cell>
          <cell r="Q245">
            <v>0</v>
          </cell>
          <cell r="R245">
            <v>0.33020344287949932</v>
          </cell>
          <cell r="S245">
            <v>2.9411764705882248E-2</v>
          </cell>
          <cell r="T245">
            <v>0</v>
          </cell>
          <cell r="U245">
            <v>0</v>
          </cell>
          <cell r="V245">
            <v>0</v>
          </cell>
          <cell r="W245">
            <v>0</v>
          </cell>
          <cell r="X245">
            <v>0</v>
          </cell>
          <cell r="Y245">
            <v>0</v>
          </cell>
          <cell r="Z245">
            <v>0</v>
          </cell>
          <cell r="AA245">
            <v>0</v>
          </cell>
          <cell r="AB245">
            <v>0</v>
          </cell>
          <cell r="AC245">
            <v>0</v>
          </cell>
        </row>
        <row r="247">
          <cell r="B247" t="str">
            <v>INTEREST EXPENSE AND INCOME SCHEDULE</v>
          </cell>
          <cell r="C247" t="str">
            <v>2016A</v>
          </cell>
          <cell r="D247" t="str">
            <v>1Q17A</v>
          </cell>
          <cell r="E247" t="str">
            <v>2Q17A</v>
          </cell>
          <cell r="F247" t="str">
            <v>3Q17A</v>
          </cell>
          <cell r="G247" t="str">
            <v>4Q17A</v>
          </cell>
          <cell r="H247" t="str">
            <v>2017A</v>
          </cell>
          <cell r="I247" t="str">
            <v>1Q18A</v>
          </cell>
          <cell r="J247" t="str">
            <v>2Q18A</v>
          </cell>
          <cell r="K247" t="str">
            <v>3Q18A</v>
          </cell>
          <cell r="L247" t="str">
            <v>4Q18E</v>
          </cell>
          <cell r="M247" t="str">
            <v>2018E</v>
          </cell>
          <cell r="N247" t="str">
            <v>1Q19E</v>
          </cell>
          <cell r="O247" t="str">
            <v>2Q19E</v>
          </cell>
          <cell r="P247" t="str">
            <v>3Q19E</v>
          </cell>
          <cell r="Q247" t="str">
            <v>4Q19E</v>
          </cell>
          <cell r="R247" t="str">
            <v>2019E</v>
          </cell>
          <cell r="S247" t="str">
            <v>2020E</v>
          </cell>
          <cell r="T247" t="str">
            <v>2021E</v>
          </cell>
          <cell r="U247" t="str">
            <v>2022E</v>
          </cell>
          <cell r="V247" t="str">
            <v>2023E</v>
          </cell>
          <cell r="W247" t="str">
            <v>2024E</v>
          </cell>
          <cell r="X247" t="str">
            <v>2025E</v>
          </cell>
          <cell r="Y247" t="str">
            <v>2026E</v>
          </cell>
          <cell r="Z247" t="str">
            <v>2027E</v>
          </cell>
          <cell r="AA247" t="str">
            <v>2028E</v>
          </cell>
          <cell r="AB247" t="str">
            <v>2029E</v>
          </cell>
          <cell r="AC247" t="str">
            <v>2030E</v>
          </cell>
        </row>
        <row r="250">
          <cell r="B250" t="str">
            <v>Cash &amp; Equivalents</v>
          </cell>
          <cell r="C250">
            <v>1385.0149999999999</v>
          </cell>
          <cell r="D250">
            <v>713</v>
          </cell>
          <cell r="E250">
            <v>542</v>
          </cell>
          <cell r="F250">
            <v>550</v>
          </cell>
          <cell r="G250">
            <v>584.4</v>
          </cell>
          <cell r="H250">
            <v>1293</v>
          </cell>
          <cell r="I250">
            <v>511.8</v>
          </cell>
          <cell r="J250">
            <v>727.5</v>
          </cell>
          <cell r="K250">
            <v>1228.9000000000001</v>
          </cell>
          <cell r="L250">
            <v>1229.0740550123569</v>
          </cell>
          <cell r="M250">
            <v>1474.1</v>
          </cell>
          <cell r="N250">
            <v>1458.0646317072535</v>
          </cell>
          <cell r="O250">
            <v>1751.665879820956</v>
          </cell>
          <cell r="P250">
            <v>2048.9237127153356</v>
          </cell>
          <cell r="Q250">
            <v>2349.4813491242144</v>
          </cell>
          <cell r="R250">
            <v>1535.2740550123569</v>
          </cell>
          <cell r="S250">
            <v>2655.6813491242142</v>
          </cell>
          <cell r="T250">
            <v>2171.1981874394355</v>
          </cell>
          <cell r="U250">
            <v>4457.4681811838354</v>
          </cell>
          <cell r="V250">
            <v>7107.1410783021802</v>
          </cell>
          <cell r="W250">
            <v>10034.804153338875</v>
          </cell>
          <cell r="X250">
            <v>13149.621925715979</v>
          </cell>
          <cell r="Y250">
            <v>16406.385387975337</v>
          </cell>
          <cell r="Z250">
            <v>12639.151231208432</v>
          </cell>
          <cell r="AA250">
            <v>16455.61988272435</v>
          </cell>
          <cell r="AB250">
            <v>20185.419475819563</v>
          </cell>
          <cell r="AC250">
            <v>23310.338913880816</v>
          </cell>
        </row>
        <row r="251">
          <cell r="B251" t="str">
            <v>Implied return on Cash Balances</v>
          </cell>
          <cell r="C251">
            <v>7.9775309292679144E-3</v>
          </cell>
          <cell r="D251">
            <v>5.6100981767180924E-3</v>
          </cell>
          <cell r="E251">
            <v>7.3800738007380072E-3</v>
          </cell>
          <cell r="F251">
            <v>7.6363636363636364E-3</v>
          </cell>
          <cell r="G251">
            <v>9.9247091033538674E-3</v>
          </cell>
          <cell r="H251">
            <v>1.3921113689095127E-2</v>
          </cell>
          <cell r="I251">
            <v>9.7694411879640491E-3</v>
          </cell>
          <cell r="J251">
            <v>1.0584192439862543E-2</v>
          </cell>
          <cell r="K251">
            <v>4.8010415819025147E-3</v>
          </cell>
          <cell r="L251">
            <v>0.01</v>
          </cell>
          <cell r="M251">
            <v>1.4702021572484908E-2</v>
          </cell>
          <cell r="N251">
            <v>0.01</v>
          </cell>
          <cell r="O251">
            <v>0.01</v>
          </cell>
          <cell r="P251">
            <v>0.01</v>
          </cell>
          <cell r="Q251">
            <v>0.01</v>
          </cell>
          <cell r="R251">
            <v>1.0963440374476588E-2</v>
          </cell>
          <cell r="S251">
            <v>0.01</v>
          </cell>
          <cell r="T251">
            <v>0.01</v>
          </cell>
          <cell r="U251">
            <v>0.01</v>
          </cell>
          <cell r="V251">
            <v>0.01</v>
          </cell>
          <cell r="W251">
            <v>0.01</v>
          </cell>
          <cell r="X251">
            <v>0.01</v>
          </cell>
          <cell r="Y251">
            <v>0.01</v>
          </cell>
          <cell r="Z251">
            <v>0.01</v>
          </cell>
          <cell r="AA251">
            <v>0.01</v>
          </cell>
          <cell r="AB251">
            <v>0.01</v>
          </cell>
          <cell r="AC251">
            <v>0.01</v>
          </cell>
        </row>
        <row r="252">
          <cell r="B252" t="str">
            <v>Interest Income</v>
          </cell>
          <cell r="C252">
            <v>11.048999999999999</v>
          </cell>
          <cell r="D252">
            <v>4</v>
          </cell>
          <cell r="E252">
            <v>4</v>
          </cell>
          <cell r="F252">
            <v>4.2</v>
          </cell>
          <cell r="G252">
            <v>5.8</v>
          </cell>
          <cell r="H252">
            <v>18</v>
          </cell>
          <cell r="I252">
            <v>5</v>
          </cell>
          <cell r="J252">
            <v>7.7</v>
          </cell>
          <cell r="K252">
            <v>5.9</v>
          </cell>
          <cell r="L252">
            <v>3.0722500000000004</v>
          </cell>
          <cell r="M252">
            <v>21.672250000000002</v>
          </cell>
          <cell r="N252">
            <v>3.6852499999999999</v>
          </cell>
          <cell r="O252">
            <v>3.6451615792681338</v>
          </cell>
          <cell r="P252">
            <v>4.3791646995523896</v>
          </cell>
          <cell r="Q252">
            <v>5.1223092817883389</v>
          </cell>
          <cell r="R252">
            <v>16.831885560608864</v>
          </cell>
          <cell r="S252">
            <v>26.556813491242142</v>
          </cell>
          <cell r="T252">
            <v>21.711981874394354</v>
          </cell>
          <cell r="U252">
            <v>44.574681811838353</v>
          </cell>
          <cell r="V252">
            <v>71.071410783021804</v>
          </cell>
          <cell r="W252">
            <v>100.34804153338875</v>
          </cell>
          <cell r="X252">
            <v>131.49621925715979</v>
          </cell>
          <cell r="Y252">
            <v>164.06385387975337</v>
          </cell>
          <cell r="Z252">
            <v>126.39151231208433</v>
          </cell>
          <cell r="AA252">
            <v>164.55619882724349</v>
          </cell>
          <cell r="AB252">
            <v>201.85419475819563</v>
          </cell>
          <cell r="AC252">
            <v>233.10338913880815</v>
          </cell>
        </row>
        <row r="254">
          <cell r="B254" t="str">
            <v>Debt Schedule</v>
          </cell>
        </row>
        <row r="255">
          <cell r="B255" t="str">
            <v>300 BANK DEBT for Enobia Acquisition</v>
          </cell>
        </row>
        <row r="256">
          <cell r="B256" t="str">
            <v>Principal</v>
          </cell>
          <cell r="C256">
            <v>0</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row>
        <row r="257">
          <cell r="B257" t="str">
            <v>Coupon</v>
          </cell>
          <cell r="C257">
            <v>1.55E-2</v>
          </cell>
          <cell r="D257">
            <v>1.55E-2</v>
          </cell>
          <cell r="E257">
            <v>1.55E-2</v>
          </cell>
          <cell r="F257">
            <v>1.55E-2</v>
          </cell>
          <cell r="G257">
            <v>1.55E-2</v>
          </cell>
          <cell r="H257">
            <v>1.55E-2</v>
          </cell>
          <cell r="I257">
            <v>1.55E-2</v>
          </cell>
          <cell r="J257">
            <v>1.55E-2</v>
          </cell>
          <cell r="K257">
            <v>1.55E-2</v>
          </cell>
          <cell r="L257">
            <v>1.55E-2</v>
          </cell>
          <cell r="M257">
            <v>1.55E-2</v>
          </cell>
          <cell r="N257">
            <v>1.55E-2</v>
          </cell>
          <cell r="O257">
            <v>1.55E-2</v>
          </cell>
          <cell r="P257">
            <v>1.55E-2</v>
          </cell>
          <cell r="Q257">
            <v>1.55E-2</v>
          </cell>
          <cell r="R257">
            <v>1.55E-2</v>
          </cell>
          <cell r="S257">
            <v>0.03</v>
          </cell>
          <cell r="T257">
            <v>0.03</v>
          </cell>
          <cell r="U257">
            <v>0.03</v>
          </cell>
          <cell r="V257">
            <v>0.03</v>
          </cell>
          <cell r="W257">
            <v>0.03</v>
          </cell>
          <cell r="X257">
            <v>0.03</v>
          </cell>
          <cell r="Y257">
            <v>0.03</v>
          </cell>
          <cell r="Z257">
            <v>0.03</v>
          </cell>
          <cell r="AA257">
            <v>0.03</v>
          </cell>
          <cell r="AB257">
            <v>0.03</v>
          </cell>
          <cell r="AC257">
            <v>0.03</v>
          </cell>
        </row>
        <row r="258">
          <cell r="B258" t="str">
            <v>Interest Expense</v>
          </cell>
          <cell r="C258">
            <v>0</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row>
        <row r="260">
          <cell r="B260" t="str">
            <v>Debt financing for GEVA</v>
          </cell>
        </row>
        <row r="261">
          <cell r="B261" t="str">
            <v>Principal beginning of period</v>
          </cell>
          <cell r="C261">
            <v>3325</v>
          </cell>
          <cell r="D261">
            <v>3081.25</v>
          </cell>
          <cell r="E261">
            <v>3037.25</v>
          </cell>
          <cell r="F261">
            <v>2993.5</v>
          </cell>
          <cell r="G261">
            <v>2949.75</v>
          </cell>
          <cell r="H261">
            <v>3015.4375</v>
          </cell>
          <cell r="I261">
            <v>2906</v>
          </cell>
          <cell r="J261">
            <v>2862.25</v>
          </cell>
          <cell r="K261">
            <v>2612.5</v>
          </cell>
          <cell r="L261">
            <v>2568.75</v>
          </cell>
          <cell r="M261">
            <v>2737.375</v>
          </cell>
          <cell r="N261">
            <v>2525</v>
          </cell>
          <cell r="O261">
            <v>2481.25</v>
          </cell>
          <cell r="P261">
            <v>2437.5</v>
          </cell>
          <cell r="Q261">
            <v>2393.75</v>
          </cell>
          <cell r="R261">
            <v>2459.375</v>
          </cell>
          <cell r="S261">
            <v>2350</v>
          </cell>
          <cell r="T261">
            <v>0</v>
          </cell>
          <cell r="U261">
            <v>0</v>
          </cell>
          <cell r="V261">
            <v>0</v>
          </cell>
          <cell r="W261">
            <v>0</v>
          </cell>
          <cell r="X261">
            <v>0</v>
          </cell>
          <cell r="Y261">
            <v>0</v>
          </cell>
          <cell r="Z261">
            <v>0</v>
          </cell>
          <cell r="AA261">
            <v>0</v>
          </cell>
          <cell r="AB261">
            <v>0</v>
          </cell>
          <cell r="AC261">
            <v>0</v>
          </cell>
        </row>
        <row r="262">
          <cell r="B262" t="str">
            <v>Coupon</v>
          </cell>
          <cell r="C262">
            <v>2.5000000000000001E-2</v>
          </cell>
          <cell r="D262">
            <v>2.5000000000000001E-2</v>
          </cell>
          <cell r="E262">
            <v>2.5000000000000001E-2</v>
          </cell>
          <cell r="F262">
            <v>2.5000000000000001E-2</v>
          </cell>
          <cell r="G262">
            <v>2.5000000000000001E-2</v>
          </cell>
          <cell r="H262">
            <v>2.5000000000000001E-2</v>
          </cell>
          <cell r="I262">
            <v>2.5000000000000001E-2</v>
          </cell>
          <cell r="J262">
            <v>2.5000000000000001E-2</v>
          </cell>
          <cell r="K262">
            <v>2.5000000000000001E-2</v>
          </cell>
          <cell r="L262">
            <v>2.5000000000000001E-2</v>
          </cell>
          <cell r="M262">
            <v>2.5000000000000001E-2</v>
          </cell>
          <cell r="N262">
            <v>2.5000000000000001E-2</v>
          </cell>
          <cell r="O262">
            <v>2.5000000000000001E-2</v>
          </cell>
          <cell r="P262">
            <v>2.5000000000000001E-2</v>
          </cell>
          <cell r="Q262">
            <v>2.5000000000000001E-2</v>
          </cell>
          <cell r="R262">
            <v>2.5000000000000001E-2</v>
          </cell>
          <cell r="S262">
            <v>2.5000000000000001E-2</v>
          </cell>
          <cell r="T262">
            <v>2.5000000000000001E-2</v>
          </cell>
          <cell r="U262">
            <v>2.5000000000000001E-2</v>
          </cell>
          <cell r="V262">
            <v>2.5000000000000001E-2</v>
          </cell>
          <cell r="W262">
            <v>2.5000000000000001E-2</v>
          </cell>
          <cell r="X262">
            <v>2.5000000000000001E-2</v>
          </cell>
          <cell r="Y262">
            <v>2.5000000000000001E-2</v>
          </cell>
          <cell r="Z262">
            <v>2.5000000000000001E-2</v>
          </cell>
          <cell r="AA262">
            <v>2.5000000000000001E-2</v>
          </cell>
          <cell r="AB262">
            <v>2.5000000000000001E-2</v>
          </cell>
          <cell r="AC262">
            <v>2.5000000000000001E-2</v>
          </cell>
        </row>
        <row r="263">
          <cell r="B263" t="str">
            <v>Interest Expense</v>
          </cell>
          <cell r="C263">
            <v>-83.125</v>
          </cell>
          <cell r="D263">
            <v>-19.2578125</v>
          </cell>
          <cell r="E263">
            <v>-18.982812500000001</v>
          </cell>
          <cell r="F263">
            <v>-18.709375000000001</v>
          </cell>
          <cell r="G263">
            <v>-18.435937500000001</v>
          </cell>
          <cell r="H263">
            <v>-75.385937500000011</v>
          </cell>
          <cell r="I263">
            <v>-18.162500000000001</v>
          </cell>
          <cell r="J263">
            <v>-17.889062500000001</v>
          </cell>
          <cell r="K263">
            <v>-16.328125</v>
          </cell>
          <cell r="L263">
            <v>-16.0546875</v>
          </cell>
          <cell r="M263">
            <v>-68.434375000000003</v>
          </cell>
          <cell r="N263">
            <v>-15.78125</v>
          </cell>
          <cell r="O263">
            <v>-15.5078125</v>
          </cell>
          <cell r="P263">
            <v>-15.234375</v>
          </cell>
          <cell r="Q263">
            <v>-14.9609375</v>
          </cell>
          <cell r="R263">
            <v>-61.484375</v>
          </cell>
          <cell r="S263">
            <v>-58.75</v>
          </cell>
          <cell r="T263">
            <v>0</v>
          </cell>
          <cell r="U263">
            <v>0</v>
          </cell>
          <cell r="V263">
            <v>0</v>
          </cell>
          <cell r="W263">
            <v>0</v>
          </cell>
          <cell r="X263">
            <v>0</v>
          </cell>
          <cell r="Y263">
            <v>0</v>
          </cell>
          <cell r="Z263">
            <v>0</v>
          </cell>
          <cell r="AA263">
            <v>0</v>
          </cell>
          <cell r="AB263">
            <v>0</v>
          </cell>
          <cell r="AC263">
            <v>0</v>
          </cell>
        </row>
        <row r="264">
          <cell r="B264" t="str">
            <v>Payment on principal</v>
          </cell>
          <cell r="C264">
            <v>375</v>
          </cell>
          <cell r="D264">
            <v>44</v>
          </cell>
          <cell r="E264">
            <v>43.75</v>
          </cell>
          <cell r="F264">
            <v>43.75</v>
          </cell>
          <cell r="G264">
            <v>43.75</v>
          </cell>
          <cell r="H264">
            <v>175.25</v>
          </cell>
          <cell r="I264">
            <v>43.75</v>
          </cell>
          <cell r="J264">
            <v>249.75</v>
          </cell>
          <cell r="K264">
            <v>43.75</v>
          </cell>
          <cell r="L264">
            <v>43.75</v>
          </cell>
          <cell r="M264">
            <v>381</v>
          </cell>
          <cell r="N264">
            <v>43.75</v>
          </cell>
          <cell r="O264">
            <v>43.75</v>
          </cell>
          <cell r="P264">
            <v>43.75</v>
          </cell>
          <cell r="Q264">
            <v>43.75</v>
          </cell>
          <cell r="R264">
            <v>175</v>
          </cell>
          <cell r="S264">
            <v>2350</v>
          </cell>
        </row>
        <row r="265">
          <cell r="B265" t="str">
            <v>Principal end of period</v>
          </cell>
          <cell r="C265">
            <v>3081.25</v>
          </cell>
          <cell r="D265">
            <v>3037.25</v>
          </cell>
          <cell r="E265">
            <v>2993.5</v>
          </cell>
          <cell r="F265">
            <v>2949.75</v>
          </cell>
          <cell r="G265">
            <v>2906</v>
          </cell>
          <cell r="H265">
            <v>2906</v>
          </cell>
          <cell r="I265">
            <v>2862.25</v>
          </cell>
          <cell r="J265">
            <v>2612.5</v>
          </cell>
          <cell r="K265">
            <v>2568.75</v>
          </cell>
          <cell r="L265">
            <v>2525</v>
          </cell>
          <cell r="M265">
            <v>2525</v>
          </cell>
          <cell r="N265">
            <v>2481.25</v>
          </cell>
          <cell r="O265">
            <v>2437.5</v>
          </cell>
          <cell r="P265">
            <v>2393.75</v>
          </cell>
          <cell r="Q265">
            <v>2350</v>
          </cell>
          <cell r="R265">
            <v>2350</v>
          </cell>
          <cell r="S265">
            <v>0</v>
          </cell>
        </row>
        <row r="268">
          <cell r="B268" t="str">
            <v>Pre-existing Debt</v>
          </cell>
          <cell r="C268">
            <v>3287.0250000000001</v>
          </cell>
          <cell r="D268">
            <v>3060</v>
          </cell>
          <cell r="E268">
            <v>3033</v>
          </cell>
          <cell r="F268">
            <v>2979</v>
          </cell>
          <cell r="G268">
            <v>2947.1</v>
          </cell>
          <cell r="H268">
            <v>3004.7750000000001</v>
          </cell>
          <cell r="I268">
            <v>2980.9</v>
          </cell>
          <cell r="J268">
            <v>2945.3</v>
          </cell>
          <cell r="K268">
            <v>2968.7000000000003</v>
          </cell>
          <cell r="L268">
            <v>2924.9500000000003</v>
          </cell>
          <cell r="M268">
            <v>2954.9625000000005</v>
          </cell>
          <cell r="N268">
            <v>2881.2000000000003</v>
          </cell>
          <cell r="O268">
            <v>2837.4500000000003</v>
          </cell>
          <cell r="P268">
            <v>2793.7000000000003</v>
          </cell>
          <cell r="Q268">
            <v>2749.9500000000003</v>
          </cell>
          <cell r="R268">
            <v>2815.5750000000003</v>
          </cell>
          <cell r="S268">
            <v>399.95000000000016</v>
          </cell>
          <cell r="T268">
            <v>399.95000000000016</v>
          </cell>
          <cell r="U268">
            <v>399.95000000000016</v>
          </cell>
          <cell r="V268">
            <v>399.95000000000016</v>
          </cell>
          <cell r="W268">
            <v>399.95000000000016</v>
          </cell>
          <cell r="X268">
            <v>399.95000000000016</v>
          </cell>
          <cell r="Y268">
            <v>399.95000000000016</v>
          </cell>
          <cell r="Z268">
            <v>399.95000000000016</v>
          </cell>
          <cell r="AA268">
            <v>399.95000000000016</v>
          </cell>
          <cell r="AB268">
            <v>399.95000000000016</v>
          </cell>
          <cell r="AC268">
            <v>399.95000000000016</v>
          </cell>
        </row>
        <row r="269">
          <cell r="B269" t="str">
            <v>Implied Interest Expense</v>
          </cell>
          <cell r="C269">
            <v>6.1234792781404701E-2</v>
          </cell>
          <cell r="D269">
            <v>3.1372549019607843E-2</v>
          </cell>
          <cell r="E269">
            <v>3.165182987141444E-2</v>
          </cell>
          <cell r="F269">
            <v>3.3568311513930853E-2</v>
          </cell>
          <cell r="G269">
            <v>3.3660208340402432E-2</v>
          </cell>
          <cell r="H269">
            <v>6.6184214421966661E-2</v>
          </cell>
          <cell r="I269">
            <v>2.9118722533463051E-2</v>
          </cell>
          <cell r="J269">
            <v>3.3952398736970764E-2</v>
          </cell>
          <cell r="K269">
            <v>3.3145821403307844E-2</v>
          </cell>
          <cell r="L269">
            <v>0.03</v>
          </cell>
          <cell r="M269">
            <v>6.8296270275572155E-2</v>
          </cell>
          <cell r="N269">
            <v>0.03</v>
          </cell>
          <cell r="O269">
            <v>0.03</v>
          </cell>
          <cell r="P269">
            <v>0.03</v>
          </cell>
          <cell r="Q269">
            <v>0.03</v>
          </cell>
          <cell r="R269">
            <v>6.6598466772818138E-2</v>
          </cell>
          <cell r="S269">
            <v>6.6598466772818138E-2</v>
          </cell>
          <cell r="T269">
            <v>6.6598466772818138E-2</v>
          </cell>
          <cell r="U269">
            <v>6.6598466772818138E-2</v>
          </cell>
          <cell r="V269">
            <v>6.6598466772818138E-2</v>
          </cell>
          <cell r="W269">
            <v>6.6598466772818138E-2</v>
          </cell>
          <cell r="X269">
            <v>6.6598466772818138E-2</v>
          </cell>
          <cell r="Y269">
            <v>6.6598466772818138E-2</v>
          </cell>
          <cell r="Z269">
            <v>6.6598466772818138E-2</v>
          </cell>
          <cell r="AA269">
            <v>6.6598466772818138E-2</v>
          </cell>
          <cell r="AB269">
            <v>6.6598466772818138E-2</v>
          </cell>
          <cell r="AC269">
            <v>6.6598466772818138E-2</v>
          </cell>
        </row>
        <row r="270">
          <cell r="B270" t="str">
            <v>Interest Expense</v>
          </cell>
          <cell r="C270">
            <v>-97.49</v>
          </cell>
          <cell r="D270">
            <v>-24</v>
          </cell>
          <cell r="E270">
            <v>-24</v>
          </cell>
          <cell r="F270">
            <v>-25</v>
          </cell>
          <cell r="G270">
            <v>-24.8</v>
          </cell>
          <cell r="H270">
            <v>-97.8</v>
          </cell>
          <cell r="I270">
            <v>-21.700000000000003</v>
          </cell>
          <cell r="J270">
            <v>-25</v>
          </cell>
          <cell r="K270">
            <v>-24.6</v>
          </cell>
          <cell r="L270">
            <v>-22.265250000000002</v>
          </cell>
          <cell r="M270">
            <v>-93.56525000000002</v>
          </cell>
          <cell r="N270">
            <v>-22.162218750000005</v>
          </cell>
          <cell r="O270">
            <v>-21.609000000000002</v>
          </cell>
          <cell r="P270">
            <v>-21.280875000000002</v>
          </cell>
          <cell r="Q270">
            <v>-20.952750000000002</v>
          </cell>
          <cell r="R270">
            <v>-86.00484375000002</v>
          </cell>
          <cell r="S270">
            <v>-187.51297808387744</v>
          </cell>
          <cell r="T270">
            <v>-26.636056785788625</v>
          </cell>
          <cell r="U270">
            <v>-26.636056785788625</v>
          </cell>
          <cell r="V270">
            <v>-26.636056785788625</v>
          </cell>
          <cell r="W270">
            <v>-26.636056785788625</v>
          </cell>
          <cell r="X270">
            <v>-26.636056785788625</v>
          </cell>
          <cell r="Y270">
            <v>-26.636056785788625</v>
          </cell>
          <cell r="Z270">
            <v>-26.636056785788625</v>
          </cell>
          <cell r="AA270">
            <v>-26.636056785788625</v>
          </cell>
          <cell r="AB270">
            <v>-26.636056785788625</v>
          </cell>
          <cell r="AC270">
            <v>-26.636056785788625</v>
          </cell>
        </row>
        <row r="272">
          <cell r="B272" t="str">
            <v>Net Interest Income/(Expense)</v>
          </cell>
          <cell r="C272">
            <v>-86.441000000000003</v>
          </cell>
          <cell r="D272">
            <v>-20</v>
          </cell>
          <cell r="E272">
            <v>-20</v>
          </cell>
          <cell r="F272">
            <v>-20.8</v>
          </cell>
          <cell r="G272">
            <v>-19</v>
          </cell>
          <cell r="H272">
            <v>-79.8</v>
          </cell>
          <cell r="I272">
            <v>-16.700000000000003</v>
          </cell>
          <cell r="J272">
            <v>-17.3</v>
          </cell>
          <cell r="K272">
            <v>-18.700000000000003</v>
          </cell>
          <cell r="L272">
            <v>-19.193000000000001</v>
          </cell>
          <cell r="M272">
            <v>-71.893000000000015</v>
          </cell>
          <cell r="N272">
            <v>-18.476968750000005</v>
          </cell>
          <cell r="O272">
            <v>-17.963838420731868</v>
          </cell>
          <cell r="P272">
            <v>-16.901710300447611</v>
          </cell>
          <cell r="Q272">
            <v>-15.830440718211662</v>
          </cell>
          <cell r="R272">
            <v>-69.172958189391153</v>
          </cell>
          <cell r="S272">
            <v>-160.9561645926353</v>
          </cell>
          <cell r="T272">
            <v>-4.9240749113942712</v>
          </cell>
          <cell r="U272">
            <v>17.938625026049728</v>
          </cell>
          <cell r="V272">
            <v>44.435353997233179</v>
          </cell>
          <cell r="W272">
            <v>73.711984747600127</v>
          </cell>
          <cell r="X272">
            <v>104.86016247137117</v>
          </cell>
          <cell r="Y272">
            <v>137.42779709396473</v>
          </cell>
          <cell r="Z272">
            <v>99.755455526295705</v>
          </cell>
          <cell r="AA272">
            <v>137.92014204145488</v>
          </cell>
          <cell r="AB272">
            <v>175.21813797240702</v>
          </cell>
          <cell r="AC272">
            <v>206.46733235301951</v>
          </cell>
        </row>
        <row r="276">
          <cell r="B276" t="str">
            <v>ASSUMED FINANCING ACTIVTY</v>
          </cell>
          <cell r="C276" t="str">
            <v>2016A</v>
          </cell>
          <cell r="D276" t="str">
            <v>1Q17A</v>
          </cell>
          <cell r="E276" t="str">
            <v>2Q17A</v>
          </cell>
          <cell r="F276" t="str">
            <v>3Q17A</v>
          </cell>
          <cell r="G276" t="str">
            <v>4Q17A</v>
          </cell>
          <cell r="H276" t="str">
            <v>2017A</v>
          </cell>
          <cell r="I276" t="str">
            <v>1Q18A</v>
          </cell>
          <cell r="J276" t="str">
            <v>2Q18A</v>
          </cell>
          <cell r="K276" t="str">
            <v>3Q18A</v>
          </cell>
          <cell r="L276" t="str">
            <v>4Q18E</v>
          </cell>
          <cell r="M276" t="str">
            <v>2018E</v>
          </cell>
          <cell r="N276" t="str">
            <v>1Q19E</v>
          </cell>
          <cell r="O276" t="str">
            <v>2Q19E</v>
          </cell>
          <cell r="P276" t="str">
            <v>3Q19E</v>
          </cell>
          <cell r="Q276" t="str">
            <v>4Q19E</v>
          </cell>
          <cell r="R276" t="str">
            <v>2019E</v>
          </cell>
          <cell r="S276" t="str">
            <v>2020E</v>
          </cell>
          <cell r="T276" t="str">
            <v>2021E</v>
          </cell>
          <cell r="U276" t="str">
            <v>2022E</v>
          </cell>
          <cell r="V276" t="str">
            <v>2023E</v>
          </cell>
          <cell r="W276" t="str">
            <v>2024E</v>
          </cell>
          <cell r="X276" t="str">
            <v>2025E</v>
          </cell>
          <cell r="Y276" t="str">
            <v>2026E</v>
          </cell>
          <cell r="Z276" t="str">
            <v>2027E</v>
          </cell>
          <cell r="AA276" t="str">
            <v>2028E</v>
          </cell>
          <cell r="AB276" t="str">
            <v>2029E</v>
          </cell>
          <cell r="AC276" t="str">
            <v>2030E</v>
          </cell>
        </row>
        <row r="278">
          <cell r="B278" t="str">
            <v>Equity</v>
          </cell>
        </row>
        <row r="280">
          <cell r="B280" t="str">
            <v>Shares issued (mms)</v>
          </cell>
        </row>
        <row r="281">
          <cell r="B281" t="str">
            <v>Gross price received</v>
          </cell>
        </row>
        <row r="282">
          <cell r="B282" t="str">
            <v>Gross proceeds received</v>
          </cell>
        </row>
        <row r="283">
          <cell r="B283" t="str">
            <v>Fees %</v>
          </cell>
        </row>
        <row r="284">
          <cell r="B284" t="str">
            <v>Fees $</v>
          </cell>
        </row>
        <row r="285">
          <cell r="B285" t="str">
            <v>Net proceeds</v>
          </cell>
        </row>
        <row r="287">
          <cell r="B287" t="str">
            <v>Share Buyback Program</v>
          </cell>
        </row>
        <row r="288">
          <cell r="B288" t="str">
            <v>Repurchase of common stock</v>
          </cell>
          <cell r="C288">
            <v>430</v>
          </cell>
          <cell r="D288">
            <v>68</v>
          </cell>
          <cell r="E288">
            <v>171</v>
          </cell>
          <cell r="F288">
            <v>60</v>
          </cell>
          <cell r="G288">
            <v>100</v>
          </cell>
          <cell r="H288">
            <v>399</v>
          </cell>
          <cell r="I288">
            <v>85</v>
          </cell>
          <cell r="J288">
            <v>0</v>
          </cell>
          <cell r="K288">
            <v>0</v>
          </cell>
          <cell r="L288">
            <v>100</v>
          </cell>
          <cell r="M288">
            <v>185</v>
          </cell>
          <cell r="N288">
            <v>100</v>
          </cell>
          <cell r="O288">
            <v>100</v>
          </cell>
          <cell r="P288">
            <v>100</v>
          </cell>
          <cell r="Q288">
            <v>100</v>
          </cell>
          <cell r="R288">
            <v>400</v>
          </cell>
          <cell r="S288">
            <v>400</v>
          </cell>
          <cell r="T288">
            <v>400</v>
          </cell>
          <cell r="U288">
            <v>400</v>
          </cell>
          <cell r="V288">
            <v>400</v>
          </cell>
          <cell r="W288">
            <v>400</v>
          </cell>
          <cell r="X288">
            <v>400</v>
          </cell>
          <cell r="Y288">
            <v>400</v>
          </cell>
          <cell r="Z288">
            <v>400</v>
          </cell>
          <cell r="AA288">
            <v>400</v>
          </cell>
          <cell r="AB288">
            <v>400</v>
          </cell>
          <cell r="AC288">
            <v>400</v>
          </cell>
        </row>
        <row r="289">
          <cell r="B289" t="str">
            <v>Average price of buyback</v>
          </cell>
          <cell r="C289">
            <v>132.7807030304136</v>
          </cell>
          <cell r="D289">
            <v>113.33333333333334</v>
          </cell>
          <cell r="E289">
            <v>122.14285714285715</v>
          </cell>
          <cell r="F289">
            <v>120</v>
          </cell>
          <cell r="G289">
            <v>75</v>
          </cell>
          <cell r="H289">
            <v>107.61904761904762</v>
          </cell>
          <cell r="I289">
            <v>121.42857142857143</v>
          </cell>
          <cell r="J289">
            <v>0</v>
          </cell>
          <cell r="K289">
            <v>0</v>
          </cell>
          <cell r="L289">
            <v>120</v>
          </cell>
          <cell r="M289">
            <v>60.357142857142861</v>
          </cell>
          <cell r="N289">
            <v>120</v>
          </cell>
          <cell r="O289">
            <v>120</v>
          </cell>
          <cell r="P289">
            <v>120</v>
          </cell>
          <cell r="Q289">
            <v>120</v>
          </cell>
          <cell r="R289">
            <v>120</v>
          </cell>
          <cell r="S289">
            <v>129</v>
          </cell>
          <cell r="T289">
            <v>138.67499999999998</v>
          </cell>
          <cell r="U289">
            <v>149.07562499999997</v>
          </cell>
          <cell r="V289">
            <v>160.25629687499998</v>
          </cell>
          <cell r="W289">
            <v>172.27551914062497</v>
          </cell>
          <cell r="X289">
            <v>185.19618307617182</v>
          </cell>
          <cell r="Y289">
            <v>199.0858968068847</v>
          </cell>
          <cell r="Z289">
            <v>214.01733906740105</v>
          </cell>
          <cell r="AA289">
            <v>230.06863949745613</v>
          </cell>
          <cell r="AB289">
            <v>247.32378745976533</v>
          </cell>
          <cell r="AC289">
            <v>265.87307151924773</v>
          </cell>
        </row>
        <row r="290">
          <cell r="B290" t="str">
            <v>Number of shares purcahased (mns)</v>
          </cell>
          <cell r="C290">
            <v>3.1140000000000003</v>
          </cell>
          <cell r="D290">
            <v>0.6</v>
          </cell>
          <cell r="E290">
            <v>1.4</v>
          </cell>
          <cell r="F290">
            <v>0.5</v>
          </cell>
          <cell r="G290">
            <v>1.3333333333333333</v>
          </cell>
          <cell r="H290">
            <v>3.833333333333333</v>
          </cell>
          <cell r="I290">
            <v>0.7</v>
          </cell>
          <cell r="J290">
            <v>0</v>
          </cell>
          <cell r="K290">
            <v>0</v>
          </cell>
          <cell r="L290">
            <v>0.83333333333333337</v>
          </cell>
          <cell r="M290">
            <v>1.5333333333333332</v>
          </cell>
          <cell r="N290">
            <v>0.83333333333333337</v>
          </cell>
          <cell r="O290">
            <v>0.83333333333333337</v>
          </cell>
          <cell r="P290">
            <v>0.83333333333333337</v>
          </cell>
          <cell r="Q290">
            <v>0.83333333333333337</v>
          </cell>
          <cell r="R290">
            <v>3.3333333333333335</v>
          </cell>
          <cell r="S290">
            <v>3.1007751937984498</v>
          </cell>
          <cell r="T290">
            <v>2.8844420407427442</v>
          </cell>
          <cell r="U290">
            <v>2.6832018983653434</v>
          </cell>
          <cell r="V290">
            <v>2.4960017659212497</v>
          </cell>
          <cell r="W290">
            <v>2.3218621078337209</v>
          </cell>
          <cell r="X290">
            <v>2.1598717282174151</v>
          </cell>
          <cell r="Y290">
            <v>2.0091830029929443</v>
          </cell>
          <cell r="Z290">
            <v>1.8690074446445992</v>
          </cell>
          <cell r="AA290">
            <v>1.7386115764135808</v>
          </cell>
          <cell r="AB290">
            <v>1.6173130943382148</v>
          </cell>
          <cell r="AC290">
            <v>1.5044772970588043</v>
          </cell>
        </row>
        <row r="292">
          <cell r="B292" t="str">
            <v>ESO Issuance</v>
          </cell>
        </row>
        <row r="293">
          <cell r="B293" t="str">
            <v>Proceeds from Issuance</v>
          </cell>
          <cell r="C293">
            <v>0</v>
          </cell>
          <cell r="D293">
            <v>47</v>
          </cell>
          <cell r="E293">
            <v>13</v>
          </cell>
          <cell r="F293">
            <v>16</v>
          </cell>
          <cell r="G293">
            <v>9.9000000000000057</v>
          </cell>
          <cell r="H293">
            <v>85.9</v>
          </cell>
          <cell r="I293">
            <v>0</v>
          </cell>
          <cell r="J293">
            <v>24.6</v>
          </cell>
          <cell r="K293">
            <v>0</v>
          </cell>
          <cell r="L293">
            <v>50</v>
          </cell>
          <cell r="M293">
            <v>74.599999999999994</v>
          </cell>
          <cell r="N293">
            <v>50</v>
          </cell>
          <cell r="O293">
            <v>50</v>
          </cell>
          <cell r="P293">
            <v>50</v>
          </cell>
          <cell r="Q293">
            <v>50</v>
          </cell>
          <cell r="R293">
            <v>200</v>
          </cell>
          <cell r="S293">
            <v>-215</v>
          </cell>
          <cell r="T293">
            <v>-225.75</v>
          </cell>
          <cell r="U293">
            <v>-237.03750000000002</v>
          </cell>
          <cell r="V293">
            <v>-248.88937500000003</v>
          </cell>
          <cell r="W293">
            <v>-261.33384375000003</v>
          </cell>
          <cell r="X293">
            <v>-274.40053593750002</v>
          </cell>
          <cell r="Y293">
            <v>-288.12056273437503</v>
          </cell>
          <cell r="Z293">
            <v>-302.52659087109379</v>
          </cell>
          <cell r="AA293">
            <v>-317.65292041464846</v>
          </cell>
          <cell r="AB293">
            <v>-333.53556643538087</v>
          </cell>
          <cell r="AC293">
            <v>-350.21234475714994</v>
          </cell>
        </row>
        <row r="294">
          <cell r="B294" t="str">
            <v>Dilution from issuance</v>
          </cell>
          <cell r="C294">
            <v>-1.2041256129392774E-2</v>
          </cell>
          <cell r="D294">
            <v>0.41470588235294115</v>
          </cell>
          <cell r="E294">
            <v>0.10643274853801168</v>
          </cell>
          <cell r="F294">
            <v>0.13333333333333333</v>
          </cell>
          <cell r="G294">
            <v>0.13200000000000009</v>
          </cell>
          <cell r="H294">
            <v>0.78647196422428622</v>
          </cell>
          <cell r="I294">
            <v>0</v>
          </cell>
          <cell r="J294" t="str">
            <v>nm</v>
          </cell>
          <cell r="K294" t="str">
            <v>nm</v>
          </cell>
          <cell r="L294">
            <v>0.41666666666666669</v>
          </cell>
          <cell r="M294">
            <v>0.41666666666666669</v>
          </cell>
          <cell r="N294">
            <v>0.41666666666666669</v>
          </cell>
          <cell r="O294">
            <v>0.41666666666666669</v>
          </cell>
          <cell r="P294">
            <v>0.41666666666666669</v>
          </cell>
          <cell r="Q294">
            <v>0.41666666666666669</v>
          </cell>
          <cell r="R294">
            <v>1.6666666666666667</v>
          </cell>
          <cell r="S294">
            <v>-1.6666666666666667</v>
          </cell>
          <cell r="T294">
            <v>-1.6279069767441863</v>
          </cell>
          <cell r="U294">
            <v>-1.590048674959438</v>
          </cell>
          <cell r="V294">
            <v>-1.5530707987975905</v>
          </cell>
          <cell r="W294">
            <v>-1.5169528732441584</v>
          </cell>
          <cell r="X294">
            <v>-1.4816748994477826</v>
          </cell>
          <cell r="Y294">
            <v>-1.4472173436466715</v>
          </cell>
          <cell r="Z294">
            <v>-1.4135611263525629</v>
          </cell>
          <cell r="AA294">
            <v>-1.3806876117862241</v>
          </cell>
          <cell r="AB294">
            <v>-1.3485785975586375</v>
          </cell>
          <cell r="AC294">
            <v>-1.3172163045921577</v>
          </cell>
        </row>
        <row r="295">
          <cell r="B295" t="str">
            <v>Implied price</v>
          </cell>
          <cell r="C295">
            <v>132.7807030304136</v>
          </cell>
          <cell r="D295">
            <v>113.33333333333334</v>
          </cell>
          <cell r="E295">
            <v>122.14285714285715</v>
          </cell>
          <cell r="F295">
            <v>120</v>
          </cell>
          <cell r="G295">
            <v>75</v>
          </cell>
          <cell r="H295">
            <v>107.61904761904762</v>
          </cell>
          <cell r="I295">
            <v>121.42857142857143</v>
          </cell>
          <cell r="J295">
            <v>0</v>
          </cell>
          <cell r="K295">
            <v>0</v>
          </cell>
          <cell r="L295">
            <v>120</v>
          </cell>
          <cell r="M295">
            <v>60.357142857142861</v>
          </cell>
          <cell r="N295">
            <v>120</v>
          </cell>
          <cell r="O295">
            <v>120</v>
          </cell>
          <cell r="P295">
            <v>120</v>
          </cell>
          <cell r="Q295">
            <v>120</v>
          </cell>
          <cell r="R295">
            <v>120</v>
          </cell>
          <cell r="S295">
            <v>129</v>
          </cell>
          <cell r="T295">
            <v>138.67499999999998</v>
          </cell>
          <cell r="U295">
            <v>149.07562499999997</v>
          </cell>
          <cell r="V295">
            <v>160.25629687499998</v>
          </cell>
          <cell r="W295">
            <v>172.27551914062497</v>
          </cell>
          <cell r="X295">
            <v>185.19618307617182</v>
          </cell>
          <cell r="Y295">
            <v>199.0858968068847</v>
          </cell>
          <cell r="Z295">
            <v>214.01733906740105</v>
          </cell>
          <cell r="AA295">
            <v>230.06863949745613</v>
          </cell>
          <cell r="AB295">
            <v>247.32378745976533</v>
          </cell>
          <cell r="AC295">
            <v>265.87307151924773</v>
          </cell>
        </row>
        <row r="302">
          <cell r="B302" t="str">
            <v>Income Statement Summary:</v>
          </cell>
          <cell r="AE302" t="str">
            <v>'18 - '21</v>
          </cell>
        </row>
        <row r="303">
          <cell r="B303" t="str">
            <v>($ in millions, except per share)</v>
          </cell>
          <cell r="C303" t="str">
            <v>2016A</v>
          </cell>
          <cell r="D303" t="str">
            <v>1Q17A</v>
          </cell>
          <cell r="E303" t="str">
            <v>2Q17A</v>
          </cell>
          <cell r="F303" t="str">
            <v>3Q17A</v>
          </cell>
          <cell r="G303" t="str">
            <v>4Q17A</v>
          </cell>
          <cell r="H303" t="str">
            <v>2017A</v>
          </cell>
          <cell r="I303" t="str">
            <v>1Q18A</v>
          </cell>
          <cell r="J303" t="str">
            <v>2Q18A</v>
          </cell>
          <cell r="K303" t="str">
            <v>3Q18A</v>
          </cell>
          <cell r="L303" t="str">
            <v>4Q18E</v>
          </cell>
          <cell r="M303" t="str">
            <v>2018E</v>
          </cell>
          <cell r="N303" t="str">
            <v>1Q19E</v>
          </cell>
          <cell r="O303" t="str">
            <v>2Q19E</v>
          </cell>
          <cell r="P303" t="str">
            <v>3Q19E</v>
          </cell>
          <cell r="Q303" t="str">
            <v>4Q19E</v>
          </cell>
          <cell r="R303" t="str">
            <v>2019E</v>
          </cell>
          <cell r="S303" t="str">
            <v>2020E</v>
          </cell>
          <cell r="T303" t="str">
            <v>2021E</v>
          </cell>
          <cell r="U303" t="str">
            <v>2022E</v>
          </cell>
          <cell r="V303" t="str">
            <v>2023E</v>
          </cell>
          <cell r="W303" t="str">
            <v>2024E</v>
          </cell>
          <cell r="X303" t="str">
            <v>2025E</v>
          </cell>
          <cell r="Y303" t="str">
            <v>2026E</v>
          </cell>
          <cell r="Z303" t="str">
            <v>2027E</v>
          </cell>
          <cell r="AA303" t="str">
            <v>2028E</v>
          </cell>
          <cell r="AB303" t="str">
            <v>2029E</v>
          </cell>
          <cell r="AC303" t="str">
            <v>2030E</v>
          </cell>
          <cell r="AE303" t="str">
            <v>CAGR</v>
          </cell>
        </row>
        <row r="304">
          <cell r="B304" t="str">
            <v>Revenues</v>
          </cell>
          <cell r="C304">
            <v>3084.4484008721083</v>
          </cell>
          <cell r="D304">
            <v>873.04036018547367</v>
          </cell>
          <cell r="E304">
            <v>906.34748746990465</v>
          </cell>
          <cell r="F304">
            <v>856.69297825787305</v>
          </cell>
          <cell r="G304">
            <v>909.58393577199445</v>
          </cell>
          <cell r="H304">
            <v>3550.4900427440243</v>
          </cell>
          <cell r="I304">
            <v>930.80979717648427</v>
          </cell>
          <cell r="J304">
            <v>1019.3461214558185</v>
          </cell>
          <cell r="K304">
            <v>1028.2871594107685</v>
          </cell>
          <cell r="L304">
            <v>1059.5439251190598</v>
          </cell>
          <cell r="M304">
            <v>4037.1870031621311</v>
          </cell>
          <cell r="N304">
            <v>1080.9483385139447</v>
          </cell>
          <cell r="O304">
            <v>1108.7734062062455</v>
          </cell>
          <cell r="P304">
            <v>1150.7704688340309</v>
          </cell>
          <cell r="Q304">
            <v>1217.5980457770743</v>
          </cell>
          <cell r="R304">
            <v>4558.0902593312949</v>
          </cell>
          <cell r="S304">
            <v>5459.4790244713477</v>
          </cell>
          <cell r="T304">
            <v>6262.4078418354675</v>
          </cell>
          <cell r="U304">
            <v>6917.1793277957213</v>
          </cell>
          <cell r="V304">
            <v>7392.1844606364812</v>
          </cell>
          <cell r="W304">
            <v>7743.241855871137</v>
          </cell>
          <cell r="X304">
            <v>7935.1684757554758</v>
          </cell>
          <cell r="Y304">
            <v>7975.8935098787788</v>
          </cell>
          <cell r="Z304">
            <v>7308.8231133403187</v>
          </cell>
          <cell r="AA304">
            <v>6421.0058695947318</v>
          </cell>
          <cell r="AB304">
            <v>5911.4664565876192</v>
          </cell>
          <cell r="AC304">
            <v>5600.4049681048946</v>
          </cell>
          <cell r="AE304">
            <v>0.15758838482164633</v>
          </cell>
        </row>
        <row r="305">
          <cell r="B305" t="str">
            <v xml:space="preserve">   YoY % Growth</v>
          </cell>
          <cell r="D305" t="str">
            <v>nm</v>
          </cell>
          <cell r="E305" t="str">
            <v>nm</v>
          </cell>
          <cell r="F305" t="str">
            <v>nm</v>
          </cell>
          <cell r="G305" t="str">
            <v>nm</v>
          </cell>
          <cell r="H305">
            <v>0.15109399844074087</v>
          </cell>
          <cell r="I305">
            <v>6.617040817991246E-2</v>
          </cell>
          <cell r="J305">
            <v>0.12467473628834441</v>
          </cell>
          <cell r="K305">
            <v>0.20029833967104593</v>
          </cell>
          <cell r="L305">
            <v>0.16486657629874402</v>
          </cell>
          <cell r="M305">
            <v>0.13707881294097621</v>
          </cell>
          <cell r="N305">
            <v>0.16129884085114943</v>
          </cell>
          <cell r="O305">
            <v>8.7730048575363068E-2</v>
          </cell>
          <cell r="P305">
            <v>0.11911391511827114</v>
          </cell>
          <cell r="Q305">
            <v>0.14917184357435115</v>
          </cell>
          <cell r="R305">
            <v>0.12902628878998315</v>
          </cell>
          <cell r="S305">
            <v>0.19775579548797551</v>
          </cell>
          <cell r="T305">
            <v>0.1470705929567829</v>
          </cell>
          <cell r="U305">
            <v>0.10455586772648537</v>
          </cell>
          <cell r="V305">
            <v>6.867035106810343E-2</v>
          </cell>
          <cell r="W305">
            <v>4.749034566223867E-2</v>
          </cell>
          <cell r="X305">
            <v>2.4786339295190016E-2</v>
          </cell>
          <cell r="Y305">
            <v>5.1322204749314673E-3</v>
          </cell>
          <cell r="Z305">
            <v>-8.363582032686874E-2</v>
          </cell>
          <cell r="AA305">
            <v>-0.12147198392653831</v>
          </cell>
          <cell r="AB305">
            <v>-7.9355076658615908E-2</v>
          </cell>
          <cell r="AC305">
            <v>-5.2620020897874493E-2</v>
          </cell>
        </row>
        <row r="306">
          <cell r="B306" t="str">
            <v>Operating Expenses</v>
          </cell>
          <cell r="C306">
            <v>1755.297</v>
          </cell>
          <cell r="D306">
            <v>485</v>
          </cell>
          <cell r="E306">
            <v>484</v>
          </cell>
          <cell r="F306">
            <v>476</v>
          </cell>
          <cell r="G306">
            <v>506.3</v>
          </cell>
          <cell r="H306">
            <v>1951.3</v>
          </cell>
          <cell r="I306">
            <v>465</v>
          </cell>
          <cell r="J306">
            <v>478</v>
          </cell>
          <cell r="K306">
            <v>474.1</v>
          </cell>
          <cell r="L306">
            <v>566.85599993869698</v>
          </cell>
          <cell r="M306">
            <v>1983.955999938697</v>
          </cell>
          <cell r="N306">
            <v>524.25994417926313</v>
          </cell>
          <cell r="O306">
            <v>532.21123497899782</v>
          </cell>
          <cell r="P306">
            <v>546.61597269616459</v>
          </cell>
          <cell r="Q306">
            <v>572.27108151522486</v>
          </cell>
          <cell r="R306">
            <v>2175.3582333696504</v>
          </cell>
          <cell r="S306">
            <v>2484.0629561344631</v>
          </cell>
          <cell r="T306">
            <v>2818.08352882596</v>
          </cell>
          <cell r="U306">
            <v>3112.7306975080742</v>
          </cell>
          <cell r="V306">
            <v>3344.9634684380071</v>
          </cell>
          <cell r="W306">
            <v>3561.8912537007227</v>
          </cell>
          <cell r="X306">
            <v>3650.177498847519</v>
          </cell>
          <cell r="Y306">
            <v>3668.9110145442378</v>
          </cell>
          <cell r="Z306">
            <v>3362.0586321365463</v>
          </cell>
          <cell r="AA306">
            <v>2953.6627000135763</v>
          </cell>
          <cell r="AB306">
            <v>2719.2745700303049</v>
          </cell>
          <cell r="AC306">
            <v>2576.1862853282514</v>
          </cell>
          <cell r="AE306">
            <v>0.12410602391336216</v>
          </cell>
        </row>
        <row r="307">
          <cell r="B307" t="str">
            <v>Operating Income</v>
          </cell>
          <cell r="C307">
            <v>1329.7214008721087</v>
          </cell>
          <cell r="D307">
            <v>388.04036018547367</v>
          </cell>
          <cell r="E307">
            <v>422.34748746990465</v>
          </cell>
          <cell r="F307">
            <v>380.69297825787305</v>
          </cell>
          <cell r="G307">
            <v>403.28393577199444</v>
          </cell>
          <cell r="H307">
            <v>1594.3647616852459</v>
          </cell>
          <cell r="I307">
            <v>465.80979717648427</v>
          </cell>
          <cell r="J307">
            <v>541.34612145581855</v>
          </cell>
          <cell r="K307">
            <v>554.18715941076846</v>
          </cell>
          <cell r="L307">
            <v>492.68792518036287</v>
          </cell>
          <cell r="M307">
            <v>2054.0310032234343</v>
          </cell>
          <cell r="N307">
            <v>556.68839433468156</v>
          </cell>
          <cell r="O307">
            <v>576.56217122724763</v>
          </cell>
          <cell r="P307">
            <v>604.15449613786632</v>
          </cell>
          <cell r="Q307">
            <v>645.32696426184941</v>
          </cell>
          <cell r="R307">
            <v>2382.7320259616449</v>
          </cell>
          <cell r="S307">
            <v>2975.4160683368846</v>
          </cell>
          <cell r="T307">
            <v>3444.3243130095075</v>
          </cell>
          <cell r="U307">
            <v>3804.4486302876471</v>
          </cell>
          <cell r="V307">
            <v>4047.2209921984741</v>
          </cell>
          <cell r="W307">
            <v>4181.3506021704143</v>
          </cell>
          <cell r="X307">
            <v>4284.9909769079568</v>
          </cell>
          <cell r="Y307">
            <v>4306.9824953345415</v>
          </cell>
          <cell r="Z307">
            <v>3946.7644812037724</v>
          </cell>
          <cell r="AA307">
            <v>3467.3431695811555</v>
          </cell>
          <cell r="AB307">
            <v>3192.1918865573143</v>
          </cell>
          <cell r="AC307">
            <v>3024.2186827766432</v>
          </cell>
          <cell r="AE307">
            <v>0.18804351382610218</v>
          </cell>
        </row>
        <row r="308">
          <cell r="B308" t="str">
            <v>Net income (Loss) non-GAAP</v>
          </cell>
          <cell r="C308">
            <v>1054.4694008721087</v>
          </cell>
          <cell r="D308">
            <v>320.04036018547367</v>
          </cell>
          <cell r="E308">
            <v>349.34748746990465</v>
          </cell>
          <cell r="F308">
            <v>324.89297825787304</v>
          </cell>
          <cell r="G308">
            <v>337.48393577199442</v>
          </cell>
          <cell r="H308">
            <v>1337.5</v>
          </cell>
          <cell r="I308">
            <v>380.50979717648431</v>
          </cell>
          <cell r="J308">
            <v>445.74612145581852</v>
          </cell>
          <cell r="K308">
            <v>459.6871594107684</v>
          </cell>
          <cell r="L308">
            <v>397.73573715150485</v>
          </cell>
          <cell r="M308">
            <v>1683.6788151945761</v>
          </cell>
          <cell r="N308">
            <v>452.09759749113255</v>
          </cell>
          <cell r="O308">
            <v>463.63661622940805</v>
          </cell>
          <cell r="P308">
            <v>481.54728438668337</v>
          </cell>
          <cell r="Q308">
            <v>509.89218407034656</v>
          </cell>
          <cell r="R308">
            <v>1907.1736821775703</v>
          </cell>
          <cell r="S308">
            <v>2279.7125220328421</v>
          </cell>
          <cell r="T308">
            <v>2751.5201904784908</v>
          </cell>
          <cell r="U308">
            <v>3057.9098042509572</v>
          </cell>
          <cell r="V308">
            <v>3273.3250769565657</v>
          </cell>
          <cell r="W308">
            <v>3404.0500695344117</v>
          </cell>
          <cell r="X308">
            <v>3511.8809115034624</v>
          </cell>
          <cell r="Y308">
            <v>3555.5282339428049</v>
          </cell>
          <cell r="Z308">
            <v>3237.2159493840545</v>
          </cell>
          <cell r="AA308">
            <v>2884.2106492980884</v>
          </cell>
          <cell r="AB308">
            <v>2693.9280196237769</v>
          </cell>
          <cell r="AC308">
            <v>2584.5488121037301</v>
          </cell>
          <cell r="AE308">
            <v>0.17788932404271771</v>
          </cell>
        </row>
        <row r="309">
          <cell r="B309" t="str">
            <v>Basic EPS (non-GAAP)</v>
          </cell>
          <cell r="C309">
            <v>4.6186516421061885</v>
          </cell>
          <cell r="D309">
            <v>1.4287516079708646</v>
          </cell>
          <cell r="E309">
            <v>1.5595869976335028</v>
          </cell>
          <cell r="F309">
            <v>1.4569191850128835</v>
          </cell>
          <cell r="G309">
            <v>1.5113476747514305</v>
          </cell>
          <cell r="H309">
            <v>5.9743160245672806</v>
          </cell>
          <cell r="I309">
            <v>1.7132363672961923</v>
          </cell>
          <cell r="J309">
            <v>2.0024533758123026</v>
          </cell>
          <cell r="K309">
            <v>2.06230219565172</v>
          </cell>
          <cell r="L309">
            <v>1.7865980210421459</v>
          </cell>
          <cell r="M309">
            <v>7.5652101140252874</v>
          </cell>
          <cell r="N309">
            <v>2.0333342055069532</v>
          </cell>
          <cell r="O309">
            <v>2.0878566155594882</v>
          </cell>
          <cell r="P309">
            <v>2.1712523784473987</v>
          </cell>
          <cell r="Q309">
            <v>2.3019729322943308</v>
          </cell>
          <cell r="R309">
            <v>8.5938544991107619</v>
          </cell>
          <cell r="S309">
            <v>10.313508275331904</v>
          </cell>
          <cell r="T309">
            <v>12.486058641150203</v>
          </cell>
          <cell r="U309">
            <v>13.906678320185804</v>
          </cell>
          <cell r="V309">
            <v>14.906480345006901</v>
          </cell>
          <cell r="W309">
            <v>15.510689044787219</v>
          </cell>
          <cell r="X309">
            <v>15.99948928850646</v>
          </cell>
          <cell r="Y309">
            <v>16.184637776844411</v>
          </cell>
          <cell r="Z309">
            <v>14.713733641469211</v>
          </cell>
          <cell r="AA309">
            <v>13.081818859496675</v>
          </cell>
          <cell r="AB309">
            <v>12.186290996100428</v>
          </cell>
          <cell r="AC309">
            <v>11.654274120629916</v>
          </cell>
          <cell r="AE309">
            <v>0.18177498236504036</v>
          </cell>
        </row>
        <row r="310">
          <cell r="B310" t="str">
            <v xml:space="preserve">    YoY % Growth</v>
          </cell>
          <cell r="D310" t="str">
            <v>nm</v>
          </cell>
          <cell r="E310" t="str">
            <v>nm</v>
          </cell>
          <cell r="F310" t="str">
            <v>nm</v>
          </cell>
          <cell r="G310" t="str">
            <v>nm</v>
          </cell>
          <cell r="H310">
            <v>0.29351951337964183</v>
          </cell>
          <cell r="I310">
            <v>0.19911421813155988</v>
          </cell>
          <cell r="J310">
            <v>0.28396388200901873</v>
          </cell>
          <cell r="K310">
            <v>0.4155227118060657</v>
          </cell>
          <cell r="L310">
            <v>0.18212245328394441</v>
          </cell>
          <cell r="M310">
            <v>0.26628890787096171</v>
          </cell>
          <cell r="N310">
            <v>0.1868381061253884</v>
          </cell>
          <cell r="O310">
            <v>4.2649302490022481E-2</v>
          </cell>
          <cell r="P310">
            <v>5.2829397663153199E-2</v>
          </cell>
          <cell r="Q310">
            <v>0.2884671902589257</v>
          </cell>
          <cell r="R310">
            <v>0.13597036560537176</v>
          </cell>
          <cell r="S310">
            <v>0.2001027334590178</v>
          </cell>
          <cell r="T310">
            <v>0.21065095482733626</v>
          </cell>
          <cell r="U310">
            <v>0.11377647021083791</v>
          </cell>
          <cell r="V310">
            <v>7.1893661577679957E-2</v>
          </cell>
          <cell r="W310">
            <v>4.0533290608919886E-2</v>
          </cell>
          <cell r="X310">
            <v>3.1513767203238202E-2</v>
          </cell>
          <cell r="Y310">
            <v>1.1572149897994322E-2</v>
          </cell>
          <cell r="Z310">
            <v>-9.0882734334632009E-2</v>
          </cell>
          <cell r="AA310">
            <v>-0.1109109911690358</v>
          </cell>
          <cell r="AB310">
            <v>-6.8455913739100802E-2</v>
          </cell>
          <cell r="AC310">
            <v>-4.3656997493392878E-2</v>
          </cell>
        </row>
        <row r="311">
          <cell r="B311" t="str">
            <v>Consensus EPS</v>
          </cell>
        </row>
        <row r="312">
          <cell r="B312" t="str">
            <v>R&amp;D Margin</v>
          </cell>
          <cell r="C312">
            <v>0.2233585751686451</v>
          </cell>
          <cell r="D312">
            <v>0.22221194900861804</v>
          </cell>
          <cell r="E312">
            <v>0.19749599626483624</v>
          </cell>
          <cell r="F312">
            <v>0.20427388159042814</v>
          </cell>
          <cell r="G312">
            <v>0.26</v>
          </cell>
          <cell r="H312">
            <v>0.20746431932835752</v>
          </cell>
          <cell r="I312">
            <v>0.17361226803821464</v>
          </cell>
          <cell r="J312">
            <v>0.15529563184477296</v>
          </cell>
          <cell r="K312">
            <v>0.1578352880463873</v>
          </cell>
          <cell r="L312">
            <v>0.2</v>
          </cell>
          <cell r="M312">
            <v>0.17192881689160067</v>
          </cell>
          <cell r="N312">
            <v>0.185</v>
          </cell>
          <cell r="O312">
            <v>0.185</v>
          </cell>
          <cell r="P312">
            <v>0.185</v>
          </cell>
          <cell r="Q312">
            <v>0.185</v>
          </cell>
          <cell r="R312">
            <v>0.18500000000000003</v>
          </cell>
          <cell r="S312">
            <v>0.18</v>
          </cell>
          <cell r="T312">
            <v>0.18</v>
          </cell>
          <cell r="U312">
            <v>0.18</v>
          </cell>
          <cell r="V312">
            <v>0.1825</v>
          </cell>
          <cell r="W312">
            <v>0.19</v>
          </cell>
          <cell r="X312">
            <v>0.19</v>
          </cell>
          <cell r="Y312">
            <v>0.19</v>
          </cell>
          <cell r="Z312">
            <v>0.19</v>
          </cell>
          <cell r="AA312">
            <v>0.19</v>
          </cell>
          <cell r="AB312">
            <v>0.19</v>
          </cell>
          <cell r="AC312">
            <v>0.19</v>
          </cell>
          <cell r="AE312">
            <v>1.5409627535838851E-2</v>
          </cell>
        </row>
        <row r="313">
          <cell r="B313" t="str">
            <v>SG&amp;A Margin</v>
          </cell>
          <cell r="C313">
            <v>0.26885779634554002</v>
          </cell>
          <cell r="D313">
            <v>0.25886546637086433</v>
          </cell>
          <cell r="E313">
            <v>0.25045581649227838</v>
          </cell>
          <cell r="F313">
            <v>0.26847424437599127</v>
          </cell>
          <cell r="G313">
            <v>0.26500000000000001</v>
          </cell>
          <cell r="H313">
            <v>0.26142870105970872</v>
          </cell>
          <cell r="I313">
            <v>0.23678306853726805</v>
          </cell>
          <cell r="J313">
            <v>0.22602724938114771</v>
          </cell>
          <cell r="K313">
            <v>0.21832422776595156</v>
          </cell>
          <cell r="L313">
            <v>0.25</v>
          </cell>
          <cell r="M313">
            <v>0.23288145447396003</v>
          </cell>
          <cell r="N313">
            <v>0.22</v>
          </cell>
          <cell r="O313">
            <v>0.215</v>
          </cell>
          <cell r="P313">
            <v>0.21</v>
          </cell>
          <cell r="Q313">
            <v>0.20499999999999999</v>
          </cell>
          <cell r="R313">
            <v>0.2122521186732251</v>
          </cell>
          <cell r="S313">
            <v>0.19500000000000001</v>
          </cell>
          <cell r="T313">
            <v>0.19</v>
          </cell>
          <cell r="U313">
            <v>0.19</v>
          </cell>
          <cell r="V313">
            <v>0.19</v>
          </cell>
          <cell r="W313">
            <v>0.19</v>
          </cell>
          <cell r="X313">
            <v>0.19</v>
          </cell>
          <cell r="Y313">
            <v>0.19</v>
          </cell>
          <cell r="Z313">
            <v>0.19</v>
          </cell>
          <cell r="AA313">
            <v>0.19</v>
          </cell>
          <cell r="AB313">
            <v>0.19</v>
          </cell>
          <cell r="AC313">
            <v>0.19</v>
          </cell>
          <cell r="AE313">
            <v>-6.5585508006103577E-2</v>
          </cell>
        </row>
        <row r="314">
          <cell r="B314" t="str">
            <v>Profit Margin</v>
          </cell>
          <cell r="C314">
            <v>0.40154356303121141</v>
          </cell>
          <cell r="D314">
            <v>0.42385252396219136</v>
          </cell>
          <cell r="E314">
            <v>0.44392188761185775</v>
          </cell>
          <cell r="F314">
            <v>0.42009563214785883</v>
          </cell>
          <cell r="G314">
            <v>0.42248320430795622</v>
          </cell>
          <cell r="H314">
            <v>0.42714237849633763</v>
          </cell>
          <cell r="I314">
            <v>0.48249362924500006</v>
          </cell>
          <cell r="J314">
            <v>0.51292304983619863</v>
          </cell>
          <cell r="K314">
            <v>0.52075643900641</v>
          </cell>
          <cell r="L314">
            <v>0.44688560233796515</v>
          </cell>
          <cell r="M314">
            <v>0.15005981385846004</v>
          </cell>
          <cell r="N314">
            <v>0.49790670507398949</v>
          </cell>
          <cell r="O314">
            <v>0.50379845844048821</v>
          </cell>
          <cell r="P314">
            <v>0.51031270070079882</v>
          </cell>
          <cell r="Q314">
            <v>0.51699863163125515</v>
          </cell>
          <cell r="R314">
            <v>0.5075720172578746</v>
          </cell>
          <cell r="S314">
            <v>0.51551803590211231</v>
          </cell>
          <cell r="T314">
            <v>0.54921370900207123</v>
          </cell>
          <cell r="U314">
            <v>0.55259334393051895</v>
          </cell>
          <cell r="V314">
            <v>0.5535111262420267</v>
          </cell>
          <cell r="W314">
            <v>0.54951952504127333</v>
          </cell>
          <cell r="X314">
            <v>0.55321461072839884</v>
          </cell>
          <cell r="Y314">
            <v>0.55723039518064654</v>
          </cell>
          <cell r="Z314">
            <v>0.55364863453108049</v>
          </cell>
          <cell r="AA314">
            <v>0.56147952281036617</v>
          </cell>
          <cell r="AB314">
            <v>0.56964038437148656</v>
          </cell>
          <cell r="AC314">
            <v>0.57686650046360588</v>
          </cell>
          <cell r="AE314">
            <v>0.54108167139657382</v>
          </cell>
        </row>
        <row r="317">
          <cell r="B317" t="str">
            <v>Summary of Financials:</v>
          </cell>
        </row>
        <row r="318">
          <cell r="B318" t="str">
            <v>($ in millions, except per share)</v>
          </cell>
          <cell r="C318" t="str">
            <v>2016A</v>
          </cell>
          <cell r="D318" t="str">
            <v>1Q17A</v>
          </cell>
          <cell r="E318" t="str">
            <v>2Q17A</v>
          </cell>
          <cell r="F318" t="str">
            <v>3Q17A</v>
          </cell>
          <cell r="G318" t="str">
            <v>4Q17A</v>
          </cell>
          <cell r="H318" t="str">
            <v>2017A</v>
          </cell>
          <cell r="I318" t="str">
            <v>1Q18A</v>
          </cell>
          <cell r="J318" t="str">
            <v>2Q18A</v>
          </cell>
          <cell r="K318" t="str">
            <v>3Q18A</v>
          </cell>
          <cell r="L318" t="str">
            <v>4Q18E</v>
          </cell>
          <cell r="M318" t="str">
            <v>2018E</v>
          </cell>
          <cell r="N318" t="str">
            <v>1Q19E</v>
          </cell>
          <cell r="O318" t="str">
            <v>2Q19E</v>
          </cell>
          <cell r="P318" t="str">
            <v>3Q19E</v>
          </cell>
          <cell r="Q318" t="str">
            <v>4Q19E</v>
          </cell>
          <cell r="R318" t="str">
            <v>2019E</v>
          </cell>
          <cell r="S318" t="str">
            <v>2020E</v>
          </cell>
          <cell r="T318" t="str">
            <v>2021E</v>
          </cell>
          <cell r="U318" t="str">
            <v>2022E</v>
          </cell>
          <cell r="V318" t="str">
            <v>2023E</v>
          </cell>
          <cell r="W318" t="str">
            <v>2024E</v>
          </cell>
          <cell r="X318" t="str">
            <v>2025E</v>
          </cell>
          <cell r="Y318" t="str">
            <v>2026E</v>
          </cell>
          <cell r="Z318" t="str">
            <v>2027E</v>
          </cell>
          <cell r="AA318" t="str">
            <v>2028E</v>
          </cell>
          <cell r="AB318" t="str">
            <v>2029E</v>
          </cell>
          <cell r="AC318" t="str">
            <v>2030E</v>
          </cell>
        </row>
        <row r="319">
          <cell r="B319" t="str">
            <v>Income Statement Summary:</v>
          </cell>
        </row>
        <row r="320">
          <cell r="B320" t="str">
            <v xml:space="preserve"> Soliris PNH - US</v>
          </cell>
          <cell r="C320">
            <v>586.8345766805237</v>
          </cell>
          <cell r="D320">
            <v>175.3614614294259</v>
          </cell>
          <cell r="E320">
            <v>189.23545106250313</v>
          </cell>
          <cell r="F320">
            <v>192.41181310564224</v>
          </cell>
          <cell r="G320">
            <v>200.41596421610481</v>
          </cell>
          <cell r="H320">
            <v>757.4246898136762</v>
          </cell>
          <cell r="I320">
            <v>203.14696790361387</v>
          </cell>
          <cell r="J320">
            <v>236.66792043284732</v>
          </cell>
          <cell r="K320">
            <v>228.88061740175004</v>
          </cell>
          <cell r="L320">
            <v>216.65690909580835</v>
          </cell>
          <cell r="M320">
            <v>885.35241483401967</v>
          </cell>
          <cell r="N320">
            <v>212.28468698503193</v>
          </cell>
          <cell r="O320">
            <v>212.11342697336349</v>
          </cell>
          <cell r="P320">
            <v>209.51962077095843</v>
          </cell>
          <cell r="Q320">
            <v>209.37707525833437</v>
          </cell>
          <cell r="R320">
            <v>843.29480998768815</v>
          </cell>
          <cell r="S320">
            <v>863.91062511600762</v>
          </cell>
          <cell r="T320">
            <v>844.32203252292777</v>
          </cell>
          <cell r="U320">
            <v>797.2599537369224</v>
          </cell>
          <cell r="V320">
            <v>748.14659127057519</v>
          </cell>
          <cell r="W320">
            <v>709.99802571045564</v>
          </cell>
          <cell r="X320">
            <v>665.69703568488751</v>
          </cell>
          <cell r="Y320">
            <v>606.92069361632514</v>
          </cell>
          <cell r="Z320">
            <v>571.98988445304872</v>
          </cell>
          <cell r="AA320">
            <v>428.31429133279875</v>
          </cell>
          <cell r="AB320">
            <v>321.23571849959905</v>
          </cell>
          <cell r="AC320">
            <v>240.92678887469924</v>
          </cell>
          <cell r="AE320">
            <v>-1.5692829876524119E-2</v>
          </cell>
        </row>
        <row r="321">
          <cell r="B321" t="str">
            <v xml:space="preserve"> Soliris PNH - EU</v>
          </cell>
          <cell r="C321">
            <v>602.09905370251693</v>
          </cell>
          <cell r="D321">
            <v>160.84858282787806</v>
          </cell>
          <cell r="E321">
            <v>162.68655028444982</v>
          </cell>
          <cell r="F321">
            <v>164.87712062790382</v>
          </cell>
          <cell r="G321">
            <v>163.00428575829986</v>
          </cell>
          <cell r="H321">
            <v>651.41653949853162</v>
          </cell>
          <cell r="I321">
            <v>161.89699684248353</v>
          </cell>
          <cell r="J321">
            <v>158.93867038697729</v>
          </cell>
          <cell r="K321">
            <v>158.82651403224116</v>
          </cell>
          <cell r="L321">
            <v>152.60242691269724</v>
          </cell>
          <cell r="M321">
            <v>632.2646081743992</v>
          </cell>
          <cell r="N321">
            <v>155.6990486664229</v>
          </cell>
          <cell r="O321">
            <v>156.08614494674836</v>
          </cell>
          <cell r="P321">
            <v>156.45592865955302</v>
          </cell>
          <cell r="Q321">
            <v>156.80926594358311</v>
          </cell>
          <cell r="R321">
            <v>625.0503882163074</v>
          </cell>
          <cell r="S321">
            <v>661.94204807480583</v>
          </cell>
          <cell r="T321">
            <v>599.86211226612693</v>
          </cell>
          <cell r="U321">
            <v>564.7476579058374</v>
          </cell>
          <cell r="V321">
            <v>516.94149165531519</v>
          </cell>
          <cell r="W321">
            <v>475.61038195045955</v>
          </cell>
          <cell r="X321">
            <v>425.08063184950942</v>
          </cell>
          <cell r="Y321">
            <v>413.36026823810801</v>
          </cell>
          <cell r="Z321">
            <v>386.58744051125933</v>
          </cell>
          <cell r="AA321">
            <v>292.20568474579284</v>
          </cell>
          <cell r="AB321">
            <v>222.53064693782261</v>
          </cell>
          <cell r="AC321">
            <v>171.07862356173058</v>
          </cell>
          <cell r="AE321">
            <v>-1.7383196310296771E-2</v>
          </cell>
        </row>
        <row r="322">
          <cell r="B322" t="str">
            <v xml:space="preserve"> Soliris PNH - ROW </v>
          </cell>
          <cell r="C322">
            <v>617.18977491097758</v>
          </cell>
          <cell r="D322">
            <v>129.78436778928017</v>
          </cell>
          <cell r="E322">
            <v>123.87887604516445</v>
          </cell>
          <cell r="F322">
            <v>77.878960317946536</v>
          </cell>
          <cell r="G322">
            <v>94.689932826525833</v>
          </cell>
          <cell r="H322">
            <v>426.23213697891697</v>
          </cell>
          <cell r="I322">
            <v>88.506670639209062</v>
          </cell>
          <cell r="J322">
            <v>104.69755080746998</v>
          </cell>
          <cell r="K322">
            <v>80.165891597588882</v>
          </cell>
          <cell r="L322">
            <v>74.627402912687771</v>
          </cell>
          <cell r="M322">
            <v>347.99751595695568</v>
          </cell>
          <cell r="N322">
            <v>76.242319058539621</v>
          </cell>
          <cell r="O322">
            <v>76.716074816058878</v>
          </cell>
          <cell r="P322">
            <v>77.183914032479322</v>
          </cell>
          <cell r="Q322">
            <v>77.645999384463522</v>
          </cell>
          <cell r="R322">
            <v>307.78830729154134</v>
          </cell>
          <cell r="S322">
            <v>339.53534999755084</v>
          </cell>
          <cell r="T322">
            <v>318.9584481775745</v>
          </cell>
          <cell r="U322">
            <v>294.46271415029861</v>
          </cell>
          <cell r="V322">
            <v>285.50212346993936</v>
          </cell>
          <cell r="W322">
            <v>274.58056542819736</v>
          </cell>
          <cell r="X322">
            <v>282.04628298968169</v>
          </cell>
          <cell r="Y322">
            <v>288.9170451529003</v>
          </cell>
          <cell r="Z322">
            <v>275.6071146522001</v>
          </cell>
          <cell r="AA322">
            <v>209.42390108694386</v>
          </cell>
          <cell r="AB322">
            <v>160.22537337638738</v>
          </cell>
          <cell r="AC322">
            <v>123.84105116701895</v>
          </cell>
          <cell r="AE322">
            <v>-2.8627087653604447E-2</v>
          </cell>
        </row>
        <row r="323">
          <cell r="B323" t="str">
            <v xml:space="preserve"> Soliris - aHUS WW</v>
          </cell>
          <cell r="C323">
            <v>1038.2300828631037</v>
          </cell>
          <cell r="D323">
            <v>264.04997052278492</v>
          </cell>
          <cell r="E323">
            <v>273.0061279799537</v>
          </cell>
          <cell r="F323">
            <v>259.80061612805116</v>
          </cell>
          <cell r="G323">
            <v>267.10564793879587</v>
          </cell>
          <cell r="H323">
            <v>1063.9623625695858</v>
          </cell>
          <cell r="I323">
            <v>261.98944521838825</v>
          </cell>
          <cell r="J323">
            <v>277.20739019666496</v>
          </cell>
          <cell r="K323">
            <v>261.28039243057032</v>
          </cell>
          <cell r="L323">
            <v>250.51307707289854</v>
          </cell>
          <cell r="M323">
            <v>1050.990304918522</v>
          </cell>
          <cell r="N323">
            <v>241.53595645063191</v>
          </cell>
          <cell r="O323">
            <v>242.19579075134911</v>
          </cell>
          <cell r="P323">
            <v>241.18272285801032</v>
          </cell>
          <cell r="Q323">
            <v>241.33195275270702</v>
          </cell>
          <cell r="R323">
            <v>966.24642281269837</v>
          </cell>
          <cell r="S323">
            <v>876.94055257879199</v>
          </cell>
          <cell r="T323">
            <v>829.31583772702766</v>
          </cell>
          <cell r="U323">
            <v>776.51560549415353</v>
          </cell>
          <cell r="V323">
            <v>710.03788423046342</v>
          </cell>
          <cell r="W323">
            <v>656.11599032770278</v>
          </cell>
          <cell r="X323">
            <v>599.98761169630461</v>
          </cell>
          <cell r="Y323">
            <v>569.85365738171868</v>
          </cell>
          <cell r="Z323">
            <v>546.03712827080176</v>
          </cell>
          <cell r="AA323">
            <v>411.14363535513661</v>
          </cell>
          <cell r="AB323">
            <v>311.04783453131989</v>
          </cell>
          <cell r="AC323">
            <v>236.76854769600007</v>
          </cell>
          <cell r="AE323">
            <v>-7.592529318394485E-2</v>
          </cell>
        </row>
        <row r="324">
          <cell r="B324" t="str">
            <v>Total Soliris Revenue</v>
          </cell>
          <cell r="C324">
            <v>2844.2744008721083</v>
          </cell>
          <cell r="D324">
            <v>787.59550224861573</v>
          </cell>
          <cell r="E324">
            <v>808.26461826558284</v>
          </cell>
          <cell r="F324">
            <v>755.66858073044227</v>
          </cell>
          <cell r="G324">
            <v>791.96134149938371</v>
          </cell>
          <cell r="H324">
            <v>3143.4900427440243</v>
          </cell>
          <cell r="I324">
            <v>800.101899733756</v>
          </cell>
          <cell r="J324">
            <v>898.12062684433158</v>
          </cell>
          <cell r="K324">
            <v>888.23338230329648</v>
          </cell>
          <cell r="L324">
            <v>884.36774969319447</v>
          </cell>
          <cell r="M324">
            <v>3470.8236585745785</v>
          </cell>
          <cell r="N324">
            <v>909.23050267215979</v>
          </cell>
          <cell r="O324">
            <v>926.84278227415962</v>
          </cell>
          <cell r="P324">
            <v>936.29812888045467</v>
          </cell>
          <cell r="Q324">
            <v>981.04844871404373</v>
          </cell>
          <cell r="R324">
            <v>3753.4198625408176</v>
          </cell>
          <cell r="S324">
            <v>3880.0763973253624</v>
          </cell>
          <cell r="T324">
            <v>3996.4875100830695</v>
          </cell>
          <cell r="U324">
            <v>4036.0658833571915</v>
          </cell>
          <cell r="V324">
            <v>3959.3699896025432</v>
          </cell>
          <cell r="W324">
            <v>3860.5457239219486</v>
          </cell>
          <cell r="X324">
            <v>3733.1136861560949</v>
          </cell>
          <cell r="Y324">
            <v>3639.0720494257512</v>
          </cell>
          <cell r="Z324">
            <v>3458.6964647526502</v>
          </cell>
          <cell r="AA324">
            <v>2551.3716083392956</v>
          </cell>
          <cell r="AB324">
            <v>1939.5325052779988</v>
          </cell>
          <cell r="AC324">
            <v>1522.9758232275285</v>
          </cell>
          <cell r="AE324">
            <v>4.8130366659623426E-2</v>
          </cell>
        </row>
        <row r="325">
          <cell r="B325" t="str">
            <v>Contract Revenues</v>
          </cell>
          <cell r="C325">
            <v>0</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row>
        <row r="326">
          <cell r="B326" t="str">
            <v>Other Revenues</v>
          </cell>
          <cell r="C326">
            <v>1.1949999999999998</v>
          </cell>
          <cell r="D326">
            <v>0</v>
          </cell>
          <cell r="E326">
            <v>0</v>
          </cell>
          <cell r="F326">
            <v>0</v>
          </cell>
          <cell r="G326">
            <v>0.3</v>
          </cell>
          <cell r="H326">
            <v>0.3</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row>
        <row r="327">
          <cell r="B327" t="str">
            <v>Total Revenue</v>
          </cell>
          <cell r="C327">
            <v>3084.4484008721083</v>
          </cell>
          <cell r="D327">
            <v>873.04036018547367</v>
          </cell>
          <cell r="E327">
            <v>906.34748746990465</v>
          </cell>
          <cell r="F327">
            <v>856.69297825787305</v>
          </cell>
          <cell r="G327">
            <v>909.58393577199445</v>
          </cell>
          <cell r="H327">
            <v>3550.4900427440243</v>
          </cell>
          <cell r="I327">
            <v>930.80979717648427</v>
          </cell>
          <cell r="J327">
            <v>1019.3461214558185</v>
          </cell>
          <cell r="K327">
            <v>1028.2871594107685</v>
          </cell>
          <cell r="L327">
            <v>1059.5439251190598</v>
          </cell>
          <cell r="M327">
            <v>4037.1870031621311</v>
          </cell>
          <cell r="N327">
            <v>1080.9483385139447</v>
          </cell>
          <cell r="O327">
            <v>1108.7734062062455</v>
          </cell>
          <cell r="P327">
            <v>1150.7704688340309</v>
          </cell>
          <cell r="Q327">
            <v>1217.5980457770743</v>
          </cell>
          <cell r="R327">
            <v>4558.0902593312949</v>
          </cell>
          <cell r="S327">
            <v>5459.4790244713477</v>
          </cell>
          <cell r="T327">
            <v>6262.4078418354675</v>
          </cell>
          <cell r="U327">
            <v>6917.1793277957213</v>
          </cell>
          <cell r="V327">
            <v>7392.1844606364812</v>
          </cell>
          <cell r="W327">
            <v>7743.241855871137</v>
          </cell>
          <cell r="X327">
            <v>7935.1684757554758</v>
          </cell>
          <cell r="Y327">
            <v>7975.8935098787788</v>
          </cell>
          <cell r="Z327">
            <v>7308.8231133403187</v>
          </cell>
          <cell r="AA327">
            <v>6421.0058695947318</v>
          </cell>
          <cell r="AB327">
            <v>5911.4664565876192</v>
          </cell>
          <cell r="AC327">
            <v>5600.4049681048946</v>
          </cell>
        </row>
        <row r="328">
          <cell r="B328" t="str">
            <v xml:space="preserve">    YoY % Growth</v>
          </cell>
          <cell r="D328" t="str">
            <v>nm</v>
          </cell>
          <cell r="E328" t="str">
            <v>nm</v>
          </cell>
          <cell r="F328" t="str">
            <v>nm</v>
          </cell>
          <cell r="G328" t="str">
            <v>nm</v>
          </cell>
          <cell r="H328">
            <v>0.15109399844074087</v>
          </cell>
          <cell r="I328">
            <v>6.617040817991246E-2</v>
          </cell>
          <cell r="J328">
            <v>0.12467473628834441</v>
          </cell>
          <cell r="K328">
            <v>0.20029833967104593</v>
          </cell>
          <cell r="L328">
            <v>0.16486657629874402</v>
          </cell>
          <cell r="M328">
            <v>0.13707881294097621</v>
          </cell>
          <cell r="N328">
            <v>0.16129884085114943</v>
          </cell>
          <cell r="O328">
            <v>8.7730048575363068E-2</v>
          </cell>
          <cell r="P328">
            <v>0.11911391511827114</v>
          </cell>
          <cell r="Q328">
            <v>0.14917184357435115</v>
          </cell>
          <cell r="R328">
            <v>0.12902628878998315</v>
          </cell>
          <cell r="S328">
            <v>0.19775579548797551</v>
          </cell>
          <cell r="T328">
            <v>0.1470705929567829</v>
          </cell>
          <cell r="U328">
            <v>0.10455586772648537</v>
          </cell>
          <cell r="V328">
            <v>6.867035106810343E-2</v>
          </cell>
          <cell r="W328">
            <v>4.749034566223867E-2</v>
          </cell>
          <cell r="X328">
            <v>2.4786339295190016E-2</v>
          </cell>
          <cell r="Y328">
            <v>5.1322204749314673E-3</v>
          </cell>
          <cell r="Z328">
            <v>-8.363582032686874E-2</v>
          </cell>
          <cell r="AA328">
            <v>-0.12147198392653831</v>
          </cell>
          <cell r="AB328">
            <v>-7.9355076658615908E-2</v>
          </cell>
          <cell r="AC328">
            <v>-5.2620020897874493E-2</v>
          </cell>
        </row>
        <row r="329">
          <cell r="B329" t="str">
            <v>COGS</v>
          </cell>
          <cell r="C329">
            <v>237.08100000000002</v>
          </cell>
          <cell r="D329">
            <v>65</v>
          </cell>
          <cell r="E329">
            <v>78</v>
          </cell>
          <cell r="F329">
            <v>71</v>
          </cell>
          <cell r="G329">
            <v>72.5</v>
          </cell>
          <cell r="H329">
            <v>286.5</v>
          </cell>
          <cell r="I329">
            <v>83</v>
          </cell>
          <cell r="J329">
            <v>89.3</v>
          </cell>
          <cell r="K329">
            <v>87.3</v>
          </cell>
          <cell r="L329">
            <v>90.061233635120047</v>
          </cell>
          <cell r="M329">
            <v>349.66123363512008</v>
          </cell>
          <cell r="N329">
            <v>86.475867081115538</v>
          </cell>
          <cell r="O329">
            <v>88.70187249649959</v>
          </cell>
          <cell r="P329">
            <v>92.06163750672242</v>
          </cell>
          <cell r="Q329">
            <v>97.407843662165888</v>
          </cell>
          <cell r="R329">
            <v>364.64722074650342</v>
          </cell>
          <cell r="S329">
            <v>436.75832195770761</v>
          </cell>
          <cell r="T329">
            <v>500.99262734683714</v>
          </cell>
          <cell r="U329">
            <v>553.37434622365743</v>
          </cell>
          <cell r="V329">
            <v>591.37475685091817</v>
          </cell>
          <cell r="W329">
            <v>619.45934846969067</v>
          </cell>
          <cell r="X329">
            <v>634.81347806043777</v>
          </cell>
          <cell r="Y329">
            <v>638.07148079030196</v>
          </cell>
          <cell r="Z329">
            <v>584.70584906722524</v>
          </cell>
          <cell r="AA329">
            <v>513.68046956757826</v>
          </cell>
          <cell r="AB329">
            <v>472.91731652700929</v>
          </cell>
          <cell r="AC329">
            <v>448.03239744839135</v>
          </cell>
        </row>
        <row r="330">
          <cell r="B330" t="str">
            <v xml:space="preserve">R&amp;D </v>
          </cell>
          <cell r="C330">
            <v>688.93799999999999</v>
          </cell>
          <cell r="D330">
            <v>194</v>
          </cell>
          <cell r="E330">
            <v>179</v>
          </cell>
          <cell r="F330">
            <v>175</v>
          </cell>
          <cell r="G330">
            <v>188.6</v>
          </cell>
          <cell r="H330">
            <v>736.6</v>
          </cell>
          <cell r="I330">
            <v>161.6</v>
          </cell>
          <cell r="J330">
            <v>158.30000000000001</v>
          </cell>
          <cell r="K330">
            <v>162.30000000000001</v>
          </cell>
          <cell r="L330">
            <v>211.90878502381199</v>
          </cell>
          <cell r="M330">
            <v>694.10878502381206</v>
          </cell>
          <cell r="N330">
            <v>199.97544262507978</v>
          </cell>
          <cell r="O330">
            <v>205.1230801481554</v>
          </cell>
          <cell r="P330">
            <v>212.8925367342957</v>
          </cell>
          <cell r="Q330">
            <v>225.25563846875875</v>
          </cell>
          <cell r="R330">
            <v>843.24669797628962</v>
          </cell>
          <cell r="S330">
            <v>982.70622440484249</v>
          </cell>
          <cell r="T330">
            <v>1127.233411530384</v>
          </cell>
          <cell r="U330">
            <v>1245.0922790032298</v>
          </cell>
          <cell r="V330">
            <v>1349.0736640661578</v>
          </cell>
          <cell r="W330">
            <v>1471.215952615516</v>
          </cell>
          <cell r="X330">
            <v>1507.6820103935404</v>
          </cell>
          <cell r="Y330">
            <v>1515.419766876968</v>
          </cell>
          <cell r="Z330">
            <v>1388.6763915346605</v>
          </cell>
          <cell r="AA330">
            <v>1219.991115222999</v>
          </cell>
          <cell r="AB330">
            <v>1123.1786267516477</v>
          </cell>
          <cell r="AC330">
            <v>1064.0769439399301</v>
          </cell>
        </row>
        <row r="331">
          <cell r="B331" t="str">
            <v xml:space="preserve">SG&amp;A </v>
          </cell>
          <cell r="C331">
            <v>829.27799999999991</v>
          </cell>
          <cell r="D331">
            <v>226</v>
          </cell>
          <cell r="E331">
            <v>227</v>
          </cell>
          <cell r="F331">
            <v>230</v>
          </cell>
          <cell r="G331">
            <v>245.2</v>
          </cell>
          <cell r="H331">
            <v>928.2</v>
          </cell>
          <cell r="I331">
            <v>220.40000000000003</v>
          </cell>
          <cell r="J331">
            <v>230.39999999999998</v>
          </cell>
          <cell r="K331">
            <v>224.49999999999997</v>
          </cell>
          <cell r="L331">
            <v>264.88598127976496</v>
          </cell>
          <cell r="M331">
            <v>940.18598127976497</v>
          </cell>
          <cell r="N331">
            <v>237.80863447306783</v>
          </cell>
          <cell r="O331">
            <v>238.38628233434278</v>
          </cell>
          <cell r="P331">
            <v>241.66179845514648</v>
          </cell>
          <cell r="Q331">
            <v>249.60759938430022</v>
          </cell>
          <cell r="R331">
            <v>967.46431464685736</v>
          </cell>
          <cell r="S331">
            <v>1064.5984097719129</v>
          </cell>
          <cell r="T331">
            <v>1189.8574899487389</v>
          </cell>
          <cell r="U331">
            <v>1314.2640722811871</v>
          </cell>
          <cell r="V331">
            <v>1404.5150475209314</v>
          </cell>
          <cell r="W331">
            <v>1471.215952615516</v>
          </cell>
          <cell r="X331">
            <v>1507.6820103935404</v>
          </cell>
          <cell r="Y331">
            <v>1515.419766876968</v>
          </cell>
          <cell r="Z331">
            <v>1388.6763915346605</v>
          </cell>
          <cell r="AA331">
            <v>1219.991115222999</v>
          </cell>
          <cell r="AB331">
            <v>1123.1786267516477</v>
          </cell>
          <cell r="AC331">
            <v>1064.0769439399301</v>
          </cell>
        </row>
        <row r="332">
          <cell r="B332" t="str">
            <v xml:space="preserve">Total Operating Expenses  </v>
          </cell>
          <cell r="C332">
            <v>1755.297</v>
          </cell>
          <cell r="D332">
            <v>485</v>
          </cell>
          <cell r="E332">
            <v>484</v>
          </cell>
          <cell r="F332">
            <v>476</v>
          </cell>
          <cell r="G332">
            <v>506.3</v>
          </cell>
          <cell r="H332">
            <v>1951.3</v>
          </cell>
          <cell r="I332">
            <v>465</v>
          </cell>
          <cell r="J332">
            <v>478</v>
          </cell>
          <cell r="K332">
            <v>474.1</v>
          </cell>
          <cell r="L332">
            <v>566.85599993869698</v>
          </cell>
          <cell r="M332">
            <v>1983.955999938697</v>
          </cell>
          <cell r="N332">
            <v>524.25994417926313</v>
          </cell>
          <cell r="O332">
            <v>532.21123497899782</v>
          </cell>
          <cell r="P332">
            <v>546.61597269616459</v>
          </cell>
          <cell r="Q332">
            <v>572.27108151522486</v>
          </cell>
          <cell r="R332">
            <v>2175.3582333696504</v>
          </cell>
          <cell r="S332">
            <v>2484.0629561344631</v>
          </cell>
          <cell r="T332">
            <v>2818.08352882596</v>
          </cell>
          <cell r="U332">
            <v>3112.7306975080742</v>
          </cell>
          <cell r="V332">
            <v>3344.9634684380071</v>
          </cell>
          <cell r="W332">
            <v>3561.8912537007227</v>
          </cell>
          <cell r="X332">
            <v>3650.177498847519</v>
          </cell>
          <cell r="Y332">
            <v>3668.9110145442378</v>
          </cell>
          <cell r="Z332">
            <v>3362.0586321365463</v>
          </cell>
          <cell r="AA332">
            <v>2953.6627000135763</v>
          </cell>
          <cell r="AB332">
            <v>2719.2745700303049</v>
          </cell>
          <cell r="AC332">
            <v>2576.1862853282514</v>
          </cell>
        </row>
        <row r="333">
          <cell r="B333" t="str">
            <v>Stock-based compensation</v>
          </cell>
          <cell r="C333">
            <v>211.209</v>
          </cell>
          <cell r="D333">
            <v>54</v>
          </cell>
          <cell r="E333">
            <v>61</v>
          </cell>
          <cell r="F333">
            <v>57</v>
          </cell>
          <cell r="G333">
            <v>70.800000000000011</v>
          </cell>
          <cell r="H333">
            <v>242.8</v>
          </cell>
          <cell r="I333">
            <v>51.3</v>
          </cell>
          <cell r="J333">
            <v>53.900000000000006</v>
          </cell>
          <cell r="K333">
            <v>45.7</v>
          </cell>
          <cell r="L333">
            <v>70</v>
          </cell>
          <cell r="M333">
            <v>220.89999999999998</v>
          </cell>
          <cell r="N333">
            <v>71.2771220768999</v>
          </cell>
          <cell r="O333">
            <v>72.577544736647013</v>
          </cell>
          <cell r="P333">
            <v>73.901693089080752</v>
          </cell>
          <cell r="Q333">
            <v>75.249999999999972</v>
          </cell>
          <cell r="R333">
            <v>293.00635990262765</v>
          </cell>
          <cell r="S333">
            <v>314.9818368953247</v>
          </cell>
          <cell r="T333">
            <v>338.60547466247402</v>
          </cell>
          <cell r="U333">
            <v>364.00088526215956</v>
          </cell>
          <cell r="V333">
            <v>391.3009516568215</v>
          </cell>
          <cell r="W333">
            <v>420.64852303108307</v>
          </cell>
          <cell r="X333">
            <v>452.19716225841427</v>
          </cell>
          <cell r="Y333">
            <v>474.807020371335</v>
          </cell>
          <cell r="Z333">
            <v>498.5473713899018</v>
          </cell>
          <cell r="AA333">
            <v>523.47473995939686</v>
          </cell>
          <cell r="AB333">
            <v>549.64847695736671</v>
          </cell>
          <cell r="AC333">
            <v>577.13090080523511</v>
          </cell>
        </row>
        <row r="334">
          <cell r="B334" t="str">
            <v>Operating Income</v>
          </cell>
          <cell r="C334">
            <v>1329.7214008721087</v>
          </cell>
          <cell r="D334">
            <v>388.04036018547367</v>
          </cell>
          <cell r="E334">
            <v>422.34748746990465</v>
          </cell>
          <cell r="F334">
            <v>380.69297825787305</v>
          </cell>
          <cell r="G334">
            <v>403.28393577199444</v>
          </cell>
          <cell r="H334">
            <v>1594.3647616852459</v>
          </cell>
          <cell r="I334">
            <v>465.80979717648427</v>
          </cell>
          <cell r="J334">
            <v>541.34612145581855</v>
          </cell>
          <cell r="K334">
            <v>554.18715941076846</v>
          </cell>
          <cell r="L334">
            <v>492.68792518036287</v>
          </cell>
          <cell r="M334">
            <v>2054.0310032234343</v>
          </cell>
          <cell r="N334">
            <v>556.68839433468156</v>
          </cell>
          <cell r="O334">
            <v>576.56217122724763</v>
          </cell>
          <cell r="P334">
            <v>604.15449613786632</v>
          </cell>
          <cell r="Q334">
            <v>645.32696426184941</v>
          </cell>
          <cell r="R334">
            <v>2382.7320259616449</v>
          </cell>
          <cell r="S334">
            <v>2975.4160683368846</v>
          </cell>
          <cell r="T334">
            <v>3444.3243130095075</v>
          </cell>
          <cell r="U334">
            <v>3804.4486302876471</v>
          </cell>
          <cell r="V334">
            <v>4047.2209921984741</v>
          </cell>
          <cell r="W334">
            <v>4181.3506021704143</v>
          </cell>
          <cell r="X334">
            <v>4284.9909769079568</v>
          </cell>
          <cell r="Y334">
            <v>4306.9824953345415</v>
          </cell>
          <cell r="Z334">
            <v>3946.7644812037724</v>
          </cell>
          <cell r="AA334">
            <v>3467.3431695811555</v>
          </cell>
          <cell r="AB334">
            <v>3192.1918865573143</v>
          </cell>
          <cell r="AC334">
            <v>3024.2186827766432</v>
          </cell>
        </row>
        <row r="336">
          <cell r="B336" t="str">
            <v>Net Income</v>
          </cell>
          <cell r="C336">
            <v>1054.4694008721087</v>
          </cell>
          <cell r="D336">
            <v>320.04036018547367</v>
          </cell>
          <cell r="E336">
            <v>349.34748746990465</v>
          </cell>
          <cell r="F336">
            <v>324.89297825787304</v>
          </cell>
          <cell r="G336">
            <v>337.48393577199442</v>
          </cell>
          <cell r="H336">
            <v>1337.5</v>
          </cell>
          <cell r="I336">
            <v>380.50979717648431</v>
          </cell>
          <cell r="J336">
            <v>445.74612145581852</v>
          </cell>
          <cell r="K336">
            <v>459.6871594107684</v>
          </cell>
          <cell r="L336">
            <v>397.73573715150485</v>
          </cell>
          <cell r="M336">
            <v>1683.6788151945761</v>
          </cell>
          <cell r="N336">
            <v>452.09759749113255</v>
          </cell>
          <cell r="O336">
            <v>463.63661622940805</v>
          </cell>
          <cell r="P336">
            <v>481.54728438668337</v>
          </cell>
          <cell r="Q336">
            <v>509.89218407034656</v>
          </cell>
          <cell r="R336">
            <v>1907.1736821775703</v>
          </cell>
          <cell r="S336">
            <v>2279.7125220328421</v>
          </cell>
          <cell r="T336">
            <v>2751.5201904784908</v>
          </cell>
          <cell r="U336">
            <v>3057.9098042509572</v>
          </cell>
          <cell r="V336">
            <v>3273.3250769565657</v>
          </cell>
          <cell r="W336">
            <v>3404.0500695344117</v>
          </cell>
          <cell r="X336">
            <v>3511.8809115034624</v>
          </cell>
          <cell r="Y336">
            <v>3555.5282339428049</v>
          </cell>
          <cell r="Z336">
            <v>3237.2159493840545</v>
          </cell>
          <cell r="AA336">
            <v>2884.2106492980884</v>
          </cell>
          <cell r="AB336">
            <v>2693.9280196237769</v>
          </cell>
          <cell r="AC336">
            <v>2584.5488121037301</v>
          </cell>
        </row>
        <row r="338">
          <cell r="B338" t="str">
            <v>Diluted EPS (non-GAAP)</v>
          </cell>
          <cell r="C338">
            <v>4.6186516421061885</v>
          </cell>
          <cell r="D338">
            <v>0.77009008931625522</v>
          </cell>
          <cell r="E338">
            <v>0.70821105542179841</v>
          </cell>
          <cell r="F338">
            <v>0.33285768114610242</v>
          </cell>
          <cell r="G338">
            <v>0.13281749231997536</v>
          </cell>
          <cell r="H338">
            <v>1.973351099267155</v>
          </cell>
          <cell r="I338">
            <v>1.1131416950222812</v>
          </cell>
          <cell r="J338">
            <v>-2.170053362732173</v>
          </cell>
          <cell r="K338">
            <v>1.4714477266730561</v>
          </cell>
          <cell r="L338">
            <v>-0.53797176117263779</v>
          </cell>
          <cell r="M338">
            <v>-0.10478819449935071</v>
          </cell>
          <cell r="N338">
            <v>1.5744202020247018</v>
          </cell>
          <cell r="O338">
            <v>1.6146868692650895</v>
          </cell>
          <cell r="P338">
            <v>1.6825918977619039</v>
          </cell>
          <cell r="Q338">
            <v>1.7956811063073719</v>
          </cell>
          <cell r="R338">
            <v>6.6529941020405641</v>
          </cell>
          <cell r="S338">
            <v>8.3264025267876303</v>
          </cell>
          <cell r="T338">
            <v>10.486885484972516</v>
          </cell>
          <cell r="U338">
            <v>11.932908806234323</v>
          </cell>
          <cell r="V338">
            <v>12.975607997365564</v>
          </cell>
          <cell r="W338">
            <v>13.624768193650683</v>
          </cell>
          <cell r="X338">
            <v>14.158581292942246</v>
          </cell>
          <cell r="Y338">
            <v>14.426157983978934</v>
          </cell>
          <cell r="Z338">
            <v>12.911733602225876</v>
          </cell>
          <cell r="AA338">
            <v>11.17754079853939</v>
          </cell>
          <cell r="AB338">
            <v>10.2063484749581</v>
          </cell>
          <cell r="AC338">
            <v>9.6107436122479584</v>
          </cell>
        </row>
        <row r="339">
          <cell r="B339" t="str">
            <v xml:space="preserve">    YoY % Growth</v>
          </cell>
          <cell r="D339" t="str">
            <v>nm</v>
          </cell>
          <cell r="E339" t="str">
            <v>nm</v>
          </cell>
          <cell r="F339" t="str">
            <v>nm</v>
          </cell>
          <cell r="G339" t="str">
            <v>nm</v>
          </cell>
          <cell r="H339">
            <v>-0.57274303147763028</v>
          </cell>
          <cell r="I339">
            <v>0.44546944632233015</v>
          </cell>
          <cell r="J339">
            <v>-4.0641337015555719</v>
          </cell>
          <cell r="K339">
            <v>3.4206512573377821</v>
          </cell>
          <cell r="L339">
            <v>-5.0504586540196899</v>
          </cell>
          <cell r="M339">
            <v>-1.0531016475163826</v>
          </cell>
          <cell r="N339">
            <v>0.4143933418945262</v>
          </cell>
          <cell r="O339">
            <v>-1.744077033770332</v>
          </cell>
          <cell r="P339">
            <v>0.14349417057868907</v>
          </cell>
          <cell r="Q339">
            <v>-4.3378724236254635</v>
          </cell>
          <cell r="R339">
            <v>-64.48992015586056</v>
          </cell>
          <cell r="S339">
            <v>0.25152711682606316</v>
          </cell>
          <cell r="T339">
            <v>0.2594737584730259</v>
          </cell>
          <cell r="U339">
            <v>0.13788873000796351</v>
          </cell>
          <cell r="V339">
            <v>8.7380135729059227E-2</v>
          </cell>
          <cell r="W339">
            <v>5.002927002857338E-2</v>
          </cell>
          <cell r="X339">
            <v>3.9179609642116885E-2</v>
          </cell>
          <cell r="Y339">
            <v>1.8898552439718577E-2</v>
          </cell>
          <cell r="Z339">
            <v>-0.10497766511602824</v>
          </cell>
          <cell r="AA339">
            <v>-0.1343113835145674</v>
          </cell>
          <cell r="AB339">
            <v>-8.6887835265893124E-2</v>
          </cell>
          <cell r="AC339">
            <v>-5.8356312658880333E-2</v>
          </cell>
        </row>
        <row r="341">
          <cell r="B341" t="str">
            <v>Diluted Shares Outstanding (th)</v>
          </cell>
          <cell r="C341">
            <v>226.20224999999999</v>
          </cell>
          <cell r="D341">
            <v>226</v>
          </cell>
          <cell r="E341">
            <v>225</v>
          </cell>
          <cell r="F341">
            <v>225</v>
          </cell>
          <cell r="G341">
            <v>225</v>
          </cell>
          <cell r="H341">
            <v>225.15</v>
          </cell>
          <cell r="I341">
            <v>223.7</v>
          </cell>
          <cell r="J341">
            <v>227.2</v>
          </cell>
          <cell r="K341">
            <v>224.6</v>
          </cell>
          <cell r="L341">
            <v>225.29800776467488</v>
          </cell>
          <cell r="M341">
            <v>225.29947969412342</v>
          </cell>
          <cell r="N341">
            <v>226.0009589286571</v>
          </cell>
          <cell r="O341">
            <v>226.70591955663178</v>
          </cell>
          <cell r="P341">
            <v>227.41437885596491</v>
          </cell>
          <cell r="Q341">
            <v>228.12635419032304</v>
          </cell>
          <cell r="R341">
            <v>227.59186300954738</v>
          </cell>
          <cell r="S341">
            <v>223.95394399181663</v>
          </cell>
          <cell r="T341">
            <v>220.55306307391021</v>
          </cell>
          <cell r="U341">
            <v>217.37440226088174</v>
          </cell>
          <cell r="V341">
            <v>214.40414398034974</v>
          </cell>
          <cell r="W341">
            <v>211.62940209485771</v>
          </cell>
          <cell r="X341">
            <v>209.03815770866731</v>
          </cell>
          <cell r="Y341">
            <v>206.61919943492438</v>
          </cell>
          <cell r="Z341">
            <v>204.36206781243288</v>
          </cell>
          <cell r="AA341">
            <v>202.25700358294463</v>
          </cell>
          <cell r="AB341">
            <v>200.29489956003118</v>
          </cell>
          <cell r="AC341">
            <v>198.46725583935839</v>
          </cell>
        </row>
        <row r="343">
          <cell r="B343" t="str">
            <v>Margin analysis:</v>
          </cell>
        </row>
        <row r="344">
          <cell r="B344" t="str">
            <v>Gross Margin</v>
          </cell>
          <cell r="C344">
            <v>0.91956744548344493</v>
          </cell>
          <cell r="D344" t="e">
            <v>#REF!</v>
          </cell>
          <cell r="E344" t="e">
            <v>#REF!</v>
          </cell>
          <cell r="F344" t="e">
            <v>#REF!</v>
          </cell>
          <cell r="G344" t="e">
            <v>#REF!</v>
          </cell>
          <cell r="H344">
            <v>0.91930691353845451</v>
          </cell>
          <cell r="I344">
            <v>0.91083033262888724</v>
          </cell>
          <cell r="J344">
            <v>0.91239482044385201</v>
          </cell>
          <cell r="K344">
            <v>0.91510153637430924</v>
          </cell>
          <cell r="L344">
            <v>0.91500000000000004</v>
          </cell>
          <cell r="M344">
            <v>0.91338988425325662</v>
          </cell>
          <cell r="N344">
            <v>0.92</v>
          </cell>
          <cell r="O344">
            <v>0.92</v>
          </cell>
          <cell r="P344">
            <v>0.92</v>
          </cell>
          <cell r="Q344">
            <v>0.92</v>
          </cell>
          <cell r="R344">
            <v>0.92</v>
          </cell>
          <cell r="S344">
            <v>0.92</v>
          </cell>
          <cell r="T344">
            <v>0.92</v>
          </cell>
          <cell r="U344">
            <v>0.92</v>
          </cell>
          <cell r="V344">
            <v>0.92</v>
          </cell>
          <cell r="W344">
            <v>0.92</v>
          </cell>
          <cell r="X344">
            <v>0.92</v>
          </cell>
          <cell r="Y344">
            <v>0.92</v>
          </cell>
          <cell r="Z344">
            <v>0.92</v>
          </cell>
          <cell r="AA344">
            <v>0.92</v>
          </cell>
          <cell r="AB344">
            <v>0.92</v>
          </cell>
          <cell r="AC344">
            <v>0.92</v>
          </cell>
        </row>
        <row r="345">
          <cell r="B345" t="str">
            <v>R&amp;D (% of Revenue)</v>
          </cell>
          <cell r="C345">
            <v>0.2233585751686451</v>
          </cell>
          <cell r="D345">
            <v>0.22221194900861804</v>
          </cell>
          <cell r="E345">
            <v>0.19749599626483624</v>
          </cell>
          <cell r="F345">
            <v>0.20427388159042814</v>
          </cell>
          <cell r="G345">
            <v>0.26</v>
          </cell>
          <cell r="H345">
            <v>0.20746431932835752</v>
          </cell>
          <cell r="I345">
            <v>0.17361226803821464</v>
          </cell>
          <cell r="J345">
            <v>0.15529563184477296</v>
          </cell>
          <cell r="K345">
            <v>0.1578352880463873</v>
          </cell>
          <cell r="L345">
            <v>0.2</v>
          </cell>
          <cell r="M345">
            <v>0.17192881689160067</v>
          </cell>
          <cell r="N345">
            <v>0.185</v>
          </cell>
          <cell r="O345">
            <v>0.185</v>
          </cell>
          <cell r="P345">
            <v>0.185</v>
          </cell>
          <cell r="Q345">
            <v>0.185</v>
          </cell>
          <cell r="R345">
            <v>0.18500000000000003</v>
          </cell>
          <cell r="S345">
            <v>0.18</v>
          </cell>
          <cell r="T345">
            <v>0.18</v>
          </cell>
          <cell r="U345">
            <v>0.18</v>
          </cell>
          <cell r="V345">
            <v>0.1825</v>
          </cell>
          <cell r="W345">
            <v>0.19</v>
          </cell>
          <cell r="X345">
            <v>0.19</v>
          </cell>
          <cell r="Y345">
            <v>0.19</v>
          </cell>
          <cell r="Z345">
            <v>0.19</v>
          </cell>
          <cell r="AA345">
            <v>0.19</v>
          </cell>
          <cell r="AB345">
            <v>0.19</v>
          </cell>
          <cell r="AC345">
            <v>0.19</v>
          </cell>
        </row>
        <row r="346">
          <cell r="B346" t="str">
            <v>SG&amp;A  (% of Revenue)</v>
          </cell>
          <cell r="C346">
            <v>0.26885779634554002</v>
          </cell>
          <cell r="D346">
            <v>0.25886546637086433</v>
          </cell>
          <cell r="E346">
            <v>0.25045581649227838</v>
          </cell>
          <cell r="F346">
            <v>0.26847424437599127</v>
          </cell>
          <cell r="G346">
            <v>0.26500000000000001</v>
          </cell>
          <cell r="H346">
            <v>0.26142870105970872</v>
          </cell>
          <cell r="I346">
            <v>0.23678306853726805</v>
          </cell>
          <cell r="J346">
            <v>0.22602724938114771</v>
          </cell>
          <cell r="K346">
            <v>0.21832422776595156</v>
          </cell>
          <cell r="L346">
            <v>0.25</v>
          </cell>
          <cell r="M346">
            <v>0.23288145447396003</v>
          </cell>
          <cell r="N346">
            <v>0.22</v>
          </cell>
          <cell r="O346">
            <v>0.215</v>
          </cell>
          <cell r="P346">
            <v>0.21</v>
          </cell>
          <cell r="Q346">
            <v>0.20499999999999999</v>
          </cell>
          <cell r="R346">
            <v>0.2122521186732251</v>
          </cell>
          <cell r="S346">
            <v>0.19500000000000001</v>
          </cell>
          <cell r="T346">
            <v>0.19</v>
          </cell>
          <cell r="U346">
            <v>0.19</v>
          </cell>
          <cell r="V346">
            <v>0.19</v>
          </cell>
          <cell r="W346">
            <v>0.19</v>
          </cell>
          <cell r="X346">
            <v>0.19</v>
          </cell>
          <cell r="Y346">
            <v>0.19</v>
          </cell>
          <cell r="Z346">
            <v>0.19</v>
          </cell>
          <cell r="AA346">
            <v>0.19</v>
          </cell>
          <cell r="AB346">
            <v>0.19</v>
          </cell>
          <cell r="AC346">
            <v>0.19</v>
          </cell>
        </row>
        <row r="347">
          <cell r="B347" t="str">
            <v xml:space="preserve">Operating Margin </v>
          </cell>
          <cell r="C347">
            <v>0.4311050885131158</v>
          </cell>
          <cell r="D347">
            <v>0.44447012747845493</v>
          </cell>
          <cell r="E347">
            <v>0.46598847937329196</v>
          </cell>
          <cell r="F347">
            <v>0.44437504207403544</v>
          </cell>
          <cell r="G347">
            <v>0.44337187576835757</v>
          </cell>
          <cell r="H347">
            <v>0.44905484665238732</v>
          </cell>
          <cell r="I347">
            <v>0.50043499605340458</v>
          </cell>
          <cell r="J347">
            <v>0.53107193921793139</v>
          </cell>
          <cell r="K347">
            <v>0.53894202056197038</v>
          </cell>
          <cell r="L347">
            <v>0.46500000000000002</v>
          </cell>
          <cell r="M347">
            <v>0.50877777066423036</v>
          </cell>
          <cell r="N347">
            <v>0.51500000000000001</v>
          </cell>
          <cell r="O347">
            <v>0.52</v>
          </cell>
          <cell r="P347">
            <v>0.52500000000000013</v>
          </cell>
          <cell r="Q347">
            <v>0.53</v>
          </cell>
          <cell r="R347">
            <v>0.52274788132677508</v>
          </cell>
          <cell r="S347">
            <v>0.54500000000000004</v>
          </cell>
          <cell r="T347">
            <v>0.55000000000000004</v>
          </cell>
          <cell r="U347">
            <v>0.55000000000000004</v>
          </cell>
          <cell r="V347">
            <v>0.5475000000000001</v>
          </cell>
          <cell r="W347">
            <v>0.54</v>
          </cell>
          <cell r="X347">
            <v>0.54</v>
          </cell>
          <cell r="Y347">
            <v>0.54000000000000015</v>
          </cell>
          <cell r="Z347">
            <v>0.54</v>
          </cell>
          <cell r="AA347">
            <v>0.54</v>
          </cell>
          <cell r="AB347">
            <v>0.54</v>
          </cell>
          <cell r="AC347">
            <v>0.54</v>
          </cell>
        </row>
        <row r="348">
          <cell r="B348" t="str">
            <v>Net income Non-GAAP (% of Revenue)</v>
          </cell>
          <cell r="C348">
            <v>0.34186644217292278</v>
          </cell>
          <cell r="D348">
            <v>0.36658140308368159</v>
          </cell>
          <cell r="E348">
            <v>0.38544541944405708</v>
          </cell>
          <cell r="F348">
            <v>0.37924085582977318</v>
          </cell>
          <cell r="G348">
            <v>0.37103110828970443</v>
          </cell>
          <cell r="H348">
            <v>0.37670856245136869</v>
          </cell>
          <cell r="I348">
            <v>0.40879436199610447</v>
          </cell>
          <cell r="J348">
            <v>0.4372863270615176</v>
          </cell>
          <cell r="K348">
            <v>0.44704162179189266</v>
          </cell>
          <cell r="L348">
            <v>0.37538390596389076</v>
          </cell>
          <cell r="M348">
            <v>0.41704256302119097</v>
          </cell>
          <cell r="N348">
            <v>0.41824163226215116</v>
          </cell>
          <cell r="O348">
            <v>0.4181527205056052</v>
          </cell>
          <cell r="P348">
            <v>0.41845641457465504</v>
          </cell>
          <cell r="Q348">
            <v>0.41876889162131664</v>
          </cell>
          <cell r="R348">
            <v>0.41841507597907168</v>
          </cell>
          <cell r="S348">
            <v>0.417569609080711</v>
          </cell>
          <cell r="T348">
            <v>0.43937096720165703</v>
          </cell>
          <cell r="U348">
            <v>0.44207467514441512</v>
          </cell>
          <cell r="V348">
            <v>0.44280890099362136</v>
          </cell>
          <cell r="W348">
            <v>0.43961562003301863</v>
          </cell>
          <cell r="X348">
            <v>0.44257168858271911</v>
          </cell>
          <cell r="Y348">
            <v>0.44578431614451725</v>
          </cell>
          <cell r="Z348">
            <v>0.44291890762486441</v>
          </cell>
          <cell r="AA348">
            <v>0.44918361824829295</v>
          </cell>
          <cell r="AB348">
            <v>0.45571230749718927</v>
          </cell>
          <cell r="AC348">
            <v>0.4614932003708847</v>
          </cell>
        </row>
        <row r="350">
          <cell r="B350" t="str">
            <v>Key Balance Sheet and Cash Flow Items:</v>
          </cell>
        </row>
        <row r="352">
          <cell r="B352" t="str">
            <v>EBIT (1-tax rate)</v>
          </cell>
          <cell r="C352">
            <v>875.13427647476612</v>
          </cell>
          <cell r="D352">
            <v>245.79198049558556</v>
          </cell>
          <cell r="E352">
            <v>259.55558301092361</v>
          </cell>
          <cell r="F352">
            <v>236.31864737497204</v>
          </cell>
          <cell r="G352">
            <v>253.65305012707736</v>
          </cell>
          <cell r="H352">
            <v>993.75390428767798</v>
          </cell>
          <cell r="I352">
            <v>275.38937832818851</v>
          </cell>
          <cell r="J352">
            <v>304.62286433540544</v>
          </cell>
          <cell r="K352">
            <v>306.44243289153638</v>
          </cell>
          <cell r="L352">
            <v>307.74080740491308</v>
          </cell>
          <cell r="M352">
            <v>1197.4126491141451</v>
          </cell>
          <cell r="N352">
            <v>323.85813162674827</v>
          </cell>
          <cell r="O352">
            <v>335.47113078795542</v>
          </cell>
          <cell r="P352">
            <v>351.34217183485754</v>
          </cell>
          <cell r="Q352">
            <v>375.08410670456573</v>
          </cell>
          <cell r="R352">
            <v>1385.7610242811359</v>
          </cell>
          <cell r="S352">
            <v>1732.9727438289854</v>
          </cell>
          <cell r="T352">
            <v>1930.9882082463373</v>
          </cell>
          <cell r="U352">
            <v>2122.5982379496204</v>
          </cell>
          <cell r="V352">
            <v>2255.0755125647538</v>
          </cell>
          <cell r="W352">
            <v>2343.1635646218319</v>
          </cell>
          <cell r="X352">
            <v>2388.5752846960872</v>
          </cell>
          <cell r="Y352">
            <v>2386.9972490054265</v>
          </cell>
          <cell r="Z352">
            <v>2198.6678685363827</v>
          </cell>
          <cell r="AA352">
            <v>1909.8694189601879</v>
          </cell>
          <cell r="AB352">
            <v>1737.4707559604747</v>
          </cell>
          <cell r="AC352">
            <v>1628.5623242406289</v>
          </cell>
        </row>
        <row r="353">
          <cell r="B353" t="str">
            <v>Depreciation</v>
          </cell>
          <cell r="C353">
            <v>396</v>
          </cell>
          <cell r="D353">
            <v>99</v>
          </cell>
          <cell r="E353">
            <v>102</v>
          </cell>
          <cell r="F353">
            <v>110</v>
          </cell>
          <cell r="G353">
            <v>185.7</v>
          </cell>
          <cell r="H353">
            <v>496.7</v>
          </cell>
          <cell r="I353">
            <v>101.5</v>
          </cell>
          <cell r="J353">
            <v>100.5</v>
          </cell>
          <cell r="K353">
            <v>104.89999999999998</v>
          </cell>
          <cell r="L353">
            <v>100</v>
          </cell>
          <cell r="M353">
            <v>406.9</v>
          </cell>
          <cell r="N353">
            <v>100</v>
          </cell>
          <cell r="O353">
            <v>100</v>
          </cell>
          <cell r="P353">
            <v>100</v>
          </cell>
          <cell r="Q353">
            <v>100</v>
          </cell>
          <cell r="R353">
            <v>400</v>
          </cell>
          <cell r="S353">
            <v>400</v>
          </cell>
          <cell r="T353">
            <v>400</v>
          </cell>
          <cell r="U353">
            <v>400</v>
          </cell>
          <cell r="V353">
            <v>400</v>
          </cell>
          <cell r="W353">
            <v>400</v>
          </cell>
          <cell r="X353">
            <v>400</v>
          </cell>
          <cell r="Y353">
            <v>400</v>
          </cell>
          <cell r="Z353">
            <v>400</v>
          </cell>
          <cell r="AA353">
            <v>400</v>
          </cell>
          <cell r="AB353">
            <v>400</v>
          </cell>
          <cell r="AC353">
            <v>400</v>
          </cell>
        </row>
        <row r="354">
          <cell r="B354" t="str">
            <v>Capital Expenditures</v>
          </cell>
          <cell r="C354">
            <v>-333</v>
          </cell>
          <cell r="D354">
            <v>-75</v>
          </cell>
          <cell r="E354">
            <v>-100</v>
          </cell>
          <cell r="F354">
            <v>-94</v>
          </cell>
          <cell r="G354">
            <v>-88.300000000000011</v>
          </cell>
          <cell r="H354">
            <v>-357.3</v>
          </cell>
          <cell r="I354">
            <v>-66.599999999999994</v>
          </cell>
          <cell r="J354">
            <v>-62.800000000000011</v>
          </cell>
          <cell r="K354">
            <v>-41.199999999999989</v>
          </cell>
          <cell r="L354">
            <v>-85</v>
          </cell>
          <cell r="M354">
            <v>-255.6</v>
          </cell>
          <cell r="N354">
            <v>-85</v>
          </cell>
          <cell r="O354">
            <v>-85</v>
          </cell>
          <cell r="P354">
            <v>-85</v>
          </cell>
          <cell r="Q354">
            <v>-85</v>
          </cell>
          <cell r="R354">
            <v>-340</v>
          </cell>
          <cell r="S354">
            <v>-350</v>
          </cell>
          <cell r="T354">
            <v>-350</v>
          </cell>
          <cell r="U354">
            <v>-350</v>
          </cell>
          <cell r="V354">
            <v>-350</v>
          </cell>
          <cell r="W354">
            <v>-350</v>
          </cell>
          <cell r="X354">
            <v>-350</v>
          </cell>
          <cell r="Y354">
            <v>-350</v>
          </cell>
          <cell r="Z354">
            <v>-350</v>
          </cell>
          <cell r="AA354">
            <v>-350</v>
          </cell>
          <cell r="AB354">
            <v>-350</v>
          </cell>
          <cell r="AC354">
            <v>-350</v>
          </cell>
        </row>
        <row r="355">
          <cell r="B355" t="str">
            <v>Change in Working Capital</v>
          </cell>
          <cell r="C355">
            <v>-136</v>
          </cell>
          <cell r="D355">
            <v>-16</v>
          </cell>
          <cell r="E355">
            <v>-115</v>
          </cell>
          <cell r="F355">
            <v>16</v>
          </cell>
          <cell r="G355">
            <v>-55.500000000000007</v>
          </cell>
          <cell r="H355">
            <v>-170.50000000000003</v>
          </cell>
          <cell r="I355">
            <v>-145.19999999999999</v>
          </cell>
          <cell r="J355">
            <v>-182.2</v>
          </cell>
          <cell r="K355">
            <v>-95.700000000000017</v>
          </cell>
          <cell r="L355">
            <v>161.08831786085182</v>
          </cell>
          <cell r="M355">
            <v>-262.01168213914821</v>
          </cell>
          <cell r="N355">
            <v>-86.957020796235895</v>
          </cell>
          <cell r="O355">
            <v>-33.885368115705376</v>
          </cell>
          <cell r="P355">
            <v>-48.139451492303692</v>
          </cell>
          <cell r="Q355">
            <v>-73.184547661467775</v>
          </cell>
          <cell r="R355">
            <v>-242.16638806571274</v>
          </cell>
          <cell r="S355">
            <v>-146.79568371762093</v>
          </cell>
          <cell r="T355">
            <v>-208.6001967340909</v>
          </cell>
          <cell r="U355">
            <v>-162.8744071326131</v>
          </cell>
          <cell r="V355">
            <v>-112.15137691987195</v>
          </cell>
          <cell r="W355">
            <v>-68.166140907306612</v>
          </cell>
          <cell r="X355">
            <v>-47.117985181604922</v>
          </cell>
          <cell r="Y355">
            <v>-7128.4829534440887</v>
          </cell>
          <cell r="Z355">
            <v>759.12611126076899</v>
          </cell>
          <cell r="AA355">
            <v>1010.3360233824769</v>
          </cell>
          <cell r="AB355">
            <v>579.85585200209493</v>
          </cell>
          <cell r="AC355">
            <v>353.98797389333981</v>
          </cell>
        </row>
        <row r="356">
          <cell r="B356" t="str">
            <v>Free Cash Flow</v>
          </cell>
          <cell r="C356">
            <v>802.13427647476601</v>
          </cell>
          <cell r="D356">
            <v>253.79198049558556</v>
          </cell>
          <cell r="E356">
            <v>146.55558301092361</v>
          </cell>
          <cell r="F356">
            <v>268.31864737497204</v>
          </cell>
          <cell r="G356">
            <v>295.55305012707737</v>
          </cell>
          <cell r="H356">
            <v>962.65390428767796</v>
          </cell>
          <cell r="I356">
            <v>165.08937832818853</v>
          </cell>
          <cell r="J356">
            <v>160.12286433540544</v>
          </cell>
          <cell r="K356">
            <v>274.44243289153638</v>
          </cell>
          <cell r="L356">
            <v>483.8291252657649</v>
          </cell>
          <cell r="M356">
            <v>1086.7009669749971</v>
          </cell>
          <cell r="N356">
            <v>251.90111083051238</v>
          </cell>
          <cell r="O356">
            <v>316.58576267225004</v>
          </cell>
          <cell r="P356">
            <v>318.20272034255385</v>
          </cell>
          <cell r="Q356">
            <v>316.89955904309795</v>
          </cell>
          <cell r="R356">
            <v>1203.5946362154232</v>
          </cell>
          <cell r="S356">
            <v>1636.1770601113647</v>
          </cell>
          <cell r="T356">
            <v>1772.3880115122465</v>
          </cell>
          <cell r="U356">
            <v>2009.7238308170072</v>
          </cell>
          <cell r="V356">
            <v>2192.924135644882</v>
          </cell>
          <cell r="W356">
            <v>2324.9974237145252</v>
          </cell>
          <cell r="X356">
            <v>2391.4572995144822</v>
          </cell>
          <cell r="Y356">
            <v>-4691.4857044386627</v>
          </cell>
          <cell r="Z356">
            <v>3007.7939797971517</v>
          </cell>
          <cell r="AA356">
            <v>2970.2054423426648</v>
          </cell>
          <cell r="AB356">
            <v>2367.3266079625701</v>
          </cell>
          <cell r="AC356">
            <v>2032.5502981339687</v>
          </cell>
        </row>
        <row r="358">
          <cell r="B358" t="str">
            <v>Free Cash Flow per Share</v>
          </cell>
          <cell r="C358">
            <v>3.5460932704018906</v>
          </cell>
          <cell r="D358">
            <v>1.1229733650247149</v>
          </cell>
          <cell r="E358">
            <v>0.65135814671521608</v>
          </cell>
          <cell r="F358">
            <v>1.1925273216665424</v>
          </cell>
          <cell r="G358">
            <v>1.3135691116758994</v>
          </cell>
          <cell r="H358">
            <v>4.2756113892412966</v>
          </cell>
          <cell r="I358">
            <v>0.73799453879386923</v>
          </cell>
          <cell r="J358">
            <v>0.70476612823681972</v>
          </cell>
          <cell r="K358">
            <v>1.2219164420816402</v>
          </cell>
          <cell r="L358">
            <v>2.1475073395727819</v>
          </cell>
          <cell r="M358">
            <v>4.8233620798874037</v>
          </cell>
          <cell r="N358">
            <v>1.114601955782105</v>
          </cell>
          <cell r="O358">
            <v>1.3964600628488044</v>
          </cell>
          <cell r="P358">
            <v>1.3992198819762871</v>
          </cell>
          <cell r="Q358">
            <v>1.3891405057861597</v>
          </cell>
          <cell r="R358">
            <v>5.2883904560548061</v>
          </cell>
          <cell r="S358">
            <v>7.3058640135900053</v>
          </cell>
          <cell r="T358">
            <v>8.036106988540423</v>
          </cell>
          <cell r="U358">
            <v>9.2454484516766531</v>
          </cell>
          <cell r="V358">
            <v>10.227993241799769</v>
          </cell>
          <cell r="W358">
            <v>10.986173947003838</v>
          </cell>
          <cell r="X358">
            <v>11.440290737959014</v>
          </cell>
          <cell r="Y358">
            <v>-22.705952386173418</v>
          </cell>
          <cell r="Z358">
            <v>14.717966068721511</v>
          </cell>
          <cell r="AA358">
            <v>14.685303300879752</v>
          </cell>
          <cell r="AB358">
            <v>11.81920564708663</v>
          </cell>
          <cell r="AC358">
            <v>10.241237475360357</v>
          </cell>
        </row>
        <row r="360">
          <cell r="B360" t="str">
            <v>Cash and Investments</v>
          </cell>
          <cell r="C360">
            <v>1293</v>
          </cell>
          <cell r="D360">
            <v>1462</v>
          </cell>
          <cell r="E360">
            <v>1444</v>
          </cell>
          <cell r="F360">
            <v>1529</v>
          </cell>
          <cell r="G360">
            <v>1474.1</v>
          </cell>
          <cell r="H360">
            <v>1474.1</v>
          </cell>
          <cell r="I360">
            <v>1590.8999999999999</v>
          </cell>
          <cell r="J360">
            <v>1177</v>
          </cell>
          <cell r="K360">
            <v>1535.1000000000001</v>
          </cell>
          <cell r="L360">
            <v>1535.2740550123569</v>
          </cell>
          <cell r="M360">
            <v>1535.2740550123569</v>
          </cell>
          <cell r="N360">
            <v>1764.2646317072536</v>
          </cell>
          <cell r="O360">
            <v>2057.8658798209558</v>
          </cell>
          <cell r="P360">
            <v>2355.1237127153354</v>
          </cell>
          <cell r="Q360">
            <v>2655.6813491242142</v>
          </cell>
          <cell r="R360">
            <v>2655.6813491242142</v>
          </cell>
          <cell r="S360">
            <v>2171.1981874394355</v>
          </cell>
          <cell r="T360">
            <v>4457.4681811838354</v>
          </cell>
          <cell r="U360">
            <v>7107.1410783021802</v>
          </cell>
          <cell r="V360">
            <v>10034.804153338875</v>
          </cell>
          <cell r="W360">
            <v>13149.621925715979</v>
          </cell>
          <cell r="X360">
            <v>16406.385387975337</v>
          </cell>
          <cell r="Y360">
            <v>12639.151231208432</v>
          </cell>
          <cell r="Z360">
            <v>16455.61988272435</v>
          </cell>
          <cell r="AA360">
            <v>20185.419475819563</v>
          </cell>
          <cell r="AB360">
            <v>23310.338913880816</v>
          </cell>
          <cell r="AC360">
            <v>26116.688044635037</v>
          </cell>
        </row>
        <row r="361">
          <cell r="B361" t="str">
            <v>Long Term Debt</v>
          </cell>
          <cell r="C361">
            <v>167</v>
          </cell>
          <cell r="D361">
            <v>167</v>
          </cell>
          <cell r="E361">
            <v>167</v>
          </cell>
          <cell r="F361">
            <v>167</v>
          </cell>
          <cell r="G361">
            <v>167.4</v>
          </cell>
          <cell r="H361">
            <v>167.4</v>
          </cell>
          <cell r="I361">
            <v>167.5</v>
          </cell>
          <cell r="J361">
            <v>278.5</v>
          </cell>
          <cell r="K361">
            <v>407</v>
          </cell>
          <cell r="L361">
            <v>407</v>
          </cell>
          <cell r="M361">
            <v>407</v>
          </cell>
          <cell r="N361">
            <v>407</v>
          </cell>
          <cell r="O361">
            <v>407</v>
          </cell>
          <cell r="P361">
            <v>407</v>
          </cell>
          <cell r="Q361">
            <v>407</v>
          </cell>
          <cell r="R361">
            <v>407</v>
          </cell>
          <cell r="S361">
            <v>0</v>
          </cell>
          <cell r="T361">
            <v>0</v>
          </cell>
          <cell r="U361">
            <v>0</v>
          </cell>
          <cell r="V361">
            <v>0</v>
          </cell>
          <cell r="W361">
            <v>0</v>
          </cell>
          <cell r="X361">
            <v>0</v>
          </cell>
          <cell r="Y361">
            <v>0</v>
          </cell>
          <cell r="Z361">
            <v>0</v>
          </cell>
          <cell r="AA361">
            <v>0</v>
          </cell>
          <cell r="AB361">
            <v>0</v>
          </cell>
          <cell r="AC361">
            <v>0</v>
          </cell>
        </row>
        <row r="362">
          <cell r="B362" t="str">
            <v>Net Cash</v>
          </cell>
          <cell r="C362">
            <v>1126</v>
          </cell>
          <cell r="D362">
            <v>1295</v>
          </cell>
          <cell r="E362">
            <v>1277</v>
          </cell>
          <cell r="F362">
            <v>1362</v>
          </cell>
          <cell r="G362">
            <v>1306.6999999999998</v>
          </cell>
          <cell r="H362">
            <v>1306.6999999999998</v>
          </cell>
          <cell r="I362">
            <v>1423.3999999999999</v>
          </cell>
          <cell r="J362">
            <v>898.5</v>
          </cell>
          <cell r="K362">
            <v>1128.1000000000001</v>
          </cell>
          <cell r="L362">
            <v>1128.2740550123569</v>
          </cell>
          <cell r="M362">
            <v>1128.2740550123569</v>
          </cell>
          <cell r="N362">
            <v>1357.2646317072536</v>
          </cell>
          <cell r="O362">
            <v>1650.8658798209558</v>
          </cell>
          <cell r="P362">
            <v>1948.1237127153354</v>
          </cell>
          <cell r="Q362">
            <v>2248.6813491242142</v>
          </cell>
          <cell r="R362">
            <v>2248.6813491242142</v>
          </cell>
          <cell r="S362">
            <v>2171.1981874394355</v>
          </cell>
          <cell r="T362">
            <v>4457.4681811838354</v>
          </cell>
          <cell r="U362">
            <v>7107.1410783021802</v>
          </cell>
          <cell r="V362">
            <v>10034.804153338875</v>
          </cell>
          <cell r="W362">
            <v>13149.621925715979</v>
          </cell>
          <cell r="X362">
            <v>16406.385387975337</v>
          </cell>
          <cell r="Y362">
            <v>12639.151231208432</v>
          </cell>
          <cell r="Z362">
            <v>16455.61988272435</v>
          </cell>
          <cell r="AA362">
            <v>20185.419475819563</v>
          </cell>
          <cell r="AB362">
            <v>23310.338913880816</v>
          </cell>
          <cell r="AC362">
            <v>26116.688044635037</v>
          </cell>
        </row>
        <row r="363">
          <cell r="B363" t="str">
            <v>Cash/Share</v>
          </cell>
          <cell r="C363">
            <v>4.9778461531660279</v>
          </cell>
          <cell r="D363">
            <v>5.7300884955752212</v>
          </cell>
          <cell r="E363">
            <v>5.6755555555555555</v>
          </cell>
          <cell r="F363">
            <v>6.0533333333333337</v>
          </cell>
          <cell r="G363">
            <v>5.8075555555555551</v>
          </cell>
          <cell r="H363">
            <v>5.8036864312680425</v>
          </cell>
          <cell r="I363">
            <v>6.3629861421546714</v>
          </cell>
          <cell r="J363">
            <v>3.9546654929577465</v>
          </cell>
          <cell r="K363">
            <v>5.0227070347284064</v>
          </cell>
          <cell r="L363">
            <v>5.0079184729890995</v>
          </cell>
          <cell r="M363">
            <v>5.0078857551919427</v>
          </cell>
          <cell r="N363">
            <v>6.0055702336011256</v>
          </cell>
          <cell r="O363">
            <v>7.2819707709862636</v>
          </cell>
          <cell r="P363">
            <v>8.566405178580192</v>
          </cell>
          <cell r="Q363">
            <v>9.8571747972974961</v>
          </cell>
          <cell r="R363">
            <v>9.8803240124181553</v>
          </cell>
          <cell r="S363">
            <v>9.6948423802653458</v>
          </cell>
          <cell r="T363">
            <v>20.210411585578751</v>
          </cell>
          <cell r="U363">
            <v>32.695391013761359</v>
          </cell>
          <cell r="V363">
            <v>46.803219224431459</v>
          </cell>
          <cell r="W363">
            <v>62.135137157463511</v>
          </cell>
          <cell r="X363">
            <v>78.485122371010462</v>
          </cell>
          <cell r="Y363">
            <v>61.171233195050625</v>
          </cell>
          <cell r="Z363">
            <v>80.521889697395352</v>
          </cell>
          <cell r="AA363">
            <v>99.80084307706862</v>
          </cell>
          <cell r="AB363">
            <v>116.38009237920899</v>
          </cell>
          <cell r="AC363">
            <v>131.59192398858065</v>
          </cell>
        </row>
        <row r="365">
          <cell r="B365" t="str">
            <v>Source:  Company data, BMO estimates</v>
          </cell>
        </row>
      </sheetData>
      <sheetData sheetId="6" refreshError="1"/>
      <sheetData sheetId="7">
        <row r="4">
          <cell r="B4" t="str">
            <v>2016 guidance includes $120mn expected Fx headwind</v>
          </cell>
        </row>
        <row r="7">
          <cell r="C7" t="str">
            <v>BMO Capital Markets</v>
          </cell>
          <cell r="D7" t="str">
            <v>2016 Guidance:  3Q16 Release</v>
          </cell>
          <cell r="E7" t="str">
            <v>2016 Guidance:  2Q16 Release</v>
          </cell>
          <cell r="F7" t="str">
            <v>2016 Guidance:  1Q16 Release</v>
          </cell>
          <cell r="G7" t="str">
            <v>2016 Guidance:  4Q15 Release</v>
          </cell>
        </row>
        <row r="8">
          <cell r="C8" t="str">
            <v>2016E</v>
          </cell>
        </row>
        <row r="9">
          <cell r="B9" t="str">
            <v>Total Revenue</v>
          </cell>
          <cell r="C9">
            <v>3.0844484008721103</v>
          </cell>
          <cell r="D9" t="str">
            <v>Upper end of $3,050-$3,100mn</v>
          </cell>
          <cell r="E9" t="str">
            <v xml:space="preserve"> $3.05-$3.10bn</v>
          </cell>
          <cell r="F9" t="str">
            <v xml:space="preserve"> Low end of $3.05-$3.10bn</v>
          </cell>
          <cell r="G9" t="str">
            <v>$3.05-$3.10bn</v>
          </cell>
        </row>
        <row r="10">
          <cell r="B10" t="str">
            <v>Soliris Revenue</v>
          </cell>
          <cell r="C10">
            <v>2.8442744008721084</v>
          </cell>
          <cell r="D10" t="str">
            <v>$2,835-$2,875mn</v>
          </cell>
          <cell r="E10" t="str">
            <v>$2.835-$2.875bn</v>
          </cell>
          <cell r="F10" t="str">
            <v>$2.835-$2.875bn</v>
          </cell>
          <cell r="G10" t="str">
            <v>$2.900-$2.925bn</v>
          </cell>
        </row>
        <row r="11">
          <cell r="B11" t="str">
            <v>Metabolics</v>
          </cell>
          <cell r="C11">
            <v>238.97899999999998</v>
          </cell>
          <cell r="D11" t="str">
            <v>$225-$235mn</v>
          </cell>
          <cell r="E11" t="str">
            <v>$200-$220mn</v>
          </cell>
          <cell r="F11" t="str">
            <v>$180-$200mn</v>
          </cell>
          <cell r="G11" t="str">
            <v>$150-$175mn</v>
          </cell>
        </row>
        <row r="12">
          <cell r="B12" t="str">
            <v>Gross Margin</v>
          </cell>
          <cell r="C12">
            <v>0</v>
          </cell>
          <cell r="D12" t="str">
            <v>91-92%</v>
          </cell>
          <cell r="E12" t="str">
            <v>~91-92%</v>
          </cell>
          <cell r="F12" t="str">
            <v>~91-92%</v>
          </cell>
          <cell r="G12" t="str">
            <v>~91-92%</v>
          </cell>
          <cell r="J12">
            <v>2016</v>
          </cell>
          <cell r="K12">
            <v>2018</v>
          </cell>
        </row>
        <row r="13">
          <cell r="B13" t="str">
            <v>R&amp;D (non-GAAP)</v>
          </cell>
          <cell r="C13">
            <v>688.93799999999999</v>
          </cell>
          <cell r="D13" t="str">
            <v>$680-$690mn</v>
          </cell>
          <cell r="E13" t="str">
            <v>High end of 
$650-$680mn</v>
          </cell>
          <cell r="F13" t="str">
            <v>High end of 
$650-$680mn</v>
          </cell>
          <cell r="G13" t="str">
            <v>$650-$680mn</v>
          </cell>
          <cell r="J13" t="str">
            <v>22-22.5%</v>
          </cell>
          <cell r="K13" t="str">
            <v>18-19%</v>
          </cell>
        </row>
        <row r="14">
          <cell r="B14" t="str">
            <v>SG&amp;A (non-GAAP)</v>
          </cell>
          <cell r="C14">
            <v>829.27799999999991</v>
          </cell>
          <cell r="D14" t="str">
            <v>$790-$810mn</v>
          </cell>
          <cell r="E14" t="str">
            <v>High end of 
$760-$790mn</v>
          </cell>
          <cell r="F14" t="str">
            <v>High end of 
$760-$790mn</v>
          </cell>
          <cell r="G14" t="str">
            <v>$760-$790mn</v>
          </cell>
          <cell r="I14">
            <v>0.25203252032520324</v>
          </cell>
          <cell r="J14" t="str">
            <v>25-26%</v>
          </cell>
          <cell r="K14" t="str">
            <v>23-23.5% in 2018</v>
          </cell>
        </row>
        <row r="15">
          <cell r="B15" t="str">
            <v>Share Based Comp.</v>
          </cell>
          <cell r="C15">
            <v>211.209</v>
          </cell>
          <cell r="D15" t="str">
            <v>N/A</v>
          </cell>
          <cell r="E15" t="str">
            <v>N/A</v>
          </cell>
          <cell r="F15" t="str">
            <v>N/A</v>
          </cell>
          <cell r="G15" t="str">
            <v>N/A</v>
          </cell>
        </row>
        <row r="16">
          <cell r="B16" t="str">
            <v>Tax Rate (non-GAAP)</v>
          </cell>
          <cell r="C16">
            <v>0.14916117525204978</v>
          </cell>
          <cell r="D16" t="str">
            <v>15.5-16.5%</v>
          </cell>
          <cell r="E16" t="str">
            <v>15.5-16.5%</v>
          </cell>
          <cell r="F16" t="str">
            <v>7-8%</v>
          </cell>
          <cell r="G16" t="str">
            <v>7-8%</v>
          </cell>
        </row>
        <row r="17">
          <cell r="B17" t="str">
            <v>EPS (Diluted) (non-GAAP)</v>
          </cell>
          <cell r="C17">
            <v>4.6865306705427052</v>
          </cell>
          <cell r="D17" t="str">
            <v>$4.50-$4.65</v>
          </cell>
          <cell r="E17" t="str">
            <v>$4.50-$4.65</v>
          </cell>
          <cell r="F17" t="str">
            <v>Low end of 
$5.00-$5.20</v>
          </cell>
          <cell r="G17" t="str">
            <v>$5.00-$5.20</v>
          </cell>
        </row>
        <row r="18">
          <cell r="B18" t="str">
            <v>Shares</v>
          </cell>
          <cell r="C18" t="e">
            <v>#REF!</v>
          </cell>
          <cell r="D18" t="str">
            <v>230mn</v>
          </cell>
          <cell r="E18" t="str">
            <v>230mn</v>
          </cell>
          <cell r="F18" t="str">
            <v>230mn</v>
          </cell>
          <cell r="G18" t="str">
            <v>230mn</v>
          </cell>
        </row>
        <row r="19">
          <cell r="B19" t="str">
            <v>Source:  Company data, BMO estimates</v>
          </cell>
        </row>
        <row r="25">
          <cell r="C25" t="str">
            <v>1q</v>
          </cell>
        </row>
        <row r="26">
          <cell r="B26" t="str">
            <v>Street</v>
          </cell>
        </row>
        <row r="27">
          <cell r="B27" t="str">
            <v>BMO research</v>
          </cell>
        </row>
        <row r="28">
          <cell r="B28" t="str">
            <v>Street</v>
          </cell>
        </row>
        <row r="29">
          <cell r="B29" t="str">
            <v>BMO research</v>
          </cell>
        </row>
        <row r="31">
          <cell r="B31" t="str">
            <v>2017 guidance includes $30-40mn expected Fx headwind</v>
          </cell>
        </row>
        <row r="32">
          <cell r="I32" t="str">
            <v>Our Estimates</v>
          </cell>
          <cell r="K32" t="str">
            <v>2016A</v>
          </cell>
          <cell r="L32" t="str">
            <v>2017E</v>
          </cell>
          <cell r="M32" t="str">
            <v>2018E</v>
          </cell>
          <cell r="N32" t="str">
            <v>2019E</v>
          </cell>
          <cell r="O32" t="str">
            <v>2020E</v>
          </cell>
          <cell r="P32" t="str">
            <v>2021E</v>
          </cell>
        </row>
        <row r="33">
          <cell r="C33" t="str">
            <v>BMO Capital Markets</v>
          </cell>
          <cell r="D33" t="str">
            <v>ALXN 2017 Guidance 
(as of 3Q17) earnings</v>
          </cell>
          <cell r="I33" t="str">
            <v>Total Complement Franchise Sales*</v>
          </cell>
          <cell r="J33" t="str">
            <v>Old Model</v>
          </cell>
          <cell r="K33">
            <v>2843.4885223013362</v>
          </cell>
          <cell r="L33">
            <v>3075.4748097692791</v>
          </cell>
          <cell r="M33">
            <v>3619.8579354286426</v>
          </cell>
          <cell r="N33">
            <v>3968.5554696777463</v>
          </cell>
          <cell r="O33">
            <v>4005.4329986807957</v>
          </cell>
          <cell r="P33">
            <v>3462.6685561572795</v>
          </cell>
        </row>
        <row r="34">
          <cell r="C34" t="str">
            <v>2017E</v>
          </cell>
          <cell r="J34" t="str">
            <v>New Model</v>
          </cell>
          <cell r="K34">
            <v>2844.2744008721083</v>
          </cell>
          <cell r="L34">
            <v>3143.4900427440243</v>
          </cell>
          <cell r="M34">
            <v>3470.8236585745785</v>
          </cell>
          <cell r="N34">
            <v>3753.4198625408176</v>
          </cell>
          <cell r="O34">
            <v>3880.0763973253624</v>
          </cell>
          <cell r="P34">
            <v>3996.4875100830695</v>
          </cell>
        </row>
        <row r="35">
          <cell r="B35" t="str">
            <v>Total Revenue</v>
          </cell>
          <cell r="C35">
            <v>3550.4900427440243</v>
          </cell>
          <cell r="D35" t="str">
            <v>$3475 - $3525mn</v>
          </cell>
          <cell r="I35" t="str">
            <v>Total Metabolic Franchise Sales</v>
          </cell>
          <cell r="J35" t="str">
            <v>Old Model</v>
          </cell>
          <cell r="K35">
            <v>238.97899999999998</v>
          </cell>
          <cell r="L35">
            <v>386.0327098134091</v>
          </cell>
          <cell r="M35">
            <v>527.99921817306654</v>
          </cell>
          <cell r="N35">
            <v>730.25345633825498</v>
          </cell>
          <cell r="O35">
            <v>987.51787087754747</v>
          </cell>
          <cell r="P35">
            <v>1169.6041959859426</v>
          </cell>
        </row>
        <row r="36">
          <cell r="B36" t="str">
            <v>Soliris Revenue</v>
          </cell>
          <cell r="C36">
            <v>3143.4900427440243</v>
          </cell>
          <cell r="D36" t="str">
            <v>$3090 - $3125mn</v>
          </cell>
          <cell r="J36" t="str">
            <v>New Model</v>
          </cell>
          <cell r="K36">
            <v>238.97899999999998</v>
          </cell>
          <cell r="L36">
            <v>405.4</v>
          </cell>
          <cell r="M36">
            <v>566.36334458755277</v>
          </cell>
          <cell r="N36">
            <v>689.62134713662294</v>
          </cell>
          <cell r="O36">
            <v>830.09266126626653</v>
          </cell>
          <cell r="P36">
            <v>929.11625934718927</v>
          </cell>
        </row>
        <row r="37">
          <cell r="B37" t="str">
            <v>Metabolics</v>
          </cell>
          <cell r="C37">
            <v>405.4</v>
          </cell>
          <cell r="D37" t="str">
            <v>$385 - $400mn</v>
          </cell>
          <cell r="I37" t="str">
            <v>*includes Soliris/1210 across all indications</v>
          </cell>
        </row>
        <row r="38">
          <cell r="B38" t="str">
            <v>R&amp;D (non-GAAP)</v>
          </cell>
          <cell r="C38">
            <v>0.20746431932835752</v>
          </cell>
          <cell r="D38" t="str">
            <v>21 - 22%</v>
          </cell>
        </row>
        <row r="39">
          <cell r="B39" t="str">
            <v>SG&amp;A (non-GAAP)</v>
          </cell>
          <cell r="C39">
            <v>0.26142870105970872</v>
          </cell>
          <cell r="D39" t="str">
            <v>26 - 27%</v>
          </cell>
        </row>
        <row r="40">
          <cell r="B40" t="str">
            <v>Operating Margin  (non-GAAP)</v>
          </cell>
          <cell r="C40">
            <v>0.44905484665238732</v>
          </cell>
          <cell r="D40" t="str">
            <v>43 - 44%</v>
          </cell>
        </row>
        <row r="41">
          <cell r="B41" t="str">
            <v>Tax Rate (non-GAAP)</v>
          </cell>
          <cell r="C41">
            <v>0.12251372621472113</v>
          </cell>
          <cell r="D41" t="str">
            <v>13 - 14%</v>
          </cell>
        </row>
        <row r="42">
          <cell r="B42" t="str">
            <v>EPS (Diluted) (non-GAAP)</v>
          </cell>
          <cell r="C42">
            <v>5.9743160245672806</v>
          </cell>
          <cell r="D42" t="str">
            <v>$5.40 - $5.55</v>
          </cell>
        </row>
        <row r="43">
          <cell r="B43" t="str">
            <v>Shares</v>
          </cell>
          <cell r="C43" t="e">
            <v>#REF!</v>
          </cell>
          <cell r="D43" t="str">
            <v>N/A</v>
          </cell>
        </row>
        <row r="44">
          <cell r="B44" t="str">
            <v>Source:  Company data, BMO estimates</v>
          </cell>
        </row>
        <row r="51">
          <cell r="C51" t="str">
            <v>Consensus</v>
          </cell>
          <cell r="D51" t="str">
            <v>BMO Capital Markets</v>
          </cell>
          <cell r="E51" t="str">
            <v xml:space="preserve">ALXN FY2018 Guidance 
</v>
          </cell>
        </row>
        <row r="52">
          <cell r="C52" t="str">
            <v>Current Estimates</v>
          </cell>
          <cell r="E52" t="str">
            <v>3Q18 Earnings</v>
          </cell>
          <cell r="F52" t="str">
            <v>2Q18 Earnings</v>
          </cell>
          <cell r="G52" t="str">
            <v>1Q18 Earnings</v>
          </cell>
          <cell r="H52" t="str">
            <v>4Q17 Earnings</v>
          </cell>
        </row>
        <row r="53">
          <cell r="B53" t="str">
            <v>Total Revenue</v>
          </cell>
          <cell r="D53">
            <v>4037.1870031621311</v>
          </cell>
          <cell r="E53" t="str">
            <v>$4,020mn-$4,050mn</v>
          </cell>
          <cell r="F53" t="str">
            <v>$3,980mn-$4,010mn</v>
          </cell>
          <cell r="G53" t="str">
            <v>$3,925mn-$3,985mn</v>
          </cell>
          <cell r="H53" t="str">
            <v>$3,850mn-$3,950mn</v>
          </cell>
        </row>
        <row r="54">
          <cell r="B54" t="str">
            <v>Soliris Revenue</v>
          </cell>
          <cell r="D54">
            <v>3470.8236585745785</v>
          </cell>
          <cell r="E54" t="str">
            <v>$3,460mn-$3,480mn</v>
          </cell>
          <cell r="F54" t="str">
            <v>$3,420mn-$3,440mn</v>
          </cell>
          <cell r="G54" t="str">
            <v>$3,380mn-$3,420mn</v>
          </cell>
          <cell r="H54" t="str">
            <v>$3,325mn-$3,400mn</v>
          </cell>
        </row>
        <row r="55">
          <cell r="B55" t="str">
            <v>Metabolics</v>
          </cell>
          <cell r="D55">
            <v>566.36334458755277</v>
          </cell>
          <cell r="E55" t="str">
            <v>$560mn-$570mn</v>
          </cell>
          <cell r="F55" t="str">
            <v>$560mn-$570mn</v>
          </cell>
          <cell r="G55" t="str">
            <v>$545mn-$565mn</v>
          </cell>
          <cell r="H55" t="str">
            <v>$525mn-$550mn</v>
          </cell>
        </row>
        <row r="56">
          <cell r="B56" t="str">
            <v>R&amp;D (non-GAAP)</v>
          </cell>
          <cell r="D56">
            <v>0.17192881689160067</v>
          </cell>
          <cell r="E56" t="str">
            <v>16%-17% 
($645mn-$690mn)</v>
          </cell>
          <cell r="F56" t="str">
            <v>18%-19% 
($720mn-$760mn)</v>
          </cell>
          <cell r="G56" t="str">
            <v>18%-20% 
($705mn-$800mn)</v>
          </cell>
          <cell r="H56" t="str">
            <v>18%-20% 
($695mn-$790mn)</v>
          </cell>
        </row>
        <row r="57">
          <cell r="B57" t="str">
            <v>SG&amp;A (non-GAAP)</v>
          </cell>
          <cell r="D57">
            <v>0.23288145447396003</v>
          </cell>
          <cell r="E57" t="str">
            <v>22%-23% 
($885mn-$930mn)</v>
          </cell>
          <cell r="F57" t="str">
            <v>22%-23% 
($875mn-$920mn)</v>
          </cell>
          <cell r="G57" t="str">
            <v>23%-24% 
($905mn-$955mn)</v>
          </cell>
          <cell r="H57" t="str">
            <v>23%-24% 
($885mn-$950mn)</v>
          </cell>
        </row>
        <row r="58">
          <cell r="B58" t="str">
            <v>Operating Margin  (non-GAAP)</v>
          </cell>
          <cell r="D58">
            <v>0.50877777066423036</v>
          </cell>
          <cell r="E58" t="str">
            <v>51%-52%
($2,050mn-$2,105mn)</v>
          </cell>
          <cell r="F58" t="str">
            <v>49%-50% 
($1,950mn-$2,005mn)</v>
          </cell>
          <cell r="G58" t="str">
            <v>48%-49% 
($1,885mn-$1,955mn)</v>
          </cell>
          <cell r="H58" t="str">
            <v>48%-49% 
($1,850mn-$1,935mn)</v>
          </cell>
        </row>
        <row r="59">
          <cell r="B59" t="str">
            <v>Tax Rate (non-GAAP)</v>
          </cell>
          <cell r="D59">
            <v>0.15005981385846004</v>
          </cell>
          <cell r="E59" t="str">
            <v>14%-15% 
($285mn-$315mn)</v>
          </cell>
          <cell r="F59" t="str">
            <v>14.5%-15.5% 
($285mn-$310mn)</v>
          </cell>
          <cell r="G59" t="str">
            <v>15%-16%
($285mn-$315mn)</v>
          </cell>
          <cell r="H59" t="str">
            <v>16%-18% 
($295mn-$350mn)</v>
          </cell>
        </row>
        <row r="60">
          <cell r="B60" t="str">
            <v>EPS (Diluted) (non-GAAP)</v>
          </cell>
          <cell r="D60">
            <v>7.5652101140252874</v>
          </cell>
          <cell r="E60" t="str">
            <v>$7.45-$7.60</v>
          </cell>
          <cell r="F60" t="str">
            <v>$7.00-$7.15</v>
          </cell>
          <cell r="G60" t="str">
            <v>$6.75-$6.90</v>
          </cell>
          <cell r="H60" t="str">
            <v>$6.60-$6.80</v>
          </cell>
        </row>
        <row r="61">
          <cell r="B61" t="str">
            <v>Source:  Company data, BMO estimates</v>
          </cell>
        </row>
      </sheetData>
      <sheetData sheetId="8">
        <row r="1">
          <cell r="B1" t="str">
            <v>Alexion Discounted Cash Flow Valuation</v>
          </cell>
          <cell r="T1" t="str">
            <v>BMO Capital Markets</v>
          </cell>
        </row>
        <row r="2">
          <cell r="B2" t="str">
            <v>($ million, except per share amounts)</v>
          </cell>
        </row>
        <row r="3">
          <cell r="F3">
            <v>0</v>
          </cell>
          <cell r="G3">
            <v>0</v>
          </cell>
          <cell r="H3">
            <v>0</v>
          </cell>
          <cell r="I3">
            <v>0</v>
          </cell>
          <cell r="J3">
            <v>1</v>
          </cell>
          <cell r="K3">
            <v>2</v>
          </cell>
          <cell r="L3">
            <v>3</v>
          </cell>
          <cell r="M3">
            <v>4</v>
          </cell>
          <cell r="N3">
            <v>5</v>
          </cell>
          <cell r="O3">
            <v>6</v>
          </cell>
          <cell r="P3">
            <v>7</v>
          </cell>
          <cell r="Q3">
            <v>8</v>
          </cell>
          <cell r="R3">
            <v>9</v>
          </cell>
          <cell r="S3">
            <v>10</v>
          </cell>
          <cell r="T3">
            <v>11</v>
          </cell>
        </row>
        <row r="4">
          <cell r="F4">
            <v>2016</v>
          </cell>
          <cell r="G4">
            <v>2017</v>
          </cell>
          <cell r="H4">
            <v>2018</v>
          </cell>
          <cell r="I4" t="str">
            <v>2019E</v>
          </cell>
          <cell r="J4" t="str">
            <v>2020E</v>
          </cell>
          <cell r="K4" t="str">
            <v>2021E</v>
          </cell>
          <cell r="L4" t="str">
            <v>2022E</v>
          </cell>
          <cell r="M4" t="str">
            <v>2023E</v>
          </cell>
          <cell r="N4" t="str">
            <v>2024E</v>
          </cell>
          <cell r="O4" t="str">
            <v>2025E</v>
          </cell>
          <cell r="P4" t="str">
            <v>2026E</v>
          </cell>
          <cell r="Q4" t="str">
            <v>2027E</v>
          </cell>
          <cell r="R4" t="str">
            <v>2028E</v>
          </cell>
          <cell r="S4" t="str">
            <v>2029E</v>
          </cell>
          <cell r="T4" t="str">
            <v>2030E</v>
          </cell>
        </row>
        <row r="6">
          <cell r="D6" t="str">
            <v>Net FCFF</v>
          </cell>
          <cell r="F6">
            <v>1485.3785939602242</v>
          </cell>
          <cell r="G6">
            <v>1180.3187584079647</v>
          </cell>
          <cell r="H6">
            <v>1605.20349322022</v>
          </cell>
          <cell r="I6">
            <v>1817.7539214183569</v>
          </cell>
          <cell r="J6">
            <v>2287.3870153528769</v>
          </cell>
          <cell r="K6">
            <v>3077.759450407606</v>
          </cell>
          <cell r="L6">
            <v>2743.7589042301179</v>
          </cell>
          <cell r="M6">
            <v>3005.3767937587795</v>
          </cell>
          <cell r="N6">
            <v>3047.2804817363312</v>
          </cell>
          <cell r="O6">
            <v>3376.6810993872173</v>
          </cell>
          <cell r="P6">
            <v>3535.1743141284851</v>
          </cell>
          <cell r="Q6">
            <v>2859.3316862436818</v>
          </cell>
          <cell r="R6">
            <v>2530.1667122858662</v>
          </cell>
          <cell r="S6">
            <v>2297.1157508426286</v>
          </cell>
          <cell r="T6">
            <v>2139.0403985598468</v>
          </cell>
        </row>
        <row r="7">
          <cell r="D7" t="str">
            <v>Growth</v>
          </cell>
          <cell r="G7">
            <v>-0.20537513923566647</v>
          </cell>
          <cell r="H7">
            <v>0.35997456770520841</v>
          </cell>
          <cell r="I7">
            <v>0.13241338502929409</v>
          </cell>
          <cell r="J7">
            <v>0.25835900470404422</v>
          </cell>
          <cell r="K7">
            <v>0.34553507113128284</v>
          </cell>
          <cell r="L7">
            <v>-0.10852067926661858</v>
          </cell>
          <cell r="M7">
            <v>9.5350174217318867E-2</v>
          </cell>
          <cell r="N7">
            <v>1.3942906614762076E-2</v>
          </cell>
          <cell r="O7">
            <v>0.10809658632512703</v>
          </cell>
          <cell r="P7">
            <v>4.6937572745625981E-2</v>
          </cell>
          <cell r="Q7">
            <v>-0.19117660625213515</v>
          </cell>
          <cell r="R7">
            <v>-0.11511954892866635</v>
          </cell>
          <cell r="S7">
            <v>-9.2108935079890014E-2</v>
          </cell>
          <cell r="T7">
            <v>-6.8814709152029668E-2</v>
          </cell>
        </row>
        <row r="8">
          <cell r="D8" t="str">
            <v>PV of Net FCFF</v>
          </cell>
          <cell r="F8">
            <v>1485.3785939602242</v>
          </cell>
          <cell r="G8">
            <v>1180.3187584079647</v>
          </cell>
          <cell r="H8">
            <v>1605.20349322022</v>
          </cell>
          <cell r="I8">
            <v>1817.7539214183569</v>
          </cell>
          <cell r="J8">
            <v>2042.309835136497</v>
          </cell>
          <cell r="K8">
            <v>2453.5709904397368</v>
          </cell>
          <cell r="L8">
            <v>1952.9533927931659</v>
          </cell>
          <cell r="M8">
            <v>1909.9712848520521</v>
          </cell>
          <cell r="N8">
            <v>1729.1087822443048</v>
          </cell>
          <cell r="O8">
            <v>1710.7317312408136</v>
          </cell>
          <cell r="P8">
            <v>1599.1333270751607</v>
          </cell>
          <cell r="Q8">
            <v>1154.8361113037909</v>
          </cell>
          <cell r="R8">
            <v>912.40348132496717</v>
          </cell>
          <cell r="S8">
            <v>739.609793122268</v>
          </cell>
          <cell r="T8">
            <v>614.92300028800548</v>
          </cell>
        </row>
        <row r="13">
          <cell r="B13" t="str">
            <v>Discounted Cash Flow (DCF) and Equity Valuation ($ '000):</v>
          </cell>
        </row>
        <row r="14">
          <cell r="B14" t="str">
            <v>Assumed Discount Rate (%)</v>
          </cell>
          <cell r="D14">
            <v>0.12</v>
          </cell>
        </row>
        <row r="15">
          <cell r="B15" t="str">
            <v>Discounted Net Cash Flow (2020-'30)</v>
          </cell>
          <cell r="D15">
            <v>16819.551729820763</v>
          </cell>
          <cell r="G15" t="str">
            <v xml:space="preserve">      Equity Value Sensitivity Analysis</v>
          </cell>
        </row>
        <row r="16">
          <cell r="B16" t="str">
            <v>Terminal Growth Rate (%)</v>
          </cell>
          <cell r="D16">
            <v>0.02</v>
          </cell>
        </row>
        <row r="17">
          <cell r="B17" t="str">
            <v>Implied Terminal Year FCF Multiple</v>
          </cell>
          <cell r="D17">
            <v>10.200000000000001</v>
          </cell>
          <cell r="H17" t="str">
            <v>Discount Rate</v>
          </cell>
        </row>
        <row r="18">
          <cell r="B18" t="str">
            <v>Present Value of Terminal Value</v>
          </cell>
          <cell r="D18">
            <v>6272.2146029376572</v>
          </cell>
          <cell r="F18" t="str">
            <v>Terminal Growth</v>
          </cell>
          <cell r="G18">
            <v>25747.447681882633</v>
          </cell>
          <cell r="H18">
            <v>0.11</v>
          </cell>
          <cell r="I18">
            <v>0.12</v>
          </cell>
          <cell r="J18">
            <v>0.13</v>
          </cell>
          <cell r="K18">
            <v>0.14000000000000001</v>
          </cell>
        </row>
        <row r="19">
          <cell r="B19" t="str">
            <v>Terminal Value as % of total</v>
          </cell>
          <cell r="D19">
            <v>0.27162125722880603</v>
          </cell>
          <cell r="G19">
            <v>9.9999999999999985E-3</v>
          </cell>
          <cell r="H19">
            <v>27089.008745519335</v>
          </cell>
          <cell r="I19">
            <v>25121.344263407573</v>
          </cell>
          <cell r="J19">
            <v>23459.21884965535</v>
          </cell>
          <cell r="K19">
            <v>22034.051349622838</v>
          </cell>
        </row>
        <row r="20">
          <cell r="B20" t="str">
            <v>Enterprise Value</v>
          </cell>
          <cell r="D20">
            <v>23091.76633275842</v>
          </cell>
          <cell r="G20">
            <v>1.4999999999999999E-2</v>
          </cell>
          <cell r="H20">
            <v>27485.501812805822</v>
          </cell>
          <cell r="I20">
            <v>25419.488748395695</v>
          </cell>
          <cell r="J20">
            <v>23687.529131389696</v>
          </cell>
          <cell r="K20">
            <v>22211.587628337409</v>
          </cell>
        </row>
        <row r="21">
          <cell r="B21" t="str">
            <v>Add: Net Cash</v>
          </cell>
          <cell r="D21">
            <v>2655.6813491242142</v>
          </cell>
          <cell r="G21">
            <v>0.02</v>
          </cell>
          <cell r="H21">
            <v>27926.049665346363</v>
          </cell>
          <cell r="I21">
            <v>25747.447681882633</v>
          </cell>
          <cell r="J21">
            <v>23936.594893281712</v>
          </cell>
          <cell r="K21">
            <v>22403.918596944859</v>
          </cell>
        </row>
        <row r="22">
          <cell r="B22" t="str">
            <v>Equity Value</v>
          </cell>
          <cell r="D22">
            <v>25747.447681882633</v>
          </cell>
          <cell r="G22">
            <v>2.5000000000000001E-2</v>
          </cell>
          <cell r="H22">
            <v>28418.426677009324</v>
          </cell>
          <cell r="I22">
            <v>26109.928608368195</v>
          </cell>
          <cell r="J22">
            <v>24209.381203925343</v>
          </cell>
          <cell r="K22">
            <v>22612.973997605135</v>
          </cell>
        </row>
        <row r="23">
          <cell r="B23" t="str">
            <v>Shares Outstanding 2019E (million)</v>
          </cell>
          <cell r="D23">
            <v>228.12635419032304</v>
          </cell>
          <cell r="G23">
            <v>3.0000000000000002E-2</v>
          </cell>
          <cell r="H23">
            <v>28972.350815130154</v>
          </cell>
          <cell r="I23">
            <v>26512.685193352154</v>
          </cell>
          <cell r="J23">
            <v>24509.446145633341</v>
          </cell>
          <cell r="K23">
            <v>22841.034434689071</v>
          </cell>
        </row>
        <row r="24">
          <cell r="B24" t="str">
            <v>Equity Value per Share</v>
          </cell>
          <cell r="D24">
            <v>112.86485409924121</v>
          </cell>
        </row>
        <row r="26">
          <cell r="B26" t="str">
            <v>WACC Calculation</v>
          </cell>
          <cell r="G26" t="str">
            <v>Value per Share</v>
          </cell>
        </row>
        <row r="27">
          <cell r="B27" t="str">
            <v>Predicted beta (FactSet)</v>
          </cell>
          <cell r="D27">
            <v>1.47</v>
          </cell>
        </row>
        <row r="28">
          <cell r="B28" t="str">
            <v>10-year Bond yield (risk-free rate) US</v>
          </cell>
          <cell r="D28">
            <v>3.1699999999999999E-2</v>
          </cell>
          <cell r="H28" t="str">
            <v>Discount Rate</v>
          </cell>
        </row>
        <row r="29">
          <cell r="B29" t="str">
            <v>Market return rm</v>
          </cell>
          <cell r="D29">
            <v>7.4999999999999997E-2</v>
          </cell>
          <cell r="F29" t="str">
            <v>Terminal Growth</v>
          </cell>
          <cell r="G29">
            <v>112.86485409924121</v>
          </cell>
          <cell r="H29">
            <v>0.11</v>
          </cell>
          <cell r="I29">
            <v>0.12</v>
          </cell>
          <cell r="J29">
            <v>0.13</v>
          </cell>
          <cell r="K29">
            <v>0.14000000000000001</v>
          </cell>
        </row>
        <row r="30">
          <cell r="B30" t="str">
            <v>Market premium</v>
          </cell>
          <cell r="D30">
            <v>4.3299999999999998E-2</v>
          </cell>
          <cell r="G30">
            <v>9.9999999999999985E-3</v>
          </cell>
          <cell r="H30">
            <v>118.74563481130858</v>
          </cell>
          <cell r="I30">
            <v>110.12030746105354</v>
          </cell>
          <cell r="J30">
            <v>102.83432150098541</v>
          </cell>
          <cell r="K30">
            <v>96.587048996715637</v>
          </cell>
        </row>
        <row r="31">
          <cell r="B31" t="str">
            <v>Cost of equity</v>
          </cell>
          <cell r="D31">
            <v>9.5350999999999991E-2</v>
          </cell>
          <cell r="G31">
            <v>1.4999999999999999E-2</v>
          </cell>
          <cell r="H31">
            <v>120.4836762957909</v>
          </cell>
          <cell r="I31">
            <v>111.42723443161908</v>
          </cell>
          <cell r="J31">
            <v>103.83512775392657</v>
          </cell>
          <cell r="K31">
            <v>97.365285598728121</v>
          </cell>
        </row>
        <row r="32">
          <cell r="B32" t="str">
            <v>Cost of debt (before tax)</v>
          </cell>
          <cell r="D32">
            <v>0.03</v>
          </cell>
          <cell r="G32">
            <v>0.02</v>
          </cell>
          <cell r="H32">
            <v>122.41483350077124</v>
          </cell>
          <cell r="I32">
            <v>112.86485409924121</v>
          </cell>
          <cell r="J32">
            <v>104.92691639349876</v>
          </cell>
          <cell r="K32">
            <v>98.20837525090829</v>
          </cell>
        </row>
        <row r="33">
          <cell r="B33" t="str">
            <v>Cost of debt (after tax 21%)</v>
          </cell>
          <cell r="D33">
            <v>2.3699999999999999E-2</v>
          </cell>
          <cell r="G33">
            <v>2.5000000000000001E-2</v>
          </cell>
          <cell r="H33">
            <v>124.5731856710434</v>
          </cell>
          <cell r="I33">
            <v>114.4538021529288</v>
          </cell>
          <cell r="J33">
            <v>106.12268490350637</v>
          </cell>
          <cell r="K33">
            <v>99.124777046756321</v>
          </cell>
        </row>
        <row r="34">
          <cell r="B34" t="str">
            <v>Total Equity 2019E (mn)</v>
          </cell>
          <cell r="D34">
            <v>28000</v>
          </cell>
          <cell r="G34">
            <v>3.0000000000000002E-2</v>
          </cell>
          <cell r="H34">
            <v>127.0013318625996</v>
          </cell>
          <cell r="I34">
            <v>116.21929999035947</v>
          </cell>
          <cell r="J34">
            <v>107.43803026451477</v>
          </cell>
          <cell r="K34">
            <v>100.12448809677234</v>
          </cell>
        </row>
        <row r="35">
          <cell r="B35" t="str">
            <v>Total Debt 2019E (mn)</v>
          </cell>
          <cell r="D35">
            <v>2314.5500000000002</v>
          </cell>
        </row>
        <row r="36">
          <cell r="B36" t="str">
            <v>Debt + Equity</v>
          </cell>
          <cell r="D36">
            <v>30314.55</v>
          </cell>
        </row>
        <row r="37">
          <cell r="B37" t="str">
            <v>WACC</v>
          </cell>
          <cell r="D37">
            <v>9.0361377622296873E-2</v>
          </cell>
        </row>
        <row r="39">
          <cell r="B39" t="str">
            <v>Source:  Company data, FactSet, BMO estimates</v>
          </cell>
        </row>
        <row r="42">
          <cell r="B42" t="str">
            <v>Alexion Free Cash Flow Calculation</v>
          </cell>
        </row>
        <row r="44">
          <cell r="F44">
            <v>2016</v>
          </cell>
          <cell r="G44">
            <v>2017</v>
          </cell>
          <cell r="H44">
            <v>2018</v>
          </cell>
          <cell r="I44" t="str">
            <v>2019E</v>
          </cell>
          <cell r="J44" t="str">
            <v>2020E</v>
          </cell>
          <cell r="K44" t="str">
            <v>2021E</v>
          </cell>
          <cell r="L44" t="str">
            <v>2022E</v>
          </cell>
          <cell r="M44" t="str">
            <v>2023E</v>
          </cell>
          <cell r="N44" t="str">
            <v>2024E</v>
          </cell>
          <cell r="O44" t="str">
            <v>2025E</v>
          </cell>
          <cell r="P44" t="str">
            <v>2026E</v>
          </cell>
          <cell r="Q44" t="str">
            <v>2027E</v>
          </cell>
          <cell r="R44" t="str">
            <v>2028E</v>
          </cell>
          <cell r="S44" t="str">
            <v>2029E</v>
          </cell>
          <cell r="T44" t="str">
            <v>2030E</v>
          </cell>
        </row>
        <row r="45">
          <cell r="B45" t="str">
            <v>Earnings Before Interest and Taxes</v>
          </cell>
          <cell r="F45">
            <v>1329.7214008721101</v>
          </cell>
          <cell r="G45">
            <v>1594.3647616852459</v>
          </cell>
          <cell r="H45">
            <v>2054.0310032234343</v>
          </cell>
          <cell r="I45">
            <v>2382.7320259616449</v>
          </cell>
          <cell r="J45">
            <v>2975.4160683368846</v>
          </cell>
          <cell r="K45">
            <v>3444.3243130095075</v>
          </cell>
          <cell r="L45">
            <v>3804.4486302876471</v>
          </cell>
          <cell r="M45">
            <v>4047.2209921984741</v>
          </cell>
          <cell r="N45">
            <v>4181.3506021704143</v>
          </cell>
          <cell r="O45">
            <v>4284.9909769079568</v>
          </cell>
          <cell r="P45">
            <v>4306.9824953345415</v>
          </cell>
          <cell r="Q45">
            <v>3946.7644812037724</v>
          </cell>
          <cell r="R45">
            <v>3467.3431695811555</v>
          </cell>
          <cell r="S45">
            <v>3192.1918865573143</v>
          </cell>
          <cell r="T45">
            <v>3024.2186827766432</v>
          </cell>
        </row>
        <row r="46">
          <cell r="B46" t="str">
            <v>Tax Rate</v>
          </cell>
          <cell r="F46">
            <v>0.14916117525204978</v>
          </cell>
          <cell r="G46">
            <v>0.12214645478706798</v>
          </cell>
          <cell r="H46">
            <v>0.15005981385846004</v>
          </cell>
          <cell r="I46">
            <v>0.17499999999999999</v>
          </cell>
          <cell r="J46">
            <v>0.19</v>
          </cell>
          <cell r="K46">
            <v>0.2</v>
          </cell>
          <cell r="L46">
            <v>0.2</v>
          </cell>
          <cell r="M46">
            <v>0.2</v>
          </cell>
          <cell r="N46">
            <v>0.2</v>
          </cell>
          <cell r="O46">
            <v>0.2</v>
          </cell>
          <cell r="P46">
            <v>0.2</v>
          </cell>
          <cell r="Q46">
            <v>0.2</v>
          </cell>
          <cell r="R46">
            <v>0.2</v>
          </cell>
          <cell r="S46">
            <v>0.2</v>
          </cell>
          <cell r="T46">
            <v>0.2</v>
          </cell>
        </row>
        <row r="47">
          <cell r="B47" t="str">
            <v>Adjusted EBIT (1-Tax Rate)</v>
          </cell>
          <cell r="F47">
            <v>1131.3785939602242</v>
          </cell>
          <cell r="G47">
            <v>1399.6187584079646</v>
          </cell>
          <cell r="H47">
            <v>1745.8034932202199</v>
          </cell>
          <cell r="I47">
            <v>1965.7539214183569</v>
          </cell>
          <cell r="J47">
            <v>2410.0870153528767</v>
          </cell>
          <cell r="K47">
            <v>2755.4594504076063</v>
          </cell>
          <cell r="L47">
            <v>3043.5589042301181</v>
          </cell>
          <cell r="M47">
            <v>3237.7767937587796</v>
          </cell>
          <cell r="N47">
            <v>3345.0804817363314</v>
          </cell>
          <cell r="O47">
            <v>3427.9927815263654</v>
          </cell>
          <cell r="P47">
            <v>3445.5859962676332</v>
          </cell>
          <cell r="Q47">
            <v>3157.411584963018</v>
          </cell>
          <cell r="R47">
            <v>2773.8745356649247</v>
          </cell>
          <cell r="S47">
            <v>2553.7535092458515</v>
          </cell>
          <cell r="T47">
            <v>2419.3749462213145</v>
          </cell>
        </row>
        <row r="48">
          <cell r="B48" t="str">
            <v>Growth</v>
          </cell>
          <cell r="G48">
            <v>0.23709142622966306</v>
          </cell>
          <cell r="H48">
            <v>0.24734216566662259</v>
          </cell>
          <cell r="I48">
            <v>0.12598807887159613</v>
          </cell>
          <cell r="J48">
            <v>0.2260369871799206</v>
          </cell>
          <cell r="K48">
            <v>0.14330289025027643</v>
          </cell>
          <cell r="L48">
            <v>0.10455586772648529</v>
          </cell>
          <cell r="M48">
            <v>6.3812758563248417E-2</v>
          </cell>
          <cell r="N48">
            <v>3.3141162844947614E-2</v>
          </cell>
          <cell r="O48">
            <v>2.4786339295189919E-2</v>
          </cell>
          <cell r="P48">
            <v>5.1322204749317812E-3</v>
          </cell>
          <cell r="Q48">
            <v>-8.3635820326868893E-2</v>
          </cell>
          <cell r="R48">
            <v>-0.12147198392653824</v>
          </cell>
          <cell r="S48">
            <v>-7.9355076658616075E-2</v>
          </cell>
          <cell r="T48">
            <v>-5.2620020897874542E-2</v>
          </cell>
        </row>
        <row r="51">
          <cell r="B51" t="str">
            <v>Capital Expenditures</v>
          </cell>
          <cell r="F51">
            <v>333</v>
          </cell>
          <cell r="G51">
            <v>357.3</v>
          </cell>
          <cell r="H51">
            <v>255.6</v>
          </cell>
          <cell r="I51">
            <v>340</v>
          </cell>
          <cell r="J51">
            <v>350</v>
          </cell>
          <cell r="K51">
            <v>350</v>
          </cell>
          <cell r="L51">
            <v>350</v>
          </cell>
          <cell r="M51">
            <v>350</v>
          </cell>
          <cell r="N51">
            <v>350</v>
          </cell>
          <cell r="O51">
            <v>350</v>
          </cell>
          <cell r="P51">
            <v>350</v>
          </cell>
          <cell r="Q51">
            <v>350</v>
          </cell>
          <cell r="R51">
            <v>350</v>
          </cell>
          <cell r="S51">
            <v>350</v>
          </cell>
          <cell r="T51">
            <v>350</v>
          </cell>
        </row>
        <row r="52">
          <cell r="B52" t="str">
            <v>Investment in Non-Cash Working Capital</v>
          </cell>
          <cell r="F52">
            <v>687</v>
          </cell>
          <cell r="G52">
            <v>138</v>
          </cell>
          <cell r="H52">
            <v>115</v>
          </cell>
          <cell r="I52">
            <v>192</v>
          </cell>
          <cell r="J52">
            <v>227.29999999999998</v>
          </cell>
          <cell r="K52">
            <v>672.29999999999984</v>
          </cell>
          <cell r="L52">
            <v>50.200000000000045</v>
          </cell>
          <cell r="M52">
            <v>117.60000000000001</v>
          </cell>
          <cell r="N52">
            <v>52.19999999999996</v>
          </cell>
          <cell r="O52">
            <v>298.68831786085184</v>
          </cell>
          <cell r="P52">
            <v>439.58831786085176</v>
          </cell>
          <cell r="Q52">
            <v>51.920101280663999</v>
          </cell>
          <cell r="R52">
            <v>106.29217662094163</v>
          </cell>
          <cell r="S52">
            <v>93.362241596777068</v>
          </cell>
          <cell r="T52">
            <v>69.665452338532191</v>
          </cell>
        </row>
        <row r="53">
          <cell r="B53" t="str">
            <v>FCFF</v>
          </cell>
          <cell r="F53">
            <v>1485.3785939602242</v>
          </cell>
          <cell r="G53">
            <v>1180.3187584079647</v>
          </cell>
          <cell r="H53">
            <v>1605.20349322022</v>
          </cell>
          <cell r="I53">
            <v>1817.7539214183569</v>
          </cell>
          <cell r="J53">
            <v>2287.3870153528769</v>
          </cell>
          <cell r="K53">
            <v>3077.759450407606</v>
          </cell>
          <cell r="L53">
            <v>2743.7589042301179</v>
          </cell>
          <cell r="M53">
            <v>3005.3767937587795</v>
          </cell>
          <cell r="N53">
            <v>3047.2804817363312</v>
          </cell>
          <cell r="O53">
            <v>3376.6810993872173</v>
          </cell>
          <cell r="P53">
            <v>3535.1743141284851</v>
          </cell>
          <cell r="Q53">
            <v>2859.3316862436818</v>
          </cell>
          <cell r="R53">
            <v>2530.1667122858662</v>
          </cell>
          <cell r="S53">
            <v>2297.1157508426286</v>
          </cell>
          <cell r="T53">
            <v>2139.0403985598468</v>
          </cell>
        </row>
        <row r="54">
          <cell r="B54" t="str">
            <v>Growth</v>
          </cell>
          <cell r="G54">
            <v>-0.20537513923566642</v>
          </cell>
          <cell r="H54">
            <v>0.35997456770520841</v>
          </cell>
          <cell r="I54">
            <v>0.13241338502929412</v>
          </cell>
          <cell r="J54">
            <v>0.25835900470404427</v>
          </cell>
          <cell r="K54">
            <v>0.34553507113128279</v>
          </cell>
          <cell r="L54">
            <v>-0.10852067926661857</v>
          </cell>
          <cell r="M54">
            <v>9.5350174217318839E-2</v>
          </cell>
          <cell r="N54">
            <v>1.3942906614762052E-2</v>
          </cell>
          <cell r="O54">
            <v>0.10809658632512709</v>
          </cell>
          <cell r="P54">
            <v>4.6937572745626044E-2</v>
          </cell>
          <cell r="Q54">
            <v>-0.19117660625213517</v>
          </cell>
          <cell r="R54">
            <v>-0.11511954892866638</v>
          </cell>
          <cell r="S54">
            <v>-9.2108935079890042E-2</v>
          </cell>
          <cell r="T54">
            <v>-6.8814709152029696E-2</v>
          </cell>
        </row>
        <row r="62">
          <cell r="AE62" t="str">
            <v>Value per Share</v>
          </cell>
        </row>
        <row r="63">
          <cell r="AE63" t="str">
            <v>P/E Multiple x</v>
          </cell>
        </row>
        <row r="64">
          <cell r="AG64" t="str">
            <v>2012 EPS</v>
          </cell>
          <cell r="AI64" t="str">
            <v>LT Growth</v>
          </cell>
        </row>
        <row r="65">
          <cell r="AG65">
            <v>0</v>
          </cell>
          <cell r="AI65" t="e">
            <v>#REF!</v>
          </cell>
          <cell r="AJ65" t="str">
            <v>PEG</v>
          </cell>
        </row>
        <row r="66">
          <cell r="AF66">
            <v>-2</v>
          </cell>
          <cell r="AG66">
            <v>0</v>
          </cell>
          <cell r="AI66" t="e">
            <v>#DIV/0!</v>
          </cell>
        </row>
        <row r="67">
          <cell r="AF67">
            <v>-1</v>
          </cell>
          <cell r="AG67">
            <v>0</v>
          </cell>
          <cell r="AI67" t="e">
            <v>#DIV/0!</v>
          </cell>
        </row>
        <row r="68">
          <cell r="AF68">
            <v>0</v>
          </cell>
          <cell r="AG68">
            <v>0</v>
          </cell>
          <cell r="AI68" t="e">
            <v>#DIV/0!</v>
          </cell>
        </row>
        <row r="69">
          <cell r="AF69">
            <v>1</v>
          </cell>
          <cell r="AG69">
            <v>0</v>
          </cell>
          <cell r="AI69" t="e">
            <v>#DIV/0!</v>
          </cell>
        </row>
        <row r="70">
          <cell r="AF70">
            <v>2</v>
          </cell>
          <cell r="AG70">
            <v>0</v>
          </cell>
          <cell r="AI70" t="e">
            <v>#DIV/0!</v>
          </cell>
        </row>
        <row r="72">
          <cell r="AE72" t="str">
            <v xml:space="preserve">Source: BMO Securities </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ModelProperties"/>
      <sheetName val="__FDSCACHE__"/>
      <sheetName val="BlueMatrix - Healthcare"/>
      <sheetName val="reference WFH"/>
      <sheetName val="Earnings Snapshot"/>
      <sheetName val="VA con"/>
      <sheetName val="VA Consensus"/>
      <sheetName val="Cover"/>
      <sheetName val="Variance"/>
      <sheetName val="Temp-GRWorkspace-Info"/>
      <sheetName val="Guidance"/>
      <sheetName val="Model"/>
      <sheetName val="DCF"/>
      <sheetName val="Milestones"/>
      <sheetName val="Rev Unrisked"/>
      <sheetName val="hATTR-PN"/>
      <sheetName val="ATTR-CM"/>
      <sheetName val="Givosiran"/>
      <sheetName val="Lumasiran"/>
      <sheetName val="Fitusiran"/>
      <sheetName val="Inclisiran"/>
      <sheetName val="Pipeline"/>
      <sheetName val="DCF 0 TV"/>
      <sheetName val="XLinkMeta"/>
    </sheetNames>
    <sheetDataSet>
      <sheetData sheetId="0"/>
      <sheetData sheetId="1"/>
      <sheetData sheetId="2"/>
      <sheetData sheetId="3"/>
      <sheetData sheetId="4"/>
      <sheetData sheetId="5">
        <row r="1">
          <cell r="C1" t="str">
            <v>Visible Alpha, consensus</v>
          </cell>
        </row>
        <row r="3">
          <cell r="C3" t="str">
            <v>ALNY_US</v>
          </cell>
        </row>
        <row r="4">
          <cell r="C4" t="str">
            <v>Consensus</v>
          </cell>
        </row>
        <row r="5">
          <cell r="C5" t="str">
            <v>IMPL</v>
          </cell>
        </row>
        <row r="6">
          <cell r="C6" t="str">
            <v>NMV</v>
          </cell>
        </row>
        <row r="7">
          <cell r="D7" t="str">
            <v>FY-18</v>
          </cell>
          <cell r="E7" t="str">
            <v>1Q-19</v>
          </cell>
          <cell r="F7" t="str">
            <v>2Q-19</v>
          </cell>
          <cell r="G7" t="str">
            <v>3Q-19</v>
          </cell>
          <cell r="H7" t="str">
            <v>4Q-19</v>
          </cell>
          <cell r="I7" t="str">
            <v>FY-19</v>
          </cell>
          <cell r="J7" t="str">
            <v>1Q-20</v>
          </cell>
          <cell r="K7" t="str">
            <v>2Q-20</v>
          </cell>
          <cell r="L7" t="str">
            <v>3Q-20</v>
          </cell>
          <cell r="M7" t="str">
            <v>4Q-20</v>
          </cell>
          <cell r="N7" t="str">
            <v>FY-20</v>
          </cell>
          <cell r="O7" t="str">
            <v>FY-21</v>
          </cell>
          <cell r="P7" t="str">
            <v>FY-22</v>
          </cell>
          <cell r="Q7" t="str">
            <v>FY-23</v>
          </cell>
          <cell r="R7" t="str">
            <v>FY-24</v>
          </cell>
          <cell r="S7" t="str">
            <v>FY-25</v>
          </cell>
          <cell r="T7" t="str">
            <v>FY-26</v>
          </cell>
          <cell r="U7" t="str">
            <v>FY-27</v>
          </cell>
          <cell r="V7" t="str">
            <v>FY-28</v>
          </cell>
          <cell r="W7" t="str">
            <v>FY-29</v>
          </cell>
          <cell r="X7" t="str">
            <v>FY-30</v>
          </cell>
        </row>
        <row r="8">
          <cell r="D8" t="str">
            <v>2018A</v>
          </cell>
          <cell r="E8" t="str">
            <v>1Q19A</v>
          </cell>
          <cell r="F8" t="str">
            <v>2Q19A</v>
          </cell>
          <cell r="G8" t="str">
            <v>3Q19E</v>
          </cell>
          <cell r="H8" t="str">
            <v>4Q19E</v>
          </cell>
          <cell r="I8" t="str">
            <v>2019E</v>
          </cell>
          <cell r="J8" t="str">
            <v>1Q 20E</v>
          </cell>
          <cell r="K8" t="str">
            <v>3Q 20E</v>
          </cell>
          <cell r="L8" t="str">
            <v>3Q 20E</v>
          </cell>
          <cell r="M8" t="str">
            <v>4Q 20E</v>
          </cell>
          <cell r="N8" t="str">
            <v>2020E</v>
          </cell>
          <cell r="O8" t="str">
            <v>2021E</v>
          </cell>
          <cell r="P8" t="str">
            <v>2022E</v>
          </cell>
          <cell r="Q8" t="str">
            <v>2023E</v>
          </cell>
          <cell r="R8" t="str">
            <v>2024E</v>
          </cell>
          <cell r="S8" t="str">
            <v>2025E</v>
          </cell>
          <cell r="T8" t="str">
            <v>2026E</v>
          </cell>
          <cell r="U8" t="str">
            <v>2027E</v>
          </cell>
          <cell r="V8" t="str">
            <v>2028E</v>
          </cell>
          <cell r="W8" t="str">
            <v>2029E</v>
          </cell>
          <cell r="X8" t="str">
            <v>2030E</v>
          </cell>
        </row>
        <row r="9">
          <cell r="C9" t="str">
            <v>Revenue</v>
          </cell>
        </row>
        <row r="10">
          <cell r="C10" t="str">
            <v>Revenues - US - Patisiran</v>
          </cell>
          <cell r="F10" t="e">
            <v>#NAME?</v>
          </cell>
          <cell r="G10" t="e">
            <v>#NAME?</v>
          </cell>
          <cell r="H10" t="e">
            <v>#NAME?</v>
          </cell>
          <cell r="I10" t="e">
            <v>#NAME?</v>
          </cell>
          <cell r="J10" t="e">
            <v>#NAME?</v>
          </cell>
          <cell r="K10" t="e">
            <v>#NAME?</v>
          </cell>
          <cell r="L10" t="e">
            <v>#NAME?</v>
          </cell>
          <cell r="M10" t="e">
            <v>#NAME?</v>
          </cell>
          <cell r="N10" t="e">
            <v>#NAME?</v>
          </cell>
          <cell r="O10" t="e">
            <v>#NAME?</v>
          </cell>
          <cell r="P10" t="e">
            <v>#NAME?</v>
          </cell>
          <cell r="Q10" t="e">
            <v>#NAME?</v>
          </cell>
          <cell r="R10" t="e">
            <v>#NAME?</v>
          </cell>
          <cell r="S10" t="e">
            <v>#NAME?</v>
          </cell>
          <cell r="T10" t="e">
            <v>#NAME?</v>
          </cell>
          <cell r="U10" t="e">
            <v>#NAME?</v>
          </cell>
          <cell r="V10" t="e">
            <v>#NAME?</v>
          </cell>
          <cell r="W10" t="e">
            <v>#NAME?</v>
          </cell>
          <cell r="X10" t="e">
            <v>#NAME?</v>
          </cell>
        </row>
        <row r="11">
          <cell r="C11" t="str">
            <v>BMO estimate</v>
          </cell>
          <cell r="D11">
            <v>1.2278883455045011E-2</v>
          </cell>
          <cell r="E11">
            <v>1.8800000000000001E-2</v>
          </cell>
          <cell r="F11">
            <v>2.8199999999999999E-2</v>
          </cell>
          <cell r="G11">
            <v>3.3600000000000005E-2</v>
          </cell>
          <cell r="H11">
            <v>3.5749999999999997E-2</v>
          </cell>
          <cell r="I11">
            <v>0.11635</v>
          </cell>
          <cell r="J11">
            <v>3.7196E-2</v>
          </cell>
          <cell r="K11">
            <v>3.2299999999999995E-2</v>
          </cell>
          <cell r="L11">
            <v>3.9026999999999999E-2</v>
          </cell>
          <cell r="M11">
            <v>4.3066E-2</v>
          </cell>
          <cell r="N11">
            <v>0.151589</v>
          </cell>
          <cell r="O11">
            <v>0.21640933764206949</v>
          </cell>
          <cell r="P11">
            <v>0.23687586574022551</v>
          </cell>
          <cell r="Q11">
            <v>0.43058352727631244</v>
          </cell>
          <cell r="R11">
            <v>0.57591263725854858</v>
          </cell>
          <cell r="S11">
            <v>0.31421218390501759</v>
          </cell>
          <cell r="T11">
            <v>0.15973546578922079</v>
          </cell>
          <cell r="U11">
            <v>0.14837552623465855</v>
          </cell>
          <cell r="V11">
            <v>0.13485698426372142</v>
          </cell>
          <cell r="W11">
            <v>0.11913325570024046</v>
          </cell>
          <cell r="X11">
            <v>0.10115706769576617</v>
          </cell>
        </row>
        <row r="13">
          <cell r="C13" t="str">
            <v>Revenues - EU - Patisiran</v>
          </cell>
          <cell r="F13" t="e">
            <v>#NAME?</v>
          </cell>
          <cell r="G13" t="e">
            <v>#NAME?</v>
          </cell>
          <cell r="H13" t="e">
            <v>#NAME?</v>
          </cell>
          <cell r="I13" t="e">
            <v>#NAME?</v>
          </cell>
          <cell r="J13" t="e">
            <v>#NAME?</v>
          </cell>
          <cell r="K13" t="e">
            <v>#NAME?</v>
          </cell>
          <cell r="L13" t="e">
            <v>#NAME?</v>
          </cell>
          <cell r="M13" t="e">
            <v>#NAME?</v>
          </cell>
          <cell r="N13" t="e">
            <v>#NAME?</v>
          </cell>
          <cell r="O13" t="e">
            <v>#NAME?</v>
          </cell>
          <cell r="P13" t="e">
            <v>#NAME?</v>
          </cell>
          <cell r="Q13" t="e">
            <v>#NAME?</v>
          </cell>
          <cell r="R13" t="e">
            <v>#NAME?</v>
          </cell>
          <cell r="S13" t="e">
            <v>#NAME?</v>
          </cell>
          <cell r="T13" t="e">
            <v>#NAME?</v>
          </cell>
          <cell r="U13" t="e">
            <v>#NAME?</v>
          </cell>
          <cell r="V13" t="e">
            <v>#NAME?</v>
          </cell>
          <cell r="W13" t="e">
            <v>#NAME?</v>
          </cell>
          <cell r="X13" t="e">
            <v>#NAME?</v>
          </cell>
        </row>
        <row r="14">
          <cell r="C14" t="str">
            <v>BMO estimate</v>
          </cell>
          <cell r="D14">
            <v>2.5611654495498871E-4</v>
          </cell>
          <cell r="E14">
            <v>7.4909999999999994E-3</v>
          </cell>
          <cell r="F14">
            <v>1.0031000000000002E-2</v>
          </cell>
          <cell r="G14">
            <v>1.2466000000000001E-2</v>
          </cell>
          <cell r="H14">
            <v>2.0049000000000001E-2</v>
          </cell>
          <cell r="I14">
            <v>5.0037000000000005E-2</v>
          </cell>
          <cell r="J14">
            <v>2.9468000000000001E-2</v>
          </cell>
          <cell r="K14">
            <v>3.4200000000000001E-2</v>
          </cell>
          <cell r="L14">
            <v>4.3489000000000007E-2</v>
          </cell>
          <cell r="M14">
            <v>4.7299999999999995E-2</v>
          </cell>
          <cell r="N14">
            <v>0.15445699999999998</v>
          </cell>
          <cell r="O14">
            <v>0.24656181255053067</v>
          </cell>
          <cell r="P14">
            <v>0.31954272669060613</v>
          </cell>
          <cell r="Q14">
            <v>0.43177442793889514</v>
          </cell>
          <cell r="R14">
            <v>0.64527297271850426</v>
          </cell>
          <cell r="S14">
            <v>0.58878034771477106</v>
          </cell>
          <cell r="T14">
            <v>0.47160927739986797</v>
          </cell>
          <cell r="U14">
            <v>0.46001890897158332</v>
          </cell>
          <cell r="V14">
            <v>0.4364919279799237</v>
          </cell>
          <cell r="W14">
            <v>0.40127518238418042</v>
          </cell>
          <cell r="X14">
            <v>0.35336698445119213</v>
          </cell>
        </row>
        <row r="16">
          <cell r="C16" t="str">
            <v>Revenue - US/EU - Patisiran</v>
          </cell>
          <cell r="F16" t="e">
            <v>#NAME?</v>
          </cell>
          <cell r="G16" t="e">
            <v>#NAME?</v>
          </cell>
          <cell r="H16" t="e">
            <v>#NAME?</v>
          </cell>
          <cell r="I16" t="e">
            <v>#NAME?</v>
          </cell>
          <cell r="J16" t="e">
            <v>#NAME?</v>
          </cell>
          <cell r="K16" t="e">
            <v>#NAME?</v>
          </cell>
          <cell r="L16" t="e">
            <v>#NAME?</v>
          </cell>
          <cell r="M16" t="e">
            <v>#NAME?</v>
          </cell>
          <cell r="N16" t="e">
            <v>#NAME?</v>
          </cell>
          <cell r="O16" t="e">
            <v>#NAME?</v>
          </cell>
          <cell r="P16" t="e">
            <v>#NAME?</v>
          </cell>
          <cell r="Q16" t="e">
            <v>#NAME?</v>
          </cell>
          <cell r="R16" t="e">
            <v>#NAME?</v>
          </cell>
          <cell r="S16" t="e">
            <v>#NAME?</v>
          </cell>
          <cell r="T16" t="e">
            <v>#NAME?</v>
          </cell>
          <cell r="U16" t="e">
            <v>#NAME?</v>
          </cell>
          <cell r="V16" t="e">
            <v>#NAME?</v>
          </cell>
          <cell r="W16" t="e">
            <v>#NAME?</v>
          </cell>
          <cell r="X16" t="e">
            <v>#NAME?</v>
          </cell>
        </row>
        <row r="17">
          <cell r="C17" t="str">
            <v>BMO estimate</v>
          </cell>
          <cell r="D17">
            <v>1.2535000000000001E-2</v>
          </cell>
          <cell r="E17">
            <v>2.6291000000000002E-2</v>
          </cell>
          <cell r="F17">
            <v>3.8231000000000001E-2</v>
          </cell>
          <cell r="G17">
            <v>4.6066000000000003E-2</v>
          </cell>
          <cell r="H17">
            <v>5.5799000000000001E-2</v>
          </cell>
          <cell r="I17">
            <v>0.16638700000000001</v>
          </cell>
          <cell r="J17">
            <v>6.6664000000000001E-2</v>
          </cell>
          <cell r="K17">
            <v>6.6534999999999997E-2</v>
          </cell>
          <cell r="L17">
            <v>8.2516000000000006E-2</v>
          </cell>
          <cell r="M17">
            <v>9.0366000000000002E-2</v>
          </cell>
          <cell r="N17">
            <v>0.30608099999999999</v>
          </cell>
          <cell r="O17">
            <v>0.46297115019260016</v>
          </cell>
          <cell r="P17">
            <v>0.55641859243083158</v>
          </cell>
          <cell r="Q17">
            <v>0.86235795521520753</v>
          </cell>
          <cell r="R17">
            <v>1.2211856099770528</v>
          </cell>
          <cell r="S17">
            <v>0.90299253161978865</v>
          </cell>
          <cell r="T17">
            <v>0.63134474318908873</v>
          </cell>
          <cell r="U17">
            <v>0.60839443520624181</v>
          </cell>
          <cell r="V17">
            <v>0.57134891224364515</v>
          </cell>
          <cell r="W17">
            <v>0.52040843808442083</v>
          </cell>
          <cell r="X17">
            <v>0.45452405214695829</v>
          </cell>
        </row>
        <row r="19">
          <cell r="C19" t="str">
            <v>Revenues - TTRscO2/Vutrisiran</v>
          </cell>
          <cell r="F19" t="e">
            <v>#NAME?</v>
          </cell>
          <cell r="G19" t="e">
            <v>#NAME?</v>
          </cell>
          <cell r="H19" t="e">
            <v>#NAME?</v>
          </cell>
          <cell r="I19" t="e">
            <v>#NAME?</v>
          </cell>
          <cell r="J19" t="e">
            <v>#NAME?</v>
          </cell>
          <cell r="K19" t="e">
            <v>#NAME?</v>
          </cell>
          <cell r="L19" t="e">
            <v>#NAME?</v>
          </cell>
          <cell r="M19" t="e">
            <v>#NAME?</v>
          </cell>
          <cell r="N19" t="e">
            <v>#NAME?</v>
          </cell>
          <cell r="O19" t="e">
            <v>#NAME?</v>
          </cell>
          <cell r="P19" t="e">
            <v>#NAME?</v>
          </cell>
          <cell r="Q19" t="e">
            <v>#NAME?</v>
          </cell>
          <cell r="R19" t="e">
            <v>#NAME?</v>
          </cell>
          <cell r="S19" t="e">
            <v>#NAME?</v>
          </cell>
          <cell r="T19" t="e">
            <v>#NAME?</v>
          </cell>
          <cell r="U19" t="e">
            <v>#NAME?</v>
          </cell>
          <cell r="V19" t="e">
            <v>#NAME?</v>
          </cell>
          <cell r="W19" t="e">
            <v>#NAME?</v>
          </cell>
          <cell r="X19" t="e">
            <v>#NAME?</v>
          </cell>
        </row>
        <row r="20">
          <cell r="C20" t="str">
            <v>BMO estimate</v>
          </cell>
          <cell r="D20">
            <v>0</v>
          </cell>
          <cell r="E20">
            <v>0</v>
          </cell>
          <cell r="F20">
            <v>0</v>
          </cell>
          <cell r="G20">
            <v>0</v>
          </cell>
          <cell r="H20">
            <v>0</v>
          </cell>
          <cell r="I20">
            <v>0</v>
          </cell>
          <cell r="J20">
            <v>0</v>
          </cell>
          <cell r="K20">
            <v>0</v>
          </cell>
          <cell r="L20">
            <v>0</v>
          </cell>
          <cell r="M20">
            <v>0</v>
          </cell>
          <cell r="N20">
            <v>0</v>
          </cell>
          <cell r="O20">
            <v>0</v>
          </cell>
          <cell r="P20">
            <v>3.8877356692036402E-2</v>
          </cell>
          <cell r="Q20">
            <v>0.16611417633962028</v>
          </cell>
          <cell r="R20">
            <v>0.36888260609489248</v>
          </cell>
          <cell r="S20">
            <v>1.6164072178724993</v>
          </cell>
          <cell r="T20">
            <v>2.5349827347537026</v>
          </cell>
          <cell r="U20">
            <v>2.9850714561258744</v>
          </cell>
          <cell r="V20">
            <v>3.4441023182190902</v>
          </cell>
          <cell r="W20">
            <v>3.9367499245185154</v>
          </cell>
          <cell r="X20">
            <v>4.0253804718425839</v>
          </cell>
        </row>
        <row r="22">
          <cell r="C22" t="str">
            <v>Revenue - US - Fitusiran (ALN-AT3)</v>
          </cell>
          <cell r="F22" t="e">
            <v>#NAME?</v>
          </cell>
          <cell r="G22" t="e">
            <v>#NAME?</v>
          </cell>
          <cell r="H22" t="e">
            <v>#NAME?</v>
          </cell>
          <cell r="I22" t="e">
            <v>#NAME?</v>
          </cell>
          <cell r="J22" t="e">
            <v>#NAME?</v>
          </cell>
          <cell r="K22" t="e">
            <v>#NAME?</v>
          </cell>
          <cell r="L22" t="e">
            <v>#NAME?</v>
          </cell>
          <cell r="M22" t="e">
            <v>#NAME?</v>
          </cell>
          <cell r="N22" t="e">
            <v>#NAME?</v>
          </cell>
          <cell r="O22" t="e">
            <v>#NAME?</v>
          </cell>
          <cell r="P22" t="e">
            <v>#NAME?</v>
          </cell>
          <cell r="Q22" t="e">
            <v>#NAME?</v>
          </cell>
          <cell r="R22" t="e">
            <v>#NAME?</v>
          </cell>
          <cell r="S22" t="e">
            <v>#NAME?</v>
          </cell>
          <cell r="T22" t="e">
            <v>#NAME?</v>
          </cell>
          <cell r="U22" t="e">
            <v>#NAME?</v>
          </cell>
          <cell r="V22" t="e">
            <v>#NAME?</v>
          </cell>
          <cell r="W22" t="e">
            <v>#NAME?</v>
          </cell>
          <cell r="X22" t="e">
            <v>#NAME?</v>
          </cell>
        </row>
        <row r="23">
          <cell r="C23" t="str">
            <v>BMO estimate</v>
          </cell>
          <cell r="D23">
            <v>0</v>
          </cell>
          <cell r="E23">
            <v>0</v>
          </cell>
          <cell r="F23">
            <v>0</v>
          </cell>
          <cell r="G23">
            <v>0</v>
          </cell>
          <cell r="H23">
            <v>0</v>
          </cell>
          <cell r="I23">
            <v>0</v>
          </cell>
          <cell r="J23">
            <v>0</v>
          </cell>
          <cell r="K23">
            <v>0</v>
          </cell>
          <cell r="L23">
            <v>0</v>
          </cell>
          <cell r="M23">
            <v>0</v>
          </cell>
          <cell r="N23">
            <v>0</v>
          </cell>
          <cell r="O23">
            <v>0</v>
          </cell>
          <cell r="P23">
            <v>0</v>
          </cell>
          <cell r="Q23">
            <v>9.4269186629737448E-2</v>
          </cell>
          <cell r="R23">
            <v>0.18029255541994915</v>
          </cell>
          <cell r="S23">
            <v>0.24792426238087079</v>
          </cell>
          <cell r="T23">
            <v>0.3282607549998981</v>
          </cell>
          <cell r="U23">
            <v>0.38407398540935195</v>
          </cell>
          <cell r="V23">
            <v>0.433382940968356</v>
          </cell>
          <cell r="W23">
            <v>0.47665202754618252</v>
          </cell>
          <cell r="X23">
            <v>0.52023342380063831</v>
          </cell>
        </row>
        <row r="25">
          <cell r="C25" t="str">
            <v>Revenue - EU - Fitusiran (ALN-AT3)</v>
          </cell>
          <cell r="F25" t="e">
            <v>#NAME?</v>
          </cell>
          <cell r="G25" t="e">
            <v>#NAME?</v>
          </cell>
          <cell r="H25" t="e">
            <v>#NAME?</v>
          </cell>
          <cell r="I25" t="e">
            <v>#NAME?</v>
          </cell>
          <cell r="J25" t="e">
            <v>#NAME?</v>
          </cell>
          <cell r="K25" t="e">
            <v>#NAME?</v>
          </cell>
          <cell r="L25" t="e">
            <v>#NAME?</v>
          </cell>
          <cell r="M25" t="e">
            <v>#NAME?</v>
          </cell>
          <cell r="N25" t="e">
            <v>#NAME?</v>
          </cell>
          <cell r="O25" t="e">
            <v>#NAME?</v>
          </cell>
          <cell r="P25" t="e">
            <v>#NAME?</v>
          </cell>
          <cell r="Q25" t="e">
            <v>#NAME?</v>
          </cell>
          <cell r="R25" t="e">
            <v>#NAME?</v>
          </cell>
          <cell r="S25" t="e">
            <v>#NAME?</v>
          </cell>
          <cell r="T25" t="e">
            <v>#NAME?</v>
          </cell>
          <cell r="U25" t="e">
            <v>#NAME?</v>
          </cell>
          <cell r="V25" t="e">
            <v>#NAME?</v>
          </cell>
          <cell r="W25" t="e">
            <v>#NAME?</v>
          </cell>
          <cell r="X25" t="e">
            <v>#NAME?</v>
          </cell>
        </row>
        <row r="26">
          <cell r="C26" t="str">
            <v>BMO estimate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7.9005478128515355E-2</v>
          </cell>
          <cell r="S26">
            <v>0.15457395432105872</v>
          </cell>
          <cell r="T26">
            <v>0.21059768567820189</v>
          </cell>
          <cell r="U26">
            <v>0.26017222331275608</v>
          </cell>
          <cell r="V26">
            <v>0.30994358167576774</v>
          </cell>
          <cell r="W26">
            <v>0.35990999535258827</v>
          </cell>
          <cell r="X26">
            <v>0.41006965660055855</v>
          </cell>
        </row>
        <row r="28">
          <cell r="C28" t="str">
            <v>Revenues - Fitusiran (ALN-AT3)</v>
          </cell>
          <cell r="F28" t="e">
            <v>#NAME?</v>
          </cell>
          <cell r="G28" t="e">
            <v>#NAME?</v>
          </cell>
          <cell r="H28" t="e">
            <v>#NAME?</v>
          </cell>
          <cell r="I28" t="e">
            <v>#NAME?</v>
          </cell>
          <cell r="J28" t="e">
            <v>#NAME?</v>
          </cell>
          <cell r="K28" t="e">
            <v>#NAME?</v>
          </cell>
          <cell r="L28" t="e">
            <v>#NAME?</v>
          </cell>
          <cell r="M28" t="e">
            <v>#NAME?</v>
          </cell>
          <cell r="N28" t="e">
            <v>#NAME?</v>
          </cell>
          <cell r="O28" t="e">
            <v>#NAME?</v>
          </cell>
          <cell r="P28" t="e">
            <v>#NAME?</v>
          </cell>
          <cell r="Q28" t="e">
            <v>#NAME?</v>
          </cell>
          <cell r="R28" t="e">
            <v>#NAME?</v>
          </cell>
          <cell r="S28" t="e">
            <v>#NAME?</v>
          </cell>
          <cell r="T28" t="e">
            <v>#NAME?</v>
          </cell>
          <cell r="U28" t="e">
            <v>#NAME?</v>
          </cell>
          <cell r="V28" t="e">
            <v>#NAME?</v>
          </cell>
          <cell r="W28" t="e">
            <v>#NAME?</v>
          </cell>
          <cell r="X28" t="e">
            <v>#NAME?</v>
          </cell>
        </row>
        <row r="29">
          <cell r="C29" t="str">
            <v>BMO estimate</v>
          </cell>
          <cell r="D29">
            <v>0</v>
          </cell>
          <cell r="E29">
            <v>0</v>
          </cell>
          <cell r="F29">
            <v>0</v>
          </cell>
          <cell r="G29">
            <v>0</v>
          </cell>
          <cell r="H29">
            <v>0</v>
          </cell>
          <cell r="I29">
            <v>0</v>
          </cell>
          <cell r="J29">
            <v>0</v>
          </cell>
          <cell r="K29">
            <v>0</v>
          </cell>
          <cell r="L29">
            <v>0</v>
          </cell>
          <cell r="M29">
            <v>14.140377994460616</v>
          </cell>
          <cell r="N29">
            <v>0</v>
          </cell>
          <cell r="O29">
            <v>0</v>
          </cell>
          <cell r="P29">
            <v>0</v>
          </cell>
          <cell r="Q29">
            <v>14.140377994460616</v>
          </cell>
          <cell r="R29">
            <v>41.487685367754324</v>
          </cell>
          <cell r="S29">
            <v>64.399714672308718</v>
          </cell>
          <cell r="T29">
            <v>91.60593491527699</v>
          </cell>
          <cell r="U29">
            <v>109.52185548275837</v>
          </cell>
          <cell r="V29">
            <v>126.36550884950103</v>
          </cell>
          <cell r="W29">
            <v>150.58116412177873</v>
          </cell>
          <cell r="X29">
            <v>167.45455447221545</v>
          </cell>
        </row>
        <row r="31">
          <cell r="C31" t="str">
            <v xml:space="preserve">Revenues - US - ALN-AS1 - Givosiran </v>
          </cell>
          <cell r="F31" t="e">
            <v>#NAME?</v>
          </cell>
          <cell r="G31" t="e">
            <v>#NAME?</v>
          </cell>
          <cell r="H31" t="e">
            <v>#NAME?</v>
          </cell>
          <cell r="I31" t="e">
            <v>#NAME?</v>
          </cell>
          <cell r="J31" t="e">
            <v>#NAME?</v>
          </cell>
          <cell r="K31" t="e">
            <v>#NAME?</v>
          </cell>
          <cell r="L31" t="e">
            <v>#NAME?</v>
          </cell>
          <cell r="M31" t="e">
            <v>#NAME?</v>
          </cell>
          <cell r="N31" t="e">
            <v>#NAME?</v>
          </cell>
          <cell r="O31" t="e">
            <v>#NAME?</v>
          </cell>
          <cell r="P31" t="e">
            <v>#NAME?</v>
          </cell>
          <cell r="Q31" t="e">
            <v>#NAME?</v>
          </cell>
          <cell r="R31" t="e">
            <v>#NAME?</v>
          </cell>
          <cell r="S31" t="e">
            <v>#NAME?</v>
          </cell>
          <cell r="T31" t="e">
            <v>#NAME?</v>
          </cell>
          <cell r="U31" t="e">
            <v>#NAME?</v>
          </cell>
          <cell r="V31" t="e">
            <v>#NAME?</v>
          </cell>
          <cell r="W31" t="e">
            <v>#NAME?</v>
          </cell>
          <cell r="X31" t="e">
            <v>#NAME?</v>
          </cell>
        </row>
        <row r="32">
          <cell r="C32" t="str">
            <v>BMO estimate</v>
          </cell>
          <cell r="D32">
            <v>0</v>
          </cell>
          <cell r="E32">
            <v>0</v>
          </cell>
          <cell r="F32">
            <v>0</v>
          </cell>
          <cell r="G32">
            <v>0</v>
          </cell>
          <cell r="H32">
            <v>0</v>
          </cell>
          <cell r="I32">
            <v>0.15</v>
          </cell>
          <cell r="J32">
            <v>5.274</v>
          </cell>
          <cell r="K32">
            <v>8.6999999999999993</v>
          </cell>
          <cell r="L32">
            <v>12.108000000000001</v>
          </cell>
          <cell r="M32">
            <v>16.8</v>
          </cell>
          <cell r="N32">
            <v>42.882000000000005</v>
          </cell>
          <cell r="O32">
            <v>93.613912509950495</v>
          </cell>
          <cell r="P32">
            <v>167.01087089798398</v>
          </cell>
          <cell r="Q32">
            <v>234.84898975484825</v>
          </cell>
          <cell r="R32">
            <v>296.442861291989</v>
          </cell>
          <cell r="S32">
            <v>347.98720375654347</v>
          </cell>
          <cell r="T32">
            <v>389.24560785547379</v>
          </cell>
          <cell r="U32">
            <v>398.65467721793755</v>
          </cell>
          <cell r="V32">
            <v>401.64458729707212</v>
          </cell>
          <cell r="W32">
            <v>404.65692170180017</v>
          </cell>
          <cell r="X32">
            <v>407.6918486145637</v>
          </cell>
        </row>
        <row r="34">
          <cell r="C34" t="str">
            <v xml:space="preserve">Revenues - EU - ALN-AS1 - Givosiran </v>
          </cell>
          <cell r="F34" t="e">
            <v>#NAME?</v>
          </cell>
          <cell r="G34" t="e">
            <v>#NAME?</v>
          </cell>
          <cell r="H34" t="e">
            <v>#NAME?</v>
          </cell>
          <cell r="I34" t="e">
            <v>#NAME?</v>
          </cell>
          <cell r="J34" t="e">
            <v>#NAME?</v>
          </cell>
          <cell r="K34" t="e">
            <v>#NAME?</v>
          </cell>
          <cell r="L34" t="e">
            <v>#NAME?</v>
          </cell>
          <cell r="M34" t="e">
            <v>#NAME?</v>
          </cell>
          <cell r="N34" t="e">
            <v>#NAME?</v>
          </cell>
          <cell r="O34" t="e">
            <v>#NAME?</v>
          </cell>
          <cell r="P34" t="e">
            <v>#NAME?</v>
          </cell>
          <cell r="Q34" t="e">
            <v>#NAME?</v>
          </cell>
          <cell r="R34" t="e">
            <v>#NAME?</v>
          </cell>
          <cell r="S34" t="e">
            <v>#NAME?</v>
          </cell>
          <cell r="T34" t="e">
            <v>#NAME?</v>
          </cell>
          <cell r="U34" t="e">
            <v>#NAME?</v>
          </cell>
          <cell r="V34" t="e">
            <v>#NAME?</v>
          </cell>
          <cell r="W34" t="e">
            <v>#NAME?</v>
          </cell>
          <cell r="X34" t="e">
            <v>#NAME?</v>
          </cell>
        </row>
        <row r="35">
          <cell r="C35" t="str">
            <v>BMO estimate</v>
          </cell>
          <cell r="D35">
            <v>0</v>
          </cell>
          <cell r="E35">
            <v>0</v>
          </cell>
          <cell r="F35">
            <v>0</v>
          </cell>
          <cell r="G35">
            <v>0</v>
          </cell>
          <cell r="H35">
            <v>0</v>
          </cell>
          <cell r="I35">
            <v>0</v>
          </cell>
          <cell r="J35">
            <v>0</v>
          </cell>
          <cell r="K35">
            <v>2.2999999999999998</v>
          </cell>
          <cell r="L35">
            <v>4.5819999999999999</v>
          </cell>
          <cell r="M35">
            <v>5.4</v>
          </cell>
          <cell r="N35">
            <v>12.282</v>
          </cell>
          <cell r="O35">
            <v>39.66396476190868</v>
          </cell>
          <cell r="P35">
            <v>130.05870960823896</v>
          </cell>
          <cell r="Q35">
            <v>236.04985388175734</v>
          </cell>
          <cell r="R35">
            <v>332.45261420706709</v>
          </cell>
          <cell r="S35">
            <v>419.0829807222002</v>
          </cell>
          <cell r="T35">
            <v>495.75468982722651</v>
          </cell>
          <cell r="U35">
            <v>552.6085517630911</v>
          </cell>
          <cell r="V35">
            <v>560.09363459672227</v>
          </cell>
          <cell r="W35">
            <v>566.25049514576313</v>
          </cell>
          <cell r="X35">
            <v>571.05453638359245</v>
          </cell>
        </row>
        <row r="37">
          <cell r="C37" t="str">
            <v xml:space="preserve">Revenues - US/EU - ALN-AS1 - Givosiran </v>
          </cell>
          <cell r="F37" t="e">
            <v>#NAME?</v>
          </cell>
          <cell r="G37" t="e">
            <v>#NAME?</v>
          </cell>
          <cell r="H37" t="e">
            <v>#NAME?</v>
          </cell>
          <cell r="I37" t="e">
            <v>#NAME?</v>
          </cell>
          <cell r="J37" t="e">
            <v>#NAME?</v>
          </cell>
          <cell r="K37" t="e">
            <v>#NAME?</v>
          </cell>
          <cell r="L37" t="e">
            <v>#NAME?</v>
          </cell>
          <cell r="M37" t="e">
            <v>#NAME?</v>
          </cell>
          <cell r="N37" t="e">
            <v>#NAME?</v>
          </cell>
          <cell r="O37" t="e">
            <v>#NAME?</v>
          </cell>
          <cell r="P37" t="e">
            <v>#NAME?</v>
          </cell>
          <cell r="Q37" t="e">
            <v>#NAME?</v>
          </cell>
          <cell r="R37" t="e">
            <v>#NAME?</v>
          </cell>
          <cell r="S37" t="e">
            <v>#NAME?</v>
          </cell>
          <cell r="T37" t="e">
            <v>#NAME?</v>
          </cell>
          <cell r="U37" t="e">
            <v>#NAME?</v>
          </cell>
          <cell r="V37" t="e">
            <v>#NAME?</v>
          </cell>
          <cell r="W37" t="e">
            <v>#NAME?</v>
          </cell>
          <cell r="X37" t="e">
            <v>#NAME?</v>
          </cell>
        </row>
        <row r="38">
          <cell r="C38" t="str">
            <v>BMO estimate</v>
          </cell>
          <cell r="D38">
            <v>0</v>
          </cell>
          <cell r="E38">
            <v>0</v>
          </cell>
          <cell r="F38">
            <v>0</v>
          </cell>
          <cell r="G38">
            <v>0</v>
          </cell>
          <cell r="H38">
            <v>0</v>
          </cell>
          <cell r="I38">
            <v>0.15</v>
          </cell>
          <cell r="J38">
            <v>5.274</v>
          </cell>
          <cell r="K38">
            <v>11</v>
          </cell>
          <cell r="L38">
            <v>16.690000000000001</v>
          </cell>
          <cell r="M38">
            <v>22.200000000000003</v>
          </cell>
          <cell r="N38">
            <v>55.164000000000001</v>
          </cell>
          <cell r="O38">
            <v>133.27787727185918</v>
          </cell>
          <cell r="P38">
            <v>297.06958050622291</v>
          </cell>
          <cell r="Q38">
            <v>470.89884363660559</v>
          </cell>
          <cell r="R38">
            <v>628.89547549905615</v>
          </cell>
          <cell r="S38">
            <v>767.07018447874361</v>
          </cell>
          <cell r="T38">
            <v>885.00029768270031</v>
          </cell>
          <cell r="U38">
            <v>951.26322898102865</v>
          </cell>
          <cell r="V38">
            <v>961.73822189379439</v>
          </cell>
          <cell r="W38">
            <v>970.90741684756335</v>
          </cell>
          <cell r="X38">
            <v>978.74638499815615</v>
          </cell>
        </row>
        <row r="40">
          <cell r="C40" t="str">
            <v>Revenues - Givosiran (ALN-AS1)</v>
          </cell>
          <cell r="F40" t="e">
            <v>#NAME?</v>
          </cell>
          <cell r="G40" t="e">
            <v>#NAME?</v>
          </cell>
          <cell r="H40" t="e">
            <v>#NAME?</v>
          </cell>
          <cell r="I40" t="e">
            <v>#NAME?</v>
          </cell>
          <cell r="J40" t="e">
            <v>#NAME?</v>
          </cell>
          <cell r="K40" t="e">
            <v>#NAME?</v>
          </cell>
          <cell r="L40" t="e">
            <v>#NAME?</v>
          </cell>
          <cell r="M40" t="e">
            <v>#NAME?</v>
          </cell>
          <cell r="N40" t="e">
            <v>#NAME?</v>
          </cell>
          <cell r="O40" t="e">
            <v>#NAME?</v>
          </cell>
          <cell r="P40" t="e">
            <v>#NAME?</v>
          </cell>
          <cell r="Q40" t="e">
            <v>#NAME?</v>
          </cell>
          <cell r="R40" t="e">
            <v>#NAME?</v>
          </cell>
          <cell r="S40" t="e">
            <v>#NAME?</v>
          </cell>
          <cell r="T40" t="e">
            <v>#NAME?</v>
          </cell>
          <cell r="U40" t="e">
            <v>#NAME?</v>
          </cell>
          <cell r="V40" t="e">
            <v>#NAME?</v>
          </cell>
          <cell r="W40" t="e">
            <v>#NAME?</v>
          </cell>
          <cell r="X40" t="e">
            <v>#NAME?</v>
          </cell>
        </row>
        <row r="41">
          <cell r="C41" t="str">
            <v>BMO estimate</v>
          </cell>
          <cell r="D41">
            <v>0</v>
          </cell>
          <cell r="E41">
            <v>0</v>
          </cell>
          <cell r="F41">
            <v>0</v>
          </cell>
          <cell r="G41">
            <v>0</v>
          </cell>
          <cell r="H41">
            <v>1.4999999999999999E-4</v>
          </cell>
          <cell r="I41">
            <v>1.4999999999999999E-4</v>
          </cell>
          <cell r="J41">
            <v>5.274E-3</v>
          </cell>
          <cell r="K41">
            <v>1.0997999999999999E-2</v>
          </cell>
          <cell r="L41">
            <v>1.669E-2</v>
          </cell>
          <cell r="M41">
            <v>2.2143999999999997E-2</v>
          </cell>
          <cell r="N41">
            <v>5.5106000000000002E-2</v>
          </cell>
          <cell r="O41">
            <v>0.13327787727185919</v>
          </cell>
          <cell r="P41">
            <v>0.2970695805062229</v>
          </cell>
          <cell r="Q41">
            <v>0.47089884363660561</v>
          </cell>
          <cell r="R41">
            <v>0.62889547549905611</v>
          </cell>
          <cell r="S41">
            <v>0.76707018447874364</v>
          </cell>
          <cell r="T41">
            <v>0.88500029768270028</v>
          </cell>
          <cell r="U41">
            <v>0.95126322898102866</v>
          </cell>
          <cell r="V41">
            <v>0.96173822189379443</v>
          </cell>
          <cell r="W41">
            <v>0.97090741684756332</v>
          </cell>
          <cell r="X41">
            <v>0.97874638499815614</v>
          </cell>
        </row>
        <row r="43">
          <cell r="C43" t="str">
            <v>Revenues - US - ALN-GO1</v>
          </cell>
          <cell r="F43" t="e">
            <v>#NAME?</v>
          </cell>
          <cell r="G43" t="e">
            <v>#NAME?</v>
          </cell>
          <cell r="H43" t="e">
            <v>#NAME?</v>
          </cell>
          <cell r="I43" t="e">
            <v>#NAME?</v>
          </cell>
          <cell r="J43" t="e">
            <v>#NAME?</v>
          </cell>
          <cell r="K43" t="e">
            <v>#NAME?</v>
          </cell>
          <cell r="L43" t="e">
            <v>#NAME?</v>
          </cell>
          <cell r="M43" t="e">
            <v>#NAME?</v>
          </cell>
          <cell r="N43" t="e">
            <v>#NAME?</v>
          </cell>
          <cell r="O43" t="e">
            <v>#NAME?</v>
          </cell>
          <cell r="P43" t="e">
            <v>#NAME?</v>
          </cell>
          <cell r="Q43" t="e">
            <v>#NAME?</v>
          </cell>
          <cell r="R43" t="e">
            <v>#NAME?</v>
          </cell>
          <cell r="S43" t="e">
            <v>#NAME?</v>
          </cell>
          <cell r="T43" t="e">
            <v>#NAME?</v>
          </cell>
          <cell r="U43" t="e">
            <v>#NAME?</v>
          </cell>
          <cell r="V43" t="e">
            <v>#NAME?</v>
          </cell>
          <cell r="W43" t="e">
            <v>#NAME?</v>
          </cell>
          <cell r="X43" t="e">
            <v>#NAME?</v>
          </cell>
        </row>
        <row r="44">
          <cell r="C44" t="str">
            <v>BMO estimate</v>
          </cell>
          <cell r="D44">
            <v>0</v>
          </cell>
          <cell r="E44">
            <v>0</v>
          </cell>
          <cell r="F44">
            <v>0</v>
          </cell>
          <cell r="G44">
            <v>0</v>
          </cell>
          <cell r="H44">
            <v>0.15</v>
          </cell>
          <cell r="I44">
            <v>0.15</v>
          </cell>
          <cell r="J44">
            <v>0</v>
          </cell>
          <cell r="K44">
            <v>0</v>
          </cell>
          <cell r="L44">
            <v>0</v>
          </cell>
          <cell r="M44">
            <v>0</v>
          </cell>
          <cell r="N44">
            <v>0</v>
          </cell>
          <cell r="O44">
            <v>27.895846431698544</v>
          </cell>
          <cell r="P44">
            <v>60.435557330112516</v>
          </cell>
          <cell r="Q44">
            <v>79.439650929117633</v>
          </cell>
          <cell r="R44">
            <v>107.22536648339401</v>
          </cell>
          <cell r="S44">
            <v>132.97123333009239</v>
          </cell>
          <cell r="T44">
            <v>158.46223446306732</v>
          </cell>
          <cell r="U44">
            <v>183.32548108318861</v>
          </cell>
          <cell r="V44">
            <v>207.17702685141273</v>
          </cell>
          <cell r="W44">
            <v>229.62166150100859</v>
          </cell>
          <cell r="X44">
            <v>250.25270136162462</v>
          </cell>
        </row>
        <row r="46">
          <cell r="C46" t="str">
            <v>Revenues - EU - ALN-GO1</v>
          </cell>
          <cell r="F46" t="e">
            <v>#NAME?</v>
          </cell>
          <cell r="G46" t="e">
            <v>#NAME?</v>
          </cell>
          <cell r="H46" t="e">
            <v>#NAME?</v>
          </cell>
          <cell r="I46" t="e">
            <v>#NAME?</v>
          </cell>
          <cell r="J46" t="e">
            <v>#NAME?</v>
          </cell>
          <cell r="K46" t="e">
            <v>#NAME?</v>
          </cell>
          <cell r="L46" t="e">
            <v>#NAME?</v>
          </cell>
          <cell r="M46" t="e">
            <v>#NAME?</v>
          </cell>
          <cell r="N46" t="e">
            <v>#NAME?</v>
          </cell>
          <cell r="O46" t="e">
            <v>#NAME?</v>
          </cell>
          <cell r="P46" t="e">
            <v>#NAME?</v>
          </cell>
          <cell r="Q46" t="e">
            <v>#NAME?</v>
          </cell>
          <cell r="R46" t="e">
            <v>#NAME?</v>
          </cell>
          <cell r="S46" t="e">
            <v>#NAME?</v>
          </cell>
          <cell r="T46" t="e">
            <v>#NAME?</v>
          </cell>
          <cell r="U46" t="e">
            <v>#NAME?</v>
          </cell>
          <cell r="V46" t="e">
            <v>#NAME?</v>
          </cell>
          <cell r="W46" t="e">
            <v>#NAME?</v>
          </cell>
          <cell r="X46" t="e">
            <v>#NAME?</v>
          </cell>
        </row>
        <row r="47">
          <cell r="C47" t="str">
            <v>Revenue - ROW - ALN-GO1</v>
          </cell>
          <cell r="F47" t="e">
            <v>#NAME?</v>
          </cell>
          <cell r="G47" t="e">
            <v>#NAME?</v>
          </cell>
          <cell r="H47" t="e">
            <v>#NAME?</v>
          </cell>
          <cell r="I47" t="e">
            <v>#NAME?</v>
          </cell>
          <cell r="J47" t="e">
            <v>#NAME?</v>
          </cell>
          <cell r="K47" t="e">
            <v>#NAME?</v>
          </cell>
          <cell r="L47" t="e">
            <v>#NAME?</v>
          </cell>
          <cell r="M47" t="e">
            <v>#NAME?</v>
          </cell>
          <cell r="N47" t="e">
            <v>#NAME?</v>
          </cell>
          <cell r="O47" t="e">
            <v>#NAME?</v>
          </cell>
          <cell r="P47" t="e">
            <v>#NAME?</v>
          </cell>
          <cell r="Q47" t="e">
            <v>#NAME?</v>
          </cell>
          <cell r="R47" t="e">
            <v>#NAME?</v>
          </cell>
          <cell r="S47" t="e">
            <v>#NAME?</v>
          </cell>
          <cell r="T47" t="e">
            <v>#NAME?</v>
          </cell>
          <cell r="U47" t="e">
            <v>#NAME?</v>
          </cell>
          <cell r="V47" t="e">
            <v>#NAME?</v>
          </cell>
          <cell r="W47" t="e">
            <v>#NAME?</v>
          </cell>
          <cell r="X47" t="e">
            <v>#NAME?</v>
          </cell>
        </row>
        <row r="48">
          <cell r="C48" t="str">
            <v>BMO estimate</v>
          </cell>
          <cell r="D48">
            <v>0</v>
          </cell>
          <cell r="E48">
            <v>0</v>
          </cell>
          <cell r="F48">
            <v>0</v>
          </cell>
          <cell r="G48">
            <v>0</v>
          </cell>
          <cell r="H48">
            <v>0</v>
          </cell>
          <cell r="I48">
            <v>0</v>
          </cell>
          <cell r="J48">
            <v>0</v>
          </cell>
          <cell r="K48">
            <v>0</v>
          </cell>
          <cell r="L48">
            <v>0</v>
          </cell>
          <cell r="M48">
            <v>0.33300000000000002</v>
          </cell>
          <cell r="N48">
            <v>0.33300000000000002</v>
          </cell>
          <cell r="O48">
            <v>40.302006432885776</v>
          </cell>
          <cell r="P48">
            <v>56.745039409403951</v>
          </cell>
          <cell r="Q48">
            <v>73.743116515604228</v>
          </cell>
          <cell r="R48">
            <v>92.469270493260396</v>
          </cell>
          <cell r="S48">
            <v>112.95278319065969</v>
          </cell>
          <cell r="T48">
            <v>132.07855311355647</v>
          </cell>
          <cell r="U48">
            <v>149.35381509885588</v>
          </cell>
          <cell r="V48">
            <v>164.27428846990293</v>
          </cell>
          <cell r="W48">
            <v>176.32400590179606</v>
          </cell>
          <cell r="X48">
            <v>188.82878899788781</v>
          </cell>
        </row>
        <row r="50">
          <cell r="C50" t="str">
            <v>Revenue - Lumasiran (ALN-GO1)</v>
          </cell>
          <cell r="F50" t="e">
            <v>#NAME?</v>
          </cell>
          <cell r="G50" t="e">
            <v>#NAME?</v>
          </cell>
          <cell r="H50" t="e">
            <v>#NAME?</v>
          </cell>
          <cell r="I50" t="e">
            <v>#NAME?</v>
          </cell>
          <cell r="J50" t="e">
            <v>#NAME?</v>
          </cell>
          <cell r="K50" t="e">
            <v>#NAME?</v>
          </cell>
          <cell r="L50" t="e">
            <v>#NAME?</v>
          </cell>
          <cell r="M50" t="e">
            <v>#NAME?</v>
          </cell>
          <cell r="N50" t="e">
            <v>#NAME?</v>
          </cell>
          <cell r="O50" t="e">
            <v>#NAME?</v>
          </cell>
          <cell r="P50" t="e">
            <v>#NAME?</v>
          </cell>
          <cell r="Q50" t="e">
            <v>#NAME?</v>
          </cell>
          <cell r="R50" t="e">
            <v>#NAME?</v>
          </cell>
          <cell r="S50" t="e">
            <v>#NAME?</v>
          </cell>
          <cell r="T50" t="e">
            <v>#NAME?</v>
          </cell>
          <cell r="U50" t="e">
            <v>#NAME?</v>
          </cell>
          <cell r="V50" t="e">
            <v>#NAME?</v>
          </cell>
          <cell r="W50" t="e">
            <v>#NAME?</v>
          </cell>
          <cell r="X50" t="e">
            <v>#NAME?</v>
          </cell>
        </row>
        <row r="51">
          <cell r="C51" t="str">
            <v>BMO estimate</v>
          </cell>
          <cell r="D51">
            <v>0</v>
          </cell>
          <cell r="E51">
            <v>0</v>
          </cell>
          <cell r="F51">
            <v>0</v>
          </cell>
          <cell r="G51">
            <v>0</v>
          </cell>
          <cell r="H51">
            <v>0</v>
          </cell>
          <cell r="I51">
            <v>0</v>
          </cell>
          <cell r="J51">
            <v>0</v>
          </cell>
          <cell r="K51">
            <v>0</v>
          </cell>
          <cell r="L51">
            <v>0</v>
          </cell>
          <cell r="M51">
            <v>3.3300000000000002E-4</v>
          </cell>
          <cell r="N51">
            <v>3.3300000000000002E-4</v>
          </cell>
          <cell r="O51">
            <v>6.8197852864584324E-2</v>
          </cell>
          <cell r="P51">
            <v>0.11718059673951646</v>
          </cell>
          <cell r="Q51">
            <v>0.15318276744472187</v>
          </cell>
          <cell r="R51">
            <v>0.1996946369766544</v>
          </cell>
          <cell r="S51">
            <v>0.24592401652075208</v>
          </cell>
          <cell r="T51">
            <v>0.29054078757662377</v>
          </cell>
          <cell r="U51">
            <v>0.3326792961820445</v>
          </cell>
          <cell r="V51">
            <v>0.37145131532131564</v>
          </cell>
          <cell r="W51">
            <v>0.40594566740280463</v>
          </cell>
          <cell r="X51">
            <v>0.43908149035951244</v>
          </cell>
        </row>
        <row r="53">
          <cell r="C53" t="str">
            <v>Revenues - US - PCSsc - Inclisiran</v>
          </cell>
          <cell r="F53" t="e">
            <v>#NAME?</v>
          </cell>
          <cell r="G53" t="e">
            <v>#NAME?</v>
          </cell>
          <cell r="H53" t="e">
            <v>#NAME?</v>
          </cell>
          <cell r="I53" t="e">
            <v>#NAME?</v>
          </cell>
          <cell r="J53" t="e">
            <v>#NAME?</v>
          </cell>
          <cell r="K53" t="e">
            <v>#NAME?</v>
          </cell>
          <cell r="L53" t="e">
            <v>#NAME?</v>
          </cell>
          <cell r="M53" t="e">
            <v>#NAME?</v>
          </cell>
          <cell r="N53" t="e">
            <v>#NAME?</v>
          </cell>
          <cell r="O53" t="e">
            <v>#NAME?</v>
          </cell>
          <cell r="P53" t="e">
            <v>#NAME?</v>
          </cell>
          <cell r="Q53" t="e">
            <v>#NAME?</v>
          </cell>
          <cell r="R53" t="e">
            <v>#NAME?</v>
          </cell>
          <cell r="S53" t="e">
            <v>#NAME?</v>
          </cell>
          <cell r="T53" t="e">
            <v>#NAME?</v>
          </cell>
          <cell r="U53" t="e">
            <v>#NAME?</v>
          </cell>
          <cell r="V53" t="e">
            <v>#NAME?</v>
          </cell>
          <cell r="W53" t="e">
            <v>#NAME?</v>
          </cell>
          <cell r="X53" t="e">
            <v>#NAME?</v>
          </cell>
        </row>
        <row r="54">
          <cell r="C54" t="str">
            <v>BMO estimate</v>
          </cell>
          <cell r="D54">
            <v>0</v>
          </cell>
          <cell r="E54">
            <v>0</v>
          </cell>
          <cell r="F54">
            <v>0</v>
          </cell>
          <cell r="G54">
            <v>0</v>
          </cell>
          <cell r="H54">
            <v>0</v>
          </cell>
          <cell r="I54">
            <v>0</v>
          </cell>
          <cell r="J54">
            <v>0</v>
          </cell>
          <cell r="K54">
            <v>0</v>
          </cell>
          <cell r="L54">
            <v>0</v>
          </cell>
          <cell r="M54">
            <v>0</v>
          </cell>
          <cell r="N54">
            <v>0</v>
          </cell>
          <cell r="O54">
            <v>1.9676658030159239E-2</v>
          </cell>
          <cell r="P54">
            <v>0.46184114484374089</v>
          </cell>
          <cell r="Q54">
            <v>0.65386992866523508</v>
          </cell>
          <cell r="R54">
            <v>0.69042125942545973</v>
          </cell>
          <cell r="S54">
            <v>0.8768781540915751</v>
          </cell>
          <cell r="T54">
            <v>0.99729838503207269</v>
          </cell>
          <cell r="U54">
            <v>1.0629892185467165</v>
          </cell>
          <cell r="V54">
            <v>1.1309087660479338</v>
          </cell>
          <cell r="W54">
            <v>1.2011198997617805</v>
          </cell>
          <cell r="X54">
            <v>1.273687115317762</v>
          </cell>
        </row>
        <row r="56">
          <cell r="C56" t="str">
            <v>Revenues - EU - PCSsc - Inclisiran</v>
          </cell>
          <cell r="F56" t="e">
            <v>#NAME?</v>
          </cell>
          <cell r="G56" t="e">
            <v>#NAME?</v>
          </cell>
          <cell r="H56" t="e">
            <v>#NAME?</v>
          </cell>
          <cell r="I56" t="e">
            <v>#NAME?</v>
          </cell>
          <cell r="J56" t="e">
            <v>#NAME?</v>
          </cell>
          <cell r="K56" t="e">
            <v>#NAME?</v>
          </cell>
          <cell r="L56" t="e">
            <v>#NAME?</v>
          </cell>
          <cell r="M56" t="e">
            <v>#NAME?</v>
          </cell>
          <cell r="N56" t="e">
            <v>#NAME?</v>
          </cell>
          <cell r="O56" t="e">
            <v>#NAME?</v>
          </cell>
          <cell r="P56" t="e">
            <v>#NAME?</v>
          </cell>
          <cell r="Q56" t="e">
            <v>#NAME?</v>
          </cell>
          <cell r="R56" t="e">
            <v>#NAME?</v>
          </cell>
          <cell r="S56" t="e">
            <v>#NAME?</v>
          </cell>
          <cell r="T56" t="e">
            <v>#NAME?</v>
          </cell>
          <cell r="U56" t="e">
            <v>#NAME?</v>
          </cell>
          <cell r="V56" t="e">
            <v>#NAME?</v>
          </cell>
          <cell r="W56" t="e">
            <v>#NAME?</v>
          </cell>
          <cell r="X56" t="e">
            <v>#NAME?</v>
          </cell>
        </row>
        <row r="57">
          <cell r="C57" t="str">
            <v>BMO estimate</v>
          </cell>
          <cell r="D57" t="e">
            <v>#REF!</v>
          </cell>
          <cell r="E57">
            <v>0</v>
          </cell>
          <cell r="F57">
            <v>0</v>
          </cell>
          <cell r="G57">
            <v>0</v>
          </cell>
          <cell r="H57">
            <v>0</v>
          </cell>
          <cell r="I57" t="e">
            <v>#REF!</v>
          </cell>
          <cell r="J57" t="e">
            <v>#REF!</v>
          </cell>
          <cell r="K57" t="e">
            <v>#REF!</v>
          </cell>
          <cell r="L57" t="e">
            <v>#REF!</v>
          </cell>
          <cell r="M57" t="e">
            <v>#REF!</v>
          </cell>
          <cell r="N57" t="e">
            <v>#REF!</v>
          </cell>
          <cell r="O57" t="e">
            <v>#REF!</v>
          </cell>
          <cell r="P57" t="e">
            <v>#REF!</v>
          </cell>
          <cell r="Q57" t="e">
            <v>#REF!</v>
          </cell>
          <cell r="R57" t="e">
            <v>#REF!</v>
          </cell>
          <cell r="S57" t="e">
            <v>#REF!</v>
          </cell>
          <cell r="T57" t="e">
            <v>#REF!</v>
          </cell>
          <cell r="U57" t="e">
            <v>#REF!</v>
          </cell>
          <cell r="V57" t="e">
            <v>#REF!</v>
          </cell>
          <cell r="W57" t="e">
            <v>#REF!</v>
          </cell>
          <cell r="X57" t="e">
            <v>#REF!</v>
          </cell>
        </row>
        <row r="59">
          <cell r="C59" t="str">
            <v>Revenue - ROW - ALN-PCS - Inclisiran</v>
          </cell>
          <cell r="F59" t="e">
            <v>#NAME?</v>
          </cell>
          <cell r="G59" t="e">
            <v>#NAME?</v>
          </cell>
          <cell r="H59" t="e">
            <v>#NAME?</v>
          </cell>
          <cell r="I59" t="e">
            <v>#NAME?</v>
          </cell>
          <cell r="J59" t="e">
            <v>#NAME?</v>
          </cell>
          <cell r="K59" t="e">
            <v>#NAME?</v>
          </cell>
          <cell r="L59" t="e">
            <v>#NAME?</v>
          </cell>
          <cell r="M59" t="e">
            <v>#NAME?</v>
          </cell>
          <cell r="N59" t="e">
            <v>#NAME?</v>
          </cell>
          <cell r="O59" t="e">
            <v>#NAME?</v>
          </cell>
          <cell r="P59" t="e">
            <v>#NAME?</v>
          </cell>
          <cell r="Q59" t="e">
            <v>#NAME?</v>
          </cell>
          <cell r="R59" t="e">
            <v>#NAME?</v>
          </cell>
          <cell r="S59" t="e">
            <v>#NAME?</v>
          </cell>
          <cell r="T59" t="e">
            <v>#NAME?</v>
          </cell>
          <cell r="U59" t="e">
            <v>#NAME?</v>
          </cell>
          <cell r="V59" t="e">
            <v>#NAME?</v>
          </cell>
          <cell r="W59" t="e">
            <v>#NAME?</v>
          </cell>
          <cell r="X59" t="e">
            <v>#NAME?</v>
          </cell>
        </row>
        <row r="60">
          <cell r="C60" t="str">
            <v>BMO estimate</v>
          </cell>
        </row>
        <row r="62">
          <cell r="C62" t="str">
            <v>Revenue - ALN-PCSsc - Inclisiran</v>
          </cell>
          <cell r="F62" t="e">
            <v>#NAME?</v>
          </cell>
          <cell r="G62" t="e">
            <v>#NAME?</v>
          </cell>
          <cell r="H62" t="e">
            <v>#NAME?</v>
          </cell>
          <cell r="I62" t="e">
            <v>#NAME?</v>
          </cell>
          <cell r="J62" t="e">
            <v>#NAME?</v>
          </cell>
          <cell r="K62" t="e">
            <v>#NAME?</v>
          </cell>
          <cell r="L62" t="e">
            <v>#NAME?</v>
          </cell>
          <cell r="M62" t="e">
            <v>#NAME?</v>
          </cell>
          <cell r="N62" t="e">
            <v>#NAME?</v>
          </cell>
          <cell r="O62" t="e">
            <v>#NAME?</v>
          </cell>
          <cell r="P62" t="e">
            <v>#NAME?</v>
          </cell>
          <cell r="Q62" t="e">
            <v>#NAME?</v>
          </cell>
          <cell r="R62" t="e">
            <v>#NAME?</v>
          </cell>
          <cell r="S62" t="e">
            <v>#NAME?</v>
          </cell>
          <cell r="T62" t="e">
            <v>#NAME?</v>
          </cell>
          <cell r="U62" t="e">
            <v>#NAME?</v>
          </cell>
          <cell r="V62" t="e">
            <v>#NAME?</v>
          </cell>
          <cell r="W62" t="e">
            <v>#NAME?</v>
          </cell>
          <cell r="X62" t="e">
            <v>#NAME?</v>
          </cell>
        </row>
        <row r="63">
          <cell r="C63" t="str">
            <v>BMO estimate</v>
          </cell>
          <cell r="D63">
            <v>0</v>
          </cell>
          <cell r="E63">
            <v>0</v>
          </cell>
          <cell r="F63">
            <v>0</v>
          </cell>
          <cell r="G63">
            <v>0</v>
          </cell>
          <cell r="H63">
            <v>0</v>
          </cell>
          <cell r="I63" t="e">
            <v>#REF!</v>
          </cell>
          <cell r="J63" t="e">
            <v>#REF!</v>
          </cell>
          <cell r="K63" t="e">
            <v>#REF!</v>
          </cell>
          <cell r="L63" t="e">
            <v>#REF!</v>
          </cell>
          <cell r="M63" t="e">
            <v>#REF!</v>
          </cell>
          <cell r="N63" t="e">
            <v>#REF!</v>
          </cell>
          <cell r="O63" t="e">
            <v>#REF!</v>
          </cell>
          <cell r="P63" t="e">
            <v>#REF!</v>
          </cell>
          <cell r="Q63" t="e">
            <v>#REF!</v>
          </cell>
          <cell r="R63" t="e">
            <v>#REF!</v>
          </cell>
          <cell r="S63" t="e">
            <v>#REF!</v>
          </cell>
          <cell r="T63" t="e">
            <v>#REF!</v>
          </cell>
          <cell r="U63" t="e">
            <v>#REF!</v>
          </cell>
          <cell r="V63" t="e">
            <v>#REF!</v>
          </cell>
          <cell r="W63" t="e">
            <v>#REF!</v>
          </cell>
          <cell r="X63" t="e">
            <v>#REF!</v>
          </cell>
        </row>
        <row r="65">
          <cell r="C65" t="str">
            <v>Revenues - ALN-PCSsc - Inclisiran</v>
          </cell>
          <cell r="F65" t="e">
            <v>#NAME?</v>
          </cell>
          <cell r="G65" t="e">
            <v>#NAME?</v>
          </cell>
          <cell r="H65" t="e">
            <v>#NAME?</v>
          </cell>
          <cell r="I65" t="e">
            <v>#NAME?</v>
          </cell>
          <cell r="J65" t="e">
            <v>#NAME?</v>
          </cell>
          <cell r="K65" t="e">
            <v>#NAME?</v>
          </cell>
          <cell r="L65" t="e">
            <v>#NAME?</v>
          </cell>
          <cell r="M65" t="e">
            <v>#NAME?</v>
          </cell>
          <cell r="N65" t="e">
            <v>#NAME?</v>
          </cell>
          <cell r="O65" t="e">
            <v>#NAME?</v>
          </cell>
          <cell r="P65" t="e">
            <v>#NAME?</v>
          </cell>
          <cell r="Q65" t="e">
            <v>#NAME?</v>
          </cell>
          <cell r="R65" t="e">
            <v>#NAME?</v>
          </cell>
          <cell r="S65" t="e">
            <v>#NAME?</v>
          </cell>
          <cell r="T65" t="e">
            <v>#NAME?</v>
          </cell>
          <cell r="U65" t="e">
            <v>#NAME?</v>
          </cell>
          <cell r="V65" t="e">
            <v>#NAME?</v>
          </cell>
          <cell r="W65" t="e">
            <v>#NAME?</v>
          </cell>
          <cell r="X65" t="e">
            <v>#NAME?</v>
          </cell>
        </row>
        <row r="66">
          <cell r="C66" t="str">
            <v>BMO estimate</v>
          </cell>
          <cell r="D66" t="e">
            <v>#REF!</v>
          </cell>
          <cell r="E66">
            <v>0</v>
          </cell>
          <cell r="F66">
            <v>0</v>
          </cell>
          <cell r="G66">
            <v>0</v>
          </cell>
          <cell r="H66">
            <v>0</v>
          </cell>
          <cell r="I66" t="e">
            <v>#REF!</v>
          </cell>
          <cell r="J66" t="e">
            <v>#REF!</v>
          </cell>
          <cell r="K66" t="e">
            <v>#REF!</v>
          </cell>
          <cell r="L66" t="e">
            <v>#REF!</v>
          </cell>
          <cell r="M66" t="e">
            <v>#REF!</v>
          </cell>
          <cell r="N66" t="e">
            <v>#REF!</v>
          </cell>
          <cell r="O66" t="e">
            <v>#REF!</v>
          </cell>
          <cell r="P66" t="e">
            <v>#REF!</v>
          </cell>
          <cell r="Q66" t="e">
            <v>#REF!</v>
          </cell>
          <cell r="R66" t="e">
            <v>#REF!</v>
          </cell>
          <cell r="S66" t="e">
            <v>#REF!</v>
          </cell>
          <cell r="T66" t="e">
            <v>#REF!</v>
          </cell>
          <cell r="U66" t="e">
            <v>#REF!</v>
          </cell>
          <cell r="V66" t="e">
            <v>#REF!</v>
          </cell>
          <cell r="W66" t="e">
            <v>#REF!</v>
          </cell>
          <cell r="X66" t="e">
            <v>#REF!</v>
          </cell>
        </row>
        <row r="68">
          <cell r="C68" t="str">
            <v>Total revenues</v>
          </cell>
          <cell r="F68" t="e">
            <v>#NAME?</v>
          </cell>
          <cell r="G68" t="e">
            <v>#NAME?</v>
          </cell>
          <cell r="H68" t="e">
            <v>#NAME?</v>
          </cell>
          <cell r="I68" t="e">
            <v>#NAME?</v>
          </cell>
          <cell r="J68" t="e">
            <v>#NAME?</v>
          </cell>
          <cell r="K68" t="e">
            <v>#NAME?</v>
          </cell>
          <cell r="L68" t="e">
            <v>#NAME?</v>
          </cell>
          <cell r="M68" t="e">
            <v>#NAME?</v>
          </cell>
          <cell r="N68" t="e">
            <v>#NAME?</v>
          </cell>
          <cell r="O68" t="e">
            <v>#NAME?</v>
          </cell>
          <cell r="P68" t="e">
            <v>#NAME?</v>
          </cell>
          <cell r="Q68" t="e">
            <v>#NAME?</v>
          </cell>
          <cell r="R68" t="e">
            <v>#NAME?</v>
          </cell>
          <cell r="S68" t="e">
            <v>#NAME?</v>
          </cell>
          <cell r="T68" t="e">
            <v>#NAME?</v>
          </cell>
          <cell r="U68" t="e">
            <v>#NAME?</v>
          </cell>
          <cell r="V68" t="e">
            <v>#NAME?</v>
          </cell>
          <cell r="W68" t="e">
            <v>#NAME?</v>
          </cell>
          <cell r="X68" t="e">
            <v>#NAME?</v>
          </cell>
        </row>
        <row r="69">
          <cell r="C69" t="str">
            <v>BMO estimate</v>
          </cell>
          <cell r="D69">
            <v>7.4908000000000002E-2</v>
          </cell>
          <cell r="E69">
            <v>3.3293999999999997E-2</v>
          </cell>
          <cell r="F69">
            <v>4.4713999999999997E-2</v>
          </cell>
          <cell r="G69">
            <v>7.0061000000000012E-2</v>
          </cell>
          <cell r="H69">
            <v>7.1680999999999995E-2</v>
          </cell>
          <cell r="I69">
            <v>0.21975</v>
          </cell>
          <cell r="J69">
            <v>9.9475999999999995E-2</v>
          </cell>
          <cell r="K69">
            <v>0.103962</v>
          </cell>
          <cell r="L69">
            <v>0.12585300000000002</v>
          </cell>
          <cell r="M69">
            <v>0.16356199999999999</v>
          </cell>
          <cell r="N69">
            <v>0.49285299999999993</v>
          </cell>
          <cell r="O69">
            <v>0.85469651071878761</v>
          </cell>
          <cell r="P69">
            <v>1.2571071961823161</v>
          </cell>
          <cell r="Q69">
            <v>1.9663279822492155</v>
          </cell>
          <cell r="R69">
            <v>2.7763699649780329</v>
          </cell>
          <cell r="S69">
            <v>3.896795281052726</v>
          </cell>
          <cell r="T69">
            <v>4.7742980835367748</v>
          </cell>
          <cell r="U69">
            <v>5.3534358173409267</v>
          </cell>
          <cell r="V69">
            <v>5.8678845560278736</v>
          </cell>
          <cell r="W69">
            <v>6.228223728145605</v>
          </cell>
          <cell r="X69">
            <v>6.3231269497442941</v>
          </cell>
        </row>
        <row r="71">
          <cell r="C71" t="str">
            <v>Research and development expense</v>
          </cell>
          <cell r="F71" t="e">
            <v>#NAME?</v>
          </cell>
          <cell r="G71" t="e">
            <v>#NAME?</v>
          </cell>
          <cell r="H71" t="e">
            <v>#NAME?</v>
          </cell>
          <cell r="I71" t="e">
            <v>#NAME?</v>
          </cell>
          <cell r="J71" t="e">
            <v>#NAME?</v>
          </cell>
          <cell r="K71" t="e">
            <v>#NAME?</v>
          </cell>
          <cell r="L71" t="e">
            <v>#NAME?</v>
          </cell>
          <cell r="M71" t="e">
            <v>#NAME?</v>
          </cell>
          <cell r="N71" t="e">
            <v>#NAME?</v>
          </cell>
          <cell r="O71" t="e">
            <v>#NAME?</v>
          </cell>
          <cell r="P71" t="e">
            <v>#NAME?</v>
          </cell>
          <cell r="Q71" t="e">
            <v>#NAME?</v>
          </cell>
          <cell r="R71" t="e">
            <v>#NAME?</v>
          </cell>
          <cell r="S71" t="e">
            <v>#NAME?</v>
          </cell>
          <cell r="T71" t="e">
            <v>#NAME?</v>
          </cell>
          <cell r="U71" t="e">
            <v>#NAME?</v>
          </cell>
          <cell r="V71" t="e">
            <v>#NAME?</v>
          </cell>
          <cell r="W71" t="e">
            <v>#NAME?</v>
          </cell>
          <cell r="X71" t="e">
            <v>#NAME?</v>
          </cell>
        </row>
        <row r="72">
          <cell r="C72" t="str">
            <v>BMO estimate</v>
          </cell>
          <cell r="D72">
            <v>0.42491099999999998</v>
          </cell>
          <cell r="E72">
            <v>0.11300199999999999</v>
          </cell>
          <cell r="F72">
            <v>0.14860800000000002</v>
          </cell>
          <cell r="G72">
            <v>0.13805899999999999</v>
          </cell>
          <cell r="H72">
            <v>0.166515</v>
          </cell>
          <cell r="I72">
            <v>0.56618400000000002</v>
          </cell>
          <cell r="J72">
            <v>0.15352199999999999</v>
          </cell>
          <cell r="K72">
            <v>0.139206</v>
          </cell>
          <cell r="L72">
            <v>0.14808000000000002</v>
          </cell>
          <cell r="M72">
            <v>0.15354699999999999</v>
          </cell>
          <cell r="N72">
            <v>0.59435499999999997</v>
          </cell>
          <cell r="O72">
            <v>0.70130019639999996</v>
          </cell>
          <cell r="P72">
            <v>0.73636520622000001</v>
          </cell>
          <cell r="Q72">
            <v>0.75845616240659997</v>
          </cell>
          <cell r="R72">
            <v>0.78120984727879805</v>
          </cell>
          <cell r="S72">
            <v>0.80464614269716206</v>
          </cell>
          <cell r="T72">
            <v>0.82878552697807695</v>
          </cell>
          <cell r="U72">
            <v>0.85364909278741929</v>
          </cell>
          <cell r="V72">
            <v>0.87925856557104176</v>
          </cell>
          <cell r="W72">
            <v>0.88805115122675227</v>
          </cell>
          <cell r="X72">
            <v>0.89693166273901981</v>
          </cell>
        </row>
        <row r="74">
          <cell r="C74" t="str">
            <v>Selling, general and administrative expenses</v>
          </cell>
          <cell r="F74" t="e">
            <v>#NAME?</v>
          </cell>
          <cell r="G74" t="e">
            <v>#NAME?</v>
          </cell>
          <cell r="H74" t="e">
            <v>#NAME?</v>
          </cell>
          <cell r="I74" t="e">
            <v>#NAME?</v>
          </cell>
          <cell r="J74" t="e">
            <v>#NAME?</v>
          </cell>
          <cell r="K74" t="e">
            <v>#NAME?</v>
          </cell>
          <cell r="L74" t="e">
            <v>#NAME?</v>
          </cell>
          <cell r="M74" t="e">
            <v>#NAME?</v>
          </cell>
          <cell r="N74" t="e">
            <v>#NAME?</v>
          </cell>
          <cell r="O74" t="e">
            <v>#NAME?</v>
          </cell>
          <cell r="P74" t="e">
            <v>#NAME?</v>
          </cell>
          <cell r="Q74" t="e">
            <v>#NAME?</v>
          </cell>
          <cell r="R74" t="e">
            <v>#NAME?</v>
          </cell>
          <cell r="S74" t="e">
            <v>#NAME?</v>
          </cell>
          <cell r="T74" t="e">
            <v>#NAME?</v>
          </cell>
          <cell r="U74" t="e">
            <v>#NAME?</v>
          </cell>
          <cell r="V74" t="e">
            <v>#NAME?</v>
          </cell>
          <cell r="W74" t="e">
            <v>#NAME?</v>
          </cell>
          <cell r="X74" t="e">
            <v>#NAME?</v>
          </cell>
        </row>
        <row r="75">
          <cell r="C75" t="str">
            <v>BMO estimate</v>
          </cell>
          <cell r="D75">
            <v>0.305116</v>
          </cell>
          <cell r="E75">
            <v>7.3700999999999989E-2</v>
          </cell>
          <cell r="F75">
            <v>9.7447999999999993E-2</v>
          </cell>
          <cell r="G75">
            <v>9.7078999999999999E-2</v>
          </cell>
          <cell r="H75">
            <v>0.124866</v>
          </cell>
          <cell r="I75">
            <v>0.393094</v>
          </cell>
          <cell r="J75">
            <v>0.10823199999999999</v>
          </cell>
          <cell r="K75">
            <v>0.109611</v>
          </cell>
          <cell r="L75">
            <v>0.114498</v>
          </cell>
          <cell r="M75">
            <v>0.13672100000000001</v>
          </cell>
          <cell r="N75">
            <v>0.46906200000000003</v>
          </cell>
          <cell r="O75">
            <v>0.51773137160000016</v>
          </cell>
          <cell r="P75">
            <v>0.54427222996780567</v>
          </cell>
          <cell r="Q75">
            <v>0.57412656544422314</v>
          </cell>
          <cell r="R75">
            <v>0.61921484474832855</v>
          </cell>
          <cell r="S75">
            <v>0.91084301608183349</v>
          </cell>
          <cell r="T75">
            <v>1.2165711340236065</v>
          </cell>
          <cell r="U75">
            <v>1.3706005379346118</v>
          </cell>
          <cell r="V75">
            <v>1.5707202476300675</v>
          </cell>
          <cell r="W75">
            <v>1.7995240078548509</v>
          </cell>
          <cell r="X75">
            <v>1.8384831526620573</v>
          </cell>
        </row>
        <row r="77">
          <cell r="H77" t="str">
            <v>2019E</v>
          </cell>
          <cell r="I77" t="str">
            <v>2020E</v>
          </cell>
          <cell r="J77" t="str">
            <v>2021E</v>
          </cell>
          <cell r="K77" t="str">
            <v>2022E</v>
          </cell>
          <cell r="L77" t="str">
            <v>2023E</v>
          </cell>
          <cell r="M77" t="str">
            <v>2024E</v>
          </cell>
          <cell r="N77" t="str">
            <v>2025E</v>
          </cell>
          <cell r="O77" t="str">
            <v>2026E</v>
          </cell>
          <cell r="P77" t="str">
            <v>2027E</v>
          </cell>
          <cell r="Q77" t="str">
            <v>2028E</v>
          </cell>
          <cell r="R77" t="str">
            <v>2029E</v>
          </cell>
          <cell r="S77" t="str">
            <v>2030E</v>
          </cell>
        </row>
        <row r="78">
          <cell r="F78" t="str">
            <v>Patisiran Sales</v>
          </cell>
          <cell r="G78" t="str">
            <v>BMO</v>
          </cell>
          <cell r="H78">
            <v>0.16638700000000001</v>
          </cell>
          <cell r="I78">
            <v>0.30608099999999999</v>
          </cell>
          <cell r="J78">
            <v>0.46297115019260016</v>
          </cell>
          <cell r="K78">
            <v>0.55641859243083158</v>
          </cell>
          <cell r="L78">
            <v>0.86235795521520753</v>
          </cell>
          <cell r="M78">
            <v>1.2211856099770528</v>
          </cell>
          <cell r="N78">
            <v>0.90299253161978865</v>
          </cell>
          <cell r="O78">
            <v>0.63134474318908873</v>
          </cell>
          <cell r="P78">
            <v>0.60839443520624181</v>
          </cell>
          <cell r="Q78">
            <v>0.57134891224364515</v>
          </cell>
          <cell r="R78">
            <v>0.52040843808442083</v>
          </cell>
          <cell r="S78">
            <v>0.45452405214695829</v>
          </cell>
        </row>
        <row r="79">
          <cell r="G79" t="str">
            <v>Street</v>
          </cell>
          <cell r="H79" t="e">
            <v>#NAME?</v>
          </cell>
          <cell r="I79" t="e">
            <v>#NAME?</v>
          </cell>
          <cell r="J79" t="e">
            <v>#NAME?</v>
          </cell>
          <cell r="K79" t="e">
            <v>#NAME?</v>
          </cell>
          <cell r="L79" t="e">
            <v>#NAME?</v>
          </cell>
          <cell r="M79" t="e">
            <v>#NAME?</v>
          </cell>
          <cell r="N79" t="e">
            <v>#NAME?</v>
          </cell>
          <cell r="O79" t="e">
            <v>#NAME?</v>
          </cell>
          <cell r="P79" t="e">
            <v>#NAME?</v>
          </cell>
          <cell r="Q79" t="e">
            <v>#NAME?</v>
          </cell>
          <cell r="R79" t="e">
            <v>#NAME?</v>
          </cell>
          <cell r="S79" t="e">
            <v>#NAME?</v>
          </cell>
        </row>
        <row r="110">
          <cell r="H110" t="str">
            <v>2019E</v>
          </cell>
          <cell r="I110" t="str">
            <v>2020E</v>
          </cell>
          <cell r="J110" t="str">
            <v>2021E</v>
          </cell>
          <cell r="K110" t="str">
            <v>2022E</v>
          </cell>
          <cell r="L110" t="str">
            <v>2023E</v>
          </cell>
          <cell r="M110" t="str">
            <v>2024E</v>
          </cell>
          <cell r="N110" t="str">
            <v>2025E</v>
          </cell>
          <cell r="O110" t="str">
            <v>2026E</v>
          </cell>
          <cell r="P110" t="str">
            <v>2027E</v>
          </cell>
          <cell r="Q110" t="str">
            <v>2028E</v>
          </cell>
          <cell r="R110" t="str">
            <v>2029E</v>
          </cell>
          <cell r="S110" t="str">
            <v>2030E</v>
          </cell>
        </row>
        <row r="111">
          <cell r="F111" t="str">
            <v>Patisiran+Vutrisiran</v>
          </cell>
          <cell r="G111" t="str">
            <v>BMO</v>
          </cell>
          <cell r="H111">
            <v>0.16638700000000001</v>
          </cell>
          <cell r="I111">
            <v>0.30608099999999999</v>
          </cell>
          <cell r="J111">
            <v>0.46297115019260016</v>
          </cell>
          <cell r="K111">
            <v>0.59529594912286798</v>
          </cell>
          <cell r="L111">
            <v>1.0284721315548278</v>
          </cell>
          <cell r="M111">
            <v>1.5900682160719453</v>
          </cell>
          <cell r="N111">
            <v>2.5193997494922877</v>
          </cell>
          <cell r="O111">
            <v>3.1663274779427915</v>
          </cell>
          <cell r="P111">
            <v>3.5934658913321162</v>
          </cell>
          <cell r="Q111">
            <v>4.0154512304627357</v>
          </cell>
          <cell r="R111">
            <v>4.4571583626029359</v>
          </cell>
          <cell r="S111">
            <v>4.4799045239895419</v>
          </cell>
        </row>
        <row r="112">
          <cell r="G112" t="str">
            <v>Street</v>
          </cell>
          <cell r="H112" t="e">
            <v>#NAME?</v>
          </cell>
          <cell r="I112">
            <v>0</v>
          </cell>
          <cell r="J112">
            <v>538.29999999999995</v>
          </cell>
          <cell r="K112">
            <v>862</v>
          </cell>
          <cell r="L112">
            <v>1282.5999999999999</v>
          </cell>
          <cell r="M112">
            <v>1713.7</v>
          </cell>
          <cell r="N112">
            <v>2119.9</v>
          </cell>
          <cell r="O112">
            <v>2784.4</v>
          </cell>
          <cell r="P112" t="e">
            <v>#NAME?</v>
          </cell>
          <cell r="Q112" t="e">
            <v>#NAME?</v>
          </cell>
          <cell r="R112" t="e">
            <v>#NAME?</v>
          </cell>
          <cell r="S112" t="e">
            <v>#NAME?</v>
          </cell>
        </row>
        <row r="113">
          <cell r="I113">
            <v>305</v>
          </cell>
          <cell r="J113">
            <v>490.2</v>
          </cell>
          <cell r="K113">
            <v>709.4</v>
          </cell>
          <cell r="L113">
            <v>937.3</v>
          </cell>
          <cell r="M113">
            <v>1160.4000000000001</v>
          </cell>
          <cell r="N113">
            <v>1271.7</v>
          </cell>
          <cell r="O113">
            <v>1275.7</v>
          </cell>
        </row>
        <row r="145">
          <cell r="H145" t="str">
            <v>2019E</v>
          </cell>
          <cell r="I145" t="str">
            <v>2020E</v>
          </cell>
          <cell r="N145" t="str">
            <v>2021E</v>
          </cell>
          <cell r="O145" t="str">
            <v>2022E</v>
          </cell>
          <cell r="P145" t="str">
            <v>2023E</v>
          </cell>
          <cell r="Q145" t="str">
            <v>2024E</v>
          </cell>
          <cell r="R145" t="str">
            <v>2025E</v>
          </cell>
          <cell r="S145" t="str">
            <v>2026E</v>
          </cell>
          <cell r="T145" t="str">
            <v>2027E</v>
          </cell>
          <cell r="U145" t="str">
            <v>2028E</v>
          </cell>
          <cell r="V145" t="str">
            <v>2029E</v>
          </cell>
          <cell r="W145" t="str">
            <v>2030E</v>
          </cell>
        </row>
        <row r="146">
          <cell r="F146" t="str">
            <v>Fitusiran Sales</v>
          </cell>
          <cell r="G146" t="str">
            <v>BMO</v>
          </cell>
          <cell r="H146">
            <v>0</v>
          </cell>
          <cell r="I146">
            <v>0</v>
          </cell>
          <cell r="N146">
            <v>0</v>
          </cell>
          <cell r="O146">
            <v>0</v>
          </cell>
          <cell r="P146">
            <v>9.4269186629737448E-2</v>
          </cell>
          <cell r="Q146">
            <v>0.25929803354846448</v>
          </cell>
          <cell r="R146">
            <v>0.40249821670192953</v>
          </cell>
          <cell r="S146">
            <v>0.53885844067809996</v>
          </cell>
          <cell r="T146">
            <v>0.64424620872210803</v>
          </cell>
          <cell r="U146">
            <v>0.74332652264412369</v>
          </cell>
          <cell r="V146">
            <v>0.8365620228987708</v>
          </cell>
          <cell r="W146">
            <v>0.93030308040119691</v>
          </cell>
        </row>
        <row r="147">
          <cell r="G147" t="str">
            <v>Street</v>
          </cell>
          <cell r="H147">
            <v>0</v>
          </cell>
          <cell r="I147">
            <v>0</v>
          </cell>
          <cell r="N147">
            <v>0</v>
          </cell>
          <cell r="O147">
            <v>0</v>
          </cell>
          <cell r="P147">
            <v>0</v>
          </cell>
          <cell r="Q147">
            <v>0</v>
          </cell>
          <cell r="R147">
            <v>0</v>
          </cell>
          <cell r="S147">
            <v>0</v>
          </cell>
          <cell r="T147">
            <v>0</v>
          </cell>
          <cell r="U147">
            <v>0</v>
          </cell>
          <cell r="V147">
            <v>0</v>
          </cell>
          <cell r="W147">
            <v>0</v>
          </cell>
        </row>
        <row r="177">
          <cell r="H177" t="str">
            <v>2019E</v>
          </cell>
          <cell r="I177" t="str">
            <v>2020E</v>
          </cell>
          <cell r="N177" t="str">
            <v>2021E</v>
          </cell>
          <cell r="O177" t="str">
            <v>2022E</v>
          </cell>
          <cell r="P177" t="str">
            <v>2023E</v>
          </cell>
          <cell r="Q177" t="str">
            <v>2024E</v>
          </cell>
          <cell r="R177" t="str">
            <v>2025E</v>
          </cell>
          <cell r="S177" t="str">
            <v>2026E</v>
          </cell>
          <cell r="T177" t="str">
            <v>2027E</v>
          </cell>
          <cell r="U177" t="str">
            <v>2028E</v>
          </cell>
          <cell r="V177" t="str">
            <v>2029E</v>
          </cell>
          <cell r="W177" t="str">
            <v>2030E</v>
          </cell>
        </row>
        <row r="178">
          <cell r="F178" t="str">
            <v>Fitusiran Royalties</v>
          </cell>
          <cell r="G178" t="str">
            <v>BMO</v>
          </cell>
          <cell r="H178">
            <v>0</v>
          </cell>
          <cell r="I178">
            <v>0</v>
          </cell>
          <cell r="N178">
            <v>0</v>
          </cell>
          <cell r="O178">
            <v>0</v>
          </cell>
          <cell r="P178">
            <v>14.140377994460616</v>
          </cell>
          <cell r="Q178">
            <v>41.487685367754324</v>
          </cell>
          <cell r="R178">
            <v>64.399714672308718</v>
          </cell>
          <cell r="S178">
            <v>91.60593491527699</v>
          </cell>
          <cell r="T178">
            <v>109.52185548275837</v>
          </cell>
          <cell r="U178">
            <v>126.36550884950103</v>
          </cell>
          <cell r="V178">
            <v>150.58116412177873</v>
          </cell>
          <cell r="W178">
            <v>167.45455447221545</v>
          </cell>
        </row>
        <row r="179">
          <cell r="G179" t="str">
            <v>Street</v>
          </cell>
          <cell r="H179" t="e">
            <v>#NAME?</v>
          </cell>
          <cell r="I179" t="e">
            <v>#NAME?</v>
          </cell>
          <cell r="N179" t="e">
            <v>#NAME?</v>
          </cell>
          <cell r="O179" t="e">
            <v>#NAME?</v>
          </cell>
          <cell r="P179" t="e">
            <v>#NAME?</v>
          </cell>
          <cell r="Q179" t="e">
            <v>#NAME?</v>
          </cell>
          <cell r="R179" t="e">
            <v>#NAME?</v>
          </cell>
          <cell r="S179" t="e">
            <v>#NAME?</v>
          </cell>
          <cell r="T179" t="e">
            <v>#NAME?</v>
          </cell>
          <cell r="U179" t="e">
            <v>#NAME?</v>
          </cell>
          <cell r="V179" t="e">
            <v>#NAME?</v>
          </cell>
          <cell r="W179" t="e">
            <v>#NAME?</v>
          </cell>
        </row>
        <row r="205">
          <cell r="H205" t="str">
            <v>2019E</v>
          </cell>
          <cell r="I205" t="str">
            <v>2020E</v>
          </cell>
          <cell r="N205" t="str">
            <v>2021E</v>
          </cell>
          <cell r="O205" t="str">
            <v>2022E</v>
          </cell>
          <cell r="P205" t="str">
            <v>2023E</v>
          </cell>
          <cell r="Q205" t="str">
            <v>2024E</v>
          </cell>
          <cell r="R205" t="str">
            <v>2025E</v>
          </cell>
          <cell r="S205" t="str">
            <v>2026E</v>
          </cell>
          <cell r="T205" t="str">
            <v>2027E</v>
          </cell>
          <cell r="U205" t="str">
            <v>2028E</v>
          </cell>
          <cell r="V205" t="str">
            <v>2029E</v>
          </cell>
          <cell r="W205" t="str">
            <v>2030E</v>
          </cell>
        </row>
        <row r="206">
          <cell r="F206" t="str">
            <v>Givosiran</v>
          </cell>
          <cell r="G206" t="str">
            <v>BMO</v>
          </cell>
          <cell r="H206">
            <v>5.5106000000000002E-2</v>
          </cell>
          <cell r="I206">
            <v>0.13327787727185919</v>
          </cell>
          <cell r="N206">
            <v>0.2970695805062229</v>
          </cell>
          <cell r="O206">
            <v>0.47089884363660561</v>
          </cell>
          <cell r="P206">
            <v>0.62889547549905611</v>
          </cell>
          <cell r="Q206">
            <v>0.76707018447874364</v>
          </cell>
          <cell r="R206">
            <v>0.88500029768270028</v>
          </cell>
          <cell r="S206">
            <v>0.95126322898102866</v>
          </cell>
          <cell r="T206">
            <v>0.96173822189379443</v>
          </cell>
          <cell r="U206">
            <v>0.97090741684756332</v>
          </cell>
          <cell r="V206">
            <v>0.97874638499815614</v>
          </cell>
          <cell r="W206">
            <v>0</v>
          </cell>
        </row>
        <row r="207">
          <cell r="G207" t="str">
            <v>Street</v>
          </cell>
          <cell r="H207">
            <v>0</v>
          </cell>
          <cell r="I207" t="e">
            <v>#NAME?</v>
          </cell>
          <cell r="N207" t="e">
            <v>#NAME?</v>
          </cell>
          <cell r="O207" t="e">
            <v>#NAME?</v>
          </cell>
          <cell r="P207" t="e">
            <v>#NAME?</v>
          </cell>
          <cell r="Q207" t="e">
            <v>#NAME?</v>
          </cell>
          <cell r="R207" t="e">
            <v>#NAME?</v>
          </cell>
          <cell r="S207" t="e">
            <v>#NAME?</v>
          </cell>
          <cell r="T207" t="e">
            <v>#NAME?</v>
          </cell>
          <cell r="U207" t="e">
            <v>#NAME?</v>
          </cell>
          <cell r="V207" t="e">
            <v>#NAME?</v>
          </cell>
          <cell r="W207" t="e">
            <v>#NAME?</v>
          </cell>
        </row>
        <row r="236">
          <cell r="H236" t="str">
            <v>2019E</v>
          </cell>
          <cell r="I236" t="str">
            <v>2020E</v>
          </cell>
          <cell r="N236" t="str">
            <v>2021E</v>
          </cell>
          <cell r="O236" t="str">
            <v>2022E</v>
          </cell>
          <cell r="P236" t="str">
            <v>2023E</v>
          </cell>
          <cell r="Q236" t="str">
            <v>2024E</v>
          </cell>
          <cell r="R236" t="str">
            <v>2025E</v>
          </cell>
          <cell r="S236" t="str">
            <v>2026E</v>
          </cell>
          <cell r="T236" t="str">
            <v>2027E</v>
          </cell>
          <cell r="U236" t="str">
            <v>2028E</v>
          </cell>
          <cell r="V236" t="str">
            <v>2029E</v>
          </cell>
          <cell r="W236" t="str">
            <v>2030E</v>
          </cell>
        </row>
        <row r="237">
          <cell r="F237" t="str">
            <v>Inclisiran WW Sales</v>
          </cell>
          <cell r="G237" t="str">
            <v>BMO</v>
          </cell>
          <cell r="H237" t="e">
            <v>#REF!</v>
          </cell>
          <cell r="I237" t="e">
            <v>#REF!</v>
          </cell>
          <cell r="N237" t="e">
            <v>#REF!</v>
          </cell>
          <cell r="O237" t="e">
            <v>#REF!</v>
          </cell>
          <cell r="P237" t="e">
            <v>#REF!</v>
          </cell>
          <cell r="Q237" t="e">
            <v>#REF!</v>
          </cell>
          <cell r="R237" t="e">
            <v>#REF!</v>
          </cell>
          <cell r="S237" t="e">
            <v>#REF!</v>
          </cell>
          <cell r="T237" t="e">
            <v>#REF!</v>
          </cell>
          <cell r="U237" t="e">
            <v>#REF!</v>
          </cell>
          <cell r="V237" t="e">
            <v>#REF!</v>
          </cell>
          <cell r="W237" t="e">
            <v>#REF!</v>
          </cell>
        </row>
        <row r="238">
          <cell r="G238" t="str">
            <v>Street</v>
          </cell>
          <cell r="H238" t="e">
            <v>#NAME?</v>
          </cell>
          <cell r="I238" t="e">
            <v>#NAME?</v>
          </cell>
          <cell r="N238" t="e">
            <v>#NAME?</v>
          </cell>
          <cell r="O238" t="e">
            <v>#NAME?</v>
          </cell>
          <cell r="P238" t="e">
            <v>#NAME?</v>
          </cell>
          <cell r="Q238" t="e">
            <v>#NAME?</v>
          </cell>
          <cell r="R238" t="e">
            <v>#NAME?</v>
          </cell>
          <cell r="S238" t="e">
            <v>#NAME?</v>
          </cell>
          <cell r="T238" t="e">
            <v>#NAME?</v>
          </cell>
          <cell r="U238" t="e">
            <v>#NAME?</v>
          </cell>
          <cell r="V238" t="e">
            <v>#NAME?</v>
          </cell>
          <cell r="W238" t="e">
            <v>#NAME?</v>
          </cell>
        </row>
        <row r="266">
          <cell r="H266" t="str">
            <v>2019E</v>
          </cell>
          <cell r="I266" t="str">
            <v>2020E</v>
          </cell>
          <cell r="N266" t="str">
            <v>2021E</v>
          </cell>
          <cell r="O266" t="str">
            <v>2022E</v>
          </cell>
          <cell r="P266" t="str">
            <v>2023E</v>
          </cell>
          <cell r="Q266" t="str">
            <v>2024E</v>
          </cell>
          <cell r="R266" t="str">
            <v>2025E</v>
          </cell>
          <cell r="S266" t="str">
            <v>2026E</v>
          </cell>
          <cell r="T266" t="str">
            <v>2027E</v>
          </cell>
          <cell r="U266" t="str">
            <v>2028E</v>
          </cell>
          <cell r="V266" t="str">
            <v>2029E</v>
          </cell>
          <cell r="W266" t="str">
            <v>2030E</v>
          </cell>
        </row>
        <row r="267">
          <cell r="F267" t="str">
            <v>Inclisiran Royalties</v>
          </cell>
          <cell r="G267" t="str">
            <v>BMO</v>
          </cell>
          <cell r="H267" t="e">
            <v>#REF!</v>
          </cell>
          <cell r="I267" t="e">
            <v>#REF!</v>
          </cell>
          <cell r="N267" t="e">
            <v>#REF!</v>
          </cell>
          <cell r="O267" t="e">
            <v>#REF!</v>
          </cell>
          <cell r="P267" t="e">
            <v>#REF!</v>
          </cell>
          <cell r="Q267" t="e">
            <v>#REF!</v>
          </cell>
          <cell r="R267" t="e">
            <v>#REF!</v>
          </cell>
          <cell r="S267" t="e">
            <v>#REF!</v>
          </cell>
          <cell r="T267" t="e">
            <v>#REF!</v>
          </cell>
          <cell r="U267" t="e">
            <v>#REF!</v>
          </cell>
          <cell r="V267" t="e">
            <v>#REF!</v>
          </cell>
          <cell r="W267" t="e">
            <v>#REF!</v>
          </cell>
        </row>
        <row r="268">
          <cell r="G268" t="str">
            <v>Street</v>
          </cell>
          <cell r="H268" t="e">
            <v>#NAME?</v>
          </cell>
          <cell r="I268" t="e">
            <v>#NAME?</v>
          </cell>
          <cell r="N268" t="e">
            <v>#NAME?</v>
          </cell>
          <cell r="O268" t="e">
            <v>#NAME?</v>
          </cell>
          <cell r="P268" t="e">
            <v>#NAME?</v>
          </cell>
          <cell r="Q268" t="e">
            <v>#NAME?</v>
          </cell>
          <cell r="R268" t="e">
            <v>#NAME?</v>
          </cell>
          <cell r="S268" t="e">
            <v>#NAME?</v>
          </cell>
          <cell r="T268" t="e">
            <v>#NAME?</v>
          </cell>
          <cell r="U268" t="e">
            <v>#NAME?</v>
          </cell>
          <cell r="V268" t="e">
            <v>#NAME?</v>
          </cell>
          <cell r="W268" t="e">
            <v>#NAME?</v>
          </cell>
        </row>
      </sheetData>
      <sheetData sheetId="6"/>
      <sheetData sheetId="7"/>
      <sheetData sheetId="8"/>
      <sheetData sheetId="9"/>
      <sheetData sheetId="10">
        <row r="2">
          <cell r="D2">
            <v>44411</v>
          </cell>
        </row>
        <row r="3">
          <cell r="D3" t="str">
            <v>2021 Guidance</v>
          </cell>
          <cell r="E3" t="str">
            <v>2020 Guidance (11/05/20)</v>
          </cell>
          <cell r="F3" t="str">
            <v>BMO 2021
Estimates</v>
          </cell>
          <cell r="G3" t="str">
            <v>Comments</v>
          </cell>
        </row>
        <row r="4">
          <cell r="C4" t="str">
            <v>Product revenues (Onpattro, Givlaari, Oxlumo)</v>
          </cell>
          <cell r="D4" t="str">
            <v>$640 - $665 mm</v>
          </cell>
          <cell r="E4" t="str">
            <v>Unchanged</v>
          </cell>
          <cell r="F4">
            <v>664.44688032904367</v>
          </cell>
        </row>
        <row r="5">
          <cell r="C5" t="str">
            <v>Revenues from collaborators</v>
          </cell>
          <cell r="D5" t="str">
            <v>$150 - $200 mm</v>
          </cell>
          <cell r="E5" t="str">
            <v>Unchanged</v>
          </cell>
          <cell r="F5">
            <v>181.19200000000001</v>
          </cell>
        </row>
        <row r="6">
          <cell r="C6" t="str">
            <v>R&amp;D and SG&amp;A, Non-GAAP</v>
          </cell>
          <cell r="D6" t="str">
            <v>$1,175 - $1,275 mm</v>
          </cell>
          <cell r="E6" t="str">
            <v>Unchanged</v>
          </cell>
          <cell r="F6">
            <v>1219.0315680000001</v>
          </cell>
          <cell r="H6" t="str">
            <v xml:space="preserve">Excludes $160-180 mm of stock-based compensation </v>
          </cell>
        </row>
        <row r="7">
          <cell r="C7" t="str">
            <v>R&amp;D and SG&amp;A, GAAP</v>
          </cell>
          <cell r="D7" t="str">
            <v>$1,335 - $1,455 mm</v>
          </cell>
          <cell r="E7" t="str">
            <v>$1,160 - $1,225 mm</v>
          </cell>
          <cell r="F7">
            <v>1378.9588310413476</v>
          </cell>
        </row>
        <row r="8">
          <cell r="C8" t="str">
            <v>Stock option expense/other GAAP costs</v>
          </cell>
          <cell r="D8" t="str">
            <v>$160 - $180 mm</v>
          </cell>
          <cell r="E8" t="str">
            <v>$160 - $180 mm</v>
          </cell>
          <cell r="F8">
            <v>159.92726304134754</v>
          </cell>
          <cell r="H8" t="str">
            <v>*Includes a change in estimate of contingent liabilites from projected GAAP R&amp;D and SG&amp;A expense</v>
          </cell>
        </row>
        <row r="9">
          <cell r="C9" t="str">
            <v>Source: Company data, BMO estimates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ModelProperties"/>
      <sheetName val="__FDSCACHE__"/>
      <sheetName val="BlueMatrix - Healthcare"/>
      <sheetName val="reference WFH"/>
      <sheetName val="Earnings Snapshot"/>
      <sheetName val="VA con"/>
      <sheetName val="VA Consensus"/>
      <sheetName val="Cover"/>
      <sheetName val="Variance"/>
      <sheetName val="Temp-GRWorkspace-Info"/>
      <sheetName val="Guidance"/>
      <sheetName val="Model"/>
      <sheetName val="DCF"/>
      <sheetName val="Milestones"/>
      <sheetName val="Rev Unrisked"/>
      <sheetName val="hATTR-PN"/>
      <sheetName val="ATTR-CM"/>
      <sheetName val="Givosiran"/>
      <sheetName val="Lumasiran"/>
      <sheetName val="Fitusiran"/>
      <sheetName val="Inclisiran"/>
      <sheetName val="Pipeline"/>
      <sheetName val="DCF 0 TV"/>
      <sheetName val="XLinkMe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S"/>
      <sheetName val="Revenue"/>
      <sheetName val="BMO vs cons"/>
      <sheetName val="BSCF"/>
      <sheetName val="Valuation"/>
      <sheetName val="Debt Schedule"/>
      <sheetName val="Preview"/>
      <sheetName val="Guidance"/>
      <sheetName val="Deal capacity"/>
      <sheetName val="Bull bear debates"/>
      <sheetName val="Catalysts"/>
      <sheetName val="Pipeline"/>
      <sheetName val="Tirazepatide summary"/>
      <sheetName val="Diabetes model"/>
      <sheetName val="Obesity"/>
      <sheetName val="NASH"/>
      <sheetName val="HEFpef"/>
      <sheetName val="Emgality"/>
      <sheetName val="Donanemab"/>
      <sheetName val="Verzenio"/>
      <sheetName val="Tanezumab"/>
      <sheetName val="Olumiant"/>
      <sheetName val="Lebri"/>
      <sheetName val="BlueMatrix - Healthcare"/>
    </sheetNames>
    <sheetDataSet>
      <sheetData sheetId="0" refreshError="1"/>
      <sheetData sheetId="1">
        <row r="1">
          <cell r="B1" t="str">
            <v>Eli-Lilly and Co. (LLY)</v>
          </cell>
        </row>
      </sheetData>
      <sheetData sheetId="2" refreshError="1"/>
      <sheetData sheetId="3" refreshError="1"/>
      <sheetData sheetId="4">
        <row r="95">
          <cell r="G95">
            <v>1404.4148873607382</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ow r="1">
          <cell r="B1" t="str">
            <v>Eli-Lilly and Co. (LLY)</v>
          </cell>
          <cell r="C1"/>
          <cell r="D1"/>
          <cell r="E1"/>
          <cell r="F1"/>
          <cell r="G1"/>
          <cell r="H1"/>
          <cell r="I1"/>
          <cell r="J1"/>
          <cell r="K1"/>
          <cell r="L1"/>
          <cell r="M1"/>
          <cell r="N1"/>
          <cell r="O1"/>
          <cell r="P1"/>
          <cell r="Q1"/>
          <cell r="R1"/>
          <cell r="S1"/>
          <cell r="T1"/>
          <cell r="U1"/>
          <cell r="V1"/>
          <cell r="W1"/>
          <cell r="X1"/>
          <cell r="Y1"/>
          <cell r="Z1"/>
          <cell r="AA1"/>
          <cell r="AB1"/>
          <cell r="AC1"/>
          <cell r="AD1"/>
          <cell r="AE1"/>
          <cell r="AF1"/>
          <cell r="AG1"/>
          <cell r="AH1"/>
          <cell r="AI1"/>
          <cell r="AJ1"/>
          <cell r="AK1"/>
          <cell r="AL1"/>
          <cell r="AM1"/>
          <cell r="AN1"/>
          <cell r="AO1"/>
          <cell r="AP1"/>
          <cell r="AQ1"/>
          <cell r="AR1"/>
          <cell r="AS1"/>
          <cell r="AT1"/>
          <cell r="AU1"/>
          <cell r="AV1"/>
        </row>
        <row r="2">
          <cell r="B2" t="str">
            <v>Evan Seigerman</v>
          </cell>
          <cell r="C2"/>
          <cell r="D2"/>
          <cell r="E2"/>
          <cell r="F2"/>
          <cell r="G2"/>
          <cell r="H2"/>
          <cell r="I2"/>
          <cell r="J2"/>
          <cell r="K2"/>
          <cell r="L2"/>
          <cell r="M2"/>
          <cell r="N2"/>
          <cell r="O2"/>
          <cell r="P2"/>
          <cell r="Q2"/>
          <cell r="R2"/>
          <cell r="S2"/>
          <cell r="T2"/>
          <cell r="U2"/>
          <cell r="V2"/>
          <cell r="W2"/>
          <cell r="X2"/>
          <cell r="Y2"/>
          <cell r="Z2"/>
          <cell r="AA2"/>
          <cell r="AB2"/>
          <cell r="AC2"/>
          <cell r="AD2"/>
          <cell r="AE2"/>
          <cell r="AF2"/>
          <cell r="AG2"/>
          <cell r="AH2"/>
          <cell r="AI2"/>
          <cell r="AJ2"/>
          <cell r="AK2"/>
          <cell r="AL2"/>
          <cell r="AM2"/>
          <cell r="AN2"/>
          <cell r="AO2"/>
          <cell r="AP2"/>
          <cell r="AQ2"/>
          <cell r="AR2"/>
          <cell r="AS2"/>
          <cell r="AT2"/>
          <cell r="AU2"/>
          <cell r="AV2"/>
        </row>
        <row r="3">
          <cell r="B3" t="str">
            <v>Office: (917) 656-5664, evan.seigerman@bmo.com</v>
          </cell>
          <cell r="C3"/>
          <cell r="D3"/>
          <cell r="E3"/>
          <cell r="F3"/>
          <cell r="G3"/>
          <cell r="H3"/>
          <cell r="I3"/>
          <cell r="J3"/>
          <cell r="K3"/>
          <cell r="L3"/>
          <cell r="M3"/>
          <cell r="N3"/>
          <cell r="O3"/>
          <cell r="P3"/>
          <cell r="Q3"/>
          <cell r="R3"/>
          <cell r="S3"/>
          <cell r="T3"/>
          <cell r="U3"/>
          <cell r="V3"/>
          <cell r="W3"/>
          <cell r="X3"/>
          <cell r="Y3"/>
          <cell r="Z3"/>
          <cell r="AA3"/>
          <cell r="AB3"/>
          <cell r="AC3"/>
          <cell r="AD3"/>
          <cell r="AE3"/>
          <cell r="AF3"/>
          <cell r="AG3"/>
          <cell r="AH3"/>
          <cell r="AI3"/>
        </row>
        <row r="4">
          <cell r="AE4"/>
          <cell r="AF4"/>
          <cell r="AG4"/>
          <cell r="AH4"/>
          <cell r="AI4"/>
        </row>
        <row r="5">
          <cell r="B5" t="str">
            <v>Olumiant model (Probability unadjusted)</v>
          </cell>
          <cell r="AE5"/>
          <cell r="AF5"/>
          <cell r="AG5"/>
          <cell r="AH5"/>
          <cell r="AI5"/>
        </row>
        <row r="6">
          <cell r="B6" t="str">
            <v>Olumiant model (Probability unadjusted)</v>
          </cell>
          <cell r="C6" t="str">
            <v>POS</v>
          </cell>
          <cell r="D6" t="str">
            <v>2005A</v>
          </cell>
          <cell r="E6" t="str">
            <v>2006A</v>
          </cell>
          <cell r="F6" t="str">
            <v>2007A</v>
          </cell>
          <cell r="G6" t="str">
            <v>2008A</v>
          </cell>
          <cell r="H6" t="str">
            <v>2009A</v>
          </cell>
          <cell r="I6" t="str">
            <v>2010A</v>
          </cell>
          <cell r="J6" t="str">
            <v>2011A</v>
          </cell>
          <cell r="K6" t="str">
            <v>2012A</v>
          </cell>
          <cell r="L6" t="str">
            <v>2013A</v>
          </cell>
          <cell r="M6" t="str">
            <v>2014A</v>
          </cell>
          <cell r="N6" t="str">
            <v>2015A</v>
          </cell>
          <cell r="O6" t="str">
            <v>2016A</v>
          </cell>
          <cell r="P6" t="str">
            <v>2017A</v>
          </cell>
          <cell r="Q6" t="str">
            <v>2018A</v>
          </cell>
          <cell r="R6" t="str">
            <v>2019A</v>
          </cell>
          <cell r="S6" t="str">
            <v>2020A</v>
          </cell>
          <cell r="T6" t="str">
            <v>2021E</v>
          </cell>
          <cell r="U6" t="str">
            <v>2022E</v>
          </cell>
          <cell r="V6" t="str">
            <v>2023E</v>
          </cell>
          <cell r="W6" t="str">
            <v>2024E</v>
          </cell>
          <cell r="X6" t="str">
            <v>2025E</v>
          </cell>
          <cell r="Y6" t="str">
            <v>2026E</v>
          </cell>
          <cell r="Z6" t="str">
            <v>2027E</v>
          </cell>
          <cell r="AA6" t="str">
            <v>2028E</v>
          </cell>
          <cell r="AB6" t="str">
            <v>2029E</v>
          </cell>
          <cell r="AC6" t="str">
            <v>2030E</v>
          </cell>
          <cell r="AD6" t="str">
            <v>2031E</v>
          </cell>
          <cell r="AE6"/>
          <cell r="AF6"/>
          <cell r="AG6"/>
          <cell r="AH6"/>
          <cell r="AI6"/>
        </row>
        <row r="7">
          <cell r="B7" t="str">
            <v>Olumiant (100% PoS)</v>
          </cell>
          <cell r="C7"/>
          <cell r="D7"/>
          <cell r="E7"/>
          <cell r="F7"/>
          <cell r="G7"/>
          <cell r="H7"/>
          <cell r="I7"/>
          <cell r="J7"/>
          <cell r="K7"/>
          <cell r="L7"/>
          <cell r="M7"/>
          <cell r="N7"/>
          <cell r="O7"/>
          <cell r="P7">
            <v>45.817292845299093</v>
          </cell>
          <cell r="Q7">
            <v>214.04272710601634</v>
          </cell>
          <cell r="R7">
            <v>428.53503375356348</v>
          </cell>
          <cell r="S7">
            <v>640.24465161217802</v>
          </cell>
          <cell r="T7">
            <v>797.31902735433425</v>
          </cell>
          <cell r="U7">
            <v>902.41850992246418</v>
          </cell>
          <cell r="V7">
            <v>1056.5283287849095</v>
          </cell>
          <cell r="W7">
            <v>1233.9107790413736</v>
          </cell>
          <cell r="X7">
            <v>1476.9796617019401</v>
          </cell>
          <cell r="Y7">
            <v>1806.5333603972931</v>
          </cell>
          <cell r="Z7">
            <v>2177.0750035192632</v>
          </cell>
          <cell r="AA7">
            <v>2548.3404276890174</v>
          </cell>
          <cell r="AB7">
            <v>2902.1288101538134</v>
          </cell>
          <cell r="AC7">
            <v>2728.9085657372907</v>
          </cell>
          <cell r="AD7">
            <v>1905.8432175036407</v>
          </cell>
          <cell r="AE7"/>
          <cell r="AF7"/>
          <cell r="AG7"/>
          <cell r="AH7"/>
          <cell r="AI7"/>
        </row>
        <row r="8">
          <cell r="B8" t="str">
            <v>US</v>
          </cell>
          <cell r="C8">
            <v>1</v>
          </cell>
          <cell r="D8"/>
          <cell r="E8"/>
          <cell r="F8"/>
          <cell r="G8"/>
          <cell r="H8"/>
          <cell r="I8"/>
          <cell r="J8"/>
          <cell r="K8"/>
          <cell r="L8"/>
          <cell r="M8"/>
          <cell r="N8"/>
          <cell r="O8"/>
          <cell r="P8">
            <v>0</v>
          </cell>
          <cell r="Q8">
            <v>6.7</v>
          </cell>
          <cell r="R8">
            <v>42.2</v>
          </cell>
          <cell r="S8">
            <v>63.8</v>
          </cell>
          <cell r="T8">
            <v>113.13646939944907</v>
          </cell>
          <cell r="U8">
            <v>153.43630161433359</v>
          </cell>
          <cell r="V8">
            <v>213.51200444557645</v>
          </cell>
          <cell r="W8">
            <v>353.57203197872064</v>
          </cell>
          <cell r="X8">
            <v>536.58355736968088</v>
          </cell>
          <cell r="Y8">
            <v>775.36350220045904</v>
          </cell>
          <cell r="Z8">
            <v>1029.7139043001982</v>
          </cell>
          <cell r="AA8">
            <v>1313.1298805092963</v>
          </cell>
          <cell r="AB8">
            <v>1586.2899034227223</v>
          </cell>
          <cell r="AC8">
            <v>1358.7604568478025</v>
          </cell>
          <cell r="AD8">
            <v>504.58239152400142</v>
          </cell>
          <cell r="AE8"/>
          <cell r="AF8"/>
          <cell r="AG8"/>
          <cell r="AH8"/>
          <cell r="AI8"/>
        </row>
        <row r="9">
          <cell r="B9" t="str">
            <v>ex-US</v>
          </cell>
          <cell r="C9">
            <v>1</v>
          </cell>
          <cell r="D9"/>
          <cell r="E9"/>
          <cell r="F9"/>
          <cell r="G9"/>
          <cell r="H9"/>
          <cell r="I9"/>
          <cell r="J9"/>
          <cell r="K9"/>
          <cell r="L9"/>
          <cell r="M9"/>
          <cell r="N9"/>
          <cell r="O9"/>
          <cell r="P9">
            <v>45.817292845299093</v>
          </cell>
          <cell r="Q9">
            <v>207.34272710601635</v>
          </cell>
          <cell r="R9">
            <v>386.33503375356349</v>
          </cell>
          <cell r="S9">
            <v>576.44465161217806</v>
          </cell>
          <cell r="T9">
            <v>684.18255795488517</v>
          </cell>
          <cell r="U9">
            <v>748.98220830813057</v>
          </cell>
          <cell r="V9">
            <v>843.01632433933298</v>
          </cell>
          <cell r="W9">
            <v>880.33874706265306</v>
          </cell>
          <cell r="X9">
            <v>940.39610433225926</v>
          </cell>
          <cell r="Y9">
            <v>1031.1698581968342</v>
          </cell>
          <cell r="Z9">
            <v>1147.361099219065</v>
          </cell>
          <cell r="AA9">
            <v>1235.2105471797211</v>
          </cell>
          <cell r="AB9">
            <v>1315.8389067310911</v>
          </cell>
          <cell r="AC9">
            <v>1370.1481088894884</v>
          </cell>
          <cell r="AD9">
            <v>1401.2608259796393</v>
          </cell>
          <cell r="AE9"/>
          <cell r="AF9"/>
          <cell r="AG9"/>
          <cell r="AH9"/>
          <cell r="AI9"/>
        </row>
        <row r="10">
          <cell r="B10" t="str">
            <v>Olumiant RA</v>
          </cell>
          <cell r="C10"/>
          <cell r="D10"/>
          <cell r="E10"/>
          <cell r="F10"/>
          <cell r="G10"/>
          <cell r="H10"/>
          <cell r="I10"/>
          <cell r="J10"/>
          <cell r="K10"/>
          <cell r="L10"/>
          <cell r="M10"/>
          <cell r="N10"/>
          <cell r="O10"/>
          <cell r="P10">
            <v>45.817292845299093</v>
          </cell>
          <cell r="Q10">
            <v>214.04272710601634</v>
          </cell>
          <cell r="R10">
            <v>428.53503375356348</v>
          </cell>
          <cell r="S10">
            <v>640.24465161217802</v>
          </cell>
          <cell r="T10">
            <v>797.31902735433425</v>
          </cell>
          <cell r="U10">
            <v>898.57517064729154</v>
          </cell>
          <cell r="V10">
            <v>1024.8535094032311</v>
          </cell>
          <cell r="W10">
            <v>1064.6385859047969</v>
          </cell>
          <cell r="X10">
            <v>1106.5473143252379</v>
          </cell>
          <cell r="Y10">
            <v>1144.9605354571463</v>
          </cell>
          <cell r="Z10">
            <v>1185.894106457763</v>
          </cell>
          <cell r="AA10">
            <v>1229.5403079781831</v>
          </cell>
          <cell r="AB10">
            <v>1243.1596004031978</v>
          </cell>
          <cell r="AC10">
            <v>1107.7735306859279</v>
          </cell>
          <cell r="AD10">
            <v>994.02394874632114</v>
          </cell>
          <cell r="AE10"/>
          <cell r="AF10"/>
          <cell r="AG10"/>
          <cell r="AH10"/>
          <cell r="AI10"/>
        </row>
        <row r="11">
          <cell r="B11" t="str">
            <v>US</v>
          </cell>
          <cell r="C11">
            <v>1</v>
          </cell>
          <cell r="D11"/>
          <cell r="E11"/>
          <cell r="F11"/>
          <cell r="G11"/>
          <cell r="H11"/>
          <cell r="I11"/>
          <cell r="J11"/>
          <cell r="K11"/>
          <cell r="L11"/>
          <cell r="M11"/>
          <cell r="N11"/>
          <cell r="O11"/>
          <cell r="P11">
            <v>0</v>
          </cell>
          <cell r="Q11">
            <v>6.7</v>
          </cell>
          <cell r="R11">
            <v>42.2</v>
          </cell>
          <cell r="S11">
            <v>63.8</v>
          </cell>
          <cell r="T11">
            <v>113.13646939944907</v>
          </cell>
          <cell r="U11">
            <v>150.56374195062489</v>
          </cell>
          <cell r="V11">
            <v>185.74360222042858</v>
          </cell>
          <cell r="W11">
            <v>211.67078181817254</v>
          </cell>
          <cell r="X11">
            <v>239.86599393755591</v>
          </cell>
          <cell r="Y11">
            <v>270.49731861909999</v>
          </cell>
          <cell r="Z11">
            <v>303.74417918009544</v>
          </cell>
          <cell r="AA11">
            <v>339.7980576191768</v>
          </cell>
          <cell r="AB11">
            <v>345.91862187489318</v>
          </cell>
          <cell r="AC11">
            <v>203.12663261258257</v>
          </cell>
          <cell r="AD11">
            <v>82.063159575483354</v>
          </cell>
          <cell r="AE11"/>
          <cell r="AF11"/>
          <cell r="AG11"/>
          <cell r="AH11"/>
          <cell r="AI11"/>
        </row>
        <row r="12">
          <cell r="B12" t="str">
            <v>ex-US</v>
          </cell>
          <cell r="C12">
            <v>1</v>
          </cell>
          <cell r="D12"/>
          <cell r="E12"/>
          <cell r="F12"/>
          <cell r="G12"/>
          <cell r="H12"/>
          <cell r="I12"/>
          <cell r="J12"/>
          <cell r="K12"/>
          <cell r="L12"/>
          <cell r="M12"/>
          <cell r="N12"/>
          <cell r="O12"/>
          <cell r="P12">
            <v>45.817292845299093</v>
          </cell>
          <cell r="Q12">
            <v>207.34272710601635</v>
          </cell>
          <cell r="R12">
            <v>386.33503375356349</v>
          </cell>
          <cell r="S12">
            <v>576.44465161217806</v>
          </cell>
          <cell r="T12">
            <v>684.18255795488517</v>
          </cell>
          <cell r="U12">
            <v>748.01142869666671</v>
          </cell>
          <cell r="V12">
            <v>839.10990718280243</v>
          </cell>
          <cell r="W12">
            <v>852.96780408662426</v>
          </cell>
          <cell r="X12">
            <v>866.68132038768192</v>
          </cell>
          <cell r="Y12">
            <v>874.46321683804626</v>
          </cell>
          <cell r="Z12">
            <v>882.14992727766742</v>
          </cell>
          <cell r="AA12">
            <v>889.74225035900622</v>
          </cell>
          <cell r="AB12">
            <v>897.24097852830471</v>
          </cell>
          <cell r="AC12">
            <v>904.64689807334526</v>
          </cell>
          <cell r="AD12">
            <v>911.96078917083776</v>
          </cell>
          <cell r="AE12"/>
          <cell r="AF12"/>
          <cell r="AG12"/>
          <cell r="AH12"/>
          <cell r="AI12"/>
          <cell r="AJ12"/>
          <cell r="AK12"/>
          <cell r="AL12"/>
          <cell r="AM12"/>
          <cell r="AN12"/>
          <cell r="AO12"/>
          <cell r="AP12"/>
          <cell r="AQ12"/>
          <cell r="AR12"/>
          <cell r="AS12"/>
          <cell r="AT12"/>
          <cell r="AU12"/>
          <cell r="AV12"/>
        </row>
        <row r="13">
          <cell r="B13" t="str">
            <v>Olumiant atopic dermatitis</v>
          </cell>
          <cell r="C13"/>
          <cell r="D13"/>
          <cell r="E13"/>
          <cell r="F13"/>
          <cell r="G13"/>
          <cell r="H13"/>
          <cell r="I13"/>
          <cell r="J13"/>
          <cell r="K13"/>
          <cell r="L13"/>
          <cell r="M13"/>
          <cell r="N13"/>
          <cell r="O13"/>
          <cell r="P13">
            <v>0</v>
          </cell>
          <cell r="Q13">
            <v>0</v>
          </cell>
          <cell r="R13">
            <v>0</v>
          </cell>
          <cell r="S13">
            <v>0</v>
          </cell>
          <cell r="T13">
            <v>0</v>
          </cell>
          <cell r="U13">
            <v>3.8433392751725517</v>
          </cell>
          <cell r="V13">
            <v>16.067685748807691</v>
          </cell>
          <cell r="W13">
            <v>42.003355843839643</v>
          </cell>
          <cell r="X13">
            <v>87.88308146745868</v>
          </cell>
          <cell r="Y13">
            <v>137.96948026392073</v>
          </cell>
          <cell r="Z13">
            <v>192.61850111769888</v>
          </cell>
          <cell r="AA13">
            <v>252.21360996955246</v>
          </cell>
          <cell r="AB13">
            <v>317.16779253666743</v>
          </cell>
          <cell r="AC13">
            <v>332.50774039206624</v>
          </cell>
          <cell r="AD13">
            <v>348.72444529484801</v>
          </cell>
          <cell r="AE13"/>
          <cell r="AF13"/>
          <cell r="AG13"/>
          <cell r="AH13"/>
          <cell r="AI13"/>
          <cell r="AJ13"/>
          <cell r="AK13"/>
          <cell r="AL13"/>
          <cell r="AM13"/>
          <cell r="AN13"/>
          <cell r="AO13"/>
          <cell r="AP13"/>
          <cell r="AQ13"/>
          <cell r="AR13"/>
          <cell r="AS13"/>
          <cell r="AT13"/>
          <cell r="AU13"/>
          <cell r="AV13"/>
        </row>
        <row r="14">
          <cell r="B14" t="str">
            <v>US</v>
          </cell>
          <cell r="C14">
            <v>0.8</v>
          </cell>
          <cell r="D14"/>
          <cell r="E14"/>
          <cell r="F14"/>
          <cell r="G14"/>
          <cell r="H14"/>
          <cell r="I14"/>
          <cell r="J14"/>
          <cell r="K14"/>
          <cell r="L14"/>
          <cell r="M14"/>
          <cell r="N14"/>
          <cell r="O14"/>
          <cell r="P14">
            <v>0</v>
          </cell>
          <cell r="Q14">
            <v>0</v>
          </cell>
          <cell r="R14">
            <v>0</v>
          </cell>
          <cell r="S14">
            <v>0</v>
          </cell>
          <cell r="T14">
            <v>0</v>
          </cell>
          <cell r="U14">
            <v>2.8725596637086914</v>
          </cell>
          <cell r="V14">
            <v>12.161268592277118</v>
          </cell>
          <cell r="W14">
            <v>32.178716695165249</v>
          </cell>
          <cell r="X14">
            <v>68.115907500325804</v>
          </cell>
          <cell r="Y14">
            <v>108.14081474751723</v>
          </cell>
          <cell r="Z14">
            <v>152.60831777169631</v>
          </cell>
          <cell r="AA14">
            <v>201.90080441195423</v>
          </cell>
          <cell r="AB14">
            <v>256.4301736675348</v>
          </cell>
          <cell r="AC14">
            <v>271.40569580971885</v>
          </cell>
          <cell r="AD14">
            <v>287.25578844500654</v>
          </cell>
          <cell r="AE14"/>
          <cell r="AF14"/>
          <cell r="AG14"/>
          <cell r="AH14"/>
          <cell r="AI14"/>
          <cell r="AJ14"/>
          <cell r="AK14"/>
          <cell r="AL14"/>
          <cell r="AM14"/>
          <cell r="AN14"/>
          <cell r="AO14"/>
          <cell r="AP14"/>
          <cell r="AQ14"/>
          <cell r="AR14"/>
          <cell r="AS14"/>
          <cell r="AT14"/>
          <cell r="AU14"/>
          <cell r="AV14"/>
        </row>
        <row r="15">
          <cell r="B15" t="str">
            <v>ex-US</v>
          </cell>
          <cell r="C15">
            <v>0.8</v>
          </cell>
          <cell r="D15"/>
          <cell r="E15"/>
          <cell r="F15"/>
          <cell r="G15"/>
          <cell r="H15"/>
          <cell r="I15"/>
          <cell r="J15"/>
          <cell r="K15"/>
          <cell r="L15"/>
          <cell r="M15"/>
          <cell r="N15"/>
          <cell r="O15"/>
          <cell r="P15">
            <v>0</v>
          </cell>
          <cell r="Q15">
            <v>0</v>
          </cell>
          <cell r="R15">
            <v>0</v>
          </cell>
          <cell r="S15">
            <v>0</v>
          </cell>
          <cell r="T15">
            <v>0</v>
          </cell>
          <cell r="U15">
            <v>0.97077961146386038</v>
          </cell>
          <cell r="V15">
            <v>3.9064171565305732</v>
          </cell>
          <cell r="W15">
            <v>9.8246391486743914</v>
          </cell>
          <cell r="X15">
            <v>19.767173967132877</v>
          </cell>
          <cell r="Y15">
            <v>29.828665516403511</v>
          </cell>
          <cell r="Z15">
            <v>40.01018334600257</v>
          </cell>
          <cell r="AA15">
            <v>50.312805557598239</v>
          </cell>
          <cell r="AB15">
            <v>60.737618869132604</v>
          </cell>
          <cell r="AC15">
            <v>61.102044582347389</v>
          </cell>
          <cell r="AD15">
            <v>61.468656849841473</v>
          </cell>
          <cell r="AE15"/>
          <cell r="AF15"/>
          <cell r="AG15"/>
          <cell r="AH15"/>
          <cell r="AI15"/>
          <cell r="AJ15"/>
          <cell r="AK15"/>
          <cell r="AL15"/>
          <cell r="AM15"/>
          <cell r="AN15"/>
          <cell r="AO15"/>
          <cell r="AP15"/>
          <cell r="AQ15"/>
          <cell r="AR15"/>
          <cell r="AS15"/>
          <cell r="AT15"/>
          <cell r="AU15"/>
          <cell r="AV15"/>
        </row>
        <row r="16">
          <cell r="B16" t="str">
            <v>Olumiant SLE</v>
          </cell>
          <cell r="C16"/>
          <cell r="D16"/>
          <cell r="E16"/>
          <cell r="F16"/>
          <cell r="G16"/>
          <cell r="H16"/>
          <cell r="I16"/>
          <cell r="J16"/>
          <cell r="K16"/>
          <cell r="L16"/>
          <cell r="M16"/>
          <cell r="N16"/>
          <cell r="O16"/>
          <cell r="P16">
            <v>0</v>
          </cell>
          <cell r="Q16">
            <v>0</v>
          </cell>
          <cell r="R16">
            <v>0</v>
          </cell>
          <cell r="S16">
            <v>0</v>
          </cell>
          <cell r="T16">
            <v>0</v>
          </cell>
          <cell r="U16">
            <v>0</v>
          </cell>
          <cell r="V16">
            <v>15.607133632870767</v>
          </cell>
          <cell r="W16">
            <v>127.26883729273732</v>
          </cell>
          <cell r="X16">
            <v>256.42845741208771</v>
          </cell>
          <cell r="Y16">
            <v>439.4015171687978</v>
          </cell>
          <cell r="Z16">
            <v>646.06405972979644</v>
          </cell>
          <cell r="AA16">
            <v>837.17951045727671</v>
          </cell>
          <cell r="AB16">
            <v>1033.7102833745448</v>
          </cell>
          <cell r="AC16">
            <v>1021.0653053880358</v>
          </cell>
          <cell r="AD16">
            <v>363.46423617874979</v>
          </cell>
          <cell r="AE16"/>
          <cell r="AF16"/>
          <cell r="AG16"/>
          <cell r="AH16"/>
          <cell r="AI16"/>
          <cell r="AJ16"/>
          <cell r="AK16"/>
          <cell r="AL16"/>
          <cell r="AM16"/>
          <cell r="AN16"/>
          <cell r="AO16"/>
          <cell r="AP16"/>
          <cell r="AQ16"/>
          <cell r="AR16"/>
          <cell r="AS16"/>
          <cell r="AT16"/>
          <cell r="AU16"/>
          <cell r="AV16"/>
        </row>
        <row r="17">
          <cell r="B17" t="str">
            <v>US</v>
          </cell>
          <cell r="C17">
            <v>0.5</v>
          </cell>
          <cell r="D17"/>
          <cell r="E17"/>
          <cell r="F17"/>
          <cell r="G17"/>
          <cell r="H17"/>
          <cell r="I17"/>
          <cell r="J17"/>
          <cell r="K17"/>
          <cell r="L17"/>
          <cell r="M17"/>
          <cell r="N17"/>
          <cell r="O17"/>
          <cell r="P17">
            <v>0</v>
          </cell>
          <cell r="Q17">
            <v>0</v>
          </cell>
          <cell r="R17">
            <v>0</v>
          </cell>
          <cell r="S17">
            <v>0</v>
          </cell>
          <cell r="T17">
            <v>0</v>
          </cell>
          <cell r="U17">
            <v>0</v>
          </cell>
          <cell r="V17">
            <v>15.607133632870767</v>
          </cell>
          <cell r="W17">
            <v>109.72253346538288</v>
          </cell>
          <cell r="X17">
            <v>202.48084743464321</v>
          </cell>
          <cell r="Y17">
            <v>335.51709172568621</v>
          </cell>
          <cell r="Z17">
            <v>471.71018959897685</v>
          </cell>
          <cell r="AA17">
            <v>621.71707974181538</v>
          </cell>
          <cell r="AB17">
            <v>786.62376171596907</v>
          </cell>
          <cell r="AC17">
            <v>754.45755750626586</v>
          </cell>
          <cell r="AD17">
            <v>86.463915508820151</v>
          </cell>
          <cell r="AE17"/>
          <cell r="AF17"/>
          <cell r="AG17"/>
          <cell r="AH17"/>
          <cell r="AI17"/>
          <cell r="AJ17"/>
          <cell r="AK17"/>
          <cell r="AL17"/>
          <cell r="AM17"/>
          <cell r="AN17"/>
          <cell r="AO17"/>
          <cell r="AP17"/>
          <cell r="AQ17"/>
          <cell r="AR17"/>
          <cell r="AS17"/>
          <cell r="AT17"/>
          <cell r="AU17"/>
          <cell r="AV17"/>
        </row>
        <row r="18">
          <cell r="B18" t="str">
            <v>ex-US</v>
          </cell>
          <cell r="C18">
            <v>0.5</v>
          </cell>
          <cell r="D18"/>
          <cell r="E18"/>
          <cell r="F18"/>
          <cell r="G18"/>
          <cell r="H18"/>
          <cell r="I18"/>
          <cell r="J18"/>
          <cell r="K18"/>
          <cell r="L18"/>
          <cell r="M18"/>
          <cell r="N18"/>
          <cell r="O18"/>
          <cell r="P18">
            <v>0</v>
          </cell>
          <cell r="Q18">
            <v>0</v>
          </cell>
          <cell r="R18">
            <v>0</v>
          </cell>
          <cell r="S18">
            <v>0</v>
          </cell>
          <cell r="T18">
            <v>0</v>
          </cell>
          <cell r="U18">
            <v>0</v>
          </cell>
          <cell r="V18">
            <v>0</v>
          </cell>
          <cell r="W18">
            <v>17.546303827354436</v>
          </cell>
          <cell r="X18">
            <v>53.947609977444472</v>
          </cell>
          <cell r="Y18">
            <v>103.88442544311161</v>
          </cell>
          <cell r="Z18">
            <v>174.35387013081962</v>
          </cell>
          <cell r="AA18">
            <v>215.46243071546135</v>
          </cell>
          <cell r="AB18">
            <v>247.08652165857569</v>
          </cell>
          <cell r="AC18">
            <v>266.60774788176997</v>
          </cell>
          <cell r="AD18">
            <v>277.00032066992964</v>
          </cell>
          <cell r="AE18"/>
          <cell r="AF18"/>
          <cell r="AG18"/>
          <cell r="AH18"/>
          <cell r="AI18"/>
          <cell r="AJ18"/>
          <cell r="AK18"/>
          <cell r="AL18"/>
          <cell r="AM18"/>
          <cell r="AN18"/>
          <cell r="AO18"/>
          <cell r="AP18"/>
          <cell r="AQ18"/>
          <cell r="AR18"/>
          <cell r="AS18"/>
          <cell r="AT18"/>
          <cell r="AU18"/>
          <cell r="AV18"/>
        </row>
        <row r="19">
          <cell r="B19" t="str">
            <v>Olumiant AA</v>
          </cell>
          <cell r="C19"/>
          <cell r="D19"/>
          <cell r="E19"/>
          <cell r="F19"/>
          <cell r="G19"/>
          <cell r="H19"/>
          <cell r="I19"/>
          <cell r="J19"/>
          <cell r="K19"/>
          <cell r="L19"/>
          <cell r="M19"/>
          <cell r="N19"/>
          <cell r="O19"/>
          <cell r="P19">
            <v>0</v>
          </cell>
          <cell r="Q19">
            <v>0</v>
          </cell>
          <cell r="R19">
            <v>0</v>
          </cell>
          <cell r="S19">
            <v>0</v>
          </cell>
          <cell r="T19">
            <v>0</v>
          </cell>
          <cell r="U19">
            <v>0</v>
          </cell>
          <cell r="V19">
            <v>0</v>
          </cell>
          <cell r="W19">
            <v>0</v>
          </cell>
          <cell r="X19">
            <v>26.120808497155934</v>
          </cell>
          <cell r="Y19">
            <v>84.201827507428447</v>
          </cell>
          <cell r="Z19">
            <v>152.49833621400498</v>
          </cell>
          <cell r="AA19">
            <v>229.406999284005</v>
          </cell>
          <cell r="AB19">
            <v>308.09113383940343</v>
          </cell>
          <cell r="AC19">
            <v>267.56198927126104</v>
          </cell>
          <cell r="AD19">
            <v>199.63058728372172</v>
          </cell>
          <cell r="AE19"/>
          <cell r="AF19"/>
          <cell r="AG19"/>
          <cell r="AH19"/>
          <cell r="AI19"/>
          <cell r="AJ19"/>
          <cell r="AK19"/>
          <cell r="AL19"/>
          <cell r="AM19"/>
          <cell r="AN19"/>
          <cell r="AO19"/>
          <cell r="AP19"/>
          <cell r="AQ19"/>
          <cell r="AR19"/>
          <cell r="AS19"/>
          <cell r="AT19"/>
          <cell r="AU19"/>
          <cell r="AV19"/>
        </row>
        <row r="20">
          <cell r="B20" t="str">
            <v>US</v>
          </cell>
          <cell r="C20">
            <v>0.7</v>
          </cell>
          <cell r="D20"/>
          <cell r="E20"/>
          <cell r="F20"/>
          <cell r="G20"/>
          <cell r="H20"/>
          <cell r="I20"/>
          <cell r="J20"/>
          <cell r="K20"/>
          <cell r="L20"/>
          <cell r="M20"/>
          <cell r="N20"/>
          <cell r="O20"/>
          <cell r="P20">
            <v>0</v>
          </cell>
          <cell r="Q20">
            <v>0</v>
          </cell>
          <cell r="R20">
            <v>0</v>
          </cell>
          <cell r="S20">
            <v>0</v>
          </cell>
          <cell r="T20">
            <v>0</v>
          </cell>
          <cell r="U20">
            <v>0</v>
          </cell>
          <cell r="V20">
            <v>0</v>
          </cell>
          <cell r="W20">
            <v>0</v>
          </cell>
          <cell r="X20">
            <v>26.120808497155934</v>
          </cell>
          <cell r="Y20">
            <v>61.208277108155634</v>
          </cell>
          <cell r="Z20">
            <v>101.65121774942969</v>
          </cell>
          <cell r="AA20">
            <v>149.71393873634977</v>
          </cell>
          <cell r="AB20">
            <v>197.31734616432527</v>
          </cell>
          <cell r="AC20">
            <v>129.77057091923527</v>
          </cell>
          <cell r="AD20">
            <v>48.799527994691381</v>
          </cell>
          <cell r="AE20"/>
          <cell r="AF20"/>
          <cell r="AG20"/>
          <cell r="AH20"/>
          <cell r="AI20"/>
          <cell r="AJ20"/>
          <cell r="AK20"/>
          <cell r="AL20"/>
          <cell r="AM20"/>
          <cell r="AN20"/>
          <cell r="AO20"/>
          <cell r="AP20"/>
          <cell r="AQ20"/>
          <cell r="AR20"/>
          <cell r="AS20"/>
          <cell r="AT20"/>
          <cell r="AU20"/>
          <cell r="AV20"/>
        </row>
        <row r="21">
          <cell r="B21" t="str">
            <v>ex-US</v>
          </cell>
          <cell r="C21">
            <v>0.7</v>
          </cell>
          <cell r="D21"/>
          <cell r="E21"/>
          <cell r="F21"/>
          <cell r="G21"/>
          <cell r="H21"/>
          <cell r="I21"/>
          <cell r="J21"/>
          <cell r="K21"/>
          <cell r="L21"/>
          <cell r="M21"/>
          <cell r="N21"/>
          <cell r="O21"/>
          <cell r="P21">
            <v>0</v>
          </cell>
          <cell r="Q21">
            <v>0</v>
          </cell>
          <cell r="R21">
            <v>0</v>
          </cell>
          <cell r="S21">
            <v>0</v>
          </cell>
          <cell r="T21">
            <v>0</v>
          </cell>
          <cell r="U21">
            <v>0</v>
          </cell>
          <cell r="V21">
            <v>0</v>
          </cell>
          <cell r="W21">
            <v>0</v>
          </cell>
          <cell r="X21">
            <v>0</v>
          </cell>
          <cell r="Y21">
            <v>22.993550399272813</v>
          </cell>
          <cell r="Z21">
            <v>50.847118464575288</v>
          </cell>
          <cell r="AA21">
            <v>79.693060547655207</v>
          </cell>
          <cell r="AB21">
            <v>110.77378767507815</v>
          </cell>
          <cell r="AC21">
            <v>137.7914183520258</v>
          </cell>
          <cell r="AD21">
            <v>150.83105928903035</v>
          </cell>
          <cell r="AE21"/>
          <cell r="AF21"/>
          <cell r="AG21"/>
          <cell r="AH21"/>
          <cell r="AI21"/>
          <cell r="AJ21"/>
          <cell r="AK21"/>
          <cell r="AL21"/>
          <cell r="AM21"/>
          <cell r="AN21"/>
          <cell r="AO21"/>
          <cell r="AP21"/>
          <cell r="AQ21"/>
          <cell r="AR21"/>
          <cell r="AS21"/>
          <cell r="AT21"/>
          <cell r="AU21"/>
          <cell r="AV21"/>
        </row>
        <row r="22">
          <cell r="B22"/>
          <cell r="C22"/>
          <cell r="D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row>
        <row r="23">
          <cell r="B23" t="str">
            <v>Olumiant model (Probability adjusted)</v>
          </cell>
          <cell r="C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row>
        <row r="24">
          <cell r="B24" t="str">
            <v>Olumiant model (prob adj.)</v>
          </cell>
          <cell r="C24" t="str">
            <v>POS</v>
          </cell>
          <cell r="D24"/>
          <cell r="E24"/>
          <cell r="F24"/>
          <cell r="G24"/>
          <cell r="H24"/>
          <cell r="I24"/>
          <cell r="J24"/>
          <cell r="K24"/>
          <cell r="L24"/>
          <cell r="M24"/>
          <cell r="N24"/>
          <cell r="O24"/>
          <cell r="P24" t="str">
            <v>2017A</v>
          </cell>
          <cell r="Q24" t="str">
            <v>2018A</v>
          </cell>
          <cell r="R24" t="str">
            <v>2019A</v>
          </cell>
          <cell r="S24" t="str">
            <v>2020A</v>
          </cell>
          <cell r="T24" t="str">
            <v>2021E</v>
          </cell>
          <cell r="U24" t="str">
            <v>2022E</v>
          </cell>
          <cell r="V24" t="str">
            <v>2023E</v>
          </cell>
          <cell r="W24" t="str">
            <v>2024E</v>
          </cell>
          <cell r="X24" t="str">
            <v>2025E</v>
          </cell>
          <cell r="Y24" t="str">
            <v>2026E</v>
          </cell>
          <cell r="Z24" t="str">
            <v>2027E</v>
          </cell>
          <cell r="AA24" t="str">
            <v>2028E</v>
          </cell>
          <cell r="AB24" t="str">
            <v>2029E</v>
          </cell>
          <cell r="AC24" t="str">
            <v>2030E</v>
          </cell>
          <cell r="AD24" t="str">
            <v>2031E</v>
          </cell>
          <cell r="AE24"/>
          <cell r="AF24"/>
          <cell r="AG24"/>
          <cell r="AH24"/>
          <cell r="AI24"/>
          <cell r="AJ24"/>
          <cell r="AK24"/>
          <cell r="AL24"/>
          <cell r="AM24"/>
          <cell r="AN24"/>
          <cell r="AO24"/>
          <cell r="AP24"/>
          <cell r="AQ24"/>
          <cell r="AR24"/>
          <cell r="AS24"/>
          <cell r="AT24"/>
          <cell r="AU24"/>
          <cell r="AV24"/>
        </row>
        <row r="25">
          <cell r="B25" t="str">
            <v>Olumiant (Prob adj.)</v>
          </cell>
          <cell r="C25"/>
          <cell r="D25"/>
          <cell r="E25"/>
          <cell r="F25"/>
          <cell r="G25"/>
          <cell r="H25"/>
          <cell r="I25"/>
          <cell r="J25"/>
          <cell r="K25"/>
          <cell r="L25"/>
          <cell r="M25"/>
          <cell r="N25"/>
          <cell r="O25"/>
          <cell r="P25">
            <v>45.817292845299093</v>
          </cell>
          <cell r="Q25">
            <v>214.04272710601634</v>
          </cell>
          <cell r="R25">
            <v>428.53503375356348</v>
          </cell>
          <cell r="S25">
            <v>640.24465161217802</v>
          </cell>
          <cell r="T25">
            <v>797.31902735433425</v>
          </cell>
          <cell r="U25">
            <v>901.64984206742963</v>
          </cell>
          <cell r="V25">
            <v>1045.5112248187127</v>
          </cell>
          <cell r="W25">
            <v>1161.8756892262372</v>
          </cell>
          <cell r="X25">
            <v>1323.3525741532578</v>
          </cell>
          <cell r="Y25">
            <v>1533.9781575078819</v>
          </cell>
          <cell r="Z25">
            <v>1769.7697725666235</v>
          </cell>
          <cell r="AA25">
            <v>2010.4858506812668</v>
          </cell>
          <cell r="AB25">
            <v>2229.4127698073867</v>
          </cell>
          <cell r="AC25">
            <v>2071.6057681834818</v>
          </cell>
          <cell r="AD25">
            <v>1594.4770341701796</v>
          </cell>
          <cell r="AE25"/>
          <cell r="AF25"/>
          <cell r="AG25"/>
          <cell r="AH25"/>
          <cell r="AI25"/>
          <cell r="AJ25"/>
          <cell r="AK25"/>
          <cell r="AL25"/>
          <cell r="AM25"/>
          <cell r="AN25"/>
          <cell r="AO25"/>
          <cell r="AP25"/>
          <cell r="AQ25"/>
          <cell r="AR25"/>
          <cell r="AS25"/>
          <cell r="AT25"/>
          <cell r="AU25"/>
          <cell r="AV25"/>
        </row>
        <row r="26">
          <cell r="B26" t="str">
            <v>US</v>
          </cell>
          <cell r="C26">
            <v>1</v>
          </cell>
          <cell r="D26"/>
          <cell r="E26"/>
          <cell r="F26"/>
          <cell r="G26"/>
          <cell r="H26"/>
          <cell r="I26"/>
          <cell r="J26"/>
          <cell r="K26"/>
          <cell r="L26"/>
          <cell r="M26"/>
          <cell r="N26"/>
          <cell r="O26"/>
          <cell r="P26">
            <v>0</v>
          </cell>
          <cell r="Q26">
            <v>6.7</v>
          </cell>
          <cell r="R26">
            <v>42.2</v>
          </cell>
          <cell r="S26">
            <v>63.8</v>
          </cell>
          <cell r="T26">
            <v>113.13646939944907</v>
          </cell>
          <cell r="U26">
            <v>152.86178968159183</v>
          </cell>
          <cell r="V26">
            <v>203.27618391068566</v>
          </cell>
          <cell r="W26">
            <v>292.27502190699619</v>
          </cell>
          <cell r="X26">
            <v>413.88370960314734</v>
          </cell>
          <cell r="Y26">
            <v>567.61431025566583</v>
          </cell>
          <cell r="Z26">
            <v>732.84178062154172</v>
          </cell>
          <cell r="AA26">
            <v>916.9769981350928</v>
          </cell>
          <cell r="AB26">
            <v>1082.4967839819333</v>
          </cell>
          <cell r="AC26">
            <v>888.31936765695536</v>
          </cell>
          <cell r="AD26">
            <v>389.25941768218263</v>
          </cell>
          <cell r="AE26"/>
          <cell r="AF26"/>
          <cell r="AG26"/>
          <cell r="AH26"/>
          <cell r="AI26"/>
          <cell r="AJ26"/>
          <cell r="AK26"/>
          <cell r="AL26"/>
          <cell r="AM26"/>
          <cell r="AN26"/>
          <cell r="AO26"/>
          <cell r="AP26"/>
          <cell r="AQ26"/>
          <cell r="AR26"/>
          <cell r="AS26"/>
          <cell r="AT26"/>
          <cell r="AU26"/>
          <cell r="AV26"/>
        </row>
        <row r="27">
          <cell r="B27" t="str">
            <v>ex-US</v>
          </cell>
          <cell r="C27">
            <v>1</v>
          </cell>
          <cell r="D27"/>
          <cell r="E27"/>
          <cell r="F27"/>
          <cell r="G27"/>
          <cell r="H27"/>
          <cell r="I27"/>
          <cell r="J27"/>
          <cell r="K27"/>
          <cell r="L27"/>
          <cell r="M27"/>
          <cell r="N27"/>
          <cell r="O27"/>
          <cell r="P27">
            <v>45.817292845299093</v>
          </cell>
          <cell r="Q27">
            <v>207.34272710601635</v>
          </cell>
          <cell r="R27">
            <v>386.33503375356349</v>
          </cell>
          <cell r="S27">
            <v>576.44465161217806</v>
          </cell>
          <cell r="T27">
            <v>684.18255795488517</v>
          </cell>
          <cell r="U27">
            <v>748.78805238583777</v>
          </cell>
          <cell r="V27">
            <v>842.23504090802692</v>
          </cell>
          <cell r="W27">
            <v>869.60066731924098</v>
          </cell>
          <cell r="X27">
            <v>909.46886455011042</v>
          </cell>
          <cell r="Y27">
            <v>966.36384725221592</v>
          </cell>
          <cell r="Z27">
            <v>1036.9279919450819</v>
          </cell>
          <cell r="AA27">
            <v>1093.508852546174</v>
          </cell>
          <cell r="AB27">
            <v>1146.9159858254534</v>
          </cell>
          <cell r="AC27">
            <v>1183.2864005265262</v>
          </cell>
          <cell r="AD27">
            <v>1205.217616487997</v>
          </cell>
          <cell r="AE27"/>
          <cell r="AF27"/>
          <cell r="AG27"/>
          <cell r="AH27"/>
          <cell r="AI27"/>
          <cell r="AJ27"/>
          <cell r="AK27"/>
          <cell r="AL27"/>
          <cell r="AM27"/>
          <cell r="AN27"/>
          <cell r="AO27"/>
          <cell r="AP27"/>
          <cell r="AQ27"/>
          <cell r="AR27"/>
          <cell r="AS27"/>
          <cell r="AT27"/>
          <cell r="AU27"/>
          <cell r="AV27"/>
        </row>
        <row r="28">
          <cell r="B28" t="str">
            <v>Olumiant RA</v>
          </cell>
          <cell r="C28"/>
          <cell r="D28"/>
          <cell r="E28"/>
          <cell r="F28"/>
          <cell r="G28"/>
          <cell r="H28"/>
          <cell r="I28"/>
          <cell r="J28"/>
          <cell r="K28"/>
          <cell r="L28"/>
          <cell r="M28"/>
          <cell r="N28"/>
          <cell r="O28"/>
          <cell r="P28">
            <v>45.817292845299093</v>
          </cell>
          <cell r="Q28">
            <v>214.04272710601634</v>
          </cell>
          <cell r="R28">
            <v>428.53503375356348</v>
          </cell>
          <cell r="S28">
            <v>640.24465161217802</v>
          </cell>
          <cell r="T28">
            <v>797.31902735433425</v>
          </cell>
          <cell r="U28">
            <v>898.57517064729154</v>
          </cell>
          <cell r="V28">
            <v>1024.8535094032311</v>
          </cell>
          <cell r="W28">
            <v>1064.6385859047969</v>
          </cell>
          <cell r="X28">
            <v>1106.5473143252379</v>
          </cell>
          <cell r="Y28">
            <v>1144.9605354571463</v>
          </cell>
          <cell r="Z28">
            <v>1185.894106457763</v>
          </cell>
          <cell r="AA28">
            <v>1229.5403079781831</v>
          </cell>
          <cell r="AB28">
            <v>1243.1596004031978</v>
          </cell>
          <cell r="AC28">
            <v>1107.7735306859279</v>
          </cell>
          <cell r="AD28">
            <v>994.02394874632114</v>
          </cell>
          <cell r="AE28"/>
          <cell r="AF28"/>
          <cell r="AG28"/>
          <cell r="AH28"/>
          <cell r="AI28"/>
          <cell r="AJ28"/>
          <cell r="AK28"/>
          <cell r="AL28"/>
          <cell r="AM28"/>
          <cell r="AN28"/>
          <cell r="AO28"/>
          <cell r="AP28"/>
          <cell r="AQ28"/>
          <cell r="AR28"/>
          <cell r="AS28"/>
          <cell r="AT28"/>
          <cell r="AU28"/>
          <cell r="AV28"/>
        </row>
        <row r="29">
          <cell r="B29" t="str">
            <v>US</v>
          </cell>
          <cell r="C29">
            <v>1</v>
          </cell>
          <cell r="D29"/>
          <cell r="E29"/>
          <cell r="F29"/>
          <cell r="G29"/>
          <cell r="H29"/>
          <cell r="I29"/>
          <cell r="J29"/>
          <cell r="K29"/>
          <cell r="L29"/>
          <cell r="M29"/>
          <cell r="N29"/>
          <cell r="O29"/>
          <cell r="P29">
            <v>0</v>
          </cell>
          <cell r="Q29">
            <v>6.7</v>
          </cell>
          <cell r="R29">
            <v>42.2</v>
          </cell>
          <cell r="S29">
            <v>63.8</v>
          </cell>
          <cell r="T29">
            <v>113.13646939944907</v>
          </cell>
          <cell r="U29">
            <v>150.56374195062489</v>
          </cell>
          <cell r="V29">
            <v>185.74360222042858</v>
          </cell>
          <cell r="W29">
            <v>211.67078181817254</v>
          </cell>
          <cell r="X29">
            <v>239.86599393755591</v>
          </cell>
          <cell r="Y29">
            <v>270.49731861909999</v>
          </cell>
          <cell r="Z29">
            <v>303.74417918009544</v>
          </cell>
          <cell r="AA29">
            <v>339.7980576191768</v>
          </cell>
          <cell r="AB29">
            <v>345.91862187489318</v>
          </cell>
          <cell r="AC29">
            <v>203.12663261258257</v>
          </cell>
          <cell r="AD29">
            <v>82.063159575483354</v>
          </cell>
          <cell r="AE29"/>
          <cell r="AF29"/>
          <cell r="AG29"/>
          <cell r="AH29"/>
          <cell r="AI29"/>
          <cell r="AJ29"/>
          <cell r="AK29"/>
          <cell r="AL29"/>
          <cell r="AM29"/>
          <cell r="AN29"/>
          <cell r="AO29"/>
          <cell r="AP29"/>
          <cell r="AQ29"/>
          <cell r="AR29"/>
          <cell r="AS29"/>
          <cell r="AT29"/>
          <cell r="AU29"/>
          <cell r="AV29"/>
        </row>
        <row r="30">
          <cell r="B30" t="str">
            <v>ex-US</v>
          </cell>
          <cell r="C30">
            <v>1</v>
          </cell>
          <cell r="D30"/>
          <cell r="E30"/>
          <cell r="F30"/>
          <cell r="G30"/>
          <cell r="H30"/>
          <cell r="I30"/>
          <cell r="J30"/>
          <cell r="K30"/>
          <cell r="L30"/>
          <cell r="M30"/>
          <cell r="N30"/>
          <cell r="O30"/>
          <cell r="P30">
            <v>45.817292845299093</v>
          </cell>
          <cell r="Q30">
            <v>207.34272710601635</v>
          </cell>
          <cell r="R30">
            <v>386.33503375356349</v>
          </cell>
          <cell r="S30">
            <v>576.44465161217806</v>
          </cell>
          <cell r="T30">
            <v>684.18255795488517</v>
          </cell>
          <cell r="U30">
            <v>748.01142869666671</v>
          </cell>
          <cell r="V30">
            <v>839.10990718280243</v>
          </cell>
          <cell r="W30">
            <v>852.96780408662426</v>
          </cell>
          <cell r="X30">
            <v>866.68132038768192</v>
          </cell>
          <cell r="Y30">
            <v>874.46321683804626</v>
          </cell>
          <cell r="Z30">
            <v>882.14992727766742</v>
          </cell>
          <cell r="AA30">
            <v>889.74225035900622</v>
          </cell>
          <cell r="AB30">
            <v>897.24097852830471</v>
          </cell>
          <cell r="AC30">
            <v>904.64689807334526</v>
          </cell>
          <cell r="AD30">
            <v>911.96078917083776</v>
          </cell>
          <cell r="AE30"/>
          <cell r="AF30"/>
          <cell r="AG30"/>
          <cell r="AH30"/>
          <cell r="AI30"/>
          <cell r="AJ30"/>
          <cell r="AK30"/>
          <cell r="AL30"/>
          <cell r="AM30"/>
          <cell r="AN30"/>
          <cell r="AO30"/>
          <cell r="AP30"/>
          <cell r="AQ30"/>
          <cell r="AR30"/>
          <cell r="AS30"/>
          <cell r="AT30"/>
          <cell r="AU30"/>
          <cell r="AV30"/>
        </row>
        <row r="31">
          <cell r="B31" t="str">
            <v>Olumiant atopic dermatitis</v>
          </cell>
          <cell r="C31"/>
          <cell r="D31"/>
          <cell r="E31"/>
          <cell r="F31"/>
          <cell r="G31"/>
          <cell r="H31"/>
          <cell r="I31"/>
          <cell r="J31"/>
          <cell r="K31"/>
          <cell r="L31"/>
          <cell r="M31"/>
          <cell r="N31"/>
          <cell r="O31"/>
          <cell r="P31">
            <v>0</v>
          </cell>
          <cell r="Q31">
            <v>0</v>
          </cell>
          <cell r="R31">
            <v>0</v>
          </cell>
          <cell r="S31">
            <v>0</v>
          </cell>
          <cell r="T31">
            <v>0</v>
          </cell>
          <cell r="U31">
            <v>3.0746714201380416</v>
          </cell>
          <cell r="V31">
            <v>12.854148599046153</v>
          </cell>
          <cell r="W31">
            <v>33.602684675071714</v>
          </cell>
          <cell r="X31">
            <v>70.306465173966956</v>
          </cell>
          <cell r="Y31">
            <v>110.3755842111366</v>
          </cell>
          <cell r="Z31">
            <v>154.09480089415911</v>
          </cell>
          <cell r="AA31">
            <v>201.77088797564198</v>
          </cell>
          <cell r="AB31">
            <v>253.73423402933395</v>
          </cell>
          <cell r="AC31">
            <v>266.006192313653</v>
          </cell>
          <cell r="AD31">
            <v>278.97955623587842</v>
          </cell>
          <cell r="AE31"/>
          <cell r="AF31"/>
          <cell r="AG31"/>
          <cell r="AH31"/>
          <cell r="AI31"/>
          <cell r="AJ31"/>
          <cell r="AK31"/>
          <cell r="AL31"/>
          <cell r="AM31"/>
          <cell r="AN31"/>
          <cell r="AO31"/>
          <cell r="AP31"/>
          <cell r="AQ31"/>
          <cell r="AR31"/>
          <cell r="AS31"/>
          <cell r="AT31"/>
          <cell r="AU31"/>
          <cell r="AV31"/>
        </row>
        <row r="32">
          <cell r="B32" t="str">
            <v>US</v>
          </cell>
          <cell r="C32">
            <v>0.8</v>
          </cell>
          <cell r="D32"/>
          <cell r="E32"/>
          <cell r="F32"/>
          <cell r="G32"/>
          <cell r="H32"/>
          <cell r="I32"/>
          <cell r="J32"/>
          <cell r="K32"/>
          <cell r="L32"/>
          <cell r="M32"/>
          <cell r="N32"/>
          <cell r="O32"/>
          <cell r="P32"/>
          <cell r="Q32">
            <v>0</v>
          </cell>
          <cell r="R32">
            <v>0</v>
          </cell>
          <cell r="S32">
            <v>0</v>
          </cell>
          <cell r="T32">
            <v>0</v>
          </cell>
          <cell r="U32">
            <v>2.2980477309669531</v>
          </cell>
          <cell r="V32">
            <v>9.7290148738216953</v>
          </cell>
          <cell r="W32">
            <v>25.7429733561322</v>
          </cell>
          <cell r="X32">
            <v>54.492726000260646</v>
          </cell>
          <cell r="Y32">
            <v>86.512651798013792</v>
          </cell>
          <cell r="Z32">
            <v>122.08665421735705</v>
          </cell>
          <cell r="AA32">
            <v>161.52064352956339</v>
          </cell>
          <cell r="AB32">
            <v>205.14413893402786</v>
          </cell>
          <cell r="AC32">
            <v>217.12455664777508</v>
          </cell>
          <cell r="AD32">
            <v>229.80463075600525</v>
          </cell>
          <cell r="AE32"/>
          <cell r="AF32"/>
          <cell r="AG32"/>
          <cell r="AH32"/>
          <cell r="AI32"/>
          <cell r="AJ32"/>
          <cell r="AK32"/>
          <cell r="AL32"/>
          <cell r="AM32"/>
          <cell r="AN32"/>
          <cell r="AO32"/>
          <cell r="AP32"/>
          <cell r="AQ32"/>
          <cell r="AR32"/>
          <cell r="AS32"/>
          <cell r="AT32"/>
          <cell r="AU32"/>
          <cell r="AV32"/>
        </row>
        <row r="33">
          <cell r="B33" t="str">
            <v>ex-US</v>
          </cell>
          <cell r="C33">
            <v>0.8</v>
          </cell>
          <cell r="D33"/>
          <cell r="E33"/>
          <cell r="F33"/>
          <cell r="G33"/>
          <cell r="H33"/>
          <cell r="I33"/>
          <cell r="J33"/>
          <cell r="K33"/>
          <cell r="L33"/>
          <cell r="M33"/>
          <cell r="N33"/>
          <cell r="O33"/>
          <cell r="P33"/>
          <cell r="Q33">
            <v>0</v>
          </cell>
          <cell r="R33">
            <v>0</v>
          </cell>
          <cell r="S33">
            <v>0</v>
          </cell>
          <cell r="T33">
            <v>0</v>
          </cell>
          <cell r="U33">
            <v>0.77662368917108837</v>
          </cell>
          <cell r="V33">
            <v>3.1251337252244586</v>
          </cell>
          <cell r="W33">
            <v>7.8597113189395138</v>
          </cell>
          <cell r="X33">
            <v>15.813739173706303</v>
          </cell>
          <cell r="Y33">
            <v>23.86293241312281</v>
          </cell>
          <cell r="Z33">
            <v>32.008146676802056</v>
          </cell>
          <cell r="AA33">
            <v>40.250244446078597</v>
          </cell>
          <cell r="AB33">
            <v>48.590095095306083</v>
          </cell>
          <cell r="AC33">
            <v>48.881635665877916</v>
          </cell>
          <cell r="AD33">
            <v>49.174925479873181</v>
          </cell>
          <cell r="AE33"/>
          <cell r="AF33"/>
          <cell r="AG33"/>
          <cell r="AH33"/>
          <cell r="AI33"/>
          <cell r="AJ33"/>
          <cell r="AK33"/>
          <cell r="AL33"/>
          <cell r="AM33"/>
          <cell r="AN33"/>
          <cell r="AO33"/>
          <cell r="AP33"/>
          <cell r="AQ33"/>
          <cell r="AR33"/>
          <cell r="AS33"/>
          <cell r="AT33"/>
          <cell r="AU33"/>
          <cell r="AV33"/>
        </row>
        <row r="34">
          <cell r="B34" t="str">
            <v>Olumiant SLE</v>
          </cell>
          <cell r="C34"/>
          <cell r="D34"/>
          <cell r="E34"/>
          <cell r="F34"/>
          <cell r="G34"/>
          <cell r="H34"/>
          <cell r="I34"/>
          <cell r="J34"/>
          <cell r="K34"/>
          <cell r="L34"/>
          <cell r="M34"/>
          <cell r="N34"/>
          <cell r="O34"/>
          <cell r="P34">
            <v>0</v>
          </cell>
          <cell r="Q34">
            <v>0</v>
          </cell>
          <cell r="R34">
            <v>0</v>
          </cell>
          <cell r="S34">
            <v>0</v>
          </cell>
          <cell r="T34">
            <v>0</v>
          </cell>
          <cell r="U34">
            <v>0</v>
          </cell>
          <cell r="V34">
            <v>7.8035668164353833</v>
          </cell>
          <cell r="W34">
            <v>63.634418646368658</v>
          </cell>
          <cell r="X34">
            <v>128.21422870604385</v>
          </cell>
          <cell r="Y34">
            <v>219.7007585843989</v>
          </cell>
          <cell r="Z34">
            <v>323.03202986489822</v>
          </cell>
          <cell r="AA34">
            <v>418.58975522863835</v>
          </cell>
          <cell r="AB34">
            <v>516.85514168727241</v>
          </cell>
          <cell r="AC34">
            <v>510.53265269401788</v>
          </cell>
          <cell r="AD34">
            <v>181.73211808937489</v>
          </cell>
          <cell r="AE34"/>
          <cell r="AF34"/>
          <cell r="AG34"/>
          <cell r="AH34"/>
          <cell r="AI34"/>
          <cell r="AJ34"/>
          <cell r="AK34"/>
          <cell r="AL34"/>
          <cell r="AM34"/>
          <cell r="AN34"/>
          <cell r="AO34"/>
          <cell r="AP34"/>
          <cell r="AQ34"/>
          <cell r="AR34"/>
          <cell r="AS34"/>
          <cell r="AT34"/>
          <cell r="AU34"/>
          <cell r="AV34"/>
        </row>
        <row r="35">
          <cell r="B35" t="str">
            <v>US</v>
          </cell>
          <cell r="C35">
            <v>0.5</v>
          </cell>
          <cell r="D35"/>
          <cell r="E35"/>
          <cell r="F35"/>
          <cell r="G35"/>
          <cell r="H35"/>
          <cell r="I35"/>
          <cell r="J35"/>
          <cell r="K35"/>
          <cell r="L35"/>
          <cell r="M35"/>
          <cell r="N35"/>
          <cell r="O35"/>
          <cell r="P35"/>
          <cell r="Q35">
            <v>0</v>
          </cell>
          <cell r="R35">
            <v>0</v>
          </cell>
          <cell r="S35">
            <v>0</v>
          </cell>
          <cell r="T35">
            <v>0</v>
          </cell>
          <cell r="U35">
            <v>0</v>
          </cell>
          <cell r="V35">
            <v>7.8035668164353833</v>
          </cell>
          <cell r="W35">
            <v>54.86126673269144</v>
          </cell>
          <cell r="X35">
            <v>101.2404237173216</v>
          </cell>
          <cell r="Y35">
            <v>167.75854586284311</v>
          </cell>
          <cell r="Z35">
            <v>235.85509479948843</v>
          </cell>
          <cell r="AA35">
            <v>310.85853987090769</v>
          </cell>
          <cell r="AB35">
            <v>393.31188085798453</v>
          </cell>
          <cell r="AC35">
            <v>377.22877875313293</v>
          </cell>
          <cell r="AD35">
            <v>43.231957754410075</v>
          </cell>
          <cell r="AE35"/>
          <cell r="AF35"/>
          <cell r="AG35"/>
          <cell r="AH35"/>
          <cell r="AI35"/>
          <cell r="AJ35"/>
          <cell r="AK35"/>
          <cell r="AL35"/>
          <cell r="AM35"/>
          <cell r="AN35"/>
          <cell r="AO35"/>
          <cell r="AP35"/>
          <cell r="AQ35"/>
          <cell r="AR35"/>
          <cell r="AS35"/>
          <cell r="AT35"/>
          <cell r="AU35"/>
          <cell r="AV35"/>
        </row>
        <row r="36">
          <cell r="B36" t="str">
            <v>ex-US</v>
          </cell>
          <cell r="C36">
            <v>0.5</v>
          </cell>
          <cell r="D36"/>
          <cell r="E36"/>
          <cell r="F36"/>
          <cell r="G36"/>
          <cell r="H36"/>
          <cell r="I36"/>
          <cell r="J36"/>
          <cell r="K36"/>
          <cell r="L36"/>
          <cell r="M36"/>
          <cell r="N36"/>
          <cell r="O36"/>
          <cell r="P36"/>
          <cell r="Q36">
            <v>0</v>
          </cell>
          <cell r="R36">
            <v>0</v>
          </cell>
          <cell r="S36">
            <v>0</v>
          </cell>
          <cell r="T36">
            <v>0</v>
          </cell>
          <cell r="U36">
            <v>0</v>
          </cell>
          <cell r="V36">
            <v>0</v>
          </cell>
          <cell r="W36">
            <v>8.7731519136772178</v>
          </cell>
          <cell r="X36">
            <v>26.973804988722236</v>
          </cell>
          <cell r="Y36">
            <v>51.942212721555805</v>
          </cell>
          <cell r="Z36">
            <v>87.176935065409808</v>
          </cell>
          <cell r="AA36">
            <v>107.73121535773068</v>
          </cell>
          <cell r="AB36">
            <v>123.54326082928785</v>
          </cell>
          <cell r="AC36">
            <v>133.30387394088498</v>
          </cell>
          <cell r="AD36">
            <v>138.50016033496482</v>
          </cell>
          <cell r="AE36"/>
          <cell r="AF36"/>
          <cell r="AG36"/>
          <cell r="AH36"/>
          <cell r="AI36"/>
          <cell r="AJ36"/>
          <cell r="AK36"/>
          <cell r="AL36"/>
          <cell r="AM36"/>
          <cell r="AN36"/>
          <cell r="AO36"/>
          <cell r="AP36"/>
          <cell r="AQ36"/>
          <cell r="AR36"/>
          <cell r="AS36"/>
          <cell r="AT36"/>
          <cell r="AU36"/>
          <cell r="AV36"/>
        </row>
        <row r="37">
          <cell r="B37" t="str">
            <v>Olumiant AA</v>
          </cell>
          <cell r="C37"/>
          <cell r="D37"/>
          <cell r="E37"/>
          <cell r="F37"/>
          <cell r="G37"/>
          <cell r="H37"/>
          <cell r="I37"/>
          <cell r="J37"/>
          <cell r="K37"/>
          <cell r="L37"/>
          <cell r="M37"/>
          <cell r="N37"/>
          <cell r="O37"/>
          <cell r="P37">
            <v>0</v>
          </cell>
          <cell r="Q37">
            <v>0</v>
          </cell>
          <cell r="R37">
            <v>0</v>
          </cell>
          <cell r="S37">
            <v>0</v>
          </cell>
          <cell r="T37">
            <v>0</v>
          </cell>
          <cell r="U37">
            <v>0</v>
          </cell>
          <cell r="V37">
            <v>0</v>
          </cell>
          <cell r="W37">
            <v>0</v>
          </cell>
          <cell r="X37">
            <v>18.284565948009153</v>
          </cell>
          <cell r="Y37">
            <v>58.941279255199916</v>
          </cell>
          <cell r="Z37">
            <v>106.74883534980347</v>
          </cell>
          <cell r="AA37">
            <v>160.58489949880348</v>
          </cell>
          <cell r="AB37">
            <v>215.66379368758237</v>
          </cell>
          <cell r="AC37">
            <v>187.29339248988276</v>
          </cell>
          <cell r="AD37">
            <v>139.7414110986052</v>
          </cell>
          <cell r="AE37"/>
          <cell r="AF37"/>
          <cell r="AG37"/>
          <cell r="AH37"/>
          <cell r="AI37"/>
          <cell r="AJ37"/>
          <cell r="AK37"/>
          <cell r="AL37"/>
          <cell r="AM37"/>
          <cell r="AN37"/>
          <cell r="AO37"/>
          <cell r="AP37"/>
          <cell r="AQ37"/>
          <cell r="AR37"/>
          <cell r="AS37"/>
          <cell r="AT37"/>
          <cell r="AU37"/>
          <cell r="AV37"/>
        </row>
        <row r="38">
          <cell r="B38" t="str">
            <v>US</v>
          </cell>
          <cell r="C38">
            <v>0.7</v>
          </cell>
          <cell r="D38"/>
          <cell r="E38"/>
          <cell r="F38"/>
          <cell r="G38"/>
          <cell r="H38"/>
          <cell r="I38"/>
          <cell r="J38"/>
          <cell r="K38"/>
          <cell r="L38"/>
          <cell r="M38"/>
          <cell r="N38"/>
          <cell r="O38"/>
          <cell r="P38"/>
          <cell r="Q38">
            <v>0</v>
          </cell>
          <cell r="R38">
            <v>0</v>
          </cell>
          <cell r="S38">
            <v>0</v>
          </cell>
          <cell r="T38">
            <v>0</v>
          </cell>
          <cell r="U38">
            <v>0</v>
          </cell>
          <cell r="V38">
            <v>0</v>
          </cell>
          <cell r="W38">
            <v>0</v>
          </cell>
          <cell r="X38">
            <v>18.284565948009153</v>
          </cell>
          <cell r="Y38">
            <v>42.845793975708943</v>
          </cell>
          <cell r="Z38">
            <v>71.155852424600781</v>
          </cell>
          <cell r="AA38">
            <v>104.79975711544483</v>
          </cell>
          <cell r="AB38">
            <v>138.12214231502767</v>
          </cell>
          <cell r="AC38">
            <v>90.839399643464688</v>
          </cell>
          <cell r="AD38">
            <v>34.159669596283962</v>
          </cell>
          <cell r="AE38"/>
          <cell r="AF38"/>
          <cell r="AG38"/>
          <cell r="AH38"/>
          <cell r="AI38"/>
          <cell r="AJ38"/>
          <cell r="AK38"/>
          <cell r="AL38"/>
          <cell r="AM38"/>
          <cell r="AN38"/>
          <cell r="AO38"/>
          <cell r="AP38"/>
          <cell r="AQ38"/>
          <cell r="AR38"/>
          <cell r="AS38"/>
          <cell r="AT38"/>
          <cell r="AU38"/>
          <cell r="AV38"/>
        </row>
        <row r="39">
          <cell r="B39" t="str">
            <v>ex-US</v>
          </cell>
          <cell r="C39">
            <v>0.7</v>
          </cell>
          <cell r="D39"/>
          <cell r="E39"/>
          <cell r="F39"/>
          <cell r="G39"/>
          <cell r="H39"/>
          <cell r="I39"/>
          <cell r="J39"/>
          <cell r="K39"/>
          <cell r="L39"/>
          <cell r="M39"/>
          <cell r="N39"/>
          <cell r="O39"/>
          <cell r="P39"/>
          <cell r="Q39">
            <v>0</v>
          </cell>
          <cell r="R39">
            <v>0</v>
          </cell>
          <cell r="S39">
            <v>0</v>
          </cell>
          <cell r="T39">
            <v>0</v>
          </cell>
          <cell r="U39">
            <v>0</v>
          </cell>
          <cell r="V39">
            <v>0</v>
          </cell>
          <cell r="W39">
            <v>0</v>
          </cell>
          <cell r="X39">
            <v>0</v>
          </cell>
          <cell r="Y39">
            <v>16.095485279490969</v>
          </cell>
          <cell r="Z39">
            <v>35.592982925202698</v>
          </cell>
          <cell r="AA39">
            <v>55.78514238335864</v>
          </cell>
          <cell r="AB39">
            <v>77.541651372554696</v>
          </cell>
          <cell r="AC39">
            <v>96.45399284641806</v>
          </cell>
          <cell r="AD39">
            <v>105.58174150232124</v>
          </cell>
          <cell r="AE39"/>
          <cell r="AF39"/>
          <cell r="AG39"/>
          <cell r="AH39"/>
          <cell r="AI39"/>
          <cell r="AJ39"/>
          <cell r="AK39"/>
          <cell r="AL39"/>
          <cell r="AM39"/>
          <cell r="AN39"/>
          <cell r="AO39"/>
          <cell r="AP39"/>
          <cell r="AQ39"/>
          <cell r="AR39"/>
          <cell r="AS39"/>
          <cell r="AT39"/>
          <cell r="AU39"/>
          <cell r="AV39"/>
        </row>
        <row r="40">
          <cell r="B40"/>
          <cell r="C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row>
        <row r="41">
          <cell r="B41" t="str">
            <v>Total Olumiant RA Sales ($mn)</v>
          </cell>
          <cell r="C41"/>
          <cell r="D41"/>
          <cell r="E41"/>
          <cell r="F41"/>
          <cell r="G41"/>
          <cell r="H41"/>
          <cell r="I41"/>
          <cell r="J41"/>
          <cell r="K41"/>
          <cell r="L41"/>
          <cell r="M41">
            <v>0</v>
          </cell>
          <cell r="N41">
            <v>0</v>
          </cell>
          <cell r="O41">
            <v>0</v>
          </cell>
          <cell r="P41">
            <v>45.817292845299093</v>
          </cell>
          <cell r="Q41">
            <v>214.04272710601634</v>
          </cell>
          <cell r="R41">
            <v>428.53503375356348</v>
          </cell>
          <cell r="S41">
            <v>640.24465161217802</v>
          </cell>
          <cell r="T41">
            <v>797.31902735433425</v>
          </cell>
          <cell r="U41">
            <v>901.64984206742963</v>
          </cell>
          <cell r="V41">
            <v>1045.5112248187127</v>
          </cell>
          <cell r="W41">
            <v>1161.8756892262372</v>
          </cell>
          <cell r="X41">
            <v>1323.3525741532578</v>
          </cell>
          <cell r="Y41">
            <v>1533.9781575078819</v>
          </cell>
          <cell r="Z41">
            <v>1769.7697725666235</v>
          </cell>
          <cell r="AA41">
            <v>2010.4858506812668</v>
          </cell>
          <cell r="AB41">
            <v>2229.4127698073867</v>
          </cell>
          <cell r="AC41">
            <v>2071.6057681834818</v>
          </cell>
          <cell r="AD41">
            <v>1594.4770341701796</v>
          </cell>
          <cell r="AE41"/>
          <cell r="AF41"/>
          <cell r="AG41"/>
          <cell r="AH41"/>
          <cell r="AI41"/>
          <cell r="AJ41"/>
          <cell r="AK41"/>
          <cell r="AL41"/>
          <cell r="AM41"/>
          <cell r="AN41"/>
          <cell r="AO41"/>
          <cell r="AP41"/>
          <cell r="AQ41"/>
          <cell r="AR41"/>
          <cell r="AS41"/>
          <cell r="AT41"/>
          <cell r="AX41"/>
        </row>
        <row r="42">
          <cell r="B42" t="str">
            <v>% Growth</v>
          </cell>
          <cell r="C42"/>
          <cell r="D42"/>
          <cell r="E42"/>
          <cell r="F42"/>
          <cell r="G42"/>
          <cell r="H42"/>
          <cell r="I42"/>
          <cell r="J42"/>
          <cell r="K42"/>
          <cell r="L42"/>
          <cell r="M42"/>
          <cell r="N42"/>
          <cell r="O42"/>
          <cell r="P42">
            <v>0</v>
          </cell>
          <cell r="Q42">
            <v>3.6716580970579398</v>
          </cell>
          <cell r="R42">
            <v>1.0021004196106515</v>
          </cell>
          <cell r="S42">
            <v>0.49403106206798914</v>
          </cell>
          <cell r="T42">
            <v>0.24533492836938608</v>
          </cell>
          <cell r="U42">
            <v>0.13085203178868829</v>
          </cell>
          <cell r="V42">
            <v>0.15955349409413461</v>
          </cell>
          <cell r="W42">
            <v>0.11129910578215139</v>
          </cell>
          <cell r="X42">
            <v>0.13897948500373369</v>
          </cell>
          <cell r="Y42">
            <v>0.15916059519466461</v>
          </cell>
          <cell r="Z42">
            <v>0.1537124983851213</v>
          </cell>
          <cell r="AA42">
            <v>0.13601547605005301</v>
          </cell>
          <cell r="AB42">
            <v>0.10889254408427444</v>
          </cell>
          <cell r="AC42">
            <v>-7.0784111296509175E-2</v>
          </cell>
          <cell r="AD42">
            <v>-0.23031830734458689</v>
          </cell>
          <cell r="AE42"/>
          <cell r="AF42"/>
          <cell r="AG42"/>
          <cell r="AH42"/>
          <cell r="AI42"/>
          <cell r="AJ42"/>
          <cell r="AK42"/>
          <cell r="AL42"/>
          <cell r="AM42"/>
          <cell r="AN42"/>
          <cell r="AO42"/>
          <cell r="AP42"/>
          <cell r="AQ42"/>
          <cell r="AR42"/>
          <cell r="AS42"/>
          <cell r="AT42"/>
          <cell r="AX42"/>
        </row>
        <row r="43">
          <cell r="B43" t="str">
            <v>Cumulative Sales</v>
          </cell>
          <cell r="C43"/>
          <cell r="D43"/>
          <cell r="E43"/>
          <cell r="F43"/>
          <cell r="G43"/>
          <cell r="H43"/>
          <cell r="I43"/>
          <cell r="J43"/>
          <cell r="K43"/>
          <cell r="L43"/>
          <cell r="M43">
            <v>0</v>
          </cell>
          <cell r="N43">
            <v>0</v>
          </cell>
          <cell r="O43">
            <v>0</v>
          </cell>
          <cell r="P43">
            <v>45.817292845299093</v>
          </cell>
          <cell r="Q43">
            <v>214.04272710601634</v>
          </cell>
          <cell r="R43">
            <v>428.53503375356348</v>
          </cell>
          <cell r="S43">
            <v>640.24465161217802</v>
          </cell>
          <cell r="T43">
            <v>797.31902735433425</v>
          </cell>
          <cell r="U43">
            <v>901.64984206742963</v>
          </cell>
          <cell r="V43">
            <v>1045.5112248187127</v>
          </cell>
          <cell r="W43">
            <v>1161.8756892262372</v>
          </cell>
          <cell r="X43">
            <v>1323.3525741532578</v>
          </cell>
          <cell r="Y43">
            <v>1533.9781575078819</v>
          </cell>
          <cell r="Z43">
            <v>1769.7697725666235</v>
          </cell>
          <cell r="AA43">
            <v>2010.4858506812668</v>
          </cell>
          <cell r="AB43">
            <v>2229.4127698073867</v>
          </cell>
          <cell r="AC43">
            <v>2071.6057681834818</v>
          </cell>
          <cell r="AD43">
            <v>1594.4770341701796</v>
          </cell>
          <cell r="AE43"/>
          <cell r="AF43"/>
          <cell r="AG43"/>
          <cell r="AH43"/>
          <cell r="AI43"/>
          <cell r="AW43"/>
          <cell r="AX43"/>
          <cell r="AY43"/>
          <cell r="AZ43"/>
          <cell r="BA43"/>
          <cell r="BB43"/>
          <cell r="BC43"/>
          <cell r="BD43"/>
          <cell r="BE43"/>
          <cell r="BF43"/>
          <cell r="BG43"/>
          <cell r="BH43"/>
          <cell r="BI43"/>
          <cell r="BJ43"/>
          <cell r="BK43"/>
          <cell r="BL43"/>
          <cell r="BM43"/>
          <cell r="BN43"/>
          <cell r="BO43"/>
          <cell r="BP43"/>
          <cell r="BQ43"/>
          <cell r="BR43"/>
          <cell r="BS43"/>
          <cell r="BT43"/>
          <cell r="BU43"/>
          <cell r="BV43"/>
          <cell r="BW43"/>
          <cell r="BX43"/>
          <cell r="BY43"/>
          <cell r="BZ43"/>
          <cell r="CA43"/>
          <cell r="CB43"/>
          <cell r="CC43"/>
          <cell r="CD43"/>
          <cell r="CE43"/>
          <cell r="CF43"/>
          <cell r="CG43"/>
          <cell r="CH43"/>
          <cell r="CI43"/>
          <cell r="CJ43"/>
          <cell r="CK43"/>
          <cell r="CL43"/>
          <cell r="CM43"/>
          <cell r="CN43"/>
          <cell r="CO43"/>
          <cell r="CP43"/>
          <cell r="CQ43"/>
          <cell r="CR43"/>
          <cell r="CS43"/>
          <cell r="CT43"/>
          <cell r="CU43"/>
          <cell r="CV43"/>
          <cell r="CW43"/>
          <cell r="CX43"/>
          <cell r="CY43"/>
          <cell r="CZ43"/>
          <cell r="DA43"/>
          <cell r="DB43"/>
          <cell r="DC43"/>
          <cell r="DD43"/>
          <cell r="DE43"/>
          <cell r="DF43"/>
          <cell r="DG43"/>
          <cell r="DH43"/>
          <cell r="DI43"/>
          <cell r="DJ43"/>
          <cell r="DK43"/>
          <cell r="DL43"/>
          <cell r="DM43"/>
          <cell r="DN43"/>
          <cell r="DO43"/>
          <cell r="DP43"/>
          <cell r="DQ43"/>
          <cell r="DR43"/>
          <cell r="DS43"/>
          <cell r="DT43"/>
          <cell r="DU43"/>
          <cell r="DV43"/>
          <cell r="DW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cell r="HJ43"/>
          <cell r="HK43"/>
          <cell r="HL43"/>
          <cell r="HM43"/>
          <cell r="HN43"/>
          <cell r="HO43"/>
          <cell r="HP43"/>
          <cell r="HQ43"/>
          <cell r="HR43"/>
          <cell r="HS43"/>
          <cell r="HT43"/>
          <cell r="HU43"/>
          <cell r="HV43"/>
          <cell r="HW43"/>
          <cell r="HX43"/>
          <cell r="HY43"/>
          <cell r="HZ43"/>
          <cell r="IA43"/>
          <cell r="IB43"/>
          <cell r="IC43"/>
          <cell r="ID43"/>
          <cell r="IE43"/>
          <cell r="IF43"/>
          <cell r="IG43"/>
          <cell r="IH43"/>
          <cell r="II43"/>
          <cell r="IJ43"/>
          <cell r="IK43"/>
          <cell r="IL43"/>
          <cell r="IM43"/>
          <cell r="IN43"/>
          <cell r="IO43"/>
          <cell r="IP43"/>
          <cell r="IQ43"/>
          <cell r="IR43"/>
          <cell r="IS43"/>
          <cell r="IT43"/>
          <cell r="IU43"/>
          <cell r="IV43"/>
          <cell r="IW43"/>
          <cell r="IX43"/>
          <cell r="IY43"/>
          <cell r="IZ43"/>
          <cell r="JA43"/>
          <cell r="JB43"/>
          <cell r="JC43"/>
          <cell r="JD43"/>
          <cell r="JE43"/>
          <cell r="JF43"/>
          <cell r="JG43"/>
          <cell r="JH43"/>
          <cell r="JI43"/>
          <cell r="JJ43"/>
          <cell r="JK43"/>
          <cell r="JL43"/>
          <cell r="JM43"/>
          <cell r="JN43"/>
          <cell r="JO43"/>
          <cell r="JP43"/>
          <cell r="JQ43"/>
          <cell r="JR43"/>
          <cell r="JS43"/>
          <cell r="JT43"/>
          <cell r="JU43"/>
          <cell r="JV43"/>
          <cell r="JW43"/>
          <cell r="JX43"/>
          <cell r="JY43"/>
          <cell r="JZ43"/>
          <cell r="KA43"/>
          <cell r="KB43"/>
          <cell r="KC43"/>
          <cell r="KD43"/>
          <cell r="KE43"/>
          <cell r="KF43"/>
          <cell r="KG43"/>
          <cell r="KH43"/>
          <cell r="KI43"/>
          <cell r="KJ43"/>
          <cell r="KK43"/>
          <cell r="KL43"/>
          <cell r="KM43"/>
          <cell r="KN43"/>
          <cell r="KO43"/>
          <cell r="KP43"/>
          <cell r="KQ43"/>
          <cell r="KR43"/>
          <cell r="KS43"/>
          <cell r="KT43"/>
          <cell r="KU43"/>
          <cell r="KV43"/>
          <cell r="KW43"/>
          <cell r="KX43"/>
          <cell r="KY43"/>
          <cell r="KZ43"/>
          <cell r="LA43"/>
          <cell r="LB43"/>
          <cell r="LC43"/>
          <cell r="LD43"/>
          <cell r="LE43"/>
          <cell r="LF43"/>
          <cell r="LG43"/>
          <cell r="LH43"/>
          <cell r="LI43"/>
          <cell r="LJ43"/>
          <cell r="LK43"/>
          <cell r="LL43"/>
          <cell r="LM43"/>
          <cell r="LN43"/>
          <cell r="LO43"/>
          <cell r="LP43"/>
          <cell r="LQ43"/>
          <cell r="LR43"/>
          <cell r="LS43"/>
          <cell r="LT43"/>
          <cell r="LU43"/>
          <cell r="LV43"/>
          <cell r="LW43"/>
          <cell r="LX43"/>
          <cell r="LY43"/>
          <cell r="LZ43"/>
          <cell r="MA43"/>
          <cell r="MB43"/>
          <cell r="MC43"/>
          <cell r="MD43"/>
          <cell r="ME43"/>
          <cell r="MF43"/>
          <cell r="MG43"/>
          <cell r="MH43"/>
          <cell r="MI43"/>
          <cell r="MJ43"/>
          <cell r="MK43"/>
          <cell r="ML43"/>
          <cell r="MM43"/>
          <cell r="MN43"/>
          <cell r="MO43"/>
          <cell r="MP43"/>
          <cell r="MQ43"/>
          <cell r="MR43"/>
          <cell r="MS43"/>
          <cell r="MT43"/>
          <cell r="MU43"/>
          <cell r="MV43"/>
          <cell r="MW43"/>
          <cell r="MX43"/>
          <cell r="MY43"/>
          <cell r="MZ43"/>
          <cell r="NA43"/>
          <cell r="NB43"/>
          <cell r="NC43"/>
          <cell r="ND43"/>
          <cell r="NE43"/>
          <cell r="NF43"/>
          <cell r="NG43"/>
          <cell r="NH43"/>
          <cell r="NI43"/>
          <cell r="NJ43"/>
          <cell r="NK43"/>
          <cell r="NL43"/>
          <cell r="NM43"/>
          <cell r="NN43"/>
          <cell r="NO43"/>
          <cell r="NP43"/>
          <cell r="NQ43"/>
          <cell r="NR43"/>
          <cell r="NS43"/>
          <cell r="NT43"/>
          <cell r="NU43"/>
          <cell r="NV43"/>
          <cell r="NW43"/>
          <cell r="NX43"/>
          <cell r="NY43"/>
          <cell r="NZ43"/>
          <cell r="OA43"/>
          <cell r="OB43"/>
          <cell r="OC43"/>
          <cell r="OD43"/>
          <cell r="OE43"/>
          <cell r="OF43"/>
          <cell r="OG43"/>
          <cell r="OH43"/>
          <cell r="OI43"/>
          <cell r="OJ43"/>
          <cell r="OK43"/>
          <cell r="OL43"/>
          <cell r="OM43"/>
          <cell r="ON43"/>
          <cell r="OO43"/>
          <cell r="OP43"/>
          <cell r="OQ43"/>
          <cell r="OR43"/>
          <cell r="OS43"/>
          <cell r="OT43"/>
          <cell r="OU43"/>
          <cell r="OV43"/>
          <cell r="OW43"/>
          <cell r="OX43"/>
          <cell r="OY43"/>
          <cell r="OZ43"/>
          <cell r="PA43"/>
          <cell r="PB43"/>
          <cell r="PC43"/>
          <cell r="PD43"/>
          <cell r="PE43"/>
          <cell r="PF43"/>
          <cell r="PG43"/>
          <cell r="PH43"/>
          <cell r="PI43"/>
          <cell r="PJ43"/>
          <cell r="PK43"/>
          <cell r="PL43"/>
          <cell r="PM43"/>
          <cell r="PN43"/>
          <cell r="PO43"/>
          <cell r="PP43"/>
          <cell r="PQ43"/>
          <cell r="PR43"/>
          <cell r="PS43"/>
          <cell r="PT43"/>
          <cell r="PU43"/>
          <cell r="PV43"/>
          <cell r="PW43"/>
          <cell r="PX43"/>
          <cell r="PY43"/>
          <cell r="PZ43"/>
          <cell r="QA43"/>
          <cell r="QB43"/>
          <cell r="QC43"/>
          <cell r="QD43"/>
          <cell r="QE43"/>
          <cell r="QF43"/>
          <cell r="QG43"/>
          <cell r="QH43"/>
          <cell r="QI43"/>
          <cell r="QJ43"/>
          <cell r="QK43"/>
          <cell r="QL43"/>
          <cell r="QM43"/>
          <cell r="QN43"/>
          <cell r="QO43"/>
          <cell r="QP43"/>
          <cell r="QQ43"/>
          <cell r="QR43"/>
          <cell r="QS43"/>
          <cell r="QT43"/>
          <cell r="QU43"/>
          <cell r="QV43"/>
          <cell r="QW43"/>
          <cell r="QX43"/>
          <cell r="QY43"/>
          <cell r="QZ43"/>
          <cell r="RA43"/>
          <cell r="RB43"/>
          <cell r="RC43"/>
          <cell r="RD43"/>
          <cell r="RE43"/>
          <cell r="RF43"/>
          <cell r="RG43"/>
          <cell r="RH43"/>
          <cell r="RI43"/>
          <cell r="RJ43"/>
          <cell r="RK43"/>
          <cell r="RL43"/>
          <cell r="RM43"/>
          <cell r="RN43"/>
          <cell r="RO43"/>
          <cell r="RP43"/>
          <cell r="RQ43"/>
          <cell r="RR43"/>
          <cell r="RS43"/>
          <cell r="RT43"/>
          <cell r="RU43"/>
          <cell r="RV43"/>
          <cell r="RW43"/>
          <cell r="RX43"/>
          <cell r="RY43"/>
          <cell r="RZ43"/>
          <cell r="SA43"/>
          <cell r="SB43"/>
          <cell r="SC43"/>
          <cell r="SD43"/>
          <cell r="SE43"/>
          <cell r="SF43"/>
          <cell r="SG43"/>
          <cell r="SH43"/>
          <cell r="SI43"/>
          <cell r="SJ43"/>
          <cell r="SK43"/>
          <cell r="SL43"/>
          <cell r="SM43"/>
          <cell r="SN43"/>
          <cell r="SO43"/>
          <cell r="SP43"/>
          <cell r="SQ43"/>
          <cell r="SR43"/>
          <cell r="SS43"/>
          <cell r="ST43"/>
          <cell r="SU43"/>
          <cell r="SV43"/>
          <cell r="SW43"/>
          <cell r="SX43"/>
          <cell r="SY43"/>
          <cell r="SZ43"/>
          <cell r="TA43"/>
          <cell r="TB43"/>
          <cell r="TC43"/>
          <cell r="TD43"/>
          <cell r="TE43"/>
          <cell r="TF43"/>
          <cell r="TG43"/>
          <cell r="TH43"/>
          <cell r="TI43"/>
          <cell r="TJ43"/>
          <cell r="TK43"/>
          <cell r="TL43"/>
          <cell r="TM43"/>
          <cell r="TN43"/>
          <cell r="TO43"/>
          <cell r="TP43"/>
          <cell r="TQ43"/>
          <cell r="TR43"/>
          <cell r="TS43"/>
          <cell r="TT43"/>
          <cell r="TU43"/>
          <cell r="TV43"/>
          <cell r="TW43"/>
          <cell r="TX43"/>
          <cell r="TY43"/>
          <cell r="TZ43"/>
          <cell r="UA43"/>
          <cell r="UB43"/>
          <cell r="UC43"/>
          <cell r="UD43"/>
          <cell r="UE43"/>
          <cell r="UF43"/>
          <cell r="UG43"/>
          <cell r="UH43"/>
          <cell r="UI43"/>
          <cell r="UJ43"/>
          <cell r="UK43"/>
          <cell r="UL43"/>
          <cell r="UM43"/>
          <cell r="UN43"/>
          <cell r="UO43"/>
          <cell r="UP43"/>
          <cell r="UQ43"/>
          <cell r="UR43"/>
          <cell r="US43"/>
          <cell r="UT43"/>
          <cell r="UU43"/>
          <cell r="UV43"/>
          <cell r="UW43"/>
          <cell r="UX43"/>
          <cell r="UY43"/>
          <cell r="UZ43"/>
          <cell r="VA43"/>
          <cell r="VB43"/>
          <cell r="VC43"/>
          <cell r="VD43"/>
          <cell r="VE43"/>
          <cell r="VF43"/>
          <cell r="VG43"/>
          <cell r="VH43"/>
          <cell r="VI43"/>
          <cell r="VJ43"/>
          <cell r="VK43"/>
          <cell r="VL43"/>
          <cell r="VM43"/>
          <cell r="VN43"/>
          <cell r="VO43"/>
          <cell r="VP43"/>
          <cell r="VQ43"/>
          <cell r="VR43"/>
          <cell r="VS43"/>
          <cell r="VT43"/>
          <cell r="VU43"/>
          <cell r="VV43"/>
          <cell r="VW43"/>
          <cell r="VX43"/>
          <cell r="VY43"/>
          <cell r="VZ43"/>
          <cell r="WA43"/>
          <cell r="WB43"/>
          <cell r="WC43"/>
          <cell r="WD43"/>
          <cell r="WE43"/>
          <cell r="WF43"/>
          <cell r="WG43"/>
          <cell r="WH43"/>
          <cell r="WI43"/>
          <cell r="WJ43"/>
          <cell r="WK43"/>
          <cell r="WL43"/>
          <cell r="WM43"/>
          <cell r="WN43"/>
          <cell r="WO43"/>
          <cell r="WP43"/>
          <cell r="WQ43"/>
          <cell r="WR43"/>
          <cell r="WS43"/>
          <cell r="WT43"/>
          <cell r="WU43"/>
          <cell r="WV43"/>
          <cell r="WW43"/>
          <cell r="WX43"/>
          <cell r="WY43"/>
          <cell r="WZ43"/>
          <cell r="XA43"/>
          <cell r="XB43"/>
          <cell r="XC43"/>
          <cell r="XD43"/>
          <cell r="XE43"/>
          <cell r="XF43"/>
          <cell r="XG43"/>
          <cell r="XH43"/>
          <cell r="XI43"/>
          <cell r="XJ43"/>
          <cell r="XK43"/>
          <cell r="XL43"/>
          <cell r="XM43"/>
          <cell r="XN43"/>
          <cell r="XO43"/>
          <cell r="XP43"/>
          <cell r="XQ43"/>
          <cell r="XR43"/>
          <cell r="XS43"/>
          <cell r="XT43"/>
          <cell r="XU43"/>
          <cell r="XV43"/>
          <cell r="XW43"/>
          <cell r="XX43"/>
          <cell r="XY43"/>
          <cell r="XZ43"/>
          <cell r="YA43"/>
          <cell r="YB43"/>
          <cell r="YC43"/>
          <cell r="YD43"/>
          <cell r="YE43"/>
          <cell r="YF43"/>
          <cell r="YG43"/>
          <cell r="YH43"/>
          <cell r="YI43"/>
          <cell r="YJ43"/>
          <cell r="YK43"/>
          <cell r="YL43"/>
          <cell r="YM43"/>
          <cell r="YN43"/>
          <cell r="YO43"/>
          <cell r="YP43"/>
          <cell r="YQ43"/>
          <cell r="YR43"/>
          <cell r="YS43"/>
          <cell r="YT43"/>
          <cell r="YU43"/>
          <cell r="YV43"/>
          <cell r="YW43"/>
          <cell r="YX43"/>
          <cell r="YY43"/>
          <cell r="YZ43"/>
          <cell r="ZA43"/>
          <cell r="ZB43"/>
          <cell r="ZC43"/>
          <cell r="ZD43"/>
          <cell r="ZE43"/>
          <cell r="ZF43"/>
          <cell r="ZG43"/>
          <cell r="ZH43"/>
          <cell r="ZI43"/>
          <cell r="ZJ43"/>
          <cell r="ZK43"/>
          <cell r="ZL43"/>
          <cell r="ZM43"/>
          <cell r="ZN43"/>
          <cell r="ZO43"/>
          <cell r="ZP43"/>
          <cell r="ZQ43"/>
          <cell r="ZR43"/>
          <cell r="ZS43"/>
          <cell r="ZT43"/>
          <cell r="ZU43"/>
          <cell r="ZV43"/>
          <cell r="ZW43"/>
          <cell r="ZX43"/>
          <cell r="ZY43"/>
          <cell r="ZZ43"/>
          <cell r="AAA43"/>
          <cell r="AAB43"/>
          <cell r="AAC43"/>
          <cell r="AAD43"/>
          <cell r="AAE43"/>
          <cell r="AAF43"/>
          <cell r="AAG43"/>
          <cell r="AAH43"/>
          <cell r="AAI43"/>
          <cell r="AAJ43"/>
          <cell r="AAK43"/>
          <cell r="AAL43"/>
          <cell r="AAM43"/>
          <cell r="AAN43"/>
          <cell r="AAO43"/>
          <cell r="AAP43"/>
          <cell r="AAQ43"/>
          <cell r="AAR43"/>
          <cell r="AAS43"/>
          <cell r="AAT43"/>
          <cell r="AAU43"/>
          <cell r="AAV43"/>
          <cell r="AAW43"/>
          <cell r="AAX43"/>
          <cell r="AAY43"/>
          <cell r="AAZ43"/>
          <cell r="ABA43"/>
          <cell r="ABB43"/>
          <cell r="ABC43"/>
          <cell r="ABD43"/>
          <cell r="ABE43"/>
          <cell r="ABF43"/>
          <cell r="ABG43"/>
          <cell r="ABH43"/>
          <cell r="ABI43"/>
          <cell r="ABJ43"/>
          <cell r="ABK43"/>
          <cell r="ABL43"/>
          <cell r="ABM43"/>
          <cell r="ABN43"/>
          <cell r="ABO43"/>
          <cell r="ABP43"/>
          <cell r="ABQ43"/>
          <cell r="ABR43"/>
          <cell r="ABS43"/>
          <cell r="ABT43"/>
          <cell r="ABU43"/>
          <cell r="ABV43"/>
          <cell r="ABW43"/>
          <cell r="ABX43"/>
          <cell r="ABY43"/>
          <cell r="ABZ43"/>
          <cell r="ACA43"/>
          <cell r="ACB43"/>
          <cell r="ACC43"/>
          <cell r="ACD43"/>
          <cell r="ACE43"/>
          <cell r="ACF43"/>
          <cell r="ACG43"/>
          <cell r="ACH43"/>
          <cell r="ACI43"/>
          <cell r="ACJ43"/>
          <cell r="ACK43"/>
          <cell r="ACL43"/>
          <cell r="ACM43"/>
          <cell r="ACN43"/>
          <cell r="ACO43"/>
          <cell r="ACP43"/>
          <cell r="ACQ43"/>
          <cell r="ACR43"/>
          <cell r="ACS43"/>
          <cell r="ACT43"/>
          <cell r="ACU43"/>
          <cell r="ACV43"/>
          <cell r="ACW43"/>
          <cell r="ACX43"/>
          <cell r="ACY43"/>
          <cell r="ACZ43"/>
          <cell r="ADA43"/>
          <cell r="ADB43"/>
          <cell r="ADC43"/>
          <cell r="ADD43"/>
          <cell r="ADE43"/>
          <cell r="ADF43"/>
          <cell r="ADG43"/>
          <cell r="ADH43"/>
          <cell r="ADI43"/>
          <cell r="ADJ43"/>
          <cell r="ADK43"/>
          <cell r="ADL43"/>
          <cell r="ADM43"/>
          <cell r="ADN43"/>
          <cell r="ADO43"/>
          <cell r="ADP43"/>
          <cell r="ADQ43"/>
          <cell r="ADR43"/>
          <cell r="ADS43"/>
          <cell r="ADT43"/>
          <cell r="ADU43"/>
          <cell r="ADV43"/>
          <cell r="ADW43"/>
          <cell r="ADX43"/>
          <cell r="ADY43"/>
          <cell r="ADZ43"/>
          <cell r="AEA43"/>
          <cell r="AEB43"/>
          <cell r="AEC43"/>
          <cell r="AED43"/>
          <cell r="AEE43"/>
          <cell r="AEF43"/>
          <cell r="AEG43"/>
          <cell r="AEH43"/>
          <cell r="AEI43"/>
          <cell r="AEJ43"/>
          <cell r="AEK43"/>
          <cell r="AEL43"/>
          <cell r="AEM43"/>
          <cell r="AEN43"/>
          <cell r="AEO43"/>
          <cell r="AEP43"/>
          <cell r="AEQ43"/>
          <cell r="AER43"/>
          <cell r="AES43"/>
          <cell r="AET43"/>
          <cell r="AEU43"/>
          <cell r="AEV43"/>
          <cell r="AEW43"/>
          <cell r="AEX43"/>
          <cell r="AEY43"/>
          <cell r="AEZ43"/>
          <cell r="AFA43"/>
          <cell r="AFB43"/>
          <cell r="AFC43"/>
          <cell r="AFD43"/>
          <cell r="AFE43"/>
          <cell r="AFF43"/>
          <cell r="AFG43"/>
          <cell r="AFH43"/>
          <cell r="AFI43"/>
          <cell r="AFJ43"/>
          <cell r="AFK43"/>
          <cell r="AFL43"/>
          <cell r="AFM43"/>
          <cell r="AFN43"/>
          <cell r="AFO43"/>
          <cell r="AFP43"/>
          <cell r="AFQ43"/>
          <cell r="AFR43"/>
          <cell r="AFS43"/>
          <cell r="AFT43"/>
          <cell r="AFU43"/>
          <cell r="AFV43"/>
          <cell r="AFW43"/>
          <cell r="AFX43"/>
          <cell r="AFY43"/>
          <cell r="AFZ43"/>
          <cell r="AGA43"/>
          <cell r="AGB43"/>
          <cell r="AGC43"/>
          <cell r="AGD43"/>
          <cell r="AGE43"/>
          <cell r="AGF43"/>
          <cell r="AGG43"/>
          <cell r="AGH43"/>
          <cell r="AGI43"/>
          <cell r="AGJ43"/>
          <cell r="AGK43"/>
          <cell r="AGL43"/>
          <cell r="AGM43"/>
          <cell r="AGN43"/>
          <cell r="AGO43"/>
          <cell r="AGP43"/>
          <cell r="AGQ43"/>
          <cell r="AGR43"/>
          <cell r="AGS43"/>
          <cell r="AGT43"/>
          <cell r="AGU43"/>
          <cell r="AGV43"/>
          <cell r="AGW43"/>
          <cell r="AGX43"/>
          <cell r="AGY43"/>
          <cell r="AGZ43"/>
          <cell r="AHA43"/>
          <cell r="AHB43"/>
          <cell r="AHC43"/>
          <cell r="AHD43"/>
          <cell r="AHE43"/>
          <cell r="AHF43"/>
          <cell r="AHG43"/>
          <cell r="AHH43"/>
          <cell r="AHI43"/>
          <cell r="AHJ43"/>
          <cell r="AHK43"/>
          <cell r="AHL43"/>
          <cell r="AHM43"/>
          <cell r="AHN43"/>
          <cell r="AHO43"/>
          <cell r="AHP43"/>
          <cell r="AHQ43"/>
          <cell r="AHR43"/>
          <cell r="AHS43"/>
          <cell r="AHT43"/>
          <cell r="AHU43"/>
          <cell r="AHV43"/>
          <cell r="AHW43"/>
          <cell r="AHX43"/>
          <cell r="AHY43"/>
          <cell r="AHZ43"/>
          <cell r="AIA43"/>
          <cell r="AIB43"/>
          <cell r="AIC43"/>
          <cell r="AID43"/>
          <cell r="AIE43"/>
          <cell r="AIF43"/>
          <cell r="AIG43"/>
          <cell r="AIH43"/>
          <cell r="AII43"/>
          <cell r="AIJ43"/>
          <cell r="AIK43"/>
          <cell r="AIL43"/>
          <cell r="AIM43"/>
          <cell r="AIN43"/>
          <cell r="AIO43"/>
          <cell r="AIP43"/>
          <cell r="AIQ43"/>
          <cell r="AIR43"/>
          <cell r="AIS43"/>
          <cell r="AIT43"/>
          <cell r="AIU43"/>
          <cell r="AIV43"/>
          <cell r="AIW43"/>
          <cell r="AIX43"/>
          <cell r="AIY43"/>
          <cell r="AIZ43"/>
          <cell r="AJA43"/>
          <cell r="AJB43"/>
          <cell r="AJC43"/>
          <cell r="AJD43"/>
          <cell r="AJE43"/>
          <cell r="AJF43"/>
          <cell r="AJG43"/>
          <cell r="AJH43"/>
          <cell r="AJI43"/>
          <cell r="AJJ43"/>
          <cell r="AJK43"/>
          <cell r="AJL43"/>
          <cell r="AJM43"/>
          <cell r="AJN43"/>
          <cell r="AJO43"/>
          <cell r="AJP43"/>
          <cell r="AJQ43"/>
          <cell r="AJR43"/>
          <cell r="AJS43"/>
          <cell r="AJT43"/>
          <cell r="AJU43"/>
          <cell r="AJV43"/>
          <cell r="AJW43"/>
          <cell r="AJX43"/>
          <cell r="AJY43"/>
          <cell r="AJZ43"/>
          <cell r="AKA43"/>
          <cell r="AKB43"/>
          <cell r="AKC43"/>
          <cell r="AKD43"/>
          <cell r="AKE43"/>
          <cell r="AKF43"/>
          <cell r="AKG43"/>
          <cell r="AKH43"/>
          <cell r="AKI43"/>
          <cell r="AKJ43"/>
          <cell r="AKK43"/>
          <cell r="AKL43"/>
          <cell r="AKM43"/>
          <cell r="AKN43"/>
          <cell r="AKO43"/>
          <cell r="AKP43"/>
          <cell r="AKQ43"/>
          <cell r="AKR43"/>
          <cell r="AKS43"/>
          <cell r="AKT43"/>
          <cell r="AKU43"/>
          <cell r="AKV43"/>
          <cell r="AKW43"/>
          <cell r="AKX43"/>
          <cell r="AKY43"/>
          <cell r="AKZ43"/>
          <cell r="ALA43"/>
          <cell r="ALB43"/>
          <cell r="ALC43"/>
          <cell r="ALD43"/>
          <cell r="ALE43"/>
          <cell r="ALF43"/>
          <cell r="ALG43"/>
          <cell r="ALH43"/>
          <cell r="ALI43"/>
          <cell r="ALJ43"/>
          <cell r="ALK43"/>
          <cell r="ALL43"/>
          <cell r="ALM43"/>
          <cell r="ALN43"/>
          <cell r="ALO43"/>
          <cell r="ALP43"/>
          <cell r="ALQ43"/>
          <cell r="ALR43"/>
          <cell r="ALS43"/>
          <cell r="ALT43"/>
          <cell r="ALU43"/>
          <cell r="ALV43"/>
          <cell r="ALW43"/>
          <cell r="ALX43"/>
          <cell r="ALY43"/>
          <cell r="ALZ43"/>
          <cell r="AMA43"/>
          <cell r="AMB43"/>
          <cell r="AMC43"/>
          <cell r="AMD43"/>
          <cell r="AME43"/>
          <cell r="AMF43"/>
          <cell r="AMG43"/>
          <cell r="AMH43"/>
          <cell r="AMI43"/>
          <cell r="AMJ43"/>
          <cell r="AMK43"/>
          <cell r="AML43"/>
          <cell r="AMM43"/>
          <cell r="AMN43"/>
          <cell r="AMO43"/>
          <cell r="AMP43"/>
          <cell r="AMQ43"/>
          <cell r="AMR43"/>
          <cell r="AMS43"/>
          <cell r="AMT43"/>
          <cell r="AMU43"/>
          <cell r="AMV43"/>
          <cell r="AMW43"/>
          <cell r="AMX43"/>
          <cell r="AMY43"/>
          <cell r="AMZ43"/>
          <cell r="ANA43"/>
          <cell r="ANB43"/>
          <cell r="ANC43"/>
          <cell r="AND43"/>
          <cell r="ANE43"/>
          <cell r="ANF43"/>
          <cell r="ANG43"/>
          <cell r="ANH43"/>
          <cell r="ANI43"/>
          <cell r="ANJ43"/>
          <cell r="ANK43"/>
          <cell r="ANL43"/>
          <cell r="ANM43"/>
          <cell r="ANN43"/>
          <cell r="ANO43"/>
          <cell r="ANP43"/>
          <cell r="ANQ43"/>
          <cell r="ANR43"/>
          <cell r="ANS43"/>
          <cell r="ANT43"/>
          <cell r="ANU43"/>
          <cell r="ANV43"/>
          <cell r="ANW43"/>
          <cell r="ANX43"/>
          <cell r="ANY43"/>
          <cell r="ANZ43"/>
          <cell r="AOA43"/>
          <cell r="AOB43"/>
          <cell r="AOC43"/>
          <cell r="AOD43"/>
          <cell r="AOE43"/>
          <cell r="AOF43"/>
          <cell r="AOG43"/>
          <cell r="AOH43"/>
          <cell r="AOI43"/>
          <cell r="AOJ43"/>
          <cell r="AOK43"/>
          <cell r="AOL43"/>
          <cell r="AOM43"/>
          <cell r="AON43"/>
          <cell r="AOO43"/>
          <cell r="AOP43"/>
          <cell r="AOQ43"/>
          <cell r="AOR43"/>
          <cell r="AOS43"/>
          <cell r="AOT43"/>
          <cell r="AOU43"/>
          <cell r="AOV43"/>
          <cell r="AOW43"/>
          <cell r="AOX43"/>
          <cell r="AOY43"/>
          <cell r="AOZ43"/>
          <cell r="APA43"/>
          <cell r="APB43"/>
          <cell r="APC43"/>
          <cell r="APD43"/>
          <cell r="APE43"/>
          <cell r="APF43"/>
          <cell r="APG43"/>
          <cell r="APH43"/>
          <cell r="API43"/>
          <cell r="APJ43"/>
          <cell r="APK43"/>
          <cell r="APL43"/>
          <cell r="APM43"/>
          <cell r="APN43"/>
          <cell r="APO43"/>
          <cell r="APP43"/>
          <cell r="APQ43"/>
          <cell r="APR43"/>
          <cell r="APS43"/>
          <cell r="APT43"/>
          <cell r="APU43"/>
          <cell r="APV43"/>
          <cell r="APW43"/>
          <cell r="APX43"/>
          <cell r="APY43"/>
          <cell r="APZ43"/>
          <cell r="AQA43"/>
          <cell r="AQB43"/>
          <cell r="AQC43"/>
          <cell r="AQD43"/>
          <cell r="AQE43"/>
          <cell r="AQF43"/>
          <cell r="AQG43"/>
          <cell r="AQH43"/>
          <cell r="AQI43"/>
          <cell r="AQJ43"/>
          <cell r="AQK43"/>
          <cell r="AQL43"/>
          <cell r="AQM43"/>
          <cell r="AQN43"/>
          <cell r="AQO43"/>
          <cell r="AQP43"/>
          <cell r="AQQ43"/>
          <cell r="AQR43"/>
          <cell r="AQS43"/>
          <cell r="AQT43"/>
          <cell r="AQU43"/>
          <cell r="AQV43"/>
          <cell r="AQW43"/>
          <cell r="AQX43"/>
          <cell r="AQY43"/>
          <cell r="AQZ43"/>
          <cell r="ARA43"/>
          <cell r="ARB43"/>
          <cell r="ARC43"/>
          <cell r="ARD43"/>
          <cell r="ARE43"/>
          <cell r="ARF43"/>
          <cell r="ARG43"/>
          <cell r="ARH43"/>
          <cell r="ARI43"/>
          <cell r="ARJ43"/>
          <cell r="ARK43"/>
          <cell r="ARL43"/>
          <cell r="ARM43"/>
          <cell r="ARN43"/>
          <cell r="ARO43"/>
          <cell r="ARP43"/>
          <cell r="ARQ43"/>
          <cell r="ARR43"/>
          <cell r="ARS43"/>
          <cell r="ART43"/>
          <cell r="ARU43"/>
          <cell r="ARV43"/>
          <cell r="ARW43"/>
          <cell r="ARX43"/>
          <cell r="ARY43"/>
          <cell r="ARZ43"/>
          <cell r="ASA43"/>
          <cell r="ASB43"/>
          <cell r="ASC43"/>
          <cell r="ASD43"/>
          <cell r="ASE43"/>
          <cell r="ASF43"/>
          <cell r="ASG43"/>
          <cell r="ASH43"/>
          <cell r="ASI43"/>
          <cell r="ASJ43"/>
          <cell r="ASK43"/>
          <cell r="ASL43"/>
          <cell r="ASM43"/>
          <cell r="ASN43"/>
          <cell r="ASO43"/>
          <cell r="ASP43"/>
          <cell r="ASQ43"/>
          <cell r="ASR43"/>
          <cell r="ASS43"/>
          <cell r="AST43"/>
          <cell r="ASU43"/>
          <cell r="ASV43"/>
          <cell r="ASW43"/>
          <cell r="ASX43"/>
          <cell r="ASY43"/>
          <cell r="ASZ43"/>
          <cell r="ATA43"/>
          <cell r="ATB43"/>
          <cell r="ATC43"/>
          <cell r="ATD43"/>
          <cell r="ATE43"/>
          <cell r="ATF43"/>
          <cell r="ATG43"/>
          <cell r="ATH43"/>
          <cell r="ATI43"/>
          <cell r="ATJ43"/>
          <cell r="ATK43"/>
          <cell r="ATL43"/>
          <cell r="ATM43"/>
          <cell r="ATN43"/>
          <cell r="ATO43"/>
          <cell r="ATP43"/>
          <cell r="ATQ43"/>
          <cell r="ATR43"/>
          <cell r="ATS43"/>
          <cell r="ATT43"/>
          <cell r="ATU43"/>
          <cell r="ATV43"/>
          <cell r="ATW43"/>
          <cell r="ATX43"/>
          <cell r="ATY43"/>
          <cell r="ATZ43"/>
          <cell r="AUA43"/>
          <cell r="AUB43"/>
          <cell r="AUC43"/>
          <cell r="AUD43"/>
          <cell r="AUE43"/>
          <cell r="AUF43"/>
          <cell r="AUG43"/>
          <cell r="AUH43"/>
          <cell r="AUI43"/>
          <cell r="AUJ43"/>
          <cell r="AUK43"/>
          <cell r="AUL43"/>
          <cell r="AUM43"/>
          <cell r="AUN43"/>
          <cell r="AUO43"/>
          <cell r="AUP43"/>
          <cell r="AUQ43"/>
          <cell r="AUR43"/>
          <cell r="AUS43"/>
          <cell r="AUT43"/>
          <cell r="AUU43"/>
          <cell r="AUV43"/>
          <cell r="AUW43"/>
          <cell r="AUX43"/>
          <cell r="AUY43"/>
          <cell r="AUZ43"/>
          <cell r="AVA43"/>
          <cell r="AVB43"/>
          <cell r="AVC43"/>
          <cell r="AVD43"/>
          <cell r="AVE43"/>
          <cell r="AVF43"/>
          <cell r="AVG43"/>
          <cell r="AVH43"/>
          <cell r="AVI43"/>
          <cell r="AVJ43"/>
          <cell r="AVK43"/>
          <cell r="AVL43"/>
          <cell r="AVM43"/>
          <cell r="AVN43"/>
          <cell r="AVO43"/>
          <cell r="AVP43"/>
          <cell r="AVQ43"/>
          <cell r="AVR43"/>
          <cell r="AVS43"/>
          <cell r="AVT43"/>
          <cell r="AVU43"/>
          <cell r="AVV43"/>
          <cell r="AVW43"/>
          <cell r="AVX43"/>
          <cell r="AVY43"/>
          <cell r="AVZ43"/>
          <cell r="AWA43"/>
          <cell r="AWB43"/>
          <cell r="AWC43"/>
          <cell r="AWD43"/>
          <cell r="AWE43"/>
          <cell r="AWF43"/>
          <cell r="AWG43"/>
          <cell r="AWH43"/>
          <cell r="AWI43"/>
          <cell r="AWJ43"/>
          <cell r="AWK43"/>
          <cell r="AWL43"/>
          <cell r="AWM43"/>
          <cell r="AWN43"/>
          <cell r="AWO43"/>
          <cell r="AWP43"/>
          <cell r="AWQ43"/>
          <cell r="AWR43"/>
          <cell r="AWS43"/>
          <cell r="AWT43"/>
          <cell r="AWU43"/>
          <cell r="AWV43"/>
          <cell r="AWW43"/>
          <cell r="AWX43"/>
          <cell r="AWY43"/>
          <cell r="AWZ43"/>
          <cell r="AXA43"/>
          <cell r="AXB43"/>
          <cell r="AXC43"/>
          <cell r="AXD43"/>
          <cell r="AXE43"/>
          <cell r="AXF43"/>
          <cell r="AXG43"/>
          <cell r="AXH43"/>
          <cell r="AXI43"/>
          <cell r="AXJ43"/>
          <cell r="AXK43"/>
          <cell r="AXL43"/>
          <cell r="AXM43"/>
          <cell r="AXN43"/>
          <cell r="AXO43"/>
          <cell r="AXP43"/>
          <cell r="AXQ43"/>
          <cell r="AXR43"/>
          <cell r="AXS43"/>
          <cell r="AXT43"/>
          <cell r="AXU43"/>
          <cell r="AXV43"/>
          <cell r="AXW43"/>
          <cell r="AXX43"/>
          <cell r="AXY43"/>
          <cell r="AXZ43"/>
          <cell r="AYA43"/>
          <cell r="AYB43"/>
          <cell r="AYC43"/>
          <cell r="AYD43"/>
          <cell r="AYE43"/>
          <cell r="AYF43"/>
          <cell r="AYG43"/>
          <cell r="AYH43"/>
          <cell r="AYI43"/>
          <cell r="AYJ43"/>
          <cell r="AYK43"/>
          <cell r="AYL43"/>
          <cell r="AYM43"/>
          <cell r="AYN43"/>
          <cell r="AYO43"/>
          <cell r="AYP43"/>
          <cell r="AYQ43"/>
          <cell r="AYR43"/>
          <cell r="AYS43"/>
          <cell r="AYT43"/>
          <cell r="AYU43"/>
          <cell r="AYV43"/>
          <cell r="AYW43"/>
          <cell r="AYX43"/>
          <cell r="AYY43"/>
          <cell r="AYZ43"/>
          <cell r="AZA43"/>
          <cell r="AZB43"/>
          <cell r="AZC43"/>
          <cell r="AZD43"/>
          <cell r="AZE43"/>
          <cell r="AZF43"/>
          <cell r="AZG43"/>
          <cell r="AZH43"/>
          <cell r="AZI43"/>
          <cell r="AZJ43"/>
          <cell r="AZK43"/>
          <cell r="AZL43"/>
          <cell r="AZM43"/>
          <cell r="AZN43"/>
          <cell r="AZO43"/>
          <cell r="AZP43"/>
          <cell r="AZQ43"/>
          <cell r="AZR43"/>
          <cell r="AZS43"/>
          <cell r="AZT43"/>
          <cell r="AZU43"/>
          <cell r="AZV43"/>
          <cell r="AZW43"/>
          <cell r="AZX43"/>
          <cell r="AZY43"/>
          <cell r="AZZ43"/>
          <cell r="BAA43"/>
          <cell r="BAB43"/>
          <cell r="BAC43"/>
          <cell r="BAD43"/>
          <cell r="BAE43"/>
          <cell r="BAF43"/>
          <cell r="BAG43"/>
          <cell r="BAH43"/>
          <cell r="BAI43"/>
          <cell r="BAJ43"/>
          <cell r="BAK43"/>
          <cell r="BAL43"/>
          <cell r="BAM43"/>
          <cell r="BAN43"/>
          <cell r="BAO43"/>
          <cell r="BAP43"/>
          <cell r="BAQ43"/>
          <cell r="BAR43"/>
          <cell r="BAS43"/>
          <cell r="BAT43"/>
          <cell r="BAU43"/>
          <cell r="BAV43"/>
          <cell r="BAW43"/>
          <cell r="BAX43"/>
          <cell r="BAY43"/>
          <cell r="BAZ43"/>
          <cell r="BBA43"/>
          <cell r="BBB43"/>
          <cell r="BBC43"/>
          <cell r="BBD43"/>
          <cell r="BBE43"/>
          <cell r="BBF43"/>
          <cell r="BBG43"/>
          <cell r="BBH43"/>
          <cell r="BBI43"/>
          <cell r="BBJ43"/>
          <cell r="BBK43"/>
          <cell r="BBL43"/>
          <cell r="BBM43"/>
          <cell r="BBN43"/>
          <cell r="BBO43"/>
          <cell r="BBP43"/>
          <cell r="BBQ43"/>
          <cell r="BBR43"/>
          <cell r="BBS43"/>
          <cell r="BBT43"/>
          <cell r="BBU43"/>
          <cell r="BBV43"/>
          <cell r="BBW43"/>
          <cell r="BBX43"/>
          <cell r="BBY43"/>
          <cell r="BBZ43"/>
          <cell r="BCA43"/>
          <cell r="BCB43"/>
          <cell r="BCC43"/>
          <cell r="BCD43"/>
          <cell r="BCE43"/>
          <cell r="BCF43"/>
          <cell r="BCG43"/>
          <cell r="BCH43"/>
          <cell r="BCI43"/>
          <cell r="BCJ43"/>
          <cell r="BCK43"/>
          <cell r="BCL43"/>
          <cell r="BCM43"/>
          <cell r="BCN43"/>
          <cell r="BCO43"/>
          <cell r="BCP43"/>
          <cell r="BCQ43"/>
          <cell r="BCR43"/>
          <cell r="BCS43"/>
          <cell r="BCT43"/>
          <cell r="BCU43"/>
          <cell r="BCV43"/>
          <cell r="BCW43"/>
          <cell r="BCX43"/>
          <cell r="BCY43"/>
          <cell r="BCZ43"/>
          <cell r="BDA43"/>
          <cell r="BDB43"/>
          <cell r="BDC43"/>
          <cell r="BDD43"/>
          <cell r="BDE43"/>
          <cell r="BDF43"/>
          <cell r="BDG43"/>
          <cell r="BDH43"/>
          <cell r="BDI43"/>
          <cell r="BDJ43"/>
          <cell r="BDK43"/>
          <cell r="BDL43"/>
          <cell r="BDM43"/>
          <cell r="BDN43"/>
          <cell r="BDO43"/>
          <cell r="BDP43"/>
          <cell r="BDQ43"/>
          <cell r="BDR43"/>
          <cell r="BDS43"/>
          <cell r="BDT43"/>
          <cell r="BDU43"/>
          <cell r="BDV43"/>
          <cell r="BDW43"/>
          <cell r="BDX43"/>
          <cell r="BDY43"/>
          <cell r="BDZ43"/>
          <cell r="BEA43"/>
          <cell r="BEB43"/>
          <cell r="BEC43"/>
          <cell r="BED43"/>
          <cell r="BEE43"/>
          <cell r="BEF43"/>
          <cell r="BEG43"/>
          <cell r="BEH43"/>
          <cell r="BEI43"/>
          <cell r="BEJ43"/>
          <cell r="BEK43"/>
          <cell r="BEL43"/>
          <cell r="BEM43"/>
          <cell r="BEN43"/>
          <cell r="BEO43"/>
          <cell r="BEP43"/>
          <cell r="BEQ43"/>
          <cell r="BER43"/>
          <cell r="BES43"/>
          <cell r="BET43"/>
          <cell r="BEU43"/>
          <cell r="BEV43"/>
          <cell r="BEW43"/>
          <cell r="BEX43"/>
          <cell r="BEY43"/>
          <cell r="BEZ43"/>
          <cell r="BFA43"/>
          <cell r="BFB43"/>
          <cell r="BFC43"/>
          <cell r="BFD43"/>
          <cell r="BFE43"/>
          <cell r="BFF43"/>
          <cell r="BFG43"/>
          <cell r="BFH43"/>
          <cell r="BFI43"/>
          <cell r="BFJ43"/>
          <cell r="BFK43"/>
          <cell r="BFL43"/>
          <cell r="BFM43"/>
          <cell r="BFN43"/>
          <cell r="BFO43"/>
          <cell r="BFP43"/>
          <cell r="BFQ43"/>
          <cell r="BFR43"/>
          <cell r="BFS43"/>
          <cell r="BFT43"/>
          <cell r="BFU43"/>
          <cell r="BFV43"/>
          <cell r="BFW43"/>
          <cell r="BFX43"/>
          <cell r="BFY43"/>
          <cell r="BFZ43"/>
          <cell r="BGA43"/>
          <cell r="BGB43"/>
          <cell r="BGC43"/>
          <cell r="BGD43"/>
          <cell r="BGE43"/>
          <cell r="BGF43"/>
          <cell r="BGG43"/>
          <cell r="BGH43"/>
          <cell r="BGI43"/>
          <cell r="BGJ43"/>
          <cell r="BGK43"/>
          <cell r="BGL43"/>
          <cell r="BGM43"/>
          <cell r="BGN43"/>
          <cell r="BGO43"/>
          <cell r="BGP43"/>
          <cell r="BGQ43"/>
          <cell r="BGR43"/>
          <cell r="BGS43"/>
          <cell r="BGT43"/>
          <cell r="BGU43"/>
          <cell r="BGV43"/>
          <cell r="BGW43"/>
          <cell r="BGX43"/>
          <cell r="BGY43"/>
          <cell r="BGZ43"/>
          <cell r="BHA43"/>
          <cell r="BHB43"/>
          <cell r="BHC43"/>
          <cell r="BHD43"/>
          <cell r="BHE43"/>
          <cell r="BHF43"/>
          <cell r="BHG43"/>
          <cell r="BHH43"/>
          <cell r="BHI43"/>
          <cell r="BHJ43"/>
          <cell r="BHK43"/>
          <cell r="BHL43"/>
          <cell r="BHM43"/>
          <cell r="BHN43"/>
          <cell r="BHO43"/>
          <cell r="BHP43"/>
          <cell r="BHQ43"/>
          <cell r="BHR43"/>
          <cell r="BHS43"/>
          <cell r="BHT43"/>
          <cell r="BHU43"/>
          <cell r="BHV43"/>
          <cell r="BHW43"/>
          <cell r="BHX43"/>
          <cell r="BHY43"/>
          <cell r="BHZ43"/>
          <cell r="BIA43"/>
          <cell r="BIB43"/>
          <cell r="BIC43"/>
          <cell r="BID43"/>
          <cell r="BIE43"/>
          <cell r="BIF43"/>
          <cell r="BIG43"/>
          <cell r="BIH43"/>
          <cell r="BII43"/>
          <cell r="BIJ43"/>
          <cell r="BIK43"/>
          <cell r="BIL43"/>
          <cell r="BIM43"/>
          <cell r="BIN43"/>
          <cell r="BIO43"/>
          <cell r="BIP43"/>
          <cell r="BIQ43"/>
          <cell r="BIR43"/>
          <cell r="BIS43"/>
          <cell r="BIT43"/>
          <cell r="BIU43"/>
          <cell r="BIV43"/>
          <cell r="BIW43"/>
          <cell r="BIX43"/>
          <cell r="BIY43"/>
          <cell r="BIZ43"/>
          <cell r="BJA43"/>
          <cell r="BJB43"/>
          <cell r="BJC43"/>
          <cell r="BJD43"/>
          <cell r="BJE43"/>
          <cell r="BJF43"/>
          <cell r="BJG43"/>
          <cell r="BJH43"/>
          <cell r="BJI43"/>
          <cell r="BJJ43"/>
          <cell r="BJK43"/>
          <cell r="BJL43"/>
          <cell r="BJM43"/>
          <cell r="BJN43"/>
          <cell r="BJO43"/>
          <cell r="BJP43"/>
          <cell r="BJQ43"/>
          <cell r="BJR43"/>
          <cell r="BJS43"/>
          <cell r="BJT43"/>
          <cell r="BJU43"/>
          <cell r="BJV43"/>
          <cell r="BJW43"/>
          <cell r="BJX43"/>
          <cell r="BJY43"/>
          <cell r="BJZ43"/>
          <cell r="BKA43"/>
          <cell r="BKB43"/>
          <cell r="BKC43"/>
          <cell r="BKD43"/>
          <cell r="BKE43"/>
          <cell r="BKF43"/>
          <cell r="BKG43"/>
          <cell r="BKH43"/>
          <cell r="BKI43"/>
          <cell r="BKJ43"/>
          <cell r="BKK43"/>
          <cell r="BKL43"/>
          <cell r="BKM43"/>
          <cell r="BKN43"/>
          <cell r="BKO43"/>
          <cell r="BKP43"/>
          <cell r="BKQ43"/>
          <cell r="BKR43"/>
          <cell r="BKS43"/>
          <cell r="BKT43"/>
          <cell r="BKU43"/>
          <cell r="BKV43"/>
          <cell r="BKW43"/>
          <cell r="BKX43"/>
          <cell r="BKY43"/>
          <cell r="BKZ43"/>
          <cell r="BLA43"/>
          <cell r="BLB43"/>
          <cell r="BLC43"/>
          <cell r="BLD43"/>
          <cell r="BLE43"/>
          <cell r="BLF43"/>
          <cell r="BLG43"/>
          <cell r="BLH43"/>
          <cell r="BLI43"/>
          <cell r="BLJ43"/>
          <cell r="BLK43"/>
          <cell r="BLL43"/>
          <cell r="BLM43"/>
          <cell r="BLN43"/>
          <cell r="BLO43"/>
          <cell r="BLP43"/>
          <cell r="BLQ43"/>
          <cell r="BLR43"/>
          <cell r="BLS43"/>
          <cell r="BLT43"/>
          <cell r="BLU43"/>
          <cell r="BLV43"/>
          <cell r="BLW43"/>
          <cell r="BLX43"/>
          <cell r="BLY43"/>
          <cell r="BLZ43"/>
          <cell r="BMA43"/>
          <cell r="BMB43"/>
          <cell r="BMC43"/>
          <cell r="BMD43"/>
          <cell r="BME43"/>
          <cell r="BMF43"/>
          <cell r="BMG43"/>
          <cell r="BMH43"/>
          <cell r="BMI43"/>
          <cell r="BMJ43"/>
          <cell r="BMK43"/>
          <cell r="BML43"/>
          <cell r="BMM43"/>
          <cell r="BMN43"/>
          <cell r="BMO43"/>
          <cell r="BMP43"/>
          <cell r="BMQ43"/>
          <cell r="BMR43"/>
          <cell r="BMS43"/>
          <cell r="BMT43"/>
          <cell r="BMU43"/>
          <cell r="BMV43"/>
          <cell r="BMW43"/>
          <cell r="BMX43"/>
          <cell r="BMY43"/>
          <cell r="BMZ43"/>
          <cell r="BNA43"/>
          <cell r="BNB43"/>
          <cell r="BNC43"/>
          <cell r="BND43"/>
          <cell r="BNE43"/>
          <cell r="BNF43"/>
          <cell r="BNG43"/>
          <cell r="BNH43"/>
          <cell r="BNI43"/>
          <cell r="BNJ43"/>
          <cell r="BNK43"/>
          <cell r="BNL43"/>
          <cell r="BNM43"/>
          <cell r="BNN43"/>
          <cell r="BNO43"/>
          <cell r="BNP43"/>
          <cell r="BNQ43"/>
          <cell r="BNR43"/>
          <cell r="BNS43"/>
          <cell r="BNT43"/>
          <cell r="BNU43"/>
          <cell r="BNV43"/>
          <cell r="BNW43"/>
          <cell r="BNX43"/>
          <cell r="BNY43"/>
          <cell r="BNZ43"/>
          <cell r="BOA43"/>
          <cell r="BOB43"/>
          <cell r="BOC43"/>
          <cell r="BOD43"/>
          <cell r="BOE43"/>
          <cell r="BOF43"/>
          <cell r="BOG43"/>
          <cell r="BOH43"/>
          <cell r="BOI43"/>
          <cell r="BOJ43"/>
          <cell r="BOK43"/>
          <cell r="BOL43"/>
          <cell r="BOM43"/>
          <cell r="BON43"/>
          <cell r="BOO43"/>
          <cell r="BOP43"/>
          <cell r="BOQ43"/>
          <cell r="BOR43"/>
          <cell r="BOS43"/>
          <cell r="BOT43"/>
          <cell r="BOU43"/>
          <cell r="BOV43"/>
          <cell r="BOW43"/>
          <cell r="BOX43"/>
          <cell r="BOY43"/>
          <cell r="BOZ43"/>
          <cell r="BPA43"/>
          <cell r="BPB43"/>
          <cell r="BPC43"/>
          <cell r="BPD43"/>
          <cell r="BPE43"/>
          <cell r="BPF43"/>
          <cell r="BPG43"/>
          <cell r="BPH43"/>
          <cell r="BPI43"/>
          <cell r="BPJ43"/>
          <cell r="BPK43"/>
          <cell r="BPL43"/>
          <cell r="BPM43"/>
          <cell r="BPN43"/>
          <cell r="BPO43"/>
          <cell r="BPP43"/>
          <cell r="BPQ43"/>
          <cell r="BPR43"/>
          <cell r="BPS43"/>
          <cell r="BPT43"/>
          <cell r="BPU43"/>
          <cell r="BPV43"/>
          <cell r="BPW43"/>
          <cell r="BPX43"/>
          <cell r="BPY43"/>
          <cell r="BPZ43"/>
          <cell r="BQA43"/>
          <cell r="BQB43"/>
          <cell r="BQC43"/>
          <cell r="BQD43"/>
          <cell r="BQE43"/>
          <cell r="BQF43"/>
          <cell r="BQG43"/>
          <cell r="BQH43"/>
          <cell r="BQI43"/>
          <cell r="BQJ43"/>
          <cell r="BQK43"/>
          <cell r="BQL43"/>
          <cell r="BQM43"/>
          <cell r="BQN43"/>
          <cell r="BQO43"/>
          <cell r="BQP43"/>
          <cell r="BQQ43"/>
          <cell r="BQR43"/>
          <cell r="BQS43"/>
          <cell r="BQT43"/>
          <cell r="BQU43"/>
          <cell r="BQV43"/>
          <cell r="BQW43"/>
          <cell r="BQX43"/>
          <cell r="BQY43"/>
          <cell r="BQZ43"/>
          <cell r="BRA43"/>
          <cell r="BRB43"/>
          <cell r="BRC43"/>
          <cell r="BRD43"/>
          <cell r="BRE43"/>
          <cell r="BRF43"/>
          <cell r="BRG43"/>
          <cell r="BRH43"/>
          <cell r="BRI43"/>
          <cell r="BRJ43"/>
          <cell r="BRK43"/>
          <cell r="BRL43"/>
          <cell r="BRM43"/>
          <cell r="BRN43"/>
          <cell r="BRO43"/>
          <cell r="BRP43"/>
          <cell r="BRQ43"/>
          <cell r="BRR43"/>
          <cell r="BRS43"/>
          <cell r="BRT43"/>
          <cell r="BRU43"/>
          <cell r="BRV43"/>
          <cell r="BRW43"/>
          <cell r="BRX43"/>
          <cell r="BRY43"/>
          <cell r="BRZ43"/>
          <cell r="BSA43"/>
          <cell r="BSB43"/>
          <cell r="BSC43"/>
          <cell r="BSD43"/>
          <cell r="BSE43"/>
          <cell r="BSF43"/>
          <cell r="BSG43"/>
          <cell r="BSH43"/>
          <cell r="BSI43"/>
          <cell r="BSJ43"/>
          <cell r="BSK43"/>
          <cell r="BSL43"/>
          <cell r="BSM43"/>
          <cell r="BSN43"/>
          <cell r="BSO43"/>
          <cell r="BSP43"/>
          <cell r="BSQ43"/>
          <cell r="BSR43"/>
          <cell r="BSS43"/>
          <cell r="BST43"/>
          <cell r="BSU43"/>
          <cell r="BSV43"/>
          <cell r="BSW43"/>
          <cell r="BSX43"/>
          <cell r="BSY43"/>
          <cell r="BSZ43"/>
          <cell r="BTA43"/>
          <cell r="BTB43"/>
          <cell r="BTC43"/>
          <cell r="BTD43"/>
          <cell r="BTE43"/>
          <cell r="BTF43"/>
          <cell r="BTG43"/>
          <cell r="BTH43"/>
          <cell r="BTI43"/>
          <cell r="BTJ43"/>
          <cell r="BTK43"/>
          <cell r="BTL43"/>
          <cell r="BTM43"/>
          <cell r="BTN43"/>
          <cell r="BTO43"/>
          <cell r="BTP43"/>
          <cell r="BTQ43"/>
          <cell r="BTR43"/>
          <cell r="BTS43"/>
          <cell r="BTT43"/>
          <cell r="BTU43"/>
          <cell r="BTV43"/>
          <cell r="BTW43"/>
          <cell r="BTX43"/>
          <cell r="BTY43"/>
          <cell r="BTZ43"/>
          <cell r="BUA43"/>
          <cell r="BUB43"/>
          <cell r="BUC43"/>
          <cell r="BUD43"/>
          <cell r="BUE43"/>
          <cell r="BUF43"/>
          <cell r="BUG43"/>
          <cell r="BUH43"/>
          <cell r="BUI43"/>
          <cell r="BUJ43"/>
          <cell r="BUK43"/>
          <cell r="BUL43"/>
          <cell r="BUM43"/>
          <cell r="BUN43"/>
          <cell r="BUO43"/>
          <cell r="BUP43"/>
          <cell r="BUQ43"/>
          <cell r="BUR43"/>
          <cell r="BUS43"/>
          <cell r="BUT43"/>
          <cell r="BUU43"/>
          <cell r="BUV43"/>
          <cell r="BUW43"/>
          <cell r="BUX43"/>
          <cell r="BUY43"/>
          <cell r="BUZ43"/>
          <cell r="BVA43"/>
          <cell r="BVB43"/>
          <cell r="BVC43"/>
          <cell r="BVD43"/>
          <cell r="BVE43"/>
          <cell r="BVF43"/>
          <cell r="BVG43"/>
          <cell r="BVH43"/>
          <cell r="BVI43"/>
          <cell r="BVJ43"/>
          <cell r="BVK43"/>
          <cell r="BVL43"/>
          <cell r="BVM43"/>
          <cell r="BVN43"/>
          <cell r="BVO43"/>
          <cell r="BVP43"/>
          <cell r="BVQ43"/>
          <cell r="BVR43"/>
          <cell r="BVS43"/>
          <cell r="BVT43"/>
          <cell r="BVU43"/>
          <cell r="BVV43"/>
          <cell r="BVW43"/>
          <cell r="BVX43"/>
          <cell r="BVY43"/>
          <cell r="BVZ43"/>
          <cell r="BWA43"/>
          <cell r="BWB43"/>
          <cell r="BWC43"/>
          <cell r="BWD43"/>
          <cell r="BWE43"/>
          <cell r="BWF43"/>
          <cell r="BWG43"/>
          <cell r="BWH43"/>
          <cell r="BWI43"/>
          <cell r="BWJ43"/>
          <cell r="BWK43"/>
          <cell r="BWL43"/>
          <cell r="BWM43"/>
          <cell r="BWN43"/>
          <cell r="BWO43"/>
          <cell r="BWP43"/>
          <cell r="BWQ43"/>
          <cell r="BWR43"/>
          <cell r="BWS43"/>
          <cell r="BWT43"/>
          <cell r="BWU43"/>
          <cell r="BWV43"/>
          <cell r="BWW43"/>
          <cell r="BWX43"/>
          <cell r="BWY43"/>
          <cell r="BWZ43"/>
          <cell r="BXA43"/>
          <cell r="BXB43"/>
          <cell r="BXC43"/>
          <cell r="BXD43"/>
          <cell r="BXE43"/>
          <cell r="BXF43"/>
          <cell r="BXG43"/>
          <cell r="BXH43"/>
          <cell r="BXI43"/>
          <cell r="BXJ43"/>
          <cell r="BXK43"/>
          <cell r="BXL43"/>
          <cell r="BXM43"/>
          <cell r="BXN43"/>
          <cell r="BXO43"/>
          <cell r="BXP43"/>
          <cell r="BXQ43"/>
          <cell r="BXR43"/>
          <cell r="BXS43"/>
          <cell r="BXT43"/>
          <cell r="BXU43"/>
          <cell r="BXV43"/>
          <cell r="BXW43"/>
          <cell r="BXX43"/>
          <cell r="BXY43"/>
          <cell r="BXZ43"/>
          <cell r="BYA43"/>
          <cell r="BYB43"/>
          <cell r="BYC43"/>
          <cell r="BYD43"/>
          <cell r="BYE43"/>
          <cell r="BYF43"/>
          <cell r="BYG43"/>
          <cell r="BYH43"/>
          <cell r="BYI43"/>
          <cell r="BYJ43"/>
          <cell r="BYK43"/>
          <cell r="BYL43"/>
          <cell r="BYM43"/>
          <cell r="BYN43"/>
          <cell r="BYO43"/>
          <cell r="BYP43"/>
          <cell r="BYQ43"/>
          <cell r="BYR43"/>
          <cell r="BYS43"/>
          <cell r="BYT43"/>
          <cell r="BYU43"/>
          <cell r="BYV43"/>
          <cell r="BYW43"/>
          <cell r="BYX43"/>
          <cell r="BYY43"/>
          <cell r="BYZ43"/>
          <cell r="BZA43"/>
          <cell r="BZB43"/>
          <cell r="BZC43"/>
          <cell r="BZD43"/>
          <cell r="BZE43"/>
          <cell r="BZF43"/>
          <cell r="BZG43"/>
          <cell r="BZH43"/>
          <cell r="BZI43"/>
          <cell r="BZJ43"/>
          <cell r="BZK43"/>
          <cell r="BZL43"/>
          <cell r="BZM43"/>
          <cell r="BZN43"/>
          <cell r="BZO43"/>
          <cell r="BZP43"/>
          <cell r="BZQ43"/>
          <cell r="BZR43"/>
          <cell r="BZS43"/>
          <cell r="BZT43"/>
          <cell r="BZU43"/>
          <cell r="BZV43"/>
          <cell r="BZW43"/>
          <cell r="BZX43"/>
          <cell r="BZY43"/>
          <cell r="BZZ43"/>
          <cell r="CAA43"/>
          <cell r="CAB43"/>
          <cell r="CAC43"/>
          <cell r="CAD43"/>
          <cell r="CAE43"/>
          <cell r="CAF43"/>
          <cell r="CAG43"/>
          <cell r="CAH43"/>
          <cell r="CAI43"/>
          <cell r="CAJ43"/>
          <cell r="CAK43"/>
          <cell r="CAL43"/>
          <cell r="CAM43"/>
          <cell r="CAN43"/>
          <cell r="CAO43"/>
          <cell r="CAP43"/>
          <cell r="CAQ43"/>
          <cell r="CAR43"/>
          <cell r="CAS43"/>
          <cell r="CAT43"/>
          <cell r="CAU43"/>
          <cell r="CAV43"/>
          <cell r="CAW43"/>
          <cell r="CAX43"/>
          <cell r="CAY43"/>
          <cell r="CAZ43"/>
          <cell r="CBA43"/>
          <cell r="CBB43"/>
          <cell r="CBC43"/>
          <cell r="CBD43"/>
          <cell r="CBE43"/>
          <cell r="CBF43"/>
          <cell r="CBG43"/>
          <cell r="CBH43"/>
          <cell r="CBI43"/>
          <cell r="CBJ43"/>
          <cell r="CBK43"/>
          <cell r="CBL43"/>
          <cell r="CBM43"/>
          <cell r="CBN43"/>
          <cell r="CBO43"/>
          <cell r="CBP43"/>
          <cell r="CBQ43"/>
          <cell r="CBR43"/>
          <cell r="CBS43"/>
          <cell r="CBT43"/>
          <cell r="CBU43"/>
          <cell r="CBV43"/>
          <cell r="CBW43"/>
          <cell r="CBX43"/>
          <cell r="CBY43"/>
          <cell r="CBZ43"/>
          <cell r="CCA43"/>
          <cell r="CCB43"/>
          <cell r="CCC43"/>
          <cell r="CCD43"/>
          <cell r="CCE43"/>
          <cell r="CCF43"/>
          <cell r="CCG43"/>
          <cell r="CCH43"/>
          <cell r="CCI43"/>
          <cell r="CCJ43"/>
          <cell r="CCK43"/>
          <cell r="CCL43"/>
          <cell r="CCM43"/>
          <cell r="CCN43"/>
          <cell r="CCO43"/>
          <cell r="CCP43"/>
          <cell r="CCQ43"/>
          <cell r="CCR43"/>
          <cell r="CCS43"/>
          <cell r="CCT43"/>
          <cell r="CCU43"/>
          <cell r="CCV43"/>
          <cell r="CCW43"/>
          <cell r="CCX43"/>
          <cell r="CCY43"/>
          <cell r="CCZ43"/>
          <cell r="CDA43"/>
          <cell r="CDB43"/>
          <cell r="CDC43"/>
          <cell r="CDD43"/>
          <cell r="CDE43"/>
          <cell r="CDF43"/>
          <cell r="CDG43"/>
          <cell r="CDH43"/>
          <cell r="CDI43"/>
          <cell r="CDJ43"/>
          <cell r="CDK43"/>
          <cell r="CDL43"/>
          <cell r="CDM43"/>
          <cell r="CDN43"/>
          <cell r="CDO43"/>
          <cell r="CDP43"/>
          <cell r="CDQ43"/>
          <cell r="CDR43"/>
          <cell r="CDS43"/>
          <cell r="CDT43"/>
          <cell r="CDU43"/>
          <cell r="CDV43"/>
          <cell r="CDW43"/>
          <cell r="CDX43"/>
          <cell r="CDY43"/>
          <cell r="CDZ43"/>
          <cell r="CEA43"/>
          <cell r="CEB43"/>
          <cell r="CEC43"/>
          <cell r="CED43"/>
          <cell r="CEE43"/>
          <cell r="CEF43"/>
          <cell r="CEG43"/>
          <cell r="CEH43"/>
          <cell r="CEI43"/>
          <cell r="CEJ43"/>
          <cell r="CEK43"/>
          <cell r="CEL43"/>
          <cell r="CEM43"/>
          <cell r="CEN43"/>
          <cell r="CEO43"/>
          <cell r="CEP43"/>
          <cell r="CEQ43"/>
          <cell r="CER43"/>
          <cell r="CES43"/>
          <cell r="CET43"/>
          <cell r="CEU43"/>
          <cell r="CEV43"/>
          <cell r="CEW43"/>
          <cell r="CEX43"/>
          <cell r="CEY43"/>
          <cell r="CEZ43"/>
          <cell r="CFA43"/>
          <cell r="CFB43"/>
          <cell r="CFC43"/>
          <cell r="CFD43"/>
          <cell r="CFE43"/>
          <cell r="CFF43"/>
          <cell r="CFG43"/>
          <cell r="CFH43"/>
          <cell r="CFI43"/>
          <cell r="CFJ43"/>
          <cell r="CFK43"/>
          <cell r="CFL43"/>
          <cell r="CFM43"/>
          <cell r="CFN43"/>
          <cell r="CFO43"/>
          <cell r="CFP43"/>
          <cell r="CFQ43"/>
          <cell r="CFR43"/>
          <cell r="CFS43"/>
          <cell r="CFT43"/>
          <cell r="CFU43"/>
          <cell r="CFV43"/>
          <cell r="CFW43"/>
          <cell r="CFX43"/>
          <cell r="CFY43"/>
          <cell r="CFZ43"/>
          <cell r="CGA43"/>
          <cell r="CGB43"/>
          <cell r="CGC43"/>
          <cell r="CGD43"/>
          <cell r="CGE43"/>
          <cell r="CGF43"/>
          <cell r="CGG43"/>
          <cell r="CGH43"/>
          <cell r="CGI43"/>
          <cell r="CGJ43"/>
          <cell r="CGK43"/>
          <cell r="CGL43"/>
          <cell r="CGM43"/>
          <cell r="CGN43"/>
          <cell r="CGO43"/>
          <cell r="CGP43"/>
          <cell r="CGQ43"/>
          <cell r="CGR43"/>
          <cell r="CGS43"/>
          <cell r="CGT43"/>
          <cell r="CGU43"/>
          <cell r="CGV43"/>
          <cell r="CGW43"/>
          <cell r="CGX43"/>
          <cell r="CGY43"/>
          <cell r="CGZ43"/>
          <cell r="CHA43"/>
          <cell r="CHB43"/>
          <cell r="CHC43"/>
          <cell r="CHD43"/>
          <cell r="CHE43"/>
          <cell r="CHF43"/>
          <cell r="CHG43"/>
          <cell r="CHH43"/>
          <cell r="CHI43"/>
          <cell r="CHJ43"/>
          <cell r="CHK43"/>
          <cell r="CHL43"/>
          <cell r="CHM43"/>
          <cell r="CHN43"/>
          <cell r="CHO43"/>
          <cell r="CHP43"/>
          <cell r="CHQ43"/>
          <cell r="CHR43"/>
          <cell r="CHS43"/>
          <cell r="CHT43"/>
          <cell r="CHU43"/>
          <cell r="CHV43"/>
          <cell r="CHW43"/>
          <cell r="CHX43"/>
          <cell r="CHY43"/>
          <cell r="CHZ43"/>
          <cell r="CIA43"/>
          <cell r="CIB43"/>
          <cell r="CIC43"/>
          <cell r="CID43"/>
          <cell r="CIE43"/>
          <cell r="CIF43"/>
          <cell r="CIG43"/>
          <cell r="CIH43"/>
          <cell r="CII43"/>
          <cell r="CIJ43"/>
          <cell r="CIK43"/>
          <cell r="CIL43"/>
          <cell r="CIM43"/>
          <cell r="CIN43"/>
          <cell r="CIO43"/>
          <cell r="CIP43"/>
          <cell r="CIQ43"/>
          <cell r="CIR43"/>
          <cell r="CIS43"/>
          <cell r="CIT43"/>
          <cell r="CIU43"/>
          <cell r="CIV43"/>
          <cell r="CIW43"/>
          <cell r="CIX43"/>
          <cell r="CIY43"/>
          <cell r="CIZ43"/>
          <cell r="CJA43"/>
          <cell r="CJB43"/>
          <cell r="CJC43"/>
          <cell r="CJD43"/>
          <cell r="CJE43"/>
          <cell r="CJF43"/>
          <cell r="CJG43"/>
          <cell r="CJH43"/>
          <cell r="CJI43"/>
          <cell r="CJJ43"/>
          <cell r="CJK43"/>
          <cell r="CJL43"/>
          <cell r="CJM43"/>
          <cell r="CJN43"/>
          <cell r="CJO43"/>
          <cell r="CJP43"/>
          <cell r="CJQ43"/>
          <cell r="CJR43"/>
          <cell r="CJS43"/>
          <cell r="CJT43"/>
          <cell r="CJU43"/>
          <cell r="CJV43"/>
          <cell r="CJW43"/>
          <cell r="CJX43"/>
          <cell r="CJY43"/>
          <cell r="CJZ43"/>
          <cell r="CKA43"/>
          <cell r="CKB43"/>
          <cell r="CKC43"/>
          <cell r="CKD43"/>
          <cell r="CKE43"/>
          <cell r="CKF43"/>
          <cell r="CKG43"/>
          <cell r="CKH43"/>
          <cell r="CKI43"/>
          <cell r="CKJ43"/>
          <cell r="CKK43"/>
          <cell r="CKL43"/>
          <cell r="CKM43"/>
          <cell r="CKN43"/>
          <cell r="CKO43"/>
          <cell r="CKP43"/>
          <cell r="CKQ43"/>
          <cell r="CKR43"/>
          <cell r="CKS43"/>
          <cell r="CKT43"/>
          <cell r="CKU43"/>
          <cell r="CKV43"/>
          <cell r="CKW43"/>
          <cell r="CKX43"/>
          <cell r="CKY43"/>
          <cell r="CKZ43"/>
          <cell r="CLA43"/>
          <cell r="CLB43"/>
          <cell r="CLC43"/>
          <cell r="CLD43"/>
          <cell r="CLE43"/>
          <cell r="CLF43"/>
          <cell r="CLG43"/>
          <cell r="CLH43"/>
          <cell r="CLI43"/>
          <cell r="CLJ43"/>
          <cell r="CLK43"/>
          <cell r="CLL43"/>
          <cell r="CLM43"/>
          <cell r="CLN43"/>
          <cell r="CLO43"/>
          <cell r="CLP43"/>
          <cell r="CLQ43"/>
          <cell r="CLR43"/>
          <cell r="CLS43"/>
          <cell r="CLT43"/>
          <cell r="CLU43"/>
          <cell r="CLV43"/>
          <cell r="CLW43"/>
          <cell r="CLX43"/>
          <cell r="CLY43"/>
          <cell r="CLZ43"/>
          <cell r="CMA43"/>
          <cell r="CMB43"/>
          <cell r="CMC43"/>
          <cell r="CMD43"/>
          <cell r="CME43"/>
          <cell r="CMF43"/>
          <cell r="CMG43"/>
          <cell r="CMH43"/>
          <cell r="CMI43"/>
          <cell r="CMJ43"/>
          <cell r="CMK43"/>
          <cell r="CML43"/>
          <cell r="CMM43"/>
          <cell r="CMN43"/>
          <cell r="CMO43"/>
          <cell r="CMP43"/>
          <cell r="CMQ43"/>
          <cell r="CMR43"/>
          <cell r="CMS43"/>
          <cell r="CMT43"/>
          <cell r="CMU43"/>
          <cell r="CMV43"/>
          <cell r="CMW43"/>
          <cell r="CMX43"/>
          <cell r="CMY43"/>
          <cell r="CMZ43"/>
          <cell r="CNA43"/>
          <cell r="CNB43"/>
          <cell r="CNC43"/>
          <cell r="CND43"/>
          <cell r="CNE43"/>
          <cell r="CNF43"/>
          <cell r="CNG43"/>
          <cell r="CNH43"/>
          <cell r="CNI43"/>
          <cell r="CNJ43"/>
          <cell r="CNK43"/>
          <cell r="CNL43"/>
          <cell r="CNM43"/>
          <cell r="CNN43"/>
          <cell r="CNO43"/>
          <cell r="CNP43"/>
          <cell r="CNQ43"/>
          <cell r="CNR43"/>
          <cell r="CNS43"/>
          <cell r="CNT43"/>
          <cell r="CNU43"/>
          <cell r="CNV43"/>
          <cell r="CNW43"/>
          <cell r="CNX43"/>
          <cell r="CNY43"/>
          <cell r="CNZ43"/>
          <cell r="COA43"/>
          <cell r="COB43"/>
          <cell r="COC43"/>
          <cell r="COD43"/>
          <cell r="COE43"/>
          <cell r="COF43"/>
          <cell r="COG43"/>
          <cell r="COH43"/>
          <cell r="COI43"/>
          <cell r="COJ43"/>
          <cell r="COK43"/>
          <cell r="COL43"/>
          <cell r="COM43"/>
          <cell r="CON43"/>
          <cell r="COO43"/>
          <cell r="COP43"/>
          <cell r="COQ43"/>
          <cell r="COR43"/>
          <cell r="COS43"/>
          <cell r="COT43"/>
          <cell r="COU43"/>
          <cell r="COV43"/>
          <cell r="COW43"/>
          <cell r="COX43"/>
          <cell r="COY43"/>
          <cell r="COZ43"/>
          <cell r="CPA43"/>
          <cell r="CPB43"/>
          <cell r="CPC43"/>
          <cell r="CPD43"/>
          <cell r="CPE43"/>
          <cell r="CPF43"/>
          <cell r="CPG43"/>
          <cell r="CPH43"/>
          <cell r="CPI43"/>
          <cell r="CPJ43"/>
          <cell r="CPK43"/>
          <cell r="CPL43"/>
          <cell r="CPM43"/>
          <cell r="CPN43"/>
          <cell r="CPO43"/>
          <cell r="CPP43"/>
          <cell r="CPQ43"/>
          <cell r="CPR43"/>
          <cell r="CPS43"/>
          <cell r="CPT43"/>
          <cell r="CPU43"/>
          <cell r="CPV43"/>
          <cell r="CPW43"/>
          <cell r="CPX43"/>
          <cell r="CPY43"/>
          <cell r="CPZ43"/>
          <cell r="CQA43"/>
          <cell r="CQB43"/>
          <cell r="CQC43"/>
          <cell r="CQD43"/>
          <cell r="CQE43"/>
          <cell r="CQF43"/>
          <cell r="CQG43"/>
          <cell r="CQH43"/>
          <cell r="CQI43"/>
          <cell r="CQJ43"/>
          <cell r="CQK43"/>
          <cell r="CQL43"/>
          <cell r="CQM43"/>
          <cell r="CQN43"/>
          <cell r="CQO43"/>
          <cell r="CQP43"/>
          <cell r="CQQ43"/>
          <cell r="CQR43"/>
          <cell r="CQS43"/>
          <cell r="CQT43"/>
          <cell r="CQU43"/>
          <cell r="CQV43"/>
          <cell r="CQW43"/>
          <cell r="CQX43"/>
          <cell r="CQY43"/>
          <cell r="CQZ43"/>
          <cell r="CRA43"/>
          <cell r="CRB43"/>
          <cell r="CRC43"/>
          <cell r="CRD43"/>
          <cell r="CRE43"/>
          <cell r="CRF43"/>
          <cell r="CRG43"/>
          <cell r="CRH43"/>
          <cell r="CRI43"/>
          <cell r="CRJ43"/>
          <cell r="CRK43"/>
          <cell r="CRL43"/>
          <cell r="CRM43"/>
          <cell r="CRN43"/>
          <cell r="CRO43"/>
          <cell r="CRP43"/>
          <cell r="CRQ43"/>
          <cell r="CRR43"/>
          <cell r="CRS43"/>
          <cell r="CRT43"/>
          <cell r="CRU43"/>
          <cell r="CRV43"/>
          <cell r="CRW43"/>
          <cell r="CRX43"/>
          <cell r="CRY43"/>
          <cell r="CRZ43"/>
          <cell r="CSA43"/>
          <cell r="CSB43"/>
          <cell r="CSC43"/>
          <cell r="CSD43"/>
          <cell r="CSE43"/>
          <cell r="CSF43"/>
          <cell r="CSG43"/>
          <cell r="CSH43"/>
          <cell r="CSI43"/>
          <cell r="CSJ43"/>
          <cell r="CSK43"/>
          <cell r="CSL43"/>
          <cell r="CSM43"/>
          <cell r="CSN43"/>
          <cell r="CSO43"/>
          <cell r="CSP43"/>
          <cell r="CSQ43"/>
          <cell r="CSR43"/>
          <cell r="CSS43"/>
          <cell r="CST43"/>
          <cell r="CSU43"/>
          <cell r="CSV43"/>
          <cell r="CSW43"/>
          <cell r="CSX43"/>
          <cell r="CSY43"/>
          <cell r="CSZ43"/>
          <cell r="CTA43"/>
          <cell r="CTB43"/>
          <cell r="CTC43"/>
          <cell r="CTD43"/>
          <cell r="CTE43"/>
          <cell r="CTF43"/>
          <cell r="CTG43"/>
          <cell r="CTH43"/>
          <cell r="CTI43"/>
          <cell r="CTJ43"/>
          <cell r="CTK43"/>
          <cell r="CTL43"/>
          <cell r="CTM43"/>
          <cell r="CTN43"/>
          <cell r="CTO43"/>
          <cell r="CTP43"/>
          <cell r="CTQ43"/>
          <cell r="CTR43"/>
          <cell r="CTS43"/>
          <cell r="CTT43"/>
          <cell r="CTU43"/>
          <cell r="CTV43"/>
          <cell r="CTW43"/>
          <cell r="CTX43"/>
          <cell r="CTY43"/>
          <cell r="CTZ43"/>
          <cell r="CUA43"/>
          <cell r="CUB43"/>
          <cell r="CUC43"/>
          <cell r="CUD43"/>
          <cell r="CUE43"/>
          <cell r="CUF43"/>
          <cell r="CUG43"/>
          <cell r="CUH43"/>
          <cell r="CUI43"/>
          <cell r="CUJ43"/>
          <cell r="CUK43"/>
          <cell r="CUL43"/>
          <cell r="CUM43"/>
          <cell r="CUN43"/>
          <cell r="CUO43"/>
          <cell r="CUP43"/>
          <cell r="CUQ43"/>
          <cell r="CUR43"/>
          <cell r="CUS43"/>
          <cell r="CUT43"/>
          <cell r="CUU43"/>
          <cell r="CUV43"/>
          <cell r="CUW43"/>
          <cell r="CUX43"/>
          <cell r="CUY43"/>
          <cell r="CUZ43"/>
          <cell r="CVA43"/>
          <cell r="CVB43"/>
          <cell r="CVC43"/>
          <cell r="CVD43"/>
          <cell r="CVE43"/>
          <cell r="CVF43"/>
          <cell r="CVG43"/>
          <cell r="CVH43"/>
          <cell r="CVI43"/>
          <cell r="CVJ43"/>
          <cell r="CVK43"/>
          <cell r="CVL43"/>
          <cell r="CVM43"/>
          <cell r="CVN43"/>
          <cell r="CVO43"/>
          <cell r="CVP43"/>
          <cell r="CVQ43"/>
          <cell r="CVR43"/>
          <cell r="CVS43"/>
          <cell r="CVT43"/>
          <cell r="CVU43"/>
          <cell r="CVV43"/>
          <cell r="CVW43"/>
          <cell r="CVX43"/>
          <cell r="CVY43"/>
          <cell r="CVZ43"/>
          <cell r="CWA43"/>
          <cell r="CWB43"/>
          <cell r="CWC43"/>
          <cell r="CWD43"/>
          <cell r="CWE43"/>
          <cell r="CWF43"/>
          <cell r="CWG43"/>
          <cell r="CWH43"/>
          <cell r="CWI43"/>
          <cell r="CWJ43"/>
          <cell r="CWK43"/>
          <cell r="CWL43"/>
          <cell r="CWM43"/>
          <cell r="CWN43"/>
          <cell r="CWO43"/>
          <cell r="CWP43"/>
          <cell r="CWQ43"/>
          <cell r="CWR43"/>
          <cell r="CWS43"/>
          <cell r="CWT43"/>
          <cell r="CWU43"/>
          <cell r="CWV43"/>
          <cell r="CWW43"/>
          <cell r="CWX43"/>
          <cell r="CWY43"/>
          <cell r="CWZ43"/>
          <cell r="CXA43"/>
          <cell r="CXB43"/>
          <cell r="CXC43"/>
          <cell r="CXD43"/>
          <cell r="CXE43"/>
          <cell r="CXF43"/>
          <cell r="CXG43"/>
          <cell r="CXH43"/>
          <cell r="CXI43"/>
          <cell r="CXJ43"/>
          <cell r="CXK43"/>
          <cell r="CXL43"/>
          <cell r="CXM43"/>
          <cell r="CXN43"/>
          <cell r="CXO43"/>
          <cell r="CXP43"/>
          <cell r="CXQ43"/>
          <cell r="CXR43"/>
          <cell r="CXS43"/>
          <cell r="CXT43"/>
          <cell r="CXU43"/>
          <cell r="CXV43"/>
          <cell r="CXW43"/>
          <cell r="CXX43"/>
          <cell r="CXY43"/>
          <cell r="CXZ43"/>
          <cell r="CYA43"/>
          <cell r="CYB43"/>
          <cell r="CYC43"/>
          <cell r="CYD43"/>
          <cell r="CYE43"/>
          <cell r="CYF43"/>
          <cell r="CYG43"/>
          <cell r="CYH43"/>
          <cell r="CYI43"/>
          <cell r="CYJ43"/>
          <cell r="CYK43"/>
          <cell r="CYL43"/>
          <cell r="CYM43"/>
          <cell r="CYN43"/>
          <cell r="CYO43"/>
          <cell r="CYP43"/>
          <cell r="CYQ43"/>
          <cell r="CYR43"/>
          <cell r="CYS43"/>
          <cell r="CYT43"/>
          <cell r="CYU43"/>
          <cell r="CYV43"/>
          <cell r="CYW43"/>
          <cell r="CYX43"/>
          <cell r="CYY43"/>
          <cell r="CYZ43"/>
          <cell r="CZA43"/>
          <cell r="CZB43"/>
          <cell r="CZC43"/>
          <cell r="CZD43"/>
          <cell r="CZE43"/>
          <cell r="CZF43"/>
          <cell r="CZG43"/>
          <cell r="CZH43"/>
          <cell r="CZI43"/>
          <cell r="CZJ43"/>
          <cell r="CZK43"/>
          <cell r="CZL43"/>
          <cell r="CZM43"/>
          <cell r="CZN43"/>
          <cell r="CZO43"/>
          <cell r="CZP43"/>
          <cell r="CZQ43"/>
          <cell r="CZR43"/>
          <cell r="CZS43"/>
          <cell r="CZT43"/>
          <cell r="CZU43"/>
          <cell r="CZV43"/>
          <cell r="CZW43"/>
          <cell r="CZX43"/>
          <cell r="CZY43"/>
          <cell r="CZZ43"/>
          <cell r="DAA43"/>
          <cell r="DAB43"/>
          <cell r="DAC43"/>
          <cell r="DAD43"/>
          <cell r="DAE43"/>
          <cell r="DAF43"/>
          <cell r="DAG43"/>
          <cell r="DAH43"/>
          <cell r="DAI43"/>
          <cell r="DAJ43"/>
          <cell r="DAK43"/>
          <cell r="DAL43"/>
          <cell r="DAM43"/>
          <cell r="DAN43"/>
          <cell r="DAO43"/>
          <cell r="DAP43"/>
          <cell r="DAQ43"/>
          <cell r="DAR43"/>
          <cell r="DAS43"/>
          <cell r="DAT43"/>
          <cell r="DAU43"/>
          <cell r="DAV43"/>
          <cell r="DAW43"/>
          <cell r="DAX43"/>
          <cell r="DAY43"/>
          <cell r="DAZ43"/>
          <cell r="DBA43"/>
          <cell r="DBB43"/>
          <cell r="DBC43"/>
          <cell r="DBD43"/>
          <cell r="DBE43"/>
          <cell r="DBF43"/>
          <cell r="DBG43"/>
          <cell r="DBH43"/>
          <cell r="DBI43"/>
          <cell r="DBJ43"/>
          <cell r="DBK43"/>
          <cell r="DBL43"/>
          <cell r="DBM43"/>
          <cell r="DBN43"/>
          <cell r="DBO43"/>
          <cell r="DBP43"/>
          <cell r="DBQ43"/>
          <cell r="DBR43"/>
          <cell r="DBS43"/>
          <cell r="DBT43"/>
          <cell r="DBU43"/>
          <cell r="DBV43"/>
          <cell r="DBW43"/>
          <cell r="DBX43"/>
          <cell r="DBY43"/>
          <cell r="DBZ43"/>
          <cell r="DCA43"/>
          <cell r="DCB43"/>
          <cell r="DCC43"/>
          <cell r="DCD43"/>
          <cell r="DCE43"/>
          <cell r="DCF43"/>
          <cell r="DCG43"/>
          <cell r="DCH43"/>
          <cell r="DCI43"/>
          <cell r="DCJ43"/>
          <cell r="DCK43"/>
          <cell r="DCL43"/>
          <cell r="DCM43"/>
          <cell r="DCN43"/>
          <cell r="DCO43"/>
          <cell r="DCP43"/>
          <cell r="DCQ43"/>
          <cell r="DCR43"/>
          <cell r="DCS43"/>
          <cell r="DCT43"/>
          <cell r="DCU43"/>
          <cell r="DCV43"/>
          <cell r="DCW43"/>
          <cell r="DCX43"/>
          <cell r="DCY43"/>
          <cell r="DCZ43"/>
          <cell r="DDA43"/>
          <cell r="DDB43"/>
          <cell r="DDC43"/>
          <cell r="DDD43"/>
          <cell r="DDE43"/>
          <cell r="DDF43"/>
          <cell r="DDG43"/>
          <cell r="DDH43"/>
          <cell r="DDI43"/>
          <cell r="DDJ43"/>
          <cell r="DDK43"/>
          <cell r="DDL43"/>
          <cell r="DDM43"/>
          <cell r="DDN43"/>
          <cell r="DDO43"/>
          <cell r="DDP43"/>
          <cell r="DDQ43"/>
          <cell r="DDR43"/>
          <cell r="DDS43"/>
          <cell r="DDT43"/>
          <cell r="DDU43"/>
          <cell r="DDV43"/>
          <cell r="DDW43"/>
          <cell r="DDX43"/>
          <cell r="DDY43"/>
          <cell r="DDZ43"/>
          <cell r="DEA43"/>
          <cell r="DEB43"/>
          <cell r="DEC43"/>
          <cell r="DED43"/>
          <cell r="DEE43"/>
          <cell r="DEF43"/>
          <cell r="DEG43"/>
          <cell r="DEH43"/>
          <cell r="DEI43"/>
          <cell r="DEJ43"/>
          <cell r="DEK43"/>
          <cell r="DEL43"/>
          <cell r="DEM43"/>
          <cell r="DEN43"/>
          <cell r="DEO43"/>
          <cell r="DEP43"/>
          <cell r="DEQ43"/>
          <cell r="DER43"/>
          <cell r="DES43"/>
          <cell r="DET43"/>
          <cell r="DEU43"/>
          <cell r="DEV43"/>
          <cell r="DEW43"/>
          <cell r="DEX43"/>
          <cell r="DEY43"/>
          <cell r="DEZ43"/>
          <cell r="DFA43"/>
          <cell r="DFB43"/>
          <cell r="DFC43"/>
          <cell r="DFD43"/>
          <cell r="DFE43"/>
          <cell r="DFF43"/>
          <cell r="DFG43"/>
          <cell r="DFH43"/>
          <cell r="DFI43"/>
          <cell r="DFJ43"/>
          <cell r="DFK43"/>
          <cell r="DFL43"/>
          <cell r="DFM43"/>
          <cell r="DFN43"/>
          <cell r="DFO43"/>
          <cell r="DFP43"/>
          <cell r="DFQ43"/>
          <cell r="DFR43"/>
          <cell r="DFS43"/>
          <cell r="DFT43"/>
          <cell r="DFU43"/>
          <cell r="DFV43"/>
          <cell r="DFW43"/>
          <cell r="DFX43"/>
          <cell r="DFY43"/>
          <cell r="DFZ43"/>
          <cell r="DGA43"/>
          <cell r="DGB43"/>
          <cell r="DGC43"/>
          <cell r="DGD43"/>
          <cell r="DGE43"/>
          <cell r="DGF43"/>
          <cell r="DGG43"/>
          <cell r="DGH43"/>
          <cell r="DGI43"/>
          <cell r="DGJ43"/>
          <cell r="DGK43"/>
          <cell r="DGL43"/>
          <cell r="DGM43"/>
          <cell r="DGN43"/>
          <cell r="DGO43"/>
          <cell r="DGP43"/>
          <cell r="DGQ43"/>
          <cell r="DGR43"/>
          <cell r="DGS43"/>
          <cell r="DGT43"/>
          <cell r="DGU43"/>
          <cell r="DGV43"/>
          <cell r="DGW43"/>
          <cell r="DGX43"/>
          <cell r="DGY43"/>
          <cell r="DGZ43"/>
          <cell r="DHA43"/>
          <cell r="DHB43"/>
          <cell r="DHC43"/>
          <cell r="DHD43"/>
          <cell r="DHE43"/>
          <cell r="DHF43"/>
          <cell r="DHG43"/>
          <cell r="DHH43"/>
          <cell r="DHI43"/>
          <cell r="DHJ43"/>
          <cell r="DHK43"/>
          <cell r="DHL43"/>
          <cell r="DHM43"/>
          <cell r="DHN43"/>
          <cell r="DHO43"/>
          <cell r="DHP43"/>
          <cell r="DHQ43"/>
          <cell r="DHR43"/>
          <cell r="DHS43"/>
          <cell r="DHT43"/>
          <cell r="DHU43"/>
          <cell r="DHV43"/>
          <cell r="DHW43"/>
          <cell r="DHX43"/>
          <cell r="DHY43"/>
          <cell r="DHZ43"/>
          <cell r="DIA43"/>
          <cell r="DIB43"/>
          <cell r="DIC43"/>
          <cell r="DID43"/>
          <cell r="DIE43"/>
          <cell r="DIF43"/>
          <cell r="DIG43"/>
          <cell r="DIH43"/>
          <cell r="DII43"/>
          <cell r="DIJ43"/>
          <cell r="DIK43"/>
          <cell r="DIL43"/>
          <cell r="DIM43"/>
          <cell r="DIN43"/>
          <cell r="DIO43"/>
          <cell r="DIP43"/>
          <cell r="DIQ43"/>
          <cell r="DIR43"/>
          <cell r="DIS43"/>
          <cell r="DIT43"/>
          <cell r="DIU43"/>
          <cell r="DIV43"/>
          <cell r="DIW43"/>
          <cell r="DIX43"/>
          <cell r="DIY43"/>
          <cell r="DIZ43"/>
          <cell r="DJA43"/>
          <cell r="DJB43"/>
          <cell r="DJC43"/>
          <cell r="DJD43"/>
          <cell r="DJE43"/>
          <cell r="DJF43"/>
          <cell r="DJG43"/>
          <cell r="DJH43"/>
          <cell r="DJI43"/>
          <cell r="DJJ43"/>
          <cell r="DJK43"/>
          <cell r="DJL43"/>
          <cell r="DJM43"/>
          <cell r="DJN43"/>
          <cell r="DJO43"/>
          <cell r="DJP43"/>
          <cell r="DJQ43"/>
          <cell r="DJR43"/>
          <cell r="DJS43"/>
          <cell r="DJT43"/>
          <cell r="DJU43"/>
          <cell r="DJV43"/>
          <cell r="DJW43"/>
          <cell r="DJX43"/>
          <cell r="DJY43"/>
          <cell r="DJZ43"/>
          <cell r="DKA43"/>
          <cell r="DKB43"/>
          <cell r="DKC43"/>
          <cell r="DKD43"/>
          <cell r="DKE43"/>
          <cell r="DKF43"/>
          <cell r="DKG43"/>
          <cell r="DKH43"/>
          <cell r="DKI43"/>
          <cell r="DKJ43"/>
          <cell r="DKK43"/>
          <cell r="DKL43"/>
          <cell r="DKM43"/>
          <cell r="DKN43"/>
          <cell r="DKO43"/>
          <cell r="DKP43"/>
          <cell r="DKQ43"/>
          <cell r="DKR43"/>
          <cell r="DKS43"/>
          <cell r="DKT43"/>
          <cell r="DKU43"/>
          <cell r="DKV43"/>
          <cell r="DKW43"/>
          <cell r="DKX43"/>
          <cell r="DKY43"/>
          <cell r="DKZ43"/>
          <cell r="DLA43"/>
          <cell r="DLB43"/>
          <cell r="DLC43"/>
          <cell r="DLD43"/>
          <cell r="DLE43"/>
          <cell r="DLF43"/>
          <cell r="DLG43"/>
          <cell r="DLH43"/>
          <cell r="DLI43"/>
          <cell r="DLJ43"/>
          <cell r="DLK43"/>
          <cell r="DLL43"/>
          <cell r="DLM43"/>
          <cell r="DLN43"/>
          <cell r="DLO43"/>
          <cell r="DLP43"/>
          <cell r="DLQ43"/>
          <cell r="DLR43"/>
          <cell r="DLS43"/>
          <cell r="DLT43"/>
          <cell r="DLU43"/>
          <cell r="DLV43"/>
          <cell r="DLW43"/>
          <cell r="DLX43"/>
          <cell r="DLY43"/>
          <cell r="DLZ43"/>
          <cell r="DMA43"/>
          <cell r="DMB43"/>
          <cell r="DMC43"/>
          <cell r="DMD43"/>
          <cell r="DME43"/>
          <cell r="DMF43"/>
          <cell r="DMG43"/>
          <cell r="DMH43"/>
          <cell r="DMI43"/>
          <cell r="DMJ43"/>
          <cell r="DMK43"/>
          <cell r="DML43"/>
          <cell r="DMM43"/>
          <cell r="DMN43"/>
          <cell r="DMO43"/>
          <cell r="DMP43"/>
          <cell r="DMQ43"/>
          <cell r="DMR43"/>
          <cell r="DMS43"/>
          <cell r="DMT43"/>
          <cell r="DMU43"/>
          <cell r="DMV43"/>
          <cell r="DMW43"/>
          <cell r="DMX43"/>
          <cell r="DMY43"/>
          <cell r="DMZ43"/>
          <cell r="DNA43"/>
          <cell r="DNB43"/>
          <cell r="DNC43"/>
          <cell r="DND43"/>
          <cell r="DNE43"/>
          <cell r="DNF43"/>
          <cell r="DNG43"/>
          <cell r="DNH43"/>
          <cell r="DNI43"/>
          <cell r="DNJ43"/>
          <cell r="DNK43"/>
          <cell r="DNL43"/>
          <cell r="DNM43"/>
          <cell r="DNN43"/>
          <cell r="DNO43"/>
          <cell r="DNP43"/>
          <cell r="DNQ43"/>
          <cell r="DNR43"/>
          <cell r="DNS43"/>
          <cell r="DNT43"/>
          <cell r="DNU43"/>
          <cell r="DNV43"/>
          <cell r="DNW43"/>
          <cell r="DNX43"/>
          <cell r="DNY43"/>
          <cell r="DNZ43"/>
          <cell r="DOA43"/>
          <cell r="DOB43"/>
          <cell r="DOC43"/>
          <cell r="DOD43"/>
          <cell r="DOE43"/>
          <cell r="DOF43"/>
          <cell r="DOG43"/>
          <cell r="DOH43"/>
          <cell r="DOI43"/>
          <cell r="DOJ43"/>
          <cell r="DOK43"/>
          <cell r="DOL43"/>
          <cell r="DOM43"/>
          <cell r="DON43"/>
          <cell r="DOO43"/>
          <cell r="DOP43"/>
          <cell r="DOQ43"/>
          <cell r="DOR43"/>
          <cell r="DOS43"/>
          <cell r="DOT43"/>
          <cell r="DOU43"/>
          <cell r="DOV43"/>
          <cell r="DOW43"/>
          <cell r="DOX43"/>
          <cell r="DOY43"/>
          <cell r="DOZ43"/>
          <cell r="DPA43"/>
          <cell r="DPB43"/>
          <cell r="DPC43"/>
          <cell r="DPD43"/>
          <cell r="DPE43"/>
          <cell r="DPF43"/>
          <cell r="DPG43"/>
          <cell r="DPH43"/>
          <cell r="DPI43"/>
          <cell r="DPJ43"/>
          <cell r="DPK43"/>
          <cell r="DPL43"/>
          <cell r="DPM43"/>
          <cell r="DPN43"/>
          <cell r="DPO43"/>
          <cell r="DPP43"/>
          <cell r="DPQ43"/>
          <cell r="DPR43"/>
          <cell r="DPS43"/>
          <cell r="DPT43"/>
          <cell r="DPU43"/>
          <cell r="DPV43"/>
          <cell r="DPW43"/>
          <cell r="DPX43"/>
          <cell r="DPY43"/>
          <cell r="DPZ43"/>
          <cell r="DQA43"/>
          <cell r="DQB43"/>
          <cell r="DQC43"/>
          <cell r="DQD43"/>
          <cell r="DQE43"/>
          <cell r="DQF43"/>
          <cell r="DQG43"/>
          <cell r="DQH43"/>
          <cell r="DQI43"/>
          <cell r="DQJ43"/>
          <cell r="DQK43"/>
          <cell r="DQL43"/>
          <cell r="DQM43"/>
          <cell r="DQN43"/>
          <cell r="DQO43"/>
          <cell r="DQP43"/>
          <cell r="DQQ43"/>
          <cell r="DQR43"/>
          <cell r="DQS43"/>
          <cell r="DQT43"/>
          <cell r="DQU43"/>
          <cell r="DQV43"/>
          <cell r="DQW43"/>
          <cell r="DQX43"/>
          <cell r="DQY43"/>
          <cell r="DQZ43"/>
          <cell r="DRA43"/>
          <cell r="DRB43"/>
          <cell r="DRC43"/>
          <cell r="DRD43"/>
          <cell r="DRE43"/>
          <cell r="DRF43"/>
          <cell r="DRG43"/>
          <cell r="DRH43"/>
          <cell r="DRI43"/>
          <cell r="DRJ43"/>
          <cell r="DRK43"/>
          <cell r="DRL43"/>
          <cell r="DRM43"/>
          <cell r="DRN43"/>
          <cell r="DRO43"/>
          <cell r="DRP43"/>
          <cell r="DRQ43"/>
          <cell r="DRR43"/>
          <cell r="DRS43"/>
          <cell r="DRT43"/>
          <cell r="DRU43"/>
          <cell r="DRV43"/>
          <cell r="DRW43"/>
          <cell r="DRX43"/>
          <cell r="DRY43"/>
          <cell r="DRZ43"/>
          <cell r="DSA43"/>
          <cell r="DSB43"/>
          <cell r="DSC43"/>
          <cell r="DSD43"/>
          <cell r="DSE43"/>
          <cell r="DSF43"/>
          <cell r="DSG43"/>
          <cell r="DSH43"/>
          <cell r="DSI43"/>
          <cell r="DSJ43"/>
          <cell r="DSK43"/>
          <cell r="DSL43"/>
          <cell r="DSM43"/>
          <cell r="DSN43"/>
          <cell r="DSO43"/>
          <cell r="DSP43"/>
          <cell r="DSQ43"/>
          <cell r="DSR43"/>
          <cell r="DSS43"/>
          <cell r="DST43"/>
          <cell r="DSU43"/>
          <cell r="DSV43"/>
          <cell r="DSW43"/>
          <cell r="DSX43"/>
          <cell r="DSY43"/>
          <cell r="DSZ43"/>
          <cell r="DTA43"/>
          <cell r="DTB43"/>
          <cell r="DTC43"/>
          <cell r="DTD43"/>
          <cell r="DTE43"/>
          <cell r="DTF43"/>
          <cell r="DTG43"/>
          <cell r="DTH43"/>
          <cell r="DTI43"/>
          <cell r="DTJ43"/>
          <cell r="DTK43"/>
          <cell r="DTL43"/>
          <cell r="DTM43"/>
          <cell r="DTN43"/>
          <cell r="DTO43"/>
          <cell r="DTP43"/>
          <cell r="DTQ43"/>
          <cell r="DTR43"/>
          <cell r="DTS43"/>
          <cell r="DTT43"/>
          <cell r="DTU43"/>
          <cell r="DTV43"/>
          <cell r="DTW43"/>
          <cell r="DTX43"/>
          <cell r="DTY43"/>
          <cell r="DTZ43"/>
          <cell r="DUA43"/>
          <cell r="DUB43"/>
          <cell r="DUC43"/>
          <cell r="DUD43"/>
          <cell r="DUE43"/>
          <cell r="DUF43"/>
          <cell r="DUG43"/>
          <cell r="DUH43"/>
          <cell r="DUI43"/>
          <cell r="DUJ43"/>
          <cell r="DUK43"/>
          <cell r="DUL43"/>
          <cell r="DUM43"/>
          <cell r="DUN43"/>
          <cell r="DUO43"/>
          <cell r="DUP43"/>
          <cell r="DUQ43"/>
          <cell r="DUR43"/>
          <cell r="DUS43"/>
          <cell r="DUT43"/>
          <cell r="DUU43"/>
          <cell r="DUV43"/>
          <cell r="DUW43"/>
          <cell r="DUX43"/>
          <cell r="DUY43"/>
          <cell r="DUZ43"/>
          <cell r="DVA43"/>
          <cell r="DVB43"/>
          <cell r="DVC43"/>
          <cell r="DVD43"/>
          <cell r="DVE43"/>
          <cell r="DVF43"/>
          <cell r="DVG43"/>
          <cell r="DVH43"/>
          <cell r="DVI43"/>
          <cell r="DVJ43"/>
          <cell r="DVK43"/>
          <cell r="DVL43"/>
          <cell r="DVM43"/>
          <cell r="DVN43"/>
          <cell r="DVO43"/>
          <cell r="DVP43"/>
          <cell r="DVQ43"/>
          <cell r="DVR43"/>
          <cell r="DVS43"/>
          <cell r="DVT43"/>
          <cell r="DVU43"/>
          <cell r="DVV43"/>
          <cell r="DVW43"/>
          <cell r="DVX43"/>
          <cell r="DVY43"/>
          <cell r="DVZ43"/>
          <cell r="DWA43"/>
          <cell r="DWB43"/>
          <cell r="DWC43"/>
          <cell r="DWD43"/>
          <cell r="DWE43"/>
          <cell r="DWF43"/>
          <cell r="DWG43"/>
          <cell r="DWH43"/>
          <cell r="DWI43"/>
          <cell r="DWJ43"/>
          <cell r="DWK43"/>
          <cell r="DWL43"/>
          <cell r="DWM43"/>
          <cell r="DWN43"/>
          <cell r="DWO43"/>
          <cell r="DWP43"/>
          <cell r="DWQ43"/>
          <cell r="DWR43"/>
          <cell r="DWS43"/>
          <cell r="DWT43"/>
          <cell r="DWU43"/>
          <cell r="DWV43"/>
          <cell r="DWW43"/>
          <cell r="DWX43"/>
          <cell r="DWY43"/>
          <cell r="DWZ43"/>
          <cell r="DXA43"/>
          <cell r="DXB43"/>
          <cell r="DXC43"/>
          <cell r="DXD43"/>
          <cell r="DXE43"/>
          <cell r="DXF43"/>
          <cell r="DXG43"/>
          <cell r="DXH43"/>
          <cell r="DXI43"/>
          <cell r="DXJ43"/>
          <cell r="DXK43"/>
          <cell r="DXL43"/>
          <cell r="DXM43"/>
          <cell r="DXN43"/>
          <cell r="DXO43"/>
          <cell r="DXP43"/>
          <cell r="DXQ43"/>
          <cell r="DXR43"/>
          <cell r="DXS43"/>
          <cell r="DXT43"/>
          <cell r="DXU43"/>
          <cell r="DXV43"/>
          <cell r="DXW43"/>
          <cell r="DXX43"/>
          <cell r="DXY43"/>
          <cell r="DXZ43"/>
          <cell r="DYA43"/>
          <cell r="DYB43"/>
          <cell r="DYC43"/>
          <cell r="DYD43"/>
          <cell r="DYE43"/>
          <cell r="DYF43"/>
          <cell r="DYG43"/>
          <cell r="DYH43"/>
          <cell r="DYI43"/>
          <cell r="DYJ43"/>
          <cell r="DYK43"/>
          <cell r="DYL43"/>
          <cell r="DYM43"/>
          <cell r="DYN43"/>
          <cell r="DYO43"/>
          <cell r="DYP43"/>
          <cell r="DYQ43"/>
          <cell r="DYR43"/>
          <cell r="DYS43"/>
          <cell r="DYT43"/>
          <cell r="DYU43"/>
          <cell r="DYV43"/>
          <cell r="DYW43"/>
          <cell r="DYX43"/>
          <cell r="DYY43"/>
          <cell r="DYZ43"/>
          <cell r="DZA43"/>
          <cell r="DZB43"/>
          <cell r="DZC43"/>
          <cell r="DZD43"/>
          <cell r="DZE43"/>
          <cell r="DZF43"/>
          <cell r="DZG43"/>
          <cell r="DZH43"/>
          <cell r="DZI43"/>
          <cell r="DZJ43"/>
          <cell r="DZK43"/>
          <cell r="DZL43"/>
          <cell r="DZM43"/>
          <cell r="DZN43"/>
          <cell r="DZO43"/>
          <cell r="DZP43"/>
          <cell r="DZQ43"/>
          <cell r="DZR43"/>
          <cell r="DZS43"/>
          <cell r="DZT43"/>
          <cell r="DZU43"/>
          <cell r="DZV43"/>
          <cell r="DZW43"/>
          <cell r="DZX43"/>
          <cell r="DZY43"/>
          <cell r="DZZ43"/>
          <cell r="EAA43"/>
          <cell r="EAB43"/>
          <cell r="EAC43"/>
          <cell r="EAD43"/>
          <cell r="EAE43"/>
          <cell r="EAF43"/>
          <cell r="EAG43"/>
          <cell r="EAH43"/>
          <cell r="EAI43"/>
          <cell r="EAJ43"/>
          <cell r="EAK43"/>
          <cell r="EAL43"/>
          <cell r="EAM43"/>
          <cell r="EAN43"/>
          <cell r="EAO43"/>
          <cell r="EAP43"/>
          <cell r="EAQ43"/>
          <cell r="EAR43"/>
          <cell r="EAS43"/>
          <cell r="EAT43"/>
          <cell r="EAU43"/>
          <cell r="EAV43"/>
          <cell r="EAW43"/>
          <cell r="EAX43"/>
          <cell r="EAY43"/>
          <cell r="EAZ43"/>
          <cell r="EBA43"/>
          <cell r="EBB43"/>
          <cell r="EBC43"/>
          <cell r="EBD43"/>
          <cell r="EBE43"/>
          <cell r="EBF43"/>
          <cell r="EBG43"/>
          <cell r="EBH43"/>
          <cell r="EBI43"/>
          <cell r="EBJ43"/>
          <cell r="EBK43"/>
          <cell r="EBL43"/>
          <cell r="EBM43"/>
          <cell r="EBN43"/>
          <cell r="EBO43"/>
          <cell r="EBP43"/>
          <cell r="EBQ43"/>
          <cell r="EBR43"/>
          <cell r="EBS43"/>
          <cell r="EBT43"/>
          <cell r="EBU43"/>
          <cell r="EBV43"/>
          <cell r="EBW43"/>
          <cell r="EBX43"/>
          <cell r="EBY43"/>
          <cell r="EBZ43"/>
          <cell r="ECA43"/>
          <cell r="ECB43"/>
          <cell r="ECC43"/>
          <cell r="ECD43"/>
          <cell r="ECE43"/>
          <cell r="ECF43"/>
          <cell r="ECG43"/>
          <cell r="ECH43"/>
          <cell r="ECI43"/>
          <cell r="ECJ43"/>
          <cell r="ECK43"/>
          <cell r="ECL43"/>
          <cell r="ECM43"/>
          <cell r="ECN43"/>
          <cell r="ECO43"/>
          <cell r="ECP43"/>
          <cell r="ECQ43"/>
          <cell r="ECR43"/>
          <cell r="ECS43"/>
          <cell r="ECT43"/>
          <cell r="ECU43"/>
          <cell r="ECV43"/>
          <cell r="ECW43"/>
          <cell r="ECX43"/>
          <cell r="ECY43"/>
          <cell r="ECZ43"/>
          <cell r="EDA43"/>
          <cell r="EDB43"/>
          <cell r="EDC43"/>
          <cell r="EDD43"/>
          <cell r="EDE43"/>
          <cell r="EDF43"/>
          <cell r="EDG43"/>
          <cell r="EDH43"/>
          <cell r="EDI43"/>
          <cell r="EDJ43"/>
          <cell r="EDK43"/>
          <cell r="EDL43"/>
          <cell r="EDM43"/>
          <cell r="EDN43"/>
          <cell r="EDO43"/>
          <cell r="EDP43"/>
          <cell r="EDQ43"/>
          <cell r="EDR43"/>
          <cell r="EDS43"/>
          <cell r="EDT43"/>
          <cell r="EDU43"/>
          <cell r="EDV43"/>
          <cell r="EDW43"/>
          <cell r="EDX43"/>
          <cell r="EDY43"/>
          <cell r="EDZ43"/>
          <cell r="EEA43"/>
          <cell r="EEB43"/>
          <cell r="EEC43"/>
          <cell r="EED43"/>
          <cell r="EEE43"/>
          <cell r="EEF43"/>
          <cell r="EEG43"/>
          <cell r="EEH43"/>
          <cell r="EEI43"/>
          <cell r="EEJ43"/>
          <cell r="EEK43"/>
          <cell r="EEL43"/>
          <cell r="EEM43"/>
          <cell r="EEN43"/>
          <cell r="EEO43"/>
          <cell r="EEP43"/>
          <cell r="EEQ43"/>
          <cell r="EER43"/>
          <cell r="EES43"/>
          <cell r="EET43"/>
          <cell r="EEU43"/>
          <cell r="EEV43"/>
          <cell r="EEW43"/>
          <cell r="EEX43"/>
          <cell r="EEY43"/>
          <cell r="EEZ43"/>
          <cell r="EFA43"/>
          <cell r="EFB43"/>
          <cell r="EFC43"/>
          <cell r="EFD43"/>
          <cell r="EFE43"/>
          <cell r="EFF43"/>
          <cell r="EFG43"/>
          <cell r="EFH43"/>
          <cell r="EFI43"/>
          <cell r="EFJ43"/>
          <cell r="EFK43"/>
          <cell r="EFL43"/>
          <cell r="EFM43"/>
          <cell r="EFN43"/>
          <cell r="EFO43"/>
          <cell r="EFP43"/>
          <cell r="EFQ43"/>
          <cell r="EFR43"/>
          <cell r="EFS43"/>
          <cell r="EFT43"/>
          <cell r="EFU43"/>
          <cell r="EFV43"/>
          <cell r="EFW43"/>
          <cell r="EFX43"/>
          <cell r="EFY43"/>
          <cell r="EFZ43"/>
          <cell r="EGA43"/>
          <cell r="EGB43"/>
          <cell r="EGC43"/>
          <cell r="EGD43"/>
          <cell r="EGE43"/>
          <cell r="EGF43"/>
          <cell r="EGG43"/>
          <cell r="EGH43"/>
          <cell r="EGI43"/>
          <cell r="EGJ43"/>
          <cell r="EGK43"/>
          <cell r="EGL43"/>
          <cell r="EGM43"/>
          <cell r="EGN43"/>
          <cell r="EGO43"/>
          <cell r="EGP43"/>
          <cell r="EGQ43"/>
          <cell r="EGR43"/>
          <cell r="EGS43"/>
          <cell r="EGT43"/>
          <cell r="EGU43"/>
          <cell r="EGV43"/>
          <cell r="EGW43"/>
          <cell r="EGX43"/>
          <cell r="EGY43"/>
          <cell r="EGZ43"/>
          <cell r="EHA43"/>
          <cell r="EHB43"/>
          <cell r="EHC43"/>
          <cell r="EHD43"/>
          <cell r="EHE43"/>
          <cell r="EHF43"/>
          <cell r="EHG43"/>
          <cell r="EHH43"/>
          <cell r="EHI43"/>
          <cell r="EHJ43"/>
          <cell r="EHK43"/>
          <cell r="EHL43"/>
          <cell r="EHM43"/>
          <cell r="EHN43"/>
          <cell r="EHO43"/>
          <cell r="EHP43"/>
          <cell r="EHQ43"/>
          <cell r="EHR43"/>
          <cell r="EHS43"/>
          <cell r="EHT43"/>
          <cell r="EHU43"/>
          <cell r="EHV43"/>
          <cell r="EHW43"/>
          <cell r="EHX43"/>
          <cell r="EHY43"/>
          <cell r="EHZ43"/>
          <cell r="EIA43"/>
          <cell r="EIB43"/>
          <cell r="EIC43"/>
          <cell r="EID43"/>
          <cell r="EIE43"/>
          <cell r="EIF43"/>
          <cell r="EIG43"/>
          <cell r="EIH43"/>
          <cell r="EII43"/>
          <cell r="EIJ43"/>
          <cell r="EIK43"/>
          <cell r="EIL43"/>
          <cell r="EIM43"/>
          <cell r="EIN43"/>
          <cell r="EIO43"/>
          <cell r="EIP43"/>
          <cell r="EIQ43"/>
          <cell r="EIR43"/>
          <cell r="EIS43"/>
          <cell r="EIT43"/>
          <cell r="EIU43"/>
          <cell r="EIV43"/>
          <cell r="EIW43"/>
          <cell r="EIX43"/>
          <cell r="EIY43"/>
          <cell r="EIZ43"/>
          <cell r="EJA43"/>
          <cell r="EJB43"/>
          <cell r="EJC43"/>
          <cell r="EJD43"/>
          <cell r="EJE43"/>
          <cell r="EJF43"/>
          <cell r="EJG43"/>
          <cell r="EJH43"/>
          <cell r="EJI43"/>
          <cell r="EJJ43"/>
          <cell r="EJK43"/>
          <cell r="EJL43"/>
          <cell r="EJM43"/>
          <cell r="EJN43"/>
          <cell r="EJO43"/>
          <cell r="EJP43"/>
          <cell r="EJQ43"/>
          <cell r="EJR43"/>
          <cell r="EJS43"/>
          <cell r="EJT43"/>
          <cell r="EJU43"/>
          <cell r="EJV43"/>
          <cell r="EJW43"/>
          <cell r="EJX43"/>
          <cell r="EJY43"/>
          <cell r="EJZ43"/>
          <cell r="EKA43"/>
          <cell r="EKB43"/>
          <cell r="EKC43"/>
          <cell r="EKD43"/>
          <cell r="EKE43"/>
          <cell r="EKF43"/>
          <cell r="EKG43"/>
          <cell r="EKH43"/>
          <cell r="EKI43"/>
          <cell r="EKJ43"/>
          <cell r="EKK43"/>
          <cell r="EKL43"/>
          <cell r="EKM43"/>
          <cell r="EKN43"/>
          <cell r="EKO43"/>
          <cell r="EKP43"/>
          <cell r="EKQ43"/>
          <cell r="EKR43"/>
          <cell r="EKS43"/>
          <cell r="EKT43"/>
          <cell r="EKU43"/>
          <cell r="EKV43"/>
          <cell r="EKW43"/>
          <cell r="EKX43"/>
          <cell r="EKY43"/>
          <cell r="EKZ43"/>
          <cell r="ELA43"/>
          <cell r="ELB43"/>
          <cell r="ELC43"/>
          <cell r="ELD43"/>
          <cell r="ELE43"/>
          <cell r="ELF43"/>
          <cell r="ELG43"/>
          <cell r="ELH43"/>
          <cell r="ELI43"/>
          <cell r="ELJ43"/>
          <cell r="ELK43"/>
          <cell r="ELL43"/>
          <cell r="ELM43"/>
          <cell r="ELN43"/>
          <cell r="ELO43"/>
          <cell r="ELP43"/>
          <cell r="ELQ43"/>
          <cell r="ELR43"/>
          <cell r="ELS43"/>
          <cell r="ELT43"/>
          <cell r="ELU43"/>
          <cell r="ELV43"/>
          <cell r="ELW43"/>
          <cell r="ELX43"/>
          <cell r="ELY43"/>
          <cell r="ELZ43"/>
          <cell r="EMA43"/>
          <cell r="EMB43"/>
          <cell r="EMC43"/>
          <cell r="EMD43"/>
          <cell r="EME43"/>
          <cell r="EMF43"/>
          <cell r="EMG43"/>
          <cell r="EMH43"/>
          <cell r="EMI43"/>
          <cell r="EMJ43"/>
          <cell r="EMK43"/>
          <cell r="EML43"/>
          <cell r="EMM43"/>
          <cell r="EMN43"/>
          <cell r="EMO43"/>
          <cell r="EMP43"/>
          <cell r="EMQ43"/>
          <cell r="EMR43"/>
          <cell r="EMS43"/>
          <cell r="EMT43"/>
          <cell r="EMU43"/>
          <cell r="EMV43"/>
          <cell r="EMW43"/>
          <cell r="EMX43"/>
          <cell r="EMY43"/>
          <cell r="EMZ43"/>
          <cell r="ENA43"/>
          <cell r="ENB43"/>
          <cell r="ENC43"/>
          <cell r="END43"/>
          <cell r="ENE43"/>
          <cell r="ENF43"/>
          <cell r="ENG43"/>
          <cell r="ENH43"/>
          <cell r="ENI43"/>
          <cell r="ENJ43"/>
          <cell r="ENK43"/>
          <cell r="ENL43"/>
          <cell r="ENM43"/>
          <cell r="ENN43"/>
          <cell r="ENO43"/>
          <cell r="ENP43"/>
          <cell r="ENQ43"/>
          <cell r="ENR43"/>
          <cell r="ENS43"/>
          <cell r="ENT43"/>
          <cell r="ENU43"/>
          <cell r="ENV43"/>
          <cell r="ENW43"/>
          <cell r="ENX43"/>
          <cell r="ENY43"/>
          <cell r="ENZ43"/>
          <cell r="EOA43"/>
          <cell r="EOB43"/>
          <cell r="EOC43"/>
          <cell r="EOD43"/>
          <cell r="EOE43"/>
          <cell r="EOF43"/>
          <cell r="EOG43"/>
          <cell r="EOH43"/>
          <cell r="EOI43"/>
          <cell r="EOJ43"/>
          <cell r="EOK43"/>
          <cell r="EOL43"/>
          <cell r="EOM43"/>
          <cell r="EON43"/>
          <cell r="EOO43"/>
          <cell r="EOP43"/>
          <cell r="EOQ43"/>
          <cell r="EOR43"/>
          <cell r="EOS43"/>
          <cell r="EOT43"/>
          <cell r="EOU43"/>
          <cell r="EOV43"/>
          <cell r="EOW43"/>
          <cell r="EOX43"/>
          <cell r="EOY43"/>
          <cell r="EOZ43"/>
          <cell r="EPA43"/>
          <cell r="EPB43"/>
          <cell r="EPC43"/>
          <cell r="EPD43"/>
          <cell r="EPE43"/>
          <cell r="EPF43"/>
          <cell r="EPG43"/>
          <cell r="EPH43"/>
          <cell r="EPI43"/>
          <cell r="EPJ43"/>
          <cell r="EPK43"/>
          <cell r="EPL43"/>
          <cell r="EPM43"/>
          <cell r="EPN43"/>
          <cell r="EPO43"/>
          <cell r="EPP43"/>
          <cell r="EPQ43"/>
          <cell r="EPR43"/>
          <cell r="EPS43"/>
          <cell r="EPT43"/>
          <cell r="EPU43"/>
          <cell r="EPV43"/>
          <cell r="EPW43"/>
          <cell r="EPX43"/>
          <cell r="EPY43"/>
          <cell r="EPZ43"/>
          <cell r="EQA43"/>
          <cell r="EQB43"/>
          <cell r="EQC43"/>
          <cell r="EQD43"/>
          <cell r="EQE43"/>
          <cell r="EQF43"/>
          <cell r="EQG43"/>
          <cell r="EQH43"/>
          <cell r="EQI43"/>
          <cell r="EQJ43"/>
          <cell r="EQK43"/>
          <cell r="EQL43"/>
          <cell r="EQM43"/>
          <cell r="EQN43"/>
          <cell r="EQO43"/>
          <cell r="EQP43"/>
          <cell r="EQQ43"/>
          <cell r="EQR43"/>
          <cell r="EQS43"/>
          <cell r="EQT43"/>
          <cell r="EQU43"/>
          <cell r="EQV43"/>
          <cell r="EQW43"/>
          <cell r="EQX43"/>
          <cell r="EQY43"/>
          <cell r="EQZ43"/>
          <cell r="ERA43"/>
          <cell r="ERB43"/>
          <cell r="ERC43"/>
          <cell r="ERD43"/>
          <cell r="ERE43"/>
          <cell r="ERF43"/>
          <cell r="ERG43"/>
          <cell r="ERH43"/>
          <cell r="ERI43"/>
          <cell r="ERJ43"/>
          <cell r="ERK43"/>
          <cell r="ERL43"/>
          <cell r="ERM43"/>
          <cell r="ERN43"/>
          <cell r="ERO43"/>
          <cell r="ERP43"/>
          <cell r="ERQ43"/>
          <cell r="ERR43"/>
          <cell r="ERS43"/>
          <cell r="ERT43"/>
          <cell r="ERU43"/>
          <cell r="ERV43"/>
          <cell r="ERW43"/>
          <cell r="ERX43"/>
          <cell r="ERY43"/>
          <cell r="ERZ43"/>
          <cell r="ESA43"/>
          <cell r="ESB43"/>
          <cell r="ESC43"/>
          <cell r="ESD43"/>
          <cell r="ESE43"/>
          <cell r="ESF43"/>
          <cell r="ESG43"/>
          <cell r="ESH43"/>
          <cell r="ESI43"/>
          <cell r="ESJ43"/>
          <cell r="ESK43"/>
          <cell r="ESL43"/>
          <cell r="ESM43"/>
          <cell r="ESN43"/>
          <cell r="ESO43"/>
          <cell r="ESP43"/>
          <cell r="ESQ43"/>
          <cell r="ESR43"/>
          <cell r="ESS43"/>
          <cell r="EST43"/>
          <cell r="ESU43"/>
          <cell r="ESV43"/>
          <cell r="ESW43"/>
          <cell r="ESX43"/>
          <cell r="ESY43"/>
          <cell r="ESZ43"/>
          <cell r="ETA43"/>
          <cell r="ETB43"/>
          <cell r="ETC43"/>
          <cell r="ETD43"/>
          <cell r="ETE43"/>
          <cell r="ETF43"/>
          <cell r="ETG43"/>
          <cell r="ETH43"/>
          <cell r="ETI43"/>
          <cell r="ETJ43"/>
          <cell r="ETK43"/>
          <cell r="ETL43"/>
          <cell r="ETM43"/>
          <cell r="ETN43"/>
          <cell r="ETO43"/>
          <cell r="ETP43"/>
          <cell r="ETQ43"/>
          <cell r="ETR43"/>
          <cell r="ETS43"/>
          <cell r="ETT43"/>
          <cell r="ETU43"/>
          <cell r="ETV43"/>
          <cell r="ETW43"/>
          <cell r="ETX43"/>
          <cell r="ETY43"/>
          <cell r="ETZ43"/>
          <cell r="EUA43"/>
          <cell r="EUB43"/>
          <cell r="EUC43"/>
          <cell r="EUD43"/>
          <cell r="EUE43"/>
          <cell r="EUF43"/>
          <cell r="EUG43"/>
          <cell r="EUH43"/>
          <cell r="EUI43"/>
          <cell r="EUJ43"/>
          <cell r="EUK43"/>
          <cell r="EUL43"/>
          <cell r="EUM43"/>
          <cell r="EUN43"/>
          <cell r="EUO43"/>
          <cell r="EUP43"/>
          <cell r="EUQ43"/>
          <cell r="EUR43"/>
          <cell r="EUS43"/>
          <cell r="EUT43"/>
          <cell r="EUU43"/>
          <cell r="EUV43"/>
          <cell r="EUW43"/>
          <cell r="EUX43"/>
          <cell r="EUY43"/>
          <cell r="EUZ43"/>
          <cell r="EVA43"/>
          <cell r="EVB43"/>
          <cell r="EVC43"/>
          <cell r="EVD43"/>
          <cell r="EVE43"/>
          <cell r="EVF43"/>
          <cell r="EVG43"/>
          <cell r="EVH43"/>
          <cell r="EVI43"/>
          <cell r="EVJ43"/>
          <cell r="EVK43"/>
          <cell r="EVL43"/>
          <cell r="EVM43"/>
          <cell r="EVN43"/>
          <cell r="EVO43"/>
          <cell r="EVP43"/>
          <cell r="EVQ43"/>
          <cell r="EVR43"/>
          <cell r="EVS43"/>
          <cell r="EVT43"/>
          <cell r="EVU43"/>
          <cell r="EVV43"/>
          <cell r="EVW43"/>
          <cell r="EVX43"/>
          <cell r="EVY43"/>
          <cell r="EVZ43"/>
          <cell r="EWA43"/>
          <cell r="EWB43"/>
          <cell r="EWC43"/>
          <cell r="EWD43"/>
          <cell r="EWE43"/>
          <cell r="EWF43"/>
          <cell r="EWG43"/>
          <cell r="EWH43"/>
          <cell r="EWI43"/>
          <cell r="EWJ43"/>
          <cell r="EWK43"/>
          <cell r="EWL43"/>
          <cell r="EWM43"/>
          <cell r="EWN43"/>
          <cell r="EWO43"/>
          <cell r="EWP43"/>
          <cell r="EWQ43"/>
          <cell r="EWR43"/>
          <cell r="EWS43"/>
          <cell r="EWT43"/>
          <cell r="EWU43"/>
          <cell r="EWV43"/>
          <cell r="EWW43"/>
          <cell r="EWX43"/>
          <cell r="EWY43"/>
          <cell r="EWZ43"/>
          <cell r="EXA43"/>
          <cell r="EXB43"/>
          <cell r="EXC43"/>
          <cell r="EXD43"/>
          <cell r="EXE43"/>
          <cell r="EXF43"/>
          <cell r="EXG43"/>
          <cell r="EXH43"/>
          <cell r="EXI43"/>
          <cell r="EXJ43"/>
          <cell r="EXK43"/>
          <cell r="EXL43"/>
          <cell r="EXM43"/>
          <cell r="EXN43"/>
          <cell r="EXO43"/>
          <cell r="EXP43"/>
          <cell r="EXQ43"/>
          <cell r="EXR43"/>
          <cell r="EXS43"/>
          <cell r="EXT43"/>
          <cell r="EXU43"/>
          <cell r="EXV43"/>
          <cell r="EXW43"/>
          <cell r="EXX43"/>
          <cell r="EXY43"/>
          <cell r="EXZ43"/>
          <cell r="EYA43"/>
          <cell r="EYB43"/>
          <cell r="EYC43"/>
          <cell r="EYD43"/>
          <cell r="EYE43"/>
          <cell r="EYF43"/>
          <cell r="EYG43"/>
          <cell r="EYH43"/>
          <cell r="EYI43"/>
          <cell r="EYJ43"/>
          <cell r="EYK43"/>
          <cell r="EYL43"/>
          <cell r="EYM43"/>
          <cell r="EYN43"/>
          <cell r="EYO43"/>
          <cell r="EYP43"/>
          <cell r="EYQ43"/>
          <cell r="EYR43"/>
          <cell r="EYS43"/>
          <cell r="EYT43"/>
          <cell r="EYU43"/>
          <cell r="EYV43"/>
          <cell r="EYW43"/>
          <cell r="EYX43"/>
          <cell r="EYY43"/>
          <cell r="EYZ43"/>
          <cell r="EZA43"/>
          <cell r="EZB43"/>
          <cell r="EZC43"/>
          <cell r="EZD43"/>
          <cell r="EZE43"/>
          <cell r="EZF43"/>
          <cell r="EZG43"/>
          <cell r="EZH43"/>
          <cell r="EZI43"/>
          <cell r="EZJ43"/>
          <cell r="EZK43"/>
          <cell r="EZL43"/>
          <cell r="EZM43"/>
          <cell r="EZN43"/>
          <cell r="EZO43"/>
          <cell r="EZP43"/>
          <cell r="EZQ43"/>
          <cell r="EZR43"/>
          <cell r="EZS43"/>
          <cell r="EZT43"/>
          <cell r="EZU43"/>
          <cell r="EZV43"/>
          <cell r="EZW43"/>
          <cell r="EZX43"/>
          <cell r="EZY43"/>
          <cell r="EZZ43"/>
          <cell r="FAA43"/>
          <cell r="FAB43"/>
          <cell r="FAC43"/>
          <cell r="FAD43"/>
          <cell r="FAE43"/>
          <cell r="FAF43"/>
          <cell r="FAG43"/>
          <cell r="FAH43"/>
          <cell r="FAI43"/>
          <cell r="FAJ43"/>
          <cell r="FAK43"/>
          <cell r="FAL43"/>
          <cell r="FAM43"/>
          <cell r="FAN43"/>
          <cell r="FAO43"/>
          <cell r="FAP43"/>
          <cell r="FAQ43"/>
          <cell r="FAR43"/>
          <cell r="FAS43"/>
          <cell r="FAT43"/>
          <cell r="FAU43"/>
          <cell r="FAV43"/>
          <cell r="FAW43"/>
          <cell r="FAX43"/>
          <cell r="FAY43"/>
          <cell r="FAZ43"/>
          <cell r="FBA43"/>
          <cell r="FBB43"/>
          <cell r="FBC43"/>
          <cell r="FBD43"/>
          <cell r="FBE43"/>
          <cell r="FBF43"/>
          <cell r="FBG43"/>
          <cell r="FBH43"/>
          <cell r="FBI43"/>
          <cell r="FBJ43"/>
          <cell r="FBK43"/>
          <cell r="FBL43"/>
          <cell r="FBM43"/>
          <cell r="FBN43"/>
          <cell r="FBO43"/>
          <cell r="FBP43"/>
          <cell r="FBQ43"/>
          <cell r="FBR43"/>
          <cell r="FBS43"/>
          <cell r="FBT43"/>
          <cell r="FBU43"/>
          <cell r="FBV43"/>
          <cell r="FBW43"/>
          <cell r="FBX43"/>
          <cell r="FBY43"/>
          <cell r="FBZ43"/>
          <cell r="FCA43"/>
          <cell r="FCB43"/>
          <cell r="FCC43"/>
          <cell r="FCD43"/>
          <cell r="FCE43"/>
          <cell r="FCF43"/>
          <cell r="FCG43"/>
          <cell r="FCH43"/>
          <cell r="FCI43"/>
          <cell r="FCJ43"/>
          <cell r="FCK43"/>
          <cell r="FCL43"/>
          <cell r="FCM43"/>
          <cell r="FCN43"/>
          <cell r="FCO43"/>
          <cell r="FCP43"/>
          <cell r="FCQ43"/>
          <cell r="FCR43"/>
          <cell r="FCS43"/>
          <cell r="FCT43"/>
          <cell r="FCU43"/>
          <cell r="FCV43"/>
          <cell r="FCW43"/>
          <cell r="FCX43"/>
          <cell r="FCY43"/>
          <cell r="FCZ43"/>
          <cell r="FDA43"/>
          <cell r="FDB43"/>
          <cell r="FDC43"/>
          <cell r="FDD43"/>
          <cell r="FDE43"/>
          <cell r="FDF43"/>
          <cell r="FDG43"/>
          <cell r="FDH43"/>
          <cell r="FDI43"/>
          <cell r="FDJ43"/>
          <cell r="FDK43"/>
          <cell r="FDL43"/>
          <cell r="FDM43"/>
          <cell r="FDN43"/>
          <cell r="FDO43"/>
          <cell r="FDP43"/>
          <cell r="FDQ43"/>
          <cell r="FDR43"/>
          <cell r="FDS43"/>
          <cell r="FDT43"/>
          <cell r="FDU43"/>
          <cell r="FDV43"/>
          <cell r="FDW43"/>
          <cell r="FDX43"/>
          <cell r="FDY43"/>
          <cell r="FDZ43"/>
          <cell r="FEA43"/>
          <cell r="FEB43"/>
          <cell r="FEC43"/>
          <cell r="FED43"/>
          <cell r="FEE43"/>
          <cell r="FEF43"/>
          <cell r="FEG43"/>
          <cell r="FEH43"/>
          <cell r="FEI43"/>
          <cell r="FEJ43"/>
          <cell r="FEK43"/>
          <cell r="FEL43"/>
          <cell r="FEM43"/>
          <cell r="FEN43"/>
          <cell r="FEO43"/>
          <cell r="FEP43"/>
          <cell r="FEQ43"/>
          <cell r="FER43"/>
          <cell r="FES43"/>
          <cell r="FET43"/>
          <cell r="FEU43"/>
          <cell r="FEV43"/>
          <cell r="FEW43"/>
          <cell r="FEX43"/>
          <cell r="FEY43"/>
          <cell r="FEZ43"/>
          <cell r="FFA43"/>
          <cell r="FFB43"/>
          <cell r="FFC43"/>
          <cell r="FFD43"/>
          <cell r="FFE43"/>
          <cell r="FFF43"/>
          <cell r="FFG43"/>
          <cell r="FFH43"/>
          <cell r="FFI43"/>
          <cell r="FFJ43"/>
          <cell r="FFK43"/>
          <cell r="FFL43"/>
          <cell r="FFM43"/>
          <cell r="FFN43"/>
          <cell r="FFO43"/>
          <cell r="FFP43"/>
          <cell r="FFQ43"/>
          <cell r="FFR43"/>
          <cell r="FFS43"/>
          <cell r="FFT43"/>
          <cell r="FFU43"/>
          <cell r="FFV43"/>
          <cell r="FFW43"/>
          <cell r="FFX43"/>
          <cell r="FFY43"/>
          <cell r="FFZ43"/>
          <cell r="FGA43"/>
          <cell r="FGB43"/>
          <cell r="FGC43"/>
          <cell r="FGD43"/>
          <cell r="FGE43"/>
          <cell r="FGF43"/>
          <cell r="FGG43"/>
          <cell r="FGH43"/>
          <cell r="FGI43"/>
          <cell r="FGJ43"/>
          <cell r="FGK43"/>
          <cell r="FGL43"/>
          <cell r="FGM43"/>
          <cell r="FGN43"/>
          <cell r="FGO43"/>
          <cell r="FGP43"/>
          <cell r="FGQ43"/>
          <cell r="FGR43"/>
          <cell r="FGS43"/>
          <cell r="FGT43"/>
          <cell r="FGU43"/>
          <cell r="FGV43"/>
          <cell r="FGW43"/>
          <cell r="FGX43"/>
          <cell r="FGY43"/>
          <cell r="FGZ43"/>
          <cell r="FHA43"/>
          <cell r="FHB43"/>
          <cell r="FHC43"/>
          <cell r="FHD43"/>
          <cell r="FHE43"/>
          <cell r="FHF43"/>
          <cell r="FHG43"/>
          <cell r="FHH43"/>
          <cell r="FHI43"/>
          <cell r="FHJ43"/>
          <cell r="FHK43"/>
          <cell r="FHL43"/>
          <cell r="FHM43"/>
          <cell r="FHN43"/>
          <cell r="FHO43"/>
          <cell r="FHP43"/>
          <cell r="FHQ43"/>
          <cell r="FHR43"/>
          <cell r="FHS43"/>
          <cell r="FHT43"/>
          <cell r="FHU43"/>
          <cell r="FHV43"/>
          <cell r="FHW43"/>
          <cell r="FHX43"/>
          <cell r="FHY43"/>
          <cell r="FHZ43"/>
          <cell r="FIA43"/>
          <cell r="FIB43"/>
          <cell r="FIC43"/>
          <cell r="FID43"/>
          <cell r="FIE43"/>
          <cell r="FIF43"/>
          <cell r="FIG43"/>
          <cell r="FIH43"/>
          <cell r="FII43"/>
          <cell r="FIJ43"/>
          <cell r="FIK43"/>
          <cell r="FIL43"/>
          <cell r="FIM43"/>
          <cell r="FIN43"/>
          <cell r="FIO43"/>
          <cell r="FIP43"/>
          <cell r="FIQ43"/>
          <cell r="FIR43"/>
          <cell r="FIS43"/>
          <cell r="FIT43"/>
          <cell r="FIU43"/>
          <cell r="FIV43"/>
          <cell r="FIW43"/>
          <cell r="FIX43"/>
          <cell r="FIY43"/>
          <cell r="FIZ43"/>
          <cell r="FJA43"/>
          <cell r="FJB43"/>
          <cell r="FJC43"/>
          <cell r="FJD43"/>
          <cell r="FJE43"/>
          <cell r="FJF43"/>
          <cell r="FJG43"/>
          <cell r="FJH43"/>
          <cell r="FJI43"/>
          <cell r="FJJ43"/>
          <cell r="FJK43"/>
          <cell r="FJL43"/>
          <cell r="FJM43"/>
          <cell r="FJN43"/>
          <cell r="FJO43"/>
          <cell r="FJP43"/>
          <cell r="FJQ43"/>
          <cell r="FJR43"/>
          <cell r="FJS43"/>
          <cell r="FJT43"/>
          <cell r="FJU43"/>
          <cell r="FJV43"/>
          <cell r="FJW43"/>
          <cell r="FJX43"/>
          <cell r="FJY43"/>
          <cell r="FJZ43"/>
          <cell r="FKA43"/>
          <cell r="FKB43"/>
          <cell r="FKC43"/>
          <cell r="FKD43"/>
          <cell r="FKE43"/>
          <cell r="FKF43"/>
          <cell r="FKG43"/>
          <cell r="FKH43"/>
          <cell r="FKI43"/>
          <cell r="FKJ43"/>
          <cell r="FKK43"/>
          <cell r="FKL43"/>
          <cell r="FKM43"/>
          <cell r="FKN43"/>
          <cell r="FKO43"/>
          <cell r="FKP43"/>
          <cell r="FKQ43"/>
          <cell r="FKR43"/>
          <cell r="FKS43"/>
          <cell r="FKT43"/>
          <cell r="FKU43"/>
          <cell r="FKV43"/>
          <cell r="FKW43"/>
          <cell r="FKX43"/>
          <cell r="FKY43"/>
          <cell r="FKZ43"/>
          <cell r="FLA43"/>
          <cell r="FLB43"/>
          <cell r="FLC43"/>
          <cell r="FLD43"/>
          <cell r="FLE43"/>
          <cell r="FLF43"/>
          <cell r="FLG43"/>
          <cell r="FLH43"/>
          <cell r="FLI43"/>
          <cell r="FLJ43"/>
          <cell r="FLK43"/>
          <cell r="FLL43"/>
          <cell r="FLM43"/>
          <cell r="FLN43"/>
          <cell r="FLO43"/>
          <cell r="FLP43"/>
          <cell r="FLQ43"/>
          <cell r="FLR43"/>
          <cell r="FLS43"/>
          <cell r="FLT43"/>
          <cell r="FLU43"/>
          <cell r="FLV43"/>
          <cell r="FLW43"/>
          <cell r="FLX43"/>
          <cell r="FLY43"/>
          <cell r="FLZ43"/>
          <cell r="FMA43"/>
          <cell r="FMB43"/>
          <cell r="FMC43"/>
          <cell r="FMD43"/>
          <cell r="FME43"/>
          <cell r="FMF43"/>
          <cell r="FMG43"/>
          <cell r="FMH43"/>
          <cell r="FMI43"/>
          <cell r="FMJ43"/>
          <cell r="FMK43"/>
          <cell r="FML43"/>
          <cell r="FMM43"/>
          <cell r="FMN43"/>
          <cell r="FMO43"/>
          <cell r="FMP43"/>
          <cell r="FMQ43"/>
          <cell r="FMR43"/>
          <cell r="FMS43"/>
          <cell r="FMT43"/>
          <cell r="FMU43"/>
          <cell r="FMV43"/>
          <cell r="FMW43"/>
          <cell r="FMX43"/>
          <cell r="FMY43"/>
          <cell r="FMZ43"/>
          <cell r="FNA43"/>
          <cell r="FNB43"/>
          <cell r="FNC43"/>
          <cell r="FND43"/>
          <cell r="FNE43"/>
          <cell r="FNF43"/>
          <cell r="FNG43"/>
          <cell r="FNH43"/>
          <cell r="FNI43"/>
          <cell r="FNJ43"/>
          <cell r="FNK43"/>
          <cell r="FNL43"/>
          <cell r="FNM43"/>
          <cell r="FNN43"/>
          <cell r="FNO43"/>
          <cell r="FNP43"/>
          <cell r="FNQ43"/>
          <cell r="FNR43"/>
          <cell r="FNS43"/>
          <cell r="FNT43"/>
          <cell r="FNU43"/>
          <cell r="FNV43"/>
          <cell r="FNW43"/>
          <cell r="FNX43"/>
          <cell r="FNY43"/>
          <cell r="FNZ43"/>
          <cell r="FOA43"/>
          <cell r="FOB43"/>
          <cell r="FOC43"/>
          <cell r="FOD43"/>
          <cell r="FOE43"/>
          <cell r="FOF43"/>
          <cell r="FOG43"/>
          <cell r="FOH43"/>
          <cell r="FOI43"/>
          <cell r="FOJ43"/>
          <cell r="FOK43"/>
          <cell r="FOL43"/>
          <cell r="FOM43"/>
          <cell r="FON43"/>
          <cell r="FOO43"/>
          <cell r="FOP43"/>
          <cell r="FOQ43"/>
          <cell r="FOR43"/>
          <cell r="FOS43"/>
          <cell r="FOT43"/>
          <cell r="FOU43"/>
          <cell r="FOV43"/>
          <cell r="FOW43"/>
          <cell r="FOX43"/>
          <cell r="FOY43"/>
          <cell r="FOZ43"/>
          <cell r="FPA43"/>
          <cell r="FPB43"/>
          <cell r="FPC43"/>
          <cell r="FPD43"/>
          <cell r="FPE43"/>
          <cell r="FPF43"/>
          <cell r="FPG43"/>
          <cell r="FPH43"/>
          <cell r="FPI43"/>
          <cell r="FPJ43"/>
          <cell r="FPK43"/>
          <cell r="FPL43"/>
          <cell r="FPM43"/>
          <cell r="FPN43"/>
          <cell r="FPO43"/>
          <cell r="FPP43"/>
          <cell r="FPQ43"/>
          <cell r="FPR43"/>
          <cell r="FPS43"/>
          <cell r="FPT43"/>
          <cell r="FPU43"/>
          <cell r="FPV43"/>
          <cell r="FPW43"/>
          <cell r="FPX43"/>
          <cell r="FPY43"/>
          <cell r="FPZ43"/>
          <cell r="FQA43"/>
          <cell r="FQB43"/>
          <cell r="FQC43"/>
          <cell r="FQD43"/>
          <cell r="FQE43"/>
          <cell r="FQF43"/>
          <cell r="FQG43"/>
          <cell r="FQH43"/>
          <cell r="FQI43"/>
          <cell r="FQJ43"/>
          <cell r="FQK43"/>
          <cell r="FQL43"/>
          <cell r="FQM43"/>
          <cell r="FQN43"/>
          <cell r="FQO43"/>
          <cell r="FQP43"/>
          <cell r="FQQ43"/>
          <cell r="FQR43"/>
          <cell r="FQS43"/>
          <cell r="FQT43"/>
          <cell r="FQU43"/>
          <cell r="FQV43"/>
          <cell r="FQW43"/>
          <cell r="FQX43"/>
          <cell r="FQY43"/>
          <cell r="FQZ43"/>
          <cell r="FRA43"/>
          <cell r="FRB43"/>
          <cell r="FRC43"/>
          <cell r="FRD43"/>
          <cell r="FRE43"/>
          <cell r="FRF43"/>
          <cell r="FRG43"/>
          <cell r="FRH43"/>
          <cell r="FRI43"/>
          <cell r="FRJ43"/>
          <cell r="FRK43"/>
          <cell r="FRL43"/>
          <cell r="FRM43"/>
          <cell r="FRN43"/>
          <cell r="FRO43"/>
          <cell r="FRP43"/>
          <cell r="FRQ43"/>
          <cell r="FRR43"/>
          <cell r="FRS43"/>
          <cell r="FRT43"/>
          <cell r="FRU43"/>
          <cell r="FRV43"/>
          <cell r="FRW43"/>
          <cell r="FRX43"/>
          <cell r="FRY43"/>
          <cell r="FRZ43"/>
          <cell r="FSA43"/>
          <cell r="FSB43"/>
          <cell r="FSC43"/>
          <cell r="FSD43"/>
          <cell r="FSE43"/>
          <cell r="FSF43"/>
          <cell r="FSG43"/>
          <cell r="FSH43"/>
          <cell r="FSI43"/>
          <cell r="FSJ43"/>
          <cell r="FSK43"/>
          <cell r="FSL43"/>
          <cell r="FSM43"/>
          <cell r="FSN43"/>
          <cell r="FSO43"/>
          <cell r="FSP43"/>
          <cell r="FSQ43"/>
          <cell r="FSR43"/>
          <cell r="FSS43"/>
          <cell r="FST43"/>
          <cell r="FSU43"/>
          <cell r="FSV43"/>
          <cell r="FSW43"/>
          <cell r="FSX43"/>
          <cell r="FSY43"/>
          <cell r="FSZ43"/>
          <cell r="FTA43"/>
          <cell r="FTB43"/>
          <cell r="FTC43"/>
          <cell r="FTD43"/>
          <cell r="FTE43"/>
          <cell r="FTF43"/>
          <cell r="FTG43"/>
          <cell r="FTH43"/>
          <cell r="FTI43"/>
          <cell r="FTJ43"/>
          <cell r="FTK43"/>
          <cell r="FTL43"/>
          <cell r="FTM43"/>
          <cell r="FTN43"/>
          <cell r="FTO43"/>
          <cell r="FTP43"/>
          <cell r="FTQ43"/>
          <cell r="FTR43"/>
          <cell r="FTS43"/>
          <cell r="FTT43"/>
          <cell r="FTU43"/>
          <cell r="FTV43"/>
          <cell r="FTW43"/>
          <cell r="FTX43"/>
          <cell r="FTY43"/>
          <cell r="FTZ43"/>
          <cell r="FUA43"/>
          <cell r="FUB43"/>
          <cell r="FUC43"/>
          <cell r="FUD43"/>
          <cell r="FUE43"/>
          <cell r="FUF43"/>
          <cell r="FUG43"/>
          <cell r="FUH43"/>
          <cell r="FUI43"/>
          <cell r="FUJ43"/>
          <cell r="FUK43"/>
          <cell r="FUL43"/>
          <cell r="FUM43"/>
          <cell r="FUN43"/>
          <cell r="FUO43"/>
          <cell r="FUP43"/>
          <cell r="FUQ43"/>
          <cell r="FUR43"/>
          <cell r="FUS43"/>
          <cell r="FUT43"/>
          <cell r="FUU43"/>
          <cell r="FUV43"/>
          <cell r="FUW43"/>
          <cell r="FUX43"/>
          <cell r="FUY43"/>
          <cell r="FUZ43"/>
          <cell r="FVA43"/>
          <cell r="FVB43"/>
          <cell r="FVC43"/>
          <cell r="FVD43"/>
          <cell r="FVE43"/>
          <cell r="FVF43"/>
          <cell r="FVG43"/>
          <cell r="FVH43"/>
          <cell r="FVI43"/>
          <cell r="FVJ43"/>
          <cell r="FVK43"/>
          <cell r="FVL43"/>
          <cell r="FVM43"/>
          <cell r="FVN43"/>
          <cell r="FVO43"/>
          <cell r="FVP43"/>
          <cell r="FVQ43"/>
          <cell r="FVR43"/>
          <cell r="FVS43"/>
          <cell r="FVT43"/>
          <cell r="FVU43"/>
          <cell r="FVV43"/>
          <cell r="FVW43"/>
          <cell r="FVX43"/>
          <cell r="FVY43"/>
          <cell r="FVZ43"/>
          <cell r="FWA43"/>
          <cell r="FWB43"/>
          <cell r="FWC43"/>
          <cell r="FWD43"/>
          <cell r="FWE43"/>
          <cell r="FWF43"/>
          <cell r="FWG43"/>
          <cell r="FWH43"/>
          <cell r="FWI43"/>
          <cell r="FWJ43"/>
          <cell r="FWK43"/>
          <cell r="FWL43"/>
          <cell r="FWM43"/>
          <cell r="FWN43"/>
          <cell r="FWO43"/>
          <cell r="FWP43"/>
          <cell r="FWQ43"/>
          <cell r="FWR43"/>
          <cell r="FWS43"/>
          <cell r="FWT43"/>
          <cell r="FWU43"/>
          <cell r="FWV43"/>
          <cell r="FWW43"/>
          <cell r="FWX43"/>
          <cell r="FWY43"/>
          <cell r="FWZ43"/>
          <cell r="FXA43"/>
          <cell r="FXB43"/>
          <cell r="FXC43"/>
          <cell r="FXD43"/>
          <cell r="FXE43"/>
          <cell r="FXF43"/>
          <cell r="FXG43"/>
          <cell r="FXH43"/>
          <cell r="FXI43"/>
          <cell r="FXJ43"/>
          <cell r="FXK43"/>
          <cell r="FXL43"/>
          <cell r="FXM43"/>
          <cell r="FXN43"/>
          <cell r="FXO43"/>
          <cell r="FXP43"/>
          <cell r="FXQ43"/>
          <cell r="FXR43"/>
          <cell r="FXS43"/>
          <cell r="FXT43"/>
          <cell r="FXU43"/>
          <cell r="FXV43"/>
          <cell r="FXW43"/>
          <cell r="FXX43"/>
          <cell r="FXY43"/>
          <cell r="FXZ43"/>
          <cell r="FYA43"/>
          <cell r="FYB43"/>
          <cell r="FYC43"/>
          <cell r="FYD43"/>
          <cell r="FYE43"/>
          <cell r="FYF43"/>
          <cell r="FYG43"/>
          <cell r="FYH43"/>
          <cell r="FYI43"/>
          <cell r="FYJ43"/>
          <cell r="FYK43"/>
          <cell r="FYL43"/>
          <cell r="FYM43"/>
          <cell r="FYN43"/>
          <cell r="FYO43"/>
          <cell r="FYP43"/>
          <cell r="FYQ43"/>
          <cell r="FYR43"/>
          <cell r="FYS43"/>
          <cell r="FYT43"/>
          <cell r="FYU43"/>
          <cell r="FYV43"/>
          <cell r="FYW43"/>
          <cell r="FYX43"/>
          <cell r="FYY43"/>
          <cell r="FYZ43"/>
          <cell r="FZA43"/>
          <cell r="FZB43"/>
          <cell r="FZC43"/>
          <cell r="FZD43"/>
          <cell r="FZE43"/>
          <cell r="FZF43"/>
          <cell r="FZG43"/>
          <cell r="FZH43"/>
          <cell r="FZI43"/>
          <cell r="FZJ43"/>
          <cell r="FZK43"/>
          <cell r="FZL43"/>
          <cell r="FZM43"/>
          <cell r="FZN43"/>
          <cell r="FZO43"/>
          <cell r="FZP43"/>
          <cell r="FZQ43"/>
          <cell r="FZR43"/>
          <cell r="FZS43"/>
          <cell r="FZT43"/>
          <cell r="FZU43"/>
          <cell r="FZV43"/>
          <cell r="FZW43"/>
          <cell r="FZX43"/>
          <cell r="FZY43"/>
          <cell r="FZZ43"/>
          <cell r="GAA43"/>
          <cell r="GAB43"/>
          <cell r="GAC43"/>
          <cell r="GAD43"/>
          <cell r="GAE43"/>
          <cell r="GAF43"/>
          <cell r="GAG43"/>
          <cell r="GAH43"/>
          <cell r="GAI43"/>
          <cell r="GAJ43"/>
          <cell r="GAK43"/>
          <cell r="GAL43"/>
          <cell r="GAM43"/>
          <cell r="GAN43"/>
          <cell r="GAO43"/>
          <cell r="GAP43"/>
          <cell r="GAQ43"/>
          <cell r="GAR43"/>
          <cell r="GAS43"/>
          <cell r="GAT43"/>
          <cell r="GAU43"/>
          <cell r="GAV43"/>
          <cell r="GAW43"/>
          <cell r="GAX43"/>
          <cell r="GAY43"/>
          <cell r="GAZ43"/>
          <cell r="GBA43"/>
          <cell r="GBB43"/>
          <cell r="GBC43"/>
          <cell r="GBD43"/>
          <cell r="GBE43"/>
          <cell r="GBF43"/>
          <cell r="GBG43"/>
          <cell r="GBH43"/>
          <cell r="GBI43"/>
          <cell r="GBJ43"/>
          <cell r="GBK43"/>
          <cell r="GBL43"/>
          <cell r="GBM43"/>
          <cell r="GBN43"/>
          <cell r="GBO43"/>
          <cell r="GBP43"/>
          <cell r="GBQ43"/>
          <cell r="GBR43"/>
          <cell r="GBS43"/>
          <cell r="GBT43"/>
          <cell r="GBU43"/>
          <cell r="GBV43"/>
          <cell r="GBW43"/>
          <cell r="GBX43"/>
          <cell r="GBY43"/>
          <cell r="GBZ43"/>
          <cell r="GCA43"/>
          <cell r="GCB43"/>
          <cell r="GCC43"/>
          <cell r="GCD43"/>
          <cell r="GCE43"/>
          <cell r="GCF43"/>
          <cell r="GCG43"/>
          <cell r="GCH43"/>
          <cell r="GCI43"/>
          <cell r="GCJ43"/>
          <cell r="GCK43"/>
          <cell r="GCL43"/>
          <cell r="GCM43"/>
          <cell r="GCN43"/>
          <cell r="GCO43"/>
          <cell r="GCP43"/>
          <cell r="GCQ43"/>
          <cell r="GCR43"/>
          <cell r="GCS43"/>
          <cell r="GCT43"/>
          <cell r="GCU43"/>
          <cell r="GCV43"/>
          <cell r="GCW43"/>
          <cell r="GCX43"/>
          <cell r="GCY43"/>
          <cell r="GCZ43"/>
          <cell r="GDA43"/>
          <cell r="GDB43"/>
          <cell r="GDC43"/>
          <cell r="GDD43"/>
          <cell r="GDE43"/>
          <cell r="GDF43"/>
          <cell r="GDG43"/>
          <cell r="GDH43"/>
          <cell r="GDI43"/>
          <cell r="GDJ43"/>
          <cell r="GDK43"/>
          <cell r="GDL43"/>
          <cell r="GDM43"/>
          <cell r="GDN43"/>
          <cell r="GDO43"/>
          <cell r="GDP43"/>
          <cell r="GDQ43"/>
          <cell r="GDR43"/>
          <cell r="GDS43"/>
          <cell r="GDT43"/>
          <cell r="GDU43"/>
          <cell r="GDV43"/>
          <cell r="GDW43"/>
          <cell r="GDX43"/>
          <cell r="GDY43"/>
          <cell r="GDZ43"/>
          <cell r="GEA43"/>
          <cell r="GEB43"/>
          <cell r="GEC43"/>
          <cell r="GED43"/>
          <cell r="GEE43"/>
          <cell r="GEF43"/>
          <cell r="GEG43"/>
          <cell r="GEH43"/>
          <cell r="GEI43"/>
          <cell r="GEJ43"/>
          <cell r="GEK43"/>
          <cell r="GEL43"/>
          <cell r="GEM43"/>
          <cell r="GEN43"/>
          <cell r="GEO43"/>
          <cell r="GEP43"/>
          <cell r="GEQ43"/>
          <cell r="GER43"/>
          <cell r="GES43"/>
          <cell r="GET43"/>
          <cell r="GEU43"/>
          <cell r="GEV43"/>
          <cell r="GEW43"/>
          <cell r="GEX43"/>
          <cell r="GEY43"/>
          <cell r="GEZ43"/>
          <cell r="GFA43"/>
          <cell r="GFB43"/>
          <cell r="GFC43"/>
          <cell r="GFD43"/>
          <cell r="GFE43"/>
          <cell r="GFF43"/>
          <cell r="GFG43"/>
          <cell r="GFH43"/>
          <cell r="GFI43"/>
          <cell r="GFJ43"/>
          <cell r="GFK43"/>
          <cell r="GFL43"/>
          <cell r="GFM43"/>
          <cell r="GFN43"/>
          <cell r="GFO43"/>
          <cell r="GFP43"/>
          <cell r="GFQ43"/>
          <cell r="GFR43"/>
          <cell r="GFS43"/>
          <cell r="GFT43"/>
          <cell r="GFU43"/>
          <cell r="GFV43"/>
          <cell r="GFW43"/>
          <cell r="GFX43"/>
          <cell r="GFY43"/>
          <cell r="GFZ43"/>
          <cell r="GGA43"/>
          <cell r="GGB43"/>
          <cell r="GGC43"/>
          <cell r="GGD43"/>
          <cell r="GGE43"/>
          <cell r="GGF43"/>
          <cell r="GGG43"/>
          <cell r="GGH43"/>
          <cell r="GGI43"/>
          <cell r="GGJ43"/>
          <cell r="GGK43"/>
          <cell r="GGL43"/>
          <cell r="GGM43"/>
          <cell r="GGN43"/>
          <cell r="GGO43"/>
          <cell r="GGP43"/>
          <cell r="GGQ43"/>
          <cell r="GGR43"/>
          <cell r="GGS43"/>
          <cell r="GGT43"/>
          <cell r="GGU43"/>
          <cell r="GGV43"/>
          <cell r="GGW43"/>
          <cell r="GGX43"/>
          <cell r="GGY43"/>
          <cell r="GGZ43"/>
          <cell r="GHA43"/>
          <cell r="GHB43"/>
          <cell r="GHC43"/>
          <cell r="GHD43"/>
          <cell r="GHE43"/>
          <cell r="GHF43"/>
          <cell r="GHG43"/>
          <cell r="GHH43"/>
          <cell r="GHI43"/>
          <cell r="GHJ43"/>
          <cell r="GHK43"/>
          <cell r="GHL43"/>
          <cell r="GHM43"/>
          <cell r="GHN43"/>
          <cell r="GHO43"/>
          <cell r="GHP43"/>
          <cell r="GHQ43"/>
          <cell r="GHR43"/>
          <cell r="GHS43"/>
          <cell r="GHT43"/>
          <cell r="GHU43"/>
          <cell r="GHV43"/>
          <cell r="GHW43"/>
          <cell r="GHX43"/>
          <cell r="GHY43"/>
          <cell r="GHZ43"/>
          <cell r="GIA43"/>
          <cell r="GIB43"/>
          <cell r="GIC43"/>
          <cell r="GID43"/>
          <cell r="GIE43"/>
          <cell r="GIF43"/>
          <cell r="GIG43"/>
          <cell r="GIH43"/>
          <cell r="GII43"/>
          <cell r="GIJ43"/>
          <cell r="GIK43"/>
          <cell r="GIL43"/>
          <cell r="GIM43"/>
          <cell r="GIN43"/>
          <cell r="GIO43"/>
          <cell r="GIP43"/>
          <cell r="GIQ43"/>
          <cell r="GIR43"/>
          <cell r="GIS43"/>
          <cell r="GIT43"/>
          <cell r="GIU43"/>
          <cell r="GIV43"/>
          <cell r="GIW43"/>
          <cell r="GIX43"/>
          <cell r="GIY43"/>
          <cell r="GIZ43"/>
          <cell r="GJA43"/>
          <cell r="GJB43"/>
          <cell r="GJC43"/>
          <cell r="GJD43"/>
          <cell r="GJE43"/>
          <cell r="GJF43"/>
          <cell r="GJG43"/>
          <cell r="GJH43"/>
          <cell r="GJI43"/>
          <cell r="GJJ43"/>
          <cell r="GJK43"/>
          <cell r="GJL43"/>
          <cell r="GJM43"/>
          <cell r="GJN43"/>
          <cell r="GJO43"/>
          <cell r="GJP43"/>
          <cell r="GJQ43"/>
          <cell r="GJR43"/>
          <cell r="GJS43"/>
          <cell r="GJT43"/>
          <cell r="GJU43"/>
          <cell r="GJV43"/>
          <cell r="GJW43"/>
          <cell r="GJX43"/>
          <cell r="GJY43"/>
          <cell r="GJZ43"/>
          <cell r="GKA43"/>
          <cell r="GKB43"/>
          <cell r="GKC43"/>
          <cell r="GKD43"/>
          <cell r="GKE43"/>
          <cell r="GKF43"/>
          <cell r="GKG43"/>
          <cell r="GKH43"/>
          <cell r="GKI43"/>
          <cell r="GKJ43"/>
          <cell r="GKK43"/>
          <cell r="GKL43"/>
          <cell r="GKM43"/>
          <cell r="GKN43"/>
          <cell r="GKO43"/>
          <cell r="GKP43"/>
          <cell r="GKQ43"/>
          <cell r="GKR43"/>
          <cell r="GKS43"/>
          <cell r="GKT43"/>
          <cell r="GKU43"/>
          <cell r="GKV43"/>
          <cell r="GKW43"/>
          <cell r="GKX43"/>
          <cell r="GKY43"/>
          <cell r="GKZ43"/>
          <cell r="GLA43"/>
          <cell r="GLB43"/>
          <cell r="GLC43"/>
          <cell r="GLD43"/>
          <cell r="GLE43"/>
          <cell r="GLF43"/>
          <cell r="GLG43"/>
          <cell r="GLH43"/>
          <cell r="GLI43"/>
          <cell r="GLJ43"/>
          <cell r="GLK43"/>
          <cell r="GLL43"/>
          <cell r="GLM43"/>
          <cell r="GLN43"/>
          <cell r="GLO43"/>
          <cell r="GLP43"/>
          <cell r="GLQ43"/>
          <cell r="GLR43"/>
          <cell r="GLS43"/>
          <cell r="GLT43"/>
          <cell r="GLU43"/>
          <cell r="GLV43"/>
          <cell r="GLW43"/>
          <cell r="GLX43"/>
          <cell r="GLY43"/>
          <cell r="GLZ43"/>
          <cell r="GMA43"/>
          <cell r="GMB43"/>
          <cell r="GMC43"/>
          <cell r="GMD43"/>
          <cell r="GME43"/>
          <cell r="GMF43"/>
          <cell r="GMG43"/>
          <cell r="GMH43"/>
          <cell r="GMI43"/>
          <cell r="GMJ43"/>
          <cell r="GMK43"/>
          <cell r="GML43"/>
          <cell r="GMM43"/>
          <cell r="GMN43"/>
          <cell r="GMO43"/>
          <cell r="GMP43"/>
          <cell r="GMQ43"/>
          <cell r="GMR43"/>
          <cell r="GMS43"/>
          <cell r="GMT43"/>
          <cell r="GMU43"/>
          <cell r="GMV43"/>
          <cell r="GMW43"/>
          <cell r="GMX43"/>
          <cell r="GMY43"/>
          <cell r="GMZ43"/>
          <cell r="GNA43"/>
          <cell r="GNB43"/>
          <cell r="GNC43"/>
          <cell r="GND43"/>
          <cell r="GNE43"/>
          <cell r="GNF43"/>
          <cell r="GNG43"/>
          <cell r="GNH43"/>
          <cell r="GNI43"/>
          <cell r="GNJ43"/>
          <cell r="GNK43"/>
          <cell r="GNL43"/>
          <cell r="GNM43"/>
          <cell r="GNN43"/>
          <cell r="GNO43"/>
          <cell r="GNP43"/>
          <cell r="GNQ43"/>
          <cell r="GNR43"/>
          <cell r="GNS43"/>
          <cell r="GNT43"/>
          <cell r="GNU43"/>
          <cell r="GNV43"/>
          <cell r="GNW43"/>
          <cell r="GNX43"/>
          <cell r="GNY43"/>
          <cell r="GNZ43"/>
          <cell r="GOA43"/>
          <cell r="GOB43"/>
          <cell r="GOC43"/>
          <cell r="GOD43"/>
          <cell r="GOE43"/>
          <cell r="GOF43"/>
          <cell r="GOG43"/>
          <cell r="GOH43"/>
          <cell r="GOI43"/>
          <cell r="GOJ43"/>
          <cell r="GOK43"/>
          <cell r="GOL43"/>
          <cell r="GOM43"/>
          <cell r="GON43"/>
          <cell r="GOO43"/>
          <cell r="GOP43"/>
          <cell r="GOQ43"/>
          <cell r="GOR43"/>
          <cell r="GOS43"/>
          <cell r="GOT43"/>
          <cell r="GOU43"/>
          <cell r="GOV43"/>
          <cell r="GOW43"/>
          <cell r="GOX43"/>
          <cell r="GOY43"/>
          <cell r="GOZ43"/>
          <cell r="GPA43"/>
          <cell r="GPB43"/>
          <cell r="GPC43"/>
          <cell r="GPD43"/>
          <cell r="GPE43"/>
          <cell r="GPF43"/>
          <cell r="GPG43"/>
          <cell r="GPH43"/>
          <cell r="GPI43"/>
          <cell r="GPJ43"/>
          <cell r="GPK43"/>
          <cell r="GPL43"/>
          <cell r="GPM43"/>
          <cell r="GPN43"/>
          <cell r="GPO43"/>
          <cell r="GPP43"/>
          <cell r="GPQ43"/>
          <cell r="GPR43"/>
          <cell r="GPS43"/>
          <cell r="GPT43"/>
          <cell r="GPU43"/>
          <cell r="GPV43"/>
          <cell r="GPW43"/>
          <cell r="GPX43"/>
          <cell r="GPY43"/>
          <cell r="GPZ43"/>
          <cell r="GQA43"/>
          <cell r="GQB43"/>
          <cell r="GQC43"/>
          <cell r="GQD43"/>
          <cell r="GQE43"/>
          <cell r="GQF43"/>
          <cell r="GQG43"/>
          <cell r="GQH43"/>
          <cell r="GQI43"/>
          <cell r="GQJ43"/>
          <cell r="GQK43"/>
          <cell r="GQL43"/>
          <cell r="GQM43"/>
          <cell r="GQN43"/>
          <cell r="GQO43"/>
          <cell r="GQP43"/>
          <cell r="GQQ43"/>
          <cell r="GQR43"/>
          <cell r="GQS43"/>
          <cell r="GQT43"/>
          <cell r="GQU43"/>
          <cell r="GQV43"/>
          <cell r="GQW43"/>
          <cell r="GQX43"/>
          <cell r="GQY43"/>
          <cell r="GQZ43"/>
          <cell r="GRA43"/>
          <cell r="GRB43"/>
          <cell r="GRC43"/>
          <cell r="GRD43"/>
          <cell r="GRE43"/>
          <cell r="GRF43"/>
          <cell r="GRG43"/>
          <cell r="GRH43"/>
          <cell r="GRI43"/>
          <cell r="GRJ43"/>
          <cell r="GRK43"/>
          <cell r="GRL43"/>
          <cell r="GRM43"/>
          <cell r="GRN43"/>
          <cell r="GRO43"/>
          <cell r="GRP43"/>
          <cell r="GRQ43"/>
          <cell r="GRR43"/>
          <cell r="GRS43"/>
          <cell r="GRT43"/>
          <cell r="GRU43"/>
          <cell r="GRV43"/>
          <cell r="GRW43"/>
          <cell r="GRX43"/>
          <cell r="GRY43"/>
          <cell r="GRZ43"/>
          <cell r="GSA43"/>
          <cell r="GSB43"/>
          <cell r="GSC43"/>
          <cell r="GSD43"/>
          <cell r="GSE43"/>
          <cell r="GSF43"/>
          <cell r="GSG43"/>
          <cell r="GSH43"/>
          <cell r="GSI43"/>
          <cell r="GSJ43"/>
          <cell r="GSK43"/>
          <cell r="GSL43"/>
          <cell r="GSM43"/>
          <cell r="GSN43"/>
          <cell r="GSO43"/>
          <cell r="GSP43"/>
          <cell r="GSQ43"/>
          <cell r="GSR43"/>
          <cell r="GSS43"/>
          <cell r="GST43"/>
          <cell r="GSU43"/>
          <cell r="GSV43"/>
          <cell r="GSW43"/>
          <cell r="GSX43"/>
          <cell r="GSY43"/>
          <cell r="GSZ43"/>
          <cell r="GTA43"/>
          <cell r="GTB43"/>
          <cell r="GTC43"/>
          <cell r="GTD43"/>
          <cell r="GTE43"/>
          <cell r="GTF43"/>
          <cell r="GTG43"/>
          <cell r="GTH43"/>
          <cell r="GTI43"/>
          <cell r="GTJ43"/>
          <cell r="GTK43"/>
          <cell r="GTL43"/>
          <cell r="GTM43"/>
          <cell r="GTN43"/>
          <cell r="GTO43"/>
          <cell r="GTP43"/>
          <cell r="GTQ43"/>
          <cell r="GTR43"/>
          <cell r="GTS43"/>
          <cell r="GTT43"/>
          <cell r="GTU43"/>
          <cell r="GTV43"/>
          <cell r="GTW43"/>
          <cell r="GTX43"/>
          <cell r="GTY43"/>
          <cell r="GTZ43"/>
          <cell r="GUA43"/>
          <cell r="GUB43"/>
          <cell r="GUC43"/>
          <cell r="GUD43"/>
          <cell r="GUE43"/>
          <cell r="GUF43"/>
          <cell r="GUG43"/>
          <cell r="GUH43"/>
          <cell r="GUI43"/>
          <cell r="GUJ43"/>
          <cell r="GUK43"/>
          <cell r="GUL43"/>
          <cell r="GUM43"/>
          <cell r="GUN43"/>
          <cell r="GUO43"/>
          <cell r="GUP43"/>
          <cell r="GUQ43"/>
          <cell r="GUR43"/>
          <cell r="GUS43"/>
          <cell r="GUT43"/>
          <cell r="GUU43"/>
          <cell r="GUV43"/>
          <cell r="GUW43"/>
          <cell r="GUX43"/>
          <cell r="GUY43"/>
          <cell r="GUZ43"/>
          <cell r="GVA43"/>
          <cell r="GVB43"/>
          <cell r="GVC43"/>
          <cell r="GVD43"/>
          <cell r="GVE43"/>
          <cell r="GVF43"/>
          <cell r="GVG43"/>
          <cell r="GVH43"/>
          <cell r="GVI43"/>
          <cell r="GVJ43"/>
          <cell r="GVK43"/>
          <cell r="GVL43"/>
          <cell r="GVM43"/>
          <cell r="GVN43"/>
          <cell r="GVO43"/>
          <cell r="GVP43"/>
          <cell r="GVQ43"/>
          <cell r="GVR43"/>
          <cell r="GVS43"/>
          <cell r="GVT43"/>
          <cell r="GVU43"/>
          <cell r="GVV43"/>
          <cell r="GVW43"/>
          <cell r="GVX43"/>
          <cell r="GVY43"/>
          <cell r="GVZ43"/>
          <cell r="GWA43"/>
          <cell r="GWB43"/>
          <cell r="GWC43"/>
          <cell r="GWD43"/>
          <cell r="GWE43"/>
          <cell r="GWF43"/>
          <cell r="GWG43"/>
          <cell r="GWH43"/>
          <cell r="GWI43"/>
          <cell r="GWJ43"/>
          <cell r="GWK43"/>
          <cell r="GWL43"/>
          <cell r="GWM43"/>
          <cell r="GWN43"/>
          <cell r="GWO43"/>
          <cell r="GWP43"/>
          <cell r="GWQ43"/>
          <cell r="GWR43"/>
          <cell r="GWS43"/>
          <cell r="GWT43"/>
          <cell r="GWU43"/>
          <cell r="GWV43"/>
          <cell r="GWW43"/>
          <cell r="GWX43"/>
          <cell r="GWY43"/>
          <cell r="GWZ43"/>
          <cell r="GXA43"/>
          <cell r="GXB43"/>
          <cell r="GXC43"/>
          <cell r="GXD43"/>
          <cell r="GXE43"/>
          <cell r="GXF43"/>
          <cell r="GXG43"/>
          <cell r="GXH43"/>
          <cell r="GXI43"/>
          <cell r="GXJ43"/>
          <cell r="GXK43"/>
          <cell r="GXL43"/>
          <cell r="GXM43"/>
          <cell r="GXN43"/>
          <cell r="GXO43"/>
          <cell r="GXP43"/>
          <cell r="GXQ43"/>
          <cell r="GXR43"/>
          <cell r="GXS43"/>
          <cell r="GXT43"/>
          <cell r="GXU43"/>
          <cell r="GXV43"/>
          <cell r="GXW43"/>
          <cell r="GXX43"/>
          <cell r="GXY43"/>
          <cell r="GXZ43"/>
          <cell r="GYA43"/>
          <cell r="GYB43"/>
          <cell r="GYC43"/>
          <cell r="GYD43"/>
          <cell r="GYE43"/>
          <cell r="GYF43"/>
          <cell r="GYG43"/>
          <cell r="GYH43"/>
          <cell r="GYI43"/>
          <cell r="GYJ43"/>
          <cell r="GYK43"/>
          <cell r="GYL43"/>
          <cell r="GYM43"/>
          <cell r="GYN43"/>
          <cell r="GYO43"/>
          <cell r="GYP43"/>
          <cell r="GYQ43"/>
          <cell r="GYR43"/>
          <cell r="GYS43"/>
          <cell r="GYT43"/>
          <cell r="GYU43"/>
          <cell r="GYV43"/>
          <cell r="GYW43"/>
          <cell r="GYX43"/>
          <cell r="GYY43"/>
          <cell r="GYZ43"/>
          <cell r="GZA43"/>
          <cell r="GZB43"/>
          <cell r="GZC43"/>
          <cell r="GZD43"/>
          <cell r="GZE43"/>
          <cell r="GZF43"/>
          <cell r="GZG43"/>
          <cell r="GZH43"/>
          <cell r="GZI43"/>
          <cell r="GZJ43"/>
          <cell r="GZK43"/>
          <cell r="GZL43"/>
          <cell r="GZM43"/>
          <cell r="GZN43"/>
          <cell r="GZO43"/>
          <cell r="GZP43"/>
          <cell r="GZQ43"/>
          <cell r="GZR43"/>
          <cell r="GZS43"/>
          <cell r="GZT43"/>
          <cell r="GZU43"/>
          <cell r="GZV43"/>
          <cell r="GZW43"/>
          <cell r="GZX43"/>
          <cell r="GZY43"/>
          <cell r="GZZ43"/>
          <cell r="HAA43"/>
          <cell r="HAB43"/>
          <cell r="HAC43"/>
          <cell r="HAD43"/>
          <cell r="HAE43"/>
          <cell r="HAF43"/>
          <cell r="HAG43"/>
          <cell r="HAH43"/>
          <cell r="HAI43"/>
          <cell r="HAJ43"/>
          <cell r="HAK43"/>
          <cell r="HAL43"/>
          <cell r="HAM43"/>
          <cell r="HAN43"/>
          <cell r="HAO43"/>
          <cell r="HAP43"/>
          <cell r="HAQ43"/>
          <cell r="HAR43"/>
          <cell r="HAS43"/>
          <cell r="HAT43"/>
          <cell r="HAU43"/>
          <cell r="HAV43"/>
          <cell r="HAW43"/>
          <cell r="HAX43"/>
          <cell r="HAY43"/>
          <cell r="HAZ43"/>
          <cell r="HBA43"/>
          <cell r="HBB43"/>
          <cell r="HBC43"/>
          <cell r="HBD43"/>
          <cell r="HBE43"/>
          <cell r="HBF43"/>
          <cell r="HBG43"/>
          <cell r="HBH43"/>
          <cell r="HBI43"/>
          <cell r="HBJ43"/>
          <cell r="HBK43"/>
          <cell r="HBL43"/>
          <cell r="HBM43"/>
          <cell r="HBN43"/>
          <cell r="HBO43"/>
          <cell r="HBP43"/>
          <cell r="HBQ43"/>
          <cell r="HBR43"/>
          <cell r="HBS43"/>
          <cell r="HBT43"/>
          <cell r="HBU43"/>
          <cell r="HBV43"/>
          <cell r="HBW43"/>
          <cell r="HBX43"/>
          <cell r="HBY43"/>
          <cell r="HBZ43"/>
          <cell r="HCA43"/>
          <cell r="HCB43"/>
          <cell r="HCC43"/>
          <cell r="HCD43"/>
          <cell r="HCE43"/>
          <cell r="HCF43"/>
          <cell r="HCG43"/>
          <cell r="HCH43"/>
          <cell r="HCI43"/>
          <cell r="HCJ43"/>
          <cell r="HCK43"/>
          <cell r="HCL43"/>
          <cell r="HCM43"/>
          <cell r="HCN43"/>
          <cell r="HCO43"/>
          <cell r="HCP43"/>
          <cell r="HCQ43"/>
          <cell r="HCR43"/>
          <cell r="HCS43"/>
          <cell r="HCT43"/>
          <cell r="HCU43"/>
          <cell r="HCV43"/>
          <cell r="HCW43"/>
          <cell r="HCX43"/>
          <cell r="HCY43"/>
          <cell r="HCZ43"/>
          <cell r="HDA43"/>
          <cell r="HDB43"/>
          <cell r="HDC43"/>
          <cell r="HDD43"/>
          <cell r="HDE43"/>
          <cell r="HDF43"/>
          <cell r="HDG43"/>
          <cell r="HDH43"/>
          <cell r="HDI43"/>
          <cell r="HDJ43"/>
          <cell r="HDK43"/>
          <cell r="HDL43"/>
          <cell r="HDM43"/>
          <cell r="HDN43"/>
          <cell r="HDO43"/>
          <cell r="HDP43"/>
          <cell r="HDQ43"/>
          <cell r="HDR43"/>
          <cell r="HDS43"/>
          <cell r="HDT43"/>
          <cell r="HDU43"/>
          <cell r="HDV43"/>
          <cell r="HDW43"/>
          <cell r="HDX43"/>
          <cell r="HDY43"/>
          <cell r="HDZ43"/>
          <cell r="HEA43"/>
          <cell r="HEB43"/>
          <cell r="HEC43"/>
          <cell r="HED43"/>
          <cell r="HEE43"/>
          <cell r="HEF43"/>
          <cell r="HEG43"/>
          <cell r="HEH43"/>
          <cell r="HEI43"/>
          <cell r="HEJ43"/>
          <cell r="HEK43"/>
          <cell r="HEL43"/>
          <cell r="HEM43"/>
          <cell r="HEN43"/>
          <cell r="HEO43"/>
          <cell r="HEP43"/>
          <cell r="HEQ43"/>
          <cell r="HER43"/>
          <cell r="HES43"/>
          <cell r="HET43"/>
          <cell r="HEU43"/>
          <cell r="HEV43"/>
          <cell r="HEW43"/>
          <cell r="HEX43"/>
          <cell r="HEY43"/>
          <cell r="HEZ43"/>
          <cell r="HFA43"/>
          <cell r="HFB43"/>
          <cell r="HFC43"/>
          <cell r="HFD43"/>
          <cell r="HFE43"/>
          <cell r="HFF43"/>
          <cell r="HFG43"/>
          <cell r="HFH43"/>
          <cell r="HFI43"/>
          <cell r="HFJ43"/>
          <cell r="HFK43"/>
          <cell r="HFL43"/>
          <cell r="HFM43"/>
          <cell r="HFN43"/>
          <cell r="HFO43"/>
          <cell r="HFP43"/>
          <cell r="HFQ43"/>
          <cell r="HFR43"/>
          <cell r="HFS43"/>
          <cell r="HFT43"/>
          <cell r="HFU43"/>
          <cell r="HFV43"/>
          <cell r="HFW43"/>
          <cell r="HFX43"/>
          <cell r="HFY43"/>
          <cell r="HFZ43"/>
          <cell r="HGA43"/>
          <cell r="HGB43"/>
          <cell r="HGC43"/>
          <cell r="HGD43"/>
          <cell r="HGE43"/>
          <cell r="HGF43"/>
          <cell r="HGG43"/>
          <cell r="HGH43"/>
          <cell r="HGI43"/>
          <cell r="HGJ43"/>
          <cell r="HGK43"/>
          <cell r="HGL43"/>
          <cell r="HGM43"/>
          <cell r="HGN43"/>
          <cell r="HGO43"/>
          <cell r="HGP43"/>
          <cell r="HGQ43"/>
          <cell r="HGR43"/>
          <cell r="HGS43"/>
          <cell r="HGT43"/>
          <cell r="HGU43"/>
          <cell r="HGV43"/>
          <cell r="HGW43"/>
          <cell r="HGX43"/>
          <cell r="HGY43"/>
          <cell r="HGZ43"/>
          <cell r="HHA43"/>
          <cell r="HHB43"/>
          <cell r="HHC43"/>
          <cell r="HHD43"/>
          <cell r="HHE43"/>
          <cell r="HHF43"/>
          <cell r="HHG43"/>
          <cell r="HHH43"/>
          <cell r="HHI43"/>
          <cell r="HHJ43"/>
          <cell r="HHK43"/>
          <cell r="HHL43"/>
          <cell r="HHM43"/>
          <cell r="HHN43"/>
          <cell r="HHO43"/>
          <cell r="HHP43"/>
          <cell r="HHQ43"/>
          <cell r="HHR43"/>
          <cell r="HHS43"/>
          <cell r="HHT43"/>
          <cell r="HHU43"/>
          <cell r="HHV43"/>
          <cell r="HHW43"/>
          <cell r="HHX43"/>
          <cell r="HHY43"/>
          <cell r="HHZ43"/>
          <cell r="HIA43"/>
          <cell r="HIB43"/>
          <cell r="HIC43"/>
          <cell r="HID43"/>
          <cell r="HIE43"/>
          <cell r="HIF43"/>
          <cell r="HIG43"/>
          <cell r="HIH43"/>
          <cell r="HII43"/>
          <cell r="HIJ43"/>
          <cell r="HIK43"/>
          <cell r="HIL43"/>
          <cell r="HIM43"/>
          <cell r="HIN43"/>
          <cell r="HIO43"/>
          <cell r="HIP43"/>
          <cell r="HIQ43"/>
          <cell r="HIR43"/>
          <cell r="HIS43"/>
          <cell r="HIT43"/>
          <cell r="HIU43"/>
          <cell r="HIV43"/>
          <cell r="HIW43"/>
          <cell r="HIX43"/>
          <cell r="HIY43"/>
          <cell r="HIZ43"/>
          <cell r="HJA43"/>
          <cell r="HJB43"/>
          <cell r="HJC43"/>
          <cell r="HJD43"/>
          <cell r="HJE43"/>
          <cell r="HJF43"/>
          <cell r="HJG43"/>
          <cell r="HJH43"/>
          <cell r="HJI43"/>
          <cell r="HJJ43"/>
          <cell r="HJK43"/>
          <cell r="HJL43"/>
          <cell r="HJM43"/>
          <cell r="HJN43"/>
          <cell r="HJO43"/>
          <cell r="HJP43"/>
          <cell r="HJQ43"/>
          <cell r="HJR43"/>
          <cell r="HJS43"/>
          <cell r="HJT43"/>
          <cell r="HJU43"/>
          <cell r="HJV43"/>
          <cell r="HJW43"/>
          <cell r="HJX43"/>
          <cell r="HJY43"/>
          <cell r="HJZ43"/>
          <cell r="HKA43"/>
          <cell r="HKB43"/>
          <cell r="HKC43"/>
          <cell r="HKD43"/>
          <cell r="HKE43"/>
          <cell r="HKF43"/>
          <cell r="HKG43"/>
          <cell r="HKH43"/>
          <cell r="HKI43"/>
          <cell r="HKJ43"/>
          <cell r="HKK43"/>
          <cell r="HKL43"/>
          <cell r="HKM43"/>
          <cell r="HKN43"/>
          <cell r="HKO43"/>
          <cell r="HKP43"/>
          <cell r="HKQ43"/>
          <cell r="HKR43"/>
          <cell r="HKS43"/>
          <cell r="HKT43"/>
          <cell r="HKU43"/>
          <cell r="HKV43"/>
          <cell r="HKW43"/>
          <cell r="HKX43"/>
          <cell r="HKY43"/>
          <cell r="HKZ43"/>
          <cell r="HLA43"/>
          <cell r="HLB43"/>
          <cell r="HLC43"/>
          <cell r="HLD43"/>
          <cell r="HLE43"/>
          <cell r="HLF43"/>
          <cell r="HLG43"/>
          <cell r="HLH43"/>
          <cell r="HLI43"/>
          <cell r="HLJ43"/>
          <cell r="HLK43"/>
          <cell r="HLL43"/>
          <cell r="HLM43"/>
          <cell r="HLN43"/>
          <cell r="HLO43"/>
          <cell r="HLP43"/>
          <cell r="HLQ43"/>
          <cell r="HLR43"/>
          <cell r="HLS43"/>
          <cell r="HLT43"/>
          <cell r="HLU43"/>
          <cell r="HLV43"/>
          <cell r="HLW43"/>
          <cell r="HLX43"/>
          <cell r="HLY43"/>
          <cell r="HLZ43"/>
          <cell r="HMA43"/>
          <cell r="HMB43"/>
          <cell r="HMC43"/>
          <cell r="HMD43"/>
          <cell r="HME43"/>
          <cell r="HMF43"/>
          <cell r="HMG43"/>
          <cell r="HMH43"/>
          <cell r="HMI43"/>
          <cell r="HMJ43"/>
          <cell r="HMK43"/>
          <cell r="HML43"/>
          <cell r="HMM43"/>
          <cell r="HMN43"/>
          <cell r="HMO43"/>
          <cell r="HMP43"/>
          <cell r="HMQ43"/>
          <cell r="HMR43"/>
          <cell r="HMS43"/>
          <cell r="HMT43"/>
          <cell r="HMU43"/>
          <cell r="HMV43"/>
          <cell r="HMW43"/>
          <cell r="HMX43"/>
          <cell r="HMY43"/>
          <cell r="HMZ43"/>
          <cell r="HNA43"/>
          <cell r="HNB43"/>
          <cell r="HNC43"/>
          <cell r="HND43"/>
          <cell r="HNE43"/>
          <cell r="HNF43"/>
          <cell r="HNG43"/>
          <cell r="HNH43"/>
          <cell r="HNI43"/>
          <cell r="HNJ43"/>
          <cell r="HNK43"/>
          <cell r="HNL43"/>
          <cell r="HNM43"/>
          <cell r="HNN43"/>
          <cell r="HNO43"/>
          <cell r="HNP43"/>
          <cell r="HNQ43"/>
          <cell r="HNR43"/>
          <cell r="HNS43"/>
          <cell r="HNT43"/>
          <cell r="HNU43"/>
          <cell r="HNV43"/>
          <cell r="HNW43"/>
          <cell r="HNX43"/>
          <cell r="HNY43"/>
          <cell r="HNZ43"/>
          <cell r="HOA43"/>
          <cell r="HOB43"/>
          <cell r="HOC43"/>
          <cell r="HOD43"/>
          <cell r="HOE43"/>
          <cell r="HOF43"/>
          <cell r="HOG43"/>
          <cell r="HOH43"/>
          <cell r="HOI43"/>
          <cell r="HOJ43"/>
          <cell r="HOK43"/>
          <cell r="HOL43"/>
          <cell r="HOM43"/>
          <cell r="HON43"/>
          <cell r="HOO43"/>
          <cell r="HOP43"/>
          <cell r="HOQ43"/>
          <cell r="HOR43"/>
          <cell r="HOS43"/>
          <cell r="HOT43"/>
          <cell r="HOU43"/>
          <cell r="HOV43"/>
          <cell r="HOW43"/>
          <cell r="HOX43"/>
          <cell r="HOY43"/>
          <cell r="HOZ43"/>
          <cell r="HPA43"/>
          <cell r="HPB43"/>
          <cell r="HPC43"/>
          <cell r="HPD43"/>
          <cell r="HPE43"/>
          <cell r="HPF43"/>
          <cell r="HPG43"/>
          <cell r="HPH43"/>
          <cell r="HPI43"/>
          <cell r="HPJ43"/>
          <cell r="HPK43"/>
          <cell r="HPL43"/>
          <cell r="HPM43"/>
          <cell r="HPN43"/>
          <cell r="HPO43"/>
          <cell r="HPP43"/>
          <cell r="HPQ43"/>
          <cell r="HPR43"/>
          <cell r="HPS43"/>
          <cell r="HPT43"/>
          <cell r="HPU43"/>
          <cell r="HPV43"/>
          <cell r="HPW43"/>
          <cell r="HPX43"/>
          <cell r="HPY43"/>
          <cell r="HPZ43"/>
          <cell r="HQA43"/>
          <cell r="HQB43"/>
          <cell r="HQC43"/>
          <cell r="HQD43"/>
          <cell r="HQE43"/>
          <cell r="HQF43"/>
          <cell r="HQG43"/>
          <cell r="HQH43"/>
          <cell r="HQI43"/>
          <cell r="HQJ43"/>
          <cell r="HQK43"/>
          <cell r="HQL43"/>
          <cell r="HQM43"/>
          <cell r="HQN43"/>
          <cell r="HQO43"/>
          <cell r="HQP43"/>
          <cell r="HQQ43"/>
          <cell r="HQR43"/>
          <cell r="HQS43"/>
          <cell r="HQT43"/>
          <cell r="HQU43"/>
          <cell r="HQV43"/>
          <cell r="HQW43"/>
          <cell r="HQX43"/>
          <cell r="HQY43"/>
          <cell r="HQZ43"/>
          <cell r="HRA43"/>
          <cell r="HRB43"/>
          <cell r="HRC43"/>
          <cell r="HRD43"/>
          <cell r="HRE43"/>
          <cell r="HRF43"/>
          <cell r="HRG43"/>
          <cell r="HRH43"/>
          <cell r="HRI43"/>
          <cell r="HRJ43"/>
          <cell r="HRK43"/>
          <cell r="HRL43"/>
          <cell r="HRM43"/>
          <cell r="HRN43"/>
          <cell r="HRO43"/>
          <cell r="HRP43"/>
          <cell r="HRQ43"/>
          <cell r="HRR43"/>
          <cell r="HRS43"/>
          <cell r="HRT43"/>
          <cell r="HRU43"/>
          <cell r="HRV43"/>
          <cell r="HRW43"/>
          <cell r="HRX43"/>
          <cell r="HRY43"/>
          <cell r="HRZ43"/>
          <cell r="HSA43"/>
          <cell r="HSB43"/>
          <cell r="HSC43"/>
          <cell r="HSD43"/>
          <cell r="HSE43"/>
          <cell r="HSF43"/>
          <cell r="HSG43"/>
          <cell r="HSH43"/>
          <cell r="HSI43"/>
          <cell r="HSJ43"/>
          <cell r="HSK43"/>
          <cell r="HSL43"/>
          <cell r="HSM43"/>
          <cell r="HSN43"/>
          <cell r="HSO43"/>
          <cell r="HSP43"/>
          <cell r="HSQ43"/>
          <cell r="HSR43"/>
          <cell r="HSS43"/>
          <cell r="HST43"/>
          <cell r="HSU43"/>
          <cell r="HSV43"/>
          <cell r="HSW43"/>
          <cell r="HSX43"/>
          <cell r="HSY43"/>
          <cell r="HSZ43"/>
          <cell r="HTA43"/>
          <cell r="HTB43"/>
          <cell r="HTC43"/>
          <cell r="HTD43"/>
          <cell r="HTE43"/>
          <cell r="HTF43"/>
          <cell r="HTG43"/>
          <cell r="HTH43"/>
          <cell r="HTI43"/>
          <cell r="HTJ43"/>
          <cell r="HTK43"/>
          <cell r="HTL43"/>
          <cell r="HTM43"/>
          <cell r="HTN43"/>
          <cell r="HTO43"/>
          <cell r="HTP43"/>
          <cell r="HTQ43"/>
          <cell r="HTR43"/>
          <cell r="HTS43"/>
          <cell r="HTT43"/>
          <cell r="HTU43"/>
          <cell r="HTV43"/>
          <cell r="HTW43"/>
          <cell r="HTX43"/>
          <cell r="HTY43"/>
          <cell r="HTZ43"/>
          <cell r="HUA43"/>
          <cell r="HUB43"/>
          <cell r="HUC43"/>
          <cell r="HUD43"/>
          <cell r="HUE43"/>
          <cell r="HUF43"/>
          <cell r="HUG43"/>
          <cell r="HUH43"/>
          <cell r="HUI43"/>
          <cell r="HUJ43"/>
          <cell r="HUK43"/>
          <cell r="HUL43"/>
          <cell r="HUM43"/>
          <cell r="HUN43"/>
          <cell r="HUO43"/>
          <cell r="HUP43"/>
          <cell r="HUQ43"/>
          <cell r="HUR43"/>
          <cell r="HUS43"/>
          <cell r="HUT43"/>
          <cell r="HUU43"/>
          <cell r="HUV43"/>
          <cell r="HUW43"/>
          <cell r="HUX43"/>
          <cell r="HUY43"/>
          <cell r="HUZ43"/>
          <cell r="HVA43"/>
          <cell r="HVB43"/>
          <cell r="HVC43"/>
          <cell r="HVD43"/>
          <cell r="HVE43"/>
          <cell r="HVF43"/>
          <cell r="HVG43"/>
          <cell r="HVH43"/>
          <cell r="HVI43"/>
          <cell r="HVJ43"/>
          <cell r="HVK43"/>
          <cell r="HVL43"/>
          <cell r="HVM43"/>
          <cell r="HVN43"/>
          <cell r="HVO43"/>
          <cell r="HVP43"/>
          <cell r="HVQ43"/>
          <cell r="HVR43"/>
          <cell r="HVS43"/>
          <cell r="HVT43"/>
          <cell r="HVU43"/>
          <cell r="HVV43"/>
          <cell r="HVW43"/>
          <cell r="HVX43"/>
          <cell r="HVY43"/>
          <cell r="HVZ43"/>
          <cell r="HWA43"/>
          <cell r="HWB43"/>
          <cell r="HWC43"/>
          <cell r="HWD43"/>
          <cell r="HWE43"/>
          <cell r="HWF43"/>
          <cell r="HWG43"/>
          <cell r="HWH43"/>
          <cell r="HWI43"/>
          <cell r="HWJ43"/>
          <cell r="HWK43"/>
          <cell r="HWL43"/>
          <cell r="HWM43"/>
          <cell r="HWN43"/>
          <cell r="HWO43"/>
          <cell r="HWP43"/>
          <cell r="HWQ43"/>
          <cell r="HWR43"/>
          <cell r="HWS43"/>
          <cell r="HWT43"/>
          <cell r="HWU43"/>
          <cell r="HWV43"/>
          <cell r="HWW43"/>
          <cell r="HWX43"/>
          <cell r="HWY43"/>
          <cell r="HWZ43"/>
          <cell r="HXA43"/>
          <cell r="HXB43"/>
          <cell r="HXC43"/>
          <cell r="HXD43"/>
          <cell r="HXE43"/>
          <cell r="HXF43"/>
          <cell r="HXG43"/>
          <cell r="HXH43"/>
          <cell r="HXI43"/>
          <cell r="HXJ43"/>
          <cell r="HXK43"/>
          <cell r="HXL43"/>
          <cell r="HXM43"/>
          <cell r="HXN43"/>
          <cell r="HXO43"/>
          <cell r="HXP43"/>
          <cell r="HXQ43"/>
          <cell r="HXR43"/>
          <cell r="HXS43"/>
          <cell r="HXT43"/>
          <cell r="HXU43"/>
          <cell r="HXV43"/>
          <cell r="HXW43"/>
          <cell r="HXX43"/>
          <cell r="HXY43"/>
          <cell r="HXZ43"/>
          <cell r="HYA43"/>
          <cell r="HYB43"/>
          <cell r="HYC43"/>
          <cell r="HYD43"/>
          <cell r="HYE43"/>
          <cell r="HYF43"/>
          <cell r="HYG43"/>
          <cell r="HYH43"/>
          <cell r="HYI43"/>
          <cell r="HYJ43"/>
          <cell r="HYK43"/>
          <cell r="HYL43"/>
          <cell r="HYM43"/>
          <cell r="HYN43"/>
          <cell r="HYO43"/>
          <cell r="HYP43"/>
          <cell r="HYQ43"/>
          <cell r="HYR43"/>
          <cell r="HYS43"/>
          <cell r="HYT43"/>
          <cell r="HYU43"/>
          <cell r="HYV43"/>
          <cell r="HYW43"/>
          <cell r="HYX43"/>
          <cell r="HYY43"/>
          <cell r="HYZ43"/>
          <cell r="HZA43"/>
          <cell r="HZB43"/>
          <cell r="HZC43"/>
          <cell r="HZD43"/>
          <cell r="HZE43"/>
          <cell r="HZF43"/>
          <cell r="HZG43"/>
          <cell r="HZH43"/>
          <cell r="HZI43"/>
          <cell r="HZJ43"/>
          <cell r="HZK43"/>
          <cell r="HZL43"/>
          <cell r="HZM43"/>
          <cell r="HZN43"/>
          <cell r="HZO43"/>
          <cell r="HZP43"/>
          <cell r="HZQ43"/>
          <cell r="HZR43"/>
          <cell r="HZS43"/>
          <cell r="HZT43"/>
          <cell r="HZU43"/>
          <cell r="HZV43"/>
          <cell r="HZW43"/>
          <cell r="HZX43"/>
          <cell r="HZY43"/>
          <cell r="HZZ43"/>
          <cell r="IAA43"/>
          <cell r="IAB43"/>
          <cell r="IAC43"/>
          <cell r="IAD43"/>
          <cell r="IAE43"/>
          <cell r="IAF43"/>
          <cell r="IAG43"/>
          <cell r="IAH43"/>
          <cell r="IAI43"/>
          <cell r="IAJ43"/>
          <cell r="IAK43"/>
          <cell r="IAL43"/>
          <cell r="IAM43"/>
          <cell r="IAN43"/>
          <cell r="IAO43"/>
          <cell r="IAP43"/>
          <cell r="IAQ43"/>
          <cell r="IAR43"/>
          <cell r="IAS43"/>
          <cell r="IAT43"/>
          <cell r="IAU43"/>
          <cell r="IAV43"/>
          <cell r="IAW43"/>
          <cell r="IAX43"/>
          <cell r="IAY43"/>
          <cell r="IAZ43"/>
          <cell r="IBA43"/>
          <cell r="IBB43"/>
          <cell r="IBC43"/>
          <cell r="IBD43"/>
          <cell r="IBE43"/>
          <cell r="IBF43"/>
          <cell r="IBG43"/>
          <cell r="IBH43"/>
          <cell r="IBI43"/>
          <cell r="IBJ43"/>
          <cell r="IBK43"/>
          <cell r="IBL43"/>
          <cell r="IBM43"/>
          <cell r="IBN43"/>
          <cell r="IBO43"/>
          <cell r="IBP43"/>
          <cell r="IBQ43"/>
          <cell r="IBR43"/>
          <cell r="IBS43"/>
          <cell r="IBT43"/>
          <cell r="IBU43"/>
          <cell r="IBV43"/>
          <cell r="IBW43"/>
          <cell r="IBX43"/>
          <cell r="IBY43"/>
          <cell r="IBZ43"/>
          <cell r="ICA43"/>
          <cell r="ICB43"/>
          <cell r="ICC43"/>
          <cell r="ICD43"/>
          <cell r="ICE43"/>
          <cell r="ICF43"/>
          <cell r="ICG43"/>
          <cell r="ICH43"/>
          <cell r="ICI43"/>
          <cell r="ICJ43"/>
          <cell r="ICK43"/>
          <cell r="ICL43"/>
          <cell r="ICM43"/>
          <cell r="ICN43"/>
          <cell r="ICO43"/>
          <cell r="ICP43"/>
          <cell r="ICQ43"/>
          <cell r="ICR43"/>
          <cell r="ICS43"/>
          <cell r="ICT43"/>
          <cell r="ICU43"/>
          <cell r="ICV43"/>
          <cell r="ICW43"/>
          <cell r="ICX43"/>
          <cell r="ICY43"/>
          <cell r="ICZ43"/>
          <cell r="IDA43"/>
          <cell r="IDB43"/>
          <cell r="IDC43"/>
          <cell r="IDD43"/>
          <cell r="IDE43"/>
          <cell r="IDF43"/>
          <cell r="IDG43"/>
          <cell r="IDH43"/>
          <cell r="IDI43"/>
          <cell r="IDJ43"/>
          <cell r="IDK43"/>
          <cell r="IDL43"/>
          <cell r="IDM43"/>
          <cell r="IDN43"/>
          <cell r="IDO43"/>
          <cell r="IDP43"/>
          <cell r="IDQ43"/>
          <cell r="IDR43"/>
          <cell r="IDS43"/>
          <cell r="IDT43"/>
          <cell r="IDU43"/>
          <cell r="IDV43"/>
          <cell r="IDW43"/>
          <cell r="IDX43"/>
          <cell r="IDY43"/>
          <cell r="IDZ43"/>
          <cell r="IEA43"/>
          <cell r="IEB43"/>
          <cell r="IEC43"/>
          <cell r="IED43"/>
          <cell r="IEE43"/>
          <cell r="IEF43"/>
          <cell r="IEG43"/>
          <cell r="IEH43"/>
          <cell r="IEI43"/>
          <cell r="IEJ43"/>
          <cell r="IEK43"/>
          <cell r="IEL43"/>
          <cell r="IEM43"/>
          <cell r="IEN43"/>
          <cell r="IEO43"/>
          <cell r="IEP43"/>
          <cell r="IEQ43"/>
          <cell r="IER43"/>
          <cell r="IES43"/>
          <cell r="IET43"/>
          <cell r="IEU43"/>
          <cell r="IEV43"/>
          <cell r="IEW43"/>
          <cell r="IEX43"/>
          <cell r="IEY43"/>
          <cell r="IEZ43"/>
          <cell r="IFA43"/>
          <cell r="IFB43"/>
          <cell r="IFC43"/>
          <cell r="IFD43"/>
          <cell r="IFE43"/>
          <cell r="IFF43"/>
          <cell r="IFG43"/>
          <cell r="IFH43"/>
          <cell r="IFI43"/>
          <cell r="IFJ43"/>
          <cell r="IFK43"/>
          <cell r="IFL43"/>
          <cell r="IFM43"/>
          <cell r="IFN43"/>
          <cell r="IFO43"/>
          <cell r="IFP43"/>
          <cell r="IFQ43"/>
          <cell r="IFR43"/>
          <cell r="IFS43"/>
          <cell r="IFT43"/>
          <cell r="IFU43"/>
          <cell r="IFV43"/>
          <cell r="IFW43"/>
          <cell r="IFX43"/>
          <cell r="IFY43"/>
          <cell r="IFZ43"/>
          <cell r="IGA43"/>
          <cell r="IGB43"/>
          <cell r="IGC43"/>
          <cell r="IGD43"/>
          <cell r="IGE43"/>
          <cell r="IGF43"/>
          <cell r="IGG43"/>
          <cell r="IGH43"/>
          <cell r="IGI43"/>
          <cell r="IGJ43"/>
          <cell r="IGK43"/>
          <cell r="IGL43"/>
          <cell r="IGM43"/>
          <cell r="IGN43"/>
          <cell r="IGO43"/>
          <cell r="IGP43"/>
          <cell r="IGQ43"/>
          <cell r="IGR43"/>
          <cell r="IGS43"/>
          <cell r="IGT43"/>
          <cell r="IGU43"/>
          <cell r="IGV43"/>
          <cell r="IGW43"/>
          <cell r="IGX43"/>
          <cell r="IGY43"/>
          <cell r="IGZ43"/>
          <cell r="IHA43"/>
          <cell r="IHB43"/>
          <cell r="IHC43"/>
          <cell r="IHD43"/>
          <cell r="IHE43"/>
          <cell r="IHF43"/>
          <cell r="IHG43"/>
          <cell r="IHH43"/>
          <cell r="IHI43"/>
          <cell r="IHJ43"/>
          <cell r="IHK43"/>
          <cell r="IHL43"/>
          <cell r="IHM43"/>
          <cell r="IHN43"/>
          <cell r="IHO43"/>
          <cell r="IHP43"/>
          <cell r="IHQ43"/>
          <cell r="IHR43"/>
          <cell r="IHS43"/>
          <cell r="IHT43"/>
          <cell r="IHU43"/>
          <cell r="IHV43"/>
          <cell r="IHW43"/>
          <cell r="IHX43"/>
          <cell r="IHY43"/>
          <cell r="IHZ43"/>
          <cell r="IIA43"/>
          <cell r="IIB43"/>
          <cell r="IIC43"/>
          <cell r="IID43"/>
          <cell r="IIE43"/>
          <cell r="IIF43"/>
          <cell r="IIG43"/>
          <cell r="IIH43"/>
          <cell r="III43"/>
          <cell r="IIJ43"/>
          <cell r="IIK43"/>
          <cell r="IIL43"/>
          <cell r="IIM43"/>
          <cell r="IIN43"/>
          <cell r="IIO43"/>
          <cell r="IIP43"/>
          <cell r="IIQ43"/>
          <cell r="IIR43"/>
          <cell r="IIS43"/>
          <cell r="IIT43"/>
          <cell r="IIU43"/>
          <cell r="IIV43"/>
          <cell r="IIW43"/>
          <cell r="IIX43"/>
          <cell r="IIY43"/>
          <cell r="IIZ43"/>
          <cell r="IJA43"/>
          <cell r="IJB43"/>
          <cell r="IJC43"/>
          <cell r="IJD43"/>
          <cell r="IJE43"/>
          <cell r="IJF43"/>
          <cell r="IJG43"/>
          <cell r="IJH43"/>
          <cell r="IJI43"/>
          <cell r="IJJ43"/>
          <cell r="IJK43"/>
          <cell r="IJL43"/>
          <cell r="IJM43"/>
          <cell r="IJN43"/>
          <cell r="IJO43"/>
          <cell r="IJP43"/>
          <cell r="IJQ43"/>
          <cell r="IJR43"/>
          <cell r="IJS43"/>
          <cell r="IJT43"/>
          <cell r="IJU43"/>
          <cell r="IJV43"/>
          <cell r="IJW43"/>
          <cell r="IJX43"/>
          <cell r="IJY43"/>
          <cell r="IJZ43"/>
          <cell r="IKA43"/>
          <cell r="IKB43"/>
          <cell r="IKC43"/>
          <cell r="IKD43"/>
          <cell r="IKE43"/>
          <cell r="IKF43"/>
          <cell r="IKG43"/>
          <cell r="IKH43"/>
          <cell r="IKI43"/>
          <cell r="IKJ43"/>
          <cell r="IKK43"/>
          <cell r="IKL43"/>
          <cell r="IKM43"/>
          <cell r="IKN43"/>
          <cell r="IKO43"/>
          <cell r="IKP43"/>
          <cell r="IKQ43"/>
          <cell r="IKR43"/>
          <cell r="IKS43"/>
          <cell r="IKT43"/>
          <cell r="IKU43"/>
          <cell r="IKV43"/>
          <cell r="IKW43"/>
          <cell r="IKX43"/>
          <cell r="IKY43"/>
          <cell r="IKZ43"/>
          <cell r="ILA43"/>
          <cell r="ILB43"/>
          <cell r="ILC43"/>
          <cell r="ILD43"/>
          <cell r="ILE43"/>
          <cell r="ILF43"/>
          <cell r="ILG43"/>
          <cell r="ILH43"/>
          <cell r="ILI43"/>
          <cell r="ILJ43"/>
          <cell r="ILK43"/>
          <cell r="ILL43"/>
          <cell r="ILM43"/>
          <cell r="ILN43"/>
          <cell r="ILO43"/>
          <cell r="ILP43"/>
          <cell r="ILQ43"/>
          <cell r="ILR43"/>
          <cell r="ILS43"/>
          <cell r="ILT43"/>
          <cell r="ILU43"/>
          <cell r="ILV43"/>
          <cell r="ILW43"/>
          <cell r="ILX43"/>
          <cell r="ILY43"/>
          <cell r="ILZ43"/>
          <cell r="IMA43"/>
          <cell r="IMB43"/>
          <cell r="IMC43"/>
          <cell r="IMD43"/>
          <cell r="IME43"/>
          <cell r="IMF43"/>
          <cell r="IMG43"/>
          <cell r="IMH43"/>
          <cell r="IMI43"/>
          <cell r="IMJ43"/>
          <cell r="IMK43"/>
          <cell r="IML43"/>
          <cell r="IMM43"/>
          <cell r="IMN43"/>
          <cell r="IMO43"/>
          <cell r="IMP43"/>
          <cell r="IMQ43"/>
          <cell r="IMR43"/>
          <cell r="IMS43"/>
          <cell r="IMT43"/>
          <cell r="IMU43"/>
          <cell r="IMV43"/>
          <cell r="IMW43"/>
          <cell r="IMX43"/>
          <cell r="IMY43"/>
          <cell r="IMZ43"/>
          <cell r="INA43"/>
          <cell r="INB43"/>
          <cell r="INC43"/>
          <cell r="IND43"/>
          <cell r="INE43"/>
          <cell r="INF43"/>
          <cell r="ING43"/>
          <cell r="INH43"/>
          <cell r="INI43"/>
          <cell r="INJ43"/>
          <cell r="INK43"/>
          <cell r="INL43"/>
          <cell r="INM43"/>
          <cell r="INN43"/>
          <cell r="INO43"/>
          <cell r="INP43"/>
          <cell r="INQ43"/>
          <cell r="INR43"/>
          <cell r="INS43"/>
          <cell r="INT43"/>
          <cell r="INU43"/>
          <cell r="INV43"/>
          <cell r="INW43"/>
          <cell r="INX43"/>
          <cell r="INY43"/>
          <cell r="INZ43"/>
          <cell r="IOA43"/>
          <cell r="IOB43"/>
          <cell r="IOC43"/>
          <cell r="IOD43"/>
          <cell r="IOE43"/>
          <cell r="IOF43"/>
          <cell r="IOG43"/>
          <cell r="IOH43"/>
          <cell r="IOI43"/>
          <cell r="IOJ43"/>
          <cell r="IOK43"/>
          <cell r="IOL43"/>
          <cell r="IOM43"/>
          <cell r="ION43"/>
          <cell r="IOO43"/>
          <cell r="IOP43"/>
          <cell r="IOQ43"/>
          <cell r="IOR43"/>
          <cell r="IOS43"/>
          <cell r="IOT43"/>
          <cell r="IOU43"/>
          <cell r="IOV43"/>
          <cell r="IOW43"/>
          <cell r="IOX43"/>
          <cell r="IOY43"/>
          <cell r="IOZ43"/>
          <cell r="IPA43"/>
          <cell r="IPB43"/>
          <cell r="IPC43"/>
          <cell r="IPD43"/>
          <cell r="IPE43"/>
          <cell r="IPF43"/>
          <cell r="IPG43"/>
          <cell r="IPH43"/>
          <cell r="IPI43"/>
          <cell r="IPJ43"/>
          <cell r="IPK43"/>
          <cell r="IPL43"/>
          <cell r="IPM43"/>
          <cell r="IPN43"/>
          <cell r="IPO43"/>
          <cell r="IPP43"/>
          <cell r="IPQ43"/>
          <cell r="IPR43"/>
          <cell r="IPS43"/>
          <cell r="IPT43"/>
          <cell r="IPU43"/>
          <cell r="IPV43"/>
          <cell r="IPW43"/>
          <cell r="IPX43"/>
          <cell r="IPY43"/>
          <cell r="IPZ43"/>
          <cell r="IQA43"/>
          <cell r="IQB43"/>
          <cell r="IQC43"/>
          <cell r="IQD43"/>
          <cell r="IQE43"/>
          <cell r="IQF43"/>
          <cell r="IQG43"/>
          <cell r="IQH43"/>
          <cell r="IQI43"/>
          <cell r="IQJ43"/>
          <cell r="IQK43"/>
          <cell r="IQL43"/>
          <cell r="IQM43"/>
          <cell r="IQN43"/>
          <cell r="IQO43"/>
          <cell r="IQP43"/>
          <cell r="IQQ43"/>
          <cell r="IQR43"/>
          <cell r="IQS43"/>
          <cell r="IQT43"/>
          <cell r="IQU43"/>
          <cell r="IQV43"/>
          <cell r="IQW43"/>
          <cell r="IQX43"/>
          <cell r="IQY43"/>
          <cell r="IQZ43"/>
          <cell r="IRA43"/>
          <cell r="IRB43"/>
          <cell r="IRC43"/>
          <cell r="IRD43"/>
          <cell r="IRE43"/>
          <cell r="IRF43"/>
          <cell r="IRG43"/>
          <cell r="IRH43"/>
          <cell r="IRI43"/>
          <cell r="IRJ43"/>
          <cell r="IRK43"/>
          <cell r="IRL43"/>
          <cell r="IRM43"/>
          <cell r="IRN43"/>
          <cell r="IRO43"/>
          <cell r="IRP43"/>
          <cell r="IRQ43"/>
          <cell r="IRR43"/>
          <cell r="IRS43"/>
          <cell r="IRT43"/>
          <cell r="IRU43"/>
          <cell r="IRV43"/>
          <cell r="IRW43"/>
          <cell r="IRX43"/>
          <cell r="IRY43"/>
          <cell r="IRZ43"/>
          <cell r="ISA43"/>
          <cell r="ISB43"/>
          <cell r="ISC43"/>
          <cell r="ISD43"/>
          <cell r="ISE43"/>
          <cell r="ISF43"/>
          <cell r="ISG43"/>
          <cell r="ISH43"/>
          <cell r="ISI43"/>
          <cell r="ISJ43"/>
          <cell r="ISK43"/>
          <cell r="ISL43"/>
          <cell r="ISM43"/>
          <cell r="ISN43"/>
          <cell r="ISO43"/>
          <cell r="ISP43"/>
          <cell r="ISQ43"/>
          <cell r="ISR43"/>
          <cell r="ISS43"/>
          <cell r="IST43"/>
          <cell r="ISU43"/>
          <cell r="ISV43"/>
          <cell r="ISW43"/>
          <cell r="ISX43"/>
          <cell r="ISY43"/>
          <cell r="ISZ43"/>
          <cell r="ITA43"/>
          <cell r="ITB43"/>
          <cell r="ITC43"/>
          <cell r="ITD43"/>
          <cell r="ITE43"/>
          <cell r="ITF43"/>
          <cell r="ITG43"/>
          <cell r="ITH43"/>
          <cell r="ITI43"/>
          <cell r="ITJ43"/>
          <cell r="ITK43"/>
          <cell r="ITL43"/>
          <cell r="ITM43"/>
          <cell r="ITN43"/>
          <cell r="ITO43"/>
          <cell r="ITP43"/>
          <cell r="ITQ43"/>
          <cell r="ITR43"/>
          <cell r="ITS43"/>
          <cell r="ITT43"/>
          <cell r="ITU43"/>
          <cell r="ITV43"/>
          <cell r="ITW43"/>
          <cell r="ITX43"/>
          <cell r="ITY43"/>
          <cell r="ITZ43"/>
          <cell r="IUA43"/>
          <cell r="IUB43"/>
          <cell r="IUC43"/>
          <cell r="IUD43"/>
          <cell r="IUE43"/>
          <cell r="IUF43"/>
          <cell r="IUG43"/>
          <cell r="IUH43"/>
          <cell r="IUI43"/>
          <cell r="IUJ43"/>
          <cell r="IUK43"/>
          <cell r="IUL43"/>
          <cell r="IUM43"/>
          <cell r="IUN43"/>
          <cell r="IUO43"/>
          <cell r="IUP43"/>
          <cell r="IUQ43"/>
          <cell r="IUR43"/>
          <cell r="IUS43"/>
          <cell r="IUT43"/>
          <cell r="IUU43"/>
          <cell r="IUV43"/>
          <cell r="IUW43"/>
          <cell r="IUX43"/>
          <cell r="IUY43"/>
          <cell r="IUZ43"/>
          <cell r="IVA43"/>
          <cell r="IVB43"/>
          <cell r="IVC43"/>
          <cell r="IVD43"/>
          <cell r="IVE43"/>
          <cell r="IVF43"/>
          <cell r="IVG43"/>
          <cell r="IVH43"/>
          <cell r="IVI43"/>
          <cell r="IVJ43"/>
          <cell r="IVK43"/>
          <cell r="IVL43"/>
          <cell r="IVM43"/>
          <cell r="IVN43"/>
          <cell r="IVO43"/>
          <cell r="IVP43"/>
          <cell r="IVQ43"/>
          <cell r="IVR43"/>
          <cell r="IVS43"/>
          <cell r="IVT43"/>
          <cell r="IVU43"/>
          <cell r="IVV43"/>
          <cell r="IVW43"/>
          <cell r="IVX43"/>
          <cell r="IVY43"/>
          <cell r="IVZ43"/>
          <cell r="IWA43"/>
          <cell r="IWB43"/>
          <cell r="IWC43"/>
          <cell r="IWD43"/>
          <cell r="IWE43"/>
          <cell r="IWF43"/>
          <cell r="IWG43"/>
          <cell r="IWH43"/>
          <cell r="IWI43"/>
          <cell r="IWJ43"/>
          <cell r="IWK43"/>
          <cell r="IWL43"/>
          <cell r="IWM43"/>
          <cell r="IWN43"/>
          <cell r="IWO43"/>
          <cell r="IWP43"/>
          <cell r="IWQ43"/>
          <cell r="IWR43"/>
          <cell r="IWS43"/>
          <cell r="IWT43"/>
          <cell r="IWU43"/>
          <cell r="IWV43"/>
          <cell r="IWW43"/>
          <cell r="IWX43"/>
          <cell r="IWY43"/>
          <cell r="IWZ43"/>
          <cell r="IXA43"/>
          <cell r="IXB43"/>
          <cell r="IXC43"/>
          <cell r="IXD43"/>
          <cell r="IXE43"/>
          <cell r="IXF43"/>
          <cell r="IXG43"/>
          <cell r="IXH43"/>
          <cell r="IXI43"/>
          <cell r="IXJ43"/>
          <cell r="IXK43"/>
          <cell r="IXL43"/>
          <cell r="IXM43"/>
          <cell r="IXN43"/>
          <cell r="IXO43"/>
          <cell r="IXP43"/>
          <cell r="IXQ43"/>
          <cell r="IXR43"/>
          <cell r="IXS43"/>
          <cell r="IXT43"/>
          <cell r="IXU43"/>
          <cell r="IXV43"/>
          <cell r="IXW43"/>
          <cell r="IXX43"/>
          <cell r="IXY43"/>
          <cell r="IXZ43"/>
          <cell r="IYA43"/>
          <cell r="IYB43"/>
          <cell r="IYC43"/>
          <cell r="IYD43"/>
          <cell r="IYE43"/>
          <cell r="IYF43"/>
          <cell r="IYG43"/>
          <cell r="IYH43"/>
          <cell r="IYI43"/>
          <cell r="IYJ43"/>
          <cell r="IYK43"/>
          <cell r="IYL43"/>
          <cell r="IYM43"/>
          <cell r="IYN43"/>
          <cell r="IYO43"/>
          <cell r="IYP43"/>
          <cell r="IYQ43"/>
          <cell r="IYR43"/>
          <cell r="IYS43"/>
          <cell r="IYT43"/>
          <cell r="IYU43"/>
          <cell r="IYV43"/>
          <cell r="IYW43"/>
          <cell r="IYX43"/>
          <cell r="IYY43"/>
          <cell r="IYZ43"/>
          <cell r="IZA43"/>
          <cell r="IZB43"/>
          <cell r="IZC43"/>
          <cell r="IZD43"/>
          <cell r="IZE43"/>
          <cell r="IZF43"/>
          <cell r="IZG43"/>
          <cell r="IZH43"/>
          <cell r="IZI43"/>
          <cell r="IZJ43"/>
          <cell r="IZK43"/>
          <cell r="IZL43"/>
          <cell r="IZM43"/>
          <cell r="IZN43"/>
          <cell r="IZO43"/>
          <cell r="IZP43"/>
          <cell r="IZQ43"/>
          <cell r="IZR43"/>
          <cell r="IZS43"/>
          <cell r="IZT43"/>
          <cell r="IZU43"/>
          <cell r="IZV43"/>
          <cell r="IZW43"/>
          <cell r="IZX43"/>
          <cell r="IZY43"/>
          <cell r="IZZ43"/>
          <cell r="JAA43"/>
          <cell r="JAB43"/>
          <cell r="JAC43"/>
          <cell r="JAD43"/>
          <cell r="JAE43"/>
          <cell r="JAF43"/>
          <cell r="JAG43"/>
          <cell r="JAH43"/>
          <cell r="JAI43"/>
          <cell r="JAJ43"/>
          <cell r="JAK43"/>
          <cell r="JAL43"/>
          <cell r="JAM43"/>
          <cell r="JAN43"/>
          <cell r="JAO43"/>
          <cell r="JAP43"/>
          <cell r="JAQ43"/>
          <cell r="JAR43"/>
          <cell r="JAS43"/>
          <cell r="JAT43"/>
          <cell r="JAU43"/>
          <cell r="JAV43"/>
          <cell r="JAW43"/>
          <cell r="JAX43"/>
          <cell r="JAY43"/>
          <cell r="JAZ43"/>
          <cell r="JBA43"/>
          <cell r="JBB43"/>
          <cell r="JBC43"/>
          <cell r="JBD43"/>
          <cell r="JBE43"/>
          <cell r="JBF43"/>
          <cell r="JBG43"/>
          <cell r="JBH43"/>
          <cell r="JBI43"/>
          <cell r="JBJ43"/>
          <cell r="JBK43"/>
          <cell r="JBL43"/>
          <cell r="JBM43"/>
          <cell r="JBN43"/>
          <cell r="JBO43"/>
          <cell r="JBP43"/>
          <cell r="JBQ43"/>
          <cell r="JBR43"/>
          <cell r="JBS43"/>
          <cell r="JBT43"/>
          <cell r="JBU43"/>
          <cell r="JBV43"/>
          <cell r="JBW43"/>
          <cell r="JBX43"/>
          <cell r="JBY43"/>
          <cell r="JBZ43"/>
          <cell r="JCA43"/>
          <cell r="JCB43"/>
          <cell r="JCC43"/>
          <cell r="JCD43"/>
          <cell r="JCE43"/>
          <cell r="JCF43"/>
          <cell r="JCG43"/>
          <cell r="JCH43"/>
          <cell r="JCI43"/>
          <cell r="JCJ43"/>
          <cell r="JCK43"/>
          <cell r="JCL43"/>
          <cell r="JCM43"/>
          <cell r="JCN43"/>
          <cell r="JCO43"/>
          <cell r="JCP43"/>
          <cell r="JCQ43"/>
          <cell r="JCR43"/>
          <cell r="JCS43"/>
          <cell r="JCT43"/>
          <cell r="JCU43"/>
          <cell r="JCV43"/>
          <cell r="JCW43"/>
          <cell r="JCX43"/>
          <cell r="JCY43"/>
          <cell r="JCZ43"/>
          <cell r="JDA43"/>
          <cell r="JDB43"/>
          <cell r="JDC43"/>
          <cell r="JDD43"/>
          <cell r="JDE43"/>
          <cell r="JDF43"/>
          <cell r="JDG43"/>
          <cell r="JDH43"/>
          <cell r="JDI43"/>
          <cell r="JDJ43"/>
          <cell r="JDK43"/>
          <cell r="JDL43"/>
          <cell r="JDM43"/>
          <cell r="JDN43"/>
          <cell r="JDO43"/>
          <cell r="JDP43"/>
          <cell r="JDQ43"/>
          <cell r="JDR43"/>
          <cell r="JDS43"/>
          <cell r="JDT43"/>
          <cell r="JDU43"/>
          <cell r="JDV43"/>
          <cell r="JDW43"/>
          <cell r="JDX43"/>
          <cell r="JDY43"/>
          <cell r="JDZ43"/>
          <cell r="JEA43"/>
          <cell r="JEB43"/>
          <cell r="JEC43"/>
          <cell r="JED43"/>
          <cell r="JEE43"/>
          <cell r="JEF43"/>
          <cell r="JEG43"/>
          <cell r="JEH43"/>
          <cell r="JEI43"/>
          <cell r="JEJ43"/>
          <cell r="JEK43"/>
          <cell r="JEL43"/>
          <cell r="JEM43"/>
          <cell r="JEN43"/>
          <cell r="JEO43"/>
          <cell r="JEP43"/>
          <cell r="JEQ43"/>
          <cell r="JER43"/>
          <cell r="JES43"/>
          <cell r="JET43"/>
          <cell r="JEU43"/>
          <cell r="JEV43"/>
          <cell r="JEW43"/>
          <cell r="JEX43"/>
          <cell r="JEY43"/>
          <cell r="JEZ43"/>
          <cell r="JFA43"/>
          <cell r="JFB43"/>
          <cell r="JFC43"/>
          <cell r="JFD43"/>
          <cell r="JFE43"/>
          <cell r="JFF43"/>
          <cell r="JFG43"/>
          <cell r="JFH43"/>
          <cell r="JFI43"/>
          <cell r="JFJ43"/>
          <cell r="JFK43"/>
          <cell r="JFL43"/>
          <cell r="JFM43"/>
          <cell r="JFN43"/>
          <cell r="JFO43"/>
          <cell r="JFP43"/>
          <cell r="JFQ43"/>
          <cell r="JFR43"/>
          <cell r="JFS43"/>
          <cell r="JFT43"/>
          <cell r="JFU43"/>
          <cell r="JFV43"/>
          <cell r="JFW43"/>
          <cell r="JFX43"/>
          <cell r="JFY43"/>
          <cell r="JFZ43"/>
          <cell r="JGA43"/>
          <cell r="JGB43"/>
          <cell r="JGC43"/>
          <cell r="JGD43"/>
          <cell r="JGE43"/>
          <cell r="JGF43"/>
          <cell r="JGG43"/>
          <cell r="JGH43"/>
          <cell r="JGI43"/>
          <cell r="JGJ43"/>
          <cell r="JGK43"/>
          <cell r="JGL43"/>
          <cell r="JGM43"/>
          <cell r="JGN43"/>
          <cell r="JGO43"/>
          <cell r="JGP43"/>
          <cell r="JGQ43"/>
          <cell r="JGR43"/>
          <cell r="JGS43"/>
          <cell r="JGT43"/>
          <cell r="JGU43"/>
          <cell r="JGV43"/>
          <cell r="JGW43"/>
          <cell r="JGX43"/>
          <cell r="JGY43"/>
          <cell r="JGZ43"/>
          <cell r="JHA43"/>
          <cell r="JHB43"/>
          <cell r="JHC43"/>
          <cell r="JHD43"/>
          <cell r="JHE43"/>
          <cell r="JHF43"/>
          <cell r="JHG43"/>
          <cell r="JHH43"/>
          <cell r="JHI43"/>
          <cell r="JHJ43"/>
          <cell r="JHK43"/>
          <cell r="JHL43"/>
          <cell r="JHM43"/>
          <cell r="JHN43"/>
          <cell r="JHO43"/>
          <cell r="JHP43"/>
          <cell r="JHQ43"/>
          <cell r="JHR43"/>
          <cell r="JHS43"/>
          <cell r="JHT43"/>
          <cell r="JHU43"/>
          <cell r="JHV43"/>
          <cell r="JHW43"/>
          <cell r="JHX43"/>
          <cell r="JHY43"/>
          <cell r="JHZ43"/>
          <cell r="JIA43"/>
          <cell r="JIB43"/>
          <cell r="JIC43"/>
          <cell r="JID43"/>
          <cell r="JIE43"/>
          <cell r="JIF43"/>
          <cell r="JIG43"/>
          <cell r="JIH43"/>
          <cell r="JII43"/>
          <cell r="JIJ43"/>
          <cell r="JIK43"/>
          <cell r="JIL43"/>
          <cell r="JIM43"/>
          <cell r="JIN43"/>
          <cell r="JIO43"/>
          <cell r="JIP43"/>
          <cell r="JIQ43"/>
          <cell r="JIR43"/>
          <cell r="JIS43"/>
          <cell r="JIT43"/>
          <cell r="JIU43"/>
          <cell r="JIV43"/>
          <cell r="JIW43"/>
          <cell r="JIX43"/>
          <cell r="JIY43"/>
          <cell r="JIZ43"/>
          <cell r="JJA43"/>
          <cell r="JJB43"/>
          <cell r="JJC43"/>
          <cell r="JJD43"/>
          <cell r="JJE43"/>
          <cell r="JJF43"/>
          <cell r="JJG43"/>
          <cell r="JJH43"/>
          <cell r="JJI43"/>
          <cell r="JJJ43"/>
          <cell r="JJK43"/>
          <cell r="JJL43"/>
          <cell r="JJM43"/>
          <cell r="JJN43"/>
          <cell r="JJO43"/>
          <cell r="JJP43"/>
          <cell r="JJQ43"/>
          <cell r="JJR43"/>
          <cell r="JJS43"/>
          <cell r="JJT43"/>
          <cell r="JJU43"/>
          <cell r="JJV43"/>
          <cell r="JJW43"/>
          <cell r="JJX43"/>
          <cell r="JJY43"/>
          <cell r="JJZ43"/>
          <cell r="JKA43"/>
          <cell r="JKB43"/>
          <cell r="JKC43"/>
          <cell r="JKD43"/>
          <cell r="JKE43"/>
          <cell r="JKF43"/>
          <cell r="JKG43"/>
          <cell r="JKH43"/>
          <cell r="JKI43"/>
          <cell r="JKJ43"/>
          <cell r="JKK43"/>
          <cell r="JKL43"/>
          <cell r="JKM43"/>
          <cell r="JKN43"/>
          <cell r="JKO43"/>
          <cell r="JKP43"/>
          <cell r="JKQ43"/>
          <cell r="JKR43"/>
          <cell r="JKS43"/>
          <cell r="JKT43"/>
          <cell r="JKU43"/>
          <cell r="JKV43"/>
          <cell r="JKW43"/>
          <cell r="JKX43"/>
          <cell r="JKY43"/>
          <cell r="JKZ43"/>
          <cell r="JLA43"/>
          <cell r="JLB43"/>
          <cell r="JLC43"/>
          <cell r="JLD43"/>
          <cell r="JLE43"/>
          <cell r="JLF43"/>
          <cell r="JLG43"/>
          <cell r="JLH43"/>
          <cell r="JLI43"/>
          <cell r="JLJ43"/>
          <cell r="JLK43"/>
          <cell r="JLL43"/>
          <cell r="JLM43"/>
          <cell r="JLN43"/>
          <cell r="JLO43"/>
          <cell r="JLP43"/>
          <cell r="JLQ43"/>
          <cell r="JLR43"/>
          <cell r="JLS43"/>
          <cell r="JLT43"/>
          <cell r="JLU43"/>
          <cell r="JLV43"/>
          <cell r="JLW43"/>
          <cell r="JLX43"/>
          <cell r="JLY43"/>
          <cell r="JLZ43"/>
          <cell r="JMA43"/>
          <cell r="JMB43"/>
          <cell r="JMC43"/>
          <cell r="JMD43"/>
          <cell r="JME43"/>
          <cell r="JMF43"/>
          <cell r="JMG43"/>
          <cell r="JMH43"/>
          <cell r="JMI43"/>
          <cell r="JMJ43"/>
          <cell r="JMK43"/>
          <cell r="JML43"/>
          <cell r="JMM43"/>
          <cell r="JMN43"/>
          <cell r="JMO43"/>
          <cell r="JMP43"/>
          <cell r="JMQ43"/>
          <cell r="JMR43"/>
          <cell r="JMS43"/>
          <cell r="JMT43"/>
          <cell r="JMU43"/>
          <cell r="JMV43"/>
          <cell r="JMW43"/>
          <cell r="JMX43"/>
          <cell r="JMY43"/>
          <cell r="JMZ43"/>
          <cell r="JNA43"/>
          <cell r="JNB43"/>
          <cell r="JNC43"/>
          <cell r="JND43"/>
          <cell r="JNE43"/>
          <cell r="JNF43"/>
          <cell r="JNG43"/>
          <cell r="JNH43"/>
          <cell r="JNI43"/>
          <cell r="JNJ43"/>
          <cell r="JNK43"/>
          <cell r="JNL43"/>
          <cell r="JNM43"/>
          <cell r="JNN43"/>
          <cell r="JNO43"/>
          <cell r="JNP43"/>
          <cell r="JNQ43"/>
          <cell r="JNR43"/>
          <cell r="JNS43"/>
          <cell r="JNT43"/>
          <cell r="JNU43"/>
          <cell r="JNV43"/>
          <cell r="JNW43"/>
          <cell r="JNX43"/>
          <cell r="JNY43"/>
          <cell r="JNZ43"/>
          <cell r="JOA43"/>
          <cell r="JOB43"/>
          <cell r="JOC43"/>
          <cell r="JOD43"/>
          <cell r="JOE43"/>
          <cell r="JOF43"/>
          <cell r="JOG43"/>
          <cell r="JOH43"/>
          <cell r="JOI43"/>
          <cell r="JOJ43"/>
          <cell r="JOK43"/>
          <cell r="JOL43"/>
          <cell r="JOM43"/>
          <cell r="JON43"/>
          <cell r="JOO43"/>
          <cell r="JOP43"/>
          <cell r="JOQ43"/>
          <cell r="JOR43"/>
          <cell r="JOS43"/>
          <cell r="JOT43"/>
          <cell r="JOU43"/>
          <cell r="JOV43"/>
          <cell r="JOW43"/>
          <cell r="JOX43"/>
          <cell r="JOY43"/>
          <cell r="JOZ43"/>
          <cell r="JPA43"/>
          <cell r="JPB43"/>
          <cell r="JPC43"/>
          <cell r="JPD43"/>
          <cell r="JPE43"/>
          <cell r="JPF43"/>
          <cell r="JPG43"/>
          <cell r="JPH43"/>
          <cell r="JPI43"/>
          <cell r="JPJ43"/>
          <cell r="JPK43"/>
          <cell r="JPL43"/>
          <cell r="JPM43"/>
          <cell r="JPN43"/>
          <cell r="JPO43"/>
          <cell r="JPP43"/>
          <cell r="JPQ43"/>
          <cell r="JPR43"/>
          <cell r="JPS43"/>
          <cell r="JPT43"/>
          <cell r="JPU43"/>
          <cell r="JPV43"/>
          <cell r="JPW43"/>
          <cell r="JPX43"/>
          <cell r="JPY43"/>
          <cell r="JPZ43"/>
          <cell r="JQA43"/>
          <cell r="JQB43"/>
          <cell r="JQC43"/>
          <cell r="JQD43"/>
          <cell r="JQE43"/>
          <cell r="JQF43"/>
          <cell r="JQG43"/>
          <cell r="JQH43"/>
          <cell r="JQI43"/>
          <cell r="JQJ43"/>
          <cell r="JQK43"/>
          <cell r="JQL43"/>
          <cell r="JQM43"/>
          <cell r="JQN43"/>
          <cell r="JQO43"/>
          <cell r="JQP43"/>
          <cell r="JQQ43"/>
          <cell r="JQR43"/>
          <cell r="JQS43"/>
          <cell r="JQT43"/>
          <cell r="JQU43"/>
          <cell r="JQV43"/>
          <cell r="JQW43"/>
          <cell r="JQX43"/>
          <cell r="JQY43"/>
          <cell r="JQZ43"/>
          <cell r="JRA43"/>
          <cell r="JRB43"/>
          <cell r="JRC43"/>
          <cell r="JRD43"/>
          <cell r="JRE43"/>
          <cell r="JRF43"/>
          <cell r="JRG43"/>
          <cell r="JRH43"/>
          <cell r="JRI43"/>
          <cell r="JRJ43"/>
          <cell r="JRK43"/>
          <cell r="JRL43"/>
          <cell r="JRM43"/>
          <cell r="JRN43"/>
          <cell r="JRO43"/>
          <cell r="JRP43"/>
          <cell r="JRQ43"/>
          <cell r="JRR43"/>
          <cell r="JRS43"/>
          <cell r="JRT43"/>
          <cell r="JRU43"/>
          <cell r="JRV43"/>
          <cell r="JRW43"/>
          <cell r="JRX43"/>
          <cell r="JRY43"/>
          <cell r="JRZ43"/>
          <cell r="JSA43"/>
          <cell r="JSB43"/>
          <cell r="JSC43"/>
          <cell r="JSD43"/>
          <cell r="JSE43"/>
          <cell r="JSF43"/>
          <cell r="JSG43"/>
          <cell r="JSH43"/>
          <cell r="JSI43"/>
          <cell r="JSJ43"/>
          <cell r="JSK43"/>
          <cell r="JSL43"/>
          <cell r="JSM43"/>
          <cell r="JSN43"/>
          <cell r="JSO43"/>
          <cell r="JSP43"/>
          <cell r="JSQ43"/>
          <cell r="JSR43"/>
          <cell r="JSS43"/>
          <cell r="JST43"/>
          <cell r="JSU43"/>
          <cell r="JSV43"/>
          <cell r="JSW43"/>
          <cell r="JSX43"/>
          <cell r="JSY43"/>
          <cell r="JSZ43"/>
          <cell r="JTA43"/>
          <cell r="JTB43"/>
          <cell r="JTC43"/>
          <cell r="JTD43"/>
          <cell r="JTE43"/>
          <cell r="JTF43"/>
          <cell r="JTG43"/>
          <cell r="JTH43"/>
          <cell r="JTI43"/>
          <cell r="JTJ43"/>
          <cell r="JTK43"/>
          <cell r="JTL43"/>
          <cell r="JTM43"/>
          <cell r="JTN43"/>
          <cell r="JTO43"/>
          <cell r="JTP43"/>
          <cell r="JTQ43"/>
          <cell r="JTR43"/>
          <cell r="JTS43"/>
          <cell r="JTT43"/>
          <cell r="JTU43"/>
          <cell r="JTV43"/>
          <cell r="JTW43"/>
          <cell r="JTX43"/>
          <cell r="JTY43"/>
          <cell r="JTZ43"/>
          <cell r="JUA43"/>
          <cell r="JUB43"/>
          <cell r="JUC43"/>
          <cell r="JUD43"/>
          <cell r="JUE43"/>
          <cell r="JUF43"/>
          <cell r="JUG43"/>
          <cell r="JUH43"/>
          <cell r="JUI43"/>
          <cell r="JUJ43"/>
          <cell r="JUK43"/>
          <cell r="JUL43"/>
          <cell r="JUM43"/>
          <cell r="JUN43"/>
          <cell r="JUO43"/>
          <cell r="JUP43"/>
          <cell r="JUQ43"/>
          <cell r="JUR43"/>
          <cell r="JUS43"/>
          <cell r="JUT43"/>
          <cell r="JUU43"/>
          <cell r="JUV43"/>
          <cell r="JUW43"/>
          <cell r="JUX43"/>
          <cell r="JUY43"/>
          <cell r="JUZ43"/>
          <cell r="JVA43"/>
          <cell r="JVB43"/>
          <cell r="JVC43"/>
          <cell r="JVD43"/>
          <cell r="JVE43"/>
          <cell r="JVF43"/>
          <cell r="JVG43"/>
          <cell r="JVH43"/>
          <cell r="JVI43"/>
          <cell r="JVJ43"/>
          <cell r="JVK43"/>
          <cell r="JVL43"/>
          <cell r="JVM43"/>
          <cell r="JVN43"/>
          <cell r="JVO43"/>
          <cell r="JVP43"/>
          <cell r="JVQ43"/>
          <cell r="JVR43"/>
          <cell r="JVS43"/>
          <cell r="JVT43"/>
          <cell r="JVU43"/>
          <cell r="JVV43"/>
          <cell r="JVW43"/>
          <cell r="JVX43"/>
          <cell r="JVY43"/>
          <cell r="JVZ43"/>
          <cell r="JWA43"/>
          <cell r="JWB43"/>
          <cell r="JWC43"/>
          <cell r="JWD43"/>
          <cell r="JWE43"/>
          <cell r="JWF43"/>
          <cell r="JWG43"/>
          <cell r="JWH43"/>
          <cell r="JWI43"/>
          <cell r="JWJ43"/>
          <cell r="JWK43"/>
          <cell r="JWL43"/>
          <cell r="JWM43"/>
          <cell r="JWN43"/>
          <cell r="JWO43"/>
          <cell r="JWP43"/>
          <cell r="JWQ43"/>
          <cell r="JWR43"/>
          <cell r="JWS43"/>
          <cell r="JWT43"/>
          <cell r="JWU43"/>
          <cell r="JWV43"/>
          <cell r="JWW43"/>
          <cell r="JWX43"/>
          <cell r="JWY43"/>
          <cell r="JWZ43"/>
          <cell r="JXA43"/>
          <cell r="JXB43"/>
          <cell r="JXC43"/>
          <cell r="JXD43"/>
          <cell r="JXE43"/>
          <cell r="JXF43"/>
          <cell r="JXG43"/>
          <cell r="JXH43"/>
          <cell r="JXI43"/>
          <cell r="JXJ43"/>
          <cell r="JXK43"/>
          <cell r="JXL43"/>
          <cell r="JXM43"/>
          <cell r="JXN43"/>
          <cell r="JXO43"/>
          <cell r="JXP43"/>
          <cell r="JXQ43"/>
          <cell r="JXR43"/>
          <cell r="JXS43"/>
          <cell r="JXT43"/>
          <cell r="JXU43"/>
          <cell r="JXV43"/>
          <cell r="JXW43"/>
          <cell r="JXX43"/>
          <cell r="JXY43"/>
          <cell r="JXZ43"/>
          <cell r="JYA43"/>
          <cell r="JYB43"/>
          <cell r="JYC43"/>
          <cell r="JYD43"/>
          <cell r="JYE43"/>
          <cell r="JYF43"/>
          <cell r="JYG43"/>
          <cell r="JYH43"/>
          <cell r="JYI43"/>
          <cell r="JYJ43"/>
          <cell r="JYK43"/>
          <cell r="JYL43"/>
          <cell r="JYM43"/>
          <cell r="JYN43"/>
          <cell r="JYO43"/>
          <cell r="JYP43"/>
          <cell r="JYQ43"/>
          <cell r="JYR43"/>
          <cell r="JYS43"/>
          <cell r="JYT43"/>
          <cell r="JYU43"/>
          <cell r="JYV43"/>
          <cell r="JYW43"/>
          <cell r="JYX43"/>
          <cell r="JYY43"/>
          <cell r="JYZ43"/>
          <cell r="JZA43"/>
          <cell r="JZB43"/>
          <cell r="JZC43"/>
          <cell r="JZD43"/>
          <cell r="JZE43"/>
          <cell r="JZF43"/>
          <cell r="JZG43"/>
          <cell r="JZH43"/>
          <cell r="JZI43"/>
          <cell r="JZJ43"/>
          <cell r="JZK43"/>
          <cell r="JZL43"/>
          <cell r="JZM43"/>
          <cell r="JZN43"/>
          <cell r="JZO43"/>
          <cell r="JZP43"/>
          <cell r="JZQ43"/>
          <cell r="JZR43"/>
          <cell r="JZS43"/>
          <cell r="JZT43"/>
          <cell r="JZU43"/>
          <cell r="JZV43"/>
          <cell r="JZW43"/>
          <cell r="JZX43"/>
          <cell r="JZY43"/>
          <cell r="JZZ43"/>
          <cell r="KAA43"/>
          <cell r="KAB43"/>
          <cell r="KAC43"/>
          <cell r="KAD43"/>
          <cell r="KAE43"/>
          <cell r="KAF43"/>
          <cell r="KAG43"/>
          <cell r="KAH43"/>
          <cell r="KAI43"/>
          <cell r="KAJ43"/>
          <cell r="KAK43"/>
          <cell r="KAL43"/>
          <cell r="KAM43"/>
          <cell r="KAN43"/>
          <cell r="KAO43"/>
          <cell r="KAP43"/>
          <cell r="KAQ43"/>
          <cell r="KAR43"/>
          <cell r="KAS43"/>
          <cell r="KAT43"/>
          <cell r="KAU43"/>
          <cell r="KAV43"/>
          <cell r="KAW43"/>
          <cell r="KAX43"/>
          <cell r="KAY43"/>
          <cell r="KAZ43"/>
          <cell r="KBA43"/>
          <cell r="KBB43"/>
          <cell r="KBC43"/>
          <cell r="KBD43"/>
          <cell r="KBE43"/>
          <cell r="KBF43"/>
          <cell r="KBG43"/>
          <cell r="KBH43"/>
          <cell r="KBI43"/>
          <cell r="KBJ43"/>
          <cell r="KBK43"/>
          <cell r="KBL43"/>
          <cell r="KBM43"/>
          <cell r="KBN43"/>
          <cell r="KBO43"/>
          <cell r="KBP43"/>
          <cell r="KBQ43"/>
          <cell r="KBR43"/>
          <cell r="KBS43"/>
          <cell r="KBT43"/>
          <cell r="KBU43"/>
          <cell r="KBV43"/>
          <cell r="KBW43"/>
          <cell r="KBX43"/>
          <cell r="KBY43"/>
          <cell r="KBZ43"/>
          <cell r="KCA43"/>
          <cell r="KCB43"/>
          <cell r="KCC43"/>
          <cell r="KCD43"/>
          <cell r="KCE43"/>
          <cell r="KCF43"/>
          <cell r="KCG43"/>
          <cell r="KCH43"/>
          <cell r="KCI43"/>
          <cell r="KCJ43"/>
          <cell r="KCK43"/>
          <cell r="KCL43"/>
          <cell r="KCM43"/>
          <cell r="KCN43"/>
          <cell r="KCO43"/>
          <cell r="KCP43"/>
          <cell r="KCQ43"/>
          <cell r="KCR43"/>
          <cell r="KCS43"/>
          <cell r="KCT43"/>
          <cell r="KCU43"/>
          <cell r="KCV43"/>
          <cell r="KCW43"/>
          <cell r="KCX43"/>
          <cell r="KCY43"/>
          <cell r="KCZ43"/>
          <cell r="KDA43"/>
          <cell r="KDB43"/>
          <cell r="KDC43"/>
          <cell r="KDD43"/>
          <cell r="KDE43"/>
          <cell r="KDF43"/>
          <cell r="KDG43"/>
          <cell r="KDH43"/>
          <cell r="KDI43"/>
          <cell r="KDJ43"/>
          <cell r="KDK43"/>
          <cell r="KDL43"/>
          <cell r="KDM43"/>
          <cell r="KDN43"/>
          <cell r="KDO43"/>
          <cell r="KDP43"/>
          <cell r="KDQ43"/>
          <cell r="KDR43"/>
          <cell r="KDS43"/>
          <cell r="KDT43"/>
          <cell r="KDU43"/>
          <cell r="KDV43"/>
          <cell r="KDW43"/>
          <cell r="KDX43"/>
          <cell r="KDY43"/>
          <cell r="KDZ43"/>
          <cell r="KEA43"/>
          <cell r="KEB43"/>
          <cell r="KEC43"/>
          <cell r="KED43"/>
          <cell r="KEE43"/>
          <cell r="KEF43"/>
          <cell r="KEG43"/>
          <cell r="KEH43"/>
          <cell r="KEI43"/>
          <cell r="KEJ43"/>
          <cell r="KEK43"/>
          <cell r="KEL43"/>
          <cell r="KEM43"/>
          <cell r="KEN43"/>
          <cell r="KEO43"/>
          <cell r="KEP43"/>
          <cell r="KEQ43"/>
          <cell r="KER43"/>
          <cell r="KES43"/>
          <cell r="KET43"/>
          <cell r="KEU43"/>
          <cell r="KEV43"/>
          <cell r="KEW43"/>
          <cell r="KEX43"/>
          <cell r="KEY43"/>
          <cell r="KEZ43"/>
          <cell r="KFA43"/>
          <cell r="KFB43"/>
          <cell r="KFC43"/>
          <cell r="KFD43"/>
          <cell r="KFE43"/>
          <cell r="KFF43"/>
          <cell r="KFG43"/>
          <cell r="KFH43"/>
          <cell r="KFI43"/>
          <cell r="KFJ43"/>
          <cell r="KFK43"/>
          <cell r="KFL43"/>
          <cell r="KFM43"/>
          <cell r="KFN43"/>
          <cell r="KFO43"/>
          <cell r="KFP43"/>
          <cell r="KFQ43"/>
          <cell r="KFR43"/>
          <cell r="KFS43"/>
          <cell r="KFT43"/>
          <cell r="KFU43"/>
          <cell r="KFV43"/>
          <cell r="KFW43"/>
          <cell r="KFX43"/>
          <cell r="KFY43"/>
          <cell r="KFZ43"/>
          <cell r="KGA43"/>
          <cell r="KGB43"/>
          <cell r="KGC43"/>
          <cell r="KGD43"/>
          <cell r="KGE43"/>
          <cell r="KGF43"/>
          <cell r="KGG43"/>
          <cell r="KGH43"/>
          <cell r="KGI43"/>
          <cell r="KGJ43"/>
          <cell r="KGK43"/>
          <cell r="KGL43"/>
          <cell r="KGM43"/>
          <cell r="KGN43"/>
          <cell r="KGO43"/>
          <cell r="KGP43"/>
          <cell r="KGQ43"/>
          <cell r="KGR43"/>
          <cell r="KGS43"/>
          <cell r="KGT43"/>
          <cell r="KGU43"/>
          <cell r="KGV43"/>
          <cell r="KGW43"/>
          <cell r="KGX43"/>
          <cell r="KGY43"/>
          <cell r="KGZ43"/>
          <cell r="KHA43"/>
          <cell r="KHB43"/>
          <cell r="KHC43"/>
          <cell r="KHD43"/>
          <cell r="KHE43"/>
          <cell r="KHF43"/>
          <cell r="KHG43"/>
          <cell r="KHH43"/>
          <cell r="KHI43"/>
          <cell r="KHJ43"/>
          <cell r="KHK43"/>
          <cell r="KHL43"/>
          <cell r="KHM43"/>
          <cell r="KHN43"/>
          <cell r="KHO43"/>
          <cell r="KHP43"/>
          <cell r="KHQ43"/>
          <cell r="KHR43"/>
          <cell r="KHS43"/>
          <cell r="KHT43"/>
          <cell r="KHU43"/>
          <cell r="KHV43"/>
          <cell r="KHW43"/>
          <cell r="KHX43"/>
          <cell r="KHY43"/>
          <cell r="KHZ43"/>
          <cell r="KIA43"/>
          <cell r="KIB43"/>
          <cell r="KIC43"/>
          <cell r="KID43"/>
          <cell r="KIE43"/>
          <cell r="KIF43"/>
          <cell r="KIG43"/>
          <cell r="KIH43"/>
          <cell r="KII43"/>
          <cell r="KIJ43"/>
          <cell r="KIK43"/>
          <cell r="KIL43"/>
          <cell r="KIM43"/>
          <cell r="KIN43"/>
          <cell r="KIO43"/>
          <cell r="KIP43"/>
          <cell r="KIQ43"/>
          <cell r="KIR43"/>
          <cell r="KIS43"/>
          <cell r="KIT43"/>
          <cell r="KIU43"/>
          <cell r="KIV43"/>
          <cell r="KIW43"/>
          <cell r="KIX43"/>
          <cell r="KIY43"/>
          <cell r="KIZ43"/>
          <cell r="KJA43"/>
          <cell r="KJB43"/>
          <cell r="KJC43"/>
          <cell r="KJD43"/>
          <cell r="KJE43"/>
          <cell r="KJF43"/>
          <cell r="KJG43"/>
          <cell r="KJH43"/>
          <cell r="KJI43"/>
          <cell r="KJJ43"/>
          <cell r="KJK43"/>
          <cell r="KJL43"/>
          <cell r="KJM43"/>
          <cell r="KJN43"/>
          <cell r="KJO43"/>
          <cell r="KJP43"/>
          <cell r="KJQ43"/>
          <cell r="KJR43"/>
          <cell r="KJS43"/>
          <cell r="KJT43"/>
          <cell r="KJU43"/>
          <cell r="KJV43"/>
          <cell r="KJW43"/>
          <cell r="KJX43"/>
          <cell r="KJY43"/>
          <cell r="KJZ43"/>
          <cell r="KKA43"/>
          <cell r="KKB43"/>
          <cell r="KKC43"/>
          <cell r="KKD43"/>
          <cell r="KKE43"/>
          <cell r="KKF43"/>
          <cell r="KKG43"/>
          <cell r="KKH43"/>
          <cell r="KKI43"/>
          <cell r="KKJ43"/>
          <cell r="KKK43"/>
          <cell r="KKL43"/>
          <cell r="KKM43"/>
          <cell r="KKN43"/>
          <cell r="KKO43"/>
          <cell r="KKP43"/>
          <cell r="KKQ43"/>
          <cell r="KKR43"/>
          <cell r="KKS43"/>
          <cell r="KKT43"/>
          <cell r="KKU43"/>
          <cell r="KKV43"/>
          <cell r="KKW43"/>
          <cell r="KKX43"/>
          <cell r="KKY43"/>
          <cell r="KKZ43"/>
          <cell r="KLA43"/>
          <cell r="KLB43"/>
          <cell r="KLC43"/>
          <cell r="KLD43"/>
          <cell r="KLE43"/>
          <cell r="KLF43"/>
          <cell r="KLG43"/>
          <cell r="KLH43"/>
          <cell r="KLI43"/>
          <cell r="KLJ43"/>
          <cell r="KLK43"/>
          <cell r="KLL43"/>
          <cell r="KLM43"/>
          <cell r="KLN43"/>
          <cell r="KLO43"/>
          <cell r="KLP43"/>
          <cell r="KLQ43"/>
          <cell r="KLR43"/>
          <cell r="KLS43"/>
          <cell r="KLT43"/>
          <cell r="KLU43"/>
          <cell r="KLV43"/>
          <cell r="KLW43"/>
          <cell r="KLX43"/>
          <cell r="KLY43"/>
          <cell r="KLZ43"/>
          <cell r="KMA43"/>
          <cell r="KMB43"/>
          <cell r="KMC43"/>
          <cell r="KMD43"/>
          <cell r="KME43"/>
          <cell r="KMF43"/>
          <cell r="KMG43"/>
          <cell r="KMH43"/>
          <cell r="KMI43"/>
          <cell r="KMJ43"/>
          <cell r="KMK43"/>
          <cell r="KML43"/>
          <cell r="KMM43"/>
          <cell r="KMN43"/>
          <cell r="KMO43"/>
          <cell r="KMP43"/>
          <cell r="KMQ43"/>
          <cell r="KMR43"/>
          <cell r="KMS43"/>
          <cell r="KMT43"/>
          <cell r="KMU43"/>
          <cell r="KMV43"/>
          <cell r="KMW43"/>
          <cell r="KMX43"/>
          <cell r="KMY43"/>
          <cell r="KMZ43"/>
          <cell r="KNA43"/>
          <cell r="KNB43"/>
          <cell r="KNC43"/>
          <cell r="KND43"/>
          <cell r="KNE43"/>
          <cell r="KNF43"/>
          <cell r="KNG43"/>
          <cell r="KNH43"/>
          <cell r="KNI43"/>
          <cell r="KNJ43"/>
          <cell r="KNK43"/>
          <cell r="KNL43"/>
          <cell r="KNM43"/>
          <cell r="KNN43"/>
          <cell r="KNO43"/>
          <cell r="KNP43"/>
          <cell r="KNQ43"/>
          <cell r="KNR43"/>
          <cell r="KNS43"/>
          <cell r="KNT43"/>
          <cell r="KNU43"/>
          <cell r="KNV43"/>
          <cell r="KNW43"/>
          <cell r="KNX43"/>
          <cell r="KNY43"/>
          <cell r="KNZ43"/>
          <cell r="KOA43"/>
          <cell r="KOB43"/>
          <cell r="KOC43"/>
          <cell r="KOD43"/>
          <cell r="KOE43"/>
          <cell r="KOF43"/>
          <cell r="KOG43"/>
          <cell r="KOH43"/>
          <cell r="KOI43"/>
          <cell r="KOJ43"/>
          <cell r="KOK43"/>
          <cell r="KOL43"/>
          <cell r="KOM43"/>
          <cell r="KON43"/>
          <cell r="KOO43"/>
          <cell r="KOP43"/>
          <cell r="KOQ43"/>
          <cell r="KOR43"/>
          <cell r="KOS43"/>
          <cell r="KOT43"/>
          <cell r="KOU43"/>
          <cell r="KOV43"/>
          <cell r="KOW43"/>
          <cell r="KOX43"/>
          <cell r="KOY43"/>
          <cell r="KOZ43"/>
          <cell r="KPA43"/>
          <cell r="KPB43"/>
          <cell r="KPC43"/>
          <cell r="KPD43"/>
          <cell r="KPE43"/>
          <cell r="KPF43"/>
          <cell r="KPG43"/>
          <cell r="KPH43"/>
          <cell r="KPI43"/>
          <cell r="KPJ43"/>
          <cell r="KPK43"/>
          <cell r="KPL43"/>
          <cell r="KPM43"/>
          <cell r="KPN43"/>
          <cell r="KPO43"/>
          <cell r="KPP43"/>
          <cell r="KPQ43"/>
          <cell r="KPR43"/>
          <cell r="KPS43"/>
          <cell r="KPT43"/>
          <cell r="KPU43"/>
          <cell r="KPV43"/>
          <cell r="KPW43"/>
          <cell r="KPX43"/>
          <cell r="KPY43"/>
          <cell r="KPZ43"/>
          <cell r="KQA43"/>
          <cell r="KQB43"/>
          <cell r="KQC43"/>
          <cell r="KQD43"/>
          <cell r="KQE43"/>
          <cell r="KQF43"/>
          <cell r="KQG43"/>
          <cell r="KQH43"/>
          <cell r="KQI43"/>
          <cell r="KQJ43"/>
          <cell r="KQK43"/>
          <cell r="KQL43"/>
          <cell r="KQM43"/>
          <cell r="KQN43"/>
          <cell r="KQO43"/>
          <cell r="KQP43"/>
          <cell r="KQQ43"/>
          <cell r="KQR43"/>
          <cell r="KQS43"/>
          <cell r="KQT43"/>
          <cell r="KQU43"/>
          <cell r="KQV43"/>
          <cell r="KQW43"/>
          <cell r="KQX43"/>
          <cell r="KQY43"/>
          <cell r="KQZ43"/>
          <cell r="KRA43"/>
          <cell r="KRB43"/>
          <cell r="KRC43"/>
          <cell r="KRD43"/>
          <cell r="KRE43"/>
          <cell r="KRF43"/>
          <cell r="KRG43"/>
          <cell r="KRH43"/>
          <cell r="KRI43"/>
          <cell r="KRJ43"/>
          <cell r="KRK43"/>
          <cell r="KRL43"/>
          <cell r="KRM43"/>
          <cell r="KRN43"/>
          <cell r="KRO43"/>
          <cell r="KRP43"/>
          <cell r="KRQ43"/>
          <cell r="KRR43"/>
          <cell r="KRS43"/>
          <cell r="KRT43"/>
          <cell r="KRU43"/>
          <cell r="KRV43"/>
          <cell r="KRW43"/>
          <cell r="KRX43"/>
          <cell r="KRY43"/>
          <cell r="KRZ43"/>
          <cell r="KSA43"/>
          <cell r="KSB43"/>
          <cell r="KSC43"/>
          <cell r="KSD43"/>
          <cell r="KSE43"/>
          <cell r="KSF43"/>
          <cell r="KSG43"/>
          <cell r="KSH43"/>
          <cell r="KSI43"/>
          <cell r="KSJ43"/>
          <cell r="KSK43"/>
          <cell r="KSL43"/>
          <cell r="KSM43"/>
          <cell r="KSN43"/>
          <cell r="KSO43"/>
          <cell r="KSP43"/>
          <cell r="KSQ43"/>
          <cell r="KSR43"/>
          <cell r="KSS43"/>
          <cell r="KST43"/>
          <cell r="KSU43"/>
          <cell r="KSV43"/>
          <cell r="KSW43"/>
          <cell r="KSX43"/>
          <cell r="KSY43"/>
          <cell r="KSZ43"/>
          <cell r="KTA43"/>
          <cell r="KTB43"/>
          <cell r="KTC43"/>
          <cell r="KTD43"/>
          <cell r="KTE43"/>
          <cell r="KTF43"/>
          <cell r="KTG43"/>
          <cell r="KTH43"/>
          <cell r="KTI43"/>
          <cell r="KTJ43"/>
          <cell r="KTK43"/>
          <cell r="KTL43"/>
          <cell r="KTM43"/>
          <cell r="KTN43"/>
          <cell r="KTO43"/>
          <cell r="KTP43"/>
          <cell r="KTQ43"/>
          <cell r="KTR43"/>
          <cell r="KTS43"/>
          <cell r="KTT43"/>
          <cell r="KTU43"/>
          <cell r="KTV43"/>
          <cell r="KTW43"/>
          <cell r="KTX43"/>
          <cell r="KTY43"/>
          <cell r="KTZ43"/>
          <cell r="KUA43"/>
          <cell r="KUB43"/>
          <cell r="KUC43"/>
          <cell r="KUD43"/>
          <cell r="KUE43"/>
          <cell r="KUF43"/>
          <cell r="KUG43"/>
          <cell r="KUH43"/>
          <cell r="KUI43"/>
          <cell r="KUJ43"/>
          <cell r="KUK43"/>
          <cell r="KUL43"/>
          <cell r="KUM43"/>
          <cell r="KUN43"/>
          <cell r="KUO43"/>
          <cell r="KUP43"/>
          <cell r="KUQ43"/>
          <cell r="KUR43"/>
          <cell r="KUS43"/>
          <cell r="KUT43"/>
          <cell r="KUU43"/>
          <cell r="KUV43"/>
          <cell r="KUW43"/>
          <cell r="KUX43"/>
          <cell r="KUY43"/>
          <cell r="KUZ43"/>
          <cell r="KVA43"/>
          <cell r="KVB43"/>
          <cell r="KVC43"/>
          <cell r="KVD43"/>
          <cell r="KVE43"/>
          <cell r="KVF43"/>
          <cell r="KVG43"/>
          <cell r="KVH43"/>
          <cell r="KVI43"/>
          <cell r="KVJ43"/>
          <cell r="KVK43"/>
          <cell r="KVL43"/>
          <cell r="KVM43"/>
          <cell r="KVN43"/>
          <cell r="KVO43"/>
          <cell r="KVP43"/>
          <cell r="KVQ43"/>
          <cell r="KVR43"/>
          <cell r="KVS43"/>
          <cell r="KVT43"/>
          <cell r="KVU43"/>
          <cell r="KVV43"/>
          <cell r="KVW43"/>
          <cell r="KVX43"/>
          <cell r="KVY43"/>
          <cell r="KVZ43"/>
          <cell r="KWA43"/>
          <cell r="KWB43"/>
          <cell r="KWC43"/>
          <cell r="KWD43"/>
          <cell r="KWE43"/>
          <cell r="KWF43"/>
          <cell r="KWG43"/>
          <cell r="KWH43"/>
          <cell r="KWI43"/>
          <cell r="KWJ43"/>
          <cell r="KWK43"/>
          <cell r="KWL43"/>
          <cell r="KWM43"/>
          <cell r="KWN43"/>
          <cell r="KWO43"/>
          <cell r="KWP43"/>
          <cell r="KWQ43"/>
          <cell r="KWR43"/>
          <cell r="KWS43"/>
          <cell r="KWT43"/>
          <cell r="KWU43"/>
          <cell r="KWV43"/>
          <cell r="KWW43"/>
          <cell r="KWX43"/>
          <cell r="KWY43"/>
          <cell r="KWZ43"/>
          <cell r="KXA43"/>
          <cell r="KXB43"/>
          <cell r="KXC43"/>
          <cell r="KXD43"/>
          <cell r="KXE43"/>
          <cell r="KXF43"/>
          <cell r="KXG43"/>
          <cell r="KXH43"/>
          <cell r="KXI43"/>
          <cell r="KXJ43"/>
          <cell r="KXK43"/>
          <cell r="KXL43"/>
          <cell r="KXM43"/>
          <cell r="KXN43"/>
          <cell r="KXO43"/>
          <cell r="KXP43"/>
          <cell r="KXQ43"/>
          <cell r="KXR43"/>
          <cell r="KXS43"/>
          <cell r="KXT43"/>
          <cell r="KXU43"/>
          <cell r="KXV43"/>
          <cell r="KXW43"/>
          <cell r="KXX43"/>
          <cell r="KXY43"/>
          <cell r="KXZ43"/>
          <cell r="KYA43"/>
          <cell r="KYB43"/>
          <cell r="KYC43"/>
          <cell r="KYD43"/>
          <cell r="KYE43"/>
          <cell r="KYF43"/>
          <cell r="KYG43"/>
          <cell r="KYH43"/>
          <cell r="KYI43"/>
          <cell r="KYJ43"/>
          <cell r="KYK43"/>
          <cell r="KYL43"/>
          <cell r="KYM43"/>
          <cell r="KYN43"/>
          <cell r="KYO43"/>
          <cell r="KYP43"/>
          <cell r="KYQ43"/>
          <cell r="KYR43"/>
          <cell r="KYS43"/>
          <cell r="KYT43"/>
          <cell r="KYU43"/>
          <cell r="KYV43"/>
          <cell r="KYW43"/>
          <cell r="KYX43"/>
          <cell r="KYY43"/>
          <cell r="KYZ43"/>
          <cell r="KZA43"/>
          <cell r="KZB43"/>
          <cell r="KZC43"/>
          <cell r="KZD43"/>
          <cell r="KZE43"/>
          <cell r="KZF43"/>
          <cell r="KZG43"/>
          <cell r="KZH43"/>
          <cell r="KZI43"/>
          <cell r="KZJ43"/>
          <cell r="KZK43"/>
          <cell r="KZL43"/>
          <cell r="KZM43"/>
          <cell r="KZN43"/>
          <cell r="KZO43"/>
          <cell r="KZP43"/>
          <cell r="KZQ43"/>
          <cell r="KZR43"/>
          <cell r="KZS43"/>
          <cell r="KZT43"/>
          <cell r="KZU43"/>
          <cell r="KZV43"/>
          <cell r="KZW43"/>
          <cell r="KZX43"/>
          <cell r="KZY43"/>
          <cell r="KZZ43"/>
          <cell r="LAA43"/>
          <cell r="LAB43"/>
          <cell r="LAC43"/>
          <cell r="LAD43"/>
          <cell r="LAE43"/>
          <cell r="LAF43"/>
          <cell r="LAG43"/>
          <cell r="LAH43"/>
          <cell r="LAI43"/>
          <cell r="LAJ43"/>
          <cell r="LAK43"/>
          <cell r="LAL43"/>
          <cell r="LAM43"/>
          <cell r="LAN43"/>
          <cell r="LAO43"/>
          <cell r="LAP43"/>
          <cell r="LAQ43"/>
          <cell r="LAR43"/>
          <cell r="LAS43"/>
          <cell r="LAT43"/>
          <cell r="LAU43"/>
          <cell r="LAV43"/>
          <cell r="LAW43"/>
          <cell r="LAX43"/>
          <cell r="LAY43"/>
          <cell r="LAZ43"/>
          <cell r="LBA43"/>
          <cell r="LBB43"/>
          <cell r="LBC43"/>
          <cell r="LBD43"/>
          <cell r="LBE43"/>
          <cell r="LBF43"/>
          <cell r="LBG43"/>
          <cell r="LBH43"/>
          <cell r="LBI43"/>
          <cell r="LBJ43"/>
          <cell r="LBK43"/>
          <cell r="LBL43"/>
          <cell r="LBM43"/>
          <cell r="LBN43"/>
          <cell r="LBO43"/>
          <cell r="LBP43"/>
          <cell r="LBQ43"/>
          <cell r="LBR43"/>
          <cell r="LBS43"/>
          <cell r="LBT43"/>
          <cell r="LBU43"/>
          <cell r="LBV43"/>
          <cell r="LBW43"/>
          <cell r="LBX43"/>
          <cell r="LBY43"/>
          <cell r="LBZ43"/>
          <cell r="LCA43"/>
          <cell r="LCB43"/>
          <cell r="LCC43"/>
          <cell r="LCD43"/>
          <cell r="LCE43"/>
          <cell r="LCF43"/>
          <cell r="LCG43"/>
          <cell r="LCH43"/>
          <cell r="LCI43"/>
          <cell r="LCJ43"/>
          <cell r="LCK43"/>
          <cell r="LCL43"/>
          <cell r="LCM43"/>
          <cell r="LCN43"/>
          <cell r="LCO43"/>
          <cell r="LCP43"/>
          <cell r="LCQ43"/>
          <cell r="LCR43"/>
          <cell r="LCS43"/>
          <cell r="LCT43"/>
          <cell r="LCU43"/>
          <cell r="LCV43"/>
          <cell r="LCW43"/>
          <cell r="LCX43"/>
          <cell r="LCY43"/>
          <cell r="LCZ43"/>
          <cell r="LDA43"/>
          <cell r="LDB43"/>
          <cell r="LDC43"/>
          <cell r="LDD43"/>
          <cell r="LDE43"/>
          <cell r="LDF43"/>
          <cell r="LDG43"/>
          <cell r="LDH43"/>
          <cell r="LDI43"/>
          <cell r="LDJ43"/>
          <cell r="LDK43"/>
          <cell r="LDL43"/>
          <cell r="LDM43"/>
          <cell r="LDN43"/>
          <cell r="LDO43"/>
          <cell r="LDP43"/>
          <cell r="LDQ43"/>
          <cell r="LDR43"/>
          <cell r="LDS43"/>
          <cell r="LDT43"/>
          <cell r="LDU43"/>
          <cell r="LDV43"/>
          <cell r="LDW43"/>
          <cell r="LDX43"/>
          <cell r="LDY43"/>
          <cell r="LDZ43"/>
          <cell r="LEA43"/>
          <cell r="LEB43"/>
          <cell r="LEC43"/>
          <cell r="LED43"/>
          <cell r="LEE43"/>
          <cell r="LEF43"/>
          <cell r="LEG43"/>
          <cell r="LEH43"/>
          <cell r="LEI43"/>
          <cell r="LEJ43"/>
          <cell r="LEK43"/>
          <cell r="LEL43"/>
          <cell r="LEM43"/>
          <cell r="LEN43"/>
          <cell r="LEO43"/>
          <cell r="LEP43"/>
          <cell r="LEQ43"/>
          <cell r="LER43"/>
          <cell r="LES43"/>
          <cell r="LET43"/>
          <cell r="LEU43"/>
          <cell r="LEV43"/>
          <cell r="LEW43"/>
          <cell r="LEX43"/>
          <cell r="LEY43"/>
          <cell r="LEZ43"/>
          <cell r="LFA43"/>
          <cell r="LFB43"/>
          <cell r="LFC43"/>
          <cell r="LFD43"/>
          <cell r="LFE43"/>
          <cell r="LFF43"/>
          <cell r="LFG43"/>
          <cell r="LFH43"/>
          <cell r="LFI43"/>
          <cell r="LFJ43"/>
          <cell r="LFK43"/>
          <cell r="LFL43"/>
          <cell r="LFM43"/>
          <cell r="LFN43"/>
          <cell r="LFO43"/>
          <cell r="LFP43"/>
          <cell r="LFQ43"/>
          <cell r="LFR43"/>
          <cell r="LFS43"/>
          <cell r="LFT43"/>
          <cell r="LFU43"/>
          <cell r="LFV43"/>
          <cell r="LFW43"/>
          <cell r="LFX43"/>
          <cell r="LFY43"/>
          <cell r="LFZ43"/>
          <cell r="LGA43"/>
          <cell r="LGB43"/>
          <cell r="LGC43"/>
          <cell r="LGD43"/>
          <cell r="LGE43"/>
          <cell r="LGF43"/>
          <cell r="LGG43"/>
          <cell r="LGH43"/>
          <cell r="LGI43"/>
          <cell r="LGJ43"/>
          <cell r="LGK43"/>
          <cell r="LGL43"/>
          <cell r="LGM43"/>
          <cell r="LGN43"/>
          <cell r="LGO43"/>
          <cell r="LGP43"/>
          <cell r="LGQ43"/>
          <cell r="LGR43"/>
          <cell r="LGS43"/>
          <cell r="LGT43"/>
          <cell r="LGU43"/>
          <cell r="LGV43"/>
          <cell r="LGW43"/>
          <cell r="LGX43"/>
          <cell r="LGY43"/>
          <cell r="LGZ43"/>
          <cell r="LHA43"/>
          <cell r="LHB43"/>
          <cell r="LHC43"/>
          <cell r="LHD43"/>
          <cell r="LHE43"/>
          <cell r="LHF43"/>
          <cell r="LHG43"/>
          <cell r="LHH43"/>
          <cell r="LHI43"/>
          <cell r="LHJ43"/>
          <cell r="LHK43"/>
          <cell r="LHL43"/>
          <cell r="LHM43"/>
          <cell r="LHN43"/>
          <cell r="LHO43"/>
          <cell r="LHP43"/>
          <cell r="LHQ43"/>
          <cell r="LHR43"/>
          <cell r="LHS43"/>
          <cell r="LHT43"/>
          <cell r="LHU43"/>
          <cell r="LHV43"/>
          <cell r="LHW43"/>
          <cell r="LHX43"/>
          <cell r="LHY43"/>
          <cell r="LHZ43"/>
          <cell r="LIA43"/>
          <cell r="LIB43"/>
          <cell r="LIC43"/>
          <cell r="LID43"/>
          <cell r="LIE43"/>
          <cell r="LIF43"/>
          <cell r="LIG43"/>
          <cell r="LIH43"/>
          <cell r="LII43"/>
          <cell r="LIJ43"/>
          <cell r="LIK43"/>
          <cell r="LIL43"/>
          <cell r="LIM43"/>
          <cell r="LIN43"/>
          <cell r="LIO43"/>
          <cell r="LIP43"/>
          <cell r="LIQ43"/>
          <cell r="LIR43"/>
          <cell r="LIS43"/>
          <cell r="LIT43"/>
          <cell r="LIU43"/>
          <cell r="LIV43"/>
          <cell r="LIW43"/>
          <cell r="LIX43"/>
          <cell r="LIY43"/>
          <cell r="LIZ43"/>
          <cell r="LJA43"/>
          <cell r="LJB43"/>
          <cell r="LJC43"/>
          <cell r="LJD43"/>
          <cell r="LJE43"/>
          <cell r="LJF43"/>
          <cell r="LJG43"/>
          <cell r="LJH43"/>
          <cell r="LJI43"/>
          <cell r="LJJ43"/>
          <cell r="LJK43"/>
          <cell r="LJL43"/>
          <cell r="LJM43"/>
          <cell r="LJN43"/>
          <cell r="LJO43"/>
          <cell r="LJP43"/>
          <cell r="LJQ43"/>
          <cell r="LJR43"/>
          <cell r="LJS43"/>
          <cell r="LJT43"/>
          <cell r="LJU43"/>
          <cell r="LJV43"/>
          <cell r="LJW43"/>
          <cell r="LJX43"/>
          <cell r="LJY43"/>
          <cell r="LJZ43"/>
          <cell r="LKA43"/>
          <cell r="LKB43"/>
          <cell r="LKC43"/>
          <cell r="LKD43"/>
          <cell r="LKE43"/>
          <cell r="LKF43"/>
          <cell r="LKG43"/>
          <cell r="LKH43"/>
          <cell r="LKI43"/>
          <cell r="LKJ43"/>
          <cell r="LKK43"/>
          <cell r="LKL43"/>
          <cell r="LKM43"/>
          <cell r="LKN43"/>
          <cell r="LKO43"/>
          <cell r="LKP43"/>
          <cell r="LKQ43"/>
          <cell r="LKR43"/>
          <cell r="LKS43"/>
          <cell r="LKT43"/>
          <cell r="LKU43"/>
          <cell r="LKV43"/>
          <cell r="LKW43"/>
          <cell r="LKX43"/>
          <cell r="LKY43"/>
          <cell r="LKZ43"/>
          <cell r="LLA43"/>
          <cell r="LLB43"/>
          <cell r="LLC43"/>
          <cell r="LLD43"/>
          <cell r="LLE43"/>
          <cell r="LLF43"/>
          <cell r="LLG43"/>
          <cell r="LLH43"/>
          <cell r="LLI43"/>
          <cell r="LLJ43"/>
          <cell r="LLK43"/>
          <cell r="LLL43"/>
          <cell r="LLM43"/>
          <cell r="LLN43"/>
          <cell r="LLO43"/>
          <cell r="LLP43"/>
          <cell r="LLQ43"/>
          <cell r="LLR43"/>
          <cell r="LLS43"/>
          <cell r="LLT43"/>
          <cell r="LLU43"/>
          <cell r="LLV43"/>
          <cell r="LLW43"/>
          <cell r="LLX43"/>
          <cell r="LLY43"/>
          <cell r="LLZ43"/>
          <cell r="LMA43"/>
          <cell r="LMB43"/>
          <cell r="LMC43"/>
          <cell r="LMD43"/>
          <cell r="LME43"/>
          <cell r="LMF43"/>
          <cell r="LMG43"/>
          <cell r="LMH43"/>
          <cell r="LMI43"/>
          <cell r="LMJ43"/>
          <cell r="LMK43"/>
          <cell r="LML43"/>
          <cell r="LMM43"/>
          <cell r="LMN43"/>
          <cell r="LMO43"/>
          <cell r="LMP43"/>
          <cell r="LMQ43"/>
          <cell r="LMR43"/>
          <cell r="LMS43"/>
          <cell r="LMT43"/>
          <cell r="LMU43"/>
          <cell r="LMV43"/>
          <cell r="LMW43"/>
          <cell r="LMX43"/>
          <cell r="LMY43"/>
          <cell r="LMZ43"/>
          <cell r="LNA43"/>
          <cell r="LNB43"/>
          <cell r="LNC43"/>
          <cell r="LND43"/>
          <cell r="LNE43"/>
          <cell r="LNF43"/>
          <cell r="LNG43"/>
          <cell r="LNH43"/>
          <cell r="LNI43"/>
          <cell r="LNJ43"/>
          <cell r="LNK43"/>
          <cell r="LNL43"/>
          <cell r="LNM43"/>
          <cell r="LNN43"/>
          <cell r="LNO43"/>
          <cell r="LNP43"/>
          <cell r="LNQ43"/>
          <cell r="LNR43"/>
          <cell r="LNS43"/>
          <cell r="LNT43"/>
          <cell r="LNU43"/>
          <cell r="LNV43"/>
          <cell r="LNW43"/>
          <cell r="LNX43"/>
          <cell r="LNY43"/>
          <cell r="LNZ43"/>
          <cell r="LOA43"/>
          <cell r="LOB43"/>
          <cell r="LOC43"/>
          <cell r="LOD43"/>
          <cell r="LOE43"/>
          <cell r="LOF43"/>
          <cell r="LOG43"/>
          <cell r="LOH43"/>
          <cell r="LOI43"/>
          <cell r="LOJ43"/>
          <cell r="LOK43"/>
          <cell r="LOL43"/>
          <cell r="LOM43"/>
          <cell r="LON43"/>
          <cell r="LOO43"/>
          <cell r="LOP43"/>
          <cell r="LOQ43"/>
          <cell r="LOR43"/>
          <cell r="LOS43"/>
          <cell r="LOT43"/>
          <cell r="LOU43"/>
          <cell r="LOV43"/>
          <cell r="LOW43"/>
          <cell r="LOX43"/>
          <cell r="LOY43"/>
          <cell r="LOZ43"/>
          <cell r="LPA43"/>
          <cell r="LPB43"/>
          <cell r="LPC43"/>
          <cell r="LPD43"/>
          <cell r="LPE43"/>
          <cell r="LPF43"/>
          <cell r="LPG43"/>
          <cell r="LPH43"/>
          <cell r="LPI43"/>
          <cell r="LPJ43"/>
          <cell r="LPK43"/>
          <cell r="LPL43"/>
          <cell r="LPM43"/>
          <cell r="LPN43"/>
          <cell r="LPO43"/>
          <cell r="LPP43"/>
          <cell r="LPQ43"/>
          <cell r="LPR43"/>
          <cell r="LPS43"/>
          <cell r="LPT43"/>
          <cell r="LPU43"/>
          <cell r="LPV43"/>
          <cell r="LPW43"/>
          <cell r="LPX43"/>
          <cell r="LPY43"/>
          <cell r="LPZ43"/>
          <cell r="LQA43"/>
          <cell r="LQB43"/>
          <cell r="LQC43"/>
          <cell r="LQD43"/>
          <cell r="LQE43"/>
          <cell r="LQF43"/>
          <cell r="LQG43"/>
          <cell r="LQH43"/>
          <cell r="LQI43"/>
          <cell r="LQJ43"/>
          <cell r="LQK43"/>
          <cell r="LQL43"/>
          <cell r="LQM43"/>
          <cell r="LQN43"/>
          <cell r="LQO43"/>
          <cell r="LQP43"/>
          <cell r="LQQ43"/>
          <cell r="LQR43"/>
          <cell r="LQS43"/>
          <cell r="LQT43"/>
          <cell r="LQU43"/>
          <cell r="LQV43"/>
          <cell r="LQW43"/>
          <cell r="LQX43"/>
          <cell r="LQY43"/>
          <cell r="LQZ43"/>
          <cell r="LRA43"/>
          <cell r="LRB43"/>
          <cell r="LRC43"/>
          <cell r="LRD43"/>
          <cell r="LRE43"/>
          <cell r="LRF43"/>
          <cell r="LRG43"/>
          <cell r="LRH43"/>
          <cell r="LRI43"/>
          <cell r="LRJ43"/>
          <cell r="LRK43"/>
          <cell r="LRL43"/>
          <cell r="LRM43"/>
          <cell r="LRN43"/>
          <cell r="LRO43"/>
          <cell r="LRP43"/>
          <cell r="LRQ43"/>
          <cell r="LRR43"/>
          <cell r="LRS43"/>
          <cell r="LRT43"/>
          <cell r="LRU43"/>
          <cell r="LRV43"/>
          <cell r="LRW43"/>
          <cell r="LRX43"/>
          <cell r="LRY43"/>
          <cell r="LRZ43"/>
          <cell r="LSA43"/>
          <cell r="LSB43"/>
          <cell r="LSC43"/>
          <cell r="LSD43"/>
          <cell r="LSE43"/>
          <cell r="LSF43"/>
          <cell r="LSG43"/>
          <cell r="LSH43"/>
          <cell r="LSI43"/>
          <cell r="LSJ43"/>
          <cell r="LSK43"/>
          <cell r="LSL43"/>
          <cell r="LSM43"/>
          <cell r="LSN43"/>
          <cell r="LSO43"/>
          <cell r="LSP43"/>
          <cell r="LSQ43"/>
          <cell r="LSR43"/>
          <cell r="LSS43"/>
          <cell r="LST43"/>
          <cell r="LSU43"/>
          <cell r="LSV43"/>
          <cell r="LSW43"/>
          <cell r="LSX43"/>
          <cell r="LSY43"/>
          <cell r="LSZ43"/>
          <cell r="LTA43"/>
          <cell r="LTB43"/>
          <cell r="LTC43"/>
          <cell r="LTD43"/>
          <cell r="LTE43"/>
          <cell r="LTF43"/>
          <cell r="LTG43"/>
          <cell r="LTH43"/>
          <cell r="LTI43"/>
          <cell r="LTJ43"/>
          <cell r="LTK43"/>
          <cell r="LTL43"/>
          <cell r="LTM43"/>
          <cell r="LTN43"/>
          <cell r="LTO43"/>
          <cell r="LTP43"/>
          <cell r="LTQ43"/>
          <cell r="LTR43"/>
          <cell r="LTS43"/>
          <cell r="LTT43"/>
          <cell r="LTU43"/>
          <cell r="LTV43"/>
          <cell r="LTW43"/>
          <cell r="LTX43"/>
          <cell r="LTY43"/>
          <cell r="LTZ43"/>
          <cell r="LUA43"/>
          <cell r="LUB43"/>
          <cell r="LUC43"/>
          <cell r="LUD43"/>
          <cell r="LUE43"/>
          <cell r="LUF43"/>
          <cell r="LUG43"/>
          <cell r="LUH43"/>
          <cell r="LUI43"/>
          <cell r="LUJ43"/>
          <cell r="LUK43"/>
          <cell r="LUL43"/>
          <cell r="LUM43"/>
          <cell r="LUN43"/>
          <cell r="LUO43"/>
          <cell r="LUP43"/>
          <cell r="LUQ43"/>
          <cell r="LUR43"/>
          <cell r="LUS43"/>
          <cell r="LUT43"/>
          <cell r="LUU43"/>
          <cell r="LUV43"/>
          <cell r="LUW43"/>
          <cell r="LUX43"/>
          <cell r="LUY43"/>
          <cell r="LUZ43"/>
          <cell r="LVA43"/>
          <cell r="LVB43"/>
          <cell r="LVC43"/>
          <cell r="LVD43"/>
          <cell r="LVE43"/>
          <cell r="LVF43"/>
          <cell r="LVG43"/>
          <cell r="LVH43"/>
          <cell r="LVI43"/>
          <cell r="LVJ43"/>
          <cell r="LVK43"/>
          <cell r="LVL43"/>
          <cell r="LVM43"/>
          <cell r="LVN43"/>
          <cell r="LVO43"/>
          <cell r="LVP43"/>
          <cell r="LVQ43"/>
          <cell r="LVR43"/>
          <cell r="LVS43"/>
          <cell r="LVT43"/>
          <cell r="LVU43"/>
          <cell r="LVV43"/>
          <cell r="LVW43"/>
          <cell r="LVX43"/>
          <cell r="LVY43"/>
          <cell r="LVZ43"/>
          <cell r="LWA43"/>
          <cell r="LWB43"/>
          <cell r="LWC43"/>
          <cell r="LWD43"/>
          <cell r="LWE43"/>
          <cell r="LWF43"/>
          <cell r="LWG43"/>
          <cell r="LWH43"/>
          <cell r="LWI43"/>
          <cell r="LWJ43"/>
          <cell r="LWK43"/>
          <cell r="LWL43"/>
          <cell r="LWM43"/>
          <cell r="LWN43"/>
          <cell r="LWO43"/>
          <cell r="LWP43"/>
          <cell r="LWQ43"/>
          <cell r="LWR43"/>
          <cell r="LWS43"/>
          <cell r="LWT43"/>
          <cell r="LWU43"/>
          <cell r="LWV43"/>
          <cell r="LWW43"/>
          <cell r="LWX43"/>
          <cell r="LWY43"/>
          <cell r="LWZ43"/>
          <cell r="LXA43"/>
          <cell r="LXB43"/>
          <cell r="LXC43"/>
          <cell r="LXD43"/>
          <cell r="LXE43"/>
          <cell r="LXF43"/>
          <cell r="LXG43"/>
          <cell r="LXH43"/>
          <cell r="LXI43"/>
          <cell r="LXJ43"/>
          <cell r="LXK43"/>
          <cell r="LXL43"/>
          <cell r="LXM43"/>
          <cell r="LXN43"/>
          <cell r="LXO43"/>
          <cell r="LXP43"/>
          <cell r="LXQ43"/>
          <cell r="LXR43"/>
          <cell r="LXS43"/>
          <cell r="LXT43"/>
          <cell r="LXU43"/>
          <cell r="LXV43"/>
          <cell r="LXW43"/>
          <cell r="LXX43"/>
          <cell r="LXY43"/>
          <cell r="LXZ43"/>
          <cell r="LYA43"/>
          <cell r="LYB43"/>
          <cell r="LYC43"/>
          <cell r="LYD43"/>
          <cell r="LYE43"/>
          <cell r="LYF43"/>
          <cell r="LYG43"/>
          <cell r="LYH43"/>
          <cell r="LYI43"/>
          <cell r="LYJ43"/>
          <cell r="LYK43"/>
          <cell r="LYL43"/>
          <cell r="LYM43"/>
          <cell r="LYN43"/>
          <cell r="LYO43"/>
          <cell r="LYP43"/>
          <cell r="LYQ43"/>
          <cell r="LYR43"/>
          <cell r="LYS43"/>
          <cell r="LYT43"/>
          <cell r="LYU43"/>
          <cell r="LYV43"/>
          <cell r="LYW43"/>
          <cell r="LYX43"/>
          <cell r="LYY43"/>
          <cell r="LYZ43"/>
          <cell r="LZA43"/>
          <cell r="LZB43"/>
          <cell r="LZC43"/>
          <cell r="LZD43"/>
          <cell r="LZE43"/>
          <cell r="LZF43"/>
          <cell r="LZG43"/>
          <cell r="LZH43"/>
          <cell r="LZI43"/>
          <cell r="LZJ43"/>
          <cell r="LZK43"/>
          <cell r="LZL43"/>
          <cell r="LZM43"/>
          <cell r="LZN43"/>
          <cell r="LZO43"/>
          <cell r="LZP43"/>
          <cell r="LZQ43"/>
          <cell r="LZR43"/>
          <cell r="LZS43"/>
          <cell r="LZT43"/>
          <cell r="LZU43"/>
          <cell r="LZV43"/>
          <cell r="LZW43"/>
          <cell r="LZX43"/>
          <cell r="LZY43"/>
          <cell r="LZZ43"/>
          <cell r="MAA43"/>
          <cell r="MAB43"/>
          <cell r="MAC43"/>
          <cell r="MAD43"/>
          <cell r="MAE43"/>
          <cell r="MAF43"/>
          <cell r="MAG43"/>
          <cell r="MAH43"/>
          <cell r="MAI43"/>
          <cell r="MAJ43"/>
          <cell r="MAK43"/>
          <cell r="MAL43"/>
          <cell r="MAM43"/>
          <cell r="MAN43"/>
          <cell r="MAO43"/>
          <cell r="MAP43"/>
          <cell r="MAQ43"/>
          <cell r="MAR43"/>
          <cell r="MAS43"/>
          <cell r="MAT43"/>
          <cell r="MAU43"/>
          <cell r="MAV43"/>
          <cell r="MAW43"/>
          <cell r="MAX43"/>
          <cell r="MAY43"/>
          <cell r="MAZ43"/>
          <cell r="MBA43"/>
          <cell r="MBB43"/>
          <cell r="MBC43"/>
          <cell r="MBD43"/>
          <cell r="MBE43"/>
          <cell r="MBF43"/>
          <cell r="MBG43"/>
          <cell r="MBH43"/>
          <cell r="MBI43"/>
          <cell r="MBJ43"/>
          <cell r="MBK43"/>
          <cell r="MBL43"/>
          <cell r="MBM43"/>
          <cell r="MBN43"/>
          <cell r="MBO43"/>
          <cell r="MBP43"/>
          <cell r="MBQ43"/>
          <cell r="MBR43"/>
          <cell r="MBS43"/>
          <cell r="MBT43"/>
          <cell r="MBU43"/>
          <cell r="MBV43"/>
          <cell r="MBW43"/>
          <cell r="MBX43"/>
          <cell r="MBY43"/>
          <cell r="MBZ43"/>
          <cell r="MCA43"/>
          <cell r="MCB43"/>
          <cell r="MCC43"/>
          <cell r="MCD43"/>
          <cell r="MCE43"/>
          <cell r="MCF43"/>
          <cell r="MCG43"/>
          <cell r="MCH43"/>
          <cell r="MCI43"/>
          <cell r="MCJ43"/>
          <cell r="MCK43"/>
          <cell r="MCL43"/>
          <cell r="MCM43"/>
          <cell r="MCN43"/>
          <cell r="MCO43"/>
          <cell r="MCP43"/>
          <cell r="MCQ43"/>
          <cell r="MCR43"/>
          <cell r="MCS43"/>
          <cell r="MCT43"/>
          <cell r="MCU43"/>
          <cell r="MCV43"/>
          <cell r="MCW43"/>
          <cell r="MCX43"/>
          <cell r="MCY43"/>
          <cell r="MCZ43"/>
          <cell r="MDA43"/>
          <cell r="MDB43"/>
          <cell r="MDC43"/>
          <cell r="MDD43"/>
          <cell r="MDE43"/>
          <cell r="MDF43"/>
          <cell r="MDG43"/>
          <cell r="MDH43"/>
          <cell r="MDI43"/>
          <cell r="MDJ43"/>
          <cell r="MDK43"/>
          <cell r="MDL43"/>
          <cell r="MDM43"/>
          <cell r="MDN43"/>
          <cell r="MDO43"/>
          <cell r="MDP43"/>
          <cell r="MDQ43"/>
          <cell r="MDR43"/>
          <cell r="MDS43"/>
          <cell r="MDT43"/>
          <cell r="MDU43"/>
          <cell r="MDV43"/>
          <cell r="MDW43"/>
          <cell r="MDX43"/>
          <cell r="MDY43"/>
          <cell r="MDZ43"/>
          <cell r="MEA43"/>
          <cell r="MEB43"/>
          <cell r="MEC43"/>
          <cell r="MED43"/>
          <cell r="MEE43"/>
          <cell r="MEF43"/>
          <cell r="MEG43"/>
          <cell r="MEH43"/>
          <cell r="MEI43"/>
          <cell r="MEJ43"/>
          <cell r="MEK43"/>
          <cell r="MEL43"/>
          <cell r="MEM43"/>
          <cell r="MEN43"/>
          <cell r="MEO43"/>
          <cell r="MEP43"/>
          <cell r="MEQ43"/>
          <cell r="MER43"/>
          <cell r="MES43"/>
          <cell r="MET43"/>
          <cell r="MEU43"/>
          <cell r="MEV43"/>
          <cell r="MEW43"/>
          <cell r="MEX43"/>
          <cell r="MEY43"/>
          <cell r="MEZ43"/>
          <cell r="MFA43"/>
          <cell r="MFB43"/>
          <cell r="MFC43"/>
          <cell r="MFD43"/>
          <cell r="MFE43"/>
          <cell r="MFF43"/>
          <cell r="MFG43"/>
          <cell r="MFH43"/>
          <cell r="MFI43"/>
          <cell r="MFJ43"/>
          <cell r="MFK43"/>
          <cell r="MFL43"/>
          <cell r="MFM43"/>
          <cell r="MFN43"/>
          <cell r="MFO43"/>
          <cell r="MFP43"/>
          <cell r="MFQ43"/>
          <cell r="MFR43"/>
          <cell r="MFS43"/>
          <cell r="MFT43"/>
          <cell r="MFU43"/>
          <cell r="MFV43"/>
          <cell r="MFW43"/>
          <cell r="MFX43"/>
          <cell r="MFY43"/>
          <cell r="MFZ43"/>
          <cell r="MGA43"/>
          <cell r="MGB43"/>
          <cell r="MGC43"/>
          <cell r="MGD43"/>
          <cell r="MGE43"/>
          <cell r="MGF43"/>
          <cell r="MGG43"/>
          <cell r="MGH43"/>
          <cell r="MGI43"/>
          <cell r="MGJ43"/>
          <cell r="MGK43"/>
          <cell r="MGL43"/>
          <cell r="MGM43"/>
          <cell r="MGN43"/>
          <cell r="MGO43"/>
          <cell r="MGP43"/>
          <cell r="MGQ43"/>
          <cell r="MGR43"/>
          <cell r="MGS43"/>
          <cell r="MGT43"/>
          <cell r="MGU43"/>
          <cell r="MGV43"/>
          <cell r="MGW43"/>
          <cell r="MGX43"/>
          <cell r="MGY43"/>
          <cell r="MGZ43"/>
          <cell r="MHA43"/>
          <cell r="MHB43"/>
          <cell r="MHC43"/>
          <cell r="MHD43"/>
          <cell r="MHE43"/>
          <cell r="MHF43"/>
          <cell r="MHG43"/>
          <cell r="MHH43"/>
          <cell r="MHI43"/>
          <cell r="MHJ43"/>
          <cell r="MHK43"/>
          <cell r="MHL43"/>
          <cell r="MHM43"/>
          <cell r="MHN43"/>
          <cell r="MHO43"/>
          <cell r="MHP43"/>
          <cell r="MHQ43"/>
          <cell r="MHR43"/>
          <cell r="MHS43"/>
          <cell r="MHT43"/>
          <cell r="MHU43"/>
          <cell r="MHV43"/>
          <cell r="MHW43"/>
          <cell r="MHX43"/>
          <cell r="MHY43"/>
          <cell r="MHZ43"/>
          <cell r="MIA43"/>
          <cell r="MIB43"/>
          <cell r="MIC43"/>
          <cell r="MID43"/>
          <cell r="MIE43"/>
          <cell r="MIF43"/>
          <cell r="MIG43"/>
          <cell r="MIH43"/>
          <cell r="MII43"/>
          <cell r="MIJ43"/>
          <cell r="MIK43"/>
          <cell r="MIL43"/>
          <cell r="MIM43"/>
          <cell r="MIN43"/>
          <cell r="MIO43"/>
          <cell r="MIP43"/>
          <cell r="MIQ43"/>
          <cell r="MIR43"/>
          <cell r="MIS43"/>
          <cell r="MIT43"/>
          <cell r="MIU43"/>
          <cell r="MIV43"/>
          <cell r="MIW43"/>
          <cell r="MIX43"/>
          <cell r="MIY43"/>
          <cell r="MIZ43"/>
          <cell r="MJA43"/>
          <cell r="MJB43"/>
          <cell r="MJC43"/>
          <cell r="MJD43"/>
          <cell r="MJE43"/>
          <cell r="MJF43"/>
          <cell r="MJG43"/>
          <cell r="MJH43"/>
          <cell r="MJI43"/>
          <cell r="MJJ43"/>
          <cell r="MJK43"/>
          <cell r="MJL43"/>
          <cell r="MJM43"/>
          <cell r="MJN43"/>
          <cell r="MJO43"/>
          <cell r="MJP43"/>
          <cell r="MJQ43"/>
          <cell r="MJR43"/>
          <cell r="MJS43"/>
          <cell r="MJT43"/>
          <cell r="MJU43"/>
          <cell r="MJV43"/>
          <cell r="MJW43"/>
          <cell r="MJX43"/>
          <cell r="MJY43"/>
          <cell r="MJZ43"/>
          <cell r="MKA43"/>
          <cell r="MKB43"/>
          <cell r="MKC43"/>
          <cell r="MKD43"/>
          <cell r="MKE43"/>
          <cell r="MKF43"/>
          <cell r="MKG43"/>
          <cell r="MKH43"/>
          <cell r="MKI43"/>
          <cell r="MKJ43"/>
          <cell r="MKK43"/>
          <cell r="MKL43"/>
          <cell r="MKM43"/>
          <cell r="MKN43"/>
          <cell r="MKO43"/>
          <cell r="MKP43"/>
          <cell r="MKQ43"/>
          <cell r="MKR43"/>
          <cell r="MKS43"/>
          <cell r="MKT43"/>
          <cell r="MKU43"/>
          <cell r="MKV43"/>
          <cell r="MKW43"/>
          <cell r="MKX43"/>
          <cell r="MKY43"/>
          <cell r="MKZ43"/>
          <cell r="MLA43"/>
          <cell r="MLB43"/>
          <cell r="MLC43"/>
          <cell r="MLD43"/>
          <cell r="MLE43"/>
          <cell r="MLF43"/>
          <cell r="MLG43"/>
          <cell r="MLH43"/>
          <cell r="MLI43"/>
          <cell r="MLJ43"/>
          <cell r="MLK43"/>
          <cell r="MLL43"/>
          <cell r="MLM43"/>
          <cell r="MLN43"/>
          <cell r="MLO43"/>
          <cell r="MLP43"/>
          <cell r="MLQ43"/>
          <cell r="MLR43"/>
          <cell r="MLS43"/>
          <cell r="MLT43"/>
          <cell r="MLU43"/>
          <cell r="MLV43"/>
          <cell r="MLW43"/>
          <cell r="MLX43"/>
          <cell r="MLY43"/>
          <cell r="MLZ43"/>
          <cell r="MMA43"/>
          <cell r="MMB43"/>
          <cell r="MMC43"/>
          <cell r="MMD43"/>
          <cell r="MME43"/>
          <cell r="MMF43"/>
          <cell r="MMG43"/>
          <cell r="MMH43"/>
          <cell r="MMI43"/>
          <cell r="MMJ43"/>
          <cell r="MMK43"/>
          <cell r="MML43"/>
          <cell r="MMM43"/>
          <cell r="MMN43"/>
          <cell r="MMO43"/>
          <cell r="MMP43"/>
          <cell r="MMQ43"/>
          <cell r="MMR43"/>
          <cell r="MMS43"/>
          <cell r="MMT43"/>
          <cell r="MMU43"/>
          <cell r="MMV43"/>
          <cell r="MMW43"/>
          <cell r="MMX43"/>
          <cell r="MMY43"/>
          <cell r="MMZ43"/>
          <cell r="MNA43"/>
          <cell r="MNB43"/>
          <cell r="MNC43"/>
          <cell r="MND43"/>
          <cell r="MNE43"/>
          <cell r="MNF43"/>
          <cell r="MNG43"/>
          <cell r="MNH43"/>
          <cell r="MNI43"/>
          <cell r="MNJ43"/>
          <cell r="MNK43"/>
          <cell r="MNL43"/>
          <cell r="MNM43"/>
          <cell r="MNN43"/>
          <cell r="MNO43"/>
          <cell r="MNP43"/>
          <cell r="MNQ43"/>
          <cell r="MNR43"/>
          <cell r="MNS43"/>
          <cell r="MNT43"/>
          <cell r="MNU43"/>
          <cell r="MNV43"/>
          <cell r="MNW43"/>
          <cell r="MNX43"/>
          <cell r="MNY43"/>
          <cell r="MNZ43"/>
          <cell r="MOA43"/>
          <cell r="MOB43"/>
          <cell r="MOC43"/>
          <cell r="MOD43"/>
          <cell r="MOE43"/>
          <cell r="MOF43"/>
          <cell r="MOG43"/>
          <cell r="MOH43"/>
          <cell r="MOI43"/>
          <cell r="MOJ43"/>
          <cell r="MOK43"/>
          <cell r="MOL43"/>
          <cell r="MOM43"/>
          <cell r="MON43"/>
          <cell r="MOO43"/>
          <cell r="MOP43"/>
          <cell r="MOQ43"/>
          <cell r="MOR43"/>
          <cell r="MOS43"/>
          <cell r="MOT43"/>
          <cell r="MOU43"/>
          <cell r="MOV43"/>
          <cell r="MOW43"/>
          <cell r="MOX43"/>
          <cell r="MOY43"/>
          <cell r="MOZ43"/>
          <cell r="MPA43"/>
          <cell r="MPB43"/>
          <cell r="MPC43"/>
          <cell r="MPD43"/>
          <cell r="MPE43"/>
          <cell r="MPF43"/>
          <cell r="MPG43"/>
          <cell r="MPH43"/>
          <cell r="MPI43"/>
          <cell r="MPJ43"/>
          <cell r="MPK43"/>
          <cell r="MPL43"/>
          <cell r="MPM43"/>
          <cell r="MPN43"/>
          <cell r="MPO43"/>
          <cell r="MPP43"/>
          <cell r="MPQ43"/>
          <cell r="MPR43"/>
          <cell r="MPS43"/>
          <cell r="MPT43"/>
          <cell r="MPU43"/>
          <cell r="MPV43"/>
          <cell r="MPW43"/>
          <cell r="MPX43"/>
          <cell r="MPY43"/>
          <cell r="MPZ43"/>
          <cell r="MQA43"/>
          <cell r="MQB43"/>
          <cell r="MQC43"/>
          <cell r="MQD43"/>
          <cell r="MQE43"/>
          <cell r="MQF43"/>
          <cell r="MQG43"/>
          <cell r="MQH43"/>
          <cell r="MQI43"/>
          <cell r="MQJ43"/>
          <cell r="MQK43"/>
          <cell r="MQL43"/>
          <cell r="MQM43"/>
          <cell r="MQN43"/>
          <cell r="MQO43"/>
          <cell r="MQP43"/>
          <cell r="MQQ43"/>
          <cell r="MQR43"/>
          <cell r="MQS43"/>
          <cell r="MQT43"/>
          <cell r="MQU43"/>
          <cell r="MQV43"/>
          <cell r="MQW43"/>
          <cell r="MQX43"/>
          <cell r="MQY43"/>
          <cell r="MQZ43"/>
          <cell r="MRA43"/>
          <cell r="MRB43"/>
          <cell r="MRC43"/>
          <cell r="MRD43"/>
          <cell r="MRE43"/>
          <cell r="MRF43"/>
          <cell r="MRG43"/>
          <cell r="MRH43"/>
          <cell r="MRI43"/>
          <cell r="MRJ43"/>
          <cell r="MRK43"/>
          <cell r="MRL43"/>
          <cell r="MRM43"/>
          <cell r="MRN43"/>
          <cell r="MRO43"/>
          <cell r="MRP43"/>
          <cell r="MRQ43"/>
          <cell r="MRR43"/>
          <cell r="MRS43"/>
          <cell r="MRT43"/>
          <cell r="MRU43"/>
          <cell r="MRV43"/>
          <cell r="MRW43"/>
          <cell r="MRX43"/>
          <cell r="MRY43"/>
          <cell r="MRZ43"/>
          <cell r="MSA43"/>
          <cell r="MSB43"/>
          <cell r="MSC43"/>
          <cell r="MSD43"/>
          <cell r="MSE43"/>
          <cell r="MSF43"/>
          <cell r="MSG43"/>
          <cell r="MSH43"/>
          <cell r="MSI43"/>
          <cell r="MSJ43"/>
          <cell r="MSK43"/>
          <cell r="MSL43"/>
          <cell r="MSM43"/>
          <cell r="MSN43"/>
          <cell r="MSO43"/>
          <cell r="MSP43"/>
          <cell r="MSQ43"/>
          <cell r="MSR43"/>
          <cell r="MSS43"/>
          <cell r="MST43"/>
          <cell r="MSU43"/>
          <cell r="MSV43"/>
          <cell r="MSW43"/>
          <cell r="MSX43"/>
          <cell r="MSY43"/>
          <cell r="MSZ43"/>
          <cell r="MTA43"/>
          <cell r="MTB43"/>
          <cell r="MTC43"/>
          <cell r="MTD43"/>
          <cell r="MTE43"/>
          <cell r="MTF43"/>
          <cell r="MTG43"/>
          <cell r="MTH43"/>
          <cell r="MTI43"/>
          <cell r="MTJ43"/>
          <cell r="MTK43"/>
          <cell r="MTL43"/>
          <cell r="MTM43"/>
          <cell r="MTN43"/>
          <cell r="MTO43"/>
          <cell r="MTP43"/>
          <cell r="MTQ43"/>
          <cell r="MTR43"/>
          <cell r="MTS43"/>
          <cell r="MTT43"/>
          <cell r="MTU43"/>
          <cell r="MTV43"/>
          <cell r="MTW43"/>
          <cell r="MTX43"/>
          <cell r="MTY43"/>
          <cell r="MTZ43"/>
          <cell r="MUA43"/>
          <cell r="MUB43"/>
          <cell r="MUC43"/>
          <cell r="MUD43"/>
          <cell r="MUE43"/>
          <cell r="MUF43"/>
          <cell r="MUG43"/>
          <cell r="MUH43"/>
          <cell r="MUI43"/>
          <cell r="MUJ43"/>
          <cell r="MUK43"/>
          <cell r="MUL43"/>
          <cell r="MUM43"/>
          <cell r="MUN43"/>
          <cell r="MUO43"/>
          <cell r="MUP43"/>
          <cell r="MUQ43"/>
          <cell r="MUR43"/>
          <cell r="MUS43"/>
          <cell r="MUT43"/>
          <cell r="MUU43"/>
          <cell r="MUV43"/>
          <cell r="MUW43"/>
          <cell r="MUX43"/>
          <cell r="MUY43"/>
          <cell r="MUZ43"/>
          <cell r="MVA43"/>
          <cell r="MVB43"/>
          <cell r="MVC43"/>
          <cell r="MVD43"/>
          <cell r="MVE43"/>
          <cell r="MVF43"/>
          <cell r="MVG43"/>
          <cell r="MVH43"/>
          <cell r="MVI43"/>
          <cell r="MVJ43"/>
          <cell r="MVK43"/>
          <cell r="MVL43"/>
          <cell r="MVM43"/>
          <cell r="MVN43"/>
          <cell r="MVO43"/>
          <cell r="MVP43"/>
          <cell r="MVQ43"/>
          <cell r="MVR43"/>
          <cell r="MVS43"/>
          <cell r="MVT43"/>
          <cell r="MVU43"/>
          <cell r="MVV43"/>
          <cell r="MVW43"/>
          <cell r="MVX43"/>
          <cell r="MVY43"/>
          <cell r="MVZ43"/>
          <cell r="MWA43"/>
          <cell r="MWB43"/>
          <cell r="MWC43"/>
          <cell r="MWD43"/>
          <cell r="MWE43"/>
          <cell r="MWF43"/>
          <cell r="MWG43"/>
          <cell r="MWH43"/>
          <cell r="MWI43"/>
          <cell r="MWJ43"/>
          <cell r="MWK43"/>
          <cell r="MWL43"/>
          <cell r="MWM43"/>
          <cell r="MWN43"/>
          <cell r="MWO43"/>
          <cell r="MWP43"/>
          <cell r="MWQ43"/>
          <cell r="MWR43"/>
          <cell r="MWS43"/>
          <cell r="MWT43"/>
          <cell r="MWU43"/>
          <cell r="MWV43"/>
          <cell r="MWW43"/>
          <cell r="MWX43"/>
          <cell r="MWY43"/>
          <cell r="MWZ43"/>
          <cell r="MXA43"/>
          <cell r="MXB43"/>
          <cell r="MXC43"/>
          <cell r="MXD43"/>
          <cell r="MXE43"/>
          <cell r="MXF43"/>
          <cell r="MXG43"/>
          <cell r="MXH43"/>
          <cell r="MXI43"/>
          <cell r="MXJ43"/>
          <cell r="MXK43"/>
          <cell r="MXL43"/>
          <cell r="MXM43"/>
          <cell r="MXN43"/>
          <cell r="MXO43"/>
          <cell r="MXP43"/>
          <cell r="MXQ43"/>
          <cell r="MXR43"/>
          <cell r="MXS43"/>
          <cell r="MXT43"/>
          <cell r="MXU43"/>
          <cell r="MXV43"/>
          <cell r="MXW43"/>
          <cell r="MXX43"/>
          <cell r="MXY43"/>
          <cell r="MXZ43"/>
          <cell r="MYA43"/>
          <cell r="MYB43"/>
          <cell r="MYC43"/>
          <cell r="MYD43"/>
          <cell r="MYE43"/>
          <cell r="MYF43"/>
          <cell r="MYG43"/>
          <cell r="MYH43"/>
          <cell r="MYI43"/>
          <cell r="MYJ43"/>
          <cell r="MYK43"/>
          <cell r="MYL43"/>
          <cell r="MYM43"/>
          <cell r="MYN43"/>
          <cell r="MYO43"/>
          <cell r="MYP43"/>
          <cell r="MYQ43"/>
          <cell r="MYR43"/>
          <cell r="MYS43"/>
          <cell r="MYT43"/>
          <cell r="MYU43"/>
          <cell r="MYV43"/>
          <cell r="MYW43"/>
          <cell r="MYX43"/>
          <cell r="MYY43"/>
          <cell r="MYZ43"/>
          <cell r="MZA43"/>
          <cell r="MZB43"/>
          <cell r="MZC43"/>
          <cell r="MZD43"/>
          <cell r="MZE43"/>
          <cell r="MZF43"/>
          <cell r="MZG43"/>
          <cell r="MZH43"/>
          <cell r="MZI43"/>
          <cell r="MZJ43"/>
          <cell r="MZK43"/>
          <cell r="MZL43"/>
          <cell r="MZM43"/>
          <cell r="MZN43"/>
          <cell r="MZO43"/>
          <cell r="MZP43"/>
          <cell r="MZQ43"/>
          <cell r="MZR43"/>
          <cell r="MZS43"/>
          <cell r="MZT43"/>
          <cell r="MZU43"/>
          <cell r="MZV43"/>
          <cell r="MZW43"/>
          <cell r="MZX43"/>
          <cell r="MZY43"/>
          <cell r="MZZ43"/>
          <cell r="NAA43"/>
          <cell r="NAB43"/>
          <cell r="NAC43"/>
          <cell r="NAD43"/>
          <cell r="NAE43"/>
          <cell r="NAF43"/>
          <cell r="NAG43"/>
          <cell r="NAH43"/>
          <cell r="NAI43"/>
          <cell r="NAJ43"/>
          <cell r="NAK43"/>
          <cell r="NAL43"/>
          <cell r="NAM43"/>
          <cell r="NAN43"/>
          <cell r="NAO43"/>
          <cell r="NAP43"/>
          <cell r="NAQ43"/>
          <cell r="NAR43"/>
          <cell r="NAS43"/>
          <cell r="NAT43"/>
          <cell r="NAU43"/>
          <cell r="NAV43"/>
          <cell r="NAW43"/>
          <cell r="NAX43"/>
          <cell r="NAY43"/>
          <cell r="NAZ43"/>
          <cell r="NBA43"/>
          <cell r="NBB43"/>
          <cell r="NBC43"/>
          <cell r="NBD43"/>
          <cell r="NBE43"/>
          <cell r="NBF43"/>
          <cell r="NBG43"/>
          <cell r="NBH43"/>
          <cell r="NBI43"/>
          <cell r="NBJ43"/>
          <cell r="NBK43"/>
          <cell r="NBL43"/>
          <cell r="NBM43"/>
          <cell r="NBN43"/>
          <cell r="NBO43"/>
          <cell r="NBP43"/>
          <cell r="NBQ43"/>
          <cell r="NBR43"/>
          <cell r="NBS43"/>
          <cell r="NBT43"/>
          <cell r="NBU43"/>
          <cell r="NBV43"/>
          <cell r="NBW43"/>
          <cell r="NBX43"/>
          <cell r="NBY43"/>
          <cell r="NBZ43"/>
          <cell r="NCA43"/>
          <cell r="NCB43"/>
          <cell r="NCC43"/>
          <cell r="NCD43"/>
          <cell r="NCE43"/>
          <cell r="NCF43"/>
          <cell r="NCG43"/>
          <cell r="NCH43"/>
          <cell r="NCI43"/>
          <cell r="NCJ43"/>
          <cell r="NCK43"/>
          <cell r="NCL43"/>
          <cell r="NCM43"/>
          <cell r="NCN43"/>
          <cell r="NCO43"/>
          <cell r="NCP43"/>
          <cell r="NCQ43"/>
          <cell r="NCR43"/>
          <cell r="NCS43"/>
          <cell r="NCT43"/>
          <cell r="NCU43"/>
          <cell r="NCV43"/>
          <cell r="NCW43"/>
          <cell r="NCX43"/>
          <cell r="NCY43"/>
          <cell r="NCZ43"/>
          <cell r="NDA43"/>
          <cell r="NDB43"/>
          <cell r="NDC43"/>
          <cell r="NDD43"/>
          <cell r="NDE43"/>
          <cell r="NDF43"/>
          <cell r="NDG43"/>
          <cell r="NDH43"/>
          <cell r="NDI43"/>
          <cell r="NDJ43"/>
          <cell r="NDK43"/>
          <cell r="NDL43"/>
          <cell r="NDM43"/>
          <cell r="NDN43"/>
          <cell r="NDO43"/>
          <cell r="NDP43"/>
          <cell r="NDQ43"/>
          <cell r="NDR43"/>
          <cell r="NDS43"/>
          <cell r="NDT43"/>
          <cell r="NDU43"/>
          <cell r="NDV43"/>
          <cell r="NDW43"/>
          <cell r="NDX43"/>
          <cell r="NDY43"/>
          <cell r="NDZ43"/>
          <cell r="NEA43"/>
          <cell r="NEB43"/>
          <cell r="NEC43"/>
          <cell r="NED43"/>
          <cell r="NEE43"/>
          <cell r="NEF43"/>
          <cell r="NEG43"/>
          <cell r="NEH43"/>
          <cell r="NEI43"/>
          <cell r="NEJ43"/>
          <cell r="NEK43"/>
          <cell r="NEL43"/>
          <cell r="NEM43"/>
          <cell r="NEN43"/>
          <cell r="NEO43"/>
          <cell r="NEP43"/>
          <cell r="NEQ43"/>
          <cell r="NER43"/>
          <cell r="NES43"/>
          <cell r="NET43"/>
          <cell r="NEU43"/>
          <cell r="NEV43"/>
          <cell r="NEW43"/>
          <cell r="NEX43"/>
          <cell r="NEY43"/>
          <cell r="NEZ43"/>
          <cell r="NFA43"/>
          <cell r="NFB43"/>
          <cell r="NFC43"/>
          <cell r="NFD43"/>
          <cell r="NFE43"/>
          <cell r="NFF43"/>
          <cell r="NFG43"/>
          <cell r="NFH43"/>
          <cell r="NFI43"/>
          <cell r="NFJ43"/>
          <cell r="NFK43"/>
          <cell r="NFL43"/>
          <cell r="NFM43"/>
          <cell r="NFN43"/>
          <cell r="NFO43"/>
          <cell r="NFP43"/>
          <cell r="NFQ43"/>
          <cell r="NFR43"/>
          <cell r="NFS43"/>
          <cell r="NFT43"/>
          <cell r="NFU43"/>
          <cell r="NFV43"/>
          <cell r="NFW43"/>
          <cell r="NFX43"/>
          <cell r="NFY43"/>
          <cell r="NFZ43"/>
          <cell r="NGA43"/>
          <cell r="NGB43"/>
          <cell r="NGC43"/>
          <cell r="NGD43"/>
          <cell r="NGE43"/>
          <cell r="NGF43"/>
          <cell r="NGG43"/>
          <cell r="NGH43"/>
          <cell r="NGI43"/>
          <cell r="NGJ43"/>
          <cell r="NGK43"/>
          <cell r="NGL43"/>
          <cell r="NGM43"/>
          <cell r="NGN43"/>
          <cell r="NGO43"/>
          <cell r="NGP43"/>
          <cell r="NGQ43"/>
          <cell r="NGR43"/>
          <cell r="NGS43"/>
          <cell r="NGT43"/>
          <cell r="NGU43"/>
          <cell r="NGV43"/>
          <cell r="NGW43"/>
          <cell r="NGX43"/>
          <cell r="NGY43"/>
          <cell r="NGZ43"/>
          <cell r="NHA43"/>
          <cell r="NHB43"/>
          <cell r="NHC43"/>
          <cell r="NHD43"/>
          <cell r="NHE43"/>
          <cell r="NHF43"/>
          <cell r="NHG43"/>
          <cell r="NHH43"/>
          <cell r="NHI43"/>
          <cell r="NHJ43"/>
          <cell r="NHK43"/>
          <cell r="NHL43"/>
          <cell r="NHM43"/>
          <cell r="NHN43"/>
          <cell r="NHO43"/>
          <cell r="NHP43"/>
          <cell r="NHQ43"/>
          <cell r="NHR43"/>
          <cell r="NHS43"/>
          <cell r="NHT43"/>
          <cell r="NHU43"/>
          <cell r="NHV43"/>
          <cell r="NHW43"/>
          <cell r="NHX43"/>
          <cell r="NHY43"/>
          <cell r="NHZ43"/>
          <cell r="NIA43"/>
          <cell r="NIB43"/>
          <cell r="NIC43"/>
          <cell r="NID43"/>
          <cell r="NIE43"/>
          <cell r="NIF43"/>
          <cell r="NIG43"/>
          <cell r="NIH43"/>
          <cell r="NII43"/>
          <cell r="NIJ43"/>
          <cell r="NIK43"/>
          <cell r="NIL43"/>
          <cell r="NIM43"/>
          <cell r="NIN43"/>
          <cell r="NIO43"/>
          <cell r="NIP43"/>
          <cell r="NIQ43"/>
          <cell r="NIR43"/>
          <cell r="NIS43"/>
          <cell r="NIT43"/>
          <cell r="NIU43"/>
          <cell r="NIV43"/>
          <cell r="NIW43"/>
          <cell r="NIX43"/>
          <cell r="NIY43"/>
          <cell r="NIZ43"/>
          <cell r="NJA43"/>
          <cell r="NJB43"/>
          <cell r="NJC43"/>
          <cell r="NJD43"/>
          <cell r="NJE43"/>
          <cell r="NJF43"/>
          <cell r="NJG43"/>
          <cell r="NJH43"/>
          <cell r="NJI43"/>
          <cell r="NJJ43"/>
          <cell r="NJK43"/>
          <cell r="NJL43"/>
          <cell r="NJM43"/>
          <cell r="NJN43"/>
          <cell r="NJO43"/>
          <cell r="NJP43"/>
          <cell r="NJQ43"/>
          <cell r="NJR43"/>
          <cell r="NJS43"/>
          <cell r="NJT43"/>
          <cell r="NJU43"/>
          <cell r="NJV43"/>
          <cell r="NJW43"/>
          <cell r="NJX43"/>
          <cell r="NJY43"/>
          <cell r="NJZ43"/>
          <cell r="NKA43"/>
          <cell r="NKB43"/>
          <cell r="NKC43"/>
          <cell r="NKD43"/>
          <cell r="NKE43"/>
          <cell r="NKF43"/>
          <cell r="NKG43"/>
          <cell r="NKH43"/>
          <cell r="NKI43"/>
          <cell r="NKJ43"/>
          <cell r="NKK43"/>
          <cell r="NKL43"/>
          <cell r="NKM43"/>
          <cell r="NKN43"/>
          <cell r="NKO43"/>
          <cell r="NKP43"/>
          <cell r="NKQ43"/>
          <cell r="NKR43"/>
          <cell r="NKS43"/>
          <cell r="NKT43"/>
          <cell r="NKU43"/>
          <cell r="NKV43"/>
          <cell r="NKW43"/>
          <cell r="NKX43"/>
          <cell r="NKY43"/>
          <cell r="NKZ43"/>
          <cell r="NLA43"/>
          <cell r="NLB43"/>
          <cell r="NLC43"/>
          <cell r="NLD43"/>
          <cell r="NLE43"/>
          <cell r="NLF43"/>
          <cell r="NLG43"/>
          <cell r="NLH43"/>
          <cell r="NLI43"/>
          <cell r="NLJ43"/>
          <cell r="NLK43"/>
          <cell r="NLL43"/>
          <cell r="NLM43"/>
          <cell r="NLN43"/>
          <cell r="NLO43"/>
          <cell r="NLP43"/>
          <cell r="NLQ43"/>
          <cell r="NLR43"/>
          <cell r="NLS43"/>
          <cell r="NLT43"/>
          <cell r="NLU43"/>
          <cell r="NLV43"/>
          <cell r="NLW43"/>
          <cell r="NLX43"/>
          <cell r="NLY43"/>
          <cell r="NLZ43"/>
          <cell r="NMA43"/>
          <cell r="NMB43"/>
          <cell r="NMC43"/>
          <cell r="NMD43"/>
          <cell r="NME43"/>
          <cell r="NMF43"/>
          <cell r="NMG43"/>
          <cell r="NMH43"/>
          <cell r="NMI43"/>
          <cell r="NMJ43"/>
          <cell r="NMK43"/>
          <cell r="NML43"/>
          <cell r="NMM43"/>
          <cell r="NMN43"/>
          <cell r="NMO43"/>
          <cell r="NMP43"/>
          <cell r="NMQ43"/>
          <cell r="NMR43"/>
          <cell r="NMS43"/>
          <cell r="NMT43"/>
          <cell r="NMU43"/>
          <cell r="NMV43"/>
          <cell r="NMW43"/>
          <cell r="NMX43"/>
          <cell r="NMY43"/>
          <cell r="NMZ43"/>
          <cell r="NNA43"/>
          <cell r="NNB43"/>
          <cell r="NNC43"/>
          <cell r="NND43"/>
          <cell r="NNE43"/>
          <cell r="NNF43"/>
          <cell r="NNG43"/>
          <cell r="NNH43"/>
          <cell r="NNI43"/>
          <cell r="NNJ43"/>
          <cell r="NNK43"/>
          <cell r="NNL43"/>
          <cell r="NNM43"/>
          <cell r="NNN43"/>
          <cell r="NNO43"/>
          <cell r="NNP43"/>
          <cell r="NNQ43"/>
          <cell r="NNR43"/>
          <cell r="NNS43"/>
          <cell r="NNT43"/>
          <cell r="NNU43"/>
          <cell r="NNV43"/>
          <cell r="NNW43"/>
          <cell r="NNX43"/>
          <cell r="NNY43"/>
          <cell r="NNZ43"/>
          <cell r="NOA43"/>
          <cell r="NOB43"/>
          <cell r="NOC43"/>
          <cell r="NOD43"/>
          <cell r="NOE43"/>
          <cell r="NOF43"/>
          <cell r="NOG43"/>
          <cell r="NOH43"/>
          <cell r="NOI43"/>
          <cell r="NOJ43"/>
          <cell r="NOK43"/>
          <cell r="NOL43"/>
          <cell r="NOM43"/>
          <cell r="NON43"/>
          <cell r="NOO43"/>
          <cell r="NOP43"/>
          <cell r="NOQ43"/>
          <cell r="NOR43"/>
          <cell r="NOS43"/>
          <cell r="NOT43"/>
          <cell r="NOU43"/>
          <cell r="NOV43"/>
          <cell r="NOW43"/>
          <cell r="NOX43"/>
          <cell r="NOY43"/>
          <cell r="NOZ43"/>
          <cell r="NPA43"/>
          <cell r="NPB43"/>
          <cell r="NPC43"/>
          <cell r="NPD43"/>
          <cell r="NPE43"/>
          <cell r="NPF43"/>
          <cell r="NPG43"/>
          <cell r="NPH43"/>
          <cell r="NPI43"/>
          <cell r="NPJ43"/>
          <cell r="NPK43"/>
          <cell r="NPL43"/>
          <cell r="NPM43"/>
          <cell r="NPN43"/>
          <cell r="NPO43"/>
          <cell r="NPP43"/>
          <cell r="NPQ43"/>
          <cell r="NPR43"/>
          <cell r="NPS43"/>
          <cell r="NPT43"/>
          <cell r="NPU43"/>
          <cell r="NPV43"/>
          <cell r="NPW43"/>
          <cell r="NPX43"/>
          <cell r="NPY43"/>
          <cell r="NPZ43"/>
          <cell r="NQA43"/>
          <cell r="NQB43"/>
          <cell r="NQC43"/>
          <cell r="NQD43"/>
          <cell r="NQE43"/>
          <cell r="NQF43"/>
          <cell r="NQG43"/>
          <cell r="NQH43"/>
          <cell r="NQI43"/>
          <cell r="NQJ43"/>
          <cell r="NQK43"/>
          <cell r="NQL43"/>
          <cell r="NQM43"/>
          <cell r="NQN43"/>
          <cell r="NQO43"/>
          <cell r="NQP43"/>
          <cell r="NQQ43"/>
          <cell r="NQR43"/>
          <cell r="NQS43"/>
          <cell r="NQT43"/>
          <cell r="NQU43"/>
          <cell r="NQV43"/>
          <cell r="NQW43"/>
          <cell r="NQX43"/>
          <cell r="NQY43"/>
          <cell r="NQZ43"/>
          <cell r="NRA43"/>
          <cell r="NRB43"/>
          <cell r="NRC43"/>
          <cell r="NRD43"/>
          <cell r="NRE43"/>
          <cell r="NRF43"/>
          <cell r="NRG43"/>
          <cell r="NRH43"/>
          <cell r="NRI43"/>
          <cell r="NRJ43"/>
          <cell r="NRK43"/>
          <cell r="NRL43"/>
          <cell r="NRM43"/>
          <cell r="NRN43"/>
          <cell r="NRO43"/>
          <cell r="NRP43"/>
          <cell r="NRQ43"/>
          <cell r="NRR43"/>
          <cell r="NRS43"/>
          <cell r="NRT43"/>
          <cell r="NRU43"/>
          <cell r="NRV43"/>
          <cell r="NRW43"/>
          <cell r="NRX43"/>
          <cell r="NRY43"/>
          <cell r="NRZ43"/>
          <cell r="NSA43"/>
          <cell r="NSB43"/>
          <cell r="NSC43"/>
          <cell r="NSD43"/>
          <cell r="NSE43"/>
          <cell r="NSF43"/>
          <cell r="NSG43"/>
          <cell r="NSH43"/>
          <cell r="NSI43"/>
          <cell r="NSJ43"/>
          <cell r="NSK43"/>
          <cell r="NSL43"/>
          <cell r="NSM43"/>
          <cell r="NSN43"/>
          <cell r="NSO43"/>
          <cell r="NSP43"/>
          <cell r="NSQ43"/>
          <cell r="NSR43"/>
          <cell r="NSS43"/>
          <cell r="NST43"/>
          <cell r="NSU43"/>
          <cell r="NSV43"/>
          <cell r="NSW43"/>
          <cell r="NSX43"/>
          <cell r="NSY43"/>
          <cell r="NSZ43"/>
          <cell r="NTA43"/>
          <cell r="NTB43"/>
          <cell r="NTC43"/>
          <cell r="NTD43"/>
          <cell r="NTE43"/>
          <cell r="NTF43"/>
          <cell r="NTG43"/>
          <cell r="NTH43"/>
          <cell r="NTI43"/>
          <cell r="NTJ43"/>
          <cell r="NTK43"/>
          <cell r="NTL43"/>
          <cell r="NTM43"/>
          <cell r="NTN43"/>
          <cell r="NTO43"/>
          <cell r="NTP43"/>
          <cell r="NTQ43"/>
          <cell r="NTR43"/>
          <cell r="NTS43"/>
          <cell r="NTT43"/>
          <cell r="NTU43"/>
          <cell r="NTV43"/>
          <cell r="NTW43"/>
          <cell r="NTX43"/>
          <cell r="NTY43"/>
          <cell r="NTZ43"/>
          <cell r="NUA43"/>
          <cell r="NUB43"/>
          <cell r="NUC43"/>
          <cell r="NUD43"/>
          <cell r="NUE43"/>
          <cell r="NUF43"/>
          <cell r="NUG43"/>
          <cell r="NUH43"/>
          <cell r="NUI43"/>
          <cell r="NUJ43"/>
          <cell r="NUK43"/>
          <cell r="NUL43"/>
          <cell r="NUM43"/>
          <cell r="NUN43"/>
          <cell r="NUO43"/>
          <cell r="NUP43"/>
          <cell r="NUQ43"/>
          <cell r="NUR43"/>
          <cell r="NUS43"/>
          <cell r="NUT43"/>
          <cell r="NUU43"/>
          <cell r="NUV43"/>
          <cell r="NUW43"/>
          <cell r="NUX43"/>
          <cell r="NUY43"/>
          <cell r="NUZ43"/>
          <cell r="NVA43"/>
          <cell r="NVB43"/>
          <cell r="NVC43"/>
          <cell r="NVD43"/>
          <cell r="NVE43"/>
          <cell r="NVF43"/>
          <cell r="NVG43"/>
          <cell r="NVH43"/>
          <cell r="NVI43"/>
          <cell r="NVJ43"/>
          <cell r="NVK43"/>
          <cell r="NVL43"/>
          <cell r="NVM43"/>
          <cell r="NVN43"/>
          <cell r="NVO43"/>
          <cell r="NVP43"/>
          <cell r="NVQ43"/>
          <cell r="NVR43"/>
          <cell r="NVS43"/>
          <cell r="NVT43"/>
          <cell r="NVU43"/>
          <cell r="NVV43"/>
          <cell r="NVW43"/>
          <cell r="NVX43"/>
          <cell r="NVY43"/>
          <cell r="NVZ43"/>
          <cell r="NWA43"/>
          <cell r="NWB43"/>
          <cell r="NWC43"/>
          <cell r="NWD43"/>
          <cell r="NWE43"/>
          <cell r="NWF43"/>
          <cell r="NWG43"/>
          <cell r="NWH43"/>
          <cell r="NWI43"/>
          <cell r="NWJ43"/>
          <cell r="NWK43"/>
          <cell r="NWL43"/>
          <cell r="NWM43"/>
          <cell r="NWN43"/>
          <cell r="NWO43"/>
          <cell r="NWP43"/>
          <cell r="NWQ43"/>
          <cell r="NWR43"/>
          <cell r="NWS43"/>
          <cell r="NWT43"/>
          <cell r="NWU43"/>
          <cell r="NWV43"/>
          <cell r="NWW43"/>
          <cell r="NWX43"/>
          <cell r="NWY43"/>
          <cell r="NWZ43"/>
          <cell r="NXA43"/>
          <cell r="NXB43"/>
          <cell r="NXC43"/>
          <cell r="NXD43"/>
          <cell r="NXE43"/>
          <cell r="NXF43"/>
          <cell r="NXG43"/>
          <cell r="NXH43"/>
          <cell r="NXI43"/>
          <cell r="NXJ43"/>
          <cell r="NXK43"/>
          <cell r="NXL43"/>
          <cell r="NXM43"/>
          <cell r="NXN43"/>
          <cell r="NXO43"/>
          <cell r="NXP43"/>
          <cell r="NXQ43"/>
          <cell r="NXR43"/>
          <cell r="NXS43"/>
          <cell r="NXT43"/>
          <cell r="NXU43"/>
          <cell r="NXV43"/>
          <cell r="NXW43"/>
          <cell r="NXX43"/>
          <cell r="NXY43"/>
          <cell r="NXZ43"/>
          <cell r="NYA43"/>
          <cell r="NYB43"/>
          <cell r="NYC43"/>
          <cell r="NYD43"/>
          <cell r="NYE43"/>
          <cell r="NYF43"/>
          <cell r="NYG43"/>
          <cell r="NYH43"/>
          <cell r="NYI43"/>
          <cell r="NYJ43"/>
          <cell r="NYK43"/>
          <cell r="NYL43"/>
          <cell r="NYM43"/>
          <cell r="NYN43"/>
          <cell r="NYO43"/>
          <cell r="NYP43"/>
          <cell r="NYQ43"/>
          <cell r="NYR43"/>
          <cell r="NYS43"/>
          <cell r="NYT43"/>
          <cell r="NYU43"/>
          <cell r="NYV43"/>
          <cell r="NYW43"/>
          <cell r="NYX43"/>
          <cell r="NYY43"/>
          <cell r="NYZ43"/>
          <cell r="NZA43"/>
          <cell r="NZB43"/>
          <cell r="NZC43"/>
          <cell r="NZD43"/>
          <cell r="NZE43"/>
          <cell r="NZF43"/>
          <cell r="NZG43"/>
          <cell r="NZH43"/>
          <cell r="NZI43"/>
          <cell r="NZJ43"/>
          <cell r="NZK43"/>
          <cell r="NZL43"/>
          <cell r="NZM43"/>
          <cell r="NZN43"/>
          <cell r="NZO43"/>
          <cell r="NZP43"/>
          <cell r="NZQ43"/>
          <cell r="NZR43"/>
          <cell r="NZS43"/>
          <cell r="NZT43"/>
          <cell r="NZU43"/>
          <cell r="NZV43"/>
          <cell r="NZW43"/>
          <cell r="NZX43"/>
          <cell r="NZY43"/>
          <cell r="NZZ43"/>
          <cell r="OAA43"/>
          <cell r="OAB43"/>
          <cell r="OAC43"/>
          <cell r="OAD43"/>
          <cell r="OAE43"/>
          <cell r="OAF43"/>
          <cell r="OAG43"/>
          <cell r="OAH43"/>
          <cell r="OAI43"/>
          <cell r="OAJ43"/>
          <cell r="OAK43"/>
          <cell r="OAL43"/>
          <cell r="OAM43"/>
          <cell r="OAN43"/>
          <cell r="OAO43"/>
          <cell r="OAP43"/>
          <cell r="OAQ43"/>
          <cell r="OAR43"/>
          <cell r="OAS43"/>
          <cell r="OAT43"/>
          <cell r="OAU43"/>
          <cell r="OAV43"/>
          <cell r="OAW43"/>
          <cell r="OAX43"/>
          <cell r="OAY43"/>
          <cell r="OAZ43"/>
          <cell r="OBA43"/>
          <cell r="OBB43"/>
          <cell r="OBC43"/>
          <cell r="OBD43"/>
          <cell r="OBE43"/>
          <cell r="OBF43"/>
          <cell r="OBG43"/>
          <cell r="OBH43"/>
          <cell r="OBI43"/>
          <cell r="OBJ43"/>
          <cell r="OBK43"/>
          <cell r="OBL43"/>
          <cell r="OBM43"/>
          <cell r="OBN43"/>
          <cell r="OBO43"/>
          <cell r="OBP43"/>
          <cell r="OBQ43"/>
          <cell r="OBR43"/>
          <cell r="OBS43"/>
          <cell r="OBT43"/>
          <cell r="OBU43"/>
          <cell r="OBV43"/>
          <cell r="OBW43"/>
          <cell r="OBX43"/>
          <cell r="OBY43"/>
          <cell r="OBZ43"/>
          <cell r="OCA43"/>
          <cell r="OCB43"/>
          <cell r="OCC43"/>
          <cell r="OCD43"/>
          <cell r="OCE43"/>
          <cell r="OCF43"/>
          <cell r="OCG43"/>
          <cell r="OCH43"/>
          <cell r="OCI43"/>
          <cell r="OCJ43"/>
          <cell r="OCK43"/>
          <cell r="OCL43"/>
          <cell r="OCM43"/>
          <cell r="OCN43"/>
          <cell r="OCO43"/>
          <cell r="OCP43"/>
          <cell r="OCQ43"/>
          <cell r="OCR43"/>
          <cell r="OCS43"/>
          <cell r="OCT43"/>
          <cell r="OCU43"/>
          <cell r="OCV43"/>
          <cell r="OCW43"/>
          <cell r="OCX43"/>
          <cell r="OCY43"/>
          <cell r="OCZ43"/>
          <cell r="ODA43"/>
          <cell r="ODB43"/>
          <cell r="ODC43"/>
          <cell r="ODD43"/>
          <cell r="ODE43"/>
          <cell r="ODF43"/>
          <cell r="ODG43"/>
          <cell r="ODH43"/>
          <cell r="ODI43"/>
          <cell r="ODJ43"/>
          <cell r="ODK43"/>
          <cell r="ODL43"/>
          <cell r="ODM43"/>
          <cell r="ODN43"/>
          <cell r="ODO43"/>
          <cell r="ODP43"/>
          <cell r="ODQ43"/>
          <cell r="ODR43"/>
          <cell r="ODS43"/>
          <cell r="ODT43"/>
          <cell r="ODU43"/>
          <cell r="ODV43"/>
          <cell r="ODW43"/>
          <cell r="ODX43"/>
          <cell r="ODY43"/>
          <cell r="ODZ43"/>
          <cell r="OEA43"/>
          <cell r="OEB43"/>
          <cell r="OEC43"/>
          <cell r="OED43"/>
          <cell r="OEE43"/>
          <cell r="OEF43"/>
          <cell r="OEG43"/>
          <cell r="OEH43"/>
          <cell r="OEI43"/>
          <cell r="OEJ43"/>
          <cell r="OEK43"/>
          <cell r="OEL43"/>
          <cell r="OEM43"/>
          <cell r="OEN43"/>
          <cell r="OEO43"/>
          <cell r="OEP43"/>
          <cell r="OEQ43"/>
          <cell r="OER43"/>
          <cell r="OES43"/>
          <cell r="OET43"/>
          <cell r="OEU43"/>
          <cell r="OEV43"/>
          <cell r="OEW43"/>
          <cell r="OEX43"/>
          <cell r="OEY43"/>
          <cell r="OEZ43"/>
          <cell r="OFA43"/>
          <cell r="OFB43"/>
          <cell r="OFC43"/>
          <cell r="OFD43"/>
          <cell r="OFE43"/>
          <cell r="OFF43"/>
          <cell r="OFG43"/>
          <cell r="OFH43"/>
          <cell r="OFI43"/>
          <cell r="OFJ43"/>
          <cell r="OFK43"/>
          <cell r="OFL43"/>
          <cell r="OFM43"/>
          <cell r="OFN43"/>
          <cell r="OFO43"/>
          <cell r="OFP43"/>
          <cell r="OFQ43"/>
          <cell r="OFR43"/>
          <cell r="OFS43"/>
          <cell r="OFT43"/>
          <cell r="OFU43"/>
          <cell r="OFV43"/>
          <cell r="OFW43"/>
          <cell r="OFX43"/>
          <cell r="OFY43"/>
          <cell r="OFZ43"/>
          <cell r="OGA43"/>
          <cell r="OGB43"/>
          <cell r="OGC43"/>
          <cell r="OGD43"/>
          <cell r="OGE43"/>
          <cell r="OGF43"/>
          <cell r="OGG43"/>
          <cell r="OGH43"/>
          <cell r="OGI43"/>
          <cell r="OGJ43"/>
          <cell r="OGK43"/>
          <cell r="OGL43"/>
          <cell r="OGM43"/>
          <cell r="OGN43"/>
          <cell r="OGO43"/>
          <cell r="OGP43"/>
          <cell r="OGQ43"/>
          <cell r="OGR43"/>
          <cell r="OGS43"/>
          <cell r="OGT43"/>
          <cell r="OGU43"/>
          <cell r="OGV43"/>
          <cell r="OGW43"/>
          <cell r="OGX43"/>
          <cell r="OGY43"/>
          <cell r="OGZ43"/>
          <cell r="OHA43"/>
          <cell r="OHB43"/>
          <cell r="OHC43"/>
          <cell r="OHD43"/>
          <cell r="OHE43"/>
          <cell r="OHF43"/>
          <cell r="OHG43"/>
          <cell r="OHH43"/>
          <cell r="OHI43"/>
          <cell r="OHJ43"/>
          <cell r="OHK43"/>
          <cell r="OHL43"/>
          <cell r="OHM43"/>
          <cell r="OHN43"/>
          <cell r="OHO43"/>
          <cell r="OHP43"/>
          <cell r="OHQ43"/>
          <cell r="OHR43"/>
          <cell r="OHS43"/>
          <cell r="OHT43"/>
          <cell r="OHU43"/>
          <cell r="OHV43"/>
          <cell r="OHW43"/>
          <cell r="OHX43"/>
          <cell r="OHY43"/>
          <cell r="OHZ43"/>
          <cell r="OIA43"/>
          <cell r="OIB43"/>
          <cell r="OIC43"/>
          <cell r="OID43"/>
          <cell r="OIE43"/>
          <cell r="OIF43"/>
          <cell r="OIG43"/>
          <cell r="OIH43"/>
          <cell r="OII43"/>
          <cell r="OIJ43"/>
          <cell r="OIK43"/>
          <cell r="OIL43"/>
          <cell r="OIM43"/>
          <cell r="OIN43"/>
          <cell r="OIO43"/>
          <cell r="OIP43"/>
          <cell r="OIQ43"/>
          <cell r="OIR43"/>
          <cell r="OIS43"/>
          <cell r="OIT43"/>
          <cell r="OIU43"/>
          <cell r="OIV43"/>
          <cell r="OIW43"/>
          <cell r="OIX43"/>
          <cell r="OIY43"/>
          <cell r="OIZ43"/>
          <cell r="OJA43"/>
          <cell r="OJB43"/>
          <cell r="OJC43"/>
          <cell r="OJD43"/>
          <cell r="OJE43"/>
          <cell r="OJF43"/>
          <cell r="OJG43"/>
          <cell r="OJH43"/>
          <cell r="OJI43"/>
          <cell r="OJJ43"/>
          <cell r="OJK43"/>
          <cell r="OJL43"/>
          <cell r="OJM43"/>
          <cell r="OJN43"/>
          <cell r="OJO43"/>
          <cell r="OJP43"/>
          <cell r="OJQ43"/>
          <cell r="OJR43"/>
          <cell r="OJS43"/>
          <cell r="OJT43"/>
          <cell r="OJU43"/>
          <cell r="OJV43"/>
          <cell r="OJW43"/>
          <cell r="OJX43"/>
          <cell r="OJY43"/>
          <cell r="OJZ43"/>
          <cell r="OKA43"/>
          <cell r="OKB43"/>
          <cell r="OKC43"/>
          <cell r="OKD43"/>
          <cell r="OKE43"/>
          <cell r="OKF43"/>
          <cell r="OKG43"/>
          <cell r="OKH43"/>
          <cell r="OKI43"/>
          <cell r="OKJ43"/>
          <cell r="OKK43"/>
          <cell r="OKL43"/>
          <cell r="OKM43"/>
          <cell r="OKN43"/>
          <cell r="OKO43"/>
          <cell r="OKP43"/>
          <cell r="OKQ43"/>
          <cell r="OKR43"/>
          <cell r="OKS43"/>
          <cell r="OKT43"/>
          <cell r="OKU43"/>
          <cell r="OKV43"/>
          <cell r="OKW43"/>
          <cell r="OKX43"/>
          <cell r="OKY43"/>
          <cell r="OKZ43"/>
          <cell r="OLA43"/>
          <cell r="OLB43"/>
          <cell r="OLC43"/>
          <cell r="OLD43"/>
          <cell r="OLE43"/>
          <cell r="OLF43"/>
          <cell r="OLG43"/>
          <cell r="OLH43"/>
          <cell r="OLI43"/>
          <cell r="OLJ43"/>
          <cell r="OLK43"/>
          <cell r="OLL43"/>
          <cell r="OLM43"/>
          <cell r="OLN43"/>
          <cell r="OLO43"/>
          <cell r="OLP43"/>
          <cell r="OLQ43"/>
          <cell r="OLR43"/>
          <cell r="OLS43"/>
          <cell r="OLT43"/>
          <cell r="OLU43"/>
          <cell r="OLV43"/>
          <cell r="OLW43"/>
          <cell r="OLX43"/>
          <cell r="OLY43"/>
          <cell r="OLZ43"/>
          <cell r="OMA43"/>
          <cell r="OMB43"/>
          <cell r="OMC43"/>
          <cell r="OMD43"/>
          <cell r="OME43"/>
          <cell r="OMF43"/>
          <cell r="OMG43"/>
          <cell r="OMH43"/>
          <cell r="OMI43"/>
          <cell r="OMJ43"/>
          <cell r="OMK43"/>
          <cell r="OML43"/>
          <cell r="OMM43"/>
          <cell r="OMN43"/>
          <cell r="OMO43"/>
          <cell r="OMP43"/>
          <cell r="OMQ43"/>
          <cell r="OMR43"/>
          <cell r="OMS43"/>
          <cell r="OMT43"/>
          <cell r="OMU43"/>
          <cell r="OMV43"/>
          <cell r="OMW43"/>
          <cell r="OMX43"/>
          <cell r="OMY43"/>
          <cell r="OMZ43"/>
          <cell r="ONA43"/>
          <cell r="ONB43"/>
          <cell r="ONC43"/>
          <cell r="OND43"/>
          <cell r="ONE43"/>
          <cell r="ONF43"/>
          <cell r="ONG43"/>
          <cell r="ONH43"/>
          <cell r="ONI43"/>
          <cell r="ONJ43"/>
          <cell r="ONK43"/>
          <cell r="ONL43"/>
          <cell r="ONM43"/>
          <cell r="ONN43"/>
          <cell r="ONO43"/>
          <cell r="ONP43"/>
          <cell r="ONQ43"/>
          <cell r="ONR43"/>
          <cell r="ONS43"/>
          <cell r="ONT43"/>
          <cell r="ONU43"/>
          <cell r="ONV43"/>
          <cell r="ONW43"/>
          <cell r="ONX43"/>
          <cell r="ONY43"/>
          <cell r="ONZ43"/>
          <cell r="OOA43"/>
          <cell r="OOB43"/>
          <cell r="OOC43"/>
          <cell r="OOD43"/>
          <cell r="OOE43"/>
          <cell r="OOF43"/>
          <cell r="OOG43"/>
          <cell r="OOH43"/>
          <cell r="OOI43"/>
          <cell r="OOJ43"/>
          <cell r="OOK43"/>
          <cell r="OOL43"/>
          <cell r="OOM43"/>
          <cell r="OON43"/>
          <cell r="OOO43"/>
          <cell r="OOP43"/>
          <cell r="OOQ43"/>
          <cell r="OOR43"/>
          <cell r="OOS43"/>
          <cell r="OOT43"/>
          <cell r="OOU43"/>
          <cell r="OOV43"/>
          <cell r="OOW43"/>
          <cell r="OOX43"/>
          <cell r="OOY43"/>
          <cell r="OOZ43"/>
          <cell r="OPA43"/>
          <cell r="OPB43"/>
          <cell r="OPC43"/>
          <cell r="OPD43"/>
          <cell r="OPE43"/>
          <cell r="OPF43"/>
          <cell r="OPG43"/>
          <cell r="OPH43"/>
          <cell r="OPI43"/>
          <cell r="OPJ43"/>
          <cell r="OPK43"/>
          <cell r="OPL43"/>
          <cell r="OPM43"/>
          <cell r="OPN43"/>
          <cell r="OPO43"/>
          <cell r="OPP43"/>
          <cell r="OPQ43"/>
          <cell r="OPR43"/>
          <cell r="OPS43"/>
          <cell r="OPT43"/>
          <cell r="OPU43"/>
          <cell r="OPV43"/>
          <cell r="OPW43"/>
          <cell r="OPX43"/>
          <cell r="OPY43"/>
          <cell r="OPZ43"/>
          <cell r="OQA43"/>
          <cell r="OQB43"/>
          <cell r="OQC43"/>
          <cell r="OQD43"/>
          <cell r="OQE43"/>
          <cell r="OQF43"/>
          <cell r="OQG43"/>
          <cell r="OQH43"/>
          <cell r="OQI43"/>
          <cell r="OQJ43"/>
          <cell r="OQK43"/>
          <cell r="OQL43"/>
          <cell r="OQM43"/>
          <cell r="OQN43"/>
          <cell r="OQO43"/>
          <cell r="OQP43"/>
          <cell r="OQQ43"/>
          <cell r="OQR43"/>
          <cell r="OQS43"/>
          <cell r="OQT43"/>
          <cell r="OQU43"/>
          <cell r="OQV43"/>
          <cell r="OQW43"/>
          <cell r="OQX43"/>
          <cell r="OQY43"/>
          <cell r="OQZ43"/>
          <cell r="ORA43"/>
          <cell r="ORB43"/>
          <cell r="ORC43"/>
          <cell r="ORD43"/>
          <cell r="ORE43"/>
          <cell r="ORF43"/>
          <cell r="ORG43"/>
          <cell r="ORH43"/>
          <cell r="ORI43"/>
          <cell r="ORJ43"/>
          <cell r="ORK43"/>
          <cell r="ORL43"/>
          <cell r="ORM43"/>
          <cell r="ORN43"/>
          <cell r="ORO43"/>
          <cell r="ORP43"/>
          <cell r="ORQ43"/>
          <cell r="ORR43"/>
          <cell r="ORS43"/>
          <cell r="ORT43"/>
          <cell r="ORU43"/>
          <cell r="ORV43"/>
          <cell r="ORW43"/>
          <cell r="ORX43"/>
          <cell r="ORY43"/>
          <cell r="ORZ43"/>
          <cell r="OSA43"/>
          <cell r="OSB43"/>
          <cell r="OSC43"/>
          <cell r="OSD43"/>
          <cell r="OSE43"/>
          <cell r="OSF43"/>
          <cell r="OSG43"/>
          <cell r="OSH43"/>
          <cell r="OSI43"/>
          <cell r="OSJ43"/>
          <cell r="OSK43"/>
          <cell r="OSL43"/>
          <cell r="OSM43"/>
          <cell r="OSN43"/>
          <cell r="OSO43"/>
          <cell r="OSP43"/>
          <cell r="OSQ43"/>
          <cell r="OSR43"/>
          <cell r="OSS43"/>
          <cell r="OST43"/>
          <cell r="OSU43"/>
          <cell r="OSV43"/>
          <cell r="OSW43"/>
          <cell r="OSX43"/>
          <cell r="OSY43"/>
          <cell r="OSZ43"/>
          <cell r="OTA43"/>
          <cell r="OTB43"/>
          <cell r="OTC43"/>
          <cell r="OTD43"/>
          <cell r="OTE43"/>
          <cell r="OTF43"/>
          <cell r="OTG43"/>
          <cell r="OTH43"/>
          <cell r="OTI43"/>
          <cell r="OTJ43"/>
          <cell r="OTK43"/>
          <cell r="OTL43"/>
          <cell r="OTM43"/>
          <cell r="OTN43"/>
          <cell r="OTO43"/>
          <cell r="OTP43"/>
          <cell r="OTQ43"/>
          <cell r="OTR43"/>
          <cell r="OTS43"/>
          <cell r="OTT43"/>
          <cell r="OTU43"/>
          <cell r="OTV43"/>
          <cell r="OTW43"/>
          <cell r="OTX43"/>
          <cell r="OTY43"/>
          <cell r="OTZ43"/>
          <cell r="OUA43"/>
          <cell r="OUB43"/>
          <cell r="OUC43"/>
          <cell r="OUD43"/>
          <cell r="OUE43"/>
          <cell r="OUF43"/>
          <cell r="OUG43"/>
          <cell r="OUH43"/>
          <cell r="OUI43"/>
          <cell r="OUJ43"/>
          <cell r="OUK43"/>
          <cell r="OUL43"/>
          <cell r="OUM43"/>
          <cell r="OUN43"/>
          <cell r="OUO43"/>
          <cell r="OUP43"/>
          <cell r="OUQ43"/>
          <cell r="OUR43"/>
          <cell r="OUS43"/>
          <cell r="OUT43"/>
          <cell r="OUU43"/>
          <cell r="OUV43"/>
          <cell r="OUW43"/>
          <cell r="OUX43"/>
          <cell r="OUY43"/>
          <cell r="OUZ43"/>
          <cell r="OVA43"/>
          <cell r="OVB43"/>
          <cell r="OVC43"/>
          <cell r="OVD43"/>
          <cell r="OVE43"/>
          <cell r="OVF43"/>
          <cell r="OVG43"/>
          <cell r="OVH43"/>
          <cell r="OVI43"/>
          <cell r="OVJ43"/>
          <cell r="OVK43"/>
          <cell r="OVL43"/>
          <cell r="OVM43"/>
          <cell r="OVN43"/>
          <cell r="OVO43"/>
          <cell r="OVP43"/>
          <cell r="OVQ43"/>
          <cell r="OVR43"/>
          <cell r="OVS43"/>
          <cell r="OVT43"/>
          <cell r="OVU43"/>
          <cell r="OVV43"/>
          <cell r="OVW43"/>
          <cell r="OVX43"/>
          <cell r="OVY43"/>
          <cell r="OVZ43"/>
          <cell r="OWA43"/>
          <cell r="OWB43"/>
          <cell r="OWC43"/>
          <cell r="OWD43"/>
          <cell r="OWE43"/>
          <cell r="OWF43"/>
          <cell r="OWG43"/>
          <cell r="OWH43"/>
          <cell r="OWI43"/>
          <cell r="OWJ43"/>
          <cell r="OWK43"/>
          <cell r="OWL43"/>
          <cell r="OWM43"/>
          <cell r="OWN43"/>
          <cell r="OWO43"/>
          <cell r="OWP43"/>
          <cell r="OWQ43"/>
          <cell r="OWR43"/>
          <cell r="OWS43"/>
          <cell r="OWT43"/>
          <cell r="OWU43"/>
          <cell r="OWV43"/>
          <cell r="OWW43"/>
          <cell r="OWX43"/>
          <cell r="OWY43"/>
          <cell r="OWZ43"/>
          <cell r="OXA43"/>
          <cell r="OXB43"/>
          <cell r="OXC43"/>
          <cell r="OXD43"/>
          <cell r="OXE43"/>
          <cell r="OXF43"/>
          <cell r="OXG43"/>
          <cell r="OXH43"/>
          <cell r="OXI43"/>
          <cell r="OXJ43"/>
          <cell r="OXK43"/>
          <cell r="OXL43"/>
          <cell r="OXM43"/>
          <cell r="OXN43"/>
          <cell r="OXO43"/>
          <cell r="OXP43"/>
          <cell r="OXQ43"/>
          <cell r="OXR43"/>
          <cell r="OXS43"/>
          <cell r="OXT43"/>
          <cell r="OXU43"/>
          <cell r="OXV43"/>
          <cell r="OXW43"/>
          <cell r="OXX43"/>
          <cell r="OXY43"/>
          <cell r="OXZ43"/>
          <cell r="OYA43"/>
          <cell r="OYB43"/>
          <cell r="OYC43"/>
          <cell r="OYD43"/>
          <cell r="OYE43"/>
          <cell r="OYF43"/>
          <cell r="OYG43"/>
          <cell r="OYH43"/>
          <cell r="OYI43"/>
          <cell r="OYJ43"/>
          <cell r="OYK43"/>
          <cell r="OYL43"/>
          <cell r="OYM43"/>
          <cell r="OYN43"/>
          <cell r="OYO43"/>
          <cell r="OYP43"/>
          <cell r="OYQ43"/>
          <cell r="OYR43"/>
          <cell r="OYS43"/>
          <cell r="OYT43"/>
          <cell r="OYU43"/>
          <cell r="OYV43"/>
          <cell r="OYW43"/>
          <cell r="OYX43"/>
          <cell r="OYY43"/>
          <cell r="OYZ43"/>
          <cell r="OZA43"/>
          <cell r="OZB43"/>
          <cell r="OZC43"/>
          <cell r="OZD43"/>
          <cell r="OZE43"/>
          <cell r="OZF43"/>
          <cell r="OZG43"/>
          <cell r="OZH43"/>
          <cell r="OZI43"/>
          <cell r="OZJ43"/>
          <cell r="OZK43"/>
          <cell r="OZL43"/>
          <cell r="OZM43"/>
          <cell r="OZN43"/>
          <cell r="OZO43"/>
          <cell r="OZP43"/>
          <cell r="OZQ43"/>
          <cell r="OZR43"/>
          <cell r="OZS43"/>
          <cell r="OZT43"/>
          <cell r="OZU43"/>
          <cell r="OZV43"/>
          <cell r="OZW43"/>
          <cell r="OZX43"/>
          <cell r="OZY43"/>
          <cell r="OZZ43"/>
          <cell r="PAA43"/>
          <cell r="PAB43"/>
          <cell r="PAC43"/>
          <cell r="PAD43"/>
          <cell r="PAE43"/>
          <cell r="PAF43"/>
          <cell r="PAG43"/>
          <cell r="PAH43"/>
          <cell r="PAI43"/>
          <cell r="PAJ43"/>
          <cell r="PAK43"/>
          <cell r="PAL43"/>
          <cell r="PAM43"/>
          <cell r="PAN43"/>
          <cell r="PAO43"/>
          <cell r="PAP43"/>
          <cell r="PAQ43"/>
          <cell r="PAR43"/>
          <cell r="PAS43"/>
          <cell r="PAT43"/>
          <cell r="PAU43"/>
          <cell r="PAV43"/>
          <cell r="PAW43"/>
          <cell r="PAX43"/>
          <cell r="PAY43"/>
          <cell r="PAZ43"/>
          <cell r="PBA43"/>
          <cell r="PBB43"/>
          <cell r="PBC43"/>
          <cell r="PBD43"/>
          <cell r="PBE43"/>
          <cell r="PBF43"/>
          <cell r="PBG43"/>
          <cell r="PBH43"/>
          <cell r="PBI43"/>
          <cell r="PBJ43"/>
          <cell r="PBK43"/>
          <cell r="PBL43"/>
          <cell r="PBM43"/>
          <cell r="PBN43"/>
          <cell r="PBO43"/>
          <cell r="PBP43"/>
          <cell r="PBQ43"/>
          <cell r="PBR43"/>
          <cell r="PBS43"/>
          <cell r="PBT43"/>
          <cell r="PBU43"/>
          <cell r="PBV43"/>
          <cell r="PBW43"/>
          <cell r="PBX43"/>
          <cell r="PBY43"/>
          <cell r="PBZ43"/>
          <cell r="PCA43"/>
          <cell r="PCB43"/>
          <cell r="PCC43"/>
          <cell r="PCD43"/>
          <cell r="PCE43"/>
          <cell r="PCF43"/>
          <cell r="PCG43"/>
          <cell r="PCH43"/>
          <cell r="PCI43"/>
          <cell r="PCJ43"/>
          <cell r="PCK43"/>
          <cell r="PCL43"/>
          <cell r="PCM43"/>
          <cell r="PCN43"/>
          <cell r="PCO43"/>
          <cell r="PCP43"/>
          <cell r="PCQ43"/>
          <cell r="PCR43"/>
          <cell r="PCS43"/>
          <cell r="PCT43"/>
          <cell r="PCU43"/>
          <cell r="PCV43"/>
          <cell r="PCW43"/>
          <cell r="PCX43"/>
          <cell r="PCY43"/>
          <cell r="PCZ43"/>
          <cell r="PDA43"/>
          <cell r="PDB43"/>
          <cell r="PDC43"/>
          <cell r="PDD43"/>
          <cell r="PDE43"/>
          <cell r="PDF43"/>
          <cell r="PDG43"/>
          <cell r="PDH43"/>
          <cell r="PDI43"/>
          <cell r="PDJ43"/>
          <cell r="PDK43"/>
          <cell r="PDL43"/>
          <cell r="PDM43"/>
          <cell r="PDN43"/>
          <cell r="PDO43"/>
          <cell r="PDP43"/>
          <cell r="PDQ43"/>
          <cell r="PDR43"/>
          <cell r="PDS43"/>
          <cell r="PDT43"/>
          <cell r="PDU43"/>
          <cell r="PDV43"/>
          <cell r="PDW43"/>
          <cell r="PDX43"/>
          <cell r="PDY43"/>
          <cell r="PDZ43"/>
          <cell r="PEA43"/>
          <cell r="PEB43"/>
          <cell r="PEC43"/>
          <cell r="PED43"/>
          <cell r="PEE43"/>
          <cell r="PEF43"/>
          <cell r="PEG43"/>
          <cell r="PEH43"/>
          <cell r="PEI43"/>
          <cell r="PEJ43"/>
          <cell r="PEK43"/>
          <cell r="PEL43"/>
          <cell r="PEM43"/>
          <cell r="PEN43"/>
          <cell r="PEO43"/>
          <cell r="PEP43"/>
          <cell r="PEQ43"/>
          <cell r="PER43"/>
          <cell r="PES43"/>
          <cell r="PET43"/>
          <cell r="PEU43"/>
          <cell r="PEV43"/>
          <cell r="PEW43"/>
          <cell r="PEX43"/>
          <cell r="PEY43"/>
          <cell r="PEZ43"/>
          <cell r="PFA43"/>
          <cell r="PFB43"/>
          <cell r="PFC43"/>
          <cell r="PFD43"/>
          <cell r="PFE43"/>
          <cell r="PFF43"/>
          <cell r="PFG43"/>
          <cell r="PFH43"/>
          <cell r="PFI43"/>
          <cell r="PFJ43"/>
          <cell r="PFK43"/>
          <cell r="PFL43"/>
          <cell r="PFM43"/>
          <cell r="PFN43"/>
          <cell r="PFO43"/>
          <cell r="PFP43"/>
          <cell r="PFQ43"/>
          <cell r="PFR43"/>
          <cell r="PFS43"/>
          <cell r="PFT43"/>
          <cell r="PFU43"/>
          <cell r="PFV43"/>
          <cell r="PFW43"/>
          <cell r="PFX43"/>
          <cell r="PFY43"/>
          <cell r="PFZ43"/>
          <cell r="PGA43"/>
          <cell r="PGB43"/>
          <cell r="PGC43"/>
          <cell r="PGD43"/>
          <cell r="PGE43"/>
          <cell r="PGF43"/>
          <cell r="PGG43"/>
          <cell r="PGH43"/>
          <cell r="PGI43"/>
          <cell r="PGJ43"/>
          <cell r="PGK43"/>
          <cell r="PGL43"/>
          <cell r="PGM43"/>
          <cell r="PGN43"/>
          <cell r="PGO43"/>
          <cell r="PGP43"/>
          <cell r="PGQ43"/>
          <cell r="PGR43"/>
          <cell r="PGS43"/>
          <cell r="PGT43"/>
          <cell r="PGU43"/>
          <cell r="PGV43"/>
          <cell r="PGW43"/>
          <cell r="PGX43"/>
          <cell r="PGY43"/>
          <cell r="PGZ43"/>
          <cell r="PHA43"/>
          <cell r="PHB43"/>
          <cell r="PHC43"/>
          <cell r="PHD43"/>
          <cell r="PHE43"/>
          <cell r="PHF43"/>
          <cell r="PHG43"/>
          <cell r="PHH43"/>
          <cell r="PHI43"/>
          <cell r="PHJ43"/>
          <cell r="PHK43"/>
          <cell r="PHL43"/>
          <cell r="PHM43"/>
          <cell r="PHN43"/>
          <cell r="PHO43"/>
          <cell r="PHP43"/>
          <cell r="PHQ43"/>
          <cell r="PHR43"/>
          <cell r="PHS43"/>
          <cell r="PHT43"/>
          <cell r="PHU43"/>
          <cell r="PHV43"/>
          <cell r="PHW43"/>
          <cell r="PHX43"/>
          <cell r="PHY43"/>
          <cell r="PHZ43"/>
          <cell r="PIA43"/>
          <cell r="PIB43"/>
          <cell r="PIC43"/>
          <cell r="PID43"/>
          <cell r="PIE43"/>
          <cell r="PIF43"/>
          <cell r="PIG43"/>
          <cell r="PIH43"/>
          <cell r="PII43"/>
          <cell r="PIJ43"/>
          <cell r="PIK43"/>
          <cell r="PIL43"/>
          <cell r="PIM43"/>
          <cell r="PIN43"/>
          <cell r="PIO43"/>
          <cell r="PIP43"/>
          <cell r="PIQ43"/>
          <cell r="PIR43"/>
          <cell r="PIS43"/>
          <cell r="PIT43"/>
          <cell r="PIU43"/>
          <cell r="PIV43"/>
          <cell r="PIW43"/>
          <cell r="PIX43"/>
          <cell r="PIY43"/>
          <cell r="PIZ43"/>
          <cell r="PJA43"/>
          <cell r="PJB43"/>
          <cell r="PJC43"/>
          <cell r="PJD43"/>
          <cell r="PJE43"/>
          <cell r="PJF43"/>
          <cell r="PJG43"/>
          <cell r="PJH43"/>
          <cell r="PJI43"/>
          <cell r="PJJ43"/>
          <cell r="PJK43"/>
          <cell r="PJL43"/>
          <cell r="PJM43"/>
          <cell r="PJN43"/>
          <cell r="PJO43"/>
          <cell r="PJP43"/>
          <cell r="PJQ43"/>
          <cell r="PJR43"/>
          <cell r="PJS43"/>
          <cell r="PJT43"/>
          <cell r="PJU43"/>
          <cell r="PJV43"/>
          <cell r="PJW43"/>
          <cell r="PJX43"/>
          <cell r="PJY43"/>
          <cell r="PJZ43"/>
          <cell r="PKA43"/>
          <cell r="PKB43"/>
          <cell r="PKC43"/>
          <cell r="PKD43"/>
          <cell r="PKE43"/>
          <cell r="PKF43"/>
          <cell r="PKG43"/>
          <cell r="PKH43"/>
          <cell r="PKI43"/>
          <cell r="PKJ43"/>
          <cell r="PKK43"/>
          <cell r="PKL43"/>
          <cell r="PKM43"/>
          <cell r="PKN43"/>
          <cell r="PKO43"/>
          <cell r="PKP43"/>
          <cell r="PKQ43"/>
          <cell r="PKR43"/>
          <cell r="PKS43"/>
          <cell r="PKT43"/>
          <cell r="PKU43"/>
          <cell r="PKV43"/>
          <cell r="PKW43"/>
          <cell r="PKX43"/>
          <cell r="PKY43"/>
          <cell r="PKZ43"/>
          <cell r="PLA43"/>
          <cell r="PLB43"/>
          <cell r="PLC43"/>
          <cell r="PLD43"/>
          <cell r="PLE43"/>
          <cell r="PLF43"/>
          <cell r="PLG43"/>
          <cell r="PLH43"/>
          <cell r="PLI43"/>
          <cell r="PLJ43"/>
          <cell r="PLK43"/>
          <cell r="PLL43"/>
          <cell r="PLM43"/>
          <cell r="PLN43"/>
          <cell r="PLO43"/>
          <cell r="PLP43"/>
          <cell r="PLQ43"/>
          <cell r="PLR43"/>
          <cell r="PLS43"/>
          <cell r="PLT43"/>
          <cell r="PLU43"/>
          <cell r="PLV43"/>
          <cell r="PLW43"/>
          <cell r="PLX43"/>
          <cell r="PLY43"/>
          <cell r="PLZ43"/>
          <cell r="PMA43"/>
          <cell r="PMB43"/>
          <cell r="PMC43"/>
          <cell r="PMD43"/>
          <cell r="PME43"/>
          <cell r="PMF43"/>
          <cell r="PMG43"/>
          <cell r="PMH43"/>
          <cell r="PMI43"/>
          <cell r="PMJ43"/>
          <cell r="PMK43"/>
          <cell r="PML43"/>
          <cell r="PMM43"/>
          <cell r="PMN43"/>
          <cell r="PMO43"/>
          <cell r="PMP43"/>
          <cell r="PMQ43"/>
          <cell r="PMR43"/>
          <cell r="PMS43"/>
          <cell r="PMT43"/>
          <cell r="PMU43"/>
          <cell r="PMV43"/>
          <cell r="PMW43"/>
          <cell r="PMX43"/>
          <cell r="PMY43"/>
          <cell r="PMZ43"/>
          <cell r="PNA43"/>
          <cell r="PNB43"/>
          <cell r="PNC43"/>
          <cell r="PND43"/>
          <cell r="PNE43"/>
          <cell r="PNF43"/>
          <cell r="PNG43"/>
          <cell r="PNH43"/>
          <cell r="PNI43"/>
          <cell r="PNJ43"/>
          <cell r="PNK43"/>
          <cell r="PNL43"/>
          <cell r="PNM43"/>
          <cell r="PNN43"/>
          <cell r="PNO43"/>
          <cell r="PNP43"/>
          <cell r="PNQ43"/>
          <cell r="PNR43"/>
          <cell r="PNS43"/>
          <cell r="PNT43"/>
          <cell r="PNU43"/>
          <cell r="PNV43"/>
          <cell r="PNW43"/>
          <cell r="PNX43"/>
          <cell r="PNY43"/>
          <cell r="PNZ43"/>
          <cell r="POA43"/>
          <cell r="POB43"/>
          <cell r="POC43"/>
          <cell r="POD43"/>
          <cell r="POE43"/>
          <cell r="POF43"/>
          <cell r="POG43"/>
          <cell r="POH43"/>
          <cell r="POI43"/>
          <cell r="POJ43"/>
          <cell r="POK43"/>
          <cell r="POL43"/>
          <cell r="POM43"/>
          <cell r="PON43"/>
          <cell r="POO43"/>
          <cell r="POP43"/>
          <cell r="POQ43"/>
          <cell r="POR43"/>
          <cell r="POS43"/>
          <cell r="POT43"/>
          <cell r="POU43"/>
          <cell r="POV43"/>
          <cell r="POW43"/>
          <cell r="POX43"/>
          <cell r="POY43"/>
          <cell r="POZ43"/>
          <cell r="PPA43"/>
          <cell r="PPB43"/>
          <cell r="PPC43"/>
          <cell r="PPD43"/>
          <cell r="PPE43"/>
          <cell r="PPF43"/>
          <cell r="PPG43"/>
          <cell r="PPH43"/>
          <cell r="PPI43"/>
          <cell r="PPJ43"/>
          <cell r="PPK43"/>
          <cell r="PPL43"/>
          <cell r="PPM43"/>
          <cell r="PPN43"/>
          <cell r="PPO43"/>
          <cell r="PPP43"/>
          <cell r="PPQ43"/>
          <cell r="PPR43"/>
          <cell r="PPS43"/>
          <cell r="PPT43"/>
          <cell r="PPU43"/>
          <cell r="PPV43"/>
          <cell r="PPW43"/>
          <cell r="PPX43"/>
          <cell r="PPY43"/>
          <cell r="PPZ43"/>
          <cell r="PQA43"/>
          <cell r="PQB43"/>
          <cell r="PQC43"/>
          <cell r="PQD43"/>
          <cell r="PQE43"/>
          <cell r="PQF43"/>
          <cell r="PQG43"/>
          <cell r="PQH43"/>
          <cell r="PQI43"/>
          <cell r="PQJ43"/>
          <cell r="PQK43"/>
          <cell r="PQL43"/>
          <cell r="PQM43"/>
          <cell r="PQN43"/>
          <cell r="PQO43"/>
          <cell r="PQP43"/>
          <cell r="PQQ43"/>
          <cell r="PQR43"/>
          <cell r="PQS43"/>
          <cell r="PQT43"/>
          <cell r="PQU43"/>
          <cell r="PQV43"/>
          <cell r="PQW43"/>
          <cell r="PQX43"/>
          <cell r="PQY43"/>
          <cell r="PQZ43"/>
          <cell r="PRA43"/>
          <cell r="PRB43"/>
          <cell r="PRC43"/>
          <cell r="PRD43"/>
          <cell r="PRE43"/>
          <cell r="PRF43"/>
          <cell r="PRG43"/>
          <cell r="PRH43"/>
          <cell r="PRI43"/>
          <cell r="PRJ43"/>
          <cell r="PRK43"/>
          <cell r="PRL43"/>
          <cell r="PRM43"/>
          <cell r="PRN43"/>
          <cell r="PRO43"/>
          <cell r="PRP43"/>
          <cell r="PRQ43"/>
          <cell r="PRR43"/>
          <cell r="PRS43"/>
          <cell r="PRT43"/>
          <cell r="PRU43"/>
          <cell r="PRV43"/>
          <cell r="PRW43"/>
          <cell r="PRX43"/>
          <cell r="PRY43"/>
          <cell r="PRZ43"/>
          <cell r="PSA43"/>
          <cell r="PSB43"/>
          <cell r="PSC43"/>
          <cell r="PSD43"/>
          <cell r="PSE43"/>
          <cell r="PSF43"/>
          <cell r="PSG43"/>
          <cell r="PSH43"/>
          <cell r="PSI43"/>
          <cell r="PSJ43"/>
          <cell r="PSK43"/>
          <cell r="PSL43"/>
          <cell r="PSM43"/>
          <cell r="PSN43"/>
          <cell r="PSO43"/>
          <cell r="PSP43"/>
          <cell r="PSQ43"/>
          <cell r="PSR43"/>
          <cell r="PSS43"/>
          <cell r="PST43"/>
          <cell r="PSU43"/>
          <cell r="PSV43"/>
          <cell r="PSW43"/>
          <cell r="PSX43"/>
          <cell r="PSY43"/>
          <cell r="PSZ43"/>
          <cell r="PTA43"/>
          <cell r="PTB43"/>
          <cell r="PTC43"/>
          <cell r="PTD43"/>
          <cell r="PTE43"/>
          <cell r="PTF43"/>
          <cell r="PTG43"/>
          <cell r="PTH43"/>
          <cell r="PTI43"/>
          <cell r="PTJ43"/>
          <cell r="PTK43"/>
          <cell r="PTL43"/>
          <cell r="PTM43"/>
          <cell r="PTN43"/>
          <cell r="PTO43"/>
          <cell r="PTP43"/>
          <cell r="PTQ43"/>
          <cell r="PTR43"/>
          <cell r="PTS43"/>
          <cell r="PTT43"/>
          <cell r="PTU43"/>
          <cell r="PTV43"/>
          <cell r="PTW43"/>
          <cell r="PTX43"/>
          <cell r="PTY43"/>
          <cell r="PTZ43"/>
          <cell r="PUA43"/>
          <cell r="PUB43"/>
          <cell r="PUC43"/>
          <cell r="PUD43"/>
          <cell r="PUE43"/>
          <cell r="PUF43"/>
          <cell r="PUG43"/>
          <cell r="PUH43"/>
          <cell r="PUI43"/>
          <cell r="PUJ43"/>
          <cell r="PUK43"/>
          <cell r="PUL43"/>
          <cell r="PUM43"/>
          <cell r="PUN43"/>
          <cell r="PUO43"/>
          <cell r="PUP43"/>
          <cell r="PUQ43"/>
          <cell r="PUR43"/>
          <cell r="PUS43"/>
          <cell r="PUT43"/>
          <cell r="PUU43"/>
          <cell r="PUV43"/>
          <cell r="PUW43"/>
          <cell r="PUX43"/>
          <cell r="PUY43"/>
          <cell r="PUZ43"/>
          <cell r="PVA43"/>
          <cell r="PVB43"/>
          <cell r="PVC43"/>
          <cell r="PVD43"/>
          <cell r="PVE43"/>
          <cell r="PVF43"/>
          <cell r="PVG43"/>
          <cell r="PVH43"/>
          <cell r="PVI43"/>
          <cell r="PVJ43"/>
          <cell r="PVK43"/>
          <cell r="PVL43"/>
          <cell r="PVM43"/>
          <cell r="PVN43"/>
          <cell r="PVO43"/>
          <cell r="PVP43"/>
          <cell r="PVQ43"/>
          <cell r="PVR43"/>
          <cell r="PVS43"/>
          <cell r="PVT43"/>
          <cell r="PVU43"/>
          <cell r="PVV43"/>
          <cell r="PVW43"/>
          <cell r="PVX43"/>
          <cell r="PVY43"/>
          <cell r="PVZ43"/>
          <cell r="PWA43"/>
          <cell r="PWB43"/>
          <cell r="PWC43"/>
          <cell r="PWD43"/>
          <cell r="PWE43"/>
          <cell r="PWF43"/>
          <cell r="PWG43"/>
          <cell r="PWH43"/>
          <cell r="PWI43"/>
          <cell r="PWJ43"/>
          <cell r="PWK43"/>
          <cell r="PWL43"/>
          <cell r="PWM43"/>
          <cell r="PWN43"/>
          <cell r="PWO43"/>
          <cell r="PWP43"/>
          <cell r="PWQ43"/>
          <cell r="PWR43"/>
          <cell r="PWS43"/>
          <cell r="PWT43"/>
          <cell r="PWU43"/>
          <cell r="PWV43"/>
          <cell r="PWW43"/>
          <cell r="PWX43"/>
          <cell r="PWY43"/>
          <cell r="PWZ43"/>
          <cell r="PXA43"/>
          <cell r="PXB43"/>
          <cell r="PXC43"/>
          <cell r="PXD43"/>
          <cell r="PXE43"/>
          <cell r="PXF43"/>
          <cell r="PXG43"/>
          <cell r="PXH43"/>
          <cell r="PXI43"/>
          <cell r="PXJ43"/>
          <cell r="PXK43"/>
          <cell r="PXL43"/>
          <cell r="PXM43"/>
          <cell r="PXN43"/>
          <cell r="PXO43"/>
          <cell r="PXP43"/>
          <cell r="PXQ43"/>
          <cell r="PXR43"/>
          <cell r="PXS43"/>
          <cell r="PXT43"/>
          <cell r="PXU43"/>
          <cell r="PXV43"/>
          <cell r="PXW43"/>
          <cell r="PXX43"/>
          <cell r="PXY43"/>
          <cell r="PXZ43"/>
          <cell r="PYA43"/>
          <cell r="PYB43"/>
          <cell r="PYC43"/>
          <cell r="PYD43"/>
          <cell r="PYE43"/>
          <cell r="PYF43"/>
          <cell r="PYG43"/>
          <cell r="PYH43"/>
          <cell r="PYI43"/>
          <cell r="PYJ43"/>
          <cell r="PYK43"/>
          <cell r="PYL43"/>
          <cell r="PYM43"/>
          <cell r="PYN43"/>
          <cell r="PYO43"/>
          <cell r="PYP43"/>
          <cell r="PYQ43"/>
          <cell r="PYR43"/>
          <cell r="PYS43"/>
          <cell r="PYT43"/>
          <cell r="PYU43"/>
          <cell r="PYV43"/>
          <cell r="PYW43"/>
          <cell r="PYX43"/>
          <cell r="PYY43"/>
          <cell r="PYZ43"/>
          <cell r="PZA43"/>
          <cell r="PZB43"/>
          <cell r="PZC43"/>
          <cell r="PZD43"/>
          <cell r="PZE43"/>
          <cell r="PZF43"/>
          <cell r="PZG43"/>
          <cell r="PZH43"/>
          <cell r="PZI43"/>
          <cell r="PZJ43"/>
          <cell r="PZK43"/>
          <cell r="PZL43"/>
          <cell r="PZM43"/>
          <cell r="PZN43"/>
          <cell r="PZO43"/>
          <cell r="PZP43"/>
          <cell r="PZQ43"/>
          <cell r="PZR43"/>
          <cell r="PZS43"/>
          <cell r="PZT43"/>
          <cell r="PZU43"/>
          <cell r="PZV43"/>
          <cell r="PZW43"/>
          <cell r="PZX43"/>
          <cell r="PZY43"/>
          <cell r="PZZ43"/>
          <cell r="QAA43"/>
          <cell r="QAB43"/>
          <cell r="QAC43"/>
          <cell r="QAD43"/>
          <cell r="QAE43"/>
          <cell r="QAF43"/>
          <cell r="QAG43"/>
          <cell r="QAH43"/>
          <cell r="QAI43"/>
          <cell r="QAJ43"/>
          <cell r="QAK43"/>
          <cell r="QAL43"/>
          <cell r="QAM43"/>
          <cell r="QAN43"/>
          <cell r="QAO43"/>
          <cell r="QAP43"/>
          <cell r="QAQ43"/>
          <cell r="QAR43"/>
          <cell r="QAS43"/>
          <cell r="QAT43"/>
          <cell r="QAU43"/>
          <cell r="QAV43"/>
          <cell r="QAW43"/>
          <cell r="QAX43"/>
          <cell r="QAY43"/>
          <cell r="QAZ43"/>
          <cell r="QBA43"/>
          <cell r="QBB43"/>
          <cell r="QBC43"/>
          <cell r="QBD43"/>
          <cell r="QBE43"/>
          <cell r="QBF43"/>
          <cell r="QBG43"/>
          <cell r="QBH43"/>
          <cell r="QBI43"/>
          <cell r="QBJ43"/>
          <cell r="QBK43"/>
          <cell r="QBL43"/>
          <cell r="QBM43"/>
          <cell r="QBN43"/>
          <cell r="QBO43"/>
          <cell r="QBP43"/>
          <cell r="QBQ43"/>
          <cell r="QBR43"/>
          <cell r="QBS43"/>
          <cell r="QBT43"/>
          <cell r="QBU43"/>
          <cell r="QBV43"/>
          <cell r="QBW43"/>
          <cell r="QBX43"/>
          <cell r="QBY43"/>
          <cell r="QBZ43"/>
          <cell r="QCA43"/>
          <cell r="QCB43"/>
          <cell r="QCC43"/>
          <cell r="QCD43"/>
          <cell r="QCE43"/>
          <cell r="QCF43"/>
          <cell r="QCG43"/>
          <cell r="QCH43"/>
          <cell r="QCI43"/>
          <cell r="QCJ43"/>
          <cell r="QCK43"/>
          <cell r="QCL43"/>
          <cell r="QCM43"/>
          <cell r="QCN43"/>
          <cell r="QCO43"/>
          <cell r="QCP43"/>
          <cell r="QCQ43"/>
          <cell r="QCR43"/>
          <cell r="QCS43"/>
          <cell r="QCT43"/>
          <cell r="QCU43"/>
          <cell r="QCV43"/>
          <cell r="QCW43"/>
          <cell r="QCX43"/>
          <cell r="QCY43"/>
          <cell r="QCZ43"/>
          <cell r="QDA43"/>
          <cell r="QDB43"/>
          <cell r="QDC43"/>
          <cell r="QDD43"/>
          <cell r="QDE43"/>
          <cell r="QDF43"/>
          <cell r="QDG43"/>
          <cell r="QDH43"/>
          <cell r="QDI43"/>
          <cell r="QDJ43"/>
          <cell r="QDK43"/>
          <cell r="QDL43"/>
          <cell r="QDM43"/>
          <cell r="QDN43"/>
          <cell r="QDO43"/>
          <cell r="QDP43"/>
          <cell r="QDQ43"/>
          <cell r="QDR43"/>
          <cell r="QDS43"/>
          <cell r="QDT43"/>
          <cell r="QDU43"/>
          <cell r="QDV43"/>
          <cell r="QDW43"/>
          <cell r="QDX43"/>
          <cell r="QDY43"/>
          <cell r="QDZ43"/>
          <cell r="QEA43"/>
          <cell r="QEB43"/>
          <cell r="QEC43"/>
          <cell r="QED43"/>
          <cell r="QEE43"/>
          <cell r="QEF43"/>
          <cell r="QEG43"/>
          <cell r="QEH43"/>
          <cell r="QEI43"/>
          <cell r="QEJ43"/>
          <cell r="QEK43"/>
          <cell r="QEL43"/>
          <cell r="QEM43"/>
          <cell r="QEN43"/>
          <cell r="QEO43"/>
          <cell r="QEP43"/>
          <cell r="QEQ43"/>
          <cell r="QER43"/>
          <cell r="QES43"/>
          <cell r="QET43"/>
          <cell r="QEU43"/>
          <cell r="QEV43"/>
          <cell r="QEW43"/>
          <cell r="QEX43"/>
          <cell r="QEY43"/>
          <cell r="QEZ43"/>
          <cell r="QFA43"/>
          <cell r="QFB43"/>
          <cell r="QFC43"/>
          <cell r="QFD43"/>
          <cell r="QFE43"/>
          <cell r="QFF43"/>
          <cell r="QFG43"/>
          <cell r="QFH43"/>
          <cell r="QFI43"/>
          <cell r="QFJ43"/>
          <cell r="QFK43"/>
          <cell r="QFL43"/>
          <cell r="QFM43"/>
          <cell r="QFN43"/>
          <cell r="QFO43"/>
          <cell r="QFP43"/>
          <cell r="QFQ43"/>
          <cell r="QFR43"/>
          <cell r="QFS43"/>
          <cell r="QFT43"/>
          <cell r="QFU43"/>
          <cell r="QFV43"/>
          <cell r="QFW43"/>
          <cell r="QFX43"/>
          <cell r="QFY43"/>
          <cell r="QFZ43"/>
          <cell r="QGA43"/>
          <cell r="QGB43"/>
          <cell r="QGC43"/>
          <cell r="QGD43"/>
          <cell r="QGE43"/>
          <cell r="QGF43"/>
          <cell r="QGG43"/>
          <cell r="QGH43"/>
          <cell r="QGI43"/>
          <cell r="QGJ43"/>
          <cell r="QGK43"/>
          <cell r="QGL43"/>
          <cell r="QGM43"/>
          <cell r="QGN43"/>
          <cell r="QGO43"/>
          <cell r="QGP43"/>
          <cell r="QGQ43"/>
          <cell r="QGR43"/>
          <cell r="QGS43"/>
          <cell r="QGT43"/>
          <cell r="QGU43"/>
          <cell r="QGV43"/>
          <cell r="QGW43"/>
          <cell r="QGX43"/>
          <cell r="QGY43"/>
          <cell r="QGZ43"/>
          <cell r="QHA43"/>
          <cell r="QHB43"/>
          <cell r="QHC43"/>
          <cell r="QHD43"/>
          <cell r="QHE43"/>
          <cell r="QHF43"/>
          <cell r="QHG43"/>
          <cell r="QHH43"/>
          <cell r="QHI43"/>
          <cell r="QHJ43"/>
          <cell r="QHK43"/>
          <cell r="QHL43"/>
          <cell r="QHM43"/>
          <cell r="QHN43"/>
          <cell r="QHO43"/>
          <cell r="QHP43"/>
          <cell r="QHQ43"/>
          <cell r="QHR43"/>
          <cell r="QHS43"/>
          <cell r="QHT43"/>
          <cell r="QHU43"/>
          <cell r="QHV43"/>
          <cell r="QHW43"/>
          <cell r="QHX43"/>
          <cell r="QHY43"/>
          <cell r="QHZ43"/>
          <cell r="QIA43"/>
          <cell r="QIB43"/>
          <cell r="QIC43"/>
          <cell r="QID43"/>
          <cell r="QIE43"/>
          <cell r="QIF43"/>
          <cell r="QIG43"/>
          <cell r="QIH43"/>
          <cell r="QII43"/>
          <cell r="QIJ43"/>
          <cell r="QIK43"/>
          <cell r="QIL43"/>
          <cell r="QIM43"/>
          <cell r="QIN43"/>
          <cell r="QIO43"/>
          <cell r="QIP43"/>
          <cell r="QIQ43"/>
          <cell r="QIR43"/>
          <cell r="QIS43"/>
          <cell r="QIT43"/>
          <cell r="QIU43"/>
          <cell r="QIV43"/>
          <cell r="QIW43"/>
          <cell r="QIX43"/>
          <cell r="QIY43"/>
          <cell r="QIZ43"/>
          <cell r="QJA43"/>
          <cell r="QJB43"/>
          <cell r="QJC43"/>
          <cell r="QJD43"/>
          <cell r="QJE43"/>
          <cell r="QJF43"/>
          <cell r="QJG43"/>
          <cell r="QJH43"/>
          <cell r="QJI43"/>
          <cell r="QJJ43"/>
          <cell r="QJK43"/>
          <cell r="QJL43"/>
          <cell r="QJM43"/>
          <cell r="QJN43"/>
          <cell r="QJO43"/>
          <cell r="QJP43"/>
          <cell r="QJQ43"/>
          <cell r="QJR43"/>
          <cell r="QJS43"/>
          <cell r="QJT43"/>
          <cell r="QJU43"/>
          <cell r="QJV43"/>
          <cell r="QJW43"/>
          <cell r="QJX43"/>
          <cell r="QJY43"/>
          <cell r="QJZ43"/>
          <cell r="QKA43"/>
          <cell r="QKB43"/>
          <cell r="QKC43"/>
          <cell r="QKD43"/>
          <cell r="QKE43"/>
          <cell r="QKF43"/>
          <cell r="QKG43"/>
          <cell r="QKH43"/>
          <cell r="QKI43"/>
          <cell r="QKJ43"/>
          <cell r="QKK43"/>
          <cell r="QKL43"/>
          <cell r="QKM43"/>
          <cell r="QKN43"/>
          <cell r="QKO43"/>
          <cell r="QKP43"/>
          <cell r="QKQ43"/>
          <cell r="QKR43"/>
          <cell r="QKS43"/>
          <cell r="QKT43"/>
          <cell r="QKU43"/>
          <cell r="QKV43"/>
          <cell r="QKW43"/>
          <cell r="QKX43"/>
          <cell r="QKY43"/>
          <cell r="QKZ43"/>
          <cell r="QLA43"/>
          <cell r="QLB43"/>
          <cell r="QLC43"/>
          <cell r="QLD43"/>
          <cell r="QLE43"/>
          <cell r="QLF43"/>
          <cell r="QLG43"/>
          <cell r="QLH43"/>
          <cell r="QLI43"/>
          <cell r="QLJ43"/>
          <cell r="QLK43"/>
          <cell r="QLL43"/>
          <cell r="QLM43"/>
          <cell r="QLN43"/>
          <cell r="QLO43"/>
          <cell r="QLP43"/>
          <cell r="QLQ43"/>
          <cell r="QLR43"/>
          <cell r="QLS43"/>
          <cell r="QLT43"/>
          <cell r="QLU43"/>
          <cell r="QLV43"/>
          <cell r="QLW43"/>
          <cell r="QLX43"/>
          <cell r="QLY43"/>
          <cell r="QLZ43"/>
          <cell r="QMA43"/>
          <cell r="QMB43"/>
          <cell r="QMC43"/>
          <cell r="QMD43"/>
          <cell r="QME43"/>
          <cell r="QMF43"/>
          <cell r="QMG43"/>
          <cell r="QMH43"/>
          <cell r="QMI43"/>
          <cell r="QMJ43"/>
          <cell r="QMK43"/>
          <cell r="QML43"/>
          <cell r="QMM43"/>
          <cell r="QMN43"/>
          <cell r="QMO43"/>
          <cell r="QMP43"/>
          <cell r="QMQ43"/>
          <cell r="QMR43"/>
          <cell r="QMS43"/>
          <cell r="QMT43"/>
          <cell r="QMU43"/>
          <cell r="QMV43"/>
          <cell r="QMW43"/>
          <cell r="QMX43"/>
          <cell r="QMY43"/>
          <cell r="QMZ43"/>
          <cell r="QNA43"/>
          <cell r="QNB43"/>
          <cell r="QNC43"/>
          <cell r="QND43"/>
          <cell r="QNE43"/>
          <cell r="QNF43"/>
          <cell r="QNG43"/>
          <cell r="QNH43"/>
          <cell r="QNI43"/>
          <cell r="QNJ43"/>
          <cell r="QNK43"/>
          <cell r="QNL43"/>
          <cell r="QNM43"/>
          <cell r="QNN43"/>
          <cell r="QNO43"/>
          <cell r="QNP43"/>
          <cell r="QNQ43"/>
          <cell r="QNR43"/>
          <cell r="QNS43"/>
          <cell r="QNT43"/>
          <cell r="QNU43"/>
          <cell r="QNV43"/>
          <cell r="QNW43"/>
          <cell r="QNX43"/>
          <cell r="QNY43"/>
          <cell r="QNZ43"/>
          <cell r="QOA43"/>
          <cell r="QOB43"/>
          <cell r="QOC43"/>
          <cell r="QOD43"/>
          <cell r="QOE43"/>
          <cell r="QOF43"/>
          <cell r="QOG43"/>
          <cell r="QOH43"/>
          <cell r="QOI43"/>
          <cell r="QOJ43"/>
          <cell r="QOK43"/>
          <cell r="QOL43"/>
          <cell r="QOM43"/>
          <cell r="QON43"/>
          <cell r="QOO43"/>
          <cell r="QOP43"/>
          <cell r="QOQ43"/>
          <cell r="QOR43"/>
          <cell r="QOS43"/>
          <cell r="QOT43"/>
          <cell r="QOU43"/>
          <cell r="QOV43"/>
          <cell r="QOW43"/>
          <cell r="QOX43"/>
          <cell r="QOY43"/>
          <cell r="QOZ43"/>
          <cell r="QPA43"/>
          <cell r="QPB43"/>
          <cell r="QPC43"/>
          <cell r="QPD43"/>
          <cell r="QPE43"/>
          <cell r="QPF43"/>
          <cell r="QPG43"/>
          <cell r="QPH43"/>
          <cell r="QPI43"/>
          <cell r="QPJ43"/>
          <cell r="QPK43"/>
          <cell r="QPL43"/>
          <cell r="QPM43"/>
          <cell r="QPN43"/>
          <cell r="QPO43"/>
          <cell r="QPP43"/>
          <cell r="QPQ43"/>
          <cell r="QPR43"/>
          <cell r="QPS43"/>
          <cell r="QPT43"/>
          <cell r="QPU43"/>
          <cell r="QPV43"/>
          <cell r="QPW43"/>
          <cell r="QPX43"/>
          <cell r="QPY43"/>
          <cell r="QPZ43"/>
          <cell r="QQA43"/>
          <cell r="QQB43"/>
          <cell r="QQC43"/>
          <cell r="QQD43"/>
          <cell r="QQE43"/>
          <cell r="QQF43"/>
          <cell r="QQG43"/>
          <cell r="QQH43"/>
          <cell r="QQI43"/>
          <cell r="QQJ43"/>
          <cell r="QQK43"/>
          <cell r="QQL43"/>
          <cell r="QQM43"/>
          <cell r="QQN43"/>
          <cell r="QQO43"/>
          <cell r="QQP43"/>
          <cell r="QQQ43"/>
          <cell r="QQR43"/>
          <cell r="QQS43"/>
          <cell r="QQT43"/>
          <cell r="QQU43"/>
          <cell r="QQV43"/>
          <cell r="QQW43"/>
          <cell r="QQX43"/>
          <cell r="QQY43"/>
          <cell r="QQZ43"/>
          <cell r="QRA43"/>
          <cell r="QRB43"/>
          <cell r="QRC43"/>
          <cell r="QRD43"/>
          <cell r="QRE43"/>
          <cell r="QRF43"/>
          <cell r="QRG43"/>
          <cell r="QRH43"/>
          <cell r="QRI43"/>
          <cell r="QRJ43"/>
          <cell r="QRK43"/>
          <cell r="QRL43"/>
          <cell r="QRM43"/>
          <cell r="QRN43"/>
          <cell r="QRO43"/>
          <cell r="QRP43"/>
          <cell r="QRQ43"/>
          <cell r="QRR43"/>
          <cell r="QRS43"/>
          <cell r="QRT43"/>
          <cell r="QRU43"/>
          <cell r="QRV43"/>
          <cell r="QRW43"/>
          <cell r="QRX43"/>
          <cell r="QRY43"/>
          <cell r="QRZ43"/>
          <cell r="QSA43"/>
          <cell r="QSB43"/>
          <cell r="QSC43"/>
          <cell r="QSD43"/>
          <cell r="QSE43"/>
          <cell r="QSF43"/>
          <cell r="QSG43"/>
          <cell r="QSH43"/>
          <cell r="QSI43"/>
          <cell r="QSJ43"/>
          <cell r="QSK43"/>
          <cell r="QSL43"/>
          <cell r="QSM43"/>
          <cell r="QSN43"/>
          <cell r="QSO43"/>
          <cell r="QSP43"/>
          <cell r="QSQ43"/>
          <cell r="QSR43"/>
          <cell r="QSS43"/>
          <cell r="QST43"/>
          <cell r="QSU43"/>
          <cell r="QSV43"/>
          <cell r="QSW43"/>
          <cell r="QSX43"/>
          <cell r="QSY43"/>
          <cell r="QSZ43"/>
          <cell r="QTA43"/>
          <cell r="QTB43"/>
          <cell r="QTC43"/>
          <cell r="QTD43"/>
          <cell r="QTE43"/>
          <cell r="QTF43"/>
          <cell r="QTG43"/>
          <cell r="QTH43"/>
          <cell r="QTI43"/>
          <cell r="QTJ43"/>
          <cell r="QTK43"/>
          <cell r="QTL43"/>
          <cell r="QTM43"/>
          <cell r="QTN43"/>
          <cell r="QTO43"/>
          <cell r="QTP43"/>
          <cell r="QTQ43"/>
          <cell r="QTR43"/>
          <cell r="QTS43"/>
          <cell r="QTT43"/>
          <cell r="QTU43"/>
          <cell r="QTV43"/>
          <cell r="QTW43"/>
          <cell r="QTX43"/>
          <cell r="QTY43"/>
          <cell r="QTZ43"/>
          <cell r="QUA43"/>
          <cell r="QUB43"/>
          <cell r="QUC43"/>
          <cell r="QUD43"/>
          <cell r="QUE43"/>
          <cell r="QUF43"/>
          <cell r="QUG43"/>
          <cell r="QUH43"/>
          <cell r="QUI43"/>
          <cell r="QUJ43"/>
          <cell r="QUK43"/>
          <cell r="QUL43"/>
          <cell r="QUM43"/>
          <cell r="QUN43"/>
          <cell r="QUO43"/>
          <cell r="QUP43"/>
          <cell r="QUQ43"/>
          <cell r="QUR43"/>
          <cell r="QUS43"/>
          <cell r="QUT43"/>
          <cell r="QUU43"/>
          <cell r="QUV43"/>
          <cell r="QUW43"/>
          <cell r="QUX43"/>
          <cell r="QUY43"/>
          <cell r="QUZ43"/>
          <cell r="QVA43"/>
          <cell r="QVB43"/>
          <cell r="QVC43"/>
          <cell r="QVD43"/>
          <cell r="QVE43"/>
          <cell r="QVF43"/>
          <cell r="QVG43"/>
          <cell r="QVH43"/>
          <cell r="QVI43"/>
          <cell r="QVJ43"/>
          <cell r="QVK43"/>
          <cell r="QVL43"/>
          <cell r="QVM43"/>
          <cell r="QVN43"/>
          <cell r="QVO43"/>
          <cell r="QVP43"/>
          <cell r="QVQ43"/>
          <cell r="QVR43"/>
          <cell r="QVS43"/>
          <cell r="QVT43"/>
          <cell r="QVU43"/>
          <cell r="QVV43"/>
          <cell r="QVW43"/>
          <cell r="QVX43"/>
          <cell r="QVY43"/>
          <cell r="QVZ43"/>
          <cell r="QWA43"/>
          <cell r="QWB43"/>
          <cell r="QWC43"/>
          <cell r="QWD43"/>
          <cell r="QWE43"/>
          <cell r="QWF43"/>
          <cell r="QWG43"/>
          <cell r="QWH43"/>
          <cell r="QWI43"/>
          <cell r="QWJ43"/>
          <cell r="QWK43"/>
          <cell r="QWL43"/>
          <cell r="QWM43"/>
          <cell r="QWN43"/>
          <cell r="QWO43"/>
          <cell r="QWP43"/>
          <cell r="QWQ43"/>
          <cell r="QWR43"/>
          <cell r="QWS43"/>
          <cell r="QWT43"/>
          <cell r="QWU43"/>
          <cell r="QWV43"/>
          <cell r="QWW43"/>
          <cell r="QWX43"/>
          <cell r="QWY43"/>
          <cell r="QWZ43"/>
          <cell r="QXA43"/>
          <cell r="QXB43"/>
          <cell r="QXC43"/>
          <cell r="QXD43"/>
          <cell r="QXE43"/>
          <cell r="QXF43"/>
          <cell r="QXG43"/>
          <cell r="QXH43"/>
          <cell r="QXI43"/>
          <cell r="QXJ43"/>
          <cell r="QXK43"/>
          <cell r="QXL43"/>
          <cell r="QXM43"/>
          <cell r="QXN43"/>
          <cell r="QXO43"/>
          <cell r="QXP43"/>
          <cell r="QXQ43"/>
          <cell r="QXR43"/>
          <cell r="QXS43"/>
          <cell r="QXT43"/>
          <cell r="QXU43"/>
          <cell r="QXV43"/>
          <cell r="QXW43"/>
          <cell r="QXX43"/>
          <cell r="QXY43"/>
          <cell r="QXZ43"/>
          <cell r="QYA43"/>
          <cell r="QYB43"/>
          <cell r="QYC43"/>
          <cell r="QYD43"/>
          <cell r="QYE43"/>
          <cell r="QYF43"/>
          <cell r="QYG43"/>
          <cell r="QYH43"/>
          <cell r="QYI43"/>
          <cell r="QYJ43"/>
          <cell r="QYK43"/>
          <cell r="QYL43"/>
          <cell r="QYM43"/>
          <cell r="QYN43"/>
          <cell r="QYO43"/>
          <cell r="QYP43"/>
          <cell r="QYQ43"/>
          <cell r="QYR43"/>
          <cell r="QYS43"/>
          <cell r="QYT43"/>
          <cell r="QYU43"/>
          <cell r="QYV43"/>
          <cell r="QYW43"/>
          <cell r="QYX43"/>
          <cell r="QYY43"/>
          <cell r="QYZ43"/>
          <cell r="QZA43"/>
          <cell r="QZB43"/>
          <cell r="QZC43"/>
          <cell r="QZD43"/>
          <cell r="QZE43"/>
          <cell r="QZF43"/>
          <cell r="QZG43"/>
          <cell r="QZH43"/>
          <cell r="QZI43"/>
          <cell r="QZJ43"/>
          <cell r="QZK43"/>
          <cell r="QZL43"/>
          <cell r="QZM43"/>
          <cell r="QZN43"/>
          <cell r="QZO43"/>
          <cell r="QZP43"/>
          <cell r="QZQ43"/>
          <cell r="QZR43"/>
          <cell r="QZS43"/>
          <cell r="QZT43"/>
          <cell r="QZU43"/>
          <cell r="QZV43"/>
          <cell r="QZW43"/>
          <cell r="QZX43"/>
          <cell r="QZY43"/>
          <cell r="QZZ43"/>
          <cell r="RAA43"/>
          <cell r="RAB43"/>
          <cell r="RAC43"/>
          <cell r="RAD43"/>
          <cell r="RAE43"/>
          <cell r="RAF43"/>
          <cell r="RAG43"/>
          <cell r="RAH43"/>
          <cell r="RAI43"/>
          <cell r="RAJ43"/>
          <cell r="RAK43"/>
          <cell r="RAL43"/>
          <cell r="RAM43"/>
          <cell r="RAN43"/>
          <cell r="RAO43"/>
          <cell r="RAP43"/>
          <cell r="RAQ43"/>
          <cell r="RAR43"/>
          <cell r="RAS43"/>
          <cell r="RAT43"/>
          <cell r="RAU43"/>
          <cell r="RAV43"/>
          <cell r="RAW43"/>
          <cell r="RAX43"/>
          <cell r="RAY43"/>
          <cell r="RAZ43"/>
          <cell r="RBA43"/>
          <cell r="RBB43"/>
          <cell r="RBC43"/>
          <cell r="RBD43"/>
          <cell r="RBE43"/>
          <cell r="RBF43"/>
          <cell r="RBG43"/>
          <cell r="RBH43"/>
          <cell r="RBI43"/>
          <cell r="RBJ43"/>
          <cell r="RBK43"/>
          <cell r="RBL43"/>
          <cell r="RBM43"/>
          <cell r="RBN43"/>
          <cell r="RBO43"/>
          <cell r="RBP43"/>
          <cell r="RBQ43"/>
          <cell r="RBR43"/>
          <cell r="RBS43"/>
          <cell r="RBT43"/>
          <cell r="RBU43"/>
          <cell r="RBV43"/>
          <cell r="RBW43"/>
          <cell r="RBX43"/>
          <cell r="RBY43"/>
          <cell r="RBZ43"/>
          <cell r="RCA43"/>
          <cell r="RCB43"/>
          <cell r="RCC43"/>
          <cell r="RCD43"/>
          <cell r="RCE43"/>
          <cell r="RCF43"/>
          <cell r="RCG43"/>
          <cell r="RCH43"/>
          <cell r="RCI43"/>
          <cell r="RCJ43"/>
          <cell r="RCK43"/>
          <cell r="RCL43"/>
          <cell r="RCM43"/>
          <cell r="RCN43"/>
          <cell r="RCO43"/>
          <cell r="RCP43"/>
          <cell r="RCQ43"/>
          <cell r="RCR43"/>
          <cell r="RCS43"/>
          <cell r="RCT43"/>
          <cell r="RCU43"/>
          <cell r="RCV43"/>
          <cell r="RCW43"/>
          <cell r="RCX43"/>
          <cell r="RCY43"/>
          <cell r="RCZ43"/>
          <cell r="RDA43"/>
          <cell r="RDB43"/>
          <cell r="RDC43"/>
          <cell r="RDD43"/>
          <cell r="RDE43"/>
          <cell r="RDF43"/>
          <cell r="RDG43"/>
          <cell r="RDH43"/>
          <cell r="RDI43"/>
          <cell r="RDJ43"/>
          <cell r="RDK43"/>
          <cell r="RDL43"/>
          <cell r="RDM43"/>
          <cell r="RDN43"/>
          <cell r="RDO43"/>
          <cell r="RDP43"/>
          <cell r="RDQ43"/>
          <cell r="RDR43"/>
          <cell r="RDS43"/>
          <cell r="RDT43"/>
          <cell r="RDU43"/>
          <cell r="RDV43"/>
          <cell r="RDW43"/>
          <cell r="RDX43"/>
          <cell r="RDY43"/>
          <cell r="RDZ43"/>
          <cell r="REA43"/>
          <cell r="REB43"/>
          <cell r="REC43"/>
          <cell r="RED43"/>
          <cell r="REE43"/>
          <cell r="REF43"/>
          <cell r="REG43"/>
          <cell r="REH43"/>
          <cell r="REI43"/>
          <cell r="REJ43"/>
          <cell r="REK43"/>
          <cell r="REL43"/>
          <cell r="REM43"/>
          <cell r="REN43"/>
          <cell r="REO43"/>
          <cell r="REP43"/>
          <cell r="REQ43"/>
          <cell r="RER43"/>
          <cell r="RES43"/>
          <cell r="RET43"/>
          <cell r="REU43"/>
          <cell r="REV43"/>
          <cell r="REW43"/>
          <cell r="REX43"/>
          <cell r="REY43"/>
          <cell r="REZ43"/>
          <cell r="RFA43"/>
          <cell r="RFB43"/>
          <cell r="RFC43"/>
          <cell r="RFD43"/>
          <cell r="RFE43"/>
          <cell r="RFF43"/>
          <cell r="RFG43"/>
          <cell r="RFH43"/>
          <cell r="RFI43"/>
          <cell r="RFJ43"/>
          <cell r="RFK43"/>
          <cell r="RFL43"/>
          <cell r="RFM43"/>
          <cell r="RFN43"/>
          <cell r="RFO43"/>
          <cell r="RFP43"/>
          <cell r="RFQ43"/>
          <cell r="RFR43"/>
          <cell r="RFS43"/>
          <cell r="RFT43"/>
          <cell r="RFU43"/>
          <cell r="RFV43"/>
          <cell r="RFW43"/>
          <cell r="RFX43"/>
          <cell r="RFY43"/>
          <cell r="RFZ43"/>
          <cell r="RGA43"/>
          <cell r="RGB43"/>
          <cell r="RGC43"/>
          <cell r="RGD43"/>
          <cell r="RGE43"/>
          <cell r="RGF43"/>
          <cell r="RGG43"/>
          <cell r="RGH43"/>
          <cell r="RGI43"/>
          <cell r="RGJ43"/>
          <cell r="RGK43"/>
          <cell r="RGL43"/>
          <cell r="RGM43"/>
          <cell r="RGN43"/>
          <cell r="RGO43"/>
          <cell r="RGP43"/>
          <cell r="RGQ43"/>
          <cell r="RGR43"/>
          <cell r="RGS43"/>
          <cell r="RGT43"/>
          <cell r="RGU43"/>
          <cell r="RGV43"/>
          <cell r="RGW43"/>
          <cell r="RGX43"/>
          <cell r="RGY43"/>
          <cell r="RGZ43"/>
          <cell r="RHA43"/>
          <cell r="RHB43"/>
          <cell r="RHC43"/>
          <cell r="RHD43"/>
          <cell r="RHE43"/>
          <cell r="RHF43"/>
          <cell r="RHG43"/>
          <cell r="RHH43"/>
          <cell r="RHI43"/>
          <cell r="RHJ43"/>
          <cell r="RHK43"/>
          <cell r="RHL43"/>
          <cell r="RHM43"/>
          <cell r="RHN43"/>
          <cell r="RHO43"/>
          <cell r="RHP43"/>
          <cell r="RHQ43"/>
          <cell r="RHR43"/>
          <cell r="RHS43"/>
          <cell r="RHT43"/>
          <cell r="RHU43"/>
          <cell r="RHV43"/>
          <cell r="RHW43"/>
          <cell r="RHX43"/>
          <cell r="RHY43"/>
          <cell r="RHZ43"/>
          <cell r="RIA43"/>
          <cell r="RIB43"/>
          <cell r="RIC43"/>
          <cell r="RID43"/>
          <cell r="RIE43"/>
          <cell r="RIF43"/>
          <cell r="RIG43"/>
          <cell r="RIH43"/>
          <cell r="RII43"/>
          <cell r="RIJ43"/>
          <cell r="RIK43"/>
          <cell r="RIL43"/>
          <cell r="RIM43"/>
          <cell r="RIN43"/>
          <cell r="RIO43"/>
          <cell r="RIP43"/>
          <cell r="RIQ43"/>
          <cell r="RIR43"/>
          <cell r="RIS43"/>
          <cell r="RIT43"/>
          <cell r="RIU43"/>
          <cell r="RIV43"/>
          <cell r="RIW43"/>
          <cell r="RIX43"/>
          <cell r="RIY43"/>
          <cell r="RIZ43"/>
          <cell r="RJA43"/>
          <cell r="RJB43"/>
          <cell r="RJC43"/>
          <cell r="RJD43"/>
          <cell r="RJE43"/>
          <cell r="RJF43"/>
          <cell r="RJG43"/>
          <cell r="RJH43"/>
          <cell r="RJI43"/>
          <cell r="RJJ43"/>
          <cell r="RJK43"/>
          <cell r="RJL43"/>
          <cell r="RJM43"/>
          <cell r="RJN43"/>
          <cell r="RJO43"/>
          <cell r="RJP43"/>
          <cell r="RJQ43"/>
          <cell r="RJR43"/>
          <cell r="RJS43"/>
          <cell r="RJT43"/>
          <cell r="RJU43"/>
          <cell r="RJV43"/>
          <cell r="RJW43"/>
          <cell r="RJX43"/>
          <cell r="RJY43"/>
          <cell r="RJZ43"/>
          <cell r="RKA43"/>
          <cell r="RKB43"/>
          <cell r="RKC43"/>
          <cell r="RKD43"/>
          <cell r="RKE43"/>
          <cell r="RKF43"/>
          <cell r="RKG43"/>
          <cell r="RKH43"/>
          <cell r="RKI43"/>
          <cell r="RKJ43"/>
          <cell r="RKK43"/>
          <cell r="RKL43"/>
          <cell r="RKM43"/>
          <cell r="RKN43"/>
          <cell r="RKO43"/>
          <cell r="RKP43"/>
          <cell r="RKQ43"/>
          <cell r="RKR43"/>
          <cell r="RKS43"/>
          <cell r="RKT43"/>
          <cell r="RKU43"/>
          <cell r="RKV43"/>
          <cell r="RKW43"/>
          <cell r="RKX43"/>
          <cell r="RKY43"/>
          <cell r="RKZ43"/>
          <cell r="RLA43"/>
          <cell r="RLB43"/>
          <cell r="RLC43"/>
          <cell r="RLD43"/>
          <cell r="RLE43"/>
          <cell r="RLF43"/>
          <cell r="RLG43"/>
          <cell r="RLH43"/>
          <cell r="RLI43"/>
          <cell r="RLJ43"/>
          <cell r="RLK43"/>
          <cell r="RLL43"/>
          <cell r="RLM43"/>
          <cell r="RLN43"/>
          <cell r="RLO43"/>
          <cell r="RLP43"/>
          <cell r="RLQ43"/>
          <cell r="RLR43"/>
          <cell r="RLS43"/>
          <cell r="RLT43"/>
          <cell r="RLU43"/>
          <cell r="RLV43"/>
          <cell r="RLW43"/>
          <cell r="RLX43"/>
          <cell r="RLY43"/>
          <cell r="RLZ43"/>
          <cell r="RMA43"/>
          <cell r="RMB43"/>
          <cell r="RMC43"/>
          <cell r="RMD43"/>
          <cell r="RME43"/>
          <cell r="RMF43"/>
          <cell r="RMG43"/>
          <cell r="RMH43"/>
          <cell r="RMI43"/>
          <cell r="RMJ43"/>
          <cell r="RMK43"/>
          <cell r="RML43"/>
          <cell r="RMM43"/>
          <cell r="RMN43"/>
          <cell r="RMO43"/>
          <cell r="RMP43"/>
          <cell r="RMQ43"/>
          <cell r="RMR43"/>
          <cell r="RMS43"/>
          <cell r="RMT43"/>
          <cell r="RMU43"/>
          <cell r="RMV43"/>
          <cell r="RMW43"/>
          <cell r="RMX43"/>
          <cell r="RMY43"/>
          <cell r="RMZ43"/>
          <cell r="RNA43"/>
          <cell r="RNB43"/>
          <cell r="RNC43"/>
          <cell r="RND43"/>
          <cell r="RNE43"/>
          <cell r="RNF43"/>
          <cell r="RNG43"/>
          <cell r="RNH43"/>
          <cell r="RNI43"/>
          <cell r="RNJ43"/>
          <cell r="RNK43"/>
          <cell r="RNL43"/>
          <cell r="RNM43"/>
          <cell r="RNN43"/>
          <cell r="RNO43"/>
          <cell r="RNP43"/>
          <cell r="RNQ43"/>
          <cell r="RNR43"/>
          <cell r="RNS43"/>
          <cell r="RNT43"/>
          <cell r="RNU43"/>
          <cell r="RNV43"/>
          <cell r="RNW43"/>
          <cell r="RNX43"/>
          <cell r="RNY43"/>
          <cell r="RNZ43"/>
          <cell r="ROA43"/>
          <cell r="ROB43"/>
          <cell r="ROC43"/>
          <cell r="ROD43"/>
          <cell r="ROE43"/>
          <cell r="ROF43"/>
          <cell r="ROG43"/>
          <cell r="ROH43"/>
          <cell r="ROI43"/>
          <cell r="ROJ43"/>
          <cell r="ROK43"/>
          <cell r="ROL43"/>
          <cell r="ROM43"/>
          <cell r="RON43"/>
          <cell r="ROO43"/>
          <cell r="ROP43"/>
          <cell r="ROQ43"/>
          <cell r="ROR43"/>
          <cell r="ROS43"/>
          <cell r="ROT43"/>
          <cell r="ROU43"/>
          <cell r="ROV43"/>
          <cell r="ROW43"/>
          <cell r="ROX43"/>
          <cell r="ROY43"/>
          <cell r="ROZ43"/>
          <cell r="RPA43"/>
          <cell r="RPB43"/>
          <cell r="RPC43"/>
          <cell r="RPD43"/>
          <cell r="RPE43"/>
          <cell r="RPF43"/>
          <cell r="RPG43"/>
          <cell r="RPH43"/>
          <cell r="RPI43"/>
          <cell r="RPJ43"/>
          <cell r="RPK43"/>
          <cell r="RPL43"/>
          <cell r="RPM43"/>
          <cell r="RPN43"/>
          <cell r="RPO43"/>
          <cell r="RPP43"/>
          <cell r="RPQ43"/>
          <cell r="RPR43"/>
          <cell r="RPS43"/>
          <cell r="RPT43"/>
          <cell r="RPU43"/>
          <cell r="RPV43"/>
          <cell r="RPW43"/>
          <cell r="RPX43"/>
          <cell r="RPY43"/>
          <cell r="RPZ43"/>
          <cell r="RQA43"/>
          <cell r="RQB43"/>
          <cell r="RQC43"/>
          <cell r="RQD43"/>
          <cell r="RQE43"/>
          <cell r="RQF43"/>
          <cell r="RQG43"/>
          <cell r="RQH43"/>
          <cell r="RQI43"/>
          <cell r="RQJ43"/>
          <cell r="RQK43"/>
          <cell r="RQL43"/>
          <cell r="RQM43"/>
          <cell r="RQN43"/>
          <cell r="RQO43"/>
          <cell r="RQP43"/>
          <cell r="RQQ43"/>
          <cell r="RQR43"/>
          <cell r="RQS43"/>
          <cell r="RQT43"/>
          <cell r="RQU43"/>
          <cell r="RQV43"/>
          <cell r="RQW43"/>
          <cell r="RQX43"/>
          <cell r="RQY43"/>
          <cell r="RQZ43"/>
          <cell r="RRA43"/>
          <cell r="RRB43"/>
          <cell r="RRC43"/>
          <cell r="RRD43"/>
          <cell r="RRE43"/>
          <cell r="RRF43"/>
          <cell r="RRG43"/>
          <cell r="RRH43"/>
          <cell r="RRI43"/>
          <cell r="RRJ43"/>
          <cell r="RRK43"/>
          <cell r="RRL43"/>
          <cell r="RRM43"/>
          <cell r="RRN43"/>
          <cell r="RRO43"/>
          <cell r="RRP43"/>
          <cell r="RRQ43"/>
          <cell r="RRR43"/>
          <cell r="RRS43"/>
          <cell r="RRT43"/>
          <cell r="RRU43"/>
          <cell r="RRV43"/>
          <cell r="RRW43"/>
          <cell r="RRX43"/>
          <cell r="RRY43"/>
          <cell r="RRZ43"/>
          <cell r="RSA43"/>
          <cell r="RSB43"/>
          <cell r="RSC43"/>
          <cell r="RSD43"/>
          <cell r="RSE43"/>
          <cell r="RSF43"/>
          <cell r="RSG43"/>
          <cell r="RSH43"/>
          <cell r="RSI43"/>
          <cell r="RSJ43"/>
          <cell r="RSK43"/>
          <cell r="RSL43"/>
          <cell r="RSM43"/>
          <cell r="RSN43"/>
          <cell r="RSO43"/>
          <cell r="RSP43"/>
          <cell r="RSQ43"/>
          <cell r="RSR43"/>
          <cell r="RSS43"/>
          <cell r="RST43"/>
          <cell r="RSU43"/>
          <cell r="RSV43"/>
          <cell r="RSW43"/>
          <cell r="RSX43"/>
          <cell r="RSY43"/>
          <cell r="RSZ43"/>
          <cell r="RTA43"/>
          <cell r="RTB43"/>
          <cell r="RTC43"/>
          <cell r="RTD43"/>
          <cell r="RTE43"/>
          <cell r="RTF43"/>
          <cell r="RTG43"/>
          <cell r="RTH43"/>
          <cell r="RTI43"/>
          <cell r="RTJ43"/>
          <cell r="RTK43"/>
          <cell r="RTL43"/>
          <cell r="RTM43"/>
          <cell r="RTN43"/>
          <cell r="RTO43"/>
          <cell r="RTP43"/>
          <cell r="RTQ43"/>
          <cell r="RTR43"/>
          <cell r="RTS43"/>
          <cell r="RTT43"/>
          <cell r="RTU43"/>
          <cell r="RTV43"/>
          <cell r="RTW43"/>
          <cell r="RTX43"/>
          <cell r="RTY43"/>
          <cell r="RTZ43"/>
          <cell r="RUA43"/>
          <cell r="RUB43"/>
          <cell r="RUC43"/>
          <cell r="RUD43"/>
          <cell r="RUE43"/>
          <cell r="RUF43"/>
          <cell r="RUG43"/>
          <cell r="RUH43"/>
          <cell r="RUI43"/>
          <cell r="RUJ43"/>
          <cell r="RUK43"/>
          <cell r="RUL43"/>
          <cell r="RUM43"/>
          <cell r="RUN43"/>
          <cell r="RUO43"/>
          <cell r="RUP43"/>
          <cell r="RUQ43"/>
          <cell r="RUR43"/>
          <cell r="RUS43"/>
          <cell r="RUT43"/>
          <cell r="RUU43"/>
          <cell r="RUV43"/>
          <cell r="RUW43"/>
          <cell r="RUX43"/>
          <cell r="RUY43"/>
          <cell r="RUZ43"/>
          <cell r="RVA43"/>
          <cell r="RVB43"/>
          <cell r="RVC43"/>
          <cell r="RVD43"/>
          <cell r="RVE43"/>
          <cell r="RVF43"/>
          <cell r="RVG43"/>
          <cell r="RVH43"/>
          <cell r="RVI43"/>
          <cell r="RVJ43"/>
          <cell r="RVK43"/>
          <cell r="RVL43"/>
          <cell r="RVM43"/>
          <cell r="RVN43"/>
          <cell r="RVO43"/>
          <cell r="RVP43"/>
          <cell r="RVQ43"/>
          <cell r="RVR43"/>
          <cell r="RVS43"/>
          <cell r="RVT43"/>
          <cell r="RVU43"/>
          <cell r="RVV43"/>
          <cell r="RVW43"/>
          <cell r="RVX43"/>
          <cell r="RVY43"/>
          <cell r="RVZ43"/>
          <cell r="RWA43"/>
          <cell r="RWB43"/>
          <cell r="RWC43"/>
          <cell r="RWD43"/>
          <cell r="RWE43"/>
          <cell r="RWF43"/>
          <cell r="RWG43"/>
          <cell r="RWH43"/>
          <cell r="RWI43"/>
          <cell r="RWJ43"/>
          <cell r="RWK43"/>
          <cell r="RWL43"/>
          <cell r="RWM43"/>
          <cell r="RWN43"/>
          <cell r="RWO43"/>
          <cell r="RWP43"/>
          <cell r="RWQ43"/>
          <cell r="RWR43"/>
          <cell r="RWS43"/>
          <cell r="RWT43"/>
          <cell r="RWU43"/>
          <cell r="RWV43"/>
          <cell r="RWW43"/>
          <cell r="RWX43"/>
          <cell r="RWY43"/>
          <cell r="RWZ43"/>
          <cell r="RXA43"/>
          <cell r="RXB43"/>
          <cell r="RXC43"/>
          <cell r="RXD43"/>
          <cell r="RXE43"/>
          <cell r="RXF43"/>
          <cell r="RXG43"/>
          <cell r="RXH43"/>
          <cell r="RXI43"/>
          <cell r="RXJ43"/>
          <cell r="RXK43"/>
          <cell r="RXL43"/>
          <cell r="RXM43"/>
          <cell r="RXN43"/>
          <cell r="RXO43"/>
          <cell r="RXP43"/>
          <cell r="RXQ43"/>
          <cell r="RXR43"/>
          <cell r="RXS43"/>
          <cell r="RXT43"/>
          <cell r="RXU43"/>
          <cell r="RXV43"/>
          <cell r="RXW43"/>
          <cell r="RXX43"/>
          <cell r="RXY43"/>
          <cell r="RXZ43"/>
          <cell r="RYA43"/>
          <cell r="RYB43"/>
          <cell r="RYC43"/>
          <cell r="RYD43"/>
          <cell r="RYE43"/>
          <cell r="RYF43"/>
          <cell r="RYG43"/>
          <cell r="RYH43"/>
          <cell r="RYI43"/>
          <cell r="RYJ43"/>
          <cell r="RYK43"/>
          <cell r="RYL43"/>
          <cell r="RYM43"/>
          <cell r="RYN43"/>
          <cell r="RYO43"/>
          <cell r="RYP43"/>
          <cell r="RYQ43"/>
          <cell r="RYR43"/>
          <cell r="RYS43"/>
          <cell r="RYT43"/>
          <cell r="RYU43"/>
          <cell r="RYV43"/>
          <cell r="RYW43"/>
          <cell r="RYX43"/>
          <cell r="RYY43"/>
          <cell r="RYZ43"/>
          <cell r="RZA43"/>
          <cell r="RZB43"/>
          <cell r="RZC43"/>
          <cell r="RZD43"/>
          <cell r="RZE43"/>
          <cell r="RZF43"/>
          <cell r="RZG43"/>
          <cell r="RZH43"/>
          <cell r="RZI43"/>
          <cell r="RZJ43"/>
          <cell r="RZK43"/>
          <cell r="RZL43"/>
          <cell r="RZM43"/>
          <cell r="RZN43"/>
          <cell r="RZO43"/>
          <cell r="RZP43"/>
          <cell r="RZQ43"/>
          <cell r="RZR43"/>
          <cell r="RZS43"/>
          <cell r="RZT43"/>
          <cell r="RZU43"/>
          <cell r="RZV43"/>
          <cell r="RZW43"/>
          <cell r="RZX43"/>
          <cell r="RZY43"/>
          <cell r="RZZ43"/>
          <cell r="SAA43"/>
          <cell r="SAB43"/>
          <cell r="SAC43"/>
          <cell r="SAD43"/>
          <cell r="SAE43"/>
          <cell r="SAF43"/>
          <cell r="SAG43"/>
          <cell r="SAH43"/>
          <cell r="SAI43"/>
          <cell r="SAJ43"/>
          <cell r="SAK43"/>
          <cell r="SAL43"/>
          <cell r="SAM43"/>
          <cell r="SAN43"/>
          <cell r="SAO43"/>
          <cell r="SAP43"/>
          <cell r="SAQ43"/>
          <cell r="SAR43"/>
          <cell r="SAS43"/>
          <cell r="SAT43"/>
          <cell r="SAU43"/>
          <cell r="SAV43"/>
          <cell r="SAW43"/>
          <cell r="SAX43"/>
          <cell r="SAY43"/>
          <cell r="SAZ43"/>
          <cell r="SBA43"/>
          <cell r="SBB43"/>
          <cell r="SBC43"/>
          <cell r="SBD43"/>
          <cell r="SBE43"/>
          <cell r="SBF43"/>
          <cell r="SBG43"/>
          <cell r="SBH43"/>
          <cell r="SBI43"/>
          <cell r="SBJ43"/>
          <cell r="SBK43"/>
          <cell r="SBL43"/>
          <cell r="SBM43"/>
          <cell r="SBN43"/>
          <cell r="SBO43"/>
          <cell r="SBP43"/>
          <cell r="SBQ43"/>
          <cell r="SBR43"/>
          <cell r="SBS43"/>
          <cell r="SBT43"/>
          <cell r="SBU43"/>
          <cell r="SBV43"/>
          <cell r="SBW43"/>
          <cell r="SBX43"/>
          <cell r="SBY43"/>
          <cell r="SBZ43"/>
          <cell r="SCA43"/>
          <cell r="SCB43"/>
          <cell r="SCC43"/>
          <cell r="SCD43"/>
          <cell r="SCE43"/>
          <cell r="SCF43"/>
          <cell r="SCG43"/>
          <cell r="SCH43"/>
          <cell r="SCI43"/>
          <cell r="SCJ43"/>
          <cell r="SCK43"/>
          <cell r="SCL43"/>
          <cell r="SCM43"/>
          <cell r="SCN43"/>
          <cell r="SCO43"/>
          <cell r="SCP43"/>
          <cell r="SCQ43"/>
          <cell r="SCR43"/>
          <cell r="SCS43"/>
          <cell r="SCT43"/>
          <cell r="SCU43"/>
          <cell r="SCV43"/>
          <cell r="SCW43"/>
          <cell r="SCX43"/>
          <cell r="SCY43"/>
          <cell r="SCZ43"/>
          <cell r="SDA43"/>
          <cell r="SDB43"/>
          <cell r="SDC43"/>
          <cell r="SDD43"/>
          <cell r="SDE43"/>
          <cell r="SDF43"/>
          <cell r="SDG43"/>
          <cell r="SDH43"/>
          <cell r="SDI43"/>
          <cell r="SDJ43"/>
          <cell r="SDK43"/>
          <cell r="SDL43"/>
          <cell r="SDM43"/>
          <cell r="SDN43"/>
          <cell r="SDO43"/>
          <cell r="SDP43"/>
          <cell r="SDQ43"/>
          <cell r="SDR43"/>
          <cell r="SDS43"/>
          <cell r="SDT43"/>
          <cell r="SDU43"/>
          <cell r="SDV43"/>
          <cell r="SDW43"/>
          <cell r="SDX43"/>
          <cell r="SDY43"/>
          <cell r="SDZ43"/>
          <cell r="SEA43"/>
          <cell r="SEB43"/>
          <cell r="SEC43"/>
          <cell r="SED43"/>
          <cell r="SEE43"/>
          <cell r="SEF43"/>
          <cell r="SEG43"/>
          <cell r="SEH43"/>
          <cell r="SEI43"/>
          <cell r="SEJ43"/>
          <cell r="SEK43"/>
          <cell r="SEL43"/>
          <cell r="SEM43"/>
          <cell r="SEN43"/>
          <cell r="SEO43"/>
          <cell r="SEP43"/>
          <cell r="SEQ43"/>
          <cell r="SER43"/>
          <cell r="SES43"/>
          <cell r="SET43"/>
          <cell r="SEU43"/>
          <cell r="SEV43"/>
          <cell r="SEW43"/>
          <cell r="SEX43"/>
          <cell r="SEY43"/>
          <cell r="SEZ43"/>
          <cell r="SFA43"/>
          <cell r="SFB43"/>
          <cell r="SFC43"/>
          <cell r="SFD43"/>
          <cell r="SFE43"/>
          <cell r="SFF43"/>
          <cell r="SFG43"/>
          <cell r="SFH43"/>
          <cell r="SFI43"/>
          <cell r="SFJ43"/>
          <cell r="SFK43"/>
          <cell r="SFL43"/>
          <cell r="SFM43"/>
          <cell r="SFN43"/>
          <cell r="SFO43"/>
          <cell r="SFP43"/>
          <cell r="SFQ43"/>
          <cell r="SFR43"/>
          <cell r="SFS43"/>
          <cell r="SFT43"/>
          <cell r="SFU43"/>
          <cell r="SFV43"/>
          <cell r="SFW43"/>
          <cell r="SFX43"/>
          <cell r="SFY43"/>
          <cell r="SFZ43"/>
          <cell r="SGA43"/>
          <cell r="SGB43"/>
          <cell r="SGC43"/>
          <cell r="SGD43"/>
          <cell r="SGE43"/>
          <cell r="SGF43"/>
          <cell r="SGG43"/>
          <cell r="SGH43"/>
          <cell r="SGI43"/>
          <cell r="SGJ43"/>
          <cell r="SGK43"/>
          <cell r="SGL43"/>
          <cell r="SGM43"/>
          <cell r="SGN43"/>
          <cell r="SGO43"/>
          <cell r="SGP43"/>
          <cell r="SGQ43"/>
          <cell r="SGR43"/>
          <cell r="SGS43"/>
          <cell r="SGT43"/>
          <cell r="SGU43"/>
          <cell r="SGV43"/>
          <cell r="SGW43"/>
          <cell r="SGX43"/>
          <cell r="SGY43"/>
          <cell r="SGZ43"/>
          <cell r="SHA43"/>
          <cell r="SHB43"/>
          <cell r="SHC43"/>
          <cell r="SHD43"/>
          <cell r="SHE43"/>
          <cell r="SHF43"/>
          <cell r="SHG43"/>
          <cell r="SHH43"/>
          <cell r="SHI43"/>
          <cell r="SHJ43"/>
          <cell r="SHK43"/>
          <cell r="SHL43"/>
          <cell r="SHM43"/>
          <cell r="SHN43"/>
          <cell r="SHO43"/>
          <cell r="SHP43"/>
          <cell r="SHQ43"/>
          <cell r="SHR43"/>
          <cell r="SHS43"/>
          <cell r="SHT43"/>
          <cell r="SHU43"/>
          <cell r="SHV43"/>
          <cell r="SHW43"/>
          <cell r="SHX43"/>
          <cell r="SHY43"/>
          <cell r="SHZ43"/>
          <cell r="SIA43"/>
          <cell r="SIB43"/>
          <cell r="SIC43"/>
          <cell r="SID43"/>
          <cell r="SIE43"/>
          <cell r="SIF43"/>
          <cell r="SIG43"/>
          <cell r="SIH43"/>
          <cell r="SII43"/>
          <cell r="SIJ43"/>
          <cell r="SIK43"/>
          <cell r="SIL43"/>
          <cell r="SIM43"/>
          <cell r="SIN43"/>
          <cell r="SIO43"/>
          <cell r="SIP43"/>
          <cell r="SIQ43"/>
          <cell r="SIR43"/>
          <cell r="SIS43"/>
          <cell r="SIT43"/>
          <cell r="SIU43"/>
          <cell r="SIV43"/>
          <cell r="SIW43"/>
          <cell r="SIX43"/>
          <cell r="SIY43"/>
          <cell r="SIZ43"/>
          <cell r="SJA43"/>
          <cell r="SJB43"/>
          <cell r="SJC43"/>
          <cell r="SJD43"/>
          <cell r="SJE43"/>
          <cell r="SJF43"/>
          <cell r="SJG43"/>
          <cell r="SJH43"/>
          <cell r="SJI43"/>
          <cell r="SJJ43"/>
          <cell r="SJK43"/>
          <cell r="SJL43"/>
          <cell r="SJM43"/>
          <cell r="SJN43"/>
          <cell r="SJO43"/>
          <cell r="SJP43"/>
          <cell r="SJQ43"/>
          <cell r="SJR43"/>
          <cell r="SJS43"/>
          <cell r="SJT43"/>
          <cell r="SJU43"/>
          <cell r="SJV43"/>
          <cell r="SJW43"/>
          <cell r="SJX43"/>
          <cell r="SJY43"/>
          <cell r="SJZ43"/>
          <cell r="SKA43"/>
          <cell r="SKB43"/>
          <cell r="SKC43"/>
          <cell r="SKD43"/>
          <cell r="SKE43"/>
          <cell r="SKF43"/>
          <cell r="SKG43"/>
          <cell r="SKH43"/>
          <cell r="SKI43"/>
          <cell r="SKJ43"/>
          <cell r="SKK43"/>
          <cell r="SKL43"/>
          <cell r="SKM43"/>
          <cell r="SKN43"/>
          <cell r="SKO43"/>
          <cell r="SKP43"/>
          <cell r="SKQ43"/>
          <cell r="SKR43"/>
          <cell r="SKS43"/>
          <cell r="SKT43"/>
          <cell r="SKU43"/>
          <cell r="SKV43"/>
          <cell r="SKW43"/>
          <cell r="SKX43"/>
          <cell r="SKY43"/>
          <cell r="SKZ43"/>
          <cell r="SLA43"/>
          <cell r="SLB43"/>
          <cell r="SLC43"/>
          <cell r="SLD43"/>
          <cell r="SLE43"/>
          <cell r="SLF43"/>
          <cell r="SLG43"/>
          <cell r="SLH43"/>
          <cell r="SLI43"/>
          <cell r="SLJ43"/>
          <cell r="SLK43"/>
          <cell r="SLL43"/>
          <cell r="SLM43"/>
          <cell r="SLN43"/>
          <cell r="SLO43"/>
          <cell r="SLP43"/>
          <cell r="SLQ43"/>
          <cell r="SLR43"/>
          <cell r="SLS43"/>
          <cell r="SLT43"/>
          <cell r="SLU43"/>
          <cell r="SLV43"/>
          <cell r="SLW43"/>
          <cell r="SLX43"/>
          <cell r="SLY43"/>
          <cell r="SLZ43"/>
          <cell r="SMA43"/>
          <cell r="SMB43"/>
          <cell r="SMC43"/>
          <cell r="SMD43"/>
          <cell r="SME43"/>
          <cell r="SMF43"/>
          <cell r="SMG43"/>
          <cell r="SMH43"/>
          <cell r="SMI43"/>
          <cell r="SMJ43"/>
          <cell r="SMK43"/>
          <cell r="SML43"/>
          <cell r="SMM43"/>
          <cell r="SMN43"/>
          <cell r="SMO43"/>
          <cell r="SMP43"/>
          <cell r="SMQ43"/>
          <cell r="SMR43"/>
          <cell r="SMS43"/>
          <cell r="SMT43"/>
          <cell r="SMU43"/>
          <cell r="SMV43"/>
          <cell r="SMW43"/>
          <cell r="SMX43"/>
          <cell r="SMY43"/>
          <cell r="SMZ43"/>
          <cell r="SNA43"/>
          <cell r="SNB43"/>
          <cell r="SNC43"/>
          <cell r="SND43"/>
          <cell r="SNE43"/>
          <cell r="SNF43"/>
          <cell r="SNG43"/>
          <cell r="SNH43"/>
          <cell r="SNI43"/>
          <cell r="SNJ43"/>
          <cell r="SNK43"/>
          <cell r="SNL43"/>
          <cell r="SNM43"/>
          <cell r="SNN43"/>
          <cell r="SNO43"/>
          <cell r="SNP43"/>
          <cell r="SNQ43"/>
          <cell r="SNR43"/>
          <cell r="SNS43"/>
          <cell r="SNT43"/>
          <cell r="SNU43"/>
          <cell r="SNV43"/>
          <cell r="SNW43"/>
          <cell r="SNX43"/>
          <cell r="SNY43"/>
          <cell r="SNZ43"/>
          <cell r="SOA43"/>
          <cell r="SOB43"/>
          <cell r="SOC43"/>
          <cell r="SOD43"/>
          <cell r="SOE43"/>
          <cell r="SOF43"/>
          <cell r="SOG43"/>
          <cell r="SOH43"/>
          <cell r="SOI43"/>
          <cell r="SOJ43"/>
          <cell r="SOK43"/>
          <cell r="SOL43"/>
          <cell r="SOM43"/>
          <cell r="SON43"/>
          <cell r="SOO43"/>
          <cell r="SOP43"/>
          <cell r="SOQ43"/>
          <cell r="SOR43"/>
          <cell r="SOS43"/>
          <cell r="SOT43"/>
          <cell r="SOU43"/>
          <cell r="SOV43"/>
          <cell r="SOW43"/>
          <cell r="SOX43"/>
          <cell r="SOY43"/>
          <cell r="SOZ43"/>
          <cell r="SPA43"/>
          <cell r="SPB43"/>
          <cell r="SPC43"/>
          <cell r="SPD43"/>
          <cell r="SPE43"/>
          <cell r="SPF43"/>
          <cell r="SPG43"/>
          <cell r="SPH43"/>
          <cell r="SPI43"/>
          <cell r="SPJ43"/>
          <cell r="SPK43"/>
          <cell r="SPL43"/>
          <cell r="SPM43"/>
          <cell r="SPN43"/>
          <cell r="SPO43"/>
          <cell r="SPP43"/>
          <cell r="SPQ43"/>
          <cell r="SPR43"/>
          <cell r="SPS43"/>
          <cell r="SPT43"/>
          <cell r="SPU43"/>
          <cell r="SPV43"/>
          <cell r="SPW43"/>
          <cell r="SPX43"/>
          <cell r="SPY43"/>
          <cell r="SPZ43"/>
          <cell r="SQA43"/>
          <cell r="SQB43"/>
          <cell r="SQC43"/>
          <cell r="SQD43"/>
          <cell r="SQE43"/>
          <cell r="SQF43"/>
          <cell r="SQG43"/>
          <cell r="SQH43"/>
          <cell r="SQI43"/>
          <cell r="SQJ43"/>
          <cell r="SQK43"/>
          <cell r="SQL43"/>
          <cell r="SQM43"/>
          <cell r="SQN43"/>
          <cell r="SQO43"/>
          <cell r="SQP43"/>
          <cell r="SQQ43"/>
          <cell r="SQR43"/>
          <cell r="SQS43"/>
          <cell r="SQT43"/>
          <cell r="SQU43"/>
          <cell r="SQV43"/>
          <cell r="SQW43"/>
          <cell r="SQX43"/>
          <cell r="SQY43"/>
          <cell r="SQZ43"/>
          <cell r="SRA43"/>
          <cell r="SRB43"/>
          <cell r="SRC43"/>
          <cell r="SRD43"/>
          <cell r="SRE43"/>
          <cell r="SRF43"/>
          <cell r="SRG43"/>
          <cell r="SRH43"/>
          <cell r="SRI43"/>
          <cell r="SRJ43"/>
          <cell r="SRK43"/>
          <cell r="SRL43"/>
          <cell r="SRM43"/>
          <cell r="SRN43"/>
          <cell r="SRO43"/>
          <cell r="SRP43"/>
          <cell r="SRQ43"/>
          <cell r="SRR43"/>
          <cell r="SRS43"/>
          <cell r="SRT43"/>
          <cell r="SRU43"/>
          <cell r="SRV43"/>
          <cell r="SRW43"/>
          <cell r="SRX43"/>
          <cell r="SRY43"/>
          <cell r="SRZ43"/>
          <cell r="SSA43"/>
          <cell r="SSB43"/>
          <cell r="SSC43"/>
          <cell r="SSD43"/>
          <cell r="SSE43"/>
          <cell r="SSF43"/>
          <cell r="SSG43"/>
          <cell r="SSH43"/>
          <cell r="SSI43"/>
          <cell r="SSJ43"/>
          <cell r="SSK43"/>
          <cell r="SSL43"/>
          <cell r="SSM43"/>
          <cell r="SSN43"/>
          <cell r="SSO43"/>
          <cell r="SSP43"/>
          <cell r="SSQ43"/>
          <cell r="SSR43"/>
          <cell r="SSS43"/>
          <cell r="SST43"/>
          <cell r="SSU43"/>
          <cell r="SSV43"/>
          <cell r="SSW43"/>
          <cell r="SSX43"/>
          <cell r="SSY43"/>
          <cell r="SSZ43"/>
          <cell r="STA43"/>
          <cell r="STB43"/>
          <cell r="STC43"/>
          <cell r="STD43"/>
          <cell r="STE43"/>
          <cell r="STF43"/>
          <cell r="STG43"/>
          <cell r="STH43"/>
          <cell r="STI43"/>
          <cell r="STJ43"/>
          <cell r="STK43"/>
          <cell r="STL43"/>
          <cell r="STM43"/>
          <cell r="STN43"/>
          <cell r="STO43"/>
          <cell r="STP43"/>
          <cell r="STQ43"/>
          <cell r="STR43"/>
          <cell r="STS43"/>
          <cell r="STT43"/>
          <cell r="STU43"/>
          <cell r="STV43"/>
          <cell r="STW43"/>
          <cell r="STX43"/>
          <cell r="STY43"/>
          <cell r="STZ43"/>
          <cell r="SUA43"/>
          <cell r="SUB43"/>
          <cell r="SUC43"/>
          <cell r="SUD43"/>
          <cell r="SUE43"/>
          <cell r="SUF43"/>
          <cell r="SUG43"/>
          <cell r="SUH43"/>
          <cell r="SUI43"/>
          <cell r="SUJ43"/>
          <cell r="SUK43"/>
          <cell r="SUL43"/>
          <cell r="SUM43"/>
          <cell r="SUN43"/>
          <cell r="SUO43"/>
          <cell r="SUP43"/>
          <cell r="SUQ43"/>
          <cell r="SUR43"/>
          <cell r="SUS43"/>
          <cell r="SUT43"/>
          <cell r="SUU43"/>
          <cell r="SUV43"/>
          <cell r="SUW43"/>
          <cell r="SUX43"/>
          <cell r="SUY43"/>
          <cell r="SUZ43"/>
          <cell r="SVA43"/>
          <cell r="SVB43"/>
          <cell r="SVC43"/>
          <cell r="SVD43"/>
          <cell r="SVE43"/>
          <cell r="SVF43"/>
          <cell r="SVG43"/>
          <cell r="SVH43"/>
          <cell r="SVI43"/>
          <cell r="SVJ43"/>
          <cell r="SVK43"/>
          <cell r="SVL43"/>
          <cell r="SVM43"/>
          <cell r="SVN43"/>
          <cell r="SVO43"/>
          <cell r="SVP43"/>
          <cell r="SVQ43"/>
          <cell r="SVR43"/>
          <cell r="SVS43"/>
          <cell r="SVT43"/>
          <cell r="SVU43"/>
          <cell r="SVV43"/>
          <cell r="SVW43"/>
          <cell r="SVX43"/>
          <cell r="SVY43"/>
          <cell r="SVZ43"/>
          <cell r="SWA43"/>
          <cell r="SWB43"/>
          <cell r="SWC43"/>
          <cell r="SWD43"/>
          <cell r="SWE43"/>
          <cell r="SWF43"/>
          <cell r="SWG43"/>
          <cell r="SWH43"/>
          <cell r="SWI43"/>
          <cell r="SWJ43"/>
          <cell r="SWK43"/>
          <cell r="SWL43"/>
          <cell r="SWM43"/>
          <cell r="SWN43"/>
          <cell r="SWO43"/>
          <cell r="SWP43"/>
          <cell r="SWQ43"/>
          <cell r="SWR43"/>
          <cell r="SWS43"/>
          <cell r="SWT43"/>
          <cell r="SWU43"/>
          <cell r="SWV43"/>
          <cell r="SWW43"/>
          <cell r="SWX43"/>
          <cell r="SWY43"/>
          <cell r="SWZ43"/>
          <cell r="SXA43"/>
          <cell r="SXB43"/>
          <cell r="SXC43"/>
          <cell r="SXD43"/>
          <cell r="SXE43"/>
          <cell r="SXF43"/>
          <cell r="SXG43"/>
          <cell r="SXH43"/>
          <cell r="SXI43"/>
          <cell r="SXJ43"/>
          <cell r="SXK43"/>
          <cell r="SXL43"/>
          <cell r="SXM43"/>
          <cell r="SXN43"/>
          <cell r="SXO43"/>
          <cell r="SXP43"/>
          <cell r="SXQ43"/>
          <cell r="SXR43"/>
          <cell r="SXS43"/>
          <cell r="SXT43"/>
          <cell r="SXU43"/>
          <cell r="SXV43"/>
          <cell r="SXW43"/>
          <cell r="SXX43"/>
          <cell r="SXY43"/>
          <cell r="SXZ43"/>
          <cell r="SYA43"/>
          <cell r="SYB43"/>
          <cell r="SYC43"/>
          <cell r="SYD43"/>
          <cell r="SYE43"/>
          <cell r="SYF43"/>
          <cell r="SYG43"/>
          <cell r="SYH43"/>
          <cell r="SYI43"/>
          <cell r="SYJ43"/>
          <cell r="SYK43"/>
          <cell r="SYL43"/>
          <cell r="SYM43"/>
          <cell r="SYN43"/>
          <cell r="SYO43"/>
          <cell r="SYP43"/>
          <cell r="SYQ43"/>
          <cell r="SYR43"/>
          <cell r="SYS43"/>
          <cell r="SYT43"/>
          <cell r="SYU43"/>
          <cell r="SYV43"/>
          <cell r="SYW43"/>
          <cell r="SYX43"/>
          <cell r="SYY43"/>
          <cell r="SYZ43"/>
          <cell r="SZA43"/>
          <cell r="SZB43"/>
          <cell r="SZC43"/>
          <cell r="SZD43"/>
          <cell r="SZE43"/>
          <cell r="SZF43"/>
          <cell r="SZG43"/>
          <cell r="SZH43"/>
          <cell r="SZI43"/>
          <cell r="SZJ43"/>
          <cell r="SZK43"/>
          <cell r="SZL43"/>
          <cell r="SZM43"/>
          <cell r="SZN43"/>
          <cell r="SZO43"/>
          <cell r="SZP43"/>
          <cell r="SZQ43"/>
          <cell r="SZR43"/>
          <cell r="SZS43"/>
          <cell r="SZT43"/>
          <cell r="SZU43"/>
          <cell r="SZV43"/>
          <cell r="SZW43"/>
          <cell r="SZX43"/>
          <cell r="SZY43"/>
          <cell r="SZZ43"/>
          <cell r="TAA43"/>
          <cell r="TAB43"/>
          <cell r="TAC43"/>
          <cell r="TAD43"/>
          <cell r="TAE43"/>
          <cell r="TAF43"/>
          <cell r="TAG43"/>
          <cell r="TAH43"/>
          <cell r="TAI43"/>
          <cell r="TAJ43"/>
          <cell r="TAK43"/>
          <cell r="TAL43"/>
          <cell r="TAM43"/>
          <cell r="TAN43"/>
          <cell r="TAO43"/>
          <cell r="TAP43"/>
          <cell r="TAQ43"/>
          <cell r="TAR43"/>
          <cell r="TAS43"/>
          <cell r="TAT43"/>
          <cell r="TAU43"/>
          <cell r="TAV43"/>
          <cell r="TAW43"/>
          <cell r="TAX43"/>
          <cell r="TAY43"/>
          <cell r="TAZ43"/>
          <cell r="TBA43"/>
          <cell r="TBB43"/>
          <cell r="TBC43"/>
          <cell r="TBD43"/>
          <cell r="TBE43"/>
          <cell r="TBF43"/>
          <cell r="TBG43"/>
          <cell r="TBH43"/>
          <cell r="TBI43"/>
          <cell r="TBJ43"/>
          <cell r="TBK43"/>
          <cell r="TBL43"/>
          <cell r="TBM43"/>
          <cell r="TBN43"/>
          <cell r="TBO43"/>
          <cell r="TBP43"/>
          <cell r="TBQ43"/>
          <cell r="TBR43"/>
          <cell r="TBS43"/>
          <cell r="TBT43"/>
          <cell r="TBU43"/>
          <cell r="TBV43"/>
          <cell r="TBW43"/>
          <cell r="TBX43"/>
          <cell r="TBY43"/>
          <cell r="TBZ43"/>
          <cell r="TCA43"/>
          <cell r="TCB43"/>
          <cell r="TCC43"/>
          <cell r="TCD43"/>
          <cell r="TCE43"/>
          <cell r="TCF43"/>
          <cell r="TCG43"/>
          <cell r="TCH43"/>
          <cell r="TCI43"/>
          <cell r="TCJ43"/>
          <cell r="TCK43"/>
          <cell r="TCL43"/>
          <cell r="TCM43"/>
          <cell r="TCN43"/>
          <cell r="TCO43"/>
          <cell r="TCP43"/>
          <cell r="TCQ43"/>
          <cell r="TCR43"/>
          <cell r="TCS43"/>
          <cell r="TCT43"/>
          <cell r="TCU43"/>
          <cell r="TCV43"/>
          <cell r="TCW43"/>
          <cell r="TCX43"/>
          <cell r="TCY43"/>
          <cell r="TCZ43"/>
          <cell r="TDA43"/>
          <cell r="TDB43"/>
          <cell r="TDC43"/>
          <cell r="TDD43"/>
          <cell r="TDE43"/>
          <cell r="TDF43"/>
          <cell r="TDG43"/>
          <cell r="TDH43"/>
          <cell r="TDI43"/>
          <cell r="TDJ43"/>
          <cell r="TDK43"/>
          <cell r="TDL43"/>
          <cell r="TDM43"/>
          <cell r="TDN43"/>
          <cell r="TDO43"/>
          <cell r="TDP43"/>
          <cell r="TDQ43"/>
          <cell r="TDR43"/>
          <cell r="TDS43"/>
          <cell r="TDT43"/>
          <cell r="TDU43"/>
          <cell r="TDV43"/>
          <cell r="TDW43"/>
          <cell r="TDX43"/>
          <cell r="TDY43"/>
          <cell r="TDZ43"/>
          <cell r="TEA43"/>
          <cell r="TEB43"/>
          <cell r="TEC43"/>
          <cell r="TED43"/>
          <cell r="TEE43"/>
          <cell r="TEF43"/>
          <cell r="TEG43"/>
          <cell r="TEH43"/>
          <cell r="TEI43"/>
          <cell r="TEJ43"/>
          <cell r="TEK43"/>
          <cell r="TEL43"/>
          <cell r="TEM43"/>
          <cell r="TEN43"/>
          <cell r="TEO43"/>
          <cell r="TEP43"/>
          <cell r="TEQ43"/>
          <cell r="TER43"/>
          <cell r="TES43"/>
          <cell r="TET43"/>
          <cell r="TEU43"/>
          <cell r="TEV43"/>
          <cell r="TEW43"/>
          <cell r="TEX43"/>
          <cell r="TEY43"/>
          <cell r="TEZ43"/>
          <cell r="TFA43"/>
          <cell r="TFB43"/>
          <cell r="TFC43"/>
          <cell r="TFD43"/>
          <cell r="TFE43"/>
          <cell r="TFF43"/>
          <cell r="TFG43"/>
          <cell r="TFH43"/>
          <cell r="TFI43"/>
          <cell r="TFJ43"/>
          <cell r="TFK43"/>
          <cell r="TFL43"/>
          <cell r="TFM43"/>
          <cell r="TFN43"/>
          <cell r="TFO43"/>
          <cell r="TFP43"/>
          <cell r="TFQ43"/>
          <cell r="TFR43"/>
          <cell r="TFS43"/>
          <cell r="TFT43"/>
          <cell r="TFU43"/>
          <cell r="TFV43"/>
          <cell r="TFW43"/>
          <cell r="TFX43"/>
          <cell r="TFY43"/>
          <cell r="TFZ43"/>
          <cell r="TGA43"/>
          <cell r="TGB43"/>
          <cell r="TGC43"/>
          <cell r="TGD43"/>
          <cell r="TGE43"/>
          <cell r="TGF43"/>
          <cell r="TGG43"/>
          <cell r="TGH43"/>
          <cell r="TGI43"/>
          <cell r="TGJ43"/>
          <cell r="TGK43"/>
          <cell r="TGL43"/>
          <cell r="TGM43"/>
          <cell r="TGN43"/>
          <cell r="TGO43"/>
          <cell r="TGP43"/>
          <cell r="TGQ43"/>
          <cell r="TGR43"/>
          <cell r="TGS43"/>
          <cell r="TGT43"/>
          <cell r="TGU43"/>
          <cell r="TGV43"/>
          <cell r="TGW43"/>
          <cell r="TGX43"/>
          <cell r="TGY43"/>
          <cell r="TGZ43"/>
          <cell r="THA43"/>
          <cell r="THB43"/>
          <cell r="THC43"/>
          <cell r="THD43"/>
          <cell r="THE43"/>
          <cell r="THF43"/>
          <cell r="THG43"/>
          <cell r="THH43"/>
          <cell r="THI43"/>
          <cell r="THJ43"/>
          <cell r="THK43"/>
          <cell r="THL43"/>
          <cell r="THM43"/>
          <cell r="THN43"/>
          <cell r="THO43"/>
          <cell r="THP43"/>
          <cell r="THQ43"/>
          <cell r="THR43"/>
          <cell r="THS43"/>
          <cell r="THT43"/>
          <cell r="THU43"/>
          <cell r="THV43"/>
          <cell r="THW43"/>
          <cell r="THX43"/>
          <cell r="THY43"/>
          <cell r="THZ43"/>
          <cell r="TIA43"/>
          <cell r="TIB43"/>
          <cell r="TIC43"/>
          <cell r="TID43"/>
          <cell r="TIE43"/>
          <cell r="TIF43"/>
          <cell r="TIG43"/>
          <cell r="TIH43"/>
          <cell r="TII43"/>
          <cell r="TIJ43"/>
          <cell r="TIK43"/>
          <cell r="TIL43"/>
          <cell r="TIM43"/>
          <cell r="TIN43"/>
          <cell r="TIO43"/>
          <cell r="TIP43"/>
          <cell r="TIQ43"/>
          <cell r="TIR43"/>
          <cell r="TIS43"/>
          <cell r="TIT43"/>
          <cell r="TIU43"/>
          <cell r="TIV43"/>
          <cell r="TIW43"/>
          <cell r="TIX43"/>
          <cell r="TIY43"/>
          <cell r="TIZ43"/>
          <cell r="TJA43"/>
          <cell r="TJB43"/>
          <cell r="TJC43"/>
          <cell r="TJD43"/>
          <cell r="TJE43"/>
          <cell r="TJF43"/>
          <cell r="TJG43"/>
          <cell r="TJH43"/>
          <cell r="TJI43"/>
          <cell r="TJJ43"/>
          <cell r="TJK43"/>
          <cell r="TJL43"/>
          <cell r="TJM43"/>
          <cell r="TJN43"/>
          <cell r="TJO43"/>
          <cell r="TJP43"/>
          <cell r="TJQ43"/>
          <cell r="TJR43"/>
          <cell r="TJS43"/>
          <cell r="TJT43"/>
          <cell r="TJU43"/>
          <cell r="TJV43"/>
          <cell r="TJW43"/>
          <cell r="TJX43"/>
          <cell r="TJY43"/>
          <cell r="TJZ43"/>
          <cell r="TKA43"/>
          <cell r="TKB43"/>
          <cell r="TKC43"/>
          <cell r="TKD43"/>
          <cell r="TKE43"/>
          <cell r="TKF43"/>
          <cell r="TKG43"/>
          <cell r="TKH43"/>
          <cell r="TKI43"/>
          <cell r="TKJ43"/>
          <cell r="TKK43"/>
          <cell r="TKL43"/>
          <cell r="TKM43"/>
          <cell r="TKN43"/>
          <cell r="TKO43"/>
          <cell r="TKP43"/>
          <cell r="TKQ43"/>
          <cell r="TKR43"/>
          <cell r="TKS43"/>
          <cell r="TKT43"/>
          <cell r="TKU43"/>
          <cell r="TKV43"/>
          <cell r="TKW43"/>
          <cell r="TKX43"/>
          <cell r="TKY43"/>
          <cell r="TKZ43"/>
          <cell r="TLA43"/>
          <cell r="TLB43"/>
          <cell r="TLC43"/>
          <cell r="TLD43"/>
          <cell r="TLE43"/>
          <cell r="TLF43"/>
          <cell r="TLG43"/>
          <cell r="TLH43"/>
          <cell r="TLI43"/>
          <cell r="TLJ43"/>
          <cell r="TLK43"/>
          <cell r="TLL43"/>
          <cell r="TLM43"/>
          <cell r="TLN43"/>
          <cell r="TLO43"/>
          <cell r="TLP43"/>
          <cell r="TLQ43"/>
          <cell r="TLR43"/>
          <cell r="TLS43"/>
          <cell r="TLT43"/>
          <cell r="TLU43"/>
          <cell r="TLV43"/>
          <cell r="TLW43"/>
          <cell r="TLX43"/>
          <cell r="TLY43"/>
          <cell r="TLZ43"/>
          <cell r="TMA43"/>
          <cell r="TMB43"/>
          <cell r="TMC43"/>
          <cell r="TMD43"/>
          <cell r="TME43"/>
          <cell r="TMF43"/>
          <cell r="TMG43"/>
          <cell r="TMH43"/>
          <cell r="TMI43"/>
          <cell r="TMJ43"/>
          <cell r="TMK43"/>
          <cell r="TML43"/>
          <cell r="TMM43"/>
          <cell r="TMN43"/>
          <cell r="TMO43"/>
          <cell r="TMP43"/>
          <cell r="TMQ43"/>
          <cell r="TMR43"/>
          <cell r="TMS43"/>
          <cell r="TMT43"/>
          <cell r="TMU43"/>
          <cell r="TMV43"/>
          <cell r="TMW43"/>
          <cell r="TMX43"/>
          <cell r="TMY43"/>
          <cell r="TMZ43"/>
          <cell r="TNA43"/>
          <cell r="TNB43"/>
          <cell r="TNC43"/>
          <cell r="TND43"/>
          <cell r="TNE43"/>
          <cell r="TNF43"/>
          <cell r="TNG43"/>
          <cell r="TNH43"/>
          <cell r="TNI43"/>
          <cell r="TNJ43"/>
          <cell r="TNK43"/>
          <cell r="TNL43"/>
          <cell r="TNM43"/>
          <cell r="TNN43"/>
          <cell r="TNO43"/>
          <cell r="TNP43"/>
          <cell r="TNQ43"/>
          <cell r="TNR43"/>
          <cell r="TNS43"/>
          <cell r="TNT43"/>
          <cell r="TNU43"/>
          <cell r="TNV43"/>
          <cell r="TNW43"/>
          <cell r="TNX43"/>
          <cell r="TNY43"/>
          <cell r="TNZ43"/>
          <cell r="TOA43"/>
          <cell r="TOB43"/>
          <cell r="TOC43"/>
          <cell r="TOD43"/>
          <cell r="TOE43"/>
          <cell r="TOF43"/>
          <cell r="TOG43"/>
          <cell r="TOH43"/>
          <cell r="TOI43"/>
          <cell r="TOJ43"/>
          <cell r="TOK43"/>
          <cell r="TOL43"/>
          <cell r="TOM43"/>
          <cell r="TON43"/>
          <cell r="TOO43"/>
          <cell r="TOP43"/>
          <cell r="TOQ43"/>
          <cell r="TOR43"/>
          <cell r="TOS43"/>
          <cell r="TOT43"/>
          <cell r="TOU43"/>
          <cell r="TOV43"/>
          <cell r="TOW43"/>
          <cell r="TOX43"/>
          <cell r="TOY43"/>
          <cell r="TOZ43"/>
          <cell r="TPA43"/>
          <cell r="TPB43"/>
          <cell r="TPC43"/>
          <cell r="TPD43"/>
          <cell r="TPE43"/>
          <cell r="TPF43"/>
          <cell r="TPG43"/>
          <cell r="TPH43"/>
          <cell r="TPI43"/>
          <cell r="TPJ43"/>
          <cell r="TPK43"/>
          <cell r="TPL43"/>
          <cell r="TPM43"/>
          <cell r="TPN43"/>
          <cell r="TPO43"/>
          <cell r="TPP43"/>
          <cell r="TPQ43"/>
          <cell r="TPR43"/>
          <cell r="TPS43"/>
          <cell r="TPT43"/>
          <cell r="TPU43"/>
          <cell r="TPV43"/>
          <cell r="TPW43"/>
          <cell r="TPX43"/>
          <cell r="TPY43"/>
          <cell r="TPZ43"/>
          <cell r="TQA43"/>
          <cell r="TQB43"/>
          <cell r="TQC43"/>
          <cell r="TQD43"/>
          <cell r="TQE43"/>
          <cell r="TQF43"/>
          <cell r="TQG43"/>
          <cell r="TQH43"/>
          <cell r="TQI43"/>
          <cell r="TQJ43"/>
          <cell r="TQK43"/>
          <cell r="TQL43"/>
          <cell r="TQM43"/>
          <cell r="TQN43"/>
          <cell r="TQO43"/>
          <cell r="TQP43"/>
          <cell r="TQQ43"/>
          <cell r="TQR43"/>
          <cell r="TQS43"/>
          <cell r="TQT43"/>
          <cell r="TQU43"/>
          <cell r="TQV43"/>
          <cell r="TQW43"/>
          <cell r="TQX43"/>
          <cell r="TQY43"/>
          <cell r="TQZ43"/>
          <cell r="TRA43"/>
          <cell r="TRB43"/>
          <cell r="TRC43"/>
          <cell r="TRD43"/>
          <cell r="TRE43"/>
          <cell r="TRF43"/>
          <cell r="TRG43"/>
          <cell r="TRH43"/>
          <cell r="TRI43"/>
          <cell r="TRJ43"/>
          <cell r="TRK43"/>
          <cell r="TRL43"/>
          <cell r="TRM43"/>
          <cell r="TRN43"/>
          <cell r="TRO43"/>
          <cell r="TRP43"/>
          <cell r="TRQ43"/>
          <cell r="TRR43"/>
          <cell r="TRS43"/>
          <cell r="TRT43"/>
          <cell r="TRU43"/>
          <cell r="TRV43"/>
          <cell r="TRW43"/>
          <cell r="TRX43"/>
          <cell r="TRY43"/>
          <cell r="TRZ43"/>
          <cell r="TSA43"/>
          <cell r="TSB43"/>
          <cell r="TSC43"/>
          <cell r="TSD43"/>
          <cell r="TSE43"/>
          <cell r="TSF43"/>
          <cell r="TSG43"/>
          <cell r="TSH43"/>
          <cell r="TSI43"/>
          <cell r="TSJ43"/>
          <cell r="TSK43"/>
          <cell r="TSL43"/>
          <cell r="TSM43"/>
          <cell r="TSN43"/>
          <cell r="TSO43"/>
          <cell r="TSP43"/>
          <cell r="TSQ43"/>
          <cell r="TSR43"/>
          <cell r="TSS43"/>
          <cell r="TST43"/>
          <cell r="TSU43"/>
          <cell r="TSV43"/>
          <cell r="TSW43"/>
          <cell r="TSX43"/>
          <cell r="TSY43"/>
          <cell r="TSZ43"/>
          <cell r="TTA43"/>
          <cell r="TTB43"/>
          <cell r="TTC43"/>
          <cell r="TTD43"/>
          <cell r="TTE43"/>
          <cell r="TTF43"/>
          <cell r="TTG43"/>
          <cell r="TTH43"/>
          <cell r="TTI43"/>
          <cell r="TTJ43"/>
          <cell r="TTK43"/>
          <cell r="TTL43"/>
          <cell r="TTM43"/>
          <cell r="TTN43"/>
          <cell r="TTO43"/>
          <cell r="TTP43"/>
          <cell r="TTQ43"/>
          <cell r="TTR43"/>
          <cell r="TTS43"/>
          <cell r="TTT43"/>
          <cell r="TTU43"/>
          <cell r="TTV43"/>
          <cell r="TTW43"/>
          <cell r="TTX43"/>
          <cell r="TTY43"/>
          <cell r="TTZ43"/>
          <cell r="TUA43"/>
          <cell r="TUB43"/>
          <cell r="TUC43"/>
          <cell r="TUD43"/>
          <cell r="TUE43"/>
          <cell r="TUF43"/>
          <cell r="TUG43"/>
          <cell r="TUH43"/>
          <cell r="TUI43"/>
          <cell r="TUJ43"/>
          <cell r="TUK43"/>
          <cell r="TUL43"/>
          <cell r="TUM43"/>
          <cell r="TUN43"/>
          <cell r="TUO43"/>
          <cell r="TUP43"/>
          <cell r="TUQ43"/>
          <cell r="TUR43"/>
          <cell r="TUS43"/>
          <cell r="TUT43"/>
          <cell r="TUU43"/>
          <cell r="TUV43"/>
          <cell r="TUW43"/>
          <cell r="TUX43"/>
          <cell r="TUY43"/>
          <cell r="TUZ43"/>
          <cell r="TVA43"/>
          <cell r="TVB43"/>
          <cell r="TVC43"/>
          <cell r="TVD43"/>
          <cell r="TVE43"/>
          <cell r="TVF43"/>
          <cell r="TVG43"/>
          <cell r="TVH43"/>
          <cell r="TVI43"/>
          <cell r="TVJ43"/>
          <cell r="TVK43"/>
          <cell r="TVL43"/>
          <cell r="TVM43"/>
          <cell r="TVN43"/>
          <cell r="TVO43"/>
          <cell r="TVP43"/>
          <cell r="TVQ43"/>
          <cell r="TVR43"/>
          <cell r="TVS43"/>
          <cell r="TVT43"/>
          <cell r="TVU43"/>
          <cell r="TVV43"/>
          <cell r="TVW43"/>
          <cell r="TVX43"/>
          <cell r="TVY43"/>
          <cell r="TVZ43"/>
          <cell r="TWA43"/>
          <cell r="TWB43"/>
          <cell r="TWC43"/>
          <cell r="TWD43"/>
          <cell r="TWE43"/>
          <cell r="TWF43"/>
          <cell r="TWG43"/>
          <cell r="TWH43"/>
          <cell r="TWI43"/>
          <cell r="TWJ43"/>
          <cell r="TWK43"/>
          <cell r="TWL43"/>
          <cell r="TWM43"/>
          <cell r="TWN43"/>
          <cell r="TWO43"/>
          <cell r="TWP43"/>
          <cell r="TWQ43"/>
          <cell r="TWR43"/>
          <cell r="TWS43"/>
          <cell r="TWT43"/>
          <cell r="TWU43"/>
          <cell r="TWV43"/>
          <cell r="TWW43"/>
          <cell r="TWX43"/>
          <cell r="TWY43"/>
          <cell r="TWZ43"/>
          <cell r="TXA43"/>
          <cell r="TXB43"/>
          <cell r="TXC43"/>
          <cell r="TXD43"/>
          <cell r="TXE43"/>
          <cell r="TXF43"/>
          <cell r="TXG43"/>
          <cell r="TXH43"/>
          <cell r="TXI43"/>
          <cell r="TXJ43"/>
          <cell r="TXK43"/>
          <cell r="TXL43"/>
          <cell r="TXM43"/>
          <cell r="TXN43"/>
          <cell r="TXO43"/>
          <cell r="TXP43"/>
          <cell r="TXQ43"/>
          <cell r="TXR43"/>
          <cell r="TXS43"/>
          <cell r="TXT43"/>
          <cell r="TXU43"/>
          <cell r="TXV43"/>
          <cell r="TXW43"/>
          <cell r="TXX43"/>
          <cell r="TXY43"/>
          <cell r="TXZ43"/>
          <cell r="TYA43"/>
          <cell r="TYB43"/>
          <cell r="TYC43"/>
          <cell r="TYD43"/>
          <cell r="TYE43"/>
          <cell r="TYF43"/>
          <cell r="TYG43"/>
          <cell r="TYH43"/>
          <cell r="TYI43"/>
          <cell r="TYJ43"/>
          <cell r="TYK43"/>
          <cell r="TYL43"/>
          <cell r="TYM43"/>
          <cell r="TYN43"/>
          <cell r="TYO43"/>
          <cell r="TYP43"/>
          <cell r="TYQ43"/>
          <cell r="TYR43"/>
          <cell r="TYS43"/>
          <cell r="TYT43"/>
          <cell r="TYU43"/>
          <cell r="TYV43"/>
          <cell r="TYW43"/>
          <cell r="TYX43"/>
          <cell r="TYY43"/>
          <cell r="TYZ43"/>
          <cell r="TZA43"/>
          <cell r="TZB43"/>
          <cell r="TZC43"/>
          <cell r="TZD43"/>
          <cell r="TZE43"/>
          <cell r="TZF43"/>
          <cell r="TZG43"/>
          <cell r="TZH43"/>
          <cell r="TZI43"/>
          <cell r="TZJ43"/>
          <cell r="TZK43"/>
          <cell r="TZL43"/>
          <cell r="TZM43"/>
          <cell r="TZN43"/>
          <cell r="TZO43"/>
          <cell r="TZP43"/>
          <cell r="TZQ43"/>
          <cell r="TZR43"/>
          <cell r="TZS43"/>
          <cell r="TZT43"/>
          <cell r="TZU43"/>
          <cell r="TZV43"/>
          <cell r="TZW43"/>
          <cell r="TZX43"/>
          <cell r="TZY43"/>
          <cell r="TZZ43"/>
          <cell r="UAA43"/>
          <cell r="UAB43"/>
          <cell r="UAC43"/>
          <cell r="UAD43"/>
          <cell r="UAE43"/>
          <cell r="UAF43"/>
          <cell r="UAG43"/>
          <cell r="UAH43"/>
          <cell r="UAI43"/>
          <cell r="UAJ43"/>
          <cell r="UAK43"/>
          <cell r="UAL43"/>
          <cell r="UAM43"/>
          <cell r="UAN43"/>
          <cell r="UAO43"/>
          <cell r="UAP43"/>
          <cell r="UAQ43"/>
          <cell r="UAR43"/>
          <cell r="UAS43"/>
          <cell r="UAT43"/>
          <cell r="UAU43"/>
          <cell r="UAV43"/>
          <cell r="UAW43"/>
          <cell r="UAX43"/>
          <cell r="UAY43"/>
          <cell r="UAZ43"/>
          <cell r="UBA43"/>
          <cell r="UBB43"/>
          <cell r="UBC43"/>
          <cell r="UBD43"/>
          <cell r="UBE43"/>
          <cell r="UBF43"/>
          <cell r="UBG43"/>
          <cell r="UBH43"/>
          <cell r="UBI43"/>
          <cell r="UBJ43"/>
          <cell r="UBK43"/>
          <cell r="UBL43"/>
          <cell r="UBM43"/>
          <cell r="UBN43"/>
          <cell r="UBO43"/>
          <cell r="UBP43"/>
          <cell r="UBQ43"/>
          <cell r="UBR43"/>
          <cell r="UBS43"/>
          <cell r="UBT43"/>
          <cell r="UBU43"/>
          <cell r="UBV43"/>
          <cell r="UBW43"/>
          <cell r="UBX43"/>
          <cell r="UBY43"/>
          <cell r="UBZ43"/>
          <cell r="UCA43"/>
          <cell r="UCB43"/>
          <cell r="UCC43"/>
          <cell r="UCD43"/>
          <cell r="UCE43"/>
          <cell r="UCF43"/>
          <cell r="UCG43"/>
          <cell r="UCH43"/>
          <cell r="UCI43"/>
          <cell r="UCJ43"/>
          <cell r="UCK43"/>
          <cell r="UCL43"/>
          <cell r="UCM43"/>
          <cell r="UCN43"/>
          <cell r="UCO43"/>
          <cell r="UCP43"/>
          <cell r="UCQ43"/>
          <cell r="UCR43"/>
          <cell r="UCS43"/>
          <cell r="UCT43"/>
          <cell r="UCU43"/>
          <cell r="UCV43"/>
          <cell r="UCW43"/>
          <cell r="UCX43"/>
          <cell r="UCY43"/>
          <cell r="UCZ43"/>
          <cell r="UDA43"/>
          <cell r="UDB43"/>
          <cell r="UDC43"/>
          <cell r="UDD43"/>
          <cell r="UDE43"/>
          <cell r="UDF43"/>
          <cell r="UDG43"/>
          <cell r="UDH43"/>
          <cell r="UDI43"/>
          <cell r="UDJ43"/>
          <cell r="UDK43"/>
          <cell r="UDL43"/>
          <cell r="UDM43"/>
          <cell r="UDN43"/>
          <cell r="UDO43"/>
          <cell r="UDP43"/>
          <cell r="UDQ43"/>
          <cell r="UDR43"/>
          <cell r="UDS43"/>
          <cell r="UDT43"/>
          <cell r="UDU43"/>
          <cell r="UDV43"/>
          <cell r="UDW43"/>
          <cell r="UDX43"/>
          <cell r="UDY43"/>
          <cell r="UDZ43"/>
          <cell r="UEA43"/>
          <cell r="UEB43"/>
          <cell r="UEC43"/>
          <cell r="UED43"/>
          <cell r="UEE43"/>
          <cell r="UEF43"/>
          <cell r="UEG43"/>
          <cell r="UEH43"/>
          <cell r="UEI43"/>
          <cell r="UEJ43"/>
          <cell r="UEK43"/>
          <cell r="UEL43"/>
          <cell r="UEM43"/>
          <cell r="UEN43"/>
          <cell r="UEO43"/>
          <cell r="UEP43"/>
          <cell r="UEQ43"/>
          <cell r="UER43"/>
          <cell r="UES43"/>
          <cell r="UET43"/>
          <cell r="UEU43"/>
          <cell r="UEV43"/>
          <cell r="UEW43"/>
          <cell r="UEX43"/>
          <cell r="UEY43"/>
          <cell r="UEZ43"/>
          <cell r="UFA43"/>
          <cell r="UFB43"/>
          <cell r="UFC43"/>
          <cell r="UFD43"/>
          <cell r="UFE43"/>
          <cell r="UFF43"/>
          <cell r="UFG43"/>
          <cell r="UFH43"/>
          <cell r="UFI43"/>
          <cell r="UFJ43"/>
          <cell r="UFK43"/>
          <cell r="UFL43"/>
          <cell r="UFM43"/>
          <cell r="UFN43"/>
          <cell r="UFO43"/>
          <cell r="UFP43"/>
          <cell r="UFQ43"/>
          <cell r="UFR43"/>
          <cell r="UFS43"/>
          <cell r="UFT43"/>
          <cell r="UFU43"/>
          <cell r="UFV43"/>
          <cell r="UFW43"/>
          <cell r="UFX43"/>
          <cell r="UFY43"/>
          <cell r="UFZ43"/>
          <cell r="UGA43"/>
          <cell r="UGB43"/>
          <cell r="UGC43"/>
          <cell r="UGD43"/>
          <cell r="UGE43"/>
          <cell r="UGF43"/>
          <cell r="UGG43"/>
          <cell r="UGH43"/>
          <cell r="UGI43"/>
          <cell r="UGJ43"/>
          <cell r="UGK43"/>
          <cell r="UGL43"/>
          <cell r="UGM43"/>
          <cell r="UGN43"/>
          <cell r="UGO43"/>
          <cell r="UGP43"/>
          <cell r="UGQ43"/>
          <cell r="UGR43"/>
          <cell r="UGS43"/>
          <cell r="UGT43"/>
          <cell r="UGU43"/>
          <cell r="UGV43"/>
          <cell r="UGW43"/>
          <cell r="UGX43"/>
          <cell r="UGY43"/>
          <cell r="UGZ43"/>
          <cell r="UHA43"/>
          <cell r="UHB43"/>
          <cell r="UHC43"/>
          <cell r="UHD43"/>
          <cell r="UHE43"/>
          <cell r="UHF43"/>
          <cell r="UHG43"/>
          <cell r="UHH43"/>
          <cell r="UHI43"/>
          <cell r="UHJ43"/>
          <cell r="UHK43"/>
          <cell r="UHL43"/>
          <cell r="UHM43"/>
          <cell r="UHN43"/>
          <cell r="UHO43"/>
          <cell r="UHP43"/>
          <cell r="UHQ43"/>
          <cell r="UHR43"/>
          <cell r="UHS43"/>
          <cell r="UHT43"/>
          <cell r="UHU43"/>
          <cell r="UHV43"/>
          <cell r="UHW43"/>
          <cell r="UHX43"/>
          <cell r="UHY43"/>
          <cell r="UHZ43"/>
          <cell r="UIA43"/>
          <cell r="UIB43"/>
          <cell r="UIC43"/>
          <cell r="UID43"/>
          <cell r="UIE43"/>
          <cell r="UIF43"/>
          <cell r="UIG43"/>
          <cell r="UIH43"/>
          <cell r="UII43"/>
          <cell r="UIJ43"/>
          <cell r="UIK43"/>
          <cell r="UIL43"/>
          <cell r="UIM43"/>
          <cell r="UIN43"/>
          <cell r="UIO43"/>
          <cell r="UIP43"/>
          <cell r="UIQ43"/>
          <cell r="UIR43"/>
          <cell r="UIS43"/>
          <cell r="UIT43"/>
          <cell r="UIU43"/>
          <cell r="UIV43"/>
          <cell r="UIW43"/>
          <cell r="UIX43"/>
          <cell r="UIY43"/>
          <cell r="UIZ43"/>
          <cell r="UJA43"/>
          <cell r="UJB43"/>
          <cell r="UJC43"/>
          <cell r="UJD43"/>
          <cell r="UJE43"/>
          <cell r="UJF43"/>
          <cell r="UJG43"/>
          <cell r="UJH43"/>
          <cell r="UJI43"/>
          <cell r="UJJ43"/>
          <cell r="UJK43"/>
          <cell r="UJL43"/>
          <cell r="UJM43"/>
          <cell r="UJN43"/>
          <cell r="UJO43"/>
          <cell r="UJP43"/>
          <cell r="UJQ43"/>
          <cell r="UJR43"/>
          <cell r="UJS43"/>
          <cell r="UJT43"/>
          <cell r="UJU43"/>
          <cell r="UJV43"/>
          <cell r="UJW43"/>
          <cell r="UJX43"/>
          <cell r="UJY43"/>
          <cell r="UJZ43"/>
          <cell r="UKA43"/>
          <cell r="UKB43"/>
          <cell r="UKC43"/>
          <cell r="UKD43"/>
          <cell r="UKE43"/>
          <cell r="UKF43"/>
          <cell r="UKG43"/>
          <cell r="UKH43"/>
          <cell r="UKI43"/>
          <cell r="UKJ43"/>
          <cell r="UKK43"/>
          <cell r="UKL43"/>
          <cell r="UKM43"/>
          <cell r="UKN43"/>
          <cell r="UKO43"/>
          <cell r="UKP43"/>
          <cell r="UKQ43"/>
          <cell r="UKR43"/>
          <cell r="UKS43"/>
          <cell r="UKT43"/>
          <cell r="UKU43"/>
          <cell r="UKV43"/>
          <cell r="UKW43"/>
          <cell r="UKX43"/>
          <cell r="UKY43"/>
          <cell r="UKZ43"/>
          <cell r="ULA43"/>
          <cell r="ULB43"/>
          <cell r="ULC43"/>
          <cell r="ULD43"/>
          <cell r="ULE43"/>
          <cell r="ULF43"/>
          <cell r="ULG43"/>
          <cell r="ULH43"/>
          <cell r="ULI43"/>
          <cell r="ULJ43"/>
          <cell r="ULK43"/>
          <cell r="ULL43"/>
          <cell r="ULM43"/>
          <cell r="ULN43"/>
          <cell r="ULO43"/>
          <cell r="ULP43"/>
          <cell r="ULQ43"/>
          <cell r="ULR43"/>
          <cell r="ULS43"/>
          <cell r="ULT43"/>
          <cell r="ULU43"/>
          <cell r="ULV43"/>
          <cell r="ULW43"/>
          <cell r="ULX43"/>
          <cell r="ULY43"/>
          <cell r="ULZ43"/>
          <cell r="UMA43"/>
          <cell r="UMB43"/>
          <cell r="UMC43"/>
          <cell r="UMD43"/>
          <cell r="UME43"/>
          <cell r="UMF43"/>
          <cell r="UMG43"/>
          <cell r="UMH43"/>
          <cell r="UMI43"/>
          <cell r="UMJ43"/>
          <cell r="UMK43"/>
          <cell r="UML43"/>
          <cell r="UMM43"/>
          <cell r="UMN43"/>
          <cell r="UMO43"/>
          <cell r="UMP43"/>
          <cell r="UMQ43"/>
          <cell r="UMR43"/>
          <cell r="UMS43"/>
          <cell r="UMT43"/>
          <cell r="UMU43"/>
          <cell r="UMV43"/>
          <cell r="UMW43"/>
          <cell r="UMX43"/>
          <cell r="UMY43"/>
          <cell r="UMZ43"/>
          <cell r="UNA43"/>
          <cell r="UNB43"/>
          <cell r="UNC43"/>
          <cell r="UND43"/>
          <cell r="UNE43"/>
          <cell r="UNF43"/>
          <cell r="UNG43"/>
          <cell r="UNH43"/>
          <cell r="UNI43"/>
          <cell r="UNJ43"/>
          <cell r="UNK43"/>
          <cell r="UNL43"/>
          <cell r="UNM43"/>
          <cell r="UNN43"/>
          <cell r="UNO43"/>
          <cell r="UNP43"/>
          <cell r="UNQ43"/>
          <cell r="UNR43"/>
          <cell r="UNS43"/>
          <cell r="UNT43"/>
          <cell r="UNU43"/>
          <cell r="UNV43"/>
          <cell r="UNW43"/>
          <cell r="UNX43"/>
          <cell r="UNY43"/>
          <cell r="UNZ43"/>
          <cell r="UOA43"/>
          <cell r="UOB43"/>
          <cell r="UOC43"/>
          <cell r="UOD43"/>
          <cell r="UOE43"/>
          <cell r="UOF43"/>
          <cell r="UOG43"/>
          <cell r="UOH43"/>
          <cell r="UOI43"/>
          <cell r="UOJ43"/>
          <cell r="UOK43"/>
          <cell r="UOL43"/>
          <cell r="UOM43"/>
          <cell r="UON43"/>
          <cell r="UOO43"/>
          <cell r="UOP43"/>
          <cell r="UOQ43"/>
          <cell r="UOR43"/>
          <cell r="UOS43"/>
          <cell r="UOT43"/>
          <cell r="UOU43"/>
          <cell r="UOV43"/>
          <cell r="UOW43"/>
          <cell r="UOX43"/>
          <cell r="UOY43"/>
          <cell r="UOZ43"/>
          <cell r="UPA43"/>
          <cell r="UPB43"/>
          <cell r="UPC43"/>
          <cell r="UPD43"/>
          <cell r="UPE43"/>
          <cell r="UPF43"/>
          <cell r="UPG43"/>
          <cell r="UPH43"/>
          <cell r="UPI43"/>
          <cell r="UPJ43"/>
          <cell r="UPK43"/>
          <cell r="UPL43"/>
          <cell r="UPM43"/>
          <cell r="UPN43"/>
          <cell r="UPO43"/>
          <cell r="UPP43"/>
          <cell r="UPQ43"/>
          <cell r="UPR43"/>
          <cell r="UPS43"/>
          <cell r="UPT43"/>
          <cell r="UPU43"/>
          <cell r="UPV43"/>
          <cell r="UPW43"/>
          <cell r="UPX43"/>
          <cell r="UPY43"/>
          <cell r="UPZ43"/>
          <cell r="UQA43"/>
          <cell r="UQB43"/>
          <cell r="UQC43"/>
          <cell r="UQD43"/>
          <cell r="UQE43"/>
          <cell r="UQF43"/>
          <cell r="UQG43"/>
          <cell r="UQH43"/>
          <cell r="UQI43"/>
          <cell r="UQJ43"/>
          <cell r="UQK43"/>
          <cell r="UQL43"/>
          <cell r="UQM43"/>
          <cell r="UQN43"/>
          <cell r="UQO43"/>
          <cell r="UQP43"/>
          <cell r="UQQ43"/>
          <cell r="UQR43"/>
          <cell r="UQS43"/>
          <cell r="UQT43"/>
          <cell r="UQU43"/>
          <cell r="UQV43"/>
          <cell r="UQW43"/>
          <cell r="UQX43"/>
          <cell r="UQY43"/>
          <cell r="UQZ43"/>
          <cell r="URA43"/>
          <cell r="URB43"/>
          <cell r="URC43"/>
          <cell r="URD43"/>
          <cell r="URE43"/>
          <cell r="URF43"/>
          <cell r="URG43"/>
          <cell r="URH43"/>
          <cell r="URI43"/>
          <cell r="URJ43"/>
          <cell r="URK43"/>
          <cell r="URL43"/>
          <cell r="URM43"/>
          <cell r="URN43"/>
          <cell r="URO43"/>
          <cell r="URP43"/>
          <cell r="URQ43"/>
          <cell r="URR43"/>
          <cell r="URS43"/>
          <cell r="URT43"/>
          <cell r="URU43"/>
          <cell r="URV43"/>
          <cell r="URW43"/>
          <cell r="URX43"/>
          <cell r="URY43"/>
          <cell r="URZ43"/>
          <cell r="USA43"/>
          <cell r="USB43"/>
          <cell r="USC43"/>
          <cell r="USD43"/>
          <cell r="USE43"/>
          <cell r="USF43"/>
          <cell r="USG43"/>
          <cell r="USH43"/>
          <cell r="USI43"/>
          <cell r="USJ43"/>
          <cell r="USK43"/>
          <cell r="USL43"/>
          <cell r="USM43"/>
          <cell r="USN43"/>
          <cell r="USO43"/>
          <cell r="USP43"/>
          <cell r="USQ43"/>
          <cell r="USR43"/>
          <cell r="USS43"/>
          <cell r="UST43"/>
          <cell r="USU43"/>
          <cell r="USV43"/>
          <cell r="USW43"/>
          <cell r="USX43"/>
          <cell r="USY43"/>
          <cell r="USZ43"/>
          <cell r="UTA43"/>
          <cell r="UTB43"/>
          <cell r="UTC43"/>
          <cell r="UTD43"/>
          <cell r="UTE43"/>
          <cell r="UTF43"/>
          <cell r="UTG43"/>
          <cell r="UTH43"/>
          <cell r="UTI43"/>
          <cell r="UTJ43"/>
          <cell r="UTK43"/>
          <cell r="UTL43"/>
          <cell r="UTM43"/>
          <cell r="UTN43"/>
          <cell r="UTO43"/>
          <cell r="UTP43"/>
          <cell r="UTQ43"/>
          <cell r="UTR43"/>
          <cell r="UTS43"/>
          <cell r="UTT43"/>
          <cell r="UTU43"/>
          <cell r="UTV43"/>
          <cell r="UTW43"/>
          <cell r="UTX43"/>
          <cell r="UTY43"/>
          <cell r="UTZ43"/>
          <cell r="UUA43"/>
          <cell r="UUB43"/>
          <cell r="UUC43"/>
          <cell r="UUD43"/>
          <cell r="UUE43"/>
          <cell r="UUF43"/>
          <cell r="UUG43"/>
          <cell r="UUH43"/>
          <cell r="UUI43"/>
          <cell r="UUJ43"/>
          <cell r="UUK43"/>
          <cell r="UUL43"/>
          <cell r="UUM43"/>
          <cell r="UUN43"/>
          <cell r="UUO43"/>
          <cell r="UUP43"/>
          <cell r="UUQ43"/>
          <cell r="UUR43"/>
          <cell r="UUS43"/>
          <cell r="UUT43"/>
          <cell r="UUU43"/>
          <cell r="UUV43"/>
          <cell r="UUW43"/>
          <cell r="UUX43"/>
          <cell r="UUY43"/>
          <cell r="UUZ43"/>
          <cell r="UVA43"/>
          <cell r="UVB43"/>
          <cell r="UVC43"/>
          <cell r="UVD43"/>
          <cell r="UVE43"/>
          <cell r="UVF43"/>
          <cell r="UVG43"/>
          <cell r="UVH43"/>
          <cell r="UVI43"/>
          <cell r="UVJ43"/>
          <cell r="UVK43"/>
          <cell r="UVL43"/>
          <cell r="UVM43"/>
          <cell r="UVN43"/>
          <cell r="UVO43"/>
          <cell r="UVP43"/>
          <cell r="UVQ43"/>
          <cell r="UVR43"/>
          <cell r="UVS43"/>
          <cell r="UVT43"/>
          <cell r="UVU43"/>
          <cell r="UVV43"/>
          <cell r="UVW43"/>
          <cell r="UVX43"/>
          <cell r="UVY43"/>
          <cell r="UVZ43"/>
          <cell r="UWA43"/>
          <cell r="UWB43"/>
          <cell r="UWC43"/>
          <cell r="UWD43"/>
          <cell r="UWE43"/>
          <cell r="UWF43"/>
          <cell r="UWG43"/>
          <cell r="UWH43"/>
          <cell r="UWI43"/>
          <cell r="UWJ43"/>
          <cell r="UWK43"/>
          <cell r="UWL43"/>
          <cell r="UWM43"/>
          <cell r="UWN43"/>
          <cell r="UWO43"/>
          <cell r="UWP43"/>
          <cell r="UWQ43"/>
          <cell r="UWR43"/>
          <cell r="UWS43"/>
          <cell r="UWT43"/>
          <cell r="UWU43"/>
          <cell r="UWV43"/>
          <cell r="UWW43"/>
          <cell r="UWX43"/>
          <cell r="UWY43"/>
          <cell r="UWZ43"/>
          <cell r="UXA43"/>
          <cell r="UXB43"/>
          <cell r="UXC43"/>
          <cell r="UXD43"/>
          <cell r="UXE43"/>
          <cell r="UXF43"/>
          <cell r="UXG43"/>
          <cell r="UXH43"/>
          <cell r="UXI43"/>
          <cell r="UXJ43"/>
          <cell r="UXK43"/>
          <cell r="UXL43"/>
          <cell r="UXM43"/>
          <cell r="UXN43"/>
          <cell r="UXO43"/>
          <cell r="UXP43"/>
          <cell r="UXQ43"/>
          <cell r="UXR43"/>
          <cell r="UXS43"/>
          <cell r="UXT43"/>
          <cell r="UXU43"/>
          <cell r="UXV43"/>
          <cell r="UXW43"/>
          <cell r="UXX43"/>
          <cell r="UXY43"/>
          <cell r="UXZ43"/>
          <cell r="UYA43"/>
          <cell r="UYB43"/>
          <cell r="UYC43"/>
          <cell r="UYD43"/>
          <cell r="UYE43"/>
          <cell r="UYF43"/>
          <cell r="UYG43"/>
          <cell r="UYH43"/>
          <cell r="UYI43"/>
          <cell r="UYJ43"/>
          <cell r="UYK43"/>
          <cell r="UYL43"/>
          <cell r="UYM43"/>
          <cell r="UYN43"/>
          <cell r="UYO43"/>
          <cell r="UYP43"/>
          <cell r="UYQ43"/>
          <cell r="UYR43"/>
          <cell r="UYS43"/>
          <cell r="UYT43"/>
          <cell r="UYU43"/>
          <cell r="UYV43"/>
          <cell r="UYW43"/>
          <cell r="UYX43"/>
          <cell r="UYY43"/>
          <cell r="UYZ43"/>
          <cell r="UZA43"/>
          <cell r="UZB43"/>
          <cell r="UZC43"/>
          <cell r="UZD43"/>
          <cell r="UZE43"/>
          <cell r="UZF43"/>
          <cell r="UZG43"/>
          <cell r="UZH43"/>
          <cell r="UZI43"/>
          <cell r="UZJ43"/>
          <cell r="UZK43"/>
          <cell r="UZL43"/>
          <cell r="UZM43"/>
          <cell r="UZN43"/>
          <cell r="UZO43"/>
          <cell r="UZP43"/>
          <cell r="UZQ43"/>
          <cell r="UZR43"/>
          <cell r="UZS43"/>
          <cell r="UZT43"/>
          <cell r="UZU43"/>
          <cell r="UZV43"/>
          <cell r="UZW43"/>
          <cell r="UZX43"/>
          <cell r="UZY43"/>
          <cell r="UZZ43"/>
          <cell r="VAA43"/>
          <cell r="VAB43"/>
          <cell r="VAC43"/>
          <cell r="VAD43"/>
          <cell r="VAE43"/>
          <cell r="VAF43"/>
          <cell r="VAG43"/>
          <cell r="VAH43"/>
          <cell r="VAI43"/>
          <cell r="VAJ43"/>
          <cell r="VAK43"/>
          <cell r="VAL43"/>
          <cell r="VAM43"/>
          <cell r="VAN43"/>
          <cell r="VAO43"/>
          <cell r="VAP43"/>
          <cell r="VAQ43"/>
          <cell r="VAR43"/>
          <cell r="VAS43"/>
          <cell r="VAT43"/>
          <cell r="VAU43"/>
          <cell r="VAV43"/>
          <cell r="VAW43"/>
          <cell r="VAX43"/>
          <cell r="VAY43"/>
          <cell r="VAZ43"/>
          <cell r="VBA43"/>
          <cell r="VBB43"/>
          <cell r="VBC43"/>
          <cell r="VBD43"/>
          <cell r="VBE43"/>
          <cell r="VBF43"/>
          <cell r="VBG43"/>
          <cell r="VBH43"/>
          <cell r="VBI43"/>
          <cell r="VBJ43"/>
          <cell r="VBK43"/>
          <cell r="VBL43"/>
          <cell r="VBM43"/>
          <cell r="VBN43"/>
          <cell r="VBO43"/>
          <cell r="VBP43"/>
          <cell r="VBQ43"/>
          <cell r="VBR43"/>
          <cell r="VBS43"/>
          <cell r="VBT43"/>
          <cell r="VBU43"/>
          <cell r="VBV43"/>
          <cell r="VBW43"/>
          <cell r="VBX43"/>
          <cell r="VBY43"/>
          <cell r="VBZ43"/>
          <cell r="VCA43"/>
          <cell r="VCB43"/>
          <cell r="VCC43"/>
          <cell r="VCD43"/>
          <cell r="VCE43"/>
          <cell r="VCF43"/>
          <cell r="VCG43"/>
          <cell r="VCH43"/>
          <cell r="VCI43"/>
          <cell r="VCJ43"/>
          <cell r="VCK43"/>
          <cell r="VCL43"/>
          <cell r="VCM43"/>
          <cell r="VCN43"/>
          <cell r="VCO43"/>
          <cell r="VCP43"/>
          <cell r="VCQ43"/>
          <cell r="VCR43"/>
          <cell r="VCS43"/>
          <cell r="VCT43"/>
          <cell r="VCU43"/>
          <cell r="VCV43"/>
          <cell r="VCW43"/>
          <cell r="VCX43"/>
          <cell r="VCY43"/>
          <cell r="VCZ43"/>
          <cell r="VDA43"/>
          <cell r="VDB43"/>
          <cell r="VDC43"/>
          <cell r="VDD43"/>
          <cell r="VDE43"/>
          <cell r="VDF43"/>
          <cell r="VDG43"/>
          <cell r="VDH43"/>
          <cell r="VDI43"/>
          <cell r="VDJ43"/>
          <cell r="VDK43"/>
          <cell r="VDL43"/>
          <cell r="VDM43"/>
          <cell r="VDN43"/>
          <cell r="VDO43"/>
          <cell r="VDP43"/>
          <cell r="VDQ43"/>
          <cell r="VDR43"/>
          <cell r="VDS43"/>
          <cell r="VDT43"/>
          <cell r="VDU43"/>
          <cell r="VDV43"/>
          <cell r="VDW43"/>
          <cell r="VDX43"/>
          <cell r="VDY43"/>
          <cell r="VDZ43"/>
          <cell r="VEA43"/>
          <cell r="VEB43"/>
          <cell r="VEC43"/>
          <cell r="VED43"/>
          <cell r="VEE43"/>
          <cell r="VEF43"/>
          <cell r="VEG43"/>
          <cell r="VEH43"/>
          <cell r="VEI43"/>
          <cell r="VEJ43"/>
          <cell r="VEK43"/>
          <cell r="VEL43"/>
          <cell r="VEM43"/>
          <cell r="VEN43"/>
          <cell r="VEO43"/>
          <cell r="VEP43"/>
          <cell r="VEQ43"/>
          <cell r="VER43"/>
          <cell r="VES43"/>
          <cell r="VET43"/>
          <cell r="VEU43"/>
          <cell r="VEV43"/>
          <cell r="VEW43"/>
          <cell r="VEX43"/>
          <cell r="VEY43"/>
          <cell r="VEZ43"/>
          <cell r="VFA43"/>
          <cell r="VFB43"/>
          <cell r="VFC43"/>
          <cell r="VFD43"/>
          <cell r="VFE43"/>
          <cell r="VFF43"/>
          <cell r="VFG43"/>
          <cell r="VFH43"/>
          <cell r="VFI43"/>
          <cell r="VFJ43"/>
          <cell r="VFK43"/>
          <cell r="VFL43"/>
          <cell r="VFM43"/>
          <cell r="VFN43"/>
          <cell r="VFO43"/>
          <cell r="VFP43"/>
          <cell r="VFQ43"/>
          <cell r="VFR43"/>
          <cell r="VFS43"/>
          <cell r="VFT43"/>
          <cell r="VFU43"/>
          <cell r="VFV43"/>
          <cell r="VFW43"/>
          <cell r="VFX43"/>
          <cell r="VFY43"/>
          <cell r="VFZ43"/>
          <cell r="VGA43"/>
          <cell r="VGB43"/>
          <cell r="VGC43"/>
          <cell r="VGD43"/>
          <cell r="VGE43"/>
          <cell r="VGF43"/>
          <cell r="VGG43"/>
          <cell r="VGH43"/>
          <cell r="VGI43"/>
          <cell r="VGJ43"/>
          <cell r="VGK43"/>
          <cell r="VGL43"/>
          <cell r="VGM43"/>
          <cell r="VGN43"/>
          <cell r="VGO43"/>
          <cell r="VGP43"/>
          <cell r="VGQ43"/>
          <cell r="VGR43"/>
          <cell r="VGS43"/>
          <cell r="VGT43"/>
          <cell r="VGU43"/>
          <cell r="VGV43"/>
          <cell r="VGW43"/>
          <cell r="VGX43"/>
          <cell r="VGY43"/>
          <cell r="VGZ43"/>
          <cell r="VHA43"/>
          <cell r="VHB43"/>
          <cell r="VHC43"/>
          <cell r="VHD43"/>
          <cell r="VHE43"/>
          <cell r="VHF43"/>
          <cell r="VHG43"/>
          <cell r="VHH43"/>
          <cell r="VHI43"/>
          <cell r="VHJ43"/>
          <cell r="VHK43"/>
          <cell r="VHL43"/>
          <cell r="VHM43"/>
          <cell r="VHN43"/>
          <cell r="VHO43"/>
          <cell r="VHP43"/>
          <cell r="VHQ43"/>
          <cell r="VHR43"/>
          <cell r="VHS43"/>
          <cell r="VHT43"/>
          <cell r="VHU43"/>
          <cell r="VHV43"/>
          <cell r="VHW43"/>
          <cell r="VHX43"/>
          <cell r="VHY43"/>
          <cell r="VHZ43"/>
          <cell r="VIA43"/>
          <cell r="VIB43"/>
          <cell r="VIC43"/>
          <cell r="VID43"/>
          <cell r="VIE43"/>
          <cell r="VIF43"/>
          <cell r="VIG43"/>
          <cell r="VIH43"/>
          <cell r="VII43"/>
          <cell r="VIJ43"/>
          <cell r="VIK43"/>
          <cell r="VIL43"/>
          <cell r="VIM43"/>
          <cell r="VIN43"/>
          <cell r="VIO43"/>
          <cell r="VIP43"/>
          <cell r="VIQ43"/>
          <cell r="VIR43"/>
          <cell r="VIS43"/>
          <cell r="VIT43"/>
          <cell r="VIU43"/>
          <cell r="VIV43"/>
          <cell r="VIW43"/>
          <cell r="VIX43"/>
          <cell r="VIY43"/>
          <cell r="VIZ43"/>
          <cell r="VJA43"/>
          <cell r="VJB43"/>
          <cell r="VJC43"/>
          <cell r="VJD43"/>
          <cell r="VJE43"/>
          <cell r="VJF43"/>
          <cell r="VJG43"/>
          <cell r="VJH43"/>
          <cell r="VJI43"/>
          <cell r="VJJ43"/>
          <cell r="VJK43"/>
          <cell r="VJL43"/>
          <cell r="VJM43"/>
          <cell r="VJN43"/>
          <cell r="VJO43"/>
          <cell r="VJP43"/>
          <cell r="VJQ43"/>
          <cell r="VJR43"/>
          <cell r="VJS43"/>
          <cell r="VJT43"/>
          <cell r="VJU43"/>
          <cell r="VJV43"/>
          <cell r="VJW43"/>
          <cell r="VJX43"/>
          <cell r="VJY43"/>
          <cell r="VJZ43"/>
          <cell r="VKA43"/>
          <cell r="VKB43"/>
          <cell r="VKC43"/>
          <cell r="VKD43"/>
          <cell r="VKE43"/>
          <cell r="VKF43"/>
          <cell r="VKG43"/>
          <cell r="VKH43"/>
          <cell r="VKI43"/>
          <cell r="VKJ43"/>
          <cell r="VKK43"/>
          <cell r="VKL43"/>
          <cell r="VKM43"/>
          <cell r="VKN43"/>
          <cell r="VKO43"/>
          <cell r="VKP43"/>
          <cell r="VKQ43"/>
          <cell r="VKR43"/>
          <cell r="VKS43"/>
          <cell r="VKT43"/>
          <cell r="VKU43"/>
          <cell r="VKV43"/>
          <cell r="VKW43"/>
          <cell r="VKX43"/>
          <cell r="VKY43"/>
          <cell r="VKZ43"/>
          <cell r="VLA43"/>
          <cell r="VLB43"/>
          <cell r="VLC43"/>
          <cell r="VLD43"/>
          <cell r="VLE43"/>
          <cell r="VLF43"/>
          <cell r="VLG43"/>
          <cell r="VLH43"/>
          <cell r="VLI43"/>
          <cell r="VLJ43"/>
          <cell r="VLK43"/>
          <cell r="VLL43"/>
          <cell r="VLM43"/>
          <cell r="VLN43"/>
          <cell r="VLO43"/>
          <cell r="VLP43"/>
          <cell r="VLQ43"/>
          <cell r="VLR43"/>
          <cell r="VLS43"/>
          <cell r="VLT43"/>
          <cell r="VLU43"/>
          <cell r="VLV43"/>
          <cell r="VLW43"/>
          <cell r="VLX43"/>
          <cell r="VLY43"/>
          <cell r="VLZ43"/>
          <cell r="VMA43"/>
          <cell r="VMB43"/>
          <cell r="VMC43"/>
          <cell r="VMD43"/>
          <cell r="VME43"/>
          <cell r="VMF43"/>
          <cell r="VMG43"/>
          <cell r="VMH43"/>
          <cell r="VMI43"/>
          <cell r="VMJ43"/>
          <cell r="VMK43"/>
          <cell r="VML43"/>
          <cell r="VMM43"/>
          <cell r="VMN43"/>
          <cell r="VMO43"/>
          <cell r="VMP43"/>
          <cell r="VMQ43"/>
          <cell r="VMR43"/>
          <cell r="VMS43"/>
          <cell r="VMT43"/>
          <cell r="VMU43"/>
          <cell r="VMV43"/>
          <cell r="VMW43"/>
          <cell r="VMX43"/>
          <cell r="VMY43"/>
          <cell r="VMZ43"/>
          <cell r="VNA43"/>
          <cell r="VNB43"/>
          <cell r="VNC43"/>
          <cell r="VND43"/>
          <cell r="VNE43"/>
          <cell r="VNF43"/>
          <cell r="VNG43"/>
          <cell r="VNH43"/>
          <cell r="VNI43"/>
          <cell r="VNJ43"/>
          <cell r="VNK43"/>
          <cell r="VNL43"/>
          <cell r="VNM43"/>
          <cell r="VNN43"/>
          <cell r="VNO43"/>
          <cell r="VNP43"/>
          <cell r="VNQ43"/>
          <cell r="VNR43"/>
          <cell r="VNS43"/>
          <cell r="VNT43"/>
          <cell r="VNU43"/>
          <cell r="VNV43"/>
          <cell r="VNW43"/>
          <cell r="VNX43"/>
          <cell r="VNY43"/>
          <cell r="VNZ43"/>
          <cell r="VOA43"/>
          <cell r="VOB43"/>
          <cell r="VOC43"/>
          <cell r="VOD43"/>
          <cell r="VOE43"/>
          <cell r="VOF43"/>
          <cell r="VOG43"/>
          <cell r="VOH43"/>
          <cell r="VOI43"/>
          <cell r="VOJ43"/>
          <cell r="VOK43"/>
          <cell r="VOL43"/>
          <cell r="VOM43"/>
          <cell r="VON43"/>
          <cell r="VOO43"/>
          <cell r="VOP43"/>
          <cell r="VOQ43"/>
          <cell r="VOR43"/>
          <cell r="VOS43"/>
          <cell r="VOT43"/>
          <cell r="VOU43"/>
          <cell r="VOV43"/>
          <cell r="VOW43"/>
          <cell r="VOX43"/>
          <cell r="VOY43"/>
          <cell r="VOZ43"/>
          <cell r="VPA43"/>
          <cell r="VPB43"/>
          <cell r="VPC43"/>
          <cell r="VPD43"/>
          <cell r="VPE43"/>
          <cell r="VPF43"/>
          <cell r="VPG43"/>
          <cell r="VPH43"/>
          <cell r="VPI43"/>
          <cell r="VPJ43"/>
          <cell r="VPK43"/>
          <cell r="VPL43"/>
          <cell r="VPM43"/>
          <cell r="VPN43"/>
          <cell r="VPO43"/>
          <cell r="VPP43"/>
          <cell r="VPQ43"/>
          <cell r="VPR43"/>
          <cell r="VPS43"/>
          <cell r="VPT43"/>
          <cell r="VPU43"/>
          <cell r="VPV43"/>
          <cell r="VPW43"/>
          <cell r="VPX43"/>
          <cell r="VPY43"/>
          <cell r="VPZ43"/>
          <cell r="VQA43"/>
          <cell r="VQB43"/>
          <cell r="VQC43"/>
          <cell r="VQD43"/>
          <cell r="VQE43"/>
          <cell r="VQF43"/>
          <cell r="VQG43"/>
          <cell r="VQH43"/>
          <cell r="VQI43"/>
          <cell r="VQJ43"/>
          <cell r="VQK43"/>
          <cell r="VQL43"/>
          <cell r="VQM43"/>
          <cell r="VQN43"/>
          <cell r="VQO43"/>
          <cell r="VQP43"/>
          <cell r="VQQ43"/>
          <cell r="VQR43"/>
          <cell r="VQS43"/>
          <cell r="VQT43"/>
          <cell r="VQU43"/>
          <cell r="VQV43"/>
          <cell r="VQW43"/>
          <cell r="VQX43"/>
          <cell r="VQY43"/>
          <cell r="VQZ43"/>
          <cell r="VRA43"/>
          <cell r="VRB43"/>
          <cell r="VRC43"/>
          <cell r="VRD43"/>
          <cell r="VRE43"/>
          <cell r="VRF43"/>
          <cell r="VRG43"/>
          <cell r="VRH43"/>
          <cell r="VRI43"/>
          <cell r="VRJ43"/>
          <cell r="VRK43"/>
          <cell r="VRL43"/>
          <cell r="VRM43"/>
          <cell r="VRN43"/>
          <cell r="VRO43"/>
          <cell r="VRP43"/>
          <cell r="VRQ43"/>
          <cell r="VRR43"/>
          <cell r="VRS43"/>
          <cell r="VRT43"/>
          <cell r="VRU43"/>
          <cell r="VRV43"/>
          <cell r="VRW43"/>
          <cell r="VRX43"/>
          <cell r="VRY43"/>
          <cell r="VRZ43"/>
          <cell r="VSA43"/>
          <cell r="VSB43"/>
          <cell r="VSC43"/>
          <cell r="VSD43"/>
          <cell r="VSE43"/>
          <cell r="VSF43"/>
          <cell r="VSG43"/>
          <cell r="VSH43"/>
          <cell r="VSI43"/>
          <cell r="VSJ43"/>
          <cell r="VSK43"/>
          <cell r="VSL43"/>
          <cell r="VSM43"/>
          <cell r="VSN43"/>
          <cell r="VSO43"/>
          <cell r="VSP43"/>
          <cell r="VSQ43"/>
          <cell r="VSR43"/>
          <cell r="VSS43"/>
          <cell r="VST43"/>
          <cell r="VSU43"/>
          <cell r="VSV43"/>
          <cell r="VSW43"/>
          <cell r="VSX43"/>
          <cell r="VSY43"/>
          <cell r="VSZ43"/>
          <cell r="VTA43"/>
          <cell r="VTB43"/>
          <cell r="VTC43"/>
          <cell r="VTD43"/>
          <cell r="VTE43"/>
          <cell r="VTF43"/>
          <cell r="VTG43"/>
          <cell r="VTH43"/>
          <cell r="VTI43"/>
          <cell r="VTJ43"/>
          <cell r="VTK43"/>
          <cell r="VTL43"/>
          <cell r="VTM43"/>
          <cell r="VTN43"/>
          <cell r="VTO43"/>
          <cell r="VTP43"/>
          <cell r="VTQ43"/>
          <cell r="VTR43"/>
          <cell r="VTS43"/>
          <cell r="VTT43"/>
          <cell r="VTU43"/>
          <cell r="VTV43"/>
          <cell r="VTW43"/>
          <cell r="VTX43"/>
          <cell r="VTY43"/>
          <cell r="VTZ43"/>
          <cell r="VUA43"/>
          <cell r="VUB43"/>
          <cell r="VUC43"/>
          <cell r="VUD43"/>
          <cell r="VUE43"/>
          <cell r="VUF43"/>
          <cell r="VUG43"/>
          <cell r="VUH43"/>
          <cell r="VUI43"/>
          <cell r="VUJ43"/>
          <cell r="VUK43"/>
          <cell r="VUL43"/>
          <cell r="VUM43"/>
          <cell r="VUN43"/>
          <cell r="VUO43"/>
          <cell r="VUP43"/>
          <cell r="VUQ43"/>
          <cell r="VUR43"/>
          <cell r="VUS43"/>
          <cell r="VUT43"/>
          <cell r="VUU43"/>
          <cell r="VUV43"/>
          <cell r="VUW43"/>
          <cell r="VUX43"/>
          <cell r="VUY43"/>
          <cell r="VUZ43"/>
          <cell r="VVA43"/>
          <cell r="VVB43"/>
          <cell r="VVC43"/>
          <cell r="VVD43"/>
          <cell r="VVE43"/>
          <cell r="VVF43"/>
          <cell r="VVG43"/>
          <cell r="VVH43"/>
          <cell r="VVI43"/>
          <cell r="VVJ43"/>
          <cell r="VVK43"/>
          <cell r="VVL43"/>
          <cell r="VVM43"/>
          <cell r="VVN43"/>
          <cell r="VVO43"/>
          <cell r="VVP43"/>
          <cell r="VVQ43"/>
          <cell r="VVR43"/>
          <cell r="VVS43"/>
          <cell r="VVT43"/>
          <cell r="VVU43"/>
          <cell r="VVV43"/>
          <cell r="VVW43"/>
          <cell r="VVX43"/>
          <cell r="VVY43"/>
          <cell r="VVZ43"/>
          <cell r="VWA43"/>
          <cell r="VWB43"/>
          <cell r="VWC43"/>
          <cell r="VWD43"/>
          <cell r="VWE43"/>
          <cell r="VWF43"/>
          <cell r="VWG43"/>
          <cell r="VWH43"/>
          <cell r="VWI43"/>
          <cell r="VWJ43"/>
          <cell r="VWK43"/>
          <cell r="VWL43"/>
          <cell r="VWM43"/>
          <cell r="VWN43"/>
          <cell r="VWO43"/>
          <cell r="VWP43"/>
          <cell r="VWQ43"/>
          <cell r="VWR43"/>
          <cell r="VWS43"/>
          <cell r="VWT43"/>
          <cell r="VWU43"/>
          <cell r="VWV43"/>
          <cell r="VWW43"/>
          <cell r="VWX43"/>
          <cell r="VWY43"/>
          <cell r="VWZ43"/>
          <cell r="VXA43"/>
          <cell r="VXB43"/>
          <cell r="VXC43"/>
          <cell r="VXD43"/>
          <cell r="VXE43"/>
          <cell r="VXF43"/>
          <cell r="VXG43"/>
          <cell r="VXH43"/>
          <cell r="VXI43"/>
          <cell r="VXJ43"/>
          <cell r="VXK43"/>
          <cell r="VXL43"/>
          <cell r="VXM43"/>
          <cell r="VXN43"/>
          <cell r="VXO43"/>
          <cell r="VXP43"/>
          <cell r="VXQ43"/>
          <cell r="VXR43"/>
          <cell r="VXS43"/>
          <cell r="VXT43"/>
          <cell r="VXU43"/>
          <cell r="VXV43"/>
          <cell r="VXW43"/>
          <cell r="VXX43"/>
          <cell r="VXY43"/>
          <cell r="VXZ43"/>
          <cell r="VYA43"/>
          <cell r="VYB43"/>
          <cell r="VYC43"/>
          <cell r="VYD43"/>
          <cell r="VYE43"/>
          <cell r="VYF43"/>
          <cell r="VYG43"/>
          <cell r="VYH43"/>
          <cell r="VYI43"/>
          <cell r="VYJ43"/>
          <cell r="VYK43"/>
          <cell r="VYL43"/>
          <cell r="VYM43"/>
          <cell r="VYN43"/>
          <cell r="VYO43"/>
          <cell r="VYP43"/>
          <cell r="VYQ43"/>
          <cell r="VYR43"/>
          <cell r="VYS43"/>
          <cell r="VYT43"/>
          <cell r="VYU43"/>
          <cell r="VYV43"/>
          <cell r="VYW43"/>
          <cell r="VYX43"/>
          <cell r="VYY43"/>
          <cell r="VYZ43"/>
          <cell r="VZA43"/>
          <cell r="VZB43"/>
          <cell r="VZC43"/>
          <cell r="VZD43"/>
          <cell r="VZE43"/>
          <cell r="VZF43"/>
          <cell r="VZG43"/>
          <cell r="VZH43"/>
          <cell r="VZI43"/>
          <cell r="VZJ43"/>
          <cell r="VZK43"/>
          <cell r="VZL43"/>
          <cell r="VZM43"/>
          <cell r="VZN43"/>
          <cell r="VZO43"/>
          <cell r="VZP43"/>
          <cell r="VZQ43"/>
          <cell r="VZR43"/>
          <cell r="VZS43"/>
          <cell r="VZT43"/>
          <cell r="VZU43"/>
          <cell r="VZV43"/>
          <cell r="VZW43"/>
          <cell r="VZX43"/>
          <cell r="VZY43"/>
          <cell r="VZZ43"/>
          <cell r="WAA43"/>
          <cell r="WAB43"/>
          <cell r="WAC43"/>
          <cell r="WAD43"/>
          <cell r="WAE43"/>
          <cell r="WAF43"/>
          <cell r="WAG43"/>
          <cell r="WAH43"/>
          <cell r="WAI43"/>
          <cell r="WAJ43"/>
          <cell r="WAK43"/>
          <cell r="WAL43"/>
          <cell r="WAM43"/>
          <cell r="WAN43"/>
          <cell r="WAO43"/>
          <cell r="WAP43"/>
          <cell r="WAQ43"/>
          <cell r="WAR43"/>
          <cell r="WAS43"/>
          <cell r="WAT43"/>
          <cell r="WAU43"/>
          <cell r="WAV43"/>
          <cell r="WAW43"/>
          <cell r="WAX43"/>
          <cell r="WAY43"/>
          <cell r="WAZ43"/>
          <cell r="WBA43"/>
          <cell r="WBB43"/>
          <cell r="WBC43"/>
          <cell r="WBD43"/>
          <cell r="WBE43"/>
          <cell r="WBF43"/>
          <cell r="WBG43"/>
          <cell r="WBH43"/>
          <cell r="WBI43"/>
          <cell r="WBJ43"/>
          <cell r="WBK43"/>
          <cell r="WBL43"/>
          <cell r="WBM43"/>
          <cell r="WBN43"/>
          <cell r="WBO43"/>
          <cell r="WBP43"/>
          <cell r="WBQ43"/>
          <cell r="WBR43"/>
          <cell r="WBS43"/>
          <cell r="WBT43"/>
          <cell r="WBU43"/>
          <cell r="WBV43"/>
          <cell r="WBW43"/>
          <cell r="WBX43"/>
          <cell r="WBY43"/>
          <cell r="WBZ43"/>
          <cell r="WCA43"/>
          <cell r="WCB43"/>
          <cell r="WCC43"/>
          <cell r="WCD43"/>
          <cell r="WCE43"/>
          <cell r="WCF43"/>
          <cell r="WCG43"/>
          <cell r="WCH43"/>
          <cell r="WCI43"/>
          <cell r="WCJ43"/>
          <cell r="WCK43"/>
          <cell r="WCL43"/>
          <cell r="WCM43"/>
          <cell r="WCN43"/>
          <cell r="WCO43"/>
          <cell r="WCP43"/>
          <cell r="WCQ43"/>
          <cell r="WCR43"/>
          <cell r="WCS43"/>
          <cell r="WCT43"/>
          <cell r="WCU43"/>
          <cell r="WCV43"/>
          <cell r="WCW43"/>
          <cell r="WCX43"/>
          <cell r="WCY43"/>
          <cell r="WCZ43"/>
          <cell r="WDA43"/>
          <cell r="WDB43"/>
          <cell r="WDC43"/>
          <cell r="WDD43"/>
          <cell r="WDE43"/>
          <cell r="WDF43"/>
          <cell r="WDG43"/>
          <cell r="WDH43"/>
          <cell r="WDI43"/>
          <cell r="WDJ43"/>
          <cell r="WDK43"/>
          <cell r="WDL43"/>
          <cell r="WDM43"/>
          <cell r="WDN43"/>
          <cell r="WDO43"/>
          <cell r="WDP43"/>
          <cell r="WDQ43"/>
          <cell r="WDR43"/>
          <cell r="WDS43"/>
          <cell r="WDT43"/>
          <cell r="WDU43"/>
          <cell r="WDV43"/>
          <cell r="WDW43"/>
          <cell r="WDX43"/>
          <cell r="WDY43"/>
          <cell r="WDZ43"/>
          <cell r="WEA43"/>
          <cell r="WEB43"/>
          <cell r="WEC43"/>
          <cell r="WED43"/>
          <cell r="WEE43"/>
          <cell r="WEF43"/>
          <cell r="WEG43"/>
          <cell r="WEH43"/>
          <cell r="WEI43"/>
          <cell r="WEJ43"/>
          <cell r="WEK43"/>
          <cell r="WEL43"/>
          <cell r="WEM43"/>
          <cell r="WEN43"/>
          <cell r="WEO43"/>
          <cell r="WEP43"/>
          <cell r="WEQ43"/>
          <cell r="WER43"/>
          <cell r="WES43"/>
          <cell r="WET43"/>
          <cell r="WEU43"/>
          <cell r="WEV43"/>
          <cell r="WEW43"/>
          <cell r="WEX43"/>
          <cell r="WEY43"/>
          <cell r="WEZ43"/>
          <cell r="WFA43"/>
          <cell r="WFB43"/>
          <cell r="WFC43"/>
          <cell r="WFD43"/>
          <cell r="WFE43"/>
          <cell r="WFF43"/>
          <cell r="WFG43"/>
          <cell r="WFH43"/>
          <cell r="WFI43"/>
          <cell r="WFJ43"/>
          <cell r="WFK43"/>
          <cell r="WFL43"/>
          <cell r="WFM43"/>
          <cell r="WFN43"/>
          <cell r="WFO43"/>
          <cell r="WFP43"/>
          <cell r="WFQ43"/>
          <cell r="WFR43"/>
          <cell r="WFS43"/>
          <cell r="WFT43"/>
          <cell r="WFU43"/>
          <cell r="WFV43"/>
          <cell r="WFW43"/>
          <cell r="WFX43"/>
          <cell r="WFY43"/>
          <cell r="WFZ43"/>
          <cell r="WGA43"/>
          <cell r="WGB43"/>
          <cell r="WGC43"/>
          <cell r="WGD43"/>
          <cell r="WGE43"/>
          <cell r="WGF43"/>
          <cell r="WGG43"/>
          <cell r="WGH43"/>
          <cell r="WGI43"/>
          <cell r="WGJ43"/>
          <cell r="WGK43"/>
          <cell r="WGL43"/>
          <cell r="WGM43"/>
          <cell r="WGN43"/>
          <cell r="WGO43"/>
          <cell r="WGP43"/>
          <cell r="WGQ43"/>
          <cell r="WGR43"/>
          <cell r="WGS43"/>
          <cell r="WGT43"/>
          <cell r="WGU43"/>
          <cell r="WGV43"/>
          <cell r="WGW43"/>
          <cell r="WGX43"/>
          <cell r="WGY43"/>
          <cell r="WGZ43"/>
          <cell r="WHA43"/>
          <cell r="WHB43"/>
          <cell r="WHC43"/>
          <cell r="WHD43"/>
          <cell r="WHE43"/>
          <cell r="WHF43"/>
          <cell r="WHG43"/>
          <cell r="WHH43"/>
          <cell r="WHI43"/>
          <cell r="WHJ43"/>
          <cell r="WHK43"/>
          <cell r="WHL43"/>
          <cell r="WHM43"/>
          <cell r="WHN43"/>
          <cell r="WHO43"/>
          <cell r="WHP43"/>
          <cell r="WHQ43"/>
          <cell r="WHR43"/>
          <cell r="WHS43"/>
          <cell r="WHT43"/>
          <cell r="WHU43"/>
          <cell r="WHV43"/>
          <cell r="WHW43"/>
          <cell r="WHX43"/>
          <cell r="WHY43"/>
          <cell r="WHZ43"/>
          <cell r="WIA43"/>
          <cell r="WIB43"/>
          <cell r="WIC43"/>
          <cell r="WID43"/>
          <cell r="WIE43"/>
          <cell r="WIF43"/>
          <cell r="WIG43"/>
          <cell r="WIH43"/>
          <cell r="WII43"/>
          <cell r="WIJ43"/>
          <cell r="WIK43"/>
          <cell r="WIL43"/>
          <cell r="WIM43"/>
          <cell r="WIN43"/>
          <cell r="WIO43"/>
          <cell r="WIP43"/>
          <cell r="WIQ43"/>
          <cell r="WIR43"/>
          <cell r="WIS43"/>
          <cell r="WIT43"/>
          <cell r="WIU43"/>
          <cell r="WIV43"/>
          <cell r="WIW43"/>
          <cell r="WIX43"/>
          <cell r="WIY43"/>
          <cell r="WIZ43"/>
          <cell r="WJA43"/>
          <cell r="WJB43"/>
          <cell r="WJC43"/>
          <cell r="WJD43"/>
          <cell r="WJE43"/>
          <cell r="WJF43"/>
          <cell r="WJG43"/>
          <cell r="WJH43"/>
          <cell r="WJI43"/>
          <cell r="WJJ43"/>
          <cell r="WJK43"/>
          <cell r="WJL43"/>
          <cell r="WJM43"/>
          <cell r="WJN43"/>
          <cell r="WJO43"/>
          <cell r="WJP43"/>
          <cell r="WJQ43"/>
          <cell r="WJR43"/>
          <cell r="WJS43"/>
          <cell r="WJT43"/>
          <cell r="WJU43"/>
          <cell r="WJV43"/>
          <cell r="WJW43"/>
          <cell r="WJX43"/>
          <cell r="WJY43"/>
          <cell r="WJZ43"/>
          <cell r="WKA43"/>
          <cell r="WKB43"/>
          <cell r="WKC43"/>
          <cell r="WKD43"/>
          <cell r="WKE43"/>
          <cell r="WKF43"/>
          <cell r="WKG43"/>
          <cell r="WKH43"/>
          <cell r="WKI43"/>
          <cell r="WKJ43"/>
          <cell r="WKK43"/>
          <cell r="WKL43"/>
          <cell r="WKM43"/>
          <cell r="WKN43"/>
          <cell r="WKO43"/>
          <cell r="WKP43"/>
          <cell r="WKQ43"/>
          <cell r="WKR43"/>
          <cell r="WKS43"/>
          <cell r="WKT43"/>
          <cell r="WKU43"/>
          <cell r="WKV43"/>
          <cell r="WKW43"/>
          <cell r="WKX43"/>
          <cell r="WKY43"/>
          <cell r="WKZ43"/>
          <cell r="WLA43"/>
          <cell r="WLB43"/>
          <cell r="WLC43"/>
          <cell r="WLD43"/>
          <cell r="WLE43"/>
          <cell r="WLF43"/>
          <cell r="WLG43"/>
          <cell r="WLH43"/>
          <cell r="WLI43"/>
          <cell r="WLJ43"/>
          <cell r="WLK43"/>
          <cell r="WLL43"/>
          <cell r="WLM43"/>
          <cell r="WLN43"/>
          <cell r="WLO43"/>
          <cell r="WLP43"/>
          <cell r="WLQ43"/>
          <cell r="WLR43"/>
          <cell r="WLS43"/>
          <cell r="WLT43"/>
          <cell r="WLU43"/>
          <cell r="WLV43"/>
          <cell r="WLW43"/>
          <cell r="WLX43"/>
          <cell r="WLY43"/>
          <cell r="WLZ43"/>
          <cell r="WMA43"/>
          <cell r="WMB43"/>
          <cell r="WMC43"/>
          <cell r="WMD43"/>
          <cell r="WME43"/>
          <cell r="WMF43"/>
          <cell r="WMG43"/>
          <cell r="WMH43"/>
          <cell r="WMI43"/>
          <cell r="WMJ43"/>
          <cell r="WMK43"/>
          <cell r="WML43"/>
          <cell r="WMM43"/>
          <cell r="WMN43"/>
          <cell r="WMO43"/>
          <cell r="WMP43"/>
          <cell r="WMQ43"/>
          <cell r="WMR43"/>
          <cell r="WMS43"/>
          <cell r="WMT43"/>
          <cell r="WMU43"/>
          <cell r="WMV43"/>
          <cell r="WMW43"/>
          <cell r="WMX43"/>
          <cell r="WMY43"/>
          <cell r="WMZ43"/>
          <cell r="WNA43"/>
          <cell r="WNB43"/>
          <cell r="WNC43"/>
          <cell r="WND43"/>
          <cell r="WNE43"/>
          <cell r="WNF43"/>
          <cell r="WNG43"/>
          <cell r="WNH43"/>
          <cell r="WNI43"/>
          <cell r="WNJ43"/>
          <cell r="WNK43"/>
          <cell r="WNL43"/>
          <cell r="WNM43"/>
          <cell r="WNN43"/>
          <cell r="WNO43"/>
          <cell r="WNP43"/>
          <cell r="WNQ43"/>
          <cell r="WNR43"/>
          <cell r="WNS43"/>
          <cell r="WNT43"/>
          <cell r="WNU43"/>
          <cell r="WNV43"/>
          <cell r="WNW43"/>
          <cell r="WNX43"/>
          <cell r="WNY43"/>
          <cell r="WNZ43"/>
          <cell r="WOA43"/>
          <cell r="WOB43"/>
          <cell r="WOC43"/>
          <cell r="WOD43"/>
          <cell r="WOE43"/>
          <cell r="WOF43"/>
          <cell r="WOG43"/>
          <cell r="WOH43"/>
          <cell r="WOI43"/>
          <cell r="WOJ43"/>
          <cell r="WOK43"/>
          <cell r="WOL43"/>
          <cell r="WOM43"/>
          <cell r="WON43"/>
          <cell r="WOO43"/>
          <cell r="WOP43"/>
          <cell r="WOQ43"/>
          <cell r="WOR43"/>
          <cell r="WOS43"/>
          <cell r="WOT43"/>
          <cell r="WOU43"/>
          <cell r="WOV43"/>
          <cell r="WOW43"/>
          <cell r="WOX43"/>
          <cell r="WOY43"/>
          <cell r="WOZ43"/>
          <cell r="WPA43"/>
          <cell r="WPB43"/>
          <cell r="WPC43"/>
          <cell r="WPD43"/>
          <cell r="WPE43"/>
          <cell r="WPF43"/>
          <cell r="WPG43"/>
          <cell r="WPH43"/>
          <cell r="WPI43"/>
          <cell r="WPJ43"/>
          <cell r="WPK43"/>
          <cell r="WPL43"/>
          <cell r="WPM43"/>
          <cell r="WPN43"/>
          <cell r="WPO43"/>
          <cell r="WPP43"/>
          <cell r="WPQ43"/>
          <cell r="WPR43"/>
          <cell r="WPS43"/>
          <cell r="WPT43"/>
          <cell r="WPU43"/>
          <cell r="WPV43"/>
          <cell r="WPW43"/>
          <cell r="WPX43"/>
          <cell r="WPY43"/>
          <cell r="WPZ43"/>
          <cell r="WQA43"/>
          <cell r="WQB43"/>
          <cell r="WQC43"/>
          <cell r="WQD43"/>
          <cell r="WQE43"/>
          <cell r="WQF43"/>
          <cell r="WQG43"/>
          <cell r="WQH43"/>
          <cell r="WQI43"/>
          <cell r="WQJ43"/>
          <cell r="WQK43"/>
          <cell r="WQL43"/>
          <cell r="WQM43"/>
          <cell r="WQN43"/>
          <cell r="WQO43"/>
          <cell r="WQP43"/>
          <cell r="WQQ43"/>
          <cell r="WQR43"/>
          <cell r="WQS43"/>
          <cell r="WQT43"/>
          <cell r="WQU43"/>
          <cell r="WQV43"/>
          <cell r="WQW43"/>
          <cell r="WQX43"/>
          <cell r="WQY43"/>
          <cell r="WQZ43"/>
          <cell r="WRA43"/>
          <cell r="WRB43"/>
          <cell r="WRC43"/>
          <cell r="WRD43"/>
          <cell r="WRE43"/>
          <cell r="WRF43"/>
          <cell r="WRG43"/>
          <cell r="WRH43"/>
          <cell r="WRI43"/>
          <cell r="WRJ43"/>
          <cell r="WRK43"/>
          <cell r="WRL43"/>
          <cell r="WRM43"/>
          <cell r="WRN43"/>
          <cell r="WRO43"/>
          <cell r="WRP43"/>
          <cell r="WRQ43"/>
          <cell r="WRR43"/>
          <cell r="WRS43"/>
          <cell r="WRT43"/>
          <cell r="WRU43"/>
          <cell r="WRV43"/>
          <cell r="WRW43"/>
          <cell r="WRX43"/>
          <cell r="WRY43"/>
          <cell r="WRZ43"/>
          <cell r="WSA43"/>
          <cell r="WSB43"/>
          <cell r="WSC43"/>
          <cell r="WSD43"/>
          <cell r="WSE43"/>
          <cell r="WSF43"/>
          <cell r="WSG43"/>
          <cell r="WSH43"/>
          <cell r="WSI43"/>
          <cell r="WSJ43"/>
          <cell r="WSK43"/>
          <cell r="WSL43"/>
          <cell r="WSM43"/>
          <cell r="WSN43"/>
          <cell r="WSO43"/>
          <cell r="WSP43"/>
          <cell r="WSQ43"/>
          <cell r="WSR43"/>
          <cell r="WSS43"/>
          <cell r="WST43"/>
          <cell r="WSU43"/>
          <cell r="WSV43"/>
          <cell r="WSW43"/>
          <cell r="WSX43"/>
          <cell r="WSY43"/>
          <cell r="WSZ43"/>
          <cell r="WTA43"/>
          <cell r="WTB43"/>
          <cell r="WTC43"/>
          <cell r="WTD43"/>
          <cell r="WTE43"/>
          <cell r="WTF43"/>
          <cell r="WTG43"/>
          <cell r="WTH43"/>
          <cell r="WTI43"/>
          <cell r="WTJ43"/>
          <cell r="WTK43"/>
          <cell r="WTL43"/>
          <cell r="WTM43"/>
          <cell r="WTN43"/>
          <cell r="WTO43"/>
          <cell r="WTP43"/>
          <cell r="WTQ43"/>
          <cell r="WTR43"/>
          <cell r="WTS43"/>
          <cell r="WTT43"/>
          <cell r="WTU43"/>
          <cell r="WTV43"/>
          <cell r="WTW43"/>
          <cell r="WTX43"/>
          <cell r="WTY43"/>
          <cell r="WTZ43"/>
          <cell r="WUA43"/>
          <cell r="WUB43"/>
          <cell r="WUC43"/>
          <cell r="WUD43"/>
          <cell r="WUE43"/>
          <cell r="WUF43"/>
          <cell r="WUG43"/>
          <cell r="WUH43"/>
          <cell r="WUI43"/>
          <cell r="WUJ43"/>
          <cell r="WUK43"/>
          <cell r="WUL43"/>
          <cell r="WUM43"/>
          <cell r="WUN43"/>
          <cell r="WUO43"/>
          <cell r="WUP43"/>
          <cell r="WUQ43"/>
          <cell r="WUR43"/>
          <cell r="WUS43"/>
          <cell r="WUT43"/>
          <cell r="WUU43"/>
          <cell r="WUV43"/>
          <cell r="WUW43"/>
          <cell r="WUX43"/>
          <cell r="WUY43"/>
          <cell r="WUZ43"/>
          <cell r="WVA43"/>
          <cell r="WVB43"/>
          <cell r="WVC43"/>
          <cell r="WVD43"/>
          <cell r="WVE43"/>
          <cell r="WVF43"/>
          <cell r="WVG43"/>
          <cell r="WVH43"/>
          <cell r="WVI43"/>
          <cell r="WVJ43"/>
          <cell r="WVK43"/>
          <cell r="WVL43"/>
          <cell r="WVM43"/>
          <cell r="WVN43"/>
          <cell r="WVO43"/>
          <cell r="WVP43"/>
          <cell r="WVQ43"/>
          <cell r="WVR43"/>
          <cell r="WVS43"/>
          <cell r="WVT43"/>
          <cell r="WVU43"/>
          <cell r="WVV43"/>
          <cell r="WVW43"/>
          <cell r="WVX43"/>
          <cell r="WVY43"/>
          <cell r="WVZ43"/>
          <cell r="WWA43"/>
          <cell r="WWB43"/>
          <cell r="WWC43"/>
          <cell r="WWD43"/>
          <cell r="WWE43"/>
          <cell r="WWF43"/>
          <cell r="WWG43"/>
          <cell r="WWH43"/>
          <cell r="WWI43"/>
          <cell r="WWJ43"/>
          <cell r="WWK43"/>
        </row>
        <row r="44">
          <cell r="B44" t="str">
            <v>Base Royalty Rate (&lt; $300mn)</v>
          </cell>
          <cell r="C44"/>
          <cell r="D44">
            <v>0</v>
          </cell>
          <cell r="E44"/>
          <cell r="F44"/>
          <cell r="G44"/>
          <cell r="H44"/>
          <cell r="I44"/>
          <cell r="J44"/>
          <cell r="K44"/>
          <cell r="L44"/>
          <cell r="M44">
            <v>0.2</v>
          </cell>
          <cell r="N44">
            <v>0.2</v>
          </cell>
          <cell r="O44">
            <v>0.2</v>
          </cell>
          <cell r="P44">
            <v>0.2</v>
          </cell>
          <cell r="Q44">
            <v>0.2</v>
          </cell>
          <cell r="R44">
            <v>0.2</v>
          </cell>
          <cell r="S44">
            <v>0.2</v>
          </cell>
          <cell r="T44">
            <v>0.2</v>
          </cell>
          <cell r="U44">
            <v>0.2</v>
          </cell>
          <cell r="V44">
            <v>0.2</v>
          </cell>
          <cell r="W44">
            <v>0.2</v>
          </cell>
          <cell r="X44">
            <v>0.2</v>
          </cell>
          <cell r="Y44">
            <v>0.2</v>
          </cell>
          <cell r="Z44">
            <v>0.2</v>
          </cell>
          <cell r="AA44">
            <v>0.2</v>
          </cell>
          <cell r="AB44">
            <v>0.2</v>
          </cell>
          <cell r="AC44">
            <v>0.2</v>
          </cell>
          <cell r="AD44">
            <v>0.2</v>
          </cell>
          <cell r="AE44"/>
          <cell r="AF44"/>
          <cell r="AG44"/>
          <cell r="AH44"/>
          <cell r="AI44"/>
          <cell r="AW44"/>
          <cell r="AX44"/>
          <cell r="AY44"/>
          <cell r="AZ44"/>
          <cell r="BA44"/>
          <cell r="BB44"/>
          <cell r="BC44"/>
          <cell r="BD44"/>
          <cell r="BE44"/>
          <cell r="BF44"/>
          <cell r="BG44"/>
          <cell r="BH44"/>
          <cell r="BI44"/>
          <cell r="BJ44"/>
          <cell r="BK44"/>
          <cell r="BL44"/>
          <cell r="BM44"/>
          <cell r="BN44"/>
          <cell r="BO44"/>
          <cell r="BP44"/>
          <cell r="BQ44"/>
          <cell r="BR44"/>
          <cell r="BS44"/>
          <cell r="BT44"/>
          <cell r="BU44"/>
          <cell r="BV44"/>
          <cell r="BW44"/>
          <cell r="BX44"/>
          <cell r="BY44"/>
          <cell r="BZ44"/>
          <cell r="CA44"/>
          <cell r="CB44"/>
          <cell r="CC44"/>
          <cell r="CD44"/>
          <cell r="CE44"/>
          <cell r="CF44"/>
          <cell r="CG44"/>
          <cell r="CH44"/>
          <cell r="CI44"/>
          <cell r="CJ44"/>
          <cell r="CK44"/>
          <cell r="CL44"/>
          <cell r="CM44"/>
          <cell r="CN44"/>
          <cell r="CO44"/>
          <cell r="CP44"/>
          <cell r="CQ44"/>
          <cell r="CR44"/>
          <cell r="CS44"/>
          <cell r="CT44"/>
          <cell r="CU44"/>
          <cell r="CV44"/>
          <cell r="CW44"/>
          <cell r="CX44"/>
          <cell r="CY44"/>
          <cell r="CZ44"/>
          <cell r="DA44"/>
          <cell r="DB44"/>
          <cell r="DC44"/>
          <cell r="DD44"/>
          <cell r="DE44"/>
          <cell r="DF44"/>
          <cell r="DG44"/>
          <cell r="DH44"/>
          <cell r="DI44"/>
          <cell r="DJ44"/>
          <cell r="DK44"/>
          <cell r="DL44"/>
          <cell r="DM44"/>
          <cell r="DN44"/>
          <cell r="DO44"/>
          <cell r="DP44"/>
          <cell r="DQ44"/>
          <cell r="DR44"/>
          <cell r="DS44"/>
          <cell r="DT44"/>
          <cell r="DU44"/>
          <cell r="DV44"/>
          <cell r="DW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cell r="HJ44"/>
          <cell r="HK44"/>
          <cell r="HL44"/>
          <cell r="HM44"/>
          <cell r="HN44"/>
          <cell r="HO44"/>
          <cell r="HP44"/>
          <cell r="HQ44"/>
          <cell r="HR44"/>
          <cell r="HS44"/>
          <cell r="HT44"/>
          <cell r="HU44"/>
          <cell r="HV44"/>
          <cell r="HW44"/>
          <cell r="HX44"/>
          <cell r="HY44"/>
          <cell r="HZ44"/>
          <cell r="IA44"/>
          <cell r="IB44"/>
          <cell r="IC44"/>
          <cell r="ID44"/>
          <cell r="IE44"/>
          <cell r="IF44"/>
          <cell r="IG44"/>
          <cell r="IH44"/>
          <cell r="II44"/>
          <cell r="IJ44"/>
          <cell r="IK44"/>
          <cell r="IL44"/>
          <cell r="IM44"/>
          <cell r="IN44"/>
          <cell r="IO44"/>
          <cell r="IP44"/>
          <cell r="IQ44"/>
          <cell r="IR44"/>
          <cell r="IS44"/>
          <cell r="IT44"/>
          <cell r="IU44"/>
          <cell r="IV44"/>
          <cell r="IW44"/>
          <cell r="IX44"/>
          <cell r="IY44"/>
          <cell r="IZ44"/>
          <cell r="JA44"/>
          <cell r="JB44"/>
          <cell r="JC44"/>
          <cell r="JD44"/>
          <cell r="JE44"/>
          <cell r="JF44"/>
          <cell r="JG44"/>
          <cell r="JH44"/>
          <cell r="JI44"/>
          <cell r="JJ44"/>
          <cell r="JK44"/>
          <cell r="JL44"/>
          <cell r="JM44"/>
          <cell r="JN44"/>
          <cell r="JO44"/>
          <cell r="JP44"/>
          <cell r="JQ44"/>
          <cell r="JR44"/>
          <cell r="JS44"/>
          <cell r="JT44"/>
          <cell r="JU44"/>
          <cell r="JV44"/>
          <cell r="JW44"/>
          <cell r="JX44"/>
          <cell r="JY44"/>
          <cell r="JZ44"/>
          <cell r="KA44"/>
          <cell r="KB44"/>
          <cell r="KC44"/>
          <cell r="KD44"/>
          <cell r="KE44"/>
          <cell r="KF44"/>
          <cell r="KG44"/>
          <cell r="KH44"/>
          <cell r="KI44"/>
          <cell r="KJ44"/>
          <cell r="KK44"/>
          <cell r="KL44"/>
          <cell r="KM44"/>
          <cell r="KN44"/>
          <cell r="KO44"/>
          <cell r="KP44"/>
          <cell r="KQ44"/>
          <cell r="KR44"/>
          <cell r="KS44"/>
          <cell r="KT44"/>
          <cell r="KU44"/>
          <cell r="KV44"/>
          <cell r="KW44"/>
          <cell r="KX44"/>
          <cell r="KY44"/>
          <cell r="KZ44"/>
          <cell r="LA44"/>
          <cell r="LB44"/>
          <cell r="LC44"/>
          <cell r="LD44"/>
          <cell r="LE44"/>
          <cell r="LF44"/>
          <cell r="LG44"/>
          <cell r="LH44"/>
          <cell r="LI44"/>
          <cell r="LJ44"/>
          <cell r="LK44"/>
          <cell r="LL44"/>
          <cell r="LM44"/>
          <cell r="LN44"/>
          <cell r="LO44"/>
          <cell r="LP44"/>
          <cell r="LQ44"/>
          <cell r="LR44"/>
          <cell r="LS44"/>
          <cell r="LT44"/>
          <cell r="LU44"/>
          <cell r="LV44"/>
          <cell r="LW44"/>
          <cell r="LX44"/>
          <cell r="LY44"/>
          <cell r="LZ44"/>
          <cell r="MA44"/>
          <cell r="MB44"/>
          <cell r="MC44"/>
          <cell r="MD44"/>
          <cell r="ME44"/>
          <cell r="MF44"/>
          <cell r="MG44"/>
          <cell r="MH44"/>
          <cell r="MI44"/>
          <cell r="MJ44"/>
          <cell r="MK44"/>
          <cell r="ML44"/>
          <cell r="MM44"/>
          <cell r="MN44"/>
          <cell r="MO44"/>
          <cell r="MP44"/>
          <cell r="MQ44"/>
          <cell r="MR44"/>
          <cell r="MS44"/>
          <cell r="MT44"/>
          <cell r="MU44"/>
          <cell r="MV44"/>
          <cell r="MW44"/>
          <cell r="MX44"/>
          <cell r="MY44"/>
          <cell r="MZ44"/>
          <cell r="NA44"/>
          <cell r="NB44"/>
          <cell r="NC44"/>
          <cell r="ND44"/>
          <cell r="NE44"/>
          <cell r="NF44"/>
          <cell r="NG44"/>
          <cell r="NH44"/>
          <cell r="NI44"/>
          <cell r="NJ44"/>
          <cell r="NK44"/>
          <cell r="NL44"/>
          <cell r="NM44"/>
          <cell r="NN44"/>
          <cell r="NO44"/>
          <cell r="NP44"/>
          <cell r="NQ44"/>
          <cell r="NR44"/>
          <cell r="NS44"/>
          <cell r="NT44"/>
          <cell r="NU44"/>
          <cell r="NV44"/>
          <cell r="NW44"/>
          <cell r="NX44"/>
          <cell r="NY44"/>
          <cell r="NZ44"/>
          <cell r="OA44"/>
          <cell r="OB44"/>
          <cell r="OC44"/>
          <cell r="OD44"/>
          <cell r="OE44"/>
          <cell r="OF44"/>
          <cell r="OG44"/>
          <cell r="OH44"/>
          <cell r="OI44"/>
          <cell r="OJ44"/>
          <cell r="OK44"/>
          <cell r="OL44"/>
          <cell r="OM44"/>
          <cell r="ON44"/>
          <cell r="OO44"/>
          <cell r="OP44"/>
          <cell r="OQ44"/>
          <cell r="OR44"/>
          <cell r="OS44"/>
          <cell r="OT44"/>
          <cell r="OU44"/>
          <cell r="OV44"/>
          <cell r="OW44"/>
          <cell r="OX44"/>
          <cell r="OY44"/>
          <cell r="OZ44"/>
          <cell r="PA44"/>
          <cell r="PB44"/>
          <cell r="PC44"/>
          <cell r="PD44"/>
          <cell r="PE44"/>
          <cell r="PF44"/>
          <cell r="PG44"/>
          <cell r="PH44"/>
          <cell r="PI44"/>
          <cell r="PJ44"/>
          <cell r="PK44"/>
          <cell r="PL44"/>
          <cell r="PM44"/>
          <cell r="PN44"/>
          <cell r="PO44"/>
          <cell r="PP44"/>
          <cell r="PQ44"/>
          <cell r="PR44"/>
          <cell r="PS44"/>
          <cell r="PT44"/>
          <cell r="PU44"/>
          <cell r="PV44"/>
          <cell r="PW44"/>
          <cell r="PX44"/>
          <cell r="PY44"/>
          <cell r="PZ44"/>
          <cell r="QA44"/>
          <cell r="QB44"/>
          <cell r="QC44"/>
          <cell r="QD44"/>
          <cell r="QE44"/>
          <cell r="QF44"/>
          <cell r="QG44"/>
          <cell r="QH44"/>
          <cell r="QI44"/>
          <cell r="QJ44"/>
          <cell r="QK44"/>
          <cell r="QL44"/>
          <cell r="QM44"/>
          <cell r="QN44"/>
          <cell r="QO44"/>
          <cell r="QP44"/>
          <cell r="QQ44"/>
          <cell r="QR44"/>
          <cell r="QS44"/>
          <cell r="QT44"/>
          <cell r="QU44"/>
          <cell r="QV44"/>
          <cell r="QW44"/>
          <cell r="QX44"/>
          <cell r="QY44"/>
          <cell r="QZ44"/>
          <cell r="RA44"/>
          <cell r="RB44"/>
          <cell r="RC44"/>
          <cell r="RD44"/>
          <cell r="RE44"/>
          <cell r="RF44"/>
          <cell r="RG44"/>
          <cell r="RH44"/>
          <cell r="RI44"/>
          <cell r="RJ44"/>
          <cell r="RK44"/>
          <cell r="RL44"/>
          <cell r="RM44"/>
          <cell r="RN44"/>
          <cell r="RO44"/>
          <cell r="RP44"/>
          <cell r="RQ44"/>
          <cell r="RR44"/>
          <cell r="RS44"/>
          <cell r="RT44"/>
          <cell r="RU44"/>
          <cell r="RV44"/>
          <cell r="RW44"/>
          <cell r="RX44"/>
          <cell r="RY44"/>
          <cell r="RZ44"/>
          <cell r="SA44"/>
          <cell r="SB44"/>
          <cell r="SC44"/>
          <cell r="SD44"/>
          <cell r="SE44"/>
          <cell r="SF44"/>
          <cell r="SG44"/>
          <cell r="SH44"/>
          <cell r="SI44"/>
          <cell r="SJ44"/>
          <cell r="SK44"/>
          <cell r="SL44"/>
          <cell r="SM44"/>
          <cell r="SN44"/>
          <cell r="SO44"/>
          <cell r="SP44"/>
          <cell r="SQ44"/>
          <cell r="SR44"/>
          <cell r="SS44"/>
          <cell r="ST44"/>
          <cell r="SU44"/>
          <cell r="SV44"/>
          <cell r="SW44"/>
          <cell r="SX44"/>
          <cell r="SY44"/>
          <cell r="SZ44"/>
          <cell r="TA44"/>
          <cell r="TB44"/>
          <cell r="TC44"/>
          <cell r="TD44"/>
          <cell r="TE44"/>
          <cell r="TF44"/>
          <cell r="TG44"/>
          <cell r="TH44"/>
          <cell r="TI44"/>
          <cell r="TJ44"/>
          <cell r="TK44"/>
          <cell r="TL44"/>
          <cell r="TM44"/>
          <cell r="TN44"/>
          <cell r="TO44"/>
          <cell r="TP44"/>
          <cell r="TQ44"/>
          <cell r="TR44"/>
          <cell r="TS44"/>
          <cell r="TT44"/>
          <cell r="TU44"/>
          <cell r="TV44"/>
          <cell r="TW44"/>
          <cell r="TX44"/>
          <cell r="TY44"/>
          <cell r="TZ44"/>
          <cell r="UA44"/>
          <cell r="UB44"/>
          <cell r="UC44"/>
          <cell r="UD44"/>
          <cell r="UE44"/>
          <cell r="UF44"/>
          <cell r="UG44"/>
          <cell r="UH44"/>
          <cell r="UI44"/>
          <cell r="UJ44"/>
          <cell r="UK44"/>
          <cell r="UL44"/>
          <cell r="UM44"/>
          <cell r="UN44"/>
          <cell r="UO44"/>
          <cell r="UP44"/>
          <cell r="UQ44"/>
          <cell r="UR44"/>
          <cell r="US44"/>
          <cell r="UT44"/>
          <cell r="UU44"/>
          <cell r="UV44"/>
          <cell r="UW44"/>
          <cell r="UX44"/>
          <cell r="UY44"/>
          <cell r="UZ44"/>
          <cell r="VA44"/>
          <cell r="VB44"/>
          <cell r="VC44"/>
          <cell r="VD44"/>
          <cell r="VE44"/>
          <cell r="VF44"/>
          <cell r="VG44"/>
          <cell r="VH44"/>
          <cell r="VI44"/>
          <cell r="VJ44"/>
          <cell r="VK44"/>
          <cell r="VL44"/>
          <cell r="VM44"/>
          <cell r="VN44"/>
          <cell r="VO44"/>
          <cell r="VP44"/>
          <cell r="VQ44"/>
          <cell r="VR44"/>
          <cell r="VS44"/>
          <cell r="VT44"/>
          <cell r="VU44"/>
          <cell r="VV44"/>
          <cell r="VW44"/>
          <cell r="VX44"/>
          <cell r="VY44"/>
          <cell r="VZ44"/>
          <cell r="WA44"/>
          <cell r="WB44"/>
          <cell r="WC44"/>
          <cell r="WD44"/>
          <cell r="WE44"/>
          <cell r="WF44"/>
          <cell r="WG44"/>
          <cell r="WH44"/>
          <cell r="WI44"/>
          <cell r="WJ44"/>
          <cell r="WK44"/>
          <cell r="WL44"/>
          <cell r="WM44"/>
          <cell r="WN44"/>
          <cell r="WO44"/>
          <cell r="WP44"/>
          <cell r="WQ44"/>
          <cell r="WR44"/>
          <cell r="WS44"/>
          <cell r="WT44"/>
          <cell r="WU44"/>
          <cell r="WV44"/>
          <cell r="WW44"/>
          <cell r="WX44"/>
          <cell r="WY44"/>
          <cell r="WZ44"/>
          <cell r="XA44"/>
          <cell r="XB44"/>
          <cell r="XC44"/>
          <cell r="XD44"/>
          <cell r="XE44"/>
          <cell r="XF44"/>
          <cell r="XG44"/>
          <cell r="XH44"/>
          <cell r="XI44"/>
          <cell r="XJ44"/>
          <cell r="XK44"/>
          <cell r="XL44"/>
          <cell r="XM44"/>
          <cell r="XN44"/>
          <cell r="XO44"/>
          <cell r="XP44"/>
          <cell r="XQ44"/>
          <cell r="XR44"/>
          <cell r="XS44"/>
          <cell r="XT44"/>
          <cell r="XU44"/>
          <cell r="XV44"/>
          <cell r="XW44"/>
          <cell r="XX44"/>
          <cell r="XY44"/>
          <cell r="XZ44"/>
          <cell r="YA44"/>
          <cell r="YB44"/>
          <cell r="YC44"/>
          <cell r="YD44"/>
          <cell r="YE44"/>
          <cell r="YF44"/>
          <cell r="YG44"/>
          <cell r="YH44"/>
          <cell r="YI44"/>
          <cell r="YJ44"/>
          <cell r="YK44"/>
          <cell r="YL44"/>
          <cell r="YM44"/>
          <cell r="YN44"/>
          <cell r="YO44"/>
          <cell r="YP44"/>
          <cell r="YQ44"/>
          <cell r="YR44"/>
          <cell r="YS44"/>
          <cell r="YT44"/>
          <cell r="YU44"/>
          <cell r="YV44"/>
          <cell r="YW44"/>
          <cell r="YX44"/>
          <cell r="YY44"/>
          <cell r="YZ44"/>
          <cell r="ZA44"/>
          <cell r="ZB44"/>
          <cell r="ZC44"/>
          <cell r="ZD44"/>
          <cell r="ZE44"/>
          <cell r="ZF44"/>
          <cell r="ZG44"/>
          <cell r="ZH44"/>
          <cell r="ZI44"/>
          <cell r="ZJ44"/>
          <cell r="ZK44"/>
          <cell r="ZL44"/>
          <cell r="ZM44"/>
          <cell r="ZN44"/>
          <cell r="ZO44"/>
          <cell r="ZP44"/>
          <cell r="ZQ44"/>
          <cell r="ZR44"/>
          <cell r="ZS44"/>
          <cell r="ZT44"/>
          <cell r="ZU44"/>
          <cell r="ZV44"/>
          <cell r="ZW44"/>
          <cell r="ZX44"/>
          <cell r="ZY44"/>
          <cell r="ZZ44"/>
          <cell r="AAA44"/>
          <cell r="AAB44"/>
          <cell r="AAC44"/>
          <cell r="AAD44"/>
          <cell r="AAE44"/>
          <cell r="AAF44"/>
          <cell r="AAG44"/>
          <cell r="AAH44"/>
          <cell r="AAI44"/>
          <cell r="AAJ44"/>
          <cell r="AAK44"/>
          <cell r="AAL44"/>
          <cell r="AAM44"/>
          <cell r="AAN44"/>
          <cell r="AAO44"/>
          <cell r="AAP44"/>
          <cell r="AAQ44"/>
          <cell r="AAR44"/>
          <cell r="AAS44"/>
          <cell r="AAT44"/>
          <cell r="AAU44"/>
          <cell r="AAV44"/>
          <cell r="AAW44"/>
          <cell r="AAX44"/>
          <cell r="AAY44"/>
          <cell r="AAZ44"/>
          <cell r="ABA44"/>
          <cell r="ABB44"/>
          <cell r="ABC44"/>
          <cell r="ABD44"/>
          <cell r="ABE44"/>
          <cell r="ABF44"/>
          <cell r="ABG44"/>
          <cell r="ABH44"/>
          <cell r="ABI44"/>
          <cell r="ABJ44"/>
          <cell r="ABK44"/>
          <cell r="ABL44"/>
          <cell r="ABM44"/>
          <cell r="ABN44"/>
          <cell r="ABO44"/>
          <cell r="ABP44"/>
          <cell r="ABQ44"/>
          <cell r="ABR44"/>
          <cell r="ABS44"/>
          <cell r="ABT44"/>
          <cell r="ABU44"/>
          <cell r="ABV44"/>
          <cell r="ABW44"/>
          <cell r="ABX44"/>
          <cell r="ABY44"/>
          <cell r="ABZ44"/>
          <cell r="ACA44"/>
          <cell r="ACB44"/>
          <cell r="ACC44"/>
          <cell r="ACD44"/>
          <cell r="ACE44"/>
          <cell r="ACF44"/>
          <cell r="ACG44"/>
          <cell r="ACH44"/>
          <cell r="ACI44"/>
          <cell r="ACJ44"/>
          <cell r="ACK44"/>
          <cell r="ACL44"/>
          <cell r="ACM44"/>
          <cell r="ACN44"/>
          <cell r="ACO44"/>
          <cell r="ACP44"/>
          <cell r="ACQ44"/>
          <cell r="ACR44"/>
          <cell r="ACS44"/>
          <cell r="ACT44"/>
          <cell r="ACU44"/>
          <cell r="ACV44"/>
          <cell r="ACW44"/>
          <cell r="ACX44"/>
          <cell r="ACY44"/>
          <cell r="ACZ44"/>
          <cell r="ADA44"/>
          <cell r="ADB44"/>
          <cell r="ADC44"/>
          <cell r="ADD44"/>
          <cell r="ADE44"/>
          <cell r="ADF44"/>
          <cell r="ADG44"/>
          <cell r="ADH44"/>
          <cell r="ADI44"/>
          <cell r="ADJ44"/>
          <cell r="ADK44"/>
          <cell r="ADL44"/>
          <cell r="ADM44"/>
          <cell r="ADN44"/>
          <cell r="ADO44"/>
          <cell r="ADP44"/>
          <cell r="ADQ44"/>
          <cell r="ADR44"/>
          <cell r="ADS44"/>
          <cell r="ADT44"/>
          <cell r="ADU44"/>
          <cell r="ADV44"/>
          <cell r="ADW44"/>
          <cell r="ADX44"/>
          <cell r="ADY44"/>
          <cell r="ADZ44"/>
          <cell r="AEA44"/>
          <cell r="AEB44"/>
          <cell r="AEC44"/>
          <cell r="AED44"/>
          <cell r="AEE44"/>
          <cell r="AEF44"/>
          <cell r="AEG44"/>
          <cell r="AEH44"/>
          <cell r="AEI44"/>
          <cell r="AEJ44"/>
          <cell r="AEK44"/>
          <cell r="AEL44"/>
          <cell r="AEM44"/>
          <cell r="AEN44"/>
          <cell r="AEO44"/>
          <cell r="AEP44"/>
          <cell r="AEQ44"/>
          <cell r="AER44"/>
          <cell r="AES44"/>
          <cell r="AET44"/>
          <cell r="AEU44"/>
          <cell r="AEV44"/>
          <cell r="AEW44"/>
          <cell r="AEX44"/>
          <cell r="AEY44"/>
          <cell r="AEZ44"/>
          <cell r="AFA44"/>
          <cell r="AFB44"/>
          <cell r="AFC44"/>
          <cell r="AFD44"/>
          <cell r="AFE44"/>
          <cell r="AFF44"/>
          <cell r="AFG44"/>
          <cell r="AFH44"/>
          <cell r="AFI44"/>
          <cell r="AFJ44"/>
          <cell r="AFK44"/>
          <cell r="AFL44"/>
          <cell r="AFM44"/>
          <cell r="AFN44"/>
          <cell r="AFO44"/>
          <cell r="AFP44"/>
          <cell r="AFQ44"/>
          <cell r="AFR44"/>
          <cell r="AFS44"/>
          <cell r="AFT44"/>
          <cell r="AFU44"/>
          <cell r="AFV44"/>
          <cell r="AFW44"/>
          <cell r="AFX44"/>
          <cell r="AFY44"/>
          <cell r="AFZ44"/>
          <cell r="AGA44"/>
          <cell r="AGB44"/>
          <cell r="AGC44"/>
          <cell r="AGD44"/>
          <cell r="AGE44"/>
          <cell r="AGF44"/>
          <cell r="AGG44"/>
          <cell r="AGH44"/>
          <cell r="AGI44"/>
          <cell r="AGJ44"/>
          <cell r="AGK44"/>
          <cell r="AGL44"/>
          <cell r="AGM44"/>
          <cell r="AGN44"/>
          <cell r="AGO44"/>
          <cell r="AGP44"/>
          <cell r="AGQ44"/>
          <cell r="AGR44"/>
          <cell r="AGS44"/>
          <cell r="AGT44"/>
          <cell r="AGU44"/>
          <cell r="AGV44"/>
          <cell r="AGW44"/>
          <cell r="AGX44"/>
          <cell r="AGY44"/>
          <cell r="AGZ44"/>
          <cell r="AHA44"/>
          <cell r="AHB44"/>
          <cell r="AHC44"/>
          <cell r="AHD44"/>
          <cell r="AHE44"/>
          <cell r="AHF44"/>
          <cell r="AHG44"/>
          <cell r="AHH44"/>
          <cell r="AHI44"/>
          <cell r="AHJ44"/>
          <cell r="AHK44"/>
          <cell r="AHL44"/>
          <cell r="AHM44"/>
          <cell r="AHN44"/>
          <cell r="AHO44"/>
          <cell r="AHP44"/>
          <cell r="AHQ44"/>
          <cell r="AHR44"/>
          <cell r="AHS44"/>
          <cell r="AHT44"/>
          <cell r="AHU44"/>
          <cell r="AHV44"/>
          <cell r="AHW44"/>
          <cell r="AHX44"/>
          <cell r="AHY44"/>
          <cell r="AHZ44"/>
          <cell r="AIA44"/>
          <cell r="AIB44"/>
          <cell r="AIC44"/>
          <cell r="AID44"/>
          <cell r="AIE44"/>
          <cell r="AIF44"/>
          <cell r="AIG44"/>
          <cell r="AIH44"/>
          <cell r="AII44"/>
          <cell r="AIJ44"/>
          <cell r="AIK44"/>
          <cell r="AIL44"/>
          <cell r="AIM44"/>
          <cell r="AIN44"/>
          <cell r="AIO44"/>
          <cell r="AIP44"/>
          <cell r="AIQ44"/>
          <cell r="AIR44"/>
          <cell r="AIS44"/>
          <cell r="AIT44"/>
          <cell r="AIU44"/>
          <cell r="AIV44"/>
          <cell r="AIW44"/>
          <cell r="AIX44"/>
          <cell r="AIY44"/>
          <cell r="AIZ44"/>
          <cell r="AJA44"/>
          <cell r="AJB44"/>
          <cell r="AJC44"/>
          <cell r="AJD44"/>
          <cell r="AJE44"/>
          <cell r="AJF44"/>
          <cell r="AJG44"/>
          <cell r="AJH44"/>
          <cell r="AJI44"/>
          <cell r="AJJ44"/>
          <cell r="AJK44"/>
          <cell r="AJL44"/>
          <cell r="AJM44"/>
          <cell r="AJN44"/>
          <cell r="AJO44"/>
          <cell r="AJP44"/>
          <cell r="AJQ44"/>
          <cell r="AJR44"/>
          <cell r="AJS44"/>
          <cell r="AJT44"/>
          <cell r="AJU44"/>
          <cell r="AJV44"/>
          <cell r="AJW44"/>
          <cell r="AJX44"/>
          <cell r="AJY44"/>
          <cell r="AJZ44"/>
          <cell r="AKA44"/>
          <cell r="AKB44"/>
          <cell r="AKC44"/>
          <cell r="AKD44"/>
          <cell r="AKE44"/>
          <cell r="AKF44"/>
          <cell r="AKG44"/>
          <cell r="AKH44"/>
          <cell r="AKI44"/>
          <cell r="AKJ44"/>
          <cell r="AKK44"/>
          <cell r="AKL44"/>
          <cell r="AKM44"/>
          <cell r="AKN44"/>
          <cell r="AKO44"/>
          <cell r="AKP44"/>
          <cell r="AKQ44"/>
          <cell r="AKR44"/>
          <cell r="AKS44"/>
          <cell r="AKT44"/>
          <cell r="AKU44"/>
          <cell r="AKV44"/>
          <cell r="AKW44"/>
          <cell r="AKX44"/>
          <cell r="AKY44"/>
          <cell r="AKZ44"/>
          <cell r="ALA44"/>
          <cell r="ALB44"/>
          <cell r="ALC44"/>
          <cell r="ALD44"/>
          <cell r="ALE44"/>
          <cell r="ALF44"/>
          <cell r="ALG44"/>
          <cell r="ALH44"/>
          <cell r="ALI44"/>
          <cell r="ALJ44"/>
          <cell r="ALK44"/>
          <cell r="ALL44"/>
          <cell r="ALM44"/>
          <cell r="ALN44"/>
          <cell r="ALO44"/>
          <cell r="ALP44"/>
          <cell r="ALQ44"/>
          <cell r="ALR44"/>
          <cell r="ALS44"/>
          <cell r="ALT44"/>
          <cell r="ALU44"/>
          <cell r="ALV44"/>
          <cell r="ALW44"/>
          <cell r="ALX44"/>
          <cell r="ALY44"/>
          <cell r="ALZ44"/>
          <cell r="AMA44"/>
          <cell r="AMB44"/>
          <cell r="AMC44"/>
          <cell r="AMD44"/>
          <cell r="AME44"/>
          <cell r="AMF44"/>
          <cell r="AMG44"/>
          <cell r="AMH44"/>
          <cell r="AMI44"/>
          <cell r="AMJ44"/>
          <cell r="AMK44"/>
          <cell r="AML44"/>
          <cell r="AMM44"/>
          <cell r="AMN44"/>
          <cell r="AMO44"/>
          <cell r="AMP44"/>
          <cell r="AMQ44"/>
          <cell r="AMR44"/>
          <cell r="AMS44"/>
          <cell r="AMT44"/>
          <cell r="AMU44"/>
          <cell r="AMV44"/>
          <cell r="AMW44"/>
          <cell r="AMX44"/>
          <cell r="AMY44"/>
          <cell r="AMZ44"/>
          <cell r="ANA44"/>
          <cell r="ANB44"/>
          <cell r="ANC44"/>
          <cell r="AND44"/>
          <cell r="ANE44"/>
          <cell r="ANF44"/>
          <cell r="ANG44"/>
          <cell r="ANH44"/>
          <cell r="ANI44"/>
          <cell r="ANJ44"/>
          <cell r="ANK44"/>
          <cell r="ANL44"/>
          <cell r="ANM44"/>
          <cell r="ANN44"/>
          <cell r="ANO44"/>
          <cell r="ANP44"/>
          <cell r="ANQ44"/>
          <cell r="ANR44"/>
          <cell r="ANS44"/>
          <cell r="ANT44"/>
          <cell r="ANU44"/>
          <cell r="ANV44"/>
          <cell r="ANW44"/>
          <cell r="ANX44"/>
          <cell r="ANY44"/>
          <cell r="ANZ44"/>
          <cell r="AOA44"/>
          <cell r="AOB44"/>
          <cell r="AOC44"/>
          <cell r="AOD44"/>
          <cell r="AOE44"/>
          <cell r="AOF44"/>
          <cell r="AOG44"/>
          <cell r="AOH44"/>
          <cell r="AOI44"/>
          <cell r="AOJ44"/>
          <cell r="AOK44"/>
          <cell r="AOL44"/>
          <cell r="AOM44"/>
          <cell r="AON44"/>
          <cell r="AOO44"/>
          <cell r="AOP44"/>
          <cell r="AOQ44"/>
          <cell r="AOR44"/>
          <cell r="AOS44"/>
          <cell r="AOT44"/>
          <cell r="AOU44"/>
          <cell r="AOV44"/>
          <cell r="AOW44"/>
          <cell r="AOX44"/>
          <cell r="AOY44"/>
          <cell r="AOZ44"/>
          <cell r="APA44"/>
          <cell r="APB44"/>
          <cell r="APC44"/>
          <cell r="APD44"/>
          <cell r="APE44"/>
          <cell r="APF44"/>
          <cell r="APG44"/>
          <cell r="APH44"/>
          <cell r="API44"/>
          <cell r="APJ44"/>
          <cell r="APK44"/>
          <cell r="APL44"/>
          <cell r="APM44"/>
          <cell r="APN44"/>
          <cell r="APO44"/>
          <cell r="APP44"/>
          <cell r="APQ44"/>
          <cell r="APR44"/>
          <cell r="APS44"/>
          <cell r="APT44"/>
          <cell r="APU44"/>
          <cell r="APV44"/>
          <cell r="APW44"/>
          <cell r="APX44"/>
          <cell r="APY44"/>
          <cell r="APZ44"/>
          <cell r="AQA44"/>
          <cell r="AQB44"/>
          <cell r="AQC44"/>
          <cell r="AQD44"/>
          <cell r="AQE44"/>
          <cell r="AQF44"/>
          <cell r="AQG44"/>
          <cell r="AQH44"/>
          <cell r="AQI44"/>
          <cell r="AQJ44"/>
          <cell r="AQK44"/>
          <cell r="AQL44"/>
          <cell r="AQM44"/>
          <cell r="AQN44"/>
          <cell r="AQO44"/>
          <cell r="AQP44"/>
          <cell r="AQQ44"/>
          <cell r="AQR44"/>
          <cell r="AQS44"/>
          <cell r="AQT44"/>
          <cell r="AQU44"/>
          <cell r="AQV44"/>
          <cell r="AQW44"/>
          <cell r="AQX44"/>
          <cell r="AQY44"/>
          <cell r="AQZ44"/>
          <cell r="ARA44"/>
          <cell r="ARB44"/>
          <cell r="ARC44"/>
          <cell r="ARD44"/>
          <cell r="ARE44"/>
          <cell r="ARF44"/>
          <cell r="ARG44"/>
          <cell r="ARH44"/>
          <cell r="ARI44"/>
          <cell r="ARJ44"/>
          <cell r="ARK44"/>
          <cell r="ARL44"/>
          <cell r="ARM44"/>
          <cell r="ARN44"/>
          <cell r="ARO44"/>
          <cell r="ARP44"/>
          <cell r="ARQ44"/>
          <cell r="ARR44"/>
          <cell r="ARS44"/>
          <cell r="ART44"/>
          <cell r="ARU44"/>
          <cell r="ARV44"/>
          <cell r="ARW44"/>
          <cell r="ARX44"/>
          <cell r="ARY44"/>
          <cell r="ARZ44"/>
          <cell r="ASA44"/>
          <cell r="ASB44"/>
          <cell r="ASC44"/>
          <cell r="ASD44"/>
          <cell r="ASE44"/>
          <cell r="ASF44"/>
          <cell r="ASG44"/>
          <cell r="ASH44"/>
          <cell r="ASI44"/>
          <cell r="ASJ44"/>
          <cell r="ASK44"/>
          <cell r="ASL44"/>
          <cell r="ASM44"/>
          <cell r="ASN44"/>
          <cell r="ASO44"/>
          <cell r="ASP44"/>
          <cell r="ASQ44"/>
          <cell r="ASR44"/>
          <cell r="ASS44"/>
          <cell r="AST44"/>
          <cell r="ASU44"/>
          <cell r="ASV44"/>
          <cell r="ASW44"/>
          <cell r="ASX44"/>
          <cell r="ASY44"/>
          <cell r="ASZ44"/>
          <cell r="ATA44"/>
          <cell r="ATB44"/>
          <cell r="ATC44"/>
          <cell r="ATD44"/>
          <cell r="ATE44"/>
          <cell r="ATF44"/>
          <cell r="ATG44"/>
          <cell r="ATH44"/>
          <cell r="ATI44"/>
          <cell r="ATJ44"/>
          <cell r="ATK44"/>
          <cell r="ATL44"/>
          <cell r="ATM44"/>
          <cell r="ATN44"/>
          <cell r="ATO44"/>
          <cell r="ATP44"/>
          <cell r="ATQ44"/>
          <cell r="ATR44"/>
          <cell r="ATS44"/>
          <cell r="ATT44"/>
          <cell r="ATU44"/>
          <cell r="ATV44"/>
          <cell r="ATW44"/>
          <cell r="ATX44"/>
          <cell r="ATY44"/>
          <cell r="ATZ44"/>
          <cell r="AUA44"/>
          <cell r="AUB44"/>
          <cell r="AUC44"/>
          <cell r="AUD44"/>
          <cell r="AUE44"/>
          <cell r="AUF44"/>
          <cell r="AUG44"/>
          <cell r="AUH44"/>
          <cell r="AUI44"/>
          <cell r="AUJ44"/>
          <cell r="AUK44"/>
          <cell r="AUL44"/>
          <cell r="AUM44"/>
          <cell r="AUN44"/>
          <cell r="AUO44"/>
          <cell r="AUP44"/>
          <cell r="AUQ44"/>
          <cell r="AUR44"/>
          <cell r="AUS44"/>
          <cell r="AUT44"/>
          <cell r="AUU44"/>
          <cell r="AUV44"/>
          <cell r="AUW44"/>
          <cell r="AUX44"/>
          <cell r="AUY44"/>
          <cell r="AUZ44"/>
          <cell r="AVA44"/>
          <cell r="AVB44"/>
          <cell r="AVC44"/>
          <cell r="AVD44"/>
          <cell r="AVE44"/>
          <cell r="AVF44"/>
          <cell r="AVG44"/>
          <cell r="AVH44"/>
          <cell r="AVI44"/>
          <cell r="AVJ44"/>
          <cell r="AVK44"/>
          <cell r="AVL44"/>
          <cell r="AVM44"/>
          <cell r="AVN44"/>
          <cell r="AVO44"/>
          <cell r="AVP44"/>
          <cell r="AVQ44"/>
          <cell r="AVR44"/>
          <cell r="AVS44"/>
          <cell r="AVT44"/>
          <cell r="AVU44"/>
          <cell r="AVV44"/>
          <cell r="AVW44"/>
          <cell r="AVX44"/>
          <cell r="AVY44"/>
          <cell r="AVZ44"/>
          <cell r="AWA44"/>
          <cell r="AWB44"/>
          <cell r="AWC44"/>
          <cell r="AWD44"/>
          <cell r="AWE44"/>
          <cell r="AWF44"/>
          <cell r="AWG44"/>
          <cell r="AWH44"/>
          <cell r="AWI44"/>
          <cell r="AWJ44"/>
          <cell r="AWK44"/>
          <cell r="AWL44"/>
          <cell r="AWM44"/>
          <cell r="AWN44"/>
          <cell r="AWO44"/>
          <cell r="AWP44"/>
          <cell r="AWQ44"/>
          <cell r="AWR44"/>
          <cell r="AWS44"/>
          <cell r="AWT44"/>
          <cell r="AWU44"/>
          <cell r="AWV44"/>
          <cell r="AWW44"/>
          <cell r="AWX44"/>
          <cell r="AWY44"/>
          <cell r="AWZ44"/>
          <cell r="AXA44"/>
          <cell r="AXB44"/>
          <cell r="AXC44"/>
          <cell r="AXD44"/>
          <cell r="AXE44"/>
          <cell r="AXF44"/>
          <cell r="AXG44"/>
          <cell r="AXH44"/>
          <cell r="AXI44"/>
          <cell r="AXJ44"/>
          <cell r="AXK44"/>
          <cell r="AXL44"/>
          <cell r="AXM44"/>
          <cell r="AXN44"/>
          <cell r="AXO44"/>
          <cell r="AXP44"/>
          <cell r="AXQ44"/>
          <cell r="AXR44"/>
          <cell r="AXS44"/>
          <cell r="AXT44"/>
          <cell r="AXU44"/>
          <cell r="AXV44"/>
          <cell r="AXW44"/>
          <cell r="AXX44"/>
          <cell r="AXY44"/>
          <cell r="AXZ44"/>
          <cell r="AYA44"/>
          <cell r="AYB44"/>
          <cell r="AYC44"/>
          <cell r="AYD44"/>
          <cell r="AYE44"/>
          <cell r="AYF44"/>
          <cell r="AYG44"/>
          <cell r="AYH44"/>
          <cell r="AYI44"/>
          <cell r="AYJ44"/>
          <cell r="AYK44"/>
          <cell r="AYL44"/>
          <cell r="AYM44"/>
          <cell r="AYN44"/>
          <cell r="AYO44"/>
          <cell r="AYP44"/>
          <cell r="AYQ44"/>
          <cell r="AYR44"/>
          <cell r="AYS44"/>
          <cell r="AYT44"/>
          <cell r="AYU44"/>
          <cell r="AYV44"/>
          <cell r="AYW44"/>
          <cell r="AYX44"/>
          <cell r="AYY44"/>
          <cell r="AYZ44"/>
          <cell r="AZA44"/>
          <cell r="AZB44"/>
          <cell r="AZC44"/>
          <cell r="AZD44"/>
          <cell r="AZE44"/>
          <cell r="AZF44"/>
          <cell r="AZG44"/>
          <cell r="AZH44"/>
          <cell r="AZI44"/>
          <cell r="AZJ44"/>
          <cell r="AZK44"/>
          <cell r="AZL44"/>
          <cell r="AZM44"/>
          <cell r="AZN44"/>
          <cell r="AZO44"/>
          <cell r="AZP44"/>
          <cell r="AZQ44"/>
          <cell r="AZR44"/>
          <cell r="AZS44"/>
          <cell r="AZT44"/>
          <cell r="AZU44"/>
          <cell r="AZV44"/>
          <cell r="AZW44"/>
          <cell r="AZX44"/>
          <cell r="AZY44"/>
          <cell r="AZZ44"/>
          <cell r="BAA44"/>
          <cell r="BAB44"/>
          <cell r="BAC44"/>
          <cell r="BAD44"/>
          <cell r="BAE44"/>
          <cell r="BAF44"/>
          <cell r="BAG44"/>
          <cell r="BAH44"/>
          <cell r="BAI44"/>
          <cell r="BAJ44"/>
          <cell r="BAK44"/>
          <cell r="BAL44"/>
          <cell r="BAM44"/>
          <cell r="BAN44"/>
          <cell r="BAO44"/>
          <cell r="BAP44"/>
          <cell r="BAQ44"/>
          <cell r="BAR44"/>
          <cell r="BAS44"/>
          <cell r="BAT44"/>
          <cell r="BAU44"/>
          <cell r="BAV44"/>
          <cell r="BAW44"/>
          <cell r="BAX44"/>
          <cell r="BAY44"/>
          <cell r="BAZ44"/>
          <cell r="BBA44"/>
          <cell r="BBB44"/>
          <cell r="BBC44"/>
          <cell r="BBD44"/>
          <cell r="BBE44"/>
          <cell r="BBF44"/>
          <cell r="BBG44"/>
          <cell r="BBH44"/>
          <cell r="BBI44"/>
          <cell r="BBJ44"/>
          <cell r="BBK44"/>
          <cell r="BBL44"/>
          <cell r="BBM44"/>
          <cell r="BBN44"/>
          <cell r="BBO44"/>
          <cell r="BBP44"/>
          <cell r="BBQ44"/>
          <cell r="BBR44"/>
          <cell r="BBS44"/>
          <cell r="BBT44"/>
          <cell r="BBU44"/>
          <cell r="BBV44"/>
          <cell r="BBW44"/>
          <cell r="BBX44"/>
          <cell r="BBY44"/>
          <cell r="BBZ44"/>
          <cell r="BCA44"/>
          <cell r="BCB44"/>
          <cell r="BCC44"/>
          <cell r="BCD44"/>
          <cell r="BCE44"/>
          <cell r="BCF44"/>
          <cell r="BCG44"/>
          <cell r="BCH44"/>
          <cell r="BCI44"/>
          <cell r="BCJ44"/>
          <cell r="BCK44"/>
          <cell r="BCL44"/>
          <cell r="BCM44"/>
          <cell r="BCN44"/>
          <cell r="BCO44"/>
          <cell r="BCP44"/>
          <cell r="BCQ44"/>
          <cell r="BCR44"/>
          <cell r="BCS44"/>
          <cell r="BCT44"/>
          <cell r="BCU44"/>
          <cell r="BCV44"/>
          <cell r="BCW44"/>
          <cell r="BCX44"/>
          <cell r="BCY44"/>
          <cell r="BCZ44"/>
          <cell r="BDA44"/>
          <cell r="BDB44"/>
          <cell r="BDC44"/>
          <cell r="BDD44"/>
          <cell r="BDE44"/>
          <cell r="BDF44"/>
          <cell r="BDG44"/>
          <cell r="BDH44"/>
          <cell r="BDI44"/>
          <cell r="BDJ44"/>
          <cell r="BDK44"/>
          <cell r="BDL44"/>
          <cell r="BDM44"/>
          <cell r="BDN44"/>
          <cell r="BDO44"/>
          <cell r="BDP44"/>
          <cell r="BDQ44"/>
          <cell r="BDR44"/>
          <cell r="BDS44"/>
          <cell r="BDT44"/>
          <cell r="BDU44"/>
          <cell r="BDV44"/>
          <cell r="BDW44"/>
          <cell r="BDX44"/>
          <cell r="BDY44"/>
          <cell r="BDZ44"/>
          <cell r="BEA44"/>
          <cell r="BEB44"/>
          <cell r="BEC44"/>
          <cell r="BED44"/>
          <cell r="BEE44"/>
          <cell r="BEF44"/>
          <cell r="BEG44"/>
          <cell r="BEH44"/>
          <cell r="BEI44"/>
          <cell r="BEJ44"/>
          <cell r="BEK44"/>
          <cell r="BEL44"/>
          <cell r="BEM44"/>
          <cell r="BEN44"/>
          <cell r="BEO44"/>
          <cell r="BEP44"/>
          <cell r="BEQ44"/>
          <cell r="BER44"/>
          <cell r="BES44"/>
          <cell r="BET44"/>
          <cell r="BEU44"/>
          <cell r="BEV44"/>
          <cell r="BEW44"/>
          <cell r="BEX44"/>
          <cell r="BEY44"/>
          <cell r="BEZ44"/>
          <cell r="BFA44"/>
          <cell r="BFB44"/>
          <cell r="BFC44"/>
          <cell r="BFD44"/>
          <cell r="BFE44"/>
          <cell r="BFF44"/>
          <cell r="BFG44"/>
          <cell r="BFH44"/>
          <cell r="BFI44"/>
          <cell r="BFJ44"/>
          <cell r="BFK44"/>
          <cell r="BFL44"/>
          <cell r="BFM44"/>
          <cell r="BFN44"/>
          <cell r="BFO44"/>
          <cell r="BFP44"/>
          <cell r="BFQ44"/>
          <cell r="BFR44"/>
          <cell r="BFS44"/>
          <cell r="BFT44"/>
          <cell r="BFU44"/>
          <cell r="BFV44"/>
          <cell r="BFW44"/>
          <cell r="BFX44"/>
          <cell r="BFY44"/>
          <cell r="BFZ44"/>
          <cell r="BGA44"/>
          <cell r="BGB44"/>
          <cell r="BGC44"/>
          <cell r="BGD44"/>
          <cell r="BGE44"/>
          <cell r="BGF44"/>
          <cell r="BGG44"/>
          <cell r="BGH44"/>
          <cell r="BGI44"/>
          <cell r="BGJ44"/>
          <cell r="BGK44"/>
          <cell r="BGL44"/>
          <cell r="BGM44"/>
          <cell r="BGN44"/>
          <cell r="BGO44"/>
          <cell r="BGP44"/>
          <cell r="BGQ44"/>
          <cell r="BGR44"/>
          <cell r="BGS44"/>
          <cell r="BGT44"/>
          <cell r="BGU44"/>
          <cell r="BGV44"/>
          <cell r="BGW44"/>
          <cell r="BGX44"/>
          <cell r="BGY44"/>
          <cell r="BGZ44"/>
          <cell r="BHA44"/>
          <cell r="BHB44"/>
          <cell r="BHC44"/>
          <cell r="BHD44"/>
          <cell r="BHE44"/>
          <cell r="BHF44"/>
          <cell r="BHG44"/>
          <cell r="BHH44"/>
          <cell r="BHI44"/>
          <cell r="BHJ44"/>
          <cell r="BHK44"/>
          <cell r="BHL44"/>
          <cell r="BHM44"/>
          <cell r="BHN44"/>
          <cell r="BHO44"/>
          <cell r="BHP44"/>
          <cell r="BHQ44"/>
          <cell r="BHR44"/>
          <cell r="BHS44"/>
          <cell r="BHT44"/>
          <cell r="BHU44"/>
          <cell r="BHV44"/>
          <cell r="BHW44"/>
          <cell r="BHX44"/>
          <cell r="BHY44"/>
          <cell r="BHZ44"/>
          <cell r="BIA44"/>
          <cell r="BIB44"/>
          <cell r="BIC44"/>
          <cell r="BID44"/>
          <cell r="BIE44"/>
          <cell r="BIF44"/>
          <cell r="BIG44"/>
          <cell r="BIH44"/>
          <cell r="BII44"/>
          <cell r="BIJ44"/>
          <cell r="BIK44"/>
          <cell r="BIL44"/>
          <cell r="BIM44"/>
          <cell r="BIN44"/>
          <cell r="BIO44"/>
          <cell r="BIP44"/>
          <cell r="BIQ44"/>
          <cell r="BIR44"/>
          <cell r="BIS44"/>
          <cell r="BIT44"/>
          <cell r="BIU44"/>
          <cell r="BIV44"/>
          <cell r="BIW44"/>
          <cell r="BIX44"/>
          <cell r="BIY44"/>
          <cell r="BIZ44"/>
          <cell r="BJA44"/>
          <cell r="BJB44"/>
          <cell r="BJC44"/>
          <cell r="BJD44"/>
          <cell r="BJE44"/>
          <cell r="BJF44"/>
          <cell r="BJG44"/>
          <cell r="BJH44"/>
          <cell r="BJI44"/>
          <cell r="BJJ44"/>
          <cell r="BJK44"/>
          <cell r="BJL44"/>
          <cell r="BJM44"/>
          <cell r="BJN44"/>
          <cell r="BJO44"/>
          <cell r="BJP44"/>
          <cell r="BJQ44"/>
          <cell r="BJR44"/>
          <cell r="BJS44"/>
          <cell r="BJT44"/>
          <cell r="BJU44"/>
          <cell r="BJV44"/>
          <cell r="BJW44"/>
          <cell r="BJX44"/>
          <cell r="BJY44"/>
          <cell r="BJZ44"/>
          <cell r="BKA44"/>
          <cell r="BKB44"/>
          <cell r="BKC44"/>
          <cell r="BKD44"/>
          <cell r="BKE44"/>
          <cell r="BKF44"/>
          <cell r="BKG44"/>
          <cell r="BKH44"/>
          <cell r="BKI44"/>
          <cell r="BKJ44"/>
          <cell r="BKK44"/>
          <cell r="BKL44"/>
          <cell r="BKM44"/>
          <cell r="BKN44"/>
          <cell r="BKO44"/>
          <cell r="BKP44"/>
          <cell r="BKQ44"/>
          <cell r="BKR44"/>
          <cell r="BKS44"/>
          <cell r="BKT44"/>
          <cell r="BKU44"/>
          <cell r="BKV44"/>
          <cell r="BKW44"/>
          <cell r="BKX44"/>
          <cell r="BKY44"/>
          <cell r="BKZ44"/>
          <cell r="BLA44"/>
          <cell r="BLB44"/>
          <cell r="BLC44"/>
          <cell r="BLD44"/>
          <cell r="BLE44"/>
          <cell r="BLF44"/>
          <cell r="BLG44"/>
          <cell r="BLH44"/>
          <cell r="BLI44"/>
          <cell r="BLJ44"/>
          <cell r="BLK44"/>
          <cell r="BLL44"/>
          <cell r="BLM44"/>
          <cell r="BLN44"/>
          <cell r="BLO44"/>
          <cell r="BLP44"/>
          <cell r="BLQ44"/>
          <cell r="BLR44"/>
          <cell r="BLS44"/>
          <cell r="BLT44"/>
          <cell r="BLU44"/>
          <cell r="BLV44"/>
          <cell r="BLW44"/>
          <cell r="BLX44"/>
          <cell r="BLY44"/>
          <cell r="BLZ44"/>
          <cell r="BMA44"/>
          <cell r="BMB44"/>
          <cell r="BMC44"/>
          <cell r="BMD44"/>
          <cell r="BME44"/>
          <cell r="BMF44"/>
          <cell r="BMG44"/>
          <cell r="BMH44"/>
          <cell r="BMI44"/>
          <cell r="BMJ44"/>
          <cell r="BMK44"/>
          <cell r="BML44"/>
          <cell r="BMM44"/>
          <cell r="BMN44"/>
          <cell r="BMO44"/>
          <cell r="BMP44"/>
          <cell r="BMQ44"/>
          <cell r="BMR44"/>
          <cell r="BMS44"/>
          <cell r="BMT44"/>
          <cell r="BMU44"/>
          <cell r="BMV44"/>
          <cell r="BMW44"/>
          <cell r="BMX44"/>
          <cell r="BMY44"/>
          <cell r="BMZ44"/>
          <cell r="BNA44"/>
          <cell r="BNB44"/>
          <cell r="BNC44"/>
          <cell r="BND44"/>
          <cell r="BNE44"/>
          <cell r="BNF44"/>
          <cell r="BNG44"/>
          <cell r="BNH44"/>
          <cell r="BNI44"/>
          <cell r="BNJ44"/>
          <cell r="BNK44"/>
          <cell r="BNL44"/>
          <cell r="BNM44"/>
          <cell r="BNN44"/>
          <cell r="BNO44"/>
          <cell r="BNP44"/>
          <cell r="BNQ44"/>
          <cell r="BNR44"/>
          <cell r="BNS44"/>
          <cell r="BNT44"/>
          <cell r="BNU44"/>
          <cell r="BNV44"/>
          <cell r="BNW44"/>
          <cell r="BNX44"/>
          <cell r="BNY44"/>
          <cell r="BNZ44"/>
          <cell r="BOA44"/>
          <cell r="BOB44"/>
          <cell r="BOC44"/>
          <cell r="BOD44"/>
          <cell r="BOE44"/>
          <cell r="BOF44"/>
          <cell r="BOG44"/>
          <cell r="BOH44"/>
          <cell r="BOI44"/>
          <cell r="BOJ44"/>
          <cell r="BOK44"/>
          <cell r="BOL44"/>
          <cell r="BOM44"/>
          <cell r="BON44"/>
          <cell r="BOO44"/>
          <cell r="BOP44"/>
          <cell r="BOQ44"/>
          <cell r="BOR44"/>
          <cell r="BOS44"/>
          <cell r="BOT44"/>
          <cell r="BOU44"/>
          <cell r="BOV44"/>
          <cell r="BOW44"/>
          <cell r="BOX44"/>
          <cell r="BOY44"/>
          <cell r="BOZ44"/>
          <cell r="BPA44"/>
          <cell r="BPB44"/>
          <cell r="BPC44"/>
          <cell r="BPD44"/>
          <cell r="BPE44"/>
          <cell r="BPF44"/>
          <cell r="BPG44"/>
          <cell r="BPH44"/>
          <cell r="BPI44"/>
          <cell r="BPJ44"/>
          <cell r="BPK44"/>
          <cell r="BPL44"/>
          <cell r="BPM44"/>
          <cell r="BPN44"/>
          <cell r="BPO44"/>
          <cell r="BPP44"/>
          <cell r="BPQ44"/>
          <cell r="BPR44"/>
          <cell r="BPS44"/>
          <cell r="BPT44"/>
          <cell r="BPU44"/>
          <cell r="BPV44"/>
          <cell r="BPW44"/>
          <cell r="BPX44"/>
          <cell r="BPY44"/>
          <cell r="BPZ44"/>
          <cell r="BQA44"/>
          <cell r="BQB44"/>
          <cell r="BQC44"/>
          <cell r="BQD44"/>
          <cell r="BQE44"/>
          <cell r="BQF44"/>
          <cell r="BQG44"/>
          <cell r="BQH44"/>
          <cell r="BQI44"/>
          <cell r="BQJ44"/>
          <cell r="BQK44"/>
          <cell r="BQL44"/>
          <cell r="BQM44"/>
          <cell r="BQN44"/>
          <cell r="BQO44"/>
          <cell r="BQP44"/>
          <cell r="BQQ44"/>
          <cell r="BQR44"/>
          <cell r="BQS44"/>
          <cell r="BQT44"/>
          <cell r="BQU44"/>
          <cell r="BQV44"/>
          <cell r="BQW44"/>
          <cell r="BQX44"/>
          <cell r="BQY44"/>
          <cell r="BQZ44"/>
          <cell r="BRA44"/>
          <cell r="BRB44"/>
          <cell r="BRC44"/>
          <cell r="BRD44"/>
          <cell r="BRE44"/>
          <cell r="BRF44"/>
          <cell r="BRG44"/>
          <cell r="BRH44"/>
          <cell r="BRI44"/>
          <cell r="BRJ44"/>
          <cell r="BRK44"/>
          <cell r="BRL44"/>
          <cell r="BRM44"/>
          <cell r="BRN44"/>
          <cell r="BRO44"/>
          <cell r="BRP44"/>
          <cell r="BRQ44"/>
          <cell r="BRR44"/>
          <cell r="BRS44"/>
          <cell r="BRT44"/>
          <cell r="BRU44"/>
          <cell r="BRV44"/>
          <cell r="BRW44"/>
          <cell r="BRX44"/>
          <cell r="BRY44"/>
          <cell r="BRZ44"/>
          <cell r="BSA44"/>
          <cell r="BSB44"/>
          <cell r="BSC44"/>
          <cell r="BSD44"/>
          <cell r="BSE44"/>
          <cell r="BSF44"/>
          <cell r="BSG44"/>
          <cell r="BSH44"/>
          <cell r="BSI44"/>
          <cell r="BSJ44"/>
          <cell r="BSK44"/>
          <cell r="BSL44"/>
          <cell r="BSM44"/>
          <cell r="BSN44"/>
          <cell r="BSO44"/>
          <cell r="BSP44"/>
          <cell r="BSQ44"/>
          <cell r="BSR44"/>
          <cell r="BSS44"/>
          <cell r="BST44"/>
          <cell r="BSU44"/>
          <cell r="BSV44"/>
          <cell r="BSW44"/>
          <cell r="BSX44"/>
          <cell r="BSY44"/>
          <cell r="BSZ44"/>
          <cell r="BTA44"/>
          <cell r="BTB44"/>
          <cell r="BTC44"/>
          <cell r="BTD44"/>
          <cell r="BTE44"/>
          <cell r="BTF44"/>
          <cell r="BTG44"/>
          <cell r="BTH44"/>
          <cell r="BTI44"/>
          <cell r="BTJ44"/>
          <cell r="BTK44"/>
          <cell r="BTL44"/>
          <cell r="BTM44"/>
          <cell r="BTN44"/>
          <cell r="BTO44"/>
          <cell r="BTP44"/>
          <cell r="BTQ44"/>
          <cell r="BTR44"/>
          <cell r="BTS44"/>
          <cell r="BTT44"/>
          <cell r="BTU44"/>
          <cell r="BTV44"/>
          <cell r="BTW44"/>
          <cell r="BTX44"/>
          <cell r="BTY44"/>
          <cell r="BTZ44"/>
          <cell r="BUA44"/>
          <cell r="BUB44"/>
          <cell r="BUC44"/>
          <cell r="BUD44"/>
          <cell r="BUE44"/>
          <cell r="BUF44"/>
          <cell r="BUG44"/>
          <cell r="BUH44"/>
          <cell r="BUI44"/>
          <cell r="BUJ44"/>
          <cell r="BUK44"/>
          <cell r="BUL44"/>
          <cell r="BUM44"/>
          <cell r="BUN44"/>
          <cell r="BUO44"/>
          <cell r="BUP44"/>
          <cell r="BUQ44"/>
          <cell r="BUR44"/>
          <cell r="BUS44"/>
          <cell r="BUT44"/>
          <cell r="BUU44"/>
          <cell r="BUV44"/>
          <cell r="BUW44"/>
          <cell r="BUX44"/>
          <cell r="BUY44"/>
          <cell r="BUZ44"/>
          <cell r="BVA44"/>
          <cell r="BVB44"/>
          <cell r="BVC44"/>
          <cell r="BVD44"/>
          <cell r="BVE44"/>
          <cell r="BVF44"/>
          <cell r="BVG44"/>
          <cell r="BVH44"/>
          <cell r="BVI44"/>
          <cell r="BVJ44"/>
          <cell r="BVK44"/>
          <cell r="BVL44"/>
          <cell r="BVM44"/>
          <cell r="BVN44"/>
          <cell r="BVO44"/>
          <cell r="BVP44"/>
          <cell r="BVQ44"/>
          <cell r="BVR44"/>
          <cell r="BVS44"/>
          <cell r="BVT44"/>
          <cell r="BVU44"/>
          <cell r="BVV44"/>
          <cell r="BVW44"/>
          <cell r="BVX44"/>
          <cell r="BVY44"/>
          <cell r="BVZ44"/>
          <cell r="BWA44"/>
          <cell r="BWB44"/>
          <cell r="BWC44"/>
          <cell r="BWD44"/>
          <cell r="BWE44"/>
          <cell r="BWF44"/>
          <cell r="BWG44"/>
          <cell r="BWH44"/>
          <cell r="BWI44"/>
          <cell r="BWJ44"/>
          <cell r="BWK44"/>
          <cell r="BWL44"/>
          <cell r="BWM44"/>
          <cell r="BWN44"/>
          <cell r="BWO44"/>
          <cell r="BWP44"/>
          <cell r="BWQ44"/>
          <cell r="BWR44"/>
          <cell r="BWS44"/>
          <cell r="BWT44"/>
          <cell r="BWU44"/>
          <cell r="BWV44"/>
          <cell r="BWW44"/>
          <cell r="BWX44"/>
          <cell r="BWY44"/>
          <cell r="BWZ44"/>
          <cell r="BXA44"/>
          <cell r="BXB44"/>
          <cell r="BXC44"/>
          <cell r="BXD44"/>
          <cell r="BXE44"/>
          <cell r="BXF44"/>
          <cell r="BXG44"/>
          <cell r="BXH44"/>
          <cell r="BXI44"/>
          <cell r="BXJ44"/>
          <cell r="BXK44"/>
          <cell r="BXL44"/>
          <cell r="BXM44"/>
          <cell r="BXN44"/>
          <cell r="BXO44"/>
          <cell r="BXP44"/>
          <cell r="BXQ44"/>
          <cell r="BXR44"/>
          <cell r="BXS44"/>
          <cell r="BXT44"/>
          <cell r="BXU44"/>
          <cell r="BXV44"/>
          <cell r="BXW44"/>
          <cell r="BXX44"/>
          <cell r="BXY44"/>
          <cell r="BXZ44"/>
          <cell r="BYA44"/>
          <cell r="BYB44"/>
          <cell r="BYC44"/>
          <cell r="BYD44"/>
          <cell r="BYE44"/>
          <cell r="BYF44"/>
          <cell r="BYG44"/>
          <cell r="BYH44"/>
          <cell r="BYI44"/>
          <cell r="BYJ44"/>
          <cell r="BYK44"/>
          <cell r="BYL44"/>
          <cell r="BYM44"/>
          <cell r="BYN44"/>
          <cell r="BYO44"/>
          <cell r="BYP44"/>
          <cell r="BYQ44"/>
          <cell r="BYR44"/>
          <cell r="BYS44"/>
          <cell r="BYT44"/>
          <cell r="BYU44"/>
          <cell r="BYV44"/>
          <cell r="BYW44"/>
          <cell r="BYX44"/>
          <cell r="BYY44"/>
          <cell r="BYZ44"/>
          <cell r="BZA44"/>
          <cell r="BZB44"/>
          <cell r="BZC44"/>
          <cell r="BZD44"/>
          <cell r="BZE44"/>
          <cell r="BZF44"/>
          <cell r="BZG44"/>
          <cell r="BZH44"/>
          <cell r="BZI44"/>
          <cell r="BZJ44"/>
          <cell r="BZK44"/>
          <cell r="BZL44"/>
          <cell r="BZM44"/>
          <cell r="BZN44"/>
          <cell r="BZO44"/>
          <cell r="BZP44"/>
          <cell r="BZQ44"/>
          <cell r="BZR44"/>
          <cell r="BZS44"/>
          <cell r="BZT44"/>
          <cell r="BZU44"/>
          <cell r="BZV44"/>
          <cell r="BZW44"/>
          <cell r="BZX44"/>
          <cell r="BZY44"/>
          <cell r="BZZ44"/>
          <cell r="CAA44"/>
          <cell r="CAB44"/>
          <cell r="CAC44"/>
          <cell r="CAD44"/>
          <cell r="CAE44"/>
          <cell r="CAF44"/>
          <cell r="CAG44"/>
          <cell r="CAH44"/>
          <cell r="CAI44"/>
          <cell r="CAJ44"/>
          <cell r="CAK44"/>
          <cell r="CAL44"/>
          <cell r="CAM44"/>
          <cell r="CAN44"/>
          <cell r="CAO44"/>
          <cell r="CAP44"/>
          <cell r="CAQ44"/>
          <cell r="CAR44"/>
          <cell r="CAS44"/>
          <cell r="CAT44"/>
          <cell r="CAU44"/>
          <cell r="CAV44"/>
          <cell r="CAW44"/>
          <cell r="CAX44"/>
          <cell r="CAY44"/>
          <cell r="CAZ44"/>
          <cell r="CBA44"/>
          <cell r="CBB44"/>
          <cell r="CBC44"/>
          <cell r="CBD44"/>
          <cell r="CBE44"/>
          <cell r="CBF44"/>
          <cell r="CBG44"/>
          <cell r="CBH44"/>
          <cell r="CBI44"/>
          <cell r="CBJ44"/>
          <cell r="CBK44"/>
          <cell r="CBL44"/>
          <cell r="CBM44"/>
          <cell r="CBN44"/>
          <cell r="CBO44"/>
          <cell r="CBP44"/>
          <cell r="CBQ44"/>
          <cell r="CBR44"/>
          <cell r="CBS44"/>
          <cell r="CBT44"/>
          <cell r="CBU44"/>
          <cell r="CBV44"/>
          <cell r="CBW44"/>
          <cell r="CBX44"/>
          <cell r="CBY44"/>
          <cell r="CBZ44"/>
          <cell r="CCA44"/>
          <cell r="CCB44"/>
          <cell r="CCC44"/>
          <cell r="CCD44"/>
          <cell r="CCE44"/>
          <cell r="CCF44"/>
          <cell r="CCG44"/>
          <cell r="CCH44"/>
          <cell r="CCI44"/>
          <cell r="CCJ44"/>
          <cell r="CCK44"/>
          <cell r="CCL44"/>
          <cell r="CCM44"/>
          <cell r="CCN44"/>
          <cell r="CCO44"/>
          <cell r="CCP44"/>
          <cell r="CCQ44"/>
          <cell r="CCR44"/>
          <cell r="CCS44"/>
          <cell r="CCT44"/>
          <cell r="CCU44"/>
          <cell r="CCV44"/>
          <cell r="CCW44"/>
          <cell r="CCX44"/>
          <cell r="CCY44"/>
          <cell r="CCZ44"/>
          <cell r="CDA44"/>
          <cell r="CDB44"/>
          <cell r="CDC44"/>
          <cell r="CDD44"/>
          <cell r="CDE44"/>
          <cell r="CDF44"/>
          <cell r="CDG44"/>
          <cell r="CDH44"/>
          <cell r="CDI44"/>
          <cell r="CDJ44"/>
          <cell r="CDK44"/>
          <cell r="CDL44"/>
          <cell r="CDM44"/>
          <cell r="CDN44"/>
          <cell r="CDO44"/>
          <cell r="CDP44"/>
          <cell r="CDQ44"/>
          <cell r="CDR44"/>
          <cell r="CDS44"/>
          <cell r="CDT44"/>
          <cell r="CDU44"/>
          <cell r="CDV44"/>
          <cell r="CDW44"/>
          <cell r="CDX44"/>
          <cell r="CDY44"/>
          <cell r="CDZ44"/>
          <cell r="CEA44"/>
          <cell r="CEB44"/>
          <cell r="CEC44"/>
          <cell r="CED44"/>
          <cell r="CEE44"/>
          <cell r="CEF44"/>
          <cell r="CEG44"/>
          <cell r="CEH44"/>
          <cell r="CEI44"/>
          <cell r="CEJ44"/>
          <cell r="CEK44"/>
          <cell r="CEL44"/>
          <cell r="CEM44"/>
          <cell r="CEN44"/>
          <cell r="CEO44"/>
          <cell r="CEP44"/>
          <cell r="CEQ44"/>
          <cell r="CER44"/>
          <cell r="CES44"/>
          <cell r="CET44"/>
          <cell r="CEU44"/>
          <cell r="CEV44"/>
          <cell r="CEW44"/>
          <cell r="CEX44"/>
          <cell r="CEY44"/>
          <cell r="CEZ44"/>
          <cell r="CFA44"/>
          <cell r="CFB44"/>
          <cell r="CFC44"/>
          <cell r="CFD44"/>
          <cell r="CFE44"/>
          <cell r="CFF44"/>
          <cell r="CFG44"/>
          <cell r="CFH44"/>
          <cell r="CFI44"/>
          <cell r="CFJ44"/>
          <cell r="CFK44"/>
          <cell r="CFL44"/>
          <cell r="CFM44"/>
          <cell r="CFN44"/>
          <cell r="CFO44"/>
          <cell r="CFP44"/>
          <cell r="CFQ44"/>
          <cell r="CFR44"/>
          <cell r="CFS44"/>
          <cell r="CFT44"/>
          <cell r="CFU44"/>
          <cell r="CFV44"/>
          <cell r="CFW44"/>
          <cell r="CFX44"/>
          <cell r="CFY44"/>
          <cell r="CFZ44"/>
          <cell r="CGA44"/>
          <cell r="CGB44"/>
          <cell r="CGC44"/>
          <cell r="CGD44"/>
          <cell r="CGE44"/>
          <cell r="CGF44"/>
          <cell r="CGG44"/>
          <cell r="CGH44"/>
          <cell r="CGI44"/>
          <cell r="CGJ44"/>
          <cell r="CGK44"/>
          <cell r="CGL44"/>
          <cell r="CGM44"/>
          <cell r="CGN44"/>
          <cell r="CGO44"/>
          <cell r="CGP44"/>
          <cell r="CGQ44"/>
          <cell r="CGR44"/>
          <cell r="CGS44"/>
          <cell r="CGT44"/>
          <cell r="CGU44"/>
          <cell r="CGV44"/>
          <cell r="CGW44"/>
          <cell r="CGX44"/>
          <cell r="CGY44"/>
          <cell r="CGZ44"/>
          <cell r="CHA44"/>
          <cell r="CHB44"/>
          <cell r="CHC44"/>
          <cell r="CHD44"/>
          <cell r="CHE44"/>
          <cell r="CHF44"/>
          <cell r="CHG44"/>
          <cell r="CHH44"/>
          <cell r="CHI44"/>
          <cell r="CHJ44"/>
          <cell r="CHK44"/>
          <cell r="CHL44"/>
          <cell r="CHM44"/>
          <cell r="CHN44"/>
          <cell r="CHO44"/>
          <cell r="CHP44"/>
          <cell r="CHQ44"/>
          <cell r="CHR44"/>
          <cell r="CHS44"/>
          <cell r="CHT44"/>
          <cell r="CHU44"/>
          <cell r="CHV44"/>
          <cell r="CHW44"/>
          <cell r="CHX44"/>
          <cell r="CHY44"/>
          <cell r="CHZ44"/>
          <cell r="CIA44"/>
          <cell r="CIB44"/>
          <cell r="CIC44"/>
          <cell r="CID44"/>
          <cell r="CIE44"/>
          <cell r="CIF44"/>
          <cell r="CIG44"/>
          <cell r="CIH44"/>
          <cell r="CII44"/>
          <cell r="CIJ44"/>
          <cell r="CIK44"/>
          <cell r="CIL44"/>
          <cell r="CIM44"/>
          <cell r="CIN44"/>
          <cell r="CIO44"/>
          <cell r="CIP44"/>
          <cell r="CIQ44"/>
          <cell r="CIR44"/>
          <cell r="CIS44"/>
          <cell r="CIT44"/>
          <cell r="CIU44"/>
          <cell r="CIV44"/>
          <cell r="CIW44"/>
          <cell r="CIX44"/>
          <cell r="CIY44"/>
          <cell r="CIZ44"/>
          <cell r="CJA44"/>
          <cell r="CJB44"/>
          <cell r="CJC44"/>
          <cell r="CJD44"/>
          <cell r="CJE44"/>
          <cell r="CJF44"/>
          <cell r="CJG44"/>
          <cell r="CJH44"/>
          <cell r="CJI44"/>
          <cell r="CJJ44"/>
          <cell r="CJK44"/>
          <cell r="CJL44"/>
          <cell r="CJM44"/>
          <cell r="CJN44"/>
          <cell r="CJO44"/>
          <cell r="CJP44"/>
          <cell r="CJQ44"/>
          <cell r="CJR44"/>
          <cell r="CJS44"/>
          <cell r="CJT44"/>
          <cell r="CJU44"/>
          <cell r="CJV44"/>
          <cell r="CJW44"/>
          <cell r="CJX44"/>
          <cell r="CJY44"/>
          <cell r="CJZ44"/>
          <cell r="CKA44"/>
          <cell r="CKB44"/>
          <cell r="CKC44"/>
          <cell r="CKD44"/>
          <cell r="CKE44"/>
          <cell r="CKF44"/>
          <cell r="CKG44"/>
          <cell r="CKH44"/>
          <cell r="CKI44"/>
          <cell r="CKJ44"/>
          <cell r="CKK44"/>
          <cell r="CKL44"/>
          <cell r="CKM44"/>
          <cell r="CKN44"/>
          <cell r="CKO44"/>
          <cell r="CKP44"/>
          <cell r="CKQ44"/>
          <cell r="CKR44"/>
          <cell r="CKS44"/>
          <cell r="CKT44"/>
          <cell r="CKU44"/>
          <cell r="CKV44"/>
          <cell r="CKW44"/>
          <cell r="CKX44"/>
          <cell r="CKY44"/>
          <cell r="CKZ44"/>
          <cell r="CLA44"/>
          <cell r="CLB44"/>
          <cell r="CLC44"/>
          <cell r="CLD44"/>
          <cell r="CLE44"/>
          <cell r="CLF44"/>
          <cell r="CLG44"/>
          <cell r="CLH44"/>
          <cell r="CLI44"/>
          <cell r="CLJ44"/>
          <cell r="CLK44"/>
          <cell r="CLL44"/>
          <cell r="CLM44"/>
          <cell r="CLN44"/>
          <cell r="CLO44"/>
          <cell r="CLP44"/>
          <cell r="CLQ44"/>
          <cell r="CLR44"/>
          <cell r="CLS44"/>
          <cell r="CLT44"/>
          <cell r="CLU44"/>
          <cell r="CLV44"/>
          <cell r="CLW44"/>
          <cell r="CLX44"/>
          <cell r="CLY44"/>
          <cell r="CLZ44"/>
          <cell r="CMA44"/>
          <cell r="CMB44"/>
          <cell r="CMC44"/>
          <cell r="CMD44"/>
          <cell r="CME44"/>
          <cell r="CMF44"/>
          <cell r="CMG44"/>
          <cell r="CMH44"/>
          <cell r="CMI44"/>
          <cell r="CMJ44"/>
          <cell r="CMK44"/>
          <cell r="CML44"/>
          <cell r="CMM44"/>
          <cell r="CMN44"/>
          <cell r="CMO44"/>
          <cell r="CMP44"/>
          <cell r="CMQ44"/>
          <cell r="CMR44"/>
          <cell r="CMS44"/>
          <cell r="CMT44"/>
          <cell r="CMU44"/>
          <cell r="CMV44"/>
          <cell r="CMW44"/>
          <cell r="CMX44"/>
          <cell r="CMY44"/>
          <cell r="CMZ44"/>
          <cell r="CNA44"/>
          <cell r="CNB44"/>
          <cell r="CNC44"/>
          <cell r="CND44"/>
          <cell r="CNE44"/>
          <cell r="CNF44"/>
          <cell r="CNG44"/>
          <cell r="CNH44"/>
          <cell r="CNI44"/>
          <cell r="CNJ44"/>
          <cell r="CNK44"/>
          <cell r="CNL44"/>
          <cell r="CNM44"/>
          <cell r="CNN44"/>
          <cell r="CNO44"/>
          <cell r="CNP44"/>
          <cell r="CNQ44"/>
          <cell r="CNR44"/>
          <cell r="CNS44"/>
          <cell r="CNT44"/>
          <cell r="CNU44"/>
          <cell r="CNV44"/>
          <cell r="CNW44"/>
          <cell r="CNX44"/>
          <cell r="CNY44"/>
          <cell r="CNZ44"/>
          <cell r="COA44"/>
          <cell r="COB44"/>
          <cell r="COC44"/>
          <cell r="COD44"/>
          <cell r="COE44"/>
          <cell r="COF44"/>
          <cell r="COG44"/>
          <cell r="COH44"/>
          <cell r="COI44"/>
          <cell r="COJ44"/>
          <cell r="COK44"/>
          <cell r="COL44"/>
          <cell r="COM44"/>
          <cell r="CON44"/>
          <cell r="COO44"/>
          <cell r="COP44"/>
          <cell r="COQ44"/>
          <cell r="COR44"/>
          <cell r="COS44"/>
          <cell r="COT44"/>
          <cell r="COU44"/>
          <cell r="COV44"/>
          <cell r="COW44"/>
          <cell r="COX44"/>
          <cell r="COY44"/>
          <cell r="COZ44"/>
          <cell r="CPA44"/>
          <cell r="CPB44"/>
          <cell r="CPC44"/>
          <cell r="CPD44"/>
          <cell r="CPE44"/>
          <cell r="CPF44"/>
          <cell r="CPG44"/>
          <cell r="CPH44"/>
          <cell r="CPI44"/>
          <cell r="CPJ44"/>
          <cell r="CPK44"/>
          <cell r="CPL44"/>
          <cell r="CPM44"/>
          <cell r="CPN44"/>
          <cell r="CPO44"/>
          <cell r="CPP44"/>
          <cell r="CPQ44"/>
          <cell r="CPR44"/>
          <cell r="CPS44"/>
          <cell r="CPT44"/>
          <cell r="CPU44"/>
          <cell r="CPV44"/>
          <cell r="CPW44"/>
          <cell r="CPX44"/>
          <cell r="CPY44"/>
          <cell r="CPZ44"/>
          <cell r="CQA44"/>
          <cell r="CQB44"/>
          <cell r="CQC44"/>
          <cell r="CQD44"/>
          <cell r="CQE44"/>
          <cell r="CQF44"/>
          <cell r="CQG44"/>
          <cell r="CQH44"/>
          <cell r="CQI44"/>
          <cell r="CQJ44"/>
          <cell r="CQK44"/>
          <cell r="CQL44"/>
          <cell r="CQM44"/>
          <cell r="CQN44"/>
          <cell r="CQO44"/>
          <cell r="CQP44"/>
          <cell r="CQQ44"/>
          <cell r="CQR44"/>
          <cell r="CQS44"/>
          <cell r="CQT44"/>
          <cell r="CQU44"/>
          <cell r="CQV44"/>
          <cell r="CQW44"/>
          <cell r="CQX44"/>
          <cell r="CQY44"/>
          <cell r="CQZ44"/>
          <cell r="CRA44"/>
          <cell r="CRB44"/>
          <cell r="CRC44"/>
          <cell r="CRD44"/>
          <cell r="CRE44"/>
          <cell r="CRF44"/>
          <cell r="CRG44"/>
          <cell r="CRH44"/>
          <cell r="CRI44"/>
          <cell r="CRJ44"/>
          <cell r="CRK44"/>
          <cell r="CRL44"/>
          <cell r="CRM44"/>
          <cell r="CRN44"/>
          <cell r="CRO44"/>
          <cell r="CRP44"/>
          <cell r="CRQ44"/>
          <cell r="CRR44"/>
          <cell r="CRS44"/>
          <cell r="CRT44"/>
          <cell r="CRU44"/>
          <cell r="CRV44"/>
          <cell r="CRW44"/>
          <cell r="CRX44"/>
          <cell r="CRY44"/>
          <cell r="CRZ44"/>
          <cell r="CSA44"/>
          <cell r="CSB44"/>
          <cell r="CSC44"/>
          <cell r="CSD44"/>
          <cell r="CSE44"/>
          <cell r="CSF44"/>
          <cell r="CSG44"/>
          <cell r="CSH44"/>
          <cell r="CSI44"/>
          <cell r="CSJ44"/>
          <cell r="CSK44"/>
          <cell r="CSL44"/>
          <cell r="CSM44"/>
          <cell r="CSN44"/>
          <cell r="CSO44"/>
          <cell r="CSP44"/>
          <cell r="CSQ44"/>
          <cell r="CSR44"/>
          <cell r="CSS44"/>
          <cell r="CST44"/>
          <cell r="CSU44"/>
          <cell r="CSV44"/>
          <cell r="CSW44"/>
          <cell r="CSX44"/>
          <cell r="CSY44"/>
          <cell r="CSZ44"/>
          <cell r="CTA44"/>
          <cell r="CTB44"/>
          <cell r="CTC44"/>
          <cell r="CTD44"/>
          <cell r="CTE44"/>
          <cell r="CTF44"/>
          <cell r="CTG44"/>
          <cell r="CTH44"/>
          <cell r="CTI44"/>
          <cell r="CTJ44"/>
          <cell r="CTK44"/>
          <cell r="CTL44"/>
          <cell r="CTM44"/>
          <cell r="CTN44"/>
          <cell r="CTO44"/>
          <cell r="CTP44"/>
          <cell r="CTQ44"/>
          <cell r="CTR44"/>
          <cell r="CTS44"/>
          <cell r="CTT44"/>
          <cell r="CTU44"/>
          <cell r="CTV44"/>
          <cell r="CTW44"/>
          <cell r="CTX44"/>
          <cell r="CTY44"/>
          <cell r="CTZ44"/>
          <cell r="CUA44"/>
          <cell r="CUB44"/>
          <cell r="CUC44"/>
          <cell r="CUD44"/>
          <cell r="CUE44"/>
          <cell r="CUF44"/>
          <cell r="CUG44"/>
          <cell r="CUH44"/>
          <cell r="CUI44"/>
          <cell r="CUJ44"/>
          <cell r="CUK44"/>
          <cell r="CUL44"/>
          <cell r="CUM44"/>
          <cell r="CUN44"/>
          <cell r="CUO44"/>
          <cell r="CUP44"/>
          <cell r="CUQ44"/>
          <cell r="CUR44"/>
          <cell r="CUS44"/>
          <cell r="CUT44"/>
          <cell r="CUU44"/>
          <cell r="CUV44"/>
          <cell r="CUW44"/>
          <cell r="CUX44"/>
          <cell r="CUY44"/>
          <cell r="CUZ44"/>
          <cell r="CVA44"/>
          <cell r="CVB44"/>
          <cell r="CVC44"/>
          <cell r="CVD44"/>
          <cell r="CVE44"/>
          <cell r="CVF44"/>
          <cell r="CVG44"/>
          <cell r="CVH44"/>
          <cell r="CVI44"/>
          <cell r="CVJ44"/>
          <cell r="CVK44"/>
          <cell r="CVL44"/>
          <cell r="CVM44"/>
          <cell r="CVN44"/>
          <cell r="CVO44"/>
          <cell r="CVP44"/>
          <cell r="CVQ44"/>
          <cell r="CVR44"/>
          <cell r="CVS44"/>
          <cell r="CVT44"/>
          <cell r="CVU44"/>
          <cell r="CVV44"/>
          <cell r="CVW44"/>
          <cell r="CVX44"/>
          <cell r="CVY44"/>
          <cell r="CVZ44"/>
          <cell r="CWA44"/>
          <cell r="CWB44"/>
          <cell r="CWC44"/>
          <cell r="CWD44"/>
          <cell r="CWE44"/>
          <cell r="CWF44"/>
          <cell r="CWG44"/>
          <cell r="CWH44"/>
          <cell r="CWI44"/>
          <cell r="CWJ44"/>
          <cell r="CWK44"/>
          <cell r="CWL44"/>
          <cell r="CWM44"/>
          <cell r="CWN44"/>
          <cell r="CWO44"/>
          <cell r="CWP44"/>
          <cell r="CWQ44"/>
          <cell r="CWR44"/>
          <cell r="CWS44"/>
          <cell r="CWT44"/>
          <cell r="CWU44"/>
          <cell r="CWV44"/>
          <cell r="CWW44"/>
          <cell r="CWX44"/>
          <cell r="CWY44"/>
          <cell r="CWZ44"/>
          <cell r="CXA44"/>
          <cell r="CXB44"/>
          <cell r="CXC44"/>
          <cell r="CXD44"/>
          <cell r="CXE44"/>
          <cell r="CXF44"/>
          <cell r="CXG44"/>
          <cell r="CXH44"/>
          <cell r="CXI44"/>
          <cell r="CXJ44"/>
          <cell r="CXK44"/>
          <cell r="CXL44"/>
          <cell r="CXM44"/>
          <cell r="CXN44"/>
          <cell r="CXO44"/>
          <cell r="CXP44"/>
          <cell r="CXQ44"/>
          <cell r="CXR44"/>
          <cell r="CXS44"/>
          <cell r="CXT44"/>
          <cell r="CXU44"/>
          <cell r="CXV44"/>
          <cell r="CXW44"/>
          <cell r="CXX44"/>
          <cell r="CXY44"/>
          <cell r="CXZ44"/>
          <cell r="CYA44"/>
          <cell r="CYB44"/>
          <cell r="CYC44"/>
          <cell r="CYD44"/>
          <cell r="CYE44"/>
          <cell r="CYF44"/>
          <cell r="CYG44"/>
          <cell r="CYH44"/>
          <cell r="CYI44"/>
          <cell r="CYJ44"/>
          <cell r="CYK44"/>
          <cell r="CYL44"/>
          <cell r="CYM44"/>
          <cell r="CYN44"/>
          <cell r="CYO44"/>
          <cell r="CYP44"/>
          <cell r="CYQ44"/>
          <cell r="CYR44"/>
          <cell r="CYS44"/>
          <cell r="CYT44"/>
          <cell r="CYU44"/>
          <cell r="CYV44"/>
          <cell r="CYW44"/>
          <cell r="CYX44"/>
          <cell r="CYY44"/>
          <cell r="CYZ44"/>
          <cell r="CZA44"/>
          <cell r="CZB44"/>
          <cell r="CZC44"/>
          <cell r="CZD44"/>
          <cell r="CZE44"/>
          <cell r="CZF44"/>
          <cell r="CZG44"/>
          <cell r="CZH44"/>
          <cell r="CZI44"/>
          <cell r="CZJ44"/>
          <cell r="CZK44"/>
          <cell r="CZL44"/>
          <cell r="CZM44"/>
          <cell r="CZN44"/>
          <cell r="CZO44"/>
          <cell r="CZP44"/>
          <cell r="CZQ44"/>
          <cell r="CZR44"/>
          <cell r="CZS44"/>
          <cell r="CZT44"/>
          <cell r="CZU44"/>
          <cell r="CZV44"/>
          <cell r="CZW44"/>
          <cell r="CZX44"/>
          <cell r="CZY44"/>
          <cell r="CZZ44"/>
          <cell r="DAA44"/>
          <cell r="DAB44"/>
          <cell r="DAC44"/>
          <cell r="DAD44"/>
          <cell r="DAE44"/>
          <cell r="DAF44"/>
          <cell r="DAG44"/>
          <cell r="DAH44"/>
          <cell r="DAI44"/>
          <cell r="DAJ44"/>
          <cell r="DAK44"/>
          <cell r="DAL44"/>
          <cell r="DAM44"/>
          <cell r="DAN44"/>
          <cell r="DAO44"/>
          <cell r="DAP44"/>
          <cell r="DAQ44"/>
          <cell r="DAR44"/>
          <cell r="DAS44"/>
          <cell r="DAT44"/>
          <cell r="DAU44"/>
          <cell r="DAV44"/>
          <cell r="DAW44"/>
          <cell r="DAX44"/>
          <cell r="DAY44"/>
          <cell r="DAZ44"/>
          <cell r="DBA44"/>
          <cell r="DBB44"/>
          <cell r="DBC44"/>
          <cell r="DBD44"/>
          <cell r="DBE44"/>
          <cell r="DBF44"/>
          <cell r="DBG44"/>
          <cell r="DBH44"/>
          <cell r="DBI44"/>
          <cell r="DBJ44"/>
          <cell r="DBK44"/>
          <cell r="DBL44"/>
          <cell r="DBM44"/>
          <cell r="DBN44"/>
          <cell r="DBO44"/>
          <cell r="DBP44"/>
          <cell r="DBQ44"/>
          <cell r="DBR44"/>
          <cell r="DBS44"/>
          <cell r="DBT44"/>
          <cell r="DBU44"/>
          <cell r="DBV44"/>
          <cell r="DBW44"/>
          <cell r="DBX44"/>
          <cell r="DBY44"/>
          <cell r="DBZ44"/>
          <cell r="DCA44"/>
          <cell r="DCB44"/>
          <cell r="DCC44"/>
          <cell r="DCD44"/>
          <cell r="DCE44"/>
          <cell r="DCF44"/>
          <cell r="DCG44"/>
          <cell r="DCH44"/>
          <cell r="DCI44"/>
          <cell r="DCJ44"/>
          <cell r="DCK44"/>
          <cell r="DCL44"/>
          <cell r="DCM44"/>
          <cell r="DCN44"/>
          <cell r="DCO44"/>
          <cell r="DCP44"/>
          <cell r="DCQ44"/>
          <cell r="DCR44"/>
          <cell r="DCS44"/>
          <cell r="DCT44"/>
          <cell r="DCU44"/>
          <cell r="DCV44"/>
          <cell r="DCW44"/>
          <cell r="DCX44"/>
          <cell r="DCY44"/>
          <cell r="DCZ44"/>
          <cell r="DDA44"/>
          <cell r="DDB44"/>
          <cell r="DDC44"/>
          <cell r="DDD44"/>
          <cell r="DDE44"/>
          <cell r="DDF44"/>
          <cell r="DDG44"/>
          <cell r="DDH44"/>
          <cell r="DDI44"/>
          <cell r="DDJ44"/>
          <cell r="DDK44"/>
          <cell r="DDL44"/>
          <cell r="DDM44"/>
          <cell r="DDN44"/>
          <cell r="DDO44"/>
          <cell r="DDP44"/>
          <cell r="DDQ44"/>
          <cell r="DDR44"/>
          <cell r="DDS44"/>
          <cell r="DDT44"/>
          <cell r="DDU44"/>
          <cell r="DDV44"/>
          <cell r="DDW44"/>
          <cell r="DDX44"/>
          <cell r="DDY44"/>
          <cell r="DDZ44"/>
          <cell r="DEA44"/>
          <cell r="DEB44"/>
          <cell r="DEC44"/>
          <cell r="DED44"/>
          <cell r="DEE44"/>
          <cell r="DEF44"/>
          <cell r="DEG44"/>
          <cell r="DEH44"/>
          <cell r="DEI44"/>
          <cell r="DEJ44"/>
          <cell r="DEK44"/>
          <cell r="DEL44"/>
          <cell r="DEM44"/>
          <cell r="DEN44"/>
          <cell r="DEO44"/>
          <cell r="DEP44"/>
          <cell r="DEQ44"/>
          <cell r="DER44"/>
          <cell r="DES44"/>
          <cell r="DET44"/>
          <cell r="DEU44"/>
          <cell r="DEV44"/>
          <cell r="DEW44"/>
          <cell r="DEX44"/>
          <cell r="DEY44"/>
          <cell r="DEZ44"/>
          <cell r="DFA44"/>
          <cell r="DFB44"/>
          <cell r="DFC44"/>
          <cell r="DFD44"/>
          <cell r="DFE44"/>
          <cell r="DFF44"/>
          <cell r="DFG44"/>
          <cell r="DFH44"/>
          <cell r="DFI44"/>
          <cell r="DFJ44"/>
          <cell r="DFK44"/>
          <cell r="DFL44"/>
          <cell r="DFM44"/>
          <cell r="DFN44"/>
          <cell r="DFO44"/>
          <cell r="DFP44"/>
          <cell r="DFQ44"/>
          <cell r="DFR44"/>
          <cell r="DFS44"/>
          <cell r="DFT44"/>
          <cell r="DFU44"/>
          <cell r="DFV44"/>
          <cell r="DFW44"/>
          <cell r="DFX44"/>
          <cell r="DFY44"/>
          <cell r="DFZ44"/>
          <cell r="DGA44"/>
          <cell r="DGB44"/>
          <cell r="DGC44"/>
          <cell r="DGD44"/>
          <cell r="DGE44"/>
          <cell r="DGF44"/>
          <cell r="DGG44"/>
          <cell r="DGH44"/>
          <cell r="DGI44"/>
          <cell r="DGJ44"/>
          <cell r="DGK44"/>
          <cell r="DGL44"/>
          <cell r="DGM44"/>
          <cell r="DGN44"/>
          <cell r="DGO44"/>
          <cell r="DGP44"/>
          <cell r="DGQ44"/>
          <cell r="DGR44"/>
          <cell r="DGS44"/>
          <cell r="DGT44"/>
          <cell r="DGU44"/>
          <cell r="DGV44"/>
          <cell r="DGW44"/>
          <cell r="DGX44"/>
          <cell r="DGY44"/>
          <cell r="DGZ44"/>
          <cell r="DHA44"/>
          <cell r="DHB44"/>
          <cell r="DHC44"/>
          <cell r="DHD44"/>
          <cell r="DHE44"/>
          <cell r="DHF44"/>
          <cell r="DHG44"/>
          <cell r="DHH44"/>
          <cell r="DHI44"/>
          <cell r="DHJ44"/>
          <cell r="DHK44"/>
          <cell r="DHL44"/>
          <cell r="DHM44"/>
          <cell r="DHN44"/>
          <cell r="DHO44"/>
          <cell r="DHP44"/>
          <cell r="DHQ44"/>
          <cell r="DHR44"/>
          <cell r="DHS44"/>
          <cell r="DHT44"/>
          <cell r="DHU44"/>
          <cell r="DHV44"/>
          <cell r="DHW44"/>
          <cell r="DHX44"/>
          <cell r="DHY44"/>
          <cell r="DHZ44"/>
          <cell r="DIA44"/>
          <cell r="DIB44"/>
          <cell r="DIC44"/>
          <cell r="DID44"/>
          <cell r="DIE44"/>
          <cell r="DIF44"/>
          <cell r="DIG44"/>
          <cell r="DIH44"/>
          <cell r="DII44"/>
          <cell r="DIJ44"/>
          <cell r="DIK44"/>
          <cell r="DIL44"/>
          <cell r="DIM44"/>
          <cell r="DIN44"/>
          <cell r="DIO44"/>
          <cell r="DIP44"/>
          <cell r="DIQ44"/>
          <cell r="DIR44"/>
          <cell r="DIS44"/>
          <cell r="DIT44"/>
          <cell r="DIU44"/>
          <cell r="DIV44"/>
          <cell r="DIW44"/>
          <cell r="DIX44"/>
          <cell r="DIY44"/>
          <cell r="DIZ44"/>
          <cell r="DJA44"/>
          <cell r="DJB44"/>
          <cell r="DJC44"/>
          <cell r="DJD44"/>
          <cell r="DJE44"/>
          <cell r="DJF44"/>
          <cell r="DJG44"/>
          <cell r="DJH44"/>
          <cell r="DJI44"/>
          <cell r="DJJ44"/>
          <cell r="DJK44"/>
          <cell r="DJL44"/>
          <cell r="DJM44"/>
          <cell r="DJN44"/>
          <cell r="DJO44"/>
          <cell r="DJP44"/>
          <cell r="DJQ44"/>
          <cell r="DJR44"/>
          <cell r="DJS44"/>
          <cell r="DJT44"/>
          <cell r="DJU44"/>
          <cell r="DJV44"/>
          <cell r="DJW44"/>
          <cell r="DJX44"/>
          <cell r="DJY44"/>
          <cell r="DJZ44"/>
          <cell r="DKA44"/>
          <cell r="DKB44"/>
          <cell r="DKC44"/>
          <cell r="DKD44"/>
          <cell r="DKE44"/>
          <cell r="DKF44"/>
          <cell r="DKG44"/>
          <cell r="DKH44"/>
          <cell r="DKI44"/>
          <cell r="DKJ44"/>
          <cell r="DKK44"/>
          <cell r="DKL44"/>
          <cell r="DKM44"/>
          <cell r="DKN44"/>
          <cell r="DKO44"/>
          <cell r="DKP44"/>
          <cell r="DKQ44"/>
          <cell r="DKR44"/>
          <cell r="DKS44"/>
          <cell r="DKT44"/>
          <cell r="DKU44"/>
          <cell r="DKV44"/>
          <cell r="DKW44"/>
          <cell r="DKX44"/>
          <cell r="DKY44"/>
          <cell r="DKZ44"/>
          <cell r="DLA44"/>
          <cell r="DLB44"/>
          <cell r="DLC44"/>
          <cell r="DLD44"/>
          <cell r="DLE44"/>
          <cell r="DLF44"/>
          <cell r="DLG44"/>
          <cell r="DLH44"/>
          <cell r="DLI44"/>
          <cell r="DLJ44"/>
          <cell r="DLK44"/>
          <cell r="DLL44"/>
          <cell r="DLM44"/>
          <cell r="DLN44"/>
          <cell r="DLO44"/>
          <cell r="DLP44"/>
          <cell r="DLQ44"/>
          <cell r="DLR44"/>
          <cell r="DLS44"/>
          <cell r="DLT44"/>
          <cell r="DLU44"/>
          <cell r="DLV44"/>
          <cell r="DLW44"/>
          <cell r="DLX44"/>
          <cell r="DLY44"/>
          <cell r="DLZ44"/>
          <cell r="DMA44"/>
          <cell r="DMB44"/>
          <cell r="DMC44"/>
          <cell r="DMD44"/>
          <cell r="DME44"/>
          <cell r="DMF44"/>
          <cell r="DMG44"/>
          <cell r="DMH44"/>
          <cell r="DMI44"/>
          <cell r="DMJ44"/>
          <cell r="DMK44"/>
          <cell r="DML44"/>
          <cell r="DMM44"/>
          <cell r="DMN44"/>
          <cell r="DMO44"/>
          <cell r="DMP44"/>
          <cell r="DMQ44"/>
          <cell r="DMR44"/>
          <cell r="DMS44"/>
          <cell r="DMT44"/>
          <cell r="DMU44"/>
          <cell r="DMV44"/>
          <cell r="DMW44"/>
          <cell r="DMX44"/>
          <cell r="DMY44"/>
          <cell r="DMZ44"/>
          <cell r="DNA44"/>
          <cell r="DNB44"/>
          <cell r="DNC44"/>
          <cell r="DND44"/>
          <cell r="DNE44"/>
          <cell r="DNF44"/>
          <cell r="DNG44"/>
          <cell r="DNH44"/>
          <cell r="DNI44"/>
          <cell r="DNJ44"/>
          <cell r="DNK44"/>
          <cell r="DNL44"/>
          <cell r="DNM44"/>
          <cell r="DNN44"/>
          <cell r="DNO44"/>
          <cell r="DNP44"/>
          <cell r="DNQ44"/>
          <cell r="DNR44"/>
          <cell r="DNS44"/>
          <cell r="DNT44"/>
          <cell r="DNU44"/>
          <cell r="DNV44"/>
          <cell r="DNW44"/>
          <cell r="DNX44"/>
          <cell r="DNY44"/>
          <cell r="DNZ44"/>
          <cell r="DOA44"/>
          <cell r="DOB44"/>
          <cell r="DOC44"/>
          <cell r="DOD44"/>
          <cell r="DOE44"/>
          <cell r="DOF44"/>
          <cell r="DOG44"/>
          <cell r="DOH44"/>
          <cell r="DOI44"/>
          <cell r="DOJ44"/>
          <cell r="DOK44"/>
          <cell r="DOL44"/>
          <cell r="DOM44"/>
          <cell r="DON44"/>
          <cell r="DOO44"/>
          <cell r="DOP44"/>
          <cell r="DOQ44"/>
          <cell r="DOR44"/>
          <cell r="DOS44"/>
          <cell r="DOT44"/>
          <cell r="DOU44"/>
          <cell r="DOV44"/>
          <cell r="DOW44"/>
          <cell r="DOX44"/>
          <cell r="DOY44"/>
          <cell r="DOZ44"/>
          <cell r="DPA44"/>
          <cell r="DPB44"/>
          <cell r="DPC44"/>
          <cell r="DPD44"/>
          <cell r="DPE44"/>
          <cell r="DPF44"/>
          <cell r="DPG44"/>
          <cell r="DPH44"/>
          <cell r="DPI44"/>
          <cell r="DPJ44"/>
          <cell r="DPK44"/>
          <cell r="DPL44"/>
          <cell r="DPM44"/>
          <cell r="DPN44"/>
          <cell r="DPO44"/>
          <cell r="DPP44"/>
          <cell r="DPQ44"/>
          <cell r="DPR44"/>
          <cell r="DPS44"/>
          <cell r="DPT44"/>
          <cell r="DPU44"/>
          <cell r="DPV44"/>
          <cell r="DPW44"/>
          <cell r="DPX44"/>
          <cell r="DPY44"/>
          <cell r="DPZ44"/>
          <cell r="DQA44"/>
          <cell r="DQB44"/>
          <cell r="DQC44"/>
          <cell r="DQD44"/>
          <cell r="DQE44"/>
          <cell r="DQF44"/>
          <cell r="DQG44"/>
          <cell r="DQH44"/>
          <cell r="DQI44"/>
          <cell r="DQJ44"/>
          <cell r="DQK44"/>
          <cell r="DQL44"/>
          <cell r="DQM44"/>
          <cell r="DQN44"/>
          <cell r="DQO44"/>
          <cell r="DQP44"/>
          <cell r="DQQ44"/>
          <cell r="DQR44"/>
          <cell r="DQS44"/>
          <cell r="DQT44"/>
          <cell r="DQU44"/>
          <cell r="DQV44"/>
          <cell r="DQW44"/>
          <cell r="DQX44"/>
          <cell r="DQY44"/>
          <cell r="DQZ44"/>
          <cell r="DRA44"/>
          <cell r="DRB44"/>
          <cell r="DRC44"/>
          <cell r="DRD44"/>
          <cell r="DRE44"/>
          <cell r="DRF44"/>
          <cell r="DRG44"/>
          <cell r="DRH44"/>
          <cell r="DRI44"/>
          <cell r="DRJ44"/>
          <cell r="DRK44"/>
          <cell r="DRL44"/>
          <cell r="DRM44"/>
          <cell r="DRN44"/>
          <cell r="DRO44"/>
          <cell r="DRP44"/>
          <cell r="DRQ44"/>
          <cell r="DRR44"/>
          <cell r="DRS44"/>
          <cell r="DRT44"/>
          <cell r="DRU44"/>
          <cell r="DRV44"/>
          <cell r="DRW44"/>
          <cell r="DRX44"/>
          <cell r="DRY44"/>
          <cell r="DRZ44"/>
          <cell r="DSA44"/>
          <cell r="DSB44"/>
          <cell r="DSC44"/>
          <cell r="DSD44"/>
          <cell r="DSE44"/>
          <cell r="DSF44"/>
          <cell r="DSG44"/>
          <cell r="DSH44"/>
          <cell r="DSI44"/>
          <cell r="DSJ44"/>
          <cell r="DSK44"/>
          <cell r="DSL44"/>
          <cell r="DSM44"/>
          <cell r="DSN44"/>
          <cell r="DSO44"/>
          <cell r="DSP44"/>
          <cell r="DSQ44"/>
          <cell r="DSR44"/>
          <cell r="DSS44"/>
          <cell r="DST44"/>
          <cell r="DSU44"/>
          <cell r="DSV44"/>
          <cell r="DSW44"/>
          <cell r="DSX44"/>
          <cell r="DSY44"/>
          <cell r="DSZ44"/>
          <cell r="DTA44"/>
          <cell r="DTB44"/>
          <cell r="DTC44"/>
          <cell r="DTD44"/>
          <cell r="DTE44"/>
          <cell r="DTF44"/>
          <cell r="DTG44"/>
          <cell r="DTH44"/>
          <cell r="DTI44"/>
          <cell r="DTJ44"/>
          <cell r="DTK44"/>
          <cell r="DTL44"/>
          <cell r="DTM44"/>
          <cell r="DTN44"/>
          <cell r="DTO44"/>
          <cell r="DTP44"/>
          <cell r="DTQ44"/>
          <cell r="DTR44"/>
          <cell r="DTS44"/>
          <cell r="DTT44"/>
          <cell r="DTU44"/>
          <cell r="DTV44"/>
          <cell r="DTW44"/>
          <cell r="DTX44"/>
          <cell r="DTY44"/>
          <cell r="DTZ44"/>
          <cell r="DUA44"/>
          <cell r="DUB44"/>
          <cell r="DUC44"/>
          <cell r="DUD44"/>
          <cell r="DUE44"/>
          <cell r="DUF44"/>
          <cell r="DUG44"/>
          <cell r="DUH44"/>
          <cell r="DUI44"/>
          <cell r="DUJ44"/>
          <cell r="DUK44"/>
          <cell r="DUL44"/>
          <cell r="DUM44"/>
          <cell r="DUN44"/>
          <cell r="DUO44"/>
          <cell r="DUP44"/>
          <cell r="DUQ44"/>
          <cell r="DUR44"/>
          <cell r="DUS44"/>
          <cell r="DUT44"/>
          <cell r="DUU44"/>
          <cell r="DUV44"/>
          <cell r="DUW44"/>
          <cell r="DUX44"/>
          <cell r="DUY44"/>
          <cell r="DUZ44"/>
          <cell r="DVA44"/>
          <cell r="DVB44"/>
          <cell r="DVC44"/>
          <cell r="DVD44"/>
          <cell r="DVE44"/>
          <cell r="DVF44"/>
          <cell r="DVG44"/>
          <cell r="DVH44"/>
          <cell r="DVI44"/>
          <cell r="DVJ44"/>
          <cell r="DVK44"/>
          <cell r="DVL44"/>
          <cell r="DVM44"/>
          <cell r="DVN44"/>
          <cell r="DVO44"/>
          <cell r="DVP44"/>
          <cell r="DVQ44"/>
          <cell r="DVR44"/>
          <cell r="DVS44"/>
          <cell r="DVT44"/>
          <cell r="DVU44"/>
          <cell r="DVV44"/>
          <cell r="DVW44"/>
          <cell r="DVX44"/>
          <cell r="DVY44"/>
          <cell r="DVZ44"/>
          <cell r="DWA44"/>
          <cell r="DWB44"/>
          <cell r="DWC44"/>
          <cell r="DWD44"/>
          <cell r="DWE44"/>
          <cell r="DWF44"/>
          <cell r="DWG44"/>
          <cell r="DWH44"/>
          <cell r="DWI44"/>
          <cell r="DWJ44"/>
          <cell r="DWK44"/>
          <cell r="DWL44"/>
          <cell r="DWM44"/>
          <cell r="DWN44"/>
          <cell r="DWO44"/>
          <cell r="DWP44"/>
          <cell r="DWQ44"/>
          <cell r="DWR44"/>
          <cell r="DWS44"/>
          <cell r="DWT44"/>
          <cell r="DWU44"/>
          <cell r="DWV44"/>
          <cell r="DWW44"/>
          <cell r="DWX44"/>
          <cell r="DWY44"/>
          <cell r="DWZ44"/>
          <cell r="DXA44"/>
          <cell r="DXB44"/>
          <cell r="DXC44"/>
          <cell r="DXD44"/>
          <cell r="DXE44"/>
          <cell r="DXF44"/>
          <cell r="DXG44"/>
          <cell r="DXH44"/>
          <cell r="DXI44"/>
          <cell r="DXJ44"/>
          <cell r="DXK44"/>
          <cell r="DXL44"/>
          <cell r="DXM44"/>
          <cell r="DXN44"/>
          <cell r="DXO44"/>
          <cell r="DXP44"/>
          <cell r="DXQ44"/>
          <cell r="DXR44"/>
          <cell r="DXS44"/>
          <cell r="DXT44"/>
          <cell r="DXU44"/>
          <cell r="DXV44"/>
          <cell r="DXW44"/>
          <cell r="DXX44"/>
          <cell r="DXY44"/>
          <cell r="DXZ44"/>
          <cell r="DYA44"/>
          <cell r="DYB44"/>
          <cell r="DYC44"/>
          <cell r="DYD44"/>
          <cell r="DYE44"/>
          <cell r="DYF44"/>
          <cell r="DYG44"/>
          <cell r="DYH44"/>
          <cell r="DYI44"/>
          <cell r="DYJ44"/>
          <cell r="DYK44"/>
          <cell r="DYL44"/>
          <cell r="DYM44"/>
          <cell r="DYN44"/>
          <cell r="DYO44"/>
          <cell r="DYP44"/>
          <cell r="DYQ44"/>
          <cell r="DYR44"/>
          <cell r="DYS44"/>
          <cell r="DYT44"/>
          <cell r="DYU44"/>
          <cell r="DYV44"/>
          <cell r="DYW44"/>
          <cell r="DYX44"/>
          <cell r="DYY44"/>
          <cell r="DYZ44"/>
          <cell r="DZA44"/>
          <cell r="DZB44"/>
          <cell r="DZC44"/>
          <cell r="DZD44"/>
          <cell r="DZE44"/>
          <cell r="DZF44"/>
          <cell r="DZG44"/>
          <cell r="DZH44"/>
          <cell r="DZI44"/>
          <cell r="DZJ44"/>
          <cell r="DZK44"/>
          <cell r="DZL44"/>
          <cell r="DZM44"/>
          <cell r="DZN44"/>
          <cell r="DZO44"/>
          <cell r="DZP44"/>
          <cell r="DZQ44"/>
          <cell r="DZR44"/>
          <cell r="DZS44"/>
          <cell r="DZT44"/>
          <cell r="DZU44"/>
          <cell r="DZV44"/>
          <cell r="DZW44"/>
          <cell r="DZX44"/>
          <cell r="DZY44"/>
          <cell r="DZZ44"/>
          <cell r="EAA44"/>
          <cell r="EAB44"/>
          <cell r="EAC44"/>
          <cell r="EAD44"/>
          <cell r="EAE44"/>
          <cell r="EAF44"/>
          <cell r="EAG44"/>
          <cell r="EAH44"/>
          <cell r="EAI44"/>
          <cell r="EAJ44"/>
          <cell r="EAK44"/>
          <cell r="EAL44"/>
          <cell r="EAM44"/>
          <cell r="EAN44"/>
          <cell r="EAO44"/>
          <cell r="EAP44"/>
          <cell r="EAQ44"/>
          <cell r="EAR44"/>
          <cell r="EAS44"/>
          <cell r="EAT44"/>
          <cell r="EAU44"/>
          <cell r="EAV44"/>
          <cell r="EAW44"/>
          <cell r="EAX44"/>
          <cell r="EAY44"/>
          <cell r="EAZ44"/>
          <cell r="EBA44"/>
          <cell r="EBB44"/>
          <cell r="EBC44"/>
          <cell r="EBD44"/>
          <cell r="EBE44"/>
          <cell r="EBF44"/>
          <cell r="EBG44"/>
          <cell r="EBH44"/>
          <cell r="EBI44"/>
          <cell r="EBJ44"/>
          <cell r="EBK44"/>
          <cell r="EBL44"/>
          <cell r="EBM44"/>
          <cell r="EBN44"/>
          <cell r="EBO44"/>
          <cell r="EBP44"/>
          <cell r="EBQ44"/>
          <cell r="EBR44"/>
          <cell r="EBS44"/>
          <cell r="EBT44"/>
          <cell r="EBU44"/>
          <cell r="EBV44"/>
          <cell r="EBW44"/>
          <cell r="EBX44"/>
          <cell r="EBY44"/>
          <cell r="EBZ44"/>
          <cell r="ECA44"/>
          <cell r="ECB44"/>
          <cell r="ECC44"/>
          <cell r="ECD44"/>
          <cell r="ECE44"/>
          <cell r="ECF44"/>
          <cell r="ECG44"/>
          <cell r="ECH44"/>
          <cell r="ECI44"/>
          <cell r="ECJ44"/>
          <cell r="ECK44"/>
          <cell r="ECL44"/>
          <cell r="ECM44"/>
          <cell r="ECN44"/>
          <cell r="ECO44"/>
          <cell r="ECP44"/>
          <cell r="ECQ44"/>
          <cell r="ECR44"/>
          <cell r="ECS44"/>
          <cell r="ECT44"/>
          <cell r="ECU44"/>
          <cell r="ECV44"/>
          <cell r="ECW44"/>
          <cell r="ECX44"/>
          <cell r="ECY44"/>
          <cell r="ECZ44"/>
          <cell r="EDA44"/>
          <cell r="EDB44"/>
          <cell r="EDC44"/>
          <cell r="EDD44"/>
          <cell r="EDE44"/>
          <cell r="EDF44"/>
          <cell r="EDG44"/>
          <cell r="EDH44"/>
          <cell r="EDI44"/>
          <cell r="EDJ44"/>
          <cell r="EDK44"/>
          <cell r="EDL44"/>
          <cell r="EDM44"/>
          <cell r="EDN44"/>
          <cell r="EDO44"/>
          <cell r="EDP44"/>
          <cell r="EDQ44"/>
          <cell r="EDR44"/>
          <cell r="EDS44"/>
          <cell r="EDT44"/>
          <cell r="EDU44"/>
          <cell r="EDV44"/>
          <cell r="EDW44"/>
          <cell r="EDX44"/>
          <cell r="EDY44"/>
          <cell r="EDZ44"/>
          <cell r="EEA44"/>
          <cell r="EEB44"/>
          <cell r="EEC44"/>
          <cell r="EED44"/>
          <cell r="EEE44"/>
          <cell r="EEF44"/>
          <cell r="EEG44"/>
          <cell r="EEH44"/>
          <cell r="EEI44"/>
          <cell r="EEJ44"/>
          <cell r="EEK44"/>
          <cell r="EEL44"/>
          <cell r="EEM44"/>
          <cell r="EEN44"/>
          <cell r="EEO44"/>
          <cell r="EEP44"/>
          <cell r="EEQ44"/>
          <cell r="EER44"/>
          <cell r="EES44"/>
          <cell r="EET44"/>
          <cell r="EEU44"/>
          <cell r="EEV44"/>
          <cell r="EEW44"/>
          <cell r="EEX44"/>
          <cell r="EEY44"/>
          <cell r="EEZ44"/>
          <cell r="EFA44"/>
          <cell r="EFB44"/>
          <cell r="EFC44"/>
          <cell r="EFD44"/>
          <cell r="EFE44"/>
          <cell r="EFF44"/>
          <cell r="EFG44"/>
          <cell r="EFH44"/>
          <cell r="EFI44"/>
          <cell r="EFJ44"/>
          <cell r="EFK44"/>
          <cell r="EFL44"/>
          <cell r="EFM44"/>
          <cell r="EFN44"/>
          <cell r="EFO44"/>
          <cell r="EFP44"/>
          <cell r="EFQ44"/>
          <cell r="EFR44"/>
          <cell r="EFS44"/>
          <cell r="EFT44"/>
          <cell r="EFU44"/>
          <cell r="EFV44"/>
          <cell r="EFW44"/>
          <cell r="EFX44"/>
          <cell r="EFY44"/>
          <cell r="EFZ44"/>
          <cell r="EGA44"/>
          <cell r="EGB44"/>
          <cell r="EGC44"/>
          <cell r="EGD44"/>
          <cell r="EGE44"/>
          <cell r="EGF44"/>
          <cell r="EGG44"/>
          <cell r="EGH44"/>
          <cell r="EGI44"/>
          <cell r="EGJ44"/>
          <cell r="EGK44"/>
          <cell r="EGL44"/>
          <cell r="EGM44"/>
          <cell r="EGN44"/>
          <cell r="EGO44"/>
          <cell r="EGP44"/>
          <cell r="EGQ44"/>
          <cell r="EGR44"/>
          <cell r="EGS44"/>
          <cell r="EGT44"/>
          <cell r="EGU44"/>
          <cell r="EGV44"/>
          <cell r="EGW44"/>
          <cell r="EGX44"/>
          <cell r="EGY44"/>
          <cell r="EGZ44"/>
          <cell r="EHA44"/>
          <cell r="EHB44"/>
          <cell r="EHC44"/>
          <cell r="EHD44"/>
          <cell r="EHE44"/>
          <cell r="EHF44"/>
          <cell r="EHG44"/>
          <cell r="EHH44"/>
          <cell r="EHI44"/>
          <cell r="EHJ44"/>
          <cell r="EHK44"/>
          <cell r="EHL44"/>
          <cell r="EHM44"/>
          <cell r="EHN44"/>
          <cell r="EHO44"/>
          <cell r="EHP44"/>
          <cell r="EHQ44"/>
          <cell r="EHR44"/>
          <cell r="EHS44"/>
          <cell r="EHT44"/>
          <cell r="EHU44"/>
          <cell r="EHV44"/>
          <cell r="EHW44"/>
          <cell r="EHX44"/>
          <cell r="EHY44"/>
          <cell r="EHZ44"/>
          <cell r="EIA44"/>
          <cell r="EIB44"/>
          <cell r="EIC44"/>
          <cell r="EID44"/>
          <cell r="EIE44"/>
          <cell r="EIF44"/>
          <cell r="EIG44"/>
          <cell r="EIH44"/>
          <cell r="EII44"/>
          <cell r="EIJ44"/>
          <cell r="EIK44"/>
          <cell r="EIL44"/>
          <cell r="EIM44"/>
          <cell r="EIN44"/>
          <cell r="EIO44"/>
          <cell r="EIP44"/>
          <cell r="EIQ44"/>
          <cell r="EIR44"/>
          <cell r="EIS44"/>
          <cell r="EIT44"/>
          <cell r="EIU44"/>
          <cell r="EIV44"/>
          <cell r="EIW44"/>
          <cell r="EIX44"/>
          <cell r="EIY44"/>
          <cell r="EIZ44"/>
          <cell r="EJA44"/>
          <cell r="EJB44"/>
          <cell r="EJC44"/>
          <cell r="EJD44"/>
          <cell r="EJE44"/>
          <cell r="EJF44"/>
          <cell r="EJG44"/>
          <cell r="EJH44"/>
          <cell r="EJI44"/>
          <cell r="EJJ44"/>
          <cell r="EJK44"/>
          <cell r="EJL44"/>
          <cell r="EJM44"/>
          <cell r="EJN44"/>
          <cell r="EJO44"/>
          <cell r="EJP44"/>
          <cell r="EJQ44"/>
          <cell r="EJR44"/>
          <cell r="EJS44"/>
          <cell r="EJT44"/>
          <cell r="EJU44"/>
          <cell r="EJV44"/>
          <cell r="EJW44"/>
          <cell r="EJX44"/>
          <cell r="EJY44"/>
          <cell r="EJZ44"/>
          <cell r="EKA44"/>
          <cell r="EKB44"/>
          <cell r="EKC44"/>
          <cell r="EKD44"/>
          <cell r="EKE44"/>
          <cell r="EKF44"/>
          <cell r="EKG44"/>
          <cell r="EKH44"/>
          <cell r="EKI44"/>
          <cell r="EKJ44"/>
          <cell r="EKK44"/>
          <cell r="EKL44"/>
          <cell r="EKM44"/>
          <cell r="EKN44"/>
          <cell r="EKO44"/>
          <cell r="EKP44"/>
          <cell r="EKQ44"/>
          <cell r="EKR44"/>
          <cell r="EKS44"/>
          <cell r="EKT44"/>
          <cell r="EKU44"/>
          <cell r="EKV44"/>
          <cell r="EKW44"/>
          <cell r="EKX44"/>
          <cell r="EKY44"/>
          <cell r="EKZ44"/>
          <cell r="ELA44"/>
          <cell r="ELB44"/>
          <cell r="ELC44"/>
          <cell r="ELD44"/>
          <cell r="ELE44"/>
          <cell r="ELF44"/>
          <cell r="ELG44"/>
          <cell r="ELH44"/>
          <cell r="ELI44"/>
          <cell r="ELJ44"/>
          <cell r="ELK44"/>
          <cell r="ELL44"/>
          <cell r="ELM44"/>
          <cell r="ELN44"/>
          <cell r="ELO44"/>
          <cell r="ELP44"/>
          <cell r="ELQ44"/>
          <cell r="ELR44"/>
          <cell r="ELS44"/>
          <cell r="ELT44"/>
          <cell r="ELU44"/>
          <cell r="ELV44"/>
          <cell r="ELW44"/>
          <cell r="ELX44"/>
          <cell r="ELY44"/>
          <cell r="ELZ44"/>
          <cell r="EMA44"/>
          <cell r="EMB44"/>
          <cell r="EMC44"/>
          <cell r="EMD44"/>
          <cell r="EME44"/>
          <cell r="EMF44"/>
          <cell r="EMG44"/>
          <cell r="EMH44"/>
          <cell r="EMI44"/>
          <cell r="EMJ44"/>
          <cell r="EMK44"/>
          <cell r="EML44"/>
          <cell r="EMM44"/>
          <cell r="EMN44"/>
          <cell r="EMO44"/>
          <cell r="EMP44"/>
          <cell r="EMQ44"/>
          <cell r="EMR44"/>
          <cell r="EMS44"/>
          <cell r="EMT44"/>
          <cell r="EMU44"/>
          <cell r="EMV44"/>
          <cell r="EMW44"/>
          <cell r="EMX44"/>
          <cell r="EMY44"/>
          <cell r="EMZ44"/>
          <cell r="ENA44"/>
          <cell r="ENB44"/>
          <cell r="ENC44"/>
          <cell r="END44"/>
          <cell r="ENE44"/>
          <cell r="ENF44"/>
          <cell r="ENG44"/>
          <cell r="ENH44"/>
          <cell r="ENI44"/>
          <cell r="ENJ44"/>
          <cell r="ENK44"/>
          <cell r="ENL44"/>
          <cell r="ENM44"/>
          <cell r="ENN44"/>
          <cell r="ENO44"/>
          <cell r="ENP44"/>
          <cell r="ENQ44"/>
          <cell r="ENR44"/>
          <cell r="ENS44"/>
          <cell r="ENT44"/>
          <cell r="ENU44"/>
          <cell r="ENV44"/>
          <cell r="ENW44"/>
          <cell r="ENX44"/>
          <cell r="ENY44"/>
          <cell r="ENZ44"/>
          <cell r="EOA44"/>
          <cell r="EOB44"/>
          <cell r="EOC44"/>
          <cell r="EOD44"/>
          <cell r="EOE44"/>
          <cell r="EOF44"/>
          <cell r="EOG44"/>
          <cell r="EOH44"/>
          <cell r="EOI44"/>
          <cell r="EOJ44"/>
          <cell r="EOK44"/>
          <cell r="EOL44"/>
          <cell r="EOM44"/>
          <cell r="EON44"/>
          <cell r="EOO44"/>
          <cell r="EOP44"/>
          <cell r="EOQ44"/>
          <cell r="EOR44"/>
          <cell r="EOS44"/>
          <cell r="EOT44"/>
          <cell r="EOU44"/>
          <cell r="EOV44"/>
          <cell r="EOW44"/>
          <cell r="EOX44"/>
          <cell r="EOY44"/>
          <cell r="EOZ44"/>
          <cell r="EPA44"/>
          <cell r="EPB44"/>
          <cell r="EPC44"/>
          <cell r="EPD44"/>
          <cell r="EPE44"/>
          <cell r="EPF44"/>
          <cell r="EPG44"/>
          <cell r="EPH44"/>
          <cell r="EPI44"/>
          <cell r="EPJ44"/>
          <cell r="EPK44"/>
          <cell r="EPL44"/>
          <cell r="EPM44"/>
          <cell r="EPN44"/>
          <cell r="EPO44"/>
          <cell r="EPP44"/>
          <cell r="EPQ44"/>
          <cell r="EPR44"/>
          <cell r="EPS44"/>
          <cell r="EPT44"/>
          <cell r="EPU44"/>
          <cell r="EPV44"/>
          <cell r="EPW44"/>
          <cell r="EPX44"/>
          <cell r="EPY44"/>
          <cell r="EPZ44"/>
          <cell r="EQA44"/>
          <cell r="EQB44"/>
          <cell r="EQC44"/>
          <cell r="EQD44"/>
          <cell r="EQE44"/>
          <cell r="EQF44"/>
          <cell r="EQG44"/>
          <cell r="EQH44"/>
          <cell r="EQI44"/>
          <cell r="EQJ44"/>
          <cell r="EQK44"/>
          <cell r="EQL44"/>
          <cell r="EQM44"/>
          <cell r="EQN44"/>
          <cell r="EQO44"/>
          <cell r="EQP44"/>
          <cell r="EQQ44"/>
          <cell r="EQR44"/>
          <cell r="EQS44"/>
          <cell r="EQT44"/>
          <cell r="EQU44"/>
          <cell r="EQV44"/>
          <cell r="EQW44"/>
          <cell r="EQX44"/>
          <cell r="EQY44"/>
          <cell r="EQZ44"/>
          <cell r="ERA44"/>
          <cell r="ERB44"/>
          <cell r="ERC44"/>
          <cell r="ERD44"/>
          <cell r="ERE44"/>
          <cell r="ERF44"/>
          <cell r="ERG44"/>
          <cell r="ERH44"/>
          <cell r="ERI44"/>
          <cell r="ERJ44"/>
          <cell r="ERK44"/>
          <cell r="ERL44"/>
          <cell r="ERM44"/>
          <cell r="ERN44"/>
          <cell r="ERO44"/>
          <cell r="ERP44"/>
          <cell r="ERQ44"/>
          <cell r="ERR44"/>
          <cell r="ERS44"/>
          <cell r="ERT44"/>
          <cell r="ERU44"/>
          <cell r="ERV44"/>
          <cell r="ERW44"/>
          <cell r="ERX44"/>
          <cell r="ERY44"/>
          <cell r="ERZ44"/>
          <cell r="ESA44"/>
          <cell r="ESB44"/>
          <cell r="ESC44"/>
          <cell r="ESD44"/>
          <cell r="ESE44"/>
          <cell r="ESF44"/>
          <cell r="ESG44"/>
          <cell r="ESH44"/>
          <cell r="ESI44"/>
          <cell r="ESJ44"/>
          <cell r="ESK44"/>
          <cell r="ESL44"/>
          <cell r="ESM44"/>
          <cell r="ESN44"/>
          <cell r="ESO44"/>
          <cell r="ESP44"/>
          <cell r="ESQ44"/>
          <cell r="ESR44"/>
          <cell r="ESS44"/>
          <cell r="EST44"/>
          <cell r="ESU44"/>
          <cell r="ESV44"/>
          <cell r="ESW44"/>
          <cell r="ESX44"/>
          <cell r="ESY44"/>
          <cell r="ESZ44"/>
          <cell r="ETA44"/>
          <cell r="ETB44"/>
          <cell r="ETC44"/>
          <cell r="ETD44"/>
          <cell r="ETE44"/>
          <cell r="ETF44"/>
          <cell r="ETG44"/>
          <cell r="ETH44"/>
          <cell r="ETI44"/>
          <cell r="ETJ44"/>
          <cell r="ETK44"/>
          <cell r="ETL44"/>
          <cell r="ETM44"/>
          <cell r="ETN44"/>
          <cell r="ETO44"/>
          <cell r="ETP44"/>
          <cell r="ETQ44"/>
          <cell r="ETR44"/>
          <cell r="ETS44"/>
          <cell r="ETT44"/>
          <cell r="ETU44"/>
          <cell r="ETV44"/>
          <cell r="ETW44"/>
          <cell r="ETX44"/>
          <cell r="ETY44"/>
          <cell r="ETZ44"/>
          <cell r="EUA44"/>
          <cell r="EUB44"/>
          <cell r="EUC44"/>
          <cell r="EUD44"/>
          <cell r="EUE44"/>
          <cell r="EUF44"/>
          <cell r="EUG44"/>
          <cell r="EUH44"/>
          <cell r="EUI44"/>
          <cell r="EUJ44"/>
          <cell r="EUK44"/>
          <cell r="EUL44"/>
          <cell r="EUM44"/>
          <cell r="EUN44"/>
          <cell r="EUO44"/>
          <cell r="EUP44"/>
          <cell r="EUQ44"/>
          <cell r="EUR44"/>
          <cell r="EUS44"/>
          <cell r="EUT44"/>
          <cell r="EUU44"/>
          <cell r="EUV44"/>
          <cell r="EUW44"/>
          <cell r="EUX44"/>
          <cell r="EUY44"/>
          <cell r="EUZ44"/>
          <cell r="EVA44"/>
          <cell r="EVB44"/>
          <cell r="EVC44"/>
          <cell r="EVD44"/>
          <cell r="EVE44"/>
          <cell r="EVF44"/>
          <cell r="EVG44"/>
          <cell r="EVH44"/>
          <cell r="EVI44"/>
          <cell r="EVJ44"/>
          <cell r="EVK44"/>
          <cell r="EVL44"/>
          <cell r="EVM44"/>
          <cell r="EVN44"/>
          <cell r="EVO44"/>
          <cell r="EVP44"/>
          <cell r="EVQ44"/>
          <cell r="EVR44"/>
          <cell r="EVS44"/>
          <cell r="EVT44"/>
          <cell r="EVU44"/>
          <cell r="EVV44"/>
          <cell r="EVW44"/>
          <cell r="EVX44"/>
          <cell r="EVY44"/>
          <cell r="EVZ44"/>
          <cell r="EWA44"/>
          <cell r="EWB44"/>
          <cell r="EWC44"/>
          <cell r="EWD44"/>
          <cell r="EWE44"/>
          <cell r="EWF44"/>
          <cell r="EWG44"/>
          <cell r="EWH44"/>
          <cell r="EWI44"/>
          <cell r="EWJ44"/>
          <cell r="EWK44"/>
          <cell r="EWL44"/>
          <cell r="EWM44"/>
          <cell r="EWN44"/>
          <cell r="EWO44"/>
          <cell r="EWP44"/>
          <cell r="EWQ44"/>
          <cell r="EWR44"/>
          <cell r="EWS44"/>
          <cell r="EWT44"/>
          <cell r="EWU44"/>
          <cell r="EWV44"/>
          <cell r="EWW44"/>
          <cell r="EWX44"/>
          <cell r="EWY44"/>
          <cell r="EWZ44"/>
          <cell r="EXA44"/>
          <cell r="EXB44"/>
          <cell r="EXC44"/>
          <cell r="EXD44"/>
          <cell r="EXE44"/>
          <cell r="EXF44"/>
          <cell r="EXG44"/>
          <cell r="EXH44"/>
          <cell r="EXI44"/>
          <cell r="EXJ44"/>
          <cell r="EXK44"/>
          <cell r="EXL44"/>
          <cell r="EXM44"/>
          <cell r="EXN44"/>
          <cell r="EXO44"/>
          <cell r="EXP44"/>
          <cell r="EXQ44"/>
          <cell r="EXR44"/>
          <cell r="EXS44"/>
          <cell r="EXT44"/>
          <cell r="EXU44"/>
          <cell r="EXV44"/>
          <cell r="EXW44"/>
          <cell r="EXX44"/>
          <cell r="EXY44"/>
          <cell r="EXZ44"/>
          <cell r="EYA44"/>
          <cell r="EYB44"/>
          <cell r="EYC44"/>
          <cell r="EYD44"/>
          <cell r="EYE44"/>
          <cell r="EYF44"/>
          <cell r="EYG44"/>
          <cell r="EYH44"/>
          <cell r="EYI44"/>
          <cell r="EYJ44"/>
          <cell r="EYK44"/>
          <cell r="EYL44"/>
          <cell r="EYM44"/>
          <cell r="EYN44"/>
          <cell r="EYO44"/>
          <cell r="EYP44"/>
          <cell r="EYQ44"/>
          <cell r="EYR44"/>
          <cell r="EYS44"/>
          <cell r="EYT44"/>
          <cell r="EYU44"/>
          <cell r="EYV44"/>
          <cell r="EYW44"/>
          <cell r="EYX44"/>
          <cell r="EYY44"/>
          <cell r="EYZ44"/>
          <cell r="EZA44"/>
          <cell r="EZB44"/>
          <cell r="EZC44"/>
          <cell r="EZD44"/>
          <cell r="EZE44"/>
          <cell r="EZF44"/>
          <cell r="EZG44"/>
          <cell r="EZH44"/>
          <cell r="EZI44"/>
          <cell r="EZJ44"/>
          <cell r="EZK44"/>
          <cell r="EZL44"/>
          <cell r="EZM44"/>
          <cell r="EZN44"/>
          <cell r="EZO44"/>
          <cell r="EZP44"/>
          <cell r="EZQ44"/>
          <cell r="EZR44"/>
          <cell r="EZS44"/>
          <cell r="EZT44"/>
          <cell r="EZU44"/>
          <cell r="EZV44"/>
          <cell r="EZW44"/>
          <cell r="EZX44"/>
          <cell r="EZY44"/>
          <cell r="EZZ44"/>
          <cell r="FAA44"/>
          <cell r="FAB44"/>
          <cell r="FAC44"/>
          <cell r="FAD44"/>
          <cell r="FAE44"/>
          <cell r="FAF44"/>
          <cell r="FAG44"/>
          <cell r="FAH44"/>
          <cell r="FAI44"/>
          <cell r="FAJ44"/>
          <cell r="FAK44"/>
          <cell r="FAL44"/>
          <cell r="FAM44"/>
          <cell r="FAN44"/>
          <cell r="FAO44"/>
          <cell r="FAP44"/>
          <cell r="FAQ44"/>
          <cell r="FAR44"/>
          <cell r="FAS44"/>
          <cell r="FAT44"/>
          <cell r="FAU44"/>
          <cell r="FAV44"/>
          <cell r="FAW44"/>
          <cell r="FAX44"/>
          <cell r="FAY44"/>
          <cell r="FAZ44"/>
          <cell r="FBA44"/>
          <cell r="FBB44"/>
          <cell r="FBC44"/>
          <cell r="FBD44"/>
          <cell r="FBE44"/>
          <cell r="FBF44"/>
          <cell r="FBG44"/>
          <cell r="FBH44"/>
          <cell r="FBI44"/>
          <cell r="FBJ44"/>
          <cell r="FBK44"/>
          <cell r="FBL44"/>
          <cell r="FBM44"/>
          <cell r="FBN44"/>
          <cell r="FBO44"/>
          <cell r="FBP44"/>
          <cell r="FBQ44"/>
          <cell r="FBR44"/>
          <cell r="FBS44"/>
          <cell r="FBT44"/>
          <cell r="FBU44"/>
          <cell r="FBV44"/>
          <cell r="FBW44"/>
          <cell r="FBX44"/>
          <cell r="FBY44"/>
          <cell r="FBZ44"/>
          <cell r="FCA44"/>
          <cell r="FCB44"/>
          <cell r="FCC44"/>
          <cell r="FCD44"/>
          <cell r="FCE44"/>
          <cell r="FCF44"/>
          <cell r="FCG44"/>
          <cell r="FCH44"/>
          <cell r="FCI44"/>
          <cell r="FCJ44"/>
          <cell r="FCK44"/>
          <cell r="FCL44"/>
          <cell r="FCM44"/>
          <cell r="FCN44"/>
          <cell r="FCO44"/>
          <cell r="FCP44"/>
          <cell r="FCQ44"/>
          <cell r="FCR44"/>
          <cell r="FCS44"/>
          <cell r="FCT44"/>
          <cell r="FCU44"/>
          <cell r="FCV44"/>
          <cell r="FCW44"/>
          <cell r="FCX44"/>
          <cell r="FCY44"/>
          <cell r="FCZ44"/>
          <cell r="FDA44"/>
          <cell r="FDB44"/>
          <cell r="FDC44"/>
          <cell r="FDD44"/>
          <cell r="FDE44"/>
          <cell r="FDF44"/>
          <cell r="FDG44"/>
          <cell r="FDH44"/>
          <cell r="FDI44"/>
          <cell r="FDJ44"/>
          <cell r="FDK44"/>
          <cell r="FDL44"/>
          <cell r="FDM44"/>
          <cell r="FDN44"/>
          <cell r="FDO44"/>
          <cell r="FDP44"/>
          <cell r="FDQ44"/>
          <cell r="FDR44"/>
          <cell r="FDS44"/>
          <cell r="FDT44"/>
          <cell r="FDU44"/>
          <cell r="FDV44"/>
          <cell r="FDW44"/>
          <cell r="FDX44"/>
          <cell r="FDY44"/>
          <cell r="FDZ44"/>
          <cell r="FEA44"/>
          <cell r="FEB44"/>
          <cell r="FEC44"/>
          <cell r="FED44"/>
          <cell r="FEE44"/>
          <cell r="FEF44"/>
          <cell r="FEG44"/>
          <cell r="FEH44"/>
          <cell r="FEI44"/>
          <cell r="FEJ44"/>
          <cell r="FEK44"/>
          <cell r="FEL44"/>
          <cell r="FEM44"/>
          <cell r="FEN44"/>
          <cell r="FEO44"/>
          <cell r="FEP44"/>
          <cell r="FEQ44"/>
          <cell r="FER44"/>
          <cell r="FES44"/>
          <cell r="FET44"/>
          <cell r="FEU44"/>
          <cell r="FEV44"/>
          <cell r="FEW44"/>
          <cell r="FEX44"/>
          <cell r="FEY44"/>
          <cell r="FEZ44"/>
          <cell r="FFA44"/>
          <cell r="FFB44"/>
          <cell r="FFC44"/>
          <cell r="FFD44"/>
          <cell r="FFE44"/>
          <cell r="FFF44"/>
          <cell r="FFG44"/>
          <cell r="FFH44"/>
          <cell r="FFI44"/>
          <cell r="FFJ44"/>
          <cell r="FFK44"/>
          <cell r="FFL44"/>
          <cell r="FFM44"/>
          <cell r="FFN44"/>
          <cell r="FFO44"/>
          <cell r="FFP44"/>
          <cell r="FFQ44"/>
          <cell r="FFR44"/>
          <cell r="FFS44"/>
          <cell r="FFT44"/>
          <cell r="FFU44"/>
          <cell r="FFV44"/>
          <cell r="FFW44"/>
          <cell r="FFX44"/>
          <cell r="FFY44"/>
          <cell r="FFZ44"/>
          <cell r="FGA44"/>
          <cell r="FGB44"/>
          <cell r="FGC44"/>
          <cell r="FGD44"/>
          <cell r="FGE44"/>
          <cell r="FGF44"/>
          <cell r="FGG44"/>
          <cell r="FGH44"/>
          <cell r="FGI44"/>
          <cell r="FGJ44"/>
          <cell r="FGK44"/>
          <cell r="FGL44"/>
          <cell r="FGM44"/>
          <cell r="FGN44"/>
          <cell r="FGO44"/>
          <cell r="FGP44"/>
          <cell r="FGQ44"/>
          <cell r="FGR44"/>
          <cell r="FGS44"/>
          <cell r="FGT44"/>
          <cell r="FGU44"/>
          <cell r="FGV44"/>
          <cell r="FGW44"/>
          <cell r="FGX44"/>
          <cell r="FGY44"/>
          <cell r="FGZ44"/>
          <cell r="FHA44"/>
          <cell r="FHB44"/>
          <cell r="FHC44"/>
          <cell r="FHD44"/>
          <cell r="FHE44"/>
          <cell r="FHF44"/>
          <cell r="FHG44"/>
          <cell r="FHH44"/>
          <cell r="FHI44"/>
          <cell r="FHJ44"/>
          <cell r="FHK44"/>
          <cell r="FHL44"/>
          <cell r="FHM44"/>
          <cell r="FHN44"/>
          <cell r="FHO44"/>
          <cell r="FHP44"/>
          <cell r="FHQ44"/>
          <cell r="FHR44"/>
          <cell r="FHS44"/>
          <cell r="FHT44"/>
          <cell r="FHU44"/>
          <cell r="FHV44"/>
          <cell r="FHW44"/>
          <cell r="FHX44"/>
          <cell r="FHY44"/>
          <cell r="FHZ44"/>
          <cell r="FIA44"/>
          <cell r="FIB44"/>
          <cell r="FIC44"/>
          <cell r="FID44"/>
          <cell r="FIE44"/>
          <cell r="FIF44"/>
          <cell r="FIG44"/>
          <cell r="FIH44"/>
          <cell r="FII44"/>
          <cell r="FIJ44"/>
          <cell r="FIK44"/>
          <cell r="FIL44"/>
          <cell r="FIM44"/>
          <cell r="FIN44"/>
          <cell r="FIO44"/>
          <cell r="FIP44"/>
          <cell r="FIQ44"/>
          <cell r="FIR44"/>
          <cell r="FIS44"/>
          <cell r="FIT44"/>
          <cell r="FIU44"/>
          <cell r="FIV44"/>
          <cell r="FIW44"/>
          <cell r="FIX44"/>
          <cell r="FIY44"/>
          <cell r="FIZ44"/>
          <cell r="FJA44"/>
          <cell r="FJB44"/>
          <cell r="FJC44"/>
          <cell r="FJD44"/>
          <cell r="FJE44"/>
          <cell r="FJF44"/>
          <cell r="FJG44"/>
          <cell r="FJH44"/>
          <cell r="FJI44"/>
          <cell r="FJJ44"/>
          <cell r="FJK44"/>
          <cell r="FJL44"/>
          <cell r="FJM44"/>
          <cell r="FJN44"/>
          <cell r="FJO44"/>
          <cell r="FJP44"/>
          <cell r="FJQ44"/>
          <cell r="FJR44"/>
          <cell r="FJS44"/>
          <cell r="FJT44"/>
          <cell r="FJU44"/>
          <cell r="FJV44"/>
          <cell r="FJW44"/>
          <cell r="FJX44"/>
          <cell r="FJY44"/>
          <cell r="FJZ44"/>
          <cell r="FKA44"/>
          <cell r="FKB44"/>
          <cell r="FKC44"/>
          <cell r="FKD44"/>
          <cell r="FKE44"/>
          <cell r="FKF44"/>
          <cell r="FKG44"/>
          <cell r="FKH44"/>
          <cell r="FKI44"/>
          <cell r="FKJ44"/>
          <cell r="FKK44"/>
          <cell r="FKL44"/>
          <cell r="FKM44"/>
          <cell r="FKN44"/>
          <cell r="FKO44"/>
          <cell r="FKP44"/>
          <cell r="FKQ44"/>
          <cell r="FKR44"/>
          <cell r="FKS44"/>
          <cell r="FKT44"/>
          <cell r="FKU44"/>
          <cell r="FKV44"/>
          <cell r="FKW44"/>
          <cell r="FKX44"/>
          <cell r="FKY44"/>
          <cell r="FKZ44"/>
          <cell r="FLA44"/>
          <cell r="FLB44"/>
          <cell r="FLC44"/>
          <cell r="FLD44"/>
          <cell r="FLE44"/>
          <cell r="FLF44"/>
          <cell r="FLG44"/>
          <cell r="FLH44"/>
          <cell r="FLI44"/>
          <cell r="FLJ44"/>
          <cell r="FLK44"/>
          <cell r="FLL44"/>
          <cell r="FLM44"/>
          <cell r="FLN44"/>
          <cell r="FLO44"/>
          <cell r="FLP44"/>
          <cell r="FLQ44"/>
          <cell r="FLR44"/>
          <cell r="FLS44"/>
          <cell r="FLT44"/>
          <cell r="FLU44"/>
          <cell r="FLV44"/>
          <cell r="FLW44"/>
          <cell r="FLX44"/>
          <cell r="FLY44"/>
          <cell r="FLZ44"/>
          <cell r="FMA44"/>
          <cell r="FMB44"/>
          <cell r="FMC44"/>
          <cell r="FMD44"/>
          <cell r="FME44"/>
          <cell r="FMF44"/>
          <cell r="FMG44"/>
          <cell r="FMH44"/>
          <cell r="FMI44"/>
          <cell r="FMJ44"/>
          <cell r="FMK44"/>
          <cell r="FML44"/>
          <cell r="FMM44"/>
          <cell r="FMN44"/>
          <cell r="FMO44"/>
          <cell r="FMP44"/>
          <cell r="FMQ44"/>
          <cell r="FMR44"/>
          <cell r="FMS44"/>
          <cell r="FMT44"/>
          <cell r="FMU44"/>
          <cell r="FMV44"/>
          <cell r="FMW44"/>
          <cell r="FMX44"/>
          <cell r="FMY44"/>
          <cell r="FMZ44"/>
          <cell r="FNA44"/>
          <cell r="FNB44"/>
          <cell r="FNC44"/>
          <cell r="FND44"/>
          <cell r="FNE44"/>
          <cell r="FNF44"/>
          <cell r="FNG44"/>
          <cell r="FNH44"/>
          <cell r="FNI44"/>
          <cell r="FNJ44"/>
          <cell r="FNK44"/>
          <cell r="FNL44"/>
          <cell r="FNM44"/>
          <cell r="FNN44"/>
          <cell r="FNO44"/>
          <cell r="FNP44"/>
          <cell r="FNQ44"/>
          <cell r="FNR44"/>
          <cell r="FNS44"/>
          <cell r="FNT44"/>
          <cell r="FNU44"/>
          <cell r="FNV44"/>
          <cell r="FNW44"/>
          <cell r="FNX44"/>
          <cell r="FNY44"/>
          <cell r="FNZ44"/>
          <cell r="FOA44"/>
          <cell r="FOB44"/>
          <cell r="FOC44"/>
          <cell r="FOD44"/>
          <cell r="FOE44"/>
          <cell r="FOF44"/>
          <cell r="FOG44"/>
          <cell r="FOH44"/>
          <cell r="FOI44"/>
          <cell r="FOJ44"/>
          <cell r="FOK44"/>
          <cell r="FOL44"/>
          <cell r="FOM44"/>
          <cell r="FON44"/>
          <cell r="FOO44"/>
          <cell r="FOP44"/>
          <cell r="FOQ44"/>
          <cell r="FOR44"/>
          <cell r="FOS44"/>
          <cell r="FOT44"/>
          <cell r="FOU44"/>
          <cell r="FOV44"/>
          <cell r="FOW44"/>
          <cell r="FOX44"/>
          <cell r="FOY44"/>
          <cell r="FOZ44"/>
          <cell r="FPA44"/>
          <cell r="FPB44"/>
          <cell r="FPC44"/>
          <cell r="FPD44"/>
          <cell r="FPE44"/>
          <cell r="FPF44"/>
          <cell r="FPG44"/>
          <cell r="FPH44"/>
          <cell r="FPI44"/>
          <cell r="FPJ44"/>
          <cell r="FPK44"/>
          <cell r="FPL44"/>
          <cell r="FPM44"/>
          <cell r="FPN44"/>
          <cell r="FPO44"/>
          <cell r="FPP44"/>
          <cell r="FPQ44"/>
          <cell r="FPR44"/>
          <cell r="FPS44"/>
          <cell r="FPT44"/>
          <cell r="FPU44"/>
          <cell r="FPV44"/>
          <cell r="FPW44"/>
          <cell r="FPX44"/>
          <cell r="FPY44"/>
          <cell r="FPZ44"/>
          <cell r="FQA44"/>
          <cell r="FQB44"/>
          <cell r="FQC44"/>
          <cell r="FQD44"/>
          <cell r="FQE44"/>
          <cell r="FQF44"/>
          <cell r="FQG44"/>
          <cell r="FQH44"/>
          <cell r="FQI44"/>
          <cell r="FQJ44"/>
          <cell r="FQK44"/>
          <cell r="FQL44"/>
          <cell r="FQM44"/>
          <cell r="FQN44"/>
          <cell r="FQO44"/>
          <cell r="FQP44"/>
          <cell r="FQQ44"/>
          <cell r="FQR44"/>
          <cell r="FQS44"/>
          <cell r="FQT44"/>
          <cell r="FQU44"/>
          <cell r="FQV44"/>
          <cell r="FQW44"/>
          <cell r="FQX44"/>
          <cell r="FQY44"/>
          <cell r="FQZ44"/>
          <cell r="FRA44"/>
          <cell r="FRB44"/>
          <cell r="FRC44"/>
          <cell r="FRD44"/>
          <cell r="FRE44"/>
          <cell r="FRF44"/>
          <cell r="FRG44"/>
          <cell r="FRH44"/>
          <cell r="FRI44"/>
          <cell r="FRJ44"/>
          <cell r="FRK44"/>
          <cell r="FRL44"/>
          <cell r="FRM44"/>
          <cell r="FRN44"/>
          <cell r="FRO44"/>
          <cell r="FRP44"/>
          <cell r="FRQ44"/>
          <cell r="FRR44"/>
          <cell r="FRS44"/>
          <cell r="FRT44"/>
          <cell r="FRU44"/>
          <cell r="FRV44"/>
          <cell r="FRW44"/>
          <cell r="FRX44"/>
          <cell r="FRY44"/>
          <cell r="FRZ44"/>
          <cell r="FSA44"/>
          <cell r="FSB44"/>
          <cell r="FSC44"/>
          <cell r="FSD44"/>
          <cell r="FSE44"/>
          <cell r="FSF44"/>
          <cell r="FSG44"/>
          <cell r="FSH44"/>
          <cell r="FSI44"/>
          <cell r="FSJ44"/>
          <cell r="FSK44"/>
          <cell r="FSL44"/>
          <cell r="FSM44"/>
          <cell r="FSN44"/>
          <cell r="FSO44"/>
          <cell r="FSP44"/>
          <cell r="FSQ44"/>
          <cell r="FSR44"/>
          <cell r="FSS44"/>
          <cell r="FST44"/>
          <cell r="FSU44"/>
          <cell r="FSV44"/>
          <cell r="FSW44"/>
          <cell r="FSX44"/>
          <cell r="FSY44"/>
          <cell r="FSZ44"/>
          <cell r="FTA44"/>
          <cell r="FTB44"/>
          <cell r="FTC44"/>
          <cell r="FTD44"/>
          <cell r="FTE44"/>
          <cell r="FTF44"/>
          <cell r="FTG44"/>
          <cell r="FTH44"/>
          <cell r="FTI44"/>
          <cell r="FTJ44"/>
          <cell r="FTK44"/>
          <cell r="FTL44"/>
          <cell r="FTM44"/>
          <cell r="FTN44"/>
          <cell r="FTO44"/>
          <cell r="FTP44"/>
          <cell r="FTQ44"/>
          <cell r="FTR44"/>
          <cell r="FTS44"/>
          <cell r="FTT44"/>
          <cell r="FTU44"/>
          <cell r="FTV44"/>
          <cell r="FTW44"/>
          <cell r="FTX44"/>
          <cell r="FTY44"/>
          <cell r="FTZ44"/>
          <cell r="FUA44"/>
          <cell r="FUB44"/>
          <cell r="FUC44"/>
          <cell r="FUD44"/>
          <cell r="FUE44"/>
          <cell r="FUF44"/>
          <cell r="FUG44"/>
          <cell r="FUH44"/>
          <cell r="FUI44"/>
          <cell r="FUJ44"/>
          <cell r="FUK44"/>
          <cell r="FUL44"/>
          <cell r="FUM44"/>
          <cell r="FUN44"/>
          <cell r="FUO44"/>
          <cell r="FUP44"/>
          <cell r="FUQ44"/>
          <cell r="FUR44"/>
          <cell r="FUS44"/>
          <cell r="FUT44"/>
          <cell r="FUU44"/>
          <cell r="FUV44"/>
          <cell r="FUW44"/>
          <cell r="FUX44"/>
          <cell r="FUY44"/>
          <cell r="FUZ44"/>
          <cell r="FVA44"/>
          <cell r="FVB44"/>
          <cell r="FVC44"/>
          <cell r="FVD44"/>
          <cell r="FVE44"/>
          <cell r="FVF44"/>
          <cell r="FVG44"/>
          <cell r="FVH44"/>
          <cell r="FVI44"/>
          <cell r="FVJ44"/>
          <cell r="FVK44"/>
          <cell r="FVL44"/>
          <cell r="FVM44"/>
          <cell r="FVN44"/>
          <cell r="FVO44"/>
          <cell r="FVP44"/>
          <cell r="FVQ44"/>
          <cell r="FVR44"/>
          <cell r="FVS44"/>
          <cell r="FVT44"/>
          <cell r="FVU44"/>
          <cell r="FVV44"/>
          <cell r="FVW44"/>
          <cell r="FVX44"/>
          <cell r="FVY44"/>
          <cell r="FVZ44"/>
          <cell r="FWA44"/>
          <cell r="FWB44"/>
          <cell r="FWC44"/>
          <cell r="FWD44"/>
          <cell r="FWE44"/>
          <cell r="FWF44"/>
          <cell r="FWG44"/>
          <cell r="FWH44"/>
          <cell r="FWI44"/>
          <cell r="FWJ44"/>
          <cell r="FWK44"/>
          <cell r="FWL44"/>
          <cell r="FWM44"/>
          <cell r="FWN44"/>
          <cell r="FWO44"/>
          <cell r="FWP44"/>
          <cell r="FWQ44"/>
          <cell r="FWR44"/>
          <cell r="FWS44"/>
          <cell r="FWT44"/>
          <cell r="FWU44"/>
          <cell r="FWV44"/>
          <cell r="FWW44"/>
          <cell r="FWX44"/>
          <cell r="FWY44"/>
          <cell r="FWZ44"/>
          <cell r="FXA44"/>
          <cell r="FXB44"/>
          <cell r="FXC44"/>
          <cell r="FXD44"/>
          <cell r="FXE44"/>
          <cell r="FXF44"/>
          <cell r="FXG44"/>
          <cell r="FXH44"/>
          <cell r="FXI44"/>
          <cell r="FXJ44"/>
          <cell r="FXK44"/>
          <cell r="FXL44"/>
          <cell r="FXM44"/>
          <cell r="FXN44"/>
          <cell r="FXO44"/>
          <cell r="FXP44"/>
          <cell r="FXQ44"/>
          <cell r="FXR44"/>
          <cell r="FXS44"/>
          <cell r="FXT44"/>
          <cell r="FXU44"/>
          <cell r="FXV44"/>
          <cell r="FXW44"/>
          <cell r="FXX44"/>
          <cell r="FXY44"/>
          <cell r="FXZ44"/>
          <cell r="FYA44"/>
          <cell r="FYB44"/>
          <cell r="FYC44"/>
          <cell r="FYD44"/>
          <cell r="FYE44"/>
          <cell r="FYF44"/>
          <cell r="FYG44"/>
          <cell r="FYH44"/>
          <cell r="FYI44"/>
          <cell r="FYJ44"/>
          <cell r="FYK44"/>
          <cell r="FYL44"/>
          <cell r="FYM44"/>
          <cell r="FYN44"/>
          <cell r="FYO44"/>
          <cell r="FYP44"/>
          <cell r="FYQ44"/>
          <cell r="FYR44"/>
          <cell r="FYS44"/>
          <cell r="FYT44"/>
          <cell r="FYU44"/>
          <cell r="FYV44"/>
          <cell r="FYW44"/>
          <cell r="FYX44"/>
          <cell r="FYY44"/>
          <cell r="FYZ44"/>
          <cell r="FZA44"/>
          <cell r="FZB44"/>
          <cell r="FZC44"/>
          <cell r="FZD44"/>
          <cell r="FZE44"/>
          <cell r="FZF44"/>
          <cell r="FZG44"/>
          <cell r="FZH44"/>
          <cell r="FZI44"/>
          <cell r="FZJ44"/>
          <cell r="FZK44"/>
          <cell r="FZL44"/>
          <cell r="FZM44"/>
          <cell r="FZN44"/>
          <cell r="FZO44"/>
          <cell r="FZP44"/>
          <cell r="FZQ44"/>
          <cell r="FZR44"/>
          <cell r="FZS44"/>
          <cell r="FZT44"/>
          <cell r="FZU44"/>
          <cell r="FZV44"/>
          <cell r="FZW44"/>
          <cell r="FZX44"/>
          <cell r="FZY44"/>
          <cell r="FZZ44"/>
          <cell r="GAA44"/>
          <cell r="GAB44"/>
          <cell r="GAC44"/>
          <cell r="GAD44"/>
          <cell r="GAE44"/>
          <cell r="GAF44"/>
          <cell r="GAG44"/>
          <cell r="GAH44"/>
          <cell r="GAI44"/>
          <cell r="GAJ44"/>
          <cell r="GAK44"/>
          <cell r="GAL44"/>
          <cell r="GAM44"/>
          <cell r="GAN44"/>
          <cell r="GAO44"/>
          <cell r="GAP44"/>
          <cell r="GAQ44"/>
          <cell r="GAR44"/>
          <cell r="GAS44"/>
          <cell r="GAT44"/>
          <cell r="GAU44"/>
          <cell r="GAV44"/>
          <cell r="GAW44"/>
          <cell r="GAX44"/>
          <cell r="GAY44"/>
          <cell r="GAZ44"/>
          <cell r="GBA44"/>
          <cell r="GBB44"/>
          <cell r="GBC44"/>
          <cell r="GBD44"/>
          <cell r="GBE44"/>
          <cell r="GBF44"/>
          <cell r="GBG44"/>
          <cell r="GBH44"/>
          <cell r="GBI44"/>
          <cell r="GBJ44"/>
          <cell r="GBK44"/>
          <cell r="GBL44"/>
          <cell r="GBM44"/>
          <cell r="GBN44"/>
          <cell r="GBO44"/>
          <cell r="GBP44"/>
          <cell r="GBQ44"/>
          <cell r="GBR44"/>
          <cell r="GBS44"/>
          <cell r="GBT44"/>
          <cell r="GBU44"/>
          <cell r="GBV44"/>
          <cell r="GBW44"/>
          <cell r="GBX44"/>
          <cell r="GBY44"/>
          <cell r="GBZ44"/>
          <cell r="GCA44"/>
          <cell r="GCB44"/>
          <cell r="GCC44"/>
          <cell r="GCD44"/>
          <cell r="GCE44"/>
          <cell r="GCF44"/>
          <cell r="GCG44"/>
          <cell r="GCH44"/>
          <cell r="GCI44"/>
          <cell r="GCJ44"/>
          <cell r="GCK44"/>
          <cell r="GCL44"/>
          <cell r="GCM44"/>
          <cell r="GCN44"/>
          <cell r="GCO44"/>
          <cell r="GCP44"/>
          <cell r="GCQ44"/>
          <cell r="GCR44"/>
          <cell r="GCS44"/>
          <cell r="GCT44"/>
          <cell r="GCU44"/>
          <cell r="GCV44"/>
          <cell r="GCW44"/>
          <cell r="GCX44"/>
          <cell r="GCY44"/>
          <cell r="GCZ44"/>
          <cell r="GDA44"/>
          <cell r="GDB44"/>
          <cell r="GDC44"/>
          <cell r="GDD44"/>
          <cell r="GDE44"/>
          <cell r="GDF44"/>
          <cell r="GDG44"/>
          <cell r="GDH44"/>
          <cell r="GDI44"/>
          <cell r="GDJ44"/>
          <cell r="GDK44"/>
          <cell r="GDL44"/>
          <cell r="GDM44"/>
          <cell r="GDN44"/>
          <cell r="GDO44"/>
          <cell r="GDP44"/>
          <cell r="GDQ44"/>
          <cell r="GDR44"/>
          <cell r="GDS44"/>
          <cell r="GDT44"/>
          <cell r="GDU44"/>
          <cell r="GDV44"/>
          <cell r="GDW44"/>
          <cell r="GDX44"/>
          <cell r="GDY44"/>
          <cell r="GDZ44"/>
          <cell r="GEA44"/>
          <cell r="GEB44"/>
          <cell r="GEC44"/>
          <cell r="GED44"/>
          <cell r="GEE44"/>
          <cell r="GEF44"/>
          <cell r="GEG44"/>
          <cell r="GEH44"/>
          <cell r="GEI44"/>
          <cell r="GEJ44"/>
          <cell r="GEK44"/>
          <cell r="GEL44"/>
          <cell r="GEM44"/>
          <cell r="GEN44"/>
          <cell r="GEO44"/>
          <cell r="GEP44"/>
          <cell r="GEQ44"/>
          <cell r="GER44"/>
          <cell r="GES44"/>
          <cell r="GET44"/>
          <cell r="GEU44"/>
          <cell r="GEV44"/>
          <cell r="GEW44"/>
          <cell r="GEX44"/>
          <cell r="GEY44"/>
          <cell r="GEZ44"/>
          <cell r="GFA44"/>
          <cell r="GFB44"/>
          <cell r="GFC44"/>
          <cell r="GFD44"/>
          <cell r="GFE44"/>
          <cell r="GFF44"/>
          <cell r="GFG44"/>
          <cell r="GFH44"/>
          <cell r="GFI44"/>
          <cell r="GFJ44"/>
          <cell r="GFK44"/>
          <cell r="GFL44"/>
          <cell r="GFM44"/>
          <cell r="GFN44"/>
          <cell r="GFO44"/>
          <cell r="GFP44"/>
          <cell r="GFQ44"/>
          <cell r="GFR44"/>
          <cell r="GFS44"/>
          <cell r="GFT44"/>
          <cell r="GFU44"/>
          <cell r="GFV44"/>
          <cell r="GFW44"/>
          <cell r="GFX44"/>
          <cell r="GFY44"/>
          <cell r="GFZ44"/>
          <cell r="GGA44"/>
          <cell r="GGB44"/>
          <cell r="GGC44"/>
          <cell r="GGD44"/>
          <cell r="GGE44"/>
          <cell r="GGF44"/>
          <cell r="GGG44"/>
          <cell r="GGH44"/>
          <cell r="GGI44"/>
          <cell r="GGJ44"/>
          <cell r="GGK44"/>
          <cell r="GGL44"/>
          <cell r="GGM44"/>
          <cell r="GGN44"/>
          <cell r="GGO44"/>
          <cell r="GGP44"/>
          <cell r="GGQ44"/>
          <cell r="GGR44"/>
          <cell r="GGS44"/>
          <cell r="GGT44"/>
          <cell r="GGU44"/>
          <cell r="GGV44"/>
          <cell r="GGW44"/>
          <cell r="GGX44"/>
          <cell r="GGY44"/>
          <cell r="GGZ44"/>
          <cell r="GHA44"/>
          <cell r="GHB44"/>
          <cell r="GHC44"/>
          <cell r="GHD44"/>
          <cell r="GHE44"/>
          <cell r="GHF44"/>
          <cell r="GHG44"/>
          <cell r="GHH44"/>
          <cell r="GHI44"/>
          <cell r="GHJ44"/>
          <cell r="GHK44"/>
          <cell r="GHL44"/>
          <cell r="GHM44"/>
          <cell r="GHN44"/>
          <cell r="GHO44"/>
          <cell r="GHP44"/>
          <cell r="GHQ44"/>
          <cell r="GHR44"/>
          <cell r="GHS44"/>
          <cell r="GHT44"/>
          <cell r="GHU44"/>
          <cell r="GHV44"/>
          <cell r="GHW44"/>
          <cell r="GHX44"/>
          <cell r="GHY44"/>
          <cell r="GHZ44"/>
          <cell r="GIA44"/>
          <cell r="GIB44"/>
          <cell r="GIC44"/>
          <cell r="GID44"/>
          <cell r="GIE44"/>
          <cell r="GIF44"/>
          <cell r="GIG44"/>
          <cell r="GIH44"/>
          <cell r="GII44"/>
          <cell r="GIJ44"/>
          <cell r="GIK44"/>
          <cell r="GIL44"/>
          <cell r="GIM44"/>
          <cell r="GIN44"/>
          <cell r="GIO44"/>
          <cell r="GIP44"/>
          <cell r="GIQ44"/>
          <cell r="GIR44"/>
          <cell r="GIS44"/>
          <cell r="GIT44"/>
          <cell r="GIU44"/>
          <cell r="GIV44"/>
          <cell r="GIW44"/>
          <cell r="GIX44"/>
          <cell r="GIY44"/>
          <cell r="GIZ44"/>
          <cell r="GJA44"/>
          <cell r="GJB44"/>
          <cell r="GJC44"/>
          <cell r="GJD44"/>
          <cell r="GJE44"/>
          <cell r="GJF44"/>
          <cell r="GJG44"/>
          <cell r="GJH44"/>
          <cell r="GJI44"/>
          <cell r="GJJ44"/>
          <cell r="GJK44"/>
          <cell r="GJL44"/>
          <cell r="GJM44"/>
          <cell r="GJN44"/>
          <cell r="GJO44"/>
          <cell r="GJP44"/>
          <cell r="GJQ44"/>
          <cell r="GJR44"/>
          <cell r="GJS44"/>
          <cell r="GJT44"/>
          <cell r="GJU44"/>
          <cell r="GJV44"/>
          <cell r="GJW44"/>
          <cell r="GJX44"/>
          <cell r="GJY44"/>
          <cell r="GJZ44"/>
          <cell r="GKA44"/>
          <cell r="GKB44"/>
          <cell r="GKC44"/>
          <cell r="GKD44"/>
          <cell r="GKE44"/>
          <cell r="GKF44"/>
          <cell r="GKG44"/>
          <cell r="GKH44"/>
          <cell r="GKI44"/>
          <cell r="GKJ44"/>
          <cell r="GKK44"/>
          <cell r="GKL44"/>
          <cell r="GKM44"/>
          <cell r="GKN44"/>
          <cell r="GKO44"/>
          <cell r="GKP44"/>
          <cell r="GKQ44"/>
          <cell r="GKR44"/>
          <cell r="GKS44"/>
          <cell r="GKT44"/>
          <cell r="GKU44"/>
          <cell r="GKV44"/>
          <cell r="GKW44"/>
          <cell r="GKX44"/>
          <cell r="GKY44"/>
          <cell r="GKZ44"/>
          <cell r="GLA44"/>
          <cell r="GLB44"/>
          <cell r="GLC44"/>
          <cell r="GLD44"/>
          <cell r="GLE44"/>
          <cell r="GLF44"/>
          <cell r="GLG44"/>
          <cell r="GLH44"/>
          <cell r="GLI44"/>
          <cell r="GLJ44"/>
          <cell r="GLK44"/>
          <cell r="GLL44"/>
          <cell r="GLM44"/>
          <cell r="GLN44"/>
          <cell r="GLO44"/>
          <cell r="GLP44"/>
          <cell r="GLQ44"/>
          <cell r="GLR44"/>
          <cell r="GLS44"/>
          <cell r="GLT44"/>
          <cell r="GLU44"/>
          <cell r="GLV44"/>
          <cell r="GLW44"/>
          <cell r="GLX44"/>
          <cell r="GLY44"/>
          <cell r="GLZ44"/>
          <cell r="GMA44"/>
          <cell r="GMB44"/>
          <cell r="GMC44"/>
          <cell r="GMD44"/>
          <cell r="GME44"/>
          <cell r="GMF44"/>
          <cell r="GMG44"/>
          <cell r="GMH44"/>
          <cell r="GMI44"/>
          <cell r="GMJ44"/>
          <cell r="GMK44"/>
          <cell r="GML44"/>
          <cell r="GMM44"/>
          <cell r="GMN44"/>
          <cell r="GMO44"/>
          <cell r="GMP44"/>
          <cell r="GMQ44"/>
          <cell r="GMR44"/>
          <cell r="GMS44"/>
          <cell r="GMT44"/>
          <cell r="GMU44"/>
          <cell r="GMV44"/>
          <cell r="GMW44"/>
          <cell r="GMX44"/>
          <cell r="GMY44"/>
          <cell r="GMZ44"/>
          <cell r="GNA44"/>
          <cell r="GNB44"/>
          <cell r="GNC44"/>
          <cell r="GND44"/>
          <cell r="GNE44"/>
          <cell r="GNF44"/>
          <cell r="GNG44"/>
          <cell r="GNH44"/>
          <cell r="GNI44"/>
          <cell r="GNJ44"/>
          <cell r="GNK44"/>
          <cell r="GNL44"/>
          <cell r="GNM44"/>
          <cell r="GNN44"/>
          <cell r="GNO44"/>
          <cell r="GNP44"/>
          <cell r="GNQ44"/>
          <cell r="GNR44"/>
          <cell r="GNS44"/>
          <cell r="GNT44"/>
          <cell r="GNU44"/>
          <cell r="GNV44"/>
          <cell r="GNW44"/>
          <cell r="GNX44"/>
          <cell r="GNY44"/>
          <cell r="GNZ44"/>
          <cell r="GOA44"/>
          <cell r="GOB44"/>
          <cell r="GOC44"/>
          <cell r="GOD44"/>
          <cell r="GOE44"/>
          <cell r="GOF44"/>
          <cell r="GOG44"/>
          <cell r="GOH44"/>
          <cell r="GOI44"/>
          <cell r="GOJ44"/>
          <cell r="GOK44"/>
          <cell r="GOL44"/>
          <cell r="GOM44"/>
          <cell r="GON44"/>
          <cell r="GOO44"/>
          <cell r="GOP44"/>
          <cell r="GOQ44"/>
          <cell r="GOR44"/>
          <cell r="GOS44"/>
          <cell r="GOT44"/>
          <cell r="GOU44"/>
          <cell r="GOV44"/>
          <cell r="GOW44"/>
          <cell r="GOX44"/>
          <cell r="GOY44"/>
          <cell r="GOZ44"/>
          <cell r="GPA44"/>
          <cell r="GPB44"/>
          <cell r="GPC44"/>
          <cell r="GPD44"/>
          <cell r="GPE44"/>
          <cell r="GPF44"/>
          <cell r="GPG44"/>
          <cell r="GPH44"/>
          <cell r="GPI44"/>
          <cell r="GPJ44"/>
          <cell r="GPK44"/>
          <cell r="GPL44"/>
          <cell r="GPM44"/>
          <cell r="GPN44"/>
          <cell r="GPO44"/>
          <cell r="GPP44"/>
          <cell r="GPQ44"/>
          <cell r="GPR44"/>
          <cell r="GPS44"/>
          <cell r="GPT44"/>
          <cell r="GPU44"/>
          <cell r="GPV44"/>
          <cell r="GPW44"/>
          <cell r="GPX44"/>
          <cell r="GPY44"/>
          <cell r="GPZ44"/>
          <cell r="GQA44"/>
          <cell r="GQB44"/>
          <cell r="GQC44"/>
          <cell r="GQD44"/>
          <cell r="GQE44"/>
          <cell r="GQF44"/>
          <cell r="GQG44"/>
          <cell r="GQH44"/>
          <cell r="GQI44"/>
          <cell r="GQJ44"/>
          <cell r="GQK44"/>
          <cell r="GQL44"/>
          <cell r="GQM44"/>
          <cell r="GQN44"/>
          <cell r="GQO44"/>
          <cell r="GQP44"/>
          <cell r="GQQ44"/>
          <cell r="GQR44"/>
          <cell r="GQS44"/>
          <cell r="GQT44"/>
          <cell r="GQU44"/>
          <cell r="GQV44"/>
          <cell r="GQW44"/>
          <cell r="GQX44"/>
          <cell r="GQY44"/>
          <cell r="GQZ44"/>
          <cell r="GRA44"/>
          <cell r="GRB44"/>
          <cell r="GRC44"/>
          <cell r="GRD44"/>
          <cell r="GRE44"/>
          <cell r="GRF44"/>
          <cell r="GRG44"/>
          <cell r="GRH44"/>
          <cell r="GRI44"/>
          <cell r="GRJ44"/>
          <cell r="GRK44"/>
          <cell r="GRL44"/>
          <cell r="GRM44"/>
          <cell r="GRN44"/>
          <cell r="GRO44"/>
          <cell r="GRP44"/>
          <cell r="GRQ44"/>
          <cell r="GRR44"/>
          <cell r="GRS44"/>
          <cell r="GRT44"/>
          <cell r="GRU44"/>
          <cell r="GRV44"/>
          <cell r="GRW44"/>
          <cell r="GRX44"/>
          <cell r="GRY44"/>
          <cell r="GRZ44"/>
          <cell r="GSA44"/>
          <cell r="GSB44"/>
          <cell r="GSC44"/>
          <cell r="GSD44"/>
          <cell r="GSE44"/>
          <cell r="GSF44"/>
          <cell r="GSG44"/>
          <cell r="GSH44"/>
          <cell r="GSI44"/>
          <cell r="GSJ44"/>
          <cell r="GSK44"/>
          <cell r="GSL44"/>
          <cell r="GSM44"/>
          <cell r="GSN44"/>
          <cell r="GSO44"/>
          <cell r="GSP44"/>
          <cell r="GSQ44"/>
          <cell r="GSR44"/>
          <cell r="GSS44"/>
          <cell r="GST44"/>
          <cell r="GSU44"/>
          <cell r="GSV44"/>
          <cell r="GSW44"/>
          <cell r="GSX44"/>
          <cell r="GSY44"/>
          <cell r="GSZ44"/>
          <cell r="GTA44"/>
          <cell r="GTB44"/>
          <cell r="GTC44"/>
          <cell r="GTD44"/>
          <cell r="GTE44"/>
          <cell r="GTF44"/>
          <cell r="GTG44"/>
          <cell r="GTH44"/>
          <cell r="GTI44"/>
          <cell r="GTJ44"/>
          <cell r="GTK44"/>
          <cell r="GTL44"/>
          <cell r="GTM44"/>
          <cell r="GTN44"/>
          <cell r="GTO44"/>
          <cell r="GTP44"/>
          <cell r="GTQ44"/>
          <cell r="GTR44"/>
          <cell r="GTS44"/>
          <cell r="GTT44"/>
          <cell r="GTU44"/>
          <cell r="GTV44"/>
          <cell r="GTW44"/>
          <cell r="GTX44"/>
          <cell r="GTY44"/>
          <cell r="GTZ44"/>
          <cell r="GUA44"/>
          <cell r="GUB44"/>
          <cell r="GUC44"/>
          <cell r="GUD44"/>
          <cell r="GUE44"/>
          <cell r="GUF44"/>
          <cell r="GUG44"/>
          <cell r="GUH44"/>
          <cell r="GUI44"/>
          <cell r="GUJ44"/>
          <cell r="GUK44"/>
          <cell r="GUL44"/>
          <cell r="GUM44"/>
          <cell r="GUN44"/>
          <cell r="GUO44"/>
          <cell r="GUP44"/>
          <cell r="GUQ44"/>
          <cell r="GUR44"/>
          <cell r="GUS44"/>
          <cell r="GUT44"/>
          <cell r="GUU44"/>
          <cell r="GUV44"/>
          <cell r="GUW44"/>
          <cell r="GUX44"/>
          <cell r="GUY44"/>
          <cell r="GUZ44"/>
          <cell r="GVA44"/>
          <cell r="GVB44"/>
          <cell r="GVC44"/>
          <cell r="GVD44"/>
          <cell r="GVE44"/>
          <cell r="GVF44"/>
          <cell r="GVG44"/>
          <cell r="GVH44"/>
          <cell r="GVI44"/>
          <cell r="GVJ44"/>
          <cell r="GVK44"/>
          <cell r="GVL44"/>
          <cell r="GVM44"/>
          <cell r="GVN44"/>
          <cell r="GVO44"/>
          <cell r="GVP44"/>
          <cell r="GVQ44"/>
          <cell r="GVR44"/>
          <cell r="GVS44"/>
          <cell r="GVT44"/>
          <cell r="GVU44"/>
          <cell r="GVV44"/>
          <cell r="GVW44"/>
          <cell r="GVX44"/>
          <cell r="GVY44"/>
          <cell r="GVZ44"/>
          <cell r="GWA44"/>
          <cell r="GWB44"/>
          <cell r="GWC44"/>
          <cell r="GWD44"/>
          <cell r="GWE44"/>
          <cell r="GWF44"/>
          <cell r="GWG44"/>
          <cell r="GWH44"/>
          <cell r="GWI44"/>
          <cell r="GWJ44"/>
          <cell r="GWK44"/>
          <cell r="GWL44"/>
          <cell r="GWM44"/>
          <cell r="GWN44"/>
          <cell r="GWO44"/>
          <cell r="GWP44"/>
          <cell r="GWQ44"/>
          <cell r="GWR44"/>
          <cell r="GWS44"/>
          <cell r="GWT44"/>
          <cell r="GWU44"/>
          <cell r="GWV44"/>
          <cell r="GWW44"/>
          <cell r="GWX44"/>
          <cell r="GWY44"/>
          <cell r="GWZ44"/>
          <cell r="GXA44"/>
          <cell r="GXB44"/>
          <cell r="GXC44"/>
          <cell r="GXD44"/>
          <cell r="GXE44"/>
          <cell r="GXF44"/>
          <cell r="GXG44"/>
          <cell r="GXH44"/>
          <cell r="GXI44"/>
          <cell r="GXJ44"/>
          <cell r="GXK44"/>
          <cell r="GXL44"/>
          <cell r="GXM44"/>
          <cell r="GXN44"/>
          <cell r="GXO44"/>
          <cell r="GXP44"/>
          <cell r="GXQ44"/>
          <cell r="GXR44"/>
          <cell r="GXS44"/>
          <cell r="GXT44"/>
          <cell r="GXU44"/>
          <cell r="GXV44"/>
          <cell r="GXW44"/>
          <cell r="GXX44"/>
          <cell r="GXY44"/>
          <cell r="GXZ44"/>
          <cell r="GYA44"/>
          <cell r="GYB44"/>
          <cell r="GYC44"/>
          <cell r="GYD44"/>
          <cell r="GYE44"/>
          <cell r="GYF44"/>
          <cell r="GYG44"/>
          <cell r="GYH44"/>
          <cell r="GYI44"/>
          <cell r="GYJ44"/>
          <cell r="GYK44"/>
          <cell r="GYL44"/>
          <cell r="GYM44"/>
          <cell r="GYN44"/>
          <cell r="GYO44"/>
          <cell r="GYP44"/>
          <cell r="GYQ44"/>
          <cell r="GYR44"/>
          <cell r="GYS44"/>
          <cell r="GYT44"/>
          <cell r="GYU44"/>
          <cell r="GYV44"/>
          <cell r="GYW44"/>
          <cell r="GYX44"/>
          <cell r="GYY44"/>
          <cell r="GYZ44"/>
          <cell r="GZA44"/>
          <cell r="GZB44"/>
          <cell r="GZC44"/>
          <cell r="GZD44"/>
          <cell r="GZE44"/>
          <cell r="GZF44"/>
          <cell r="GZG44"/>
          <cell r="GZH44"/>
          <cell r="GZI44"/>
          <cell r="GZJ44"/>
          <cell r="GZK44"/>
          <cell r="GZL44"/>
          <cell r="GZM44"/>
          <cell r="GZN44"/>
          <cell r="GZO44"/>
          <cell r="GZP44"/>
          <cell r="GZQ44"/>
          <cell r="GZR44"/>
          <cell r="GZS44"/>
          <cell r="GZT44"/>
          <cell r="GZU44"/>
          <cell r="GZV44"/>
          <cell r="GZW44"/>
          <cell r="GZX44"/>
          <cell r="GZY44"/>
          <cell r="GZZ44"/>
          <cell r="HAA44"/>
          <cell r="HAB44"/>
          <cell r="HAC44"/>
          <cell r="HAD44"/>
          <cell r="HAE44"/>
          <cell r="HAF44"/>
          <cell r="HAG44"/>
          <cell r="HAH44"/>
          <cell r="HAI44"/>
          <cell r="HAJ44"/>
          <cell r="HAK44"/>
          <cell r="HAL44"/>
          <cell r="HAM44"/>
          <cell r="HAN44"/>
          <cell r="HAO44"/>
          <cell r="HAP44"/>
          <cell r="HAQ44"/>
          <cell r="HAR44"/>
          <cell r="HAS44"/>
          <cell r="HAT44"/>
          <cell r="HAU44"/>
          <cell r="HAV44"/>
          <cell r="HAW44"/>
          <cell r="HAX44"/>
          <cell r="HAY44"/>
          <cell r="HAZ44"/>
          <cell r="HBA44"/>
          <cell r="HBB44"/>
          <cell r="HBC44"/>
          <cell r="HBD44"/>
          <cell r="HBE44"/>
          <cell r="HBF44"/>
          <cell r="HBG44"/>
          <cell r="HBH44"/>
          <cell r="HBI44"/>
          <cell r="HBJ44"/>
          <cell r="HBK44"/>
          <cell r="HBL44"/>
          <cell r="HBM44"/>
          <cell r="HBN44"/>
          <cell r="HBO44"/>
          <cell r="HBP44"/>
          <cell r="HBQ44"/>
          <cell r="HBR44"/>
          <cell r="HBS44"/>
          <cell r="HBT44"/>
          <cell r="HBU44"/>
          <cell r="HBV44"/>
          <cell r="HBW44"/>
          <cell r="HBX44"/>
          <cell r="HBY44"/>
          <cell r="HBZ44"/>
          <cell r="HCA44"/>
          <cell r="HCB44"/>
          <cell r="HCC44"/>
          <cell r="HCD44"/>
          <cell r="HCE44"/>
          <cell r="HCF44"/>
          <cell r="HCG44"/>
          <cell r="HCH44"/>
          <cell r="HCI44"/>
          <cell r="HCJ44"/>
          <cell r="HCK44"/>
          <cell r="HCL44"/>
          <cell r="HCM44"/>
          <cell r="HCN44"/>
          <cell r="HCO44"/>
          <cell r="HCP44"/>
          <cell r="HCQ44"/>
          <cell r="HCR44"/>
          <cell r="HCS44"/>
          <cell r="HCT44"/>
          <cell r="HCU44"/>
          <cell r="HCV44"/>
          <cell r="HCW44"/>
          <cell r="HCX44"/>
          <cell r="HCY44"/>
          <cell r="HCZ44"/>
          <cell r="HDA44"/>
          <cell r="HDB44"/>
          <cell r="HDC44"/>
          <cell r="HDD44"/>
          <cell r="HDE44"/>
          <cell r="HDF44"/>
          <cell r="HDG44"/>
          <cell r="HDH44"/>
          <cell r="HDI44"/>
          <cell r="HDJ44"/>
          <cell r="HDK44"/>
          <cell r="HDL44"/>
          <cell r="HDM44"/>
          <cell r="HDN44"/>
          <cell r="HDO44"/>
          <cell r="HDP44"/>
          <cell r="HDQ44"/>
          <cell r="HDR44"/>
          <cell r="HDS44"/>
          <cell r="HDT44"/>
          <cell r="HDU44"/>
          <cell r="HDV44"/>
          <cell r="HDW44"/>
          <cell r="HDX44"/>
          <cell r="HDY44"/>
          <cell r="HDZ44"/>
          <cell r="HEA44"/>
          <cell r="HEB44"/>
          <cell r="HEC44"/>
          <cell r="HED44"/>
          <cell r="HEE44"/>
          <cell r="HEF44"/>
          <cell r="HEG44"/>
          <cell r="HEH44"/>
          <cell r="HEI44"/>
          <cell r="HEJ44"/>
          <cell r="HEK44"/>
          <cell r="HEL44"/>
          <cell r="HEM44"/>
          <cell r="HEN44"/>
          <cell r="HEO44"/>
          <cell r="HEP44"/>
          <cell r="HEQ44"/>
          <cell r="HER44"/>
          <cell r="HES44"/>
          <cell r="HET44"/>
          <cell r="HEU44"/>
          <cell r="HEV44"/>
          <cell r="HEW44"/>
          <cell r="HEX44"/>
          <cell r="HEY44"/>
          <cell r="HEZ44"/>
          <cell r="HFA44"/>
          <cell r="HFB44"/>
          <cell r="HFC44"/>
          <cell r="HFD44"/>
          <cell r="HFE44"/>
          <cell r="HFF44"/>
          <cell r="HFG44"/>
          <cell r="HFH44"/>
          <cell r="HFI44"/>
          <cell r="HFJ44"/>
          <cell r="HFK44"/>
          <cell r="HFL44"/>
          <cell r="HFM44"/>
          <cell r="HFN44"/>
          <cell r="HFO44"/>
          <cell r="HFP44"/>
          <cell r="HFQ44"/>
          <cell r="HFR44"/>
          <cell r="HFS44"/>
          <cell r="HFT44"/>
          <cell r="HFU44"/>
          <cell r="HFV44"/>
          <cell r="HFW44"/>
          <cell r="HFX44"/>
          <cell r="HFY44"/>
          <cell r="HFZ44"/>
          <cell r="HGA44"/>
          <cell r="HGB44"/>
          <cell r="HGC44"/>
          <cell r="HGD44"/>
          <cell r="HGE44"/>
          <cell r="HGF44"/>
          <cell r="HGG44"/>
          <cell r="HGH44"/>
          <cell r="HGI44"/>
          <cell r="HGJ44"/>
          <cell r="HGK44"/>
          <cell r="HGL44"/>
          <cell r="HGM44"/>
          <cell r="HGN44"/>
          <cell r="HGO44"/>
          <cell r="HGP44"/>
          <cell r="HGQ44"/>
          <cell r="HGR44"/>
          <cell r="HGS44"/>
          <cell r="HGT44"/>
          <cell r="HGU44"/>
          <cell r="HGV44"/>
          <cell r="HGW44"/>
          <cell r="HGX44"/>
          <cell r="HGY44"/>
          <cell r="HGZ44"/>
          <cell r="HHA44"/>
          <cell r="HHB44"/>
          <cell r="HHC44"/>
          <cell r="HHD44"/>
          <cell r="HHE44"/>
          <cell r="HHF44"/>
          <cell r="HHG44"/>
          <cell r="HHH44"/>
          <cell r="HHI44"/>
          <cell r="HHJ44"/>
          <cell r="HHK44"/>
          <cell r="HHL44"/>
          <cell r="HHM44"/>
          <cell r="HHN44"/>
          <cell r="HHO44"/>
          <cell r="HHP44"/>
          <cell r="HHQ44"/>
          <cell r="HHR44"/>
          <cell r="HHS44"/>
          <cell r="HHT44"/>
          <cell r="HHU44"/>
          <cell r="HHV44"/>
          <cell r="HHW44"/>
          <cell r="HHX44"/>
          <cell r="HHY44"/>
          <cell r="HHZ44"/>
          <cell r="HIA44"/>
          <cell r="HIB44"/>
          <cell r="HIC44"/>
          <cell r="HID44"/>
          <cell r="HIE44"/>
          <cell r="HIF44"/>
          <cell r="HIG44"/>
          <cell r="HIH44"/>
          <cell r="HII44"/>
          <cell r="HIJ44"/>
          <cell r="HIK44"/>
          <cell r="HIL44"/>
          <cell r="HIM44"/>
          <cell r="HIN44"/>
          <cell r="HIO44"/>
          <cell r="HIP44"/>
          <cell r="HIQ44"/>
          <cell r="HIR44"/>
          <cell r="HIS44"/>
          <cell r="HIT44"/>
          <cell r="HIU44"/>
          <cell r="HIV44"/>
          <cell r="HIW44"/>
          <cell r="HIX44"/>
          <cell r="HIY44"/>
          <cell r="HIZ44"/>
          <cell r="HJA44"/>
          <cell r="HJB44"/>
          <cell r="HJC44"/>
          <cell r="HJD44"/>
          <cell r="HJE44"/>
          <cell r="HJF44"/>
          <cell r="HJG44"/>
          <cell r="HJH44"/>
          <cell r="HJI44"/>
          <cell r="HJJ44"/>
          <cell r="HJK44"/>
          <cell r="HJL44"/>
          <cell r="HJM44"/>
          <cell r="HJN44"/>
          <cell r="HJO44"/>
          <cell r="HJP44"/>
          <cell r="HJQ44"/>
          <cell r="HJR44"/>
          <cell r="HJS44"/>
          <cell r="HJT44"/>
          <cell r="HJU44"/>
          <cell r="HJV44"/>
          <cell r="HJW44"/>
          <cell r="HJX44"/>
          <cell r="HJY44"/>
          <cell r="HJZ44"/>
          <cell r="HKA44"/>
          <cell r="HKB44"/>
          <cell r="HKC44"/>
          <cell r="HKD44"/>
          <cell r="HKE44"/>
          <cell r="HKF44"/>
          <cell r="HKG44"/>
          <cell r="HKH44"/>
          <cell r="HKI44"/>
          <cell r="HKJ44"/>
          <cell r="HKK44"/>
          <cell r="HKL44"/>
          <cell r="HKM44"/>
          <cell r="HKN44"/>
          <cell r="HKO44"/>
          <cell r="HKP44"/>
          <cell r="HKQ44"/>
          <cell r="HKR44"/>
          <cell r="HKS44"/>
          <cell r="HKT44"/>
          <cell r="HKU44"/>
          <cell r="HKV44"/>
          <cell r="HKW44"/>
          <cell r="HKX44"/>
          <cell r="HKY44"/>
          <cell r="HKZ44"/>
          <cell r="HLA44"/>
          <cell r="HLB44"/>
          <cell r="HLC44"/>
          <cell r="HLD44"/>
          <cell r="HLE44"/>
          <cell r="HLF44"/>
          <cell r="HLG44"/>
          <cell r="HLH44"/>
          <cell r="HLI44"/>
          <cell r="HLJ44"/>
          <cell r="HLK44"/>
          <cell r="HLL44"/>
          <cell r="HLM44"/>
          <cell r="HLN44"/>
          <cell r="HLO44"/>
          <cell r="HLP44"/>
          <cell r="HLQ44"/>
          <cell r="HLR44"/>
          <cell r="HLS44"/>
          <cell r="HLT44"/>
          <cell r="HLU44"/>
          <cell r="HLV44"/>
          <cell r="HLW44"/>
          <cell r="HLX44"/>
          <cell r="HLY44"/>
          <cell r="HLZ44"/>
          <cell r="HMA44"/>
          <cell r="HMB44"/>
          <cell r="HMC44"/>
          <cell r="HMD44"/>
          <cell r="HME44"/>
          <cell r="HMF44"/>
          <cell r="HMG44"/>
          <cell r="HMH44"/>
          <cell r="HMI44"/>
          <cell r="HMJ44"/>
          <cell r="HMK44"/>
          <cell r="HML44"/>
          <cell r="HMM44"/>
          <cell r="HMN44"/>
          <cell r="HMO44"/>
          <cell r="HMP44"/>
          <cell r="HMQ44"/>
          <cell r="HMR44"/>
          <cell r="HMS44"/>
          <cell r="HMT44"/>
          <cell r="HMU44"/>
          <cell r="HMV44"/>
          <cell r="HMW44"/>
          <cell r="HMX44"/>
          <cell r="HMY44"/>
          <cell r="HMZ44"/>
          <cell r="HNA44"/>
          <cell r="HNB44"/>
          <cell r="HNC44"/>
          <cell r="HND44"/>
          <cell r="HNE44"/>
          <cell r="HNF44"/>
          <cell r="HNG44"/>
          <cell r="HNH44"/>
          <cell r="HNI44"/>
          <cell r="HNJ44"/>
          <cell r="HNK44"/>
          <cell r="HNL44"/>
          <cell r="HNM44"/>
          <cell r="HNN44"/>
          <cell r="HNO44"/>
          <cell r="HNP44"/>
          <cell r="HNQ44"/>
          <cell r="HNR44"/>
          <cell r="HNS44"/>
          <cell r="HNT44"/>
          <cell r="HNU44"/>
          <cell r="HNV44"/>
          <cell r="HNW44"/>
          <cell r="HNX44"/>
          <cell r="HNY44"/>
          <cell r="HNZ44"/>
          <cell r="HOA44"/>
          <cell r="HOB44"/>
          <cell r="HOC44"/>
          <cell r="HOD44"/>
          <cell r="HOE44"/>
          <cell r="HOF44"/>
          <cell r="HOG44"/>
          <cell r="HOH44"/>
          <cell r="HOI44"/>
          <cell r="HOJ44"/>
          <cell r="HOK44"/>
          <cell r="HOL44"/>
          <cell r="HOM44"/>
          <cell r="HON44"/>
          <cell r="HOO44"/>
          <cell r="HOP44"/>
          <cell r="HOQ44"/>
          <cell r="HOR44"/>
          <cell r="HOS44"/>
          <cell r="HOT44"/>
          <cell r="HOU44"/>
          <cell r="HOV44"/>
          <cell r="HOW44"/>
          <cell r="HOX44"/>
          <cell r="HOY44"/>
          <cell r="HOZ44"/>
          <cell r="HPA44"/>
          <cell r="HPB44"/>
          <cell r="HPC44"/>
          <cell r="HPD44"/>
          <cell r="HPE44"/>
          <cell r="HPF44"/>
          <cell r="HPG44"/>
          <cell r="HPH44"/>
          <cell r="HPI44"/>
          <cell r="HPJ44"/>
          <cell r="HPK44"/>
          <cell r="HPL44"/>
          <cell r="HPM44"/>
          <cell r="HPN44"/>
          <cell r="HPO44"/>
          <cell r="HPP44"/>
          <cell r="HPQ44"/>
          <cell r="HPR44"/>
          <cell r="HPS44"/>
          <cell r="HPT44"/>
          <cell r="HPU44"/>
          <cell r="HPV44"/>
          <cell r="HPW44"/>
          <cell r="HPX44"/>
          <cell r="HPY44"/>
          <cell r="HPZ44"/>
          <cell r="HQA44"/>
          <cell r="HQB44"/>
          <cell r="HQC44"/>
          <cell r="HQD44"/>
          <cell r="HQE44"/>
          <cell r="HQF44"/>
          <cell r="HQG44"/>
          <cell r="HQH44"/>
          <cell r="HQI44"/>
          <cell r="HQJ44"/>
          <cell r="HQK44"/>
          <cell r="HQL44"/>
          <cell r="HQM44"/>
          <cell r="HQN44"/>
          <cell r="HQO44"/>
          <cell r="HQP44"/>
          <cell r="HQQ44"/>
          <cell r="HQR44"/>
          <cell r="HQS44"/>
          <cell r="HQT44"/>
          <cell r="HQU44"/>
          <cell r="HQV44"/>
          <cell r="HQW44"/>
          <cell r="HQX44"/>
          <cell r="HQY44"/>
          <cell r="HQZ44"/>
          <cell r="HRA44"/>
          <cell r="HRB44"/>
          <cell r="HRC44"/>
          <cell r="HRD44"/>
          <cell r="HRE44"/>
          <cell r="HRF44"/>
          <cell r="HRG44"/>
          <cell r="HRH44"/>
          <cell r="HRI44"/>
          <cell r="HRJ44"/>
          <cell r="HRK44"/>
          <cell r="HRL44"/>
          <cell r="HRM44"/>
          <cell r="HRN44"/>
          <cell r="HRO44"/>
          <cell r="HRP44"/>
          <cell r="HRQ44"/>
          <cell r="HRR44"/>
          <cell r="HRS44"/>
          <cell r="HRT44"/>
          <cell r="HRU44"/>
          <cell r="HRV44"/>
          <cell r="HRW44"/>
          <cell r="HRX44"/>
          <cell r="HRY44"/>
          <cell r="HRZ44"/>
          <cell r="HSA44"/>
          <cell r="HSB44"/>
          <cell r="HSC44"/>
          <cell r="HSD44"/>
          <cell r="HSE44"/>
          <cell r="HSF44"/>
          <cell r="HSG44"/>
          <cell r="HSH44"/>
          <cell r="HSI44"/>
          <cell r="HSJ44"/>
          <cell r="HSK44"/>
          <cell r="HSL44"/>
          <cell r="HSM44"/>
          <cell r="HSN44"/>
          <cell r="HSO44"/>
          <cell r="HSP44"/>
          <cell r="HSQ44"/>
          <cell r="HSR44"/>
          <cell r="HSS44"/>
          <cell r="HST44"/>
          <cell r="HSU44"/>
          <cell r="HSV44"/>
          <cell r="HSW44"/>
          <cell r="HSX44"/>
          <cell r="HSY44"/>
          <cell r="HSZ44"/>
          <cell r="HTA44"/>
          <cell r="HTB44"/>
          <cell r="HTC44"/>
          <cell r="HTD44"/>
          <cell r="HTE44"/>
          <cell r="HTF44"/>
          <cell r="HTG44"/>
          <cell r="HTH44"/>
          <cell r="HTI44"/>
          <cell r="HTJ44"/>
          <cell r="HTK44"/>
          <cell r="HTL44"/>
          <cell r="HTM44"/>
          <cell r="HTN44"/>
          <cell r="HTO44"/>
          <cell r="HTP44"/>
          <cell r="HTQ44"/>
          <cell r="HTR44"/>
          <cell r="HTS44"/>
          <cell r="HTT44"/>
          <cell r="HTU44"/>
          <cell r="HTV44"/>
          <cell r="HTW44"/>
          <cell r="HTX44"/>
          <cell r="HTY44"/>
          <cell r="HTZ44"/>
          <cell r="HUA44"/>
          <cell r="HUB44"/>
          <cell r="HUC44"/>
          <cell r="HUD44"/>
          <cell r="HUE44"/>
          <cell r="HUF44"/>
          <cell r="HUG44"/>
          <cell r="HUH44"/>
          <cell r="HUI44"/>
          <cell r="HUJ44"/>
          <cell r="HUK44"/>
          <cell r="HUL44"/>
          <cell r="HUM44"/>
          <cell r="HUN44"/>
          <cell r="HUO44"/>
          <cell r="HUP44"/>
          <cell r="HUQ44"/>
          <cell r="HUR44"/>
          <cell r="HUS44"/>
          <cell r="HUT44"/>
          <cell r="HUU44"/>
          <cell r="HUV44"/>
          <cell r="HUW44"/>
          <cell r="HUX44"/>
          <cell r="HUY44"/>
          <cell r="HUZ44"/>
          <cell r="HVA44"/>
          <cell r="HVB44"/>
          <cell r="HVC44"/>
          <cell r="HVD44"/>
          <cell r="HVE44"/>
          <cell r="HVF44"/>
          <cell r="HVG44"/>
          <cell r="HVH44"/>
          <cell r="HVI44"/>
          <cell r="HVJ44"/>
          <cell r="HVK44"/>
          <cell r="HVL44"/>
          <cell r="HVM44"/>
          <cell r="HVN44"/>
          <cell r="HVO44"/>
          <cell r="HVP44"/>
          <cell r="HVQ44"/>
          <cell r="HVR44"/>
          <cell r="HVS44"/>
          <cell r="HVT44"/>
          <cell r="HVU44"/>
          <cell r="HVV44"/>
          <cell r="HVW44"/>
          <cell r="HVX44"/>
          <cell r="HVY44"/>
          <cell r="HVZ44"/>
          <cell r="HWA44"/>
          <cell r="HWB44"/>
          <cell r="HWC44"/>
          <cell r="HWD44"/>
          <cell r="HWE44"/>
          <cell r="HWF44"/>
          <cell r="HWG44"/>
          <cell r="HWH44"/>
          <cell r="HWI44"/>
          <cell r="HWJ44"/>
          <cell r="HWK44"/>
          <cell r="HWL44"/>
          <cell r="HWM44"/>
          <cell r="HWN44"/>
          <cell r="HWO44"/>
          <cell r="HWP44"/>
          <cell r="HWQ44"/>
          <cell r="HWR44"/>
          <cell r="HWS44"/>
          <cell r="HWT44"/>
          <cell r="HWU44"/>
          <cell r="HWV44"/>
          <cell r="HWW44"/>
          <cell r="HWX44"/>
          <cell r="HWY44"/>
          <cell r="HWZ44"/>
          <cell r="HXA44"/>
          <cell r="HXB44"/>
          <cell r="HXC44"/>
          <cell r="HXD44"/>
          <cell r="HXE44"/>
          <cell r="HXF44"/>
          <cell r="HXG44"/>
          <cell r="HXH44"/>
          <cell r="HXI44"/>
          <cell r="HXJ44"/>
          <cell r="HXK44"/>
          <cell r="HXL44"/>
          <cell r="HXM44"/>
          <cell r="HXN44"/>
          <cell r="HXO44"/>
          <cell r="HXP44"/>
          <cell r="HXQ44"/>
          <cell r="HXR44"/>
          <cell r="HXS44"/>
          <cell r="HXT44"/>
          <cell r="HXU44"/>
          <cell r="HXV44"/>
          <cell r="HXW44"/>
          <cell r="HXX44"/>
          <cell r="HXY44"/>
          <cell r="HXZ44"/>
          <cell r="HYA44"/>
          <cell r="HYB44"/>
          <cell r="HYC44"/>
          <cell r="HYD44"/>
          <cell r="HYE44"/>
          <cell r="HYF44"/>
          <cell r="HYG44"/>
          <cell r="HYH44"/>
          <cell r="HYI44"/>
          <cell r="HYJ44"/>
          <cell r="HYK44"/>
          <cell r="HYL44"/>
          <cell r="HYM44"/>
          <cell r="HYN44"/>
          <cell r="HYO44"/>
          <cell r="HYP44"/>
          <cell r="HYQ44"/>
          <cell r="HYR44"/>
          <cell r="HYS44"/>
          <cell r="HYT44"/>
          <cell r="HYU44"/>
          <cell r="HYV44"/>
          <cell r="HYW44"/>
          <cell r="HYX44"/>
          <cell r="HYY44"/>
          <cell r="HYZ44"/>
          <cell r="HZA44"/>
          <cell r="HZB44"/>
          <cell r="HZC44"/>
          <cell r="HZD44"/>
          <cell r="HZE44"/>
          <cell r="HZF44"/>
          <cell r="HZG44"/>
          <cell r="HZH44"/>
          <cell r="HZI44"/>
          <cell r="HZJ44"/>
          <cell r="HZK44"/>
          <cell r="HZL44"/>
          <cell r="HZM44"/>
          <cell r="HZN44"/>
          <cell r="HZO44"/>
          <cell r="HZP44"/>
          <cell r="HZQ44"/>
          <cell r="HZR44"/>
          <cell r="HZS44"/>
          <cell r="HZT44"/>
          <cell r="HZU44"/>
          <cell r="HZV44"/>
          <cell r="HZW44"/>
          <cell r="HZX44"/>
          <cell r="HZY44"/>
          <cell r="HZZ44"/>
          <cell r="IAA44"/>
          <cell r="IAB44"/>
          <cell r="IAC44"/>
          <cell r="IAD44"/>
          <cell r="IAE44"/>
          <cell r="IAF44"/>
          <cell r="IAG44"/>
          <cell r="IAH44"/>
          <cell r="IAI44"/>
          <cell r="IAJ44"/>
          <cell r="IAK44"/>
          <cell r="IAL44"/>
          <cell r="IAM44"/>
          <cell r="IAN44"/>
          <cell r="IAO44"/>
          <cell r="IAP44"/>
          <cell r="IAQ44"/>
          <cell r="IAR44"/>
          <cell r="IAS44"/>
          <cell r="IAT44"/>
          <cell r="IAU44"/>
          <cell r="IAV44"/>
          <cell r="IAW44"/>
          <cell r="IAX44"/>
          <cell r="IAY44"/>
          <cell r="IAZ44"/>
          <cell r="IBA44"/>
          <cell r="IBB44"/>
          <cell r="IBC44"/>
          <cell r="IBD44"/>
          <cell r="IBE44"/>
          <cell r="IBF44"/>
          <cell r="IBG44"/>
          <cell r="IBH44"/>
          <cell r="IBI44"/>
          <cell r="IBJ44"/>
          <cell r="IBK44"/>
          <cell r="IBL44"/>
          <cell r="IBM44"/>
          <cell r="IBN44"/>
          <cell r="IBO44"/>
          <cell r="IBP44"/>
          <cell r="IBQ44"/>
          <cell r="IBR44"/>
          <cell r="IBS44"/>
          <cell r="IBT44"/>
          <cell r="IBU44"/>
          <cell r="IBV44"/>
          <cell r="IBW44"/>
          <cell r="IBX44"/>
          <cell r="IBY44"/>
          <cell r="IBZ44"/>
          <cell r="ICA44"/>
          <cell r="ICB44"/>
          <cell r="ICC44"/>
          <cell r="ICD44"/>
          <cell r="ICE44"/>
          <cell r="ICF44"/>
          <cell r="ICG44"/>
          <cell r="ICH44"/>
          <cell r="ICI44"/>
          <cell r="ICJ44"/>
          <cell r="ICK44"/>
          <cell r="ICL44"/>
          <cell r="ICM44"/>
          <cell r="ICN44"/>
          <cell r="ICO44"/>
          <cell r="ICP44"/>
          <cell r="ICQ44"/>
          <cell r="ICR44"/>
          <cell r="ICS44"/>
          <cell r="ICT44"/>
          <cell r="ICU44"/>
          <cell r="ICV44"/>
          <cell r="ICW44"/>
          <cell r="ICX44"/>
          <cell r="ICY44"/>
          <cell r="ICZ44"/>
          <cell r="IDA44"/>
          <cell r="IDB44"/>
          <cell r="IDC44"/>
          <cell r="IDD44"/>
          <cell r="IDE44"/>
          <cell r="IDF44"/>
          <cell r="IDG44"/>
          <cell r="IDH44"/>
          <cell r="IDI44"/>
          <cell r="IDJ44"/>
          <cell r="IDK44"/>
          <cell r="IDL44"/>
          <cell r="IDM44"/>
          <cell r="IDN44"/>
          <cell r="IDO44"/>
          <cell r="IDP44"/>
          <cell r="IDQ44"/>
          <cell r="IDR44"/>
          <cell r="IDS44"/>
          <cell r="IDT44"/>
          <cell r="IDU44"/>
          <cell r="IDV44"/>
          <cell r="IDW44"/>
          <cell r="IDX44"/>
          <cell r="IDY44"/>
          <cell r="IDZ44"/>
          <cell r="IEA44"/>
          <cell r="IEB44"/>
          <cell r="IEC44"/>
          <cell r="IED44"/>
          <cell r="IEE44"/>
          <cell r="IEF44"/>
          <cell r="IEG44"/>
          <cell r="IEH44"/>
          <cell r="IEI44"/>
          <cell r="IEJ44"/>
          <cell r="IEK44"/>
          <cell r="IEL44"/>
          <cell r="IEM44"/>
          <cell r="IEN44"/>
          <cell r="IEO44"/>
          <cell r="IEP44"/>
          <cell r="IEQ44"/>
          <cell r="IER44"/>
          <cell r="IES44"/>
          <cell r="IET44"/>
          <cell r="IEU44"/>
          <cell r="IEV44"/>
          <cell r="IEW44"/>
          <cell r="IEX44"/>
          <cell r="IEY44"/>
          <cell r="IEZ44"/>
          <cell r="IFA44"/>
          <cell r="IFB44"/>
          <cell r="IFC44"/>
          <cell r="IFD44"/>
          <cell r="IFE44"/>
          <cell r="IFF44"/>
          <cell r="IFG44"/>
          <cell r="IFH44"/>
          <cell r="IFI44"/>
          <cell r="IFJ44"/>
          <cell r="IFK44"/>
          <cell r="IFL44"/>
          <cell r="IFM44"/>
          <cell r="IFN44"/>
          <cell r="IFO44"/>
          <cell r="IFP44"/>
          <cell r="IFQ44"/>
          <cell r="IFR44"/>
          <cell r="IFS44"/>
          <cell r="IFT44"/>
          <cell r="IFU44"/>
          <cell r="IFV44"/>
          <cell r="IFW44"/>
          <cell r="IFX44"/>
          <cell r="IFY44"/>
          <cell r="IFZ44"/>
          <cell r="IGA44"/>
          <cell r="IGB44"/>
          <cell r="IGC44"/>
          <cell r="IGD44"/>
          <cell r="IGE44"/>
          <cell r="IGF44"/>
          <cell r="IGG44"/>
          <cell r="IGH44"/>
          <cell r="IGI44"/>
          <cell r="IGJ44"/>
          <cell r="IGK44"/>
          <cell r="IGL44"/>
          <cell r="IGM44"/>
          <cell r="IGN44"/>
          <cell r="IGO44"/>
          <cell r="IGP44"/>
          <cell r="IGQ44"/>
          <cell r="IGR44"/>
          <cell r="IGS44"/>
          <cell r="IGT44"/>
          <cell r="IGU44"/>
          <cell r="IGV44"/>
          <cell r="IGW44"/>
          <cell r="IGX44"/>
          <cell r="IGY44"/>
          <cell r="IGZ44"/>
          <cell r="IHA44"/>
          <cell r="IHB44"/>
          <cell r="IHC44"/>
          <cell r="IHD44"/>
          <cell r="IHE44"/>
          <cell r="IHF44"/>
          <cell r="IHG44"/>
          <cell r="IHH44"/>
          <cell r="IHI44"/>
          <cell r="IHJ44"/>
          <cell r="IHK44"/>
          <cell r="IHL44"/>
          <cell r="IHM44"/>
          <cell r="IHN44"/>
          <cell r="IHO44"/>
          <cell r="IHP44"/>
          <cell r="IHQ44"/>
          <cell r="IHR44"/>
          <cell r="IHS44"/>
          <cell r="IHT44"/>
          <cell r="IHU44"/>
          <cell r="IHV44"/>
          <cell r="IHW44"/>
          <cell r="IHX44"/>
          <cell r="IHY44"/>
          <cell r="IHZ44"/>
          <cell r="IIA44"/>
          <cell r="IIB44"/>
          <cell r="IIC44"/>
          <cell r="IID44"/>
          <cell r="IIE44"/>
          <cell r="IIF44"/>
          <cell r="IIG44"/>
          <cell r="IIH44"/>
          <cell r="III44"/>
          <cell r="IIJ44"/>
          <cell r="IIK44"/>
          <cell r="IIL44"/>
          <cell r="IIM44"/>
          <cell r="IIN44"/>
          <cell r="IIO44"/>
          <cell r="IIP44"/>
          <cell r="IIQ44"/>
          <cell r="IIR44"/>
          <cell r="IIS44"/>
          <cell r="IIT44"/>
          <cell r="IIU44"/>
          <cell r="IIV44"/>
          <cell r="IIW44"/>
          <cell r="IIX44"/>
          <cell r="IIY44"/>
          <cell r="IIZ44"/>
          <cell r="IJA44"/>
          <cell r="IJB44"/>
          <cell r="IJC44"/>
          <cell r="IJD44"/>
          <cell r="IJE44"/>
          <cell r="IJF44"/>
          <cell r="IJG44"/>
          <cell r="IJH44"/>
          <cell r="IJI44"/>
          <cell r="IJJ44"/>
          <cell r="IJK44"/>
          <cell r="IJL44"/>
          <cell r="IJM44"/>
          <cell r="IJN44"/>
          <cell r="IJO44"/>
          <cell r="IJP44"/>
          <cell r="IJQ44"/>
          <cell r="IJR44"/>
          <cell r="IJS44"/>
          <cell r="IJT44"/>
          <cell r="IJU44"/>
          <cell r="IJV44"/>
          <cell r="IJW44"/>
          <cell r="IJX44"/>
          <cell r="IJY44"/>
          <cell r="IJZ44"/>
          <cell r="IKA44"/>
          <cell r="IKB44"/>
          <cell r="IKC44"/>
          <cell r="IKD44"/>
          <cell r="IKE44"/>
          <cell r="IKF44"/>
          <cell r="IKG44"/>
          <cell r="IKH44"/>
          <cell r="IKI44"/>
          <cell r="IKJ44"/>
          <cell r="IKK44"/>
          <cell r="IKL44"/>
          <cell r="IKM44"/>
          <cell r="IKN44"/>
          <cell r="IKO44"/>
          <cell r="IKP44"/>
          <cell r="IKQ44"/>
          <cell r="IKR44"/>
          <cell r="IKS44"/>
          <cell r="IKT44"/>
          <cell r="IKU44"/>
          <cell r="IKV44"/>
          <cell r="IKW44"/>
          <cell r="IKX44"/>
          <cell r="IKY44"/>
          <cell r="IKZ44"/>
          <cell r="ILA44"/>
          <cell r="ILB44"/>
          <cell r="ILC44"/>
          <cell r="ILD44"/>
          <cell r="ILE44"/>
          <cell r="ILF44"/>
          <cell r="ILG44"/>
          <cell r="ILH44"/>
          <cell r="ILI44"/>
          <cell r="ILJ44"/>
          <cell r="ILK44"/>
          <cell r="ILL44"/>
          <cell r="ILM44"/>
          <cell r="ILN44"/>
          <cell r="ILO44"/>
          <cell r="ILP44"/>
          <cell r="ILQ44"/>
          <cell r="ILR44"/>
          <cell r="ILS44"/>
          <cell r="ILT44"/>
          <cell r="ILU44"/>
          <cell r="ILV44"/>
          <cell r="ILW44"/>
          <cell r="ILX44"/>
          <cell r="ILY44"/>
          <cell r="ILZ44"/>
          <cell r="IMA44"/>
          <cell r="IMB44"/>
          <cell r="IMC44"/>
          <cell r="IMD44"/>
          <cell r="IME44"/>
          <cell r="IMF44"/>
          <cell r="IMG44"/>
          <cell r="IMH44"/>
          <cell r="IMI44"/>
          <cell r="IMJ44"/>
          <cell r="IMK44"/>
          <cell r="IML44"/>
          <cell r="IMM44"/>
          <cell r="IMN44"/>
          <cell r="IMO44"/>
          <cell r="IMP44"/>
          <cell r="IMQ44"/>
          <cell r="IMR44"/>
          <cell r="IMS44"/>
          <cell r="IMT44"/>
          <cell r="IMU44"/>
          <cell r="IMV44"/>
          <cell r="IMW44"/>
          <cell r="IMX44"/>
          <cell r="IMY44"/>
          <cell r="IMZ44"/>
          <cell r="INA44"/>
          <cell r="INB44"/>
          <cell r="INC44"/>
          <cell r="IND44"/>
          <cell r="INE44"/>
          <cell r="INF44"/>
          <cell r="ING44"/>
          <cell r="INH44"/>
          <cell r="INI44"/>
          <cell r="INJ44"/>
          <cell r="INK44"/>
          <cell r="INL44"/>
          <cell r="INM44"/>
          <cell r="INN44"/>
          <cell r="INO44"/>
          <cell r="INP44"/>
          <cell r="INQ44"/>
          <cell r="INR44"/>
          <cell r="INS44"/>
          <cell r="INT44"/>
          <cell r="INU44"/>
          <cell r="INV44"/>
          <cell r="INW44"/>
          <cell r="INX44"/>
          <cell r="INY44"/>
          <cell r="INZ44"/>
          <cell r="IOA44"/>
          <cell r="IOB44"/>
          <cell r="IOC44"/>
          <cell r="IOD44"/>
          <cell r="IOE44"/>
          <cell r="IOF44"/>
          <cell r="IOG44"/>
          <cell r="IOH44"/>
          <cell r="IOI44"/>
          <cell r="IOJ44"/>
          <cell r="IOK44"/>
          <cell r="IOL44"/>
          <cell r="IOM44"/>
          <cell r="ION44"/>
          <cell r="IOO44"/>
          <cell r="IOP44"/>
          <cell r="IOQ44"/>
          <cell r="IOR44"/>
          <cell r="IOS44"/>
          <cell r="IOT44"/>
          <cell r="IOU44"/>
          <cell r="IOV44"/>
          <cell r="IOW44"/>
          <cell r="IOX44"/>
          <cell r="IOY44"/>
          <cell r="IOZ44"/>
          <cell r="IPA44"/>
          <cell r="IPB44"/>
          <cell r="IPC44"/>
          <cell r="IPD44"/>
          <cell r="IPE44"/>
          <cell r="IPF44"/>
          <cell r="IPG44"/>
          <cell r="IPH44"/>
          <cell r="IPI44"/>
          <cell r="IPJ44"/>
          <cell r="IPK44"/>
          <cell r="IPL44"/>
          <cell r="IPM44"/>
          <cell r="IPN44"/>
          <cell r="IPO44"/>
          <cell r="IPP44"/>
          <cell r="IPQ44"/>
          <cell r="IPR44"/>
          <cell r="IPS44"/>
          <cell r="IPT44"/>
          <cell r="IPU44"/>
          <cell r="IPV44"/>
          <cell r="IPW44"/>
          <cell r="IPX44"/>
          <cell r="IPY44"/>
          <cell r="IPZ44"/>
          <cell r="IQA44"/>
          <cell r="IQB44"/>
          <cell r="IQC44"/>
          <cell r="IQD44"/>
          <cell r="IQE44"/>
          <cell r="IQF44"/>
          <cell r="IQG44"/>
          <cell r="IQH44"/>
          <cell r="IQI44"/>
          <cell r="IQJ44"/>
          <cell r="IQK44"/>
          <cell r="IQL44"/>
          <cell r="IQM44"/>
          <cell r="IQN44"/>
          <cell r="IQO44"/>
          <cell r="IQP44"/>
          <cell r="IQQ44"/>
          <cell r="IQR44"/>
          <cell r="IQS44"/>
          <cell r="IQT44"/>
          <cell r="IQU44"/>
          <cell r="IQV44"/>
          <cell r="IQW44"/>
          <cell r="IQX44"/>
          <cell r="IQY44"/>
          <cell r="IQZ44"/>
          <cell r="IRA44"/>
          <cell r="IRB44"/>
          <cell r="IRC44"/>
          <cell r="IRD44"/>
          <cell r="IRE44"/>
          <cell r="IRF44"/>
          <cell r="IRG44"/>
          <cell r="IRH44"/>
          <cell r="IRI44"/>
          <cell r="IRJ44"/>
          <cell r="IRK44"/>
          <cell r="IRL44"/>
          <cell r="IRM44"/>
          <cell r="IRN44"/>
          <cell r="IRO44"/>
          <cell r="IRP44"/>
          <cell r="IRQ44"/>
          <cell r="IRR44"/>
          <cell r="IRS44"/>
          <cell r="IRT44"/>
          <cell r="IRU44"/>
          <cell r="IRV44"/>
          <cell r="IRW44"/>
          <cell r="IRX44"/>
          <cell r="IRY44"/>
          <cell r="IRZ44"/>
          <cell r="ISA44"/>
          <cell r="ISB44"/>
          <cell r="ISC44"/>
          <cell r="ISD44"/>
          <cell r="ISE44"/>
          <cell r="ISF44"/>
          <cell r="ISG44"/>
          <cell r="ISH44"/>
          <cell r="ISI44"/>
          <cell r="ISJ44"/>
          <cell r="ISK44"/>
          <cell r="ISL44"/>
          <cell r="ISM44"/>
          <cell r="ISN44"/>
          <cell r="ISO44"/>
          <cell r="ISP44"/>
          <cell r="ISQ44"/>
          <cell r="ISR44"/>
          <cell r="ISS44"/>
          <cell r="IST44"/>
          <cell r="ISU44"/>
          <cell r="ISV44"/>
          <cell r="ISW44"/>
          <cell r="ISX44"/>
          <cell r="ISY44"/>
          <cell r="ISZ44"/>
          <cell r="ITA44"/>
          <cell r="ITB44"/>
          <cell r="ITC44"/>
          <cell r="ITD44"/>
          <cell r="ITE44"/>
          <cell r="ITF44"/>
          <cell r="ITG44"/>
          <cell r="ITH44"/>
          <cell r="ITI44"/>
          <cell r="ITJ44"/>
          <cell r="ITK44"/>
          <cell r="ITL44"/>
          <cell r="ITM44"/>
          <cell r="ITN44"/>
          <cell r="ITO44"/>
          <cell r="ITP44"/>
          <cell r="ITQ44"/>
          <cell r="ITR44"/>
          <cell r="ITS44"/>
          <cell r="ITT44"/>
          <cell r="ITU44"/>
          <cell r="ITV44"/>
          <cell r="ITW44"/>
          <cell r="ITX44"/>
          <cell r="ITY44"/>
          <cell r="ITZ44"/>
          <cell r="IUA44"/>
          <cell r="IUB44"/>
          <cell r="IUC44"/>
          <cell r="IUD44"/>
          <cell r="IUE44"/>
          <cell r="IUF44"/>
          <cell r="IUG44"/>
          <cell r="IUH44"/>
          <cell r="IUI44"/>
          <cell r="IUJ44"/>
          <cell r="IUK44"/>
          <cell r="IUL44"/>
          <cell r="IUM44"/>
          <cell r="IUN44"/>
          <cell r="IUO44"/>
          <cell r="IUP44"/>
          <cell r="IUQ44"/>
          <cell r="IUR44"/>
          <cell r="IUS44"/>
          <cell r="IUT44"/>
          <cell r="IUU44"/>
          <cell r="IUV44"/>
          <cell r="IUW44"/>
          <cell r="IUX44"/>
          <cell r="IUY44"/>
          <cell r="IUZ44"/>
          <cell r="IVA44"/>
          <cell r="IVB44"/>
          <cell r="IVC44"/>
          <cell r="IVD44"/>
          <cell r="IVE44"/>
          <cell r="IVF44"/>
          <cell r="IVG44"/>
          <cell r="IVH44"/>
          <cell r="IVI44"/>
          <cell r="IVJ44"/>
          <cell r="IVK44"/>
          <cell r="IVL44"/>
          <cell r="IVM44"/>
          <cell r="IVN44"/>
          <cell r="IVO44"/>
          <cell r="IVP44"/>
          <cell r="IVQ44"/>
          <cell r="IVR44"/>
          <cell r="IVS44"/>
          <cell r="IVT44"/>
          <cell r="IVU44"/>
          <cell r="IVV44"/>
          <cell r="IVW44"/>
          <cell r="IVX44"/>
          <cell r="IVY44"/>
          <cell r="IVZ44"/>
          <cell r="IWA44"/>
          <cell r="IWB44"/>
          <cell r="IWC44"/>
          <cell r="IWD44"/>
          <cell r="IWE44"/>
          <cell r="IWF44"/>
          <cell r="IWG44"/>
          <cell r="IWH44"/>
          <cell r="IWI44"/>
          <cell r="IWJ44"/>
          <cell r="IWK44"/>
          <cell r="IWL44"/>
          <cell r="IWM44"/>
          <cell r="IWN44"/>
          <cell r="IWO44"/>
          <cell r="IWP44"/>
          <cell r="IWQ44"/>
          <cell r="IWR44"/>
          <cell r="IWS44"/>
          <cell r="IWT44"/>
          <cell r="IWU44"/>
          <cell r="IWV44"/>
          <cell r="IWW44"/>
          <cell r="IWX44"/>
          <cell r="IWY44"/>
          <cell r="IWZ44"/>
          <cell r="IXA44"/>
          <cell r="IXB44"/>
          <cell r="IXC44"/>
          <cell r="IXD44"/>
          <cell r="IXE44"/>
          <cell r="IXF44"/>
          <cell r="IXG44"/>
          <cell r="IXH44"/>
          <cell r="IXI44"/>
          <cell r="IXJ44"/>
          <cell r="IXK44"/>
          <cell r="IXL44"/>
          <cell r="IXM44"/>
          <cell r="IXN44"/>
          <cell r="IXO44"/>
          <cell r="IXP44"/>
          <cell r="IXQ44"/>
          <cell r="IXR44"/>
          <cell r="IXS44"/>
          <cell r="IXT44"/>
          <cell r="IXU44"/>
          <cell r="IXV44"/>
          <cell r="IXW44"/>
          <cell r="IXX44"/>
          <cell r="IXY44"/>
          <cell r="IXZ44"/>
          <cell r="IYA44"/>
          <cell r="IYB44"/>
          <cell r="IYC44"/>
          <cell r="IYD44"/>
          <cell r="IYE44"/>
          <cell r="IYF44"/>
          <cell r="IYG44"/>
          <cell r="IYH44"/>
          <cell r="IYI44"/>
          <cell r="IYJ44"/>
          <cell r="IYK44"/>
          <cell r="IYL44"/>
          <cell r="IYM44"/>
          <cell r="IYN44"/>
          <cell r="IYO44"/>
          <cell r="IYP44"/>
          <cell r="IYQ44"/>
          <cell r="IYR44"/>
          <cell r="IYS44"/>
          <cell r="IYT44"/>
          <cell r="IYU44"/>
          <cell r="IYV44"/>
          <cell r="IYW44"/>
          <cell r="IYX44"/>
          <cell r="IYY44"/>
          <cell r="IYZ44"/>
          <cell r="IZA44"/>
          <cell r="IZB44"/>
          <cell r="IZC44"/>
          <cell r="IZD44"/>
          <cell r="IZE44"/>
          <cell r="IZF44"/>
          <cell r="IZG44"/>
          <cell r="IZH44"/>
          <cell r="IZI44"/>
          <cell r="IZJ44"/>
          <cell r="IZK44"/>
          <cell r="IZL44"/>
          <cell r="IZM44"/>
          <cell r="IZN44"/>
          <cell r="IZO44"/>
          <cell r="IZP44"/>
          <cell r="IZQ44"/>
          <cell r="IZR44"/>
          <cell r="IZS44"/>
          <cell r="IZT44"/>
          <cell r="IZU44"/>
          <cell r="IZV44"/>
          <cell r="IZW44"/>
          <cell r="IZX44"/>
          <cell r="IZY44"/>
          <cell r="IZZ44"/>
          <cell r="JAA44"/>
          <cell r="JAB44"/>
          <cell r="JAC44"/>
          <cell r="JAD44"/>
          <cell r="JAE44"/>
          <cell r="JAF44"/>
          <cell r="JAG44"/>
          <cell r="JAH44"/>
          <cell r="JAI44"/>
          <cell r="JAJ44"/>
          <cell r="JAK44"/>
          <cell r="JAL44"/>
          <cell r="JAM44"/>
          <cell r="JAN44"/>
          <cell r="JAO44"/>
          <cell r="JAP44"/>
          <cell r="JAQ44"/>
          <cell r="JAR44"/>
          <cell r="JAS44"/>
          <cell r="JAT44"/>
          <cell r="JAU44"/>
          <cell r="JAV44"/>
          <cell r="JAW44"/>
          <cell r="JAX44"/>
          <cell r="JAY44"/>
          <cell r="JAZ44"/>
          <cell r="JBA44"/>
          <cell r="JBB44"/>
          <cell r="JBC44"/>
          <cell r="JBD44"/>
          <cell r="JBE44"/>
          <cell r="JBF44"/>
          <cell r="JBG44"/>
          <cell r="JBH44"/>
          <cell r="JBI44"/>
          <cell r="JBJ44"/>
          <cell r="JBK44"/>
          <cell r="JBL44"/>
          <cell r="JBM44"/>
          <cell r="JBN44"/>
          <cell r="JBO44"/>
          <cell r="JBP44"/>
          <cell r="JBQ44"/>
          <cell r="JBR44"/>
          <cell r="JBS44"/>
          <cell r="JBT44"/>
          <cell r="JBU44"/>
          <cell r="JBV44"/>
          <cell r="JBW44"/>
          <cell r="JBX44"/>
          <cell r="JBY44"/>
          <cell r="JBZ44"/>
          <cell r="JCA44"/>
          <cell r="JCB44"/>
          <cell r="JCC44"/>
          <cell r="JCD44"/>
          <cell r="JCE44"/>
          <cell r="JCF44"/>
          <cell r="JCG44"/>
          <cell r="JCH44"/>
          <cell r="JCI44"/>
          <cell r="JCJ44"/>
          <cell r="JCK44"/>
          <cell r="JCL44"/>
          <cell r="JCM44"/>
          <cell r="JCN44"/>
          <cell r="JCO44"/>
          <cell r="JCP44"/>
          <cell r="JCQ44"/>
          <cell r="JCR44"/>
          <cell r="JCS44"/>
          <cell r="JCT44"/>
          <cell r="JCU44"/>
          <cell r="JCV44"/>
          <cell r="JCW44"/>
          <cell r="JCX44"/>
          <cell r="JCY44"/>
          <cell r="JCZ44"/>
          <cell r="JDA44"/>
          <cell r="JDB44"/>
          <cell r="JDC44"/>
          <cell r="JDD44"/>
          <cell r="JDE44"/>
          <cell r="JDF44"/>
          <cell r="JDG44"/>
          <cell r="JDH44"/>
          <cell r="JDI44"/>
          <cell r="JDJ44"/>
          <cell r="JDK44"/>
          <cell r="JDL44"/>
          <cell r="JDM44"/>
          <cell r="JDN44"/>
          <cell r="JDO44"/>
          <cell r="JDP44"/>
          <cell r="JDQ44"/>
          <cell r="JDR44"/>
          <cell r="JDS44"/>
          <cell r="JDT44"/>
          <cell r="JDU44"/>
          <cell r="JDV44"/>
          <cell r="JDW44"/>
          <cell r="JDX44"/>
          <cell r="JDY44"/>
          <cell r="JDZ44"/>
          <cell r="JEA44"/>
          <cell r="JEB44"/>
          <cell r="JEC44"/>
          <cell r="JED44"/>
          <cell r="JEE44"/>
          <cell r="JEF44"/>
          <cell r="JEG44"/>
          <cell r="JEH44"/>
          <cell r="JEI44"/>
          <cell r="JEJ44"/>
          <cell r="JEK44"/>
          <cell r="JEL44"/>
          <cell r="JEM44"/>
          <cell r="JEN44"/>
          <cell r="JEO44"/>
          <cell r="JEP44"/>
          <cell r="JEQ44"/>
          <cell r="JER44"/>
          <cell r="JES44"/>
          <cell r="JET44"/>
          <cell r="JEU44"/>
          <cell r="JEV44"/>
          <cell r="JEW44"/>
          <cell r="JEX44"/>
          <cell r="JEY44"/>
          <cell r="JEZ44"/>
          <cell r="JFA44"/>
          <cell r="JFB44"/>
          <cell r="JFC44"/>
          <cell r="JFD44"/>
          <cell r="JFE44"/>
          <cell r="JFF44"/>
          <cell r="JFG44"/>
          <cell r="JFH44"/>
          <cell r="JFI44"/>
          <cell r="JFJ44"/>
          <cell r="JFK44"/>
          <cell r="JFL44"/>
          <cell r="JFM44"/>
          <cell r="JFN44"/>
          <cell r="JFO44"/>
          <cell r="JFP44"/>
          <cell r="JFQ44"/>
          <cell r="JFR44"/>
          <cell r="JFS44"/>
          <cell r="JFT44"/>
          <cell r="JFU44"/>
          <cell r="JFV44"/>
          <cell r="JFW44"/>
          <cell r="JFX44"/>
          <cell r="JFY44"/>
          <cell r="JFZ44"/>
          <cell r="JGA44"/>
          <cell r="JGB44"/>
          <cell r="JGC44"/>
          <cell r="JGD44"/>
          <cell r="JGE44"/>
          <cell r="JGF44"/>
          <cell r="JGG44"/>
          <cell r="JGH44"/>
          <cell r="JGI44"/>
          <cell r="JGJ44"/>
          <cell r="JGK44"/>
          <cell r="JGL44"/>
          <cell r="JGM44"/>
          <cell r="JGN44"/>
          <cell r="JGO44"/>
          <cell r="JGP44"/>
          <cell r="JGQ44"/>
          <cell r="JGR44"/>
          <cell r="JGS44"/>
          <cell r="JGT44"/>
          <cell r="JGU44"/>
          <cell r="JGV44"/>
          <cell r="JGW44"/>
          <cell r="JGX44"/>
          <cell r="JGY44"/>
          <cell r="JGZ44"/>
          <cell r="JHA44"/>
          <cell r="JHB44"/>
          <cell r="JHC44"/>
          <cell r="JHD44"/>
          <cell r="JHE44"/>
          <cell r="JHF44"/>
          <cell r="JHG44"/>
          <cell r="JHH44"/>
          <cell r="JHI44"/>
          <cell r="JHJ44"/>
          <cell r="JHK44"/>
          <cell r="JHL44"/>
          <cell r="JHM44"/>
          <cell r="JHN44"/>
          <cell r="JHO44"/>
          <cell r="JHP44"/>
          <cell r="JHQ44"/>
          <cell r="JHR44"/>
          <cell r="JHS44"/>
          <cell r="JHT44"/>
          <cell r="JHU44"/>
          <cell r="JHV44"/>
          <cell r="JHW44"/>
          <cell r="JHX44"/>
          <cell r="JHY44"/>
          <cell r="JHZ44"/>
          <cell r="JIA44"/>
          <cell r="JIB44"/>
          <cell r="JIC44"/>
          <cell r="JID44"/>
          <cell r="JIE44"/>
          <cell r="JIF44"/>
          <cell r="JIG44"/>
          <cell r="JIH44"/>
          <cell r="JII44"/>
          <cell r="JIJ44"/>
          <cell r="JIK44"/>
          <cell r="JIL44"/>
          <cell r="JIM44"/>
          <cell r="JIN44"/>
          <cell r="JIO44"/>
          <cell r="JIP44"/>
          <cell r="JIQ44"/>
          <cell r="JIR44"/>
          <cell r="JIS44"/>
          <cell r="JIT44"/>
          <cell r="JIU44"/>
          <cell r="JIV44"/>
          <cell r="JIW44"/>
          <cell r="JIX44"/>
          <cell r="JIY44"/>
          <cell r="JIZ44"/>
          <cell r="JJA44"/>
          <cell r="JJB44"/>
          <cell r="JJC44"/>
          <cell r="JJD44"/>
          <cell r="JJE44"/>
          <cell r="JJF44"/>
          <cell r="JJG44"/>
          <cell r="JJH44"/>
          <cell r="JJI44"/>
          <cell r="JJJ44"/>
          <cell r="JJK44"/>
          <cell r="JJL44"/>
          <cell r="JJM44"/>
          <cell r="JJN44"/>
          <cell r="JJO44"/>
          <cell r="JJP44"/>
          <cell r="JJQ44"/>
          <cell r="JJR44"/>
          <cell r="JJS44"/>
          <cell r="JJT44"/>
          <cell r="JJU44"/>
          <cell r="JJV44"/>
          <cell r="JJW44"/>
          <cell r="JJX44"/>
          <cell r="JJY44"/>
          <cell r="JJZ44"/>
          <cell r="JKA44"/>
          <cell r="JKB44"/>
          <cell r="JKC44"/>
          <cell r="JKD44"/>
          <cell r="JKE44"/>
          <cell r="JKF44"/>
          <cell r="JKG44"/>
          <cell r="JKH44"/>
          <cell r="JKI44"/>
          <cell r="JKJ44"/>
          <cell r="JKK44"/>
          <cell r="JKL44"/>
          <cell r="JKM44"/>
          <cell r="JKN44"/>
          <cell r="JKO44"/>
          <cell r="JKP44"/>
          <cell r="JKQ44"/>
          <cell r="JKR44"/>
          <cell r="JKS44"/>
          <cell r="JKT44"/>
          <cell r="JKU44"/>
          <cell r="JKV44"/>
          <cell r="JKW44"/>
          <cell r="JKX44"/>
          <cell r="JKY44"/>
          <cell r="JKZ44"/>
          <cell r="JLA44"/>
          <cell r="JLB44"/>
          <cell r="JLC44"/>
          <cell r="JLD44"/>
          <cell r="JLE44"/>
          <cell r="JLF44"/>
          <cell r="JLG44"/>
          <cell r="JLH44"/>
          <cell r="JLI44"/>
          <cell r="JLJ44"/>
          <cell r="JLK44"/>
          <cell r="JLL44"/>
          <cell r="JLM44"/>
          <cell r="JLN44"/>
          <cell r="JLO44"/>
          <cell r="JLP44"/>
          <cell r="JLQ44"/>
          <cell r="JLR44"/>
          <cell r="JLS44"/>
          <cell r="JLT44"/>
          <cell r="JLU44"/>
          <cell r="JLV44"/>
          <cell r="JLW44"/>
          <cell r="JLX44"/>
          <cell r="JLY44"/>
          <cell r="JLZ44"/>
          <cell r="JMA44"/>
          <cell r="JMB44"/>
          <cell r="JMC44"/>
          <cell r="JMD44"/>
          <cell r="JME44"/>
          <cell r="JMF44"/>
          <cell r="JMG44"/>
          <cell r="JMH44"/>
          <cell r="JMI44"/>
          <cell r="JMJ44"/>
          <cell r="JMK44"/>
          <cell r="JML44"/>
          <cell r="JMM44"/>
          <cell r="JMN44"/>
          <cell r="JMO44"/>
          <cell r="JMP44"/>
          <cell r="JMQ44"/>
          <cell r="JMR44"/>
          <cell r="JMS44"/>
          <cell r="JMT44"/>
          <cell r="JMU44"/>
          <cell r="JMV44"/>
          <cell r="JMW44"/>
          <cell r="JMX44"/>
          <cell r="JMY44"/>
          <cell r="JMZ44"/>
          <cell r="JNA44"/>
          <cell r="JNB44"/>
          <cell r="JNC44"/>
          <cell r="JND44"/>
          <cell r="JNE44"/>
          <cell r="JNF44"/>
          <cell r="JNG44"/>
          <cell r="JNH44"/>
          <cell r="JNI44"/>
          <cell r="JNJ44"/>
          <cell r="JNK44"/>
          <cell r="JNL44"/>
          <cell r="JNM44"/>
          <cell r="JNN44"/>
          <cell r="JNO44"/>
          <cell r="JNP44"/>
          <cell r="JNQ44"/>
          <cell r="JNR44"/>
          <cell r="JNS44"/>
          <cell r="JNT44"/>
          <cell r="JNU44"/>
          <cell r="JNV44"/>
          <cell r="JNW44"/>
          <cell r="JNX44"/>
          <cell r="JNY44"/>
          <cell r="JNZ44"/>
          <cell r="JOA44"/>
          <cell r="JOB44"/>
          <cell r="JOC44"/>
          <cell r="JOD44"/>
          <cell r="JOE44"/>
          <cell r="JOF44"/>
          <cell r="JOG44"/>
          <cell r="JOH44"/>
          <cell r="JOI44"/>
          <cell r="JOJ44"/>
          <cell r="JOK44"/>
          <cell r="JOL44"/>
          <cell r="JOM44"/>
          <cell r="JON44"/>
          <cell r="JOO44"/>
          <cell r="JOP44"/>
          <cell r="JOQ44"/>
          <cell r="JOR44"/>
          <cell r="JOS44"/>
          <cell r="JOT44"/>
          <cell r="JOU44"/>
          <cell r="JOV44"/>
          <cell r="JOW44"/>
          <cell r="JOX44"/>
          <cell r="JOY44"/>
          <cell r="JOZ44"/>
          <cell r="JPA44"/>
          <cell r="JPB44"/>
          <cell r="JPC44"/>
          <cell r="JPD44"/>
          <cell r="JPE44"/>
          <cell r="JPF44"/>
          <cell r="JPG44"/>
          <cell r="JPH44"/>
          <cell r="JPI44"/>
          <cell r="JPJ44"/>
          <cell r="JPK44"/>
          <cell r="JPL44"/>
          <cell r="JPM44"/>
          <cell r="JPN44"/>
          <cell r="JPO44"/>
          <cell r="JPP44"/>
          <cell r="JPQ44"/>
          <cell r="JPR44"/>
          <cell r="JPS44"/>
          <cell r="JPT44"/>
          <cell r="JPU44"/>
          <cell r="JPV44"/>
          <cell r="JPW44"/>
          <cell r="JPX44"/>
          <cell r="JPY44"/>
          <cell r="JPZ44"/>
          <cell r="JQA44"/>
          <cell r="JQB44"/>
          <cell r="JQC44"/>
          <cell r="JQD44"/>
          <cell r="JQE44"/>
          <cell r="JQF44"/>
          <cell r="JQG44"/>
          <cell r="JQH44"/>
          <cell r="JQI44"/>
          <cell r="JQJ44"/>
          <cell r="JQK44"/>
          <cell r="JQL44"/>
          <cell r="JQM44"/>
          <cell r="JQN44"/>
          <cell r="JQO44"/>
          <cell r="JQP44"/>
          <cell r="JQQ44"/>
          <cell r="JQR44"/>
          <cell r="JQS44"/>
          <cell r="JQT44"/>
          <cell r="JQU44"/>
          <cell r="JQV44"/>
          <cell r="JQW44"/>
          <cell r="JQX44"/>
          <cell r="JQY44"/>
          <cell r="JQZ44"/>
          <cell r="JRA44"/>
          <cell r="JRB44"/>
          <cell r="JRC44"/>
          <cell r="JRD44"/>
          <cell r="JRE44"/>
          <cell r="JRF44"/>
          <cell r="JRG44"/>
          <cell r="JRH44"/>
          <cell r="JRI44"/>
          <cell r="JRJ44"/>
          <cell r="JRK44"/>
          <cell r="JRL44"/>
          <cell r="JRM44"/>
          <cell r="JRN44"/>
          <cell r="JRO44"/>
          <cell r="JRP44"/>
          <cell r="JRQ44"/>
          <cell r="JRR44"/>
          <cell r="JRS44"/>
          <cell r="JRT44"/>
          <cell r="JRU44"/>
          <cell r="JRV44"/>
          <cell r="JRW44"/>
          <cell r="JRX44"/>
          <cell r="JRY44"/>
          <cell r="JRZ44"/>
          <cell r="JSA44"/>
          <cell r="JSB44"/>
          <cell r="JSC44"/>
          <cell r="JSD44"/>
          <cell r="JSE44"/>
          <cell r="JSF44"/>
          <cell r="JSG44"/>
          <cell r="JSH44"/>
          <cell r="JSI44"/>
          <cell r="JSJ44"/>
          <cell r="JSK44"/>
          <cell r="JSL44"/>
          <cell r="JSM44"/>
          <cell r="JSN44"/>
          <cell r="JSO44"/>
          <cell r="JSP44"/>
          <cell r="JSQ44"/>
          <cell r="JSR44"/>
          <cell r="JSS44"/>
          <cell r="JST44"/>
          <cell r="JSU44"/>
          <cell r="JSV44"/>
          <cell r="JSW44"/>
          <cell r="JSX44"/>
          <cell r="JSY44"/>
          <cell r="JSZ44"/>
          <cell r="JTA44"/>
          <cell r="JTB44"/>
          <cell r="JTC44"/>
          <cell r="JTD44"/>
          <cell r="JTE44"/>
          <cell r="JTF44"/>
          <cell r="JTG44"/>
          <cell r="JTH44"/>
          <cell r="JTI44"/>
          <cell r="JTJ44"/>
          <cell r="JTK44"/>
          <cell r="JTL44"/>
          <cell r="JTM44"/>
          <cell r="JTN44"/>
          <cell r="JTO44"/>
          <cell r="JTP44"/>
          <cell r="JTQ44"/>
          <cell r="JTR44"/>
          <cell r="JTS44"/>
          <cell r="JTT44"/>
          <cell r="JTU44"/>
          <cell r="JTV44"/>
          <cell r="JTW44"/>
          <cell r="JTX44"/>
          <cell r="JTY44"/>
          <cell r="JTZ44"/>
          <cell r="JUA44"/>
          <cell r="JUB44"/>
          <cell r="JUC44"/>
          <cell r="JUD44"/>
          <cell r="JUE44"/>
          <cell r="JUF44"/>
          <cell r="JUG44"/>
          <cell r="JUH44"/>
          <cell r="JUI44"/>
          <cell r="JUJ44"/>
          <cell r="JUK44"/>
          <cell r="JUL44"/>
          <cell r="JUM44"/>
          <cell r="JUN44"/>
          <cell r="JUO44"/>
          <cell r="JUP44"/>
          <cell r="JUQ44"/>
          <cell r="JUR44"/>
          <cell r="JUS44"/>
          <cell r="JUT44"/>
          <cell r="JUU44"/>
          <cell r="JUV44"/>
          <cell r="JUW44"/>
          <cell r="JUX44"/>
          <cell r="JUY44"/>
          <cell r="JUZ44"/>
          <cell r="JVA44"/>
          <cell r="JVB44"/>
          <cell r="JVC44"/>
          <cell r="JVD44"/>
          <cell r="JVE44"/>
          <cell r="JVF44"/>
          <cell r="JVG44"/>
          <cell r="JVH44"/>
          <cell r="JVI44"/>
          <cell r="JVJ44"/>
          <cell r="JVK44"/>
          <cell r="JVL44"/>
          <cell r="JVM44"/>
          <cell r="JVN44"/>
          <cell r="JVO44"/>
          <cell r="JVP44"/>
          <cell r="JVQ44"/>
          <cell r="JVR44"/>
          <cell r="JVS44"/>
          <cell r="JVT44"/>
          <cell r="JVU44"/>
          <cell r="JVV44"/>
          <cell r="JVW44"/>
          <cell r="JVX44"/>
          <cell r="JVY44"/>
          <cell r="JVZ44"/>
          <cell r="JWA44"/>
          <cell r="JWB44"/>
          <cell r="JWC44"/>
          <cell r="JWD44"/>
          <cell r="JWE44"/>
          <cell r="JWF44"/>
          <cell r="JWG44"/>
          <cell r="JWH44"/>
          <cell r="JWI44"/>
          <cell r="JWJ44"/>
          <cell r="JWK44"/>
          <cell r="JWL44"/>
          <cell r="JWM44"/>
          <cell r="JWN44"/>
          <cell r="JWO44"/>
          <cell r="JWP44"/>
          <cell r="JWQ44"/>
          <cell r="JWR44"/>
          <cell r="JWS44"/>
          <cell r="JWT44"/>
          <cell r="JWU44"/>
          <cell r="JWV44"/>
          <cell r="JWW44"/>
          <cell r="JWX44"/>
          <cell r="JWY44"/>
          <cell r="JWZ44"/>
          <cell r="JXA44"/>
          <cell r="JXB44"/>
          <cell r="JXC44"/>
          <cell r="JXD44"/>
          <cell r="JXE44"/>
          <cell r="JXF44"/>
          <cell r="JXG44"/>
          <cell r="JXH44"/>
          <cell r="JXI44"/>
          <cell r="JXJ44"/>
          <cell r="JXK44"/>
          <cell r="JXL44"/>
          <cell r="JXM44"/>
          <cell r="JXN44"/>
          <cell r="JXO44"/>
          <cell r="JXP44"/>
          <cell r="JXQ44"/>
          <cell r="JXR44"/>
          <cell r="JXS44"/>
          <cell r="JXT44"/>
          <cell r="JXU44"/>
          <cell r="JXV44"/>
          <cell r="JXW44"/>
          <cell r="JXX44"/>
          <cell r="JXY44"/>
          <cell r="JXZ44"/>
          <cell r="JYA44"/>
          <cell r="JYB44"/>
          <cell r="JYC44"/>
          <cell r="JYD44"/>
          <cell r="JYE44"/>
          <cell r="JYF44"/>
          <cell r="JYG44"/>
          <cell r="JYH44"/>
          <cell r="JYI44"/>
          <cell r="JYJ44"/>
          <cell r="JYK44"/>
          <cell r="JYL44"/>
          <cell r="JYM44"/>
          <cell r="JYN44"/>
          <cell r="JYO44"/>
          <cell r="JYP44"/>
          <cell r="JYQ44"/>
          <cell r="JYR44"/>
          <cell r="JYS44"/>
          <cell r="JYT44"/>
          <cell r="JYU44"/>
          <cell r="JYV44"/>
          <cell r="JYW44"/>
          <cell r="JYX44"/>
          <cell r="JYY44"/>
          <cell r="JYZ44"/>
          <cell r="JZA44"/>
          <cell r="JZB44"/>
          <cell r="JZC44"/>
          <cell r="JZD44"/>
          <cell r="JZE44"/>
          <cell r="JZF44"/>
          <cell r="JZG44"/>
          <cell r="JZH44"/>
          <cell r="JZI44"/>
          <cell r="JZJ44"/>
          <cell r="JZK44"/>
          <cell r="JZL44"/>
          <cell r="JZM44"/>
          <cell r="JZN44"/>
          <cell r="JZO44"/>
          <cell r="JZP44"/>
          <cell r="JZQ44"/>
          <cell r="JZR44"/>
          <cell r="JZS44"/>
          <cell r="JZT44"/>
          <cell r="JZU44"/>
          <cell r="JZV44"/>
          <cell r="JZW44"/>
          <cell r="JZX44"/>
          <cell r="JZY44"/>
          <cell r="JZZ44"/>
          <cell r="KAA44"/>
          <cell r="KAB44"/>
          <cell r="KAC44"/>
          <cell r="KAD44"/>
          <cell r="KAE44"/>
          <cell r="KAF44"/>
          <cell r="KAG44"/>
          <cell r="KAH44"/>
          <cell r="KAI44"/>
          <cell r="KAJ44"/>
          <cell r="KAK44"/>
          <cell r="KAL44"/>
          <cell r="KAM44"/>
          <cell r="KAN44"/>
          <cell r="KAO44"/>
          <cell r="KAP44"/>
          <cell r="KAQ44"/>
          <cell r="KAR44"/>
          <cell r="KAS44"/>
          <cell r="KAT44"/>
          <cell r="KAU44"/>
          <cell r="KAV44"/>
          <cell r="KAW44"/>
          <cell r="KAX44"/>
          <cell r="KAY44"/>
          <cell r="KAZ44"/>
          <cell r="KBA44"/>
          <cell r="KBB44"/>
          <cell r="KBC44"/>
          <cell r="KBD44"/>
          <cell r="KBE44"/>
          <cell r="KBF44"/>
          <cell r="KBG44"/>
          <cell r="KBH44"/>
          <cell r="KBI44"/>
          <cell r="KBJ44"/>
          <cell r="KBK44"/>
          <cell r="KBL44"/>
          <cell r="KBM44"/>
          <cell r="KBN44"/>
          <cell r="KBO44"/>
          <cell r="KBP44"/>
          <cell r="KBQ44"/>
          <cell r="KBR44"/>
          <cell r="KBS44"/>
          <cell r="KBT44"/>
          <cell r="KBU44"/>
          <cell r="KBV44"/>
          <cell r="KBW44"/>
          <cell r="KBX44"/>
          <cell r="KBY44"/>
          <cell r="KBZ44"/>
          <cell r="KCA44"/>
          <cell r="KCB44"/>
          <cell r="KCC44"/>
          <cell r="KCD44"/>
          <cell r="KCE44"/>
          <cell r="KCF44"/>
          <cell r="KCG44"/>
          <cell r="KCH44"/>
          <cell r="KCI44"/>
          <cell r="KCJ44"/>
          <cell r="KCK44"/>
          <cell r="KCL44"/>
          <cell r="KCM44"/>
          <cell r="KCN44"/>
          <cell r="KCO44"/>
          <cell r="KCP44"/>
          <cell r="KCQ44"/>
          <cell r="KCR44"/>
          <cell r="KCS44"/>
          <cell r="KCT44"/>
          <cell r="KCU44"/>
          <cell r="KCV44"/>
          <cell r="KCW44"/>
          <cell r="KCX44"/>
          <cell r="KCY44"/>
          <cell r="KCZ44"/>
          <cell r="KDA44"/>
          <cell r="KDB44"/>
          <cell r="KDC44"/>
          <cell r="KDD44"/>
          <cell r="KDE44"/>
          <cell r="KDF44"/>
          <cell r="KDG44"/>
          <cell r="KDH44"/>
          <cell r="KDI44"/>
          <cell r="KDJ44"/>
          <cell r="KDK44"/>
          <cell r="KDL44"/>
          <cell r="KDM44"/>
          <cell r="KDN44"/>
          <cell r="KDO44"/>
          <cell r="KDP44"/>
          <cell r="KDQ44"/>
          <cell r="KDR44"/>
          <cell r="KDS44"/>
          <cell r="KDT44"/>
          <cell r="KDU44"/>
          <cell r="KDV44"/>
          <cell r="KDW44"/>
          <cell r="KDX44"/>
          <cell r="KDY44"/>
          <cell r="KDZ44"/>
          <cell r="KEA44"/>
          <cell r="KEB44"/>
          <cell r="KEC44"/>
          <cell r="KED44"/>
          <cell r="KEE44"/>
          <cell r="KEF44"/>
          <cell r="KEG44"/>
          <cell r="KEH44"/>
          <cell r="KEI44"/>
          <cell r="KEJ44"/>
          <cell r="KEK44"/>
          <cell r="KEL44"/>
          <cell r="KEM44"/>
          <cell r="KEN44"/>
          <cell r="KEO44"/>
          <cell r="KEP44"/>
          <cell r="KEQ44"/>
          <cell r="KER44"/>
          <cell r="KES44"/>
          <cell r="KET44"/>
          <cell r="KEU44"/>
          <cell r="KEV44"/>
          <cell r="KEW44"/>
          <cell r="KEX44"/>
          <cell r="KEY44"/>
          <cell r="KEZ44"/>
          <cell r="KFA44"/>
          <cell r="KFB44"/>
          <cell r="KFC44"/>
          <cell r="KFD44"/>
          <cell r="KFE44"/>
          <cell r="KFF44"/>
          <cell r="KFG44"/>
          <cell r="KFH44"/>
          <cell r="KFI44"/>
          <cell r="KFJ44"/>
          <cell r="KFK44"/>
          <cell r="KFL44"/>
          <cell r="KFM44"/>
          <cell r="KFN44"/>
          <cell r="KFO44"/>
          <cell r="KFP44"/>
          <cell r="KFQ44"/>
          <cell r="KFR44"/>
          <cell r="KFS44"/>
          <cell r="KFT44"/>
          <cell r="KFU44"/>
          <cell r="KFV44"/>
          <cell r="KFW44"/>
          <cell r="KFX44"/>
          <cell r="KFY44"/>
          <cell r="KFZ44"/>
          <cell r="KGA44"/>
          <cell r="KGB44"/>
          <cell r="KGC44"/>
          <cell r="KGD44"/>
          <cell r="KGE44"/>
          <cell r="KGF44"/>
          <cell r="KGG44"/>
          <cell r="KGH44"/>
          <cell r="KGI44"/>
          <cell r="KGJ44"/>
          <cell r="KGK44"/>
          <cell r="KGL44"/>
          <cell r="KGM44"/>
          <cell r="KGN44"/>
          <cell r="KGO44"/>
          <cell r="KGP44"/>
          <cell r="KGQ44"/>
          <cell r="KGR44"/>
          <cell r="KGS44"/>
          <cell r="KGT44"/>
          <cell r="KGU44"/>
          <cell r="KGV44"/>
          <cell r="KGW44"/>
          <cell r="KGX44"/>
          <cell r="KGY44"/>
          <cell r="KGZ44"/>
          <cell r="KHA44"/>
          <cell r="KHB44"/>
          <cell r="KHC44"/>
          <cell r="KHD44"/>
          <cell r="KHE44"/>
          <cell r="KHF44"/>
          <cell r="KHG44"/>
          <cell r="KHH44"/>
          <cell r="KHI44"/>
          <cell r="KHJ44"/>
          <cell r="KHK44"/>
          <cell r="KHL44"/>
          <cell r="KHM44"/>
          <cell r="KHN44"/>
          <cell r="KHO44"/>
          <cell r="KHP44"/>
          <cell r="KHQ44"/>
          <cell r="KHR44"/>
          <cell r="KHS44"/>
          <cell r="KHT44"/>
          <cell r="KHU44"/>
          <cell r="KHV44"/>
          <cell r="KHW44"/>
          <cell r="KHX44"/>
          <cell r="KHY44"/>
          <cell r="KHZ44"/>
          <cell r="KIA44"/>
          <cell r="KIB44"/>
          <cell r="KIC44"/>
          <cell r="KID44"/>
          <cell r="KIE44"/>
          <cell r="KIF44"/>
          <cell r="KIG44"/>
          <cell r="KIH44"/>
          <cell r="KII44"/>
          <cell r="KIJ44"/>
          <cell r="KIK44"/>
          <cell r="KIL44"/>
          <cell r="KIM44"/>
          <cell r="KIN44"/>
          <cell r="KIO44"/>
          <cell r="KIP44"/>
          <cell r="KIQ44"/>
          <cell r="KIR44"/>
          <cell r="KIS44"/>
          <cell r="KIT44"/>
          <cell r="KIU44"/>
          <cell r="KIV44"/>
          <cell r="KIW44"/>
          <cell r="KIX44"/>
          <cell r="KIY44"/>
          <cell r="KIZ44"/>
          <cell r="KJA44"/>
          <cell r="KJB44"/>
          <cell r="KJC44"/>
          <cell r="KJD44"/>
          <cell r="KJE44"/>
          <cell r="KJF44"/>
          <cell r="KJG44"/>
          <cell r="KJH44"/>
          <cell r="KJI44"/>
          <cell r="KJJ44"/>
          <cell r="KJK44"/>
          <cell r="KJL44"/>
          <cell r="KJM44"/>
          <cell r="KJN44"/>
          <cell r="KJO44"/>
          <cell r="KJP44"/>
          <cell r="KJQ44"/>
          <cell r="KJR44"/>
          <cell r="KJS44"/>
          <cell r="KJT44"/>
          <cell r="KJU44"/>
          <cell r="KJV44"/>
          <cell r="KJW44"/>
          <cell r="KJX44"/>
          <cell r="KJY44"/>
          <cell r="KJZ44"/>
          <cell r="KKA44"/>
          <cell r="KKB44"/>
          <cell r="KKC44"/>
          <cell r="KKD44"/>
          <cell r="KKE44"/>
          <cell r="KKF44"/>
          <cell r="KKG44"/>
          <cell r="KKH44"/>
          <cell r="KKI44"/>
          <cell r="KKJ44"/>
          <cell r="KKK44"/>
          <cell r="KKL44"/>
          <cell r="KKM44"/>
          <cell r="KKN44"/>
          <cell r="KKO44"/>
          <cell r="KKP44"/>
          <cell r="KKQ44"/>
          <cell r="KKR44"/>
          <cell r="KKS44"/>
          <cell r="KKT44"/>
          <cell r="KKU44"/>
          <cell r="KKV44"/>
          <cell r="KKW44"/>
          <cell r="KKX44"/>
          <cell r="KKY44"/>
          <cell r="KKZ44"/>
          <cell r="KLA44"/>
          <cell r="KLB44"/>
          <cell r="KLC44"/>
          <cell r="KLD44"/>
          <cell r="KLE44"/>
          <cell r="KLF44"/>
          <cell r="KLG44"/>
          <cell r="KLH44"/>
          <cell r="KLI44"/>
          <cell r="KLJ44"/>
          <cell r="KLK44"/>
          <cell r="KLL44"/>
          <cell r="KLM44"/>
          <cell r="KLN44"/>
          <cell r="KLO44"/>
          <cell r="KLP44"/>
          <cell r="KLQ44"/>
          <cell r="KLR44"/>
          <cell r="KLS44"/>
          <cell r="KLT44"/>
          <cell r="KLU44"/>
          <cell r="KLV44"/>
          <cell r="KLW44"/>
          <cell r="KLX44"/>
          <cell r="KLY44"/>
          <cell r="KLZ44"/>
          <cell r="KMA44"/>
          <cell r="KMB44"/>
          <cell r="KMC44"/>
          <cell r="KMD44"/>
          <cell r="KME44"/>
          <cell r="KMF44"/>
          <cell r="KMG44"/>
          <cell r="KMH44"/>
          <cell r="KMI44"/>
          <cell r="KMJ44"/>
          <cell r="KMK44"/>
          <cell r="KML44"/>
          <cell r="KMM44"/>
          <cell r="KMN44"/>
          <cell r="KMO44"/>
          <cell r="KMP44"/>
          <cell r="KMQ44"/>
          <cell r="KMR44"/>
          <cell r="KMS44"/>
          <cell r="KMT44"/>
          <cell r="KMU44"/>
          <cell r="KMV44"/>
          <cell r="KMW44"/>
          <cell r="KMX44"/>
          <cell r="KMY44"/>
          <cell r="KMZ44"/>
          <cell r="KNA44"/>
          <cell r="KNB44"/>
          <cell r="KNC44"/>
          <cell r="KND44"/>
          <cell r="KNE44"/>
          <cell r="KNF44"/>
          <cell r="KNG44"/>
          <cell r="KNH44"/>
          <cell r="KNI44"/>
          <cell r="KNJ44"/>
          <cell r="KNK44"/>
          <cell r="KNL44"/>
          <cell r="KNM44"/>
          <cell r="KNN44"/>
          <cell r="KNO44"/>
          <cell r="KNP44"/>
          <cell r="KNQ44"/>
          <cell r="KNR44"/>
          <cell r="KNS44"/>
          <cell r="KNT44"/>
          <cell r="KNU44"/>
          <cell r="KNV44"/>
          <cell r="KNW44"/>
          <cell r="KNX44"/>
          <cell r="KNY44"/>
          <cell r="KNZ44"/>
          <cell r="KOA44"/>
          <cell r="KOB44"/>
          <cell r="KOC44"/>
          <cell r="KOD44"/>
          <cell r="KOE44"/>
          <cell r="KOF44"/>
          <cell r="KOG44"/>
          <cell r="KOH44"/>
          <cell r="KOI44"/>
          <cell r="KOJ44"/>
          <cell r="KOK44"/>
          <cell r="KOL44"/>
          <cell r="KOM44"/>
          <cell r="KON44"/>
          <cell r="KOO44"/>
          <cell r="KOP44"/>
          <cell r="KOQ44"/>
          <cell r="KOR44"/>
          <cell r="KOS44"/>
          <cell r="KOT44"/>
          <cell r="KOU44"/>
          <cell r="KOV44"/>
          <cell r="KOW44"/>
          <cell r="KOX44"/>
          <cell r="KOY44"/>
          <cell r="KOZ44"/>
          <cell r="KPA44"/>
          <cell r="KPB44"/>
          <cell r="KPC44"/>
          <cell r="KPD44"/>
          <cell r="KPE44"/>
          <cell r="KPF44"/>
          <cell r="KPG44"/>
          <cell r="KPH44"/>
          <cell r="KPI44"/>
          <cell r="KPJ44"/>
          <cell r="KPK44"/>
          <cell r="KPL44"/>
          <cell r="KPM44"/>
          <cell r="KPN44"/>
          <cell r="KPO44"/>
          <cell r="KPP44"/>
          <cell r="KPQ44"/>
          <cell r="KPR44"/>
          <cell r="KPS44"/>
          <cell r="KPT44"/>
          <cell r="KPU44"/>
          <cell r="KPV44"/>
          <cell r="KPW44"/>
          <cell r="KPX44"/>
          <cell r="KPY44"/>
          <cell r="KPZ44"/>
          <cell r="KQA44"/>
          <cell r="KQB44"/>
          <cell r="KQC44"/>
          <cell r="KQD44"/>
          <cell r="KQE44"/>
          <cell r="KQF44"/>
          <cell r="KQG44"/>
          <cell r="KQH44"/>
          <cell r="KQI44"/>
          <cell r="KQJ44"/>
          <cell r="KQK44"/>
          <cell r="KQL44"/>
          <cell r="KQM44"/>
          <cell r="KQN44"/>
          <cell r="KQO44"/>
          <cell r="KQP44"/>
          <cell r="KQQ44"/>
          <cell r="KQR44"/>
          <cell r="KQS44"/>
          <cell r="KQT44"/>
          <cell r="KQU44"/>
          <cell r="KQV44"/>
          <cell r="KQW44"/>
          <cell r="KQX44"/>
          <cell r="KQY44"/>
          <cell r="KQZ44"/>
          <cell r="KRA44"/>
          <cell r="KRB44"/>
          <cell r="KRC44"/>
          <cell r="KRD44"/>
          <cell r="KRE44"/>
          <cell r="KRF44"/>
          <cell r="KRG44"/>
          <cell r="KRH44"/>
          <cell r="KRI44"/>
          <cell r="KRJ44"/>
          <cell r="KRK44"/>
          <cell r="KRL44"/>
          <cell r="KRM44"/>
          <cell r="KRN44"/>
          <cell r="KRO44"/>
          <cell r="KRP44"/>
          <cell r="KRQ44"/>
          <cell r="KRR44"/>
          <cell r="KRS44"/>
          <cell r="KRT44"/>
          <cell r="KRU44"/>
          <cell r="KRV44"/>
          <cell r="KRW44"/>
          <cell r="KRX44"/>
          <cell r="KRY44"/>
          <cell r="KRZ44"/>
          <cell r="KSA44"/>
          <cell r="KSB44"/>
          <cell r="KSC44"/>
          <cell r="KSD44"/>
          <cell r="KSE44"/>
          <cell r="KSF44"/>
          <cell r="KSG44"/>
          <cell r="KSH44"/>
          <cell r="KSI44"/>
          <cell r="KSJ44"/>
          <cell r="KSK44"/>
          <cell r="KSL44"/>
          <cell r="KSM44"/>
          <cell r="KSN44"/>
          <cell r="KSO44"/>
          <cell r="KSP44"/>
          <cell r="KSQ44"/>
          <cell r="KSR44"/>
          <cell r="KSS44"/>
          <cell r="KST44"/>
          <cell r="KSU44"/>
          <cell r="KSV44"/>
          <cell r="KSW44"/>
          <cell r="KSX44"/>
          <cell r="KSY44"/>
          <cell r="KSZ44"/>
          <cell r="KTA44"/>
          <cell r="KTB44"/>
          <cell r="KTC44"/>
          <cell r="KTD44"/>
          <cell r="KTE44"/>
          <cell r="KTF44"/>
          <cell r="KTG44"/>
          <cell r="KTH44"/>
          <cell r="KTI44"/>
          <cell r="KTJ44"/>
          <cell r="KTK44"/>
          <cell r="KTL44"/>
          <cell r="KTM44"/>
          <cell r="KTN44"/>
          <cell r="KTO44"/>
          <cell r="KTP44"/>
          <cell r="KTQ44"/>
          <cell r="KTR44"/>
          <cell r="KTS44"/>
          <cell r="KTT44"/>
          <cell r="KTU44"/>
          <cell r="KTV44"/>
          <cell r="KTW44"/>
          <cell r="KTX44"/>
          <cell r="KTY44"/>
          <cell r="KTZ44"/>
          <cell r="KUA44"/>
          <cell r="KUB44"/>
          <cell r="KUC44"/>
          <cell r="KUD44"/>
          <cell r="KUE44"/>
          <cell r="KUF44"/>
          <cell r="KUG44"/>
          <cell r="KUH44"/>
          <cell r="KUI44"/>
          <cell r="KUJ44"/>
          <cell r="KUK44"/>
          <cell r="KUL44"/>
          <cell r="KUM44"/>
          <cell r="KUN44"/>
          <cell r="KUO44"/>
          <cell r="KUP44"/>
          <cell r="KUQ44"/>
          <cell r="KUR44"/>
          <cell r="KUS44"/>
          <cell r="KUT44"/>
          <cell r="KUU44"/>
          <cell r="KUV44"/>
          <cell r="KUW44"/>
          <cell r="KUX44"/>
          <cell r="KUY44"/>
          <cell r="KUZ44"/>
          <cell r="KVA44"/>
          <cell r="KVB44"/>
          <cell r="KVC44"/>
          <cell r="KVD44"/>
          <cell r="KVE44"/>
          <cell r="KVF44"/>
          <cell r="KVG44"/>
          <cell r="KVH44"/>
          <cell r="KVI44"/>
          <cell r="KVJ44"/>
          <cell r="KVK44"/>
          <cell r="KVL44"/>
          <cell r="KVM44"/>
          <cell r="KVN44"/>
          <cell r="KVO44"/>
          <cell r="KVP44"/>
          <cell r="KVQ44"/>
          <cell r="KVR44"/>
          <cell r="KVS44"/>
          <cell r="KVT44"/>
          <cell r="KVU44"/>
          <cell r="KVV44"/>
          <cell r="KVW44"/>
          <cell r="KVX44"/>
          <cell r="KVY44"/>
          <cell r="KVZ44"/>
          <cell r="KWA44"/>
          <cell r="KWB44"/>
          <cell r="KWC44"/>
          <cell r="KWD44"/>
          <cell r="KWE44"/>
          <cell r="KWF44"/>
          <cell r="KWG44"/>
          <cell r="KWH44"/>
          <cell r="KWI44"/>
          <cell r="KWJ44"/>
          <cell r="KWK44"/>
          <cell r="KWL44"/>
          <cell r="KWM44"/>
          <cell r="KWN44"/>
          <cell r="KWO44"/>
          <cell r="KWP44"/>
          <cell r="KWQ44"/>
          <cell r="KWR44"/>
          <cell r="KWS44"/>
          <cell r="KWT44"/>
          <cell r="KWU44"/>
          <cell r="KWV44"/>
          <cell r="KWW44"/>
          <cell r="KWX44"/>
          <cell r="KWY44"/>
          <cell r="KWZ44"/>
          <cell r="KXA44"/>
          <cell r="KXB44"/>
          <cell r="KXC44"/>
          <cell r="KXD44"/>
          <cell r="KXE44"/>
          <cell r="KXF44"/>
          <cell r="KXG44"/>
          <cell r="KXH44"/>
          <cell r="KXI44"/>
          <cell r="KXJ44"/>
          <cell r="KXK44"/>
          <cell r="KXL44"/>
          <cell r="KXM44"/>
          <cell r="KXN44"/>
          <cell r="KXO44"/>
          <cell r="KXP44"/>
          <cell r="KXQ44"/>
          <cell r="KXR44"/>
          <cell r="KXS44"/>
          <cell r="KXT44"/>
          <cell r="KXU44"/>
          <cell r="KXV44"/>
          <cell r="KXW44"/>
          <cell r="KXX44"/>
          <cell r="KXY44"/>
          <cell r="KXZ44"/>
          <cell r="KYA44"/>
          <cell r="KYB44"/>
          <cell r="KYC44"/>
          <cell r="KYD44"/>
          <cell r="KYE44"/>
          <cell r="KYF44"/>
          <cell r="KYG44"/>
          <cell r="KYH44"/>
          <cell r="KYI44"/>
          <cell r="KYJ44"/>
          <cell r="KYK44"/>
          <cell r="KYL44"/>
          <cell r="KYM44"/>
          <cell r="KYN44"/>
          <cell r="KYO44"/>
          <cell r="KYP44"/>
          <cell r="KYQ44"/>
          <cell r="KYR44"/>
          <cell r="KYS44"/>
          <cell r="KYT44"/>
          <cell r="KYU44"/>
          <cell r="KYV44"/>
          <cell r="KYW44"/>
          <cell r="KYX44"/>
          <cell r="KYY44"/>
          <cell r="KYZ44"/>
          <cell r="KZA44"/>
          <cell r="KZB44"/>
          <cell r="KZC44"/>
          <cell r="KZD44"/>
          <cell r="KZE44"/>
          <cell r="KZF44"/>
          <cell r="KZG44"/>
          <cell r="KZH44"/>
          <cell r="KZI44"/>
          <cell r="KZJ44"/>
          <cell r="KZK44"/>
          <cell r="KZL44"/>
          <cell r="KZM44"/>
          <cell r="KZN44"/>
          <cell r="KZO44"/>
          <cell r="KZP44"/>
          <cell r="KZQ44"/>
          <cell r="KZR44"/>
          <cell r="KZS44"/>
          <cell r="KZT44"/>
          <cell r="KZU44"/>
          <cell r="KZV44"/>
          <cell r="KZW44"/>
          <cell r="KZX44"/>
          <cell r="KZY44"/>
          <cell r="KZZ44"/>
          <cell r="LAA44"/>
          <cell r="LAB44"/>
          <cell r="LAC44"/>
          <cell r="LAD44"/>
          <cell r="LAE44"/>
          <cell r="LAF44"/>
          <cell r="LAG44"/>
          <cell r="LAH44"/>
          <cell r="LAI44"/>
          <cell r="LAJ44"/>
          <cell r="LAK44"/>
          <cell r="LAL44"/>
          <cell r="LAM44"/>
          <cell r="LAN44"/>
          <cell r="LAO44"/>
          <cell r="LAP44"/>
          <cell r="LAQ44"/>
          <cell r="LAR44"/>
          <cell r="LAS44"/>
          <cell r="LAT44"/>
          <cell r="LAU44"/>
          <cell r="LAV44"/>
          <cell r="LAW44"/>
          <cell r="LAX44"/>
          <cell r="LAY44"/>
          <cell r="LAZ44"/>
          <cell r="LBA44"/>
          <cell r="LBB44"/>
          <cell r="LBC44"/>
          <cell r="LBD44"/>
          <cell r="LBE44"/>
          <cell r="LBF44"/>
          <cell r="LBG44"/>
          <cell r="LBH44"/>
          <cell r="LBI44"/>
          <cell r="LBJ44"/>
          <cell r="LBK44"/>
          <cell r="LBL44"/>
          <cell r="LBM44"/>
          <cell r="LBN44"/>
          <cell r="LBO44"/>
          <cell r="LBP44"/>
          <cell r="LBQ44"/>
          <cell r="LBR44"/>
          <cell r="LBS44"/>
          <cell r="LBT44"/>
          <cell r="LBU44"/>
          <cell r="LBV44"/>
          <cell r="LBW44"/>
          <cell r="LBX44"/>
          <cell r="LBY44"/>
          <cell r="LBZ44"/>
          <cell r="LCA44"/>
          <cell r="LCB44"/>
          <cell r="LCC44"/>
          <cell r="LCD44"/>
          <cell r="LCE44"/>
          <cell r="LCF44"/>
          <cell r="LCG44"/>
          <cell r="LCH44"/>
          <cell r="LCI44"/>
          <cell r="LCJ44"/>
          <cell r="LCK44"/>
          <cell r="LCL44"/>
          <cell r="LCM44"/>
          <cell r="LCN44"/>
          <cell r="LCO44"/>
          <cell r="LCP44"/>
          <cell r="LCQ44"/>
          <cell r="LCR44"/>
          <cell r="LCS44"/>
          <cell r="LCT44"/>
          <cell r="LCU44"/>
          <cell r="LCV44"/>
          <cell r="LCW44"/>
          <cell r="LCX44"/>
          <cell r="LCY44"/>
          <cell r="LCZ44"/>
          <cell r="LDA44"/>
          <cell r="LDB44"/>
          <cell r="LDC44"/>
          <cell r="LDD44"/>
          <cell r="LDE44"/>
          <cell r="LDF44"/>
          <cell r="LDG44"/>
          <cell r="LDH44"/>
          <cell r="LDI44"/>
          <cell r="LDJ44"/>
          <cell r="LDK44"/>
          <cell r="LDL44"/>
          <cell r="LDM44"/>
          <cell r="LDN44"/>
          <cell r="LDO44"/>
          <cell r="LDP44"/>
          <cell r="LDQ44"/>
          <cell r="LDR44"/>
          <cell r="LDS44"/>
          <cell r="LDT44"/>
          <cell r="LDU44"/>
          <cell r="LDV44"/>
          <cell r="LDW44"/>
          <cell r="LDX44"/>
          <cell r="LDY44"/>
          <cell r="LDZ44"/>
          <cell r="LEA44"/>
          <cell r="LEB44"/>
          <cell r="LEC44"/>
          <cell r="LED44"/>
          <cell r="LEE44"/>
          <cell r="LEF44"/>
          <cell r="LEG44"/>
          <cell r="LEH44"/>
          <cell r="LEI44"/>
          <cell r="LEJ44"/>
          <cell r="LEK44"/>
          <cell r="LEL44"/>
          <cell r="LEM44"/>
          <cell r="LEN44"/>
          <cell r="LEO44"/>
          <cell r="LEP44"/>
          <cell r="LEQ44"/>
          <cell r="LER44"/>
          <cell r="LES44"/>
          <cell r="LET44"/>
          <cell r="LEU44"/>
          <cell r="LEV44"/>
          <cell r="LEW44"/>
          <cell r="LEX44"/>
          <cell r="LEY44"/>
          <cell r="LEZ44"/>
          <cell r="LFA44"/>
          <cell r="LFB44"/>
          <cell r="LFC44"/>
          <cell r="LFD44"/>
          <cell r="LFE44"/>
          <cell r="LFF44"/>
          <cell r="LFG44"/>
          <cell r="LFH44"/>
          <cell r="LFI44"/>
          <cell r="LFJ44"/>
          <cell r="LFK44"/>
          <cell r="LFL44"/>
          <cell r="LFM44"/>
          <cell r="LFN44"/>
          <cell r="LFO44"/>
          <cell r="LFP44"/>
          <cell r="LFQ44"/>
          <cell r="LFR44"/>
          <cell r="LFS44"/>
          <cell r="LFT44"/>
          <cell r="LFU44"/>
          <cell r="LFV44"/>
          <cell r="LFW44"/>
          <cell r="LFX44"/>
          <cell r="LFY44"/>
          <cell r="LFZ44"/>
          <cell r="LGA44"/>
          <cell r="LGB44"/>
          <cell r="LGC44"/>
          <cell r="LGD44"/>
          <cell r="LGE44"/>
          <cell r="LGF44"/>
          <cell r="LGG44"/>
          <cell r="LGH44"/>
          <cell r="LGI44"/>
          <cell r="LGJ44"/>
          <cell r="LGK44"/>
          <cell r="LGL44"/>
          <cell r="LGM44"/>
          <cell r="LGN44"/>
          <cell r="LGO44"/>
          <cell r="LGP44"/>
          <cell r="LGQ44"/>
          <cell r="LGR44"/>
          <cell r="LGS44"/>
          <cell r="LGT44"/>
          <cell r="LGU44"/>
          <cell r="LGV44"/>
          <cell r="LGW44"/>
          <cell r="LGX44"/>
          <cell r="LGY44"/>
          <cell r="LGZ44"/>
          <cell r="LHA44"/>
          <cell r="LHB44"/>
          <cell r="LHC44"/>
          <cell r="LHD44"/>
          <cell r="LHE44"/>
          <cell r="LHF44"/>
          <cell r="LHG44"/>
          <cell r="LHH44"/>
          <cell r="LHI44"/>
          <cell r="LHJ44"/>
          <cell r="LHK44"/>
          <cell r="LHL44"/>
          <cell r="LHM44"/>
          <cell r="LHN44"/>
          <cell r="LHO44"/>
          <cell r="LHP44"/>
          <cell r="LHQ44"/>
          <cell r="LHR44"/>
          <cell r="LHS44"/>
          <cell r="LHT44"/>
          <cell r="LHU44"/>
          <cell r="LHV44"/>
          <cell r="LHW44"/>
          <cell r="LHX44"/>
          <cell r="LHY44"/>
          <cell r="LHZ44"/>
          <cell r="LIA44"/>
          <cell r="LIB44"/>
          <cell r="LIC44"/>
          <cell r="LID44"/>
          <cell r="LIE44"/>
          <cell r="LIF44"/>
          <cell r="LIG44"/>
          <cell r="LIH44"/>
          <cell r="LII44"/>
          <cell r="LIJ44"/>
          <cell r="LIK44"/>
          <cell r="LIL44"/>
          <cell r="LIM44"/>
          <cell r="LIN44"/>
          <cell r="LIO44"/>
          <cell r="LIP44"/>
          <cell r="LIQ44"/>
          <cell r="LIR44"/>
          <cell r="LIS44"/>
          <cell r="LIT44"/>
          <cell r="LIU44"/>
          <cell r="LIV44"/>
          <cell r="LIW44"/>
          <cell r="LIX44"/>
          <cell r="LIY44"/>
          <cell r="LIZ44"/>
          <cell r="LJA44"/>
          <cell r="LJB44"/>
          <cell r="LJC44"/>
          <cell r="LJD44"/>
          <cell r="LJE44"/>
          <cell r="LJF44"/>
          <cell r="LJG44"/>
          <cell r="LJH44"/>
          <cell r="LJI44"/>
          <cell r="LJJ44"/>
          <cell r="LJK44"/>
          <cell r="LJL44"/>
          <cell r="LJM44"/>
          <cell r="LJN44"/>
          <cell r="LJO44"/>
          <cell r="LJP44"/>
          <cell r="LJQ44"/>
          <cell r="LJR44"/>
          <cell r="LJS44"/>
          <cell r="LJT44"/>
          <cell r="LJU44"/>
          <cell r="LJV44"/>
          <cell r="LJW44"/>
          <cell r="LJX44"/>
          <cell r="LJY44"/>
          <cell r="LJZ44"/>
          <cell r="LKA44"/>
          <cell r="LKB44"/>
          <cell r="LKC44"/>
          <cell r="LKD44"/>
          <cell r="LKE44"/>
          <cell r="LKF44"/>
          <cell r="LKG44"/>
          <cell r="LKH44"/>
          <cell r="LKI44"/>
          <cell r="LKJ44"/>
          <cell r="LKK44"/>
          <cell r="LKL44"/>
          <cell r="LKM44"/>
          <cell r="LKN44"/>
          <cell r="LKO44"/>
          <cell r="LKP44"/>
          <cell r="LKQ44"/>
          <cell r="LKR44"/>
          <cell r="LKS44"/>
          <cell r="LKT44"/>
          <cell r="LKU44"/>
          <cell r="LKV44"/>
          <cell r="LKW44"/>
          <cell r="LKX44"/>
          <cell r="LKY44"/>
          <cell r="LKZ44"/>
          <cell r="LLA44"/>
          <cell r="LLB44"/>
          <cell r="LLC44"/>
          <cell r="LLD44"/>
          <cell r="LLE44"/>
          <cell r="LLF44"/>
          <cell r="LLG44"/>
          <cell r="LLH44"/>
          <cell r="LLI44"/>
          <cell r="LLJ44"/>
          <cell r="LLK44"/>
          <cell r="LLL44"/>
          <cell r="LLM44"/>
          <cell r="LLN44"/>
          <cell r="LLO44"/>
          <cell r="LLP44"/>
          <cell r="LLQ44"/>
          <cell r="LLR44"/>
          <cell r="LLS44"/>
          <cell r="LLT44"/>
          <cell r="LLU44"/>
          <cell r="LLV44"/>
          <cell r="LLW44"/>
          <cell r="LLX44"/>
          <cell r="LLY44"/>
          <cell r="LLZ44"/>
          <cell r="LMA44"/>
          <cell r="LMB44"/>
          <cell r="LMC44"/>
          <cell r="LMD44"/>
          <cell r="LME44"/>
          <cell r="LMF44"/>
          <cell r="LMG44"/>
          <cell r="LMH44"/>
          <cell r="LMI44"/>
          <cell r="LMJ44"/>
          <cell r="LMK44"/>
          <cell r="LML44"/>
          <cell r="LMM44"/>
          <cell r="LMN44"/>
          <cell r="LMO44"/>
          <cell r="LMP44"/>
          <cell r="LMQ44"/>
          <cell r="LMR44"/>
          <cell r="LMS44"/>
          <cell r="LMT44"/>
          <cell r="LMU44"/>
          <cell r="LMV44"/>
          <cell r="LMW44"/>
          <cell r="LMX44"/>
          <cell r="LMY44"/>
          <cell r="LMZ44"/>
          <cell r="LNA44"/>
          <cell r="LNB44"/>
          <cell r="LNC44"/>
          <cell r="LND44"/>
          <cell r="LNE44"/>
          <cell r="LNF44"/>
          <cell r="LNG44"/>
          <cell r="LNH44"/>
          <cell r="LNI44"/>
          <cell r="LNJ44"/>
          <cell r="LNK44"/>
          <cell r="LNL44"/>
          <cell r="LNM44"/>
          <cell r="LNN44"/>
          <cell r="LNO44"/>
          <cell r="LNP44"/>
          <cell r="LNQ44"/>
          <cell r="LNR44"/>
          <cell r="LNS44"/>
          <cell r="LNT44"/>
          <cell r="LNU44"/>
          <cell r="LNV44"/>
          <cell r="LNW44"/>
          <cell r="LNX44"/>
          <cell r="LNY44"/>
          <cell r="LNZ44"/>
          <cell r="LOA44"/>
          <cell r="LOB44"/>
          <cell r="LOC44"/>
          <cell r="LOD44"/>
          <cell r="LOE44"/>
          <cell r="LOF44"/>
          <cell r="LOG44"/>
          <cell r="LOH44"/>
          <cell r="LOI44"/>
          <cell r="LOJ44"/>
          <cell r="LOK44"/>
          <cell r="LOL44"/>
          <cell r="LOM44"/>
          <cell r="LON44"/>
          <cell r="LOO44"/>
          <cell r="LOP44"/>
          <cell r="LOQ44"/>
          <cell r="LOR44"/>
          <cell r="LOS44"/>
          <cell r="LOT44"/>
          <cell r="LOU44"/>
          <cell r="LOV44"/>
          <cell r="LOW44"/>
          <cell r="LOX44"/>
          <cell r="LOY44"/>
          <cell r="LOZ44"/>
          <cell r="LPA44"/>
          <cell r="LPB44"/>
          <cell r="LPC44"/>
          <cell r="LPD44"/>
          <cell r="LPE44"/>
          <cell r="LPF44"/>
          <cell r="LPG44"/>
          <cell r="LPH44"/>
          <cell r="LPI44"/>
          <cell r="LPJ44"/>
          <cell r="LPK44"/>
          <cell r="LPL44"/>
          <cell r="LPM44"/>
          <cell r="LPN44"/>
          <cell r="LPO44"/>
          <cell r="LPP44"/>
          <cell r="LPQ44"/>
          <cell r="LPR44"/>
          <cell r="LPS44"/>
          <cell r="LPT44"/>
          <cell r="LPU44"/>
          <cell r="LPV44"/>
          <cell r="LPW44"/>
          <cell r="LPX44"/>
          <cell r="LPY44"/>
          <cell r="LPZ44"/>
          <cell r="LQA44"/>
          <cell r="LQB44"/>
          <cell r="LQC44"/>
          <cell r="LQD44"/>
          <cell r="LQE44"/>
          <cell r="LQF44"/>
          <cell r="LQG44"/>
          <cell r="LQH44"/>
          <cell r="LQI44"/>
          <cell r="LQJ44"/>
          <cell r="LQK44"/>
          <cell r="LQL44"/>
          <cell r="LQM44"/>
          <cell r="LQN44"/>
          <cell r="LQO44"/>
          <cell r="LQP44"/>
          <cell r="LQQ44"/>
          <cell r="LQR44"/>
          <cell r="LQS44"/>
          <cell r="LQT44"/>
          <cell r="LQU44"/>
          <cell r="LQV44"/>
          <cell r="LQW44"/>
          <cell r="LQX44"/>
          <cell r="LQY44"/>
          <cell r="LQZ44"/>
          <cell r="LRA44"/>
          <cell r="LRB44"/>
          <cell r="LRC44"/>
          <cell r="LRD44"/>
          <cell r="LRE44"/>
          <cell r="LRF44"/>
          <cell r="LRG44"/>
          <cell r="LRH44"/>
          <cell r="LRI44"/>
          <cell r="LRJ44"/>
          <cell r="LRK44"/>
          <cell r="LRL44"/>
          <cell r="LRM44"/>
          <cell r="LRN44"/>
          <cell r="LRO44"/>
          <cell r="LRP44"/>
          <cell r="LRQ44"/>
          <cell r="LRR44"/>
          <cell r="LRS44"/>
          <cell r="LRT44"/>
          <cell r="LRU44"/>
          <cell r="LRV44"/>
          <cell r="LRW44"/>
          <cell r="LRX44"/>
          <cell r="LRY44"/>
          <cell r="LRZ44"/>
          <cell r="LSA44"/>
          <cell r="LSB44"/>
          <cell r="LSC44"/>
          <cell r="LSD44"/>
          <cell r="LSE44"/>
          <cell r="LSF44"/>
          <cell r="LSG44"/>
          <cell r="LSH44"/>
          <cell r="LSI44"/>
          <cell r="LSJ44"/>
          <cell r="LSK44"/>
          <cell r="LSL44"/>
          <cell r="LSM44"/>
          <cell r="LSN44"/>
          <cell r="LSO44"/>
          <cell r="LSP44"/>
          <cell r="LSQ44"/>
          <cell r="LSR44"/>
          <cell r="LSS44"/>
          <cell r="LST44"/>
          <cell r="LSU44"/>
          <cell r="LSV44"/>
          <cell r="LSW44"/>
          <cell r="LSX44"/>
          <cell r="LSY44"/>
          <cell r="LSZ44"/>
          <cell r="LTA44"/>
          <cell r="LTB44"/>
          <cell r="LTC44"/>
          <cell r="LTD44"/>
          <cell r="LTE44"/>
          <cell r="LTF44"/>
          <cell r="LTG44"/>
          <cell r="LTH44"/>
          <cell r="LTI44"/>
          <cell r="LTJ44"/>
          <cell r="LTK44"/>
          <cell r="LTL44"/>
          <cell r="LTM44"/>
          <cell r="LTN44"/>
          <cell r="LTO44"/>
          <cell r="LTP44"/>
          <cell r="LTQ44"/>
          <cell r="LTR44"/>
          <cell r="LTS44"/>
          <cell r="LTT44"/>
          <cell r="LTU44"/>
          <cell r="LTV44"/>
          <cell r="LTW44"/>
          <cell r="LTX44"/>
          <cell r="LTY44"/>
          <cell r="LTZ44"/>
          <cell r="LUA44"/>
          <cell r="LUB44"/>
          <cell r="LUC44"/>
          <cell r="LUD44"/>
          <cell r="LUE44"/>
          <cell r="LUF44"/>
          <cell r="LUG44"/>
          <cell r="LUH44"/>
          <cell r="LUI44"/>
          <cell r="LUJ44"/>
          <cell r="LUK44"/>
          <cell r="LUL44"/>
          <cell r="LUM44"/>
          <cell r="LUN44"/>
          <cell r="LUO44"/>
          <cell r="LUP44"/>
          <cell r="LUQ44"/>
          <cell r="LUR44"/>
          <cell r="LUS44"/>
          <cell r="LUT44"/>
          <cell r="LUU44"/>
          <cell r="LUV44"/>
          <cell r="LUW44"/>
          <cell r="LUX44"/>
          <cell r="LUY44"/>
          <cell r="LUZ44"/>
          <cell r="LVA44"/>
          <cell r="LVB44"/>
          <cell r="LVC44"/>
          <cell r="LVD44"/>
          <cell r="LVE44"/>
          <cell r="LVF44"/>
          <cell r="LVG44"/>
          <cell r="LVH44"/>
          <cell r="LVI44"/>
          <cell r="LVJ44"/>
          <cell r="LVK44"/>
          <cell r="LVL44"/>
          <cell r="LVM44"/>
          <cell r="LVN44"/>
          <cell r="LVO44"/>
          <cell r="LVP44"/>
          <cell r="LVQ44"/>
          <cell r="LVR44"/>
          <cell r="LVS44"/>
          <cell r="LVT44"/>
          <cell r="LVU44"/>
          <cell r="LVV44"/>
          <cell r="LVW44"/>
          <cell r="LVX44"/>
          <cell r="LVY44"/>
          <cell r="LVZ44"/>
          <cell r="LWA44"/>
          <cell r="LWB44"/>
          <cell r="LWC44"/>
          <cell r="LWD44"/>
          <cell r="LWE44"/>
          <cell r="LWF44"/>
          <cell r="LWG44"/>
          <cell r="LWH44"/>
          <cell r="LWI44"/>
          <cell r="LWJ44"/>
          <cell r="LWK44"/>
          <cell r="LWL44"/>
          <cell r="LWM44"/>
          <cell r="LWN44"/>
          <cell r="LWO44"/>
          <cell r="LWP44"/>
          <cell r="LWQ44"/>
          <cell r="LWR44"/>
          <cell r="LWS44"/>
          <cell r="LWT44"/>
          <cell r="LWU44"/>
          <cell r="LWV44"/>
          <cell r="LWW44"/>
          <cell r="LWX44"/>
          <cell r="LWY44"/>
          <cell r="LWZ44"/>
          <cell r="LXA44"/>
          <cell r="LXB44"/>
          <cell r="LXC44"/>
          <cell r="LXD44"/>
          <cell r="LXE44"/>
          <cell r="LXF44"/>
          <cell r="LXG44"/>
          <cell r="LXH44"/>
          <cell r="LXI44"/>
          <cell r="LXJ44"/>
          <cell r="LXK44"/>
          <cell r="LXL44"/>
          <cell r="LXM44"/>
          <cell r="LXN44"/>
          <cell r="LXO44"/>
          <cell r="LXP44"/>
          <cell r="LXQ44"/>
          <cell r="LXR44"/>
          <cell r="LXS44"/>
          <cell r="LXT44"/>
          <cell r="LXU44"/>
          <cell r="LXV44"/>
          <cell r="LXW44"/>
          <cell r="LXX44"/>
          <cell r="LXY44"/>
          <cell r="LXZ44"/>
          <cell r="LYA44"/>
          <cell r="LYB44"/>
          <cell r="LYC44"/>
          <cell r="LYD44"/>
          <cell r="LYE44"/>
          <cell r="LYF44"/>
          <cell r="LYG44"/>
          <cell r="LYH44"/>
          <cell r="LYI44"/>
          <cell r="LYJ44"/>
          <cell r="LYK44"/>
          <cell r="LYL44"/>
          <cell r="LYM44"/>
          <cell r="LYN44"/>
          <cell r="LYO44"/>
          <cell r="LYP44"/>
          <cell r="LYQ44"/>
          <cell r="LYR44"/>
          <cell r="LYS44"/>
          <cell r="LYT44"/>
          <cell r="LYU44"/>
          <cell r="LYV44"/>
          <cell r="LYW44"/>
          <cell r="LYX44"/>
          <cell r="LYY44"/>
          <cell r="LYZ44"/>
          <cell r="LZA44"/>
          <cell r="LZB44"/>
          <cell r="LZC44"/>
          <cell r="LZD44"/>
          <cell r="LZE44"/>
          <cell r="LZF44"/>
          <cell r="LZG44"/>
          <cell r="LZH44"/>
          <cell r="LZI44"/>
          <cell r="LZJ44"/>
          <cell r="LZK44"/>
          <cell r="LZL44"/>
          <cell r="LZM44"/>
          <cell r="LZN44"/>
          <cell r="LZO44"/>
          <cell r="LZP44"/>
          <cell r="LZQ44"/>
          <cell r="LZR44"/>
          <cell r="LZS44"/>
          <cell r="LZT44"/>
          <cell r="LZU44"/>
          <cell r="LZV44"/>
          <cell r="LZW44"/>
          <cell r="LZX44"/>
          <cell r="LZY44"/>
          <cell r="LZZ44"/>
          <cell r="MAA44"/>
          <cell r="MAB44"/>
          <cell r="MAC44"/>
          <cell r="MAD44"/>
          <cell r="MAE44"/>
          <cell r="MAF44"/>
          <cell r="MAG44"/>
          <cell r="MAH44"/>
          <cell r="MAI44"/>
          <cell r="MAJ44"/>
          <cell r="MAK44"/>
          <cell r="MAL44"/>
          <cell r="MAM44"/>
          <cell r="MAN44"/>
          <cell r="MAO44"/>
          <cell r="MAP44"/>
          <cell r="MAQ44"/>
          <cell r="MAR44"/>
          <cell r="MAS44"/>
          <cell r="MAT44"/>
          <cell r="MAU44"/>
          <cell r="MAV44"/>
          <cell r="MAW44"/>
          <cell r="MAX44"/>
          <cell r="MAY44"/>
          <cell r="MAZ44"/>
          <cell r="MBA44"/>
          <cell r="MBB44"/>
          <cell r="MBC44"/>
          <cell r="MBD44"/>
          <cell r="MBE44"/>
          <cell r="MBF44"/>
          <cell r="MBG44"/>
          <cell r="MBH44"/>
          <cell r="MBI44"/>
          <cell r="MBJ44"/>
          <cell r="MBK44"/>
          <cell r="MBL44"/>
          <cell r="MBM44"/>
          <cell r="MBN44"/>
          <cell r="MBO44"/>
          <cell r="MBP44"/>
          <cell r="MBQ44"/>
          <cell r="MBR44"/>
          <cell r="MBS44"/>
          <cell r="MBT44"/>
          <cell r="MBU44"/>
          <cell r="MBV44"/>
          <cell r="MBW44"/>
          <cell r="MBX44"/>
          <cell r="MBY44"/>
          <cell r="MBZ44"/>
          <cell r="MCA44"/>
          <cell r="MCB44"/>
          <cell r="MCC44"/>
          <cell r="MCD44"/>
          <cell r="MCE44"/>
          <cell r="MCF44"/>
          <cell r="MCG44"/>
          <cell r="MCH44"/>
          <cell r="MCI44"/>
          <cell r="MCJ44"/>
          <cell r="MCK44"/>
          <cell r="MCL44"/>
          <cell r="MCM44"/>
          <cell r="MCN44"/>
          <cell r="MCO44"/>
          <cell r="MCP44"/>
          <cell r="MCQ44"/>
          <cell r="MCR44"/>
          <cell r="MCS44"/>
          <cell r="MCT44"/>
          <cell r="MCU44"/>
          <cell r="MCV44"/>
          <cell r="MCW44"/>
          <cell r="MCX44"/>
          <cell r="MCY44"/>
          <cell r="MCZ44"/>
          <cell r="MDA44"/>
          <cell r="MDB44"/>
          <cell r="MDC44"/>
          <cell r="MDD44"/>
          <cell r="MDE44"/>
          <cell r="MDF44"/>
          <cell r="MDG44"/>
          <cell r="MDH44"/>
          <cell r="MDI44"/>
          <cell r="MDJ44"/>
          <cell r="MDK44"/>
          <cell r="MDL44"/>
          <cell r="MDM44"/>
          <cell r="MDN44"/>
          <cell r="MDO44"/>
          <cell r="MDP44"/>
          <cell r="MDQ44"/>
          <cell r="MDR44"/>
          <cell r="MDS44"/>
          <cell r="MDT44"/>
          <cell r="MDU44"/>
          <cell r="MDV44"/>
          <cell r="MDW44"/>
          <cell r="MDX44"/>
          <cell r="MDY44"/>
          <cell r="MDZ44"/>
          <cell r="MEA44"/>
          <cell r="MEB44"/>
          <cell r="MEC44"/>
          <cell r="MED44"/>
          <cell r="MEE44"/>
          <cell r="MEF44"/>
          <cell r="MEG44"/>
          <cell r="MEH44"/>
          <cell r="MEI44"/>
          <cell r="MEJ44"/>
          <cell r="MEK44"/>
          <cell r="MEL44"/>
          <cell r="MEM44"/>
          <cell r="MEN44"/>
          <cell r="MEO44"/>
          <cell r="MEP44"/>
          <cell r="MEQ44"/>
          <cell r="MER44"/>
          <cell r="MES44"/>
          <cell r="MET44"/>
          <cell r="MEU44"/>
          <cell r="MEV44"/>
          <cell r="MEW44"/>
          <cell r="MEX44"/>
          <cell r="MEY44"/>
          <cell r="MEZ44"/>
          <cell r="MFA44"/>
          <cell r="MFB44"/>
          <cell r="MFC44"/>
          <cell r="MFD44"/>
          <cell r="MFE44"/>
          <cell r="MFF44"/>
          <cell r="MFG44"/>
          <cell r="MFH44"/>
          <cell r="MFI44"/>
          <cell r="MFJ44"/>
          <cell r="MFK44"/>
          <cell r="MFL44"/>
          <cell r="MFM44"/>
          <cell r="MFN44"/>
          <cell r="MFO44"/>
          <cell r="MFP44"/>
          <cell r="MFQ44"/>
          <cell r="MFR44"/>
          <cell r="MFS44"/>
          <cell r="MFT44"/>
          <cell r="MFU44"/>
          <cell r="MFV44"/>
          <cell r="MFW44"/>
          <cell r="MFX44"/>
          <cell r="MFY44"/>
          <cell r="MFZ44"/>
          <cell r="MGA44"/>
          <cell r="MGB44"/>
          <cell r="MGC44"/>
          <cell r="MGD44"/>
          <cell r="MGE44"/>
          <cell r="MGF44"/>
          <cell r="MGG44"/>
          <cell r="MGH44"/>
          <cell r="MGI44"/>
          <cell r="MGJ44"/>
          <cell r="MGK44"/>
          <cell r="MGL44"/>
          <cell r="MGM44"/>
          <cell r="MGN44"/>
          <cell r="MGO44"/>
          <cell r="MGP44"/>
          <cell r="MGQ44"/>
          <cell r="MGR44"/>
          <cell r="MGS44"/>
          <cell r="MGT44"/>
          <cell r="MGU44"/>
          <cell r="MGV44"/>
          <cell r="MGW44"/>
          <cell r="MGX44"/>
          <cell r="MGY44"/>
          <cell r="MGZ44"/>
          <cell r="MHA44"/>
          <cell r="MHB44"/>
          <cell r="MHC44"/>
          <cell r="MHD44"/>
          <cell r="MHE44"/>
          <cell r="MHF44"/>
          <cell r="MHG44"/>
          <cell r="MHH44"/>
          <cell r="MHI44"/>
          <cell r="MHJ44"/>
          <cell r="MHK44"/>
          <cell r="MHL44"/>
          <cell r="MHM44"/>
          <cell r="MHN44"/>
          <cell r="MHO44"/>
          <cell r="MHP44"/>
          <cell r="MHQ44"/>
          <cell r="MHR44"/>
          <cell r="MHS44"/>
          <cell r="MHT44"/>
          <cell r="MHU44"/>
          <cell r="MHV44"/>
          <cell r="MHW44"/>
          <cell r="MHX44"/>
          <cell r="MHY44"/>
          <cell r="MHZ44"/>
          <cell r="MIA44"/>
          <cell r="MIB44"/>
          <cell r="MIC44"/>
          <cell r="MID44"/>
          <cell r="MIE44"/>
          <cell r="MIF44"/>
          <cell r="MIG44"/>
          <cell r="MIH44"/>
          <cell r="MII44"/>
          <cell r="MIJ44"/>
          <cell r="MIK44"/>
          <cell r="MIL44"/>
          <cell r="MIM44"/>
          <cell r="MIN44"/>
          <cell r="MIO44"/>
          <cell r="MIP44"/>
          <cell r="MIQ44"/>
          <cell r="MIR44"/>
          <cell r="MIS44"/>
          <cell r="MIT44"/>
          <cell r="MIU44"/>
          <cell r="MIV44"/>
          <cell r="MIW44"/>
          <cell r="MIX44"/>
          <cell r="MIY44"/>
          <cell r="MIZ44"/>
          <cell r="MJA44"/>
          <cell r="MJB44"/>
          <cell r="MJC44"/>
          <cell r="MJD44"/>
          <cell r="MJE44"/>
          <cell r="MJF44"/>
          <cell r="MJG44"/>
          <cell r="MJH44"/>
          <cell r="MJI44"/>
          <cell r="MJJ44"/>
          <cell r="MJK44"/>
          <cell r="MJL44"/>
          <cell r="MJM44"/>
          <cell r="MJN44"/>
          <cell r="MJO44"/>
          <cell r="MJP44"/>
          <cell r="MJQ44"/>
          <cell r="MJR44"/>
          <cell r="MJS44"/>
          <cell r="MJT44"/>
          <cell r="MJU44"/>
          <cell r="MJV44"/>
          <cell r="MJW44"/>
          <cell r="MJX44"/>
          <cell r="MJY44"/>
          <cell r="MJZ44"/>
          <cell r="MKA44"/>
          <cell r="MKB44"/>
          <cell r="MKC44"/>
          <cell r="MKD44"/>
          <cell r="MKE44"/>
          <cell r="MKF44"/>
          <cell r="MKG44"/>
          <cell r="MKH44"/>
          <cell r="MKI44"/>
          <cell r="MKJ44"/>
          <cell r="MKK44"/>
          <cell r="MKL44"/>
          <cell r="MKM44"/>
          <cell r="MKN44"/>
          <cell r="MKO44"/>
          <cell r="MKP44"/>
          <cell r="MKQ44"/>
          <cell r="MKR44"/>
          <cell r="MKS44"/>
          <cell r="MKT44"/>
          <cell r="MKU44"/>
          <cell r="MKV44"/>
          <cell r="MKW44"/>
          <cell r="MKX44"/>
          <cell r="MKY44"/>
          <cell r="MKZ44"/>
          <cell r="MLA44"/>
          <cell r="MLB44"/>
          <cell r="MLC44"/>
          <cell r="MLD44"/>
          <cell r="MLE44"/>
          <cell r="MLF44"/>
          <cell r="MLG44"/>
          <cell r="MLH44"/>
          <cell r="MLI44"/>
          <cell r="MLJ44"/>
          <cell r="MLK44"/>
          <cell r="MLL44"/>
          <cell r="MLM44"/>
          <cell r="MLN44"/>
          <cell r="MLO44"/>
          <cell r="MLP44"/>
          <cell r="MLQ44"/>
          <cell r="MLR44"/>
          <cell r="MLS44"/>
          <cell r="MLT44"/>
          <cell r="MLU44"/>
          <cell r="MLV44"/>
          <cell r="MLW44"/>
          <cell r="MLX44"/>
          <cell r="MLY44"/>
          <cell r="MLZ44"/>
          <cell r="MMA44"/>
          <cell r="MMB44"/>
          <cell r="MMC44"/>
          <cell r="MMD44"/>
          <cell r="MME44"/>
          <cell r="MMF44"/>
          <cell r="MMG44"/>
          <cell r="MMH44"/>
          <cell r="MMI44"/>
          <cell r="MMJ44"/>
          <cell r="MMK44"/>
          <cell r="MML44"/>
          <cell r="MMM44"/>
          <cell r="MMN44"/>
          <cell r="MMO44"/>
          <cell r="MMP44"/>
          <cell r="MMQ44"/>
          <cell r="MMR44"/>
          <cell r="MMS44"/>
          <cell r="MMT44"/>
          <cell r="MMU44"/>
          <cell r="MMV44"/>
          <cell r="MMW44"/>
          <cell r="MMX44"/>
          <cell r="MMY44"/>
          <cell r="MMZ44"/>
          <cell r="MNA44"/>
          <cell r="MNB44"/>
          <cell r="MNC44"/>
          <cell r="MND44"/>
          <cell r="MNE44"/>
          <cell r="MNF44"/>
          <cell r="MNG44"/>
          <cell r="MNH44"/>
          <cell r="MNI44"/>
          <cell r="MNJ44"/>
          <cell r="MNK44"/>
          <cell r="MNL44"/>
          <cell r="MNM44"/>
          <cell r="MNN44"/>
          <cell r="MNO44"/>
          <cell r="MNP44"/>
          <cell r="MNQ44"/>
          <cell r="MNR44"/>
          <cell r="MNS44"/>
          <cell r="MNT44"/>
          <cell r="MNU44"/>
          <cell r="MNV44"/>
          <cell r="MNW44"/>
          <cell r="MNX44"/>
          <cell r="MNY44"/>
          <cell r="MNZ44"/>
          <cell r="MOA44"/>
          <cell r="MOB44"/>
          <cell r="MOC44"/>
          <cell r="MOD44"/>
          <cell r="MOE44"/>
          <cell r="MOF44"/>
          <cell r="MOG44"/>
          <cell r="MOH44"/>
          <cell r="MOI44"/>
          <cell r="MOJ44"/>
          <cell r="MOK44"/>
          <cell r="MOL44"/>
          <cell r="MOM44"/>
          <cell r="MON44"/>
          <cell r="MOO44"/>
          <cell r="MOP44"/>
          <cell r="MOQ44"/>
          <cell r="MOR44"/>
          <cell r="MOS44"/>
          <cell r="MOT44"/>
          <cell r="MOU44"/>
          <cell r="MOV44"/>
          <cell r="MOW44"/>
          <cell r="MOX44"/>
          <cell r="MOY44"/>
          <cell r="MOZ44"/>
          <cell r="MPA44"/>
          <cell r="MPB44"/>
          <cell r="MPC44"/>
          <cell r="MPD44"/>
          <cell r="MPE44"/>
          <cell r="MPF44"/>
          <cell r="MPG44"/>
          <cell r="MPH44"/>
          <cell r="MPI44"/>
          <cell r="MPJ44"/>
          <cell r="MPK44"/>
          <cell r="MPL44"/>
          <cell r="MPM44"/>
          <cell r="MPN44"/>
          <cell r="MPO44"/>
          <cell r="MPP44"/>
          <cell r="MPQ44"/>
          <cell r="MPR44"/>
          <cell r="MPS44"/>
          <cell r="MPT44"/>
          <cell r="MPU44"/>
          <cell r="MPV44"/>
          <cell r="MPW44"/>
          <cell r="MPX44"/>
          <cell r="MPY44"/>
          <cell r="MPZ44"/>
          <cell r="MQA44"/>
          <cell r="MQB44"/>
          <cell r="MQC44"/>
          <cell r="MQD44"/>
          <cell r="MQE44"/>
          <cell r="MQF44"/>
          <cell r="MQG44"/>
          <cell r="MQH44"/>
          <cell r="MQI44"/>
          <cell r="MQJ44"/>
          <cell r="MQK44"/>
          <cell r="MQL44"/>
          <cell r="MQM44"/>
          <cell r="MQN44"/>
          <cell r="MQO44"/>
          <cell r="MQP44"/>
          <cell r="MQQ44"/>
          <cell r="MQR44"/>
          <cell r="MQS44"/>
          <cell r="MQT44"/>
          <cell r="MQU44"/>
          <cell r="MQV44"/>
          <cell r="MQW44"/>
          <cell r="MQX44"/>
          <cell r="MQY44"/>
          <cell r="MQZ44"/>
          <cell r="MRA44"/>
          <cell r="MRB44"/>
          <cell r="MRC44"/>
          <cell r="MRD44"/>
          <cell r="MRE44"/>
          <cell r="MRF44"/>
          <cell r="MRG44"/>
          <cell r="MRH44"/>
          <cell r="MRI44"/>
          <cell r="MRJ44"/>
          <cell r="MRK44"/>
          <cell r="MRL44"/>
          <cell r="MRM44"/>
          <cell r="MRN44"/>
          <cell r="MRO44"/>
          <cell r="MRP44"/>
          <cell r="MRQ44"/>
          <cell r="MRR44"/>
          <cell r="MRS44"/>
          <cell r="MRT44"/>
          <cell r="MRU44"/>
          <cell r="MRV44"/>
          <cell r="MRW44"/>
          <cell r="MRX44"/>
          <cell r="MRY44"/>
          <cell r="MRZ44"/>
          <cell r="MSA44"/>
          <cell r="MSB44"/>
          <cell r="MSC44"/>
          <cell r="MSD44"/>
          <cell r="MSE44"/>
          <cell r="MSF44"/>
          <cell r="MSG44"/>
          <cell r="MSH44"/>
          <cell r="MSI44"/>
          <cell r="MSJ44"/>
          <cell r="MSK44"/>
          <cell r="MSL44"/>
          <cell r="MSM44"/>
          <cell r="MSN44"/>
          <cell r="MSO44"/>
          <cell r="MSP44"/>
          <cell r="MSQ44"/>
          <cell r="MSR44"/>
          <cell r="MSS44"/>
          <cell r="MST44"/>
          <cell r="MSU44"/>
          <cell r="MSV44"/>
          <cell r="MSW44"/>
          <cell r="MSX44"/>
          <cell r="MSY44"/>
          <cell r="MSZ44"/>
          <cell r="MTA44"/>
          <cell r="MTB44"/>
          <cell r="MTC44"/>
          <cell r="MTD44"/>
          <cell r="MTE44"/>
          <cell r="MTF44"/>
          <cell r="MTG44"/>
          <cell r="MTH44"/>
          <cell r="MTI44"/>
          <cell r="MTJ44"/>
          <cell r="MTK44"/>
          <cell r="MTL44"/>
          <cell r="MTM44"/>
          <cell r="MTN44"/>
          <cell r="MTO44"/>
          <cell r="MTP44"/>
          <cell r="MTQ44"/>
          <cell r="MTR44"/>
          <cell r="MTS44"/>
          <cell r="MTT44"/>
          <cell r="MTU44"/>
          <cell r="MTV44"/>
          <cell r="MTW44"/>
          <cell r="MTX44"/>
          <cell r="MTY44"/>
          <cell r="MTZ44"/>
          <cell r="MUA44"/>
          <cell r="MUB44"/>
          <cell r="MUC44"/>
          <cell r="MUD44"/>
          <cell r="MUE44"/>
          <cell r="MUF44"/>
          <cell r="MUG44"/>
          <cell r="MUH44"/>
          <cell r="MUI44"/>
          <cell r="MUJ44"/>
          <cell r="MUK44"/>
          <cell r="MUL44"/>
          <cell r="MUM44"/>
          <cell r="MUN44"/>
          <cell r="MUO44"/>
          <cell r="MUP44"/>
          <cell r="MUQ44"/>
          <cell r="MUR44"/>
          <cell r="MUS44"/>
          <cell r="MUT44"/>
          <cell r="MUU44"/>
          <cell r="MUV44"/>
          <cell r="MUW44"/>
          <cell r="MUX44"/>
          <cell r="MUY44"/>
          <cell r="MUZ44"/>
          <cell r="MVA44"/>
          <cell r="MVB44"/>
          <cell r="MVC44"/>
          <cell r="MVD44"/>
          <cell r="MVE44"/>
          <cell r="MVF44"/>
          <cell r="MVG44"/>
          <cell r="MVH44"/>
          <cell r="MVI44"/>
          <cell r="MVJ44"/>
          <cell r="MVK44"/>
          <cell r="MVL44"/>
          <cell r="MVM44"/>
          <cell r="MVN44"/>
          <cell r="MVO44"/>
          <cell r="MVP44"/>
          <cell r="MVQ44"/>
          <cell r="MVR44"/>
          <cell r="MVS44"/>
          <cell r="MVT44"/>
          <cell r="MVU44"/>
          <cell r="MVV44"/>
          <cell r="MVW44"/>
          <cell r="MVX44"/>
          <cell r="MVY44"/>
          <cell r="MVZ44"/>
          <cell r="MWA44"/>
          <cell r="MWB44"/>
          <cell r="MWC44"/>
          <cell r="MWD44"/>
          <cell r="MWE44"/>
          <cell r="MWF44"/>
          <cell r="MWG44"/>
          <cell r="MWH44"/>
          <cell r="MWI44"/>
          <cell r="MWJ44"/>
          <cell r="MWK44"/>
          <cell r="MWL44"/>
          <cell r="MWM44"/>
          <cell r="MWN44"/>
          <cell r="MWO44"/>
          <cell r="MWP44"/>
          <cell r="MWQ44"/>
          <cell r="MWR44"/>
          <cell r="MWS44"/>
          <cell r="MWT44"/>
          <cell r="MWU44"/>
          <cell r="MWV44"/>
          <cell r="MWW44"/>
          <cell r="MWX44"/>
          <cell r="MWY44"/>
          <cell r="MWZ44"/>
          <cell r="MXA44"/>
          <cell r="MXB44"/>
          <cell r="MXC44"/>
          <cell r="MXD44"/>
          <cell r="MXE44"/>
          <cell r="MXF44"/>
          <cell r="MXG44"/>
          <cell r="MXH44"/>
          <cell r="MXI44"/>
          <cell r="MXJ44"/>
          <cell r="MXK44"/>
          <cell r="MXL44"/>
          <cell r="MXM44"/>
          <cell r="MXN44"/>
          <cell r="MXO44"/>
          <cell r="MXP44"/>
          <cell r="MXQ44"/>
          <cell r="MXR44"/>
          <cell r="MXS44"/>
          <cell r="MXT44"/>
          <cell r="MXU44"/>
          <cell r="MXV44"/>
          <cell r="MXW44"/>
          <cell r="MXX44"/>
          <cell r="MXY44"/>
          <cell r="MXZ44"/>
          <cell r="MYA44"/>
          <cell r="MYB44"/>
          <cell r="MYC44"/>
          <cell r="MYD44"/>
          <cell r="MYE44"/>
          <cell r="MYF44"/>
          <cell r="MYG44"/>
          <cell r="MYH44"/>
          <cell r="MYI44"/>
          <cell r="MYJ44"/>
          <cell r="MYK44"/>
          <cell r="MYL44"/>
          <cell r="MYM44"/>
          <cell r="MYN44"/>
          <cell r="MYO44"/>
          <cell r="MYP44"/>
          <cell r="MYQ44"/>
          <cell r="MYR44"/>
          <cell r="MYS44"/>
          <cell r="MYT44"/>
          <cell r="MYU44"/>
          <cell r="MYV44"/>
          <cell r="MYW44"/>
          <cell r="MYX44"/>
          <cell r="MYY44"/>
          <cell r="MYZ44"/>
          <cell r="MZA44"/>
          <cell r="MZB44"/>
          <cell r="MZC44"/>
          <cell r="MZD44"/>
          <cell r="MZE44"/>
          <cell r="MZF44"/>
          <cell r="MZG44"/>
          <cell r="MZH44"/>
          <cell r="MZI44"/>
          <cell r="MZJ44"/>
          <cell r="MZK44"/>
          <cell r="MZL44"/>
          <cell r="MZM44"/>
          <cell r="MZN44"/>
          <cell r="MZO44"/>
          <cell r="MZP44"/>
          <cell r="MZQ44"/>
          <cell r="MZR44"/>
          <cell r="MZS44"/>
          <cell r="MZT44"/>
          <cell r="MZU44"/>
          <cell r="MZV44"/>
          <cell r="MZW44"/>
          <cell r="MZX44"/>
          <cell r="MZY44"/>
          <cell r="MZZ44"/>
          <cell r="NAA44"/>
          <cell r="NAB44"/>
          <cell r="NAC44"/>
          <cell r="NAD44"/>
          <cell r="NAE44"/>
          <cell r="NAF44"/>
          <cell r="NAG44"/>
          <cell r="NAH44"/>
          <cell r="NAI44"/>
          <cell r="NAJ44"/>
          <cell r="NAK44"/>
          <cell r="NAL44"/>
          <cell r="NAM44"/>
          <cell r="NAN44"/>
          <cell r="NAO44"/>
          <cell r="NAP44"/>
          <cell r="NAQ44"/>
          <cell r="NAR44"/>
          <cell r="NAS44"/>
          <cell r="NAT44"/>
          <cell r="NAU44"/>
          <cell r="NAV44"/>
          <cell r="NAW44"/>
          <cell r="NAX44"/>
          <cell r="NAY44"/>
          <cell r="NAZ44"/>
          <cell r="NBA44"/>
          <cell r="NBB44"/>
          <cell r="NBC44"/>
          <cell r="NBD44"/>
          <cell r="NBE44"/>
          <cell r="NBF44"/>
          <cell r="NBG44"/>
          <cell r="NBH44"/>
          <cell r="NBI44"/>
          <cell r="NBJ44"/>
          <cell r="NBK44"/>
          <cell r="NBL44"/>
          <cell r="NBM44"/>
          <cell r="NBN44"/>
          <cell r="NBO44"/>
          <cell r="NBP44"/>
          <cell r="NBQ44"/>
          <cell r="NBR44"/>
          <cell r="NBS44"/>
          <cell r="NBT44"/>
          <cell r="NBU44"/>
          <cell r="NBV44"/>
          <cell r="NBW44"/>
          <cell r="NBX44"/>
          <cell r="NBY44"/>
          <cell r="NBZ44"/>
          <cell r="NCA44"/>
          <cell r="NCB44"/>
          <cell r="NCC44"/>
          <cell r="NCD44"/>
          <cell r="NCE44"/>
          <cell r="NCF44"/>
          <cell r="NCG44"/>
          <cell r="NCH44"/>
          <cell r="NCI44"/>
          <cell r="NCJ44"/>
          <cell r="NCK44"/>
          <cell r="NCL44"/>
          <cell r="NCM44"/>
          <cell r="NCN44"/>
          <cell r="NCO44"/>
          <cell r="NCP44"/>
          <cell r="NCQ44"/>
          <cell r="NCR44"/>
          <cell r="NCS44"/>
          <cell r="NCT44"/>
          <cell r="NCU44"/>
          <cell r="NCV44"/>
          <cell r="NCW44"/>
          <cell r="NCX44"/>
          <cell r="NCY44"/>
          <cell r="NCZ44"/>
          <cell r="NDA44"/>
          <cell r="NDB44"/>
          <cell r="NDC44"/>
          <cell r="NDD44"/>
          <cell r="NDE44"/>
          <cell r="NDF44"/>
          <cell r="NDG44"/>
          <cell r="NDH44"/>
          <cell r="NDI44"/>
          <cell r="NDJ44"/>
          <cell r="NDK44"/>
          <cell r="NDL44"/>
          <cell r="NDM44"/>
          <cell r="NDN44"/>
          <cell r="NDO44"/>
          <cell r="NDP44"/>
          <cell r="NDQ44"/>
          <cell r="NDR44"/>
          <cell r="NDS44"/>
          <cell r="NDT44"/>
          <cell r="NDU44"/>
          <cell r="NDV44"/>
          <cell r="NDW44"/>
          <cell r="NDX44"/>
          <cell r="NDY44"/>
          <cell r="NDZ44"/>
          <cell r="NEA44"/>
          <cell r="NEB44"/>
          <cell r="NEC44"/>
          <cell r="NED44"/>
          <cell r="NEE44"/>
          <cell r="NEF44"/>
          <cell r="NEG44"/>
          <cell r="NEH44"/>
          <cell r="NEI44"/>
          <cell r="NEJ44"/>
          <cell r="NEK44"/>
          <cell r="NEL44"/>
          <cell r="NEM44"/>
          <cell r="NEN44"/>
          <cell r="NEO44"/>
          <cell r="NEP44"/>
          <cell r="NEQ44"/>
          <cell r="NER44"/>
          <cell r="NES44"/>
          <cell r="NET44"/>
          <cell r="NEU44"/>
          <cell r="NEV44"/>
          <cell r="NEW44"/>
          <cell r="NEX44"/>
          <cell r="NEY44"/>
          <cell r="NEZ44"/>
          <cell r="NFA44"/>
          <cell r="NFB44"/>
          <cell r="NFC44"/>
          <cell r="NFD44"/>
          <cell r="NFE44"/>
          <cell r="NFF44"/>
          <cell r="NFG44"/>
          <cell r="NFH44"/>
          <cell r="NFI44"/>
          <cell r="NFJ44"/>
          <cell r="NFK44"/>
          <cell r="NFL44"/>
          <cell r="NFM44"/>
          <cell r="NFN44"/>
          <cell r="NFO44"/>
          <cell r="NFP44"/>
          <cell r="NFQ44"/>
          <cell r="NFR44"/>
          <cell r="NFS44"/>
          <cell r="NFT44"/>
          <cell r="NFU44"/>
          <cell r="NFV44"/>
          <cell r="NFW44"/>
          <cell r="NFX44"/>
          <cell r="NFY44"/>
          <cell r="NFZ44"/>
          <cell r="NGA44"/>
          <cell r="NGB44"/>
          <cell r="NGC44"/>
          <cell r="NGD44"/>
          <cell r="NGE44"/>
          <cell r="NGF44"/>
          <cell r="NGG44"/>
          <cell r="NGH44"/>
          <cell r="NGI44"/>
          <cell r="NGJ44"/>
          <cell r="NGK44"/>
          <cell r="NGL44"/>
          <cell r="NGM44"/>
          <cell r="NGN44"/>
          <cell r="NGO44"/>
          <cell r="NGP44"/>
          <cell r="NGQ44"/>
          <cell r="NGR44"/>
          <cell r="NGS44"/>
          <cell r="NGT44"/>
          <cell r="NGU44"/>
          <cell r="NGV44"/>
          <cell r="NGW44"/>
          <cell r="NGX44"/>
          <cell r="NGY44"/>
          <cell r="NGZ44"/>
          <cell r="NHA44"/>
          <cell r="NHB44"/>
          <cell r="NHC44"/>
          <cell r="NHD44"/>
          <cell r="NHE44"/>
          <cell r="NHF44"/>
          <cell r="NHG44"/>
          <cell r="NHH44"/>
          <cell r="NHI44"/>
          <cell r="NHJ44"/>
          <cell r="NHK44"/>
          <cell r="NHL44"/>
          <cell r="NHM44"/>
          <cell r="NHN44"/>
          <cell r="NHO44"/>
          <cell r="NHP44"/>
          <cell r="NHQ44"/>
          <cell r="NHR44"/>
          <cell r="NHS44"/>
          <cell r="NHT44"/>
          <cell r="NHU44"/>
          <cell r="NHV44"/>
          <cell r="NHW44"/>
          <cell r="NHX44"/>
          <cell r="NHY44"/>
          <cell r="NHZ44"/>
          <cell r="NIA44"/>
          <cell r="NIB44"/>
          <cell r="NIC44"/>
          <cell r="NID44"/>
          <cell r="NIE44"/>
          <cell r="NIF44"/>
          <cell r="NIG44"/>
          <cell r="NIH44"/>
          <cell r="NII44"/>
          <cell r="NIJ44"/>
          <cell r="NIK44"/>
          <cell r="NIL44"/>
          <cell r="NIM44"/>
          <cell r="NIN44"/>
          <cell r="NIO44"/>
          <cell r="NIP44"/>
          <cell r="NIQ44"/>
          <cell r="NIR44"/>
          <cell r="NIS44"/>
          <cell r="NIT44"/>
          <cell r="NIU44"/>
          <cell r="NIV44"/>
          <cell r="NIW44"/>
          <cell r="NIX44"/>
          <cell r="NIY44"/>
          <cell r="NIZ44"/>
          <cell r="NJA44"/>
          <cell r="NJB44"/>
          <cell r="NJC44"/>
          <cell r="NJD44"/>
          <cell r="NJE44"/>
          <cell r="NJF44"/>
          <cell r="NJG44"/>
          <cell r="NJH44"/>
          <cell r="NJI44"/>
          <cell r="NJJ44"/>
          <cell r="NJK44"/>
          <cell r="NJL44"/>
          <cell r="NJM44"/>
          <cell r="NJN44"/>
          <cell r="NJO44"/>
          <cell r="NJP44"/>
          <cell r="NJQ44"/>
          <cell r="NJR44"/>
          <cell r="NJS44"/>
          <cell r="NJT44"/>
          <cell r="NJU44"/>
          <cell r="NJV44"/>
          <cell r="NJW44"/>
          <cell r="NJX44"/>
          <cell r="NJY44"/>
          <cell r="NJZ44"/>
          <cell r="NKA44"/>
          <cell r="NKB44"/>
          <cell r="NKC44"/>
          <cell r="NKD44"/>
          <cell r="NKE44"/>
          <cell r="NKF44"/>
          <cell r="NKG44"/>
          <cell r="NKH44"/>
          <cell r="NKI44"/>
          <cell r="NKJ44"/>
          <cell r="NKK44"/>
          <cell r="NKL44"/>
          <cell r="NKM44"/>
          <cell r="NKN44"/>
          <cell r="NKO44"/>
          <cell r="NKP44"/>
          <cell r="NKQ44"/>
          <cell r="NKR44"/>
          <cell r="NKS44"/>
          <cell r="NKT44"/>
          <cell r="NKU44"/>
          <cell r="NKV44"/>
          <cell r="NKW44"/>
          <cell r="NKX44"/>
          <cell r="NKY44"/>
          <cell r="NKZ44"/>
          <cell r="NLA44"/>
          <cell r="NLB44"/>
          <cell r="NLC44"/>
          <cell r="NLD44"/>
          <cell r="NLE44"/>
          <cell r="NLF44"/>
          <cell r="NLG44"/>
          <cell r="NLH44"/>
          <cell r="NLI44"/>
          <cell r="NLJ44"/>
          <cell r="NLK44"/>
          <cell r="NLL44"/>
          <cell r="NLM44"/>
          <cell r="NLN44"/>
          <cell r="NLO44"/>
          <cell r="NLP44"/>
          <cell r="NLQ44"/>
          <cell r="NLR44"/>
          <cell r="NLS44"/>
          <cell r="NLT44"/>
          <cell r="NLU44"/>
          <cell r="NLV44"/>
          <cell r="NLW44"/>
          <cell r="NLX44"/>
          <cell r="NLY44"/>
          <cell r="NLZ44"/>
          <cell r="NMA44"/>
          <cell r="NMB44"/>
          <cell r="NMC44"/>
          <cell r="NMD44"/>
          <cell r="NME44"/>
          <cell r="NMF44"/>
          <cell r="NMG44"/>
          <cell r="NMH44"/>
          <cell r="NMI44"/>
          <cell r="NMJ44"/>
          <cell r="NMK44"/>
          <cell r="NML44"/>
          <cell r="NMM44"/>
          <cell r="NMN44"/>
          <cell r="NMO44"/>
          <cell r="NMP44"/>
          <cell r="NMQ44"/>
          <cell r="NMR44"/>
          <cell r="NMS44"/>
          <cell r="NMT44"/>
          <cell r="NMU44"/>
          <cell r="NMV44"/>
          <cell r="NMW44"/>
          <cell r="NMX44"/>
          <cell r="NMY44"/>
          <cell r="NMZ44"/>
          <cell r="NNA44"/>
          <cell r="NNB44"/>
          <cell r="NNC44"/>
          <cell r="NND44"/>
          <cell r="NNE44"/>
          <cell r="NNF44"/>
          <cell r="NNG44"/>
          <cell r="NNH44"/>
          <cell r="NNI44"/>
          <cell r="NNJ44"/>
          <cell r="NNK44"/>
          <cell r="NNL44"/>
          <cell r="NNM44"/>
          <cell r="NNN44"/>
          <cell r="NNO44"/>
          <cell r="NNP44"/>
          <cell r="NNQ44"/>
          <cell r="NNR44"/>
          <cell r="NNS44"/>
          <cell r="NNT44"/>
          <cell r="NNU44"/>
          <cell r="NNV44"/>
          <cell r="NNW44"/>
          <cell r="NNX44"/>
          <cell r="NNY44"/>
          <cell r="NNZ44"/>
          <cell r="NOA44"/>
          <cell r="NOB44"/>
          <cell r="NOC44"/>
          <cell r="NOD44"/>
          <cell r="NOE44"/>
          <cell r="NOF44"/>
          <cell r="NOG44"/>
          <cell r="NOH44"/>
          <cell r="NOI44"/>
          <cell r="NOJ44"/>
          <cell r="NOK44"/>
          <cell r="NOL44"/>
          <cell r="NOM44"/>
          <cell r="NON44"/>
          <cell r="NOO44"/>
          <cell r="NOP44"/>
          <cell r="NOQ44"/>
          <cell r="NOR44"/>
          <cell r="NOS44"/>
          <cell r="NOT44"/>
          <cell r="NOU44"/>
          <cell r="NOV44"/>
          <cell r="NOW44"/>
          <cell r="NOX44"/>
          <cell r="NOY44"/>
          <cell r="NOZ44"/>
          <cell r="NPA44"/>
          <cell r="NPB44"/>
          <cell r="NPC44"/>
          <cell r="NPD44"/>
          <cell r="NPE44"/>
          <cell r="NPF44"/>
          <cell r="NPG44"/>
          <cell r="NPH44"/>
          <cell r="NPI44"/>
          <cell r="NPJ44"/>
          <cell r="NPK44"/>
          <cell r="NPL44"/>
          <cell r="NPM44"/>
          <cell r="NPN44"/>
          <cell r="NPO44"/>
          <cell r="NPP44"/>
          <cell r="NPQ44"/>
          <cell r="NPR44"/>
          <cell r="NPS44"/>
          <cell r="NPT44"/>
          <cell r="NPU44"/>
          <cell r="NPV44"/>
          <cell r="NPW44"/>
          <cell r="NPX44"/>
          <cell r="NPY44"/>
          <cell r="NPZ44"/>
          <cell r="NQA44"/>
          <cell r="NQB44"/>
          <cell r="NQC44"/>
          <cell r="NQD44"/>
          <cell r="NQE44"/>
          <cell r="NQF44"/>
          <cell r="NQG44"/>
          <cell r="NQH44"/>
          <cell r="NQI44"/>
          <cell r="NQJ44"/>
          <cell r="NQK44"/>
          <cell r="NQL44"/>
          <cell r="NQM44"/>
          <cell r="NQN44"/>
          <cell r="NQO44"/>
          <cell r="NQP44"/>
          <cell r="NQQ44"/>
          <cell r="NQR44"/>
          <cell r="NQS44"/>
          <cell r="NQT44"/>
          <cell r="NQU44"/>
          <cell r="NQV44"/>
          <cell r="NQW44"/>
          <cell r="NQX44"/>
          <cell r="NQY44"/>
          <cell r="NQZ44"/>
          <cell r="NRA44"/>
          <cell r="NRB44"/>
          <cell r="NRC44"/>
          <cell r="NRD44"/>
          <cell r="NRE44"/>
          <cell r="NRF44"/>
          <cell r="NRG44"/>
          <cell r="NRH44"/>
          <cell r="NRI44"/>
          <cell r="NRJ44"/>
          <cell r="NRK44"/>
          <cell r="NRL44"/>
          <cell r="NRM44"/>
          <cell r="NRN44"/>
          <cell r="NRO44"/>
          <cell r="NRP44"/>
          <cell r="NRQ44"/>
          <cell r="NRR44"/>
          <cell r="NRS44"/>
          <cell r="NRT44"/>
          <cell r="NRU44"/>
          <cell r="NRV44"/>
          <cell r="NRW44"/>
          <cell r="NRX44"/>
          <cell r="NRY44"/>
          <cell r="NRZ44"/>
          <cell r="NSA44"/>
          <cell r="NSB44"/>
          <cell r="NSC44"/>
          <cell r="NSD44"/>
          <cell r="NSE44"/>
          <cell r="NSF44"/>
          <cell r="NSG44"/>
          <cell r="NSH44"/>
          <cell r="NSI44"/>
          <cell r="NSJ44"/>
          <cell r="NSK44"/>
          <cell r="NSL44"/>
          <cell r="NSM44"/>
          <cell r="NSN44"/>
          <cell r="NSO44"/>
          <cell r="NSP44"/>
          <cell r="NSQ44"/>
          <cell r="NSR44"/>
          <cell r="NSS44"/>
          <cell r="NST44"/>
          <cell r="NSU44"/>
          <cell r="NSV44"/>
          <cell r="NSW44"/>
          <cell r="NSX44"/>
          <cell r="NSY44"/>
          <cell r="NSZ44"/>
          <cell r="NTA44"/>
          <cell r="NTB44"/>
          <cell r="NTC44"/>
          <cell r="NTD44"/>
          <cell r="NTE44"/>
          <cell r="NTF44"/>
          <cell r="NTG44"/>
          <cell r="NTH44"/>
          <cell r="NTI44"/>
          <cell r="NTJ44"/>
          <cell r="NTK44"/>
          <cell r="NTL44"/>
          <cell r="NTM44"/>
          <cell r="NTN44"/>
          <cell r="NTO44"/>
          <cell r="NTP44"/>
          <cell r="NTQ44"/>
          <cell r="NTR44"/>
          <cell r="NTS44"/>
          <cell r="NTT44"/>
          <cell r="NTU44"/>
          <cell r="NTV44"/>
          <cell r="NTW44"/>
          <cell r="NTX44"/>
          <cell r="NTY44"/>
          <cell r="NTZ44"/>
          <cell r="NUA44"/>
          <cell r="NUB44"/>
          <cell r="NUC44"/>
          <cell r="NUD44"/>
          <cell r="NUE44"/>
          <cell r="NUF44"/>
          <cell r="NUG44"/>
          <cell r="NUH44"/>
          <cell r="NUI44"/>
          <cell r="NUJ44"/>
          <cell r="NUK44"/>
          <cell r="NUL44"/>
          <cell r="NUM44"/>
          <cell r="NUN44"/>
          <cell r="NUO44"/>
          <cell r="NUP44"/>
          <cell r="NUQ44"/>
          <cell r="NUR44"/>
          <cell r="NUS44"/>
          <cell r="NUT44"/>
          <cell r="NUU44"/>
          <cell r="NUV44"/>
          <cell r="NUW44"/>
          <cell r="NUX44"/>
          <cell r="NUY44"/>
          <cell r="NUZ44"/>
          <cell r="NVA44"/>
          <cell r="NVB44"/>
          <cell r="NVC44"/>
          <cell r="NVD44"/>
          <cell r="NVE44"/>
          <cell r="NVF44"/>
          <cell r="NVG44"/>
          <cell r="NVH44"/>
          <cell r="NVI44"/>
          <cell r="NVJ44"/>
          <cell r="NVK44"/>
          <cell r="NVL44"/>
          <cell r="NVM44"/>
          <cell r="NVN44"/>
          <cell r="NVO44"/>
          <cell r="NVP44"/>
          <cell r="NVQ44"/>
          <cell r="NVR44"/>
          <cell r="NVS44"/>
          <cell r="NVT44"/>
          <cell r="NVU44"/>
          <cell r="NVV44"/>
          <cell r="NVW44"/>
          <cell r="NVX44"/>
          <cell r="NVY44"/>
          <cell r="NVZ44"/>
          <cell r="NWA44"/>
          <cell r="NWB44"/>
          <cell r="NWC44"/>
          <cell r="NWD44"/>
          <cell r="NWE44"/>
          <cell r="NWF44"/>
          <cell r="NWG44"/>
          <cell r="NWH44"/>
          <cell r="NWI44"/>
          <cell r="NWJ44"/>
          <cell r="NWK44"/>
          <cell r="NWL44"/>
          <cell r="NWM44"/>
          <cell r="NWN44"/>
          <cell r="NWO44"/>
          <cell r="NWP44"/>
          <cell r="NWQ44"/>
          <cell r="NWR44"/>
          <cell r="NWS44"/>
          <cell r="NWT44"/>
          <cell r="NWU44"/>
          <cell r="NWV44"/>
          <cell r="NWW44"/>
          <cell r="NWX44"/>
          <cell r="NWY44"/>
          <cell r="NWZ44"/>
          <cell r="NXA44"/>
          <cell r="NXB44"/>
          <cell r="NXC44"/>
          <cell r="NXD44"/>
          <cell r="NXE44"/>
          <cell r="NXF44"/>
          <cell r="NXG44"/>
          <cell r="NXH44"/>
          <cell r="NXI44"/>
          <cell r="NXJ44"/>
          <cell r="NXK44"/>
          <cell r="NXL44"/>
          <cell r="NXM44"/>
          <cell r="NXN44"/>
          <cell r="NXO44"/>
          <cell r="NXP44"/>
          <cell r="NXQ44"/>
          <cell r="NXR44"/>
          <cell r="NXS44"/>
          <cell r="NXT44"/>
          <cell r="NXU44"/>
          <cell r="NXV44"/>
          <cell r="NXW44"/>
          <cell r="NXX44"/>
          <cell r="NXY44"/>
          <cell r="NXZ44"/>
          <cell r="NYA44"/>
          <cell r="NYB44"/>
          <cell r="NYC44"/>
          <cell r="NYD44"/>
          <cell r="NYE44"/>
          <cell r="NYF44"/>
          <cell r="NYG44"/>
          <cell r="NYH44"/>
          <cell r="NYI44"/>
          <cell r="NYJ44"/>
          <cell r="NYK44"/>
          <cell r="NYL44"/>
          <cell r="NYM44"/>
          <cell r="NYN44"/>
          <cell r="NYO44"/>
          <cell r="NYP44"/>
          <cell r="NYQ44"/>
          <cell r="NYR44"/>
          <cell r="NYS44"/>
          <cell r="NYT44"/>
          <cell r="NYU44"/>
          <cell r="NYV44"/>
          <cell r="NYW44"/>
          <cell r="NYX44"/>
          <cell r="NYY44"/>
          <cell r="NYZ44"/>
          <cell r="NZA44"/>
          <cell r="NZB44"/>
          <cell r="NZC44"/>
          <cell r="NZD44"/>
          <cell r="NZE44"/>
          <cell r="NZF44"/>
          <cell r="NZG44"/>
          <cell r="NZH44"/>
          <cell r="NZI44"/>
          <cell r="NZJ44"/>
          <cell r="NZK44"/>
          <cell r="NZL44"/>
          <cell r="NZM44"/>
          <cell r="NZN44"/>
          <cell r="NZO44"/>
          <cell r="NZP44"/>
          <cell r="NZQ44"/>
          <cell r="NZR44"/>
          <cell r="NZS44"/>
          <cell r="NZT44"/>
          <cell r="NZU44"/>
          <cell r="NZV44"/>
          <cell r="NZW44"/>
          <cell r="NZX44"/>
          <cell r="NZY44"/>
          <cell r="NZZ44"/>
          <cell r="OAA44"/>
          <cell r="OAB44"/>
          <cell r="OAC44"/>
          <cell r="OAD44"/>
          <cell r="OAE44"/>
          <cell r="OAF44"/>
          <cell r="OAG44"/>
          <cell r="OAH44"/>
          <cell r="OAI44"/>
          <cell r="OAJ44"/>
          <cell r="OAK44"/>
          <cell r="OAL44"/>
          <cell r="OAM44"/>
          <cell r="OAN44"/>
          <cell r="OAO44"/>
          <cell r="OAP44"/>
          <cell r="OAQ44"/>
          <cell r="OAR44"/>
          <cell r="OAS44"/>
          <cell r="OAT44"/>
          <cell r="OAU44"/>
          <cell r="OAV44"/>
          <cell r="OAW44"/>
          <cell r="OAX44"/>
          <cell r="OAY44"/>
          <cell r="OAZ44"/>
          <cell r="OBA44"/>
          <cell r="OBB44"/>
          <cell r="OBC44"/>
          <cell r="OBD44"/>
          <cell r="OBE44"/>
          <cell r="OBF44"/>
          <cell r="OBG44"/>
          <cell r="OBH44"/>
          <cell r="OBI44"/>
          <cell r="OBJ44"/>
          <cell r="OBK44"/>
          <cell r="OBL44"/>
          <cell r="OBM44"/>
          <cell r="OBN44"/>
          <cell r="OBO44"/>
          <cell r="OBP44"/>
          <cell r="OBQ44"/>
          <cell r="OBR44"/>
          <cell r="OBS44"/>
          <cell r="OBT44"/>
          <cell r="OBU44"/>
          <cell r="OBV44"/>
          <cell r="OBW44"/>
          <cell r="OBX44"/>
          <cell r="OBY44"/>
          <cell r="OBZ44"/>
          <cell r="OCA44"/>
          <cell r="OCB44"/>
          <cell r="OCC44"/>
          <cell r="OCD44"/>
          <cell r="OCE44"/>
          <cell r="OCF44"/>
          <cell r="OCG44"/>
          <cell r="OCH44"/>
          <cell r="OCI44"/>
          <cell r="OCJ44"/>
          <cell r="OCK44"/>
          <cell r="OCL44"/>
          <cell r="OCM44"/>
          <cell r="OCN44"/>
          <cell r="OCO44"/>
          <cell r="OCP44"/>
          <cell r="OCQ44"/>
          <cell r="OCR44"/>
          <cell r="OCS44"/>
          <cell r="OCT44"/>
          <cell r="OCU44"/>
          <cell r="OCV44"/>
          <cell r="OCW44"/>
          <cell r="OCX44"/>
          <cell r="OCY44"/>
          <cell r="OCZ44"/>
          <cell r="ODA44"/>
          <cell r="ODB44"/>
          <cell r="ODC44"/>
          <cell r="ODD44"/>
          <cell r="ODE44"/>
          <cell r="ODF44"/>
          <cell r="ODG44"/>
          <cell r="ODH44"/>
          <cell r="ODI44"/>
          <cell r="ODJ44"/>
          <cell r="ODK44"/>
          <cell r="ODL44"/>
          <cell r="ODM44"/>
          <cell r="ODN44"/>
          <cell r="ODO44"/>
          <cell r="ODP44"/>
          <cell r="ODQ44"/>
          <cell r="ODR44"/>
          <cell r="ODS44"/>
          <cell r="ODT44"/>
          <cell r="ODU44"/>
          <cell r="ODV44"/>
          <cell r="ODW44"/>
          <cell r="ODX44"/>
          <cell r="ODY44"/>
          <cell r="ODZ44"/>
          <cell r="OEA44"/>
          <cell r="OEB44"/>
          <cell r="OEC44"/>
          <cell r="OED44"/>
          <cell r="OEE44"/>
          <cell r="OEF44"/>
          <cell r="OEG44"/>
          <cell r="OEH44"/>
          <cell r="OEI44"/>
          <cell r="OEJ44"/>
          <cell r="OEK44"/>
          <cell r="OEL44"/>
          <cell r="OEM44"/>
          <cell r="OEN44"/>
          <cell r="OEO44"/>
          <cell r="OEP44"/>
          <cell r="OEQ44"/>
          <cell r="OER44"/>
          <cell r="OES44"/>
          <cell r="OET44"/>
          <cell r="OEU44"/>
          <cell r="OEV44"/>
          <cell r="OEW44"/>
          <cell r="OEX44"/>
          <cell r="OEY44"/>
          <cell r="OEZ44"/>
          <cell r="OFA44"/>
          <cell r="OFB44"/>
          <cell r="OFC44"/>
          <cell r="OFD44"/>
          <cell r="OFE44"/>
          <cell r="OFF44"/>
          <cell r="OFG44"/>
          <cell r="OFH44"/>
          <cell r="OFI44"/>
          <cell r="OFJ44"/>
          <cell r="OFK44"/>
          <cell r="OFL44"/>
          <cell r="OFM44"/>
          <cell r="OFN44"/>
          <cell r="OFO44"/>
          <cell r="OFP44"/>
          <cell r="OFQ44"/>
          <cell r="OFR44"/>
          <cell r="OFS44"/>
          <cell r="OFT44"/>
          <cell r="OFU44"/>
          <cell r="OFV44"/>
          <cell r="OFW44"/>
          <cell r="OFX44"/>
          <cell r="OFY44"/>
          <cell r="OFZ44"/>
          <cell r="OGA44"/>
          <cell r="OGB44"/>
          <cell r="OGC44"/>
          <cell r="OGD44"/>
          <cell r="OGE44"/>
          <cell r="OGF44"/>
          <cell r="OGG44"/>
          <cell r="OGH44"/>
          <cell r="OGI44"/>
          <cell r="OGJ44"/>
          <cell r="OGK44"/>
          <cell r="OGL44"/>
          <cell r="OGM44"/>
          <cell r="OGN44"/>
          <cell r="OGO44"/>
          <cell r="OGP44"/>
          <cell r="OGQ44"/>
          <cell r="OGR44"/>
          <cell r="OGS44"/>
          <cell r="OGT44"/>
          <cell r="OGU44"/>
          <cell r="OGV44"/>
          <cell r="OGW44"/>
          <cell r="OGX44"/>
          <cell r="OGY44"/>
          <cell r="OGZ44"/>
          <cell r="OHA44"/>
          <cell r="OHB44"/>
          <cell r="OHC44"/>
          <cell r="OHD44"/>
          <cell r="OHE44"/>
          <cell r="OHF44"/>
          <cell r="OHG44"/>
          <cell r="OHH44"/>
          <cell r="OHI44"/>
          <cell r="OHJ44"/>
          <cell r="OHK44"/>
          <cell r="OHL44"/>
          <cell r="OHM44"/>
          <cell r="OHN44"/>
          <cell r="OHO44"/>
          <cell r="OHP44"/>
          <cell r="OHQ44"/>
          <cell r="OHR44"/>
          <cell r="OHS44"/>
          <cell r="OHT44"/>
          <cell r="OHU44"/>
          <cell r="OHV44"/>
          <cell r="OHW44"/>
          <cell r="OHX44"/>
          <cell r="OHY44"/>
          <cell r="OHZ44"/>
          <cell r="OIA44"/>
          <cell r="OIB44"/>
          <cell r="OIC44"/>
          <cell r="OID44"/>
          <cell r="OIE44"/>
          <cell r="OIF44"/>
          <cell r="OIG44"/>
          <cell r="OIH44"/>
          <cell r="OII44"/>
          <cell r="OIJ44"/>
          <cell r="OIK44"/>
          <cell r="OIL44"/>
          <cell r="OIM44"/>
          <cell r="OIN44"/>
          <cell r="OIO44"/>
          <cell r="OIP44"/>
          <cell r="OIQ44"/>
          <cell r="OIR44"/>
          <cell r="OIS44"/>
          <cell r="OIT44"/>
          <cell r="OIU44"/>
          <cell r="OIV44"/>
          <cell r="OIW44"/>
          <cell r="OIX44"/>
          <cell r="OIY44"/>
          <cell r="OIZ44"/>
          <cell r="OJA44"/>
          <cell r="OJB44"/>
          <cell r="OJC44"/>
          <cell r="OJD44"/>
          <cell r="OJE44"/>
          <cell r="OJF44"/>
          <cell r="OJG44"/>
          <cell r="OJH44"/>
          <cell r="OJI44"/>
          <cell r="OJJ44"/>
          <cell r="OJK44"/>
          <cell r="OJL44"/>
          <cell r="OJM44"/>
          <cell r="OJN44"/>
          <cell r="OJO44"/>
          <cell r="OJP44"/>
          <cell r="OJQ44"/>
          <cell r="OJR44"/>
          <cell r="OJS44"/>
          <cell r="OJT44"/>
          <cell r="OJU44"/>
          <cell r="OJV44"/>
          <cell r="OJW44"/>
          <cell r="OJX44"/>
          <cell r="OJY44"/>
          <cell r="OJZ44"/>
          <cell r="OKA44"/>
          <cell r="OKB44"/>
          <cell r="OKC44"/>
          <cell r="OKD44"/>
          <cell r="OKE44"/>
          <cell r="OKF44"/>
          <cell r="OKG44"/>
          <cell r="OKH44"/>
          <cell r="OKI44"/>
          <cell r="OKJ44"/>
          <cell r="OKK44"/>
          <cell r="OKL44"/>
          <cell r="OKM44"/>
          <cell r="OKN44"/>
          <cell r="OKO44"/>
          <cell r="OKP44"/>
          <cell r="OKQ44"/>
          <cell r="OKR44"/>
          <cell r="OKS44"/>
          <cell r="OKT44"/>
          <cell r="OKU44"/>
          <cell r="OKV44"/>
          <cell r="OKW44"/>
          <cell r="OKX44"/>
          <cell r="OKY44"/>
          <cell r="OKZ44"/>
          <cell r="OLA44"/>
          <cell r="OLB44"/>
          <cell r="OLC44"/>
          <cell r="OLD44"/>
          <cell r="OLE44"/>
          <cell r="OLF44"/>
          <cell r="OLG44"/>
          <cell r="OLH44"/>
          <cell r="OLI44"/>
          <cell r="OLJ44"/>
          <cell r="OLK44"/>
          <cell r="OLL44"/>
          <cell r="OLM44"/>
          <cell r="OLN44"/>
          <cell r="OLO44"/>
          <cell r="OLP44"/>
          <cell r="OLQ44"/>
          <cell r="OLR44"/>
          <cell r="OLS44"/>
          <cell r="OLT44"/>
          <cell r="OLU44"/>
          <cell r="OLV44"/>
          <cell r="OLW44"/>
          <cell r="OLX44"/>
          <cell r="OLY44"/>
          <cell r="OLZ44"/>
          <cell r="OMA44"/>
          <cell r="OMB44"/>
          <cell r="OMC44"/>
          <cell r="OMD44"/>
          <cell r="OME44"/>
          <cell r="OMF44"/>
          <cell r="OMG44"/>
          <cell r="OMH44"/>
          <cell r="OMI44"/>
          <cell r="OMJ44"/>
          <cell r="OMK44"/>
          <cell r="OML44"/>
          <cell r="OMM44"/>
          <cell r="OMN44"/>
          <cell r="OMO44"/>
          <cell r="OMP44"/>
          <cell r="OMQ44"/>
          <cell r="OMR44"/>
          <cell r="OMS44"/>
          <cell r="OMT44"/>
          <cell r="OMU44"/>
          <cell r="OMV44"/>
          <cell r="OMW44"/>
          <cell r="OMX44"/>
          <cell r="OMY44"/>
          <cell r="OMZ44"/>
          <cell r="ONA44"/>
          <cell r="ONB44"/>
          <cell r="ONC44"/>
          <cell r="OND44"/>
          <cell r="ONE44"/>
          <cell r="ONF44"/>
          <cell r="ONG44"/>
          <cell r="ONH44"/>
          <cell r="ONI44"/>
          <cell r="ONJ44"/>
          <cell r="ONK44"/>
          <cell r="ONL44"/>
          <cell r="ONM44"/>
          <cell r="ONN44"/>
          <cell r="ONO44"/>
          <cell r="ONP44"/>
          <cell r="ONQ44"/>
          <cell r="ONR44"/>
          <cell r="ONS44"/>
          <cell r="ONT44"/>
          <cell r="ONU44"/>
          <cell r="ONV44"/>
          <cell r="ONW44"/>
          <cell r="ONX44"/>
          <cell r="ONY44"/>
          <cell r="ONZ44"/>
          <cell r="OOA44"/>
          <cell r="OOB44"/>
          <cell r="OOC44"/>
          <cell r="OOD44"/>
          <cell r="OOE44"/>
          <cell r="OOF44"/>
          <cell r="OOG44"/>
          <cell r="OOH44"/>
          <cell r="OOI44"/>
          <cell r="OOJ44"/>
          <cell r="OOK44"/>
          <cell r="OOL44"/>
          <cell r="OOM44"/>
          <cell r="OON44"/>
          <cell r="OOO44"/>
          <cell r="OOP44"/>
          <cell r="OOQ44"/>
          <cell r="OOR44"/>
          <cell r="OOS44"/>
          <cell r="OOT44"/>
          <cell r="OOU44"/>
          <cell r="OOV44"/>
          <cell r="OOW44"/>
          <cell r="OOX44"/>
          <cell r="OOY44"/>
          <cell r="OOZ44"/>
          <cell r="OPA44"/>
          <cell r="OPB44"/>
          <cell r="OPC44"/>
          <cell r="OPD44"/>
          <cell r="OPE44"/>
          <cell r="OPF44"/>
          <cell r="OPG44"/>
          <cell r="OPH44"/>
          <cell r="OPI44"/>
          <cell r="OPJ44"/>
          <cell r="OPK44"/>
          <cell r="OPL44"/>
          <cell r="OPM44"/>
          <cell r="OPN44"/>
          <cell r="OPO44"/>
          <cell r="OPP44"/>
          <cell r="OPQ44"/>
          <cell r="OPR44"/>
          <cell r="OPS44"/>
          <cell r="OPT44"/>
          <cell r="OPU44"/>
          <cell r="OPV44"/>
          <cell r="OPW44"/>
          <cell r="OPX44"/>
          <cell r="OPY44"/>
          <cell r="OPZ44"/>
          <cell r="OQA44"/>
          <cell r="OQB44"/>
          <cell r="OQC44"/>
          <cell r="OQD44"/>
          <cell r="OQE44"/>
          <cell r="OQF44"/>
          <cell r="OQG44"/>
          <cell r="OQH44"/>
          <cell r="OQI44"/>
          <cell r="OQJ44"/>
          <cell r="OQK44"/>
          <cell r="OQL44"/>
          <cell r="OQM44"/>
          <cell r="OQN44"/>
          <cell r="OQO44"/>
          <cell r="OQP44"/>
          <cell r="OQQ44"/>
          <cell r="OQR44"/>
          <cell r="OQS44"/>
          <cell r="OQT44"/>
          <cell r="OQU44"/>
          <cell r="OQV44"/>
          <cell r="OQW44"/>
          <cell r="OQX44"/>
          <cell r="OQY44"/>
          <cell r="OQZ44"/>
          <cell r="ORA44"/>
          <cell r="ORB44"/>
          <cell r="ORC44"/>
          <cell r="ORD44"/>
          <cell r="ORE44"/>
          <cell r="ORF44"/>
          <cell r="ORG44"/>
          <cell r="ORH44"/>
          <cell r="ORI44"/>
          <cell r="ORJ44"/>
          <cell r="ORK44"/>
          <cell r="ORL44"/>
          <cell r="ORM44"/>
          <cell r="ORN44"/>
          <cell r="ORO44"/>
          <cell r="ORP44"/>
          <cell r="ORQ44"/>
          <cell r="ORR44"/>
          <cell r="ORS44"/>
          <cell r="ORT44"/>
          <cell r="ORU44"/>
          <cell r="ORV44"/>
          <cell r="ORW44"/>
          <cell r="ORX44"/>
          <cell r="ORY44"/>
          <cell r="ORZ44"/>
          <cell r="OSA44"/>
          <cell r="OSB44"/>
          <cell r="OSC44"/>
          <cell r="OSD44"/>
          <cell r="OSE44"/>
          <cell r="OSF44"/>
          <cell r="OSG44"/>
          <cell r="OSH44"/>
          <cell r="OSI44"/>
          <cell r="OSJ44"/>
          <cell r="OSK44"/>
          <cell r="OSL44"/>
          <cell r="OSM44"/>
          <cell r="OSN44"/>
          <cell r="OSO44"/>
          <cell r="OSP44"/>
          <cell r="OSQ44"/>
          <cell r="OSR44"/>
          <cell r="OSS44"/>
          <cell r="OST44"/>
          <cell r="OSU44"/>
          <cell r="OSV44"/>
          <cell r="OSW44"/>
          <cell r="OSX44"/>
          <cell r="OSY44"/>
          <cell r="OSZ44"/>
          <cell r="OTA44"/>
          <cell r="OTB44"/>
          <cell r="OTC44"/>
          <cell r="OTD44"/>
          <cell r="OTE44"/>
          <cell r="OTF44"/>
          <cell r="OTG44"/>
          <cell r="OTH44"/>
          <cell r="OTI44"/>
          <cell r="OTJ44"/>
          <cell r="OTK44"/>
          <cell r="OTL44"/>
          <cell r="OTM44"/>
          <cell r="OTN44"/>
          <cell r="OTO44"/>
          <cell r="OTP44"/>
          <cell r="OTQ44"/>
          <cell r="OTR44"/>
          <cell r="OTS44"/>
          <cell r="OTT44"/>
          <cell r="OTU44"/>
          <cell r="OTV44"/>
          <cell r="OTW44"/>
          <cell r="OTX44"/>
          <cell r="OTY44"/>
          <cell r="OTZ44"/>
          <cell r="OUA44"/>
          <cell r="OUB44"/>
          <cell r="OUC44"/>
          <cell r="OUD44"/>
          <cell r="OUE44"/>
          <cell r="OUF44"/>
          <cell r="OUG44"/>
          <cell r="OUH44"/>
          <cell r="OUI44"/>
          <cell r="OUJ44"/>
          <cell r="OUK44"/>
          <cell r="OUL44"/>
          <cell r="OUM44"/>
          <cell r="OUN44"/>
          <cell r="OUO44"/>
          <cell r="OUP44"/>
          <cell r="OUQ44"/>
          <cell r="OUR44"/>
          <cell r="OUS44"/>
          <cell r="OUT44"/>
          <cell r="OUU44"/>
          <cell r="OUV44"/>
          <cell r="OUW44"/>
          <cell r="OUX44"/>
          <cell r="OUY44"/>
          <cell r="OUZ44"/>
          <cell r="OVA44"/>
          <cell r="OVB44"/>
          <cell r="OVC44"/>
          <cell r="OVD44"/>
          <cell r="OVE44"/>
          <cell r="OVF44"/>
          <cell r="OVG44"/>
          <cell r="OVH44"/>
          <cell r="OVI44"/>
          <cell r="OVJ44"/>
          <cell r="OVK44"/>
          <cell r="OVL44"/>
          <cell r="OVM44"/>
          <cell r="OVN44"/>
          <cell r="OVO44"/>
          <cell r="OVP44"/>
          <cell r="OVQ44"/>
          <cell r="OVR44"/>
          <cell r="OVS44"/>
          <cell r="OVT44"/>
          <cell r="OVU44"/>
          <cell r="OVV44"/>
          <cell r="OVW44"/>
          <cell r="OVX44"/>
          <cell r="OVY44"/>
          <cell r="OVZ44"/>
          <cell r="OWA44"/>
          <cell r="OWB44"/>
          <cell r="OWC44"/>
          <cell r="OWD44"/>
          <cell r="OWE44"/>
          <cell r="OWF44"/>
          <cell r="OWG44"/>
          <cell r="OWH44"/>
          <cell r="OWI44"/>
          <cell r="OWJ44"/>
          <cell r="OWK44"/>
          <cell r="OWL44"/>
          <cell r="OWM44"/>
          <cell r="OWN44"/>
          <cell r="OWO44"/>
          <cell r="OWP44"/>
          <cell r="OWQ44"/>
          <cell r="OWR44"/>
          <cell r="OWS44"/>
          <cell r="OWT44"/>
          <cell r="OWU44"/>
          <cell r="OWV44"/>
          <cell r="OWW44"/>
          <cell r="OWX44"/>
          <cell r="OWY44"/>
          <cell r="OWZ44"/>
          <cell r="OXA44"/>
          <cell r="OXB44"/>
          <cell r="OXC44"/>
          <cell r="OXD44"/>
          <cell r="OXE44"/>
          <cell r="OXF44"/>
          <cell r="OXG44"/>
          <cell r="OXH44"/>
          <cell r="OXI44"/>
          <cell r="OXJ44"/>
          <cell r="OXK44"/>
          <cell r="OXL44"/>
          <cell r="OXM44"/>
          <cell r="OXN44"/>
          <cell r="OXO44"/>
          <cell r="OXP44"/>
          <cell r="OXQ44"/>
          <cell r="OXR44"/>
          <cell r="OXS44"/>
          <cell r="OXT44"/>
          <cell r="OXU44"/>
          <cell r="OXV44"/>
          <cell r="OXW44"/>
          <cell r="OXX44"/>
          <cell r="OXY44"/>
          <cell r="OXZ44"/>
          <cell r="OYA44"/>
          <cell r="OYB44"/>
          <cell r="OYC44"/>
          <cell r="OYD44"/>
          <cell r="OYE44"/>
          <cell r="OYF44"/>
          <cell r="OYG44"/>
          <cell r="OYH44"/>
          <cell r="OYI44"/>
          <cell r="OYJ44"/>
          <cell r="OYK44"/>
          <cell r="OYL44"/>
          <cell r="OYM44"/>
          <cell r="OYN44"/>
          <cell r="OYO44"/>
          <cell r="OYP44"/>
          <cell r="OYQ44"/>
          <cell r="OYR44"/>
          <cell r="OYS44"/>
          <cell r="OYT44"/>
          <cell r="OYU44"/>
          <cell r="OYV44"/>
          <cell r="OYW44"/>
          <cell r="OYX44"/>
          <cell r="OYY44"/>
          <cell r="OYZ44"/>
          <cell r="OZA44"/>
          <cell r="OZB44"/>
          <cell r="OZC44"/>
          <cell r="OZD44"/>
          <cell r="OZE44"/>
          <cell r="OZF44"/>
          <cell r="OZG44"/>
          <cell r="OZH44"/>
          <cell r="OZI44"/>
          <cell r="OZJ44"/>
          <cell r="OZK44"/>
          <cell r="OZL44"/>
          <cell r="OZM44"/>
          <cell r="OZN44"/>
          <cell r="OZO44"/>
          <cell r="OZP44"/>
          <cell r="OZQ44"/>
          <cell r="OZR44"/>
          <cell r="OZS44"/>
          <cell r="OZT44"/>
          <cell r="OZU44"/>
          <cell r="OZV44"/>
          <cell r="OZW44"/>
          <cell r="OZX44"/>
          <cell r="OZY44"/>
          <cell r="OZZ44"/>
          <cell r="PAA44"/>
          <cell r="PAB44"/>
          <cell r="PAC44"/>
          <cell r="PAD44"/>
          <cell r="PAE44"/>
          <cell r="PAF44"/>
          <cell r="PAG44"/>
          <cell r="PAH44"/>
          <cell r="PAI44"/>
          <cell r="PAJ44"/>
          <cell r="PAK44"/>
          <cell r="PAL44"/>
          <cell r="PAM44"/>
          <cell r="PAN44"/>
          <cell r="PAO44"/>
          <cell r="PAP44"/>
          <cell r="PAQ44"/>
          <cell r="PAR44"/>
          <cell r="PAS44"/>
          <cell r="PAT44"/>
          <cell r="PAU44"/>
          <cell r="PAV44"/>
          <cell r="PAW44"/>
          <cell r="PAX44"/>
          <cell r="PAY44"/>
          <cell r="PAZ44"/>
          <cell r="PBA44"/>
          <cell r="PBB44"/>
          <cell r="PBC44"/>
          <cell r="PBD44"/>
          <cell r="PBE44"/>
          <cell r="PBF44"/>
          <cell r="PBG44"/>
          <cell r="PBH44"/>
          <cell r="PBI44"/>
          <cell r="PBJ44"/>
          <cell r="PBK44"/>
          <cell r="PBL44"/>
          <cell r="PBM44"/>
          <cell r="PBN44"/>
          <cell r="PBO44"/>
          <cell r="PBP44"/>
          <cell r="PBQ44"/>
          <cell r="PBR44"/>
          <cell r="PBS44"/>
          <cell r="PBT44"/>
          <cell r="PBU44"/>
          <cell r="PBV44"/>
          <cell r="PBW44"/>
          <cell r="PBX44"/>
          <cell r="PBY44"/>
          <cell r="PBZ44"/>
          <cell r="PCA44"/>
          <cell r="PCB44"/>
          <cell r="PCC44"/>
          <cell r="PCD44"/>
          <cell r="PCE44"/>
          <cell r="PCF44"/>
          <cell r="PCG44"/>
          <cell r="PCH44"/>
          <cell r="PCI44"/>
          <cell r="PCJ44"/>
          <cell r="PCK44"/>
          <cell r="PCL44"/>
          <cell r="PCM44"/>
          <cell r="PCN44"/>
          <cell r="PCO44"/>
          <cell r="PCP44"/>
          <cell r="PCQ44"/>
          <cell r="PCR44"/>
          <cell r="PCS44"/>
          <cell r="PCT44"/>
          <cell r="PCU44"/>
          <cell r="PCV44"/>
          <cell r="PCW44"/>
          <cell r="PCX44"/>
          <cell r="PCY44"/>
          <cell r="PCZ44"/>
          <cell r="PDA44"/>
          <cell r="PDB44"/>
          <cell r="PDC44"/>
          <cell r="PDD44"/>
          <cell r="PDE44"/>
          <cell r="PDF44"/>
          <cell r="PDG44"/>
          <cell r="PDH44"/>
          <cell r="PDI44"/>
          <cell r="PDJ44"/>
          <cell r="PDK44"/>
          <cell r="PDL44"/>
          <cell r="PDM44"/>
          <cell r="PDN44"/>
          <cell r="PDO44"/>
          <cell r="PDP44"/>
          <cell r="PDQ44"/>
          <cell r="PDR44"/>
          <cell r="PDS44"/>
          <cell r="PDT44"/>
          <cell r="PDU44"/>
          <cell r="PDV44"/>
          <cell r="PDW44"/>
          <cell r="PDX44"/>
          <cell r="PDY44"/>
          <cell r="PDZ44"/>
          <cell r="PEA44"/>
          <cell r="PEB44"/>
          <cell r="PEC44"/>
          <cell r="PED44"/>
          <cell r="PEE44"/>
          <cell r="PEF44"/>
          <cell r="PEG44"/>
          <cell r="PEH44"/>
          <cell r="PEI44"/>
          <cell r="PEJ44"/>
          <cell r="PEK44"/>
          <cell r="PEL44"/>
          <cell r="PEM44"/>
          <cell r="PEN44"/>
          <cell r="PEO44"/>
          <cell r="PEP44"/>
          <cell r="PEQ44"/>
          <cell r="PER44"/>
          <cell r="PES44"/>
          <cell r="PET44"/>
          <cell r="PEU44"/>
          <cell r="PEV44"/>
          <cell r="PEW44"/>
          <cell r="PEX44"/>
          <cell r="PEY44"/>
          <cell r="PEZ44"/>
          <cell r="PFA44"/>
          <cell r="PFB44"/>
          <cell r="PFC44"/>
          <cell r="PFD44"/>
          <cell r="PFE44"/>
          <cell r="PFF44"/>
          <cell r="PFG44"/>
          <cell r="PFH44"/>
          <cell r="PFI44"/>
          <cell r="PFJ44"/>
          <cell r="PFK44"/>
          <cell r="PFL44"/>
          <cell r="PFM44"/>
          <cell r="PFN44"/>
          <cell r="PFO44"/>
          <cell r="PFP44"/>
          <cell r="PFQ44"/>
          <cell r="PFR44"/>
          <cell r="PFS44"/>
          <cell r="PFT44"/>
          <cell r="PFU44"/>
          <cell r="PFV44"/>
          <cell r="PFW44"/>
          <cell r="PFX44"/>
          <cell r="PFY44"/>
          <cell r="PFZ44"/>
          <cell r="PGA44"/>
          <cell r="PGB44"/>
          <cell r="PGC44"/>
          <cell r="PGD44"/>
          <cell r="PGE44"/>
          <cell r="PGF44"/>
          <cell r="PGG44"/>
          <cell r="PGH44"/>
          <cell r="PGI44"/>
          <cell r="PGJ44"/>
          <cell r="PGK44"/>
          <cell r="PGL44"/>
          <cell r="PGM44"/>
          <cell r="PGN44"/>
          <cell r="PGO44"/>
          <cell r="PGP44"/>
          <cell r="PGQ44"/>
          <cell r="PGR44"/>
          <cell r="PGS44"/>
          <cell r="PGT44"/>
          <cell r="PGU44"/>
          <cell r="PGV44"/>
          <cell r="PGW44"/>
          <cell r="PGX44"/>
          <cell r="PGY44"/>
          <cell r="PGZ44"/>
          <cell r="PHA44"/>
          <cell r="PHB44"/>
          <cell r="PHC44"/>
          <cell r="PHD44"/>
          <cell r="PHE44"/>
          <cell r="PHF44"/>
          <cell r="PHG44"/>
          <cell r="PHH44"/>
          <cell r="PHI44"/>
          <cell r="PHJ44"/>
          <cell r="PHK44"/>
          <cell r="PHL44"/>
          <cell r="PHM44"/>
          <cell r="PHN44"/>
          <cell r="PHO44"/>
          <cell r="PHP44"/>
          <cell r="PHQ44"/>
          <cell r="PHR44"/>
          <cell r="PHS44"/>
          <cell r="PHT44"/>
          <cell r="PHU44"/>
          <cell r="PHV44"/>
          <cell r="PHW44"/>
          <cell r="PHX44"/>
          <cell r="PHY44"/>
          <cell r="PHZ44"/>
          <cell r="PIA44"/>
          <cell r="PIB44"/>
          <cell r="PIC44"/>
          <cell r="PID44"/>
          <cell r="PIE44"/>
          <cell r="PIF44"/>
          <cell r="PIG44"/>
          <cell r="PIH44"/>
          <cell r="PII44"/>
          <cell r="PIJ44"/>
          <cell r="PIK44"/>
          <cell r="PIL44"/>
          <cell r="PIM44"/>
          <cell r="PIN44"/>
          <cell r="PIO44"/>
          <cell r="PIP44"/>
          <cell r="PIQ44"/>
          <cell r="PIR44"/>
          <cell r="PIS44"/>
          <cell r="PIT44"/>
          <cell r="PIU44"/>
          <cell r="PIV44"/>
          <cell r="PIW44"/>
          <cell r="PIX44"/>
          <cell r="PIY44"/>
          <cell r="PIZ44"/>
          <cell r="PJA44"/>
          <cell r="PJB44"/>
          <cell r="PJC44"/>
          <cell r="PJD44"/>
          <cell r="PJE44"/>
          <cell r="PJF44"/>
          <cell r="PJG44"/>
          <cell r="PJH44"/>
          <cell r="PJI44"/>
          <cell r="PJJ44"/>
          <cell r="PJK44"/>
          <cell r="PJL44"/>
          <cell r="PJM44"/>
          <cell r="PJN44"/>
          <cell r="PJO44"/>
          <cell r="PJP44"/>
          <cell r="PJQ44"/>
          <cell r="PJR44"/>
          <cell r="PJS44"/>
          <cell r="PJT44"/>
          <cell r="PJU44"/>
          <cell r="PJV44"/>
          <cell r="PJW44"/>
          <cell r="PJX44"/>
          <cell r="PJY44"/>
          <cell r="PJZ44"/>
          <cell r="PKA44"/>
          <cell r="PKB44"/>
          <cell r="PKC44"/>
          <cell r="PKD44"/>
          <cell r="PKE44"/>
          <cell r="PKF44"/>
          <cell r="PKG44"/>
          <cell r="PKH44"/>
          <cell r="PKI44"/>
          <cell r="PKJ44"/>
          <cell r="PKK44"/>
          <cell r="PKL44"/>
          <cell r="PKM44"/>
          <cell r="PKN44"/>
          <cell r="PKO44"/>
          <cell r="PKP44"/>
          <cell r="PKQ44"/>
          <cell r="PKR44"/>
          <cell r="PKS44"/>
          <cell r="PKT44"/>
          <cell r="PKU44"/>
          <cell r="PKV44"/>
          <cell r="PKW44"/>
          <cell r="PKX44"/>
          <cell r="PKY44"/>
          <cell r="PKZ44"/>
          <cell r="PLA44"/>
          <cell r="PLB44"/>
          <cell r="PLC44"/>
          <cell r="PLD44"/>
          <cell r="PLE44"/>
          <cell r="PLF44"/>
          <cell r="PLG44"/>
          <cell r="PLH44"/>
          <cell r="PLI44"/>
          <cell r="PLJ44"/>
          <cell r="PLK44"/>
          <cell r="PLL44"/>
          <cell r="PLM44"/>
          <cell r="PLN44"/>
          <cell r="PLO44"/>
          <cell r="PLP44"/>
          <cell r="PLQ44"/>
          <cell r="PLR44"/>
          <cell r="PLS44"/>
          <cell r="PLT44"/>
          <cell r="PLU44"/>
          <cell r="PLV44"/>
          <cell r="PLW44"/>
          <cell r="PLX44"/>
          <cell r="PLY44"/>
          <cell r="PLZ44"/>
          <cell r="PMA44"/>
          <cell r="PMB44"/>
          <cell r="PMC44"/>
          <cell r="PMD44"/>
          <cell r="PME44"/>
          <cell r="PMF44"/>
          <cell r="PMG44"/>
          <cell r="PMH44"/>
          <cell r="PMI44"/>
          <cell r="PMJ44"/>
          <cell r="PMK44"/>
          <cell r="PML44"/>
          <cell r="PMM44"/>
          <cell r="PMN44"/>
          <cell r="PMO44"/>
          <cell r="PMP44"/>
          <cell r="PMQ44"/>
          <cell r="PMR44"/>
          <cell r="PMS44"/>
          <cell r="PMT44"/>
          <cell r="PMU44"/>
          <cell r="PMV44"/>
          <cell r="PMW44"/>
          <cell r="PMX44"/>
          <cell r="PMY44"/>
          <cell r="PMZ44"/>
          <cell r="PNA44"/>
          <cell r="PNB44"/>
          <cell r="PNC44"/>
          <cell r="PND44"/>
          <cell r="PNE44"/>
          <cell r="PNF44"/>
          <cell r="PNG44"/>
          <cell r="PNH44"/>
          <cell r="PNI44"/>
          <cell r="PNJ44"/>
          <cell r="PNK44"/>
          <cell r="PNL44"/>
          <cell r="PNM44"/>
          <cell r="PNN44"/>
          <cell r="PNO44"/>
          <cell r="PNP44"/>
          <cell r="PNQ44"/>
          <cell r="PNR44"/>
          <cell r="PNS44"/>
          <cell r="PNT44"/>
          <cell r="PNU44"/>
          <cell r="PNV44"/>
          <cell r="PNW44"/>
          <cell r="PNX44"/>
          <cell r="PNY44"/>
          <cell r="PNZ44"/>
          <cell r="POA44"/>
          <cell r="POB44"/>
          <cell r="POC44"/>
          <cell r="POD44"/>
          <cell r="POE44"/>
          <cell r="POF44"/>
          <cell r="POG44"/>
          <cell r="POH44"/>
          <cell r="POI44"/>
          <cell r="POJ44"/>
          <cell r="POK44"/>
          <cell r="POL44"/>
          <cell r="POM44"/>
          <cell r="PON44"/>
          <cell r="POO44"/>
          <cell r="POP44"/>
          <cell r="POQ44"/>
          <cell r="POR44"/>
          <cell r="POS44"/>
          <cell r="POT44"/>
          <cell r="POU44"/>
          <cell r="POV44"/>
          <cell r="POW44"/>
          <cell r="POX44"/>
          <cell r="POY44"/>
          <cell r="POZ44"/>
          <cell r="PPA44"/>
          <cell r="PPB44"/>
          <cell r="PPC44"/>
          <cell r="PPD44"/>
          <cell r="PPE44"/>
          <cell r="PPF44"/>
          <cell r="PPG44"/>
          <cell r="PPH44"/>
          <cell r="PPI44"/>
          <cell r="PPJ44"/>
          <cell r="PPK44"/>
          <cell r="PPL44"/>
          <cell r="PPM44"/>
          <cell r="PPN44"/>
          <cell r="PPO44"/>
          <cell r="PPP44"/>
          <cell r="PPQ44"/>
          <cell r="PPR44"/>
          <cell r="PPS44"/>
          <cell r="PPT44"/>
          <cell r="PPU44"/>
          <cell r="PPV44"/>
          <cell r="PPW44"/>
          <cell r="PPX44"/>
          <cell r="PPY44"/>
          <cell r="PPZ44"/>
          <cell r="PQA44"/>
          <cell r="PQB44"/>
          <cell r="PQC44"/>
          <cell r="PQD44"/>
          <cell r="PQE44"/>
          <cell r="PQF44"/>
          <cell r="PQG44"/>
          <cell r="PQH44"/>
          <cell r="PQI44"/>
          <cell r="PQJ44"/>
          <cell r="PQK44"/>
          <cell r="PQL44"/>
          <cell r="PQM44"/>
          <cell r="PQN44"/>
          <cell r="PQO44"/>
          <cell r="PQP44"/>
          <cell r="PQQ44"/>
          <cell r="PQR44"/>
          <cell r="PQS44"/>
          <cell r="PQT44"/>
          <cell r="PQU44"/>
          <cell r="PQV44"/>
          <cell r="PQW44"/>
          <cell r="PQX44"/>
          <cell r="PQY44"/>
          <cell r="PQZ44"/>
          <cell r="PRA44"/>
          <cell r="PRB44"/>
          <cell r="PRC44"/>
          <cell r="PRD44"/>
          <cell r="PRE44"/>
          <cell r="PRF44"/>
          <cell r="PRG44"/>
          <cell r="PRH44"/>
          <cell r="PRI44"/>
          <cell r="PRJ44"/>
          <cell r="PRK44"/>
          <cell r="PRL44"/>
          <cell r="PRM44"/>
          <cell r="PRN44"/>
          <cell r="PRO44"/>
          <cell r="PRP44"/>
          <cell r="PRQ44"/>
          <cell r="PRR44"/>
          <cell r="PRS44"/>
          <cell r="PRT44"/>
          <cell r="PRU44"/>
          <cell r="PRV44"/>
          <cell r="PRW44"/>
          <cell r="PRX44"/>
          <cell r="PRY44"/>
          <cell r="PRZ44"/>
          <cell r="PSA44"/>
          <cell r="PSB44"/>
          <cell r="PSC44"/>
          <cell r="PSD44"/>
          <cell r="PSE44"/>
          <cell r="PSF44"/>
          <cell r="PSG44"/>
          <cell r="PSH44"/>
          <cell r="PSI44"/>
          <cell r="PSJ44"/>
          <cell r="PSK44"/>
          <cell r="PSL44"/>
          <cell r="PSM44"/>
          <cell r="PSN44"/>
          <cell r="PSO44"/>
          <cell r="PSP44"/>
          <cell r="PSQ44"/>
          <cell r="PSR44"/>
          <cell r="PSS44"/>
          <cell r="PST44"/>
          <cell r="PSU44"/>
          <cell r="PSV44"/>
          <cell r="PSW44"/>
          <cell r="PSX44"/>
          <cell r="PSY44"/>
          <cell r="PSZ44"/>
          <cell r="PTA44"/>
          <cell r="PTB44"/>
          <cell r="PTC44"/>
          <cell r="PTD44"/>
          <cell r="PTE44"/>
          <cell r="PTF44"/>
          <cell r="PTG44"/>
          <cell r="PTH44"/>
          <cell r="PTI44"/>
          <cell r="PTJ44"/>
          <cell r="PTK44"/>
          <cell r="PTL44"/>
          <cell r="PTM44"/>
          <cell r="PTN44"/>
          <cell r="PTO44"/>
          <cell r="PTP44"/>
          <cell r="PTQ44"/>
          <cell r="PTR44"/>
          <cell r="PTS44"/>
          <cell r="PTT44"/>
          <cell r="PTU44"/>
          <cell r="PTV44"/>
          <cell r="PTW44"/>
          <cell r="PTX44"/>
          <cell r="PTY44"/>
          <cell r="PTZ44"/>
          <cell r="PUA44"/>
          <cell r="PUB44"/>
          <cell r="PUC44"/>
          <cell r="PUD44"/>
          <cell r="PUE44"/>
          <cell r="PUF44"/>
          <cell r="PUG44"/>
          <cell r="PUH44"/>
          <cell r="PUI44"/>
          <cell r="PUJ44"/>
          <cell r="PUK44"/>
          <cell r="PUL44"/>
          <cell r="PUM44"/>
          <cell r="PUN44"/>
          <cell r="PUO44"/>
          <cell r="PUP44"/>
          <cell r="PUQ44"/>
          <cell r="PUR44"/>
          <cell r="PUS44"/>
          <cell r="PUT44"/>
          <cell r="PUU44"/>
          <cell r="PUV44"/>
          <cell r="PUW44"/>
          <cell r="PUX44"/>
          <cell r="PUY44"/>
          <cell r="PUZ44"/>
          <cell r="PVA44"/>
          <cell r="PVB44"/>
          <cell r="PVC44"/>
          <cell r="PVD44"/>
          <cell r="PVE44"/>
          <cell r="PVF44"/>
          <cell r="PVG44"/>
          <cell r="PVH44"/>
          <cell r="PVI44"/>
          <cell r="PVJ44"/>
          <cell r="PVK44"/>
          <cell r="PVL44"/>
          <cell r="PVM44"/>
          <cell r="PVN44"/>
          <cell r="PVO44"/>
          <cell r="PVP44"/>
          <cell r="PVQ44"/>
          <cell r="PVR44"/>
          <cell r="PVS44"/>
          <cell r="PVT44"/>
          <cell r="PVU44"/>
          <cell r="PVV44"/>
          <cell r="PVW44"/>
          <cell r="PVX44"/>
          <cell r="PVY44"/>
          <cell r="PVZ44"/>
          <cell r="PWA44"/>
          <cell r="PWB44"/>
          <cell r="PWC44"/>
          <cell r="PWD44"/>
          <cell r="PWE44"/>
          <cell r="PWF44"/>
          <cell r="PWG44"/>
          <cell r="PWH44"/>
          <cell r="PWI44"/>
          <cell r="PWJ44"/>
          <cell r="PWK44"/>
          <cell r="PWL44"/>
          <cell r="PWM44"/>
          <cell r="PWN44"/>
          <cell r="PWO44"/>
          <cell r="PWP44"/>
          <cell r="PWQ44"/>
          <cell r="PWR44"/>
          <cell r="PWS44"/>
          <cell r="PWT44"/>
          <cell r="PWU44"/>
          <cell r="PWV44"/>
          <cell r="PWW44"/>
          <cell r="PWX44"/>
          <cell r="PWY44"/>
          <cell r="PWZ44"/>
          <cell r="PXA44"/>
          <cell r="PXB44"/>
          <cell r="PXC44"/>
          <cell r="PXD44"/>
          <cell r="PXE44"/>
          <cell r="PXF44"/>
          <cell r="PXG44"/>
          <cell r="PXH44"/>
          <cell r="PXI44"/>
          <cell r="PXJ44"/>
          <cell r="PXK44"/>
          <cell r="PXL44"/>
          <cell r="PXM44"/>
          <cell r="PXN44"/>
          <cell r="PXO44"/>
          <cell r="PXP44"/>
          <cell r="PXQ44"/>
          <cell r="PXR44"/>
          <cell r="PXS44"/>
          <cell r="PXT44"/>
          <cell r="PXU44"/>
          <cell r="PXV44"/>
          <cell r="PXW44"/>
          <cell r="PXX44"/>
          <cell r="PXY44"/>
          <cell r="PXZ44"/>
          <cell r="PYA44"/>
          <cell r="PYB44"/>
          <cell r="PYC44"/>
          <cell r="PYD44"/>
          <cell r="PYE44"/>
          <cell r="PYF44"/>
          <cell r="PYG44"/>
          <cell r="PYH44"/>
          <cell r="PYI44"/>
          <cell r="PYJ44"/>
          <cell r="PYK44"/>
          <cell r="PYL44"/>
          <cell r="PYM44"/>
          <cell r="PYN44"/>
          <cell r="PYO44"/>
          <cell r="PYP44"/>
          <cell r="PYQ44"/>
          <cell r="PYR44"/>
          <cell r="PYS44"/>
          <cell r="PYT44"/>
          <cell r="PYU44"/>
          <cell r="PYV44"/>
          <cell r="PYW44"/>
          <cell r="PYX44"/>
          <cell r="PYY44"/>
          <cell r="PYZ44"/>
          <cell r="PZA44"/>
          <cell r="PZB44"/>
          <cell r="PZC44"/>
          <cell r="PZD44"/>
          <cell r="PZE44"/>
          <cell r="PZF44"/>
          <cell r="PZG44"/>
          <cell r="PZH44"/>
          <cell r="PZI44"/>
          <cell r="PZJ44"/>
          <cell r="PZK44"/>
          <cell r="PZL44"/>
          <cell r="PZM44"/>
          <cell r="PZN44"/>
          <cell r="PZO44"/>
          <cell r="PZP44"/>
          <cell r="PZQ44"/>
          <cell r="PZR44"/>
          <cell r="PZS44"/>
          <cell r="PZT44"/>
          <cell r="PZU44"/>
          <cell r="PZV44"/>
          <cell r="PZW44"/>
          <cell r="PZX44"/>
          <cell r="PZY44"/>
          <cell r="PZZ44"/>
          <cell r="QAA44"/>
          <cell r="QAB44"/>
          <cell r="QAC44"/>
          <cell r="QAD44"/>
          <cell r="QAE44"/>
          <cell r="QAF44"/>
          <cell r="QAG44"/>
          <cell r="QAH44"/>
          <cell r="QAI44"/>
          <cell r="QAJ44"/>
          <cell r="QAK44"/>
          <cell r="QAL44"/>
          <cell r="QAM44"/>
          <cell r="QAN44"/>
          <cell r="QAO44"/>
          <cell r="QAP44"/>
          <cell r="QAQ44"/>
          <cell r="QAR44"/>
          <cell r="QAS44"/>
          <cell r="QAT44"/>
          <cell r="QAU44"/>
          <cell r="QAV44"/>
          <cell r="QAW44"/>
          <cell r="QAX44"/>
          <cell r="QAY44"/>
          <cell r="QAZ44"/>
          <cell r="QBA44"/>
          <cell r="QBB44"/>
          <cell r="QBC44"/>
          <cell r="QBD44"/>
          <cell r="QBE44"/>
          <cell r="QBF44"/>
          <cell r="QBG44"/>
          <cell r="QBH44"/>
          <cell r="QBI44"/>
          <cell r="QBJ44"/>
          <cell r="QBK44"/>
          <cell r="QBL44"/>
          <cell r="QBM44"/>
          <cell r="QBN44"/>
          <cell r="QBO44"/>
          <cell r="QBP44"/>
          <cell r="QBQ44"/>
          <cell r="QBR44"/>
          <cell r="QBS44"/>
          <cell r="QBT44"/>
          <cell r="QBU44"/>
          <cell r="QBV44"/>
          <cell r="QBW44"/>
          <cell r="QBX44"/>
          <cell r="QBY44"/>
          <cell r="QBZ44"/>
          <cell r="QCA44"/>
          <cell r="QCB44"/>
          <cell r="QCC44"/>
          <cell r="QCD44"/>
          <cell r="QCE44"/>
          <cell r="QCF44"/>
          <cell r="QCG44"/>
          <cell r="QCH44"/>
          <cell r="QCI44"/>
          <cell r="QCJ44"/>
          <cell r="QCK44"/>
          <cell r="QCL44"/>
          <cell r="QCM44"/>
          <cell r="QCN44"/>
          <cell r="QCO44"/>
          <cell r="QCP44"/>
          <cell r="QCQ44"/>
          <cell r="QCR44"/>
          <cell r="QCS44"/>
          <cell r="QCT44"/>
          <cell r="QCU44"/>
          <cell r="QCV44"/>
          <cell r="QCW44"/>
          <cell r="QCX44"/>
          <cell r="QCY44"/>
          <cell r="QCZ44"/>
          <cell r="QDA44"/>
          <cell r="QDB44"/>
          <cell r="QDC44"/>
          <cell r="QDD44"/>
          <cell r="QDE44"/>
          <cell r="QDF44"/>
          <cell r="QDG44"/>
          <cell r="QDH44"/>
          <cell r="QDI44"/>
          <cell r="QDJ44"/>
          <cell r="QDK44"/>
          <cell r="QDL44"/>
          <cell r="QDM44"/>
          <cell r="QDN44"/>
          <cell r="QDO44"/>
          <cell r="QDP44"/>
          <cell r="QDQ44"/>
          <cell r="QDR44"/>
          <cell r="QDS44"/>
          <cell r="QDT44"/>
          <cell r="QDU44"/>
          <cell r="QDV44"/>
          <cell r="QDW44"/>
          <cell r="QDX44"/>
          <cell r="QDY44"/>
          <cell r="QDZ44"/>
          <cell r="QEA44"/>
          <cell r="QEB44"/>
          <cell r="QEC44"/>
          <cell r="QED44"/>
          <cell r="QEE44"/>
          <cell r="QEF44"/>
          <cell r="QEG44"/>
          <cell r="QEH44"/>
          <cell r="QEI44"/>
          <cell r="QEJ44"/>
          <cell r="QEK44"/>
          <cell r="QEL44"/>
          <cell r="QEM44"/>
          <cell r="QEN44"/>
          <cell r="QEO44"/>
          <cell r="QEP44"/>
          <cell r="QEQ44"/>
          <cell r="QER44"/>
          <cell r="QES44"/>
          <cell r="QET44"/>
          <cell r="QEU44"/>
          <cell r="QEV44"/>
          <cell r="QEW44"/>
          <cell r="QEX44"/>
          <cell r="QEY44"/>
          <cell r="QEZ44"/>
          <cell r="QFA44"/>
          <cell r="QFB44"/>
          <cell r="QFC44"/>
          <cell r="QFD44"/>
          <cell r="QFE44"/>
          <cell r="QFF44"/>
          <cell r="QFG44"/>
          <cell r="QFH44"/>
          <cell r="QFI44"/>
          <cell r="QFJ44"/>
          <cell r="QFK44"/>
          <cell r="QFL44"/>
          <cell r="QFM44"/>
          <cell r="QFN44"/>
          <cell r="QFO44"/>
          <cell r="QFP44"/>
          <cell r="QFQ44"/>
          <cell r="QFR44"/>
          <cell r="QFS44"/>
          <cell r="QFT44"/>
          <cell r="QFU44"/>
          <cell r="QFV44"/>
          <cell r="QFW44"/>
          <cell r="QFX44"/>
          <cell r="QFY44"/>
          <cell r="QFZ44"/>
          <cell r="QGA44"/>
          <cell r="QGB44"/>
          <cell r="QGC44"/>
          <cell r="QGD44"/>
          <cell r="QGE44"/>
          <cell r="QGF44"/>
          <cell r="QGG44"/>
          <cell r="QGH44"/>
          <cell r="QGI44"/>
          <cell r="QGJ44"/>
          <cell r="QGK44"/>
          <cell r="QGL44"/>
          <cell r="QGM44"/>
          <cell r="QGN44"/>
          <cell r="QGO44"/>
          <cell r="QGP44"/>
          <cell r="QGQ44"/>
          <cell r="QGR44"/>
          <cell r="QGS44"/>
          <cell r="QGT44"/>
          <cell r="QGU44"/>
          <cell r="QGV44"/>
          <cell r="QGW44"/>
          <cell r="QGX44"/>
          <cell r="QGY44"/>
          <cell r="QGZ44"/>
          <cell r="QHA44"/>
          <cell r="QHB44"/>
          <cell r="QHC44"/>
          <cell r="QHD44"/>
          <cell r="QHE44"/>
          <cell r="QHF44"/>
          <cell r="QHG44"/>
          <cell r="QHH44"/>
          <cell r="QHI44"/>
          <cell r="QHJ44"/>
          <cell r="QHK44"/>
          <cell r="QHL44"/>
          <cell r="QHM44"/>
          <cell r="QHN44"/>
          <cell r="QHO44"/>
          <cell r="QHP44"/>
          <cell r="QHQ44"/>
          <cell r="QHR44"/>
          <cell r="QHS44"/>
          <cell r="QHT44"/>
          <cell r="QHU44"/>
          <cell r="QHV44"/>
          <cell r="QHW44"/>
          <cell r="QHX44"/>
          <cell r="QHY44"/>
          <cell r="QHZ44"/>
          <cell r="QIA44"/>
          <cell r="QIB44"/>
          <cell r="QIC44"/>
          <cell r="QID44"/>
          <cell r="QIE44"/>
          <cell r="QIF44"/>
          <cell r="QIG44"/>
          <cell r="QIH44"/>
          <cell r="QII44"/>
          <cell r="QIJ44"/>
          <cell r="QIK44"/>
          <cell r="QIL44"/>
          <cell r="QIM44"/>
          <cell r="QIN44"/>
          <cell r="QIO44"/>
          <cell r="QIP44"/>
          <cell r="QIQ44"/>
          <cell r="QIR44"/>
          <cell r="QIS44"/>
          <cell r="QIT44"/>
          <cell r="QIU44"/>
          <cell r="QIV44"/>
          <cell r="QIW44"/>
          <cell r="QIX44"/>
          <cell r="QIY44"/>
          <cell r="QIZ44"/>
          <cell r="QJA44"/>
          <cell r="QJB44"/>
          <cell r="QJC44"/>
          <cell r="QJD44"/>
          <cell r="QJE44"/>
          <cell r="QJF44"/>
          <cell r="QJG44"/>
          <cell r="QJH44"/>
          <cell r="QJI44"/>
          <cell r="QJJ44"/>
          <cell r="QJK44"/>
          <cell r="QJL44"/>
          <cell r="QJM44"/>
          <cell r="QJN44"/>
          <cell r="QJO44"/>
          <cell r="QJP44"/>
          <cell r="QJQ44"/>
          <cell r="QJR44"/>
          <cell r="QJS44"/>
          <cell r="QJT44"/>
          <cell r="QJU44"/>
          <cell r="QJV44"/>
          <cell r="QJW44"/>
          <cell r="QJX44"/>
          <cell r="QJY44"/>
          <cell r="QJZ44"/>
          <cell r="QKA44"/>
          <cell r="QKB44"/>
          <cell r="QKC44"/>
          <cell r="QKD44"/>
          <cell r="QKE44"/>
          <cell r="QKF44"/>
          <cell r="QKG44"/>
          <cell r="QKH44"/>
          <cell r="QKI44"/>
          <cell r="QKJ44"/>
          <cell r="QKK44"/>
          <cell r="QKL44"/>
          <cell r="QKM44"/>
          <cell r="QKN44"/>
          <cell r="QKO44"/>
          <cell r="QKP44"/>
          <cell r="QKQ44"/>
          <cell r="QKR44"/>
          <cell r="QKS44"/>
          <cell r="QKT44"/>
          <cell r="QKU44"/>
          <cell r="QKV44"/>
          <cell r="QKW44"/>
          <cell r="QKX44"/>
          <cell r="QKY44"/>
          <cell r="QKZ44"/>
          <cell r="QLA44"/>
          <cell r="QLB44"/>
          <cell r="QLC44"/>
          <cell r="QLD44"/>
          <cell r="QLE44"/>
          <cell r="QLF44"/>
          <cell r="QLG44"/>
          <cell r="QLH44"/>
          <cell r="QLI44"/>
          <cell r="QLJ44"/>
          <cell r="QLK44"/>
          <cell r="QLL44"/>
          <cell r="QLM44"/>
          <cell r="QLN44"/>
          <cell r="QLO44"/>
          <cell r="QLP44"/>
          <cell r="QLQ44"/>
          <cell r="QLR44"/>
          <cell r="QLS44"/>
          <cell r="QLT44"/>
          <cell r="QLU44"/>
          <cell r="QLV44"/>
          <cell r="QLW44"/>
          <cell r="QLX44"/>
          <cell r="QLY44"/>
          <cell r="QLZ44"/>
          <cell r="QMA44"/>
          <cell r="QMB44"/>
          <cell r="QMC44"/>
          <cell r="QMD44"/>
          <cell r="QME44"/>
          <cell r="QMF44"/>
          <cell r="QMG44"/>
          <cell r="QMH44"/>
          <cell r="QMI44"/>
          <cell r="QMJ44"/>
          <cell r="QMK44"/>
          <cell r="QML44"/>
          <cell r="QMM44"/>
          <cell r="QMN44"/>
          <cell r="QMO44"/>
          <cell r="QMP44"/>
          <cell r="QMQ44"/>
          <cell r="QMR44"/>
          <cell r="QMS44"/>
          <cell r="QMT44"/>
          <cell r="QMU44"/>
          <cell r="QMV44"/>
          <cell r="QMW44"/>
          <cell r="QMX44"/>
          <cell r="QMY44"/>
          <cell r="QMZ44"/>
          <cell r="QNA44"/>
          <cell r="QNB44"/>
          <cell r="QNC44"/>
          <cell r="QND44"/>
          <cell r="QNE44"/>
          <cell r="QNF44"/>
          <cell r="QNG44"/>
          <cell r="QNH44"/>
          <cell r="QNI44"/>
          <cell r="QNJ44"/>
          <cell r="QNK44"/>
          <cell r="QNL44"/>
          <cell r="QNM44"/>
          <cell r="QNN44"/>
          <cell r="QNO44"/>
          <cell r="QNP44"/>
          <cell r="QNQ44"/>
          <cell r="QNR44"/>
          <cell r="QNS44"/>
          <cell r="QNT44"/>
          <cell r="QNU44"/>
          <cell r="QNV44"/>
          <cell r="QNW44"/>
          <cell r="QNX44"/>
          <cell r="QNY44"/>
          <cell r="QNZ44"/>
          <cell r="QOA44"/>
          <cell r="QOB44"/>
          <cell r="QOC44"/>
          <cell r="QOD44"/>
          <cell r="QOE44"/>
          <cell r="QOF44"/>
          <cell r="QOG44"/>
          <cell r="QOH44"/>
          <cell r="QOI44"/>
          <cell r="QOJ44"/>
          <cell r="QOK44"/>
          <cell r="QOL44"/>
          <cell r="QOM44"/>
          <cell r="QON44"/>
          <cell r="QOO44"/>
          <cell r="QOP44"/>
          <cell r="QOQ44"/>
          <cell r="QOR44"/>
          <cell r="QOS44"/>
          <cell r="QOT44"/>
          <cell r="QOU44"/>
          <cell r="QOV44"/>
          <cell r="QOW44"/>
          <cell r="QOX44"/>
          <cell r="QOY44"/>
          <cell r="QOZ44"/>
          <cell r="QPA44"/>
          <cell r="QPB44"/>
          <cell r="QPC44"/>
          <cell r="QPD44"/>
          <cell r="QPE44"/>
          <cell r="QPF44"/>
          <cell r="QPG44"/>
          <cell r="QPH44"/>
          <cell r="QPI44"/>
          <cell r="QPJ44"/>
          <cell r="QPK44"/>
          <cell r="QPL44"/>
          <cell r="QPM44"/>
          <cell r="QPN44"/>
          <cell r="QPO44"/>
          <cell r="QPP44"/>
          <cell r="QPQ44"/>
          <cell r="QPR44"/>
          <cell r="QPS44"/>
          <cell r="QPT44"/>
          <cell r="QPU44"/>
          <cell r="QPV44"/>
          <cell r="QPW44"/>
          <cell r="QPX44"/>
          <cell r="QPY44"/>
          <cell r="QPZ44"/>
          <cell r="QQA44"/>
          <cell r="QQB44"/>
          <cell r="QQC44"/>
          <cell r="QQD44"/>
          <cell r="QQE44"/>
          <cell r="QQF44"/>
          <cell r="QQG44"/>
          <cell r="QQH44"/>
          <cell r="QQI44"/>
          <cell r="QQJ44"/>
          <cell r="QQK44"/>
          <cell r="QQL44"/>
          <cell r="QQM44"/>
          <cell r="QQN44"/>
          <cell r="QQO44"/>
          <cell r="QQP44"/>
          <cell r="QQQ44"/>
          <cell r="QQR44"/>
          <cell r="QQS44"/>
          <cell r="QQT44"/>
          <cell r="QQU44"/>
          <cell r="QQV44"/>
          <cell r="QQW44"/>
          <cell r="QQX44"/>
          <cell r="QQY44"/>
          <cell r="QQZ44"/>
          <cell r="QRA44"/>
          <cell r="QRB44"/>
          <cell r="QRC44"/>
          <cell r="QRD44"/>
          <cell r="QRE44"/>
          <cell r="QRF44"/>
          <cell r="QRG44"/>
          <cell r="QRH44"/>
          <cell r="QRI44"/>
          <cell r="QRJ44"/>
          <cell r="QRK44"/>
          <cell r="QRL44"/>
          <cell r="QRM44"/>
          <cell r="QRN44"/>
          <cell r="QRO44"/>
          <cell r="QRP44"/>
          <cell r="QRQ44"/>
          <cell r="QRR44"/>
          <cell r="QRS44"/>
          <cell r="QRT44"/>
          <cell r="QRU44"/>
          <cell r="QRV44"/>
          <cell r="QRW44"/>
          <cell r="QRX44"/>
          <cell r="QRY44"/>
          <cell r="QRZ44"/>
          <cell r="QSA44"/>
          <cell r="QSB44"/>
          <cell r="QSC44"/>
          <cell r="QSD44"/>
          <cell r="QSE44"/>
          <cell r="QSF44"/>
          <cell r="QSG44"/>
          <cell r="QSH44"/>
          <cell r="QSI44"/>
          <cell r="QSJ44"/>
          <cell r="QSK44"/>
          <cell r="QSL44"/>
          <cell r="QSM44"/>
          <cell r="QSN44"/>
          <cell r="QSO44"/>
          <cell r="QSP44"/>
          <cell r="QSQ44"/>
          <cell r="QSR44"/>
          <cell r="QSS44"/>
          <cell r="QST44"/>
          <cell r="QSU44"/>
          <cell r="QSV44"/>
          <cell r="QSW44"/>
          <cell r="QSX44"/>
          <cell r="QSY44"/>
          <cell r="QSZ44"/>
          <cell r="QTA44"/>
          <cell r="QTB44"/>
          <cell r="QTC44"/>
          <cell r="QTD44"/>
          <cell r="QTE44"/>
          <cell r="QTF44"/>
          <cell r="QTG44"/>
          <cell r="QTH44"/>
          <cell r="QTI44"/>
          <cell r="QTJ44"/>
          <cell r="QTK44"/>
          <cell r="QTL44"/>
          <cell r="QTM44"/>
          <cell r="QTN44"/>
          <cell r="QTO44"/>
          <cell r="QTP44"/>
          <cell r="QTQ44"/>
          <cell r="QTR44"/>
          <cell r="QTS44"/>
          <cell r="QTT44"/>
          <cell r="QTU44"/>
          <cell r="QTV44"/>
          <cell r="QTW44"/>
          <cell r="QTX44"/>
          <cell r="QTY44"/>
          <cell r="QTZ44"/>
          <cell r="QUA44"/>
          <cell r="QUB44"/>
          <cell r="QUC44"/>
          <cell r="QUD44"/>
          <cell r="QUE44"/>
          <cell r="QUF44"/>
          <cell r="QUG44"/>
          <cell r="QUH44"/>
          <cell r="QUI44"/>
          <cell r="QUJ44"/>
          <cell r="QUK44"/>
          <cell r="QUL44"/>
          <cell r="QUM44"/>
          <cell r="QUN44"/>
          <cell r="QUO44"/>
          <cell r="QUP44"/>
          <cell r="QUQ44"/>
          <cell r="QUR44"/>
          <cell r="QUS44"/>
          <cell r="QUT44"/>
          <cell r="QUU44"/>
          <cell r="QUV44"/>
          <cell r="QUW44"/>
          <cell r="QUX44"/>
          <cell r="QUY44"/>
          <cell r="QUZ44"/>
          <cell r="QVA44"/>
          <cell r="QVB44"/>
          <cell r="QVC44"/>
          <cell r="QVD44"/>
          <cell r="QVE44"/>
          <cell r="QVF44"/>
          <cell r="QVG44"/>
          <cell r="QVH44"/>
          <cell r="QVI44"/>
          <cell r="QVJ44"/>
          <cell r="QVK44"/>
          <cell r="QVL44"/>
          <cell r="QVM44"/>
          <cell r="QVN44"/>
          <cell r="QVO44"/>
          <cell r="QVP44"/>
          <cell r="QVQ44"/>
          <cell r="QVR44"/>
          <cell r="QVS44"/>
          <cell r="QVT44"/>
          <cell r="QVU44"/>
          <cell r="QVV44"/>
          <cell r="QVW44"/>
          <cell r="QVX44"/>
          <cell r="QVY44"/>
          <cell r="QVZ44"/>
          <cell r="QWA44"/>
          <cell r="QWB44"/>
          <cell r="QWC44"/>
          <cell r="QWD44"/>
          <cell r="QWE44"/>
          <cell r="QWF44"/>
          <cell r="QWG44"/>
          <cell r="QWH44"/>
          <cell r="QWI44"/>
          <cell r="QWJ44"/>
          <cell r="QWK44"/>
          <cell r="QWL44"/>
          <cell r="QWM44"/>
          <cell r="QWN44"/>
          <cell r="QWO44"/>
          <cell r="QWP44"/>
          <cell r="QWQ44"/>
          <cell r="QWR44"/>
          <cell r="QWS44"/>
          <cell r="QWT44"/>
          <cell r="QWU44"/>
          <cell r="QWV44"/>
          <cell r="QWW44"/>
          <cell r="QWX44"/>
          <cell r="QWY44"/>
          <cell r="QWZ44"/>
          <cell r="QXA44"/>
          <cell r="QXB44"/>
          <cell r="QXC44"/>
          <cell r="QXD44"/>
          <cell r="QXE44"/>
          <cell r="QXF44"/>
          <cell r="QXG44"/>
          <cell r="QXH44"/>
          <cell r="QXI44"/>
          <cell r="QXJ44"/>
          <cell r="QXK44"/>
          <cell r="QXL44"/>
          <cell r="QXM44"/>
          <cell r="QXN44"/>
          <cell r="QXO44"/>
          <cell r="QXP44"/>
          <cell r="QXQ44"/>
          <cell r="QXR44"/>
          <cell r="QXS44"/>
          <cell r="QXT44"/>
          <cell r="QXU44"/>
          <cell r="QXV44"/>
          <cell r="QXW44"/>
          <cell r="QXX44"/>
          <cell r="QXY44"/>
          <cell r="QXZ44"/>
          <cell r="QYA44"/>
          <cell r="QYB44"/>
          <cell r="QYC44"/>
          <cell r="QYD44"/>
          <cell r="QYE44"/>
          <cell r="QYF44"/>
          <cell r="QYG44"/>
          <cell r="QYH44"/>
          <cell r="QYI44"/>
          <cell r="QYJ44"/>
          <cell r="QYK44"/>
          <cell r="QYL44"/>
          <cell r="QYM44"/>
          <cell r="QYN44"/>
          <cell r="QYO44"/>
          <cell r="QYP44"/>
          <cell r="QYQ44"/>
          <cell r="QYR44"/>
          <cell r="QYS44"/>
          <cell r="QYT44"/>
          <cell r="QYU44"/>
          <cell r="QYV44"/>
          <cell r="QYW44"/>
          <cell r="QYX44"/>
          <cell r="QYY44"/>
          <cell r="QYZ44"/>
          <cell r="QZA44"/>
          <cell r="QZB44"/>
          <cell r="QZC44"/>
          <cell r="QZD44"/>
          <cell r="QZE44"/>
          <cell r="QZF44"/>
          <cell r="QZG44"/>
          <cell r="QZH44"/>
          <cell r="QZI44"/>
          <cell r="QZJ44"/>
          <cell r="QZK44"/>
          <cell r="QZL44"/>
          <cell r="QZM44"/>
          <cell r="QZN44"/>
          <cell r="QZO44"/>
          <cell r="QZP44"/>
          <cell r="QZQ44"/>
          <cell r="QZR44"/>
          <cell r="QZS44"/>
          <cell r="QZT44"/>
          <cell r="QZU44"/>
          <cell r="QZV44"/>
          <cell r="QZW44"/>
          <cell r="QZX44"/>
          <cell r="QZY44"/>
          <cell r="QZZ44"/>
          <cell r="RAA44"/>
          <cell r="RAB44"/>
          <cell r="RAC44"/>
          <cell r="RAD44"/>
          <cell r="RAE44"/>
          <cell r="RAF44"/>
          <cell r="RAG44"/>
          <cell r="RAH44"/>
          <cell r="RAI44"/>
          <cell r="RAJ44"/>
          <cell r="RAK44"/>
          <cell r="RAL44"/>
          <cell r="RAM44"/>
          <cell r="RAN44"/>
          <cell r="RAO44"/>
          <cell r="RAP44"/>
          <cell r="RAQ44"/>
          <cell r="RAR44"/>
          <cell r="RAS44"/>
          <cell r="RAT44"/>
          <cell r="RAU44"/>
          <cell r="RAV44"/>
          <cell r="RAW44"/>
          <cell r="RAX44"/>
          <cell r="RAY44"/>
          <cell r="RAZ44"/>
          <cell r="RBA44"/>
          <cell r="RBB44"/>
          <cell r="RBC44"/>
          <cell r="RBD44"/>
          <cell r="RBE44"/>
          <cell r="RBF44"/>
          <cell r="RBG44"/>
          <cell r="RBH44"/>
          <cell r="RBI44"/>
          <cell r="RBJ44"/>
          <cell r="RBK44"/>
          <cell r="RBL44"/>
          <cell r="RBM44"/>
          <cell r="RBN44"/>
          <cell r="RBO44"/>
          <cell r="RBP44"/>
          <cell r="RBQ44"/>
          <cell r="RBR44"/>
          <cell r="RBS44"/>
          <cell r="RBT44"/>
          <cell r="RBU44"/>
          <cell r="RBV44"/>
          <cell r="RBW44"/>
          <cell r="RBX44"/>
          <cell r="RBY44"/>
          <cell r="RBZ44"/>
          <cell r="RCA44"/>
          <cell r="RCB44"/>
          <cell r="RCC44"/>
          <cell r="RCD44"/>
          <cell r="RCE44"/>
          <cell r="RCF44"/>
          <cell r="RCG44"/>
          <cell r="RCH44"/>
          <cell r="RCI44"/>
          <cell r="RCJ44"/>
          <cell r="RCK44"/>
          <cell r="RCL44"/>
          <cell r="RCM44"/>
          <cell r="RCN44"/>
          <cell r="RCO44"/>
          <cell r="RCP44"/>
          <cell r="RCQ44"/>
          <cell r="RCR44"/>
          <cell r="RCS44"/>
          <cell r="RCT44"/>
          <cell r="RCU44"/>
          <cell r="RCV44"/>
          <cell r="RCW44"/>
          <cell r="RCX44"/>
          <cell r="RCY44"/>
          <cell r="RCZ44"/>
          <cell r="RDA44"/>
          <cell r="RDB44"/>
          <cell r="RDC44"/>
          <cell r="RDD44"/>
          <cell r="RDE44"/>
          <cell r="RDF44"/>
          <cell r="RDG44"/>
          <cell r="RDH44"/>
          <cell r="RDI44"/>
          <cell r="RDJ44"/>
          <cell r="RDK44"/>
          <cell r="RDL44"/>
          <cell r="RDM44"/>
          <cell r="RDN44"/>
          <cell r="RDO44"/>
          <cell r="RDP44"/>
          <cell r="RDQ44"/>
          <cell r="RDR44"/>
          <cell r="RDS44"/>
          <cell r="RDT44"/>
          <cell r="RDU44"/>
          <cell r="RDV44"/>
          <cell r="RDW44"/>
          <cell r="RDX44"/>
          <cell r="RDY44"/>
          <cell r="RDZ44"/>
          <cell r="REA44"/>
          <cell r="REB44"/>
          <cell r="REC44"/>
          <cell r="RED44"/>
          <cell r="REE44"/>
          <cell r="REF44"/>
          <cell r="REG44"/>
          <cell r="REH44"/>
          <cell r="REI44"/>
          <cell r="REJ44"/>
          <cell r="REK44"/>
          <cell r="REL44"/>
          <cell r="REM44"/>
          <cell r="REN44"/>
          <cell r="REO44"/>
          <cell r="REP44"/>
          <cell r="REQ44"/>
          <cell r="RER44"/>
          <cell r="RES44"/>
          <cell r="RET44"/>
          <cell r="REU44"/>
          <cell r="REV44"/>
          <cell r="REW44"/>
          <cell r="REX44"/>
          <cell r="REY44"/>
          <cell r="REZ44"/>
          <cell r="RFA44"/>
          <cell r="RFB44"/>
          <cell r="RFC44"/>
          <cell r="RFD44"/>
          <cell r="RFE44"/>
          <cell r="RFF44"/>
          <cell r="RFG44"/>
          <cell r="RFH44"/>
          <cell r="RFI44"/>
          <cell r="RFJ44"/>
          <cell r="RFK44"/>
          <cell r="RFL44"/>
          <cell r="RFM44"/>
          <cell r="RFN44"/>
          <cell r="RFO44"/>
          <cell r="RFP44"/>
          <cell r="RFQ44"/>
          <cell r="RFR44"/>
          <cell r="RFS44"/>
          <cell r="RFT44"/>
          <cell r="RFU44"/>
          <cell r="RFV44"/>
          <cell r="RFW44"/>
          <cell r="RFX44"/>
          <cell r="RFY44"/>
          <cell r="RFZ44"/>
          <cell r="RGA44"/>
          <cell r="RGB44"/>
          <cell r="RGC44"/>
          <cell r="RGD44"/>
          <cell r="RGE44"/>
          <cell r="RGF44"/>
          <cell r="RGG44"/>
          <cell r="RGH44"/>
          <cell r="RGI44"/>
          <cell r="RGJ44"/>
          <cell r="RGK44"/>
          <cell r="RGL44"/>
          <cell r="RGM44"/>
          <cell r="RGN44"/>
          <cell r="RGO44"/>
          <cell r="RGP44"/>
          <cell r="RGQ44"/>
          <cell r="RGR44"/>
          <cell r="RGS44"/>
          <cell r="RGT44"/>
          <cell r="RGU44"/>
          <cell r="RGV44"/>
          <cell r="RGW44"/>
          <cell r="RGX44"/>
          <cell r="RGY44"/>
          <cell r="RGZ44"/>
          <cell r="RHA44"/>
          <cell r="RHB44"/>
          <cell r="RHC44"/>
          <cell r="RHD44"/>
          <cell r="RHE44"/>
          <cell r="RHF44"/>
          <cell r="RHG44"/>
          <cell r="RHH44"/>
          <cell r="RHI44"/>
          <cell r="RHJ44"/>
          <cell r="RHK44"/>
          <cell r="RHL44"/>
          <cell r="RHM44"/>
          <cell r="RHN44"/>
          <cell r="RHO44"/>
          <cell r="RHP44"/>
          <cell r="RHQ44"/>
          <cell r="RHR44"/>
          <cell r="RHS44"/>
          <cell r="RHT44"/>
          <cell r="RHU44"/>
          <cell r="RHV44"/>
          <cell r="RHW44"/>
          <cell r="RHX44"/>
          <cell r="RHY44"/>
          <cell r="RHZ44"/>
          <cell r="RIA44"/>
          <cell r="RIB44"/>
          <cell r="RIC44"/>
          <cell r="RID44"/>
          <cell r="RIE44"/>
          <cell r="RIF44"/>
          <cell r="RIG44"/>
          <cell r="RIH44"/>
          <cell r="RII44"/>
          <cell r="RIJ44"/>
          <cell r="RIK44"/>
          <cell r="RIL44"/>
          <cell r="RIM44"/>
          <cell r="RIN44"/>
          <cell r="RIO44"/>
          <cell r="RIP44"/>
          <cell r="RIQ44"/>
          <cell r="RIR44"/>
          <cell r="RIS44"/>
          <cell r="RIT44"/>
          <cell r="RIU44"/>
          <cell r="RIV44"/>
          <cell r="RIW44"/>
          <cell r="RIX44"/>
          <cell r="RIY44"/>
          <cell r="RIZ44"/>
          <cell r="RJA44"/>
          <cell r="RJB44"/>
          <cell r="RJC44"/>
          <cell r="RJD44"/>
          <cell r="RJE44"/>
          <cell r="RJF44"/>
          <cell r="RJG44"/>
          <cell r="RJH44"/>
          <cell r="RJI44"/>
          <cell r="RJJ44"/>
          <cell r="RJK44"/>
          <cell r="RJL44"/>
          <cell r="RJM44"/>
          <cell r="RJN44"/>
          <cell r="RJO44"/>
          <cell r="RJP44"/>
          <cell r="RJQ44"/>
          <cell r="RJR44"/>
          <cell r="RJS44"/>
          <cell r="RJT44"/>
          <cell r="RJU44"/>
          <cell r="RJV44"/>
          <cell r="RJW44"/>
          <cell r="RJX44"/>
          <cell r="RJY44"/>
          <cell r="RJZ44"/>
          <cell r="RKA44"/>
          <cell r="RKB44"/>
          <cell r="RKC44"/>
          <cell r="RKD44"/>
          <cell r="RKE44"/>
          <cell r="RKF44"/>
          <cell r="RKG44"/>
          <cell r="RKH44"/>
          <cell r="RKI44"/>
          <cell r="RKJ44"/>
          <cell r="RKK44"/>
          <cell r="RKL44"/>
          <cell r="RKM44"/>
          <cell r="RKN44"/>
          <cell r="RKO44"/>
          <cell r="RKP44"/>
          <cell r="RKQ44"/>
          <cell r="RKR44"/>
          <cell r="RKS44"/>
          <cell r="RKT44"/>
          <cell r="RKU44"/>
          <cell r="RKV44"/>
          <cell r="RKW44"/>
          <cell r="RKX44"/>
          <cell r="RKY44"/>
          <cell r="RKZ44"/>
          <cell r="RLA44"/>
          <cell r="RLB44"/>
          <cell r="RLC44"/>
          <cell r="RLD44"/>
          <cell r="RLE44"/>
          <cell r="RLF44"/>
          <cell r="RLG44"/>
          <cell r="RLH44"/>
          <cell r="RLI44"/>
          <cell r="RLJ44"/>
          <cell r="RLK44"/>
          <cell r="RLL44"/>
          <cell r="RLM44"/>
          <cell r="RLN44"/>
          <cell r="RLO44"/>
          <cell r="RLP44"/>
          <cell r="RLQ44"/>
          <cell r="RLR44"/>
          <cell r="RLS44"/>
          <cell r="RLT44"/>
          <cell r="RLU44"/>
          <cell r="RLV44"/>
          <cell r="RLW44"/>
          <cell r="RLX44"/>
          <cell r="RLY44"/>
          <cell r="RLZ44"/>
          <cell r="RMA44"/>
          <cell r="RMB44"/>
          <cell r="RMC44"/>
          <cell r="RMD44"/>
          <cell r="RME44"/>
          <cell r="RMF44"/>
          <cell r="RMG44"/>
          <cell r="RMH44"/>
          <cell r="RMI44"/>
          <cell r="RMJ44"/>
          <cell r="RMK44"/>
          <cell r="RML44"/>
          <cell r="RMM44"/>
          <cell r="RMN44"/>
          <cell r="RMO44"/>
          <cell r="RMP44"/>
          <cell r="RMQ44"/>
          <cell r="RMR44"/>
          <cell r="RMS44"/>
          <cell r="RMT44"/>
          <cell r="RMU44"/>
          <cell r="RMV44"/>
          <cell r="RMW44"/>
          <cell r="RMX44"/>
          <cell r="RMY44"/>
          <cell r="RMZ44"/>
          <cell r="RNA44"/>
          <cell r="RNB44"/>
          <cell r="RNC44"/>
          <cell r="RND44"/>
          <cell r="RNE44"/>
          <cell r="RNF44"/>
          <cell r="RNG44"/>
          <cell r="RNH44"/>
          <cell r="RNI44"/>
          <cell r="RNJ44"/>
          <cell r="RNK44"/>
          <cell r="RNL44"/>
          <cell r="RNM44"/>
          <cell r="RNN44"/>
          <cell r="RNO44"/>
          <cell r="RNP44"/>
          <cell r="RNQ44"/>
          <cell r="RNR44"/>
          <cell r="RNS44"/>
          <cell r="RNT44"/>
          <cell r="RNU44"/>
          <cell r="RNV44"/>
          <cell r="RNW44"/>
          <cell r="RNX44"/>
          <cell r="RNY44"/>
          <cell r="RNZ44"/>
          <cell r="ROA44"/>
          <cell r="ROB44"/>
          <cell r="ROC44"/>
          <cell r="ROD44"/>
          <cell r="ROE44"/>
          <cell r="ROF44"/>
          <cell r="ROG44"/>
          <cell r="ROH44"/>
          <cell r="ROI44"/>
          <cell r="ROJ44"/>
          <cell r="ROK44"/>
          <cell r="ROL44"/>
          <cell r="ROM44"/>
          <cell r="RON44"/>
          <cell r="ROO44"/>
          <cell r="ROP44"/>
          <cell r="ROQ44"/>
          <cell r="ROR44"/>
          <cell r="ROS44"/>
          <cell r="ROT44"/>
          <cell r="ROU44"/>
          <cell r="ROV44"/>
          <cell r="ROW44"/>
          <cell r="ROX44"/>
          <cell r="ROY44"/>
          <cell r="ROZ44"/>
          <cell r="RPA44"/>
          <cell r="RPB44"/>
          <cell r="RPC44"/>
          <cell r="RPD44"/>
          <cell r="RPE44"/>
          <cell r="RPF44"/>
          <cell r="RPG44"/>
          <cell r="RPH44"/>
          <cell r="RPI44"/>
          <cell r="RPJ44"/>
          <cell r="RPK44"/>
          <cell r="RPL44"/>
          <cell r="RPM44"/>
          <cell r="RPN44"/>
          <cell r="RPO44"/>
          <cell r="RPP44"/>
          <cell r="RPQ44"/>
          <cell r="RPR44"/>
          <cell r="RPS44"/>
          <cell r="RPT44"/>
          <cell r="RPU44"/>
          <cell r="RPV44"/>
          <cell r="RPW44"/>
          <cell r="RPX44"/>
          <cell r="RPY44"/>
          <cell r="RPZ44"/>
          <cell r="RQA44"/>
          <cell r="RQB44"/>
          <cell r="RQC44"/>
          <cell r="RQD44"/>
          <cell r="RQE44"/>
          <cell r="RQF44"/>
          <cell r="RQG44"/>
          <cell r="RQH44"/>
          <cell r="RQI44"/>
          <cell r="RQJ44"/>
          <cell r="RQK44"/>
          <cell r="RQL44"/>
          <cell r="RQM44"/>
          <cell r="RQN44"/>
          <cell r="RQO44"/>
          <cell r="RQP44"/>
          <cell r="RQQ44"/>
          <cell r="RQR44"/>
          <cell r="RQS44"/>
          <cell r="RQT44"/>
          <cell r="RQU44"/>
          <cell r="RQV44"/>
          <cell r="RQW44"/>
          <cell r="RQX44"/>
          <cell r="RQY44"/>
          <cell r="RQZ44"/>
          <cell r="RRA44"/>
          <cell r="RRB44"/>
          <cell r="RRC44"/>
          <cell r="RRD44"/>
          <cell r="RRE44"/>
          <cell r="RRF44"/>
          <cell r="RRG44"/>
          <cell r="RRH44"/>
          <cell r="RRI44"/>
          <cell r="RRJ44"/>
          <cell r="RRK44"/>
          <cell r="RRL44"/>
          <cell r="RRM44"/>
          <cell r="RRN44"/>
          <cell r="RRO44"/>
          <cell r="RRP44"/>
          <cell r="RRQ44"/>
          <cell r="RRR44"/>
          <cell r="RRS44"/>
          <cell r="RRT44"/>
          <cell r="RRU44"/>
          <cell r="RRV44"/>
          <cell r="RRW44"/>
          <cell r="RRX44"/>
          <cell r="RRY44"/>
          <cell r="RRZ44"/>
          <cell r="RSA44"/>
          <cell r="RSB44"/>
          <cell r="RSC44"/>
          <cell r="RSD44"/>
          <cell r="RSE44"/>
          <cell r="RSF44"/>
          <cell r="RSG44"/>
          <cell r="RSH44"/>
          <cell r="RSI44"/>
          <cell r="RSJ44"/>
          <cell r="RSK44"/>
          <cell r="RSL44"/>
          <cell r="RSM44"/>
          <cell r="RSN44"/>
          <cell r="RSO44"/>
          <cell r="RSP44"/>
          <cell r="RSQ44"/>
          <cell r="RSR44"/>
          <cell r="RSS44"/>
          <cell r="RST44"/>
          <cell r="RSU44"/>
          <cell r="RSV44"/>
          <cell r="RSW44"/>
          <cell r="RSX44"/>
          <cell r="RSY44"/>
          <cell r="RSZ44"/>
          <cell r="RTA44"/>
          <cell r="RTB44"/>
          <cell r="RTC44"/>
          <cell r="RTD44"/>
          <cell r="RTE44"/>
          <cell r="RTF44"/>
          <cell r="RTG44"/>
          <cell r="RTH44"/>
          <cell r="RTI44"/>
          <cell r="RTJ44"/>
          <cell r="RTK44"/>
          <cell r="RTL44"/>
          <cell r="RTM44"/>
          <cell r="RTN44"/>
          <cell r="RTO44"/>
          <cell r="RTP44"/>
          <cell r="RTQ44"/>
          <cell r="RTR44"/>
          <cell r="RTS44"/>
          <cell r="RTT44"/>
          <cell r="RTU44"/>
          <cell r="RTV44"/>
          <cell r="RTW44"/>
          <cell r="RTX44"/>
          <cell r="RTY44"/>
          <cell r="RTZ44"/>
          <cell r="RUA44"/>
          <cell r="RUB44"/>
          <cell r="RUC44"/>
          <cell r="RUD44"/>
          <cell r="RUE44"/>
          <cell r="RUF44"/>
          <cell r="RUG44"/>
          <cell r="RUH44"/>
          <cell r="RUI44"/>
          <cell r="RUJ44"/>
          <cell r="RUK44"/>
          <cell r="RUL44"/>
          <cell r="RUM44"/>
          <cell r="RUN44"/>
          <cell r="RUO44"/>
          <cell r="RUP44"/>
          <cell r="RUQ44"/>
          <cell r="RUR44"/>
          <cell r="RUS44"/>
          <cell r="RUT44"/>
          <cell r="RUU44"/>
          <cell r="RUV44"/>
          <cell r="RUW44"/>
          <cell r="RUX44"/>
          <cell r="RUY44"/>
          <cell r="RUZ44"/>
          <cell r="RVA44"/>
          <cell r="RVB44"/>
          <cell r="RVC44"/>
          <cell r="RVD44"/>
          <cell r="RVE44"/>
          <cell r="RVF44"/>
          <cell r="RVG44"/>
          <cell r="RVH44"/>
          <cell r="RVI44"/>
          <cell r="RVJ44"/>
          <cell r="RVK44"/>
          <cell r="RVL44"/>
          <cell r="RVM44"/>
          <cell r="RVN44"/>
          <cell r="RVO44"/>
          <cell r="RVP44"/>
          <cell r="RVQ44"/>
          <cell r="RVR44"/>
          <cell r="RVS44"/>
          <cell r="RVT44"/>
          <cell r="RVU44"/>
          <cell r="RVV44"/>
          <cell r="RVW44"/>
          <cell r="RVX44"/>
          <cell r="RVY44"/>
          <cell r="RVZ44"/>
          <cell r="RWA44"/>
          <cell r="RWB44"/>
          <cell r="RWC44"/>
          <cell r="RWD44"/>
          <cell r="RWE44"/>
          <cell r="RWF44"/>
          <cell r="RWG44"/>
          <cell r="RWH44"/>
          <cell r="RWI44"/>
          <cell r="RWJ44"/>
          <cell r="RWK44"/>
          <cell r="RWL44"/>
          <cell r="RWM44"/>
          <cell r="RWN44"/>
          <cell r="RWO44"/>
          <cell r="RWP44"/>
          <cell r="RWQ44"/>
          <cell r="RWR44"/>
          <cell r="RWS44"/>
          <cell r="RWT44"/>
          <cell r="RWU44"/>
          <cell r="RWV44"/>
          <cell r="RWW44"/>
          <cell r="RWX44"/>
          <cell r="RWY44"/>
          <cell r="RWZ44"/>
          <cell r="RXA44"/>
          <cell r="RXB44"/>
          <cell r="RXC44"/>
          <cell r="RXD44"/>
          <cell r="RXE44"/>
          <cell r="RXF44"/>
          <cell r="RXG44"/>
          <cell r="RXH44"/>
          <cell r="RXI44"/>
          <cell r="RXJ44"/>
          <cell r="RXK44"/>
          <cell r="RXL44"/>
          <cell r="RXM44"/>
          <cell r="RXN44"/>
          <cell r="RXO44"/>
          <cell r="RXP44"/>
          <cell r="RXQ44"/>
          <cell r="RXR44"/>
          <cell r="RXS44"/>
          <cell r="RXT44"/>
          <cell r="RXU44"/>
          <cell r="RXV44"/>
          <cell r="RXW44"/>
          <cell r="RXX44"/>
          <cell r="RXY44"/>
          <cell r="RXZ44"/>
          <cell r="RYA44"/>
          <cell r="RYB44"/>
          <cell r="RYC44"/>
          <cell r="RYD44"/>
          <cell r="RYE44"/>
          <cell r="RYF44"/>
          <cell r="RYG44"/>
          <cell r="RYH44"/>
          <cell r="RYI44"/>
          <cell r="RYJ44"/>
          <cell r="RYK44"/>
          <cell r="RYL44"/>
          <cell r="RYM44"/>
          <cell r="RYN44"/>
          <cell r="RYO44"/>
          <cell r="RYP44"/>
          <cell r="RYQ44"/>
          <cell r="RYR44"/>
          <cell r="RYS44"/>
          <cell r="RYT44"/>
          <cell r="RYU44"/>
          <cell r="RYV44"/>
          <cell r="RYW44"/>
          <cell r="RYX44"/>
          <cell r="RYY44"/>
          <cell r="RYZ44"/>
          <cell r="RZA44"/>
          <cell r="RZB44"/>
          <cell r="RZC44"/>
          <cell r="RZD44"/>
          <cell r="RZE44"/>
          <cell r="RZF44"/>
          <cell r="RZG44"/>
          <cell r="RZH44"/>
          <cell r="RZI44"/>
          <cell r="RZJ44"/>
          <cell r="RZK44"/>
          <cell r="RZL44"/>
          <cell r="RZM44"/>
          <cell r="RZN44"/>
          <cell r="RZO44"/>
          <cell r="RZP44"/>
          <cell r="RZQ44"/>
          <cell r="RZR44"/>
          <cell r="RZS44"/>
          <cell r="RZT44"/>
          <cell r="RZU44"/>
          <cell r="RZV44"/>
          <cell r="RZW44"/>
          <cell r="RZX44"/>
          <cell r="RZY44"/>
          <cell r="RZZ44"/>
          <cell r="SAA44"/>
          <cell r="SAB44"/>
          <cell r="SAC44"/>
          <cell r="SAD44"/>
          <cell r="SAE44"/>
          <cell r="SAF44"/>
          <cell r="SAG44"/>
          <cell r="SAH44"/>
          <cell r="SAI44"/>
          <cell r="SAJ44"/>
          <cell r="SAK44"/>
          <cell r="SAL44"/>
          <cell r="SAM44"/>
          <cell r="SAN44"/>
          <cell r="SAO44"/>
          <cell r="SAP44"/>
          <cell r="SAQ44"/>
          <cell r="SAR44"/>
          <cell r="SAS44"/>
          <cell r="SAT44"/>
          <cell r="SAU44"/>
          <cell r="SAV44"/>
          <cell r="SAW44"/>
          <cell r="SAX44"/>
          <cell r="SAY44"/>
          <cell r="SAZ44"/>
          <cell r="SBA44"/>
          <cell r="SBB44"/>
          <cell r="SBC44"/>
          <cell r="SBD44"/>
          <cell r="SBE44"/>
          <cell r="SBF44"/>
          <cell r="SBG44"/>
          <cell r="SBH44"/>
          <cell r="SBI44"/>
          <cell r="SBJ44"/>
          <cell r="SBK44"/>
          <cell r="SBL44"/>
          <cell r="SBM44"/>
          <cell r="SBN44"/>
          <cell r="SBO44"/>
          <cell r="SBP44"/>
          <cell r="SBQ44"/>
          <cell r="SBR44"/>
          <cell r="SBS44"/>
          <cell r="SBT44"/>
          <cell r="SBU44"/>
          <cell r="SBV44"/>
          <cell r="SBW44"/>
          <cell r="SBX44"/>
          <cell r="SBY44"/>
          <cell r="SBZ44"/>
          <cell r="SCA44"/>
          <cell r="SCB44"/>
          <cell r="SCC44"/>
          <cell r="SCD44"/>
          <cell r="SCE44"/>
          <cell r="SCF44"/>
          <cell r="SCG44"/>
          <cell r="SCH44"/>
          <cell r="SCI44"/>
          <cell r="SCJ44"/>
          <cell r="SCK44"/>
          <cell r="SCL44"/>
          <cell r="SCM44"/>
          <cell r="SCN44"/>
          <cell r="SCO44"/>
          <cell r="SCP44"/>
          <cell r="SCQ44"/>
          <cell r="SCR44"/>
          <cell r="SCS44"/>
          <cell r="SCT44"/>
          <cell r="SCU44"/>
          <cell r="SCV44"/>
          <cell r="SCW44"/>
          <cell r="SCX44"/>
          <cell r="SCY44"/>
          <cell r="SCZ44"/>
          <cell r="SDA44"/>
          <cell r="SDB44"/>
          <cell r="SDC44"/>
          <cell r="SDD44"/>
          <cell r="SDE44"/>
          <cell r="SDF44"/>
          <cell r="SDG44"/>
          <cell r="SDH44"/>
          <cell r="SDI44"/>
          <cell r="SDJ44"/>
          <cell r="SDK44"/>
          <cell r="SDL44"/>
          <cell r="SDM44"/>
          <cell r="SDN44"/>
          <cell r="SDO44"/>
          <cell r="SDP44"/>
          <cell r="SDQ44"/>
          <cell r="SDR44"/>
          <cell r="SDS44"/>
          <cell r="SDT44"/>
          <cell r="SDU44"/>
          <cell r="SDV44"/>
          <cell r="SDW44"/>
          <cell r="SDX44"/>
          <cell r="SDY44"/>
          <cell r="SDZ44"/>
          <cell r="SEA44"/>
          <cell r="SEB44"/>
          <cell r="SEC44"/>
          <cell r="SED44"/>
          <cell r="SEE44"/>
          <cell r="SEF44"/>
          <cell r="SEG44"/>
          <cell r="SEH44"/>
          <cell r="SEI44"/>
          <cell r="SEJ44"/>
          <cell r="SEK44"/>
          <cell r="SEL44"/>
          <cell r="SEM44"/>
          <cell r="SEN44"/>
          <cell r="SEO44"/>
          <cell r="SEP44"/>
          <cell r="SEQ44"/>
          <cell r="SER44"/>
          <cell r="SES44"/>
          <cell r="SET44"/>
          <cell r="SEU44"/>
          <cell r="SEV44"/>
          <cell r="SEW44"/>
          <cell r="SEX44"/>
          <cell r="SEY44"/>
          <cell r="SEZ44"/>
          <cell r="SFA44"/>
          <cell r="SFB44"/>
          <cell r="SFC44"/>
          <cell r="SFD44"/>
          <cell r="SFE44"/>
          <cell r="SFF44"/>
          <cell r="SFG44"/>
          <cell r="SFH44"/>
          <cell r="SFI44"/>
          <cell r="SFJ44"/>
          <cell r="SFK44"/>
          <cell r="SFL44"/>
          <cell r="SFM44"/>
          <cell r="SFN44"/>
          <cell r="SFO44"/>
          <cell r="SFP44"/>
          <cell r="SFQ44"/>
          <cell r="SFR44"/>
          <cell r="SFS44"/>
          <cell r="SFT44"/>
          <cell r="SFU44"/>
          <cell r="SFV44"/>
          <cell r="SFW44"/>
          <cell r="SFX44"/>
          <cell r="SFY44"/>
          <cell r="SFZ44"/>
          <cell r="SGA44"/>
          <cell r="SGB44"/>
          <cell r="SGC44"/>
          <cell r="SGD44"/>
          <cell r="SGE44"/>
          <cell r="SGF44"/>
          <cell r="SGG44"/>
          <cell r="SGH44"/>
          <cell r="SGI44"/>
          <cell r="SGJ44"/>
          <cell r="SGK44"/>
          <cell r="SGL44"/>
          <cell r="SGM44"/>
          <cell r="SGN44"/>
          <cell r="SGO44"/>
          <cell r="SGP44"/>
          <cell r="SGQ44"/>
          <cell r="SGR44"/>
          <cell r="SGS44"/>
          <cell r="SGT44"/>
          <cell r="SGU44"/>
          <cell r="SGV44"/>
          <cell r="SGW44"/>
          <cell r="SGX44"/>
          <cell r="SGY44"/>
          <cell r="SGZ44"/>
          <cell r="SHA44"/>
          <cell r="SHB44"/>
          <cell r="SHC44"/>
          <cell r="SHD44"/>
          <cell r="SHE44"/>
          <cell r="SHF44"/>
          <cell r="SHG44"/>
          <cell r="SHH44"/>
          <cell r="SHI44"/>
          <cell r="SHJ44"/>
          <cell r="SHK44"/>
          <cell r="SHL44"/>
          <cell r="SHM44"/>
          <cell r="SHN44"/>
          <cell r="SHO44"/>
          <cell r="SHP44"/>
          <cell r="SHQ44"/>
          <cell r="SHR44"/>
          <cell r="SHS44"/>
          <cell r="SHT44"/>
          <cell r="SHU44"/>
          <cell r="SHV44"/>
          <cell r="SHW44"/>
          <cell r="SHX44"/>
          <cell r="SHY44"/>
          <cell r="SHZ44"/>
          <cell r="SIA44"/>
          <cell r="SIB44"/>
          <cell r="SIC44"/>
          <cell r="SID44"/>
          <cell r="SIE44"/>
          <cell r="SIF44"/>
          <cell r="SIG44"/>
          <cell r="SIH44"/>
          <cell r="SII44"/>
          <cell r="SIJ44"/>
          <cell r="SIK44"/>
          <cell r="SIL44"/>
          <cell r="SIM44"/>
          <cell r="SIN44"/>
          <cell r="SIO44"/>
          <cell r="SIP44"/>
          <cell r="SIQ44"/>
          <cell r="SIR44"/>
          <cell r="SIS44"/>
          <cell r="SIT44"/>
          <cell r="SIU44"/>
          <cell r="SIV44"/>
          <cell r="SIW44"/>
          <cell r="SIX44"/>
          <cell r="SIY44"/>
          <cell r="SIZ44"/>
          <cell r="SJA44"/>
          <cell r="SJB44"/>
          <cell r="SJC44"/>
          <cell r="SJD44"/>
          <cell r="SJE44"/>
          <cell r="SJF44"/>
          <cell r="SJG44"/>
          <cell r="SJH44"/>
          <cell r="SJI44"/>
          <cell r="SJJ44"/>
          <cell r="SJK44"/>
          <cell r="SJL44"/>
          <cell r="SJM44"/>
          <cell r="SJN44"/>
          <cell r="SJO44"/>
          <cell r="SJP44"/>
          <cell r="SJQ44"/>
          <cell r="SJR44"/>
          <cell r="SJS44"/>
          <cell r="SJT44"/>
          <cell r="SJU44"/>
          <cell r="SJV44"/>
          <cell r="SJW44"/>
          <cell r="SJX44"/>
          <cell r="SJY44"/>
          <cell r="SJZ44"/>
          <cell r="SKA44"/>
          <cell r="SKB44"/>
          <cell r="SKC44"/>
          <cell r="SKD44"/>
          <cell r="SKE44"/>
          <cell r="SKF44"/>
          <cell r="SKG44"/>
          <cell r="SKH44"/>
          <cell r="SKI44"/>
          <cell r="SKJ44"/>
          <cell r="SKK44"/>
          <cell r="SKL44"/>
          <cell r="SKM44"/>
          <cell r="SKN44"/>
          <cell r="SKO44"/>
          <cell r="SKP44"/>
          <cell r="SKQ44"/>
          <cell r="SKR44"/>
          <cell r="SKS44"/>
          <cell r="SKT44"/>
          <cell r="SKU44"/>
          <cell r="SKV44"/>
          <cell r="SKW44"/>
          <cell r="SKX44"/>
          <cell r="SKY44"/>
          <cell r="SKZ44"/>
          <cell r="SLA44"/>
          <cell r="SLB44"/>
          <cell r="SLC44"/>
          <cell r="SLD44"/>
          <cell r="SLE44"/>
          <cell r="SLF44"/>
          <cell r="SLG44"/>
          <cell r="SLH44"/>
          <cell r="SLI44"/>
          <cell r="SLJ44"/>
          <cell r="SLK44"/>
          <cell r="SLL44"/>
          <cell r="SLM44"/>
          <cell r="SLN44"/>
          <cell r="SLO44"/>
          <cell r="SLP44"/>
          <cell r="SLQ44"/>
          <cell r="SLR44"/>
          <cell r="SLS44"/>
          <cell r="SLT44"/>
          <cell r="SLU44"/>
          <cell r="SLV44"/>
          <cell r="SLW44"/>
          <cell r="SLX44"/>
          <cell r="SLY44"/>
          <cell r="SLZ44"/>
          <cell r="SMA44"/>
          <cell r="SMB44"/>
          <cell r="SMC44"/>
          <cell r="SMD44"/>
          <cell r="SME44"/>
          <cell r="SMF44"/>
          <cell r="SMG44"/>
          <cell r="SMH44"/>
          <cell r="SMI44"/>
          <cell r="SMJ44"/>
          <cell r="SMK44"/>
          <cell r="SML44"/>
          <cell r="SMM44"/>
          <cell r="SMN44"/>
          <cell r="SMO44"/>
          <cell r="SMP44"/>
          <cell r="SMQ44"/>
          <cell r="SMR44"/>
          <cell r="SMS44"/>
          <cell r="SMT44"/>
          <cell r="SMU44"/>
          <cell r="SMV44"/>
          <cell r="SMW44"/>
          <cell r="SMX44"/>
          <cell r="SMY44"/>
          <cell r="SMZ44"/>
          <cell r="SNA44"/>
          <cell r="SNB44"/>
          <cell r="SNC44"/>
          <cell r="SND44"/>
          <cell r="SNE44"/>
          <cell r="SNF44"/>
          <cell r="SNG44"/>
          <cell r="SNH44"/>
          <cell r="SNI44"/>
          <cell r="SNJ44"/>
          <cell r="SNK44"/>
          <cell r="SNL44"/>
          <cell r="SNM44"/>
          <cell r="SNN44"/>
          <cell r="SNO44"/>
          <cell r="SNP44"/>
          <cell r="SNQ44"/>
          <cell r="SNR44"/>
          <cell r="SNS44"/>
          <cell r="SNT44"/>
          <cell r="SNU44"/>
          <cell r="SNV44"/>
          <cell r="SNW44"/>
          <cell r="SNX44"/>
          <cell r="SNY44"/>
          <cell r="SNZ44"/>
          <cell r="SOA44"/>
          <cell r="SOB44"/>
          <cell r="SOC44"/>
          <cell r="SOD44"/>
          <cell r="SOE44"/>
          <cell r="SOF44"/>
          <cell r="SOG44"/>
          <cell r="SOH44"/>
          <cell r="SOI44"/>
          <cell r="SOJ44"/>
          <cell r="SOK44"/>
          <cell r="SOL44"/>
          <cell r="SOM44"/>
          <cell r="SON44"/>
          <cell r="SOO44"/>
          <cell r="SOP44"/>
          <cell r="SOQ44"/>
          <cell r="SOR44"/>
          <cell r="SOS44"/>
          <cell r="SOT44"/>
          <cell r="SOU44"/>
          <cell r="SOV44"/>
          <cell r="SOW44"/>
          <cell r="SOX44"/>
          <cell r="SOY44"/>
          <cell r="SOZ44"/>
          <cell r="SPA44"/>
          <cell r="SPB44"/>
          <cell r="SPC44"/>
          <cell r="SPD44"/>
          <cell r="SPE44"/>
          <cell r="SPF44"/>
          <cell r="SPG44"/>
          <cell r="SPH44"/>
          <cell r="SPI44"/>
          <cell r="SPJ44"/>
          <cell r="SPK44"/>
          <cell r="SPL44"/>
          <cell r="SPM44"/>
          <cell r="SPN44"/>
          <cell r="SPO44"/>
          <cell r="SPP44"/>
          <cell r="SPQ44"/>
          <cell r="SPR44"/>
          <cell r="SPS44"/>
          <cell r="SPT44"/>
          <cell r="SPU44"/>
          <cell r="SPV44"/>
          <cell r="SPW44"/>
          <cell r="SPX44"/>
          <cell r="SPY44"/>
          <cell r="SPZ44"/>
          <cell r="SQA44"/>
          <cell r="SQB44"/>
          <cell r="SQC44"/>
          <cell r="SQD44"/>
          <cell r="SQE44"/>
          <cell r="SQF44"/>
          <cell r="SQG44"/>
          <cell r="SQH44"/>
          <cell r="SQI44"/>
          <cell r="SQJ44"/>
          <cell r="SQK44"/>
          <cell r="SQL44"/>
          <cell r="SQM44"/>
          <cell r="SQN44"/>
          <cell r="SQO44"/>
          <cell r="SQP44"/>
          <cell r="SQQ44"/>
          <cell r="SQR44"/>
          <cell r="SQS44"/>
          <cell r="SQT44"/>
          <cell r="SQU44"/>
          <cell r="SQV44"/>
          <cell r="SQW44"/>
          <cell r="SQX44"/>
          <cell r="SQY44"/>
          <cell r="SQZ44"/>
          <cell r="SRA44"/>
          <cell r="SRB44"/>
          <cell r="SRC44"/>
          <cell r="SRD44"/>
          <cell r="SRE44"/>
          <cell r="SRF44"/>
          <cell r="SRG44"/>
          <cell r="SRH44"/>
          <cell r="SRI44"/>
          <cell r="SRJ44"/>
          <cell r="SRK44"/>
          <cell r="SRL44"/>
          <cell r="SRM44"/>
          <cell r="SRN44"/>
          <cell r="SRO44"/>
          <cell r="SRP44"/>
          <cell r="SRQ44"/>
          <cell r="SRR44"/>
          <cell r="SRS44"/>
          <cell r="SRT44"/>
          <cell r="SRU44"/>
          <cell r="SRV44"/>
          <cell r="SRW44"/>
          <cell r="SRX44"/>
          <cell r="SRY44"/>
          <cell r="SRZ44"/>
          <cell r="SSA44"/>
          <cell r="SSB44"/>
          <cell r="SSC44"/>
          <cell r="SSD44"/>
          <cell r="SSE44"/>
          <cell r="SSF44"/>
          <cell r="SSG44"/>
          <cell r="SSH44"/>
          <cell r="SSI44"/>
          <cell r="SSJ44"/>
          <cell r="SSK44"/>
          <cell r="SSL44"/>
          <cell r="SSM44"/>
          <cell r="SSN44"/>
          <cell r="SSO44"/>
          <cell r="SSP44"/>
          <cell r="SSQ44"/>
          <cell r="SSR44"/>
          <cell r="SSS44"/>
          <cell r="SST44"/>
          <cell r="SSU44"/>
          <cell r="SSV44"/>
          <cell r="SSW44"/>
          <cell r="SSX44"/>
          <cell r="SSY44"/>
          <cell r="SSZ44"/>
          <cell r="STA44"/>
          <cell r="STB44"/>
          <cell r="STC44"/>
          <cell r="STD44"/>
          <cell r="STE44"/>
          <cell r="STF44"/>
          <cell r="STG44"/>
          <cell r="STH44"/>
          <cell r="STI44"/>
          <cell r="STJ44"/>
          <cell r="STK44"/>
          <cell r="STL44"/>
          <cell r="STM44"/>
          <cell r="STN44"/>
          <cell r="STO44"/>
          <cell r="STP44"/>
          <cell r="STQ44"/>
          <cell r="STR44"/>
          <cell r="STS44"/>
          <cell r="STT44"/>
          <cell r="STU44"/>
          <cell r="STV44"/>
          <cell r="STW44"/>
          <cell r="STX44"/>
          <cell r="STY44"/>
          <cell r="STZ44"/>
          <cell r="SUA44"/>
          <cell r="SUB44"/>
          <cell r="SUC44"/>
          <cell r="SUD44"/>
          <cell r="SUE44"/>
          <cell r="SUF44"/>
          <cell r="SUG44"/>
          <cell r="SUH44"/>
          <cell r="SUI44"/>
          <cell r="SUJ44"/>
          <cell r="SUK44"/>
          <cell r="SUL44"/>
          <cell r="SUM44"/>
          <cell r="SUN44"/>
          <cell r="SUO44"/>
          <cell r="SUP44"/>
          <cell r="SUQ44"/>
          <cell r="SUR44"/>
          <cell r="SUS44"/>
          <cell r="SUT44"/>
          <cell r="SUU44"/>
          <cell r="SUV44"/>
          <cell r="SUW44"/>
          <cell r="SUX44"/>
          <cell r="SUY44"/>
          <cell r="SUZ44"/>
          <cell r="SVA44"/>
          <cell r="SVB44"/>
          <cell r="SVC44"/>
          <cell r="SVD44"/>
          <cell r="SVE44"/>
          <cell r="SVF44"/>
          <cell r="SVG44"/>
          <cell r="SVH44"/>
          <cell r="SVI44"/>
          <cell r="SVJ44"/>
          <cell r="SVK44"/>
          <cell r="SVL44"/>
          <cell r="SVM44"/>
          <cell r="SVN44"/>
          <cell r="SVO44"/>
          <cell r="SVP44"/>
          <cell r="SVQ44"/>
          <cell r="SVR44"/>
          <cell r="SVS44"/>
          <cell r="SVT44"/>
          <cell r="SVU44"/>
          <cell r="SVV44"/>
          <cell r="SVW44"/>
          <cell r="SVX44"/>
          <cell r="SVY44"/>
          <cell r="SVZ44"/>
          <cell r="SWA44"/>
          <cell r="SWB44"/>
          <cell r="SWC44"/>
          <cell r="SWD44"/>
          <cell r="SWE44"/>
          <cell r="SWF44"/>
          <cell r="SWG44"/>
          <cell r="SWH44"/>
          <cell r="SWI44"/>
          <cell r="SWJ44"/>
          <cell r="SWK44"/>
          <cell r="SWL44"/>
          <cell r="SWM44"/>
          <cell r="SWN44"/>
          <cell r="SWO44"/>
          <cell r="SWP44"/>
          <cell r="SWQ44"/>
          <cell r="SWR44"/>
          <cell r="SWS44"/>
          <cell r="SWT44"/>
          <cell r="SWU44"/>
          <cell r="SWV44"/>
          <cell r="SWW44"/>
          <cell r="SWX44"/>
          <cell r="SWY44"/>
          <cell r="SWZ44"/>
          <cell r="SXA44"/>
          <cell r="SXB44"/>
          <cell r="SXC44"/>
          <cell r="SXD44"/>
          <cell r="SXE44"/>
          <cell r="SXF44"/>
          <cell r="SXG44"/>
          <cell r="SXH44"/>
          <cell r="SXI44"/>
          <cell r="SXJ44"/>
          <cell r="SXK44"/>
          <cell r="SXL44"/>
          <cell r="SXM44"/>
          <cell r="SXN44"/>
          <cell r="SXO44"/>
          <cell r="SXP44"/>
          <cell r="SXQ44"/>
          <cell r="SXR44"/>
          <cell r="SXS44"/>
          <cell r="SXT44"/>
          <cell r="SXU44"/>
          <cell r="SXV44"/>
          <cell r="SXW44"/>
          <cell r="SXX44"/>
          <cell r="SXY44"/>
          <cell r="SXZ44"/>
          <cell r="SYA44"/>
          <cell r="SYB44"/>
          <cell r="SYC44"/>
          <cell r="SYD44"/>
          <cell r="SYE44"/>
          <cell r="SYF44"/>
          <cell r="SYG44"/>
          <cell r="SYH44"/>
          <cell r="SYI44"/>
          <cell r="SYJ44"/>
          <cell r="SYK44"/>
          <cell r="SYL44"/>
          <cell r="SYM44"/>
          <cell r="SYN44"/>
          <cell r="SYO44"/>
          <cell r="SYP44"/>
          <cell r="SYQ44"/>
          <cell r="SYR44"/>
          <cell r="SYS44"/>
          <cell r="SYT44"/>
          <cell r="SYU44"/>
          <cell r="SYV44"/>
          <cell r="SYW44"/>
          <cell r="SYX44"/>
          <cell r="SYY44"/>
          <cell r="SYZ44"/>
          <cell r="SZA44"/>
          <cell r="SZB44"/>
          <cell r="SZC44"/>
          <cell r="SZD44"/>
          <cell r="SZE44"/>
          <cell r="SZF44"/>
          <cell r="SZG44"/>
          <cell r="SZH44"/>
          <cell r="SZI44"/>
          <cell r="SZJ44"/>
          <cell r="SZK44"/>
          <cell r="SZL44"/>
          <cell r="SZM44"/>
          <cell r="SZN44"/>
          <cell r="SZO44"/>
          <cell r="SZP44"/>
          <cell r="SZQ44"/>
          <cell r="SZR44"/>
          <cell r="SZS44"/>
          <cell r="SZT44"/>
          <cell r="SZU44"/>
          <cell r="SZV44"/>
          <cell r="SZW44"/>
          <cell r="SZX44"/>
          <cell r="SZY44"/>
          <cell r="SZZ44"/>
          <cell r="TAA44"/>
          <cell r="TAB44"/>
          <cell r="TAC44"/>
          <cell r="TAD44"/>
          <cell r="TAE44"/>
          <cell r="TAF44"/>
          <cell r="TAG44"/>
          <cell r="TAH44"/>
          <cell r="TAI44"/>
          <cell r="TAJ44"/>
          <cell r="TAK44"/>
          <cell r="TAL44"/>
          <cell r="TAM44"/>
          <cell r="TAN44"/>
          <cell r="TAO44"/>
          <cell r="TAP44"/>
          <cell r="TAQ44"/>
          <cell r="TAR44"/>
          <cell r="TAS44"/>
          <cell r="TAT44"/>
          <cell r="TAU44"/>
          <cell r="TAV44"/>
          <cell r="TAW44"/>
          <cell r="TAX44"/>
          <cell r="TAY44"/>
          <cell r="TAZ44"/>
          <cell r="TBA44"/>
          <cell r="TBB44"/>
          <cell r="TBC44"/>
          <cell r="TBD44"/>
          <cell r="TBE44"/>
          <cell r="TBF44"/>
          <cell r="TBG44"/>
          <cell r="TBH44"/>
          <cell r="TBI44"/>
          <cell r="TBJ44"/>
          <cell r="TBK44"/>
          <cell r="TBL44"/>
          <cell r="TBM44"/>
          <cell r="TBN44"/>
          <cell r="TBO44"/>
          <cell r="TBP44"/>
          <cell r="TBQ44"/>
          <cell r="TBR44"/>
          <cell r="TBS44"/>
          <cell r="TBT44"/>
          <cell r="TBU44"/>
          <cell r="TBV44"/>
          <cell r="TBW44"/>
          <cell r="TBX44"/>
          <cell r="TBY44"/>
          <cell r="TBZ44"/>
          <cell r="TCA44"/>
          <cell r="TCB44"/>
          <cell r="TCC44"/>
          <cell r="TCD44"/>
          <cell r="TCE44"/>
          <cell r="TCF44"/>
          <cell r="TCG44"/>
          <cell r="TCH44"/>
          <cell r="TCI44"/>
          <cell r="TCJ44"/>
          <cell r="TCK44"/>
          <cell r="TCL44"/>
          <cell r="TCM44"/>
          <cell r="TCN44"/>
          <cell r="TCO44"/>
          <cell r="TCP44"/>
          <cell r="TCQ44"/>
          <cell r="TCR44"/>
          <cell r="TCS44"/>
          <cell r="TCT44"/>
          <cell r="TCU44"/>
          <cell r="TCV44"/>
          <cell r="TCW44"/>
          <cell r="TCX44"/>
          <cell r="TCY44"/>
          <cell r="TCZ44"/>
          <cell r="TDA44"/>
          <cell r="TDB44"/>
          <cell r="TDC44"/>
          <cell r="TDD44"/>
          <cell r="TDE44"/>
          <cell r="TDF44"/>
          <cell r="TDG44"/>
          <cell r="TDH44"/>
          <cell r="TDI44"/>
          <cell r="TDJ44"/>
          <cell r="TDK44"/>
          <cell r="TDL44"/>
          <cell r="TDM44"/>
          <cell r="TDN44"/>
          <cell r="TDO44"/>
          <cell r="TDP44"/>
          <cell r="TDQ44"/>
          <cell r="TDR44"/>
          <cell r="TDS44"/>
          <cell r="TDT44"/>
          <cell r="TDU44"/>
          <cell r="TDV44"/>
          <cell r="TDW44"/>
          <cell r="TDX44"/>
          <cell r="TDY44"/>
          <cell r="TDZ44"/>
          <cell r="TEA44"/>
          <cell r="TEB44"/>
          <cell r="TEC44"/>
          <cell r="TED44"/>
          <cell r="TEE44"/>
          <cell r="TEF44"/>
          <cell r="TEG44"/>
          <cell r="TEH44"/>
          <cell r="TEI44"/>
          <cell r="TEJ44"/>
          <cell r="TEK44"/>
          <cell r="TEL44"/>
          <cell r="TEM44"/>
          <cell r="TEN44"/>
          <cell r="TEO44"/>
          <cell r="TEP44"/>
          <cell r="TEQ44"/>
          <cell r="TER44"/>
          <cell r="TES44"/>
          <cell r="TET44"/>
          <cell r="TEU44"/>
          <cell r="TEV44"/>
          <cell r="TEW44"/>
          <cell r="TEX44"/>
          <cell r="TEY44"/>
          <cell r="TEZ44"/>
          <cell r="TFA44"/>
          <cell r="TFB44"/>
          <cell r="TFC44"/>
          <cell r="TFD44"/>
          <cell r="TFE44"/>
          <cell r="TFF44"/>
          <cell r="TFG44"/>
          <cell r="TFH44"/>
          <cell r="TFI44"/>
          <cell r="TFJ44"/>
          <cell r="TFK44"/>
          <cell r="TFL44"/>
          <cell r="TFM44"/>
          <cell r="TFN44"/>
          <cell r="TFO44"/>
          <cell r="TFP44"/>
          <cell r="TFQ44"/>
          <cell r="TFR44"/>
          <cell r="TFS44"/>
          <cell r="TFT44"/>
          <cell r="TFU44"/>
          <cell r="TFV44"/>
          <cell r="TFW44"/>
          <cell r="TFX44"/>
          <cell r="TFY44"/>
          <cell r="TFZ44"/>
          <cell r="TGA44"/>
          <cell r="TGB44"/>
          <cell r="TGC44"/>
          <cell r="TGD44"/>
          <cell r="TGE44"/>
          <cell r="TGF44"/>
          <cell r="TGG44"/>
          <cell r="TGH44"/>
          <cell r="TGI44"/>
          <cell r="TGJ44"/>
          <cell r="TGK44"/>
          <cell r="TGL44"/>
          <cell r="TGM44"/>
          <cell r="TGN44"/>
          <cell r="TGO44"/>
          <cell r="TGP44"/>
          <cell r="TGQ44"/>
          <cell r="TGR44"/>
          <cell r="TGS44"/>
          <cell r="TGT44"/>
          <cell r="TGU44"/>
          <cell r="TGV44"/>
          <cell r="TGW44"/>
          <cell r="TGX44"/>
          <cell r="TGY44"/>
          <cell r="TGZ44"/>
          <cell r="THA44"/>
          <cell r="THB44"/>
          <cell r="THC44"/>
          <cell r="THD44"/>
          <cell r="THE44"/>
          <cell r="THF44"/>
          <cell r="THG44"/>
          <cell r="THH44"/>
          <cell r="THI44"/>
          <cell r="THJ44"/>
          <cell r="THK44"/>
          <cell r="THL44"/>
          <cell r="THM44"/>
          <cell r="THN44"/>
          <cell r="THO44"/>
          <cell r="THP44"/>
          <cell r="THQ44"/>
          <cell r="THR44"/>
          <cell r="THS44"/>
          <cell r="THT44"/>
          <cell r="THU44"/>
          <cell r="THV44"/>
          <cell r="THW44"/>
          <cell r="THX44"/>
          <cell r="THY44"/>
          <cell r="THZ44"/>
          <cell r="TIA44"/>
          <cell r="TIB44"/>
          <cell r="TIC44"/>
          <cell r="TID44"/>
          <cell r="TIE44"/>
          <cell r="TIF44"/>
          <cell r="TIG44"/>
          <cell r="TIH44"/>
          <cell r="TII44"/>
          <cell r="TIJ44"/>
          <cell r="TIK44"/>
          <cell r="TIL44"/>
          <cell r="TIM44"/>
          <cell r="TIN44"/>
          <cell r="TIO44"/>
          <cell r="TIP44"/>
          <cell r="TIQ44"/>
          <cell r="TIR44"/>
          <cell r="TIS44"/>
          <cell r="TIT44"/>
          <cell r="TIU44"/>
          <cell r="TIV44"/>
          <cell r="TIW44"/>
          <cell r="TIX44"/>
          <cell r="TIY44"/>
          <cell r="TIZ44"/>
          <cell r="TJA44"/>
          <cell r="TJB44"/>
          <cell r="TJC44"/>
          <cell r="TJD44"/>
          <cell r="TJE44"/>
          <cell r="TJF44"/>
          <cell r="TJG44"/>
          <cell r="TJH44"/>
          <cell r="TJI44"/>
          <cell r="TJJ44"/>
          <cell r="TJK44"/>
          <cell r="TJL44"/>
          <cell r="TJM44"/>
          <cell r="TJN44"/>
          <cell r="TJO44"/>
          <cell r="TJP44"/>
          <cell r="TJQ44"/>
          <cell r="TJR44"/>
          <cell r="TJS44"/>
          <cell r="TJT44"/>
          <cell r="TJU44"/>
          <cell r="TJV44"/>
          <cell r="TJW44"/>
          <cell r="TJX44"/>
          <cell r="TJY44"/>
          <cell r="TJZ44"/>
          <cell r="TKA44"/>
          <cell r="TKB44"/>
          <cell r="TKC44"/>
          <cell r="TKD44"/>
          <cell r="TKE44"/>
          <cell r="TKF44"/>
          <cell r="TKG44"/>
          <cell r="TKH44"/>
          <cell r="TKI44"/>
          <cell r="TKJ44"/>
          <cell r="TKK44"/>
          <cell r="TKL44"/>
          <cell r="TKM44"/>
          <cell r="TKN44"/>
          <cell r="TKO44"/>
          <cell r="TKP44"/>
          <cell r="TKQ44"/>
          <cell r="TKR44"/>
          <cell r="TKS44"/>
          <cell r="TKT44"/>
          <cell r="TKU44"/>
          <cell r="TKV44"/>
          <cell r="TKW44"/>
          <cell r="TKX44"/>
          <cell r="TKY44"/>
          <cell r="TKZ44"/>
          <cell r="TLA44"/>
          <cell r="TLB44"/>
          <cell r="TLC44"/>
          <cell r="TLD44"/>
          <cell r="TLE44"/>
          <cell r="TLF44"/>
          <cell r="TLG44"/>
          <cell r="TLH44"/>
          <cell r="TLI44"/>
          <cell r="TLJ44"/>
          <cell r="TLK44"/>
          <cell r="TLL44"/>
          <cell r="TLM44"/>
          <cell r="TLN44"/>
          <cell r="TLO44"/>
          <cell r="TLP44"/>
          <cell r="TLQ44"/>
          <cell r="TLR44"/>
          <cell r="TLS44"/>
          <cell r="TLT44"/>
          <cell r="TLU44"/>
          <cell r="TLV44"/>
          <cell r="TLW44"/>
          <cell r="TLX44"/>
          <cell r="TLY44"/>
          <cell r="TLZ44"/>
          <cell r="TMA44"/>
          <cell r="TMB44"/>
          <cell r="TMC44"/>
          <cell r="TMD44"/>
          <cell r="TME44"/>
          <cell r="TMF44"/>
          <cell r="TMG44"/>
          <cell r="TMH44"/>
          <cell r="TMI44"/>
          <cell r="TMJ44"/>
          <cell r="TMK44"/>
          <cell r="TML44"/>
          <cell r="TMM44"/>
          <cell r="TMN44"/>
          <cell r="TMO44"/>
          <cell r="TMP44"/>
          <cell r="TMQ44"/>
          <cell r="TMR44"/>
          <cell r="TMS44"/>
          <cell r="TMT44"/>
          <cell r="TMU44"/>
          <cell r="TMV44"/>
          <cell r="TMW44"/>
          <cell r="TMX44"/>
          <cell r="TMY44"/>
          <cell r="TMZ44"/>
          <cell r="TNA44"/>
          <cell r="TNB44"/>
          <cell r="TNC44"/>
          <cell r="TND44"/>
          <cell r="TNE44"/>
          <cell r="TNF44"/>
          <cell r="TNG44"/>
          <cell r="TNH44"/>
          <cell r="TNI44"/>
          <cell r="TNJ44"/>
          <cell r="TNK44"/>
          <cell r="TNL44"/>
          <cell r="TNM44"/>
          <cell r="TNN44"/>
          <cell r="TNO44"/>
          <cell r="TNP44"/>
          <cell r="TNQ44"/>
          <cell r="TNR44"/>
          <cell r="TNS44"/>
          <cell r="TNT44"/>
          <cell r="TNU44"/>
          <cell r="TNV44"/>
          <cell r="TNW44"/>
          <cell r="TNX44"/>
          <cell r="TNY44"/>
          <cell r="TNZ44"/>
          <cell r="TOA44"/>
          <cell r="TOB44"/>
          <cell r="TOC44"/>
          <cell r="TOD44"/>
          <cell r="TOE44"/>
          <cell r="TOF44"/>
          <cell r="TOG44"/>
          <cell r="TOH44"/>
          <cell r="TOI44"/>
          <cell r="TOJ44"/>
          <cell r="TOK44"/>
          <cell r="TOL44"/>
          <cell r="TOM44"/>
          <cell r="TON44"/>
          <cell r="TOO44"/>
          <cell r="TOP44"/>
          <cell r="TOQ44"/>
          <cell r="TOR44"/>
          <cell r="TOS44"/>
          <cell r="TOT44"/>
          <cell r="TOU44"/>
          <cell r="TOV44"/>
          <cell r="TOW44"/>
          <cell r="TOX44"/>
          <cell r="TOY44"/>
          <cell r="TOZ44"/>
          <cell r="TPA44"/>
          <cell r="TPB44"/>
          <cell r="TPC44"/>
          <cell r="TPD44"/>
          <cell r="TPE44"/>
          <cell r="TPF44"/>
          <cell r="TPG44"/>
          <cell r="TPH44"/>
          <cell r="TPI44"/>
          <cell r="TPJ44"/>
          <cell r="TPK44"/>
          <cell r="TPL44"/>
          <cell r="TPM44"/>
          <cell r="TPN44"/>
          <cell r="TPO44"/>
          <cell r="TPP44"/>
          <cell r="TPQ44"/>
          <cell r="TPR44"/>
          <cell r="TPS44"/>
          <cell r="TPT44"/>
          <cell r="TPU44"/>
          <cell r="TPV44"/>
          <cell r="TPW44"/>
          <cell r="TPX44"/>
          <cell r="TPY44"/>
          <cell r="TPZ44"/>
          <cell r="TQA44"/>
          <cell r="TQB44"/>
          <cell r="TQC44"/>
          <cell r="TQD44"/>
          <cell r="TQE44"/>
          <cell r="TQF44"/>
          <cell r="TQG44"/>
          <cell r="TQH44"/>
          <cell r="TQI44"/>
          <cell r="TQJ44"/>
          <cell r="TQK44"/>
          <cell r="TQL44"/>
          <cell r="TQM44"/>
          <cell r="TQN44"/>
          <cell r="TQO44"/>
          <cell r="TQP44"/>
          <cell r="TQQ44"/>
          <cell r="TQR44"/>
          <cell r="TQS44"/>
          <cell r="TQT44"/>
          <cell r="TQU44"/>
          <cell r="TQV44"/>
          <cell r="TQW44"/>
          <cell r="TQX44"/>
          <cell r="TQY44"/>
          <cell r="TQZ44"/>
          <cell r="TRA44"/>
          <cell r="TRB44"/>
          <cell r="TRC44"/>
          <cell r="TRD44"/>
          <cell r="TRE44"/>
          <cell r="TRF44"/>
          <cell r="TRG44"/>
          <cell r="TRH44"/>
          <cell r="TRI44"/>
          <cell r="TRJ44"/>
          <cell r="TRK44"/>
          <cell r="TRL44"/>
          <cell r="TRM44"/>
          <cell r="TRN44"/>
          <cell r="TRO44"/>
          <cell r="TRP44"/>
          <cell r="TRQ44"/>
          <cell r="TRR44"/>
          <cell r="TRS44"/>
          <cell r="TRT44"/>
          <cell r="TRU44"/>
          <cell r="TRV44"/>
          <cell r="TRW44"/>
          <cell r="TRX44"/>
          <cell r="TRY44"/>
          <cell r="TRZ44"/>
          <cell r="TSA44"/>
          <cell r="TSB44"/>
          <cell r="TSC44"/>
          <cell r="TSD44"/>
          <cell r="TSE44"/>
          <cell r="TSF44"/>
          <cell r="TSG44"/>
          <cell r="TSH44"/>
          <cell r="TSI44"/>
          <cell r="TSJ44"/>
          <cell r="TSK44"/>
          <cell r="TSL44"/>
          <cell r="TSM44"/>
          <cell r="TSN44"/>
          <cell r="TSO44"/>
          <cell r="TSP44"/>
          <cell r="TSQ44"/>
          <cell r="TSR44"/>
          <cell r="TSS44"/>
          <cell r="TST44"/>
          <cell r="TSU44"/>
          <cell r="TSV44"/>
          <cell r="TSW44"/>
          <cell r="TSX44"/>
          <cell r="TSY44"/>
          <cell r="TSZ44"/>
          <cell r="TTA44"/>
          <cell r="TTB44"/>
          <cell r="TTC44"/>
          <cell r="TTD44"/>
          <cell r="TTE44"/>
          <cell r="TTF44"/>
          <cell r="TTG44"/>
          <cell r="TTH44"/>
          <cell r="TTI44"/>
          <cell r="TTJ44"/>
          <cell r="TTK44"/>
          <cell r="TTL44"/>
          <cell r="TTM44"/>
          <cell r="TTN44"/>
          <cell r="TTO44"/>
          <cell r="TTP44"/>
          <cell r="TTQ44"/>
          <cell r="TTR44"/>
          <cell r="TTS44"/>
          <cell r="TTT44"/>
          <cell r="TTU44"/>
          <cell r="TTV44"/>
          <cell r="TTW44"/>
          <cell r="TTX44"/>
          <cell r="TTY44"/>
          <cell r="TTZ44"/>
          <cell r="TUA44"/>
          <cell r="TUB44"/>
          <cell r="TUC44"/>
          <cell r="TUD44"/>
          <cell r="TUE44"/>
          <cell r="TUF44"/>
          <cell r="TUG44"/>
          <cell r="TUH44"/>
          <cell r="TUI44"/>
          <cell r="TUJ44"/>
          <cell r="TUK44"/>
          <cell r="TUL44"/>
          <cell r="TUM44"/>
          <cell r="TUN44"/>
          <cell r="TUO44"/>
          <cell r="TUP44"/>
          <cell r="TUQ44"/>
          <cell r="TUR44"/>
          <cell r="TUS44"/>
          <cell r="TUT44"/>
          <cell r="TUU44"/>
          <cell r="TUV44"/>
          <cell r="TUW44"/>
          <cell r="TUX44"/>
          <cell r="TUY44"/>
          <cell r="TUZ44"/>
          <cell r="TVA44"/>
          <cell r="TVB44"/>
          <cell r="TVC44"/>
          <cell r="TVD44"/>
          <cell r="TVE44"/>
          <cell r="TVF44"/>
          <cell r="TVG44"/>
          <cell r="TVH44"/>
          <cell r="TVI44"/>
          <cell r="TVJ44"/>
          <cell r="TVK44"/>
          <cell r="TVL44"/>
          <cell r="TVM44"/>
          <cell r="TVN44"/>
          <cell r="TVO44"/>
          <cell r="TVP44"/>
          <cell r="TVQ44"/>
          <cell r="TVR44"/>
          <cell r="TVS44"/>
          <cell r="TVT44"/>
          <cell r="TVU44"/>
          <cell r="TVV44"/>
          <cell r="TVW44"/>
          <cell r="TVX44"/>
          <cell r="TVY44"/>
          <cell r="TVZ44"/>
          <cell r="TWA44"/>
          <cell r="TWB44"/>
          <cell r="TWC44"/>
          <cell r="TWD44"/>
          <cell r="TWE44"/>
          <cell r="TWF44"/>
          <cell r="TWG44"/>
          <cell r="TWH44"/>
          <cell r="TWI44"/>
          <cell r="TWJ44"/>
          <cell r="TWK44"/>
          <cell r="TWL44"/>
          <cell r="TWM44"/>
          <cell r="TWN44"/>
          <cell r="TWO44"/>
          <cell r="TWP44"/>
          <cell r="TWQ44"/>
          <cell r="TWR44"/>
          <cell r="TWS44"/>
          <cell r="TWT44"/>
          <cell r="TWU44"/>
          <cell r="TWV44"/>
          <cell r="TWW44"/>
          <cell r="TWX44"/>
          <cell r="TWY44"/>
          <cell r="TWZ44"/>
          <cell r="TXA44"/>
          <cell r="TXB44"/>
          <cell r="TXC44"/>
          <cell r="TXD44"/>
          <cell r="TXE44"/>
          <cell r="TXF44"/>
          <cell r="TXG44"/>
          <cell r="TXH44"/>
          <cell r="TXI44"/>
          <cell r="TXJ44"/>
          <cell r="TXK44"/>
          <cell r="TXL44"/>
          <cell r="TXM44"/>
          <cell r="TXN44"/>
          <cell r="TXO44"/>
          <cell r="TXP44"/>
          <cell r="TXQ44"/>
          <cell r="TXR44"/>
          <cell r="TXS44"/>
          <cell r="TXT44"/>
          <cell r="TXU44"/>
          <cell r="TXV44"/>
          <cell r="TXW44"/>
          <cell r="TXX44"/>
          <cell r="TXY44"/>
          <cell r="TXZ44"/>
          <cell r="TYA44"/>
          <cell r="TYB44"/>
          <cell r="TYC44"/>
          <cell r="TYD44"/>
          <cell r="TYE44"/>
          <cell r="TYF44"/>
          <cell r="TYG44"/>
          <cell r="TYH44"/>
          <cell r="TYI44"/>
          <cell r="TYJ44"/>
          <cell r="TYK44"/>
          <cell r="TYL44"/>
          <cell r="TYM44"/>
          <cell r="TYN44"/>
          <cell r="TYO44"/>
          <cell r="TYP44"/>
          <cell r="TYQ44"/>
          <cell r="TYR44"/>
          <cell r="TYS44"/>
          <cell r="TYT44"/>
          <cell r="TYU44"/>
          <cell r="TYV44"/>
          <cell r="TYW44"/>
          <cell r="TYX44"/>
          <cell r="TYY44"/>
          <cell r="TYZ44"/>
          <cell r="TZA44"/>
          <cell r="TZB44"/>
          <cell r="TZC44"/>
          <cell r="TZD44"/>
          <cell r="TZE44"/>
          <cell r="TZF44"/>
          <cell r="TZG44"/>
          <cell r="TZH44"/>
          <cell r="TZI44"/>
          <cell r="TZJ44"/>
          <cell r="TZK44"/>
          <cell r="TZL44"/>
          <cell r="TZM44"/>
          <cell r="TZN44"/>
          <cell r="TZO44"/>
          <cell r="TZP44"/>
          <cell r="TZQ44"/>
          <cell r="TZR44"/>
          <cell r="TZS44"/>
          <cell r="TZT44"/>
          <cell r="TZU44"/>
          <cell r="TZV44"/>
          <cell r="TZW44"/>
          <cell r="TZX44"/>
          <cell r="TZY44"/>
          <cell r="TZZ44"/>
          <cell r="UAA44"/>
          <cell r="UAB44"/>
          <cell r="UAC44"/>
          <cell r="UAD44"/>
          <cell r="UAE44"/>
          <cell r="UAF44"/>
          <cell r="UAG44"/>
          <cell r="UAH44"/>
          <cell r="UAI44"/>
          <cell r="UAJ44"/>
          <cell r="UAK44"/>
          <cell r="UAL44"/>
          <cell r="UAM44"/>
          <cell r="UAN44"/>
          <cell r="UAO44"/>
          <cell r="UAP44"/>
          <cell r="UAQ44"/>
          <cell r="UAR44"/>
          <cell r="UAS44"/>
          <cell r="UAT44"/>
          <cell r="UAU44"/>
          <cell r="UAV44"/>
          <cell r="UAW44"/>
          <cell r="UAX44"/>
          <cell r="UAY44"/>
          <cell r="UAZ44"/>
          <cell r="UBA44"/>
          <cell r="UBB44"/>
          <cell r="UBC44"/>
          <cell r="UBD44"/>
          <cell r="UBE44"/>
          <cell r="UBF44"/>
          <cell r="UBG44"/>
          <cell r="UBH44"/>
          <cell r="UBI44"/>
          <cell r="UBJ44"/>
          <cell r="UBK44"/>
          <cell r="UBL44"/>
          <cell r="UBM44"/>
          <cell r="UBN44"/>
          <cell r="UBO44"/>
          <cell r="UBP44"/>
          <cell r="UBQ44"/>
          <cell r="UBR44"/>
          <cell r="UBS44"/>
          <cell r="UBT44"/>
          <cell r="UBU44"/>
          <cell r="UBV44"/>
          <cell r="UBW44"/>
          <cell r="UBX44"/>
          <cell r="UBY44"/>
          <cell r="UBZ44"/>
          <cell r="UCA44"/>
          <cell r="UCB44"/>
          <cell r="UCC44"/>
          <cell r="UCD44"/>
          <cell r="UCE44"/>
          <cell r="UCF44"/>
          <cell r="UCG44"/>
          <cell r="UCH44"/>
          <cell r="UCI44"/>
          <cell r="UCJ44"/>
          <cell r="UCK44"/>
          <cell r="UCL44"/>
          <cell r="UCM44"/>
          <cell r="UCN44"/>
          <cell r="UCO44"/>
          <cell r="UCP44"/>
          <cell r="UCQ44"/>
          <cell r="UCR44"/>
          <cell r="UCS44"/>
          <cell r="UCT44"/>
          <cell r="UCU44"/>
          <cell r="UCV44"/>
          <cell r="UCW44"/>
          <cell r="UCX44"/>
          <cell r="UCY44"/>
          <cell r="UCZ44"/>
          <cell r="UDA44"/>
          <cell r="UDB44"/>
          <cell r="UDC44"/>
          <cell r="UDD44"/>
          <cell r="UDE44"/>
          <cell r="UDF44"/>
          <cell r="UDG44"/>
          <cell r="UDH44"/>
          <cell r="UDI44"/>
          <cell r="UDJ44"/>
          <cell r="UDK44"/>
          <cell r="UDL44"/>
          <cell r="UDM44"/>
          <cell r="UDN44"/>
          <cell r="UDO44"/>
          <cell r="UDP44"/>
          <cell r="UDQ44"/>
          <cell r="UDR44"/>
          <cell r="UDS44"/>
          <cell r="UDT44"/>
          <cell r="UDU44"/>
          <cell r="UDV44"/>
          <cell r="UDW44"/>
          <cell r="UDX44"/>
          <cell r="UDY44"/>
          <cell r="UDZ44"/>
          <cell r="UEA44"/>
          <cell r="UEB44"/>
          <cell r="UEC44"/>
          <cell r="UED44"/>
          <cell r="UEE44"/>
          <cell r="UEF44"/>
          <cell r="UEG44"/>
          <cell r="UEH44"/>
          <cell r="UEI44"/>
          <cell r="UEJ44"/>
          <cell r="UEK44"/>
          <cell r="UEL44"/>
          <cell r="UEM44"/>
          <cell r="UEN44"/>
          <cell r="UEO44"/>
          <cell r="UEP44"/>
          <cell r="UEQ44"/>
          <cell r="UER44"/>
          <cell r="UES44"/>
          <cell r="UET44"/>
          <cell r="UEU44"/>
          <cell r="UEV44"/>
          <cell r="UEW44"/>
          <cell r="UEX44"/>
          <cell r="UEY44"/>
          <cell r="UEZ44"/>
          <cell r="UFA44"/>
          <cell r="UFB44"/>
          <cell r="UFC44"/>
          <cell r="UFD44"/>
          <cell r="UFE44"/>
          <cell r="UFF44"/>
          <cell r="UFG44"/>
          <cell r="UFH44"/>
          <cell r="UFI44"/>
          <cell r="UFJ44"/>
          <cell r="UFK44"/>
          <cell r="UFL44"/>
          <cell r="UFM44"/>
          <cell r="UFN44"/>
          <cell r="UFO44"/>
          <cell r="UFP44"/>
          <cell r="UFQ44"/>
          <cell r="UFR44"/>
          <cell r="UFS44"/>
          <cell r="UFT44"/>
          <cell r="UFU44"/>
          <cell r="UFV44"/>
          <cell r="UFW44"/>
          <cell r="UFX44"/>
          <cell r="UFY44"/>
          <cell r="UFZ44"/>
          <cell r="UGA44"/>
          <cell r="UGB44"/>
          <cell r="UGC44"/>
          <cell r="UGD44"/>
          <cell r="UGE44"/>
          <cell r="UGF44"/>
          <cell r="UGG44"/>
          <cell r="UGH44"/>
          <cell r="UGI44"/>
          <cell r="UGJ44"/>
          <cell r="UGK44"/>
          <cell r="UGL44"/>
          <cell r="UGM44"/>
          <cell r="UGN44"/>
          <cell r="UGO44"/>
          <cell r="UGP44"/>
          <cell r="UGQ44"/>
          <cell r="UGR44"/>
          <cell r="UGS44"/>
          <cell r="UGT44"/>
          <cell r="UGU44"/>
          <cell r="UGV44"/>
          <cell r="UGW44"/>
          <cell r="UGX44"/>
          <cell r="UGY44"/>
          <cell r="UGZ44"/>
          <cell r="UHA44"/>
          <cell r="UHB44"/>
          <cell r="UHC44"/>
          <cell r="UHD44"/>
          <cell r="UHE44"/>
          <cell r="UHF44"/>
          <cell r="UHG44"/>
          <cell r="UHH44"/>
          <cell r="UHI44"/>
          <cell r="UHJ44"/>
          <cell r="UHK44"/>
          <cell r="UHL44"/>
          <cell r="UHM44"/>
          <cell r="UHN44"/>
          <cell r="UHO44"/>
          <cell r="UHP44"/>
          <cell r="UHQ44"/>
          <cell r="UHR44"/>
          <cell r="UHS44"/>
          <cell r="UHT44"/>
          <cell r="UHU44"/>
          <cell r="UHV44"/>
          <cell r="UHW44"/>
          <cell r="UHX44"/>
          <cell r="UHY44"/>
          <cell r="UHZ44"/>
          <cell r="UIA44"/>
          <cell r="UIB44"/>
          <cell r="UIC44"/>
          <cell r="UID44"/>
          <cell r="UIE44"/>
          <cell r="UIF44"/>
          <cell r="UIG44"/>
          <cell r="UIH44"/>
          <cell r="UII44"/>
          <cell r="UIJ44"/>
          <cell r="UIK44"/>
          <cell r="UIL44"/>
          <cell r="UIM44"/>
          <cell r="UIN44"/>
          <cell r="UIO44"/>
          <cell r="UIP44"/>
          <cell r="UIQ44"/>
          <cell r="UIR44"/>
          <cell r="UIS44"/>
          <cell r="UIT44"/>
          <cell r="UIU44"/>
          <cell r="UIV44"/>
          <cell r="UIW44"/>
          <cell r="UIX44"/>
          <cell r="UIY44"/>
          <cell r="UIZ44"/>
          <cell r="UJA44"/>
          <cell r="UJB44"/>
          <cell r="UJC44"/>
          <cell r="UJD44"/>
          <cell r="UJE44"/>
          <cell r="UJF44"/>
          <cell r="UJG44"/>
          <cell r="UJH44"/>
          <cell r="UJI44"/>
          <cell r="UJJ44"/>
          <cell r="UJK44"/>
          <cell r="UJL44"/>
          <cell r="UJM44"/>
          <cell r="UJN44"/>
          <cell r="UJO44"/>
          <cell r="UJP44"/>
          <cell r="UJQ44"/>
          <cell r="UJR44"/>
          <cell r="UJS44"/>
          <cell r="UJT44"/>
          <cell r="UJU44"/>
          <cell r="UJV44"/>
          <cell r="UJW44"/>
          <cell r="UJX44"/>
          <cell r="UJY44"/>
          <cell r="UJZ44"/>
          <cell r="UKA44"/>
          <cell r="UKB44"/>
          <cell r="UKC44"/>
          <cell r="UKD44"/>
          <cell r="UKE44"/>
          <cell r="UKF44"/>
          <cell r="UKG44"/>
          <cell r="UKH44"/>
          <cell r="UKI44"/>
          <cell r="UKJ44"/>
          <cell r="UKK44"/>
          <cell r="UKL44"/>
          <cell r="UKM44"/>
          <cell r="UKN44"/>
          <cell r="UKO44"/>
          <cell r="UKP44"/>
          <cell r="UKQ44"/>
          <cell r="UKR44"/>
          <cell r="UKS44"/>
          <cell r="UKT44"/>
          <cell r="UKU44"/>
          <cell r="UKV44"/>
          <cell r="UKW44"/>
          <cell r="UKX44"/>
          <cell r="UKY44"/>
          <cell r="UKZ44"/>
          <cell r="ULA44"/>
          <cell r="ULB44"/>
          <cell r="ULC44"/>
          <cell r="ULD44"/>
          <cell r="ULE44"/>
          <cell r="ULF44"/>
          <cell r="ULG44"/>
          <cell r="ULH44"/>
          <cell r="ULI44"/>
          <cell r="ULJ44"/>
          <cell r="ULK44"/>
          <cell r="ULL44"/>
          <cell r="ULM44"/>
          <cell r="ULN44"/>
          <cell r="ULO44"/>
          <cell r="ULP44"/>
          <cell r="ULQ44"/>
          <cell r="ULR44"/>
          <cell r="ULS44"/>
          <cell r="ULT44"/>
          <cell r="ULU44"/>
          <cell r="ULV44"/>
          <cell r="ULW44"/>
          <cell r="ULX44"/>
          <cell r="ULY44"/>
          <cell r="ULZ44"/>
          <cell r="UMA44"/>
          <cell r="UMB44"/>
          <cell r="UMC44"/>
          <cell r="UMD44"/>
          <cell r="UME44"/>
          <cell r="UMF44"/>
          <cell r="UMG44"/>
          <cell r="UMH44"/>
          <cell r="UMI44"/>
          <cell r="UMJ44"/>
          <cell r="UMK44"/>
          <cell r="UML44"/>
          <cell r="UMM44"/>
          <cell r="UMN44"/>
          <cell r="UMO44"/>
          <cell r="UMP44"/>
          <cell r="UMQ44"/>
          <cell r="UMR44"/>
          <cell r="UMS44"/>
          <cell r="UMT44"/>
          <cell r="UMU44"/>
          <cell r="UMV44"/>
          <cell r="UMW44"/>
          <cell r="UMX44"/>
          <cell r="UMY44"/>
          <cell r="UMZ44"/>
          <cell r="UNA44"/>
          <cell r="UNB44"/>
          <cell r="UNC44"/>
          <cell r="UND44"/>
          <cell r="UNE44"/>
          <cell r="UNF44"/>
          <cell r="UNG44"/>
          <cell r="UNH44"/>
          <cell r="UNI44"/>
          <cell r="UNJ44"/>
          <cell r="UNK44"/>
          <cell r="UNL44"/>
          <cell r="UNM44"/>
          <cell r="UNN44"/>
          <cell r="UNO44"/>
          <cell r="UNP44"/>
          <cell r="UNQ44"/>
          <cell r="UNR44"/>
          <cell r="UNS44"/>
          <cell r="UNT44"/>
          <cell r="UNU44"/>
          <cell r="UNV44"/>
          <cell r="UNW44"/>
          <cell r="UNX44"/>
          <cell r="UNY44"/>
          <cell r="UNZ44"/>
          <cell r="UOA44"/>
          <cell r="UOB44"/>
          <cell r="UOC44"/>
          <cell r="UOD44"/>
          <cell r="UOE44"/>
          <cell r="UOF44"/>
          <cell r="UOG44"/>
          <cell r="UOH44"/>
          <cell r="UOI44"/>
          <cell r="UOJ44"/>
          <cell r="UOK44"/>
          <cell r="UOL44"/>
          <cell r="UOM44"/>
          <cell r="UON44"/>
          <cell r="UOO44"/>
          <cell r="UOP44"/>
          <cell r="UOQ44"/>
          <cell r="UOR44"/>
          <cell r="UOS44"/>
          <cell r="UOT44"/>
          <cell r="UOU44"/>
          <cell r="UOV44"/>
          <cell r="UOW44"/>
          <cell r="UOX44"/>
          <cell r="UOY44"/>
          <cell r="UOZ44"/>
          <cell r="UPA44"/>
          <cell r="UPB44"/>
          <cell r="UPC44"/>
          <cell r="UPD44"/>
          <cell r="UPE44"/>
          <cell r="UPF44"/>
          <cell r="UPG44"/>
          <cell r="UPH44"/>
          <cell r="UPI44"/>
          <cell r="UPJ44"/>
          <cell r="UPK44"/>
          <cell r="UPL44"/>
          <cell r="UPM44"/>
          <cell r="UPN44"/>
          <cell r="UPO44"/>
          <cell r="UPP44"/>
          <cell r="UPQ44"/>
          <cell r="UPR44"/>
          <cell r="UPS44"/>
          <cell r="UPT44"/>
          <cell r="UPU44"/>
          <cell r="UPV44"/>
          <cell r="UPW44"/>
          <cell r="UPX44"/>
          <cell r="UPY44"/>
          <cell r="UPZ44"/>
          <cell r="UQA44"/>
          <cell r="UQB44"/>
          <cell r="UQC44"/>
          <cell r="UQD44"/>
          <cell r="UQE44"/>
          <cell r="UQF44"/>
          <cell r="UQG44"/>
          <cell r="UQH44"/>
          <cell r="UQI44"/>
          <cell r="UQJ44"/>
          <cell r="UQK44"/>
          <cell r="UQL44"/>
          <cell r="UQM44"/>
          <cell r="UQN44"/>
          <cell r="UQO44"/>
          <cell r="UQP44"/>
          <cell r="UQQ44"/>
          <cell r="UQR44"/>
          <cell r="UQS44"/>
          <cell r="UQT44"/>
          <cell r="UQU44"/>
          <cell r="UQV44"/>
          <cell r="UQW44"/>
          <cell r="UQX44"/>
          <cell r="UQY44"/>
          <cell r="UQZ44"/>
          <cell r="URA44"/>
          <cell r="URB44"/>
          <cell r="URC44"/>
          <cell r="URD44"/>
          <cell r="URE44"/>
          <cell r="URF44"/>
          <cell r="URG44"/>
          <cell r="URH44"/>
          <cell r="URI44"/>
          <cell r="URJ44"/>
          <cell r="URK44"/>
          <cell r="URL44"/>
          <cell r="URM44"/>
          <cell r="URN44"/>
          <cell r="URO44"/>
          <cell r="URP44"/>
          <cell r="URQ44"/>
          <cell r="URR44"/>
          <cell r="URS44"/>
          <cell r="URT44"/>
          <cell r="URU44"/>
          <cell r="URV44"/>
          <cell r="URW44"/>
          <cell r="URX44"/>
          <cell r="URY44"/>
          <cell r="URZ44"/>
          <cell r="USA44"/>
          <cell r="USB44"/>
          <cell r="USC44"/>
          <cell r="USD44"/>
          <cell r="USE44"/>
          <cell r="USF44"/>
          <cell r="USG44"/>
          <cell r="USH44"/>
          <cell r="USI44"/>
          <cell r="USJ44"/>
          <cell r="USK44"/>
          <cell r="USL44"/>
          <cell r="USM44"/>
          <cell r="USN44"/>
          <cell r="USO44"/>
          <cell r="USP44"/>
          <cell r="USQ44"/>
          <cell r="USR44"/>
          <cell r="USS44"/>
          <cell r="UST44"/>
          <cell r="USU44"/>
          <cell r="USV44"/>
          <cell r="USW44"/>
          <cell r="USX44"/>
          <cell r="USY44"/>
          <cell r="USZ44"/>
          <cell r="UTA44"/>
          <cell r="UTB44"/>
          <cell r="UTC44"/>
          <cell r="UTD44"/>
          <cell r="UTE44"/>
          <cell r="UTF44"/>
          <cell r="UTG44"/>
          <cell r="UTH44"/>
          <cell r="UTI44"/>
          <cell r="UTJ44"/>
          <cell r="UTK44"/>
          <cell r="UTL44"/>
          <cell r="UTM44"/>
          <cell r="UTN44"/>
          <cell r="UTO44"/>
          <cell r="UTP44"/>
          <cell r="UTQ44"/>
          <cell r="UTR44"/>
          <cell r="UTS44"/>
          <cell r="UTT44"/>
          <cell r="UTU44"/>
          <cell r="UTV44"/>
          <cell r="UTW44"/>
          <cell r="UTX44"/>
          <cell r="UTY44"/>
          <cell r="UTZ44"/>
          <cell r="UUA44"/>
          <cell r="UUB44"/>
          <cell r="UUC44"/>
          <cell r="UUD44"/>
          <cell r="UUE44"/>
          <cell r="UUF44"/>
          <cell r="UUG44"/>
          <cell r="UUH44"/>
          <cell r="UUI44"/>
          <cell r="UUJ44"/>
          <cell r="UUK44"/>
          <cell r="UUL44"/>
          <cell r="UUM44"/>
          <cell r="UUN44"/>
          <cell r="UUO44"/>
          <cell r="UUP44"/>
          <cell r="UUQ44"/>
          <cell r="UUR44"/>
          <cell r="UUS44"/>
          <cell r="UUT44"/>
          <cell r="UUU44"/>
          <cell r="UUV44"/>
          <cell r="UUW44"/>
          <cell r="UUX44"/>
          <cell r="UUY44"/>
          <cell r="UUZ44"/>
          <cell r="UVA44"/>
          <cell r="UVB44"/>
          <cell r="UVC44"/>
          <cell r="UVD44"/>
          <cell r="UVE44"/>
          <cell r="UVF44"/>
          <cell r="UVG44"/>
          <cell r="UVH44"/>
          <cell r="UVI44"/>
          <cell r="UVJ44"/>
          <cell r="UVK44"/>
          <cell r="UVL44"/>
          <cell r="UVM44"/>
          <cell r="UVN44"/>
          <cell r="UVO44"/>
          <cell r="UVP44"/>
          <cell r="UVQ44"/>
          <cell r="UVR44"/>
          <cell r="UVS44"/>
          <cell r="UVT44"/>
          <cell r="UVU44"/>
          <cell r="UVV44"/>
          <cell r="UVW44"/>
          <cell r="UVX44"/>
          <cell r="UVY44"/>
          <cell r="UVZ44"/>
          <cell r="UWA44"/>
          <cell r="UWB44"/>
          <cell r="UWC44"/>
          <cell r="UWD44"/>
          <cell r="UWE44"/>
          <cell r="UWF44"/>
          <cell r="UWG44"/>
          <cell r="UWH44"/>
          <cell r="UWI44"/>
          <cell r="UWJ44"/>
          <cell r="UWK44"/>
          <cell r="UWL44"/>
          <cell r="UWM44"/>
          <cell r="UWN44"/>
          <cell r="UWO44"/>
          <cell r="UWP44"/>
          <cell r="UWQ44"/>
          <cell r="UWR44"/>
          <cell r="UWS44"/>
          <cell r="UWT44"/>
          <cell r="UWU44"/>
          <cell r="UWV44"/>
          <cell r="UWW44"/>
          <cell r="UWX44"/>
          <cell r="UWY44"/>
          <cell r="UWZ44"/>
          <cell r="UXA44"/>
          <cell r="UXB44"/>
          <cell r="UXC44"/>
          <cell r="UXD44"/>
          <cell r="UXE44"/>
          <cell r="UXF44"/>
          <cell r="UXG44"/>
          <cell r="UXH44"/>
          <cell r="UXI44"/>
          <cell r="UXJ44"/>
          <cell r="UXK44"/>
          <cell r="UXL44"/>
          <cell r="UXM44"/>
          <cell r="UXN44"/>
          <cell r="UXO44"/>
          <cell r="UXP44"/>
          <cell r="UXQ44"/>
          <cell r="UXR44"/>
          <cell r="UXS44"/>
          <cell r="UXT44"/>
          <cell r="UXU44"/>
          <cell r="UXV44"/>
          <cell r="UXW44"/>
          <cell r="UXX44"/>
          <cell r="UXY44"/>
          <cell r="UXZ44"/>
          <cell r="UYA44"/>
          <cell r="UYB44"/>
          <cell r="UYC44"/>
          <cell r="UYD44"/>
          <cell r="UYE44"/>
          <cell r="UYF44"/>
          <cell r="UYG44"/>
          <cell r="UYH44"/>
          <cell r="UYI44"/>
          <cell r="UYJ44"/>
          <cell r="UYK44"/>
          <cell r="UYL44"/>
          <cell r="UYM44"/>
          <cell r="UYN44"/>
          <cell r="UYO44"/>
          <cell r="UYP44"/>
          <cell r="UYQ44"/>
          <cell r="UYR44"/>
          <cell r="UYS44"/>
          <cell r="UYT44"/>
          <cell r="UYU44"/>
          <cell r="UYV44"/>
          <cell r="UYW44"/>
          <cell r="UYX44"/>
          <cell r="UYY44"/>
          <cell r="UYZ44"/>
          <cell r="UZA44"/>
          <cell r="UZB44"/>
          <cell r="UZC44"/>
          <cell r="UZD44"/>
          <cell r="UZE44"/>
          <cell r="UZF44"/>
          <cell r="UZG44"/>
          <cell r="UZH44"/>
          <cell r="UZI44"/>
          <cell r="UZJ44"/>
          <cell r="UZK44"/>
          <cell r="UZL44"/>
          <cell r="UZM44"/>
          <cell r="UZN44"/>
          <cell r="UZO44"/>
          <cell r="UZP44"/>
          <cell r="UZQ44"/>
          <cell r="UZR44"/>
          <cell r="UZS44"/>
          <cell r="UZT44"/>
          <cell r="UZU44"/>
          <cell r="UZV44"/>
          <cell r="UZW44"/>
          <cell r="UZX44"/>
          <cell r="UZY44"/>
          <cell r="UZZ44"/>
          <cell r="VAA44"/>
          <cell r="VAB44"/>
          <cell r="VAC44"/>
          <cell r="VAD44"/>
          <cell r="VAE44"/>
          <cell r="VAF44"/>
          <cell r="VAG44"/>
          <cell r="VAH44"/>
          <cell r="VAI44"/>
          <cell r="VAJ44"/>
          <cell r="VAK44"/>
          <cell r="VAL44"/>
          <cell r="VAM44"/>
          <cell r="VAN44"/>
          <cell r="VAO44"/>
          <cell r="VAP44"/>
          <cell r="VAQ44"/>
          <cell r="VAR44"/>
          <cell r="VAS44"/>
          <cell r="VAT44"/>
          <cell r="VAU44"/>
          <cell r="VAV44"/>
          <cell r="VAW44"/>
          <cell r="VAX44"/>
          <cell r="VAY44"/>
          <cell r="VAZ44"/>
          <cell r="VBA44"/>
          <cell r="VBB44"/>
          <cell r="VBC44"/>
          <cell r="VBD44"/>
          <cell r="VBE44"/>
          <cell r="VBF44"/>
          <cell r="VBG44"/>
          <cell r="VBH44"/>
          <cell r="VBI44"/>
          <cell r="VBJ44"/>
          <cell r="VBK44"/>
          <cell r="VBL44"/>
          <cell r="VBM44"/>
          <cell r="VBN44"/>
          <cell r="VBO44"/>
          <cell r="VBP44"/>
          <cell r="VBQ44"/>
          <cell r="VBR44"/>
          <cell r="VBS44"/>
          <cell r="VBT44"/>
          <cell r="VBU44"/>
          <cell r="VBV44"/>
          <cell r="VBW44"/>
          <cell r="VBX44"/>
          <cell r="VBY44"/>
          <cell r="VBZ44"/>
          <cell r="VCA44"/>
          <cell r="VCB44"/>
          <cell r="VCC44"/>
          <cell r="VCD44"/>
          <cell r="VCE44"/>
          <cell r="VCF44"/>
          <cell r="VCG44"/>
          <cell r="VCH44"/>
          <cell r="VCI44"/>
          <cell r="VCJ44"/>
          <cell r="VCK44"/>
          <cell r="VCL44"/>
          <cell r="VCM44"/>
          <cell r="VCN44"/>
          <cell r="VCO44"/>
          <cell r="VCP44"/>
          <cell r="VCQ44"/>
          <cell r="VCR44"/>
          <cell r="VCS44"/>
          <cell r="VCT44"/>
          <cell r="VCU44"/>
          <cell r="VCV44"/>
          <cell r="VCW44"/>
          <cell r="VCX44"/>
          <cell r="VCY44"/>
          <cell r="VCZ44"/>
          <cell r="VDA44"/>
          <cell r="VDB44"/>
          <cell r="VDC44"/>
          <cell r="VDD44"/>
          <cell r="VDE44"/>
          <cell r="VDF44"/>
          <cell r="VDG44"/>
          <cell r="VDH44"/>
          <cell r="VDI44"/>
          <cell r="VDJ44"/>
          <cell r="VDK44"/>
          <cell r="VDL44"/>
          <cell r="VDM44"/>
          <cell r="VDN44"/>
          <cell r="VDO44"/>
          <cell r="VDP44"/>
          <cell r="VDQ44"/>
          <cell r="VDR44"/>
          <cell r="VDS44"/>
          <cell r="VDT44"/>
          <cell r="VDU44"/>
          <cell r="VDV44"/>
          <cell r="VDW44"/>
          <cell r="VDX44"/>
          <cell r="VDY44"/>
          <cell r="VDZ44"/>
          <cell r="VEA44"/>
          <cell r="VEB44"/>
          <cell r="VEC44"/>
          <cell r="VED44"/>
          <cell r="VEE44"/>
          <cell r="VEF44"/>
          <cell r="VEG44"/>
          <cell r="VEH44"/>
          <cell r="VEI44"/>
          <cell r="VEJ44"/>
          <cell r="VEK44"/>
          <cell r="VEL44"/>
          <cell r="VEM44"/>
          <cell r="VEN44"/>
          <cell r="VEO44"/>
          <cell r="VEP44"/>
          <cell r="VEQ44"/>
          <cell r="VER44"/>
          <cell r="VES44"/>
          <cell r="VET44"/>
          <cell r="VEU44"/>
          <cell r="VEV44"/>
          <cell r="VEW44"/>
          <cell r="VEX44"/>
          <cell r="VEY44"/>
          <cell r="VEZ44"/>
          <cell r="VFA44"/>
          <cell r="VFB44"/>
          <cell r="VFC44"/>
          <cell r="VFD44"/>
          <cell r="VFE44"/>
          <cell r="VFF44"/>
          <cell r="VFG44"/>
          <cell r="VFH44"/>
          <cell r="VFI44"/>
          <cell r="VFJ44"/>
          <cell r="VFK44"/>
          <cell r="VFL44"/>
          <cell r="VFM44"/>
          <cell r="VFN44"/>
          <cell r="VFO44"/>
          <cell r="VFP44"/>
          <cell r="VFQ44"/>
          <cell r="VFR44"/>
          <cell r="VFS44"/>
          <cell r="VFT44"/>
          <cell r="VFU44"/>
          <cell r="VFV44"/>
          <cell r="VFW44"/>
          <cell r="VFX44"/>
          <cell r="VFY44"/>
          <cell r="VFZ44"/>
          <cell r="VGA44"/>
          <cell r="VGB44"/>
          <cell r="VGC44"/>
          <cell r="VGD44"/>
          <cell r="VGE44"/>
          <cell r="VGF44"/>
          <cell r="VGG44"/>
          <cell r="VGH44"/>
          <cell r="VGI44"/>
          <cell r="VGJ44"/>
          <cell r="VGK44"/>
          <cell r="VGL44"/>
          <cell r="VGM44"/>
          <cell r="VGN44"/>
          <cell r="VGO44"/>
          <cell r="VGP44"/>
          <cell r="VGQ44"/>
          <cell r="VGR44"/>
          <cell r="VGS44"/>
          <cell r="VGT44"/>
          <cell r="VGU44"/>
          <cell r="VGV44"/>
          <cell r="VGW44"/>
          <cell r="VGX44"/>
          <cell r="VGY44"/>
          <cell r="VGZ44"/>
          <cell r="VHA44"/>
          <cell r="VHB44"/>
          <cell r="VHC44"/>
          <cell r="VHD44"/>
          <cell r="VHE44"/>
          <cell r="VHF44"/>
          <cell r="VHG44"/>
          <cell r="VHH44"/>
          <cell r="VHI44"/>
          <cell r="VHJ44"/>
          <cell r="VHK44"/>
          <cell r="VHL44"/>
          <cell r="VHM44"/>
          <cell r="VHN44"/>
          <cell r="VHO44"/>
          <cell r="VHP44"/>
          <cell r="VHQ44"/>
          <cell r="VHR44"/>
          <cell r="VHS44"/>
          <cell r="VHT44"/>
          <cell r="VHU44"/>
          <cell r="VHV44"/>
          <cell r="VHW44"/>
          <cell r="VHX44"/>
          <cell r="VHY44"/>
          <cell r="VHZ44"/>
          <cell r="VIA44"/>
          <cell r="VIB44"/>
          <cell r="VIC44"/>
          <cell r="VID44"/>
          <cell r="VIE44"/>
          <cell r="VIF44"/>
          <cell r="VIG44"/>
          <cell r="VIH44"/>
          <cell r="VII44"/>
          <cell r="VIJ44"/>
          <cell r="VIK44"/>
          <cell r="VIL44"/>
          <cell r="VIM44"/>
          <cell r="VIN44"/>
          <cell r="VIO44"/>
          <cell r="VIP44"/>
          <cell r="VIQ44"/>
          <cell r="VIR44"/>
          <cell r="VIS44"/>
          <cell r="VIT44"/>
          <cell r="VIU44"/>
          <cell r="VIV44"/>
          <cell r="VIW44"/>
          <cell r="VIX44"/>
          <cell r="VIY44"/>
          <cell r="VIZ44"/>
          <cell r="VJA44"/>
          <cell r="VJB44"/>
          <cell r="VJC44"/>
          <cell r="VJD44"/>
          <cell r="VJE44"/>
          <cell r="VJF44"/>
          <cell r="VJG44"/>
          <cell r="VJH44"/>
          <cell r="VJI44"/>
          <cell r="VJJ44"/>
          <cell r="VJK44"/>
          <cell r="VJL44"/>
          <cell r="VJM44"/>
          <cell r="VJN44"/>
          <cell r="VJO44"/>
          <cell r="VJP44"/>
          <cell r="VJQ44"/>
          <cell r="VJR44"/>
          <cell r="VJS44"/>
          <cell r="VJT44"/>
          <cell r="VJU44"/>
          <cell r="VJV44"/>
          <cell r="VJW44"/>
          <cell r="VJX44"/>
          <cell r="VJY44"/>
          <cell r="VJZ44"/>
          <cell r="VKA44"/>
          <cell r="VKB44"/>
          <cell r="VKC44"/>
          <cell r="VKD44"/>
          <cell r="VKE44"/>
          <cell r="VKF44"/>
          <cell r="VKG44"/>
          <cell r="VKH44"/>
          <cell r="VKI44"/>
          <cell r="VKJ44"/>
          <cell r="VKK44"/>
          <cell r="VKL44"/>
          <cell r="VKM44"/>
          <cell r="VKN44"/>
          <cell r="VKO44"/>
          <cell r="VKP44"/>
          <cell r="VKQ44"/>
          <cell r="VKR44"/>
          <cell r="VKS44"/>
          <cell r="VKT44"/>
          <cell r="VKU44"/>
          <cell r="VKV44"/>
          <cell r="VKW44"/>
          <cell r="VKX44"/>
          <cell r="VKY44"/>
          <cell r="VKZ44"/>
          <cell r="VLA44"/>
          <cell r="VLB44"/>
          <cell r="VLC44"/>
          <cell r="VLD44"/>
          <cell r="VLE44"/>
          <cell r="VLF44"/>
          <cell r="VLG44"/>
          <cell r="VLH44"/>
          <cell r="VLI44"/>
          <cell r="VLJ44"/>
          <cell r="VLK44"/>
          <cell r="VLL44"/>
          <cell r="VLM44"/>
          <cell r="VLN44"/>
          <cell r="VLO44"/>
          <cell r="VLP44"/>
          <cell r="VLQ44"/>
          <cell r="VLR44"/>
          <cell r="VLS44"/>
          <cell r="VLT44"/>
          <cell r="VLU44"/>
          <cell r="VLV44"/>
          <cell r="VLW44"/>
          <cell r="VLX44"/>
          <cell r="VLY44"/>
          <cell r="VLZ44"/>
          <cell r="VMA44"/>
          <cell r="VMB44"/>
          <cell r="VMC44"/>
          <cell r="VMD44"/>
          <cell r="VME44"/>
          <cell r="VMF44"/>
          <cell r="VMG44"/>
          <cell r="VMH44"/>
          <cell r="VMI44"/>
          <cell r="VMJ44"/>
          <cell r="VMK44"/>
          <cell r="VML44"/>
          <cell r="VMM44"/>
          <cell r="VMN44"/>
          <cell r="VMO44"/>
          <cell r="VMP44"/>
          <cell r="VMQ44"/>
          <cell r="VMR44"/>
          <cell r="VMS44"/>
          <cell r="VMT44"/>
          <cell r="VMU44"/>
          <cell r="VMV44"/>
          <cell r="VMW44"/>
          <cell r="VMX44"/>
          <cell r="VMY44"/>
          <cell r="VMZ44"/>
          <cell r="VNA44"/>
          <cell r="VNB44"/>
          <cell r="VNC44"/>
          <cell r="VND44"/>
          <cell r="VNE44"/>
          <cell r="VNF44"/>
          <cell r="VNG44"/>
          <cell r="VNH44"/>
          <cell r="VNI44"/>
          <cell r="VNJ44"/>
          <cell r="VNK44"/>
          <cell r="VNL44"/>
          <cell r="VNM44"/>
          <cell r="VNN44"/>
          <cell r="VNO44"/>
          <cell r="VNP44"/>
          <cell r="VNQ44"/>
          <cell r="VNR44"/>
          <cell r="VNS44"/>
          <cell r="VNT44"/>
          <cell r="VNU44"/>
          <cell r="VNV44"/>
          <cell r="VNW44"/>
          <cell r="VNX44"/>
          <cell r="VNY44"/>
          <cell r="VNZ44"/>
          <cell r="VOA44"/>
          <cell r="VOB44"/>
          <cell r="VOC44"/>
          <cell r="VOD44"/>
          <cell r="VOE44"/>
          <cell r="VOF44"/>
          <cell r="VOG44"/>
          <cell r="VOH44"/>
          <cell r="VOI44"/>
          <cell r="VOJ44"/>
          <cell r="VOK44"/>
          <cell r="VOL44"/>
          <cell r="VOM44"/>
          <cell r="VON44"/>
          <cell r="VOO44"/>
          <cell r="VOP44"/>
          <cell r="VOQ44"/>
          <cell r="VOR44"/>
          <cell r="VOS44"/>
          <cell r="VOT44"/>
          <cell r="VOU44"/>
          <cell r="VOV44"/>
          <cell r="VOW44"/>
          <cell r="VOX44"/>
          <cell r="VOY44"/>
          <cell r="VOZ44"/>
          <cell r="VPA44"/>
          <cell r="VPB44"/>
          <cell r="VPC44"/>
          <cell r="VPD44"/>
          <cell r="VPE44"/>
          <cell r="VPF44"/>
          <cell r="VPG44"/>
          <cell r="VPH44"/>
          <cell r="VPI44"/>
          <cell r="VPJ44"/>
          <cell r="VPK44"/>
          <cell r="VPL44"/>
          <cell r="VPM44"/>
          <cell r="VPN44"/>
          <cell r="VPO44"/>
          <cell r="VPP44"/>
          <cell r="VPQ44"/>
          <cell r="VPR44"/>
          <cell r="VPS44"/>
          <cell r="VPT44"/>
          <cell r="VPU44"/>
          <cell r="VPV44"/>
          <cell r="VPW44"/>
          <cell r="VPX44"/>
          <cell r="VPY44"/>
          <cell r="VPZ44"/>
          <cell r="VQA44"/>
          <cell r="VQB44"/>
          <cell r="VQC44"/>
          <cell r="VQD44"/>
          <cell r="VQE44"/>
          <cell r="VQF44"/>
          <cell r="VQG44"/>
          <cell r="VQH44"/>
          <cell r="VQI44"/>
          <cell r="VQJ44"/>
          <cell r="VQK44"/>
          <cell r="VQL44"/>
          <cell r="VQM44"/>
          <cell r="VQN44"/>
          <cell r="VQO44"/>
          <cell r="VQP44"/>
          <cell r="VQQ44"/>
          <cell r="VQR44"/>
          <cell r="VQS44"/>
          <cell r="VQT44"/>
          <cell r="VQU44"/>
          <cell r="VQV44"/>
          <cell r="VQW44"/>
          <cell r="VQX44"/>
          <cell r="VQY44"/>
          <cell r="VQZ44"/>
          <cell r="VRA44"/>
          <cell r="VRB44"/>
          <cell r="VRC44"/>
          <cell r="VRD44"/>
          <cell r="VRE44"/>
          <cell r="VRF44"/>
          <cell r="VRG44"/>
          <cell r="VRH44"/>
          <cell r="VRI44"/>
          <cell r="VRJ44"/>
          <cell r="VRK44"/>
          <cell r="VRL44"/>
          <cell r="VRM44"/>
          <cell r="VRN44"/>
          <cell r="VRO44"/>
          <cell r="VRP44"/>
          <cell r="VRQ44"/>
          <cell r="VRR44"/>
          <cell r="VRS44"/>
          <cell r="VRT44"/>
          <cell r="VRU44"/>
          <cell r="VRV44"/>
          <cell r="VRW44"/>
          <cell r="VRX44"/>
          <cell r="VRY44"/>
          <cell r="VRZ44"/>
          <cell r="VSA44"/>
          <cell r="VSB44"/>
          <cell r="VSC44"/>
          <cell r="VSD44"/>
          <cell r="VSE44"/>
          <cell r="VSF44"/>
          <cell r="VSG44"/>
          <cell r="VSH44"/>
          <cell r="VSI44"/>
          <cell r="VSJ44"/>
          <cell r="VSK44"/>
          <cell r="VSL44"/>
          <cell r="VSM44"/>
          <cell r="VSN44"/>
          <cell r="VSO44"/>
          <cell r="VSP44"/>
          <cell r="VSQ44"/>
          <cell r="VSR44"/>
          <cell r="VSS44"/>
          <cell r="VST44"/>
          <cell r="VSU44"/>
          <cell r="VSV44"/>
          <cell r="VSW44"/>
          <cell r="VSX44"/>
          <cell r="VSY44"/>
          <cell r="VSZ44"/>
          <cell r="VTA44"/>
          <cell r="VTB44"/>
          <cell r="VTC44"/>
          <cell r="VTD44"/>
          <cell r="VTE44"/>
          <cell r="VTF44"/>
          <cell r="VTG44"/>
          <cell r="VTH44"/>
          <cell r="VTI44"/>
          <cell r="VTJ44"/>
          <cell r="VTK44"/>
          <cell r="VTL44"/>
          <cell r="VTM44"/>
          <cell r="VTN44"/>
          <cell r="VTO44"/>
          <cell r="VTP44"/>
          <cell r="VTQ44"/>
          <cell r="VTR44"/>
          <cell r="VTS44"/>
          <cell r="VTT44"/>
          <cell r="VTU44"/>
          <cell r="VTV44"/>
          <cell r="VTW44"/>
          <cell r="VTX44"/>
          <cell r="VTY44"/>
          <cell r="VTZ44"/>
          <cell r="VUA44"/>
          <cell r="VUB44"/>
          <cell r="VUC44"/>
          <cell r="VUD44"/>
          <cell r="VUE44"/>
          <cell r="VUF44"/>
          <cell r="VUG44"/>
          <cell r="VUH44"/>
          <cell r="VUI44"/>
          <cell r="VUJ44"/>
          <cell r="VUK44"/>
          <cell r="VUL44"/>
          <cell r="VUM44"/>
          <cell r="VUN44"/>
          <cell r="VUO44"/>
          <cell r="VUP44"/>
          <cell r="VUQ44"/>
          <cell r="VUR44"/>
          <cell r="VUS44"/>
          <cell r="VUT44"/>
          <cell r="VUU44"/>
          <cell r="VUV44"/>
          <cell r="VUW44"/>
          <cell r="VUX44"/>
          <cell r="VUY44"/>
          <cell r="VUZ44"/>
          <cell r="VVA44"/>
          <cell r="VVB44"/>
          <cell r="VVC44"/>
          <cell r="VVD44"/>
          <cell r="VVE44"/>
          <cell r="VVF44"/>
          <cell r="VVG44"/>
          <cell r="VVH44"/>
          <cell r="VVI44"/>
          <cell r="VVJ44"/>
          <cell r="VVK44"/>
          <cell r="VVL44"/>
          <cell r="VVM44"/>
          <cell r="VVN44"/>
          <cell r="VVO44"/>
          <cell r="VVP44"/>
          <cell r="VVQ44"/>
          <cell r="VVR44"/>
          <cell r="VVS44"/>
          <cell r="VVT44"/>
          <cell r="VVU44"/>
          <cell r="VVV44"/>
          <cell r="VVW44"/>
          <cell r="VVX44"/>
          <cell r="VVY44"/>
          <cell r="VVZ44"/>
          <cell r="VWA44"/>
          <cell r="VWB44"/>
          <cell r="VWC44"/>
          <cell r="VWD44"/>
          <cell r="VWE44"/>
          <cell r="VWF44"/>
          <cell r="VWG44"/>
          <cell r="VWH44"/>
          <cell r="VWI44"/>
          <cell r="VWJ44"/>
          <cell r="VWK44"/>
          <cell r="VWL44"/>
          <cell r="VWM44"/>
          <cell r="VWN44"/>
          <cell r="VWO44"/>
          <cell r="VWP44"/>
          <cell r="VWQ44"/>
          <cell r="VWR44"/>
          <cell r="VWS44"/>
          <cell r="VWT44"/>
          <cell r="VWU44"/>
          <cell r="VWV44"/>
          <cell r="VWW44"/>
          <cell r="VWX44"/>
          <cell r="VWY44"/>
          <cell r="VWZ44"/>
          <cell r="VXA44"/>
          <cell r="VXB44"/>
          <cell r="VXC44"/>
          <cell r="VXD44"/>
          <cell r="VXE44"/>
          <cell r="VXF44"/>
          <cell r="VXG44"/>
          <cell r="VXH44"/>
          <cell r="VXI44"/>
          <cell r="VXJ44"/>
          <cell r="VXK44"/>
          <cell r="VXL44"/>
          <cell r="VXM44"/>
          <cell r="VXN44"/>
          <cell r="VXO44"/>
          <cell r="VXP44"/>
          <cell r="VXQ44"/>
          <cell r="VXR44"/>
          <cell r="VXS44"/>
          <cell r="VXT44"/>
          <cell r="VXU44"/>
          <cell r="VXV44"/>
          <cell r="VXW44"/>
          <cell r="VXX44"/>
          <cell r="VXY44"/>
          <cell r="VXZ44"/>
          <cell r="VYA44"/>
          <cell r="VYB44"/>
          <cell r="VYC44"/>
          <cell r="VYD44"/>
          <cell r="VYE44"/>
          <cell r="VYF44"/>
          <cell r="VYG44"/>
          <cell r="VYH44"/>
          <cell r="VYI44"/>
          <cell r="VYJ44"/>
          <cell r="VYK44"/>
          <cell r="VYL44"/>
          <cell r="VYM44"/>
          <cell r="VYN44"/>
          <cell r="VYO44"/>
          <cell r="VYP44"/>
          <cell r="VYQ44"/>
          <cell r="VYR44"/>
          <cell r="VYS44"/>
          <cell r="VYT44"/>
          <cell r="VYU44"/>
          <cell r="VYV44"/>
          <cell r="VYW44"/>
          <cell r="VYX44"/>
          <cell r="VYY44"/>
          <cell r="VYZ44"/>
          <cell r="VZA44"/>
          <cell r="VZB44"/>
          <cell r="VZC44"/>
          <cell r="VZD44"/>
          <cell r="VZE44"/>
          <cell r="VZF44"/>
          <cell r="VZG44"/>
          <cell r="VZH44"/>
          <cell r="VZI44"/>
          <cell r="VZJ44"/>
          <cell r="VZK44"/>
          <cell r="VZL44"/>
          <cell r="VZM44"/>
          <cell r="VZN44"/>
          <cell r="VZO44"/>
          <cell r="VZP44"/>
          <cell r="VZQ44"/>
          <cell r="VZR44"/>
          <cell r="VZS44"/>
          <cell r="VZT44"/>
          <cell r="VZU44"/>
          <cell r="VZV44"/>
          <cell r="VZW44"/>
          <cell r="VZX44"/>
          <cell r="VZY44"/>
          <cell r="VZZ44"/>
          <cell r="WAA44"/>
          <cell r="WAB44"/>
          <cell r="WAC44"/>
          <cell r="WAD44"/>
          <cell r="WAE44"/>
          <cell r="WAF44"/>
          <cell r="WAG44"/>
          <cell r="WAH44"/>
          <cell r="WAI44"/>
          <cell r="WAJ44"/>
          <cell r="WAK44"/>
          <cell r="WAL44"/>
          <cell r="WAM44"/>
          <cell r="WAN44"/>
          <cell r="WAO44"/>
          <cell r="WAP44"/>
          <cell r="WAQ44"/>
          <cell r="WAR44"/>
          <cell r="WAS44"/>
          <cell r="WAT44"/>
          <cell r="WAU44"/>
          <cell r="WAV44"/>
          <cell r="WAW44"/>
          <cell r="WAX44"/>
          <cell r="WAY44"/>
          <cell r="WAZ44"/>
          <cell r="WBA44"/>
          <cell r="WBB44"/>
          <cell r="WBC44"/>
          <cell r="WBD44"/>
          <cell r="WBE44"/>
          <cell r="WBF44"/>
          <cell r="WBG44"/>
          <cell r="WBH44"/>
          <cell r="WBI44"/>
          <cell r="WBJ44"/>
          <cell r="WBK44"/>
          <cell r="WBL44"/>
          <cell r="WBM44"/>
          <cell r="WBN44"/>
          <cell r="WBO44"/>
          <cell r="WBP44"/>
          <cell r="WBQ44"/>
          <cell r="WBR44"/>
          <cell r="WBS44"/>
          <cell r="WBT44"/>
          <cell r="WBU44"/>
          <cell r="WBV44"/>
          <cell r="WBW44"/>
          <cell r="WBX44"/>
          <cell r="WBY44"/>
          <cell r="WBZ44"/>
          <cell r="WCA44"/>
          <cell r="WCB44"/>
          <cell r="WCC44"/>
          <cell r="WCD44"/>
          <cell r="WCE44"/>
          <cell r="WCF44"/>
          <cell r="WCG44"/>
          <cell r="WCH44"/>
          <cell r="WCI44"/>
          <cell r="WCJ44"/>
          <cell r="WCK44"/>
          <cell r="WCL44"/>
          <cell r="WCM44"/>
          <cell r="WCN44"/>
          <cell r="WCO44"/>
          <cell r="WCP44"/>
          <cell r="WCQ44"/>
          <cell r="WCR44"/>
          <cell r="WCS44"/>
          <cell r="WCT44"/>
          <cell r="WCU44"/>
          <cell r="WCV44"/>
          <cell r="WCW44"/>
          <cell r="WCX44"/>
          <cell r="WCY44"/>
          <cell r="WCZ44"/>
          <cell r="WDA44"/>
          <cell r="WDB44"/>
          <cell r="WDC44"/>
          <cell r="WDD44"/>
          <cell r="WDE44"/>
          <cell r="WDF44"/>
          <cell r="WDG44"/>
          <cell r="WDH44"/>
          <cell r="WDI44"/>
          <cell r="WDJ44"/>
          <cell r="WDK44"/>
          <cell r="WDL44"/>
          <cell r="WDM44"/>
          <cell r="WDN44"/>
          <cell r="WDO44"/>
          <cell r="WDP44"/>
          <cell r="WDQ44"/>
          <cell r="WDR44"/>
          <cell r="WDS44"/>
          <cell r="WDT44"/>
          <cell r="WDU44"/>
          <cell r="WDV44"/>
          <cell r="WDW44"/>
          <cell r="WDX44"/>
          <cell r="WDY44"/>
          <cell r="WDZ44"/>
          <cell r="WEA44"/>
          <cell r="WEB44"/>
          <cell r="WEC44"/>
          <cell r="WED44"/>
          <cell r="WEE44"/>
          <cell r="WEF44"/>
          <cell r="WEG44"/>
          <cell r="WEH44"/>
          <cell r="WEI44"/>
          <cell r="WEJ44"/>
          <cell r="WEK44"/>
          <cell r="WEL44"/>
          <cell r="WEM44"/>
          <cell r="WEN44"/>
          <cell r="WEO44"/>
          <cell r="WEP44"/>
          <cell r="WEQ44"/>
          <cell r="WER44"/>
          <cell r="WES44"/>
          <cell r="WET44"/>
          <cell r="WEU44"/>
          <cell r="WEV44"/>
          <cell r="WEW44"/>
          <cell r="WEX44"/>
          <cell r="WEY44"/>
          <cell r="WEZ44"/>
          <cell r="WFA44"/>
          <cell r="WFB44"/>
          <cell r="WFC44"/>
          <cell r="WFD44"/>
          <cell r="WFE44"/>
          <cell r="WFF44"/>
          <cell r="WFG44"/>
          <cell r="WFH44"/>
          <cell r="WFI44"/>
          <cell r="WFJ44"/>
          <cell r="WFK44"/>
          <cell r="WFL44"/>
          <cell r="WFM44"/>
          <cell r="WFN44"/>
          <cell r="WFO44"/>
          <cell r="WFP44"/>
          <cell r="WFQ44"/>
          <cell r="WFR44"/>
          <cell r="WFS44"/>
          <cell r="WFT44"/>
          <cell r="WFU44"/>
          <cell r="WFV44"/>
          <cell r="WFW44"/>
          <cell r="WFX44"/>
          <cell r="WFY44"/>
          <cell r="WFZ44"/>
          <cell r="WGA44"/>
          <cell r="WGB44"/>
          <cell r="WGC44"/>
          <cell r="WGD44"/>
          <cell r="WGE44"/>
          <cell r="WGF44"/>
          <cell r="WGG44"/>
          <cell r="WGH44"/>
          <cell r="WGI44"/>
          <cell r="WGJ44"/>
          <cell r="WGK44"/>
          <cell r="WGL44"/>
          <cell r="WGM44"/>
          <cell r="WGN44"/>
          <cell r="WGO44"/>
          <cell r="WGP44"/>
          <cell r="WGQ44"/>
          <cell r="WGR44"/>
          <cell r="WGS44"/>
          <cell r="WGT44"/>
          <cell r="WGU44"/>
          <cell r="WGV44"/>
          <cell r="WGW44"/>
          <cell r="WGX44"/>
          <cell r="WGY44"/>
          <cell r="WGZ44"/>
          <cell r="WHA44"/>
          <cell r="WHB44"/>
          <cell r="WHC44"/>
          <cell r="WHD44"/>
          <cell r="WHE44"/>
          <cell r="WHF44"/>
          <cell r="WHG44"/>
          <cell r="WHH44"/>
          <cell r="WHI44"/>
          <cell r="WHJ44"/>
          <cell r="WHK44"/>
          <cell r="WHL44"/>
          <cell r="WHM44"/>
          <cell r="WHN44"/>
          <cell r="WHO44"/>
          <cell r="WHP44"/>
          <cell r="WHQ44"/>
          <cell r="WHR44"/>
          <cell r="WHS44"/>
          <cell r="WHT44"/>
          <cell r="WHU44"/>
          <cell r="WHV44"/>
          <cell r="WHW44"/>
          <cell r="WHX44"/>
          <cell r="WHY44"/>
          <cell r="WHZ44"/>
          <cell r="WIA44"/>
          <cell r="WIB44"/>
          <cell r="WIC44"/>
          <cell r="WID44"/>
          <cell r="WIE44"/>
          <cell r="WIF44"/>
          <cell r="WIG44"/>
          <cell r="WIH44"/>
          <cell r="WII44"/>
          <cell r="WIJ44"/>
          <cell r="WIK44"/>
          <cell r="WIL44"/>
          <cell r="WIM44"/>
          <cell r="WIN44"/>
          <cell r="WIO44"/>
          <cell r="WIP44"/>
          <cell r="WIQ44"/>
          <cell r="WIR44"/>
          <cell r="WIS44"/>
          <cell r="WIT44"/>
          <cell r="WIU44"/>
          <cell r="WIV44"/>
          <cell r="WIW44"/>
          <cell r="WIX44"/>
          <cell r="WIY44"/>
          <cell r="WIZ44"/>
          <cell r="WJA44"/>
          <cell r="WJB44"/>
          <cell r="WJC44"/>
          <cell r="WJD44"/>
          <cell r="WJE44"/>
          <cell r="WJF44"/>
          <cell r="WJG44"/>
          <cell r="WJH44"/>
          <cell r="WJI44"/>
          <cell r="WJJ44"/>
          <cell r="WJK44"/>
          <cell r="WJL44"/>
          <cell r="WJM44"/>
          <cell r="WJN44"/>
          <cell r="WJO44"/>
          <cell r="WJP44"/>
          <cell r="WJQ44"/>
          <cell r="WJR44"/>
          <cell r="WJS44"/>
          <cell r="WJT44"/>
          <cell r="WJU44"/>
          <cell r="WJV44"/>
          <cell r="WJW44"/>
          <cell r="WJX44"/>
          <cell r="WJY44"/>
          <cell r="WJZ44"/>
          <cell r="WKA44"/>
          <cell r="WKB44"/>
          <cell r="WKC44"/>
          <cell r="WKD44"/>
          <cell r="WKE44"/>
          <cell r="WKF44"/>
          <cell r="WKG44"/>
          <cell r="WKH44"/>
          <cell r="WKI44"/>
          <cell r="WKJ44"/>
          <cell r="WKK44"/>
          <cell r="WKL44"/>
          <cell r="WKM44"/>
          <cell r="WKN44"/>
          <cell r="WKO44"/>
          <cell r="WKP44"/>
          <cell r="WKQ44"/>
          <cell r="WKR44"/>
          <cell r="WKS44"/>
          <cell r="WKT44"/>
          <cell r="WKU44"/>
          <cell r="WKV44"/>
          <cell r="WKW44"/>
          <cell r="WKX44"/>
          <cell r="WKY44"/>
          <cell r="WKZ44"/>
          <cell r="WLA44"/>
          <cell r="WLB44"/>
          <cell r="WLC44"/>
          <cell r="WLD44"/>
          <cell r="WLE44"/>
          <cell r="WLF44"/>
          <cell r="WLG44"/>
          <cell r="WLH44"/>
          <cell r="WLI44"/>
          <cell r="WLJ44"/>
          <cell r="WLK44"/>
          <cell r="WLL44"/>
          <cell r="WLM44"/>
          <cell r="WLN44"/>
          <cell r="WLO44"/>
          <cell r="WLP44"/>
          <cell r="WLQ44"/>
          <cell r="WLR44"/>
          <cell r="WLS44"/>
          <cell r="WLT44"/>
          <cell r="WLU44"/>
          <cell r="WLV44"/>
          <cell r="WLW44"/>
          <cell r="WLX44"/>
          <cell r="WLY44"/>
          <cell r="WLZ44"/>
          <cell r="WMA44"/>
          <cell r="WMB44"/>
          <cell r="WMC44"/>
          <cell r="WMD44"/>
          <cell r="WME44"/>
          <cell r="WMF44"/>
          <cell r="WMG44"/>
          <cell r="WMH44"/>
          <cell r="WMI44"/>
          <cell r="WMJ44"/>
          <cell r="WMK44"/>
          <cell r="WML44"/>
          <cell r="WMM44"/>
          <cell r="WMN44"/>
          <cell r="WMO44"/>
          <cell r="WMP44"/>
          <cell r="WMQ44"/>
          <cell r="WMR44"/>
          <cell r="WMS44"/>
          <cell r="WMT44"/>
          <cell r="WMU44"/>
          <cell r="WMV44"/>
          <cell r="WMW44"/>
          <cell r="WMX44"/>
          <cell r="WMY44"/>
          <cell r="WMZ44"/>
          <cell r="WNA44"/>
          <cell r="WNB44"/>
          <cell r="WNC44"/>
          <cell r="WND44"/>
          <cell r="WNE44"/>
          <cell r="WNF44"/>
          <cell r="WNG44"/>
          <cell r="WNH44"/>
          <cell r="WNI44"/>
          <cell r="WNJ44"/>
          <cell r="WNK44"/>
          <cell r="WNL44"/>
          <cell r="WNM44"/>
          <cell r="WNN44"/>
          <cell r="WNO44"/>
          <cell r="WNP44"/>
          <cell r="WNQ44"/>
          <cell r="WNR44"/>
          <cell r="WNS44"/>
          <cell r="WNT44"/>
          <cell r="WNU44"/>
          <cell r="WNV44"/>
          <cell r="WNW44"/>
          <cell r="WNX44"/>
          <cell r="WNY44"/>
          <cell r="WNZ44"/>
          <cell r="WOA44"/>
          <cell r="WOB44"/>
          <cell r="WOC44"/>
          <cell r="WOD44"/>
          <cell r="WOE44"/>
          <cell r="WOF44"/>
          <cell r="WOG44"/>
          <cell r="WOH44"/>
          <cell r="WOI44"/>
          <cell r="WOJ44"/>
          <cell r="WOK44"/>
          <cell r="WOL44"/>
          <cell r="WOM44"/>
          <cell r="WON44"/>
          <cell r="WOO44"/>
          <cell r="WOP44"/>
          <cell r="WOQ44"/>
          <cell r="WOR44"/>
          <cell r="WOS44"/>
          <cell r="WOT44"/>
          <cell r="WOU44"/>
          <cell r="WOV44"/>
          <cell r="WOW44"/>
          <cell r="WOX44"/>
          <cell r="WOY44"/>
          <cell r="WOZ44"/>
          <cell r="WPA44"/>
          <cell r="WPB44"/>
          <cell r="WPC44"/>
          <cell r="WPD44"/>
          <cell r="WPE44"/>
          <cell r="WPF44"/>
          <cell r="WPG44"/>
          <cell r="WPH44"/>
          <cell r="WPI44"/>
          <cell r="WPJ44"/>
          <cell r="WPK44"/>
          <cell r="WPL44"/>
          <cell r="WPM44"/>
          <cell r="WPN44"/>
          <cell r="WPO44"/>
          <cell r="WPP44"/>
          <cell r="WPQ44"/>
          <cell r="WPR44"/>
          <cell r="WPS44"/>
          <cell r="WPT44"/>
          <cell r="WPU44"/>
          <cell r="WPV44"/>
          <cell r="WPW44"/>
          <cell r="WPX44"/>
          <cell r="WPY44"/>
          <cell r="WPZ44"/>
          <cell r="WQA44"/>
          <cell r="WQB44"/>
          <cell r="WQC44"/>
          <cell r="WQD44"/>
          <cell r="WQE44"/>
          <cell r="WQF44"/>
          <cell r="WQG44"/>
          <cell r="WQH44"/>
          <cell r="WQI44"/>
          <cell r="WQJ44"/>
          <cell r="WQK44"/>
          <cell r="WQL44"/>
          <cell r="WQM44"/>
          <cell r="WQN44"/>
          <cell r="WQO44"/>
          <cell r="WQP44"/>
          <cell r="WQQ44"/>
          <cell r="WQR44"/>
          <cell r="WQS44"/>
          <cell r="WQT44"/>
          <cell r="WQU44"/>
          <cell r="WQV44"/>
          <cell r="WQW44"/>
          <cell r="WQX44"/>
          <cell r="WQY44"/>
          <cell r="WQZ44"/>
          <cell r="WRA44"/>
          <cell r="WRB44"/>
          <cell r="WRC44"/>
          <cell r="WRD44"/>
          <cell r="WRE44"/>
          <cell r="WRF44"/>
          <cell r="WRG44"/>
          <cell r="WRH44"/>
          <cell r="WRI44"/>
          <cell r="WRJ44"/>
          <cell r="WRK44"/>
          <cell r="WRL44"/>
          <cell r="WRM44"/>
          <cell r="WRN44"/>
          <cell r="WRO44"/>
          <cell r="WRP44"/>
          <cell r="WRQ44"/>
          <cell r="WRR44"/>
          <cell r="WRS44"/>
          <cell r="WRT44"/>
          <cell r="WRU44"/>
          <cell r="WRV44"/>
          <cell r="WRW44"/>
          <cell r="WRX44"/>
          <cell r="WRY44"/>
          <cell r="WRZ44"/>
          <cell r="WSA44"/>
          <cell r="WSB44"/>
          <cell r="WSC44"/>
          <cell r="WSD44"/>
          <cell r="WSE44"/>
          <cell r="WSF44"/>
          <cell r="WSG44"/>
          <cell r="WSH44"/>
          <cell r="WSI44"/>
          <cell r="WSJ44"/>
          <cell r="WSK44"/>
          <cell r="WSL44"/>
          <cell r="WSM44"/>
          <cell r="WSN44"/>
          <cell r="WSO44"/>
          <cell r="WSP44"/>
          <cell r="WSQ44"/>
          <cell r="WSR44"/>
          <cell r="WSS44"/>
          <cell r="WST44"/>
          <cell r="WSU44"/>
          <cell r="WSV44"/>
          <cell r="WSW44"/>
          <cell r="WSX44"/>
          <cell r="WSY44"/>
          <cell r="WSZ44"/>
          <cell r="WTA44"/>
          <cell r="WTB44"/>
          <cell r="WTC44"/>
          <cell r="WTD44"/>
          <cell r="WTE44"/>
          <cell r="WTF44"/>
          <cell r="WTG44"/>
          <cell r="WTH44"/>
          <cell r="WTI44"/>
          <cell r="WTJ44"/>
          <cell r="WTK44"/>
          <cell r="WTL44"/>
          <cell r="WTM44"/>
          <cell r="WTN44"/>
          <cell r="WTO44"/>
          <cell r="WTP44"/>
          <cell r="WTQ44"/>
          <cell r="WTR44"/>
          <cell r="WTS44"/>
          <cell r="WTT44"/>
          <cell r="WTU44"/>
          <cell r="WTV44"/>
          <cell r="WTW44"/>
          <cell r="WTX44"/>
          <cell r="WTY44"/>
          <cell r="WTZ44"/>
          <cell r="WUA44"/>
          <cell r="WUB44"/>
          <cell r="WUC44"/>
          <cell r="WUD44"/>
          <cell r="WUE44"/>
          <cell r="WUF44"/>
          <cell r="WUG44"/>
          <cell r="WUH44"/>
          <cell r="WUI44"/>
          <cell r="WUJ44"/>
          <cell r="WUK44"/>
          <cell r="WUL44"/>
          <cell r="WUM44"/>
          <cell r="WUN44"/>
          <cell r="WUO44"/>
          <cell r="WUP44"/>
          <cell r="WUQ44"/>
          <cell r="WUR44"/>
          <cell r="WUS44"/>
          <cell r="WUT44"/>
          <cell r="WUU44"/>
          <cell r="WUV44"/>
          <cell r="WUW44"/>
          <cell r="WUX44"/>
          <cell r="WUY44"/>
          <cell r="WUZ44"/>
          <cell r="WVA44"/>
          <cell r="WVB44"/>
          <cell r="WVC44"/>
          <cell r="WVD44"/>
          <cell r="WVE44"/>
          <cell r="WVF44"/>
          <cell r="WVG44"/>
          <cell r="WVH44"/>
          <cell r="WVI44"/>
          <cell r="WVJ44"/>
          <cell r="WVK44"/>
          <cell r="WVL44"/>
          <cell r="WVM44"/>
          <cell r="WVN44"/>
          <cell r="WVO44"/>
          <cell r="WVP44"/>
          <cell r="WVQ44"/>
          <cell r="WVR44"/>
          <cell r="WVS44"/>
          <cell r="WVT44"/>
          <cell r="WVU44"/>
          <cell r="WVV44"/>
          <cell r="WVW44"/>
          <cell r="WVX44"/>
          <cell r="WVY44"/>
          <cell r="WVZ44"/>
          <cell r="WWA44"/>
          <cell r="WWB44"/>
          <cell r="WWC44"/>
          <cell r="WWD44"/>
          <cell r="WWE44"/>
          <cell r="WWF44"/>
          <cell r="WWG44"/>
          <cell r="WWH44"/>
          <cell r="WWI44"/>
          <cell r="WWJ44"/>
          <cell r="WWK44"/>
        </row>
        <row r="45">
          <cell r="B45" t="str">
            <v>$300 - $500mn</v>
          </cell>
          <cell r="C45"/>
          <cell r="D45">
            <v>300</v>
          </cell>
          <cell r="E45"/>
          <cell r="F45"/>
          <cell r="G45"/>
          <cell r="H45"/>
          <cell r="I45"/>
          <cell r="J45"/>
          <cell r="K45"/>
          <cell r="L45"/>
          <cell r="M45">
            <v>0.22</v>
          </cell>
          <cell r="N45">
            <v>0.22</v>
          </cell>
          <cell r="O45">
            <v>0.22</v>
          </cell>
          <cell r="P45">
            <v>0.22</v>
          </cell>
          <cell r="Q45">
            <v>0.22</v>
          </cell>
          <cell r="R45">
            <v>0.22</v>
          </cell>
          <cell r="S45">
            <v>0.22</v>
          </cell>
          <cell r="T45">
            <v>0.22</v>
          </cell>
          <cell r="U45">
            <v>0.22</v>
          </cell>
          <cell r="V45">
            <v>0.22</v>
          </cell>
          <cell r="W45">
            <v>0.22</v>
          </cell>
          <cell r="X45">
            <v>0.22</v>
          </cell>
          <cell r="Y45">
            <v>0.22</v>
          </cell>
          <cell r="Z45">
            <v>0.22</v>
          </cell>
          <cell r="AA45">
            <v>0.22</v>
          </cell>
          <cell r="AB45">
            <v>0.22</v>
          </cell>
          <cell r="AC45">
            <v>0.22</v>
          </cell>
          <cell r="AD45">
            <v>0.22</v>
          </cell>
          <cell r="AE45"/>
          <cell r="AF45"/>
          <cell r="AG45"/>
          <cell r="AH45"/>
          <cell r="AI45"/>
          <cell r="AW45"/>
          <cell r="AX45"/>
          <cell r="AY45"/>
          <cell r="AZ45"/>
          <cell r="BA45"/>
          <cell r="BB45"/>
          <cell r="BC45"/>
          <cell r="BD45"/>
          <cell r="BE45"/>
          <cell r="BF45"/>
          <cell r="BG45"/>
          <cell r="BH45"/>
          <cell r="BI45"/>
          <cell r="BJ45"/>
          <cell r="BK45"/>
          <cell r="BL45"/>
          <cell r="BM45"/>
          <cell r="BN45"/>
          <cell r="BO45"/>
          <cell r="BP45"/>
          <cell r="BQ45"/>
          <cell r="BR45"/>
          <cell r="BS45"/>
          <cell r="BT45"/>
          <cell r="BU45"/>
          <cell r="BV45"/>
          <cell r="BW45"/>
          <cell r="BX45"/>
          <cell r="BY45"/>
          <cell r="BZ45"/>
          <cell r="CA45"/>
          <cell r="CB45"/>
          <cell r="CC45"/>
          <cell r="CD45"/>
          <cell r="CE45"/>
          <cell r="CF45"/>
          <cell r="CG45"/>
          <cell r="CH45"/>
          <cell r="CI45"/>
          <cell r="CJ45"/>
          <cell r="CK45"/>
          <cell r="CL45"/>
          <cell r="CM45"/>
          <cell r="CN45"/>
          <cell r="CO45"/>
          <cell r="CP45"/>
          <cell r="CQ45"/>
          <cell r="CR45"/>
          <cell r="CS45"/>
          <cell r="CT45"/>
          <cell r="CU45"/>
          <cell r="CV45"/>
          <cell r="CW45"/>
          <cell r="CX45"/>
          <cell r="CY45"/>
          <cell r="CZ45"/>
          <cell r="DA45"/>
          <cell r="DB45"/>
          <cell r="DC45"/>
          <cell r="DD45"/>
          <cell r="DE45"/>
          <cell r="DF45"/>
          <cell r="DG45"/>
          <cell r="DH45"/>
          <cell r="DI45"/>
          <cell r="DJ45"/>
          <cell r="DK45"/>
          <cell r="DL45"/>
          <cell r="DM45"/>
          <cell r="DN45"/>
          <cell r="DO45"/>
          <cell r="DP45"/>
          <cell r="DQ45"/>
          <cell r="DR45"/>
          <cell r="DS45"/>
          <cell r="DT45"/>
          <cell r="DU45"/>
          <cell r="DV45"/>
          <cell r="DW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cell r="HJ45"/>
          <cell r="HK45"/>
          <cell r="HL45"/>
          <cell r="HM45"/>
          <cell r="HN45"/>
          <cell r="HO45"/>
          <cell r="HP45"/>
          <cell r="HQ45"/>
          <cell r="HR45"/>
          <cell r="HS45"/>
          <cell r="HT45"/>
          <cell r="HU45"/>
          <cell r="HV45"/>
          <cell r="HW45"/>
          <cell r="HX45"/>
          <cell r="HY45"/>
          <cell r="HZ45"/>
          <cell r="IA45"/>
          <cell r="IB45"/>
          <cell r="IC45"/>
          <cell r="ID45"/>
          <cell r="IE45"/>
          <cell r="IF45"/>
          <cell r="IG45"/>
          <cell r="IH45"/>
          <cell r="II45"/>
          <cell r="IJ45"/>
          <cell r="IK45"/>
          <cell r="IL45"/>
          <cell r="IM45"/>
          <cell r="IN45"/>
          <cell r="IO45"/>
          <cell r="IP45"/>
          <cell r="IQ45"/>
          <cell r="IR45"/>
          <cell r="IS45"/>
          <cell r="IT45"/>
          <cell r="IU45"/>
          <cell r="IV45"/>
          <cell r="IW45"/>
          <cell r="IX45"/>
          <cell r="IY45"/>
          <cell r="IZ45"/>
          <cell r="JA45"/>
          <cell r="JB45"/>
          <cell r="JC45"/>
          <cell r="JD45"/>
          <cell r="JE45"/>
          <cell r="JF45"/>
          <cell r="JG45"/>
          <cell r="JH45"/>
          <cell r="JI45"/>
          <cell r="JJ45"/>
          <cell r="JK45"/>
          <cell r="JL45"/>
          <cell r="JM45"/>
          <cell r="JN45"/>
          <cell r="JO45"/>
          <cell r="JP45"/>
          <cell r="JQ45"/>
          <cell r="JR45"/>
          <cell r="JS45"/>
          <cell r="JT45"/>
          <cell r="JU45"/>
          <cell r="JV45"/>
          <cell r="JW45"/>
          <cell r="JX45"/>
          <cell r="JY45"/>
          <cell r="JZ45"/>
          <cell r="KA45"/>
          <cell r="KB45"/>
          <cell r="KC45"/>
          <cell r="KD45"/>
          <cell r="KE45"/>
          <cell r="KF45"/>
          <cell r="KG45"/>
          <cell r="KH45"/>
          <cell r="KI45"/>
          <cell r="KJ45"/>
          <cell r="KK45"/>
          <cell r="KL45"/>
          <cell r="KM45"/>
          <cell r="KN45"/>
          <cell r="KO45"/>
          <cell r="KP45"/>
          <cell r="KQ45"/>
          <cell r="KR45"/>
          <cell r="KS45"/>
          <cell r="KT45"/>
          <cell r="KU45"/>
          <cell r="KV45"/>
          <cell r="KW45"/>
          <cell r="KX45"/>
          <cell r="KY45"/>
          <cell r="KZ45"/>
          <cell r="LA45"/>
          <cell r="LB45"/>
          <cell r="LC45"/>
          <cell r="LD45"/>
          <cell r="LE45"/>
          <cell r="LF45"/>
          <cell r="LG45"/>
          <cell r="LH45"/>
          <cell r="LI45"/>
          <cell r="LJ45"/>
          <cell r="LK45"/>
          <cell r="LL45"/>
          <cell r="LM45"/>
          <cell r="LN45"/>
          <cell r="LO45"/>
          <cell r="LP45"/>
          <cell r="LQ45"/>
          <cell r="LR45"/>
          <cell r="LS45"/>
          <cell r="LT45"/>
          <cell r="LU45"/>
          <cell r="LV45"/>
          <cell r="LW45"/>
          <cell r="LX45"/>
          <cell r="LY45"/>
          <cell r="LZ45"/>
          <cell r="MA45"/>
          <cell r="MB45"/>
          <cell r="MC45"/>
          <cell r="MD45"/>
          <cell r="ME45"/>
          <cell r="MF45"/>
          <cell r="MG45"/>
          <cell r="MH45"/>
          <cell r="MI45"/>
          <cell r="MJ45"/>
          <cell r="MK45"/>
          <cell r="ML45"/>
          <cell r="MM45"/>
          <cell r="MN45"/>
          <cell r="MO45"/>
          <cell r="MP45"/>
          <cell r="MQ45"/>
          <cell r="MR45"/>
          <cell r="MS45"/>
          <cell r="MT45"/>
          <cell r="MU45"/>
          <cell r="MV45"/>
          <cell r="MW45"/>
          <cell r="MX45"/>
          <cell r="MY45"/>
          <cell r="MZ45"/>
          <cell r="NA45"/>
          <cell r="NB45"/>
          <cell r="NC45"/>
          <cell r="ND45"/>
          <cell r="NE45"/>
          <cell r="NF45"/>
          <cell r="NG45"/>
          <cell r="NH45"/>
          <cell r="NI45"/>
          <cell r="NJ45"/>
          <cell r="NK45"/>
          <cell r="NL45"/>
          <cell r="NM45"/>
          <cell r="NN45"/>
          <cell r="NO45"/>
          <cell r="NP45"/>
          <cell r="NQ45"/>
          <cell r="NR45"/>
          <cell r="NS45"/>
          <cell r="NT45"/>
          <cell r="NU45"/>
          <cell r="NV45"/>
          <cell r="NW45"/>
          <cell r="NX45"/>
          <cell r="NY45"/>
          <cell r="NZ45"/>
          <cell r="OA45"/>
          <cell r="OB45"/>
          <cell r="OC45"/>
          <cell r="OD45"/>
          <cell r="OE45"/>
          <cell r="OF45"/>
          <cell r="OG45"/>
          <cell r="OH45"/>
          <cell r="OI45"/>
          <cell r="OJ45"/>
          <cell r="OK45"/>
          <cell r="OL45"/>
          <cell r="OM45"/>
          <cell r="ON45"/>
          <cell r="OO45"/>
          <cell r="OP45"/>
          <cell r="OQ45"/>
          <cell r="OR45"/>
          <cell r="OS45"/>
          <cell r="OT45"/>
          <cell r="OU45"/>
          <cell r="OV45"/>
          <cell r="OW45"/>
          <cell r="OX45"/>
          <cell r="OY45"/>
          <cell r="OZ45"/>
          <cell r="PA45"/>
          <cell r="PB45"/>
          <cell r="PC45"/>
          <cell r="PD45"/>
          <cell r="PE45"/>
          <cell r="PF45"/>
          <cell r="PG45"/>
          <cell r="PH45"/>
          <cell r="PI45"/>
          <cell r="PJ45"/>
          <cell r="PK45"/>
          <cell r="PL45"/>
          <cell r="PM45"/>
          <cell r="PN45"/>
          <cell r="PO45"/>
          <cell r="PP45"/>
          <cell r="PQ45"/>
          <cell r="PR45"/>
          <cell r="PS45"/>
          <cell r="PT45"/>
          <cell r="PU45"/>
          <cell r="PV45"/>
          <cell r="PW45"/>
          <cell r="PX45"/>
          <cell r="PY45"/>
          <cell r="PZ45"/>
          <cell r="QA45"/>
          <cell r="QB45"/>
          <cell r="QC45"/>
          <cell r="QD45"/>
          <cell r="QE45"/>
          <cell r="QF45"/>
          <cell r="QG45"/>
          <cell r="QH45"/>
          <cell r="QI45"/>
          <cell r="QJ45"/>
          <cell r="QK45"/>
          <cell r="QL45"/>
          <cell r="QM45"/>
          <cell r="QN45"/>
          <cell r="QO45"/>
          <cell r="QP45"/>
          <cell r="QQ45"/>
          <cell r="QR45"/>
          <cell r="QS45"/>
          <cell r="QT45"/>
          <cell r="QU45"/>
          <cell r="QV45"/>
          <cell r="QW45"/>
          <cell r="QX45"/>
          <cell r="QY45"/>
          <cell r="QZ45"/>
          <cell r="RA45"/>
          <cell r="RB45"/>
          <cell r="RC45"/>
          <cell r="RD45"/>
          <cell r="RE45"/>
          <cell r="RF45"/>
          <cell r="RG45"/>
          <cell r="RH45"/>
          <cell r="RI45"/>
          <cell r="RJ45"/>
          <cell r="RK45"/>
          <cell r="RL45"/>
          <cell r="RM45"/>
          <cell r="RN45"/>
          <cell r="RO45"/>
          <cell r="RP45"/>
          <cell r="RQ45"/>
          <cell r="RR45"/>
          <cell r="RS45"/>
          <cell r="RT45"/>
          <cell r="RU45"/>
          <cell r="RV45"/>
          <cell r="RW45"/>
          <cell r="RX45"/>
          <cell r="RY45"/>
          <cell r="RZ45"/>
          <cell r="SA45"/>
          <cell r="SB45"/>
          <cell r="SC45"/>
          <cell r="SD45"/>
          <cell r="SE45"/>
          <cell r="SF45"/>
          <cell r="SG45"/>
          <cell r="SH45"/>
          <cell r="SI45"/>
          <cell r="SJ45"/>
          <cell r="SK45"/>
          <cell r="SL45"/>
          <cell r="SM45"/>
          <cell r="SN45"/>
          <cell r="SO45"/>
          <cell r="SP45"/>
          <cell r="SQ45"/>
          <cell r="SR45"/>
          <cell r="SS45"/>
          <cell r="ST45"/>
          <cell r="SU45"/>
          <cell r="SV45"/>
          <cell r="SW45"/>
          <cell r="SX45"/>
          <cell r="SY45"/>
          <cell r="SZ45"/>
          <cell r="TA45"/>
          <cell r="TB45"/>
          <cell r="TC45"/>
          <cell r="TD45"/>
          <cell r="TE45"/>
          <cell r="TF45"/>
          <cell r="TG45"/>
          <cell r="TH45"/>
          <cell r="TI45"/>
          <cell r="TJ45"/>
          <cell r="TK45"/>
          <cell r="TL45"/>
          <cell r="TM45"/>
          <cell r="TN45"/>
          <cell r="TO45"/>
          <cell r="TP45"/>
          <cell r="TQ45"/>
          <cell r="TR45"/>
          <cell r="TS45"/>
          <cell r="TT45"/>
          <cell r="TU45"/>
          <cell r="TV45"/>
          <cell r="TW45"/>
          <cell r="TX45"/>
          <cell r="TY45"/>
          <cell r="TZ45"/>
          <cell r="UA45"/>
          <cell r="UB45"/>
          <cell r="UC45"/>
          <cell r="UD45"/>
          <cell r="UE45"/>
          <cell r="UF45"/>
          <cell r="UG45"/>
          <cell r="UH45"/>
          <cell r="UI45"/>
          <cell r="UJ45"/>
          <cell r="UK45"/>
          <cell r="UL45"/>
          <cell r="UM45"/>
          <cell r="UN45"/>
          <cell r="UO45"/>
          <cell r="UP45"/>
          <cell r="UQ45"/>
          <cell r="UR45"/>
          <cell r="US45"/>
          <cell r="UT45"/>
          <cell r="UU45"/>
          <cell r="UV45"/>
          <cell r="UW45"/>
          <cell r="UX45"/>
          <cell r="UY45"/>
          <cell r="UZ45"/>
          <cell r="VA45"/>
          <cell r="VB45"/>
          <cell r="VC45"/>
          <cell r="VD45"/>
          <cell r="VE45"/>
          <cell r="VF45"/>
          <cell r="VG45"/>
          <cell r="VH45"/>
          <cell r="VI45"/>
          <cell r="VJ45"/>
          <cell r="VK45"/>
          <cell r="VL45"/>
          <cell r="VM45"/>
          <cell r="VN45"/>
          <cell r="VO45"/>
          <cell r="VP45"/>
          <cell r="VQ45"/>
          <cell r="VR45"/>
          <cell r="VS45"/>
          <cell r="VT45"/>
          <cell r="VU45"/>
          <cell r="VV45"/>
          <cell r="VW45"/>
          <cell r="VX45"/>
          <cell r="VY45"/>
          <cell r="VZ45"/>
          <cell r="WA45"/>
          <cell r="WB45"/>
          <cell r="WC45"/>
          <cell r="WD45"/>
          <cell r="WE45"/>
          <cell r="WF45"/>
          <cell r="WG45"/>
          <cell r="WH45"/>
          <cell r="WI45"/>
          <cell r="WJ45"/>
          <cell r="WK45"/>
          <cell r="WL45"/>
          <cell r="WM45"/>
          <cell r="WN45"/>
          <cell r="WO45"/>
          <cell r="WP45"/>
          <cell r="WQ45"/>
          <cell r="WR45"/>
          <cell r="WS45"/>
          <cell r="WT45"/>
          <cell r="WU45"/>
          <cell r="WV45"/>
          <cell r="WW45"/>
          <cell r="WX45"/>
          <cell r="WY45"/>
          <cell r="WZ45"/>
          <cell r="XA45"/>
          <cell r="XB45"/>
          <cell r="XC45"/>
          <cell r="XD45"/>
          <cell r="XE45"/>
          <cell r="XF45"/>
          <cell r="XG45"/>
          <cell r="XH45"/>
          <cell r="XI45"/>
          <cell r="XJ45"/>
          <cell r="XK45"/>
          <cell r="XL45"/>
          <cell r="XM45"/>
          <cell r="XN45"/>
          <cell r="XO45"/>
          <cell r="XP45"/>
          <cell r="XQ45"/>
          <cell r="XR45"/>
          <cell r="XS45"/>
          <cell r="XT45"/>
          <cell r="XU45"/>
          <cell r="XV45"/>
          <cell r="XW45"/>
          <cell r="XX45"/>
          <cell r="XY45"/>
          <cell r="XZ45"/>
          <cell r="YA45"/>
          <cell r="YB45"/>
          <cell r="YC45"/>
          <cell r="YD45"/>
          <cell r="YE45"/>
          <cell r="YF45"/>
          <cell r="YG45"/>
          <cell r="YH45"/>
          <cell r="YI45"/>
          <cell r="YJ45"/>
          <cell r="YK45"/>
          <cell r="YL45"/>
          <cell r="YM45"/>
          <cell r="YN45"/>
          <cell r="YO45"/>
          <cell r="YP45"/>
          <cell r="YQ45"/>
          <cell r="YR45"/>
          <cell r="YS45"/>
          <cell r="YT45"/>
          <cell r="YU45"/>
          <cell r="YV45"/>
          <cell r="YW45"/>
          <cell r="YX45"/>
          <cell r="YY45"/>
          <cell r="YZ45"/>
          <cell r="ZA45"/>
          <cell r="ZB45"/>
          <cell r="ZC45"/>
          <cell r="ZD45"/>
          <cell r="ZE45"/>
          <cell r="ZF45"/>
          <cell r="ZG45"/>
          <cell r="ZH45"/>
          <cell r="ZI45"/>
          <cell r="ZJ45"/>
          <cell r="ZK45"/>
          <cell r="ZL45"/>
          <cell r="ZM45"/>
          <cell r="ZN45"/>
          <cell r="ZO45"/>
          <cell r="ZP45"/>
          <cell r="ZQ45"/>
          <cell r="ZR45"/>
          <cell r="ZS45"/>
          <cell r="ZT45"/>
          <cell r="ZU45"/>
          <cell r="ZV45"/>
          <cell r="ZW45"/>
          <cell r="ZX45"/>
          <cell r="ZY45"/>
          <cell r="ZZ45"/>
          <cell r="AAA45"/>
          <cell r="AAB45"/>
          <cell r="AAC45"/>
          <cell r="AAD45"/>
          <cell r="AAE45"/>
          <cell r="AAF45"/>
          <cell r="AAG45"/>
          <cell r="AAH45"/>
          <cell r="AAI45"/>
          <cell r="AAJ45"/>
          <cell r="AAK45"/>
          <cell r="AAL45"/>
          <cell r="AAM45"/>
          <cell r="AAN45"/>
          <cell r="AAO45"/>
          <cell r="AAP45"/>
          <cell r="AAQ45"/>
          <cell r="AAR45"/>
          <cell r="AAS45"/>
          <cell r="AAT45"/>
          <cell r="AAU45"/>
          <cell r="AAV45"/>
          <cell r="AAW45"/>
          <cell r="AAX45"/>
          <cell r="AAY45"/>
          <cell r="AAZ45"/>
          <cell r="ABA45"/>
          <cell r="ABB45"/>
          <cell r="ABC45"/>
          <cell r="ABD45"/>
          <cell r="ABE45"/>
          <cell r="ABF45"/>
          <cell r="ABG45"/>
          <cell r="ABH45"/>
          <cell r="ABI45"/>
          <cell r="ABJ45"/>
          <cell r="ABK45"/>
          <cell r="ABL45"/>
          <cell r="ABM45"/>
          <cell r="ABN45"/>
          <cell r="ABO45"/>
          <cell r="ABP45"/>
          <cell r="ABQ45"/>
          <cell r="ABR45"/>
          <cell r="ABS45"/>
          <cell r="ABT45"/>
          <cell r="ABU45"/>
          <cell r="ABV45"/>
          <cell r="ABW45"/>
          <cell r="ABX45"/>
          <cell r="ABY45"/>
          <cell r="ABZ45"/>
          <cell r="ACA45"/>
          <cell r="ACB45"/>
          <cell r="ACC45"/>
          <cell r="ACD45"/>
          <cell r="ACE45"/>
          <cell r="ACF45"/>
          <cell r="ACG45"/>
          <cell r="ACH45"/>
          <cell r="ACI45"/>
          <cell r="ACJ45"/>
          <cell r="ACK45"/>
          <cell r="ACL45"/>
          <cell r="ACM45"/>
          <cell r="ACN45"/>
          <cell r="ACO45"/>
          <cell r="ACP45"/>
          <cell r="ACQ45"/>
          <cell r="ACR45"/>
          <cell r="ACS45"/>
          <cell r="ACT45"/>
          <cell r="ACU45"/>
          <cell r="ACV45"/>
          <cell r="ACW45"/>
          <cell r="ACX45"/>
          <cell r="ACY45"/>
          <cell r="ACZ45"/>
          <cell r="ADA45"/>
          <cell r="ADB45"/>
          <cell r="ADC45"/>
          <cell r="ADD45"/>
          <cell r="ADE45"/>
          <cell r="ADF45"/>
          <cell r="ADG45"/>
          <cell r="ADH45"/>
          <cell r="ADI45"/>
          <cell r="ADJ45"/>
          <cell r="ADK45"/>
          <cell r="ADL45"/>
          <cell r="ADM45"/>
          <cell r="ADN45"/>
          <cell r="ADO45"/>
          <cell r="ADP45"/>
          <cell r="ADQ45"/>
          <cell r="ADR45"/>
          <cell r="ADS45"/>
          <cell r="ADT45"/>
          <cell r="ADU45"/>
          <cell r="ADV45"/>
          <cell r="ADW45"/>
          <cell r="ADX45"/>
          <cell r="ADY45"/>
          <cell r="ADZ45"/>
          <cell r="AEA45"/>
          <cell r="AEB45"/>
          <cell r="AEC45"/>
          <cell r="AED45"/>
          <cell r="AEE45"/>
          <cell r="AEF45"/>
          <cell r="AEG45"/>
          <cell r="AEH45"/>
          <cell r="AEI45"/>
          <cell r="AEJ45"/>
          <cell r="AEK45"/>
          <cell r="AEL45"/>
          <cell r="AEM45"/>
          <cell r="AEN45"/>
          <cell r="AEO45"/>
          <cell r="AEP45"/>
          <cell r="AEQ45"/>
          <cell r="AER45"/>
          <cell r="AES45"/>
          <cell r="AET45"/>
          <cell r="AEU45"/>
          <cell r="AEV45"/>
          <cell r="AEW45"/>
          <cell r="AEX45"/>
          <cell r="AEY45"/>
          <cell r="AEZ45"/>
          <cell r="AFA45"/>
          <cell r="AFB45"/>
          <cell r="AFC45"/>
          <cell r="AFD45"/>
          <cell r="AFE45"/>
          <cell r="AFF45"/>
          <cell r="AFG45"/>
          <cell r="AFH45"/>
          <cell r="AFI45"/>
          <cell r="AFJ45"/>
          <cell r="AFK45"/>
          <cell r="AFL45"/>
          <cell r="AFM45"/>
          <cell r="AFN45"/>
          <cell r="AFO45"/>
          <cell r="AFP45"/>
          <cell r="AFQ45"/>
          <cell r="AFR45"/>
          <cell r="AFS45"/>
          <cell r="AFT45"/>
          <cell r="AFU45"/>
          <cell r="AFV45"/>
          <cell r="AFW45"/>
          <cell r="AFX45"/>
          <cell r="AFY45"/>
          <cell r="AFZ45"/>
          <cell r="AGA45"/>
          <cell r="AGB45"/>
          <cell r="AGC45"/>
          <cell r="AGD45"/>
          <cell r="AGE45"/>
          <cell r="AGF45"/>
          <cell r="AGG45"/>
          <cell r="AGH45"/>
          <cell r="AGI45"/>
          <cell r="AGJ45"/>
          <cell r="AGK45"/>
          <cell r="AGL45"/>
          <cell r="AGM45"/>
          <cell r="AGN45"/>
          <cell r="AGO45"/>
          <cell r="AGP45"/>
          <cell r="AGQ45"/>
          <cell r="AGR45"/>
          <cell r="AGS45"/>
          <cell r="AGT45"/>
          <cell r="AGU45"/>
          <cell r="AGV45"/>
          <cell r="AGW45"/>
          <cell r="AGX45"/>
          <cell r="AGY45"/>
          <cell r="AGZ45"/>
          <cell r="AHA45"/>
          <cell r="AHB45"/>
          <cell r="AHC45"/>
          <cell r="AHD45"/>
          <cell r="AHE45"/>
          <cell r="AHF45"/>
          <cell r="AHG45"/>
          <cell r="AHH45"/>
          <cell r="AHI45"/>
          <cell r="AHJ45"/>
          <cell r="AHK45"/>
          <cell r="AHL45"/>
          <cell r="AHM45"/>
          <cell r="AHN45"/>
          <cell r="AHO45"/>
          <cell r="AHP45"/>
          <cell r="AHQ45"/>
          <cell r="AHR45"/>
          <cell r="AHS45"/>
          <cell r="AHT45"/>
          <cell r="AHU45"/>
          <cell r="AHV45"/>
          <cell r="AHW45"/>
          <cell r="AHX45"/>
          <cell r="AHY45"/>
          <cell r="AHZ45"/>
          <cell r="AIA45"/>
          <cell r="AIB45"/>
          <cell r="AIC45"/>
          <cell r="AID45"/>
          <cell r="AIE45"/>
          <cell r="AIF45"/>
          <cell r="AIG45"/>
          <cell r="AIH45"/>
          <cell r="AII45"/>
          <cell r="AIJ45"/>
          <cell r="AIK45"/>
          <cell r="AIL45"/>
          <cell r="AIM45"/>
          <cell r="AIN45"/>
          <cell r="AIO45"/>
          <cell r="AIP45"/>
          <cell r="AIQ45"/>
          <cell r="AIR45"/>
          <cell r="AIS45"/>
          <cell r="AIT45"/>
          <cell r="AIU45"/>
          <cell r="AIV45"/>
          <cell r="AIW45"/>
          <cell r="AIX45"/>
          <cell r="AIY45"/>
          <cell r="AIZ45"/>
          <cell r="AJA45"/>
          <cell r="AJB45"/>
          <cell r="AJC45"/>
          <cell r="AJD45"/>
          <cell r="AJE45"/>
          <cell r="AJF45"/>
          <cell r="AJG45"/>
          <cell r="AJH45"/>
          <cell r="AJI45"/>
          <cell r="AJJ45"/>
          <cell r="AJK45"/>
          <cell r="AJL45"/>
          <cell r="AJM45"/>
          <cell r="AJN45"/>
          <cell r="AJO45"/>
          <cell r="AJP45"/>
          <cell r="AJQ45"/>
          <cell r="AJR45"/>
          <cell r="AJS45"/>
          <cell r="AJT45"/>
          <cell r="AJU45"/>
          <cell r="AJV45"/>
          <cell r="AJW45"/>
          <cell r="AJX45"/>
          <cell r="AJY45"/>
          <cell r="AJZ45"/>
          <cell r="AKA45"/>
          <cell r="AKB45"/>
          <cell r="AKC45"/>
          <cell r="AKD45"/>
          <cell r="AKE45"/>
          <cell r="AKF45"/>
          <cell r="AKG45"/>
          <cell r="AKH45"/>
          <cell r="AKI45"/>
          <cell r="AKJ45"/>
          <cell r="AKK45"/>
          <cell r="AKL45"/>
          <cell r="AKM45"/>
          <cell r="AKN45"/>
          <cell r="AKO45"/>
          <cell r="AKP45"/>
          <cell r="AKQ45"/>
          <cell r="AKR45"/>
          <cell r="AKS45"/>
          <cell r="AKT45"/>
          <cell r="AKU45"/>
          <cell r="AKV45"/>
          <cell r="AKW45"/>
          <cell r="AKX45"/>
          <cell r="AKY45"/>
          <cell r="AKZ45"/>
          <cell r="ALA45"/>
          <cell r="ALB45"/>
          <cell r="ALC45"/>
          <cell r="ALD45"/>
          <cell r="ALE45"/>
          <cell r="ALF45"/>
          <cell r="ALG45"/>
          <cell r="ALH45"/>
          <cell r="ALI45"/>
          <cell r="ALJ45"/>
          <cell r="ALK45"/>
          <cell r="ALL45"/>
          <cell r="ALM45"/>
          <cell r="ALN45"/>
          <cell r="ALO45"/>
          <cell r="ALP45"/>
          <cell r="ALQ45"/>
          <cell r="ALR45"/>
          <cell r="ALS45"/>
          <cell r="ALT45"/>
          <cell r="ALU45"/>
          <cell r="ALV45"/>
          <cell r="ALW45"/>
          <cell r="ALX45"/>
          <cell r="ALY45"/>
          <cell r="ALZ45"/>
          <cell r="AMA45"/>
          <cell r="AMB45"/>
          <cell r="AMC45"/>
          <cell r="AMD45"/>
          <cell r="AME45"/>
          <cell r="AMF45"/>
          <cell r="AMG45"/>
          <cell r="AMH45"/>
          <cell r="AMI45"/>
          <cell r="AMJ45"/>
          <cell r="AMK45"/>
          <cell r="AML45"/>
          <cell r="AMM45"/>
          <cell r="AMN45"/>
          <cell r="AMO45"/>
          <cell r="AMP45"/>
          <cell r="AMQ45"/>
          <cell r="AMR45"/>
          <cell r="AMS45"/>
          <cell r="AMT45"/>
          <cell r="AMU45"/>
          <cell r="AMV45"/>
          <cell r="AMW45"/>
          <cell r="AMX45"/>
          <cell r="AMY45"/>
          <cell r="AMZ45"/>
          <cell r="ANA45"/>
          <cell r="ANB45"/>
          <cell r="ANC45"/>
          <cell r="AND45"/>
          <cell r="ANE45"/>
          <cell r="ANF45"/>
          <cell r="ANG45"/>
          <cell r="ANH45"/>
          <cell r="ANI45"/>
          <cell r="ANJ45"/>
          <cell r="ANK45"/>
          <cell r="ANL45"/>
          <cell r="ANM45"/>
          <cell r="ANN45"/>
          <cell r="ANO45"/>
          <cell r="ANP45"/>
          <cell r="ANQ45"/>
          <cell r="ANR45"/>
          <cell r="ANS45"/>
          <cell r="ANT45"/>
          <cell r="ANU45"/>
          <cell r="ANV45"/>
          <cell r="ANW45"/>
          <cell r="ANX45"/>
          <cell r="ANY45"/>
          <cell r="ANZ45"/>
          <cell r="AOA45"/>
          <cell r="AOB45"/>
          <cell r="AOC45"/>
          <cell r="AOD45"/>
          <cell r="AOE45"/>
          <cell r="AOF45"/>
          <cell r="AOG45"/>
          <cell r="AOH45"/>
          <cell r="AOI45"/>
          <cell r="AOJ45"/>
          <cell r="AOK45"/>
          <cell r="AOL45"/>
          <cell r="AOM45"/>
          <cell r="AON45"/>
          <cell r="AOO45"/>
          <cell r="AOP45"/>
          <cell r="AOQ45"/>
          <cell r="AOR45"/>
          <cell r="AOS45"/>
          <cell r="AOT45"/>
          <cell r="AOU45"/>
          <cell r="AOV45"/>
          <cell r="AOW45"/>
          <cell r="AOX45"/>
          <cell r="AOY45"/>
          <cell r="AOZ45"/>
          <cell r="APA45"/>
          <cell r="APB45"/>
          <cell r="APC45"/>
          <cell r="APD45"/>
          <cell r="APE45"/>
          <cell r="APF45"/>
          <cell r="APG45"/>
          <cell r="APH45"/>
          <cell r="API45"/>
          <cell r="APJ45"/>
          <cell r="APK45"/>
          <cell r="APL45"/>
          <cell r="APM45"/>
          <cell r="APN45"/>
          <cell r="APO45"/>
          <cell r="APP45"/>
          <cell r="APQ45"/>
          <cell r="APR45"/>
          <cell r="APS45"/>
          <cell r="APT45"/>
          <cell r="APU45"/>
          <cell r="APV45"/>
          <cell r="APW45"/>
          <cell r="APX45"/>
          <cell r="APY45"/>
          <cell r="APZ45"/>
          <cell r="AQA45"/>
          <cell r="AQB45"/>
          <cell r="AQC45"/>
          <cell r="AQD45"/>
          <cell r="AQE45"/>
          <cell r="AQF45"/>
          <cell r="AQG45"/>
          <cell r="AQH45"/>
          <cell r="AQI45"/>
          <cell r="AQJ45"/>
          <cell r="AQK45"/>
          <cell r="AQL45"/>
          <cell r="AQM45"/>
          <cell r="AQN45"/>
          <cell r="AQO45"/>
          <cell r="AQP45"/>
          <cell r="AQQ45"/>
          <cell r="AQR45"/>
          <cell r="AQS45"/>
          <cell r="AQT45"/>
          <cell r="AQU45"/>
          <cell r="AQV45"/>
          <cell r="AQW45"/>
          <cell r="AQX45"/>
          <cell r="AQY45"/>
          <cell r="AQZ45"/>
          <cell r="ARA45"/>
          <cell r="ARB45"/>
          <cell r="ARC45"/>
          <cell r="ARD45"/>
          <cell r="ARE45"/>
          <cell r="ARF45"/>
          <cell r="ARG45"/>
          <cell r="ARH45"/>
          <cell r="ARI45"/>
          <cell r="ARJ45"/>
          <cell r="ARK45"/>
          <cell r="ARL45"/>
          <cell r="ARM45"/>
          <cell r="ARN45"/>
          <cell r="ARO45"/>
          <cell r="ARP45"/>
          <cell r="ARQ45"/>
          <cell r="ARR45"/>
          <cell r="ARS45"/>
          <cell r="ART45"/>
          <cell r="ARU45"/>
          <cell r="ARV45"/>
          <cell r="ARW45"/>
          <cell r="ARX45"/>
          <cell r="ARY45"/>
          <cell r="ARZ45"/>
          <cell r="ASA45"/>
          <cell r="ASB45"/>
          <cell r="ASC45"/>
          <cell r="ASD45"/>
          <cell r="ASE45"/>
          <cell r="ASF45"/>
          <cell r="ASG45"/>
          <cell r="ASH45"/>
          <cell r="ASI45"/>
          <cell r="ASJ45"/>
          <cell r="ASK45"/>
          <cell r="ASL45"/>
          <cell r="ASM45"/>
          <cell r="ASN45"/>
          <cell r="ASO45"/>
          <cell r="ASP45"/>
          <cell r="ASQ45"/>
          <cell r="ASR45"/>
          <cell r="ASS45"/>
          <cell r="AST45"/>
          <cell r="ASU45"/>
          <cell r="ASV45"/>
          <cell r="ASW45"/>
          <cell r="ASX45"/>
          <cell r="ASY45"/>
          <cell r="ASZ45"/>
          <cell r="ATA45"/>
          <cell r="ATB45"/>
          <cell r="ATC45"/>
          <cell r="ATD45"/>
          <cell r="ATE45"/>
          <cell r="ATF45"/>
          <cell r="ATG45"/>
          <cell r="ATH45"/>
          <cell r="ATI45"/>
          <cell r="ATJ45"/>
          <cell r="ATK45"/>
          <cell r="ATL45"/>
          <cell r="ATM45"/>
          <cell r="ATN45"/>
          <cell r="ATO45"/>
          <cell r="ATP45"/>
          <cell r="ATQ45"/>
          <cell r="ATR45"/>
          <cell r="ATS45"/>
          <cell r="ATT45"/>
          <cell r="ATU45"/>
          <cell r="ATV45"/>
          <cell r="ATW45"/>
          <cell r="ATX45"/>
          <cell r="ATY45"/>
          <cell r="ATZ45"/>
          <cell r="AUA45"/>
          <cell r="AUB45"/>
          <cell r="AUC45"/>
          <cell r="AUD45"/>
          <cell r="AUE45"/>
          <cell r="AUF45"/>
          <cell r="AUG45"/>
          <cell r="AUH45"/>
          <cell r="AUI45"/>
          <cell r="AUJ45"/>
          <cell r="AUK45"/>
          <cell r="AUL45"/>
          <cell r="AUM45"/>
          <cell r="AUN45"/>
          <cell r="AUO45"/>
          <cell r="AUP45"/>
          <cell r="AUQ45"/>
          <cell r="AUR45"/>
          <cell r="AUS45"/>
          <cell r="AUT45"/>
          <cell r="AUU45"/>
          <cell r="AUV45"/>
          <cell r="AUW45"/>
          <cell r="AUX45"/>
          <cell r="AUY45"/>
          <cell r="AUZ45"/>
          <cell r="AVA45"/>
          <cell r="AVB45"/>
          <cell r="AVC45"/>
          <cell r="AVD45"/>
          <cell r="AVE45"/>
          <cell r="AVF45"/>
          <cell r="AVG45"/>
          <cell r="AVH45"/>
          <cell r="AVI45"/>
          <cell r="AVJ45"/>
          <cell r="AVK45"/>
          <cell r="AVL45"/>
          <cell r="AVM45"/>
          <cell r="AVN45"/>
          <cell r="AVO45"/>
          <cell r="AVP45"/>
          <cell r="AVQ45"/>
          <cell r="AVR45"/>
          <cell r="AVS45"/>
          <cell r="AVT45"/>
          <cell r="AVU45"/>
          <cell r="AVV45"/>
          <cell r="AVW45"/>
          <cell r="AVX45"/>
          <cell r="AVY45"/>
          <cell r="AVZ45"/>
          <cell r="AWA45"/>
          <cell r="AWB45"/>
          <cell r="AWC45"/>
          <cell r="AWD45"/>
          <cell r="AWE45"/>
          <cell r="AWF45"/>
          <cell r="AWG45"/>
          <cell r="AWH45"/>
          <cell r="AWI45"/>
          <cell r="AWJ45"/>
          <cell r="AWK45"/>
          <cell r="AWL45"/>
          <cell r="AWM45"/>
          <cell r="AWN45"/>
          <cell r="AWO45"/>
          <cell r="AWP45"/>
          <cell r="AWQ45"/>
          <cell r="AWR45"/>
          <cell r="AWS45"/>
          <cell r="AWT45"/>
          <cell r="AWU45"/>
          <cell r="AWV45"/>
          <cell r="AWW45"/>
          <cell r="AWX45"/>
          <cell r="AWY45"/>
          <cell r="AWZ45"/>
          <cell r="AXA45"/>
          <cell r="AXB45"/>
          <cell r="AXC45"/>
          <cell r="AXD45"/>
          <cell r="AXE45"/>
          <cell r="AXF45"/>
          <cell r="AXG45"/>
          <cell r="AXH45"/>
          <cell r="AXI45"/>
          <cell r="AXJ45"/>
          <cell r="AXK45"/>
          <cell r="AXL45"/>
          <cell r="AXM45"/>
          <cell r="AXN45"/>
          <cell r="AXO45"/>
          <cell r="AXP45"/>
          <cell r="AXQ45"/>
          <cell r="AXR45"/>
          <cell r="AXS45"/>
          <cell r="AXT45"/>
          <cell r="AXU45"/>
          <cell r="AXV45"/>
          <cell r="AXW45"/>
          <cell r="AXX45"/>
          <cell r="AXY45"/>
          <cell r="AXZ45"/>
          <cell r="AYA45"/>
          <cell r="AYB45"/>
          <cell r="AYC45"/>
          <cell r="AYD45"/>
          <cell r="AYE45"/>
          <cell r="AYF45"/>
          <cell r="AYG45"/>
          <cell r="AYH45"/>
          <cell r="AYI45"/>
          <cell r="AYJ45"/>
          <cell r="AYK45"/>
          <cell r="AYL45"/>
          <cell r="AYM45"/>
          <cell r="AYN45"/>
          <cell r="AYO45"/>
          <cell r="AYP45"/>
          <cell r="AYQ45"/>
          <cell r="AYR45"/>
          <cell r="AYS45"/>
          <cell r="AYT45"/>
          <cell r="AYU45"/>
          <cell r="AYV45"/>
          <cell r="AYW45"/>
          <cell r="AYX45"/>
          <cell r="AYY45"/>
          <cell r="AYZ45"/>
          <cell r="AZA45"/>
          <cell r="AZB45"/>
          <cell r="AZC45"/>
          <cell r="AZD45"/>
          <cell r="AZE45"/>
          <cell r="AZF45"/>
          <cell r="AZG45"/>
          <cell r="AZH45"/>
          <cell r="AZI45"/>
          <cell r="AZJ45"/>
          <cell r="AZK45"/>
          <cell r="AZL45"/>
          <cell r="AZM45"/>
          <cell r="AZN45"/>
          <cell r="AZO45"/>
          <cell r="AZP45"/>
          <cell r="AZQ45"/>
          <cell r="AZR45"/>
          <cell r="AZS45"/>
          <cell r="AZT45"/>
          <cell r="AZU45"/>
          <cell r="AZV45"/>
          <cell r="AZW45"/>
          <cell r="AZX45"/>
          <cell r="AZY45"/>
          <cell r="AZZ45"/>
          <cell r="BAA45"/>
          <cell r="BAB45"/>
          <cell r="BAC45"/>
          <cell r="BAD45"/>
          <cell r="BAE45"/>
          <cell r="BAF45"/>
          <cell r="BAG45"/>
          <cell r="BAH45"/>
          <cell r="BAI45"/>
          <cell r="BAJ45"/>
          <cell r="BAK45"/>
          <cell r="BAL45"/>
          <cell r="BAM45"/>
          <cell r="BAN45"/>
          <cell r="BAO45"/>
          <cell r="BAP45"/>
          <cell r="BAQ45"/>
          <cell r="BAR45"/>
          <cell r="BAS45"/>
          <cell r="BAT45"/>
          <cell r="BAU45"/>
          <cell r="BAV45"/>
          <cell r="BAW45"/>
          <cell r="BAX45"/>
          <cell r="BAY45"/>
          <cell r="BAZ45"/>
          <cell r="BBA45"/>
          <cell r="BBB45"/>
          <cell r="BBC45"/>
          <cell r="BBD45"/>
          <cell r="BBE45"/>
          <cell r="BBF45"/>
          <cell r="BBG45"/>
          <cell r="BBH45"/>
          <cell r="BBI45"/>
          <cell r="BBJ45"/>
          <cell r="BBK45"/>
          <cell r="BBL45"/>
          <cell r="BBM45"/>
          <cell r="BBN45"/>
          <cell r="BBO45"/>
          <cell r="BBP45"/>
          <cell r="BBQ45"/>
          <cell r="BBR45"/>
          <cell r="BBS45"/>
          <cell r="BBT45"/>
          <cell r="BBU45"/>
          <cell r="BBV45"/>
          <cell r="BBW45"/>
          <cell r="BBX45"/>
          <cell r="BBY45"/>
          <cell r="BBZ45"/>
          <cell r="BCA45"/>
          <cell r="BCB45"/>
          <cell r="BCC45"/>
          <cell r="BCD45"/>
          <cell r="BCE45"/>
          <cell r="BCF45"/>
          <cell r="BCG45"/>
          <cell r="BCH45"/>
          <cell r="BCI45"/>
          <cell r="BCJ45"/>
          <cell r="BCK45"/>
          <cell r="BCL45"/>
          <cell r="BCM45"/>
          <cell r="BCN45"/>
          <cell r="BCO45"/>
          <cell r="BCP45"/>
          <cell r="BCQ45"/>
          <cell r="BCR45"/>
          <cell r="BCS45"/>
          <cell r="BCT45"/>
          <cell r="BCU45"/>
          <cell r="BCV45"/>
          <cell r="BCW45"/>
          <cell r="BCX45"/>
          <cell r="BCY45"/>
          <cell r="BCZ45"/>
          <cell r="BDA45"/>
          <cell r="BDB45"/>
          <cell r="BDC45"/>
          <cell r="BDD45"/>
          <cell r="BDE45"/>
          <cell r="BDF45"/>
          <cell r="BDG45"/>
          <cell r="BDH45"/>
          <cell r="BDI45"/>
          <cell r="BDJ45"/>
          <cell r="BDK45"/>
          <cell r="BDL45"/>
          <cell r="BDM45"/>
          <cell r="BDN45"/>
          <cell r="BDO45"/>
          <cell r="BDP45"/>
          <cell r="BDQ45"/>
          <cell r="BDR45"/>
          <cell r="BDS45"/>
          <cell r="BDT45"/>
          <cell r="BDU45"/>
          <cell r="BDV45"/>
          <cell r="BDW45"/>
          <cell r="BDX45"/>
          <cell r="BDY45"/>
          <cell r="BDZ45"/>
          <cell r="BEA45"/>
          <cell r="BEB45"/>
          <cell r="BEC45"/>
          <cell r="BED45"/>
          <cell r="BEE45"/>
          <cell r="BEF45"/>
          <cell r="BEG45"/>
          <cell r="BEH45"/>
          <cell r="BEI45"/>
          <cell r="BEJ45"/>
          <cell r="BEK45"/>
          <cell r="BEL45"/>
          <cell r="BEM45"/>
          <cell r="BEN45"/>
          <cell r="BEO45"/>
          <cell r="BEP45"/>
          <cell r="BEQ45"/>
          <cell r="BER45"/>
          <cell r="BES45"/>
          <cell r="BET45"/>
          <cell r="BEU45"/>
          <cell r="BEV45"/>
          <cell r="BEW45"/>
          <cell r="BEX45"/>
          <cell r="BEY45"/>
          <cell r="BEZ45"/>
          <cell r="BFA45"/>
          <cell r="BFB45"/>
          <cell r="BFC45"/>
          <cell r="BFD45"/>
          <cell r="BFE45"/>
          <cell r="BFF45"/>
          <cell r="BFG45"/>
          <cell r="BFH45"/>
          <cell r="BFI45"/>
          <cell r="BFJ45"/>
          <cell r="BFK45"/>
          <cell r="BFL45"/>
          <cell r="BFM45"/>
          <cell r="BFN45"/>
          <cell r="BFO45"/>
          <cell r="BFP45"/>
          <cell r="BFQ45"/>
          <cell r="BFR45"/>
          <cell r="BFS45"/>
          <cell r="BFT45"/>
          <cell r="BFU45"/>
          <cell r="BFV45"/>
          <cell r="BFW45"/>
          <cell r="BFX45"/>
          <cell r="BFY45"/>
          <cell r="BFZ45"/>
          <cell r="BGA45"/>
          <cell r="BGB45"/>
          <cell r="BGC45"/>
          <cell r="BGD45"/>
          <cell r="BGE45"/>
          <cell r="BGF45"/>
          <cell r="BGG45"/>
          <cell r="BGH45"/>
          <cell r="BGI45"/>
          <cell r="BGJ45"/>
          <cell r="BGK45"/>
          <cell r="BGL45"/>
          <cell r="BGM45"/>
          <cell r="BGN45"/>
          <cell r="BGO45"/>
          <cell r="BGP45"/>
          <cell r="BGQ45"/>
          <cell r="BGR45"/>
          <cell r="BGS45"/>
          <cell r="BGT45"/>
          <cell r="BGU45"/>
          <cell r="BGV45"/>
          <cell r="BGW45"/>
          <cell r="BGX45"/>
          <cell r="BGY45"/>
          <cell r="BGZ45"/>
          <cell r="BHA45"/>
          <cell r="BHB45"/>
          <cell r="BHC45"/>
          <cell r="BHD45"/>
          <cell r="BHE45"/>
          <cell r="BHF45"/>
          <cell r="BHG45"/>
          <cell r="BHH45"/>
          <cell r="BHI45"/>
          <cell r="BHJ45"/>
          <cell r="BHK45"/>
          <cell r="BHL45"/>
          <cell r="BHM45"/>
          <cell r="BHN45"/>
          <cell r="BHO45"/>
          <cell r="BHP45"/>
          <cell r="BHQ45"/>
          <cell r="BHR45"/>
          <cell r="BHS45"/>
          <cell r="BHT45"/>
          <cell r="BHU45"/>
          <cell r="BHV45"/>
          <cell r="BHW45"/>
          <cell r="BHX45"/>
          <cell r="BHY45"/>
          <cell r="BHZ45"/>
          <cell r="BIA45"/>
          <cell r="BIB45"/>
          <cell r="BIC45"/>
          <cell r="BID45"/>
          <cell r="BIE45"/>
          <cell r="BIF45"/>
          <cell r="BIG45"/>
          <cell r="BIH45"/>
          <cell r="BII45"/>
          <cell r="BIJ45"/>
          <cell r="BIK45"/>
          <cell r="BIL45"/>
          <cell r="BIM45"/>
          <cell r="BIN45"/>
          <cell r="BIO45"/>
          <cell r="BIP45"/>
          <cell r="BIQ45"/>
          <cell r="BIR45"/>
          <cell r="BIS45"/>
          <cell r="BIT45"/>
          <cell r="BIU45"/>
          <cell r="BIV45"/>
          <cell r="BIW45"/>
          <cell r="BIX45"/>
          <cell r="BIY45"/>
          <cell r="BIZ45"/>
          <cell r="BJA45"/>
          <cell r="BJB45"/>
          <cell r="BJC45"/>
          <cell r="BJD45"/>
          <cell r="BJE45"/>
          <cell r="BJF45"/>
          <cell r="BJG45"/>
          <cell r="BJH45"/>
          <cell r="BJI45"/>
          <cell r="BJJ45"/>
          <cell r="BJK45"/>
          <cell r="BJL45"/>
          <cell r="BJM45"/>
          <cell r="BJN45"/>
          <cell r="BJO45"/>
          <cell r="BJP45"/>
          <cell r="BJQ45"/>
          <cell r="BJR45"/>
          <cell r="BJS45"/>
          <cell r="BJT45"/>
          <cell r="BJU45"/>
          <cell r="BJV45"/>
          <cell r="BJW45"/>
          <cell r="BJX45"/>
          <cell r="BJY45"/>
          <cell r="BJZ45"/>
          <cell r="BKA45"/>
          <cell r="BKB45"/>
          <cell r="BKC45"/>
          <cell r="BKD45"/>
          <cell r="BKE45"/>
          <cell r="BKF45"/>
          <cell r="BKG45"/>
          <cell r="BKH45"/>
          <cell r="BKI45"/>
          <cell r="BKJ45"/>
          <cell r="BKK45"/>
          <cell r="BKL45"/>
          <cell r="BKM45"/>
          <cell r="BKN45"/>
          <cell r="BKO45"/>
          <cell r="BKP45"/>
          <cell r="BKQ45"/>
          <cell r="BKR45"/>
          <cell r="BKS45"/>
          <cell r="BKT45"/>
          <cell r="BKU45"/>
          <cell r="BKV45"/>
          <cell r="BKW45"/>
          <cell r="BKX45"/>
          <cell r="BKY45"/>
          <cell r="BKZ45"/>
          <cell r="BLA45"/>
          <cell r="BLB45"/>
          <cell r="BLC45"/>
          <cell r="BLD45"/>
          <cell r="BLE45"/>
          <cell r="BLF45"/>
          <cell r="BLG45"/>
          <cell r="BLH45"/>
          <cell r="BLI45"/>
          <cell r="BLJ45"/>
          <cell r="BLK45"/>
          <cell r="BLL45"/>
          <cell r="BLM45"/>
          <cell r="BLN45"/>
          <cell r="BLO45"/>
          <cell r="BLP45"/>
          <cell r="BLQ45"/>
          <cell r="BLR45"/>
          <cell r="BLS45"/>
          <cell r="BLT45"/>
          <cell r="BLU45"/>
          <cell r="BLV45"/>
          <cell r="BLW45"/>
          <cell r="BLX45"/>
          <cell r="BLY45"/>
          <cell r="BLZ45"/>
          <cell r="BMA45"/>
          <cell r="BMB45"/>
          <cell r="BMC45"/>
          <cell r="BMD45"/>
          <cell r="BME45"/>
          <cell r="BMF45"/>
          <cell r="BMG45"/>
          <cell r="BMH45"/>
          <cell r="BMI45"/>
          <cell r="BMJ45"/>
          <cell r="BMK45"/>
          <cell r="BML45"/>
          <cell r="BMM45"/>
          <cell r="BMN45"/>
          <cell r="BMO45"/>
          <cell r="BMP45"/>
          <cell r="BMQ45"/>
          <cell r="BMR45"/>
          <cell r="BMS45"/>
          <cell r="BMT45"/>
          <cell r="BMU45"/>
          <cell r="BMV45"/>
          <cell r="BMW45"/>
          <cell r="BMX45"/>
          <cell r="BMY45"/>
          <cell r="BMZ45"/>
          <cell r="BNA45"/>
          <cell r="BNB45"/>
          <cell r="BNC45"/>
          <cell r="BND45"/>
          <cell r="BNE45"/>
          <cell r="BNF45"/>
          <cell r="BNG45"/>
          <cell r="BNH45"/>
          <cell r="BNI45"/>
          <cell r="BNJ45"/>
          <cell r="BNK45"/>
          <cell r="BNL45"/>
          <cell r="BNM45"/>
          <cell r="BNN45"/>
          <cell r="BNO45"/>
          <cell r="BNP45"/>
          <cell r="BNQ45"/>
          <cell r="BNR45"/>
          <cell r="BNS45"/>
          <cell r="BNT45"/>
          <cell r="BNU45"/>
          <cell r="BNV45"/>
          <cell r="BNW45"/>
          <cell r="BNX45"/>
          <cell r="BNY45"/>
          <cell r="BNZ45"/>
          <cell r="BOA45"/>
          <cell r="BOB45"/>
          <cell r="BOC45"/>
          <cell r="BOD45"/>
          <cell r="BOE45"/>
          <cell r="BOF45"/>
          <cell r="BOG45"/>
          <cell r="BOH45"/>
          <cell r="BOI45"/>
          <cell r="BOJ45"/>
          <cell r="BOK45"/>
          <cell r="BOL45"/>
          <cell r="BOM45"/>
          <cell r="BON45"/>
          <cell r="BOO45"/>
          <cell r="BOP45"/>
          <cell r="BOQ45"/>
          <cell r="BOR45"/>
          <cell r="BOS45"/>
          <cell r="BOT45"/>
          <cell r="BOU45"/>
          <cell r="BOV45"/>
          <cell r="BOW45"/>
          <cell r="BOX45"/>
          <cell r="BOY45"/>
          <cell r="BOZ45"/>
          <cell r="BPA45"/>
          <cell r="BPB45"/>
          <cell r="BPC45"/>
          <cell r="BPD45"/>
          <cell r="BPE45"/>
          <cell r="BPF45"/>
          <cell r="BPG45"/>
          <cell r="BPH45"/>
          <cell r="BPI45"/>
          <cell r="BPJ45"/>
          <cell r="BPK45"/>
          <cell r="BPL45"/>
          <cell r="BPM45"/>
          <cell r="BPN45"/>
          <cell r="BPO45"/>
          <cell r="BPP45"/>
          <cell r="BPQ45"/>
          <cell r="BPR45"/>
          <cell r="BPS45"/>
          <cell r="BPT45"/>
          <cell r="BPU45"/>
          <cell r="BPV45"/>
          <cell r="BPW45"/>
          <cell r="BPX45"/>
          <cell r="BPY45"/>
          <cell r="BPZ45"/>
          <cell r="BQA45"/>
          <cell r="BQB45"/>
          <cell r="BQC45"/>
          <cell r="BQD45"/>
          <cell r="BQE45"/>
          <cell r="BQF45"/>
          <cell r="BQG45"/>
          <cell r="BQH45"/>
          <cell r="BQI45"/>
          <cell r="BQJ45"/>
          <cell r="BQK45"/>
          <cell r="BQL45"/>
          <cell r="BQM45"/>
          <cell r="BQN45"/>
          <cell r="BQO45"/>
          <cell r="BQP45"/>
          <cell r="BQQ45"/>
          <cell r="BQR45"/>
          <cell r="BQS45"/>
          <cell r="BQT45"/>
          <cell r="BQU45"/>
          <cell r="BQV45"/>
          <cell r="BQW45"/>
          <cell r="BQX45"/>
          <cell r="BQY45"/>
          <cell r="BQZ45"/>
          <cell r="BRA45"/>
          <cell r="BRB45"/>
          <cell r="BRC45"/>
          <cell r="BRD45"/>
          <cell r="BRE45"/>
          <cell r="BRF45"/>
          <cell r="BRG45"/>
          <cell r="BRH45"/>
          <cell r="BRI45"/>
          <cell r="BRJ45"/>
          <cell r="BRK45"/>
          <cell r="BRL45"/>
          <cell r="BRM45"/>
          <cell r="BRN45"/>
          <cell r="BRO45"/>
          <cell r="BRP45"/>
          <cell r="BRQ45"/>
          <cell r="BRR45"/>
          <cell r="BRS45"/>
          <cell r="BRT45"/>
          <cell r="BRU45"/>
          <cell r="BRV45"/>
          <cell r="BRW45"/>
          <cell r="BRX45"/>
          <cell r="BRY45"/>
          <cell r="BRZ45"/>
          <cell r="BSA45"/>
          <cell r="BSB45"/>
          <cell r="BSC45"/>
          <cell r="BSD45"/>
          <cell r="BSE45"/>
          <cell r="BSF45"/>
          <cell r="BSG45"/>
          <cell r="BSH45"/>
          <cell r="BSI45"/>
          <cell r="BSJ45"/>
          <cell r="BSK45"/>
          <cell r="BSL45"/>
          <cell r="BSM45"/>
          <cell r="BSN45"/>
          <cell r="BSO45"/>
          <cell r="BSP45"/>
          <cell r="BSQ45"/>
          <cell r="BSR45"/>
          <cell r="BSS45"/>
          <cell r="BST45"/>
          <cell r="BSU45"/>
          <cell r="BSV45"/>
          <cell r="BSW45"/>
          <cell r="BSX45"/>
          <cell r="BSY45"/>
          <cell r="BSZ45"/>
          <cell r="BTA45"/>
          <cell r="BTB45"/>
          <cell r="BTC45"/>
          <cell r="BTD45"/>
          <cell r="BTE45"/>
          <cell r="BTF45"/>
          <cell r="BTG45"/>
          <cell r="BTH45"/>
          <cell r="BTI45"/>
          <cell r="BTJ45"/>
          <cell r="BTK45"/>
          <cell r="BTL45"/>
          <cell r="BTM45"/>
          <cell r="BTN45"/>
          <cell r="BTO45"/>
          <cell r="BTP45"/>
          <cell r="BTQ45"/>
          <cell r="BTR45"/>
          <cell r="BTS45"/>
          <cell r="BTT45"/>
          <cell r="BTU45"/>
          <cell r="BTV45"/>
          <cell r="BTW45"/>
          <cell r="BTX45"/>
          <cell r="BTY45"/>
          <cell r="BTZ45"/>
          <cell r="BUA45"/>
          <cell r="BUB45"/>
          <cell r="BUC45"/>
          <cell r="BUD45"/>
          <cell r="BUE45"/>
          <cell r="BUF45"/>
          <cell r="BUG45"/>
          <cell r="BUH45"/>
          <cell r="BUI45"/>
          <cell r="BUJ45"/>
          <cell r="BUK45"/>
          <cell r="BUL45"/>
          <cell r="BUM45"/>
          <cell r="BUN45"/>
          <cell r="BUO45"/>
          <cell r="BUP45"/>
          <cell r="BUQ45"/>
          <cell r="BUR45"/>
          <cell r="BUS45"/>
          <cell r="BUT45"/>
          <cell r="BUU45"/>
          <cell r="BUV45"/>
          <cell r="BUW45"/>
          <cell r="BUX45"/>
          <cell r="BUY45"/>
          <cell r="BUZ45"/>
          <cell r="BVA45"/>
          <cell r="BVB45"/>
          <cell r="BVC45"/>
          <cell r="BVD45"/>
          <cell r="BVE45"/>
          <cell r="BVF45"/>
          <cell r="BVG45"/>
          <cell r="BVH45"/>
          <cell r="BVI45"/>
          <cell r="BVJ45"/>
          <cell r="BVK45"/>
          <cell r="BVL45"/>
          <cell r="BVM45"/>
          <cell r="BVN45"/>
          <cell r="BVO45"/>
          <cell r="BVP45"/>
          <cell r="BVQ45"/>
          <cell r="BVR45"/>
          <cell r="BVS45"/>
          <cell r="BVT45"/>
          <cell r="BVU45"/>
          <cell r="BVV45"/>
          <cell r="BVW45"/>
          <cell r="BVX45"/>
          <cell r="BVY45"/>
          <cell r="BVZ45"/>
          <cell r="BWA45"/>
          <cell r="BWB45"/>
          <cell r="BWC45"/>
          <cell r="BWD45"/>
          <cell r="BWE45"/>
          <cell r="BWF45"/>
          <cell r="BWG45"/>
          <cell r="BWH45"/>
          <cell r="BWI45"/>
          <cell r="BWJ45"/>
          <cell r="BWK45"/>
          <cell r="BWL45"/>
          <cell r="BWM45"/>
          <cell r="BWN45"/>
          <cell r="BWO45"/>
          <cell r="BWP45"/>
          <cell r="BWQ45"/>
          <cell r="BWR45"/>
          <cell r="BWS45"/>
          <cell r="BWT45"/>
          <cell r="BWU45"/>
          <cell r="BWV45"/>
          <cell r="BWW45"/>
          <cell r="BWX45"/>
          <cell r="BWY45"/>
          <cell r="BWZ45"/>
          <cell r="BXA45"/>
          <cell r="BXB45"/>
          <cell r="BXC45"/>
          <cell r="BXD45"/>
          <cell r="BXE45"/>
          <cell r="BXF45"/>
          <cell r="BXG45"/>
          <cell r="BXH45"/>
          <cell r="BXI45"/>
          <cell r="BXJ45"/>
          <cell r="BXK45"/>
          <cell r="BXL45"/>
          <cell r="BXM45"/>
          <cell r="BXN45"/>
          <cell r="BXO45"/>
          <cell r="BXP45"/>
          <cell r="BXQ45"/>
          <cell r="BXR45"/>
          <cell r="BXS45"/>
          <cell r="BXT45"/>
          <cell r="BXU45"/>
          <cell r="BXV45"/>
          <cell r="BXW45"/>
          <cell r="BXX45"/>
          <cell r="BXY45"/>
          <cell r="BXZ45"/>
          <cell r="BYA45"/>
          <cell r="BYB45"/>
          <cell r="BYC45"/>
          <cell r="BYD45"/>
          <cell r="BYE45"/>
          <cell r="BYF45"/>
          <cell r="BYG45"/>
          <cell r="BYH45"/>
          <cell r="BYI45"/>
          <cell r="BYJ45"/>
          <cell r="BYK45"/>
          <cell r="BYL45"/>
          <cell r="BYM45"/>
          <cell r="BYN45"/>
          <cell r="BYO45"/>
          <cell r="BYP45"/>
          <cell r="BYQ45"/>
          <cell r="BYR45"/>
          <cell r="BYS45"/>
          <cell r="BYT45"/>
          <cell r="BYU45"/>
          <cell r="BYV45"/>
          <cell r="BYW45"/>
          <cell r="BYX45"/>
          <cell r="BYY45"/>
          <cell r="BYZ45"/>
          <cell r="BZA45"/>
          <cell r="BZB45"/>
          <cell r="BZC45"/>
          <cell r="BZD45"/>
          <cell r="BZE45"/>
          <cell r="BZF45"/>
          <cell r="BZG45"/>
          <cell r="BZH45"/>
          <cell r="BZI45"/>
          <cell r="BZJ45"/>
          <cell r="BZK45"/>
          <cell r="BZL45"/>
          <cell r="BZM45"/>
          <cell r="BZN45"/>
          <cell r="BZO45"/>
          <cell r="BZP45"/>
          <cell r="BZQ45"/>
          <cell r="BZR45"/>
          <cell r="BZS45"/>
          <cell r="BZT45"/>
          <cell r="BZU45"/>
          <cell r="BZV45"/>
          <cell r="BZW45"/>
          <cell r="BZX45"/>
          <cell r="BZY45"/>
          <cell r="BZZ45"/>
          <cell r="CAA45"/>
          <cell r="CAB45"/>
          <cell r="CAC45"/>
          <cell r="CAD45"/>
          <cell r="CAE45"/>
          <cell r="CAF45"/>
          <cell r="CAG45"/>
          <cell r="CAH45"/>
          <cell r="CAI45"/>
          <cell r="CAJ45"/>
          <cell r="CAK45"/>
          <cell r="CAL45"/>
          <cell r="CAM45"/>
          <cell r="CAN45"/>
          <cell r="CAO45"/>
          <cell r="CAP45"/>
          <cell r="CAQ45"/>
          <cell r="CAR45"/>
          <cell r="CAS45"/>
          <cell r="CAT45"/>
          <cell r="CAU45"/>
          <cell r="CAV45"/>
          <cell r="CAW45"/>
          <cell r="CAX45"/>
          <cell r="CAY45"/>
          <cell r="CAZ45"/>
          <cell r="CBA45"/>
          <cell r="CBB45"/>
          <cell r="CBC45"/>
          <cell r="CBD45"/>
          <cell r="CBE45"/>
          <cell r="CBF45"/>
          <cell r="CBG45"/>
          <cell r="CBH45"/>
          <cell r="CBI45"/>
          <cell r="CBJ45"/>
          <cell r="CBK45"/>
          <cell r="CBL45"/>
          <cell r="CBM45"/>
          <cell r="CBN45"/>
          <cell r="CBO45"/>
          <cell r="CBP45"/>
          <cell r="CBQ45"/>
          <cell r="CBR45"/>
          <cell r="CBS45"/>
          <cell r="CBT45"/>
          <cell r="CBU45"/>
          <cell r="CBV45"/>
          <cell r="CBW45"/>
          <cell r="CBX45"/>
          <cell r="CBY45"/>
          <cell r="CBZ45"/>
          <cell r="CCA45"/>
          <cell r="CCB45"/>
          <cell r="CCC45"/>
          <cell r="CCD45"/>
          <cell r="CCE45"/>
          <cell r="CCF45"/>
          <cell r="CCG45"/>
          <cell r="CCH45"/>
          <cell r="CCI45"/>
          <cell r="CCJ45"/>
          <cell r="CCK45"/>
          <cell r="CCL45"/>
          <cell r="CCM45"/>
          <cell r="CCN45"/>
          <cell r="CCO45"/>
          <cell r="CCP45"/>
          <cell r="CCQ45"/>
          <cell r="CCR45"/>
          <cell r="CCS45"/>
          <cell r="CCT45"/>
          <cell r="CCU45"/>
          <cell r="CCV45"/>
          <cell r="CCW45"/>
          <cell r="CCX45"/>
          <cell r="CCY45"/>
          <cell r="CCZ45"/>
          <cell r="CDA45"/>
          <cell r="CDB45"/>
          <cell r="CDC45"/>
          <cell r="CDD45"/>
          <cell r="CDE45"/>
          <cell r="CDF45"/>
          <cell r="CDG45"/>
          <cell r="CDH45"/>
          <cell r="CDI45"/>
          <cell r="CDJ45"/>
          <cell r="CDK45"/>
          <cell r="CDL45"/>
          <cell r="CDM45"/>
          <cell r="CDN45"/>
          <cell r="CDO45"/>
          <cell r="CDP45"/>
          <cell r="CDQ45"/>
          <cell r="CDR45"/>
          <cell r="CDS45"/>
          <cell r="CDT45"/>
          <cell r="CDU45"/>
          <cell r="CDV45"/>
          <cell r="CDW45"/>
          <cell r="CDX45"/>
          <cell r="CDY45"/>
          <cell r="CDZ45"/>
          <cell r="CEA45"/>
          <cell r="CEB45"/>
          <cell r="CEC45"/>
          <cell r="CED45"/>
          <cell r="CEE45"/>
          <cell r="CEF45"/>
          <cell r="CEG45"/>
          <cell r="CEH45"/>
          <cell r="CEI45"/>
          <cell r="CEJ45"/>
          <cell r="CEK45"/>
          <cell r="CEL45"/>
          <cell r="CEM45"/>
          <cell r="CEN45"/>
          <cell r="CEO45"/>
          <cell r="CEP45"/>
          <cell r="CEQ45"/>
          <cell r="CER45"/>
          <cell r="CES45"/>
          <cell r="CET45"/>
          <cell r="CEU45"/>
          <cell r="CEV45"/>
          <cell r="CEW45"/>
          <cell r="CEX45"/>
          <cell r="CEY45"/>
          <cell r="CEZ45"/>
          <cell r="CFA45"/>
          <cell r="CFB45"/>
          <cell r="CFC45"/>
          <cell r="CFD45"/>
          <cell r="CFE45"/>
          <cell r="CFF45"/>
          <cell r="CFG45"/>
          <cell r="CFH45"/>
          <cell r="CFI45"/>
          <cell r="CFJ45"/>
          <cell r="CFK45"/>
          <cell r="CFL45"/>
          <cell r="CFM45"/>
          <cell r="CFN45"/>
          <cell r="CFO45"/>
          <cell r="CFP45"/>
          <cell r="CFQ45"/>
          <cell r="CFR45"/>
          <cell r="CFS45"/>
          <cell r="CFT45"/>
          <cell r="CFU45"/>
          <cell r="CFV45"/>
          <cell r="CFW45"/>
          <cell r="CFX45"/>
          <cell r="CFY45"/>
          <cell r="CFZ45"/>
          <cell r="CGA45"/>
          <cell r="CGB45"/>
          <cell r="CGC45"/>
          <cell r="CGD45"/>
          <cell r="CGE45"/>
          <cell r="CGF45"/>
          <cell r="CGG45"/>
          <cell r="CGH45"/>
          <cell r="CGI45"/>
          <cell r="CGJ45"/>
          <cell r="CGK45"/>
          <cell r="CGL45"/>
          <cell r="CGM45"/>
          <cell r="CGN45"/>
          <cell r="CGO45"/>
          <cell r="CGP45"/>
          <cell r="CGQ45"/>
          <cell r="CGR45"/>
          <cell r="CGS45"/>
          <cell r="CGT45"/>
          <cell r="CGU45"/>
          <cell r="CGV45"/>
          <cell r="CGW45"/>
          <cell r="CGX45"/>
          <cell r="CGY45"/>
          <cell r="CGZ45"/>
          <cell r="CHA45"/>
          <cell r="CHB45"/>
          <cell r="CHC45"/>
          <cell r="CHD45"/>
          <cell r="CHE45"/>
          <cell r="CHF45"/>
          <cell r="CHG45"/>
          <cell r="CHH45"/>
          <cell r="CHI45"/>
          <cell r="CHJ45"/>
          <cell r="CHK45"/>
          <cell r="CHL45"/>
          <cell r="CHM45"/>
          <cell r="CHN45"/>
          <cell r="CHO45"/>
          <cell r="CHP45"/>
          <cell r="CHQ45"/>
          <cell r="CHR45"/>
          <cell r="CHS45"/>
          <cell r="CHT45"/>
          <cell r="CHU45"/>
          <cell r="CHV45"/>
          <cell r="CHW45"/>
          <cell r="CHX45"/>
          <cell r="CHY45"/>
          <cell r="CHZ45"/>
          <cell r="CIA45"/>
          <cell r="CIB45"/>
          <cell r="CIC45"/>
          <cell r="CID45"/>
          <cell r="CIE45"/>
          <cell r="CIF45"/>
          <cell r="CIG45"/>
          <cell r="CIH45"/>
          <cell r="CII45"/>
          <cell r="CIJ45"/>
          <cell r="CIK45"/>
          <cell r="CIL45"/>
          <cell r="CIM45"/>
          <cell r="CIN45"/>
          <cell r="CIO45"/>
          <cell r="CIP45"/>
          <cell r="CIQ45"/>
          <cell r="CIR45"/>
          <cell r="CIS45"/>
          <cell r="CIT45"/>
          <cell r="CIU45"/>
          <cell r="CIV45"/>
          <cell r="CIW45"/>
          <cell r="CIX45"/>
          <cell r="CIY45"/>
          <cell r="CIZ45"/>
          <cell r="CJA45"/>
          <cell r="CJB45"/>
          <cell r="CJC45"/>
          <cell r="CJD45"/>
          <cell r="CJE45"/>
          <cell r="CJF45"/>
          <cell r="CJG45"/>
          <cell r="CJH45"/>
          <cell r="CJI45"/>
          <cell r="CJJ45"/>
          <cell r="CJK45"/>
          <cell r="CJL45"/>
          <cell r="CJM45"/>
          <cell r="CJN45"/>
          <cell r="CJO45"/>
          <cell r="CJP45"/>
          <cell r="CJQ45"/>
          <cell r="CJR45"/>
          <cell r="CJS45"/>
          <cell r="CJT45"/>
          <cell r="CJU45"/>
          <cell r="CJV45"/>
          <cell r="CJW45"/>
          <cell r="CJX45"/>
          <cell r="CJY45"/>
          <cell r="CJZ45"/>
          <cell r="CKA45"/>
          <cell r="CKB45"/>
          <cell r="CKC45"/>
          <cell r="CKD45"/>
          <cell r="CKE45"/>
          <cell r="CKF45"/>
          <cell r="CKG45"/>
          <cell r="CKH45"/>
          <cell r="CKI45"/>
          <cell r="CKJ45"/>
          <cell r="CKK45"/>
          <cell r="CKL45"/>
          <cell r="CKM45"/>
          <cell r="CKN45"/>
          <cell r="CKO45"/>
          <cell r="CKP45"/>
          <cell r="CKQ45"/>
          <cell r="CKR45"/>
          <cell r="CKS45"/>
          <cell r="CKT45"/>
          <cell r="CKU45"/>
          <cell r="CKV45"/>
          <cell r="CKW45"/>
          <cell r="CKX45"/>
          <cell r="CKY45"/>
          <cell r="CKZ45"/>
          <cell r="CLA45"/>
          <cell r="CLB45"/>
          <cell r="CLC45"/>
          <cell r="CLD45"/>
          <cell r="CLE45"/>
          <cell r="CLF45"/>
          <cell r="CLG45"/>
          <cell r="CLH45"/>
          <cell r="CLI45"/>
          <cell r="CLJ45"/>
          <cell r="CLK45"/>
          <cell r="CLL45"/>
          <cell r="CLM45"/>
          <cell r="CLN45"/>
          <cell r="CLO45"/>
          <cell r="CLP45"/>
          <cell r="CLQ45"/>
          <cell r="CLR45"/>
          <cell r="CLS45"/>
          <cell r="CLT45"/>
          <cell r="CLU45"/>
          <cell r="CLV45"/>
          <cell r="CLW45"/>
          <cell r="CLX45"/>
          <cell r="CLY45"/>
          <cell r="CLZ45"/>
          <cell r="CMA45"/>
          <cell r="CMB45"/>
          <cell r="CMC45"/>
          <cell r="CMD45"/>
          <cell r="CME45"/>
          <cell r="CMF45"/>
          <cell r="CMG45"/>
          <cell r="CMH45"/>
          <cell r="CMI45"/>
          <cell r="CMJ45"/>
          <cell r="CMK45"/>
          <cell r="CML45"/>
          <cell r="CMM45"/>
          <cell r="CMN45"/>
          <cell r="CMO45"/>
          <cell r="CMP45"/>
          <cell r="CMQ45"/>
          <cell r="CMR45"/>
          <cell r="CMS45"/>
          <cell r="CMT45"/>
          <cell r="CMU45"/>
          <cell r="CMV45"/>
          <cell r="CMW45"/>
          <cell r="CMX45"/>
          <cell r="CMY45"/>
          <cell r="CMZ45"/>
          <cell r="CNA45"/>
          <cell r="CNB45"/>
          <cell r="CNC45"/>
          <cell r="CND45"/>
          <cell r="CNE45"/>
          <cell r="CNF45"/>
          <cell r="CNG45"/>
          <cell r="CNH45"/>
          <cell r="CNI45"/>
          <cell r="CNJ45"/>
          <cell r="CNK45"/>
          <cell r="CNL45"/>
          <cell r="CNM45"/>
          <cell r="CNN45"/>
          <cell r="CNO45"/>
          <cell r="CNP45"/>
          <cell r="CNQ45"/>
          <cell r="CNR45"/>
          <cell r="CNS45"/>
          <cell r="CNT45"/>
          <cell r="CNU45"/>
          <cell r="CNV45"/>
          <cell r="CNW45"/>
          <cell r="CNX45"/>
          <cell r="CNY45"/>
          <cell r="CNZ45"/>
          <cell r="COA45"/>
          <cell r="COB45"/>
          <cell r="COC45"/>
          <cell r="COD45"/>
          <cell r="COE45"/>
          <cell r="COF45"/>
          <cell r="COG45"/>
          <cell r="COH45"/>
          <cell r="COI45"/>
          <cell r="COJ45"/>
          <cell r="COK45"/>
          <cell r="COL45"/>
          <cell r="COM45"/>
          <cell r="CON45"/>
          <cell r="COO45"/>
          <cell r="COP45"/>
          <cell r="COQ45"/>
          <cell r="COR45"/>
          <cell r="COS45"/>
          <cell r="COT45"/>
          <cell r="COU45"/>
          <cell r="COV45"/>
          <cell r="COW45"/>
          <cell r="COX45"/>
          <cell r="COY45"/>
          <cell r="COZ45"/>
          <cell r="CPA45"/>
          <cell r="CPB45"/>
          <cell r="CPC45"/>
          <cell r="CPD45"/>
          <cell r="CPE45"/>
          <cell r="CPF45"/>
          <cell r="CPG45"/>
          <cell r="CPH45"/>
          <cell r="CPI45"/>
          <cell r="CPJ45"/>
          <cell r="CPK45"/>
          <cell r="CPL45"/>
          <cell r="CPM45"/>
          <cell r="CPN45"/>
          <cell r="CPO45"/>
          <cell r="CPP45"/>
          <cell r="CPQ45"/>
          <cell r="CPR45"/>
          <cell r="CPS45"/>
          <cell r="CPT45"/>
          <cell r="CPU45"/>
          <cell r="CPV45"/>
          <cell r="CPW45"/>
          <cell r="CPX45"/>
          <cell r="CPY45"/>
          <cell r="CPZ45"/>
          <cell r="CQA45"/>
          <cell r="CQB45"/>
          <cell r="CQC45"/>
          <cell r="CQD45"/>
          <cell r="CQE45"/>
          <cell r="CQF45"/>
          <cell r="CQG45"/>
          <cell r="CQH45"/>
          <cell r="CQI45"/>
          <cell r="CQJ45"/>
          <cell r="CQK45"/>
          <cell r="CQL45"/>
          <cell r="CQM45"/>
          <cell r="CQN45"/>
          <cell r="CQO45"/>
          <cell r="CQP45"/>
          <cell r="CQQ45"/>
          <cell r="CQR45"/>
          <cell r="CQS45"/>
          <cell r="CQT45"/>
          <cell r="CQU45"/>
          <cell r="CQV45"/>
          <cell r="CQW45"/>
          <cell r="CQX45"/>
          <cell r="CQY45"/>
          <cell r="CQZ45"/>
          <cell r="CRA45"/>
          <cell r="CRB45"/>
          <cell r="CRC45"/>
          <cell r="CRD45"/>
          <cell r="CRE45"/>
          <cell r="CRF45"/>
          <cell r="CRG45"/>
          <cell r="CRH45"/>
          <cell r="CRI45"/>
          <cell r="CRJ45"/>
          <cell r="CRK45"/>
          <cell r="CRL45"/>
          <cell r="CRM45"/>
          <cell r="CRN45"/>
          <cell r="CRO45"/>
          <cell r="CRP45"/>
          <cell r="CRQ45"/>
          <cell r="CRR45"/>
          <cell r="CRS45"/>
          <cell r="CRT45"/>
          <cell r="CRU45"/>
          <cell r="CRV45"/>
          <cell r="CRW45"/>
          <cell r="CRX45"/>
          <cell r="CRY45"/>
          <cell r="CRZ45"/>
          <cell r="CSA45"/>
          <cell r="CSB45"/>
          <cell r="CSC45"/>
          <cell r="CSD45"/>
          <cell r="CSE45"/>
          <cell r="CSF45"/>
          <cell r="CSG45"/>
          <cell r="CSH45"/>
          <cell r="CSI45"/>
          <cell r="CSJ45"/>
          <cell r="CSK45"/>
          <cell r="CSL45"/>
          <cell r="CSM45"/>
          <cell r="CSN45"/>
          <cell r="CSO45"/>
          <cell r="CSP45"/>
          <cell r="CSQ45"/>
          <cell r="CSR45"/>
          <cell r="CSS45"/>
          <cell r="CST45"/>
          <cell r="CSU45"/>
          <cell r="CSV45"/>
          <cell r="CSW45"/>
          <cell r="CSX45"/>
          <cell r="CSY45"/>
          <cell r="CSZ45"/>
          <cell r="CTA45"/>
          <cell r="CTB45"/>
          <cell r="CTC45"/>
          <cell r="CTD45"/>
          <cell r="CTE45"/>
          <cell r="CTF45"/>
          <cell r="CTG45"/>
          <cell r="CTH45"/>
          <cell r="CTI45"/>
          <cell r="CTJ45"/>
          <cell r="CTK45"/>
          <cell r="CTL45"/>
          <cell r="CTM45"/>
          <cell r="CTN45"/>
          <cell r="CTO45"/>
          <cell r="CTP45"/>
          <cell r="CTQ45"/>
          <cell r="CTR45"/>
          <cell r="CTS45"/>
          <cell r="CTT45"/>
          <cell r="CTU45"/>
          <cell r="CTV45"/>
          <cell r="CTW45"/>
          <cell r="CTX45"/>
          <cell r="CTY45"/>
          <cell r="CTZ45"/>
          <cell r="CUA45"/>
          <cell r="CUB45"/>
          <cell r="CUC45"/>
          <cell r="CUD45"/>
          <cell r="CUE45"/>
          <cell r="CUF45"/>
          <cell r="CUG45"/>
          <cell r="CUH45"/>
          <cell r="CUI45"/>
          <cell r="CUJ45"/>
          <cell r="CUK45"/>
          <cell r="CUL45"/>
          <cell r="CUM45"/>
          <cell r="CUN45"/>
          <cell r="CUO45"/>
          <cell r="CUP45"/>
          <cell r="CUQ45"/>
          <cell r="CUR45"/>
          <cell r="CUS45"/>
          <cell r="CUT45"/>
          <cell r="CUU45"/>
          <cell r="CUV45"/>
          <cell r="CUW45"/>
          <cell r="CUX45"/>
          <cell r="CUY45"/>
          <cell r="CUZ45"/>
          <cell r="CVA45"/>
          <cell r="CVB45"/>
          <cell r="CVC45"/>
          <cell r="CVD45"/>
          <cell r="CVE45"/>
          <cell r="CVF45"/>
          <cell r="CVG45"/>
          <cell r="CVH45"/>
          <cell r="CVI45"/>
          <cell r="CVJ45"/>
          <cell r="CVK45"/>
          <cell r="CVL45"/>
          <cell r="CVM45"/>
          <cell r="CVN45"/>
          <cell r="CVO45"/>
          <cell r="CVP45"/>
          <cell r="CVQ45"/>
          <cell r="CVR45"/>
          <cell r="CVS45"/>
          <cell r="CVT45"/>
          <cell r="CVU45"/>
          <cell r="CVV45"/>
          <cell r="CVW45"/>
          <cell r="CVX45"/>
          <cell r="CVY45"/>
          <cell r="CVZ45"/>
          <cell r="CWA45"/>
          <cell r="CWB45"/>
          <cell r="CWC45"/>
          <cell r="CWD45"/>
          <cell r="CWE45"/>
          <cell r="CWF45"/>
          <cell r="CWG45"/>
          <cell r="CWH45"/>
          <cell r="CWI45"/>
          <cell r="CWJ45"/>
          <cell r="CWK45"/>
          <cell r="CWL45"/>
          <cell r="CWM45"/>
          <cell r="CWN45"/>
          <cell r="CWO45"/>
          <cell r="CWP45"/>
          <cell r="CWQ45"/>
          <cell r="CWR45"/>
          <cell r="CWS45"/>
          <cell r="CWT45"/>
          <cell r="CWU45"/>
          <cell r="CWV45"/>
          <cell r="CWW45"/>
          <cell r="CWX45"/>
          <cell r="CWY45"/>
          <cell r="CWZ45"/>
          <cell r="CXA45"/>
          <cell r="CXB45"/>
          <cell r="CXC45"/>
          <cell r="CXD45"/>
          <cell r="CXE45"/>
          <cell r="CXF45"/>
          <cell r="CXG45"/>
          <cell r="CXH45"/>
          <cell r="CXI45"/>
          <cell r="CXJ45"/>
          <cell r="CXK45"/>
          <cell r="CXL45"/>
          <cell r="CXM45"/>
          <cell r="CXN45"/>
          <cell r="CXO45"/>
          <cell r="CXP45"/>
          <cell r="CXQ45"/>
          <cell r="CXR45"/>
          <cell r="CXS45"/>
          <cell r="CXT45"/>
          <cell r="CXU45"/>
          <cell r="CXV45"/>
          <cell r="CXW45"/>
          <cell r="CXX45"/>
          <cell r="CXY45"/>
          <cell r="CXZ45"/>
          <cell r="CYA45"/>
          <cell r="CYB45"/>
          <cell r="CYC45"/>
          <cell r="CYD45"/>
          <cell r="CYE45"/>
          <cell r="CYF45"/>
          <cell r="CYG45"/>
          <cell r="CYH45"/>
          <cell r="CYI45"/>
          <cell r="CYJ45"/>
          <cell r="CYK45"/>
          <cell r="CYL45"/>
          <cell r="CYM45"/>
          <cell r="CYN45"/>
          <cell r="CYO45"/>
          <cell r="CYP45"/>
          <cell r="CYQ45"/>
          <cell r="CYR45"/>
          <cell r="CYS45"/>
          <cell r="CYT45"/>
          <cell r="CYU45"/>
          <cell r="CYV45"/>
          <cell r="CYW45"/>
          <cell r="CYX45"/>
          <cell r="CYY45"/>
          <cell r="CYZ45"/>
          <cell r="CZA45"/>
          <cell r="CZB45"/>
          <cell r="CZC45"/>
          <cell r="CZD45"/>
          <cell r="CZE45"/>
          <cell r="CZF45"/>
          <cell r="CZG45"/>
          <cell r="CZH45"/>
          <cell r="CZI45"/>
          <cell r="CZJ45"/>
          <cell r="CZK45"/>
          <cell r="CZL45"/>
          <cell r="CZM45"/>
          <cell r="CZN45"/>
          <cell r="CZO45"/>
          <cell r="CZP45"/>
          <cell r="CZQ45"/>
          <cell r="CZR45"/>
          <cell r="CZS45"/>
          <cell r="CZT45"/>
          <cell r="CZU45"/>
          <cell r="CZV45"/>
          <cell r="CZW45"/>
          <cell r="CZX45"/>
          <cell r="CZY45"/>
          <cell r="CZZ45"/>
          <cell r="DAA45"/>
          <cell r="DAB45"/>
          <cell r="DAC45"/>
          <cell r="DAD45"/>
          <cell r="DAE45"/>
          <cell r="DAF45"/>
          <cell r="DAG45"/>
          <cell r="DAH45"/>
          <cell r="DAI45"/>
          <cell r="DAJ45"/>
          <cell r="DAK45"/>
          <cell r="DAL45"/>
          <cell r="DAM45"/>
          <cell r="DAN45"/>
          <cell r="DAO45"/>
          <cell r="DAP45"/>
          <cell r="DAQ45"/>
          <cell r="DAR45"/>
          <cell r="DAS45"/>
          <cell r="DAT45"/>
          <cell r="DAU45"/>
          <cell r="DAV45"/>
          <cell r="DAW45"/>
          <cell r="DAX45"/>
          <cell r="DAY45"/>
          <cell r="DAZ45"/>
          <cell r="DBA45"/>
          <cell r="DBB45"/>
          <cell r="DBC45"/>
          <cell r="DBD45"/>
          <cell r="DBE45"/>
          <cell r="DBF45"/>
          <cell r="DBG45"/>
          <cell r="DBH45"/>
          <cell r="DBI45"/>
          <cell r="DBJ45"/>
          <cell r="DBK45"/>
          <cell r="DBL45"/>
          <cell r="DBM45"/>
          <cell r="DBN45"/>
          <cell r="DBO45"/>
          <cell r="DBP45"/>
          <cell r="DBQ45"/>
          <cell r="DBR45"/>
          <cell r="DBS45"/>
          <cell r="DBT45"/>
          <cell r="DBU45"/>
          <cell r="DBV45"/>
          <cell r="DBW45"/>
          <cell r="DBX45"/>
          <cell r="DBY45"/>
          <cell r="DBZ45"/>
          <cell r="DCA45"/>
          <cell r="DCB45"/>
          <cell r="DCC45"/>
          <cell r="DCD45"/>
          <cell r="DCE45"/>
          <cell r="DCF45"/>
          <cell r="DCG45"/>
          <cell r="DCH45"/>
          <cell r="DCI45"/>
          <cell r="DCJ45"/>
          <cell r="DCK45"/>
          <cell r="DCL45"/>
          <cell r="DCM45"/>
          <cell r="DCN45"/>
          <cell r="DCO45"/>
          <cell r="DCP45"/>
          <cell r="DCQ45"/>
          <cell r="DCR45"/>
          <cell r="DCS45"/>
          <cell r="DCT45"/>
          <cell r="DCU45"/>
          <cell r="DCV45"/>
          <cell r="DCW45"/>
          <cell r="DCX45"/>
          <cell r="DCY45"/>
          <cell r="DCZ45"/>
          <cell r="DDA45"/>
          <cell r="DDB45"/>
          <cell r="DDC45"/>
          <cell r="DDD45"/>
          <cell r="DDE45"/>
          <cell r="DDF45"/>
          <cell r="DDG45"/>
          <cell r="DDH45"/>
          <cell r="DDI45"/>
          <cell r="DDJ45"/>
          <cell r="DDK45"/>
          <cell r="DDL45"/>
          <cell r="DDM45"/>
          <cell r="DDN45"/>
          <cell r="DDO45"/>
          <cell r="DDP45"/>
          <cell r="DDQ45"/>
          <cell r="DDR45"/>
          <cell r="DDS45"/>
          <cell r="DDT45"/>
          <cell r="DDU45"/>
          <cell r="DDV45"/>
          <cell r="DDW45"/>
          <cell r="DDX45"/>
          <cell r="DDY45"/>
          <cell r="DDZ45"/>
          <cell r="DEA45"/>
          <cell r="DEB45"/>
          <cell r="DEC45"/>
          <cell r="DED45"/>
          <cell r="DEE45"/>
          <cell r="DEF45"/>
          <cell r="DEG45"/>
          <cell r="DEH45"/>
          <cell r="DEI45"/>
          <cell r="DEJ45"/>
          <cell r="DEK45"/>
          <cell r="DEL45"/>
          <cell r="DEM45"/>
          <cell r="DEN45"/>
          <cell r="DEO45"/>
          <cell r="DEP45"/>
          <cell r="DEQ45"/>
          <cell r="DER45"/>
          <cell r="DES45"/>
          <cell r="DET45"/>
          <cell r="DEU45"/>
          <cell r="DEV45"/>
          <cell r="DEW45"/>
          <cell r="DEX45"/>
          <cell r="DEY45"/>
          <cell r="DEZ45"/>
          <cell r="DFA45"/>
          <cell r="DFB45"/>
          <cell r="DFC45"/>
          <cell r="DFD45"/>
          <cell r="DFE45"/>
          <cell r="DFF45"/>
          <cell r="DFG45"/>
          <cell r="DFH45"/>
          <cell r="DFI45"/>
          <cell r="DFJ45"/>
          <cell r="DFK45"/>
          <cell r="DFL45"/>
          <cell r="DFM45"/>
          <cell r="DFN45"/>
          <cell r="DFO45"/>
          <cell r="DFP45"/>
          <cell r="DFQ45"/>
          <cell r="DFR45"/>
          <cell r="DFS45"/>
          <cell r="DFT45"/>
          <cell r="DFU45"/>
          <cell r="DFV45"/>
          <cell r="DFW45"/>
          <cell r="DFX45"/>
          <cell r="DFY45"/>
          <cell r="DFZ45"/>
          <cell r="DGA45"/>
          <cell r="DGB45"/>
          <cell r="DGC45"/>
          <cell r="DGD45"/>
          <cell r="DGE45"/>
          <cell r="DGF45"/>
          <cell r="DGG45"/>
          <cell r="DGH45"/>
          <cell r="DGI45"/>
          <cell r="DGJ45"/>
          <cell r="DGK45"/>
          <cell r="DGL45"/>
          <cell r="DGM45"/>
          <cell r="DGN45"/>
          <cell r="DGO45"/>
          <cell r="DGP45"/>
          <cell r="DGQ45"/>
          <cell r="DGR45"/>
          <cell r="DGS45"/>
          <cell r="DGT45"/>
          <cell r="DGU45"/>
          <cell r="DGV45"/>
          <cell r="DGW45"/>
          <cell r="DGX45"/>
          <cell r="DGY45"/>
          <cell r="DGZ45"/>
          <cell r="DHA45"/>
          <cell r="DHB45"/>
          <cell r="DHC45"/>
          <cell r="DHD45"/>
          <cell r="DHE45"/>
          <cell r="DHF45"/>
          <cell r="DHG45"/>
          <cell r="DHH45"/>
          <cell r="DHI45"/>
          <cell r="DHJ45"/>
          <cell r="DHK45"/>
          <cell r="DHL45"/>
          <cell r="DHM45"/>
          <cell r="DHN45"/>
          <cell r="DHO45"/>
          <cell r="DHP45"/>
          <cell r="DHQ45"/>
          <cell r="DHR45"/>
          <cell r="DHS45"/>
          <cell r="DHT45"/>
          <cell r="DHU45"/>
          <cell r="DHV45"/>
          <cell r="DHW45"/>
          <cell r="DHX45"/>
          <cell r="DHY45"/>
          <cell r="DHZ45"/>
          <cell r="DIA45"/>
          <cell r="DIB45"/>
          <cell r="DIC45"/>
          <cell r="DID45"/>
          <cell r="DIE45"/>
          <cell r="DIF45"/>
          <cell r="DIG45"/>
          <cell r="DIH45"/>
          <cell r="DII45"/>
          <cell r="DIJ45"/>
          <cell r="DIK45"/>
          <cell r="DIL45"/>
          <cell r="DIM45"/>
          <cell r="DIN45"/>
          <cell r="DIO45"/>
          <cell r="DIP45"/>
          <cell r="DIQ45"/>
          <cell r="DIR45"/>
          <cell r="DIS45"/>
          <cell r="DIT45"/>
          <cell r="DIU45"/>
          <cell r="DIV45"/>
          <cell r="DIW45"/>
          <cell r="DIX45"/>
          <cell r="DIY45"/>
          <cell r="DIZ45"/>
          <cell r="DJA45"/>
          <cell r="DJB45"/>
          <cell r="DJC45"/>
          <cell r="DJD45"/>
          <cell r="DJE45"/>
          <cell r="DJF45"/>
          <cell r="DJG45"/>
          <cell r="DJH45"/>
          <cell r="DJI45"/>
          <cell r="DJJ45"/>
          <cell r="DJK45"/>
          <cell r="DJL45"/>
          <cell r="DJM45"/>
          <cell r="DJN45"/>
          <cell r="DJO45"/>
          <cell r="DJP45"/>
          <cell r="DJQ45"/>
          <cell r="DJR45"/>
          <cell r="DJS45"/>
          <cell r="DJT45"/>
          <cell r="DJU45"/>
          <cell r="DJV45"/>
          <cell r="DJW45"/>
          <cell r="DJX45"/>
          <cell r="DJY45"/>
          <cell r="DJZ45"/>
          <cell r="DKA45"/>
          <cell r="DKB45"/>
          <cell r="DKC45"/>
          <cell r="DKD45"/>
          <cell r="DKE45"/>
          <cell r="DKF45"/>
          <cell r="DKG45"/>
          <cell r="DKH45"/>
          <cell r="DKI45"/>
          <cell r="DKJ45"/>
          <cell r="DKK45"/>
          <cell r="DKL45"/>
          <cell r="DKM45"/>
          <cell r="DKN45"/>
          <cell r="DKO45"/>
          <cell r="DKP45"/>
          <cell r="DKQ45"/>
          <cell r="DKR45"/>
          <cell r="DKS45"/>
          <cell r="DKT45"/>
          <cell r="DKU45"/>
          <cell r="DKV45"/>
          <cell r="DKW45"/>
          <cell r="DKX45"/>
          <cell r="DKY45"/>
          <cell r="DKZ45"/>
          <cell r="DLA45"/>
          <cell r="DLB45"/>
          <cell r="DLC45"/>
          <cell r="DLD45"/>
          <cell r="DLE45"/>
          <cell r="DLF45"/>
          <cell r="DLG45"/>
          <cell r="DLH45"/>
          <cell r="DLI45"/>
          <cell r="DLJ45"/>
          <cell r="DLK45"/>
          <cell r="DLL45"/>
          <cell r="DLM45"/>
          <cell r="DLN45"/>
          <cell r="DLO45"/>
          <cell r="DLP45"/>
          <cell r="DLQ45"/>
          <cell r="DLR45"/>
          <cell r="DLS45"/>
          <cell r="DLT45"/>
          <cell r="DLU45"/>
          <cell r="DLV45"/>
          <cell r="DLW45"/>
          <cell r="DLX45"/>
          <cell r="DLY45"/>
          <cell r="DLZ45"/>
          <cell r="DMA45"/>
          <cell r="DMB45"/>
          <cell r="DMC45"/>
          <cell r="DMD45"/>
          <cell r="DME45"/>
          <cell r="DMF45"/>
          <cell r="DMG45"/>
          <cell r="DMH45"/>
          <cell r="DMI45"/>
          <cell r="DMJ45"/>
          <cell r="DMK45"/>
          <cell r="DML45"/>
          <cell r="DMM45"/>
          <cell r="DMN45"/>
          <cell r="DMO45"/>
          <cell r="DMP45"/>
          <cell r="DMQ45"/>
          <cell r="DMR45"/>
          <cell r="DMS45"/>
          <cell r="DMT45"/>
          <cell r="DMU45"/>
          <cell r="DMV45"/>
          <cell r="DMW45"/>
          <cell r="DMX45"/>
          <cell r="DMY45"/>
          <cell r="DMZ45"/>
          <cell r="DNA45"/>
          <cell r="DNB45"/>
          <cell r="DNC45"/>
          <cell r="DND45"/>
          <cell r="DNE45"/>
          <cell r="DNF45"/>
          <cell r="DNG45"/>
          <cell r="DNH45"/>
          <cell r="DNI45"/>
          <cell r="DNJ45"/>
          <cell r="DNK45"/>
          <cell r="DNL45"/>
          <cell r="DNM45"/>
          <cell r="DNN45"/>
          <cell r="DNO45"/>
          <cell r="DNP45"/>
          <cell r="DNQ45"/>
          <cell r="DNR45"/>
          <cell r="DNS45"/>
          <cell r="DNT45"/>
          <cell r="DNU45"/>
          <cell r="DNV45"/>
          <cell r="DNW45"/>
          <cell r="DNX45"/>
          <cell r="DNY45"/>
          <cell r="DNZ45"/>
          <cell r="DOA45"/>
          <cell r="DOB45"/>
          <cell r="DOC45"/>
          <cell r="DOD45"/>
          <cell r="DOE45"/>
          <cell r="DOF45"/>
          <cell r="DOG45"/>
          <cell r="DOH45"/>
          <cell r="DOI45"/>
          <cell r="DOJ45"/>
          <cell r="DOK45"/>
          <cell r="DOL45"/>
          <cell r="DOM45"/>
          <cell r="DON45"/>
          <cell r="DOO45"/>
          <cell r="DOP45"/>
          <cell r="DOQ45"/>
          <cell r="DOR45"/>
          <cell r="DOS45"/>
          <cell r="DOT45"/>
          <cell r="DOU45"/>
          <cell r="DOV45"/>
          <cell r="DOW45"/>
          <cell r="DOX45"/>
          <cell r="DOY45"/>
          <cell r="DOZ45"/>
          <cell r="DPA45"/>
          <cell r="DPB45"/>
          <cell r="DPC45"/>
          <cell r="DPD45"/>
          <cell r="DPE45"/>
          <cell r="DPF45"/>
          <cell r="DPG45"/>
          <cell r="DPH45"/>
          <cell r="DPI45"/>
          <cell r="DPJ45"/>
          <cell r="DPK45"/>
          <cell r="DPL45"/>
          <cell r="DPM45"/>
          <cell r="DPN45"/>
          <cell r="DPO45"/>
          <cell r="DPP45"/>
          <cell r="DPQ45"/>
          <cell r="DPR45"/>
          <cell r="DPS45"/>
          <cell r="DPT45"/>
          <cell r="DPU45"/>
          <cell r="DPV45"/>
          <cell r="DPW45"/>
          <cell r="DPX45"/>
          <cell r="DPY45"/>
          <cell r="DPZ45"/>
          <cell r="DQA45"/>
          <cell r="DQB45"/>
          <cell r="DQC45"/>
          <cell r="DQD45"/>
          <cell r="DQE45"/>
          <cell r="DQF45"/>
          <cell r="DQG45"/>
          <cell r="DQH45"/>
          <cell r="DQI45"/>
          <cell r="DQJ45"/>
          <cell r="DQK45"/>
          <cell r="DQL45"/>
          <cell r="DQM45"/>
          <cell r="DQN45"/>
          <cell r="DQO45"/>
          <cell r="DQP45"/>
          <cell r="DQQ45"/>
          <cell r="DQR45"/>
          <cell r="DQS45"/>
          <cell r="DQT45"/>
          <cell r="DQU45"/>
          <cell r="DQV45"/>
          <cell r="DQW45"/>
          <cell r="DQX45"/>
          <cell r="DQY45"/>
          <cell r="DQZ45"/>
          <cell r="DRA45"/>
          <cell r="DRB45"/>
          <cell r="DRC45"/>
          <cell r="DRD45"/>
          <cell r="DRE45"/>
          <cell r="DRF45"/>
          <cell r="DRG45"/>
          <cell r="DRH45"/>
          <cell r="DRI45"/>
          <cell r="DRJ45"/>
          <cell r="DRK45"/>
          <cell r="DRL45"/>
          <cell r="DRM45"/>
          <cell r="DRN45"/>
          <cell r="DRO45"/>
          <cell r="DRP45"/>
          <cell r="DRQ45"/>
          <cell r="DRR45"/>
          <cell r="DRS45"/>
          <cell r="DRT45"/>
          <cell r="DRU45"/>
          <cell r="DRV45"/>
          <cell r="DRW45"/>
          <cell r="DRX45"/>
          <cell r="DRY45"/>
          <cell r="DRZ45"/>
          <cell r="DSA45"/>
          <cell r="DSB45"/>
          <cell r="DSC45"/>
          <cell r="DSD45"/>
          <cell r="DSE45"/>
          <cell r="DSF45"/>
          <cell r="DSG45"/>
          <cell r="DSH45"/>
          <cell r="DSI45"/>
          <cell r="DSJ45"/>
          <cell r="DSK45"/>
          <cell r="DSL45"/>
          <cell r="DSM45"/>
          <cell r="DSN45"/>
          <cell r="DSO45"/>
          <cell r="DSP45"/>
          <cell r="DSQ45"/>
          <cell r="DSR45"/>
          <cell r="DSS45"/>
          <cell r="DST45"/>
          <cell r="DSU45"/>
          <cell r="DSV45"/>
          <cell r="DSW45"/>
          <cell r="DSX45"/>
          <cell r="DSY45"/>
          <cell r="DSZ45"/>
          <cell r="DTA45"/>
          <cell r="DTB45"/>
          <cell r="DTC45"/>
          <cell r="DTD45"/>
          <cell r="DTE45"/>
          <cell r="DTF45"/>
          <cell r="DTG45"/>
          <cell r="DTH45"/>
          <cell r="DTI45"/>
          <cell r="DTJ45"/>
          <cell r="DTK45"/>
          <cell r="DTL45"/>
          <cell r="DTM45"/>
          <cell r="DTN45"/>
          <cell r="DTO45"/>
          <cell r="DTP45"/>
          <cell r="DTQ45"/>
          <cell r="DTR45"/>
          <cell r="DTS45"/>
          <cell r="DTT45"/>
          <cell r="DTU45"/>
          <cell r="DTV45"/>
          <cell r="DTW45"/>
          <cell r="DTX45"/>
          <cell r="DTY45"/>
          <cell r="DTZ45"/>
          <cell r="DUA45"/>
          <cell r="DUB45"/>
          <cell r="DUC45"/>
          <cell r="DUD45"/>
          <cell r="DUE45"/>
          <cell r="DUF45"/>
          <cell r="DUG45"/>
          <cell r="DUH45"/>
          <cell r="DUI45"/>
          <cell r="DUJ45"/>
          <cell r="DUK45"/>
          <cell r="DUL45"/>
          <cell r="DUM45"/>
          <cell r="DUN45"/>
          <cell r="DUO45"/>
          <cell r="DUP45"/>
          <cell r="DUQ45"/>
          <cell r="DUR45"/>
          <cell r="DUS45"/>
          <cell r="DUT45"/>
          <cell r="DUU45"/>
          <cell r="DUV45"/>
          <cell r="DUW45"/>
          <cell r="DUX45"/>
          <cell r="DUY45"/>
          <cell r="DUZ45"/>
          <cell r="DVA45"/>
          <cell r="DVB45"/>
          <cell r="DVC45"/>
          <cell r="DVD45"/>
          <cell r="DVE45"/>
          <cell r="DVF45"/>
          <cell r="DVG45"/>
          <cell r="DVH45"/>
          <cell r="DVI45"/>
          <cell r="DVJ45"/>
          <cell r="DVK45"/>
          <cell r="DVL45"/>
          <cell r="DVM45"/>
          <cell r="DVN45"/>
          <cell r="DVO45"/>
          <cell r="DVP45"/>
          <cell r="DVQ45"/>
          <cell r="DVR45"/>
          <cell r="DVS45"/>
          <cell r="DVT45"/>
          <cell r="DVU45"/>
          <cell r="DVV45"/>
          <cell r="DVW45"/>
          <cell r="DVX45"/>
          <cell r="DVY45"/>
          <cell r="DVZ45"/>
          <cell r="DWA45"/>
          <cell r="DWB45"/>
          <cell r="DWC45"/>
          <cell r="DWD45"/>
          <cell r="DWE45"/>
          <cell r="DWF45"/>
          <cell r="DWG45"/>
          <cell r="DWH45"/>
          <cell r="DWI45"/>
          <cell r="DWJ45"/>
          <cell r="DWK45"/>
          <cell r="DWL45"/>
          <cell r="DWM45"/>
          <cell r="DWN45"/>
          <cell r="DWO45"/>
          <cell r="DWP45"/>
          <cell r="DWQ45"/>
          <cell r="DWR45"/>
          <cell r="DWS45"/>
          <cell r="DWT45"/>
          <cell r="DWU45"/>
          <cell r="DWV45"/>
          <cell r="DWW45"/>
          <cell r="DWX45"/>
          <cell r="DWY45"/>
          <cell r="DWZ45"/>
          <cell r="DXA45"/>
          <cell r="DXB45"/>
          <cell r="DXC45"/>
          <cell r="DXD45"/>
          <cell r="DXE45"/>
          <cell r="DXF45"/>
          <cell r="DXG45"/>
          <cell r="DXH45"/>
          <cell r="DXI45"/>
          <cell r="DXJ45"/>
          <cell r="DXK45"/>
          <cell r="DXL45"/>
          <cell r="DXM45"/>
          <cell r="DXN45"/>
          <cell r="DXO45"/>
          <cell r="DXP45"/>
          <cell r="DXQ45"/>
          <cell r="DXR45"/>
          <cell r="DXS45"/>
          <cell r="DXT45"/>
          <cell r="DXU45"/>
          <cell r="DXV45"/>
          <cell r="DXW45"/>
          <cell r="DXX45"/>
          <cell r="DXY45"/>
          <cell r="DXZ45"/>
          <cell r="DYA45"/>
          <cell r="DYB45"/>
          <cell r="DYC45"/>
          <cell r="DYD45"/>
          <cell r="DYE45"/>
          <cell r="DYF45"/>
          <cell r="DYG45"/>
          <cell r="DYH45"/>
          <cell r="DYI45"/>
          <cell r="DYJ45"/>
          <cell r="DYK45"/>
          <cell r="DYL45"/>
          <cell r="DYM45"/>
          <cell r="DYN45"/>
          <cell r="DYO45"/>
          <cell r="DYP45"/>
          <cell r="DYQ45"/>
          <cell r="DYR45"/>
          <cell r="DYS45"/>
          <cell r="DYT45"/>
          <cell r="DYU45"/>
          <cell r="DYV45"/>
          <cell r="DYW45"/>
          <cell r="DYX45"/>
          <cell r="DYY45"/>
          <cell r="DYZ45"/>
          <cell r="DZA45"/>
          <cell r="DZB45"/>
          <cell r="DZC45"/>
          <cell r="DZD45"/>
          <cell r="DZE45"/>
          <cell r="DZF45"/>
          <cell r="DZG45"/>
          <cell r="DZH45"/>
          <cell r="DZI45"/>
          <cell r="DZJ45"/>
          <cell r="DZK45"/>
          <cell r="DZL45"/>
          <cell r="DZM45"/>
          <cell r="DZN45"/>
          <cell r="DZO45"/>
          <cell r="DZP45"/>
          <cell r="DZQ45"/>
          <cell r="DZR45"/>
          <cell r="DZS45"/>
          <cell r="DZT45"/>
          <cell r="DZU45"/>
          <cell r="DZV45"/>
          <cell r="DZW45"/>
          <cell r="DZX45"/>
          <cell r="DZY45"/>
          <cell r="DZZ45"/>
          <cell r="EAA45"/>
          <cell r="EAB45"/>
          <cell r="EAC45"/>
          <cell r="EAD45"/>
          <cell r="EAE45"/>
          <cell r="EAF45"/>
          <cell r="EAG45"/>
          <cell r="EAH45"/>
          <cell r="EAI45"/>
          <cell r="EAJ45"/>
          <cell r="EAK45"/>
          <cell r="EAL45"/>
          <cell r="EAM45"/>
          <cell r="EAN45"/>
          <cell r="EAO45"/>
          <cell r="EAP45"/>
          <cell r="EAQ45"/>
          <cell r="EAR45"/>
          <cell r="EAS45"/>
          <cell r="EAT45"/>
          <cell r="EAU45"/>
          <cell r="EAV45"/>
          <cell r="EAW45"/>
          <cell r="EAX45"/>
          <cell r="EAY45"/>
          <cell r="EAZ45"/>
          <cell r="EBA45"/>
          <cell r="EBB45"/>
          <cell r="EBC45"/>
          <cell r="EBD45"/>
          <cell r="EBE45"/>
          <cell r="EBF45"/>
          <cell r="EBG45"/>
          <cell r="EBH45"/>
          <cell r="EBI45"/>
          <cell r="EBJ45"/>
          <cell r="EBK45"/>
          <cell r="EBL45"/>
          <cell r="EBM45"/>
          <cell r="EBN45"/>
          <cell r="EBO45"/>
          <cell r="EBP45"/>
          <cell r="EBQ45"/>
          <cell r="EBR45"/>
          <cell r="EBS45"/>
          <cell r="EBT45"/>
          <cell r="EBU45"/>
          <cell r="EBV45"/>
          <cell r="EBW45"/>
          <cell r="EBX45"/>
          <cell r="EBY45"/>
          <cell r="EBZ45"/>
          <cell r="ECA45"/>
          <cell r="ECB45"/>
          <cell r="ECC45"/>
          <cell r="ECD45"/>
          <cell r="ECE45"/>
          <cell r="ECF45"/>
          <cell r="ECG45"/>
          <cell r="ECH45"/>
          <cell r="ECI45"/>
          <cell r="ECJ45"/>
          <cell r="ECK45"/>
          <cell r="ECL45"/>
          <cell r="ECM45"/>
          <cell r="ECN45"/>
          <cell r="ECO45"/>
          <cell r="ECP45"/>
          <cell r="ECQ45"/>
          <cell r="ECR45"/>
          <cell r="ECS45"/>
          <cell r="ECT45"/>
          <cell r="ECU45"/>
          <cell r="ECV45"/>
          <cell r="ECW45"/>
          <cell r="ECX45"/>
          <cell r="ECY45"/>
          <cell r="ECZ45"/>
          <cell r="EDA45"/>
          <cell r="EDB45"/>
          <cell r="EDC45"/>
          <cell r="EDD45"/>
          <cell r="EDE45"/>
          <cell r="EDF45"/>
          <cell r="EDG45"/>
          <cell r="EDH45"/>
          <cell r="EDI45"/>
          <cell r="EDJ45"/>
          <cell r="EDK45"/>
          <cell r="EDL45"/>
          <cell r="EDM45"/>
          <cell r="EDN45"/>
          <cell r="EDO45"/>
          <cell r="EDP45"/>
          <cell r="EDQ45"/>
          <cell r="EDR45"/>
          <cell r="EDS45"/>
          <cell r="EDT45"/>
          <cell r="EDU45"/>
          <cell r="EDV45"/>
          <cell r="EDW45"/>
          <cell r="EDX45"/>
          <cell r="EDY45"/>
          <cell r="EDZ45"/>
          <cell r="EEA45"/>
          <cell r="EEB45"/>
          <cell r="EEC45"/>
          <cell r="EED45"/>
          <cell r="EEE45"/>
          <cell r="EEF45"/>
          <cell r="EEG45"/>
          <cell r="EEH45"/>
          <cell r="EEI45"/>
          <cell r="EEJ45"/>
          <cell r="EEK45"/>
          <cell r="EEL45"/>
          <cell r="EEM45"/>
          <cell r="EEN45"/>
          <cell r="EEO45"/>
          <cell r="EEP45"/>
          <cell r="EEQ45"/>
          <cell r="EER45"/>
          <cell r="EES45"/>
          <cell r="EET45"/>
          <cell r="EEU45"/>
          <cell r="EEV45"/>
          <cell r="EEW45"/>
          <cell r="EEX45"/>
          <cell r="EEY45"/>
          <cell r="EEZ45"/>
          <cell r="EFA45"/>
          <cell r="EFB45"/>
          <cell r="EFC45"/>
          <cell r="EFD45"/>
          <cell r="EFE45"/>
          <cell r="EFF45"/>
          <cell r="EFG45"/>
          <cell r="EFH45"/>
          <cell r="EFI45"/>
          <cell r="EFJ45"/>
          <cell r="EFK45"/>
          <cell r="EFL45"/>
          <cell r="EFM45"/>
          <cell r="EFN45"/>
          <cell r="EFO45"/>
          <cell r="EFP45"/>
          <cell r="EFQ45"/>
          <cell r="EFR45"/>
          <cell r="EFS45"/>
          <cell r="EFT45"/>
          <cell r="EFU45"/>
          <cell r="EFV45"/>
          <cell r="EFW45"/>
          <cell r="EFX45"/>
          <cell r="EFY45"/>
          <cell r="EFZ45"/>
          <cell r="EGA45"/>
          <cell r="EGB45"/>
          <cell r="EGC45"/>
          <cell r="EGD45"/>
          <cell r="EGE45"/>
          <cell r="EGF45"/>
          <cell r="EGG45"/>
          <cell r="EGH45"/>
          <cell r="EGI45"/>
          <cell r="EGJ45"/>
          <cell r="EGK45"/>
          <cell r="EGL45"/>
          <cell r="EGM45"/>
          <cell r="EGN45"/>
          <cell r="EGO45"/>
          <cell r="EGP45"/>
          <cell r="EGQ45"/>
          <cell r="EGR45"/>
          <cell r="EGS45"/>
          <cell r="EGT45"/>
          <cell r="EGU45"/>
          <cell r="EGV45"/>
          <cell r="EGW45"/>
          <cell r="EGX45"/>
          <cell r="EGY45"/>
          <cell r="EGZ45"/>
          <cell r="EHA45"/>
          <cell r="EHB45"/>
          <cell r="EHC45"/>
          <cell r="EHD45"/>
          <cell r="EHE45"/>
          <cell r="EHF45"/>
          <cell r="EHG45"/>
          <cell r="EHH45"/>
          <cell r="EHI45"/>
          <cell r="EHJ45"/>
          <cell r="EHK45"/>
          <cell r="EHL45"/>
          <cell r="EHM45"/>
          <cell r="EHN45"/>
          <cell r="EHO45"/>
          <cell r="EHP45"/>
          <cell r="EHQ45"/>
          <cell r="EHR45"/>
          <cell r="EHS45"/>
          <cell r="EHT45"/>
          <cell r="EHU45"/>
          <cell r="EHV45"/>
          <cell r="EHW45"/>
          <cell r="EHX45"/>
          <cell r="EHY45"/>
          <cell r="EHZ45"/>
          <cell r="EIA45"/>
          <cell r="EIB45"/>
          <cell r="EIC45"/>
          <cell r="EID45"/>
          <cell r="EIE45"/>
          <cell r="EIF45"/>
          <cell r="EIG45"/>
          <cell r="EIH45"/>
          <cell r="EII45"/>
          <cell r="EIJ45"/>
          <cell r="EIK45"/>
          <cell r="EIL45"/>
          <cell r="EIM45"/>
          <cell r="EIN45"/>
          <cell r="EIO45"/>
          <cell r="EIP45"/>
          <cell r="EIQ45"/>
          <cell r="EIR45"/>
          <cell r="EIS45"/>
          <cell r="EIT45"/>
          <cell r="EIU45"/>
          <cell r="EIV45"/>
          <cell r="EIW45"/>
          <cell r="EIX45"/>
          <cell r="EIY45"/>
          <cell r="EIZ45"/>
          <cell r="EJA45"/>
          <cell r="EJB45"/>
          <cell r="EJC45"/>
          <cell r="EJD45"/>
          <cell r="EJE45"/>
          <cell r="EJF45"/>
          <cell r="EJG45"/>
          <cell r="EJH45"/>
          <cell r="EJI45"/>
          <cell r="EJJ45"/>
          <cell r="EJK45"/>
          <cell r="EJL45"/>
          <cell r="EJM45"/>
          <cell r="EJN45"/>
          <cell r="EJO45"/>
          <cell r="EJP45"/>
          <cell r="EJQ45"/>
          <cell r="EJR45"/>
          <cell r="EJS45"/>
          <cell r="EJT45"/>
          <cell r="EJU45"/>
          <cell r="EJV45"/>
          <cell r="EJW45"/>
          <cell r="EJX45"/>
          <cell r="EJY45"/>
          <cell r="EJZ45"/>
          <cell r="EKA45"/>
          <cell r="EKB45"/>
          <cell r="EKC45"/>
          <cell r="EKD45"/>
          <cell r="EKE45"/>
          <cell r="EKF45"/>
          <cell r="EKG45"/>
          <cell r="EKH45"/>
          <cell r="EKI45"/>
          <cell r="EKJ45"/>
          <cell r="EKK45"/>
          <cell r="EKL45"/>
          <cell r="EKM45"/>
          <cell r="EKN45"/>
          <cell r="EKO45"/>
          <cell r="EKP45"/>
          <cell r="EKQ45"/>
          <cell r="EKR45"/>
          <cell r="EKS45"/>
          <cell r="EKT45"/>
          <cell r="EKU45"/>
          <cell r="EKV45"/>
          <cell r="EKW45"/>
          <cell r="EKX45"/>
          <cell r="EKY45"/>
          <cell r="EKZ45"/>
          <cell r="ELA45"/>
          <cell r="ELB45"/>
          <cell r="ELC45"/>
          <cell r="ELD45"/>
          <cell r="ELE45"/>
          <cell r="ELF45"/>
          <cell r="ELG45"/>
          <cell r="ELH45"/>
          <cell r="ELI45"/>
          <cell r="ELJ45"/>
          <cell r="ELK45"/>
          <cell r="ELL45"/>
          <cell r="ELM45"/>
          <cell r="ELN45"/>
          <cell r="ELO45"/>
          <cell r="ELP45"/>
          <cell r="ELQ45"/>
          <cell r="ELR45"/>
          <cell r="ELS45"/>
          <cell r="ELT45"/>
          <cell r="ELU45"/>
          <cell r="ELV45"/>
          <cell r="ELW45"/>
          <cell r="ELX45"/>
          <cell r="ELY45"/>
          <cell r="ELZ45"/>
          <cell r="EMA45"/>
          <cell r="EMB45"/>
          <cell r="EMC45"/>
          <cell r="EMD45"/>
          <cell r="EME45"/>
          <cell r="EMF45"/>
          <cell r="EMG45"/>
          <cell r="EMH45"/>
          <cell r="EMI45"/>
          <cell r="EMJ45"/>
          <cell r="EMK45"/>
          <cell r="EML45"/>
          <cell r="EMM45"/>
          <cell r="EMN45"/>
          <cell r="EMO45"/>
          <cell r="EMP45"/>
          <cell r="EMQ45"/>
          <cell r="EMR45"/>
          <cell r="EMS45"/>
          <cell r="EMT45"/>
          <cell r="EMU45"/>
          <cell r="EMV45"/>
          <cell r="EMW45"/>
          <cell r="EMX45"/>
          <cell r="EMY45"/>
          <cell r="EMZ45"/>
          <cell r="ENA45"/>
          <cell r="ENB45"/>
          <cell r="ENC45"/>
          <cell r="END45"/>
          <cell r="ENE45"/>
          <cell r="ENF45"/>
          <cell r="ENG45"/>
          <cell r="ENH45"/>
          <cell r="ENI45"/>
          <cell r="ENJ45"/>
          <cell r="ENK45"/>
          <cell r="ENL45"/>
          <cell r="ENM45"/>
          <cell r="ENN45"/>
          <cell r="ENO45"/>
          <cell r="ENP45"/>
          <cell r="ENQ45"/>
          <cell r="ENR45"/>
          <cell r="ENS45"/>
          <cell r="ENT45"/>
          <cell r="ENU45"/>
          <cell r="ENV45"/>
          <cell r="ENW45"/>
          <cell r="ENX45"/>
          <cell r="ENY45"/>
          <cell r="ENZ45"/>
          <cell r="EOA45"/>
          <cell r="EOB45"/>
          <cell r="EOC45"/>
          <cell r="EOD45"/>
          <cell r="EOE45"/>
          <cell r="EOF45"/>
          <cell r="EOG45"/>
          <cell r="EOH45"/>
          <cell r="EOI45"/>
          <cell r="EOJ45"/>
          <cell r="EOK45"/>
          <cell r="EOL45"/>
          <cell r="EOM45"/>
          <cell r="EON45"/>
          <cell r="EOO45"/>
          <cell r="EOP45"/>
          <cell r="EOQ45"/>
          <cell r="EOR45"/>
          <cell r="EOS45"/>
          <cell r="EOT45"/>
          <cell r="EOU45"/>
          <cell r="EOV45"/>
          <cell r="EOW45"/>
          <cell r="EOX45"/>
          <cell r="EOY45"/>
          <cell r="EOZ45"/>
          <cell r="EPA45"/>
          <cell r="EPB45"/>
          <cell r="EPC45"/>
          <cell r="EPD45"/>
          <cell r="EPE45"/>
          <cell r="EPF45"/>
          <cell r="EPG45"/>
          <cell r="EPH45"/>
          <cell r="EPI45"/>
          <cell r="EPJ45"/>
          <cell r="EPK45"/>
          <cell r="EPL45"/>
          <cell r="EPM45"/>
          <cell r="EPN45"/>
          <cell r="EPO45"/>
          <cell r="EPP45"/>
          <cell r="EPQ45"/>
          <cell r="EPR45"/>
          <cell r="EPS45"/>
          <cell r="EPT45"/>
          <cell r="EPU45"/>
          <cell r="EPV45"/>
          <cell r="EPW45"/>
          <cell r="EPX45"/>
          <cell r="EPY45"/>
          <cell r="EPZ45"/>
          <cell r="EQA45"/>
          <cell r="EQB45"/>
          <cell r="EQC45"/>
          <cell r="EQD45"/>
          <cell r="EQE45"/>
          <cell r="EQF45"/>
          <cell r="EQG45"/>
          <cell r="EQH45"/>
          <cell r="EQI45"/>
          <cell r="EQJ45"/>
          <cell r="EQK45"/>
          <cell r="EQL45"/>
          <cell r="EQM45"/>
          <cell r="EQN45"/>
          <cell r="EQO45"/>
          <cell r="EQP45"/>
          <cell r="EQQ45"/>
          <cell r="EQR45"/>
          <cell r="EQS45"/>
          <cell r="EQT45"/>
          <cell r="EQU45"/>
          <cell r="EQV45"/>
          <cell r="EQW45"/>
          <cell r="EQX45"/>
          <cell r="EQY45"/>
          <cell r="EQZ45"/>
          <cell r="ERA45"/>
          <cell r="ERB45"/>
          <cell r="ERC45"/>
          <cell r="ERD45"/>
          <cell r="ERE45"/>
          <cell r="ERF45"/>
          <cell r="ERG45"/>
          <cell r="ERH45"/>
          <cell r="ERI45"/>
          <cell r="ERJ45"/>
          <cell r="ERK45"/>
          <cell r="ERL45"/>
          <cell r="ERM45"/>
          <cell r="ERN45"/>
          <cell r="ERO45"/>
          <cell r="ERP45"/>
          <cell r="ERQ45"/>
          <cell r="ERR45"/>
          <cell r="ERS45"/>
          <cell r="ERT45"/>
          <cell r="ERU45"/>
          <cell r="ERV45"/>
          <cell r="ERW45"/>
          <cell r="ERX45"/>
          <cell r="ERY45"/>
          <cell r="ERZ45"/>
          <cell r="ESA45"/>
          <cell r="ESB45"/>
          <cell r="ESC45"/>
          <cell r="ESD45"/>
          <cell r="ESE45"/>
          <cell r="ESF45"/>
          <cell r="ESG45"/>
          <cell r="ESH45"/>
          <cell r="ESI45"/>
          <cell r="ESJ45"/>
          <cell r="ESK45"/>
          <cell r="ESL45"/>
          <cell r="ESM45"/>
          <cell r="ESN45"/>
          <cell r="ESO45"/>
          <cell r="ESP45"/>
          <cell r="ESQ45"/>
          <cell r="ESR45"/>
          <cell r="ESS45"/>
          <cell r="EST45"/>
          <cell r="ESU45"/>
          <cell r="ESV45"/>
          <cell r="ESW45"/>
          <cell r="ESX45"/>
          <cell r="ESY45"/>
          <cell r="ESZ45"/>
          <cell r="ETA45"/>
          <cell r="ETB45"/>
          <cell r="ETC45"/>
          <cell r="ETD45"/>
          <cell r="ETE45"/>
          <cell r="ETF45"/>
          <cell r="ETG45"/>
          <cell r="ETH45"/>
          <cell r="ETI45"/>
          <cell r="ETJ45"/>
          <cell r="ETK45"/>
          <cell r="ETL45"/>
          <cell r="ETM45"/>
          <cell r="ETN45"/>
          <cell r="ETO45"/>
          <cell r="ETP45"/>
          <cell r="ETQ45"/>
          <cell r="ETR45"/>
          <cell r="ETS45"/>
          <cell r="ETT45"/>
          <cell r="ETU45"/>
          <cell r="ETV45"/>
          <cell r="ETW45"/>
          <cell r="ETX45"/>
          <cell r="ETY45"/>
          <cell r="ETZ45"/>
          <cell r="EUA45"/>
          <cell r="EUB45"/>
          <cell r="EUC45"/>
          <cell r="EUD45"/>
          <cell r="EUE45"/>
          <cell r="EUF45"/>
          <cell r="EUG45"/>
          <cell r="EUH45"/>
          <cell r="EUI45"/>
          <cell r="EUJ45"/>
          <cell r="EUK45"/>
          <cell r="EUL45"/>
          <cell r="EUM45"/>
          <cell r="EUN45"/>
          <cell r="EUO45"/>
          <cell r="EUP45"/>
          <cell r="EUQ45"/>
          <cell r="EUR45"/>
          <cell r="EUS45"/>
          <cell r="EUT45"/>
          <cell r="EUU45"/>
          <cell r="EUV45"/>
          <cell r="EUW45"/>
          <cell r="EUX45"/>
          <cell r="EUY45"/>
          <cell r="EUZ45"/>
          <cell r="EVA45"/>
          <cell r="EVB45"/>
          <cell r="EVC45"/>
          <cell r="EVD45"/>
          <cell r="EVE45"/>
          <cell r="EVF45"/>
          <cell r="EVG45"/>
          <cell r="EVH45"/>
          <cell r="EVI45"/>
          <cell r="EVJ45"/>
          <cell r="EVK45"/>
          <cell r="EVL45"/>
          <cell r="EVM45"/>
          <cell r="EVN45"/>
          <cell r="EVO45"/>
          <cell r="EVP45"/>
          <cell r="EVQ45"/>
          <cell r="EVR45"/>
          <cell r="EVS45"/>
          <cell r="EVT45"/>
          <cell r="EVU45"/>
          <cell r="EVV45"/>
          <cell r="EVW45"/>
          <cell r="EVX45"/>
          <cell r="EVY45"/>
          <cell r="EVZ45"/>
          <cell r="EWA45"/>
          <cell r="EWB45"/>
          <cell r="EWC45"/>
          <cell r="EWD45"/>
          <cell r="EWE45"/>
          <cell r="EWF45"/>
          <cell r="EWG45"/>
          <cell r="EWH45"/>
          <cell r="EWI45"/>
          <cell r="EWJ45"/>
          <cell r="EWK45"/>
          <cell r="EWL45"/>
          <cell r="EWM45"/>
          <cell r="EWN45"/>
          <cell r="EWO45"/>
          <cell r="EWP45"/>
          <cell r="EWQ45"/>
          <cell r="EWR45"/>
          <cell r="EWS45"/>
          <cell r="EWT45"/>
          <cell r="EWU45"/>
          <cell r="EWV45"/>
          <cell r="EWW45"/>
          <cell r="EWX45"/>
          <cell r="EWY45"/>
          <cell r="EWZ45"/>
          <cell r="EXA45"/>
          <cell r="EXB45"/>
          <cell r="EXC45"/>
          <cell r="EXD45"/>
          <cell r="EXE45"/>
          <cell r="EXF45"/>
          <cell r="EXG45"/>
          <cell r="EXH45"/>
          <cell r="EXI45"/>
          <cell r="EXJ45"/>
          <cell r="EXK45"/>
          <cell r="EXL45"/>
          <cell r="EXM45"/>
          <cell r="EXN45"/>
          <cell r="EXO45"/>
          <cell r="EXP45"/>
          <cell r="EXQ45"/>
          <cell r="EXR45"/>
          <cell r="EXS45"/>
          <cell r="EXT45"/>
          <cell r="EXU45"/>
          <cell r="EXV45"/>
          <cell r="EXW45"/>
          <cell r="EXX45"/>
          <cell r="EXY45"/>
          <cell r="EXZ45"/>
          <cell r="EYA45"/>
          <cell r="EYB45"/>
          <cell r="EYC45"/>
          <cell r="EYD45"/>
          <cell r="EYE45"/>
          <cell r="EYF45"/>
          <cell r="EYG45"/>
          <cell r="EYH45"/>
          <cell r="EYI45"/>
          <cell r="EYJ45"/>
          <cell r="EYK45"/>
          <cell r="EYL45"/>
          <cell r="EYM45"/>
          <cell r="EYN45"/>
          <cell r="EYO45"/>
          <cell r="EYP45"/>
          <cell r="EYQ45"/>
          <cell r="EYR45"/>
          <cell r="EYS45"/>
          <cell r="EYT45"/>
          <cell r="EYU45"/>
          <cell r="EYV45"/>
          <cell r="EYW45"/>
          <cell r="EYX45"/>
          <cell r="EYY45"/>
          <cell r="EYZ45"/>
          <cell r="EZA45"/>
          <cell r="EZB45"/>
          <cell r="EZC45"/>
          <cell r="EZD45"/>
          <cell r="EZE45"/>
          <cell r="EZF45"/>
          <cell r="EZG45"/>
          <cell r="EZH45"/>
          <cell r="EZI45"/>
          <cell r="EZJ45"/>
          <cell r="EZK45"/>
          <cell r="EZL45"/>
          <cell r="EZM45"/>
          <cell r="EZN45"/>
          <cell r="EZO45"/>
          <cell r="EZP45"/>
          <cell r="EZQ45"/>
          <cell r="EZR45"/>
          <cell r="EZS45"/>
          <cell r="EZT45"/>
          <cell r="EZU45"/>
          <cell r="EZV45"/>
          <cell r="EZW45"/>
          <cell r="EZX45"/>
          <cell r="EZY45"/>
          <cell r="EZZ45"/>
          <cell r="FAA45"/>
          <cell r="FAB45"/>
          <cell r="FAC45"/>
          <cell r="FAD45"/>
          <cell r="FAE45"/>
          <cell r="FAF45"/>
          <cell r="FAG45"/>
          <cell r="FAH45"/>
          <cell r="FAI45"/>
          <cell r="FAJ45"/>
          <cell r="FAK45"/>
          <cell r="FAL45"/>
          <cell r="FAM45"/>
          <cell r="FAN45"/>
          <cell r="FAO45"/>
          <cell r="FAP45"/>
          <cell r="FAQ45"/>
          <cell r="FAR45"/>
          <cell r="FAS45"/>
          <cell r="FAT45"/>
          <cell r="FAU45"/>
          <cell r="FAV45"/>
          <cell r="FAW45"/>
          <cell r="FAX45"/>
          <cell r="FAY45"/>
          <cell r="FAZ45"/>
          <cell r="FBA45"/>
          <cell r="FBB45"/>
          <cell r="FBC45"/>
          <cell r="FBD45"/>
          <cell r="FBE45"/>
          <cell r="FBF45"/>
          <cell r="FBG45"/>
          <cell r="FBH45"/>
          <cell r="FBI45"/>
          <cell r="FBJ45"/>
          <cell r="FBK45"/>
          <cell r="FBL45"/>
          <cell r="FBM45"/>
          <cell r="FBN45"/>
          <cell r="FBO45"/>
          <cell r="FBP45"/>
          <cell r="FBQ45"/>
          <cell r="FBR45"/>
          <cell r="FBS45"/>
          <cell r="FBT45"/>
          <cell r="FBU45"/>
          <cell r="FBV45"/>
          <cell r="FBW45"/>
          <cell r="FBX45"/>
          <cell r="FBY45"/>
          <cell r="FBZ45"/>
          <cell r="FCA45"/>
          <cell r="FCB45"/>
          <cell r="FCC45"/>
          <cell r="FCD45"/>
          <cell r="FCE45"/>
          <cell r="FCF45"/>
          <cell r="FCG45"/>
          <cell r="FCH45"/>
          <cell r="FCI45"/>
          <cell r="FCJ45"/>
          <cell r="FCK45"/>
          <cell r="FCL45"/>
          <cell r="FCM45"/>
          <cell r="FCN45"/>
          <cell r="FCO45"/>
          <cell r="FCP45"/>
          <cell r="FCQ45"/>
          <cell r="FCR45"/>
          <cell r="FCS45"/>
          <cell r="FCT45"/>
          <cell r="FCU45"/>
          <cell r="FCV45"/>
          <cell r="FCW45"/>
          <cell r="FCX45"/>
          <cell r="FCY45"/>
          <cell r="FCZ45"/>
          <cell r="FDA45"/>
          <cell r="FDB45"/>
          <cell r="FDC45"/>
          <cell r="FDD45"/>
          <cell r="FDE45"/>
          <cell r="FDF45"/>
          <cell r="FDG45"/>
          <cell r="FDH45"/>
          <cell r="FDI45"/>
          <cell r="FDJ45"/>
          <cell r="FDK45"/>
          <cell r="FDL45"/>
          <cell r="FDM45"/>
          <cell r="FDN45"/>
          <cell r="FDO45"/>
          <cell r="FDP45"/>
          <cell r="FDQ45"/>
          <cell r="FDR45"/>
          <cell r="FDS45"/>
          <cell r="FDT45"/>
          <cell r="FDU45"/>
          <cell r="FDV45"/>
          <cell r="FDW45"/>
          <cell r="FDX45"/>
          <cell r="FDY45"/>
          <cell r="FDZ45"/>
          <cell r="FEA45"/>
          <cell r="FEB45"/>
          <cell r="FEC45"/>
          <cell r="FED45"/>
          <cell r="FEE45"/>
          <cell r="FEF45"/>
          <cell r="FEG45"/>
          <cell r="FEH45"/>
          <cell r="FEI45"/>
          <cell r="FEJ45"/>
          <cell r="FEK45"/>
          <cell r="FEL45"/>
          <cell r="FEM45"/>
          <cell r="FEN45"/>
          <cell r="FEO45"/>
          <cell r="FEP45"/>
          <cell r="FEQ45"/>
          <cell r="FER45"/>
          <cell r="FES45"/>
          <cell r="FET45"/>
          <cell r="FEU45"/>
          <cell r="FEV45"/>
          <cell r="FEW45"/>
          <cell r="FEX45"/>
          <cell r="FEY45"/>
          <cell r="FEZ45"/>
          <cell r="FFA45"/>
          <cell r="FFB45"/>
          <cell r="FFC45"/>
          <cell r="FFD45"/>
          <cell r="FFE45"/>
          <cell r="FFF45"/>
          <cell r="FFG45"/>
          <cell r="FFH45"/>
          <cell r="FFI45"/>
          <cell r="FFJ45"/>
          <cell r="FFK45"/>
          <cell r="FFL45"/>
          <cell r="FFM45"/>
          <cell r="FFN45"/>
          <cell r="FFO45"/>
          <cell r="FFP45"/>
          <cell r="FFQ45"/>
          <cell r="FFR45"/>
          <cell r="FFS45"/>
          <cell r="FFT45"/>
          <cell r="FFU45"/>
          <cell r="FFV45"/>
          <cell r="FFW45"/>
          <cell r="FFX45"/>
          <cell r="FFY45"/>
          <cell r="FFZ45"/>
          <cell r="FGA45"/>
          <cell r="FGB45"/>
          <cell r="FGC45"/>
          <cell r="FGD45"/>
          <cell r="FGE45"/>
          <cell r="FGF45"/>
          <cell r="FGG45"/>
          <cell r="FGH45"/>
          <cell r="FGI45"/>
          <cell r="FGJ45"/>
          <cell r="FGK45"/>
          <cell r="FGL45"/>
          <cell r="FGM45"/>
          <cell r="FGN45"/>
          <cell r="FGO45"/>
          <cell r="FGP45"/>
          <cell r="FGQ45"/>
          <cell r="FGR45"/>
          <cell r="FGS45"/>
          <cell r="FGT45"/>
          <cell r="FGU45"/>
          <cell r="FGV45"/>
          <cell r="FGW45"/>
          <cell r="FGX45"/>
          <cell r="FGY45"/>
          <cell r="FGZ45"/>
          <cell r="FHA45"/>
          <cell r="FHB45"/>
          <cell r="FHC45"/>
          <cell r="FHD45"/>
          <cell r="FHE45"/>
          <cell r="FHF45"/>
          <cell r="FHG45"/>
          <cell r="FHH45"/>
          <cell r="FHI45"/>
          <cell r="FHJ45"/>
          <cell r="FHK45"/>
          <cell r="FHL45"/>
          <cell r="FHM45"/>
          <cell r="FHN45"/>
          <cell r="FHO45"/>
          <cell r="FHP45"/>
          <cell r="FHQ45"/>
          <cell r="FHR45"/>
          <cell r="FHS45"/>
          <cell r="FHT45"/>
          <cell r="FHU45"/>
          <cell r="FHV45"/>
          <cell r="FHW45"/>
          <cell r="FHX45"/>
          <cell r="FHY45"/>
          <cell r="FHZ45"/>
          <cell r="FIA45"/>
          <cell r="FIB45"/>
          <cell r="FIC45"/>
          <cell r="FID45"/>
          <cell r="FIE45"/>
          <cell r="FIF45"/>
          <cell r="FIG45"/>
          <cell r="FIH45"/>
          <cell r="FII45"/>
          <cell r="FIJ45"/>
          <cell r="FIK45"/>
          <cell r="FIL45"/>
          <cell r="FIM45"/>
          <cell r="FIN45"/>
          <cell r="FIO45"/>
          <cell r="FIP45"/>
          <cell r="FIQ45"/>
          <cell r="FIR45"/>
          <cell r="FIS45"/>
          <cell r="FIT45"/>
          <cell r="FIU45"/>
          <cell r="FIV45"/>
          <cell r="FIW45"/>
          <cell r="FIX45"/>
          <cell r="FIY45"/>
          <cell r="FIZ45"/>
          <cell r="FJA45"/>
          <cell r="FJB45"/>
          <cell r="FJC45"/>
          <cell r="FJD45"/>
          <cell r="FJE45"/>
          <cell r="FJF45"/>
          <cell r="FJG45"/>
          <cell r="FJH45"/>
          <cell r="FJI45"/>
          <cell r="FJJ45"/>
          <cell r="FJK45"/>
          <cell r="FJL45"/>
          <cell r="FJM45"/>
          <cell r="FJN45"/>
          <cell r="FJO45"/>
          <cell r="FJP45"/>
          <cell r="FJQ45"/>
          <cell r="FJR45"/>
          <cell r="FJS45"/>
          <cell r="FJT45"/>
          <cell r="FJU45"/>
          <cell r="FJV45"/>
          <cell r="FJW45"/>
          <cell r="FJX45"/>
          <cell r="FJY45"/>
          <cell r="FJZ45"/>
          <cell r="FKA45"/>
          <cell r="FKB45"/>
          <cell r="FKC45"/>
          <cell r="FKD45"/>
          <cell r="FKE45"/>
          <cell r="FKF45"/>
          <cell r="FKG45"/>
          <cell r="FKH45"/>
          <cell r="FKI45"/>
          <cell r="FKJ45"/>
          <cell r="FKK45"/>
          <cell r="FKL45"/>
          <cell r="FKM45"/>
          <cell r="FKN45"/>
          <cell r="FKO45"/>
          <cell r="FKP45"/>
          <cell r="FKQ45"/>
          <cell r="FKR45"/>
          <cell r="FKS45"/>
          <cell r="FKT45"/>
          <cell r="FKU45"/>
          <cell r="FKV45"/>
          <cell r="FKW45"/>
          <cell r="FKX45"/>
          <cell r="FKY45"/>
          <cell r="FKZ45"/>
          <cell r="FLA45"/>
          <cell r="FLB45"/>
          <cell r="FLC45"/>
          <cell r="FLD45"/>
          <cell r="FLE45"/>
          <cell r="FLF45"/>
          <cell r="FLG45"/>
          <cell r="FLH45"/>
          <cell r="FLI45"/>
          <cell r="FLJ45"/>
          <cell r="FLK45"/>
          <cell r="FLL45"/>
          <cell r="FLM45"/>
          <cell r="FLN45"/>
          <cell r="FLO45"/>
          <cell r="FLP45"/>
          <cell r="FLQ45"/>
          <cell r="FLR45"/>
          <cell r="FLS45"/>
          <cell r="FLT45"/>
          <cell r="FLU45"/>
          <cell r="FLV45"/>
          <cell r="FLW45"/>
          <cell r="FLX45"/>
          <cell r="FLY45"/>
          <cell r="FLZ45"/>
          <cell r="FMA45"/>
          <cell r="FMB45"/>
          <cell r="FMC45"/>
          <cell r="FMD45"/>
          <cell r="FME45"/>
          <cell r="FMF45"/>
          <cell r="FMG45"/>
          <cell r="FMH45"/>
          <cell r="FMI45"/>
          <cell r="FMJ45"/>
          <cell r="FMK45"/>
          <cell r="FML45"/>
          <cell r="FMM45"/>
          <cell r="FMN45"/>
          <cell r="FMO45"/>
          <cell r="FMP45"/>
          <cell r="FMQ45"/>
          <cell r="FMR45"/>
          <cell r="FMS45"/>
          <cell r="FMT45"/>
          <cell r="FMU45"/>
          <cell r="FMV45"/>
          <cell r="FMW45"/>
          <cell r="FMX45"/>
          <cell r="FMY45"/>
          <cell r="FMZ45"/>
          <cell r="FNA45"/>
          <cell r="FNB45"/>
          <cell r="FNC45"/>
          <cell r="FND45"/>
          <cell r="FNE45"/>
          <cell r="FNF45"/>
          <cell r="FNG45"/>
          <cell r="FNH45"/>
          <cell r="FNI45"/>
          <cell r="FNJ45"/>
          <cell r="FNK45"/>
          <cell r="FNL45"/>
          <cell r="FNM45"/>
          <cell r="FNN45"/>
          <cell r="FNO45"/>
          <cell r="FNP45"/>
          <cell r="FNQ45"/>
          <cell r="FNR45"/>
          <cell r="FNS45"/>
          <cell r="FNT45"/>
          <cell r="FNU45"/>
          <cell r="FNV45"/>
          <cell r="FNW45"/>
          <cell r="FNX45"/>
          <cell r="FNY45"/>
          <cell r="FNZ45"/>
          <cell r="FOA45"/>
          <cell r="FOB45"/>
          <cell r="FOC45"/>
          <cell r="FOD45"/>
          <cell r="FOE45"/>
          <cell r="FOF45"/>
          <cell r="FOG45"/>
          <cell r="FOH45"/>
          <cell r="FOI45"/>
          <cell r="FOJ45"/>
          <cell r="FOK45"/>
          <cell r="FOL45"/>
          <cell r="FOM45"/>
          <cell r="FON45"/>
          <cell r="FOO45"/>
          <cell r="FOP45"/>
          <cell r="FOQ45"/>
          <cell r="FOR45"/>
          <cell r="FOS45"/>
          <cell r="FOT45"/>
          <cell r="FOU45"/>
          <cell r="FOV45"/>
          <cell r="FOW45"/>
          <cell r="FOX45"/>
          <cell r="FOY45"/>
          <cell r="FOZ45"/>
          <cell r="FPA45"/>
          <cell r="FPB45"/>
          <cell r="FPC45"/>
          <cell r="FPD45"/>
          <cell r="FPE45"/>
          <cell r="FPF45"/>
          <cell r="FPG45"/>
          <cell r="FPH45"/>
          <cell r="FPI45"/>
          <cell r="FPJ45"/>
          <cell r="FPK45"/>
          <cell r="FPL45"/>
          <cell r="FPM45"/>
          <cell r="FPN45"/>
          <cell r="FPO45"/>
          <cell r="FPP45"/>
          <cell r="FPQ45"/>
          <cell r="FPR45"/>
          <cell r="FPS45"/>
          <cell r="FPT45"/>
          <cell r="FPU45"/>
          <cell r="FPV45"/>
          <cell r="FPW45"/>
          <cell r="FPX45"/>
          <cell r="FPY45"/>
          <cell r="FPZ45"/>
          <cell r="FQA45"/>
          <cell r="FQB45"/>
          <cell r="FQC45"/>
          <cell r="FQD45"/>
          <cell r="FQE45"/>
          <cell r="FQF45"/>
          <cell r="FQG45"/>
          <cell r="FQH45"/>
          <cell r="FQI45"/>
          <cell r="FQJ45"/>
          <cell r="FQK45"/>
          <cell r="FQL45"/>
          <cell r="FQM45"/>
          <cell r="FQN45"/>
          <cell r="FQO45"/>
          <cell r="FQP45"/>
          <cell r="FQQ45"/>
          <cell r="FQR45"/>
          <cell r="FQS45"/>
          <cell r="FQT45"/>
          <cell r="FQU45"/>
          <cell r="FQV45"/>
          <cell r="FQW45"/>
          <cell r="FQX45"/>
          <cell r="FQY45"/>
          <cell r="FQZ45"/>
          <cell r="FRA45"/>
          <cell r="FRB45"/>
          <cell r="FRC45"/>
          <cell r="FRD45"/>
          <cell r="FRE45"/>
          <cell r="FRF45"/>
          <cell r="FRG45"/>
          <cell r="FRH45"/>
          <cell r="FRI45"/>
          <cell r="FRJ45"/>
          <cell r="FRK45"/>
          <cell r="FRL45"/>
          <cell r="FRM45"/>
          <cell r="FRN45"/>
          <cell r="FRO45"/>
          <cell r="FRP45"/>
          <cell r="FRQ45"/>
          <cell r="FRR45"/>
          <cell r="FRS45"/>
          <cell r="FRT45"/>
          <cell r="FRU45"/>
          <cell r="FRV45"/>
          <cell r="FRW45"/>
          <cell r="FRX45"/>
          <cell r="FRY45"/>
          <cell r="FRZ45"/>
          <cell r="FSA45"/>
          <cell r="FSB45"/>
          <cell r="FSC45"/>
          <cell r="FSD45"/>
          <cell r="FSE45"/>
          <cell r="FSF45"/>
          <cell r="FSG45"/>
          <cell r="FSH45"/>
          <cell r="FSI45"/>
          <cell r="FSJ45"/>
          <cell r="FSK45"/>
          <cell r="FSL45"/>
          <cell r="FSM45"/>
          <cell r="FSN45"/>
          <cell r="FSO45"/>
          <cell r="FSP45"/>
          <cell r="FSQ45"/>
          <cell r="FSR45"/>
          <cell r="FSS45"/>
          <cell r="FST45"/>
          <cell r="FSU45"/>
          <cell r="FSV45"/>
          <cell r="FSW45"/>
          <cell r="FSX45"/>
          <cell r="FSY45"/>
          <cell r="FSZ45"/>
          <cell r="FTA45"/>
          <cell r="FTB45"/>
          <cell r="FTC45"/>
          <cell r="FTD45"/>
          <cell r="FTE45"/>
          <cell r="FTF45"/>
          <cell r="FTG45"/>
          <cell r="FTH45"/>
          <cell r="FTI45"/>
          <cell r="FTJ45"/>
          <cell r="FTK45"/>
          <cell r="FTL45"/>
          <cell r="FTM45"/>
          <cell r="FTN45"/>
          <cell r="FTO45"/>
          <cell r="FTP45"/>
          <cell r="FTQ45"/>
          <cell r="FTR45"/>
          <cell r="FTS45"/>
          <cell r="FTT45"/>
          <cell r="FTU45"/>
          <cell r="FTV45"/>
          <cell r="FTW45"/>
          <cell r="FTX45"/>
          <cell r="FTY45"/>
          <cell r="FTZ45"/>
          <cell r="FUA45"/>
          <cell r="FUB45"/>
          <cell r="FUC45"/>
          <cell r="FUD45"/>
          <cell r="FUE45"/>
          <cell r="FUF45"/>
          <cell r="FUG45"/>
          <cell r="FUH45"/>
          <cell r="FUI45"/>
          <cell r="FUJ45"/>
          <cell r="FUK45"/>
          <cell r="FUL45"/>
          <cell r="FUM45"/>
          <cell r="FUN45"/>
          <cell r="FUO45"/>
          <cell r="FUP45"/>
          <cell r="FUQ45"/>
          <cell r="FUR45"/>
          <cell r="FUS45"/>
          <cell r="FUT45"/>
          <cell r="FUU45"/>
          <cell r="FUV45"/>
          <cell r="FUW45"/>
          <cell r="FUX45"/>
          <cell r="FUY45"/>
          <cell r="FUZ45"/>
          <cell r="FVA45"/>
          <cell r="FVB45"/>
          <cell r="FVC45"/>
          <cell r="FVD45"/>
          <cell r="FVE45"/>
          <cell r="FVF45"/>
          <cell r="FVG45"/>
          <cell r="FVH45"/>
          <cell r="FVI45"/>
          <cell r="FVJ45"/>
          <cell r="FVK45"/>
          <cell r="FVL45"/>
          <cell r="FVM45"/>
          <cell r="FVN45"/>
          <cell r="FVO45"/>
          <cell r="FVP45"/>
          <cell r="FVQ45"/>
          <cell r="FVR45"/>
          <cell r="FVS45"/>
          <cell r="FVT45"/>
          <cell r="FVU45"/>
          <cell r="FVV45"/>
          <cell r="FVW45"/>
          <cell r="FVX45"/>
          <cell r="FVY45"/>
          <cell r="FVZ45"/>
          <cell r="FWA45"/>
          <cell r="FWB45"/>
          <cell r="FWC45"/>
          <cell r="FWD45"/>
          <cell r="FWE45"/>
          <cell r="FWF45"/>
          <cell r="FWG45"/>
          <cell r="FWH45"/>
          <cell r="FWI45"/>
          <cell r="FWJ45"/>
          <cell r="FWK45"/>
          <cell r="FWL45"/>
          <cell r="FWM45"/>
          <cell r="FWN45"/>
          <cell r="FWO45"/>
          <cell r="FWP45"/>
          <cell r="FWQ45"/>
          <cell r="FWR45"/>
          <cell r="FWS45"/>
          <cell r="FWT45"/>
          <cell r="FWU45"/>
          <cell r="FWV45"/>
          <cell r="FWW45"/>
          <cell r="FWX45"/>
          <cell r="FWY45"/>
          <cell r="FWZ45"/>
          <cell r="FXA45"/>
          <cell r="FXB45"/>
          <cell r="FXC45"/>
          <cell r="FXD45"/>
          <cell r="FXE45"/>
          <cell r="FXF45"/>
          <cell r="FXG45"/>
          <cell r="FXH45"/>
          <cell r="FXI45"/>
          <cell r="FXJ45"/>
          <cell r="FXK45"/>
          <cell r="FXL45"/>
          <cell r="FXM45"/>
          <cell r="FXN45"/>
          <cell r="FXO45"/>
          <cell r="FXP45"/>
          <cell r="FXQ45"/>
          <cell r="FXR45"/>
          <cell r="FXS45"/>
          <cell r="FXT45"/>
          <cell r="FXU45"/>
          <cell r="FXV45"/>
          <cell r="FXW45"/>
          <cell r="FXX45"/>
          <cell r="FXY45"/>
          <cell r="FXZ45"/>
          <cell r="FYA45"/>
          <cell r="FYB45"/>
          <cell r="FYC45"/>
          <cell r="FYD45"/>
          <cell r="FYE45"/>
          <cell r="FYF45"/>
          <cell r="FYG45"/>
          <cell r="FYH45"/>
          <cell r="FYI45"/>
          <cell r="FYJ45"/>
          <cell r="FYK45"/>
          <cell r="FYL45"/>
          <cell r="FYM45"/>
          <cell r="FYN45"/>
          <cell r="FYO45"/>
          <cell r="FYP45"/>
          <cell r="FYQ45"/>
          <cell r="FYR45"/>
          <cell r="FYS45"/>
          <cell r="FYT45"/>
          <cell r="FYU45"/>
          <cell r="FYV45"/>
          <cell r="FYW45"/>
          <cell r="FYX45"/>
          <cell r="FYY45"/>
          <cell r="FYZ45"/>
          <cell r="FZA45"/>
          <cell r="FZB45"/>
          <cell r="FZC45"/>
          <cell r="FZD45"/>
          <cell r="FZE45"/>
          <cell r="FZF45"/>
          <cell r="FZG45"/>
          <cell r="FZH45"/>
          <cell r="FZI45"/>
          <cell r="FZJ45"/>
          <cell r="FZK45"/>
          <cell r="FZL45"/>
          <cell r="FZM45"/>
          <cell r="FZN45"/>
          <cell r="FZO45"/>
          <cell r="FZP45"/>
          <cell r="FZQ45"/>
          <cell r="FZR45"/>
          <cell r="FZS45"/>
          <cell r="FZT45"/>
          <cell r="FZU45"/>
          <cell r="FZV45"/>
          <cell r="FZW45"/>
          <cell r="FZX45"/>
          <cell r="FZY45"/>
          <cell r="FZZ45"/>
          <cell r="GAA45"/>
          <cell r="GAB45"/>
          <cell r="GAC45"/>
          <cell r="GAD45"/>
          <cell r="GAE45"/>
          <cell r="GAF45"/>
          <cell r="GAG45"/>
          <cell r="GAH45"/>
          <cell r="GAI45"/>
          <cell r="GAJ45"/>
          <cell r="GAK45"/>
          <cell r="GAL45"/>
          <cell r="GAM45"/>
          <cell r="GAN45"/>
          <cell r="GAO45"/>
          <cell r="GAP45"/>
          <cell r="GAQ45"/>
          <cell r="GAR45"/>
          <cell r="GAS45"/>
          <cell r="GAT45"/>
          <cell r="GAU45"/>
          <cell r="GAV45"/>
          <cell r="GAW45"/>
          <cell r="GAX45"/>
          <cell r="GAY45"/>
          <cell r="GAZ45"/>
          <cell r="GBA45"/>
          <cell r="GBB45"/>
          <cell r="GBC45"/>
          <cell r="GBD45"/>
          <cell r="GBE45"/>
          <cell r="GBF45"/>
          <cell r="GBG45"/>
          <cell r="GBH45"/>
          <cell r="GBI45"/>
          <cell r="GBJ45"/>
          <cell r="GBK45"/>
          <cell r="GBL45"/>
          <cell r="GBM45"/>
          <cell r="GBN45"/>
          <cell r="GBO45"/>
          <cell r="GBP45"/>
          <cell r="GBQ45"/>
          <cell r="GBR45"/>
          <cell r="GBS45"/>
          <cell r="GBT45"/>
          <cell r="GBU45"/>
          <cell r="GBV45"/>
          <cell r="GBW45"/>
          <cell r="GBX45"/>
          <cell r="GBY45"/>
          <cell r="GBZ45"/>
          <cell r="GCA45"/>
          <cell r="GCB45"/>
          <cell r="GCC45"/>
          <cell r="GCD45"/>
          <cell r="GCE45"/>
          <cell r="GCF45"/>
          <cell r="GCG45"/>
          <cell r="GCH45"/>
          <cell r="GCI45"/>
          <cell r="GCJ45"/>
          <cell r="GCK45"/>
          <cell r="GCL45"/>
          <cell r="GCM45"/>
          <cell r="GCN45"/>
          <cell r="GCO45"/>
          <cell r="GCP45"/>
          <cell r="GCQ45"/>
          <cell r="GCR45"/>
          <cell r="GCS45"/>
          <cell r="GCT45"/>
          <cell r="GCU45"/>
          <cell r="GCV45"/>
          <cell r="GCW45"/>
          <cell r="GCX45"/>
          <cell r="GCY45"/>
          <cell r="GCZ45"/>
          <cell r="GDA45"/>
          <cell r="GDB45"/>
          <cell r="GDC45"/>
          <cell r="GDD45"/>
          <cell r="GDE45"/>
          <cell r="GDF45"/>
          <cell r="GDG45"/>
          <cell r="GDH45"/>
          <cell r="GDI45"/>
          <cell r="GDJ45"/>
          <cell r="GDK45"/>
          <cell r="GDL45"/>
          <cell r="GDM45"/>
          <cell r="GDN45"/>
          <cell r="GDO45"/>
          <cell r="GDP45"/>
          <cell r="GDQ45"/>
          <cell r="GDR45"/>
          <cell r="GDS45"/>
          <cell r="GDT45"/>
          <cell r="GDU45"/>
          <cell r="GDV45"/>
          <cell r="GDW45"/>
          <cell r="GDX45"/>
          <cell r="GDY45"/>
          <cell r="GDZ45"/>
          <cell r="GEA45"/>
          <cell r="GEB45"/>
          <cell r="GEC45"/>
          <cell r="GED45"/>
          <cell r="GEE45"/>
          <cell r="GEF45"/>
          <cell r="GEG45"/>
          <cell r="GEH45"/>
          <cell r="GEI45"/>
          <cell r="GEJ45"/>
          <cell r="GEK45"/>
          <cell r="GEL45"/>
          <cell r="GEM45"/>
          <cell r="GEN45"/>
          <cell r="GEO45"/>
          <cell r="GEP45"/>
          <cell r="GEQ45"/>
          <cell r="GER45"/>
          <cell r="GES45"/>
          <cell r="GET45"/>
          <cell r="GEU45"/>
          <cell r="GEV45"/>
          <cell r="GEW45"/>
          <cell r="GEX45"/>
          <cell r="GEY45"/>
          <cell r="GEZ45"/>
          <cell r="GFA45"/>
          <cell r="GFB45"/>
          <cell r="GFC45"/>
          <cell r="GFD45"/>
          <cell r="GFE45"/>
          <cell r="GFF45"/>
          <cell r="GFG45"/>
          <cell r="GFH45"/>
          <cell r="GFI45"/>
          <cell r="GFJ45"/>
          <cell r="GFK45"/>
          <cell r="GFL45"/>
          <cell r="GFM45"/>
          <cell r="GFN45"/>
          <cell r="GFO45"/>
          <cell r="GFP45"/>
          <cell r="GFQ45"/>
          <cell r="GFR45"/>
          <cell r="GFS45"/>
          <cell r="GFT45"/>
          <cell r="GFU45"/>
          <cell r="GFV45"/>
          <cell r="GFW45"/>
          <cell r="GFX45"/>
          <cell r="GFY45"/>
          <cell r="GFZ45"/>
          <cell r="GGA45"/>
          <cell r="GGB45"/>
          <cell r="GGC45"/>
          <cell r="GGD45"/>
          <cell r="GGE45"/>
          <cell r="GGF45"/>
          <cell r="GGG45"/>
          <cell r="GGH45"/>
          <cell r="GGI45"/>
          <cell r="GGJ45"/>
          <cell r="GGK45"/>
          <cell r="GGL45"/>
          <cell r="GGM45"/>
          <cell r="GGN45"/>
          <cell r="GGO45"/>
          <cell r="GGP45"/>
          <cell r="GGQ45"/>
          <cell r="GGR45"/>
          <cell r="GGS45"/>
          <cell r="GGT45"/>
          <cell r="GGU45"/>
          <cell r="GGV45"/>
          <cell r="GGW45"/>
          <cell r="GGX45"/>
          <cell r="GGY45"/>
          <cell r="GGZ45"/>
          <cell r="GHA45"/>
          <cell r="GHB45"/>
          <cell r="GHC45"/>
          <cell r="GHD45"/>
          <cell r="GHE45"/>
          <cell r="GHF45"/>
          <cell r="GHG45"/>
          <cell r="GHH45"/>
          <cell r="GHI45"/>
          <cell r="GHJ45"/>
          <cell r="GHK45"/>
          <cell r="GHL45"/>
          <cell r="GHM45"/>
          <cell r="GHN45"/>
          <cell r="GHO45"/>
          <cell r="GHP45"/>
          <cell r="GHQ45"/>
          <cell r="GHR45"/>
          <cell r="GHS45"/>
          <cell r="GHT45"/>
          <cell r="GHU45"/>
          <cell r="GHV45"/>
          <cell r="GHW45"/>
          <cell r="GHX45"/>
          <cell r="GHY45"/>
          <cell r="GHZ45"/>
          <cell r="GIA45"/>
          <cell r="GIB45"/>
          <cell r="GIC45"/>
          <cell r="GID45"/>
          <cell r="GIE45"/>
          <cell r="GIF45"/>
          <cell r="GIG45"/>
          <cell r="GIH45"/>
          <cell r="GII45"/>
          <cell r="GIJ45"/>
          <cell r="GIK45"/>
          <cell r="GIL45"/>
          <cell r="GIM45"/>
          <cell r="GIN45"/>
          <cell r="GIO45"/>
          <cell r="GIP45"/>
          <cell r="GIQ45"/>
          <cell r="GIR45"/>
          <cell r="GIS45"/>
          <cell r="GIT45"/>
          <cell r="GIU45"/>
          <cell r="GIV45"/>
          <cell r="GIW45"/>
          <cell r="GIX45"/>
          <cell r="GIY45"/>
          <cell r="GIZ45"/>
          <cell r="GJA45"/>
          <cell r="GJB45"/>
          <cell r="GJC45"/>
          <cell r="GJD45"/>
          <cell r="GJE45"/>
          <cell r="GJF45"/>
          <cell r="GJG45"/>
          <cell r="GJH45"/>
          <cell r="GJI45"/>
          <cell r="GJJ45"/>
          <cell r="GJK45"/>
          <cell r="GJL45"/>
          <cell r="GJM45"/>
          <cell r="GJN45"/>
          <cell r="GJO45"/>
          <cell r="GJP45"/>
          <cell r="GJQ45"/>
          <cell r="GJR45"/>
          <cell r="GJS45"/>
          <cell r="GJT45"/>
          <cell r="GJU45"/>
          <cell r="GJV45"/>
          <cell r="GJW45"/>
          <cell r="GJX45"/>
          <cell r="GJY45"/>
          <cell r="GJZ45"/>
          <cell r="GKA45"/>
          <cell r="GKB45"/>
          <cell r="GKC45"/>
          <cell r="GKD45"/>
          <cell r="GKE45"/>
          <cell r="GKF45"/>
          <cell r="GKG45"/>
          <cell r="GKH45"/>
          <cell r="GKI45"/>
          <cell r="GKJ45"/>
          <cell r="GKK45"/>
          <cell r="GKL45"/>
          <cell r="GKM45"/>
          <cell r="GKN45"/>
          <cell r="GKO45"/>
          <cell r="GKP45"/>
          <cell r="GKQ45"/>
          <cell r="GKR45"/>
          <cell r="GKS45"/>
          <cell r="GKT45"/>
          <cell r="GKU45"/>
          <cell r="GKV45"/>
          <cell r="GKW45"/>
          <cell r="GKX45"/>
          <cell r="GKY45"/>
          <cell r="GKZ45"/>
          <cell r="GLA45"/>
          <cell r="GLB45"/>
          <cell r="GLC45"/>
          <cell r="GLD45"/>
          <cell r="GLE45"/>
          <cell r="GLF45"/>
          <cell r="GLG45"/>
          <cell r="GLH45"/>
          <cell r="GLI45"/>
          <cell r="GLJ45"/>
          <cell r="GLK45"/>
          <cell r="GLL45"/>
          <cell r="GLM45"/>
          <cell r="GLN45"/>
          <cell r="GLO45"/>
          <cell r="GLP45"/>
          <cell r="GLQ45"/>
          <cell r="GLR45"/>
          <cell r="GLS45"/>
          <cell r="GLT45"/>
          <cell r="GLU45"/>
          <cell r="GLV45"/>
          <cell r="GLW45"/>
          <cell r="GLX45"/>
          <cell r="GLY45"/>
          <cell r="GLZ45"/>
          <cell r="GMA45"/>
          <cell r="GMB45"/>
          <cell r="GMC45"/>
          <cell r="GMD45"/>
          <cell r="GME45"/>
          <cell r="GMF45"/>
          <cell r="GMG45"/>
          <cell r="GMH45"/>
          <cell r="GMI45"/>
          <cell r="GMJ45"/>
          <cell r="GMK45"/>
          <cell r="GML45"/>
          <cell r="GMM45"/>
          <cell r="GMN45"/>
          <cell r="GMO45"/>
          <cell r="GMP45"/>
          <cell r="GMQ45"/>
          <cell r="GMR45"/>
          <cell r="GMS45"/>
          <cell r="GMT45"/>
          <cell r="GMU45"/>
          <cell r="GMV45"/>
          <cell r="GMW45"/>
          <cell r="GMX45"/>
          <cell r="GMY45"/>
          <cell r="GMZ45"/>
          <cell r="GNA45"/>
          <cell r="GNB45"/>
          <cell r="GNC45"/>
          <cell r="GND45"/>
          <cell r="GNE45"/>
          <cell r="GNF45"/>
          <cell r="GNG45"/>
          <cell r="GNH45"/>
          <cell r="GNI45"/>
          <cell r="GNJ45"/>
          <cell r="GNK45"/>
          <cell r="GNL45"/>
          <cell r="GNM45"/>
          <cell r="GNN45"/>
          <cell r="GNO45"/>
          <cell r="GNP45"/>
          <cell r="GNQ45"/>
          <cell r="GNR45"/>
          <cell r="GNS45"/>
          <cell r="GNT45"/>
          <cell r="GNU45"/>
          <cell r="GNV45"/>
          <cell r="GNW45"/>
          <cell r="GNX45"/>
          <cell r="GNY45"/>
          <cell r="GNZ45"/>
          <cell r="GOA45"/>
          <cell r="GOB45"/>
          <cell r="GOC45"/>
          <cell r="GOD45"/>
          <cell r="GOE45"/>
          <cell r="GOF45"/>
          <cell r="GOG45"/>
          <cell r="GOH45"/>
          <cell r="GOI45"/>
          <cell r="GOJ45"/>
          <cell r="GOK45"/>
          <cell r="GOL45"/>
          <cell r="GOM45"/>
          <cell r="GON45"/>
          <cell r="GOO45"/>
          <cell r="GOP45"/>
          <cell r="GOQ45"/>
          <cell r="GOR45"/>
          <cell r="GOS45"/>
          <cell r="GOT45"/>
          <cell r="GOU45"/>
          <cell r="GOV45"/>
          <cell r="GOW45"/>
          <cell r="GOX45"/>
          <cell r="GOY45"/>
          <cell r="GOZ45"/>
          <cell r="GPA45"/>
          <cell r="GPB45"/>
          <cell r="GPC45"/>
          <cell r="GPD45"/>
          <cell r="GPE45"/>
          <cell r="GPF45"/>
          <cell r="GPG45"/>
          <cell r="GPH45"/>
          <cell r="GPI45"/>
          <cell r="GPJ45"/>
          <cell r="GPK45"/>
          <cell r="GPL45"/>
          <cell r="GPM45"/>
          <cell r="GPN45"/>
          <cell r="GPO45"/>
          <cell r="GPP45"/>
          <cell r="GPQ45"/>
          <cell r="GPR45"/>
          <cell r="GPS45"/>
          <cell r="GPT45"/>
          <cell r="GPU45"/>
          <cell r="GPV45"/>
          <cell r="GPW45"/>
          <cell r="GPX45"/>
          <cell r="GPY45"/>
          <cell r="GPZ45"/>
          <cell r="GQA45"/>
          <cell r="GQB45"/>
          <cell r="GQC45"/>
          <cell r="GQD45"/>
          <cell r="GQE45"/>
          <cell r="GQF45"/>
          <cell r="GQG45"/>
          <cell r="GQH45"/>
          <cell r="GQI45"/>
          <cell r="GQJ45"/>
          <cell r="GQK45"/>
          <cell r="GQL45"/>
          <cell r="GQM45"/>
          <cell r="GQN45"/>
          <cell r="GQO45"/>
          <cell r="GQP45"/>
          <cell r="GQQ45"/>
          <cell r="GQR45"/>
          <cell r="GQS45"/>
          <cell r="GQT45"/>
          <cell r="GQU45"/>
          <cell r="GQV45"/>
          <cell r="GQW45"/>
          <cell r="GQX45"/>
          <cell r="GQY45"/>
          <cell r="GQZ45"/>
          <cell r="GRA45"/>
          <cell r="GRB45"/>
          <cell r="GRC45"/>
          <cell r="GRD45"/>
          <cell r="GRE45"/>
          <cell r="GRF45"/>
          <cell r="GRG45"/>
          <cell r="GRH45"/>
          <cell r="GRI45"/>
          <cell r="GRJ45"/>
          <cell r="GRK45"/>
          <cell r="GRL45"/>
          <cell r="GRM45"/>
          <cell r="GRN45"/>
          <cell r="GRO45"/>
          <cell r="GRP45"/>
          <cell r="GRQ45"/>
          <cell r="GRR45"/>
          <cell r="GRS45"/>
          <cell r="GRT45"/>
          <cell r="GRU45"/>
          <cell r="GRV45"/>
          <cell r="GRW45"/>
          <cell r="GRX45"/>
          <cell r="GRY45"/>
          <cell r="GRZ45"/>
          <cell r="GSA45"/>
          <cell r="GSB45"/>
          <cell r="GSC45"/>
          <cell r="GSD45"/>
          <cell r="GSE45"/>
          <cell r="GSF45"/>
          <cell r="GSG45"/>
          <cell r="GSH45"/>
          <cell r="GSI45"/>
          <cell r="GSJ45"/>
          <cell r="GSK45"/>
          <cell r="GSL45"/>
          <cell r="GSM45"/>
          <cell r="GSN45"/>
          <cell r="GSO45"/>
          <cell r="GSP45"/>
          <cell r="GSQ45"/>
          <cell r="GSR45"/>
          <cell r="GSS45"/>
          <cell r="GST45"/>
          <cell r="GSU45"/>
          <cell r="GSV45"/>
          <cell r="GSW45"/>
          <cell r="GSX45"/>
          <cell r="GSY45"/>
          <cell r="GSZ45"/>
          <cell r="GTA45"/>
          <cell r="GTB45"/>
          <cell r="GTC45"/>
          <cell r="GTD45"/>
          <cell r="GTE45"/>
          <cell r="GTF45"/>
          <cell r="GTG45"/>
          <cell r="GTH45"/>
          <cell r="GTI45"/>
          <cell r="GTJ45"/>
          <cell r="GTK45"/>
          <cell r="GTL45"/>
          <cell r="GTM45"/>
          <cell r="GTN45"/>
          <cell r="GTO45"/>
          <cell r="GTP45"/>
          <cell r="GTQ45"/>
          <cell r="GTR45"/>
          <cell r="GTS45"/>
          <cell r="GTT45"/>
          <cell r="GTU45"/>
          <cell r="GTV45"/>
          <cell r="GTW45"/>
          <cell r="GTX45"/>
          <cell r="GTY45"/>
          <cell r="GTZ45"/>
          <cell r="GUA45"/>
          <cell r="GUB45"/>
          <cell r="GUC45"/>
          <cell r="GUD45"/>
          <cell r="GUE45"/>
          <cell r="GUF45"/>
          <cell r="GUG45"/>
          <cell r="GUH45"/>
          <cell r="GUI45"/>
          <cell r="GUJ45"/>
          <cell r="GUK45"/>
          <cell r="GUL45"/>
          <cell r="GUM45"/>
          <cell r="GUN45"/>
          <cell r="GUO45"/>
          <cell r="GUP45"/>
          <cell r="GUQ45"/>
          <cell r="GUR45"/>
          <cell r="GUS45"/>
          <cell r="GUT45"/>
          <cell r="GUU45"/>
          <cell r="GUV45"/>
          <cell r="GUW45"/>
          <cell r="GUX45"/>
          <cell r="GUY45"/>
          <cell r="GUZ45"/>
          <cell r="GVA45"/>
          <cell r="GVB45"/>
          <cell r="GVC45"/>
          <cell r="GVD45"/>
          <cell r="GVE45"/>
          <cell r="GVF45"/>
          <cell r="GVG45"/>
          <cell r="GVH45"/>
          <cell r="GVI45"/>
          <cell r="GVJ45"/>
          <cell r="GVK45"/>
          <cell r="GVL45"/>
          <cell r="GVM45"/>
          <cell r="GVN45"/>
          <cell r="GVO45"/>
          <cell r="GVP45"/>
          <cell r="GVQ45"/>
          <cell r="GVR45"/>
          <cell r="GVS45"/>
          <cell r="GVT45"/>
          <cell r="GVU45"/>
          <cell r="GVV45"/>
          <cell r="GVW45"/>
          <cell r="GVX45"/>
          <cell r="GVY45"/>
          <cell r="GVZ45"/>
          <cell r="GWA45"/>
          <cell r="GWB45"/>
          <cell r="GWC45"/>
          <cell r="GWD45"/>
          <cell r="GWE45"/>
          <cell r="GWF45"/>
          <cell r="GWG45"/>
          <cell r="GWH45"/>
          <cell r="GWI45"/>
          <cell r="GWJ45"/>
          <cell r="GWK45"/>
          <cell r="GWL45"/>
          <cell r="GWM45"/>
          <cell r="GWN45"/>
          <cell r="GWO45"/>
          <cell r="GWP45"/>
          <cell r="GWQ45"/>
          <cell r="GWR45"/>
          <cell r="GWS45"/>
          <cell r="GWT45"/>
          <cell r="GWU45"/>
          <cell r="GWV45"/>
          <cell r="GWW45"/>
          <cell r="GWX45"/>
          <cell r="GWY45"/>
          <cell r="GWZ45"/>
          <cell r="GXA45"/>
          <cell r="GXB45"/>
          <cell r="GXC45"/>
          <cell r="GXD45"/>
          <cell r="GXE45"/>
          <cell r="GXF45"/>
          <cell r="GXG45"/>
          <cell r="GXH45"/>
          <cell r="GXI45"/>
          <cell r="GXJ45"/>
          <cell r="GXK45"/>
          <cell r="GXL45"/>
          <cell r="GXM45"/>
          <cell r="GXN45"/>
          <cell r="GXO45"/>
          <cell r="GXP45"/>
          <cell r="GXQ45"/>
          <cell r="GXR45"/>
          <cell r="GXS45"/>
          <cell r="GXT45"/>
          <cell r="GXU45"/>
          <cell r="GXV45"/>
          <cell r="GXW45"/>
          <cell r="GXX45"/>
          <cell r="GXY45"/>
          <cell r="GXZ45"/>
          <cell r="GYA45"/>
          <cell r="GYB45"/>
          <cell r="GYC45"/>
          <cell r="GYD45"/>
          <cell r="GYE45"/>
          <cell r="GYF45"/>
          <cell r="GYG45"/>
          <cell r="GYH45"/>
          <cell r="GYI45"/>
          <cell r="GYJ45"/>
          <cell r="GYK45"/>
          <cell r="GYL45"/>
          <cell r="GYM45"/>
          <cell r="GYN45"/>
          <cell r="GYO45"/>
          <cell r="GYP45"/>
          <cell r="GYQ45"/>
          <cell r="GYR45"/>
          <cell r="GYS45"/>
          <cell r="GYT45"/>
          <cell r="GYU45"/>
          <cell r="GYV45"/>
          <cell r="GYW45"/>
          <cell r="GYX45"/>
          <cell r="GYY45"/>
          <cell r="GYZ45"/>
          <cell r="GZA45"/>
          <cell r="GZB45"/>
          <cell r="GZC45"/>
          <cell r="GZD45"/>
          <cell r="GZE45"/>
          <cell r="GZF45"/>
          <cell r="GZG45"/>
          <cell r="GZH45"/>
          <cell r="GZI45"/>
          <cell r="GZJ45"/>
          <cell r="GZK45"/>
          <cell r="GZL45"/>
          <cell r="GZM45"/>
          <cell r="GZN45"/>
          <cell r="GZO45"/>
          <cell r="GZP45"/>
          <cell r="GZQ45"/>
          <cell r="GZR45"/>
          <cell r="GZS45"/>
          <cell r="GZT45"/>
          <cell r="GZU45"/>
          <cell r="GZV45"/>
          <cell r="GZW45"/>
          <cell r="GZX45"/>
          <cell r="GZY45"/>
          <cell r="GZZ45"/>
          <cell r="HAA45"/>
          <cell r="HAB45"/>
          <cell r="HAC45"/>
          <cell r="HAD45"/>
          <cell r="HAE45"/>
          <cell r="HAF45"/>
          <cell r="HAG45"/>
          <cell r="HAH45"/>
          <cell r="HAI45"/>
          <cell r="HAJ45"/>
          <cell r="HAK45"/>
          <cell r="HAL45"/>
          <cell r="HAM45"/>
          <cell r="HAN45"/>
          <cell r="HAO45"/>
          <cell r="HAP45"/>
          <cell r="HAQ45"/>
          <cell r="HAR45"/>
          <cell r="HAS45"/>
          <cell r="HAT45"/>
          <cell r="HAU45"/>
          <cell r="HAV45"/>
          <cell r="HAW45"/>
          <cell r="HAX45"/>
          <cell r="HAY45"/>
          <cell r="HAZ45"/>
          <cell r="HBA45"/>
          <cell r="HBB45"/>
          <cell r="HBC45"/>
          <cell r="HBD45"/>
          <cell r="HBE45"/>
          <cell r="HBF45"/>
          <cell r="HBG45"/>
          <cell r="HBH45"/>
          <cell r="HBI45"/>
          <cell r="HBJ45"/>
          <cell r="HBK45"/>
          <cell r="HBL45"/>
          <cell r="HBM45"/>
          <cell r="HBN45"/>
          <cell r="HBO45"/>
          <cell r="HBP45"/>
          <cell r="HBQ45"/>
          <cell r="HBR45"/>
          <cell r="HBS45"/>
          <cell r="HBT45"/>
          <cell r="HBU45"/>
          <cell r="HBV45"/>
          <cell r="HBW45"/>
          <cell r="HBX45"/>
          <cell r="HBY45"/>
          <cell r="HBZ45"/>
          <cell r="HCA45"/>
          <cell r="HCB45"/>
          <cell r="HCC45"/>
          <cell r="HCD45"/>
          <cell r="HCE45"/>
          <cell r="HCF45"/>
          <cell r="HCG45"/>
          <cell r="HCH45"/>
          <cell r="HCI45"/>
          <cell r="HCJ45"/>
          <cell r="HCK45"/>
          <cell r="HCL45"/>
          <cell r="HCM45"/>
          <cell r="HCN45"/>
          <cell r="HCO45"/>
          <cell r="HCP45"/>
          <cell r="HCQ45"/>
          <cell r="HCR45"/>
          <cell r="HCS45"/>
          <cell r="HCT45"/>
          <cell r="HCU45"/>
          <cell r="HCV45"/>
          <cell r="HCW45"/>
          <cell r="HCX45"/>
          <cell r="HCY45"/>
          <cell r="HCZ45"/>
          <cell r="HDA45"/>
          <cell r="HDB45"/>
          <cell r="HDC45"/>
          <cell r="HDD45"/>
          <cell r="HDE45"/>
          <cell r="HDF45"/>
          <cell r="HDG45"/>
          <cell r="HDH45"/>
          <cell r="HDI45"/>
          <cell r="HDJ45"/>
          <cell r="HDK45"/>
          <cell r="HDL45"/>
          <cell r="HDM45"/>
          <cell r="HDN45"/>
          <cell r="HDO45"/>
          <cell r="HDP45"/>
          <cell r="HDQ45"/>
          <cell r="HDR45"/>
          <cell r="HDS45"/>
          <cell r="HDT45"/>
          <cell r="HDU45"/>
          <cell r="HDV45"/>
          <cell r="HDW45"/>
          <cell r="HDX45"/>
          <cell r="HDY45"/>
          <cell r="HDZ45"/>
          <cell r="HEA45"/>
          <cell r="HEB45"/>
          <cell r="HEC45"/>
          <cell r="HED45"/>
          <cell r="HEE45"/>
          <cell r="HEF45"/>
          <cell r="HEG45"/>
          <cell r="HEH45"/>
          <cell r="HEI45"/>
          <cell r="HEJ45"/>
          <cell r="HEK45"/>
          <cell r="HEL45"/>
          <cell r="HEM45"/>
          <cell r="HEN45"/>
          <cell r="HEO45"/>
          <cell r="HEP45"/>
          <cell r="HEQ45"/>
          <cell r="HER45"/>
          <cell r="HES45"/>
          <cell r="HET45"/>
          <cell r="HEU45"/>
          <cell r="HEV45"/>
          <cell r="HEW45"/>
          <cell r="HEX45"/>
          <cell r="HEY45"/>
          <cell r="HEZ45"/>
          <cell r="HFA45"/>
          <cell r="HFB45"/>
          <cell r="HFC45"/>
          <cell r="HFD45"/>
          <cell r="HFE45"/>
          <cell r="HFF45"/>
          <cell r="HFG45"/>
          <cell r="HFH45"/>
          <cell r="HFI45"/>
          <cell r="HFJ45"/>
          <cell r="HFK45"/>
          <cell r="HFL45"/>
          <cell r="HFM45"/>
          <cell r="HFN45"/>
          <cell r="HFO45"/>
          <cell r="HFP45"/>
          <cell r="HFQ45"/>
          <cell r="HFR45"/>
          <cell r="HFS45"/>
          <cell r="HFT45"/>
          <cell r="HFU45"/>
          <cell r="HFV45"/>
          <cell r="HFW45"/>
          <cell r="HFX45"/>
          <cell r="HFY45"/>
          <cell r="HFZ45"/>
          <cell r="HGA45"/>
          <cell r="HGB45"/>
          <cell r="HGC45"/>
          <cell r="HGD45"/>
          <cell r="HGE45"/>
          <cell r="HGF45"/>
          <cell r="HGG45"/>
          <cell r="HGH45"/>
          <cell r="HGI45"/>
          <cell r="HGJ45"/>
          <cell r="HGK45"/>
          <cell r="HGL45"/>
          <cell r="HGM45"/>
          <cell r="HGN45"/>
          <cell r="HGO45"/>
          <cell r="HGP45"/>
          <cell r="HGQ45"/>
          <cell r="HGR45"/>
          <cell r="HGS45"/>
          <cell r="HGT45"/>
          <cell r="HGU45"/>
          <cell r="HGV45"/>
          <cell r="HGW45"/>
          <cell r="HGX45"/>
          <cell r="HGY45"/>
          <cell r="HGZ45"/>
          <cell r="HHA45"/>
          <cell r="HHB45"/>
          <cell r="HHC45"/>
          <cell r="HHD45"/>
          <cell r="HHE45"/>
          <cell r="HHF45"/>
          <cell r="HHG45"/>
          <cell r="HHH45"/>
          <cell r="HHI45"/>
          <cell r="HHJ45"/>
          <cell r="HHK45"/>
          <cell r="HHL45"/>
          <cell r="HHM45"/>
          <cell r="HHN45"/>
          <cell r="HHO45"/>
          <cell r="HHP45"/>
          <cell r="HHQ45"/>
          <cell r="HHR45"/>
          <cell r="HHS45"/>
          <cell r="HHT45"/>
          <cell r="HHU45"/>
          <cell r="HHV45"/>
          <cell r="HHW45"/>
          <cell r="HHX45"/>
          <cell r="HHY45"/>
          <cell r="HHZ45"/>
          <cell r="HIA45"/>
          <cell r="HIB45"/>
          <cell r="HIC45"/>
          <cell r="HID45"/>
          <cell r="HIE45"/>
          <cell r="HIF45"/>
          <cell r="HIG45"/>
          <cell r="HIH45"/>
          <cell r="HII45"/>
          <cell r="HIJ45"/>
          <cell r="HIK45"/>
          <cell r="HIL45"/>
          <cell r="HIM45"/>
          <cell r="HIN45"/>
          <cell r="HIO45"/>
          <cell r="HIP45"/>
          <cell r="HIQ45"/>
          <cell r="HIR45"/>
          <cell r="HIS45"/>
          <cell r="HIT45"/>
          <cell r="HIU45"/>
          <cell r="HIV45"/>
          <cell r="HIW45"/>
          <cell r="HIX45"/>
          <cell r="HIY45"/>
          <cell r="HIZ45"/>
          <cell r="HJA45"/>
          <cell r="HJB45"/>
          <cell r="HJC45"/>
          <cell r="HJD45"/>
          <cell r="HJE45"/>
          <cell r="HJF45"/>
          <cell r="HJG45"/>
          <cell r="HJH45"/>
          <cell r="HJI45"/>
          <cell r="HJJ45"/>
          <cell r="HJK45"/>
          <cell r="HJL45"/>
          <cell r="HJM45"/>
          <cell r="HJN45"/>
          <cell r="HJO45"/>
          <cell r="HJP45"/>
          <cell r="HJQ45"/>
          <cell r="HJR45"/>
          <cell r="HJS45"/>
          <cell r="HJT45"/>
          <cell r="HJU45"/>
          <cell r="HJV45"/>
          <cell r="HJW45"/>
          <cell r="HJX45"/>
          <cell r="HJY45"/>
          <cell r="HJZ45"/>
          <cell r="HKA45"/>
          <cell r="HKB45"/>
          <cell r="HKC45"/>
          <cell r="HKD45"/>
          <cell r="HKE45"/>
          <cell r="HKF45"/>
          <cell r="HKG45"/>
          <cell r="HKH45"/>
          <cell r="HKI45"/>
          <cell r="HKJ45"/>
          <cell r="HKK45"/>
          <cell r="HKL45"/>
          <cell r="HKM45"/>
          <cell r="HKN45"/>
          <cell r="HKO45"/>
          <cell r="HKP45"/>
          <cell r="HKQ45"/>
          <cell r="HKR45"/>
          <cell r="HKS45"/>
          <cell r="HKT45"/>
          <cell r="HKU45"/>
          <cell r="HKV45"/>
          <cell r="HKW45"/>
          <cell r="HKX45"/>
          <cell r="HKY45"/>
          <cell r="HKZ45"/>
          <cell r="HLA45"/>
          <cell r="HLB45"/>
          <cell r="HLC45"/>
          <cell r="HLD45"/>
          <cell r="HLE45"/>
          <cell r="HLF45"/>
          <cell r="HLG45"/>
          <cell r="HLH45"/>
          <cell r="HLI45"/>
          <cell r="HLJ45"/>
          <cell r="HLK45"/>
          <cell r="HLL45"/>
          <cell r="HLM45"/>
          <cell r="HLN45"/>
          <cell r="HLO45"/>
          <cell r="HLP45"/>
          <cell r="HLQ45"/>
          <cell r="HLR45"/>
          <cell r="HLS45"/>
          <cell r="HLT45"/>
          <cell r="HLU45"/>
          <cell r="HLV45"/>
          <cell r="HLW45"/>
          <cell r="HLX45"/>
          <cell r="HLY45"/>
          <cell r="HLZ45"/>
          <cell r="HMA45"/>
          <cell r="HMB45"/>
          <cell r="HMC45"/>
          <cell r="HMD45"/>
          <cell r="HME45"/>
          <cell r="HMF45"/>
          <cell r="HMG45"/>
          <cell r="HMH45"/>
          <cell r="HMI45"/>
          <cell r="HMJ45"/>
          <cell r="HMK45"/>
          <cell r="HML45"/>
          <cell r="HMM45"/>
          <cell r="HMN45"/>
          <cell r="HMO45"/>
          <cell r="HMP45"/>
          <cell r="HMQ45"/>
          <cell r="HMR45"/>
          <cell r="HMS45"/>
          <cell r="HMT45"/>
          <cell r="HMU45"/>
          <cell r="HMV45"/>
          <cell r="HMW45"/>
          <cell r="HMX45"/>
          <cell r="HMY45"/>
          <cell r="HMZ45"/>
          <cell r="HNA45"/>
          <cell r="HNB45"/>
          <cell r="HNC45"/>
          <cell r="HND45"/>
          <cell r="HNE45"/>
          <cell r="HNF45"/>
          <cell r="HNG45"/>
          <cell r="HNH45"/>
          <cell r="HNI45"/>
          <cell r="HNJ45"/>
          <cell r="HNK45"/>
          <cell r="HNL45"/>
          <cell r="HNM45"/>
          <cell r="HNN45"/>
          <cell r="HNO45"/>
          <cell r="HNP45"/>
          <cell r="HNQ45"/>
          <cell r="HNR45"/>
          <cell r="HNS45"/>
          <cell r="HNT45"/>
          <cell r="HNU45"/>
          <cell r="HNV45"/>
          <cell r="HNW45"/>
          <cell r="HNX45"/>
          <cell r="HNY45"/>
          <cell r="HNZ45"/>
          <cell r="HOA45"/>
          <cell r="HOB45"/>
          <cell r="HOC45"/>
          <cell r="HOD45"/>
          <cell r="HOE45"/>
          <cell r="HOF45"/>
          <cell r="HOG45"/>
          <cell r="HOH45"/>
          <cell r="HOI45"/>
          <cell r="HOJ45"/>
          <cell r="HOK45"/>
          <cell r="HOL45"/>
          <cell r="HOM45"/>
          <cell r="HON45"/>
          <cell r="HOO45"/>
          <cell r="HOP45"/>
          <cell r="HOQ45"/>
          <cell r="HOR45"/>
          <cell r="HOS45"/>
          <cell r="HOT45"/>
          <cell r="HOU45"/>
          <cell r="HOV45"/>
          <cell r="HOW45"/>
          <cell r="HOX45"/>
          <cell r="HOY45"/>
          <cell r="HOZ45"/>
          <cell r="HPA45"/>
          <cell r="HPB45"/>
          <cell r="HPC45"/>
          <cell r="HPD45"/>
          <cell r="HPE45"/>
          <cell r="HPF45"/>
          <cell r="HPG45"/>
          <cell r="HPH45"/>
          <cell r="HPI45"/>
          <cell r="HPJ45"/>
          <cell r="HPK45"/>
          <cell r="HPL45"/>
          <cell r="HPM45"/>
          <cell r="HPN45"/>
          <cell r="HPO45"/>
          <cell r="HPP45"/>
          <cell r="HPQ45"/>
          <cell r="HPR45"/>
          <cell r="HPS45"/>
          <cell r="HPT45"/>
          <cell r="HPU45"/>
          <cell r="HPV45"/>
          <cell r="HPW45"/>
          <cell r="HPX45"/>
          <cell r="HPY45"/>
          <cell r="HPZ45"/>
          <cell r="HQA45"/>
          <cell r="HQB45"/>
          <cell r="HQC45"/>
          <cell r="HQD45"/>
          <cell r="HQE45"/>
          <cell r="HQF45"/>
          <cell r="HQG45"/>
          <cell r="HQH45"/>
          <cell r="HQI45"/>
          <cell r="HQJ45"/>
          <cell r="HQK45"/>
          <cell r="HQL45"/>
          <cell r="HQM45"/>
          <cell r="HQN45"/>
          <cell r="HQO45"/>
          <cell r="HQP45"/>
          <cell r="HQQ45"/>
          <cell r="HQR45"/>
          <cell r="HQS45"/>
          <cell r="HQT45"/>
          <cell r="HQU45"/>
          <cell r="HQV45"/>
          <cell r="HQW45"/>
          <cell r="HQX45"/>
          <cell r="HQY45"/>
          <cell r="HQZ45"/>
          <cell r="HRA45"/>
          <cell r="HRB45"/>
          <cell r="HRC45"/>
          <cell r="HRD45"/>
          <cell r="HRE45"/>
          <cell r="HRF45"/>
          <cell r="HRG45"/>
          <cell r="HRH45"/>
          <cell r="HRI45"/>
          <cell r="HRJ45"/>
          <cell r="HRK45"/>
          <cell r="HRL45"/>
          <cell r="HRM45"/>
          <cell r="HRN45"/>
          <cell r="HRO45"/>
          <cell r="HRP45"/>
          <cell r="HRQ45"/>
          <cell r="HRR45"/>
          <cell r="HRS45"/>
          <cell r="HRT45"/>
          <cell r="HRU45"/>
          <cell r="HRV45"/>
          <cell r="HRW45"/>
          <cell r="HRX45"/>
          <cell r="HRY45"/>
          <cell r="HRZ45"/>
          <cell r="HSA45"/>
          <cell r="HSB45"/>
          <cell r="HSC45"/>
          <cell r="HSD45"/>
          <cell r="HSE45"/>
          <cell r="HSF45"/>
          <cell r="HSG45"/>
          <cell r="HSH45"/>
          <cell r="HSI45"/>
          <cell r="HSJ45"/>
          <cell r="HSK45"/>
          <cell r="HSL45"/>
          <cell r="HSM45"/>
          <cell r="HSN45"/>
          <cell r="HSO45"/>
          <cell r="HSP45"/>
          <cell r="HSQ45"/>
          <cell r="HSR45"/>
          <cell r="HSS45"/>
          <cell r="HST45"/>
          <cell r="HSU45"/>
          <cell r="HSV45"/>
          <cell r="HSW45"/>
          <cell r="HSX45"/>
          <cell r="HSY45"/>
          <cell r="HSZ45"/>
          <cell r="HTA45"/>
          <cell r="HTB45"/>
          <cell r="HTC45"/>
          <cell r="HTD45"/>
          <cell r="HTE45"/>
          <cell r="HTF45"/>
          <cell r="HTG45"/>
          <cell r="HTH45"/>
          <cell r="HTI45"/>
          <cell r="HTJ45"/>
          <cell r="HTK45"/>
          <cell r="HTL45"/>
          <cell r="HTM45"/>
          <cell r="HTN45"/>
          <cell r="HTO45"/>
          <cell r="HTP45"/>
          <cell r="HTQ45"/>
          <cell r="HTR45"/>
          <cell r="HTS45"/>
          <cell r="HTT45"/>
          <cell r="HTU45"/>
          <cell r="HTV45"/>
          <cell r="HTW45"/>
          <cell r="HTX45"/>
          <cell r="HTY45"/>
          <cell r="HTZ45"/>
          <cell r="HUA45"/>
          <cell r="HUB45"/>
          <cell r="HUC45"/>
          <cell r="HUD45"/>
          <cell r="HUE45"/>
          <cell r="HUF45"/>
          <cell r="HUG45"/>
          <cell r="HUH45"/>
          <cell r="HUI45"/>
          <cell r="HUJ45"/>
          <cell r="HUK45"/>
          <cell r="HUL45"/>
          <cell r="HUM45"/>
          <cell r="HUN45"/>
          <cell r="HUO45"/>
          <cell r="HUP45"/>
          <cell r="HUQ45"/>
          <cell r="HUR45"/>
          <cell r="HUS45"/>
          <cell r="HUT45"/>
          <cell r="HUU45"/>
          <cell r="HUV45"/>
          <cell r="HUW45"/>
          <cell r="HUX45"/>
          <cell r="HUY45"/>
          <cell r="HUZ45"/>
          <cell r="HVA45"/>
          <cell r="HVB45"/>
          <cell r="HVC45"/>
          <cell r="HVD45"/>
          <cell r="HVE45"/>
          <cell r="HVF45"/>
          <cell r="HVG45"/>
          <cell r="HVH45"/>
          <cell r="HVI45"/>
          <cell r="HVJ45"/>
          <cell r="HVK45"/>
          <cell r="HVL45"/>
          <cell r="HVM45"/>
          <cell r="HVN45"/>
          <cell r="HVO45"/>
          <cell r="HVP45"/>
          <cell r="HVQ45"/>
          <cell r="HVR45"/>
          <cell r="HVS45"/>
          <cell r="HVT45"/>
          <cell r="HVU45"/>
          <cell r="HVV45"/>
          <cell r="HVW45"/>
          <cell r="HVX45"/>
          <cell r="HVY45"/>
          <cell r="HVZ45"/>
          <cell r="HWA45"/>
          <cell r="HWB45"/>
          <cell r="HWC45"/>
          <cell r="HWD45"/>
          <cell r="HWE45"/>
          <cell r="HWF45"/>
          <cell r="HWG45"/>
          <cell r="HWH45"/>
          <cell r="HWI45"/>
          <cell r="HWJ45"/>
          <cell r="HWK45"/>
          <cell r="HWL45"/>
          <cell r="HWM45"/>
          <cell r="HWN45"/>
          <cell r="HWO45"/>
          <cell r="HWP45"/>
          <cell r="HWQ45"/>
          <cell r="HWR45"/>
          <cell r="HWS45"/>
          <cell r="HWT45"/>
          <cell r="HWU45"/>
          <cell r="HWV45"/>
          <cell r="HWW45"/>
          <cell r="HWX45"/>
          <cell r="HWY45"/>
          <cell r="HWZ45"/>
          <cell r="HXA45"/>
          <cell r="HXB45"/>
          <cell r="HXC45"/>
          <cell r="HXD45"/>
          <cell r="HXE45"/>
          <cell r="HXF45"/>
          <cell r="HXG45"/>
          <cell r="HXH45"/>
          <cell r="HXI45"/>
          <cell r="HXJ45"/>
          <cell r="HXK45"/>
          <cell r="HXL45"/>
          <cell r="HXM45"/>
          <cell r="HXN45"/>
          <cell r="HXO45"/>
          <cell r="HXP45"/>
          <cell r="HXQ45"/>
          <cell r="HXR45"/>
          <cell r="HXS45"/>
          <cell r="HXT45"/>
          <cell r="HXU45"/>
          <cell r="HXV45"/>
          <cell r="HXW45"/>
          <cell r="HXX45"/>
          <cell r="HXY45"/>
          <cell r="HXZ45"/>
          <cell r="HYA45"/>
          <cell r="HYB45"/>
          <cell r="HYC45"/>
          <cell r="HYD45"/>
          <cell r="HYE45"/>
          <cell r="HYF45"/>
          <cell r="HYG45"/>
          <cell r="HYH45"/>
          <cell r="HYI45"/>
          <cell r="HYJ45"/>
          <cell r="HYK45"/>
          <cell r="HYL45"/>
          <cell r="HYM45"/>
          <cell r="HYN45"/>
          <cell r="HYO45"/>
          <cell r="HYP45"/>
          <cell r="HYQ45"/>
          <cell r="HYR45"/>
          <cell r="HYS45"/>
          <cell r="HYT45"/>
          <cell r="HYU45"/>
          <cell r="HYV45"/>
          <cell r="HYW45"/>
          <cell r="HYX45"/>
          <cell r="HYY45"/>
          <cell r="HYZ45"/>
          <cell r="HZA45"/>
          <cell r="HZB45"/>
          <cell r="HZC45"/>
          <cell r="HZD45"/>
          <cell r="HZE45"/>
          <cell r="HZF45"/>
          <cell r="HZG45"/>
          <cell r="HZH45"/>
          <cell r="HZI45"/>
          <cell r="HZJ45"/>
          <cell r="HZK45"/>
          <cell r="HZL45"/>
          <cell r="HZM45"/>
          <cell r="HZN45"/>
          <cell r="HZO45"/>
          <cell r="HZP45"/>
          <cell r="HZQ45"/>
          <cell r="HZR45"/>
          <cell r="HZS45"/>
          <cell r="HZT45"/>
          <cell r="HZU45"/>
          <cell r="HZV45"/>
          <cell r="HZW45"/>
          <cell r="HZX45"/>
          <cell r="HZY45"/>
          <cell r="HZZ45"/>
          <cell r="IAA45"/>
          <cell r="IAB45"/>
          <cell r="IAC45"/>
          <cell r="IAD45"/>
          <cell r="IAE45"/>
          <cell r="IAF45"/>
          <cell r="IAG45"/>
          <cell r="IAH45"/>
          <cell r="IAI45"/>
          <cell r="IAJ45"/>
          <cell r="IAK45"/>
          <cell r="IAL45"/>
          <cell r="IAM45"/>
          <cell r="IAN45"/>
          <cell r="IAO45"/>
          <cell r="IAP45"/>
          <cell r="IAQ45"/>
          <cell r="IAR45"/>
          <cell r="IAS45"/>
          <cell r="IAT45"/>
          <cell r="IAU45"/>
          <cell r="IAV45"/>
          <cell r="IAW45"/>
          <cell r="IAX45"/>
          <cell r="IAY45"/>
          <cell r="IAZ45"/>
          <cell r="IBA45"/>
          <cell r="IBB45"/>
          <cell r="IBC45"/>
          <cell r="IBD45"/>
          <cell r="IBE45"/>
          <cell r="IBF45"/>
          <cell r="IBG45"/>
          <cell r="IBH45"/>
          <cell r="IBI45"/>
          <cell r="IBJ45"/>
          <cell r="IBK45"/>
          <cell r="IBL45"/>
          <cell r="IBM45"/>
          <cell r="IBN45"/>
          <cell r="IBO45"/>
          <cell r="IBP45"/>
          <cell r="IBQ45"/>
          <cell r="IBR45"/>
          <cell r="IBS45"/>
          <cell r="IBT45"/>
          <cell r="IBU45"/>
          <cell r="IBV45"/>
          <cell r="IBW45"/>
          <cell r="IBX45"/>
          <cell r="IBY45"/>
          <cell r="IBZ45"/>
          <cell r="ICA45"/>
          <cell r="ICB45"/>
          <cell r="ICC45"/>
          <cell r="ICD45"/>
          <cell r="ICE45"/>
          <cell r="ICF45"/>
          <cell r="ICG45"/>
          <cell r="ICH45"/>
          <cell r="ICI45"/>
          <cell r="ICJ45"/>
          <cell r="ICK45"/>
          <cell r="ICL45"/>
          <cell r="ICM45"/>
          <cell r="ICN45"/>
          <cell r="ICO45"/>
          <cell r="ICP45"/>
          <cell r="ICQ45"/>
          <cell r="ICR45"/>
          <cell r="ICS45"/>
          <cell r="ICT45"/>
          <cell r="ICU45"/>
          <cell r="ICV45"/>
          <cell r="ICW45"/>
          <cell r="ICX45"/>
          <cell r="ICY45"/>
          <cell r="ICZ45"/>
          <cell r="IDA45"/>
          <cell r="IDB45"/>
          <cell r="IDC45"/>
          <cell r="IDD45"/>
          <cell r="IDE45"/>
          <cell r="IDF45"/>
          <cell r="IDG45"/>
          <cell r="IDH45"/>
          <cell r="IDI45"/>
          <cell r="IDJ45"/>
          <cell r="IDK45"/>
          <cell r="IDL45"/>
          <cell r="IDM45"/>
          <cell r="IDN45"/>
          <cell r="IDO45"/>
          <cell r="IDP45"/>
          <cell r="IDQ45"/>
          <cell r="IDR45"/>
          <cell r="IDS45"/>
          <cell r="IDT45"/>
          <cell r="IDU45"/>
          <cell r="IDV45"/>
          <cell r="IDW45"/>
          <cell r="IDX45"/>
          <cell r="IDY45"/>
          <cell r="IDZ45"/>
          <cell r="IEA45"/>
          <cell r="IEB45"/>
          <cell r="IEC45"/>
          <cell r="IED45"/>
          <cell r="IEE45"/>
          <cell r="IEF45"/>
          <cell r="IEG45"/>
          <cell r="IEH45"/>
          <cell r="IEI45"/>
          <cell r="IEJ45"/>
          <cell r="IEK45"/>
          <cell r="IEL45"/>
          <cell r="IEM45"/>
          <cell r="IEN45"/>
          <cell r="IEO45"/>
          <cell r="IEP45"/>
          <cell r="IEQ45"/>
          <cell r="IER45"/>
          <cell r="IES45"/>
          <cell r="IET45"/>
          <cell r="IEU45"/>
          <cell r="IEV45"/>
          <cell r="IEW45"/>
          <cell r="IEX45"/>
          <cell r="IEY45"/>
          <cell r="IEZ45"/>
          <cell r="IFA45"/>
          <cell r="IFB45"/>
          <cell r="IFC45"/>
          <cell r="IFD45"/>
          <cell r="IFE45"/>
          <cell r="IFF45"/>
          <cell r="IFG45"/>
          <cell r="IFH45"/>
          <cell r="IFI45"/>
          <cell r="IFJ45"/>
          <cell r="IFK45"/>
          <cell r="IFL45"/>
          <cell r="IFM45"/>
          <cell r="IFN45"/>
          <cell r="IFO45"/>
          <cell r="IFP45"/>
          <cell r="IFQ45"/>
          <cell r="IFR45"/>
          <cell r="IFS45"/>
          <cell r="IFT45"/>
          <cell r="IFU45"/>
          <cell r="IFV45"/>
          <cell r="IFW45"/>
          <cell r="IFX45"/>
          <cell r="IFY45"/>
          <cell r="IFZ45"/>
          <cell r="IGA45"/>
          <cell r="IGB45"/>
          <cell r="IGC45"/>
          <cell r="IGD45"/>
          <cell r="IGE45"/>
          <cell r="IGF45"/>
          <cell r="IGG45"/>
          <cell r="IGH45"/>
          <cell r="IGI45"/>
          <cell r="IGJ45"/>
          <cell r="IGK45"/>
          <cell r="IGL45"/>
          <cell r="IGM45"/>
          <cell r="IGN45"/>
          <cell r="IGO45"/>
          <cell r="IGP45"/>
          <cell r="IGQ45"/>
          <cell r="IGR45"/>
          <cell r="IGS45"/>
          <cell r="IGT45"/>
          <cell r="IGU45"/>
          <cell r="IGV45"/>
          <cell r="IGW45"/>
          <cell r="IGX45"/>
          <cell r="IGY45"/>
          <cell r="IGZ45"/>
          <cell r="IHA45"/>
          <cell r="IHB45"/>
          <cell r="IHC45"/>
          <cell r="IHD45"/>
          <cell r="IHE45"/>
          <cell r="IHF45"/>
          <cell r="IHG45"/>
          <cell r="IHH45"/>
          <cell r="IHI45"/>
          <cell r="IHJ45"/>
          <cell r="IHK45"/>
          <cell r="IHL45"/>
          <cell r="IHM45"/>
          <cell r="IHN45"/>
          <cell r="IHO45"/>
          <cell r="IHP45"/>
          <cell r="IHQ45"/>
          <cell r="IHR45"/>
          <cell r="IHS45"/>
          <cell r="IHT45"/>
          <cell r="IHU45"/>
          <cell r="IHV45"/>
          <cell r="IHW45"/>
          <cell r="IHX45"/>
          <cell r="IHY45"/>
          <cell r="IHZ45"/>
          <cell r="IIA45"/>
          <cell r="IIB45"/>
          <cell r="IIC45"/>
          <cell r="IID45"/>
          <cell r="IIE45"/>
          <cell r="IIF45"/>
          <cell r="IIG45"/>
          <cell r="IIH45"/>
          <cell r="III45"/>
          <cell r="IIJ45"/>
          <cell r="IIK45"/>
          <cell r="IIL45"/>
          <cell r="IIM45"/>
          <cell r="IIN45"/>
          <cell r="IIO45"/>
          <cell r="IIP45"/>
          <cell r="IIQ45"/>
          <cell r="IIR45"/>
          <cell r="IIS45"/>
          <cell r="IIT45"/>
          <cell r="IIU45"/>
          <cell r="IIV45"/>
          <cell r="IIW45"/>
          <cell r="IIX45"/>
          <cell r="IIY45"/>
          <cell r="IIZ45"/>
          <cell r="IJA45"/>
          <cell r="IJB45"/>
          <cell r="IJC45"/>
          <cell r="IJD45"/>
          <cell r="IJE45"/>
          <cell r="IJF45"/>
          <cell r="IJG45"/>
          <cell r="IJH45"/>
          <cell r="IJI45"/>
          <cell r="IJJ45"/>
          <cell r="IJK45"/>
          <cell r="IJL45"/>
          <cell r="IJM45"/>
          <cell r="IJN45"/>
          <cell r="IJO45"/>
          <cell r="IJP45"/>
          <cell r="IJQ45"/>
          <cell r="IJR45"/>
          <cell r="IJS45"/>
          <cell r="IJT45"/>
          <cell r="IJU45"/>
          <cell r="IJV45"/>
          <cell r="IJW45"/>
          <cell r="IJX45"/>
          <cell r="IJY45"/>
          <cell r="IJZ45"/>
          <cell r="IKA45"/>
          <cell r="IKB45"/>
          <cell r="IKC45"/>
          <cell r="IKD45"/>
          <cell r="IKE45"/>
          <cell r="IKF45"/>
          <cell r="IKG45"/>
          <cell r="IKH45"/>
          <cell r="IKI45"/>
          <cell r="IKJ45"/>
          <cell r="IKK45"/>
          <cell r="IKL45"/>
          <cell r="IKM45"/>
          <cell r="IKN45"/>
          <cell r="IKO45"/>
          <cell r="IKP45"/>
          <cell r="IKQ45"/>
          <cell r="IKR45"/>
          <cell r="IKS45"/>
          <cell r="IKT45"/>
          <cell r="IKU45"/>
          <cell r="IKV45"/>
          <cell r="IKW45"/>
          <cell r="IKX45"/>
          <cell r="IKY45"/>
          <cell r="IKZ45"/>
          <cell r="ILA45"/>
          <cell r="ILB45"/>
          <cell r="ILC45"/>
          <cell r="ILD45"/>
          <cell r="ILE45"/>
          <cell r="ILF45"/>
          <cell r="ILG45"/>
          <cell r="ILH45"/>
          <cell r="ILI45"/>
          <cell r="ILJ45"/>
          <cell r="ILK45"/>
          <cell r="ILL45"/>
          <cell r="ILM45"/>
          <cell r="ILN45"/>
          <cell r="ILO45"/>
          <cell r="ILP45"/>
          <cell r="ILQ45"/>
          <cell r="ILR45"/>
          <cell r="ILS45"/>
          <cell r="ILT45"/>
          <cell r="ILU45"/>
          <cell r="ILV45"/>
          <cell r="ILW45"/>
          <cell r="ILX45"/>
          <cell r="ILY45"/>
          <cell r="ILZ45"/>
          <cell r="IMA45"/>
          <cell r="IMB45"/>
          <cell r="IMC45"/>
          <cell r="IMD45"/>
          <cell r="IME45"/>
          <cell r="IMF45"/>
          <cell r="IMG45"/>
          <cell r="IMH45"/>
          <cell r="IMI45"/>
          <cell r="IMJ45"/>
          <cell r="IMK45"/>
          <cell r="IML45"/>
          <cell r="IMM45"/>
          <cell r="IMN45"/>
          <cell r="IMO45"/>
          <cell r="IMP45"/>
          <cell r="IMQ45"/>
          <cell r="IMR45"/>
          <cell r="IMS45"/>
          <cell r="IMT45"/>
          <cell r="IMU45"/>
          <cell r="IMV45"/>
          <cell r="IMW45"/>
          <cell r="IMX45"/>
          <cell r="IMY45"/>
          <cell r="IMZ45"/>
          <cell r="INA45"/>
          <cell r="INB45"/>
          <cell r="INC45"/>
          <cell r="IND45"/>
          <cell r="INE45"/>
          <cell r="INF45"/>
          <cell r="ING45"/>
          <cell r="INH45"/>
          <cell r="INI45"/>
          <cell r="INJ45"/>
          <cell r="INK45"/>
          <cell r="INL45"/>
          <cell r="INM45"/>
          <cell r="INN45"/>
          <cell r="INO45"/>
          <cell r="INP45"/>
          <cell r="INQ45"/>
          <cell r="INR45"/>
          <cell r="INS45"/>
          <cell r="INT45"/>
          <cell r="INU45"/>
          <cell r="INV45"/>
          <cell r="INW45"/>
          <cell r="INX45"/>
          <cell r="INY45"/>
          <cell r="INZ45"/>
          <cell r="IOA45"/>
          <cell r="IOB45"/>
          <cell r="IOC45"/>
          <cell r="IOD45"/>
          <cell r="IOE45"/>
          <cell r="IOF45"/>
          <cell r="IOG45"/>
          <cell r="IOH45"/>
          <cell r="IOI45"/>
          <cell r="IOJ45"/>
          <cell r="IOK45"/>
          <cell r="IOL45"/>
          <cell r="IOM45"/>
          <cell r="ION45"/>
          <cell r="IOO45"/>
          <cell r="IOP45"/>
          <cell r="IOQ45"/>
          <cell r="IOR45"/>
          <cell r="IOS45"/>
          <cell r="IOT45"/>
          <cell r="IOU45"/>
          <cell r="IOV45"/>
          <cell r="IOW45"/>
          <cell r="IOX45"/>
          <cell r="IOY45"/>
          <cell r="IOZ45"/>
          <cell r="IPA45"/>
          <cell r="IPB45"/>
          <cell r="IPC45"/>
          <cell r="IPD45"/>
          <cell r="IPE45"/>
          <cell r="IPF45"/>
          <cell r="IPG45"/>
          <cell r="IPH45"/>
          <cell r="IPI45"/>
          <cell r="IPJ45"/>
          <cell r="IPK45"/>
          <cell r="IPL45"/>
          <cell r="IPM45"/>
          <cell r="IPN45"/>
          <cell r="IPO45"/>
          <cell r="IPP45"/>
          <cell r="IPQ45"/>
          <cell r="IPR45"/>
          <cell r="IPS45"/>
          <cell r="IPT45"/>
          <cell r="IPU45"/>
          <cell r="IPV45"/>
          <cell r="IPW45"/>
          <cell r="IPX45"/>
          <cell r="IPY45"/>
          <cell r="IPZ45"/>
          <cell r="IQA45"/>
          <cell r="IQB45"/>
          <cell r="IQC45"/>
          <cell r="IQD45"/>
          <cell r="IQE45"/>
          <cell r="IQF45"/>
          <cell r="IQG45"/>
          <cell r="IQH45"/>
          <cell r="IQI45"/>
          <cell r="IQJ45"/>
          <cell r="IQK45"/>
          <cell r="IQL45"/>
          <cell r="IQM45"/>
          <cell r="IQN45"/>
          <cell r="IQO45"/>
          <cell r="IQP45"/>
          <cell r="IQQ45"/>
          <cell r="IQR45"/>
          <cell r="IQS45"/>
          <cell r="IQT45"/>
          <cell r="IQU45"/>
          <cell r="IQV45"/>
          <cell r="IQW45"/>
          <cell r="IQX45"/>
          <cell r="IQY45"/>
          <cell r="IQZ45"/>
          <cell r="IRA45"/>
          <cell r="IRB45"/>
          <cell r="IRC45"/>
          <cell r="IRD45"/>
          <cell r="IRE45"/>
          <cell r="IRF45"/>
          <cell r="IRG45"/>
          <cell r="IRH45"/>
          <cell r="IRI45"/>
          <cell r="IRJ45"/>
          <cell r="IRK45"/>
          <cell r="IRL45"/>
          <cell r="IRM45"/>
          <cell r="IRN45"/>
          <cell r="IRO45"/>
          <cell r="IRP45"/>
          <cell r="IRQ45"/>
          <cell r="IRR45"/>
          <cell r="IRS45"/>
          <cell r="IRT45"/>
          <cell r="IRU45"/>
          <cell r="IRV45"/>
          <cell r="IRW45"/>
          <cell r="IRX45"/>
          <cell r="IRY45"/>
          <cell r="IRZ45"/>
          <cell r="ISA45"/>
          <cell r="ISB45"/>
          <cell r="ISC45"/>
          <cell r="ISD45"/>
          <cell r="ISE45"/>
          <cell r="ISF45"/>
          <cell r="ISG45"/>
          <cell r="ISH45"/>
          <cell r="ISI45"/>
          <cell r="ISJ45"/>
          <cell r="ISK45"/>
          <cell r="ISL45"/>
          <cell r="ISM45"/>
          <cell r="ISN45"/>
          <cell r="ISO45"/>
          <cell r="ISP45"/>
          <cell r="ISQ45"/>
          <cell r="ISR45"/>
          <cell r="ISS45"/>
          <cell r="IST45"/>
          <cell r="ISU45"/>
          <cell r="ISV45"/>
          <cell r="ISW45"/>
          <cell r="ISX45"/>
          <cell r="ISY45"/>
          <cell r="ISZ45"/>
          <cell r="ITA45"/>
          <cell r="ITB45"/>
          <cell r="ITC45"/>
          <cell r="ITD45"/>
          <cell r="ITE45"/>
          <cell r="ITF45"/>
          <cell r="ITG45"/>
          <cell r="ITH45"/>
          <cell r="ITI45"/>
          <cell r="ITJ45"/>
          <cell r="ITK45"/>
          <cell r="ITL45"/>
          <cell r="ITM45"/>
          <cell r="ITN45"/>
          <cell r="ITO45"/>
          <cell r="ITP45"/>
          <cell r="ITQ45"/>
          <cell r="ITR45"/>
          <cell r="ITS45"/>
          <cell r="ITT45"/>
          <cell r="ITU45"/>
          <cell r="ITV45"/>
          <cell r="ITW45"/>
          <cell r="ITX45"/>
          <cell r="ITY45"/>
          <cell r="ITZ45"/>
          <cell r="IUA45"/>
          <cell r="IUB45"/>
          <cell r="IUC45"/>
          <cell r="IUD45"/>
          <cell r="IUE45"/>
          <cell r="IUF45"/>
          <cell r="IUG45"/>
          <cell r="IUH45"/>
          <cell r="IUI45"/>
          <cell r="IUJ45"/>
          <cell r="IUK45"/>
          <cell r="IUL45"/>
          <cell r="IUM45"/>
          <cell r="IUN45"/>
          <cell r="IUO45"/>
          <cell r="IUP45"/>
          <cell r="IUQ45"/>
          <cell r="IUR45"/>
          <cell r="IUS45"/>
          <cell r="IUT45"/>
          <cell r="IUU45"/>
          <cell r="IUV45"/>
          <cell r="IUW45"/>
          <cell r="IUX45"/>
          <cell r="IUY45"/>
          <cell r="IUZ45"/>
          <cell r="IVA45"/>
          <cell r="IVB45"/>
          <cell r="IVC45"/>
          <cell r="IVD45"/>
          <cell r="IVE45"/>
          <cell r="IVF45"/>
          <cell r="IVG45"/>
          <cell r="IVH45"/>
          <cell r="IVI45"/>
          <cell r="IVJ45"/>
          <cell r="IVK45"/>
          <cell r="IVL45"/>
          <cell r="IVM45"/>
          <cell r="IVN45"/>
          <cell r="IVO45"/>
          <cell r="IVP45"/>
          <cell r="IVQ45"/>
          <cell r="IVR45"/>
          <cell r="IVS45"/>
          <cell r="IVT45"/>
          <cell r="IVU45"/>
          <cell r="IVV45"/>
          <cell r="IVW45"/>
          <cell r="IVX45"/>
          <cell r="IVY45"/>
          <cell r="IVZ45"/>
          <cell r="IWA45"/>
          <cell r="IWB45"/>
          <cell r="IWC45"/>
          <cell r="IWD45"/>
          <cell r="IWE45"/>
          <cell r="IWF45"/>
          <cell r="IWG45"/>
          <cell r="IWH45"/>
          <cell r="IWI45"/>
          <cell r="IWJ45"/>
          <cell r="IWK45"/>
          <cell r="IWL45"/>
          <cell r="IWM45"/>
          <cell r="IWN45"/>
          <cell r="IWO45"/>
          <cell r="IWP45"/>
          <cell r="IWQ45"/>
          <cell r="IWR45"/>
          <cell r="IWS45"/>
          <cell r="IWT45"/>
          <cell r="IWU45"/>
          <cell r="IWV45"/>
          <cell r="IWW45"/>
          <cell r="IWX45"/>
          <cell r="IWY45"/>
          <cell r="IWZ45"/>
          <cell r="IXA45"/>
          <cell r="IXB45"/>
          <cell r="IXC45"/>
          <cell r="IXD45"/>
          <cell r="IXE45"/>
          <cell r="IXF45"/>
          <cell r="IXG45"/>
          <cell r="IXH45"/>
          <cell r="IXI45"/>
          <cell r="IXJ45"/>
          <cell r="IXK45"/>
          <cell r="IXL45"/>
          <cell r="IXM45"/>
          <cell r="IXN45"/>
          <cell r="IXO45"/>
          <cell r="IXP45"/>
          <cell r="IXQ45"/>
          <cell r="IXR45"/>
          <cell r="IXS45"/>
          <cell r="IXT45"/>
          <cell r="IXU45"/>
          <cell r="IXV45"/>
          <cell r="IXW45"/>
          <cell r="IXX45"/>
          <cell r="IXY45"/>
          <cell r="IXZ45"/>
          <cell r="IYA45"/>
          <cell r="IYB45"/>
          <cell r="IYC45"/>
          <cell r="IYD45"/>
          <cell r="IYE45"/>
          <cell r="IYF45"/>
          <cell r="IYG45"/>
          <cell r="IYH45"/>
          <cell r="IYI45"/>
          <cell r="IYJ45"/>
          <cell r="IYK45"/>
          <cell r="IYL45"/>
          <cell r="IYM45"/>
          <cell r="IYN45"/>
          <cell r="IYO45"/>
          <cell r="IYP45"/>
          <cell r="IYQ45"/>
          <cell r="IYR45"/>
          <cell r="IYS45"/>
          <cell r="IYT45"/>
          <cell r="IYU45"/>
          <cell r="IYV45"/>
          <cell r="IYW45"/>
          <cell r="IYX45"/>
          <cell r="IYY45"/>
          <cell r="IYZ45"/>
          <cell r="IZA45"/>
          <cell r="IZB45"/>
          <cell r="IZC45"/>
          <cell r="IZD45"/>
          <cell r="IZE45"/>
          <cell r="IZF45"/>
          <cell r="IZG45"/>
          <cell r="IZH45"/>
          <cell r="IZI45"/>
          <cell r="IZJ45"/>
          <cell r="IZK45"/>
          <cell r="IZL45"/>
          <cell r="IZM45"/>
          <cell r="IZN45"/>
          <cell r="IZO45"/>
          <cell r="IZP45"/>
          <cell r="IZQ45"/>
          <cell r="IZR45"/>
          <cell r="IZS45"/>
          <cell r="IZT45"/>
          <cell r="IZU45"/>
          <cell r="IZV45"/>
          <cell r="IZW45"/>
          <cell r="IZX45"/>
          <cell r="IZY45"/>
          <cell r="IZZ45"/>
          <cell r="JAA45"/>
          <cell r="JAB45"/>
          <cell r="JAC45"/>
          <cell r="JAD45"/>
          <cell r="JAE45"/>
          <cell r="JAF45"/>
          <cell r="JAG45"/>
          <cell r="JAH45"/>
          <cell r="JAI45"/>
          <cell r="JAJ45"/>
          <cell r="JAK45"/>
          <cell r="JAL45"/>
          <cell r="JAM45"/>
          <cell r="JAN45"/>
          <cell r="JAO45"/>
          <cell r="JAP45"/>
          <cell r="JAQ45"/>
          <cell r="JAR45"/>
          <cell r="JAS45"/>
          <cell r="JAT45"/>
          <cell r="JAU45"/>
          <cell r="JAV45"/>
          <cell r="JAW45"/>
          <cell r="JAX45"/>
          <cell r="JAY45"/>
          <cell r="JAZ45"/>
          <cell r="JBA45"/>
          <cell r="JBB45"/>
          <cell r="JBC45"/>
          <cell r="JBD45"/>
          <cell r="JBE45"/>
          <cell r="JBF45"/>
          <cell r="JBG45"/>
          <cell r="JBH45"/>
          <cell r="JBI45"/>
          <cell r="JBJ45"/>
          <cell r="JBK45"/>
          <cell r="JBL45"/>
          <cell r="JBM45"/>
          <cell r="JBN45"/>
          <cell r="JBO45"/>
          <cell r="JBP45"/>
          <cell r="JBQ45"/>
          <cell r="JBR45"/>
          <cell r="JBS45"/>
          <cell r="JBT45"/>
          <cell r="JBU45"/>
          <cell r="JBV45"/>
          <cell r="JBW45"/>
          <cell r="JBX45"/>
          <cell r="JBY45"/>
          <cell r="JBZ45"/>
          <cell r="JCA45"/>
          <cell r="JCB45"/>
          <cell r="JCC45"/>
          <cell r="JCD45"/>
          <cell r="JCE45"/>
          <cell r="JCF45"/>
          <cell r="JCG45"/>
          <cell r="JCH45"/>
          <cell r="JCI45"/>
          <cell r="JCJ45"/>
          <cell r="JCK45"/>
          <cell r="JCL45"/>
          <cell r="JCM45"/>
          <cell r="JCN45"/>
          <cell r="JCO45"/>
          <cell r="JCP45"/>
          <cell r="JCQ45"/>
          <cell r="JCR45"/>
          <cell r="JCS45"/>
          <cell r="JCT45"/>
          <cell r="JCU45"/>
          <cell r="JCV45"/>
          <cell r="JCW45"/>
          <cell r="JCX45"/>
          <cell r="JCY45"/>
          <cell r="JCZ45"/>
          <cell r="JDA45"/>
          <cell r="JDB45"/>
          <cell r="JDC45"/>
          <cell r="JDD45"/>
          <cell r="JDE45"/>
          <cell r="JDF45"/>
          <cell r="JDG45"/>
          <cell r="JDH45"/>
          <cell r="JDI45"/>
          <cell r="JDJ45"/>
          <cell r="JDK45"/>
          <cell r="JDL45"/>
          <cell r="JDM45"/>
          <cell r="JDN45"/>
          <cell r="JDO45"/>
          <cell r="JDP45"/>
          <cell r="JDQ45"/>
          <cell r="JDR45"/>
          <cell r="JDS45"/>
          <cell r="JDT45"/>
          <cell r="JDU45"/>
          <cell r="JDV45"/>
          <cell r="JDW45"/>
          <cell r="JDX45"/>
          <cell r="JDY45"/>
          <cell r="JDZ45"/>
          <cell r="JEA45"/>
          <cell r="JEB45"/>
          <cell r="JEC45"/>
          <cell r="JED45"/>
          <cell r="JEE45"/>
          <cell r="JEF45"/>
          <cell r="JEG45"/>
          <cell r="JEH45"/>
          <cell r="JEI45"/>
          <cell r="JEJ45"/>
          <cell r="JEK45"/>
          <cell r="JEL45"/>
          <cell r="JEM45"/>
          <cell r="JEN45"/>
          <cell r="JEO45"/>
          <cell r="JEP45"/>
          <cell r="JEQ45"/>
          <cell r="JER45"/>
          <cell r="JES45"/>
          <cell r="JET45"/>
          <cell r="JEU45"/>
          <cell r="JEV45"/>
          <cell r="JEW45"/>
          <cell r="JEX45"/>
          <cell r="JEY45"/>
          <cell r="JEZ45"/>
          <cell r="JFA45"/>
          <cell r="JFB45"/>
          <cell r="JFC45"/>
          <cell r="JFD45"/>
          <cell r="JFE45"/>
          <cell r="JFF45"/>
          <cell r="JFG45"/>
          <cell r="JFH45"/>
          <cell r="JFI45"/>
          <cell r="JFJ45"/>
          <cell r="JFK45"/>
          <cell r="JFL45"/>
          <cell r="JFM45"/>
          <cell r="JFN45"/>
          <cell r="JFO45"/>
          <cell r="JFP45"/>
          <cell r="JFQ45"/>
          <cell r="JFR45"/>
          <cell r="JFS45"/>
          <cell r="JFT45"/>
          <cell r="JFU45"/>
          <cell r="JFV45"/>
          <cell r="JFW45"/>
          <cell r="JFX45"/>
          <cell r="JFY45"/>
          <cell r="JFZ45"/>
          <cell r="JGA45"/>
          <cell r="JGB45"/>
          <cell r="JGC45"/>
          <cell r="JGD45"/>
          <cell r="JGE45"/>
          <cell r="JGF45"/>
          <cell r="JGG45"/>
          <cell r="JGH45"/>
          <cell r="JGI45"/>
          <cell r="JGJ45"/>
          <cell r="JGK45"/>
          <cell r="JGL45"/>
          <cell r="JGM45"/>
          <cell r="JGN45"/>
          <cell r="JGO45"/>
          <cell r="JGP45"/>
          <cell r="JGQ45"/>
          <cell r="JGR45"/>
          <cell r="JGS45"/>
          <cell r="JGT45"/>
          <cell r="JGU45"/>
          <cell r="JGV45"/>
          <cell r="JGW45"/>
          <cell r="JGX45"/>
          <cell r="JGY45"/>
          <cell r="JGZ45"/>
          <cell r="JHA45"/>
          <cell r="JHB45"/>
          <cell r="JHC45"/>
          <cell r="JHD45"/>
          <cell r="JHE45"/>
          <cell r="JHF45"/>
          <cell r="JHG45"/>
          <cell r="JHH45"/>
          <cell r="JHI45"/>
          <cell r="JHJ45"/>
          <cell r="JHK45"/>
          <cell r="JHL45"/>
          <cell r="JHM45"/>
          <cell r="JHN45"/>
          <cell r="JHO45"/>
          <cell r="JHP45"/>
          <cell r="JHQ45"/>
          <cell r="JHR45"/>
          <cell r="JHS45"/>
          <cell r="JHT45"/>
          <cell r="JHU45"/>
          <cell r="JHV45"/>
          <cell r="JHW45"/>
          <cell r="JHX45"/>
          <cell r="JHY45"/>
          <cell r="JHZ45"/>
          <cell r="JIA45"/>
          <cell r="JIB45"/>
          <cell r="JIC45"/>
          <cell r="JID45"/>
          <cell r="JIE45"/>
          <cell r="JIF45"/>
          <cell r="JIG45"/>
          <cell r="JIH45"/>
          <cell r="JII45"/>
          <cell r="JIJ45"/>
          <cell r="JIK45"/>
          <cell r="JIL45"/>
          <cell r="JIM45"/>
          <cell r="JIN45"/>
          <cell r="JIO45"/>
          <cell r="JIP45"/>
          <cell r="JIQ45"/>
          <cell r="JIR45"/>
          <cell r="JIS45"/>
          <cell r="JIT45"/>
          <cell r="JIU45"/>
          <cell r="JIV45"/>
          <cell r="JIW45"/>
          <cell r="JIX45"/>
          <cell r="JIY45"/>
          <cell r="JIZ45"/>
          <cell r="JJA45"/>
          <cell r="JJB45"/>
          <cell r="JJC45"/>
          <cell r="JJD45"/>
          <cell r="JJE45"/>
          <cell r="JJF45"/>
          <cell r="JJG45"/>
          <cell r="JJH45"/>
          <cell r="JJI45"/>
          <cell r="JJJ45"/>
          <cell r="JJK45"/>
          <cell r="JJL45"/>
          <cell r="JJM45"/>
          <cell r="JJN45"/>
          <cell r="JJO45"/>
          <cell r="JJP45"/>
          <cell r="JJQ45"/>
          <cell r="JJR45"/>
          <cell r="JJS45"/>
          <cell r="JJT45"/>
          <cell r="JJU45"/>
          <cell r="JJV45"/>
          <cell r="JJW45"/>
          <cell r="JJX45"/>
          <cell r="JJY45"/>
          <cell r="JJZ45"/>
          <cell r="JKA45"/>
          <cell r="JKB45"/>
          <cell r="JKC45"/>
          <cell r="JKD45"/>
          <cell r="JKE45"/>
          <cell r="JKF45"/>
          <cell r="JKG45"/>
          <cell r="JKH45"/>
          <cell r="JKI45"/>
          <cell r="JKJ45"/>
          <cell r="JKK45"/>
          <cell r="JKL45"/>
          <cell r="JKM45"/>
          <cell r="JKN45"/>
          <cell r="JKO45"/>
          <cell r="JKP45"/>
          <cell r="JKQ45"/>
          <cell r="JKR45"/>
          <cell r="JKS45"/>
          <cell r="JKT45"/>
          <cell r="JKU45"/>
          <cell r="JKV45"/>
          <cell r="JKW45"/>
          <cell r="JKX45"/>
          <cell r="JKY45"/>
          <cell r="JKZ45"/>
          <cell r="JLA45"/>
          <cell r="JLB45"/>
          <cell r="JLC45"/>
          <cell r="JLD45"/>
          <cell r="JLE45"/>
          <cell r="JLF45"/>
          <cell r="JLG45"/>
          <cell r="JLH45"/>
          <cell r="JLI45"/>
          <cell r="JLJ45"/>
          <cell r="JLK45"/>
          <cell r="JLL45"/>
          <cell r="JLM45"/>
          <cell r="JLN45"/>
          <cell r="JLO45"/>
          <cell r="JLP45"/>
          <cell r="JLQ45"/>
          <cell r="JLR45"/>
          <cell r="JLS45"/>
          <cell r="JLT45"/>
          <cell r="JLU45"/>
          <cell r="JLV45"/>
          <cell r="JLW45"/>
          <cell r="JLX45"/>
          <cell r="JLY45"/>
          <cell r="JLZ45"/>
          <cell r="JMA45"/>
          <cell r="JMB45"/>
          <cell r="JMC45"/>
          <cell r="JMD45"/>
          <cell r="JME45"/>
          <cell r="JMF45"/>
          <cell r="JMG45"/>
          <cell r="JMH45"/>
          <cell r="JMI45"/>
          <cell r="JMJ45"/>
          <cell r="JMK45"/>
          <cell r="JML45"/>
          <cell r="JMM45"/>
          <cell r="JMN45"/>
          <cell r="JMO45"/>
          <cell r="JMP45"/>
          <cell r="JMQ45"/>
          <cell r="JMR45"/>
          <cell r="JMS45"/>
          <cell r="JMT45"/>
          <cell r="JMU45"/>
          <cell r="JMV45"/>
          <cell r="JMW45"/>
          <cell r="JMX45"/>
          <cell r="JMY45"/>
          <cell r="JMZ45"/>
          <cell r="JNA45"/>
          <cell r="JNB45"/>
          <cell r="JNC45"/>
          <cell r="JND45"/>
          <cell r="JNE45"/>
          <cell r="JNF45"/>
          <cell r="JNG45"/>
          <cell r="JNH45"/>
          <cell r="JNI45"/>
          <cell r="JNJ45"/>
          <cell r="JNK45"/>
          <cell r="JNL45"/>
          <cell r="JNM45"/>
          <cell r="JNN45"/>
          <cell r="JNO45"/>
          <cell r="JNP45"/>
          <cell r="JNQ45"/>
          <cell r="JNR45"/>
          <cell r="JNS45"/>
          <cell r="JNT45"/>
          <cell r="JNU45"/>
          <cell r="JNV45"/>
          <cell r="JNW45"/>
          <cell r="JNX45"/>
          <cell r="JNY45"/>
          <cell r="JNZ45"/>
          <cell r="JOA45"/>
          <cell r="JOB45"/>
          <cell r="JOC45"/>
          <cell r="JOD45"/>
          <cell r="JOE45"/>
          <cell r="JOF45"/>
          <cell r="JOG45"/>
          <cell r="JOH45"/>
          <cell r="JOI45"/>
          <cell r="JOJ45"/>
          <cell r="JOK45"/>
          <cell r="JOL45"/>
          <cell r="JOM45"/>
          <cell r="JON45"/>
          <cell r="JOO45"/>
          <cell r="JOP45"/>
          <cell r="JOQ45"/>
          <cell r="JOR45"/>
          <cell r="JOS45"/>
          <cell r="JOT45"/>
          <cell r="JOU45"/>
          <cell r="JOV45"/>
          <cell r="JOW45"/>
          <cell r="JOX45"/>
          <cell r="JOY45"/>
          <cell r="JOZ45"/>
          <cell r="JPA45"/>
          <cell r="JPB45"/>
          <cell r="JPC45"/>
          <cell r="JPD45"/>
          <cell r="JPE45"/>
          <cell r="JPF45"/>
          <cell r="JPG45"/>
          <cell r="JPH45"/>
          <cell r="JPI45"/>
          <cell r="JPJ45"/>
          <cell r="JPK45"/>
          <cell r="JPL45"/>
          <cell r="JPM45"/>
          <cell r="JPN45"/>
          <cell r="JPO45"/>
          <cell r="JPP45"/>
          <cell r="JPQ45"/>
          <cell r="JPR45"/>
          <cell r="JPS45"/>
          <cell r="JPT45"/>
          <cell r="JPU45"/>
          <cell r="JPV45"/>
          <cell r="JPW45"/>
          <cell r="JPX45"/>
          <cell r="JPY45"/>
          <cell r="JPZ45"/>
          <cell r="JQA45"/>
          <cell r="JQB45"/>
          <cell r="JQC45"/>
          <cell r="JQD45"/>
          <cell r="JQE45"/>
          <cell r="JQF45"/>
          <cell r="JQG45"/>
          <cell r="JQH45"/>
          <cell r="JQI45"/>
          <cell r="JQJ45"/>
          <cell r="JQK45"/>
          <cell r="JQL45"/>
          <cell r="JQM45"/>
          <cell r="JQN45"/>
          <cell r="JQO45"/>
          <cell r="JQP45"/>
          <cell r="JQQ45"/>
          <cell r="JQR45"/>
          <cell r="JQS45"/>
          <cell r="JQT45"/>
          <cell r="JQU45"/>
          <cell r="JQV45"/>
          <cell r="JQW45"/>
          <cell r="JQX45"/>
          <cell r="JQY45"/>
          <cell r="JQZ45"/>
          <cell r="JRA45"/>
          <cell r="JRB45"/>
          <cell r="JRC45"/>
          <cell r="JRD45"/>
          <cell r="JRE45"/>
          <cell r="JRF45"/>
          <cell r="JRG45"/>
          <cell r="JRH45"/>
          <cell r="JRI45"/>
          <cell r="JRJ45"/>
          <cell r="JRK45"/>
          <cell r="JRL45"/>
          <cell r="JRM45"/>
          <cell r="JRN45"/>
          <cell r="JRO45"/>
          <cell r="JRP45"/>
          <cell r="JRQ45"/>
          <cell r="JRR45"/>
          <cell r="JRS45"/>
          <cell r="JRT45"/>
          <cell r="JRU45"/>
          <cell r="JRV45"/>
          <cell r="JRW45"/>
          <cell r="JRX45"/>
          <cell r="JRY45"/>
          <cell r="JRZ45"/>
          <cell r="JSA45"/>
          <cell r="JSB45"/>
          <cell r="JSC45"/>
          <cell r="JSD45"/>
          <cell r="JSE45"/>
          <cell r="JSF45"/>
          <cell r="JSG45"/>
          <cell r="JSH45"/>
          <cell r="JSI45"/>
          <cell r="JSJ45"/>
          <cell r="JSK45"/>
          <cell r="JSL45"/>
          <cell r="JSM45"/>
          <cell r="JSN45"/>
          <cell r="JSO45"/>
          <cell r="JSP45"/>
          <cell r="JSQ45"/>
          <cell r="JSR45"/>
          <cell r="JSS45"/>
          <cell r="JST45"/>
          <cell r="JSU45"/>
          <cell r="JSV45"/>
          <cell r="JSW45"/>
          <cell r="JSX45"/>
          <cell r="JSY45"/>
          <cell r="JSZ45"/>
          <cell r="JTA45"/>
          <cell r="JTB45"/>
          <cell r="JTC45"/>
          <cell r="JTD45"/>
          <cell r="JTE45"/>
          <cell r="JTF45"/>
          <cell r="JTG45"/>
          <cell r="JTH45"/>
          <cell r="JTI45"/>
          <cell r="JTJ45"/>
          <cell r="JTK45"/>
          <cell r="JTL45"/>
          <cell r="JTM45"/>
          <cell r="JTN45"/>
          <cell r="JTO45"/>
          <cell r="JTP45"/>
          <cell r="JTQ45"/>
          <cell r="JTR45"/>
          <cell r="JTS45"/>
          <cell r="JTT45"/>
          <cell r="JTU45"/>
          <cell r="JTV45"/>
          <cell r="JTW45"/>
          <cell r="JTX45"/>
          <cell r="JTY45"/>
          <cell r="JTZ45"/>
          <cell r="JUA45"/>
          <cell r="JUB45"/>
          <cell r="JUC45"/>
          <cell r="JUD45"/>
          <cell r="JUE45"/>
          <cell r="JUF45"/>
          <cell r="JUG45"/>
          <cell r="JUH45"/>
          <cell r="JUI45"/>
          <cell r="JUJ45"/>
          <cell r="JUK45"/>
          <cell r="JUL45"/>
          <cell r="JUM45"/>
          <cell r="JUN45"/>
          <cell r="JUO45"/>
          <cell r="JUP45"/>
          <cell r="JUQ45"/>
          <cell r="JUR45"/>
          <cell r="JUS45"/>
          <cell r="JUT45"/>
          <cell r="JUU45"/>
          <cell r="JUV45"/>
          <cell r="JUW45"/>
          <cell r="JUX45"/>
          <cell r="JUY45"/>
          <cell r="JUZ45"/>
          <cell r="JVA45"/>
          <cell r="JVB45"/>
          <cell r="JVC45"/>
          <cell r="JVD45"/>
          <cell r="JVE45"/>
          <cell r="JVF45"/>
          <cell r="JVG45"/>
          <cell r="JVH45"/>
          <cell r="JVI45"/>
          <cell r="JVJ45"/>
          <cell r="JVK45"/>
          <cell r="JVL45"/>
          <cell r="JVM45"/>
          <cell r="JVN45"/>
          <cell r="JVO45"/>
          <cell r="JVP45"/>
          <cell r="JVQ45"/>
          <cell r="JVR45"/>
          <cell r="JVS45"/>
          <cell r="JVT45"/>
          <cell r="JVU45"/>
          <cell r="JVV45"/>
          <cell r="JVW45"/>
          <cell r="JVX45"/>
          <cell r="JVY45"/>
          <cell r="JVZ45"/>
          <cell r="JWA45"/>
          <cell r="JWB45"/>
          <cell r="JWC45"/>
          <cell r="JWD45"/>
          <cell r="JWE45"/>
          <cell r="JWF45"/>
          <cell r="JWG45"/>
          <cell r="JWH45"/>
          <cell r="JWI45"/>
          <cell r="JWJ45"/>
          <cell r="JWK45"/>
          <cell r="JWL45"/>
          <cell r="JWM45"/>
          <cell r="JWN45"/>
          <cell r="JWO45"/>
          <cell r="JWP45"/>
          <cell r="JWQ45"/>
          <cell r="JWR45"/>
          <cell r="JWS45"/>
          <cell r="JWT45"/>
          <cell r="JWU45"/>
          <cell r="JWV45"/>
          <cell r="JWW45"/>
          <cell r="JWX45"/>
          <cell r="JWY45"/>
          <cell r="JWZ45"/>
          <cell r="JXA45"/>
          <cell r="JXB45"/>
          <cell r="JXC45"/>
          <cell r="JXD45"/>
          <cell r="JXE45"/>
          <cell r="JXF45"/>
          <cell r="JXG45"/>
          <cell r="JXH45"/>
          <cell r="JXI45"/>
          <cell r="JXJ45"/>
          <cell r="JXK45"/>
          <cell r="JXL45"/>
          <cell r="JXM45"/>
          <cell r="JXN45"/>
          <cell r="JXO45"/>
          <cell r="JXP45"/>
          <cell r="JXQ45"/>
          <cell r="JXR45"/>
          <cell r="JXS45"/>
          <cell r="JXT45"/>
          <cell r="JXU45"/>
          <cell r="JXV45"/>
          <cell r="JXW45"/>
          <cell r="JXX45"/>
          <cell r="JXY45"/>
          <cell r="JXZ45"/>
          <cell r="JYA45"/>
          <cell r="JYB45"/>
          <cell r="JYC45"/>
          <cell r="JYD45"/>
          <cell r="JYE45"/>
          <cell r="JYF45"/>
          <cell r="JYG45"/>
          <cell r="JYH45"/>
          <cell r="JYI45"/>
          <cell r="JYJ45"/>
          <cell r="JYK45"/>
          <cell r="JYL45"/>
          <cell r="JYM45"/>
          <cell r="JYN45"/>
          <cell r="JYO45"/>
          <cell r="JYP45"/>
          <cell r="JYQ45"/>
          <cell r="JYR45"/>
          <cell r="JYS45"/>
          <cell r="JYT45"/>
          <cell r="JYU45"/>
          <cell r="JYV45"/>
          <cell r="JYW45"/>
          <cell r="JYX45"/>
          <cell r="JYY45"/>
          <cell r="JYZ45"/>
          <cell r="JZA45"/>
          <cell r="JZB45"/>
          <cell r="JZC45"/>
          <cell r="JZD45"/>
          <cell r="JZE45"/>
          <cell r="JZF45"/>
          <cell r="JZG45"/>
          <cell r="JZH45"/>
          <cell r="JZI45"/>
          <cell r="JZJ45"/>
          <cell r="JZK45"/>
          <cell r="JZL45"/>
          <cell r="JZM45"/>
          <cell r="JZN45"/>
          <cell r="JZO45"/>
          <cell r="JZP45"/>
          <cell r="JZQ45"/>
          <cell r="JZR45"/>
          <cell r="JZS45"/>
          <cell r="JZT45"/>
          <cell r="JZU45"/>
          <cell r="JZV45"/>
          <cell r="JZW45"/>
          <cell r="JZX45"/>
          <cell r="JZY45"/>
          <cell r="JZZ45"/>
          <cell r="KAA45"/>
          <cell r="KAB45"/>
          <cell r="KAC45"/>
          <cell r="KAD45"/>
          <cell r="KAE45"/>
          <cell r="KAF45"/>
          <cell r="KAG45"/>
          <cell r="KAH45"/>
          <cell r="KAI45"/>
          <cell r="KAJ45"/>
          <cell r="KAK45"/>
          <cell r="KAL45"/>
          <cell r="KAM45"/>
          <cell r="KAN45"/>
          <cell r="KAO45"/>
          <cell r="KAP45"/>
          <cell r="KAQ45"/>
          <cell r="KAR45"/>
          <cell r="KAS45"/>
          <cell r="KAT45"/>
          <cell r="KAU45"/>
          <cell r="KAV45"/>
          <cell r="KAW45"/>
          <cell r="KAX45"/>
          <cell r="KAY45"/>
          <cell r="KAZ45"/>
          <cell r="KBA45"/>
          <cell r="KBB45"/>
          <cell r="KBC45"/>
          <cell r="KBD45"/>
          <cell r="KBE45"/>
          <cell r="KBF45"/>
          <cell r="KBG45"/>
          <cell r="KBH45"/>
          <cell r="KBI45"/>
          <cell r="KBJ45"/>
          <cell r="KBK45"/>
          <cell r="KBL45"/>
          <cell r="KBM45"/>
          <cell r="KBN45"/>
          <cell r="KBO45"/>
          <cell r="KBP45"/>
          <cell r="KBQ45"/>
          <cell r="KBR45"/>
          <cell r="KBS45"/>
          <cell r="KBT45"/>
          <cell r="KBU45"/>
          <cell r="KBV45"/>
          <cell r="KBW45"/>
          <cell r="KBX45"/>
          <cell r="KBY45"/>
          <cell r="KBZ45"/>
          <cell r="KCA45"/>
          <cell r="KCB45"/>
          <cell r="KCC45"/>
          <cell r="KCD45"/>
          <cell r="KCE45"/>
          <cell r="KCF45"/>
          <cell r="KCG45"/>
          <cell r="KCH45"/>
          <cell r="KCI45"/>
          <cell r="KCJ45"/>
          <cell r="KCK45"/>
          <cell r="KCL45"/>
          <cell r="KCM45"/>
          <cell r="KCN45"/>
          <cell r="KCO45"/>
          <cell r="KCP45"/>
          <cell r="KCQ45"/>
          <cell r="KCR45"/>
          <cell r="KCS45"/>
          <cell r="KCT45"/>
          <cell r="KCU45"/>
          <cell r="KCV45"/>
          <cell r="KCW45"/>
          <cell r="KCX45"/>
          <cell r="KCY45"/>
          <cell r="KCZ45"/>
          <cell r="KDA45"/>
          <cell r="KDB45"/>
          <cell r="KDC45"/>
          <cell r="KDD45"/>
          <cell r="KDE45"/>
          <cell r="KDF45"/>
          <cell r="KDG45"/>
          <cell r="KDH45"/>
          <cell r="KDI45"/>
          <cell r="KDJ45"/>
          <cell r="KDK45"/>
          <cell r="KDL45"/>
          <cell r="KDM45"/>
          <cell r="KDN45"/>
          <cell r="KDO45"/>
          <cell r="KDP45"/>
          <cell r="KDQ45"/>
          <cell r="KDR45"/>
          <cell r="KDS45"/>
          <cell r="KDT45"/>
          <cell r="KDU45"/>
          <cell r="KDV45"/>
          <cell r="KDW45"/>
          <cell r="KDX45"/>
          <cell r="KDY45"/>
          <cell r="KDZ45"/>
          <cell r="KEA45"/>
          <cell r="KEB45"/>
          <cell r="KEC45"/>
          <cell r="KED45"/>
          <cell r="KEE45"/>
          <cell r="KEF45"/>
          <cell r="KEG45"/>
          <cell r="KEH45"/>
          <cell r="KEI45"/>
          <cell r="KEJ45"/>
          <cell r="KEK45"/>
          <cell r="KEL45"/>
          <cell r="KEM45"/>
          <cell r="KEN45"/>
          <cell r="KEO45"/>
          <cell r="KEP45"/>
          <cell r="KEQ45"/>
          <cell r="KER45"/>
          <cell r="KES45"/>
          <cell r="KET45"/>
          <cell r="KEU45"/>
          <cell r="KEV45"/>
          <cell r="KEW45"/>
          <cell r="KEX45"/>
          <cell r="KEY45"/>
          <cell r="KEZ45"/>
          <cell r="KFA45"/>
          <cell r="KFB45"/>
          <cell r="KFC45"/>
          <cell r="KFD45"/>
          <cell r="KFE45"/>
          <cell r="KFF45"/>
          <cell r="KFG45"/>
          <cell r="KFH45"/>
          <cell r="KFI45"/>
          <cell r="KFJ45"/>
          <cell r="KFK45"/>
          <cell r="KFL45"/>
          <cell r="KFM45"/>
          <cell r="KFN45"/>
          <cell r="KFO45"/>
          <cell r="KFP45"/>
          <cell r="KFQ45"/>
          <cell r="KFR45"/>
          <cell r="KFS45"/>
          <cell r="KFT45"/>
          <cell r="KFU45"/>
          <cell r="KFV45"/>
          <cell r="KFW45"/>
          <cell r="KFX45"/>
          <cell r="KFY45"/>
          <cell r="KFZ45"/>
          <cell r="KGA45"/>
          <cell r="KGB45"/>
          <cell r="KGC45"/>
          <cell r="KGD45"/>
          <cell r="KGE45"/>
          <cell r="KGF45"/>
          <cell r="KGG45"/>
          <cell r="KGH45"/>
          <cell r="KGI45"/>
          <cell r="KGJ45"/>
          <cell r="KGK45"/>
          <cell r="KGL45"/>
          <cell r="KGM45"/>
          <cell r="KGN45"/>
          <cell r="KGO45"/>
          <cell r="KGP45"/>
          <cell r="KGQ45"/>
          <cell r="KGR45"/>
          <cell r="KGS45"/>
          <cell r="KGT45"/>
          <cell r="KGU45"/>
          <cell r="KGV45"/>
          <cell r="KGW45"/>
          <cell r="KGX45"/>
          <cell r="KGY45"/>
          <cell r="KGZ45"/>
          <cell r="KHA45"/>
          <cell r="KHB45"/>
          <cell r="KHC45"/>
          <cell r="KHD45"/>
          <cell r="KHE45"/>
          <cell r="KHF45"/>
          <cell r="KHG45"/>
          <cell r="KHH45"/>
          <cell r="KHI45"/>
          <cell r="KHJ45"/>
          <cell r="KHK45"/>
          <cell r="KHL45"/>
          <cell r="KHM45"/>
          <cell r="KHN45"/>
          <cell r="KHO45"/>
          <cell r="KHP45"/>
          <cell r="KHQ45"/>
          <cell r="KHR45"/>
          <cell r="KHS45"/>
          <cell r="KHT45"/>
          <cell r="KHU45"/>
          <cell r="KHV45"/>
          <cell r="KHW45"/>
          <cell r="KHX45"/>
          <cell r="KHY45"/>
          <cell r="KHZ45"/>
          <cell r="KIA45"/>
          <cell r="KIB45"/>
          <cell r="KIC45"/>
          <cell r="KID45"/>
          <cell r="KIE45"/>
          <cell r="KIF45"/>
          <cell r="KIG45"/>
          <cell r="KIH45"/>
          <cell r="KII45"/>
          <cell r="KIJ45"/>
          <cell r="KIK45"/>
          <cell r="KIL45"/>
          <cell r="KIM45"/>
          <cell r="KIN45"/>
          <cell r="KIO45"/>
          <cell r="KIP45"/>
          <cell r="KIQ45"/>
          <cell r="KIR45"/>
          <cell r="KIS45"/>
          <cell r="KIT45"/>
          <cell r="KIU45"/>
          <cell r="KIV45"/>
          <cell r="KIW45"/>
          <cell r="KIX45"/>
          <cell r="KIY45"/>
          <cell r="KIZ45"/>
          <cell r="KJA45"/>
          <cell r="KJB45"/>
          <cell r="KJC45"/>
          <cell r="KJD45"/>
          <cell r="KJE45"/>
          <cell r="KJF45"/>
          <cell r="KJG45"/>
          <cell r="KJH45"/>
          <cell r="KJI45"/>
          <cell r="KJJ45"/>
          <cell r="KJK45"/>
          <cell r="KJL45"/>
          <cell r="KJM45"/>
          <cell r="KJN45"/>
          <cell r="KJO45"/>
          <cell r="KJP45"/>
          <cell r="KJQ45"/>
          <cell r="KJR45"/>
          <cell r="KJS45"/>
          <cell r="KJT45"/>
          <cell r="KJU45"/>
          <cell r="KJV45"/>
          <cell r="KJW45"/>
          <cell r="KJX45"/>
          <cell r="KJY45"/>
          <cell r="KJZ45"/>
          <cell r="KKA45"/>
          <cell r="KKB45"/>
          <cell r="KKC45"/>
          <cell r="KKD45"/>
          <cell r="KKE45"/>
          <cell r="KKF45"/>
          <cell r="KKG45"/>
          <cell r="KKH45"/>
          <cell r="KKI45"/>
          <cell r="KKJ45"/>
          <cell r="KKK45"/>
          <cell r="KKL45"/>
          <cell r="KKM45"/>
          <cell r="KKN45"/>
          <cell r="KKO45"/>
          <cell r="KKP45"/>
          <cell r="KKQ45"/>
          <cell r="KKR45"/>
          <cell r="KKS45"/>
          <cell r="KKT45"/>
          <cell r="KKU45"/>
          <cell r="KKV45"/>
          <cell r="KKW45"/>
          <cell r="KKX45"/>
          <cell r="KKY45"/>
          <cell r="KKZ45"/>
          <cell r="KLA45"/>
          <cell r="KLB45"/>
          <cell r="KLC45"/>
          <cell r="KLD45"/>
          <cell r="KLE45"/>
          <cell r="KLF45"/>
          <cell r="KLG45"/>
          <cell r="KLH45"/>
          <cell r="KLI45"/>
          <cell r="KLJ45"/>
          <cell r="KLK45"/>
          <cell r="KLL45"/>
          <cell r="KLM45"/>
          <cell r="KLN45"/>
          <cell r="KLO45"/>
          <cell r="KLP45"/>
          <cell r="KLQ45"/>
          <cell r="KLR45"/>
          <cell r="KLS45"/>
          <cell r="KLT45"/>
          <cell r="KLU45"/>
          <cell r="KLV45"/>
          <cell r="KLW45"/>
          <cell r="KLX45"/>
          <cell r="KLY45"/>
          <cell r="KLZ45"/>
          <cell r="KMA45"/>
          <cell r="KMB45"/>
          <cell r="KMC45"/>
          <cell r="KMD45"/>
          <cell r="KME45"/>
          <cell r="KMF45"/>
          <cell r="KMG45"/>
          <cell r="KMH45"/>
          <cell r="KMI45"/>
          <cell r="KMJ45"/>
          <cell r="KMK45"/>
          <cell r="KML45"/>
          <cell r="KMM45"/>
          <cell r="KMN45"/>
          <cell r="KMO45"/>
          <cell r="KMP45"/>
          <cell r="KMQ45"/>
          <cell r="KMR45"/>
          <cell r="KMS45"/>
          <cell r="KMT45"/>
          <cell r="KMU45"/>
          <cell r="KMV45"/>
          <cell r="KMW45"/>
          <cell r="KMX45"/>
          <cell r="KMY45"/>
          <cell r="KMZ45"/>
          <cell r="KNA45"/>
          <cell r="KNB45"/>
          <cell r="KNC45"/>
          <cell r="KND45"/>
          <cell r="KNE45"/>
          <cell r="KNF45"/>
          <cell r="KNG45"/>
          <cell r="KNH45"/>
          <cell r="KNI45"/>
          <cell r="KNJ45"/>
          <cell r="KNK45"/>
          <cell r="KNL45"/>
          <cell r="KNM45"/>
          <cell r="KNN45"/>
          <cell r="KNO45"/>
          <cell r="KNP45"/>
          <cell r="KNQ45"/>
          <cell r="KNR45"/>
          <cell r="KNS45"/>
          <cell r="KNT45"/>
          <cell r="KNU45"/>
          <cell r="KNV45"/>
          <cell r="KNW45"/>
          <cell r="KNX45"/>
          <cell r="KNY45"/>
          <cell r="KNZ45"/>
          <cell r="KOA45"/>
          <cell r="KOB45"/>
          <cell r="KOC45"/>
          <cell r="KOD45"/>
          <cell r="KOE45"/>
          <cell r="KOF45"/>
          <cell r="KOG45"/>
          <cell r="KOH45"/>
          <cell r="KOI45"/>
          <cell r="KOJ45"/>
          <cell r="KOK45"/>
          <cell r="KOL45"/>
          <cell r="KOM45"/>
          <cell r="KON45"/>
          <cell r="KOO45"/>
          <cell r="KOP45"/>
          <cell r="KOQ45"/>
          <cell r="KOR45"/>
          <cell r="KOS45"/>
          <cell r="KOT45"/>
          <cell r="KOU45"/>
          <cell r="KOV45"/>
          <cell r="KOW45"/>
          <cell r="KOX45"/>
          <cell r="KOY45"/>
          <cell r="KOZ45"/>
          <cell r="KPA45"/>
          <cell r="KPB45"/>
          <cell r="KPC45"/>
          <cell r="KPD45"/>
          <cell r="KPE45"/>
          <cell r="KPF45"/>
          <cell r="KPG45"/>
          <cell r="KPH45"/>
          <cell r="KPI45"/>
          <cell r="KPJ45"/>
          <cell r="KPK45"/>
          <cell r="KPL45"/>
          <cell r="KPM45"/>
          <cell r="KPN45"/>
          <cell r="KPO45"/>
          <cell r="KPP45"/>
          <cell r="KPQ45"/>
          <cell r="KPR45"/>
          <cell r="KPS45"/>
          <cell r="KPT45"/>
          <cell r="KPU45"/>
          <cell r="KPV45"/>
          <cell r="KPW45"/>
          <cell r="KPX45"/>
          <cell r="KPY45"/>
          <cell r="KPZ45"/>
          <cell r="KQA45"/>
          <cell r="KQB45"/>
          <cell r="KQC45"/>
          <cell r="KQD45"/>
          <cell r="KQE45"/>
          <cell r="KQF45"/>
          <cell r="KQG45"/>
          <cell r="KQH45"/>
          <cell r="KQI45"/>
          <cell r="KQJ45"/>
          <cell r="KQK45"/>
          <cell r="KQL45"/>
          <cell r="KQM45"/>
          <cell r="KQN45"/>
          <cell r="KQO45"/>
          <cell r="KQP45"/>
          <cell r="KQQ45"/>
          <cell r="KQR45"/>
          <cell r="KQS45"/>
          <cell r="KQT45"/>
          <cell r="KQU45"/>
          <cell r="KQV45"/>
          <cell r="KQW45"/>
          <cell r="KQX45"/>
          <cell r="KQY45"/>
          <cell r="KQZ45"/>
          <cell r="KRA45"/>
          <cell r="KRB45"/>
          <cell r="KRC45"/>
          <cell r="KRD45"/>
          <cell r="KRE45"/>
          <cell r="KRF45"/>
          <cell r="KRG45"/>
          <cell r="KRH45"/>
          <cell r="KRI45"/>
          <cell r="KRJ45"/>
          <cell r="KRK45"/>
          <cell r="KRL45"/>
          <cell r="KRM45"/>
          <cell r="KRN45"/>
          <cell r="KRO45"/>
          <cell r="KRP45"/>
          <cell r="KRQ45"/>
          <cell r="KRR45"/>
          <cell r="KRS45"/>
          <cell r="KRT45"/>
          <cell r="KRU45"/>
          <cell r="KRV45"/>
          <cell r="KRW45"/>
          <cell r="KRX45"/>
          <cell r="KRY45"/>
          <cell r="KRZ45"/>
          <cell r="KSA45"/>
          <cell r="KSB45"/>
          <cell r="KSC45"/>
          <cell r="KSD45"/>
          <cell r="KSE45"/>
          <cell r="KSF45"/>
          <cell r="KSG45"/>
          <cell r="KSH45"/>
          <cell r="KSI45"/>
          <cell r="KSJ45"/>
          <cell r="KSK45"/>
          <cell r="KSL45"/>
          <cell r="KSM45"/>
          <cell r="KSN45"/>
          <cell r="KSO45"/>
          <cell r="KSP45"/>
          <cell r="KSQ45"/>
          <cell r="KSR45"/>
          <cell r="KSS45"/>
          <cell r="KST45"/>
          <cell r="KSU45"/>
          <cell r="KSV45"/>
          <cell r="KSW45"/>
          <cell r="KSX45"/>
          <cell r="KSY45"/>
          <cell r="KSZ45"/>
          <cell r="KTA45"/>
          <cell r="KTB45"/>
          <cell r="KTC45"/>
          <cell r="KTD45"/>
          <cell r="KTE45"/>
          <cell r="KTF45"/>
          <cell r="KTG45"/>
          <cell r="KTH45"/>
          <cell r="KTI45"/>
          <cell r="KTJ45"/>
          <cell r="KTK45"/>
          <cell r="KTL45"/>
          <cell r="KTM45"/>
          <cell r="KTN45"/>
          <cell r="KTO45"/>
          <cell r="KTP45"/>
          <cell r="KTQ45"/>
          <cell r="KTR45"/>
          <cell r="KTS45"/>
          <cell r="KTT45"/>
          <cell r="KTU45"/>
          <cell r="KTV45"/>
          <cell r="KTW45"/>
          <cell r="KTX45"/>
          <cell r="KTY45"/>
          <cell r="KTZ45"/>
          <cell r="KUA45"/>
          <cell r="KUB45"/>
          <cell r="KUC45"/>
          <cell r="KUD45"/>
          <cell r="KUE45"/>
          <cell r="KUF45"/>
          <cell r="KUG45"/>
          <cell r="KUH45"/>
          <cell r="KUI45"/>
          <cell r="KUJ45"/>
          <cell r="KUK45"/>
          <cell r="KUL45"/>
          <cell r="KUM45"/>
          <cell r="KUN45"/>
          <cell r="KUO45"/>
          <cell r="KUP45"/>
          <cell r="KUQ45"/>
          <cell r="KUR45"/>
          <cell r="KUS45"/>
          <cell r="KUT45"/>
          <cell r="KUU45"/>
          <cell r="KUV45"/>
          <cell r="KUW45"/>
          <cell r="KUX45"/>
          <cell r="KUY45"/>
          <cell r="KUZ45"/>
          <cell r="KVA45"/>
          <cell r="KVB45"/>
          <cell r="KVC45"/>
          <cell r="KVD45"/>
          <cell r="KVE45"/>
          <cell r="KVF45"/>
          <cell r="KVG45"/>
          <cell r="KVH45"/>
          <cell r="KVI45"/>
          <cell r="KVJ45"/>
          <cell r="KVK45"/>
          <cell r="KVL45"/>
          <cell r="KVM45"/>
          <cell r="KVN45"/>
          <cell r="KVO45"/>
          <cell r="KVP45"/>
          <cell r="KVQ45"/>
          <cell r="KVR45"/>
          <cell r="KVS45"/>
          <cell r="KVT45"/>
          <cell r="KVU45"/>
          <cell r="KVV45"/>
          <cell r="KVW45"/>
          <cell r="KVX45"/>
          <cell r="KVY45"/>
          <cell r="KVZ45"/>
          <cell r="KWA45"/>
          <cell r="KWB45"/>
          <cell r="KWC45"/>
          <cell r="KWD45"/>
          <cell r="KWE45"/>
          <cell r="KWF45"/>
          <cell r="KWG45"/>
          <cell r="KWH45"/>
          <cell r="KWI45"/>
          <cell r="KWJ45"/>
          <cell r="KWK45"/>
          <cell r="KWL45"/>
          <cell r="KWM45"/>
          <cell r="KWN45"/>
          <cell r="KWO45"/>
          <cell r="KWP45"/>
          <cell r="KWQ45"/>
          <cell r="KWR45"/>
          <cell r="KWS45"/>
          <cell r="KWT45"/>
          <cell r="KWU45"/>
          <cell r="KWV45"/>
          <cell r="KWW45"/>
          <cell r="KWX45"/>
          <cell r="KWY45"/>
          <cell r="KWZ45"/>
          <cell r="KXA45"/>
          <cell r="KXB45"/>
          <cell r="KXC45"/>
          <cell r="KXD45"/>
          <cell r="KXE45"/>
          <cell r="KXF45"/>
          <cell r="KXG45"/>
          <cell r="KXH45"/>
          <cell r="KXI45"/>
          <cell r="KXJ45"/>
          <cell r="KXK45"/>
          <cell r="KXL45"/>
          <cell r="KXM45"/>
          <cell r="KXN45"/>
          <cell r="KXO45"/>
          <cell r="KXP45"/>
          <cell r="KXQ45"/>
          <cell r="KXR45"/>
          <cell r="KXS45"/>
          <cell r="KXT45"/>
          <cell r="KXU45"/>
          <cell r="KXV45"/>
          <cell r="KXW45"/>
          <cell r="KXX45"/>
          <cell r="KXY45"/>
          <cell r="KXZ45"/>
          <cell r="KYA45"/>
          <cell r="KYB45"/>
          <cell r="KYC45"/>
          <cell r="KYD45"/>
          <cell r="KYE45"/>
          <cell r="KYF45"/>
          <cell r="KYG45"/>
          <cell r="KYH45"/>
          <cell r="KYI45"/>
          <cell r="KYJ45"/>
          <cell r="KYK45"/>
          <cell r="KYL45"/>
          <cell r="KYM45"/>
          <cell r="KYN45"/>
          <cell r="KYO45"/>
          <cell r="KYP45"/>
          <cell r="KYQ45"/>
          <cell r="KYR45"/>
          <cell r="KYS45"/>
          <cell r="KYT45"/>
          <cell r="KYU45"/>
          <cell r="KYV45"/>
          <cell r="KYW45"/>
          <cell r="KYX45"/>
          <cell r="KYY45"/>
          <cell r="KYZ45"/>
          <cell r="KZA45"/>
          <cell r="KZB45"/>
          <cell r="KZC45"/>
          <cell r="KZD45"/>
          <cell r="KZE45"/>
          <cell r="KZF45"/>
          <cell r="KZG45"/>
          <cell r="KZH45"/>
          <cell r="KZI45"/>
          <cell r="KZJ45"/>
          <cell r="KZK45"/>
          <cell r="KZL45"/>
          <cell r="KZM45"/>
          <cell r="KZN45"/>
          <cell r="KZO45"/>
          <cell r="KZP45"/>
          <cell r="KZQ45"/>
          <cell r="KZR45"/>
          <cell r="KZS45"/>
          <cell r="KZT45"/>
          <cell r="KZU45"/>
          <cell r="KZV45"/>
          <cell r="KZW45"/>
          <cell r="KZX45"/>
          <cell r="KZY45"/>
          <cell r="KZZ45"/>
          <cell r="LAA45"/>
          <cell r="LAB45"/>
          <cell r="LAC45"/>
          <cell r="LAD45"/>
          <cell r="LAE45"/>
          <cell r="LAF45"/>
          <cell r="LAG45"/>
          <cell r="LAH45"/>
          <cell r="LAI45"/>
          <cell r="LAJ45"/>
          <cell r="LAK45"/>
          <cell r="LAL45"/>
          <cell r="LAM45"/>
          <cell r="LAN45"/>
          <cell r="LAO45"/>
          <cell r="LAP45"/>
          <cell r="LAQ45"/>
          <cell r="LAR45"/>
          <cell r="LAS45"/>
          <cell r="LAT45"/>
          <cell r="LAU45"/>
          <cell r="LAV45"/>
          <cell r="LAW45"/>
          <cell r="LAX45"/>
          <cell r="LAY45"/>
          <cell r="LAZ45"/>
          <cell r="LBA45"/>
          <cell r="LBB45"/>
          <cell r="LBC45"/>
          <cell r="LBD45"/>
          <cell r="LBE45"/>
          <cell r="LBF45"/>
          <cell r="LBG45"/>
          <cell r="LBH45"/>
          <cell r="LBI45"/>
          <cell r="LBJ45"/>
          <cell r="LBK45"/>
          <cell r="LBL45"/>
          <cell r="LBM45"/>
          <cell r="LBN45"/>
          <cell r="LBO45"/>
          <cell r="LBP45"/>
          <cell r="LBQ45"/>
          <cell r="LBR45"/>
          <cell r="LBS45"/>
          <cell r="LBT45"/>
          <cell r="LBU45"/>
          <cell r="LBV45"/>
          <cell r="LBW45"/>
          <cell r="LBX45"/>
          <cell r="LBY45"/>
          <cell r="LBZ45"/>
          <cell r="LCA45"/>
          <cell r="LCB45"/>
          <cell r="LCC45"/>
          <cell r="LCD45"/>
          <cell r="LCE45"/>
          <cell r="LCF45"/>
          <cell r="LCG45"/>
          <cell r="LCH45"/>
          <cell r="LCI45"/>
          <cell r="LCJ45"/>
          <cell r="LCK45"/>
          <cell r="LCL45"/>
          <cell r="LCM45"/>
          <cell r="LCN45"/>
          <cell r="LCO45"/>
          <cell r="LCP45"/>
          <cell r="LCQ45"/>
          <cell r="LCR45"/>
          <cell r="LCS45"/>
          <cell r="LCT45"/>
          <cell r="LCU45"/>
          <cell r="LCV45"/>
          <cell r="LCW45"/>
          <cell r="LCX45"/>
          <cell r="LCY45"/>
          <cell r="LCZ45"/>
          <cell r="LDA45"/>
          <cell r="LDB45"/>
          <cell r="LDC45"/>
          <cell r="LDD45"/>
          <cell r="LDE45"/>
          <cell r="LDF45"/>
          <cell r="LDG45"/>
          <cell r="LDH45"/>
          <cell r="LDI45"/>
          <cell r="LDJ45"/>
          <cell r="LDK45"/>
          <cell r="LDL45"/>
          <cell r="LDM45"/>
          <cell r="LDN45"/>
          <cell r="LDO45"/>
          <cell r="LDP45"/>
          <cell r="LDQ45"/>
          <cell r="LDR45"/>
          <cell r="LDS45"/>
          <cell r="LDT45"/>
          <cell r="LDU45"/>
          <cell r="LDV45"/>
          <cell r="LDW45"/>
          <cell r="LDX45"/>
          <cell r="LDY45"/>
          <cell r="LDZ45"/>
          <cell r="LEA45"/>
          <cell r="LEB45"/>
          <cell r="LEC45"/>
          <cell r="LED45"/>
          <cell r="LEE45"/>
          <cell r="LEF45"/>
          <cell r="LEG45"/>
          <cell r="LEH45"/>
          <cell r="LEI45"/>
          <cell r="LEJ45"/>
          <cell r="LEK45"/>
          <cell r="LEL45"/>
          <cell r="LEM45"/>
          <cell r="LEN45"/>
          <cell r="LEO45"/>
          <cell r="LEP45"/>
          <cell r="LEQ45"/>
          <cell r="LER45"/>
          <cell r="LES45"/>
          <cell r="LET45"/>
          <cell r="LEU45"/>
          <cell r="LEV45"/>
          <cell r="LEW45"/>
          <cell r="LEX45"/>
          <cell r="LEY45"/>
          <cell r="LEZ45"/>
          <cell r="LFA45"/>
          <cell r="LFB45"/>
          <cell r="LFC45"/>
          <cell r="LFD45"/>
          <cell r="LFE45"/>
          <cell r="LFF45"/>
          <cell r="LFG45"/>
          <cell r="LFH45"/>
          <cell r="LFI45"/>
          <cell r="LFJ45"/>
          <cell r="LFK45"/>
          <cell r="LFL45"/>
          <cell r="LFM45"/>
          <cell r="LFN45"/>
          <cell r="LFO45"/>
          <cell r="LFP45"/>
          <cell r="LFQ45"/>
          <cell r="LFR45"/>
          <cell r="LFS45"/>
          <cell r="LFT45"/>
          <cell r="LFU45"/>
          <cell r="LFV45"/>
          <cell r="LFW45"/>
          <cell r="LFX45"/>
          <cell r="LFY45"/>
          <cell r="LFZ45"/>
          <cell r="LGA45"/>
          <cell r="LGB45"/>
          <cell r="LGC45"/>
          <cell r="LGD45"/>
          <cell r="LGE45"/>
          <cell r="LGF45"/>
          <cell r="LGG45"/>
          <cell r="LGH45"/>
          <cell r="LGI45"/>
          <cell r="LGJ45"/>
          <cell r="LGK45"/>
          <cell r="LGL45"/>
          <cell r="LGM45"/>
          <cell r="LGN45"/>
          <cell r="LGO45"/>
          <cell r="LGP45"/>
          <cell r="LGQ45"/>
          <cell r="LGR45"/>
          <cell r="LGS45"/>
          <cell r="LGT45"/>
          <cell r="LGU45"/>
          <cell r="LGV45"/>
          <cell r="LGW45"/>
          <cell r="LGX45"/>
          <cell r="LGY45"/>
          <cell r="LGZ45"/>
          <cell r="LHA45"/>
          <cell r="LHB45"/>
          <cell r="LHC45"/>
          <cell r="LHD45"/>
          <cell r="LHE45"/>
          <cell r="LHF45"/>
          <cell r="LHG45"/>
          <cell r="LHH45"/>
          <cell r="LHI45"/>
          <cell r="LHJ45"/>
          <cell r="LHK45"/>
          <cell r="LHL45"/>
          <cell r="LHM45"/>
          <cell r="LHN45"/>
          <cell r="LHO45"/>
          <cell r="LHP45"/>
          <cell r="LHQ45"/>
          <cell r="LHR45"/>
          <cell r="LHS45"/>
          <cell r="LHT45"/>
          <cell r="LHU45"/>
          <cell r="LHV45"/>
          <cell r="LHW45"/>
          <cell r="LHX45"/>
          <cell r="LHY45"/>
          <cell r="LHZ45"/>
          <cell r="LIA45"/>
          <cell r="LIB45"/>
          <cell r="LIC45"/>
          <cell r="LID45"/>
          <cell r="LIE45"/>
          <cell r="LIF45"/>
          <cell r="LIG45"/>
          <cell r="LIH45"/>
          <cell r="LII45"/>
          <cell r="LIJ45"/>
          <cell r="LIK45"/>
          <cell r="LIL45"/>
          <cell r="LIM45"/>
          <cell r="LIN45"/>
          <cell r="LIO45"/>
          <cell r="LIP45"/>
          <cell r="LIQ45"/>
          <cell r="LIR45"/>
          <cell r="LIS45"/>
          <cell r="LIT45"/>
          <cell r="LIU45"/>
          <cell r="LIV45"/>
          <cell r="LIW45"/>
          <cell r="LIX45"/>
          <cell r="LIY45"/>
          <cell r="LIZ45"/>
          <cell r="LJA45"/>
          <cell r="LJB45"/>
          <cell r="LJC45"/>
          <cell r="LJD45"/>
          <cell r="LJE45"/>
          <cell r="LJF45"/>
          <cell r="LJG45"/>
          <cell r="LJH45"/>
          <cell r="LJI45"/>
          <cell r="LJJ45"/>
          <cell r="LJK45"/>
          <cell r="LJL45"/>
          <cell r="LJM45"/>
          <cell r="LJN45"/>
          <cell r="LJO45"/>
          <cell r="LJP45"/>
          <cell r="LJQ45"/>
          <cell r="LJR45"/>
          <cell r="LJS45"/>
          <cell r="LJT45"/>
          <cell r="LJU45"/>
          <cell r="LJV45"/>
          <cell r="LJW45"/>
          <cell r="LJX45"/>
          <cell r="LJY45"/>
          <cell r="LJZ45"/>
          <cell r="LKA45"/>
          <cell r="LKB45"/>
          <cell r="LKC45"/>
          <cell r="LKD45"/>
          <cell r="LKE45"/>
          <cell r="LKF45"/>
          <cell r="LKG45"/>
          <cell r="LKH45"/>
          <cell r="LKI45"/>
          <cell r="LKJ45"/>
          <cell r="LKK45"/>
          <cell r="LKL45"/>
          <cell r="LKM45"/>
          <cell r="LKN45"/>
          <cell r="LKO45"/>
          <cell r="LKP45"/>
          <cell r="LKQ45"/>
          <cell r="LKR45"/>
          <cell r="LKS45"/>
          <cell r="LKT45"/>
          <cell r="LKU45"/>
          <cell r="LKV45"/>
          <cell r="LKW45"/>
          <cell r="LKX45"/>
          <cell r="LKY45"/>
          <cell r="LKZ45"/>
          <cell r="LLA45"/>
          <cell r="LLB45"/>
          <cell r="LLC45"/>
          <cell r="LLD45"/>
          <cell r="LLE45"/>
          <cell r="LLF45"/>
          <cell r="LLG45"/>
          <cell r="LLH45"/>
          <cell r="LLI45"/>
          <cell r="LLJ45"/>
          <cell r="LLK45"/>
          <cell r="LLL45"/>
          <cell r="LLM45"/>
          <cell r="LLN45"/>
          <cell r="LLO45"/>
          <cell r="LLP45"/>
          <cell r="LLQ45"/>
          <cell r="LLR45"/>
          <cell r="LLS45"/>
          <cell r="LLT45"/>
          <cell r="LLU45"/>
          <cell r="LLV45"/>
          <cell r="LLW45"/>
          <cell r="LLX45"/>
          <cell r="LLY45"/>
          <cell r="LLZ45"/>
          <cell r="LMA45"/>
          <cell r="LMB45"/>
          <cell r="LMC45"/>
          <cell r="LMD45"/>
          <cell r="LME45"/>
          <cell r="LMF45"/>
          <cell r="LMG45"/>
          <cell r="LMH45"/>
          <cell r="LMI45"/>
          <cell r="LMJ45"/>
          <cell r="LMK45"/>
          <cell r="LML45"/>
          <cell r="LMM45"/>
          <cell r="LMN45"/>
          <cell r="LMO45"/>
          <cell r="LMP45"/>
          <cell r="LMQ45"/>
          <cell r="LMR45"/>
          <cell r="LMS45"/>
          <cell r="LMT45"/>
          <cell r="LMU45"/>
          <cell r="LMV45"/>
          <cell r="LMW45"/>
          <cell r="LMX45"/>
          <cell r="LMY45"/>
          <cell r="LMZ45"/>
          <cell r="LNA45"/>
          <cell r="LNB45"/>
          <cell r="LNC45"/>
          <cell r="LND45"/>
          <cell r="LNE45"/>
          <cell r="LNF45"/>
          <cell r="LNG45"/>
          <cell r="LNH45"/>
          <cell r="LNI45"/>
          <cell r="LNJ45"/>
          <cell r="LNK45"/>
          <cell r="LNL45"/>
          <cell r="LNM45"/>
          <cell r="LNN45"/>
          <cell r="LNO45"/>
          <cell r="LNP45"/>
          <cell r="LNQ45"/>
          <cell r="LNR45"/>
          <cell r="LNS45"/>
          <cell r="LNT45"/>
          <cell r="LNU45"/>
          <cell r="LNV45"/>
          <cell r="LNW45"/>
          <cell r="LNX45"/>
          <cell r="LNY45"/>
          <cell r="LNZ45"/>
          <cell r="LOA45"/>
          <cell r="LOB45"/>
          <cell r="LOC45"/>
          <cell r="LOD45"/>
          <cell r="LOE45"/>
          <cell r="LOF45"/>
          <cell r="LOG45"/>
          <cell r="LOH45"/>
          <cell r="LOI45"/>
          <cell r="LOJ45"/>
          <cell r="LOK45"/>
          <cell r="LOL45"/>
          <cell r="LOM45"/>
          <cell r="LON45"/>
          <cell r="LOO45"/>
          <cell r="LOP45"/>
          <cell r="LOQ45"/>
          <cell r="LOR45"/>
          <cell r="LOS45"/>
          <cell r="LOT45"/>
          <cell r="LOU45"/>
          <cell r="LOV45"/>
          <cell r="LOW45"/>
          <cell r="LOX45"/>
          <cell r="LOY45"/>
          <cell r="LOZ45"/>
          <cell r="LPA45"/>
          <cell r="LPB45"/>
          <cell r="LPC45"/>
          <cell r="LPD45"/>
          <cell r="LPE45"/>
          <cell r="LPF45"/>
          <cell r="LPG45"/>
          <cell r="LPH45"/>
          <cell r="LPI45"/>
          <cell r="LPJ45"/>
          <cell r="LPK45"/>
          <cell r="LPL45"/>
          <cell r="LPM45"/>
          <cell r="LPN45"/>
          <cell r="LPO45"/>
          <cell r="LPP45"/>
          <cell r="LPQ45"/>
          <cell r="LPR45"/>
          <cell r="LPS45"/>
          <cell r="LPT45"/>
          <cell r="LPU45"/>
          <cell r="LPV45"/>
          <cell r="LPW45"/>
          <cell r="LPX45"/>
          <cell r="LPY45"/>
          <cell r="LPZ45"/>
          <cell r="LQA45"/>
          <cell r="LQB45"/>
          <cell r="LQC45"/>
          <cell r="LQD45"/>
          <cell r="LQE45"/>
          <cell r="LQF45"/>
          <cell r="LQG45"/>
          <cell r="LQH45"/>
          <cell r="LQI45"/>
          <cell r="LQJ45"/>
          <cell r="LQK45"/>
          <cell r="LQL45"/>
          <cell r="LQM45"/>
          <cell r="LQN45"/>
          <cell r="LQO45"/>
          <cell r="LQP45"/>
          <cell r="LQQ45"/>
          <cell r="LQR45"/>
          <cell r="LQS45"/>
          <cell r="LQT45"/>
          <cell r="LQU45"/>
          <cell r="LQV45"/>
          <cell r="LQW45"/>
          <cell r="LQX45"/>
          <cell r="LQY45"/>
          <cell r="LQZ45"/>
          <cell r="LRA45"/>
          <cell r="LRB45"/>
          <cell r="LRC45"/>
          <cell r="LRD45"/>
          <cell r="LRE45"/>
          <cell r="LRF45"/>
          <cell r="LRG45"/>
          <cell r="LRH45"/>
          <cell r="LRI45"/>
          <cell r="LRJ45"/>
          <cell r="LRK45"/>
          <cell r="LRL45"/>
          <cell r="LRM45"/>
          <cell r="LRN45"/>
          <cell r="LRO45"/>
          <cell r="LRP45"/>
          <cell r="LRQ45"/>
          <cell r="LRR45"/>
          <cell r="LRS45"/>
          <cell r="LRT45"/>
          <cell r="LRU45"/>
          <cell r="LRV45"/>
          <cell r="LRW45"/>
          <cell r="LRX45"/>
          <cell r="LRY45"/>
          <cell r="LRZ45"/>
          <cell r="LSA45"/>
          <cell r="LSB45"/>
          <cell r="LSC45"/>
          <cell r="LSD45"/>
          <cell r="LSE45"/>
          <cell r="LSF45"/>
          <cell r="LSG45"/>
          <cell r="LSH45"/>
          <cell r="LSI45"/>
          <cell r="LSJ45"/>
          <cell r="LSK45"/>
          <cell r="LSL45"/>
          <cell r="LSM45"/>
          <cell r="LSN45"/>
          <cell r="LSO45"/>
          <cell r="LSP45"/>
          <cell r="LSQ45"/>
          <cell r="LSR45"/>
          <cell r="LSS45"/>
          <cell r="LST45"/>
          <cell r="LSU45"/>
          <cell r="LSV45"/>
          <cell r="LSW45"/>
          <cell r="LSX45"/>
          <cell r="LSY45"/>
          <cell r="LSZ45"/>
          <cell r="LTA45"/>
          <cell r="LTB45"/>
          <cell r="LTC45"/>
          <cell r="LTD45"/>
          <cell r="LTE45"/>
          <cell r="LTF45"/>
          <cell r="LTG45"/>
          <cell r="LTH45"/>
          <cell r="LTI45"/>
          <cell r="LTJ45"/>
          <cell r="LTK45"/>
          <cell r="LTL45"/>
          <cell r="LTM45"/>
          <cell r="LTN45"/>
          <cell r="LTO45"/>
          <cell r="LTP45"/>
          <cell r="LTQ45"/>
          <cell r="LTR45"/>
          <cell r="LTS45"/>
          <cell r="LTT45"/>
          <cell r="LTU45"/>
          <cell r="LTV45"/>
          <cell r="LTW45"/>
          <cell r="LTX45"/>
          <cell r="LTY45"/>
          <cell r="LTZ45"/>
          <cell r="LUA45"/>
          <cell r="LUB45"/>
          <cell r="LUC45"/>
          <cell r="LUD45"/>
          <cell r="LUE45"/>
          <cell r="LUF45"/>
          <cell r="LUG45"/>
          <cell r="LUH45"/>
          <cell r="LUI45"/>
          <cell r="LUJ45"/>
          <cell r="LUK45"/>
          <cell r="LUL45"/>
          <cell r="LUM45"/>
          <cell r="LUN45"/>
          <cell r="LUO45"/>
          <cell r="LUP45"/>
          <cell r="LUQ45"/>
          <cell r="LUR45"/>
          <cell r="LUS45"/>
          <cell r="LUT45"/>
          <cell r="LUU45"/>
          <cell r="LUV45"/>
          <cell r="LUW45"/>
          <cell r="LUX45"/>
          <cell r="LUY45"/>
          <cell r="LUZ45"/>
          <cell r="LVA45"/>
          <cell r="LVB45"/>
          <cell r="LVC45"/>
          <cell r="LVD45"/>
          <cell r="LVE45"/>
          <cell r="LVF45"/>
          <cell r="LVG45"/>
          <cell r="LVH45"/>
          <cell r="LVI45"/>
          <cell r="LVJ45"/>
          <cell r="LVK45"/>
          <cell r="LVL45"/>
          <cell r="LVM45"/>
          <cell r="LVN45"/>
          <cell r="LVO45"/>
          <cell r="LVP45"/>
          <cell r="LVQ45"/>
          <cell r="LVR45"/>
          <cell r="LVS45"/>
          <cell r="LVT45"/>
          <cell r="LVU45"/>
          <cell r="LVV45"/>
          <cell r="LVW45"/>
          <cell r="LVX45"/>
          <cell r="LVY45"/>
          <cell r="LVZ45"/>
          <cell r="LWA45"/>
          <cell r="LWB45"/>
          <cell r="LWC45"/>
          <cell r="LWD45"/>
          <cell r="LWE45"/>
          <cell r="LWF45"/>
          <cell r="LWG45"/>
          <cell r="LWH45"/>
          <cell r="LWI45"/>
          <cell r="LWJ45"/>
          <cell r="LWK45"/>
          <cell r="LWL45"/>
          <cell r="LWM45"/>
          <cell r="LWN45"/>
          <cell r="LWO45"/>
          <cell r="LWP45"/>
          <cell r="LWQ45"/>
          <cell r="LWR45"/>
          <cell r="LWS45"/>
          <cell r="LWT45"/>
          <cell r="LWU45"/>
          <cell r="LWV45"/>
          <cell r="LWW45"/>
          <cell r="LWX45"/>
          <cell r="LWY45"/>
          <cell r="LWZ45"/>
          <cell r="LXA45"/>
          <cell r="LXB45"/>
          <cell r="LXC45"/>
          <cell r="LXD45"/>
          <cell r="LXE45"/>
          <cell r="LXF45"/>
          <cell r="LXG45"/>
          <cell r="LXH45"/>
          <cell r="LXI45"/>
          <cell r="LXJ45"/>
          <cell r="LXK45"/>
          <cell r="LXL45"/>
          <cell r="LXM45"/>
          <cell r="LXN45"/>
          <cell r="LXO45"/>
          <cell r="LXP45"/>
          <cell r="LXQ45"/>
          <cell r="LXR45"/>
          <cell r="LXS45"/>
          <cell r="LXT45"/>
          <cell r="LXU45"/>
          <cell r="LXV45"/>
          <cell r="LXW45"/>
          <cell r="LXX45"/>
          <cell r="LXY45"/>
          <cell r="LXZ45"/>
          <cell r="LYA45"/>
          <cell r="LYB45"/>
          <cell r="LYC45"/>
          <cell r="LYD45"/>
          <cell r="LYE45"/>
          <cell r="LYF45"/>
          <cell r="LYG45"/>
          <cell r="LYH45"/>
          <cell r="LYI45"/>
          <cell r="LYJ45"/>
          <cell r="LYK45"/>
          <cell r="LYL45"/>
          <cell r="LYM45"/>
          <cell r="LYN45"/>
          <cell r="LYO45"/>
          <cell r="LYP45"/>
          <cell r="LYQ45"/>
          <cell r="LYR45"/>
          <cell r="LYS45"/>
          <cell r="LYT45"/>
          <cell r="LYU45"/>
          <cell r="LYV45"/>
          <cell r="LYW45"/>
          <cell r="LYX45"/>
          <cell r="LYY45"/>
          <cell r="LYZ45"/>
          <cell r="LZA45"/>
          <cell r="LZB45"/>
          <cell r="LZC45"/>
          <cell r="LZD45"/>
          <cell r="LZE45"/>
          <cell r="LZF45"/>
          <cell r="LZG45"/>
          <cell r="LZH45"/>
          <cell r="LZI45"/>
          <cell r="LZJ45"/>
          <cell r="LZK45"/>
          <cell r="LZL45"/>
          <cell r="LZM45"/>
          <cell r="LZN45"/>
          <cell r="LZO45"/>
          <cell r="LZP45"/>
          <cell r="LZQ45"/>
          <cell r="LZR45"/>
          <cell r="LZS45"/>
          <cell r="LZT45"/>
          <cell r="LZU45"/>
          <cell r="LZV45"/>
          <cell r="LZW45"/>
          <cell r="LZX45"/>
          <cell r="LZY45"/>
          <cell r="LZZ45"/>
          <cell r="MAA45"/>
          <cell r="MAB45"/>
          <cell r="MAC45"/>
          <cell r="MAD45"/>
          <cell r="MAE45"/>
          <cell r="MAF45"/>
          <cell r="MAG45"/>
          <cell r="MAH45"/>
          <cell r="MAI45"/>
          <cell r="MAJ45"/>
          <cell r="MAK45"/>
          <cell r="MAL45"/>
          <cell r="MAM45"/>
          <cell r="MAN45"/>
          <cell r="MAO45"/>
          <cell r="MAP45"/>
          <cell r="MAQ45"/>
          <cell r="MAR45"/>
          <cell r="MAS45"/>
          <cell r="MAT45"/>
          <cell r="MAU45"/>
          <cell r="MAV45"/>
          <cell r="MAW45"/>
          <cell r="MAX45"/>
          <cell r="MAY45"/>
          <cell r="MAZ45"/>
          <cell r="MBA45"/>
          <cell r="MBB45"/>
          <cell r="MBC45"/>
          <cell r="MBD45"/>
          <cell r="MBE45"/>
          <cell r="MBF45"/>
          <cell r="MBG45"/>
          <cell r="MBH45"/>
          <cell r="MBI45"/>
          <cell r="MBJ45"/>
          <cell r="MBK45"/>
          <cell r="MBL45"/>
          <cell r="MBM45"/>
          <cell r="MBN45"/>
          <cell r="MBO45"/>
          <cell r="MBP45"/>
          <cell r="MBQ45"/>
          <cell r="MBR45"/>
          <cell r="MBS45"/>
          <cell r="MBT45"/>
          <cell r="MBU45"/>
          <cell r="MBV45"/>
          <cell r="MBW45"/>
          <cell r="MBX45"/>
          <cell r="MBY45"/>
          <cell r="MBZ45"/>
          <cell r="MCA45"/>
          <cell r="MCB45"/>
          <cell r="MCC45"/>
          <cell r="MCD45"/>
          <cell r="MCE45"/>
          <cell r="MCF45"/>
          <cell r="MCG45"/>
          <cell r="MCH45"/>
          <cell r="MCI45"/>
          <cell r="MCJ45"/>
          <cell r="MCK45"/>
          <cell r="MCL45"/>
          <cell r="MCM45"/>
          <cell r="MCN45"/>
          <cell r="MCO45"/>
          <cell r="MCP45"/>
          <cell r="MCQ45"/>
          <cell r="MCR45"/>
          <cell r="MCS45"/>
          <cell r="MCT45"/>
          <cell r="MCU45"/>
          <cell r="MCV45"/>
          <cell r="MCW45"/>
          <cell r="MCX45"/>
          <cell r="MCY45"/>
          <cell r="MCZ45"/>
          <cell r="MDA45"/>
          <cell r="MDB45"/>
          <cell r="MDC45"/>
          <cell r="MDD45"/>
          <cell r="MDE45"/>
          <cell r="MDF45"/>
          <cell r="MDG45"/>
          <cell r="MDH45"/>
          <cell r="MDI45"/>
          <cell r="MDJ45"/>
          <cell r="MDK45"/>
          <cell r="MDL45"/>
          <cell r="MDM45"/>
          <cell r="MDN45"/>
          <cell r="MDO45"/>
          <cell r="MDP45"/>
          <cell r="MDQ45"/>
          <cell r="MDR45"/>
          <cell r="MDS45"/>
          <cell r="MDT45"/>
          <cell r="MDU45"/>
          <cell r="MDV45"/>
          <cell r="MDW45"/>
          <cell r="MDX45"/>
          <cell r="MDY45"/>
          <cell r="MDZ45"/>
          <cell r="MEA45"/>
          <cell r="MEB45"/>
          <cell r="MEC45"/>
          <cell r="MED45"/>
          <cell r="MEE45"/>
          <cell r="MEF45"/>
          <cell r="MEG45"/>
          <cell r="MEH45"/>
          <cell r="MEI45"/>
          <cell r="MEJ45"/>
          <cell r="MEK45"/>
          <cell r="MEL45"/>
          <cell r="MEM45"/>
          <cell r="MEN45"/>
          <cell r="MEO45"/>
          <cell r="MEP45"/>
          <cell r="MEQ45"/>
          <cell r="MER45"/>
          <cell r="MES45"/>
          <cell r="MET45"/>
          <cell r="MEU45"/>
          <cell r="MEV45"/>
          <cell r="MEW45"/>
          <cell r="MEX45"/>
          <cell r="MEY45"/>
          <cell r="MEZ45"/>
          <cell r="MFA45"/>
          <cell r="MFB45"/>
          <cell r="MFC45"/>
          <cell r="MFD45"/>
          <cell r="MFE45"/>
          <cell r="MFF45"/>
          <cell r="MFG45"/>
          <cell r="MFH45"/>
          <cell r="MFI45"/>
          <cell r="MFJ45"/>
          <cell r="MFK45"/>
          <cell r="MFL45"/>
          <cell r="MFM45"/>
          <cell r="MFN45"/>
          <cell r="MFO45"/>
          <cell r="MFP45"/>
          <cell r="MFQ45"/>
          <cell r="MFR45"/>
          <cell r="MFS45"/>
          <cell r="MFT45"/>
          <cell r="MFU45"/>
          <cell r="MFV45"/>
          <cell r="MFW45"/>
          <cell r="MFX45"/>
          <cell r="MFY45"/>
          <cell r="MFZ45"/>
          <cell r="MGA45"/>
          <cell r="MGB45"/>
          <cell r="MGC45"/>
          <cell r="MGD45"/>
          <cell r="MGE45"/>
          <cell r="MGF45"/>
          <cell r="MGG45"/>
          <cell r="MGH45"/>
          <cell r="MGI45"/>
          <cell r="MGJ45"/>
          <cell r="MGK45"/>
          <cell r="MGL45"/>
          <cell r="MGM45"/>
          <cell r="MGN45"/>
          <cell r="MGO45"/>
          <cell r="MGP45"/>
          <cell r="MGQ45"/>
          <cell r="MGR45"/>
          <cell r="MGS45"/>
          <cell r="MGT45"/>
          <cell r="MGU45"/>
          <cell r="MGV45"/>
          <cell r="MGW45"/>
          <cell r="MGX45"/>
          <cell r="MGY45"/>
          <cell r="MGZ45"/>
          <cell r="MHA45"/>
          <cell r="MHB45"/>
          <cell r="MHC45"/>
          <cell r="MHD45"/>
          <cell r="MHE45"/>
          <cell r="MHF45"/>
          <cell r="MHG45"/>
          <cell r="MHH45"/>
          <cell r="MHI45"/>
          <cell r="MHJ45"/>
          <cell r="MHK45"/>
          <cell r="MHL45"/>
          <cell r="MHM45"/>
          <cell r="MHN45"/>
          <cell r="MHO45"/>
          <cell r="MHP45"/>
          <cell r="MHQ45"/>
          <cell r="MHR45"/>
          <cell r="MHS45"/>
          <cell r="MHT45"/>
          <cell r="MHU45"/>
          <cell r="MHV45"/>
          <cell r="MHW45"/>
          <cell r="MHX45"/>
          <cell r="MHY45"/>
          <cell r="MHZ45"/>
          <cell r="MIA45"/>
          <cell r="MIB45"/>
          <cell r="MIC45"/>
          <cell r="MID45"/>
          <cell r="MIE45"/>
          <cell r="MIF45"/>
          <cell r="MIG45"/>
          <cell r="MIH45"/>
          <cell r="MII45"/>
          <cell r="MIJ45"/>
          <cell r="MIK45"/>
          <cell r="MIL45"/>
          <cell r="MIM45"/>
          <cell r="MIN45"/>
          <cell r="MIO45"/>
          <cell r="MIP45"/>
          <cell r="MIQ45"/>
          <cell r="MIR45"/>
          <cell r="MIS45"/>
          <cell r="MIT45"/>
          <cell r="MIU45"/>
          <cell r="MIV45"/>
          <cell r="MIW45"/>
          <cell r="MIX45"/>
          <cell r="MIY45"/>
          <cell r="MIZ45"/>
          <cell r="MJA45"/>
          <cell r="MJB45"/>
          <cell r="MJC45"/>
          <cell r="MJD45"/>
          <cell r="MJE45"/>
          <cell r="MJF45"/>
          <cell r="MJG45"/>
          <cell r="MJH45"/>
          <cell r="MJI45"/>
          <cell r="MJJ45"/>
          <cell r="MJK45"/>
          <cell r="MJL45"/>
          <cell r="MJM45"/>
          <cell r="MJN45"/>
          <cell r="MJO45"/>
          <cell r="MJP45"/>
          <cell r="MJQ45"/>
          <cell r="MJR45"/>
          <cell r="MJS45"/>
          <cell r="MJT45"/>
          <cell r="MJU45"/>
          <cell r="MJV45"/>
          <cell r="MJW45"/>
          <cell r="MJX45"/>
          <cell r="MJY45"/>
          <cell r="MJZ45"/>
          <cell r="MKA45"/>
          <cell r="MKB45"/>
          <cell r="MKC45"/>
          <cell r="MKD45"/>
          <cell r="MKE45"/>
          <cell r="MKF45"/>
          <cell r="MKG45"/>
          <cell r="MKH45"/>
          <cell r="MKI45"/>
          <cell r="MKJ45"/>
          <cell r="MKK45"/>
          <cell r="MKL45"/>
          <cell r="MKM45"/>
          <cell r="MKN45"/>
          <cell r="MKO45"/>
          <cell r="MKP45"/>
          <cell r="MKQ45"/>
          <cell r="MKR45"/>
          <cell r="MKS45"/>
          <cell r="MKT45"/>
          <cell r="MKU45"/>
          <cell r="MKV45"/>
          <cell r="MKW45"/>
          <cell r="MKX45"/>
          <cell r="MKY45"/>
          <cell r="MKZ45"/>
          <cell r="MLA45"/>
          <cell r="MLB45"/>
          <cell r="MLC45"/>
          <cell r="MLD45"/>
          <cell r="MLE45"/>
          <cell r="MLF45"/>
          <cell r="MLG45"/>
          <cell r="MLH45"/>
          <cell r="MLI45"/>
          <cell r="MLJ45"/>
          <cell r="MLK45"/>
          <cell r="MLL45"/>
          <cell r="MLM45"/>
          <cell r="MLN45"/>
          <cell r="MLO45"/>
          <cell r="MLP45"/>
          <cell r="MLQ45"/>
          <cell r="MLR45"/>
          <cell r="MLS45"/>
          <cell r="MLT45"/>
          <cell r="MLU45"/>
          <cell r="MLV45"/>
          <cell r="MLW45"/>
          <cell r="MLX45"/>
          <cell r="MLY45"/>
          <cell r="MLZ45"/>
          <cell r="MMA45"/>
          <cell r="MMB45"/>
          <cell r="MMC45"/>
          <cell r="MMD45"/>
          <cell r="MME45"/>
          <cell r="MMF45"/>
          <cell r="MMG45"/>
          <cell r="MMH45"/>
          <cell r="MMI45"/>
          <cell r="MMJ45"/>
          <cell r="MMK45"/>
          <cell r="MML45"/>
          <cell r="MMM45"/>
          <cell r="MMN45"/>
          <cell r="MMO45"/>
          <cell r="MMP45"/>
          <cell r="MMQ45"/>
          <cell r="MMR45"/>
          <cell r="MMS45"/>
          <cell r="MMT45"/>
          <cell r="MMU45"/>
          <cell r="MMV45"/>
          <cell r="MMW45"/>
          <cell r="MMX45"/>
          <cell r="MMY45"/>
          <cell r="MMZ45"/>
          <cell r="MNA45"/>
          <cell r="MNB45"/>
          <cell r="MNC45"/>
          <cell r="MND45"/>
          <cell r="MNE45"/>
          <cell r="MNF45"/>
          <cell r="MNG45"/>
          <cell r="MNH45"/>
          <cell r="MNI45"/>
          <cell r="MNJ45"/>
          <cell r="MNK45"/>
          <cell r="MNL45"/>
          <cell r="MNM45"/>
          <cell r="MNN45"/>
          <cell r="MNO45"/>
          <cell r="MNP45"/>
          <cell r="MNQ45"/>
          <cell r="MNR45"/>
          <cell r="MNS45"/>
          <cell r="MNT45"/>
          <cell r="MNU45"/>
          <cell r="MNV45"/>
          <cell r="MNW45"/>
          <cell r="MNX45"/>
          <cell r="MNY45"/>
          <cell r="MNZ45"/>
          <cell r="MOA45"/>
          <cell r="MOB45"/>
          <cell r="MOC45"/>
          <cell r="MOD45"/>
          <cell r="MOE45"/>
          <cell r="MOF45"/>
          <cell r="MOG45"/>
          <cell r="MOH45"/>
          <cell r="MOI45"/>
          <cell r="MOJ45"/>
          <cell r="MOK45"/>
          <cell r="MOL45"/>
          <cell r="MOM45"/>
          <cell r="MON45"/>
          <cell r="MOO45"/>
          <cell r="MOP45"/>
          <cell r="MOQ45"/>
          <cell r="MOR45"/>
          <cell r="MOS45"/>
          <cell r="MOT45"/>
          <cell r="MOU45"/>
          <cell r="MOV45"/>
          <cell r="MOW45"/>
          <cell r="MOX45"/>
          <cell r="MOY45"/>
          <cell r="MOZ45"/>
          <cell r="MPA45"/>
          <cell r="MPB45"/>
          <cell r="MPC45"/>
          <cell r="MPD45"/>
          <cell r="MPE45"/>
          <cell r="MPF45"/>
          <cell r="MPG45"/>
          <cell r="MPH45"/>
          <cell r="MPI45"/>
          <cell r="MPJ45"/>
          <cell r="MPK45"/>
          <cell r="MPL45"/>
          <cell r="MPM45"/>
          <cell r="MPN45"/>
          <cell r="MPO45"/>
          <cell r="MPP45"/>
          <cell r="MPQ45"/>
          <cell r="MPR45"/>
          <cell r="MPS45"/>
          <cell r="MPT45"/>
          <cell r="MPU45"/>
          <cell r="MPV45"/>
          <cell r="MPW45"/>
          <cell r="MPX45"/>
          <cell r="MPY45"/>
          <cell r="MPZ45"/>
          <cell r="MQA45"/>
          <cell r="MQB45"/>
          <cell r="MQC45"/>
          <cell r="MQD45"/>
          <cell r="MQE45"/>
          <cell r="MQF45"/>
          <cell r="MQG45"/>
          <cell r="MQH45"/>
          <cell r="MQI45"/>
          <cell r="MQJ45"/>
          <cell r="MQK45"/>
          <cell r="MQL45"/>
          <cell r="MQM45"/>
          <cell r="MQN45"/>
          <cell r="MQO45"/>
          <cell r="MQP45"/>
          <cell r="MQQ45"/>
          <cell r="MQR45"/>
          <cell r="MQS45"/>
          <cell r="MQT45"/>
          <cell r="MQU45"/>
          <cell r="MQV45"/>
          <cell r="MQW45"/>
          <cell r="MQX45"/>
          <cell r="MQY45"/>
          <cell r="MQZ45"/>
          <cell r="MRA45"/>
          <cell r="MRB45"/>
          <cell r="MRC45"/>
          <cell r="MRD45"/>
          <cell r="MRE45"/>
          <cell r="MRF45"/>
          <cell r="MRG45"/>
          <cell r="MRH45"/>
          <cell r="MRI45"/>
          <cell r="MRJ45"/>
          <cell r="MRK45"/>
          <cell r="MRL45"/>
          <cell r="MRM45"/>
          <cell r="MRN45"/>
          <cell r="MRO45"/>
          <cell r="MRP45"/>
          <cell r="MRQ45"/>
          <cell r="MRR45"/>
          <cell r="MRS45"/>
          <cell r="MRT45"/>
          <cell r="MRU45"/>
          <cell r="MRV45"/>
          <cell r="MRW45"/>
          <cell r="MRX45"/>
          <cell r="MRY45"/>
          <cell r="MRZ45"/>
          <cell r="MSA45"/>
          <cell r="MSB45"/>
          <cell r="MSC45"/>
          <cell r="MSD45"/>
          <cell r="MSE45"/>
          <cell r="MSF45"/>
          <cell r="MSG45"/>
          <cell r="MSH45"/>
          <cell r="MSI45"/>
          <cell r="MSJ45"/>
          <cell r="MSK45"/>
          <cell r="MSL45"/>
          <cell r="MSM45"/>
          <cell r="MSN45"/>
          <cell r="MSO45"/>
          <cell r="MSP45"/>
          <cell r="MSQ45"/>
          <cell r="MSR45"/>
          <cell r="MSS45"/>
          <cell r="MST45"/>
          <cell r="MSU45"/>
          <cell r="MSV45"/>
          <cell r="MSW45"/>
          <cell r="MSX45"/>
          <cell r="MSY45"/>
          <cell r="MSZ45"/>
          <cell r="MTA45"/>
          <cell r="MTB45"/>
          <cell r="MTC45"/>
          <cell r="MTD45"/>
          <cell r="MTE45"/>
          <cell r="MTF45"/>
          <cell r="MTG45"/>
          <cell r="MTH45"/>
          <cell r="MTI45"/>
          <cell r="MTJ45"/>
          <cell r="MTK45"/>
          <cell r="MTL45"/>
          <cell r="MTM45"/>
          <cell r="MTN45"/>
          <cell r="MTO45"/>
          <cell r="MTP45"/>
          <cell r="MTQ45"/>
          <cell r="MTR45"/>
          <cell r="MTS45"/>
          <cell r="MTT45"/>
          <cell r="MTU45"/>
          <cell r="MTV45"/>
          <cell r="MTW45"/>
          <cell r="MTX45"/>
          <cell r="MTY45"/>
          <cell r="MTZ45"/>
          <cell r="MUA45"/>
          <cell r="MUB45"/>
          <cell r="MUC45"/>
          <cell r="MUD45"/>
          <cell r="MUE45"/>
          <cell r="MUF45"/>
          <cell r="MUG45"/>
          <cell r="MUH45"/>
          <cell r="MUI45"/>
          <cell r="MUJ45"/>
          <cell r="MUK45"/>
          <cell r="MUL45"/>
          <cell r="MUM45"/>
          <cell r="MUN45"/>
          <cell r="MUO45"/>
          <cell r="MUP45"/>
          <cell r="MUQ45"/>
          <cell r="MUR45"/>
          <cell r="MUS45"/>
          <cell r="MUT45"/>
          <cell r="MUU45"/>
          <cell r="MUV45"/>
          <cell r="MUW45"/>
          <cell r="MUX45"/>
          <cell r="MUY45"/>
          <cell r="MUZ45"/>
          <cell r="MVA45"/>
          <cell r="MVB45"/>
          <cell r="MVC45"/>
          <cell r="MVD45"/>
          <cell r="MVE45"/>
          <cell r="MVF45"/>
          <cell r="MVG45"/>
          <cell r="MVH45"/>
          <cell r="MVI45"/>
          <cell r="MVJ45"/>
          <cell r="MVK45"/>
          <cell r="MVL45"/>
          <cell r="MVM45"/>
          <cell r="MVN45"/>
          <cell r="MVO45"/>
          <cell r="MVP45"/>
          <cell r="MVQ45"/>
          <cell r="MVR45"/>
          <cell r="MVS45"/>
          <cell r="MVT45"/>
          <cell r="MVU45"/>
          <cell r="MVV45"/>
          <cell r="MVW45"/>
          <cell r="MVX45"/>
          <cell r="MVY45"/>
          <cell r="MVZ45"/>
          <cell r="MWA45"/>
          <cell r="MWB45"/>
          <cell r="MWC45"/>
          <cell r="MWD45"/>
          <cell r="MWE45"/>
          <cell r="MWF45"/>
          <cell r="MWG45"/>
          <cell r="MWH45"/>
          <cell r="MWI45"/>
          <cell r="MWJ45"/>
          <cell r="MWK45"/>
          <cell r="MWL45"/>
          <cell r="MWM45"/>
          <cell r="MWN45"/>
          <cell r="MWO45"/>
          <cell r="MWP45"/>
          <cell r="MWQ45"/>
          <cell r="MWR45"/>
          <cell r="MWS45"/>
          <cell r="MWT45"/>
          <cell r="MWU45"/>
          <cell r="MWV45"/>
          <cell r="MWW45"/>
          <cell r="MWX45"/>
          <cell r="MWY45"/>
          <cell r="MWZ45"/>
          <cell r="MXA45"/>
          <cell r="MXB45"/>
          <cell r="MXC45"/>
          <cell r="MXD45"/>
          <cell r="MXE45"/>
          <cell r="MXF45"/>
          <cell r="MXG45"/>
          <cell r="MXH45"/>
          <cell r="MXI45"/>
          <cell r="MXJ45"/>
          <cell r="MXK45"/>
          <cell r="MXL45"/>
          <cell r="MXM45"/>
          <cell r="MXN45"/>
          <cell r="MXO45"/>
          <cell r="MXP45"/>
          <cell r="MXQ45"/>
          <cell r="MXR45"/>
          <cell r="MXS45"/>
          <cell r="MXT45"/>
          <cell r="MXU45"/>
          <cell r="MXV45"/>
          <cell r="MXW45"/>
          <cell r="MXX45"/>
          <cell r="MXY45"/>
          <cell r="MXZ45"/>
          <cell r="MYA45"/>
          <cell r="MYB45"/>
          <cell r="MYC45"/>
          <cell r="MYD45"/>
          <cell r="MYE45"/>
          <cell r="MYF45"/>
          <cell r="MYG45"/>
          <cell r="MYH45"/>
          <cell r="MYI45"/>
          <cell r="MYJ45"/>
          <cell r="MYK45"/>
          <cell r="MYL45"/>
          <cell r="MYM45"/>
          <cell r="MYN45"/>
          <cell r="MYO45"/>
          <cell r="MYP45"/>
          <cell r="MYQ45"/>
          <cell r="MYR45"/>
          <cell r="MYS45"/>
          <cell r="MYT45"/>
          <cell r="MYU45"/>
          <cell r="MYV45"/>
          <cell r="MYW45"/>
          <cell r="MYX45"/>
          <cell r="MYY45"/>
          <cell r="MYZ45"/>
          <cell r="MZA45"/>
          <cell r="MZB45"/>
          <cell r="MZC45"/>
          <cell r="MZD45"/>
          <cell r="MZE45"/>
          <cell r="MZF45"/>
          <cell r="MZG45"/>
          <cell r="MZH45"/>
          <cell r="MZI45"/>
          <cell r="MZJ45"/>
          <cell r="MZK45"/>
          <cell r="MZL45"/>
          <cell r="MZM45"/>
          <cell r="MZN45"/>
          <cell r="MZO45"/>
          <cell r="MZP45"/>
          <cell r="MZQ45"/>
          <cell r="MZR45"/>
          <cell r="MZS45"/>
          <cell r="MZT45"/>
          <cell r="MZU45"/>
          <cell r="MZV45"/>
          <cell r="MZW45"/>
          <cell r="MZX45"/>
          <cell r="MZY45"/>
          <cell r="MZZ45"/>
          <cell r="NAA45"/>
          <cell r="NAB45"/>
          <cell r="NAC45"/>
          <cell r="NAD45"/>
          <cell r="NAE45"/>
          <cell r="NAF45"/>
          <cell r="NAG45"/>
          <cell r="NAH45"/>
          <cell r="NAI45"/>
          <cell r="NAJ45"/>
          <cell r="NAK45"/>
          <cell r="NAL45"/>
          <cell r="NAM45"/>
          <cell r="NAN45"/>
          <cell r="NAO45"/>
          <cell r="NAP45"/>
          <cell r="NAQ45"/>
          <cell r="NAR45"/>
          <cell r="NAS45"/>
          <cell r="NAT45"/>
          <cell r="NAU45"/>
          <cell r="NAV45"/>
          <cell r="NAW45"/>
          <cell r="NAX45"/>
          <cell r="NAY45"/>
          <cell r="NAZ45"/>
          <cell r="NBA45"/>
          <cell r="NBB45"/>
          <cell r="NBC45"/>
          <cell r="NBD45"/>
          <cell r="NBE45"/>
          <cell r="NBF45"/>
          <cell r="NBG45"/>
          <cell r="NBH45"/>
          <cell r="NBI45"/>
          <cell r="NBJ45"/>
          <cell r="NBK45"/>
          <cell r="NBL45"/>
          <cell r="NBM45"/>
          <cell r="NBN45"/>
          <cell r="NBO45"/>
          <cell r="NBP45"/>
          <cell r="NBQ45"/>
          <cell r="NBR45"/>
          <cell r="NBS45"/>
          <cell r="NBT45"/>
          <cell r="NBU45"/>
          <cell r="NBV45"/>
          <cell r="NBW45"/>
          <cell r="NBX45"/>
          <cell r="NBY45"/>
          <cell r="NBZ45"/>
          <cell r="NCA45"/>
          <cell r="NCB45"/>
          <cell r="NCC45"/>
          <cell r="NCD45"/>
          <cell r="NCE45"/>
          <cell r="NCF45"/>
          <cell r="NCG45"/>
          <cell r="NCH45"/>
          <cell r="NCI45"/>
          <cell r="NCJ45"/>
          <cell r="NCK45"/>
          <cell r="NCL45"/>
          <cell r="NCM45"/>
          <cell r="NCN45"/>
          <cell r="NCO45"/>
          <cell r="NCP45"/>
          <cell r="NCQ45"/>
          <cell r="NCR45"/>
          <cell r="NCS45"/>
          <cell r="NCT45"/>
          <cell r="NCU45"/>
          <cell r="NCV45"/>
          <cell r="NCW45"/>
          <cell r="NCX45"/>
          <cell r="NCY45"/>
          <cell r="NCZ45"/>
          <cell r="NDA45"/>
          <cell r="NDB45"/>
          <cell r="NDC45"/>
          <cell r="NDD45"/>
          <cell r="NDE45"/>
          <cell r="NDF45"/>
          <cell r="NDG45"/>
          <cell r="NDH45"/>
          <cell r="NDI45"/>
          <cell r="NDJ45"/>
          <cell r="NDK45"/>
          <cell r="NDL45"/>
          <cell r="NDM45"/>
          <cell r="NDN45"/>
          <cell r="NDO45"/>
          <cell r="NDP45"/>
          <cell r="NDQ45"/>
          <cell r="NDR45"/>
          <cell r="NDS45"/>
          <cell r="NDT45"/>
          <cell r="NDU45"/>
          <cell r="NDV45"/>
          <cell r="NDW45"/>
          <cell r="NDX45"/>
          <cell r="NDY45"/>
          <cell r="NDZ45"/>
          <cell r="NEA45"/>
          <cell r="NEB45"/>
          <cell r="NEC45"/>
          <cell r="NED45"/>
          <cell r="NEE45"/>
          <cell r="NEF45"/>
          <cell r="NEG45"/>
          <cell r="NEH45"/>
          <cell r="NEI45"/>
          <cell r="NEJ45"/>
          <cell r="NEK45"/>
          <cell r="NEL45"/>
          <cell r="NEM45"/>
          <cell r="NEN45"/>
          <cell r="NEO45"/>
          <cell r="NEP45"/>
          <cell r="NEQ45"/>
          <cell r="NER45"/>
          <cell r="NES45"/>
          <cell r="NET45"/>
          <cell r="NEU45"/>
          <cell r="NEV45"/>
          <cell r="NEW45"/>
          <cell r="NEX45"/>
          <cell r="NEY45"/>
          <cell r="NEZ45"/>
          <cell r="NFA45"/>
          <cell r="NFB45"/>
          <cell r="NFC45"/>
          <cell r="NFD45"/>
          <cell r="NFE45"/>
          <cell r="NFF45"/>
          <cell r="NFG45"/>
          <cell r="NFH45"/>
          <cell r="NFI45"/>
          <cell r="NFJ45"/>
          <cell r="NFK45"/>
          <cell r="NFL45"/>
          <cell r="NFM45"/>
          <cell r="NFN45"/>
          <cell r="NFO45"/>
          <cell r="NFP45"/>
          <cell r="NFQ45"/>
          <cell r="NFR45"/>
          <cell r="NFS45"/>
          <cell r="NFT45"/>
          <cell r="NFU45"/>
          <cell r="NFV45"/>
          <cell r="NFW45"/>
          <cell r="NFX45"/>
          <cell r="NFY45"/>
          <cell r="NFZ45"/>
          <cell r="NGA45"/>
          <cell r="NGB45"/>
          <cell r="NGC45"/>
          <cell r="NGD45"/>
          <cell r="NGE45"/>
          <cell r="NGF45"/>
          <cell r="NGG45"/>
          <cell r="NGH45"/>
          <cell r="NGI45"/>
          <cell r="NGJ45"/>
          <cell r="NGK45"/>
          <cell r="NGL45"/>
          <cell r="NGM45"/>
          <cell r="NGN45"/>
          <cell r="NGO45"/>
          <cell r="NGP45"/>
          <cell r="NGQ45"/>
          <cell r="NGR45"/>
          <cell r="NGS45"/>
          <cell r="NGT45"/>
          <cell r="NGU45"/>
          <cell r="NGV45"/>
          <cell r="NGW45"/>
          <cell r="NGX45"/>
          <cell r="NGY45"/>
          <cell r="NGZ45"/>
          <cell r="NHA45"/>
          <cell r="NHB45"/>
          <cell r="NHC45"/>
          <cell r="NHD45"/>
          <cell r="NHE45"/>
          <cell r="NHF45"/>
          <cell r="NHG45"/>
          <cell r="NHH45"/>
          <cell r="NHI45"/>
          <cell r="NHJ45"/>
          <cell r="NHK45"/>
          <cell r="NHL45"/>
          <cell r="NHM45"/>
          <cell r="NHN45"/>
          <cell r="NHO45"/>
          <cell r="NHP45"/>
          <cell r="NHQ45"/>
          <cell r="NHR45"/>
          <cell r="NHS45"/>
          <cell r="NHT45"/>
          <cell r="NHU45"/>
          <cell r="NHV45"/>
          <cell r="NHW45"/>
          <cell r="NHX45"/>
          <cell r="NHY45"/>
          <cell r="NHZ45"/>
          <cell r="NIA45"/>
          <cell r="NIB45"/>
          <cell r="NIC45"/>
          <cell r="NID45"/>
          <cell r="NIE45"/>
          <cell r="NIF45"/>
          <cell r="NIG45"/>
          <cell r="NIH45"/>
          <cell r="NII45"/>
          <cell r="NIJ45"/>
          <cell r="NIK45"/>
          <cell r="NIL45"/>
          <cell r="NIM45"/>
          <cell r="NIN45"/>
          <cell r="NIO45"/>
          <cell r="NIP45"/>
          <cell r="NIQ45"/>
          <cell r="NIR45"/>
          <cell r="NIS45"/>
          <cell r="NIT45"/>
          <cell r="NIU45"/>
          <cell r="NIV45"/>
          <cell r="NIW45"/>
          <cell r="NIX45"/>
          <cell r="NIY45"/>
          <cell r="NIZ45"/>
          <cell r="NJA45"/>
          <cell r="NJB45"/>
          <cell r="NJC45"/>
          <cell r="NJD45"/>
          <cell r="NJE45"/>
          <cell r="NJF45"/>
          <cell r="NJG45"/>
          <cell r="NJH45"/>
          <cell r="NJI45"/>
          <cell r="NJJ45"/>
          <cell r="NJK45"/>
          <cell r="NJL45"/>
          <cell r="NJM45"/>
          <cell r="NJN45"/>
          <cell r="NJO45"/>
          <cell r="NJP45"/>
          <cell r="NJQ45"/>
          <cell r="NJR45"/>
          <cell r="NJS45"/>
          <cell r="NJT45"/>
          <cell r="NJU45"/>
          <cell r="NJV45"/>
          <cell r="NJW45"/>
          <cell r="NJX45"/>
          <cell r="NJY45"/>
          <cell r="NJZ45"/>
          <cell r="NKA45"/>
          <cell r="NKB45"/>
          <cell r="NKC45"/>
          <cell r="NKD45"/>
          <cell r="NKE45"/>
          <cell r="NKF45"/>
          <cell r="NKG45"/>
          <cell r="NKH45"/>
          <cell r="NKI45"/>
          <cell r="NKJ45"/>
          <cell r="NKK45"/>
          <cell r="NKL45"/>
          <cell r="NKM45"/>
          <cell r="NKN45"/>
          <cell r="NKO45"/>
          <cell r="NKP45"/>
          <cell r="NKQ45"/>
          <cell r="NKR45"/>
          <cell r="NKS45"/>
          <cell r="NKT45"/>
          <cell r="NKU45"/>
          <cell r="NKV45"/>
          <cell r="NKW45"/>
          <cell r="NKX45"/>
          <cell r="NKY45"/>
          <cell r="NKZ45"/>
          <cell r="NLA45"/>
          <cell r="NLB45"/>
          <cell r="NLC45"/>
          <cell r="NLD45"/>
          <cell r="NLE45"/>
          <cell r="NLF45"/>
          <cell r="NLG45"/>
          <cell r="NLH45"/>
          <cell r="NLI45"/>
          <cell r="NLJ45"/>
          <cell r="NLK45"/>
          <cell r="NLL45"/>
          <cell r="NLM45"/>
          <cell r="NLN45"/>
          <cell r="NLO45"/>
          <cell r="NLP45"/>
          <cell r="NLQ45"/>
          <cell r="NLR45"/>
          <cell r="NLS45"/>
          <cell r="NLT45"/>
          <cell r="NLU45"/>
          <cell r="NLV45"/>
          <cell r="NLW45"/>
          <cell r="NLX45"/>
          <cell r="NLY45"/>
          <cell r="NLZ45"/>
          <cell r="NMA45"/>
          <cell r="NMB45"/>
          <cell r="NMC45"/>
          <cell r="NMD45"/>
          <cell r="NME45"/>
          <cell r="NMF45"/>
          <cell r="NMG45"/>
          <cell r="NMH45"/>
          <cell r="NMI45"/>
          <cell r="NMJ45"/>
          <cell r="NMK45"/>
          <cell r="NML45"/>
          <cell r="NMM45"/>
          <cell r="NMN45"/>
          <cell r="NMO45"/>
          <cell r="NMP45"/>
          <cell r="NMQ45"/>
          <cell r="NMR45"/>
          <cell r="NMS45"/>
          <cell r="NMT45"/>
          <cell r="NMU45"/>
          <cell r="NMV45"/>
          <cell r="NMW45"/>
          <cell r="NMX45"/>
          <cell r="NMY45"/>
          <cell r="NMZ45"/>
          <cell r="NNA45"/>
          <cell r="NNB45"/>
          <cell r="NNC45"/>
          <cell r="NND45"/>
          <cell r="NNE45"/>
          <cell r="NNF45"/>
          <cell r="NNG45"/>
          <cell r="NNH45"/>
          <cell r="NNI45"/>
          <cell r="NNJ45"/>
          <cell r="NNK45"/>
          <cell r="NNL45"/>
          <cell r="NNM45"/>
          <cell r="NNN45"/>
          <cell r="NNO45"/>
          <cell r="NNP45"/>
          <cell r="NNQ45"/>
          <cell r="NNR45"/>
          <cell r="NNS45"/>
          <cell r="NNT45"/>
          <cell r="NNU45"/>
          <cell r="NNV45"/>
          <cell r="NNW45"/>
          <cell r="NNX45"/>
          <cell r="NNY45"/>
          <cell r="NNZ45"/>
          <cell r="NOA45"/>
          <cell r="NOB45"/>
          <cell r="NOC45"/>
          <cell r="NOD45"/>
          <cell r="NOE45"/>
          <cell r="NOF45"/>
          <cell r="NOG45"/>
          <cell r="NOH45"/>
          <cell r="NOI45"/>
          <cell r="NOJ45"/>
          <cell r="NOK45"/>
          <cell r="NOL45"/>
          <cell r="NOM45"/>
          <cell r="NON45"/>
          <cell r="NOO45"/>
          <cell r="NOP45"/>
          <cell r="NOQ45"/>
          <cell r="NOR45"/>
          <cell r="NOS45"/>
          <cell r="NOT45"/>
          <cell r="NOU45"/>
          <cell r="NOV45"/>
          <cell r="NOW45"/>
          <cell r="NOX45"/>
          <cell r="NOY45"/>
          <cell r="NOZ45"/>
          <cell r="NPA45"/>
          <cell r="NPB45"/>
          <cell r="NPC45"/>
          <cell r="NPD45"/>
          <cell r="NPE45"/>
          <cell r="NPF45"/>
          <cell r="NPG45"/>
          <cell r="NPH45"/>
          <cell r="NPI45"/>
          <cell r="NPJ45"/>
          <cell r="NPK45"/>
          <cell r="NPL45"/>
          <cell r="NPM45"/>
          <cell r="NPN45"/>
          <cell r="NPO45"/>
          <cell r="NPP45"/>
          <cell r="NPQ45"/>
          <cell r="NPR45"/>
          <cell r="NPS45"/>
          <cell r="NPT45"/>
          <cell r="NPU45"/>
          <cell r="NPV45"/>
          <cell r="NPW45"/>
          <cell r="NPX45"/>
          <cell r="NPY45"/>
          <cell r="NPZ45"/>
          <cell r="NQA45"/>
          <cell r="NQB45"/>
          <cell r="NQC45"/>
          <cell r="NQD45"/>
          <cell r="NQE45"/>
          <cell r="NQF45"/>
          <cell r="NQG45"/>
          <cell r="NQH45"/>
          <cell r="NQI45"/>
          <cell r="NQJ45"/>
          <cell r="NQK45"/>
          <cell r="NQL45"/>
          <cell r="NQM45"/>
          <cell r="NQN45"/>
          <cell r="NQO45"/>
          <cell r="NQP45"/>
          <cell r="NQQ45"/>
          <cell r="NQR45"/>
          <cell r="NQS45"/>
          <cell r="NQT45"/>
          <cell r="NQU45"/>
          <cell r="NQV45"/>
          <cell r="NQW45"/>
          <cell r="NQX45"/>
          <cell r="NQY45"/>
          <cell r="NQZ45"/>
          <cell r="NRA45"/>
          <cell r="NRB45"/>
          <cell r="NRC45"/>
          <cell r="NRD45"/>
          <cell r="NRE45"/>
          <cell r="NRF45"/>
          <cell r="NRG45"/>
          <cell r="NRH45"/>
          <cell r="NRI45"/>
          <cell r="NRJ45"/>
          <cell r="NRK45"/>
          <cell r="NRL45"/>
          <cell r="NRM45"/>
          <cell r="NRN45"/>
          <cell r="NRO45"/>
          <cell r="NRP45"/>
          <cell r="NRQ45"/>
          <cell r="NRR45"/>
          <cell r="NRS45"/>
          <cell r="NRT45"/>
          <cell r="NRU45"/>
          <cell r="NRV45"/>
          <cell r="NRW45"/>
          <cell r="NRX45"/>
          <cell r="NRY45"/>
          <cell r="NRZ45"/>
          <cell r="NSA45"/>
          <cell r="NSB45"/>
          <cell r="NSC45"/>
          <cell r="NSD45"/>
          <cell r="NSE45"/>
          <cell r="NSF45"/>
          <cell r="NSG45"/>
          <cell r="NSH45"/>
          <cell r="NSI45"/>
          <cell r="NSJ45"/>
          <cell r="NSK45"/>
          <cell r="NSL45"/>
          <cell r="NSM45"/>
          <cell r="NSN45"/>
          <cell r="NSO45"/>
          <cell r="NSP45"/>
          <cell r="NSQ45"/>
          <cell r="NSR45"/>
          <cell r="NSS45"/>
          <cell r="NST45"/>
          <cell r="NSU45"/>
          <cell r="NSV45"/>
          <cell r="NSW45"/>
          <cell r="NSX45"/>
          <cell r="NSY45"/>
          <cell r="NSZ45"/>
          <cell r="NTA45"/>
          <cell r="NTB45"/>
          <cell r="NTC45"/>
          <cell r="NTD45"/>
          <cell r="NTE45"/>
          <cell r="NTF45"/>
          <cell r="NTG45"/>
          <cell r="NTH45"/>
          <cell r="NTI45"/>
          <cell r="NTJ45"/>
          <cell r="NTK45"/>
          <cell r="NTL45"/>
          <cell r="NTM45"/>
          <cell r="NTN45"/>
          <cell r="NTO45"/>
          <cell r="NTP45"/>
          <cell r="NTQ45"/>
          <cell r="NTR45"/>
          <cell r="NTS45"/>
          <cell r="NTT45"/>
          <cell r="NTU45"/>
          <cell r="NTV45"/>
          <cell r="NTW45"/>
          <cell r="NTX45"/>
          <cell r="NTY45"/>
          <cell r="NTZ45"/>
          <cell r="NUA45"/>
          <cell r="NUB45"/>
          <cell r="NUC45"/>
          <cell r="NUD45"/>
          <cell r="NUE45"/>
          <cell r="NUF45"/>
          <cell r="NUG45"/>
          <cell r="NUH45"/>
          <cell r="NUI45"/>
          <cell r="NUJ45"/>
          <cell r="NUK45"/>
          <cell r="NUL45"/>
          <cell r="NUM45"/>
          <cell r="NUN45"/>
          <cell r="NUO45"/>
          <cell r="NUP45"/>
          <cell r="NUQ45"/>
          <cell r="NUR45"/>
          <cell r="NUS45"/>
          <cell r="NUT45"/>
          <cell r="NUU45"/>
          <cell r="NUV45"/>
          <cell r="NUW45"/>
          <cell r="NUX45"/>
          <cell r="NUY45"/>
          <cell r="NUZ45"/>
          <cell r="NVA45"/>
          <cell r="NVB45"/>
          <cell r="NVC45"/>
          <cell r="NVD45"/>
          <cell r="NVE45"/>
          <cell r="NVF45"/>
          <cell r="NVG45"/>
          <cell r="NVH45"/>
          <cell r="NVI45"/>
          <cell r="NVJ45"/>
          <cell r="NVK45"/>
          <cell r="NVL45"/>
          <cell r="NVM45"/>
          <cell r="NVN45"/>
          <cell r="NVO45"/>
          <cell r="NVP45"/>
          <cell r="NVQ45"/>
          <cell r="NVR45"/>
          <cell r="NVS45"/>
          <cell r="NVT45"/>
          <cell r="NVU45"/>
          <cell r="NVV45"/>
          <cell r="NVW45"/>
          <cell r="NVX45"/>
          <cell r="NVY45"/>
          <cell r="NVZ45"/>
          <cell r="NWA45"/>
          <cell r="NWB45"/>
          <cell r="NWC45"/>
          <cell r="NWD45"/>
          <cell r="NWE45"/>
          <cell r="NWF45"/>
          <cell r="NWG45"/>
          <cell r="NWH45"/>
          <cell r="NWI45"/>
          <cell r="NWJ45"/>
          <cell r="NWK45"/>
          <cell r="NWL45"/>
          <cell r="NWM45"/>
          <cell r="NWN45"/>
          <cell r="NWO45"/>
          <cell r="NWP45"/>
          <cell r="NWQ45"/>
          <cell r="NWR45"/>
          <cell r="NWS45"/>
          <cell r="NWT45"/>
          <cell r="NWU45"/>
          <cell r="NWV45"/>
          <cell r="NWW45"/>
          <cell r="NWX45"/>
          <cell r="NWY45"/>
          <cell r="NWZ45"/>
          <cell r="NXA45"/>
          <cell r="NXB45"/>
          <cell r="NXC45"/>
          <cell r="NXD45"/>
          <cell r="NXE45"/>
          <cell r="NXF45"/>
          <cell r="NXG45"/>
          <cell r="NXH45"/>
          <cell r="NXI45"/>
          <cell r="NXJ45"/>
          <cell r="NXK45"/>
          <cell r="NXL45"/>
          <cell r="NXM45"/>
          <cell r="NXN45"/>
          <cell r="NXO45"/>
          <cell r="NXP45"/>
          <cell r="NXQ45"/>
          <cell r="NXR45"/>
          <cell r="NXS45"/>
          <cell r="NXT45"/>
          <cell r="NXU45"/>
          <cell r="NXV45"/>
          <cell r="NXW45"/>
          <cell r="NXX45"/>
          <cell r="NXY45"/>
          <cell r="NXZ45"/>
          <cell r="NYA45"/>
          <cell r="NYB45"/>
          <cell r="NYC45"/>
          <cell r="NYD45"/>
          <cell r="NYE45"/>
          <cell r="NYF45"/>
          <cell r="NYG45"/>
          <cell r="NYH45"/>
          <cell r="NYI45"/>
          <cell r="NYJ45"/>
          <cell r="NYK45"/>
          <cell r="NYL45"/>
          <cell r="NYM45"/>
          <cell r="NYN45"/>
          <cell r="NYO45"/>
          <cell r="NYP45"/>
          <cell r="NYQ45"/>
          <cell r="NYR45"/>
          <cell r="NYS45"/>
          <cell r="NYT45"/>
          <cell r="NYU45"/>
          <cell r="NYV45"/>
          <cell r="NYW45"/>
          <cell r="NYX45"/>
          <cell r="NYY45"/>
          <cell r="NYZ45"/>
          <cell r="NZA45"/>
          <cell r="NZB45"/>
          <cell r="NZC45"/>
          <cell r="NZD45"/>
          <cell r="NZE45"/>
          <cell r="NZF45"/>
          <cell r="NZG45"/>
          <cell r="NZH45"/>
          <cell r="NZI45"/>
          <cell r="NZJ45"/>
          <cell r="NZK45"/>
          <cell r="NZL45"/>
          <cell r="NZM45"/>
          <cell r="NZN45"/>
          <cell r="NZO45"/>
          <cell r="NZP45"/>
          <cell r="NZQ45"/>
          <cell r="NZR45"/>
          <cell r="NZS45"/>
          <cell r="NZT45"/>
          <cell r="NZU45"/>
          <cell r="NZV45"/>
          <cell r="NZW45"/>
          <cell r="NZX45"/>
          <cell r="NZY45"/>
          <cell r="NZZ45"/>
          <cell r="OAA45"/>
          <cell r="OAB45"/>
          <cell r="OAC45"/>
          <cell r="OAD45"/>
          <cell r="OAE45"/>
          <cell r="OAF45"/>
          <cell r="OAG45"/>
          <cell r="OAH45"/>
          <cell r="OAI45"/>
          <cell r="OAJ45"/>
          <cell r="OAK45"/>
          <cell r="OAL45"/>
          <cell r="OAM45"/>
          <cell r="OAN45"/>
          <cell r="OAO45"/>
          <cell r="OAP45"/>
          <cell r="OAQ45"/>
          <cell r="OAR45"/>
          <cell r="OAS45"/>
          <cell r="OAT45"/>
          <cell r="OAU45"/>
          <cell r="OAV45"/>
          <cell r="OAW45"/>
          <cell r="OAX45"/>
          <cell r="OAY45"/>
          <cell r="OAZ45"/>
          <cell r="OBA45"/>
          <cell r="OBB45"/>
          <cell r="OBC45"/>
          <cell r="OBD45"/>
          <cell r="OBE45"/>
          <cell r="OBF45"/>
          <cell r="OBG45"/>
          <cell r="OBH45"/>
          <cell r="OBI45"/>
          <cell r="OBJ45"/>
          <cell r="OBK45"/>
          <cell r="OBL45"/>
          <cell r="OBM45"/>
          <cell r="OBN45"/>
          <cell r="OBO45"/>
          <cell r="OBP45"/>
          <cell r="OBQ45"/>
          <cell r="OBR45"/>
          <cell r="OBS45"/>
          <cell r="OBT45"/>
          <cell r="OBU45"/>
          <cell r="OBV45"/>
          <cell r="OBW45"/>
          <cell r="OBX45"/>
          <cell r="OBY45"/>
          <cell r="OBZ45"/>
          <cell r="OCA45"/>
          <cell r="OCB45"/>
          <cell r="OCC45"/>
          <cell r="OCD45"/>
          <cell r="OCE45"/>
          <cell r="OCF45"/>
          <cell r="OCG45"/>
          <cell r="OCH45"/>
          <cell r="OCI45"/>
          <cell r="OCJ45"/>
          <cell r="OCK45"/>
          <cell r="OCL45"/>
          <cell r="OCM45"/>
          <cell r="OCN45"/>
          <cell r="OCO45"/>
          <cell r="OCP45"/>
          <cell r="OCQ45"/>
          <cell r="OCR45"/>
          <cell r="OCS45"/>
          <cell r="OCT45"/>
          <cell r="OCU45"/>
          <cell r="OCV45"/>
          <cell r="OCW45"/>
          <cell r="OCX45"/>
          <cell r="OCY45"/>
          <cell r="OCZ45"/>
          <cell r="ODA45"/>
          <cell r="ODB45"/>
          <cell r="ODC45"/>
          <cell r="ODD45"/>
          <cell r="ODE45"/>
          <cell r="ODF45"/>
          <cell r="ODG45"/>
          <cell r="ODH45"/>
          <cell r="ODI45"/>
          <cell r="ODJ45"/>
          <cell r="ODK45"/>
          <cell r="ODL45"/>
          <cell r="ODM45"/>
          <cell r="ODN45"/>
          <cell r="ODO45"/>
          <cell r="ODP45"/>
          <cell r="ODQ45"/>
          <cell r="ODR45"/>
          <cell r="ODS45"/>
          <cell r="ODT45"/>
          <cell r="ODU45"/>
          <cell r="ODV45"/>
          <cell r="ODW45"/>
          <cell r="ODX45"/>
          <cell r="ODY45"/>
          <cell r="ODZ45"/>
          <cell r="OEA45"/>
          <cell r="OEB45"/>
          <cell r="OEC45"/>
          <cell r="OED45"/>
          <cell r="OEE45"/>
          <cell r="OEF45"/>
          <cell r="OEG45"/>
          <cell r="OEH45"/>
          <cell r="OEI45"/>
          <cell r="OEJ45"/>
          <cell r="OEK45"/>
          <cell r="OEL45"/>
          <cell r="OEM45"/>
          <cell r="OEN45"/>
          <cell r="OEO45"/>
          <cell r="OEP45"/>
          <cell r="OEQ45"/>
          <cell r="OER45"/>
          <cell r="OES45"/>
          <cell r="OET45"/>
          <cell r="OEU45"/>
          <cell r="OEV45"/>
          <cell r="OEW45"/>
          <cell r="OEX45"/>
          <cell r="OEY45"/>
          <cell r="OEZ45"/>
          <cell r="OFA45"/>
          <cell r="OFB45"/>
          <cell r="OFC45"/>
          <cell r="OFD45"/>
          <cell r="OFE45"/>
          <cell r="OFF45"/>
          <cell r="OFG45"/>
          <cell r="OFH45"/>
          <cell r="OFI45"/>
          <cell r="OFJ45"/>
          <cell r="OFK45"/>
          <cell r="OFL45"/>
          <cell r="OFM45"/>
          <cell r="OFN45"/>
          <cell r="OFO45"/>
          <cell r="OFP45"/>
          <cell r="OFQ45"/>
          <cell r="OFR45"/>
          <cell r="OFS45"/>
          <cell r="OFT45"/>
          <cell r="OFU45"/>
          <cell r="OFV45"/>
          <cell r="OFW45"/>
          <cell r="OFX45"/>
          <cell r="OFY45"/>
          <cell r="OFZ45"/>
          <cell r="OGA45"/>
          <cell r="OGB45"/>
          <cell r="OGC45"/>
          <cell r="OGD45"/>
          <cell r="OGE45"/>
          <cell r="OGF45"/>
          <cell r="OGG45"/>
          <cell r="OGH45"/>
          <cell r="OGI45"/>
          <cell r="OGJ45"/>
          <cell r="OGK45"/>
          <cell r="OGL45"/>
          <cell r="OGM45"/>
          <cell r="OGN45"/>
          <cell r="OGO45"/>
          <cell r="OGP45"/>
          <cell r="OGQ45"/>
          <cell r="OGR45"/>
          <cell r="OGS45"/>
          <cell r="OGT45"/>
          <cell r="OGU45"/>
          <cell r="OGV45"/>
          <cell r="OGW45"/>
          <cell r="OGX45"/>
          <cell r="OGY45"/>
          <cell r="OGZ45"/>
          <cell r="OHA45"/>
          <cell r="OHB45"/>
          <cell r="OHC45"/>
          <cell r="OHD45"/>
          <cell r="OHE45"/>
          <cell r="OHF45"/>
          <cell r="OHG45"/>
          <cell r="OHH45"/>
          <cell r="OHI45"/>
          <cell r="OHJ45"/>
          <cell r="OHK45"/>
          <cell r="OHL45"/>
          <cell r="OHM45"/>
          <cell r="OHN45"/>
          <cell r="OHO45"/>
          <cell r="OHP45"/>
          <cell r="OHQ45"/>
          <cell r="OHR45"/>
          <cell r="OHS45"/>
          <cell r="OHT45"/>
          <cell r="OHU45"/>
          <cell r="OHV45"/>
          <cell r="OHW45"/>
          <cell r="OHX45"/>
          <cell r="OHY45"/>
          <cell r="OHZ45"/>
          <cell r="OIA45"/>
          <cell r="OIB45"/>
          <cell r="OIC45"/>
          <cell r="OID45"/>
          <cell r="OIE45"/>
          <cell r="OIF45"/>
          <cell r="OIG45"/>
          <cell r="OIH45"/>
          <cell r="OII45"/>
          <cell r="OIJ45"/>
          <cell r="OIK45"/>
          <cell r="OIL45"/>
          <cell r="OIM45"/>
          <cell r="OIN45"/>
          <cell r="OIO45"/>
          <cell r="OIP45"/>
          <cell r="OIQ45"/>
          <cell r="OIR45"/>
          <cell r="OIS45"/>
          <cell r="OIT45"/>
          <cell r="OIU45"/>
          <cell r="OIV45"/>
          <cell r="OIW45"/>
          <cell r="OIX45"/>
          <cell r="OIY45"/>
          <cell r="OIZ45"/>
          <cell r="OJA45"/>
          <cell r="OJB45"/>
          <cell r="OJC45"/>
          <cell r="OJD45"/>
          <cell r="OJE45"/>
          <cell r="OJF45"/>
          <cell r="OJG45"/>
          <cell r="OJH45"/>
          <cell r="OJI45"/>
          <cell r="OJJ45"/>
          <cell r="OJK45"/>
          <cell r="OJL45"/>
          <cell r="OJM45"/>
          <cell r="OJN45"/>
          <cell r="OJO45"/>
          <cell r="OJP45"/>
          <cell r="OJQ45"/>
          <cell r="OJR45"/>
          <cell r="OJS45"/>
          <cell r="OJT45"/>
          <cell r="OJU45"/>
          <cell r="OJV45"/>
          <cell r="OJW45"/>
          <cell r="OJX45"/>
          <cell r="OJY45"/>
          <cell r="OJZ45"/>
          <cell r="OKA45"/>
          <cell r="OKB45"/>
          <cell r="OKC45"/>
          <cell r="OKD45"/>
          <cell r="OKE45"/>
          <cell r="OKF45"/>
          <cell r="OKG45"/>
          <cell r="OKH45"/>
          <cell r="OKI45"/>
          <cell r="OKJ45"/>
          <cell r="OKK45"/>
          <cell r="OKL45"/>
          <cell r="OKM45"/>
          <cell r="OKN45"/>
          <cell r="OKO45"/>
          <cell r="OKP45"/>
          <cell r="OKQ45"/>
          <cell r="OKR45"/>
          <cell r="OKS45"/>
          <cell r="OKT45"/>
          <cell r="OKU45"/>
          <cell r="OKV45"/>
          <cell r="OKW45"/>
          <cell r="OKX45"/>
          <cell r="OKY45"/>
          <cell r="OKZ45"/>
          <cell r="OLA45"/>
          <cell r="OLB45"/>
          <cell r="OLC45"/>
          <cell r="OLD45"/>
          <cell r="OLE45"/>
          <cell r="OLF45"/>
          <cell r="OLG45"/>
          <cell r="OLH45"/>
          <cell r="OLI45"/>
          <cell r="OLJ45"/>
          <cell r="OLK45"/>
          <cell r="OLL45"/>
          <cell r="OLM45"/>
          <cell r="OLN45"/>
          <cell r="OLO45"/>
          <cell r="OLP45"/>
          <cell r="OLQ45"/>
          <cell r="OLR45"/>
          <cell r="OLS45"/>
          <cell r="OLT45"/>
          <cell r="OLU45"/>
          <cell r="OLV45"/>
          <cell r="OLW45"/>
          <cell r="OLX45"/>
          <cell r="OLY45"/>
          <cell r="OLZ45"/>
          <cell r="OMA45"/>
          <cell r="OMB45"/>
          <cell r="OMC45"/>
          <cell r="OMD45"/>
          <cell r="OME45"/>
          <cell r="OMF45"/>
          <cell r="OMG45"/>
          <cell r="OMH45"/>
          <cell r="OMI45"/>
          <cell r="OMJ45"/>
          <cell r="OMK45"/>
          <cell r="OML45"/>
          <cell r="OMM45"/>
          <cell r="OMN45"/>
          <cell r="OMO45"/>
          <cell r="OMP45"/>
          <cell r="OMQ45"/>
          <cell r="OMR45"/>
          <cell r="OMS45"/>
          <cell r="OMT45"/>
          <cell r="OMU45"/>
          <cell r="OMV45"/>
          <cell r="OMW45"/>
          <cell r="OMX45"/>
          <cell r="OMY45"/>
          <cell r="OMZ45"/>
          <cell r="ONA45"/>
          <cell r="ONB45"/>
          <cell r="ONC45"/>
          <cell r="OND45"/>
          <cell r="ONE45"/>
          <cell r="ONF45"/>
          <cell r="ONG45"/>
          <cell r="ONH45"/>
          <cell r="ONI45"/>
          <cell r="ONJ45"/>
          <cell r="ONK45"/>
          <cell r="ONL45"/>
          <cell r="ONM45"/>
          <cell r="ONN45"/>
          <cell r="ONO45"/>
          <cell r="ONP45"/>
          <cell r="ONQ45"/>
          <cell r="ONR45"/>
          <cell r="ONS45"/>
          <cell r="ONT45"/>
          <cell r="ONU45"/>
          <cell r="ONV45"/>
          <cell r="ONW45"/>
          <cell r="ONX45"/>
          <cell r="ONY45"/>
          <cell r="ONZ45"/>
          <cell r="OOA45"/>
          <cell r="OOB45"/>
          <cell r="OOC45"/>
          <cell r="OOD45"/>
          <cell r="OOE45"/>
          <cell r="OOF45"/>
          <cell r="OOG45"/>
          <cell r="OOH45"/>
          <cell r="OOI45"/>
          <cell r="OOJ45"/>
          <cell r="OOK45"/>
          <cell r="OOL45"/>
          <cell r="OOM45"/>
          <cell r="OON45"/>
          <cell r="OOO45"/>
          <cell r="OOP45"/>
          <cell r="OOQ45"/>
          <cell r="OOR45"/>
          <cell r="OOS45"/>
          <cell r="OOT45"/>
          <cell r="OOU45"/>
          <cell r="OOV45"/>
          <cell r="OOW45"/>
          <cell r="OOX45"/>
          <cell r="OOY45"/>
          <cell r="OOZ45"/>
          <cell r="OPA45"/>
          <cell r="OPB45"/>
          <cell r="OPC45"/>
          <cell r="OPD45"/>
          <cell r="OPE45"/>
          <cell r="OPF45"/>
          <cell r="OPG45"/>
          <cell r="OPH45"/>
          <cell r="OPI45"/>
          <cell r="OPJ45"/>
          <cell r="OPK45"/>
          <cell r="OPL45"/>
          <cell r="OPM45"/>
          <cell r="OPN45"/>
          <cell r="OPO45"/>
          <cell r="OPP45"/>
          <cell r="OPQ45"/>
          <cell r="OPR45"/>
          <cell r="OPS45"/>
          <cell r="OPT45"/>
          <cell r="OPU45"/>
          <cell r="OPV45"/>
          <cell r="OPW45"/>
          <cell r="OPX45"/>
          <cell r="OPY45"/>
          <cell r="OPZ45"/>
          <cell r="OQA45"/>
          <cell r="OQB45"/>
          <cell r="OQC45"/>
          <cell r="OQD45"/>
          <cell r="OQE45"/>
          <cell r="OQF45"/>
          <cell r="OQG45"/>
          <cell r="OQH45"/>
          <cell r="OQI45"/>
          <cell r="OQJ45"/>
          <cell r="OQK45"/>
          <cell r="OQL45"/>
          <cell r="OQM45"/>
          <cell r="OQN45"/>
          <cell r="OQO45"/>
          <cell r="OQP45"/>
          <cell r="OQQ45"/>
          <cell r="OQR45"/>
          <cell r="OQS45"/>
          <cell r="OQT45"/>
          <cell r="OQU45"/>
          <cell r="OQV45"/>
          <cell r="OQW45"/>
          <cell r="OQX45"/>
          <cell r="OQY45"/>
          <cell r="OQZ45"/>
          <cell r="ORA45"/>
          <cell r="ORB45"/>
          <cell r="ORC45"/>
          <cell r="ORD45"/>
          <cell r="ORE45"/>
          <cell r="ORF45"/>
          <cell r="ORG45"/>
          <cell r="ORH45"/>
          <cell r="ORI45"/>
          <cell r="ORJ45"/>
          <cell r="ORK45"/>
          <cell r="ORL45"/>
          <cell r="ORM45"/>
          <cell r="ORN45"/>
          <cell r="ORO45"/>
          <cell r="ORP45"/>
          <cell r="ORQ45"/>
          <cell r="ORR45"/>
          <cell r="ORS45"/>
          <cell r="ORT45"/>
          <cell r="ORU45"/>
          <cell r="ORV45"/>
          <cell r="ORW45"/>
          <cell r="ORX45"/>
          <cell r="ORY45"/>
          <cell r="ORZ45"/>
          <cell r="OSA45"/>
          <cell r="OSB45"/>
          <cell r="OSC45"/>
          <cell r="OSD45"/>
          <cell r="OSE45"/>
          <cell r="OSF45"/>
          <cell r="OSG45"/>
          <cell r="OSH45"/>
          <cell r="OSI45"/>
          <cell r="OSJ45"/>
          <cell r="OSK45"/>
          <cell r="OSL45"/>
          <cell r="OSM45"/>
          <cell r="OSN45"/>
          <cell r="OSO45"/>
          <cell r="OSP45"/>
          <cell r="OSQ45"/>
          <cell r="OSR45"/>
          <cell r="OSS45"/>
          <cell r="OST45"/>
          <cell r="OSU45"/>
          <cell r="OSV45"/>
          <cell r="OSW45"/>
          <cell r="OSX45"/>
          <cell r="OSY45"/>
          <cell r="OSZ45"/>
          <cell r="OTA45"/>
          <cell r="OTB45"/>
          <cell r="OTC45"/>
          <cell r="OTD45"/>
          <cell r="OTE45"/>
          <cell r="OTF45"/>
          <cell r="OTG45"/>
          <cell r="OTH45"/>
          <cell r="OTI45"/>
          <cell r="OTJ45"/>
          <cell r="OTK45"/>
          <cell r="OTL45"/>
          <cell r="OTM45"/>
          <cell r="OTN45"/>
          <cell r="OTO45"/>
          <cell r="OTP45"/>
          <cell r="OTQ45"/>
          <cell r="OTR45"/>
          <cell r="OTS45"/>
          <cell r="OTT45"/>
          <cell r="OTU45"/>
          <cell r="OTV45"/>
          <cell r="OTW45"/>
          <cell r="OTX45"/>
          <cell r="OTY45"/>
          <cell r="OTZ45"/>
          <cell r="OUA45"/>
          <cell r="OUB45"/>
          <cell r="OUC45"/>
          <cell r="OUD45"/>
          <cell r="OUE45"/>
          <cell r="OUF45"/>
          <cell r="OUG45"/>
          <cell r="OUH45"/>
          <cell r="OUI45"/>
          <cell r="OUJ45"/>
          <cell r="OUK45"/>
          <cell r="OUL45"/>
          <cell r="OUM45"/>
          <cell r="OUN45"/>
          <cell r="OUO45"/>
          <cell r="OUP45"/>
          <cell r="OUQ45"/>
          <cell r="OUR45"/>
          <cell r="OUS45"/>
          <cell r="OUT45"/>
          <cell r="OUU45"/>
          <cell r="OUV45"/>
          <cell r="OUW45"/>
          <cell r="OUX45"/>
          <cell r="OUY45"/>
          <cell r="OUZ45"/>
          <cell r="OVA45"/>
          <cell r="OVB45"/>
          <cell r="OVC45"/>
          <cell r="OVD45"/>
          <cell r="OVE45"/>
          <cell r="OVF45"/>
          <cell r="OVG45"/>
          <cell r="OVH45"/>
          <cell r="OVI45"/>
          <cell r="OVJ45"/>
          <cell r="OVK45"/>
          <cell r="OVL45"/>
          <cell r="OVM45"/>
          <cell r="OVN45"/>
          <cell r="OVO45"/>
          <cell r="OVP45"/>
          <cell r="OVQ45"/>
          <cell r="OVR45"/>
          <cell r="OVS45"/>
          <cell r="OVT45"/>
          <cell r="OVU45"/>
          <cell r="OVV45"/>
          <cell r="OVW45"/>
          <cell r="OVX45"/>
          <cell r="OVY45"/>
          <cell r="OVZ45"/>
          <cell r="OWA45"/>
          <cell r="OWB45"/>
          <cell r="OWC45"/>
          <cell r="OWD45"/>
          <cell r="OWE45"/>
          <cell r="OWF45"/>
          <cell r="OWG45"/>
          <cell r="OWH45"/>
          <cell r="OWI45"/>
          <cell r="OWJ45"/>
          <cell r="OWK45"/>
          <cell r="OWL45"/>
          <cell r="OWM45"/>
          <cell r="OWN45"/>
          <cell r="OWO45"/>
          <cell r="OWP45"/>
          <cell r="OWQ45"/>
          <cell r="OWR45"/>
          <cell r="OWS45"/>
          <cell r="OWT45"/>
          <cell r="OWU45"/>
          <cell r="OWV45"/>
          <cell r="OWW45"/>
          <cell r="OWX45"/>
          <cell r="OWY45"/>
          <cell r="OWZ45"/>
          <cell r="OXA45"/>
          <cell r="OXB45"/>
          <cell r="OXC45"/>
          <cell r="OXD45"/>
          <cell r="OXE45"/>
          <cell r="OXF45"/>
          <cell r="OXG45"/>
          <cell r="OXH45"/>
          <cell r="OXI45"/>
          <cell r="OXJ45"/>
          <cell r="OXK45"/>
          <cell r="OXL45"/>
          <cell r="OXM45"/>
          <cell r="OXN45"/>
          <cell r="OXO45"/>
          <cell r="OXP45"/>
          <cell r="OXQ45"/>
          <cell r="OXR45"/>
          <cell r="OXS45"/>
          <cell r="OXT45"/>
          <cell r="OXU45"/>
          <cell r="OXV45"/>
          <cell r="OXW45"/>
          <cell r="OXX45"/>
          <cell r="OXY45"/>
          <cell r="OXZ45"/>
          <cell r="OYA45"/>
          <cell r="OYB45"/>
          <cell r="OYC45"/>
          <cell r="OYD45"/>
          <cell r="OYE45"/>
          <cell r="OYF45"/>
          <cell r="OYG45"/>
          <cell r="OYH45"/>
          <cell r="OYI45"/>
          <cell r="OYJ45"/>
          <cell r="OYK45"/>
          <cell r="OYL45"/>
          <cell r="OYM45"/>
          <cell r="OYN45"/>
          <cell r="OYO45"/>
          <cell r="OYP45"/>
          <cell r="OYQ45"/>
          <cell r="OYR45"/>
          <cell r="OYS45"/>
          <cell r="OYT45"/>
          <cell r="OYU45"/>
          <cell r="OYV45"/>
          <cell r="OYW45"/>
          <cell r="OYX45"/>
          <cell r="OYY45"/>
          <cell r="OYZ45"/>
          <cell r="OZA45"/>
          <cell r="OZB45"/>
          <cell r="OZC45"/>
          <cell r="OZD45"/>
          <cell r="OZE45"/>
          <cell r="OZF45"/>
          <cell r="OZG45"/>
          <cell r="OZH45"/>
          <cell r="OZI45"/>
          <cell r="OZJ45"/>
          <cell r="OZK45"/>
          <cell r="OZL45"/>
          <cell r="OZM45"/>
          <cell r="OZN45"/>
          <cell r="OZO45"/>
          <cell r="OZP45"/>
          <cell r="OZQ45"/>
          <cell r="OZR45"/>
          <cell r="OZS45"/>
          <cell r="OZT45"/>
          <cell r="OZU45"/>
          <cell r="OZV45"/>
          <cell r="OZW45"/>
          <cell r="OZX45"/>
          <cell r="OZY45"/>
          <cell r="OZZ45"/>
          <cell r="PAA45"/>
          <cell r="PAB45"/>
          <cell r="PAC45"/>
          <cell r="PAD45"/>
          <cell r="PAE45"/>
          <cell r="PAF45"/>
          <cell r="PAG45"/>
          <cell r="PAH45"/>
          <cell r="PAI45"/>
          <cell r="PAJ45"/>
          <cell r="PAK45"/>
          <cell r="PAL45"/>
          <cell r="PAM45"/>
          <cell r="PAN45"/>
          <cell r="PAO45"/>
          <cell r="PAP45"/>
          <cell r="PAQ45"/>
          <cell r="PAR45"/>
          <cell r="PAS45"/>
          <cell r="PAT45"/>
          <cell r="PAU45"/>
          <cell r="PAV45"/>
          <cell r="PAW45"/>
          <cell r="PAX45"/>
          <cell r="PAY45"/>
          <cell r="PAZ45"/>
          <cell r="PBA45"/>
          <cell r="PBB45"/>
          <cell r="PBC45"/>
          <cell r="PBD45"/>
          <cell r="PBE45"/>
          <cell r="PBF45"/>
          <cell r="PBG45"/>
          <cell r="PBH45"/>
          <cell r="PBI45"/>
          <cell r="PBJ45"/>
          <cell r="PBK45"/>
          <cell r="PBL45"/>
          <cell r="PBM45"/>
          <cell r="PBN45"/>
          <cell r="PBO45"/>
          <cell r="PBP45"/>
          <cell r="PBQ45"/>
          <cell r="PBR45"/>
          <cell r="PBS45"/>
          <cell r="PBT45"/>
          <cell r="PBU45"/>
          <cell r="PBV45"/>
          <cell r="PBW45"/>
          <cell r="PBX45"/>
          <cell r="PBY45"/>
          <cell r="PBZ45"/>
          <cell r="PCA45"/>
          <cell r="PCB45"/>
          <cell r="PCC45"/>
          <cell r="PCD45"/>
          <cell r="PCE45"/>
          <cell r="PCF45"/>
          <cell r="PCG45"/>
          <cell r="PCH45"/>
          <cell r="PCI45"/>
          <cell r="PCJ45"/>
          <cell r="PCK45"/>
          <cell r="PCL45"/>
          <cell r="PCM45"/>
          <cell r="PCN45"/>
          <cell r="PCO45"/>
          <cell r="PCP45"/>
          <cell r="PCQ45"/>
          <cell r="PCR45"/>
          <cell r="PCS45"/>
          <cell r="PCT45"/>
          <cell r="PCU45"/>
          <cell r="PCV45"/>
          <cell r="PCW45"/>
          <cell r="PCX45"/>
          <cell r="PCY45"/>
          <cell r="PCZ45"/>
          <cell r="PDA45"/>
          <cell r="PDB45"/>
          <cell r="PDC45"/>
          <cell r="PDD45"/>
          <cell r="PDE45"/>
          <cell r="PDF45"/>
          <cell r="PDG45"/>
          <cell r="PDH45"/>
          <cell r="PDI45"/>
          <cell r="PDJ45"/>
          <cell r="PDK45"/>
          <cell r="PDL45"/>
          <cell r="PDM45"/>
          <cell r="PDN45"/>
          <cell r="PDO45"/>
          <cell r="PDP45"/>
          <cell r="PDQ45"/>
          <cell r="PDR45"/>
          <cell r="PDS45"/>
          <cell r="PDT45"/>
          <cell r="PDU45"/>
          <cell r="PDV45"/>
          <cell r="PDW45"/>
          <cell r="PDX45"/>
          <cell r="PDY45"/>
          <cell r="PDZ45"/>
          <cell r="PEA45"/>
          <cell r="PEB45"/>
          <cell r="PEC45"/>
          <cell r="PED45"/>
          <cell r="PEE45"/>
          <cell r="PEF45"/>
          <cell r="PEG45"/>
          <cell r="PEH45"/>
          <cell r="PEI45"/>
          <cell r="PEJ45"/>
          <cell r="PEK45"/>
          <cell r="PEL45"/>
          <cell r="PEM45"/>
          <cell r="PEN45"/>
          <cell r="PEO45"/>
          <cell r="PEP45"/>
          <cell r="PEQ45"/>
          <cell r="PER45"/>
          <cell r="PES45"/>
          <cell r="PET45"/>
          <cell r="PEU45"/>
          <cell r="PEV45"/>
          <cell r="PEW45"/>
          <cell r="PEX45"/>
          <cell r="PEY45"/>
          <cell r="PEZ45"/>
          <cell r="PFA45"/>
          <cell r="PFB45"/>
          <cell r="PFC45"/>
          <cell r="PFD45"/>
          <cell r="PFE45"/>
          <cell r="PFF45"/>
          <cell r="PFG45"/>
          <cell r="PFH45"/>
          <cell r="PFI45"/>
          <cell r="PFJ45"/>
          <cell r="PFK45"/>
          <cell r="PFL45"/>
          <cell r="PFM45"/>
          <cell r="PFN45"/>
          <cell r="PFO45"/>
          <cell r="PFP45"/>
          <cell r="PFQ45"/>
          <cell r="PFR45"/>
          <cell r="PFS45"/>
          <cell r="PFT45"/>
          <cell r="PFU45"/>
          <cell r="PFV45"/>
          <cell r="PFW45"/>
          <cell r="PFX45"/>
          <cell r="PFY45"/>
          <cell r="PFZ45"/>
          <cell r="PGA45"/>
          <cell r="PGB45"/>
          <cell r="PGC45"/>
          <cell r="PGD45"/>
          <cell r="PGE45"/>
          <cell r="PGF45"/>
          <cell r="PGG45"/>
          <cell r="PGH45"/>
          <cell r="PGI45"/>
          <cell r="PGJ45"/>
          <cell r="PGK45"/>
          <cell r="PGL45"/>
          <cell r="PGM45"/>
          <cell r="PGN45"/>
          <cell r="PGO45"/>
          <cell r="PGP45"/>
          <cell r="PGQ45"/>
          <cell r="PGR45"/>
          <cell r="PGS45"/>
          <cell r="PGT45"/>
          <cell r="PGU45"/>
          <cell r="PGV45"/>
          <cell r="PGW45"/>
          <cell r="PGX45"/>
          <cell r="PGY45"/>
          <cell r="PGZ45"/>
          <cell r="PHA45"/>
          <cell r="PHB45"/>
          <cell r="PHC45"/>
          <cell r="PHD45"/>
          <cell r="PHE45"/>
          <cell r="PHF45"/>
          <cell r="PHG45"/>
          <cell r="PHH45"/>
          <cell r="PHI45"/>
          <cell r="PHJ45"/>
          <cell r="PHK45"/>
          <cell r="PHL45"/>
          <cell r="PHM45"/>
          <cell r="PHN45"/>
          <cell r="PHO45"/>
          <cell r="PHP45"/>
          <cell r="PHQ45"/>
          <cell r="PHR45"/>
          <cell r="PHS45"/>
          <cell r="PHT45"/>
          <cell r="PHU45"/>
          <cell r="PHV45"/>
          <cell r="PHW45"/>
          <cell r="PHX45"/>
          <cell r="PHY45"/>
          <cell r="PHZ45"/>
          <cell r="PIA45"/>
          <cell r="PIB45"/>
          <cell r="PIC45"/>
          <cell r="PID45"/>
          <cell r="PIE45"/>
          <cell r="PIF45"/>
          <cell r="PIG45"/>
          <cell r="PIH45"/>
          <cell r="PII45"/>
          <cell r="PIJ45"/>
          <cell r="PIK45"/>
          <cell r="PIL45"/>
          <cell r="PIM45"/>
          <cell r="PIN45"/>
          <cell r="PIO45"/>
          <cell r="PIP45"/>
          <cell r="PIQ45"/>
          <cell r="PIR45"/>
          <cell r="PIS45"/>
          <cell r="PIT45"/>
          <cell r="PIU45"/>
          <cell r="PIV45"/>
          <cell r="PIW45"/>
          <cell r="PIX45"/>
          <cell r="PIY45"/>
          <cell r="PIZ45"/>
          <cell r="PJA45"/>
          <cell r="PJB45"/>
          <cell r="PJC45"/>
          <cell r="PJD45"/>
          <cell r="PJE45"/>
          <cell r="PJF45"/>
          <cell r="PJG45"/>
          <cell r="PJH45"/>
          <cell r="PJI45"/>
          <cell r="PJJ45"/>
          <cell r="PJK45"/>
          <cell r="PJL45"/>
          <cell r="PJM45"/>
          <cell r="PJN45"/>
          <cell r="PJO45"/>
          <cell r="PJP45"/>
          <cell r="PJQ45"/>
          <cell r="PJR45"/>
          <cell r="PJS45"/>
          <cell r="PJT45"/>
          <cell r="PJU45"/>
          <cell r="PJV45"/>
          <cell r="PJW45"/>
          <cell r="PJX45"/>
          <cell r="PJY45"/>
          <cell r="PJZ45"/>
          <cell r="PKA45"/>
          <cell r="PKB45"/>
          <cell r="PKC45"/>
          <cell r="PKD45"/>
          <cell r="PKE45"/>
          <cell r="PKF45"/>
          <cell r="PKG45"/>
          <cell r="PKH45"/>
          <cell r="PKI45"/>
          <cell r="PKJ45"/>
          <cell r="PKK45"/>
          <cell r="PKL45"/>
          <cell r="PKM45"/>
          <cell r="PKN45"/>
          <cell r="PKO45"/>
          <cell r="PKP45"/>
          <cell r="PKQ45"/>
          <cell r="PKR45"/>
          <cell r="PKS45"/>
          <cell r="PKT45"/>
          <cell r="PKU45"/>
          <cell r="PKV45"/>
          <cell r="PKW45"/>
          <cell r="PKX45"/>
          <cell r="PKY45"/>
          <cell r="PKZ45"/>
          <cell r="PLA45"/>
          <cell r="PLB45"/>
          <cell r="PLC45"/>
          <cell r="PLD45"/>
          <cell r="PLE45"/>
          <cell r="PLF45"/>
          <cell r="PLG45"/>
          <cell r="PLH45"/>
          <cell r="PLI45"/>
          <cell r="PLJ45"/>
          <cell r="PLK45"/>
          <cell r="PLL45"/>
          <cell r="PLM45"/>
          <cell r="PLN45"/>
          <cell r="PLO45"/>
          <cell r="PLP45"/>
          <cell r="PLQ45"/>
          <cell r="PLR45"/>
          <cell r="PLS45"/>
          <cell r="PLT45"/>
          <cell r="PLU45"/>
          <cell r="PLV45"/>
          <cell r="PLW45"/>
          <cell r="PLX45"/>
          <cell r="PLY45"/>
          <cell r="PLZ45"/>
          <cell r="PMA45"/>
          <cell r="PMB45"/>
          <cell r="PMC45"/>
          <cell r="PMD45"/>
          <cell r="PME45"/>
          <cell r="PMF45"/>
          <cell r="PMG45"/>
          <cell r="PMH45"/>
          <cell r="PMI45"/>
          <cell r="PMJ45"/>
          <cell r="PMK45"/>
          <cell r="PML45"/>
          <cell r="PMM45"/>
          <cell r="PMN45"/>
          <cell r="PMO45"/>
          <cell r="PMP45"/>
          <cell r="PMQ45"/>
          <cell r="PMR45"/>
          <cell r="PMS45"/>
          <cell r="PMT45"/>
          <cell r="PMU45"/>
          <cell r="PMV45"/>
          <cell r="PMW45"/>
          <cell r="PMX45"/>
          <cell r="PMY45"/>
          <cell r="PMZ45"/>
          <cell r="PNA45"/>
          <cell r="PNB45"/>
          <cell r="PNC45"/>
          <cell r="PND45"/>
          <cell r="PNE45"/>
          <cell r="PNF45"/>
          <cell r="PNG45"/>
          <cell r="PNH45"/>
          <cell r="PNI45"/>
          <cell r="PNJ45"/>
          <cell r="PNK45"/>
          <cell r="PNL45"/>
          <cell r="PNM45"/>
          <cell r="PNN45"/>
          <cell r="PNO45"/>
          <cell r="PNP45"/>
          <cell r="PNQ45"/>
          <cell r="PNR45"/>
          <cell r="PNS45"/>
          <cell r="PNT45"/>
          <cell r="PNU45"/>
          <cell r="PNV45"/>
          <cell r="PNW45"/>
          <cell r="PNX45"/>
          <cell r="PNY45"/>
          <cell r="PNZ45"/>
          <cell r="POA45"/>
          <cell r="POB45"/>
          <cell r="POC45"/>
          <cell r="POD45"/>
          <cell r="POE45"/>
          <cell r="POF45"/>
          <cell r="POG45"/>
          <cell r="POH45"/>
          <cell r="POI45"/>
          <cell r="POJ45"/>
          <cell r="POK45"/>
          <cell r="POL45"/>
          <cell r="POM45"/>
          <cell r="PON45"/>
          <cell r="POO45"/>
          <cell r="POP45"/>
          <cell r="POQ45"/>
          <cell r="POR45"/>
          <cell r="POS45"/>
          <cell r="POT45"/>
          <cell r="POU45"/>
          <cell r="POV45"/>
          <cell r="POW45"/>
          <cell r="POX45"/>
          <cell r="POY45"/>
          <cell r="POZ45"/>
          <cell r="PPA45"/>
          <cell r="PPB45"/>
          <cell r="PPC45"/>
          <cell r="PPD45"/>
          <cell r="PPE45"/>
          <cell r="PPF45"/>
          <cell r="PPG45"/>
          <cell r="PPH45"/>
          <cell r="PPI45"/>
          <cell r="PPJ45"/>
          <cell r="PPK45"/>
          <cell r="PPL45"/>
          <cell r="PPM45"/>
          <cell r="PPN45"/>
          <cell r="PPO45"/>
          <cell r="PPP45"/>
          <cell r="PPQ45"/>
          <cell r="PPR45"/>
          <cell r="PPS45"/>
          <cell r="PPT45"/>
          <cell r="PPU45"/>
          <cell r="PPV45"/>
          <cell r="PPW45"/>
          <cell r="PPX45"/>
          <cell r="PPY45"/>
          <cell r="PPZ45"/>
          <cell r="PQA45"/>
          <cell r="PQB45"/>
          <cell r="PQC45"/>
          <cell r="PQD45"/>
          <cell r="PQE45"/>
          <cell r="PQF45"/>
          <cell r="PQG45"/>
          <cell r="PQH45"/>
          <cell r="PQI45"/>
          <cell r="PQJ45"/>
          <cell r="PQK45"/>
          <cell r="PQL45"/>
          <cell r="PQM45"/>
          <cell r="PQN45"/>
          <cell r="PQO45"/>
          <cell r="PQP45"/>
          <cell r="PQQ45"/>
          <cell r="PQR45"/>
          <cell r="PQS45"/>
          <cell r="PQT45"/>
          <cell r="PQU45"/>
          <cell r="PQV45"/>
          <cell r="PQW45"/>
          <cell r="PQX45"/>
          <cell r="PQY45"/>
          <cell r="PQZ45"/>
          <cell r="PRA45"/>
          <cell r="PRB45"/>
          <cell r="PRC45"/>
          <cell r="PRD45"/>
          <cell r="PRE45"/>
          <cell r="PRF45"/>
          <cell r="PRG45"/>
          <cell r="PRH45"/>
          <cell r="PRI45"/>
          <cell r="PRJ45"/>
          <cell r="PRK45"/>
          <cell r="PRL45"/>
          <cell r="PRM45"/>
          <cell r="PRN45"/>
          <cell r="PRO45"/>
          <cell r="PRP45"/>
          <cell r="PRQ45"/>
          <cell r="PRR45"/>
          <cell r="PRS45"/>
          <cell r="PRT45"/>
          <cell r="PRU45"/>
          <cell r="PRV45"/>
          <cell r="PRW45"/>
          <cell r="PRX45"/>
          <cell r="PRY45"/>
          <cell r="PRZ45"/>
          <cell r="PSA45"/>
          <cell r="PSB45"/>
          <cell r="PSC45"/>
          <cell r="PSD45"/>
          <cell r="PSE45"/>
          <cell r="PSF45"/>
          <cell r="PSG45"/>
          <cell r="PSH45"/>
          <cell r="PSI45"/>
          <cell r="PSJ45"/>
          <cell r="PSK45"/>
          <cell r="PSL45"/>
          <cell r="PSM45"/>
          <cell r="PSN45"/>
          <cell r="PSO45"/>
          <cell r="PSP45"/>
          <cell r="PSQ45"/>
          <cell r="PSR45"/>
          <cell r="PSS45"/>
          <cell r="PST45"/>
          <cell r="PSU45"/>
          <cell r="PSV45"/>
          <cell r="PSW45"/>
          <cell r="PSX45"/>
          <cell r="PSY45"/>
          <cell r="PSZ45"/>
          <cell r="PTA45"/>
          <cell r="PTB45"/>
          <cell r="PTC45"/>
          <cell r="PTD45"/>
          <cell r="PTE45"/>
          <cell r="PTF45"/>
          <cell r="PTG45"/>
          <cell r="PTH45"/>
          <cell r="PTI45"/>
          <cell r="PTJ45"/>
          <cell r="PTK45"/>
          <cell r="PTL45"/>
          <cell r="PTM45"/>
          <cell r="PTN45"/>
          <cell r="PTO45"/>
          <cell r="PTP45"/>
          <cell r="PTQ45"/>
          <cell r="PTR45"/>
          <cell r="PTS45"/>
          <cell r="PTT45"/>
          <cell r="PTU45"/>
          <cell r="PTV45"/>
          <cell r="PTW45"/>
          <cell r="PTX45"/>
          <cell r="PTY45"/>
          <cell r="PTZ45"/>
          <cell r="PUA45"/>
          <cell r="PUB45"/>
          <cell r="PUC45"/>
          <cell r="PUD45"/>
          <cell r="PUE45"/>
          <cell r="PUF45"/>
          <cell r="PUG45"/>
          <cell r="PUH45"/>
          <cell r="PUI45"/>
          <cell r="PUJ45"/>
          <cell r="PUK45"/>
          <cell r="PUL45"/>
          <cell r="PUM45"/>
          <cell r="PUN45"/>
          <cell r="PUO45"/>
          <cell r="PUP45"/>
          <cell r="PUQ45"/>
          <cell r="PUR45"/>
          <cell r="PUS45"/>
          <cell r="PUT45"/>
          <cell r="PUU45"/>
          <cell r="PUV45"/>
          <cell r="PUW45"/>
          <cell r="PUX45"/>
          <cell r="PUY45"/>
          <cell r="PUZ45"/>
          <cell r="PVA45"/>
          <cell r="PVB45"/>
          <cell r="PVC45"/>
          <cell r="PVD45"/>
          <cell r="PVE45"/>
          <cell r="PVF45"/>
          <cell r="PVG45"/>
          <cell r="PVH45"/>
          <cell r="PVI45"/>
          <cell r="PVJ45"/>
          <cell r="PVK45"/>
          <cell r="PVL45"/>
          <cell r="PVM45"/>
          <cell r="PVN45"/>
          <cell r="PVO45"/>
          <cell r="PVP45"/>
          <cell r="PVQ45"/>
          <cell r="PVR45"/>
          <cell r="PVS45"/>
          <cell r="PVT45"/>
          <cell r="PVU45"/>
          <cell r="PVV45"/>
          <cell r="PVW45"/>
          <cell r="PVX45"/>
          <cell r="PVY45"/>
          <cell r="PVZ45"/>
          <cell r="PWA45"/>
          <cell r="PWB45"/>
          <cell r="PWC45"/>
          <cell r="PWD45"/>
          <cell r="PWE45"/>
          <cell r="PWF45"/>
          <cell r="PWG45"/>
          <cell r="PWH45"/>
          <cell r="PWI45"/>
          <cell r="PWJ45"/>
          <cell r="PWK45"/>
          <cell r="PWL45"/>
          <cell r="PWM45"/>
          <cell r="PWN45"/>
          <cell r="PWO45"/>
          <cell r="PWP45"/>
          <cell r="PWQ45"/>
          <cell r="PWR45"/>
          <cell r="PWS45"/>
          <cell r="PWT45"/>
          <cell r="PWU45"/>
          <cell r="PWV45"/>
          <cell r="PWW45"/>
          <cell r="PWX45"/>
          <cell r="PWY45"/>
          <cell r="PWZ45"/>
          <cell r="PXA45"/>
          <cell r="PXB45"/>
          <cell r="PXC45"/>
          <cell r="PXD45"/>
          <cell r="PXE45"/>
          <cell r="PXF45"/>
          <cell r="PXG45"/>
          <cell r="PXH45"/>
          <cell r="PXI45"/>
          <cell r="PXJ45"/>
          <cell r="PXK45"/>
          <cell r="PXL45"/>
          <cell r="PXM45"/>
          <cell r="PXN45"/>
          <cell r="PXO45"/>
          <cell r="PXP45"/>
          <cell r="PXQ45"/>
          <cell r="PXR45"/>
          <cell r="PXS45"/>
          <cell r="PXT45"/>
          <cell r="PXU45"/>
          <cell r="PXV45"/>
          <cell r="PXW45"/>
          <cell r="PXX45"/>
          <cell r="PXY45"/>
          <cell r="PXZ45"/>
          <cell r="PYA45"/>
          <cell r="PYB45"/>
          <cell r="PYC45"/>
          <cell r="PYD45"/>
          <cell r="PYE45"/>
          <cell r="PYF45"/>
          <cell r="PYG45"/>
          <cell r="PYH45"/>
          <cell r="PYI45"/>
          <cell r="PYJ45"/>
          <cell r="PYK45"/>
          <cell r="PYL45"/>
          <cell r="PYM45"/>
          <cell r="PYN45"/>
          <cell r="PYO45"/>
          <cell r="PYP45"/>
          <cell r="PYQ45"/>
          <cell r="PYR45"/>
          <cell r="PYS45"/>
          <cell r="PYT45"/>
          <cell r="PYU45"/>
          <cell r="PYV45"/>
          <cell r="PYW45"/>
          <cell r="PYX45"/>
          <cell r="PYY45"/>
          <cell r="PYZ45"/>
          <cell r="PZA45"/>
          <cell r="PZB45"/>
          <cell r="PZC45"/>
          <cell r="PZD45"/>
          <cell r="PZE45"/>
          <cell r="PZF45"/>
          <cell r="PZG45"/>
          <cell r="PZH45"/>
          <cell r="PZI45"/>
          <cell r="PZJ45"/>
          <cell r="PZK45"/>
          <cell r="PZL45"/>
          <cell r="PZM45"/>
          <cell r="PZN45"/>
          <cell r="PZO45"/>
          <cell r="PZP45"/>
          <cell r="PZQ45"/>
          <cell r="PZR45"/>
          <cell r="PZS45"/>
          <cell r="PZT45"/>
          <cell r="PZU45"/>
          <cell r="PZV45"/>
          <cell r="PZW45"/>
          <cell r="PZX45"/>
          <cell r="PZY45"/>
          <cell r="PZZ45"/>
          <cell r="QAA45"/>
          <cell r="QAB45"/>
          <cell r="QAC45"/>
          <cell r="QAD45"/>
          <cell r="QAE45"/>
          <cell r="QAF45"/>
          <cell r="QAG45"/>
          <cell r="QAH45"/>
          <cell r="QAI45"/>
          <cell r="QAJ45"/>
          <cell r="QAK45"/>
          <cell r="QAL45"/>
          <cell r="QAM45"/>
          <cell r="QAN45"/>
          <cell r="QAO45"/>
          <cell r="QAP45"/>
          <cell r="QAQ45"/>
          <cell r="QAR45"/>
          <cell r="QAS45"/>
          <cell r="QAT45"/>
          <cell r="QAU45"/>
          <cell r="QAV45"/>
          <cell r="QAW45"/>
          <cell r="QAX45"/>
          <cell r="QAY45"/>
          <cell r="QAZ45"/>
          <cell r="QBA45"/>
          <cell r="QBB45"/>
          <cell r="QBC45"/>
          <cell r="QBD45"/>
          <cell r="QBE45"/>
          <cell r="QBF45"/>
          <cell r="QBG45"/>
          <cell r="QBH45"/>
          <cell r="QBI45"/>
          <cell r="QBJ45"/>
          <cell r="QBK45"/>
          <cell r="QBL45"/>
          <cell r="QBM45"/>
          <cell r="QBN45"/>
          <cell r="QBO45"/>
          <cell r="QBP45"/>
          <cell r="QBQ45"/>
          <cell r="QBR45"/>
          <cell r="QBS45"/>
          <cell r="QBT45"/>
          <cell r="QBU45"/>
          <cell r="QBV45"/>
          <cell r="QBW45"/>
          <cell r="QBX45"/>
          <cell r="QBY45"/>
          <cell r="QBZ45"/>
          <cell r="QCA45"/>
          <cell r="QCB45"/>
          <cell r="QCC45"/>
          <cell r="QCD45"/>
          <cell r="QCE45"/>
          <cell r="QCF45"/>
          <cell r="QCG45"/>
          <cell r="QCH45"/>
          <cell r="QCI45"/>
          <cell r="QCJ45"/>
          <cell r="QCK45"/>
          <cell r="QCL45"/>
          <cell r="QCM45"/>
          <cell r="QCN45"/>
          <cell r="QCO45"/>
          <cell r="QCP45"/>
          <cell r="QCQ45"/>
          <cell r="QCR45"/>
          <cell r="QCS45"/>
          <cell r="QCT45"/>
          <cell r="QCU45"/>
          <cell r="QCV45"/>
          <cell r="QCW45"/>
          <cell r="QCX45"/>
          <cell r="QCY45"/>
          <cell r="QCZ45"/>
          <cell r="QDA45"/>
          <cell r="QDB45"/>
          <cell r="QDC45"/>
          <cell r="QDD45"/>
          <cell r="QDE45"/>
          <cell r="QDF45"/>
          <cell r="QDG45"/>
          <cell r="QDH45"/>
          <cell r="QDI45"/>
          <cell r="QDJ45"/>
          <cell r="QDK45"/>
          <cell r="QDL45"/>
          <cell r="QDM45"/>
          <cell r="QDN45"/>
          <cell r="QDO45"/>
          <cell r="QDP45"/>
          <cell r="QDQ45"/>
          <cell r="QDR45"/>
          <cell r="QDS45"/>
          <cell r="QDT45"/>
          <cell r="QDU45"/>
          <cell r="QDV45"/>
          <cell r="QDW45"/>
          <cell r="QDX45"/>
          <cell r="QDY45"/>
          <cell r="QDZ45"/>
          <cell r="QEA45"/>
          <cell r="QEB45"/>
          <cell r="QEC45"/>
          <cell r="QED45"/>
          <cell r="QEE45"/>
          <cell r="QEF45"/>
          <cell r="QEG45"/>
          <cell r="QEH45"/>
          <cell r="QEI45"/>
          <cell r="QEJ45"/>
          <cell r="QEK45"/>
          <cell r="QEL45"/>
          <cell r="QEM45"/>
          <cell r="QEN45"/>
          <cell r="QEO45"/>
          <cell r="QEP45"/>
          <cell r="QEQ45"/>
          <cell r="QER45"/>
          <cell r="QES45"/>
          <cell r="QET45"/>
          <cell r="QEU45"/>
          <cell r="QEV45"/>
          <cell r="QEW45"/>
          <cell r="QEX45"/>
          <cell r="QEY45"/>
          <cell r="QEZ45"/>
          <cell r="QFA45"/>
          <cell r="QFB45"/>
          <cell r="QFC45"/>
          <cell r="QFD45"/>
          <cell r="QFE45"/>
          <cell r="QFF45"/>
          <cell r="QFG45"/>
          <cell r="QFH45"/>
          <cell r="QFI45"/>
          <cell r="QFJ45"/>
          <cell r="QFK45"/>
          <cell r="QFL45"/>
          <cell r="QFM45"/>
          <cell r="QFN45"/>
          <cell r="QFO45"/>
          <cell r="QFP45"/>
          <cell r="QFQ45"/>
          <cell r="QFR45"/>
          <cell r="QFS45"/>
          <cell r="QFT45"/>
          <cell r="QFU45"/>
          <cell r="QFV45"/>
          <cell r="QFW45"/>
          <cell r="QFX45"/>
          <cell r="QFY45"/>
          <cell r="QFZ45"/>
          <cell r="QGA45"/>
          <cell r="QGB45"/>
          <cell r="QGC45"/>
          <cell r="QGD45"/>
          <cell r="QGE45"/>
          <cell r="QGF45"/>
          <cell r="QGG45"/>
          <cell r="QGH45"/>
          <cell r="QGI45"/>
          <cell r="QGJ45"/>
          <cell r="QGK45"/>
          <cell r="QGL45"/>
          <cell r="QGM45"/>
          <cell r="QGN45"/>
          <cell r="QGO45"/>
          <cell r="QGP45"/>
          <cell r="QGQ45"/>
          <cell r="QGR45"/>
          <cell r="QGS45"/>
          <cell r="QGT45"/>
          <cell r="QGU45"/>
          <cell r="QGV45"/>
          <cell r="QGW45"/>
          <cell r="QGX45"/>
          <cell r="QGY45"/>
          <cell r="QGZ45"/>
          <cell r="QHA45"/>
          <cell r="QHB45"/>
          <cell r="QHC45"/>
          <cell r="QHD45"/>
          <cell r="QHE45"/>
          <cell r="QHF45"/>
          <cell r="QHG45"/>
          <cell r="QHH45"/>
          <cell r="QHI45"/>
          <cell r="QHJ45"/>
          <cell r="QHK45"/>
          <cell r="QHL45"/>
          <cell r="QHM45"/>
          <cell r="QHN45"/>
          <cell r="QHO45"/>
          <cell r="QHP45"/>
          <cell r="QHQ45"/>
          <cell r="QHR45"/>
          <cell r="QHS45"/>
          <cell r="QHT45"/>
          <cell r="QHU45"/>
          <cell r="QHV45"/>
          <cell r="QHW45"/>
          <cell r="QHX45"/>
          <cell r="QHY45"/>
          <cell r="QHZ45"/>
          <cell r="QIA45"/>
          <cell r="QIB45"/>
          <cell r="QIC45"/>
          <cell r="QID45"/>
          <cell r="QIE45"/>
          <cell r="QIF45"/>
          <cell r="QIG45"/>
          <cell r="QIH45"/>
          <cell r="QII45"/>
          <cell r="QIJ45"/>
          <cell r="QIK45"/>
          <cell r="QIL45"/>
          <cell r="QIM45"/>
          <cell r="QIN45"/>
          <cell r="QIO45"/>
          <cell r="QIP45"/>
          <cell r="QIQ45"/>
          <cell r="QIR45"/>
          <cell r="QIS45"/>
          <cell r="QIT45"/>
          <cell r="QIU45"/>
          <cell r="QIV45"/>
          <cell r="QIW45"/>
          <cell r="QIX45"/>
          <cell r="QIY45"/>
          <cell r="QIZ45"/>
          <cell r="QJA45"/>
          <cell r="QJB45"/>
          <cell r="QJC45"/>
          <cell r="QJD45"/>
          <cell r="QJE45"/>
          <cell r="QJF45"/>
          <cell r="QJG45"/>
          <cell r="QJH45"/>
          <cell r="QJI45"/>
          <cell r="QJJ45"/>
          <cell r="QJK45"/>
          <cell r="QJL45"/>
          <cell r="QJM45"/>
          <cell r="QJN45"/>
          <cell r="QJO45"/>
          <cell r="QJP45"/>
          <cell r="QJQ45"/>
          <cell r="QJR45"/>
          <cell r="QJS45"/>
          <cell r="QJT45"/>
          <cell r="QJU45"/>
          <cell r="QJV45"/>
          <cell r="QJW45"/>
          <cell r="QJX45"/>
          <cell r="QJY45"/>
          <cell r="QJZ45"/>
          <cell r="QKA45"/>
          <cell r="QKB45"/>
          <cell r="QKC45"/>
          <cell r="QKD45"/>
          <cell r="QKE45"/>
          <cell r="QKF45"/>
          <cell r="QKG45"/>
          <cell r="QKH45"/>
          <cell r="QKI45"/>
          <cell r="QKJ45"/>
          <cell r="QKK45"/>
          <cell r="QKL45"/>
          <cell r="QKM45"/>
          <cell r="QKN45"/>
          <cell r="QKO45"/>
          <cell r="QKP45"/>
          <cell r="QKQ45"/>
          <cell r="QKR45"/>
          <cell r="QKS45"/>
          <cell r="QKT45"/>
          <cell r="QKU45"/>
          <cell r="QKV45"/>
          <cell r="QKW45"/>
          <cell r="QKX45"/>
          <cell r="QKY45"/>
          <cell r="QKZ45"/>
          <cell r="QLA45"/>
          <cell r="QLB45"/>
          <cell r="QLC45"/>
          <cell r="QLD45"/>
          <cell r="QLE45"/>
          <cell r="QLF45"/>
          <cell r="QLG45"/>
          <cell r="QLH45"/>
          <cell r="QLI45"/>
          <cell r="QLJ45"/>
          <cell r="QLK45"/>
          <cell r="QLL45"/>
          <cell r="QLM45"/>
          <cell r="QLN45"/>
          <cell r="QLO45"/>
          <cell r="QLP45"/>
          <cell r="QLQ45"/>
          <cell r="QLR45"/>
          <cell r="QLS45"/>
          <cell r="QLT45"/>
          <cell r="QLU45"/>
          <cell r="QLV45"/>
          <cell r="QLW45"/>
          <cell r="QLX45"/>
          <cell r="QLY45"/>
          <cell r="QLZ45"/>
          <cell r="QMA45"/>
          <cell r="QMB45"/>
          <cell r="QMC45"/>
          <cell r="QMD45"/>
          <cell r="QME45"/>
          <cell r="QMF45"/>
          <cell r="QMG45"/>
          <cell r="QMH45"/>
          <cell r="QMI45"/>
          <cell r="QMJ45"/>
          <cell r="QMK45"/>
          <cell r="QML45"/>
          <cell r="QMM45"/>
          <cell r="QMN45"/>
          <cell r="QMO45"/>
          <cell r="QMP45"/>
          <cell r="QMQ45"/>
          <cell r="QMR45"/>
          <cell r="QMS45"/>
          <cell r="QMT45"/>
          <cell r="QMU45"/>
          <cell r="QMV45"/>
          <cell r="QMW45"/>
          <cell r="QMX45"/>
          <cell r="QMY45"/>
          <cell r="QMZ45"/>
          <cell r="QNA45"/>
          <cell r="QNB45"/>
          <cell r="QNC45"/>
          <cell r="QND45"/>
          <cell r="QNE45"/>
          <cell r="QNF45"/>
          <cell r="QNG45"/>
          <cell r="QNH45"/>
          <cell r="QNI45"/>
          <cell r="QNJ45"/>
          <cell r="QNK45"/>
          <cell r="QNL45"/>
          <cell r="QNM45"/>
          <cell r="QNN45"/>
          <cell r="QNO45"/>
          <cell r="QNP45"/>
          <cell r="QNQ45"/>
          <cell r="QNR45"/>
          <cell r="QNS45"/>
          <cell r="QNT45"/>
          <cell r="QNU45"/>
          <cell r="QNV45"/>
          <cell r="QNW45"/>
          <cell r="QNX45"/>
          <cell r="QNY45"/>
          <cell r="QNZ45"/>
          <cell r="QOA45"/>
          <cell r="QOB45"/>
          <cell r="QOC45"/>
          <cell r="QOD45"/>
          <cell r="QOE45"/>
          <cell r="QOF45"/>
          <cell r="QOG45"/>
          <cell r="QOH45"/>
          <cell r="QOI45"/>
          <cell r="QOJ45"/>
          <cell r="QOK45"/>
          <cell r="QOL45"/>
          <cell r="QOM45"/>
          <cell r="QON45"/>
          <cell r="QOO45"/>
          <cell r="QOP45"/>
          <cell r="QOQ45"/>
          <cell r="QOR45"/>
          <cell r="QOS45"/>
          <cell r="QOT45"/>
          <cell r="QOU45"/>
          <cell r="QOV45"/>
          <cell r="QOW45"/>
          <cell r="QOX45"/>
          <cell r="QOY45"/>
          <cell r="QOZ45"/>
          <cell r="QPA45"/>
          <cell r="QPB45"/>
          <cell r="QPC45"/>
          <cell r="QPD45"/>
          <cell r="QPE45"/>
          <cell r="QPF45"/>
          <cell r="QPG45"/>
          <cell r="QPH45"/>
          <cell r="QPI45"/>
          <cell r="QPJ45"/>
          <cell r="QPK45"/>
          <cell r="QPL45"/>
          <cell r="QPM45"/>
          <cell r="QPN45"/>
          <cell r="QPO45"/>
          <cell r="QPP45"/>
          <cell r="QPQ45"/>
          <cell r="QPR45"/>
          <cell r="QPS45"/>
          <cell r="QPT45"/>
          <cell r="QPU45"/>
          <cell r="QPV45"/>
          <cell r="QPW45"/>
          <cell r="QPX45"/>
          <cell r="QPY45"/>
          <cell r="QPZ45"/>
          <cell r="QQA45"/>
          <cell r="QQB45"/>
          <cell r="QQC45"/>
          <cell r="QQD45"/>
          <cell r="QQE45"/>
          <cell r="QQF45"/>
          <cell r="QQG45"/>
          <cell r="QQH45"/>
          <cell r="QQI45"/>
          <cell r="QQJ45"/>
          <cell r="QQK45"/>
          <cell r="QQL45"/>
          <cell r="QQM45"/>
          <cell r="QQN45"/>
          <cell r="QQO45"/>
          <cell r="QQP45"/>
          <cell r="QQQ45"/>
          <cell r="QQR45"/>
          <cell r="QQS45"/>
          <cell r="QQT45"/>
          <cell r="QQU45"/>
          <cell r="QQV45"/>
          <cell r="QQW45"/>
          <cell r="QQX45"/>
          <cell r="QQY45"/>
          <cell r="QQZ45"/>
          <cell r="QRA45"/>
          <cell r="QRB45"/>
          <cell r="QRC45"/>
          <cell r="QRD45"/>
          <cell r="QRE45"/>
          <cell r="QRF45"/>
          <cell r="QRG45"/>
          <cell r="QRH45"/>
          <cell r="QRI45"/>
          <cell r="QRJ45"/>
          <cell r="QRK45"/>
          <cell r="QRL45"/>
          <cell r="QRM45"/>
          <cell r="QRN45"/>
          <cell r="QRO45"/>
          <cell r="QRP45"/>
          <cell r="QRQ45"/>
          <cell r="QRR45"/>
          <cell r="QRS45"/>
          <cell r="QRT45"/>
          <cell r="QRU45"/>
          <cell r="QRV45"/>
          <cell r="QRW45"/>
          <cell r="QRX45"/>
          <cell r="QRY45"/>
          <cell r="QRZ45"/>
          <cell r="QSA45"/>
          <cell r="QSB45"/>
          <cell r="QSC45"/>
          <cell r="QSD45"/>
          <cell r="QSE45"/>
          <cell r="QSF45"/>
          <cell r="QSG45"/>
          <cell r="QSH45"/>
          <cell r="QSI45"/>
          <cell r="QSJ45"/>
          <cell r="QSK45"/>
          <cell r="QSL45"/>
          <cell r="QSM45"/>
          <cell r="QSN45"/>
          <cell r="QSO45"/>
          <cell r="QSP45"/>
          <cell r="QSQ45"/>
          <cell r="QSR45"/>
          <cell r="QSS45"/>
          <cell r="QST45"/>
          <cell r="QSU45"/>
          <cell r="QSV45"/>
          <cell r="QSW45"/>
          <cell r="QSX45"/>
          <cell r="QSY45"/>
          <cell r="QSZ45"/>
          <cell r="QTA45"/>
          <cell r="QTB45"/>
          <cell r="QTC45"/>
          <cell r="QTD45"/>
          <cell r="QTE45"/>
          <cell r="QTF45"/>
          <cell r="QTG45"/>
          <cell r="QTH45"/>
          <cell r="QTI45"/>
          <cell r="QTJ45"/>
          <cell r="QTK45"/>
          <cell r="QTL45"/>
          <cell r="QTM45"/>
          <cell r="QTN45"/>
          <cell r="QTO45"/>
          <cell r="QTP45"/>
          <cell r="QTQ45"/>
          <cell r="QTR45"/>
          <cell r="QTS45"/>
          <cell r="QTT45"/>
          <cell r="QTU45"/>
          <cell r="QTV45"/>
          <cell r="QTW45"/>
          <cell r="QTX45"/>
          <cell r="QTY45"/>
          <cell r="QTZ45"/>
          <cell r="QUA45"/>
          <cell r="QUB45"/>
          <cell r="QUC45"/>
          <cell r="QUD45"/>
          <cell r="QUE45"/>
          <cell r="QUF45"/>
          <cell r="QUG45"/>
          <cell r="QUH45"/>
          <cell r="QUI45"/>
          <cell r="QUJ45"/>
          <cell r="QUK45"/>
          <cell r="QUL45"/>
          <cell r="QUM45"/>
          <cell r="QUN45"/>
          <cell r="QUO45"/>
          <cell r="QUP45"/>
          <cell r="QUQ45"/>
          <cell r="QUR45"/>
          <cell r="QUS45"/>
          <cell r="QUT45"/>
          <cell r="QUU45"/>
          <cell r="QUV45"/>
          <cell r="QUW45"/>
          <cell r="QUX45"/>
          <cell r="QUY45"/>
          <cell r="QUZ45"/>
          <cell r="QVA45"/>
          <cell r="QVB45"/>
          <cell r="QVC45"/>
          <cell r="QVD45"/>
          <cell r="QVE45"/>
          <cell r="QVF45"/>
          <cell r="QVG45"/>
          <cell r="QVH45"/>
          <cell r="QVI45"/>
          <cell r="QVJ45"/>
          <cell r="QVK45"/>
          <cell r="QVL45"/>
          <cell r="QVM45"/>
          <cell r="QVN45"/>
          <cell r="QVO45"/>
          <cell r="QVP45"/>
          <cell r="QVQ45"/>
          <cell r="QVR45"/>
          <cell r="QVS45"/>
          <cell r="QVT45"/>
          <cell r="QVU45"/>
          <cell r="QVV45"/>
          <cell r="QVW45"/>
          <cell r="QVX45"/>
          <cell r="QVY45"/>
          <cell r="QVZ45"/>
          <cell r="QWA45"/>
          <cell r="QWB45"/>
          <cell r="QWC45"/>
          <cell r="QWD45"/>
          <cell r="QWE45"/>
          <cell r="QWF45"/>
          <cell r="QWG45"/>
          <cell r="QWH45"/>
          <cell r="QWI45"/>
          <cell r="QWJ45"/>
          <cell r="QWK45"/>
          <cell r="QWL45"/>
          <cell r="QWM45"/>
          <cell r="QWN45"/>
          <cell r="QWO45"/>
          <cell r="QWP45"/>
          <cell r="QWQ45"/>
          <cell r="QWR45"/>
          <cell r="QWS45"/>
          <cell r="QWT45"/>
          <cell r="QWU45"/>
          <cell r="QWV45"/>
          <cell r="QWW45"/>
          <cell r="QWX45"/>
          <cell r="QWY45"/>
          <cell r="QWZ45"/>
          <cell r="QXA45"/>
          <cell r="QXB45"/>
          <cell r="QXC45"/>
          <cell r="QXD45"/>
          <cell r="QXE45"/>
          <cell r="QXF45"/>
          <cell r="QXG45"/>
          <cell r="QXH45"/>
          <cell r="QXI45"/>
          <cell r="QXJ45"/>
          <cell r="QXK45"/>
          <cell r="QXL45"/>
          <cell r="QXM45"/>
          <cell r="QXN45"/>
          <cell r="QXO45"/>
          <cell r="QXP45"/>
          <cell r="QXQ45"/>
          <cell r="QXR45"/>
          <cell r="QXS45"/>
          <cell r="QXT45"/>
          <cell r="QXU45"/>
          <cell r="QXV45"/>
          <cell r="QXW45"/>
          <cell r="QXX45"/>
          <cell r="QXY45"/>
          <cell r="QXZ45"/>
          <cell r="QYA45"/>
          <cell r="QYB45"/>
          <cell r="QYC45"/>
          <cell r="QYD45"/>
          <cell r="QYE45"/>
          <cell r="QYF45"/>
          <cell r="QYG45"/>
          <cell r="QYH45"/>
          <cell r="QYI45"/>
          <cell r="QYJ45"/>
          <cell r="QYK45"/>
          <cell r="QYL45"/>
          <cell r="QYM45"/>
          <cell r="QYN45"/>
          <cell r="QYO45"/>
          <cell r="QYP45"/>
          <cell r="QYQ45"/>
          <cell r="QYR45"/>
          <cell r="QYS45"/>
          <cell r="QYT45"/>
          <cell r="QYU45"/>
          <cell r="QYV45"/>
          <cell r="QYW45"/>
          <cell r="QYX45"/>
          <cell r="QYY45"/>
          <cell r="QYZ45"/>
          <cell r="QZA45"/>
          <cell r="QZB45"/>
          <cell r="QZC45"/>
          <cell r="QZD45"/>
          <cell r="QZE45"/>
          <cell r="QZF45"/>
          <cell r="QZG45"/>
          <cell r="QZH45"/>
          <cell r="QZI45"/>
          <cell r="QZJ45"/>
          <cell r="QZK45"/>
          <cell r="QZL45"/>
          <cell r="QZM45"/>
          <cell r="QZN45"/>
          <cell r="QZO45"/>
          <cell r="QZP45"/>
          <cell r="QZQ45"/>
          <cell r="QZR45"/>
          <cell r="QZS45"/>
          <cell r="QZT45"/>
          <cell r="QZU45"/>
          <cell r="QZV45"/>
          <cell r="QZW45"/>
          <cell r="QZX45"/>
          <cell r="QZY45"/>
          <cell r="QZZ45"/>
          <cell r="RAA45"/>
          <cell r="RAB45"/>
          <cell r="RAC45"/>
          <cell r="RAD45"/>
          <cell r="RAE45"/>
          <cell r="RAF45"/>
          <cell r="RAG45"/>
          <cell r="RAH45"/>
          <cell r="RAI45"/>
          <cell r="RAJ45"/>
          <cell r="RAK45"/>
          <cell r="RAL45"/>
          <cell r="RAM45"/>
          <cell r="RAN45"/>
          <cell r="RAO45"/>
          <cell r="RAP45"/>
          <cell r="RAQ45"/>
          <cell r="RAR45"/>
          <cell r="RAS45"/>
          <cell r="RAT45"/>
          <cell r="RAU45"/>
          <cell r="RAV45"/>
          <cell r="RAW45"/>
          <cell r="RAX45"/>
          <cell r="RAY45"/>
          <cell r="RAZ45"/>
          <cell r="RBA45"/>
          <cell r="RBB45"/>
          <cell r="RBC45"/>
          <cell r="RBD45"/>
          <cell r="RBE45"/>
          <cell r="RBF45"/>
          <cell r="RBG45"/>
          <cell r="RBH45"/>
          <cell r="RBI45"/>
          <cell r="RBJ45"/>
          <cell r="RBK45"/>
          <cell r="RBL45"/>
          <cell r="RBM45"/>
          <cell r="RBN45"/>
          <cell r="RBO45"/>
          <cell r="RBP45"/>
          <cell r="RBQ45"/>
          <cell r="RBR45"/>
          <cell r="RBS45"/>
          <cell r="RBT45"/>
          <cell r="RBU45"/>
          <cell r="RBV45"/>
          <cell r="RBW45"/>
          <cell r="RBX45"/>
          <cell r="RBY45"/>
          <cell r="RBZ45"/>
          <cell r="RCA45"/>
          <cell r="RCB45"/>
          <cell r="RCC45"/>
          <cell r="RCD45"/>
          <cell r="RCE45"/>
          <cell r="RCF45"/>
          <cell r="RCG45"/>
          <cell r="RCH45"/>
          <cell r="RCI45"/>
          <cell r="RCJ45"/>
          <cell r="RCK45"/>
          <cell r="RCL45"/>
          <cell r="RCM45"/>
          <cell r="RCN45"/>
          <cell r="RCO45"/>
          <cell r="RCP45"/>
          <cell r="RCQ45"/>
          <cell r="RCR45"/>
          <cell r="RCS45"/>
          <cell r="RCT45"/>
          <cell r="RCU45"/>
          <cell r="RCV45"/>
          <cell r="RCW45"/>
          <cell r="RCX45"/>
          <cell r="RCY45"/>
          <cell r="RCZ45"/>
          <cell r="RDA45"/>
          <cell r="RDB45"/>
          <cell r="RDC45"/>
          <cell r="RDD45"/>
          <cell r="RDE45"/>
          <cell r="RDF45"/>
          <cell r="RDG45"/>
          <cell r="RDH45"/>
          <cell r="RDI45"/>
          <cell r="RDJ45"/>
          <cell r="RDK45"/>
          <cell r="RDL45"/>
          <cell r="RDM45"/>
          <cell r="RDN45"/>
          <cell r="RDO45"/>
          <cell r="RDP45"/>
          <cell r="RDQ45"/>
          <cell r="RDR45"/>
          <cell r="RDS45"/>
          <cell r="RDT45"/>
          <cell r="RDU45"/>
          <cell r="RDV45"/>
          <cell r="RDW45"/>
          <cell r="RDX45"/>
          <cell r="RDY45"/>
          <cell r="RDZ45"/>
          <cell r="REA45"/>
          <cell r="REB45"/>
          <cell r="REC45"/>
          <cell r="RED45"/>
          <cell r="REE45"/>
          <cell r="REF45"/>
          <cell r="REG45"/>
          <cell r="REH45"/>
          <cell r="REI45"/>
          <cell r="REJ45"/>
          <cell r="REK45"/>
          <cell r="REL45"/>
          <cell r="REM45"/>
          <cell r="REN45"/>
          <cell r="REO45"/>
          <cell r="REP45"/>
          <cell r="REQ45"/>
          <cell r="RER45"/>
          <cell r="RES45"/>
          <cell r="RET45"/>
          <cell r="REU45"/>
          <cell r="REV45"/>
          <cell r="REW45"/>
          <cell r="REX45"/>
          <cell r="REY45"/>
          <cell r="REZ45"/>
          <cell r="RFA45"/>
          <cell r="RFB45"/>
          <cell r="RFC45"/>
          <cell r="RFD45"/>
          <cell r="RFE45"/>
          <cell r="RFF45"/>
          <cell r="RFG45"/>
          <cell r="RFH45"/>
          <cell r="RFI45"/>
          <cell r="RFJ45"/>
          <cell r="RFK45"/>
          <cell r="RFL45"/>
          <cell r="RFM45"/>
          <cell r="RFN45"/>
          <cell r="RFO45"/>
          <cell r="RFP45"/>
          <cell r="RFQ45"/>
          <cell r="RFR45"/>
          <cell r="RFS45"/>
          <cell r="RFT45"/>
          <cell r="RFU45"/>
          <cell r="RFV45"/>
          <cell r="RFW45"/>
          <cell r="RFX45"/>
          <cell r="RFY45"/>
          <cell r="RFZ45"/>
          <cell r="RGA45"/>
          <cell r="RGB45"/>
          <cell r="RGC45"/>
          <cell r="RGD45"/>
          <cell r="RGE45"/>
          <cell r="RGF45"/>
          <cell r="RGG45"/>
          <cell r="RGH45"/>
          <cell r="RGI45"/>
          <cell r="RGJ45"/>
          <cell r="RGK45"/>
          <cell r="RGL45"/>
          <cell r="RGM45"/>
          <cell r="RGN45"/>
          <cell r="RGO45"/>
          <cell r="RGP45"/>
          <cell r="RGQ45"/>
          <cell r="RGR45"/>
          <cell r="RGS45"/>
          <cell r="RGT45"/>
          <cell r="RGU45"/>
          <cell r="RGV45"/>
          <cell r="RGW45"/>
          <cell r="RGX45"/>
          <cell r="RGY45"/>
          <cell r="RGZ45"/>
          <cell r="RHA45"/>
          <cell r="RHB45"/>
          <cell r="RHC45"/>
          <cell r="RHD45"/>
          <cell r="RHE45"/>
          <cell r="RHF45"/>
          <cell r="RHG45"/>
          <cell r="RHH45"/>
          <cell r="RHI45"/>
          <cell r="RHJ45"/>
          <cell r="RHK45"/>
          <cell r="RHL45"/>
          <cell r="RHM45"/>
          <cell r="RHN45"/>
          <cell r="RHO45"/>
          <cell r="RHP45"/>
          <cell r="RHQ45"/>
          <cell r="RHR45"/>
          <cell r="RHS45"/>
          <cell r="RHT45"/>
          <cell r="RHU45"/>
          <cell r="RHV45"/>
          <cell r="RHW45"/>
          <cell r="RHX45"/>
          <cell r="RHY45"/>
          <cell r="RHZ45"/>
          <cell r="RIA45"/>
          <cell r="RIB45"/>
          <cell r="RIC45"/>
          <cell r="RID45"/>
          <cell r="RIE45"/>
          <cell r="RIF45"/>
          <cell r="RIG45"/>
          <cell r="RIH45"/>
          <cell r="RII45"/>
          <cell r="RIJ45"/>
          <cell r="RIK45"/>
          <cell r="RIL45"/>
          <cell r="RIM45"/>
          <cell r="RIN45"/>
          <cell r="RIO45"/>
          <cell r="RIP45"/>
          <cell r="RIQ45"/>
          <cell r="RIR45"/>
          <cell r="RIS45"/>
          <cell r="RIT45"/>
          <cell r="RIU45"/>
          <cell r="RIV45"/>
          <cell r="RIW45"/>
          <cell r="RIX45"/>
          <cell r="RIY45"/>
          <cell r="RIZ45"/>
          <cell r="RJA45"/>
          <cell r="RJB45"/>
          <cell r="RJC45"/>
          <cell r="RJD45"/>
          <cell r="RJE45"/>
          <cell r="RJF45"/>
          <cell r="RJG45"/>
          <cell r="RJH45"/>
          <cell r="RJI45"/>
          <cell r="RJJ45"/>
          <cell r="RJK45"/>
          <cell r="RJL45"/>
          <cell r="RJM45"/>
          <cell r="RJN45"/>
          <cell r="RJO45"/>
          <cell r="RJP45"/>
          <cell r="RJQ45"/>
          <cell r="RJR45"/>
          <cell r="RJS45"/>
          <cell r="RJT45"/>
          <cell r="RJU45"/>
          <cell r="RJV45"/>
          <cell r="RJW45"/>
          <cell r="RJX45"/>
          <cell r="RJY45"/>
          <cell r="RJZ45"/>
          <cell r="RKA45"/>
          <cell r="RKB45"/>
          <cell r="RKC45"/>
          <cell r="RKD45"/>
          <cell r="RKE45"/>
          <cell r="RKF45"/>
          <cell r="RKG45"/>
          <cell r="RKH45"/>
          <cell r="RKI45"/>
          <cell r="RKJ45"/>
          <cell r="RKK45"/>
          <cell r="RKL45"/>
          <cell r="RKM45"/>
          <cell r="RKN45"/>
          <cell r="RKO45"/>
          <cell r="RKP45"/>
          <cell r="RKQ45"/>
          <cell r="RKR45"/>
          <cell r="RKS45"/>
          <cell r="RKT45"/>
          <cell r="RKU45"/>
          <cell r="RKV45"/>
          <cell r="RKW45"/>
          <cell r="RKX45"/>
          <cell r="RKY45"/>
          <cell r="RKZ45"/>
          <cell r="RLA45"/>
          <cell r="RLB45"/>
          <cell r="RLC45"/>
          <cell r="RLD45"/>
          <cell r="RLE45"/>
          <cell r="RLF45"/>
          <cell r="RLG45"/>
          <cell r="RLH45"/>
          <cell r="RLI45"/>
          <cell r="RLJ45"/>
          <cell r="RLK45"/>
          <cell r="RLL45"/>
          <cell r="RLM45"/>
          <cell r="RLN45"/>
          <cell r="RLO45"/>
          <cell r="RLP45"/>
          <cell r="RLQ45"/>
          <cell r="RLR45"/>
          <cell r="RLS45"/>
          <cell r="RLT45"/>
          <cell r="RLU45"/>
          <cell r="RLV45"/>
          <cell r="RLW45"/>
          <cell r="RLX45"/>
          <cell r="RLY45"/>
          <cell r="RLZ45"/>
          <cell r="RMA45"/>
          <cell r="RMB45"/>
          <cell r="RMC45"/>
          <cell r="RMD45"/>
          <cell r="RME45"/>
          <cell r="RMF45"/>
          <cell r="RMG45"/>
          <cell r="RMH45"/>
          <cell r="RMI45"/>
          <cell r="RMJ45"/>
          <cell r="RMK45"/>
          <cell r="RML45"/>
          <cell r="RMM45"/>
          <cell r="RMN45"/>
          <cell r="RMO45"/>
          <cell r="RMP45"/>
          <cell r="RMQ45"/>
          <cell r="RMR45"/>
          <cell r="RMS45"/>
          <cell r="RMT45"/>
          <cell r="RMU45"/>
          <cell r="RMV45"/>
          <cell r="RMW45"/>
          <cell r="RMX45"/>
          <cell r="RMY45"/>
          <cell r="RMZ45"/>
          <cell r="RNA45"/>
          <cell r="RNB45"/>
          <cell r="RNC45"/>
          <cell r="RND45"/>
          <cell r="RNE45"/>
          <cell r="RNF45"/>
          <cell r="RNG45"/>
          <cell r="RNH45"/>
          <cell r="RNI45"/>
          <cell r="RNJ45"/>
          <cell r="RNK45"/>
          <cell r="RNL45"/>
          <cell r="RNM45"/>
          <cell r="RNN45"/>
          <cell r="RNO45"/>
          <cell r="RNP45"/>
          <cell r="RNQ45"/>
          <cell r="RNR45"/>
          <cell r="RNS45"/>
          <cell r="RNT45"/>
          <cell r="RNU45"/>
          <cell r="RNV45"/>
          <cell r="RNW45"/>
          <cell r="RNX45"/>
          <cell r="RNY45"/>
          <cell r="RNZ45"/>
          <cell r="ROA45"/>
          <cell r="ROB45"/>
          <cell r="ROC45"/>
          <cell r="ROD45"/>
          <cell r="ROE45"/>
          <cell r="ROF45"/>
          <cell r="ROG45"/>
          <cell r="ROH45"/>
          <cell r="ROI45"/>
          <cell r="ROJ45"/>
          <cell r="ROK45"/>
          <cell r="ROL45"/>
          <cell r="ROM45"/>
          <cell r="RON45"/>
          <cell r="ROO45"/>
          <cell r="ROP45"/>
          <cell r="ROQ45"/>
          <cell r="ROR45"/>
          <cell r="ROS45"/>
          <cell r="ROT45"/>
          <cell r="ROU45"/>
          <cell r="ROV45"/>
          <cell r="ROW45"/>
          <cell r="ROX45"/>
          <cell r="ROY45"/>
          <cell r="ROZ45"/>
          <cell r="RPA45"/>
          <cell r="RPB45"/>
          <cell r="RPC45"/>
          <cell r="RPD45"/>
          <cell r="RPE45"/>
          <cell r="RPF45"/>
          <cell r="RPG45"/>
          <cell r="RPH45"/>
          <cell r="RPI45"/>
          <cell r="RPJ45"/>
          <cell r="RPK45"/>
          <cell r="RPL45"/>
          <cell r="RPM45"/>
          <cell r="RPN45"/>
          <cell r="RPO45"/>
          <cell r="RPP45"/>
          <cell r="RPQ45"/>
          <cell r="RPR45"/>
          <cell r="RPS45"/>
          <cell r="RPT45"/>
          <cell r="RPU45"/>
          <cell r="RPV45"/>
          <cell r="RPW45"/>
          <cell r="RPX45"/>
          <cell r="RPY45"/>
          <cell r="RPZ45"/>
          <cell r="RQA45"/>
          <cell r="RQB45"/>
          <cell r="RQC45"/>
          <cell r="RQD45"/>
          <cell r="RQE45"/>
          <cell r="RQF45"/>
          <cell r="RQG45"/>
          <cell r="RQH45"/>
          <cell r="RQI45"/>
          <cell r="RQJ45"/>
          <cell r="RQK45"/>
          <cell r="RQL45"/>
          <cell r="RQM45"/>
          <cell r="RQN45"/>
          <cell r="RQO45"/>
          <cell r="RQP45"/>
          <cell r="RQQ45"/>
          <cell r="RQR45"/>
          <cell r="RQS45"/>
          <cell r="RQT45"/>
          <cell r="RQU45"/>
          <cell r="RQV45"/>
          <cell r="RQW45"/>
          <cell r="RQX45"/>
          <cell r="RQY45"/>
          <cell r="RQZ45"/>
          <cell r="RRA45"/>
          <cell r="RRB45"/>
          <cell r="RRC45"/>
          <cell r="RRD45"/>
          <cell r="RRE45"/>
          <cell r="RRF45"/>
          <cell r="RRG45"/>
          <cell r="RRH45"/>
          <cell r="RRI45"/>
          <cell r="RRJ45"/>
          <cell r="RRK45"/>
          <cell r="RRL45"/>
          <cell r="RRM45"/>
          <cell r="RRN45"/>
          <cell r="RRO45"/>
          <cell r="RRP45"/>
          <cell r="RRQ45"/>
          <cell r="RRR45"/>
          <cell r="RRS45"/>
          <cell r="RRT45"/>
          <cell r="RRU45"/>
          <cell r="RRV45"/>
          <cell r="RRW45"/>
          <cell r="RRX45"/>
          <cell r="RRY45"/>
          <cell r="RRZ45"/>
          <cell r="RSA45"/>
          <cell r="RSB45"/>
          <cell r="RSC45"/>
          <cell r="RSD45"/>
          <cell r="RSE45"/>
          <cell r="RSF45"/>
          <cell r="RSG45"/>
          <cell r="RSH45"/>
          <cell r="RSI45"/>
          <cell r="RSJ45"/>
          <cell r="RSK45"/>
          <cell r="RSL45"/>
          <cell r="RSM45"/>
          <cell r="RSN45"/>
          <cell r="RSO45"/>
          <cell r="RSP45"/>
          <cell r="RSQ45"/>
          <cell r="RSR45"/>
          <cell r="RSS45"/>
          <cell r="RST45"/>
          <cell r="RSU45"/>
          <cell r="RSV45"/>
          <cell r="RSW45"/>
          <cell r="RSX45"/>
          <cell r="RSY45"/>
          <cell r="RSZ45"/>
          <cell r="RTA45"/>
          <cell r="RTB45"/>
          <cell r="RTC45"/>
          <cell r="RTD45"/>
          <cell r="RTE45"/>
          <cell r="RTF45"/>
          <cell r="RTG45"/>
          <cell r="RTH45"/>
          <cell r="RTI45"/>
          <cell r="RTJ45"/>
          <cell r="RTK45"/>
          <cell r="RTL45"/>
          <cell r="RTM45"/>
          <cell r="RTN45"/>
          <cell r="RTO45"/>
          <cell r="RTP45"/>
          <cell r="RTQ45"/>
          <cell r="RTR45"/>
          <cell r="RTS45"/>
          <cell r="RTT45"/>
          <cell r="RTU45"/>
          <cell r="RTV45"/>
          <cell r="RTW45"/>
          <cell r="RTX45"/>
          <cell r="RTY45"/>
          <cell r="RTZ45"/>
          <cell r="RUA45"/>
          <cell r="RUB45"/>
          <cell r="RUC45"/>
          <cell r="RUD45"/>
          <cell r="RUE45"/>
          <cell r="RUF45"/>
          <cell r="RUG45"/>
          <cell r="RUH45"/>
          <cell r="RUI45"/>
          <cell r="RUJ45"/>
          <cell r="RUK45"/>
          <cell r="RUL45"/>
          <cell r="RUM45"/>
          <cell r="RUN45"/>
          <cell r="RUO45"/>
          <cell r="RUP45"/>
          <cell r="RUQ45"/>
          <cell r="RUR45"/>
          <cell r="RUS45"/>
          <cell r="RUT45"/>
          <cell r="RUU45"/>
          <cell r="RUV45"/>
          <cell r="RUW45"/>
          <cell r="RUX45"/>
          <cell r="RUY45"/>
          <cell r="RUZ45"/>
          <cell r="RVA45"/>
          <cell r="RVB45"/>
          <cell r="RVC45"/>
          <cell r="RVD45"/>
          <cell r="RVE45"/>
          <cell r="RVF45"/>
          <cell r="RVG45"/>
          <cell r="RVH45"/>
          <cell r="RVI45"/>
          <cell r="RVJ45"/>
          <cell r="RVK45"/>
          <cell r="RVL45"/>
          <cell r="RVM45"/>
          <cell r="RVN45"/>
          <cell r="RVO45"/>
          <cell r="RVP45"/>
          <cell r="RVQ45"/>
          <cell r="RVR45"/>
          <cell r="RVS45"/>
          <cell r="RVT45"/>
          <cell r="RVU45"/>
          <cell r="RVV45"/>
          <cell r="RVW45"/>
          <cell r="RVX45"/>
          <cell r="RVY45"/>
          <cell r="RVZ45"/>
          <cell r="RWA45"/>
          <cell r="RWB45"/>
          <cell r="RWC45"/>
          <cell r="RWD45"/>
          <cell r="RWE45"/>
          <cell r="RWF45"/>
          <cell r="RWG45"/>
          <cell r="RWH45"/>
          <cell r="RWI45"/>
          <cell r="RWJ45"/>
          <cell r="RWK45"/>
          <cell r="RWL45"/>
          <cell r="RWM45"/>
          <cell r="RWN45"/>
          <cell r="RWO45"/>
          <cell r="RWP45"/>
          <cell r="RWQ45"/>
          <cell r="RWR45"/>
          <cell r="RWS45"/>
          <cell r="RWT45"/>
          <cell r="RWU45"/>
          <cell r="RWV45"/>
          <cell r="RWW45"/>
          <cell r="RWX45"/>
          <cell r="RWY45"/>
          <cell r="RWZ45"/>
          <cell r="RXA45"/>
          <cell r="RXB45"/>
          <cell r="RXC45"/>
          <cell r="RXD45"/>
          <cell r="RXE45"/>
          <cell r="RXF45"/>
          <cell r="RXG45"/>
          <cell r="RXH45"/>
          <cell r="RXI45"/>
          <cell r="RXJ45"/>
          <cell r="RXK45"/>
          <cell r="RXL45"/>
          <cell r="RXM45"/>
          <cell r="RXN45"/>
          <cell r="RXO45"/>
          <cell r="RXP45"/>
          <cell r="RXQ45"/>
          <cell r="RXR45"/>
          <cell r="RXS45"/>
          <cell r="RXT45"/>
          <cell r="RXU45"/>
          <cell r="RXV45"/>
          <cell r="RXW45"/>
          <cell r="RXX45"/>
          <cell r="RXY45"/>
          <cell r="RXZ45"/>
          <cell r="RYA45"/>
          <cell r="RYB45"/>
          <cell r="RYC45"/>
          <cell r="RYD45"/>
          <cell r="RYE45"/>
          <cell r="RYF45"/>
          <cell r="RYG45"/>
          <cell r="RYH45"/>
          <cell r="RYI45"/>
          <cell r="RYJ45"/>
          <cell r="RYK45"/>
          <cell r="RYL45"/>
          <cell r="RYM45"/>
          <cell r="RYN45"/>
          <cell r="RYO45"/>
          <cell r="RYP45"/>
          <cell r="RYQ45"/>
          <cell r="RYR45"/>
          <cell r="RYS45"/>
          <cell r="RYT45"/>
          <cell r="RYU45"/>
          <cell r="RYV45"/>
          <cell r="RYW45"/>
          <cell r="RYX45"/>
          <cell r="RYY45"/>
          <cell r="RYZ45"/>
          <cell r="RZA45"/>
          <cell r="RZB45"/>
          <cell r="RZC45"/>
          <cell r="RZD45"/>
          <cell r="RZE45"/>
          <cell r="RZF45"/>
          <cell r="RZG45"/>
          <cell r="RZH45"/>
          <cell r="RZI45"/>
          <cell r="RZJ45"/>
          <cell r="RZK45"/>
          <cell r="RZL45"/>
          <cell r="RZM45"/>
          <cell r="RZN45"/>
          <cell r="RZO45"/>
          <cell r="RZP45"/>
          <cell r="RZQ45"/>
          <cell r="RZR45"/>
          <cell r="RZS45"/>
          <cell r="RZT45"/>
          <cell r="RZU45"/>
          <cell r="RZV45"/>
          <cell r="RZW45"/>
          <cell r="RZX45"/>
          <cell r="RZY45"/>
          <cell r="RZZ45"/>
          <cell r="SAA45"/>
          <cell r="SAB45"/>
          <cell r="SAC45"/>
          <cell r="SAD45"/>
          <cell r="SAE45"/>
          <cell r="SAF45"/>
          <cell r="SAG45"/>
          <cell r="SAH45"/>
          <cell r="SAI45"/>
          <cell r="SAJ45"/>
          <cell r="SAK45"/>
          <cell r="SAL45"/>
          <cell r="SAM45"/>
          <cell r="SAN45"/>
          <cell r="SAO45"/>
          <cell r="SAP45"/>
          <cell r="SAQ45"/>
          <cell r="SAR45"/>
          <cell r="SAS45"/>
          <cell r="SAT45"/>
          <cell r="SAU45"/>
          <cell r="SAV45"/>
          <cell r="SAW45"/>
          <cell r="SAX45"/>
          <cell r="SAY45"/>
          <cell r="SAZ45"/>
          <cell r="SBA45"/>
          <cell r="SBB45"/>
          <cell r="SBC45"/>
          <cell r="SBD45"/>
          <cell r="SBE45"/>
          <cell r="SBF45"/>
          <cell r="SBG45"/>
          <cell r="SBH45"/>
          <cell r="SBI45"/>
          <cell r="SBJ45"/>
          <cell r="SBK45"/>
          <cell r="SBL45"/>
          <cell r="SBM45"/>
          <cell r="SBN45"/>
          <cell r="SBO45"/>
          <cell r="SBP45"/>
          <cell r="SBQ45"/>
          <cell r="SBR45"/>
          <cell r="SBS45"/>
          <cell r="SBT45"/>
          <cell r="SBU45"/>
          <cell r="SBV45"/>
          <cell r="SBW45"/>
          <cell r="SBX45"/>
          <cell r="SBY45"/>
          <cell r="SBZ45"/>
          <cell r="SCA45"/>
          <cell r="SCB45"/>
          <cell r="SCC45"/>
          <cell r="SCD45"/>
          <cell r="SCE45"/>
          <cell r="SCF45"/>
          <cell r="SCG45"/>
          <cell r="SCH45"/>
          <cell r="SCI45"/>
          <cell r="SCJ45"/>
          <cell r="SCK45"/>
          <cell r="SCL45"/>
          <cell r="SCM45"/>
          <cell r="SCN45"/>
          <cell r="SCO45"/>
          <cell r="SCP45"/>
          <cell r="SCQ45"/>
          <cell r="SCR45"/>
          <cell r="SCS45"/>
          <cell r="SCT45"/>
          <cell r="SCU45"/>
          <cell r="SCV45"/>
          <cell r="SCW45"/>
          <cell r="SCX45"/>
          <cell r="SCY45"/>
          <cell r="SCZ45"/>
          <cell r="SDA45"/>
          <cell r="SDB45"/>
          <cell r="SDC45"/>
          <cell r="SDD45"/>
          <cell r="SDE45"/>
          <cell r="SDF45"/>
          <cell r="SDG45"/>
          <cell r="SDH45"/>
          <cell r="SDI45"/>
          <cell r="SDJ45"/>
          <cell r="SDK45"/>
          <cell r="SDL45"/>
          <cell r="SDM45"/>
          <cell r="SDN45"/>
          <cell r="SDO45"/>
          <cell r="SDP45"/>
          <cell r="SDQ45"/>
          <cell r="SDR45"/>
          <cell r="SDS45"/>
          <cell r="SDT45"/>
          <cell r="SDU45"/>
          <cell r="SDV45"/>
          <cell r="SDW45"/>
          <cell r="SDX45"/>
          <cell r="SDY45"/>
          <cell r="SDZ45"/>
          <cell r="SEA45"/>
          <cell r="SEB45"/>
          <cell r="SEC45"/>
          <cell r="SED45"/>
          <cell r="SEE45"/>
          <cell r="SEF45"/>
          <cell r="SEG45"/>
          <cell r="SEH45"/>
          <cell r="SEI45"/>
          <cell r="SEJ45"/>
          <cell r="SEK45"/>
          <cell r="SEL45"/>
          <cell r="SEM45"/>
          <cell r="SEN45"/>
          <cell r="SEO45"/>
          <cell r="SEP45"/>
          <cell r="SEQ45"/>
          <cell r="SER45"/>
          <cell r="SES45"/>
          <cell r="SET45"/>
          <cell r="SEU45"/>
          <cell r="SEV45"/>
          <cell r="SEW45"/>
          <cell r="SEX45"/>
          <cell r="SEY45"/>
          <cell r="SEZ45"/>
          <cell r="SFA45"/>
          <cell r="SFB45"/>
          <cell r="SFC45"/>
          <cell r="SFD45"/>
          <cell r="SFE45"/>
          <cell r="SFF45"/>
          <cell r="SFG45"/>
          <cell r="SFH45"/>
          <cell r="SFI45"/>
          <cell r="SFJ45"/>
          <cell r="SFK45"/>
          <cell r="SFL45"/>
          <cell r="SFM45"/>
          <cell r="SFN45"/>
          <cell r="SFO45"/>
          <cell r="SFP45"/>
          <cell r="SFQ45"/>
          <cell r="SFR45"/>
          <cell r="SFS45"/>
          <cell r="SFT45"/>
          <cell r="SFU45"/>
          <cell r="SFV45"/>
          <cell r="SFW45"/>
          <cell r="SFX45"/>
          <cell r="SFY45"/>
          <cell r="SFZ45"/>
          <cell r="SGA45"/>
          <cell r="SGB45"/>
          <cell r="SGC45"/>
          <cell r="SGD45"/>
          <cell r="SGE45"/>
          <cell r="SGF45"/>
          <cell r="SGG45"/>
          <cell r="SGH45"/>
          <cell r="SGI45"/>
          <cell r="SGJ45"/>
          <cell r="SGK45"/>
          <cell r="SGL45"/>
          <cell r="SGM45"/>
          <cell r="SGN45"/>
          <cell r="SGO45"/>
          <cell r="SGP45"/>
          <cell r="SGQ45"/>
          <cell r="SGR45"/>
          <cell r="SGS45"/>
          <cell r="SGT45"/>
          <cell r="SGU45"/>
          <cell r="SGV45"/>
          <cell r="SGW45"/>
          <cell r="SGX45"/>
          <cell r="SGY45"/>
          <cell r="SGZ45"/>
          <cell r="SHA45"/>
          <cell r="SHB45"/>
          <cell r="SHC45"/>
          <cell r="SHD45"/>
          <cell r="SHE45"/>
          <cell r="SHF45"/>
          <cell r="SHG45"/>
          <cell r="SHH45"/>
          <cell r="SHI45"/>
          <cell r="SHJ45"/>
          <cell r="SHK45"/>
          <cell r="SHL45"/>
          <cell r="SHM45"/>
          <cell r="SHN45"/>
          <cell r="SHO45"/>
          <cell r="SHP45"/>
          <cell r="SHQ45"/>
          <cell r="SHR45"/>
          <cell r="SHS45"/>
          <cell r="SHT45"/>
          <cell r="SHU45"/>
          <cell r="SHV45"/>
          <cell r="SHW45"/>
          <cell r="SHX45"/>
          <cell r="SHY45"/>
          <cell r="SHZ45"/>
          <cell r="SIA45"/>
          <cell r="SIB45"/>
          <cell r="SIC45"/>
          <cell r="SID45"/>
          <cell r="SIE45"/>
          <cell r="SIF45"/>
          <cell r="SIG45"/>
          <cell r="SIH45"/>
          <cell r="SII45"/>
          <cell r="SIJ45"/>
          <cell r="SIK45"/>
          <cell r="SIL45"/>
          <cell r="SIM45"/>
          <cell r="SIN45"/>
          <cell r="SIO45"/>
          <cell r="SIP45"/>
          <cell r="SIQ45"/>
          <cell r="SIR45"/>
          <cell r="SIS45"/>
          <cell r="SIT45"/>
          <cell r="SIU45"/>
          <cell r="SIV45"/>
          <cell r="SIW45"/>
          <cell r="SIX45"/>
          <cell r="SIY45"/>
          <cell r="SIZ45"/>
          <cell r="SJA45"/>
          <cell r="SJB45"/>
          <cell r="SJC45"/>
          <cell r="SJD45"/>
          <cell r="SJE45"/>
          <cell r="SJF45"/>
          <cell r="SJG45"/>
          <cell r="SJH45"/>
          <cell r="SJI45"/>
          <cell r="SJJ45"/>
          <cell r="SJK45"/>
          <cell r="SJL45"/>
          <cell r="SJM45"/>
          <cell r="SJN45"/>
          <cell r="SJO45"/>
          <cell r="SJP45"/>
          <cell r="SJQ45"/>
          <cell r="SJR45"/>
          <cell r="SJS45"/>
          <cell r="SJT45"/>
          <cell r="SJU45"/>
          <cell r="SJV45"/>
          <cell r="SJW45"/>
          <cell r="SJX45"/>
          <cell r="SJY45"/>
          <cell r="SJZ45"/>
          <cell r="SKA45"/>
          <cell r="SKB45"/>
          <cell r="SKC45"/>
          <cell r="SKD45"/>
          <cell r="SKE45"/>
          <cell r="SKF45"/>
          <cell r="SKG45"/>
          <cell r="SKH45"/>
          <cell r="SKI45"/>
          <cell r="SKJ45"/>
          <cell r="SKK45"/>
          <cell r="SKL45"/>
          <cell r="SKM45"/>
          <cell r="SKN45"/>
          <cell r="SKO45"/>
          <cell r="SKP45"/>
          <cell r="SKQ45"/>
          <cell r="SKR45"/>
          <cell r="SKS45"/>
          <cell r="SKT45"/>
          <cell r="SKU45"/>
          <cell r="SKV45"/>
          <cell r="SKW45"/>
          <cell r="SKX45"/>
          <cell r="SKY45"/>
          <cell r="SKZ45"/>
          <cell r="SLA45"/>
          <cell r="SLB45"/>
          <cell r="SLC45"/>
          <cell r="SLD45"/>
          <cell r="SLE45"/>
          <cell r="SLF45"/>
          <cell r="SLG45"/>
          <cell r="SLH45"/>
          <cell r="SLI45"/>
          <cell r="SLJ45"/>
          <cell r="SLK45"/>
          <cell r="SLL45"/>
          <cell r="SLM45"/>
          <cell r="SLN45"/>
          <cell r="SLO45"/>
          <cell r="SLP45"/>
          <cell r="SLQ45"/>
          <cell r="SLR45"/>
          <cell r="SLS45"/>
          <cell r="SLT45"/>
          <cell r="SLU45"/>
          <cell r="SLV45"/>
          <cell r="SLW45"/>
          <cell r="SLX45"/>
          <cell r="SLY45"/>
          <cell r="SLZ45"/>
          <cell r="SMA45"/>
          <cell r="SMB45"/>
          <cell r="SMC45"/>
          <cell r="SMD45"/>
          <cell r="SME45"/>
          <cell r="SMF45"/>
          <cell r="SMG45"/>
          <cell r="SMH45"/>
          <cell r="SMI45"/>
          <cell r="SMJ45"/>
          <cell r="SMK45"/>
          <cell r="SML45"/>
          <cell r="SMM45"/>
          <cell r="SMN45"/>
          <cell r="SMO45"/>
          <cell r="SMP45"/>
          <cell r="SMQ45"/>
          <cell r="SMR45"/>
          <cell r="SMS45"/>
          <cell r="SMT45"/>
          <cell r="SMU45"/>
          <cell r="SMV45"/>
          <cell r="SMW45"/>
          <cell r="SMX45"/>
          <cell r="SMY45"/>
          <cell r="SMZ45"/>
          <cell r="SNA45"/>
          <cell r="SNB45"/>
          <cell r="SNC45"/>
          <cell r="SND45"/>
          <cell r="SNE45"/>
          <cell r="SNF45"/>
          <cell r="SNG45"/>
          <cell r="SNH45"/>
          <cell r="SNI45"/>
          <cell r="SNJ45"/>
          <cell r="SNK45"/>
          <cell r="SNL45"/>
          <cell r="SNM45"/>
          <cell r="SNN45"/>
          <cell r="SNO45"/>
          <cell r="SNP45"/>
          <cell r="SNQ45"/>
          <cell r="SNR45"/>
          <cell r="SNS45"/>
          <cell r="SNT45"/>
          <cell r="SNU45"/>
          <cell r="SNV45"/>
          <cell r="SNW45"/>
          <cell r="SNX45"/>
          <cell r="SNY45"/>
          <cell r="SNZ45"/>
          <cell r="SOA45"/>
          <cell r="SOB45"/>
          <cell r="SOC45"/>
          <cell r="SOD45"/>
          <cell r="SOE45"/>
          <cell r="SOF45"/>
          <cell r="SOG45"/>
          <cell r="SOH45"/>
          <cell r="SOI45"/>
          <cell r="SOJ45"/>
          <cell r="SOK45"/>
          <cell r="SOL45"/>
          <cell r="SOM45"/>
          <cell r="SON45"/>
          <cell r="SOO45"/>
          <cell r="SOP45"/>
          <cell r="SOQ45"/>
          <cell r="SOR45"/>
          <cell r="SOS45"/>
          <cell r="SOT45"/>
          <cell r="SOU45"/>
          <cell r="SOV45"/>
          <cell r="SOW45"/>
          <cell r="SOX45"/>
          <cell r="SOY45"/>
          <cell r="SOZ45"/>
          <cell r="SPA45"/>
          <cell r="SPB45"/>
          <cell r="SPC45"/>
          <cell r="SPD45"/>
          <cell r="SPE45"/>
          <cell r="SPF45"/>
          <cell r="SPG45"/>
          <cell r="SPH45"/>
          <cell r="SPI45"/>
          <cell r="SPJ45"/>
          <cell r="SPK45"/>
          <cell r="SPL45"/>
          <cell r="SPM45"/>
          <cell r="SPN45"/>
          <cell r="SPO45"/>
          <cell r="SPP45"/>
          <cell r="SPQ45"/>
          <cell r="SPR45"/>
          <cell r="SPS45"/>
          <cell r="SPT45"/>
          <cell r="SPU45"/>
          <cell r="SPV45"/>
          <cell r="SPW45"/>
          <cell r="SPX45"/>
          <cell r="SPY45"/>
          <cell r="SPZ45"/>
          <cell r="SQA45"/>
          <cell r="SQB45"/>
          <cell r="SQC45"/>
          <cell r="SQD45"/>
          <cell r="SQE45"/>
          <cell r="SQF45"/>
          <cell r="SQG45"/>
          <cell r="SQH45"/>
          <cell r="SQI45"/>
          <cell r="SQJ45"/>
          <cell r="SQK45"/>
          <cell r="SQL45"/>
          <cell r="SQM45"/>
          <cell r="SQN45"/>
          <cell r="SQO45"/>
          <cell r="SQP45"/>
          <cell r="SQQ45"/>
          <cell r="SQR45"/>
          <cell r="SQS45"/>
          <cell r="SQT45"/>
          <cell r="SQU45"/>
          <cell r="SQV45"/>
          <cell r="SQW45"/>
          <cell r="SQX45"/>
          <cell r="SQY45"/>
          <cell r="SQZ45"/>
          <cell r="SRA45"/>
          <cell r="SRB45"/>
          <cell r="SRC45"/>
          <cell r="SRD45"/>
          <cell r="SRE45"/>
          <cell r="SRF45"/>
          <cell r="SRG45"/>
          <cell r="SRH45"/>
          <cell r="SRI45"/>
          <cell r="SRJ45"/>
          <cell r="SRK45"/>
          <cell r="SRL45"/>
          <cell r="SRM45"/>
          <cell r="SRN45"/>
          <cell r="SRO45"/>
          <cell r="SRP45"/>
          <cell r="SRQ45"/>
          <cell r="SRR45"/>
          <cell r="SRS45"/>
          <cell r="SRT45"/>
          <cell r="SRU45"/>
          <cell r="SRV45"/>
          <cell r="SRW45"/>
          <cell r="SRX45"/>
          <cell r="SRY45"/>
          <cell r="SRZ45"/>
          <cell r="SSA45"/>
          <cell r="SSB45"/>
          <cell r="SSC45"/>
          <cell r="SSD45"/>
          <cell r="SSE45"/>
          <cell r="SSF45"/>
          <cell r="SSG45"/>
          <cell r="SSH45"/>
          <cell r="SSI45"/>
          <cell r="SSJ45"/>
          <cell r="SSK45"/>
          <cell r="SSL45"/>
          <cell r="SSM45"/>
          <cell r="SSN45"/>
          <cell r="SSO45"/>
          <cell r="SSP45"/>
          <cell r="SSQ45"/>
          <cell r="SSR45"/>
          <cell r="SSS45"/>
          <cell r="SST45"/>
          <cell r="SSU45"/>
          <cell r="SSV45"/>
          <cell r="SSW45"/>
          <cell r="SSX45"/>
          <cell r="SSY45"/>
          <cell r="SSZ45"/>
          <cell r="STA45"/>
          <cell r="STB45"/>
          <cell r="STC45"/>
          <cell r="STD45"/>
          <cell r="STE45"/>
          <cell r="STF45"/>
          <cell r="STG45"/>
          <cell r="STH45"/>
          <cell r="STI45"/>
          <cell r="STJ45"/>
          <cell r="STK45"/>
          <cell r="STL45"/>
          <cell r="STM45"/>
          <cell r="STN45"/>
          <cell r="STO45"/>
          <cell r="STP45"/>
          <cell r="STQ45"/>
          <cell r="STR45"/>
          <cell r="STS45"/>
          <cell r="STT45"/>
          <cell r="STU45"/>
          <cell r="STV45"/>
          <cell r="STW45"/>
          <cell r="STX45"/>
          <cell r="STY45"/>
          <cell r="STZ45"/>
          <cell r="SUA45"/>
          <cell r="SUB45"/>
          <cell r="SUC45"/>
          <cell r="SUD45"/>
          <cell r="SUE45"/>
          <cell r="SUF45"/>
          <cell r="SUG45"/>
          <cell r="SUH45"/>
          <cell r="SUI45"/>
          <cell r="SUJ45"/>
          <cell r="SUK45"/>
          <cell r="SUL45"/>
          <cell r="SUM45"/>
          <cell r="SUN45"/>
          <cell r="SUO45"/>
          <cell r="SUP45"/>
          <cell r="SUQ45"/>
          <cell r="SUR45"/>
          <cell r="SUS45"/>
          <cell r="SUT45"/>
          <cell r="SUU45"/>
          <cell r="SUV45"/>
          <cell r="SUW45"/>
          <cell r="SUX45"/>
          <cell r="SUY45"/>
          <cell r="SUZ45"/>
          <cell r="SVA45"/>
          <cell r="SVB45"/>
          <cell r="SVC45"/>
          <cell r="SVD45"/>
          <cell r="SVE45"/>
          <cell r="SVF45"/>
          <cell r="SVG45"/>
          <cell r="SVH45"/>
          <cell r="SVI45"/>
          <cell r="SVJ45"/>
          <cell r="SVK45"/>
          <cell r="SVL45"/>
          <cell r="SVM45"/>
          <cell r="SVN45"/>
          <cell r="SVO45"/>
          <cell r="SVP45"/>
          <cell r="SVQ45"/>
          <cell r="SVR45"/>
          <cell r="SVS45"/>
          <cell r="SVT45"/>
          <cell r="SVU45"/>
          <cell r="SVV45"/>
          <cell r="SVW45"/>
          <cell r="SVX45"/>
          <cell r="SVY45"/>
          <cell r="SVZ45"/>
          <cell r="SWA45"/>
          <cell r="SWB45"/>
          <cell r="SWC45"/>
          <cell r="SWD45"/>
          <cell r="SWE45"/>
          <cell r="SWF45"/>
          <cell r="SWG45"/>
          <cell r="SWH45"/>
          <cell r="SWI45"/>
          <cell r="SWJ45"/>
          <cell r="SWK45"/>
          <cell r="SWL45"/>
          <cell r="SWM45"/>
          <cell r="SWN45"/>
          <cell r="SWO45"/>
          <cell r="SWP45"/>
          <cell r="SWQ45"/>
          <cell r="SWR45"/>
          <cell r="SWS45"/>
          <cell r="SWT45"/>
          <cell r="SWU45"/>
          <cell r="SWV45"/>
          <cell r="SWW45"/>
          <cell r="SWX45"/>
          <cell r="SWY45"/>
          <cell r="SWZ45"/>
          <cell r="SXA45"/>
          <cell r="SXB45"/>
          <cell r="SXC45"/>
          <cell r="SXD45"/>
          <cell r="SXE45"/>
          <cell r="SXF45"/>
          <cell r="SXG45"/>
          <cell r="SXH45"/>
          <cell r="SXI45"/>
          <cell r="SXJ45"/>
          <cell r="SXK45"/>
          <cell r="SXL45"/>
          <cell r="SXM45"/>
          <cell r="SXN45"/>
          <cell r="SXO45"/>
          <cell r="SXP45"/>
          <cell r="SXQ45"/>
          <cell r="SXR45"/>
          <cell r="SXS45"/>
          <cell r="SXT45"/>
          <cell r="SXU45"/>
          <cell r="SXV45"/>
          <cell r="SXW45"/>
          <cell r="SXX45"/>
          <cell r="SXY45"/>
          <cell r="SXZ45"/>
          <cell r="SYA45"/>
          <cell r="SYB45"/>
          <cell r="SYC45"/>
          <cell r="SYD45"/>
          <cell r="SYE45"/>
          <cell r="SYF45"/>
          <cell r="SYG45"/>
          <cell r="SYH45"/>
          <cell r="SYI45"/>
          <cell r="SYJ45"/>
          <cell r="SYK45"/>
          <cell r="SYL45"/>
          <cell r="SYM45"/>
          <cell r="SYN45"/>
          <cell r="SYO45"/>
          <cell r="SYP45"/>
          <cell r="SYQ45"/>
          <cell r="SYR45"/>
          <cell r="SYS45"/>
          <cell r="SYT45"/>
          <cell r="SYU45"/>
          <cell r="SYV45"/>
          <cell r="SYW45"/>
          <cell r="SYX45"/>
          <cell r="SYY45"/>
          <cell r="SYZ45"/>
          <cell r="SZA45"/>
          <cell r="SZB45"/>
          <cell r="SZC45"/>
          <cell r="SZD45"/>
          <cell r="SZE45"/>
          <cell r="SZF45"/>
          <cell r="SZG45"/>
          <cell r="SZH45"/>
          <cell r="SZI45"/>
          <cell r="SZJ45"/>
          <cell r="SZK45"/>
          <cell r="SZL45"/>
          <cell r="SZM45"/>
          <cell r="SZN45"/>
          <cell r="SZO45"/>
          <cell r="SZP45"/>
          <cell r="SZQ45"/>
          <cell r="SZR45"/>
          <cell r="SZS45"/>
          <cell r="SZT45"/>
          <cell r="SZU45"/>
          <cell r="SZV45"/>
          <cell r="SZW45"/>
          <cell r="SZX45"/>
          <cell r="SZY45"/>
          <cell r="SZZ45"/>
          <cell r="TAA45"/>
          <cell r="TAB45"/>
          <cell r="TAC45"/>
          <cell r="TAD45"/>
          <cell r="TAE45"/>
          <cell r="TAF45"/>
          <cell r="TAG45"/>
          <cell r="TAH45"/>
          <cell r="TAI45"/>
          <cell r="TAJ45"/>
          <cell r="TAK45"/>
          <cell r="TAL45"/>
          <cell r="TAM45"/>
          <cell r="TAN45"/>
          <cell r="TAO45"/>
          <cell r="TAP45"/>
          <cell r="TAQ45"/>
          <cell r="TAR45"/>
          <cell r="TAS45"/>
          <cell r="TAT45"/>
          <cell r="TAU45"/>
          <cell r="TAV45"/>
          <cell r="TAW45"/>
          <cell r="TAX45"/>
          <cell r="TAY45"/>
          <cell r="TAZ45"/>
          <cell r="TBA45"/>
          <cell r="TBB45"/>
          <cell r="TBC45"/>
          <cell r="TBD45"/>
          <cell r="TBE45"/>
          <cell r="TBF45"/>
          <cell r="TBG45"/>
          <cell r="TBH45"/>
          <cell r="TBI45"/>
          <cell r="TBJ45"/>
          <cell r="TBK45"/>
          <cell r="TBL45"/>
          <cell r="TBM45"/>
          <cell r="TBN45"/>
          <cell r="TBO45"/>
          <cell r="TBP45"/>
          <cell r="TBQ45"/>
          <cell r="TBR45"/>
          <cell r="TBS45"/>
          <cell r="TBT45"/>
          <cell r="TBU45"/>
          <cell r="TBV45"/>
          <cell r="TBW45"/>
          <cell r="TBX45"/>
          <cell r="TBY45"/>
          <cell r="TBZ45"/>
          <cell r="TCA45"/>
          <cell r="TCB45"/>
          <cell r="TCC45"/>
          <cell r="TCD45"/>
          <cell r="TCE45"/>
          <cell r="TCF45"/>
          <cell r="TCG45"/>
          <cell r="TCH45"/>
          <cell r="TCI45"/>
          <cell r="TCJ45"/>
          <cell r="TCK45"/>
          <cell r="TCL45"/>
          <cell r="TCM45"/>
          <cell r="TCN45"/>
          <cell r="TCO45"/>
          <cell r="TCP45"/>
          <cell r="TCQ45"/>
          <cell r="TCR45"/>
          <cell r="TCS45"/>
          <cell r="TCT45"/>
          <cell r="TCU45"/>
          <cell r="TCV45"/>
          <cell r="TCW45"/>
          <cell r="TCX45"/>
          <cell r="TCY45"/>
          <cell r="TCZ45"/>
          <cell r="TDA45"/>
          <cell r="TDB45"/>
          <cell r="TDC45"/>
          <cell r="TDD45"/>
          <cell r="TDE45"/>
          <cell r="TDF45"/>
          <cell r="TDG45"/>
          <cell r="TDH45"/>
          <cell r="TDI45"/>
          <cell r="TDJ45"/>
          <cell r="TDK45"/>
          <cell r="TDL45"/>
          <cell r="TDM45"/>
          <cell r="TDN45"/>
          <cell r="TDO45"/>
          <cell r="TDP45"/>
          <cell r="TDQ45"/>
          <cell r="TDR45"/>
          <cell r="TDS45"/>
          <cell r="TDT45"/>
          <cell r="TDU45"/>
          <cell r="TDV45"/>
          <cell r="TDW45"/>
          <cell r="TDX45"/>
          <cell r="TDY45"/>
          <cell r="TDZ45"/>
          <cell r="TEA45"/>
          <cell r="TEB45"/>
          <cell r="TEC45"/>
          <cell r="TED45"/>
          <cell r="TEE45"/>
          <cell r="TEF45"/>
          <cell r="TEG45"/>
          <cell r="TEH45"/>
          <cell r="TEI45"/>
          <cell r="TEJ45"/>
          <cell r="TEK45"/>
          <cell r="TEL45"/>
          <cell r="TEM45"/>
          <cell r="TEN45"/>
          <cell r="TEO45"/>
          <cell r="TEP45"/>
          <cell r="TEQ45"/>
          <cell r="TER45"/>
          <cell r="TES45"/>
          <cell r="TET45"/>
          <cell r="TEU45"/>
          <cell r="TEV45"/>
          <cell r="TEW45"/>
          <cell r="TEX45"/>
          <cell r="TEY45"/>
          <cell r="TEZ45"/>
          <cell r="TFA45"/>
          <cell r="TFB45"/>
          <cell r="TFC45"/>
          <cell r="TFD45"/>
          <cell r="TFE45"/>
          <cell r="TFF45"/>
          <cell r="TFG45"/>
          <cell r="TFH45"/>
          <cell r="TFI45"/>
          <cell r="TFJ45"/>
          <cell r="TFK45"/>
          <cell r="TFL45"/>
          <cell r="TFM45"/>
          <cell r="TFN45"/>
          <cell r="TFO45"/>
          <cell r="TFP45"/>
          <cell r="TFQ45"/>
          <cell r="TFR45"/>
          <cell r="TFS45"/>
          <cell r="TFT45"/>
          <cell r="TFU45"/>
          <cell r="TFV45"/>
          <cell r="TFW45"/>
          <cell r="TFX45"/>
          <cell r="TFY45"/>
          <cell r="TFZ45"/>
          <cell r="TGA45"/>
          <cell r="TGB45"/>
          <cell r="TGC45"/>
          <cell r="TGD45"/>
          <cell r="TGE45"/>
          <cell r="TGF45"/>
          <cell r="TGG45"/>
          <cell r="TGH45"/>
          <cell r="TGI45"/>
          <cell r="TGJ45"/>
          <cell r="TGK45"/>
          <cell r="TGL45"/>
          <cell r="TGM45"/>
          <cell r="TGN45"/>
          <cell r="TGO45"/>
          <cell r="TGP45"/>
          <cell r="TGQ45"/>
          <cell r="TGR45"/>
          <cell r="TGS45"/>
          <cell r="TGT45"/>
          <cell r="TGU45"/>
          <cell r="TGV45"/>
          <cell r="TGW45"/>
          <cell r="TGX45"/>
          <cell r="TGY45"/>
          <cell r="TGZ45"/>
          <cell r="THA45"/>
          <cell r="THB45"/>
          <cell r="THC45"/>
          <cell r="THD45"/>
          <cell r="THE45"/>
          <cell r="THF45"/>
          <cell r="THG45"/>
          <cell r="THH45"/>
          <cell r="THI45"/>
          <cell r="THJ45"/>
          <cell r="THK45"/>
          <cell r="THL45"/>
          <cell r="THM45"/>
          <cell r="THN45"/>
          <cell r="THO45"/>
          <cell r="THP45"/>
          <cell r="THQ45"/>
          <cell r="THR45"/>
          <cell r="THS45"/>
          <cell r="THT45"/>
          <cell r="THU45"/>
          <cell r="THV45"/>
          <cell r="THW45"/>
          <cell r="THX45"/>
          <cell r="THY45"/>
          <cell r="THZ45"/>
          <cell r="TIA45"/>
          <cell r="TIB45"/>
          <cell r="TIC45"/>
          <cell r="TID45"/>
          <cell r="TIE45"/>
          <cell r="TIF45"/>
          <cell r="TIG45"/>
          <cell r="TIH45"/>
          <cell r="TII45"/>
          <cell r="TIJ45"/>
          <cell r="TIK45"/>
          <cell r="TIL45"/>
          <cell r="TIM45"/>
          <cell r="TIN45"/>
          <cell r="TIO45"/>
          <cell r="TIP45"/>
          <cell r="TIQ45"/>
          <cell r="TIR45"/>
          <cell r="TIS45"/>
          <cell r="TIT45"/>
          <cell r="TIU45"/>
          <cell r="TIV45"/>
          <cell r="TIW45"/>
          <cell r="TIX45"/>
          <cell r="TIY45"/>
          <cell r="TIZ45"/>
          <cell r="TJA45"/>
          <cell r="TJB45"/>
          <cell r="TJC45"/>
          <cell r="TJD45"/>
          <cell r="TJE45"/>
          <cell r="TJF45"/>
          <cell r="TJG45"/>
          <cell r="TJH45"/>
          <cell r="TJI45"/>
          <cell r="TJJ45"/>
          <cell r="TJK45"/>
          <cell r="TJL45"/>
          <cell r="TJM45"/>
          <cell r="TJN45"/>
          <cell r="TJO45"/>
          <cell r="TJP45"/>
          <cell r="TJQ45"/>
          <cell r="TJR45"/>
          <cell r="TJS45"/>
          <cell r="TJT45"/>
          <cell r="TJU45"/>
          <cell r="TJV45"/>
          <cell r="TJW45"/>
          <cell r="TJX45"/>
          <cell r="TJY45"/>
          <cell r="TJZ45"/>
          <cell r="TKA45"/>
          <cell r="TKB45"/>
          <cell r="TKC45"/>
          <cell r="TKD45"/>
          <cell r="TKE45"/>
          <cell r="TKF45"/>
          <cell r="TKG45"/>
          <cell r="TKH45"/>
          <cell r="TKI45"/>
          <cell r="TKJ45"/>
          <cell r="TKK45"/>
          <cell r="TKL45"/>
          <cell r="TKM45"/>
          <cell r="TKN45"/>
          <cell r="TKO45"/>
          <cell r="TKP45"/>
          <cell r="TKQ45"/>
          <cell r="TKR45"/>
          <cell r="TKS45"/>
          <cell r="TKT45"/>
          <cell r="TKU45"/>
          <cell r="TKV45"/>
          <cell r="TKW45"/>
          <cell r="TKX45"/>
          <cell r="TKY45"/>
          <cell r="TKZ45"/>
          <cell r="TLA45"/>
          <cell r="TLB45"/>
          <cell r="TLC45"/>
          <cell r="TLD45"/>
          <cell r="TLE45"/>
          <cell r="TLF45"/>
          <cell r="TLG45"/>
          <cell r="TLH45"/>
          <cell r="TLI45"/>
          <cell r="TLJ45"/>
          <cell r="TLK45"/>
          <cell r="TLL45"/>
          <cell r="TLM45"/>
          <cell r="TLN45"/>
          <cell r="TLO45"/>
          <cell r="TLP45"/>
          <cell r="TLQ45"/>
          <cell r="TLR45"/>
          <cell r="TLS45"/>
          <cell r="TLT45"/>
          <cell r="TLU45"/>
          <cell r="TLV45"/>
          <cell r="TLW45"/>
          <cell r="TLX45"/>
          <cell r="TLY45"/>
          <cell r="TLZ45"/>
          <cell r="TMA45"/>
          <cell r="TMB45"/>
          <cell r="TMC45"/>
          <cell r="TMD45"/>
          <cell r="TME45"/>
          <cell r="TMF45"/>
          <cell r="TMG45"/>
          <cell r="TMH45"/>
          <cell r="TMI45"/>
          <cell r="TMJ45"/>
          <cell r="TMK45"/>
          <cell r="TML45"/>
          <cell r="TMM45"/>
          <cell r="TMN45"/>
          <cell r="TMO45"/>
          <cell r="TMP45"/>
          <cell r="TMQ45"/>
          <cell r="TMR45"/>
          <cell r="TMS45"/>
          <cell r="TMT45"/>
          <cell r="TMU45"/>
          <cell r="TMV45"/>
          <cell r="TMW45"/>
          <cell r="TMX45"/>
          <cell r="TMY45"/>
          <cell r="TMZ45"/>
          <cell r="TNA45"/>
          <cell r="TNB45"/>
          <cell r="TNC45"/>
          <cell r="TND45"/>
          <cell r="TNE45"/>
          <cell r="TNF45"/>
          <cell r="TNG45"/>
          <cell r="TNH45"/>
          <cell r="TNI45"/>
          <cell r="TNJ45"/>
          <cell r="TNK45"/>
          <cell r="TNL45"/>
          <cell r="TNM45"/>
          <cell r="TNN45"/>
          <cell r="TNO45"/>
          <cell r="TNP45"/>
          <cell r="TNQ45"/>
          <cell r="TNR45"/>
          <cell r="TNS45"/>
          <cell r="TNT45"/>
          <cell r="TNU45"/>
          <cell r="TNV45"/>
          <cell r="TNW45"/>
          <cell r="TNX45"/>
          <cell r="TNY45"/>
          <cell r="TNZ45"/>
          <cell r="TOA45"/>
          <cell r="TOB45"/>
          <cell r="TOC45"/>
          <cell r="TOD45"/>
          <cell r="TOE45"/>
          <cell r="TOF45"/>
          <cell r="TOG45"/>
          <cell r="TOH45"/>
          <cell r="TOI45"/>
          <cell r="TOJ45"/>
          <cell r="TOK45"/>
          <cell r="TOL45"/>
          <cell r="TOM45"/>
          <cell r="TON45"/>
          <cell r="TOO45"/>
          <cell r="TOP45"/>
          <cell r="TOQ45"/>
          <cell r="TOR45"/>
          <cell r="TOS45"/>
          <cell r="TOT45"/>
          <cell r="TOU45"/>
          <cell r="TOV45"/>
          <cell r="TOW45"/>
          <cell r="TOX45"/>
          <cell r="TOY45"/>
          <cell r="TOZ45"/>
          <cell r="TPA45"/>
          <cell r="TPB45"/>
          <cell r="TPC45"/>
          <cell r="TPD45"/>
          <cell r="TPE45"/>
          <cell r="TPF45"/>
          <cell r="TPG45"/>
          <cell r="TPH45"/>
          <cell r="TPI45"/>
          <cell r="TPJ45"/>
          <cell r="TPK45"/>
          <cell r="TPL45"/>
          <cell r="TPM45"/>
          <cell r="TPN45"/>
          <cell r="TPO45"/>
          <cell r="TPP45"/>
          <cell r="TPQ45"/>
          <cell r="TPR45"/>
          <cell r="TPS45"/>
          <cell r="TPT45"/>
          <cell r="TPU45"/>
          <cell r="TPV45"/>
          <cell r="TPW45"/>
          <cell r="TPX45"/>
          <cell r="TPY45"/>
          <cell r="TPZ45"/>
          <cell r="TQA45"/>
          <cell r="TQB45"/>
          <cell r="TQC45"/>
          <cell r="TQD45"/>
          <cell r="TQE45"/>
          <cell r="TQF45"/>
          <cell r="TQG45"/>
          <cell r="TQH45"/>
          <cell r="TQI45"/>
          <cell r="TQJ45"/>
          <cell r="TQK45"/>
          <cell r="TQL45"/>
          <cell r="TQM45"/>
          <cell r="TQN45"/>
          <cell r="TQO45"/>
          <cell r="TQP45"/>
          <cell r="TQQ45"/>
          <cell r="TQR45"/>
          <cell r="TQS45"/>
          <cell r="TQT45"/>
          <cell r="TQU45"/>
          <cell r="TQV45"/>
          <cell r="TQW45"/>
          <cell r="TQX45"/>
          <cell r="TQY45"/>
          <cell r="TQZ45"/>
          <cell r="TRA45"/>
          <cell r="TRB45"/>
          <cell r="TRC45"/>
          <cell r="TRD45"/>
          <cell r="TRE45"/>
          <cell r="TRF45"/>
          <cell r="TRG45"/>
          <cell r="TRH45"/>
          <cell r="TRI45"/>
          <cell r="TRJ45"/>
          <cell r="TRK45"/>
          <cell r="TRL45"/>
          <cell r="TRM45"/>
          <cell r="TRN45"/>
          <cell r="TRO45"/>
          <cell r="TRP45"/>
          <cell r="TRQ45"/>
          <cell r="TRR45"/>
          <cell r="TRS45"/>
          <cell r="TRT45"/>
          <cell r="TRU45"/>
          <cell r="TRV45"/>
          <cell r="TRW45"/>
          <cell r="TRX45"/>
          <cell r="TRY45"/>
          <cell r="TRZ45"/>
          <cell r="TSA45"/>
          <cell r="TSB45"/>
          <cell r="TSC45"/>
          <cell r="TSD45"/>
          <cell r="TSE45"/>
          <cell r="TSF45"/>
          <cell r="TSG45"/>
          <cell r="TSH45"/>
          <cell r="TSI45"/>
          <cell r="TSJ45"/>
          <cell r="TSK45"/>
          <cell r="TSL45"/>
          <cell r="TSM45"/>
          <cell r="TSN45"/>
          <cell r="TSO45"/>
          <cell r="TSP45"/>
          <cell r="TSQ45"/>
          <cell r="TSR45"/>
          <cell r="TSS45"/>
          <cell r="TST45"/>
          <cell r="TSU45"/>
          <cell r="TSV45"/>
          <cell r="TSW45"/>
          <cell r="TSX45"/>
          <cell r="TSY45"/>
          <cell r="TSZ45"/>
          <cell r="TTA45"/>
          <cell r="TTB45"/>
          <cell r="TTC45"/>
          <cell r="TTD45"/>
          <cell r="TTE45"/>
          <cell r="TTF45"/>
          <cell r="TTG45"/>
          <cell r="TTH45"/>
          <cell r="TTI45"/>
          <cell r="TTJ45"/>
          <cell r="TTK45"/>
          <cell r="TTL45"/>
          <cell r="TTM45"/>
          <cell r="TTN45"/>
          <cell r="TTO45"/>
          <cell r="TTP45"/>
          <cell r="TTQ45"/>
          <cell r="TTR45"/>
          <cell r="TTS45"/>
          <cell r="TTT45"/>
          <cell r="TTU45"/>
          <cell r="TTV45"/>
          <cell r="TTW45"/>
          <cell r="TTX45"/>
          <cell r="TTY45"/>
          <cell r="TTZ45"/>
          <cell r="TUA45"/>
          <cell r="TUB45"/>
          <cell r="TUC45"/>
          <cell r="TUD45"/>
          <cell r="TUE45"/>
          <cell r="TUF45"/>
          <cell r="TUG45"/>
          <cell r="TUH45"/>
          <cell r="TUI45"/>
          <cell r="TUJ45"/>
          <cell r="TUK45"/>
          <cell r="TUL45"/>
          <cell r="TUM45"/>
          <cell r="TUN45"/>
          <cell r="TUO45"/>
          <cell r="TUP45"/>
          <cell r="TUQ45"/>
          <cell r="TUR45"/>
          <cell r="TUS45"/>
          <cell r="TUT45"/>
          <cell r="TUU45"/>
          <cell r="TUV45"/>
          <cell r="TUW45"/>
          <cell r="TUX45"/>
          <cell r="TUY45"/>
          <cell r="TUZ45"/>
          <cell r="TVA45"/>
          <cell r="TVB45"/>
          <cell r="TVC45"/>
          <cell r="TVD45"/>
          <cell r="TVE45"/>
          <cell r="TVF45"/>
          <cell r="TVG45"/>
          <cell r="TVH45"/>
          <cell r="TVI45"/>
          <cell r="TVJ45"/>
          <cell r="TVK45"/>
          <cell r="TVL45"/>
          <cell r="TVM45"/>
          <cell r="TVN45"/>
          <cell r="TVO45"/>
          <cell r="TVP45"/>
          <cell r="TVQ45"/>
          <cell r="TVR45"/>
          <cell r="TVS45"/>
          <cell r="TVT45"/>
          <cell r="TVU45"/>
          <cell r="TVV45"/>
          <cell r="TVW45"/>
          <cell r="TVX45"/>
          <cell r="TVY45"/>
          <cell r="TVZ45"/>
          <cell r="TWA45"/>
          <cell r="TWB45"/>
          <cell r="TWC45"/>
          <cell r="TWD45"/>
          <cell r="TWE45"/>
          <cell r="TWF45"/>
          <cell r="TWG45"/>
          <cell r="TWH45"/>
          <cell r="TWI45"/>
          <cell r="TWJ45"/>
          <cell r="TWK45"/>
          <cell r="TWL45"/>
          <cell r="TWM45"/>
          <cell r="TWN45"/>
          <cell r="TWO45"/>
          <cell r="TWP45"/>
          <cell r="TWQ45"/>
          <cell r="TWR45"/>
          <cell r="TWS45"/>
          <cell r="TWT45"/>
          <cell r="TWU45"/>
          <cell r="TWV45"/>
          <cell r="TWW45"/>
          <cell r="TWX45"/>
          <cell r="TWY45"/>
          <cell r="TWZ45"/>
          <cell r="TXA45"/>
          <cell r="TXB45"/>
          <cell r="TXC45"/>
          <cell r="TXD45"/>
          <cell r="TXE45"/>
          <cell r="TXF45"/>
          <cell r="TXG45"/>
          <cell r="TXH45"/>
          <cell r="TXI45"/>
          <cell r="TXJ45"/>
          <cell r="TXK45"/>
          <cell r="TXL45"/>
          <cell r="TXM45"/>
          <cell r="TXN45"/>
          <cell r="TXO45"/>
          <cell r="TXP45"/>
          <cell r="TXQ45"/>
          <cell r="TXR45"/>
          <cell r="TXS45"/>
          <cell r="TXT45"/>
          <cell r="TXU45"/>
          <cell r="TXV45"/>
          <cell r="TXW45"/>
          <cell r="TXX45"/>
          <cell r="TXY45"/>
          <cell r="TXZ45"/>
          <cell r="TYA45"/>
          <cell r="TYB45"/>
          <cell r="TYC45"/>
          <cell r="TYD45"/>
          <cell r="TYE45"/>
          <cell r="TYF45"/>
          <cell r="TYG45"/>
          <cell r="TYH45"/>
          <cell r="TYI45"/>
          <cell r="TYJ45"/>
          <cell r="TYK45"/>
          <cell r="TYL45"/>
          <cell r="TYM45"/>
          <cell r="TYN45"/>
          <cell r="TYO45"/>
          <cell r="TYP45"/>
          <cell r="TYQ45"/>
          <cell r="TYR45"/>
          <cell r="TYS45"/>
          <cell r="TYT45"/>
          <cell r="TYU45"/>
          <cell r="TYV45"/>
          <cell r="TYW45"/>
          <cell r="TYX45"/>
          <cell r="TYY45"/>
          <cell r="TYZ45"/>
          <cell r="TZA45"/>
          <cell r="TZB45"/>
          <cell r="TZC45"/>
          <cell r="TZD45"/>
          <cell r="TZE45"/>
          <cell r="TZF45"/>
          <cell r="TZG45"/>
          <cell r="TZH45"/>
          <cell r="TZI45"/>
          <cell r="TZJ45"/>
          <cell r="TZK45"/>
          <cell r="TZL45"/>
          <cell r="TZM45"/>
          <cell r="TZN45"/>
          <cell r="TZO45"/>
          <cell r="TZP45"/>
          <cell r="TZQ45"/>
          <cell r="TZR45"/>
          <cell r="TZS45"/>
          <cell r="TZT45"/>
          <cell r="TZU45"/>
          <cell r="TZV45"/>
          <cell r="TZW45"/>
          <cell r="TZX45"/>
          <cell r="TZY45"/>
          <cell r="TZZ45"/>
          <cell r="UAA45"/>
          <cell r="UAB45"/>
          <cell r="UAC45"/>
          <cell r="UAD45"/>
          <cell r="UAE45"/>
          <cell r="UAF45"/>
          <cell r="UAG45"/>
          <cell r="UAH45"/>
          <cell r="UAI45"/>
          <cell r="UAJ45"/>
          <cell r="UAK45"/>
          <cell r="UAL45"/>
          <cell r="UAM45"/>
          <cell r="UAN45"/>
          <cell r="UAO45"/>
          <cell r="UAP45"/>
          <cell r="UAQ45"/>
          <cell r="UAR45"/>
          <cell r="UAS45"/>
          <cell r="UAT45"/>
          <cell r="UAU45"/>
          <cell r="UAV45"/>
          <cell r="UAW45"/>
          <cell r="UAX45"/>
          <cell r="UAY45"/>
          <cell r="UAZ45"/>
          <cell r="UBA45"/>
          <cell r="UBB45"/>
          <cell r="UBC45"/>
          <cell r="UBD45"/>
          <cell r="UBE45"/>
          <cell r="UBF45"/>
          <cell r="UBG45"/>
          <cell r="UBH45"/>
          <cell r="UBI45"/>
          <cell r="UBJ45"/>
          <cell r="UBK45"/>
          <cell r="UBL45"/>
          <cell r="UBM45"/>
          <cell r="UBN45"/>
          <cell r="UBO45"/>
          <cell r="UBP45"/>
          <cell r="UBQ45"/>
          <cell r="UBR45"/>
          <cell r="UBS45"/>
          <cell r="UBT45"/>
          <cell r="UBU45"/>
          <cell r="UBV45"/>
          <cell r="UBW45"/>
          <cell r="UBX45"/>
          <cell r="UBY45"/>
          <cell r="UBZ45"/>
          <cell r="UCA45"/>
          <cell r="UCB45"/>
          <cell r="UCC45"/>
          <cell r="UCD45"/>
          <cell r="UCE45"/>
          <cell r="UCF45"/>
          <cell r="UCG45"/>
          <cell r="UCH45"/>
          <cell r="UCI45"/>
          <cell r="UCJ45"/>
          <cell r="UCK45"/>
          <cell r="UCL45"/>
          <cell r="UCM45"/>
          <cell r="UCN45"/>
          <cell r="UCO45"/>
          <cell r="UCP45"/>
          <cell r="UCQ45"/>
          <cell r="UCR45"/>
          <cell r="UCS45"/>
          <cell r="UCT45"/>
          <cell r="UCU45"/>
          <cell r="UCV45"/>
          <cell r="UCW45"/>
          <cell r="UCX45"/>
          <cell r="UCY45"/>
          <cell r="UCZ45"/>
          <cell r="UDA45"/>
          <cell r="UDB45"/>
          <cell r="UDC45"/>
          <cell r="UDD45"/>
          <cell r="UDE45"/>
          <cell r="UDF45"/>
          <cell r="UDG45"/>
          <cell r="UDH45"/>
          <cell r="UDI45"/>
          <cell r="UDJ45"/>
          <cell r="UDK45"/>
          <cell r="UDL45"/>
          <cell r="UDM45"/>
          <cell r="UDN45"/>
          <cell r="UDO45"/>
          <cell r="UDP45"/>
          <cell r="UDQ45"/>
          <cell r="UDR45"/>
          <cell r="UDS45"/>
          <cell r="UDT45"/>
          <cell r="UDU45"/>
          <cell r="UDV45"/>
          <cell r="UDW45"/>
          <cell r="UDX45"/>
          <cell r="UDY45"/>
          <cell r="UDZ45"/>
          <cell r="UEA45"/>
          <cell r="UEB45"/>
          <cell r="UEC45"/>
          <cell r="UED45"/>
          <cell r="UEE45"/>
          <cell r="UEF45"/>
          <cell r="UEG45"/>
          <cell r="UEH45"/>
          <cell r="UEI45"/>
          <cell r="UEJ45"/>
          <cell r="UEK45"/>
          <cell r="UEL45"/>
          <cell r="UEM45"/>
          <cell r="UEN45"/>
          <cell r="UEO45"/>
          <cell r="UEP45"/>
          <cell r="UEQ45"/>
          <cell r="UER45"/>
          <cell r="UES45"/>
          <cell r="UET45"/>
          <cell r="UEU45"/>
          <cell r="UEV45"/>
          <cell r="UEW45"/>
          <cell r="UEX45"/>
          <cell r="UEY45"/>
          <cell r="UEZ45"/>
          <cell r="UFA45"/>
          <cell r="UFB45"/>
          <cell r="UFC45"/>
          <cell r="UFD45"/>
          <cell r="UFE45"/>
          <cell r="UFF45"/>
          <cell r="UFG45"/>
          <cell r="UFH45"/>
          <cell r="UFI45"/>
          <cell r="UFJ45"/>
          <cell r="UFK45"/>
          <cell r="UFL45"/>
          <cell r="UFM45"/>
          <cell r="UFN45"/>
          <cell r="UFO45"/>
          <cell r="UFP45"/>
          <cell r="UFQ45"/>
          <cell r="UFR45"/>
          <cell r="UFS45"/>
          <cell r="UFT45"/>
          <cell r="UFU45"/>
          <cell r="UFV45"/>
          <cell r="UFW45"/>
          <cell r="UFX45"/>
          <cell r="UFY45"/>
          <cell r="UFZ45"/>
          <cell r="UGA45"/>
          <cell r="UGB45"/>
          <cell r="UGC45"/>
          <cell r="UGD45"/>
          <cell r="UGE45"/>
          <cell r="UGF45"/>
          <cell r="UGG45"/>
          <cell r="UGH45"/>
          <cell r="UGI45"/>
          <cell r="UGJ45"/>
          <cell r="UGK45"/>
          <cell r="UGL45"/>
          <cell r="UGM45"/>
          <cell r="UGN45"/>
          <cell r="UGO45"/>
          <cell r="UGP45"/>
          <cell r="UGQ45"/>
          <cell r="UGR45"/>
          <cell r="UGS45"/>
          <cell r="UGT45"/>
          <cell r="UGU45"/>
          <cell r="UGV45"/>
          <cell r="UGW45"/>
          <cell r="UGX45"/>
          <cell r="UGY45"/>
          <cell r="UGZ45"/>
          <cell r="UHA45"/>
          <cell r="UHB45"/>
          <cell r="UHC45"/>
          <cell r="UHD45"/>
          <cell r="UHE45"/>
          <cell r="UHF45"/>
          <cell r="UHG45"/>
          <cell r="UHH45"/>
          <cell r="UHI45"/>
          <cell r="UHJ45"/>
          <cell r="UHK45"/>
          <cell r="UHL45"/>
          <cell r="UHM45"/>
          <cell r="UHN45"/>
          <cell r="UHO45"/>
          <cell r="UHP45"/>
          <cell r="UHQ45"/>
          <cell r="UHR45"/>
          <cell r="UHS45"/>
          <cell r="UHT45"/>
          <cell r="UHU45"/>
          <cell r="UHV45"/>
          <cell r="UHW45"/>
          <cell r="UHX45"/>
          <cell r="UHY45"/>
          <cell r="UHZ45"/>
          <cell r="UIA45"/>
          <cell r="UIB45"/>
          <cell r="UIC45"/>
          <cell r="UID45"/>
          <cell r="UIE45"/>
          <cell r="UIF45"/>
          <cell r="UIG45"/>
          <cell r="UIH45"/>
          <cell r="UII45"/>
          <cell r="UIJ45"/>
          <cell r="UIK45"/>
          <cell r="UIL45"/>
          <cell r="UIM45"/>
          <cell r="UIN45"/>
          <cell r="UIO45"/>
          <cell r="UIP45"/>
          <cell r="UIQ45"/>
          <cell r="UIR45"/>
          <cell r="UIS45"/>
          <cell r="UIT45"/>
          <cell r="UIU45"/>
          <cell r="UIV45"/>
          <cell r="UIW45"/>
          <cell r="UIX45"/>
          <cell r="UIY45"/>
          <cell r="UIZ45"/>
          <cell r="UJA45"/>
          <cell r="UJB45"/>
          <cell r="UJC45"/>
          <cell r="UJD45"/>
          <cell r="UJE45"/>
          <cell r="UJF45"/>
          <cell r="UJG45"/>
          <cell r="UJH45"/>
          <cell r="UJI45"/>
          <cell r="UJJ45"/>
          <cell r="UJK45"/>
          <cell r="UJL45"/>
          <cell r="UJM45"/>
          <cell r="UJN45"/>
          <cell r="UJO45"/>
          <cell r="UJP45"/>
          <cell r="UJQ45"/>
          <cell r="UJR45"/>
          <cell r="UJS45"/>
          <cell r="UJT45"/>
          <cell r="UJU45"/>
          <cell r="UJV45"/>
          <cell r="UJW45"/>
          <cell r="UJX45"/>
          <cell r="UJY45"/>
          <cell r="UJZ45"/>
          <cell r="UKA45"/>
          <cell r="UKB45"/>
          <cell r="UKC45"/>
          <cell r="UKD45"/>
          <cell r="UKE45"/>
          <cell r="UKF45"/>
          <cell r="UKG45"/>
          <cell r="UKH45"/>
          <cell r="UKI45"/>
          <cell r="UKJ45"/>
          <cell r="UKK45"/>
          <cell r="UKL45"/>
          <cell r="UKM45"/>
          <cell r="UKN45"/>
          <cell r="UKO45"/>
          <cell r="UKP45"/>
          <cell r="UKQ45"/>
          <cell r="UKR45"/>
          <cell r="UKS45"/>
          <cell r="UKT45"/>
          <cell r="UKU45"/>
          <cell r="UKV45"/>
          <cell r="UKW45"/>
          <cell r="UKX45"/>
          <cell r="UKY45"/>
          <cell r="UKZ45"/>
          <cell r="ULA45"/>
          <cell r="ULB45"/>
          <cell r="ULC45"/>
          <cell r="ULD45"/>
          <cell r="ULE45"/>
          <cell r="ULF45"/>
          <cell r="ULG45"/>
          <cell r="ULH45"/>
          <cell r="ULI45"/>
          <cell r="ULJ45"/>
          <cell r="ULK45"/>
          <cell r="ULL45"/>
          <cell r="ULM45"/>
          <cell r="ULN45"/>
          <cell r="ULO45"/>
          <cell r="ULP45"/>
          <cell r="ULQ45"/>
          <cell r="ULR45"/>
          <cell r="ULS45"/>
          <cell r="ULT45"/>
          <cell r="ULU45"/>
          <cell r="ULV45"/>
          <cell r="ULW45"/>
          <cell r="ULX45"/>
          <cell r="ULY45"/>
          <cell r="ULZ45"/>
          <cell r="UMA45"/>
          <cell r="UMB45"/>
          <cell r="UMC45"/>
          <cell r="UMD45"/>
          <cell r="UME45"/>
          <cell r="UMF45"/>
          <cell r="UMG45"/>
          <cell r="UMH45"/>
          <cell r="UMI45"/>
          <cell r="UMJ45"/>
          <cell r="UMK45"/>
          <cell r="UML45"/>
          <cell r="UMM45"/>
          <cell r="UMN45"/>
          <cell r="UMO45"/>
          <cell r="UMP45"/>
          <cell r="UMQ45"/>
          <cell r="UMR45"/>
          <cell r="UMS45"/>
          <cell r="UMT45"/>
          <cell r="UMU45"/>
          <cell r="UMV45"/>
          <cell r="UMW45"/>
          <cell r="UMX45"/>
          <cell r="UMY45"/>
          <cell r="UMZ45"/>
          <cell r="UNA45"/>
          <cell r="UNB45"/>
          <cell r="UNC45"/>
          <cell r="UND45"/>
          <cell r="UNE45"/>
          <cell r="UNF45"/>
          <cell r="UNG45"/>
          <cell r="UNH45"/>
          <cell r="UNI45"/>
          <cell r="UNJ45"/>
          <cell r="UNK45"/>
          <cell r="UNL45"/>
          <cell r="UNM45"/>
          <cell r="UNN45"/>
          <cell r="UNO45"/>
          <cell r="UNP45"/>
          <cell r="UNQ45"/>
          <cell r="UNR45"/>
          <cell r="UNS45"/>
          <cell r="UNT45"/>
          <cell r="UNU45"/>
          <cell r="UNV45"/>
          <cell r="UNW45"/>
          <cell r="UNX45"/>
          <cell r="UNY45"/>
          <cell r="UNZ45"/>
          <cell r="UOA45"/>
          <cell r="UOB45"/>
          <cell r="UOC45"/>
          <cell r="UOD45"/>
          <cell r="UOE45"/>
          <cell r="UOF45"/>
          <cell r="UOG45"/>
          <cell r="UOH45"/>
          <cell r="UOI45"/>
          <cell r="UOJ45"/>
          <cell r="UOK45"/>
          <cell r="UOL45"/>
          <cell r="UOM45"/>
          <cell r="UON45"/>
          <cell r="UOO45"/>
          <cell r="UOP45"/>
          <cell r="UOQ45"/>
          <cell r="UOR45"/>
          <cell r="UOS45"/>
          <cell r="UOT45"/>
          <cell r="UOU45"/>
          <cell r="UOV45"/>
          <cell r="UOW45"/>
          <cell r="UOX45"/>
          <cell r="UOY45"/>
          <cell r="UOZ45"/>
          <cell r="UPA45"/>
          <cell r="UPB45"/>
          <cell r="UPC45"/>
          <cell r="UPD45"/>
          <cell r="UPE45"/>
          <cell r="UPF45"/>
          <cell r="UPG45"/>
          <cell r="UPH45"/>
          <cell r="UPI45"/>
          <cell r="UPJ45"/>
          <cell r="UPK45"/>
          <cell r="UPL45"/>
          <cell r="UPM45"/>
          <cell r="UPN45"/>
          <cell r="UPO45"/>
          <cell r="UPP45"/>
          <cell r="UPQ45"/>
          <cell r="UPR45"/>
          <cell r="UPS45"/>
          <cell r="UPT45"/>
          <cell r="UPU45"/>
          <cell r="UPV45"/>
          <cell r="UPW45"/>
          <cell r="UPX45"/>
          <cell r="UPY45"/>
          <cell r="UPZ45"/>
          <cell r="UQA45"/>
          <cell r="UQB45"/>
          <cell r="UQC45"/>
          <cell r="UQD45"/>
          <cell r="UQE45"/>
          <cell r="UQF45"/>
          <cell r="UQG45"/>
          <cell r="UQH45"/>
          <cell r="UQI45"/>
          <cell r="UQJ45"/>
          <cell r="UQK45"/>
          <cell r="UQL45"/>
          <cell r="UQM45"/>
          <cell r="UQN45"/>
          <cell r="UQO45"/>
          <cell r="UQP45"/>
          <cell r="UQQ45"/>
          <cell r="UQR45"/>
          <cell r="UQS45"/>
          <cell r="UQT45"/>
          <cell r="UQU45"/>
          <cell r="UQV45"/>
          <cell r="UQW45"/>
          <cell r="UQX45"/>
          <cell r="UQY45"/>
          <cell r="UQZ45"/>
          <cell r="URA45"/>
          <cell r="URB45"/>
          <cell r="URC45"/>
          <cell r="URD45"/>
          <cell r="URE45"/>
          <cell r="URF45"/>
          <cell r="URG45"/>
          <cell r="URH45"/>
          <cell r="URI45"/>
          <cell r="URJ45"/>
          <cell r="URK45"/>
          <cell r="URL45"/>
          <cell r="URM45"/>
          <cell r="URN45"/>
          <cell r="URO45"/>
          <cell r="URP45"/>
          <cell r="URQ45"/>
          <cell r="URR45"/>
          <cell r="URS45"/>
          <cell r="URT45"/>
          <cell r="URU45"/>
          <cell r="URV45"/>
          <cell r="URW45"/>
          <cell r="URX45"/>
          <cell r="URY45"/>
          <cell r="URZ45"/>
          <cell r="USA45"/>
          <cell r="USB45"/>
          <cell r="USC45"/>
          <cell r="USD45"/>
          <cell r="USE45"/>
          <cell r="USF45"/>
          <cell r="USG45"/>
          <cell r="USH45"/>
          <cell r="USI45"/>
          <cell r="USJ45"/>
          <cell r="USK45"/>
          <cell r="USL45"/>
          <cell r="USM45"/>
          <cell r="USN45"/>
          <cell r="USO45"/>
          <cell r="USP45"/>
          <cell r="USQ45"/>
          <cell r="USR45"/>
          <cell r="USS45"/>
          <cell r="UST45"/>
          <cell r="USU45"/>
          <cell r="USV45"/>
          <cell r="USW45"/>
          <cell r="USX45"/>
          <cell r="USY45"/>
          <cell r="USZ45"/>
          <cell r="UTA45"/>
          <cell r="UTB45"/>
          <cell r="UTC45"/>
          <cell r="UTD45"/>
          <cell r="UTE45"/>
          <cell r="UTF45"/>
          <cell r="UTG45"/>
          <cell r="UTH45"/>
          <cell r="UTI45"/>
          <cell r="UTJ45"/>
          <cell r="UTK45"/>
          <cell r="UTL45"/>
          <cell r="UTM45"/>
          <cell r="UTN45"/>
          <cell r="UTO45"/>
          <cell r="UTP45"/>
          <cell r="UTQ45"/>
          <cell r="UTR45"/>
          <cell r="UTS45"/>
          <cell r="UTT45"/>
          <cell r="UTU45"/>
          <cell r="UTV45"/>
          <cell r="UTW45"/>
          <cell r="UTX45"/>
          <cell r="UTY45"/>
          <cell r="UTZ45"/>
          <cell r="UUA45"/>
          <cell r="UUB45"/>
          <cell r="UUC45"/>
          <cell r="UUD45"/>
          <cell r="UUE45"/>
          <cell r="UUF45"/>
          <cell r="UUG45"/>
          <cell r="UUH45"/>
          <cell r="UUI45"/>
          <cell r="UUJ45"/>
          <cell r="UUK45"/>
          <cell r="UUL45"/>
          <cell r="UUM45"/>
          <cell r="UUN45"/>
          <cell r="UUO45"/>
          <cell r="UUP45"/>
          <cell r="UUQ45"/>
          <cell r="UUR45"/>
          <cell r="UUS45"/>
          <cell r="UUT45"/>
          <cell r="UUU45"/>
          <cell r="UUV45"/>
          <cell r="UUW45"/>
          <cell r="UUX45"/>
          <cell r="UUY45"/>
          <cell r="UUZ45"/>
          <cell r="UVA45"/>
          <cell r="UVB45"/>
          <cell r="UVC45"/>
          <cell r="UVD45"/>
          <cell r="UVE45"/>
          <cell r="UVF45"/>
          <cell r="UVG45"/>
          <cell r="UVH45"/>
          <cell r="UVI45"/>
          <cell r="UVJ45"/>
          <cell r="UVK45"/>
          <cell r="UVL45"/>
          <cell r="UVM45"/>
          <cell r="UVN45"/>
          <cell r="UVO45"/>
          <cell r="UVP45"/>
          <cell r="UVQ45"/>
          <cell r="UVR45"/>
          <cell r="UVS45"/>
          <cell r="UVT45"/>
          <cell r="UVU45"/>
          <cell r="UVV45"/>
          <cell r="UVW45"/>
          <cell r="UVX45"/>
          <cell r="UVY45"/>
          <cell r="UVZ45"/>
          <cell r="UWA45"/>
          <cell r="UWB45"/>
          <cell r="UWC45"/>
          <cell r="UWD45"/>
          <cell r="UWE45"/>
          <cell r="UWF45"/>
          <cell r="UWG45"/>
          <cell r="UWH45"/>
          <cell r="UWI45"/>
          <cell r="UWJ45"/>
          <cell r="UWK45"/>
          <cell r="UWL45"/>
          <cell r="UWM45"/>
          <cell r="UWN45"/>
          <cell r="UWO45"/>
          <cell r="UWP45"/>
          <cell r="UWQ45"/>
          <cell r="UWR45"/>
          <cell r="UWS45"/>
          <cell r="UWT45"/>
          <cell r="UWU45"/>
          <cell r="UWV45"/>
          <cell r="UWW45"/>
          <cell r="UWX45"/>
          <cell r="UWY45"/>
          <cell r="UWZ45"/>
          <cell r="UXA45"/>
          <cell r="UXB45"/>
          <cell r="UXC45"/>
          <cell r="UXD45"/>
          <cell r="UXE45"/>
          <cell r="UXF45"/>
          <cell r="UXG45"/>
          <cell r="UXH45"/>
          <cell r="UXI45"/>
          <cell r="UXJ45"/>
          <cell r="UXK45"/>
          <cell r="UXL45"/>
          <cell r="UXM45"/>
          <cell r="UXN45"/>
          <cell r="UXO45"/>
          <cell r="UXP45"/>
          <cell r="UXQ45"/>
          <cell r="UXR45"/>
          <cell r="UXS45"/>
          <cell r="UXT45"/>
          <cell r="UXU45"/>
          <cell r="UXV45"/>
          <cell r="UXW45"/>
          <cell r="UXX45"/>
          <cell r="UXY45"/>
          <cell r="UXZ45"/>
          <cell r="UYA45"/>
          <cell r="UYB45"/>
          <cell r="UYC45"/>
          <cell r="UYD45"/>
          <cell r="UYE45"/>
          <cell r="UYF45"/>
          <cell r="UYG45"/>
          <cell r="UYH45"/>
          <cell r="UYI45"/>
          <cell r="UYJ45"/>
          <cell r="UYK45"/>
          <cell r="UYL45"/>
          <cell r="UYM45"/>
          <cell r="UYN45"/>
          <cell r="UYO45"/>
          <cell r="UYP45"/>
          <cell r="UYQ45"/>
          <cell r="UYR45"/>
          <cell r="UYS45"/>
          <cell r="UYT45"/>
          <cell r="UYU45"/>
          <cell r="UYV45"/>
          <cell r="UYW45"/>
          <cell r="UYX45"/>
          <cell r="UYY45"/>
          <cell r="UYZ45"/>
          <cell r="UZA45"/>
          <cell r="UZB45"/>
          <cell r="UZC45"/>
          <cell r="UZD45"/>
          <cell r="UZE45"/>
          <cell r="UZF45"/>
          <cell r="UZG45"/>
          <cell r="UZH45"/>
          <cell r="UZI45"/>
          <cell r="UZJ45"/>
          <cell r="UZK45"/>
          <cell r="UZL45"/>
          <cell r="UZM45"/>
          <cell r="UZN45"/>
          <cell r="UZO45"/>
          <cell r="UZP45"/>
          <cell r="UZQ45"/>
          <cell r="UZR45"/>
          <cell r="UZS45"/>
          <cell r="UZT45"/>
          <cell r="UZU45"/>
          <cell r="UZV45"/>
          <cell r="UZW45"/>
          <cell r="UZX45"/>
          <cell r="UZY45"/>
          <cell r="UZZ45"/>
          <cell r="VAA45"/>
          <cell r="VAB45"/>
          <cell r="VAC45"/>
          <cell r="VAD45"/>
          <cell r="VAE45"/>
          <cell r="VAF45"/>
          <cell r="VAG45"/>
          <cell r="VAH45"/>
          <cell r="VAI45"/>
          <cell r="VAJ45"/>
          <cell r="VAK45"/>
          <cell r="VAL45"/>
          <cell r="VAM45"/>
          <cell r="VAN45"/>
          <cell r="VAO45"/>
          <cell r="VAP45"/>
          <cell r="VAQ45"/>
          <cell r="VAR45"/>
          <cell r="VAS45"/>
          <cell r="VAT45"/>
          <cell r="VAU45"/>
          <cell r="VAV45"/>
          <cell r="VAW45"/>
          <cell r="VAX45"/>
          <cell r="VAY45"/>
          <cell r="VAZ45"/>
          <cell r="VBA45"/>
          <cell r="VBB45"/>
          <cell r="VBC45"/>
          <cell r="VBD45"/>
          <cell r="VBE45"/>
          <cell r="VBF45"/>
          <cell r="VBG45"/>
          <cell r="VBH45"/>
          <cell r="VBI45"/>
          <cell r="VBJ45"/>
          <cell r="VBK45"/>
          <cell r="VBL45"/>
          <cell r="VBM45"/>
          <cell r="VBN45"/>
          <cell r="VBO45"/>
          <cell r="VBP45"/>
          <cell r="VBQ45"/>
          <cell r="VBR45"/>
          <cell r="VBS45"/>
          <cell r="VBT45"/>
          <cell r="VBU45"/>
          <cell r="VBV45"/>
          <cell r="VBW45"/>
          <cell r="VBX45"/>
          <cell r="VBY45"/>
          <cell r="VBZ45"/>
          <cell r="VCA45"/>
          <cell r="VCB45"/>
          <cell r="VCC45"/>
          <cell r="VCD45"/>
          <cell r="VCE45"/>
          <cell r="VCF45"/>
          <cell r="VCG45"/>
          <cell r="VCH45"/>
          <cell r="VCI45"/>
          <cell r="VCJ45"/>
          <cell r="VCK45"/>
          <cell r="VCL45"/>
          <cell r="VCM45"/>
          <cell r="VCN45"/>
          <cell r="VCO45"/>
          <cell r="VCP45"/>
          <cell r="VCQ45"/>
          <cell r="VCR45"/>
          <cell r="VCS45"/>
          <cell r="VCT45"/>
          <cell r="VCU45"/>
          <cell r="VCV45"/>
          <cell r="VCW45"/>
          <cell r="VCX45"/>
          <cell r="VCY45"/>
          <cell r="VCZ45"/>
          <cell r="VDA45"/>
          <cell r="VDB45"/>
          <cell r="VDC45"/>
          <cell r="VDD45"/>
          <cell r="VDE45"/>
          <cell r="VDF45"/>
          <cell r="VDG45"/>
          <cell r="VDH45"/>
          <cell r="VDI45"/>
          <cell r="VDJ45"/>
          <cell r="VDK45"/>
          <cell r="VDL45"/>
          <cell r="VDM45"/>
          <cell r="VDN45"/>
          <cell r="VDO45"/>
          <cell r="VDP45"/>
          <cell r="VDQ45"/>
          <cell r="VDR45"/>
          <cell r="VDS45"/>
          <cell r="VDT45"/>
          <cell r="VDU45"/>
          <cell r="VDV45"/>
          <cell r="VDW45"/>
          <cell r="VDX45"/>
          <cell r="VDY45"/>
          <cell r="VDZ45"/>
          <cell r="VEA45"/>
          <cell r="VEB45"/>
          <cell r="VEC45"/>
          <cell r="VED45"/>
          <cell r="VEE45"/>
          <cell r="VEF45"/>
          <cell r="VEG45"/>
          <cell r="VEH45"/>
          <cell r="VEI45"/>
          <cell r="VEJ45"/>
          <cell r="VEK45"/>
          <cell r="VEL45"/>
          <cell r="VEM45"/>
          <cell r="VEN45"/>
          <cell r="VEO45"/>
          <cell r="VEP45"/>
          <cell r="VEQ45"/>
          <cell r="VER45"/>
          <cell r="VES45"/>
          <cell r="VET45"/>
          <cell r="VEU45"/>
          <cell r="VEV45"/>
          <cell r="VEW45"/>
          <cell r="VEX45"/>
          <cell r="VEY45"/>
          <cell r="VEZ45"/>
          <cell r="VFA45"/>
          <cell r="VFB45"/>
          <cell r="VFC45"/>
          <cell r="VFD45"/>
          <cell r="VFE45"/>
          <cell r="VFF45"/>
          <cell r="VFG45"/>
          <cell r="VFH45"/>
          <cell r="VFI45"/>
          <cell r="VFJ45"/>
          <cell r="VFK45"/>
          <cell r="VFL45"/>
          <cell r="VFM45"/>
          <cell r="VFN45"/>
          <cell r="VFO45"/>
          <cell r="VFP45"/>
          <cell r="VFQ45"/>
          <cell r="VFR45"/>
          <cell r="VFS45"/>
          <cell r="VFT45"/>
          <cell r="VFU45"/>
          <cell r="VFV45"/>
          <cell r="VFW45"/>
          <cell r="VFX45"/>
          <cell r="VFY45"/>
          <cell r="VFZ45"/>
          <cell r="VGA45"/>
          <cell r="VGB45"/>
          <cell r="VGC45"/>
          <cell r="VGD45"/>
          <cell r="VGE45"/>
          <cell r="VGF45"/>
          <cell r="VGG45"/>
          <cell r="VGH45"/>
          <cell r="VGI45"/>
          <cell r="VGJ45"/>
          <cell r="VGK45"/>
          <cell r="VGL45"/>
          <cell r="VGM45"/>
          <cell r="VGN45"/>
          <cell r="VGO45"/>
          <cell r="VGP45"/>
          <cell r="VGQ45"/>
          <cell r="VGR45"/>
          <cell r="VGS45"/>
          <cell r="VGT45"/>
          <cell r="VGU45"/>
          <cell r="VGV45"/>
          <cell r="VGW45"/>
          <cell r="VGX45"/>
          <cell r="VGY45"/>
          <cell r="VGZ45"/>
          <cell r="VHA45"/>
          <cell r="VHB45"/>
          <cell r="VHC45"/>
          <cell r="VHD45"/>
          <cell r="VHE45"/>
          <cell r="VHF45"/>
          <cell r="VHG45"/>
          <cell r="VHH45"/>
          <cell r="VHI45"/>
          <cell r="VHJ45"/>
          <cell r="VHK45"/>
          <cell r="VHL45"/>
          <cell r="VHM45"/>
          <cell r="VHN45"/>
          <cell r="VHO45"/>
          <cell r="VHP45"/>
          <cell r="VHQ45"/>
          <cell r="VHR45"/>
          <cell r="VHS45"/>
          <cell r="VHT45"/>
          <cell r="VHU45"/>
          <cell r="VHV45"/>
          <cell r="VHW45"/>
          <cell r="VHX45"/>
          <cell r="VHY45"/>
          <cell r="VHZ45"/>
          <cell r="VIA45"/>
          <cell r="VIB45"/>
          <cell r="VIC45"/>
          <cell r="VID45"/>
          <cell r="VIE45"/>
          <cell r="VIF45"/>
          <cell r="VIG45"/>
          <cell r="VIH45"/>
          <cell r="VII45"/>
          <cell r="VIJ45"/>
          <cell r="VIK45"/>
          <cell r="VIL45"/>
          <cell r="VIM45"/>
          <cell r="VIN45"/>
          <cell r="VIO45"/>
          <cell r="VIP45"/>
          <cell r="VIQ45"/>
          <cell r="VIR45"/>
          <cell r="VIS45"/>
          <cell r="VIT45"/>
          <cell r="VIU45"/>
          <cell r="VIV45"/>
          <cell r="VIW45"/>
          <cell r="VIX45"/>
          <cell r="VIY45"/>
          <cell r="VIZ45"/>
          <cell r="VJA45"/>
          <cell r="VJB45"/>
          <cell r="VJC45"/>
          <cell r="VJD45"/>
          <cell r="VJE45"/>
          <cell r="VJF45"/>
          <cell r="VJG45"/>
          <cell r="VJH45"/>
          <cell r="VJI45"/>
          <cell r="VJJ45"/>
          <cell r="VJK45"/>
          <cell r="VJL45"/>
          <cell r="VJM45"/>
          <cell r="VJN45"/>
          <cell r="VJO45"/>
          <cell r="VJP45"/>
          <cell r="VJQ45"/>
          <cell r="VJR45"/>
          <cell r="VJS45"/>
          <cell r="VJT45"/>
          <cell r="VJU45"/>
          <cell r="VJV45"/>
          <cell r="VJW45"/>
          <cell r="VJX45"/>
          <cell r="VJY45"/>
          <cell r="VJZ45"/>
          <cell r="VKA45"/>
          <cell r="VKB45"/>
          <cell r="VKC45"/>
          <cell r="VKD45"/>
          <cell r="VKE45"/>
          <cell r="VKF45"/>
          <cell r="VKG45"/>
          <cell r="VKH45"/>
          <cell r="VKI45"/>
          <cell r="VKJ45"/>
          <cell r="VKK45"/>
          <cell r="VKL45"/>
          <cell r="VKM45"/>
          <cell r="VKN45"/>
          <cell r="VKO45"/>
          <cell r="VKP45"/>
          <cell r="VKQ45"/>
          <cell r="VKR45"/>
          <cell r="VKS45"/>
          <cell r="VKT45"/>
          <cell r="VKU45"/>
          <cell r="VKV45"/>
          <cell r="VKW45"/>
          <cell r="VKX45"/>
          <cell r="VKY45"/>
          <cell r="VKZ45"/>
          <cell r="VLA45"/>
          <cell r="VLB45"/>
          <cell r="VLC45"/>
          <cell r="VLD45"/>
          <cell r="VLE45"/>
          <cell r="VLF45"/>
          <cell r="VLG45"/>
          <cell r="VLH45"/>
          <cell r="VLI45"/>
          <cell r="VLJ45"/>
          <cell r="VLK45"/>
          <cell r="VLL45"/>
          <cell r="VLM45"/>
          <cell r="VLN45"/>
          <cell r="VLO45"/>
          <cell r="VLP45"/>
          <cell r="VLQ45"/>
          <cell r="VLR45"/>
          <cell r="VLS45"/>
          <cell r="VLT45"/>
          <cell r="VLU45"/>
          <cell r="VLV45"/>
          <cell r="VLW45"/>
          <cell r="VLX45"/>
          <cell r="VLY45"/>
          <cell r="VLZ45"/>
          <cell r="VMA45"/>
          <cell r="VMB45"/>
          <cell r="VMC45"/>
          <cell r="VMD45"/>
          <cell r="VME45"/>
          <cell r="VMF45"/>
          <cell r="VMG45"/>
          <cell r="VMH45"/>
          <cell r="VMI45"/>
          <cell r="VMJ45"/>
          <cell r="VMK45"/>
          <cell r="VML45"/>
          <cell r="VMM45"/>
          <cell r="VMN45"/>
          <cell r="VMO45"/>
          <cell r="VMP45"/>
          <cell r="VMQ45"/>
          <cell r="VMR45"/>
          <cell r="VMS45"/>
          <cell r="VMT45"/>
          <cell r="VMU45"/>
          <cell r="VMV45"/>
          <cell r="VMW45"/>
          <cell r="VMX45"/>
          <cell r="VMY45"/>
          <cell r="VMZ45"/>
          <cell r="VNA45"/>
          <cell r="VNB45"/>
          <cell r="VNC45"/>
          <cell r="VND45"/>
          <cell r="VNE45"/>
          <cell r="VNF45"/>
          <cell r="VNG45"/>
          <cell r="VNH45"/>
          <cell r="VNI45"/>
          <cell r="VNJ45"/>
          <cell r="VNK45"/>
          <cell r="VNL45"/>
          <cell r="VNM45"/>
          <cell r="VNN45"/>
          <cell r="VNO45"/>
          <cell r="VNP45"/>
          <cell r="VNQ45"/>
          <cell r="VNR45"/>
          <cell r="VNS45"/>
          <cell r="VNT45"/>
          <cell r="VNU45"/>
          <cell r="VNV45"/>
          <cell r="VNW45"/>
          <cell r="VNX45"/>
          <cell r="VNY45"/>
          <cell r="VNZ45"/>
          <cell r="VOA45"/>
          <cell r="VOB45"/>
          <cell r="VOC45"/>
          <cell r="VOD45"/>
          <cell r="VOE45"/>
          <cell r="VOF45"/>
          <cell r="VOG45"/>
          <cell r="VOH45"/>
          <cell r="VOI45"/>
          <cell r="VOJ45"/>
          <cell r="VOK45"/>
          <cell r="VOL45"/>
          <cell r="VOM45"/>
          <cell r="VON45"/>
          <cell r="VOO45"/>
          <cell r="VOP45"/>
          <cell r="VOQ45"/>
          <cell r="VOR45"/>
          <cell r="VOS45"/>
          <cell r="VOT45"/>
          <cell r="VOU45"/>
          <cell r="VOV45"/>
          <cell r="VOW45"/>
          <cell r="VOX45"/>
          <cell r="VOY45"/>
          <cell r="VOZ45"/>
          <cell r="VPA45"/>
          <cell r="VPB45"/>
          <cell r="VPC45"/>
          <cell r="VPD45"/>
          <cell r="VPE45"/>
          <cell r="VPF45"/>
          <cell r="VPG45"/>
          <cell r="VPH45"/>
          <cell r="VPI45"/>
          <cell r="VPJ45"/>
          <cell r="VPK45"/>
          <cell r="VPL45"/>
          <cell r="VPM45"/>
          <cell r="VPN45"/>
          <cell r="VPO45"/>
          <cell r="VPP45"/>
          <cell r="VPQ45"/>
          <cell r="VPR45"/>
          <cell r="VPS45"/>
          <cell r="VPT45"/>
          <cell r="VPU45"/>
          <cell r="VPV45"/>
          <cell r="VPW45"/>
          <cell r="VPX45"/>
          <cell r="VPY45"/>
          <cell r="VPZ45"/>
          <cell r="VQA45"/>
          <cell r="VQB45"/>
          <cell r="VQC45"/>
          <cell r="VQD45"/>
          <cell r="VQE45"/>
          <cell r="VQF45"/>
          <cell r="VQG45"/>
          <cell r="VQH45"/>
          <cell r="VQI45"/>
          <cell r="VQJ45"/>
          <cell r="VQK45"/>
          <cell r="VQL45"/>
          <cell r="VQM45"/>
          <cell r="VQN45"/>
          <cell r="VQO45"/>
          <cell r="VQP45"/>
          <cell r="VQQ45"/>
          <cell r="VQR45"/>
          <cell r="VQS45"/>
          <cell r="VQT45"/>
          <cell r="VQU45"/>
          <cell r="VQV45"/>
          <cell r="VQW45"/>
          <cell r="VQX45"/>
          <cell r="VQY45"/>
          <cell r="VQZ45"/>
          <cell r="VRA45"/>
          <cell r="VRB45"/>
          <cell r="VRC45"/>
          <cell r="VRD45"/>
          <cell r="VRE45"/>
          <cell r="VRF45"/>
          <cell r="VRG45"/>
          <cell r="VRH45"/>
          <cell r="VRI45"/>
          <cell r="VRJ45"/>
          <cell r="VRK45"/>
          <cell r="VRL45"/>
          <cell r="VRM45"/>
          <cell r="VRN45"/>
          <cell r="VRO45"/>
          <cell r="VRP45"/>
          <cell r="VRQ45"/>
          <cell r="VRR45"/>
          <cell r="VRS45"/>
          <cell r="VRT45"/>
          <cell r="VRU45"/>
          <cell r="VRV45"/>
          <cell r="VRW45"/>
          <cell r="VRX45"/>
          <cell r="VRY45"/>
          <cell r="VRZ45"/>
          <cell r="VSA45"/>
          <cell r="VSB45"/>
          <cell r="VSC45"/>
          <cell r="VSD45"/>
          <cell r="VSE45"/>
          <cell r="VSF45"/>
          <cell r="VSG45"/>
          <cell r="VSH45"/>
          <cell r="VSI45"/>
          <cell r="VSJ45"/>
          <cell r="VSK45"/>
          <cell r="VSL45"/>
          <cell r="VSM45"/>
          <cell r="VSN45"/>
          <cell r="VSO45"/>
          <cell r="VSP45"/>
          <cell r="VSQ45"/>
          <cell r="VSR45"/>
          <cell r="VSS45"/>
          <cell r="VST45"/>
          <cell r="VSU45"/>
          <cell r="VSV45"/>
          <cell r="VSW45"/>
          <cell r="VSX45"/>
          <cell r="VSY45"/>
          <cell r="VSZ45"/>
          <cell r="VTA45"/>
          <cell r="VTB45"/>
          <cell r="VTC45"/>
          <cell r="VTD45"/>
          <cell r="VTE45"/>
          <cell r="VTF45"/>
          <cell r="VTG45"/>
          <cell r="VTH45"/>
          <cell r="VTI45"/>
          <cell r="VTJ45"/>
          <cell r="VTK45"/>
          <cell r="VTL45"/>
          <cell r="VTM45"/>
          <cell r="VTN45"/>
          <cell r="VTO45"/>
          <cell r="VTP45"/>
          <cell r="VTQ45"/>
          <cell r="VTR45"/>
          <cell r="VTS45"/>
          <cell r="VTT45"/>
          <cell r="VTU45"/>
          <cell r="VTV45"/>
          <cell r="VTW45"/>
          <cell r="VTX45"/>
          <cell r="VTY45"/>
          <cell r="VTZ45"/>
          <cell r="VUA45"/>
          <cell r="VUB45"/>
          <cell r="VUC45"/>
          <cell r="VUD45"/>
          <cell r="VUE45"/>
          <cell r="VUF45"/>
          <cell r="VUG45"/>
          <cell r="VUH45"/>
          <cell r="VUI45"/>
          <cell r="VUJ45"/>
          <cell r="VUK45"/>
          <cell r="VUL45"/>
          <cell r="VUM45"/>
          <cell r="VUN45"/>
          <cell r="VUO45"/>
          <cell r="VUP45"/>
          <cell r="VUQ45"/>
          <cell r="VUR45"/>
          <cell r="VUS45"/>
          <cell r="VUT45"/>
          <cell r="VUU45"/>
          <cell r="VUV45"/>
          <cell r="VUW45"/>
          <cell r="VUX45"/>
          <cell r="VUY45"/>
          <cell r="VUZ45"/>
          <cell r="VVA45"/>
          <cell r="VVB45"/>
          <cell r="VVC45"/>
          <cell r="VVD45"/>
          <cell r="VVE45"/>
          <cell r="VVF45"/>
          <cell r="VVG45"/>
          <cell r="VVH45"/>
          <cell r="VVI45"/>
          <cell r="VVJ45"/>
          <cell r="VVK45"/>
          <cell r="VVL45"/>
          <cell r="VVM45"/>
          <cell r="VVN45"/>
          <cell r="VVO45"/>
          <cell r="VVP45"/>
          <cell r="VVQ45"/>
          <cell r="VVR45"/>
          <cell r="VVS45"/>
          <cell r="VVT45"/>
          <cell r="VVU45"/>
          <cell r="VVV45"/>
          <cell r="VVW45"/>
          <cell r="VVX45"/>
          <cell r="VVY45"/>
          <cell r="VVZ45"/>
          <cell r="VWA45"/>
          <cell r="VWB45"/>
          <cell r="VWC45"/>
          <cell r="VWD45"/>
          <cell r="VWE45"/>
          <cell r="VWF45"/>
          <cell r="VWG45"/>
          <cell r="VWH45"/>
          <cell r="VWI45"/>
          <cell r="VWJ45"/>
          <cell r="VWK45"/>
          <cell r="VWL45"/>
          <cell r="VWM45"/>
          <cell r="VWN45"/>
          <cell r="VWO45"/>
          <cell r="VWP45"/>
          <cell r="VWQ45"/>
          <cell r="VWR45"/>
          <cell r="VWS45"/>
          <cell r="VWT45"/>
          <cell r="VWU45"/>
          <cell r="VWV45"/>
          <cell r="VWW45"/>
          <cell r="VWX45"/>
          <cell r="VWY45"/>
          <cell r="VWZ45"/>
          <cell r="VXA45"/>
          <cell r="VXB45"/>
          <cell r="VXC45"/>
          <cell r="VXD45"/>
          <cell r="VXE45"/>
          <cell r="VXF45"/>
          <cell r="VXG45"/>
          <cell r="VXH45"/>
          <cell r="VXI45"/>
          <cell r="VXJ45"/>
          <cell r="VXK45"/>
          <cell r="VXL45"/>
          <cell r="VXM45"/>
          <cell r="VXN45"/>
          <cell r="VXO45"/>
          <cell r="VXP45"/>
          <cell r="VXQ45"/>
          <cell r="VXR45"/>
          <cell r="VXS45"/>
          <cell r="VXT45"/>
          <cell r="VXU45"/>
          <cell r="VXV45"/>
          <cell r="VXW45"/>
          <cell r="VXX45"/>
          <cell r="VXY45"/>
          <cell r="VXZ45"/>
          <cell r="VYA45"/>
          <cell r="VYB45"/>
          <cell r="VYC45"/>
          <cell r="VYD45"/>
          <cell r="VYE45"/>
          <cell r="VYF45"/>
          <cell r="VYG45"/>
          <cell r="VYH45"/>
          <cell r="VYI45"/>
          <cell r="VYJ45"/>
          <cell r="VYK45"/>
          <cell r="VYL45"/>
          <cell r="VYM45"/>
          <cell r="VYN45"/>
          <cell r="VYO45"/>
          <cell r="VYP45"/>
          <cell r="VYQ45"/>
          <cell r="VYR45"/>
          <cell r="VYS45"/>
          <cell r="VYT45"/>
          <cell r="VYU45"/>
          <cell r="VYV45"/>
          <cell r="VYW45"/>
          <cell r="VYX45"/>
          <cell r="VYY45"/>
          <cell r="VYZ45"/>
          <cell r="VZA45"/>
          <cell r="VZB45"/>
          <cell r="VZC45"/>
          <cell r="VZD45"/>
          <cell r="VZE45"/>
          <cell r="VZF45"/>
          <cell r="VZG45"/>
          <cell r="VZH45"/>
          <cell r="VZI45"/>
          <cell r="VZJ45"/>
          <cell r="VZK45"/>
          <cell r="VZL45"/>
          <cell r="VZM45"/>
          <cell r="VZN45"/>
          <cell r="VZO45"/>
          <cell r="VZP45"/>
          <cell r="VZQ45"/>
          <cell r="VZR45"/>
          <cell r="VZS45"/>
          <cell r="VZT45"/>
          <cell r="VZU45"/>
          <cell r="VZV45"/>
          <cell r="VZW45"/>
          <cell r="VZX45"/>
          <cell r="VZY45"/>
          <cell r="VZZ45"/>
          <cell r="WAA45"/>
          <cell r="WAB45"/>
          <cell r="WAC45"/>
          <cell r="WAD45"/>
          <cell r="WAE45"/>
          <cell r="WAF45"/>
          <cell r="WAG45"/>
          <cell r="WAH45"/>
          <cell r="WAI45"/>
          <cell r="WAJ45"/>
          <cell r="WAK45"/>
          <cell r="WAL45"/>
          <cell r="WAM45"/>
          <cell r="WAN45"/>
          <cell r="WAO45"/>
          <cell r="WAP45"/>
          <cell r="WAQ45"/>
          <cell r="WAR45"/>
          <cell r="WAS45"/>
          <cell r="WAT45"/>
          <cell r="WAU45"/>
          <cell r="WAV45"/>
          <cell r="WAW45"/>
          <cell r="WAX45"/>
          <cell r="WAY45"/>
          <cell r="WAZ45"/>
          <cell r="WBA45"/>
          <cell r="WBB45"/>
          <cell r="WBC45"/>
          <cell r="WBD45"/>
          <cell r="WBE45"/>
          <cell r="WBF45"/>
          <cell r="WBG45"/>
          <cell r="WBH45"/>
          <cell r="WBI45"/>
          <cell r="WBJ45"/>
          <cell r="WBK45"/>
          <cell r="WBL45"/>
          <cell r="WBM45"/>
          <cell r="WBN45"/>
          <cell r="WBO45"/>
          <cell r="WBP45"/>
          <cell r="WBQ45"/>
          <cell r="WBR45"/>
          <cell r="WBS45"/>
          <cell r="WBT45"/>
          <cell r="WBU45"/>
          <cell r="WBV45"/>
          <cell r="WBW45"/>
          <cell r="WBX45"/>
          <cell r="WBY45"/>
          <cell r="WBZ45"/>
          <cell r="WCA45"/>
          <cell r="WCB45"/>
          <cell r="WCC45"/>
          <cell r="WCD45"/>
          <cell r="WCE45"/>
          <cell r="WCF45"/>
          <cell r="WCG45"/>
          <cell r="WCH45"/>
          <cell r="WCI45"/>
          <cell r="WCJ45"/>
          <cell r="WCK45"/>
          <cell r="WCL45"/>
          <cell r="WCM45"/>
          <cell r="WCN45"/>
          <cell r="WCO45"/>
          <cell r="WCP45"/>
          <cell r="WCQ45"/>
          <cell r="WCR45"/>
          <cell r="WCS45"/>
          <cell r="WCT45"/>
          <cell r="WCU45"/>
          <cell r="WCV45"/>
          <cell r="WCW45"/>
          <cell r="WCX45"/>
          <cell r="WCY45"/>
          <cell r="WCZ45"/>
          <cell r="WDA45"/>
          <cell r="WDB45"/>
          <cell r="WDC45"/>
          <cell r="WDD45"/>
          <cell r="WDE45"/>
          <cell r="WDF45"/>
          <cell r="WDG45"/>
          <cell r="WDH45"/>
          <cell r="WDI45"/>
          <cell r="WDJ45"/>
          <cell r="WDK45"/>
          <cell r="WDL45"/>
          <cell r="WDM45"/>
          <cell r="WDN45"/>
          <cell r="WDO45"/>
          <cell r="WDP45"/>
          <cell r="WDQ45"/>
          <cell r="WDR45"/>
          <cell r="WDS45"/>
          <cell r="WDT45"/>
          <cell r="WDU45"/>
          <cell r="WDV45"/>
          <cell r="WDW45"/>
          <cell r="WDX45"/>
          <cell r="WDY45"/>
          <cell r="WDZ45"/>
          <cell r="WEA45"/>
          <cell r="WEB45"/>
          <cell r="WEC45"/>
          <cell r="WED45"/>
          <cell r="WEE45"/>
          <cell r="WEF45"/>
          <cell r="WEG45"/>
          <cell r="WEH45"/>
          <cell r="WEI45"/>
          <cell r="WEJ45"/>
          <cell r="WEK45"/>
          <cell r="WEL45"/>
          <cell r="WEM45"/>
          <cell r="WEN45"/>
          <cell r="WEO45"/>
          <cell r="WEP45"/>
          <cell r="WEQ45"/>
          <cell r="WER45"/>
          <cell r="WES45"/>
          <cell r="WET45"/>
          <cell r="WEU45"/>
          <cell r="WEV45"/>
          <cell r="WEW45"/>
          <cell r="WEX45"/>
          <cell r="WEY45"/>
          <cell r="WEZ45"/>
          <cell r="WFA45"/>
          <cell r="WFB45"/>
          <cell r="WFC45"/>
          <cell r="WFD45"/>
          <cell r="WFE45"/>
          <cell r="WFF45"/>
          <cell r="WFG45"/>
          <cell r="WFH45"/>
          <cell r="WFI45"/>
          <cell r="WFJ45"/>
          <cell r="WFK45"/>
          <cell r="WFL45"/>
          <cell r="WFM45"/>
          <cell r="WFN45"/>
          <cell r="WFO45"/>
          <cell r="WFP45"/>
          <cell r="WFQ45"/>
          <cell r="WFR45"/>
          <cell r="WFS45"/>
          <cell r="WFT45"/>
          <cell r="WFU45"/>
          <cell r="WFV45"/>
          <cell r="WFW45"/>
          <cell r="WFX45"/>
          <cell r="WFY45"/>
          <cell r="WFZ45"/>
          <cell r="WGA45"/>
          <cell r="WGB45"/>
          <cell r="WGC45"/>
          <cell r="WGD45"/>
          <cell r="WGE45"/>
          <cell r="WGF45"/>
          <cell r="WGG45"/>
          <cell r="WGH45"/>
          <cell r="WGI45"/>
          <cell r="WGJ45"/>
          <cell r="WGK45"/>
          <cell r="WGL45"/>
          <cell r="WGM45"/>
          <cell r="WGN45"/>
          <cell r="WGO45"/>
          <cell r="WGP45"/>
          <cell r="WGQ45"/>
          <cell r="WGR45"/>
          <cell r="WGS45"/>
          <cell r="WGT45"/>
          <cell r="WGU45"/>
          <cell r="WGV45"/>
          <cell r="WGW45"/>
          <cell r="WGX45"/>
          <cell r="WGY45"/>
          <cell r="WGZ45"/>
          <cell r="WHA45"/>
          <cell r="WHB45"/>
          <cell r="WHC45"/>
          <cell r="WHD45"/>
          <cell r="WHE45"/>
          <cell r="WHF45"/>
          <cell r="WHG45"/>
          <cell r="WHH45"/>
          <cell r="WHI45"/>
          <cell r="WHJ45"/>
          <cell r="WHK45"/>
          <cell r="WHL45"/>
          <cell r="WHM45"/>
          <cell r="WHN45"/>
          <cell r="WHO45"/>
          <cell r="WHP45"/>
          <cell r="WHQ45"/>
          <cell r="WHR45"/>
          <cell r="WHS45"/>
          <cell r="WHT45"/>
          <cell r="WHU45"/>
          <cell r="WHV45"/>
          <cell r="WHW45"/>
          <cell r="WHX45"/>
          <cell r="WHY45"/>
          <cell r="WHZ45"/>
          <cell r="WIA45"/>
          <cell r="WIB45"/>
          <cell r="WIC45"/>
          <cell r="WID45"/>
          <cell r="WIE45"/>
          <cell r="WIF45"/>
          <cell r="WIG45"/>
          <cell r="WIH45"/>
          <cell r="WII45"/>
          <cell r="WIJ45"/>
          <cell r="WIK45"/>
          <cell r="WIL45"/>
          <cell r="WIM45"/>
          <cell r="WIN45"/>
          <cell r="WIO45"/>
          <cell r="WIP45"/>
          <cell r="WIQ45"/>
          <cell r="WIR45"/>
          <cell r="WIS45"/>
          <cell r="WIT45"/>
          <cell r="WIU45"/>
          <cell r="WIV45"/>
          <cell r="WIW45"/>
          <cell r="WIX45"/>
          <cell r="WIY45"/>
          <cell r="WIZ45"/>
          <cell r="WJA45"/>
          <cell r="WJB45"/>
          <cell r="WJC45"/>
          <cell r="WJD45"/>
          <cell r="WJE45"/>
          <cell r="WJF45"/>
          <cell r="WJG45"/>
          <cell r="WJH45"/>
          <cell r="WJI45"/>
          <cell r="WJJ45"/>
          <cell r="WJK45"/>
          <cell r="WJL45"/>
          <cell r="WJM45"/>
          <cell r="WJN45"/>
          <cell r="WJO45"/>
          <cell r="WJP45"/>
          <cell r="WJQ45"/>
          <cell r="WJR45"/>
          <cell r="WJS45"/>
          <cell r="WJT45"/>
          <cell r="WJU45"/>
          <cell r="WJV45"/>
          <cell r="WJW45"/>
          <cell r="WJX45"/>
          <cell r="WJY45"/>
          <cell r="WJZ45"/>
          <cell r="WKA45"/>
          <cell r="WKB45"/>
          <cell r="WKC45"/>
          <cell r="WKD45"/>
          <cell r="WKE45"/>
          <cell r="WKF45"/>
          <cell r="WKG45"/>
          <cell r="WKH45"/>
          <cell r="WKI45"/>
          <cell r="WKJ45"/>
          <cell r="WKK45"/>
          <cell r="WKL45"/>
          <cell r="WKM45"/>
          <cell r="WKN45"/>
          <cell r="WKO45"/>
          <cell r="WKP45"/>
          <cell r="WKQ45"/>
          <cell r="WKR45"/>
          <cell r="WKS45"/>
          <cell r="WKT45"/>
          <cell r="WKU45"/>
          <cell r="WKV45"/>
          <cell r="WKW45"/>
          <cell r="WKX45"/>
          <cell r="WKY45"/>
          <cell r="WKZ45"/>
          <cell r="WLA45"/>
          <cell r="WLB45"/>
          <cell r="WLC45"/>
          <cell r="WLD45"/>
          <cell r="WLE45"/>
          <cell r="WLF45"/>
          <cell r="WLG45"/>
          <cell r="WLH45"/>
          <cell r="WLI45"/>
          <cell r="WLJ45"/>
          <cell r="WLK45"/>
          <cell r="WLL45"/>
          <cell r="WLM45"/>
          <cell r="WLN45"/>
          <cell r="WLO45"/>
          <cell r="WLP45"/>
          <cell r="WLQ45"/>
          <cell r="WLR45"/>
          <cell r="WLS45"/>
          <cell r="WLT45"/>
          <cell r="WLU45"/>
          <cell r="WLV45"/>
          <cell r="WLW45"/>
          <cell r="WLX45"/>
          <cell r="WLY45"/>
          <cell r="WLZ45"/>
          <cell r="WMA45"/>
          <cell r="WMB45"/>
          <cell r="WMC45"/>
          <cell r="WMD45"/>
          <cell r="WME45"/>
          <cell r="WMF45"/>
          <cell r="WMG45"/>
          <cell r="WMH45"/>
          <cell r="WMI45"/>
          <cell r="WMJ45"/>
          <cell r="WMK45"/>
          <cell r="WML45"/>
          <cell r="WMM45"/>
          <cell r="WMN45"/>
          <cell r="WMO45"/>
          <cell r="WMP45"/>
          <cell r="WMQ45"/>
          <cell r="WMR45"/>
          <cell r="WMS45"/>
          <cell r="WMT45"/>
          <cell r="WMU45"/>
          <cell r="WMV45"/>
          <cell r="WMW45"/>
          <cell r="WMX45"/>
          <cell r="WMY45"/>
          <cell r="WMZ45"/>
          <cell r="WNA45"/>
          <cell r="WNB45"/>
          <cell r="WNC45"/>
          <cell r="WND45"/>
          <cell r="WNE45"/>
          <cell r="WNF45"/>
          <cell r="WNG45"/>
          <cell r="WNH45"/>
          <cell r="WNI45"/>
          <cell r="WNJ45"/>
          <cell r="WNK45"/>
          <cell r="WNL45"/>
          <cell r="WNM45"/>
          <cell r="WNN45"/>
          <cell r="WNO45"/>
          <cell r="WNP45"/>
          <cell r="WNQ45"/>
          <cell r="WNR45"/>
          <cell r="WNS45"/>
          <cell r="WNT45"/>
          <cell r="WNU45"/>
          <cell r="WNV45"/>
          <cell r="WNW45"/>
          <cell r="WNX45"/>
          <cell r="WNY45"/>
          <cell r="WNZ45"/>
          <cell r="WOA45"/>
          <cell r="WOB45"/>
          <cell r="WOC45"/>
          <cell r="WOD45"/>
          <cell r="WOE45"/>
          <cell r="WOF45"/>
          <cell r="WOG45"/>
          <cell r="WOH45"/>
          <cell r="WOI45"/>
          <cell r="WOJ45"/>
          <cell r="WOK45"/>
          <cell r="WOL45"/>
          <cell r="WOM45"/>
          <cell r="WON45"/>
          <cell r="WOO45"/>
          <cell r="WOP45"/>
          <cell r="WOQ45"/>
          <cell r="WOR45"/>
          <cell r="WOS45"/>
          <cell r="WOT45"/>
          <cell r="WOU45"/>
          <cell r="WOV45"/>
          <cell r="WOW45"/>
          <cell r="WOX45"/>
          <cell r="WOY45"/>
          <cell r="WOZ45"/>
          <cell r="WPA45"/>
          <cell r="WPB45"/>
          <cell r="WPC45"/>
          <cell r="WPD45"/>
          <cell r="WPE45"/>
          <cell r="WPF45"/>
          <cell r="WPG45"/>
          <cell r="WPH45"/>
          <cell r="WPI45"/>
          <cell r="WPJ45"/>
          <cell r="WPK45"/>
          <cell r="WPL45"/>
          <cell r="WPM45"/>
          <cell r="WPN45"/>
          <cell r="WPO45"/>
          <cell r="WPP45"/>
          <cell r="WPQ45"/>
          <cell r="WPR45"/>
          <cell r="WPS45"/>
          <cell r="WPT45"/>
          <cell r="WPU45"/>
          <cell r="WPV45"/>
          <cell r="WPW45"/>
          <cell r="WPX45"/>
          <cell r="WPY45"/>
          <cell r="WPZ45"/>
          <cell r="WQA45"/>
          <cell r="WQB45"/>
          <cell r="WQC45"/>
          <cell r="WQD45"/>
          <cell r="WQE45"/>
          <cell r="WQF45"/>
          <cell r="WQG45"/>
          <cell r="WQH45"/>
          <cell r="WQI45"/>
          <cell r="WQJ45"/>
          <cell r="WQK45"/>
          <cell r="WQL45"/>
          <cell r="WQM45"/>
          <cell r="WQN45"/>
          <cell r="WQO45"/>
          <cell r="WQP45"/>
          <cell r="WQQ45"/>
          <cell r="WQR45"/>
          <cell r="WQS45"/>
          <cell r="WQT45"/>
          <cell r="WQU45"/>
          <cell r="WQV45"/>
          <cell r="WQW45"/>
          <cell r="WQX45"/>
          <cell r="WQY45"/>
          <cell r="WQZ45"/>
          <cell r="WRA45"/>
          <cell r="WRB45"/>
          <cell r="WRC45"/>
          <cell r="WRD45"/>
          <cell r="WRE45"/>
          <cell r="WRF45"/>
          <cell r="WRG45"/>
          <cell r="WRH45"/>
          <cell r="WRI45"/>
          <cell r="WRJ45"/>
          <cell r="WRK45"/>
          <cell r="WRL45"/>
          <cell r="WRM45"/>
          <cell r="WRN45"/>
          <cell r="WRO45"/>
          <cell r="WRP45"/>
          <cell r="WRQ45"/>
          <cell r="WRR45"/>
          <cell r="WRS45"/>
          <cell r="WRT45"/>
          <cell r="WRU45"/>
          <cell r="WRV45"/>
          <cell r="WRW45"/>
          <cell r="WRX45"/>
          <cell r="WRY45"/>
          <cell r="WRZ45"/>
          <cell r="WSA45"/>
          <cell r="WSB45"/>
          <cell r="WSC45"/>
          <cell r="WSD45"/>
          <cell r="WSE45"/>
          <cell r="WSF45"/>
          <cell r="WSG45"/>
          <cell r="WSH45"/>
          <cell r="WSI45"/>
          <cell r="WSJ45"/>
          <cell r="WSK45"/>
          <cell r="WSL45"/>
          <cell r="WSM45"/>
          <cell r="WSN45"/>
          <cell r="WSO45"/>
          <cell r="WSP45"/>
          <cell r="WSQ45"/>
          <cell r="WSR45"/>
          <cell r="WSS45"/>
          <cell r="WST45"/>
          <cell r="WSU45"/>
          <cell r="WSV45"/>
          <cell r="WSW45"/>
          <cell r="WSX45"/>
          <cell r="WSY45"/>
          <cell r="WSZ45"/>
          <cell r="WTA45"/>
          <cell r="WTB45"/>
          <cell r="WTC45"/>
          <cell r="WTD45"/>
          <cell r="WTE45"/>
          <cell r="WTF45"/>
          <cell r="WTG45"/>
          <cell r="WTH45"/>
          <cell r="WTI45"/>
          <cell r="WTJ45"/>
          <cell r="WTK45"/>
          <cell r="WTL45"/>
          <cell r="WTM45"/>
          <cell r="WTN45"/>
          <cell r="WTO45"/>
          <cell r="WTP45"/>
          <cell r="WTQ45"/>
          <cell r="WTR45"/>
          <cell r="WTS45"/>
          <cell r="WTT45"/>
          <cell r="WTU45"/>
          <cell r="WTV45"/>
          <cell r="WTW45"/>
          <cell r="WTX45"/>
          <cell r="WTY45"/>
          <cell r="WTZ45"/>
          <cell r="WUA45"/>
          <cell r="WUB45"/>
          <cell r="WUC45"/>
          <cell r="WUD45"/>
          <cell r="WUE45"/>
          <cell r="WUF45"/>
          <cell r="WUG45"/>
          <cell r="WUH45"/>
          <cell r="WUI45"/>
          <cell r="WUJ45"/>
          <cell r="WUK45"/>
          <cell r="WUL45"/>
          <cell r="WUM45"/>
          <cell r="WUN45"/>
          <cell r="WUO45"/>
          <cell r="WUP45"/>
          <cell r="WUQ45"/>
          <cell r="WUR45"/>
          <cell r="WUS45"/>
          <cell r="WUT45"/>
          <cell r="WUU45"/>
          <cell r="WUV45"/>
          <cell r="WUW45"/>
          <cell r="WUX45"/>
          <cell r="WUY45"/>
          <cell r="WUZ45"/>
          <cell r="WVA45"/>
          <cell r="WVB45"/>
          <cell r="WVC45"/>
          <cell r="WVD45"/>
          <cell r="WVE45"/>
          <cell r="WVF45"/>
          <cell r="WVG45"/>
          <cell r="WVH45"/>
          <cell r="WVI45"/>
          <cell r="WVJ45"/>
          <cell r="WVK45"/>
          <cell r="WVL45"/>
          <cell r="WVM45"/>
          <cell r="WVN45"/>
          <cell r="WVO45"/>
          <cell r="WVP45"/>
          <cell r="WVQ45"/>
          <cell r="WVR45"/>
          <cell r="WVS45"/>
          <cell r="WVT45"/>
          <cell r="WVU45"/>
          <cell r="WVV45"/>
          <cell r="WVW45"/>
          <cell r="WVX45"/>
          <cell r="WVY45"/>
          <cell r="WVZ45"/>
          <cell r="WWA45"/>
          <cell r="WWB45"/>
          <cell r="WWC45"/>
          <cell r="WWD45"/>
          <cell r="WWE45"/>
          <cell r="WWF45"/>
          <cell r="WWG45"/>
          <cell r="WWH45"/>
          <cell r="WWI45"/>
          <cell r="WWJ45"/>
          <cell r="WWK45"/>
        </row>
        <row r="46">
          <cell r="B46" t="str">
            <v>$500 - $750mn</v>
          </cell>
          <cell r="C46"/>
          <cell r="D46">
            <v>500</v>
          </cell>
          <cell r="E46"/>
          <cell r="F46"/>
          <cell r="G46"/>
          <cell r="H46"/>
          <cell r="I46"/>
          <cell r="J46"/>
          <cell r="K46"/>
          <cell r="L46"/>
          <cell r="M46">
            <v>0.23</v>
          </cell>
          <cell r="N46">
            <v>0.23</v>
          </cell>
          <cell r="O46">
            <v>0.23</v>
          </cell>
          <cell r="P46">
            <v>0.23</v>
          </cell>
          <cell r="Q46">
            <v>0.23</v>
          </cell>
          <cell r="R46">
            <v>0.23</v>
          </cell>
          <cell r="S46">
            <v>0.23</v>
          </cell>
          <cell r="T46">
            <v>0.23</v>
          </cell>
          <cell r="U46">
            <v>0.23</v>
          </cell>
          <cell r="V46">
            <v>0.23</v>
          </cell>
          <cell r="W46">
            <v>0.23</v>
          </cell>
          <cell r="X46">
            <v>0.23</v>
          </cell>
          <cell r="Y46">
            <v>0.23</v>
          </cell>
          <cell r="Z46">
            <v>0.23</v>
          </cell>
          <cell r="AA46">
            <v>0.23</v>
          </cell>
          <cell r="AB46">
            <v>0.23</v>
          </cell>
          <cell r="AC46">
            <v>0.23</v>
          </cell>
          <cell r="AD46">
            <v>0.23</v>
          </cell>
          <cell r="AE46"/>
          <cell r="AF46"/>
          <cell r="AG46"/>
          <cell r="AH46"/>
          <cell r="AI46"/>
          <cell r="AW46"/>
          <cell r="AX46"/>
          <cell r="AY46"/>
          <cell r="AZ46"/>
          <cell r="BA46"/>
          <cell r="BB46"/>
          <cell r="BC46"/>
          <cell r="BD46"/>
          <cell r="BE46"/>
          <cell r="BF46"/>
          <cell r="BG46"/>
          <cell r="BH46"/>
          <cell r="BI46"/>
          <cell r="BJ46"/>
          <cell r="BK46"/>
          <cell r="BL46"/>
          <cell r="BM46"/>
          <cell r="BN46"/>
          <cell r="BO46"/>
          <cell r="BP46"/>
          <cell r="BQ46"/>
          <cell r="BR46"/>
          <cell r="BS46"/>
          <cell r="BT46"/>
          <cell r="BU46"/>
          <cell r="BV46"/>
          <cell r="BW46"/>
          <cell r="BX46"/>
          <cell r="BY46"/>
          <cell r="BZ46"/>
          <cell r="CA46"/>
          <cell r="CB46"/>
          <cell r="CC46"/>
          <cell r="CD46"/>
          <cell r="CE46"/>
          <cell r="CF46"/>
          <cell r="CG46"/>
          <cell r="CH46"/>
          <cell r="CI46"/>
          <cell r="CJ46"/>
          <cell r="CK46"/>
          <cell r="CL46"/>
          <cell r="CM46"/>
          <cell r="CN46"/>
          <cell r="CO46"/>
          <cell r="CP46"/>
          <cell r="CQ46"/>
          <cell r="CR46"/>
          <cell r="CS46"/>
          <cell r="CT46"/>
          <cell r="CU46"/>
          <cell r="CV46"/>
          <cell r="CW46"/>
          <cell r="CX46"/>
          <cell r="CY46"/>
          <cell r="CZ46"/>
          <cell r="DA46"/>
          <cell r="DB46"/>
          <cell r="DC46"/>
          <cell r="DD46"/>
          <cell r="DE46"/>
          <cell r="DF46"/>
          <cell r="DG46"/>
          <cell r="DH46"/>
          <cell r="DI46"/>
          <cell r="DJ46"/>
          <cell r="DK46"/>
          <cell r="DL46"/>
          <cell r="DM46"/>
          <cell r="DN46"/>
          <cell r="DO46"/>
          <cell r="DP46"/>
          <cell r="DQ46"/>
          <cell r="DR46"/>
          <cell r="DS46"/>
          <cell r="DT46"/>
          <cell r="DU46"/>
          <cell r="DV46"/>
          <cell r="DW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cell r="HJ46"/>
          <cell r="HK46"/>
          <cell r="HL46"/>
          <cell r="HM46"/>
          <cell r="HN46"/>
          <cell r="HO46"/>
          <cell r="HP46"/>
          <cell r="HQ46"/>
          <cell r="HR46"/>
          <cell r="HS46"/>
          <cell r="HT46"/>
          <cell r="HU46"/>
          <cell r="HV46"/>
          <cell r="HW46"/>
          <cell r="HX46"/>
          <cell r="HY46"/>
          <cell r="HZ46"/>
          <cell r="IA46"/>
          <cell r="IB46"/>
          <cell r="IC46"/>
          <cell r="ID46"/>
          <cell r="IE46"/>
          <cell r="IF46"/>
          <cell r="IG46"/>
          <cell r="IH46"/>
          <cell r="II46"/>
          <cell r="IJ46"/>
          <cell r="IK46"/>
          <cell r="IL46"/>
          <cell r="IM46"/>
          <cell r="IN46"/>
          <cell r="IO46"/>
          <cell r="IP46"/>
          <cell r="IQ46"/>
          <cell r="IR46"/>
          <cell r="IS46"/>
          <cell r="IT46"/>
          <cell r="IU46"/>
          <cell r="IV46"/>
          <cell r="IW46"/>
          <cell r="IX46"/>
          <cell r="IY46"/>
          <cell r="IZ46"/>
          <cell r="JA46"/>
          <cell r="JB46"/>
          <cell r="JC46"/>
          <cell r="JD46"/>
          <cell r="JE46"/>
          <cell r="JF46"/>
          <cell r="JG46"/>
          <cell r="JH46"/>
          <cell r="JI46"/>
          <cell r="JJ46"/>
          <cell r="JK46"/>
          <cell r="JL46"/>
          <cell r="JM46"/>
          <cell r="JN46"/>
          <cell r="JO46"/>
          <cell r="JP46"/>
          <cell r="JQ46"/>
          <cell r="JR46"/>
          <cell r="JS46"/>
          <cell r="JT46"/>
          <cell r="JU46"/>
          <cell r="JV46"/>
          <cell r="JW46"/>
          <cell r="JX46"/>
          <cell r="JY46"/>
          <cell r="JZ46"/>
          <cell r="KA46"/>
          <cell r="KB46"/>
          <cell r="KC46"/>
          <cell r="KD46"/>
          <cell r="KE46"/>
          <cell r="KF46"/>
          <cell r="KG46"/>
          <cell r="KH46"/>
          <cell r="KI46"/>
          <cell r="KJ46"/>
          <cell r="KK46"/>
          <cell r="KL46"/>
          <cell r="KM46"/>
          <cell r="KN46"/>
          <cell r="KO46"/>
          <cell r="KP46"/>
          <cell r="KQ46"/>
          <cell r="KR46"/>
          <cell r="KS46"/>
          <cell r="KT46"/>
          <cell r="KU46"/>
          <cell r="KV46"/>
          <cell r="KW46"/>
          <cell r="KX46"/>
          <cell r="KY46"/>
          <cell r="KZ46"/>
          <cell r="LA46"/>
          <cell r="LB46"/>
          <cell r="LC46"/>
          <cell r="LD46"/>
          <cell r="LE46"/>
          <cell r="LF46"/>
          <cell r="LG46"/>
          <cell r="LH46"/>
          <cell r="LI46"/>
          <cell r="LJ46"/>
          <cell r="LK46"/>
          <cell r="LL46"/>
          <cell r="LM46"/>
          <cell r="LN46"/>
          <cell r="LO46"/>
          <cell r="LP46"/>
          <cell r="LQ46"/>
          <cell r="LR46"/>
          <cell r="LS46"/>
          <cell r="LT46"/>
          <cell r="LU46"/>
          <cell r="LV46"/>
          <cell r="LW46"/>
          <cell r="LX46"/>
          <cell r="LY46"/>
          <cell r="LZ46"/>
          <cell r="MA46"/>
          <cell r="MB46"/>
          <cell r="MC46"/>
          <cell r="MD46"/>
          <cell r="ME46"/>
          <cell r="MF46"/>
          <cell r="MG46"/>
          <cell r="MH46"/>
          <cell r="MI46"/>
          <cell r="MJ46"/>
          <cell r="MK46"/>
          <cell r="ML46"/>
          <cell r="MM46"/>
          <cell r="MN46"/>
          <cell r="MO46"/>
          <cell r="MP46"/>
          <cell r="MQ46"/>
          <cell r="MR46"/>
          <cell r="MS46"/>
          <cell r="MT46"/>
          <cell r="MU46"/>
          <cell r="MV46"/>
          <cell r="MW46"/>
          <cell r="MX46"/>
          <cell r="MY46"/>
          <cell r="MZ46"/>
          <cell r="NA46"/>
          <cell r="NB46"/>
          <cell r="NC46"/>
          <cell r="ND46"/>
          <cell r="NE46"/>
          <cell r="NF46"/>
          <cell r="NG46"/>
          <cell r="NH46"/>
          <cell r="NI46"/>
          <cell r="NJ46"/>
          <cell r="NK46"/>
          <cell r="NL46"/>
          <cell r="NM46"/>
          <cell r="NN46"/>
          <cell r="NO46"/>
          <cell r="NP46"/>
          <cell r="NQ46"/>
          <cell r="NR46"/>
          <cell r="NS46"/>
          <cell r="NT46"/>
          <cell r="NU46"/>
          <cell r="NV46"/>
          <cell r="NW46"/>
          <cell r="NX46"/>
          <cell r="NY46"/>
          <cell r="NZ46"/>
          <cell r="OA46"/>
          <cell r="OB46"/>
          <cell r="OC46"/>
          <cell r="OD46"/>
          <cell r="OE46"/>
          <cell r="OF46"/>
          <cell r="OG46"/>
          <cell r="OH46"/>
          <cell r="OI46"/>
          <cell r="OJ46"/>
          <cell r="OK46"/>
          <cell r="OL46"/>
          <cell r="OM46"/>
          <cell r="ON46"/>
          <cell r="OO46"/>
          <cell r="OP46"/>
          <cell r="OQ46"/>
          <cell r="OR46"/>
          <cell r="OS46"/>
          <cell r="OT46"/>
          <cell r="OU46"/>
          <cell r="OV46"/>
          <cell r="OW46"/>
          <cell r="OX46"/>
          <cell r="OY46"/>
          <cell r="OZ46"/>
          <cell r="PA46"/>
          <cell r="PB46"/>
          <cell r="PC46"/>
          <cell r="PD46"/>
          <cell r="PE46"/>
          <cell r="PF46"/>
          <cell r="PG46"/>
          <cell r="PH46"/>
          <cell r="PI46"/>
          <cell r="PJ46"/>
          <cell r="PK46"/>
          <cell r="PL46"/>
          <cell r="PM46"/>
          <cell r="PN46"/>
          <cell r="PO46"/>
          <cell r="PP46"/>
          <cell r="PQ46"/>
          <cell r="PR46"/>
          <cell r="PS46"/>
          <cell r="PT46"/>
          <cell r="PU46"/>
          <cell r="PV46"/>
          <cell r="PW46"/>
          <cell r="PX46"/>
          <cell r="PY46"/>
          <cell r="PZ46"/>
          <cell r="QA46"/>
          <cell r="QB46"/>
          <cell r="QC46"/>
          <cell r="QD46"/>
          <cell r="QE46"/>
          <cell r="QF46"/>
          <cell r="QG46"/>
          <cell r="QH46"/>
          <cell r="QI46"/>
          <cell r="QJ46"/>
          <cell r="QK46"/>
          <cell r="QL46"/>
          <cell r="QM46"/>
          <cell r="QN46"/>
          <cell r="QO46"/>
          <cell r="QP46"/>
          <cell r="QQ46"/>
          <cell r="QR46"/>
          <cell r="QS46"/>
          <cell r="QT46"/>
          <cell r="QU46"/>
          <cell r="QV46"/>
          <cell r="QW46"/>
          <cell r="QX46"/>
          <cell r="QY46"/>
          <cell r="QZ46"/>
          <cell r="RA46"/>
          <cell r="RB46"/>
          <cell r="RC46"/>
          <cell r="RD46"/>
          <cell r="RE46"/>
          <cell r="RF46"/>
          <cell r="RG46"/>
          <cell r="RH46"/>
          <cell r="RI46"/>
          <cell r="RJ46"/>
          <cell r="RK46"/>
          <cell r="RL46"/>
          <cell r="RM46"/>
          <cell r="RN46"/>
          <cell r="RO46"/>
          <cell r="RP46"/>
          <cell r="RQ46"/>
          <cell r="RR46"/>
          <cell r="RS46"/>
          <cell r="RT46"/>
          <cell r="RU46"/>
          <cell r="RV46"/>
          <cell r="RW46"/>
          <cell r="RX46"/>
          <cell r="RY46"/>
          <cell r="RZ46"/>
          <cell r="SA46"/>
          <cell r="SB46"/>
          <cell r="SC46"/>
          <cell r="SD46"/>
          <cell r="SE46"/>
          <cell r="SF46"/>
          <cell r="SG46"/>
          <cell r="SH46"/>
          <cell r="SI46"/>
          <cell r="SJ46"/>
          <cell r="SK46"/>
          <cell r="SL46"/>
          <cell r="SM46"/>
          <cell r="SN46"/>
          <cell r="SO46"/>
          <cell r="SP46"/>
          <cell r="SQ46"/>
          <cell r="SR46"/>
          <cell r="SS46"/>
          <cell r="ST46"/>
          <cell r="SU46"/>
          <cell r="SV46"/>
          <cell r="SW46"/>
          <cell r="SX46"/>
          <cell r="SY46"/>
          <cell r="SZ46"/>
          <cell r="TA46"/>
          <cell r="TB46"/>
          <cell r="TC46"/>
          <cell r="TD46"/>
          <cell r="TE46"/>
          <cell r="TF46"/>
          <cell r="TG46"/>
          <cell r="TH46"/>
          <cell r="TI46"/>
          <cell r="TJ46"/>
          <cell r="TK46"/>
          <cell r="TL46"/>
          <cell r="TM46"/>
          <cell r="TN46"/>
          <cell r="TO46"/>
          <cell r="TP46"/>
          <cell r="TQ46"/>
          <cell r="TR46"/>
          <cell r="TS46"/>
          <cell r="TT46"/>
          <cell r="TU46"/>
          <cell r="TV46"/>
          <cell r="TW46"/>
          <cell r="TX46"/>
          <cell r="TY46"/>
          <cell r="TZ46"/>
          <cell r="UA46"/>
          <cell r="UB46"/>
          <cell r="UC46"/>
          <cell r="UD46"/>
          <cell r="UE46"/>
          <cell r="UF46"/>
          <cell r="UG46"/>
          <cell r="UH46"/>
          <cell r="UI46"/>
          <cell r="UJ46"/>
          <cell r="UK46"/>
          <cell r="UL46"/>
          <cell r="UM46"/>
          <cell r="UN46"/>
          <cell r="UO46"/>
          <cell r="UP46"/>
          <cell r="UQ46"/>
          <cell r="UR46"/>
          <cell r="US46"/>
          <cell r="UT46"/>
          <cell r="UU46"/>
          <cell r="UV46"/>
          <cell r="UW46"/>
          <cell r="UX46"/>
          <cell r="UY46"/>
          <cell r="UZ46"/>
          <cell r="VA46"/>
          <cell r="VB46"/>
          <cell r="VC46"/>
          <cell r="VD46"/>
          <cell r="VE46"/>
          <cell r="VF46"/>
          <cell r="VG46"/>
          <cell r="VH46"/>
          <cell r="VI46"/>
          <cell r="VJ46"/>
          <cell r="VK46"/>
          <cell r="VL46"/>
          <cell r="VM46"/>
          <cell r="VN46"/>
          <cell r="VO46"/>
          <cell r="VP46"/>
          <cell r="VQ46"/>
          <cell r="VR46"/>
          <cell r="VS46"/>
          <cell r="VT46"/>
          <cell r="VU46"/>
          <cell r="VV46"/>
          <cell r="VW46"/>
          <cell r="VX46"/>
          <cell r="VY46"/>
          <cell r="VZ46"/>
          <cell r="WA46"/>
          <cell r="WB46"/>
          <cell r="WC46"/>
          <cell r="WD46"/>
          <cell r="WE46"/>
          <cell r="WF46"/>
          <cell r="WG46"/>
          <cell r="WH46"/>
          <cell r="WI46"/>
          <cell r="WJ46"/>
          <cell r="WK46"/>
          <cell r="WL46"/>
          <cell r="WM46"/>
          <cell r="WN46"/>
          <cell r="WO46"/>
          <cell r="WP46"/>
          <cell r="WQ46"/>
          <cell r="WR46"/>
          <cell r="WS46"/>
          <cell r="WT46"/>
          <cell r="WU46"/>
          <cell r="WV46"/>
          <cell r="WW46"/>
          <cell r="WX46"/>
          <cell r="WY46"/>
          <cell r="WZ46"/>
          <cell r="XA46"/>
          <cell r="XB46"/>
          <cell r="XC46"/>
          <cell r="XD46"/>
          <cell r="XE46"/>
          <cell r="XF46"/>
          <cell r="XG46"/>
          <cell r="XH46"/>
          <cell r="XI46"/>
          <cell r="XJ46"/>
          <cell r="XK46"/>
          <cell r="XL46"/>
          <cell r="XM46"/>
          <cell r="XN46"/>
          <cell r="XO46"/>
          <cell r="XP46"/>
          <cell r="XQ46"/>
          <cell r="XR46"/>
          <cell r="XS46"/>
          <cell r="XT46"/>
          <cell r="XU46"/>
          <cell r="XV46"/>
          <cell r="XW46"/>
          <cell r="XX46"/>
          <cell r="XY46"/>
          <cell r="XZ46"/>
          <cell r="YA46"/>
          <cell r="YB46"/>
          <cell r="YC46"/>
          <cell r="YD46"/>
          <cell r="YE46"/>
          <cell r="YF46"/>
          <cell r="YG46"/>
          <cell r="YH46"/>
          <cell r="YI46"/>
          <cell r="YJ46"/>
          <cell r="YK46"/>
          <cell r="YL46"/>
          <cell r="YM46"/>
          <cell r="YN46"/>
          <cell r="YO46"/>
          <cell r="YP46"/>
          <cell r="YQ46"/>
          <cell r="YR46"/>
          <cell r="YS46"/>
          <cell r="YT46"/>
          <cell r="YU46"/>
          <cell r="YV46"/>
          <cell r="YW46"/>
          <cell r="YX46"/>
          <cell r="YY46"/>
          <cell r="YZ46"/>
          <cell r="ZA46"/>
          <cell r="ZB46"/>
          <cell r="ZC46"/>
          <cell r="ZD46"/>
          <cell r="ZE46"/>
          <cell r="ZF46"/>
          <cell r="ZG46"/>
          <cell r="ZH46"/>
          <cell r="ZI46"/>
          <cell r="ZJ46"/>
          <cell r="ZK46"/>
          <cell r="ZL46"/>
          <cell r="ZM46"/>
          <cell r="ZN46"/>
          <cell r="ZO46"/>
          <cell r="ZP46"/>
          <cell r="ZQ46"/>
          <cell r="ZR46"/>
          <cell r="ZS46"/>
          <cell r="ZT46"/>
          <cell r="ZU46"/>
          <cell r="ZV46"/>
          <cell r="ZW46"/>
          <cell r="ZX46"/>
          <cell r="ZY46"/>
          <cell r="ZZ46"/>
          <cell r="AAA46"/>
          <cell r="AAB46"/>
          <cell r="AAC46"/>
          <cell r="AAD46"/>
          <cell r="AAE46"/>
          <cell r="AAF46"/>
          <cell r="AAG46"/>
          <cell r="AAH46"/>
          <cell r="AAI46"/>
          <cell r="AAJ46"/>
          <cell r="AAK46"/>
          <cell r="AAL46"/>
          <cell r="AAM46"/>
          <cell r="AAN46"/>
          <cell r="AAO46"/>
          <cell r="AAP46"/>
          <cell r="AAQ46"/>
          <cell r="AAR46"/>
          <cell r="AAS46"/>
          <cell r="AAT46"/>
          <cell r="AAU46"/>
          <cell r="AAV46"/>
          <cell r="AAW46"/>
          <cell r="AAX46"/>
          <cell r="AAY46"/>
          <cell r="AAZ46"/>
          <cell r="ABA46"/>
          <cell r="ABB46"/>
          <cell r="ABC46"/>
          <cell r="ABD46"/>
          <cell r="ABE46"/>
          <cell r="ABF46"/>
          <cell r="ABG46"/>
          <cell r="ABH46"/>
          <cell r="ABI46"/>
          <cell r="ABJ46"/>
          <cell r="ABK46"/>
          <cell r="ABL46"/>
          <cell r="ABM46"/>
          <cell r="ABN46"/>
          <cell r="ABO46"/>
          <cell r="ABP46"/>
          <cell r="ABQ46"/>
          <cell r="ABR46"/>
          <cell r="ABS46"/>
          <cell r="ABT46"/>
          <cell r="ABU46"/>
          <cell r="ABV46"/>
          <cell r="ABW46"/>
          <cell r="ABX46"/>
          <cell r="ABY46"/>
          <cell r="ABZ46"/>
          <cell r="ACA46"/>
          <cell r="ACB46"/>
          <cell r="ACC46"/>
          <cell r="ACD46"/>
          <cell r="ACE46"/>
          <cell r="ACF46"/>
          <cell r="ACG46"/>
          <cell r="ACH46"/>
          <cell r="ACI46"/>
          <cell r="ACJ46"/>
          <cell r="ACK46"/>
          <cell r="ACL46"/>
          <cell r="ACM46"/>
          <cell r="ACN46"/>
          <cell r="ACO46"/>
          <cell r="ACP46"/>
          <cell r="ACQ46"/>
          <cell r="ACR46"/>
          <cell r="ACS46"/>
          <cell r="ACT46"/>
          <cell r="ACU46"/>
          <cell r="ACV46"/>
          <cell r="ACW46"/>
          <cell r="ACX46"/>
          <cell r="ACY46"/>
          <cell r="ACZ46"/>
          <cell r="ADA46"/>
          <cell r="ADB46"/>
          <cell r="ADC46"/>
          <cell r="ADD46"/>
          <cell r="ADE46"/>
          <cell r="ADF46"/>
          <cell r="ADG46"/>
          <cell r="ADH46"/>
          <cell r="ADI46"/>
          <cell r="ADJ46"/>
          <cell r="ADK46"/>
          <cell r="ADL46"/>
          <cell r="ADM46"/>
          <cell r="ADN46"/>
          <cell r="ADO46"/>
          <cell r="ADP46"/>
          <cell r="ADQ46"/>
          <cell r="ADR46"/>
          <cell r="ADS46"/>
          <cell r="ADT46"/>
          <cell r="ADU46"/>
          <cell r="ADV46"/>
          <cell r="ADW46"/>
          <cell r="ADX46"/>
          <cell r="ADY46"/>
          <cell r="ADZ46"/>
          <cell r="AEA46"/>
          <cell r="AEB46"/>
          <cell r="AEC46"/>
          <cell r="AED46"/>
          <cell r="AEE46"/>
          <cell r="AEF46"/>
          <cell r="AEG46"/>
          <cell r="AEH46"/>
          <cell r="AEI46"/>
          <cell r="AEJ46"/>
          <cell r="AEK46"/>
          <cell r="AEL46"/>
          <cell r="AEM46"/>
          <cell r="AEN46"/>
          <cell r="AEO46"/>
          <cell r="AEP46"/>
          <cell r="AEQ46"/>
          <cell r="AER46"/>
          <cell r="AES46"/>
          <cell r="AET46"/>
          <cell r="AEU46"/>
          <cell r="AEV46"/>
          <cell r="AEW46"/>
          <cell r="AEX46"/>
          <cell r="AEY46"/>
          <cell r="AEZ46"/>
          <cell r="AFA46"/>
          <cell r="AFB46"/>
          <cell r="AFC46"/>
          <cell r="AFD46"/>
          <cell r="AFE46"/>
          <cell r="AFF46"/>
          <cell r="AFG46"/>
          <cell r="AFH46"/>
          <cell r="AFI46"/>
          <cell r="AFJ46"/>
          <cell r="AFK46"/>
          <cell r="AFL46"/>
          <cell r="AFM46"/>
          <cell r="AFN46"/>
          <cell r="AFO46"/>
          <cell r="AFP46"/>
          <cell r="AFQ46"/>
          <cell r="AFR46"/>
          <cell r="AFS46"/>
          <cell r="AFT46"/>
          <cell r="AFU46"/>
          <cell r="AFV46"/>
          <cell r="AFW46"/>
          <cell r="AFX46"/>
          <cell r="AFY46"/>
          <cell r="AFZ46"/>
          <cell r="AGA46"/>
          <cell r="AGB46"/>
          <cell r="AGC46"/>
          <cell r="AGD46"/>
          <cell r="AGE46"/>
          <cell r="AGF46"/>
          <cell r="AGG46"/>
          <cell r="AGH46"/>
          <cell r="AGI46"/>
          <cell r="AGJ46"/>
          <cell r="AGK46"/>
          <cell r="AGL46"/>
          <cell r="AGM46"/>
          <cell r="AGN46"/>
          <cell r="AGO46"/>
          <cell r="AGP46"/>
          <cell r="AGQ46"/>
          <cell r="AGR46"/>
          <cell r="AGS46"/>
          <cell r="AGT46"/>
          <cell r="AGU46"/>
          <cell r="AGV46"/>
          <cell r="AGW46"/>
          <cell r="AGX46"/>
          <cell r="AGY46"/>
          <cell r="AGZ46"/>
          <cell r="AHA46"/>
          <cell r="AHB46"/>
          <cell r="AHC46"/>
          <cell r="AHD46"/>
          <cell r="AHE46"/>
          <cell r="AHF46"/>
          <cell r="AHG46"/>
          <cell r="AHH46"/>
          <cell r="AHI46"/>
          <cell r="AHJ46"/>
          <cell r="AHK46"/>
          <cell r="AHL46"/>
          <cell r="AHM46"/>
          <cell r="AHN46"/>
          <cell r="AHO46"/>
          <cell r="AHP46"/>
          <cell r="AHQ46"/>
          <cell r="AHR46"/>
          <cell r="AHS46"/>
          <cell r="AHT46"/>
          <cell r="AHU46"/>
          <cell r="AHV46"/>
          <cell r="AHW46"/>
          <cell r="AHX46"/>
          <cell r="AHY46"/>
          <cell r="AHZ46"/>
          <cell r="AIA46"/>
          <cell r="AIB46"/>
          <cell r="AIC46"/>
          <cell r="AID46"/>
          <cell r="AIE46"/>
          <cell r="AIF46"/>
          <cell r="AIG46"/>
          <cell r="AIH46"/>
          <cell r="AII46"/>
          <cell r="AIJ46"/>
          <cell r="AIK46"/>
          <cell r="AIL46"/>
          <cell r="AIM46"/>
          <cell r="AIN46"/>
          <cell r="AIO46"/>
          <cell r="AIP46"/>
          <cell r="AIQ46"/>
          <cell r="AIR46"/>
          <cell r="AIS46"/>
          <cell r="AIT46"/>
          <cell r="AIU46"/>
          <cell r="AIV46"/>
          <cell r="AIW46"/>
          <cell r="AIX46"/>
          <cell r="AIY46"/>
          <cell r="AIZ46"/>
          <cell r="AJA46"/>
          <cell r="AJB46"/>
          <cell r="AJC46"/>
          <cell r="AJD46"/>
          <cell r="AJE46"/>
          <cell r="AJF46"/>
          <cell r="AJG46"/>
          <cell r="AJH46"/>
          <cell r="AJI46"/>
          <cell r="AJJ46"/>
          <cell r="AJK46"/>
          <cell r="AJL46"/>
          <cell r="AJM46"/>
          <cell r="AJN46"/>
          <cell r="AJO46"/>
          <cell r="AJP46"/>
          <cell r="AJQ46"/>
          <cell r="AJR46"/>
          <cell r="AJS46"/>
          <cell r="AJT46"/>
          <cell r="AJU46"/>
          <cell r="AJV46"/>
          <cell r="AJW46"/>
          <cell r="AJX46"/>
          <cell r="AJY46"/>
          <cell r="AJZ46"/>
          <cell r="AKA46"/>
          <cell r="AKB46"/>
          <cell r="AKC46"/>
          <cell r="AKD46"/>
          <cell r="AKE46"/>
          <cell r="AKF46"/>
          <cell r="AKG46"/>
          <cell r="AKH46"/>
          <cell r="AKI46"/>
          <cell r="AKJ46"/>
          <cell r="AKK46"/>
          <cell r="AKL46"/>
          <cell r="AKM46"/>
          <cell r="AKN46"/>
          <cell r="AKO46"/>
          <cell r="AKP46"/>
          <cell r="AKQ46"/>
          <cell r="AKR46"/>
          <cell r="AKS46"/>
          <cell r="AKT46"/>
          <cell r="AKU46"/>
          <cell r="AKV46"/>
          <cell r="AKW46"/>
          <cell r="AKX46"/>
          <cell r="AKY46"/>
          <cell r="AKZ46"/>
          <cell r="ALA46"/>
          <cell r="ALB46"/>
          <cell r="ALC46"/>
          <cell r="ALD46"/>
          <cell r="ALE46"/>
          <cell r="ALF46"/>
          <cell r="ALG46"/>
          <cell r="ALH46"/>
          <cell r="ALI46"/>
          <cell r="ALJ46"/>
          <cell r="ALK46"/>
          <cell r="ALL46"/>
          <cell r="ALM46"/>
          <cell r="ALN46"/>
          <cell r="ALO46"/>
          <cell r="ALP46"/>
          <cell r="ALQ46"/>
          <cell r="ALR46"/>
          <cell r="ALS46"/>
          <cell r="ALT46"/>
          <cell r="ALU46"/>
          <cell r="ALV46"/>
          <cell r="ALW46"/>
          <cell r="ALX46"/>
          <cell r="ALY46"/>
          <cell r="ALZ46"/>
          <cell r="AMA46"/>
          <cell r="AMB46"/>
          <cell r="AMC46"/>
          <cell r="AMD46"/>
          <cell r="AME46"/>
          <cell r="AMF46"/>
          <cell r="AMG46"/>
          <cell r="AMH46"/>
          <cell r="AMI46"/>
          <cell r="AMJ46"/>
          <cell r="AMK46"/>
          <cell r="AML46"/>
          <cell r="AMM46"/>
          <cell r="AMN46"/>
          <cell r="AMO46"/>
          <cell r="AMP46"/>
          <cell r="AMQ46"/>
          <cell r="AMR46"/>
          <cell r="AMS46"/>
          <cell r="AMT46"/>
          <cell r="AMU46"/>
          <cell r="AMV46"/>
          <cell r="AMW46"/>
          <cell r="AMX46"/>
          <cell r="AMY46"/>
          <cell r="AMZ46"/>
          <cell r="ANA46"/>
          <cell r="ANB46"/>
          <cell r="ANC46"/>
          <cell r="AND46"/>
          <cell r="ANE46"/>
          <cell r="ANF46"/>
          <cell r="ANG46"/>
          <cell r="ANH46"/>
          <cell r="ANI46"/>
          <cell r="ANJ46"/>
          <cell r="ANK46"/>
          <cell r="ANL46"/>
          <cell r="ANM46"/>
          <cell r="ANN46"/>
          <cell r="ANO46"/>
          <cell r="ANP46"/>
          <cell r="ANQ46"/>
          <cell r="ANR46"/>
          <cell r="ANS46"/>
          <cell r="ANT46"/>
          <cell r="ANU46"/>
          <cell r="ANV46"/>
          <cell r="ANW46"/>
          <cell r="ANX46"/>
          <cell r="ANY46"/>
          <cell r="ANZ46"/>
          <cell r="AOA46"/>
          <cell r="AOB46"/>
          <cell r="AOC46"/>
          <cell r="AOD46"/>
          <cell r="AOE46"/>
          <cell r="AOF46"/>
          <cell r="AOG46"/>
          <cell r="AOH46"/>
          <cell r="AOI46"/>
          <cell r="AOJ46"/>
          <cell r="AOK46"/>
          <cell r="AOL46"/>
          <cell r="AOM46"/>
          <cell r="AON46"/>
          <cell r="AOO46"/>
          <cell r="AOP46"/>
          <cell r="AOQ46"/>
          <cell r="AOR46"/>
          <cell r="AOS46"/>
          <cell r="AOT46"/>
          <cell r="AOU46"/>
          <cell r="AOV46"/>
          <cell r="AOW46"/>
          <cell r="AOX46"/>
          <cell r="AOY46"/>
          <cell r="AOZ46"/>
          <cell r="APA46"/>
          <cell r="APB46"/>
          <cell r="APC46"/>
          <cell r="APD46"/>
          <cell r="APE46"/>
          <cell r="APF46"/>
          <cell r="APG46"/>
          <cell r="APH46"/>
          <cell r="API46"/>
          <cell r="APJ46"/>
          <cell r="APK46"/>
          <cell r="APL46"/>
          <cell r="APM46"/>
          <cell r="APN46"/>
          <cell r="APO46"/>
          <cell r="APP46"/>
          <cell r="APQ46"/>
          <cell r="APR46"/>
          <cell r="APS46"/>
          <cell r="APT46"/>
          <cell r="APU46"/>
          <cell r="APV46"/>
          <cell r="APW46"/>
          <cell r="APX46"/>
          <cell r="APY46"/>
          <cell r="APZ46"/>
          <cell r="AQA46"/>
          <cell r="AQB46"/>
          <cell r="AQC46"/>
          <cell r="AQD46"/>
          <cell r="AQE46"/>
          <cell r="AQF46"/>
          <cell r="AQG46"/>
          <cell r="AQH46"/>
          <cell r="AQI46"/>
          <cell r="AQJ46"/>
          <cell r="AQK46"/>
          <cell r="AQL46"/>
          <cell r="AQM46"/>
          <cell r="AQN46"/>
          <cell r="AQO46"/>
          <cell r="AQP46"/>
          <cell r="AQQ46"/>
          <cell r="AQR46"/>
          <cell r="AQS46"/>
          <cell r="AQT46"/>
          <cell r="AQU46"/>
          <cell r="AQV46"/>
          <cell r="AQW46"/>
          <cell r="AQX46"/>
          <cell r="AQY46"/>
          <cell r="AQZ46"/>
          <cell r="ARA46"/>
          <cell r="ARB46"/>
          <cell r="ARC46"/>
          <cell r="ARD46"/>
          <cell r="ARE46"/>
          <cell r="ARF46"/>
          <cell r="ARG46"/>
          <cell r="ARH46"/>
          <cell r="ARI46"/>
          <cell r="ARJ46"/>
          <cell r="ARK46"/>
          <cell r="ARL46"/>
          <cell r="ARM46"/>
          <cell r="ARN46"/>
          <cell r="ARO46"/>
          <cell r="ARP46"/>
          <cell r="ARQ46"/>
          <cell r="ARR46"/>
          <cell r="ARS46"/>
          <cell r="ART46"/>
          <cell r="ARU46"/>
          <cell r="ARV46"/>
          <cell r="ARW46"/>
          <cell r="ARX46"/>
          <cell r="ARY46"/>
          <cell r="ARZ46"/>
          <cell r="ASA46"/>
          <cell r="ASB46"/>
          <cell r="ASC46"/>
          <cell r="ASD46"/>
          <cell r="ASE46"/>
          <cell r="ASF46"/>
          <cell r="ASG46"/>
          <cell r="ASH46"/>
          <cell r="ASI46"/>
          <cell r="ASJ46"/>
          <cell r="ASK46"/>
          <cell r="ASL46"/>
          <cell r="ASM46"/>
          <cell r="ASN46"/>
          <cell r="ASO46"/>
          <cell r="ASP46"/>
          <cell r="ASQ46"/>
          <cell r="ASR46"/>
          <cell r="ASS46"/>
          <cell r="AST46"/>
          <cell r="ASU46"/>
          <cell r="ASV46"/>
          <cell r="ASW46"/>
          <cell r="ASX46"/>
          <cell r="ASY46"/>
          <cell r="ASZ46"/>
          <cell r="ATA46"/>
          <cell r="ATB46"/>
          <cell r="ATC46"/>
          <cell r="ATD46"/>
          <cell r="ATE46"/>
          <cell r="ATF46"/>
          <cell r="ATG46"/>
          <cell r="ATH46"/>
          <cell r="ATI46"/>
          <cell r="ATJ46"/>
          <cell r="ATK46"/>
          <cell r="ATL46"/>
          <cell r="ATM46"/>
          <cell r="ATN46"/>
          <cell r="ATO46"/>
          <cell r="ATP46"/>
          <cell r="ATQ46"/>
          <cell r="ATR46"/>
          <cell r="ATS46"/>
          <cell r="ATT46"/>
          <cell r="ATU46"/>
          <cell r="ATV46"/>
          <cell r="ATW46"/>
          <cell r="ATX46"/>
          <cell r="ATY46"/>
          <cell r="ATZ46"/>
          <cell r="AUA46"/>
          <cell r="AUB46"/>
          <cell r="AUC46"/>
          <cell r="AUD46"/>
          <cell r="AUE46"/>
          <cell r="AUF46"/>
          <cell r="AUG46"/>
          <cell r="AUH46"/>
          <cell r="AUI46"/>
          <cell r="AUJ46"/>
          <cell r="AUK46"/>
          <cell r="AUL46"/>
          <cell r="AUM46"/>
          <cell r="AUN46"/>
          <cell r="AUO46"/>
          <cell r="AUP46"/>
          <cell r="AUQ46"/>
          <cell r="AUR46"/>
          <cell r="AUS46"/>
          <cell r="AUT46"/>
          <cell r="AUU46"/>
          <cell r="AUV46"/>
          <cell r="AUW46"/>
          <cell r="AUX46"/>
          <cell r="AUY46"/>
          <cell r="AUZ46"/>
          <cell r="AVA46"/>
          <cell r="AVB46"/>
          <cell r="AVC46"/>
          <cell r="AVD46"/>
          <cell r="AVE46"/>
          <cell r="AVF46"/>
          <cell r="AVG46"/>
          <cell r="AVH46"/>
          <cell r="AVI46"/>
          <cell r="AVJ46"/>
          <cell r="AVK46"/>
          <cell r="AVL46"/>
          <cell r="AVM46"/>
          <cell r="AVN46"/>
          <cell r="AVO46"/>
          <cell r="AVP46"/>
          <cell r="AVQ46"/>
          <cell r="AVR46"/>
          <cell r="AVS46"/>
          <cell r="AVT46"/>
          <cell r="AVU46"/>
          <cell r="AVV46"/>
          <cell r="AVW46"/>
          <cell r="AVX46"/>
          <cell r="AVY46"/>
          <cell r="AVZ46"/>
          <cell r="AWA46"/>
          <cell r="AWB46"/>
          <cell r="AWC46"/>
          <cell r="AWD46"/>
          <cell r="AWE46"/>
          <cell r="AWF46"/>
          <cell r="AWG46"/>
          <cell r="AWH46"/>
          <cell r="AWI46"/>
          <cell r="AWJ46"/>
          <cell r="AWK46"/>
          <cell r="AWL46"/>
          <cell r="AWM46"/>
          <cell r="AWN46"/>
          <cell r="AWO46"/>
          <cell r="AWP46"/>
          <cell r="AWQ46"/>
          <cell r="AWR46"/>
          <cell r="AWS46"/>
          <cell r="AWT46"/>
          <cell r="AWU46"/>
          <cell r="AWV46"/>
          <cell r="AWW46"/>
          <cell r="AWX46"/>
          <cell r="AWY46"/>
          <cell r="AWZ46"/>
          <cell r="AXA46"/>
          <cell r="AXB46"/>
          <cell r="AXC46"/>
          <cell r="AXD46"/>
          <cell r="AXE46"/>
          <cell r="AXF46"/>
          <cell r="AXG46"/>
          <cell r="AXH46"/>
          <cell r="AXI46"/>
          <cell r="AXJ46"/>
          <cell r="AXK46"/>
          <cell r="AXL46"/>
          <cell r="AXM46"/>
          <cell r="AXN46"/>
          <cell r="AXO46"/>
          <cell r="AXP46"/>
          <cell r="AXQ46"/>
          <cell r="AXR46"/>
          <cell r="AXS46"/>
          <cell r="AXT46"/>
          <cell r="AXU46"/>
          <cell r="AXV46"/>
          <cell r="AXW46"/>
          <cell r="AXX46"/>
          <cell r="AXY46"/>
          <cell r="AXZ46"/>
          <cell r="AYA46"/>
          <cell r="AYB46"/>
          <cell r="AYC46"/>
          <cell r="AYD46"/>
          <cell r="AYE46"/>
          <cell r="AYF46"/>
          <cell r="AYG46"/>
          <cell r="AYH46"/>
          <cell r="AYI46"/>
          <cell r="AYJ46"/>
          <cell r="AYK46"/>
          <cell r="AYL46"/>
          <cell r="AYM46"/>
          <cell r="AYN46"/>
          <cell r="AYO46"/>
          <cell r="AYP46"/>
          <cell r="AYQ46"/>
          <cell r="AYR46"/>
          <cell r="AYS46"/>
          <cell r="AYT46"/>
          <cell r="AYU46"/>
          <cell r="AYV46"/>
          <cell r="AYW46"/>
          <cell r="AYX46"/>
          <cell r="AYY46"/>
          <cell r="AYZ46"/>
          <cell r="AZA46"/>
          <cell r="AZB46"/>
          <cell r="AZC46"/>
          <cell r="AZD46"/>
          <cell r="AZE46"/>
          <cell r="AZF46"/>
          <cell r="AZG46"/>
          <cell r="AZH46"/>
          <cell r="AZI46"/>
          <cell r="AZJ46"/>
          <cell r="AZK46"/>
          <cell r="AZL46"/>
          <cell r="AZM46"/>
          <cell r="AZN46"/>
          <cell r="AZO46"/>
          <cell r="AZP46"/>
          <cell r="AZQ46"/>
          <cell r="AZR46"/>
          <cell r="AZS46"/>
          <cell r="AZT46"/>
          <cell r="AZU46"/>
          <cell r="AZV46"/>
          <cell r="AZW46"/>
          <cell r="AZX46"/>
          <cell r="AZY46"/>
          <cell r="AZZ46"/>
          <cell r="BAA46"/>
          <cell r="BAB46"/>
          <cell r="BAC46"/>
          <cell r="BAD46"/>
          <cell r="BAE46"/>
          <cell r="BAF46"/>
          <cell r="BAG46"/>
          <cell r="BAH46"/>
          <cell r="BAI46"/>
          <cell r="BAJ46"/>
          <cell r="BAK46"/>
          <cell r="BAL46"/>
          <cell r="BAM46"/>
          <cell r="BAN46"/>
          <cell r="BAO46"/>
          <cell r="BAP46"/>
          <cell r="BAQ46"/>
          <cell r="BAR46"/>
          <cell r="BAS46"/>
          <cell r="BAT46"/>
          <cell r="BAU46"/>
          <cell r="BAV46"/>
          <cell r="BAW46"/>
          <cell r="BAX46"/>
          <cell r="BAY46"/>
          <cell r="BAZ46"/>
          <cell r="BBA46"/>
          <cell r="BBB46"/>
          <cell r="BBC46"/>
          <cell r="BBD46"/>
          <cell r="BBE46"/>
          <cell r="BBF46"/>
          <cell r="BBG46"/>
          <cell r="BBH46"/>
          <cell r="BBI46"/>
          <cell r="BBJ46"/>
          <cell r="BBK46"/>
          <cell r="BBL46"/>
          <cell r="BBM46"/>
          <cell r="BBN46"/>
          <cell r="BBO46"/>
          <cell r="BBP46"/>
          <cell r="BBQ46"/>
          <cell r="BBR46"/>
          <cell r="BBS46"/>
          <cell r="BBT46"/>
          <cell r="BBU46"/>
          <cell r="BBV46"/>
          <cell r="BBW46"/>
          <cell r="BBX46"/>
          <cell r="BBY46"/>
          <cell r="BBZ46"/>
          <cell r="BCA46"/>
          <cell r="BCB46"/>
          <cell r="BCC46"/>
          <cell r="BCD46"/>
          <cell r="BCE46"/>
          <cell r="BCF46"/>
          <cell r="BCG46"/>
          <cell r="BCH46"/>
          <cell r="BCI46"/>
          <cell r="BCJ46"/>
          <cell r="BCK46"/>
          <cell r="BCL46"/>
          <cell r="BCM46"/>
          <cell r="BCN46"/>
          <cell r="BCO46"/>
          <cell r="BCP46"/>
          <cell r="BCQ46"/>
          <cell r="BCR46"/>
          <cell r="BCS46"/>
          <cell r="BCT46"/>
          <cell r="BCU46"/>
          <cell r="BCV46"/>
          <cell r="BCW46"/>
          <cell r="BCX46"/>
          <cell r="BCY46"/>
          <cell r="BCZ46"/>
          <cell r="BDA46"/>
          <cell r="BDB46"/>
          <cell r="BDC46"/>
          <cell r="BDD46"/>
          <cell r="BDE46"/>
          <cell r="BDF46"/>
          <cell r="BDG46"/>
          <cell r="BDH46"/>
          <cell r="BDI46"/>
          <cell r="BDJ46"/>
          <cell r="BDK46"/>
          <cell r="BDL46"/>
          <cell r="BDM46"/>
          <cell r="BDN46"/>
          <cell r="BDO46"/>
          <cell r="BDP46"/>
          <cell r="BDQ46"/>
          <cell r="BDR46"/>
          <cell r="BDS46"/>
          <cell r="BDT46"/>
          <cell r="BDU46"/>
          <cell r="BDV46"/>
          <cell r="BDW46"/>
          <cell r="BDX46"/>
          <cell r="BDY46"/>
          <cell r="BDZ46"/>
          <cell r="BEA46"/>
          <cell r="BEB46"/>
          <cell r="BEC46"/>
          <cell r="BED46"/>
          <cell r="BEE46"/>
          <cell r="BEF46"/>
          <cell r="BEG46"/>
          <cell r="BEH46"/>
          <cell r="BEI46"/>
          <cell r="BEJ46"/>
          <cell r="BEK46"/>
          <cell r="BEL46"/>
          <cell r="BEM46"/>
          <cell r="BEN46"/>
          <cell r="BEO46"/>
          <cell r="BEP46"/>
          <cell r="BEQ46"/>
          <cell r="BER46"/>
          <cell r="BES46"/>
          <cell r="BET46"/>
          <cell r="BEU46"/>
          <cell r="BEV46"/>
          <cell r="BEW46"/>
          <cell r="BEX46"/>
          <cell r="BEY46"/>
          <cell r="BEZ46"/>
          <cell r="BFA46"/>
          <cell r="BFB46"/>
          <cell r="BFC46"/>
          <cell r="BFD46"/>
          <cell r="BFE46"/>
          <cell r="BFF46"/>
          <cell r="BFG46"/>
          <cell r="BFH46"/>
          <cell r="BFI46"/>
          <cell r="BFJ46"/>
          <cell r="BFK46"/>
          <cell r="BFL46"/>
          <cell r="BFM46"/>
          <cell r="BFN46"/>
          <cell r="BFO46"/>
          <cell r="BFP46"/>
          <cell r="BFQ46"/>
          <cell r="BFR46"/>
          <cell r="BFS46"/>
          <cell r="BFT46"/>
          <cell r="BFU46"/>
          <cell r="BFV46"/>
          <cell r="BFW46"/>
          <cell r="BFX46"/>
          <cell r="BFY46"/>
          <cell r="BFZ46"/>
          <cell r="BGA46"/>
          <cell r="BGB46"/>
          <cell r="BGC46"/>
          <cell r="BGD46"/>
          <cell r="BGE46"/>
          <cell r="BGF46"/>
          <cell r="BGG46"/>
          <cell r="BGH46"/>
          <cell r="BGI46"/>
          <cell r="BGJ46"/>
          <cell r="BGK46"/>
          <cell r="BGL46"/>
          <cell r="BGM46"/>
          <cell r="BGN46"/>
          <cell r="BGO46"/>
          <cell r="BGP46"/>
          <cell r="BGQ46"/>
          <cell r="BGR46"/>
          <cell r="BGS46"/>
          <cell r="BGT46"/>
          <cell r="BGU46"/>
          <cell r="BGV46"/>
          <cell r="BGW46"/>
          <cell r="BGX46"/>
          <cell r="BGY46"/>
          <cell r="BGZ46"/>
          <cell r="BHA46"/>
          <cell r="BHB46"/>
          <cell r="BHC46"/>
          <cell r="BHD46"/>
          <cell r="BHE46"/>
          <cell r="BHF46"/>
          <cell r="BHG46"/>
          <cell r="BHH46"/>
          <cell r="BHI46"/>
          <cell r="BHJ46"/>
          <cell r="BHK46"/>
          <cell r="BHL46"/>
          <cell r="BHM46"/>
          <cell r="BHN46"/>
          <cell r="BHO46"/>
          <cell r="BHP46"/>
          <cell r="BHQ46"/>
          <cell r="BHR46"/>
          <cell r="BHS46"/>
          <cell r="BHT46"/>
          <cell r="BHU46"/>
          <cell r="BHV46"/>
          <cell r="BHW46"/>
          <cell r="BHX46"/>
          <cell r="BHY46"/>
          <cell r="BHZ46"/>
          <cell r="BIA46"/>
          <cell r="BIB46"/>
          <cell r="BIC46"/>
          <cell r="BID46"/>
          <cell r="BIE46"/>
          <cell r="BIF46"/>
          <cell r="BIG46"/>
          <cell r="BIH46"/>
          <cell r="BII46"/>
          <cell r="BIJ46"/>
          <cell r="BIK46"/>
          <cell r="BIL46"/>
          <cell r="BIM46"/>
          <cell r="BIN46"/>
          <cell r="BIO46"/>
          <cell r="BIP46"/>
          <cell r="BIQ46"/>
          <cell r="BIR46"/>
          <cell r="BIS46"/>
          <cell r="BIT46"/>
          <cell r="BIU46"/>
          <cell r="BIV46"/>
          <cell r="BIW46"/>
          <cell r="BIX46"/>
          <cell r="BIY46"/>
          <cell r="BIZ46"/>
          <cell r="BJA46"/>
          <cell r="BJB46"/>
          <cell r="BJC46"/>
          <cell r="BJD46"/>
          <cell r="BJE46"/>
          <cell r="BJF46"/>
          <cell r="BJG46"/>
          <cell r="BJH46"/>
          <cell r="BJI46"/>
          <cell r="BJJ46"/>
          <cell r="BJK46"/>
          <cell r="BJL46"/>
          <cell r="BJM46"/>
          <cell r="BJN46"/>
          <cell r="BJO46"/>
          <cell r="BJP46"/>
          <cell r="BJQ46"/>
          <cell r="BJR46"/>
          <cell r="BJS46"/>
          <cell r="BJT46"/>
          <cell r="BJU46"/>
          <cell r="BJV46"/>
          <cell r="BJW46"/>
          <cell r="BJX46"/>
          <cell r="BJY46"/>
          <cell r="BJZ46"/>
          <cell r="BKA46"/>
          <cell r="BKB46"/>
          <cell r="BKC46"/>
          <cell r="BKD46"/>
          <cell r="BKE46"/>
          <cell r="BKF46"/>
          <cell r="BKG46"/>
          <cell r="BKH46"/>
          <cell r="BKI46"/>
          <cell r="BKJ46"/>
          <cell r="BKK46"/>
          <cell r="BKL46"/>
          <cell r="BKM46"/>
          <cell r="BKN46"/>
          <cell r="BKO46"/>
          <cell r="BKP46"/>
          <cell r="BKQ46"/>
          <cell r="BKR46"/>
          <cell r="BKS46"/>
          <cell r="BKT46"/>
          <cell r="BKU46"/>
          <cell r="BKV46"/>
          <cell r="BKW46"/>
          <cell r="BKX46"/>
          <cell r="BKY46"/>
          <cell r="BKZ46"/>
          <cell r="BLA46"/>
          <cell r="BLB46"/>
          <cell r="BLC46"/>
          <cell r="BLD46"/>
          <cell r="BLE46"/>
          <cell r="BLF46"/>
          <cell r="BLG46"/>
          <cell r="BLH46"/>
          <cell r="BLI46"/>
          <cell r="BLJ46"/>
          <cell r="BLK46"/>
          <cell r="BLL46"/>
          <cell r="BLM46"/>
          <cell r="BLN46"/>
          <cell r="BLO46"/>
          <cell r="BLP46"/>
          <cell r="BLQ46"/>
          <cell r="BLR46"/>
          <cell r="BLS46"/>
          <cell r="BLT46"/>
          <cell r="BLU46"/>
          <cell r="BLV46"/>
          <cell r="BLW46"/>
          <cell r="BLX46"/>
          <cell r="BLY46"/>
          <cell r="BLZ46"/>
          <cell r="BMA46"/>
          <cell r="BMB46"/>
          <cell r="BMC46"/>
          <cell r="BMD46"/>
          <cell r="BME46"/>
          <cell r="BMF46"/>
          <cell r="BMG46"/>
          <cell r="BMH46"/>
          <cell r="BMI46"/>
          <cell r="BMJ46"/>
          <cell r="BMK46"/>
          <cell r="BML46"/>
          <cell r="BMM46"/>
          <cell r="BMN46"/>
          <cell r="BMO46"/>
          <cell r="BMP46"/>
          <cell r="BMQ46"/>
          <cell r="BMR46"/>
          <cell r="BMS46"/>
          <cell r="BMT46"/>
          <cell r="BMU46"/>
          <cell r="BMV46"/>
          <cell r="BMW46"/>
          <cell r="BMX46"/>
          <cell r="BMY46"/>
          <cell r="BMZ46"/>
          <cell r="BNA46"/>
          <cell r="BNB46"/>
          <cell r="BNC46"/>
          <cell r="BND46"/>
          <cell r="BNE46"/>
          <cell r="BNF46"/>
          <cell r="BNG46"/>
          <cell r="BNH46"/>
          <cell r="BNI46"/>
          <cell r="BNJ46"/>
          <cell r="BNK46"/>
          <cell r="BNL46"/>
          <cell r="BNM46"/>
          <cell r="BNN46"/>
          <cell r="BNO46"/>
          <cell r="BNP46"/>
          <cell r="BNQ46"/>
          <cell r="BNR46"/>
          <cell r="BNS46"/>
          <cell r="BNT46"/>
          <cell r="BNU46"/>
          <cell r="BNV46"/>
          <cell r="BNW46"/>
          <cell r="BNX46"/>
          <cell r="BNY46"/>
          <cell r="BNZ46"/>
          <cell r="BOA46"/>
          <cell r="BOB46"/>
          <cell r="BOC46"/>
          <cell r="BOD46"/>
          <cell r="BOE46"/>
          <cell r="BOF46"/>
          <cell r="BOG46"/>
          <cell r="BOH46"/>
          <cell r="BOI46"/>
          <cell r="BOJ46"/>
          <cell r="BOK46"/>
          <cell r="BOL46"/>
          <cell r="BOM46"/>
          <cell r="BON46"/>
          <cell r="BOO46"/>
          <cell r="BOP46"/>
          <cell r="BOQ46"/>
          <cell r="BOR46"/>
          <cell r="BOS46"/>
          <cell r="BOT46"/>
          <cell r="BOU46"/>
          <cell r="BOV46"/>
          <cell r="BOW46"/>
          <cell r="BOX46"/>
          <cell r="BOY46"/>
          <cell r="BOZ46"/>
          <cell r="BPA46"/>
          <cell r="BPB46"/>
          <cell r="BPC46"/>
          <cell r="BPD46"/>
          <cell r="BPE46"/>
          <cell r="BPF46"/>
          <cell r="BPG46"/>
          <cell r="BPH46"/>
          <cell r="BPI46"/>
          <cell r="BPJ46"/>
          <cell r="BPK46"/>
          <cell r="BPL46"/>
          <cell r="BPM46"/>
          <cell r="BPN46"/>
          <cell r="BPO46"/>
          <cell r="BPP46"/>
          <cell r="BPQ46"/>
          <cell r="BPR46"/>
          <cell r="BPS46"/>
          <cell r="BPT46"/>
          <cell r="BPU46"/>
          <cell r="BPV46"/>
          <cell r="BPW46"/>
          <cell r="BPX46"/>
          <cell r="BPY46"/>
          <cell r="BPZ46"/>
          <cell r="BQA46"/>
          <cell r="BQB46"/>
          <cell r="BQC46"/>
          <cell r="BQD46"/>
          <cell r="BQE46"/>
          <cell r="BQF46"/>
          <cell r="BQG46"/>
          <cell r="BQH46"/>
          <cell r="BQI46"/>
          <cell r="BQJ46"/>
          <cell r="BQK46"/>
          <cell r="BQL46"/>
          <cell r="BQM46"/>
          <cell r="BQN46"/>
          <cell r="BQO46"/>
          <cell r="BQP46"/>
          <cell r="BQQ46"/>
          <cell r="BQR46"/>
          <cell r="BQS46"/>
          <cell r="BQT46"/>
          <cell r="BQU46"/>
          <cell r="BQV46"/>
          <cell r="BQW46"/>
          <cell r="BQX46"/>
          <cell r="BQY46"/>
          <cell r="BQZ46"/>
          <cell r="BRA46"/>
          <cell r="BRB46"/>
          <cell r="BRC46"/>
          <cell r="BRD46"/>
          <cell r="BRE46"/>
          <cell r="BRF46"/>
          <cell r="BRG46"/>
          <cell r="BRH46"/>
          <cell r="BRI46"/>
          <cell r="BRJ46"/>
          <cell r="BRK46"/>
          <cell r="BRL46"/>
          <cell r="BRM46"/>
          <cell r="BRN46"/>
          <cell r="BRO46"/>
          <cell r="BRP46"/>
          <cell r="BRQ46"/>
          <cell r="BRR46"/>
          <cell r="BRS46"/>
          <cell r="BRT46"/>
          <cell r="BRU46"/>
          <cell r="BRV46"/>
          <cell r="BRW46"/>
          <cell r="BRX46"/>
          <cell r="BRY46"/>
          <cell r="BRZ46"/>
          <cell r="BSA46"/>
          <cell r="BSB46"/>
          <cell r="BSC46"/>
          <cell r="BSD46"/>
          <cell r="BSE46"/>
          <cell r="BSF46"/>
          <cell r="BSG46"/>
          <cell r="BSH46"/>
          <cell r="BSI46"/>
          <cell r="BSJ46"/>
          <cell r="BSK46"/>
          <cell r="BSL46"/>
          <cell r="BSM46"/>
          <cell r="BSN46"/>
          <cell r="BSO46"/>
          <cell r="BSP46"/>
          <cell r="BSQ46"/>
          <cell r="BSR46"/>
          <cell r="BSS46"/>
          <cell r="BST46"/>
          <cell r="BSU46"/>
          <cell r="BSV46"/>
          <cell r="BSW46"/>
          <cell r="BSX46"/>
          <cell r="BSY46"/>
          <cell r="BSZ46"/>
          <cell r="BTA46"/>
          <cell r="BTB46"/>
          <cell r="BTC46"/>
          <cell r="BTD46"/>
          <cell r="BTE46"/>
          <cell r="BTF46"/>
          <cell r="BTG46"/>
          <cell r="BTH46"/>
          <cell r="BTI46"/>
          <cell r="BTJ46"/>
          <cell r="BTK46"/>
          <cell r="BTL46"/>
          <cell r="BTM46"/>
          <cell r="BTN46"/>
          <cell r="BTO46"/>
          <cell r="BTP46"/>
          <cell r="BTQ46"/>
          <cell r="BTR46"/>
          <cell r="BTS46"/>
          <cell r="BTT46"/>
          <cell r="BTU46"/>
          <cell r="BTV46"/>
          <cell r="BTW46"/>
          <cell r="BTX46"/>
          <cell r="BTY46"/>
          <cell r="BTZ46"/>
          <cell r="BUA46"/>
          <cell r="BUB46"/>
          <cell r="BUC46"/>
          <cell r="BUD46"/>
          <cell r="BUE46"/>
          <cell r="BUF46"/>
          <cell r="BUG46"/>
          <cell r="BUH46"/>
          <cell r="BUI46"/>
          <cell r="BUJ46"/>
          <cell r="BUK46"/>
          <cell r="BUL46"/>
          <cell r="BUM46"/>
          <cell r="BUN46"/>
          <cell r="BUO46"/>
          <cell r="BUP46"/>
          <cell r="BUQ46"/>
          <cell r="BUR46"/>
          <cell r="BUS46"/>
          <cell r="BUT46"/>
          <cell r="BUU46"/>
          <cell r="BUV46"/>
          <cell r="BUW46"/>
          <cell r="BUX46"/>
          <cell r="BUY46"/>
          <cell r="BUZ46"/>
          <cell r="BVA46"/>
          <cell r="BVB46"/>
          <cell r="BVC46"/>
          <cell r="BVD46"/>
          <cell r="BVE46"/>
          <cell r="BVF46"/>
          <cell r="BVG46"/>
          <cell r="BVH46"/>
          <cell r="BVI46"/>
          <cell r="BVJ46"/>
          <cell r="BVK46"/>
          <cell r="BVL46"/>
          <cell r="BVM46"/>
          <cell r="BVN46"/>
          <cell r="BVO46"/>
          <cell r="BVP46"/>
          <cell r="BVQ46"/>
          <cell r="BVR46"/>
          <cell r="BVS46"/>
          <cell r="BVT46"/>
          <cell r="BVU46"/>
          <cell r="BVV46"/>
          <cell r="BVW46"/>
          <cell r="BVX46"/>
          <cell r="BVY46"/>
          <cell r="BVZ46"/>
          <cell r="BWA46"/>
          <cell r="BWB46"/>
          <cell r="BWC46"/>
          <cell r="BWD46"/>
          <cell r="BWE46"/>
          <cell r="BWF46"/>
          <cell r="BWG46"/>
          <cell r="BWH46"/>
          <cell r="BWI46"/>
          <cell r="BWJ46"/>
          <cell r="BWK46"/>
          <cell r="BWL46"/>
          <cell r="BWM46"/>
          <cell r="BWN46"/>
          <cell r="BWO46"/>
          <cell r="BWP46"/>
          <cell r="BWQ46"/>
          <cell r="BWR46"/>
          <cell r="BWS46"/>
          <cell r="BWT46"/>
          <cell r="BWU46"/>
          <cell r="BWV46"/>
          <cell r="BWW46"/>
          <cell r="BWX46"/>
          <cell r="BWY46"/>
          <cell r="BWZ46"/>
          <cell r="BXA46"/>
          <cell r="BXB46"/>
          <cell r="BXC46"/>
          <cell r="BXD46"/>
          <cell r="BXE46"/>
          <cell r="BXF46"/>
          <cell r="BXG46"/>
          <cell r="BXH46"/>
          <cell r="BXI46"/>
          <cell r="BXJ46"/>
          <cell r="BXK46"/>
          <cell r="BXL46"/>
          <cell r="BXM46"/>
          <cell r="BXN46"/>
          <cell r="BXO46"/>
          <cell r="BXP46"/>
          <cell r="BXQ46"/>
          <cell r="BXR46"/>
          <cell r="BXS46"/>
          <cell r="BXT46"/>
          <cell r="BXU46"/>
          <cell r="BXV46"/>
          <cell r="BXW46"/>
          <cell r="BXX46"/>
          <cell r="BXY46"/>
          <cell r="BXZ46"/>
          <cell r="BYA46"/>
          <cell r="BYB46"/>
          <cell r="BYC46"/>
          <cell r="BYD46"/>
          <cell r="BYE46"/>
          <cell r="BYF46"/>
          <cell r="BYG46"/>
          <cell r="BYH46"/>
          <cell r="BYI46"/>
          <cell r="BYJ46"/>
          <cell r="BYK46"/>
          <cell r="BYL46"/>
          <cell r="BYM46"/>
          <cell r="BYN46"/>
          <cell r="BYO46"/>
          <cell r="BYP46"/>
          <cell r="BYQ46"/>
          <cell r="BYR46"/>
          <cell r="BYS46"/>
          <cell r="BYT46"/>
          <cell r="BYU46"/>
          <cell r="BYV46"/>
          <cell r="BYW46"/>
          <cell r="BYX46"/>
          <cell r="BYY46"/>
          <cell r="BYZ46"/>
          <cell r="BZA46"/>
          <cell r="BZB46"/>
          <cell r="BZC46"/>
          <cell r="BZD46"/>
          <cell r="BZE46"/>
          <cell r="BZF46"/>
          <cell r="BZG46"/>
          <cell r="BZH46"/>
          <cell r="BZI46"/>
          <cell r="BZJ46"/>
          <cell r="BZK46"/>
          <cell r="BZL46"/>
          <cell r="BZM46"/>
          <cell r="BZN46"/>
          <cell r="BZO46"/>
          <cell r="BZP46"/>
          <cell r="BZQ46"/>
          <cell r="BZR46"/>
          <cell r="BZS46"/>
          <cell r="BZT46"/>
          <cell r="BZU46"/>
          <cell r="BZV46"/>
          <cell r="BZW46"/>
          <cell r="BZX46"/>
          <cell r="BZY46"/>
          <cell r="BZZ46"/>
          <cell r="CAA46"/>
          <cell r="CAB46"/>
          <cell r="CAC46"/>
          <cell r="CAD46"/>
          <cell r="CAE46"/>
          <cell r="CAF46"/>
          <cell r="CAG46"/>
          <cell r="CAH46"/>
          <cell r="CAI46"/>
          <cell r="CAJ46"/>
          <cell r="CAK46"/>
          <cell r="CAL46"/>
          <cell r="CAM46"/>
          <cell r="CAN46"/>
          <cell r="CAO46"/>
          <cell r="CAP46"/>
          <cell r="CAQ46"/>
          <cell r="CAR46"/>
          <cell r="CAS46"/>
          <cell r="CAT46"/>
          <cell r="CAU46"/>
          <cell r="CAV46"/>
          <cell r="CAW46"/>
          <cell r="CAX46"/>
          <cell r="CAY46"/>
          <cell r="CAZ46"/>
          <cell r="CBA46"/>
          <cell r="CBB46"/>
          <cell r="CBC46"/>
          <cell r="CBD46"/>
          <cell r="CBE46"/>
          <cell r="CBF46"/>
          <cell r="CBG46"/>
          <cell r="CBH46"/>
          <cell r="CBI46"/>
          <cell r="CBJ46"/>
          <cell r="CBK46"/>
          <cell r="CBL46"/>
          <cell r="CBM46"/>
          <cell r="CBN46"/>
          <cell r="CBO46"/>
          <cell r="CBP46"/>
          <cell r="CBQ46"/>
          <cell r="CBR46"/>
          <cell r="CBS46"/>
          <cell r="CBT46"/>
          <cell r="CBU46"/>
          <cell r="CBV46"/>
          <cell r="CBW46"/>
          <cell r="CBX46"/>
          <cell r="CBY46"/>
          <cell r="CBZ46"/>
          <cell r="CCA46"/>
          <cell r="CCB46"/>
          <cell r="CCC46"/>
          <cell r="CCD46"/>
          <cell r="CCE46"/>
          <cell r="CCF46"/>
          <cell r="CCG46"/>
          <cell r="CCH46"/>
          <cell r="CCI46"/>
          <cell r="CCJ46"/>
          <cell r="CCK46"/>
          <cell r="CCL46"/>
          <cell r="CCM46"/>
          <cell r="CCN46"/>
          <cell r="CCO46"/>
          <cell r="CCP46"/>
          <cell r="CCQ46"/>
          <cell r="CCR46"/>
          <cell r="CCS46"/>
          <cell r="CCT46"/>
          <cell r="CCU46"/>
          <cell r="CCV46"/>
          <cell r="CCW46"/>
          <cell r="CCX46"/>
          <cell r="CCY46"/>
          <cell r="CCZ46"/>
          <cell r="CDA46"/>
          <cell r="CDB46"/>
          <cell r="CDC46"/>
          <cell r="CDD46"/>
          <cell r="CDE46"/>
          <cell r="CDF46"/>
          <cell r="CDG46"/>
          <cell r="CDH46"/>
          <cell r="CDI46"/>
          <cell r="CDJ46"/>
          <cell r="CDK46"/>
          <cell r="CDL46"/>
          <cell r="CDM46"/>
          <cell r="CDN46"/>
          <cell r="CDO46"/>
          <cell r="CDP46"/>
          <cell r="CDQ46"/>
          <cell r="CDR46"/>
          <cell r="CDS46"/>
          <cell r="CDT46"/>
          <cell r="CDU46"/>
          <cell r="CDV46"/>
          <cell r="CDW46"/>
          <cell r="CDX46"/>
          <cell r="CDY46"/>
          <cell r="CDZ46"/>
          <cell r="CEA46"/>
          <cell r="CEB46"/>
          <cell r="CEC46"/>
          <cell r="CED46"/>
          <cell r="CEE46"/>
          <cell r="CEF46"/>
          <cell r="CEG46"/>
          <cell r="CEH46"/>
          <cell r="CEI46"/>
          <cell r="CEJ46"/>
          <cell r="CEK46"/>
          <cell r="CEL46"/>
          <cell r="CEM46"/>
          <cell r="CEN46"/>
          <cell r="CEO46"/>
          <cell r="CEP46"/>
          <cell r="CEQ46"/>
          <cell r="CER46"/>
          <cell r="CES46"/>
          <cell r="CET46"/>
          <cell r="CEU46"/>
          <cell r="CEV46"/>
          <cell r="CEW46"/>
          <cell r="CEX46"/>
          <cell r="CEY46"/>
          <cell r="CEZ46"/>
          <cell r="CFA46"/>
          <cell r="CFB46"/>
          <cell r="CFC46"/>
          <cell r="CFD46"/>
          <cell r="CFE46"/>
          <cell r="CFF46"/>
          <cell r="CFG46"/>
          <cell r="CFH46"/>
          <cell r="CFI46"/>
          <cell r="CFJ46"/>
          <cell r="CFK46"/>
          <cell r="CFL46"/>
          <cell r="CFM46"/>
          <cell r="CFN46"/>
          <cell r="CFO46"/>
          <cell r="CFP46"/>
          <cell r="CFQ46"/>
          <cell r="CFR46"/>
          <cell r="CFS46"/>
          <cell r="CFT46"/>
          <cell r="CFU46"/>
          <cell r="CFV46"/>
          <cell r="CFW46"/>
          <cell r="CFX46"/>
          <cell r="CFY46"/>
          <cell r="CFZ46"/>
          <cell r="CGA46"/>
          <cell r="CGB46"/>
          <cell r="CGC46"/>
          <cell r="CGD46"/>
          <cell r="CGE46"/>
          <cell r="CGF46"/>
          <cell r="CGG46"/>
          <cell r="CGH46"/>
          <cell r="CGI46"/>
          <cell r="CGJ46"/>
          <cell r="CGK46"/>
          <cell r="CGL46"/>
          <cell r="CGM46"/>
          <cell r="CGN46"/>
          <cell r="CGO46"/>
          <cell r="CGP46"/>
          <cell r="CGQ46"/>
          <cell r="CGR46"/>
          <cell r="CGS46"/>
          <cell r="CGT46"/>
          <cell r="CGU46"/>
          <cell r="CGV46"/>
          <cell r="CGW46"/>
          <cell r="CGX46"/>
          <cell r="CGY46"/>
          <cell r="CGZ46"/>
          <cell r="CHA46"/>
          <cell r="CHB46"/>
          <cell r="CHC46"/>
          <cell r="CHD46"/>
          <cell r="CHE46"/>
          <cell r="CHF46"/>
          <cell r="CHG46"/>
          <cell r="CHH46"/>
          <cell r="CHI46"/>
          <cell r="CHJ46"/>
          <cell r="CHK46"/>
          <cell r="CHL46"/>
          <cell r="CHM46"/>
          <cell r="CHN46"/>
          <cell r="CHO46"/>
          <cell r="CHP46"/>
          <cell r="CHQ46"/>
          <cell r="CHR46"/>
          <cell r="CHS46"/>
          <cell r="CHT46"/>
          <cell r="CHU46"/>
          <cell r="CHV46"/>
          <cell r="CHW46"/>
          <cell r="CHX46"/>
          <cell r="CHY46"/>
          <cell r="CHZ46"/>
          <cell r="CIA46"/>
          <cell r="CIB46"/>
          <cell r="CIC46"/>
          <cell r="CID46"/>
          <cell r="CIE46"/>
          <cell r="CIF46"/>
          <cell r="CIG46"/>
          <cell r="CIH46"/>
          <cell r="CII46"/>
          <cell r="CIJ46"/>
          <cell r="CIK46"/>
          <cell r="CIL46"/>
          <cell r="CIM46"/>
          <cell r="CIN46"/>
          <cell r="CIO46"/>
          <cell r="CIP46"/>
          <cell r="CIQ46"/>
          <cell r="CIR46"/>
          <cell r="CIS46"/>
          <cell r="CIT46"/>
          <cell r="CIU46"/>
          <cell r="CIV46"/>
          <cell r="CIW46"/>
          <cell r="CIX46"/>
          <cell r="CIY46"/>
          <cell r="CIZ46"/>
          <cell r="CJA46"/>
          <cell r="CJB46"/>
          <cell r="CJC46"/>
          <cell r="CJD46"/>
          <cell r="CJE46"/>
          <cell r="CJF46"/>
          <cell r="CJG46"/>
          <cell r="CJH46"/>
          <cell r="CJI46"/>
          <cell r="CJJ46"/>
          <cell r="CJK46"/>
          <cell r="CJL46"/>
          <cell r="CJM46"/>
          <cell r="CJN46"/>
          <cell r="CJO46"/>
          <cell r="CJP46"/>
          <cell r="CJQ46"/>
          <cell r="CJR46"/>
          <cell r="CJS46"/>
          <cell r="CJT46"/>
          <cell r="CJU46"/>
          <cell r="CJV46"/>
          <cell r="CJW46"/>
          <cell r="CJX46"/>
          <cell r="CJY46"/>
          <cell r="CJZ46"/>
          <cell r="CKA46"/>
          <cell r="CKB46"/>
          <cell r="CKC46"/>
          <cell r="CKD46"/>
          <cell r="CKE46"/>
          <cell r="CKF46"/>
          <cell r="CKG46"/>
          <cell r="CKH46"/>
          <cell r="CKI46"/>
          <cell r="CKJ46"/>
          <cell r="CKK46"/>
          <cell r="CKL46"/>
          <cell r="CKM46"/>
          <cell r="CKN46"/>
          <cell r="CKO46"/>
          <cell r="CKP46"/>
          <cell r="CKQ46"/>
          <cell r="CKR46"/>
          <cell r="CKS46"/>
          <cell r="CKT46"/>
          <cell r="CKU46"/>
          <cell r="CKV46"/>
          <cell r="CKW46"/>
          <cell r="CKX46"/>
          <cell r="CKY46"/>
          <cell r="CKZ46"/>
          <cell r="CLA46"/>
          <cell r="CLB46"/>
          <cell r="CLC46"/>
          <cell r="CLD46"/>
          <cell r="CLE46"/>
          <cell r="CLF46"/>
          <cell r="CLG46"/>
          <cell r="CLH46"/>
          <cell r="CLI46"/>
          <cell r="CLJ46"/>
          <cell r="CLK46"/>
          <cell r="CLL46"/>
          <cell r="CLM46"/>
          <cell r="CLN46"/>
          <cell r="CLO46"/>
          <cell r="CLP46"/>
          <cell r="CLQ46"/>
          <cell r="CLR46"/>
          <cell r="CLS46"/>
          <cell r="CLT46"/>
          <cell r="CLU46"/>
          <cell r="CLV46"/>
          <cell r="CLW46"/>
          <cell r="CLX46"/>
          <cell r="CLY46"/>
          <cell r="CLZ46"/>
          <cell r="CMA46"/>
          <cell r="CMB46"/>
          <cell r="CMC46"/>
          <cell r="CMD46"/>
          <cell r="CME46"/>
          <cell r="CMF46"/>
          <cell r="CMG46"/>
          <cell r="CMH46"/>
          <cell r="CMI46"/>
          <cell r="CMJ46"/>
          <cell r="CMK46"/>
          <cell r="CML46"/>
          <cell r="CMM46"/>
          <cell r="CMN46"/>
          <cell r="CMO46"/>
          <cell r="CMP46"/>
          <cell r="CMQ46"/>
          <cell r="CMR46"/>
          <cell r="CMS46"/>
          <cell r="CMT46"/>
          <cell r="CMU46"/>
          <cell r="CMV46"/>
          <cell r="CMW46"/>
          <cell r="CMX46"/>
          <cell r="CMY46"/>
          <cell r="CMZ46"/>
          <cell r="CNA46"/>
          <cell r="CNB46"/>
          <cell r="CNC46"/>
          <cell r="CND46"/>
          <cell r="CNE46"/>
          <cell r="CNF46"/>
          <cell r="CNG46"/>
          <cell r="CNH46"/>
          <cell r="CNI46"/>
          <cell r="CNJ46"/>
          <cell r="CNK46"/>
          <cell r="CNL46"/>
          <cell r="CNM46"/>
          <cell r="CNN46"/>
          <cell r="CNO46"/>
          <cell r="CNP46"/>
          <cell r="CNQ46"/>
          <cell r="CNR46"/>
          <cell r="CNS46"/>
          <cell r="CNT46"/>
          <cell r="CNU46"/>
          <cell r="CNV46"/>
          <cell r="CNW46"/>
          <cell r="CNX46"/>
          <cell r="CNY46"/>
          <cell r="CNZ46"/>
          <cell r="COA46"/>
          <cell r="COB46"/>
          <cell r="COC46"/>
          <cell r="COD46"/>
          <cell r="COE46"/>
          <cell r="COF46"/>
          <cell r="COG46"/>
          <cell r="COH46"/>
          <cell r="COI46"/>
          <cell r="COJ46"/>
          <cell r="COK46"/>
          <cell r="COL46"/>
          <cell r="COM46"/>
          <cell r="CON46"/>
          <cell r="COO46"/>
          <cell r="COP46"/>
          <cell r="COQ46"/>
          <cell r="COR46"/>
          <cell r="COS46"/>
          <cell r="COT46"/>
          <cell r="COU46"/>
          <cell r="COV46"/>
          <cell r="COW46"/>
          <cell r="COX46"/>
          <cell r="COY46"/>
          <cell r="COZ46"/>
          <cell r="CPA46"/>
          <cell r="CPB46"/>
          <cell r="CPC46"/>
          <cell r="CPD46"/>
          <cell r="CPE46"/>
          <cell r="CPF46"/>
          <cell r="CPG46"/>
          <cell r="CPH46"/>
          <cell r="CPI46"/>
          <cell r="CPJ46"/>
          <cell r="CPK46"/>
          <cell r="CPL46"/>
          <cell r="CPM46"/>
          <cell r="CPN46"/>
          <cell r="CPO46"/>
          <cell r="CPP46"/>
          <cell r="CPQ46"/>
          <cell r="CPR46"/>
          <cell r="CPS46"/>
          <cell r="CPT46"/>
          <cell r="CPU46"/>
          <cell r="CPV46"/>
          <cell r="CPW46"/>
          <cell r="CPX46"/>
          <cell r="CPY46"/>
          <cell r="CPZ46"/>
          <cell r="CQA46"/>
          <cell r="CQB46"/>
          <cell r="CQC46"/>
          <cell r="CQD46"/>
          <cell r="CQE46"/>
          <cell r="CQF46"/>
          <cell r="CQG46"/>
          <cell r="CQH46"/>
          <cell r="CQI46"/>
          <cell r="CQJ46"/>
          <cell r="CQK46"/>
          <cell r="CQL46"/>
          <cell r="CQM46"/>
          <cell r="CQN46"/>
          <cell r="CQO46"/>
          <cell r="CQP46"/>
          <cell r="CQQ46"/>
          <cell r="CQR46"/>
          <cell r="CQS46"/>
          <cell r="CQT46"/>
          <cell r="CQU46"/>
          <cell r="CQV46"/>
          <cell r="CQW46"/>
          <cell r="CQX46"/>
          <cell r="CQY46"/>
          <cell r="CQZ46"/>
          <cell r="CRA46"/>
          <cell r="CRB46"/>
          <cell r="CRC46"/>
          <cell r="CRD46"/>
          <cell r="CRE46"/>
          <cell r="CRF46"/>
          <cell r="CRG46"/>
          <cell r="CRH46"/>
          <cell r="CRI46"/>
          <cell r="CRJ46"/>
          <cell r="CRK46"/>
          <cell r="CRL46"/>
          <cell r="CRM46"/>
          <cell r="CRN46"/>
          <cell r="CRO46"/>
          <cell r="CRP46"/>
          <cell r="CRQ46"/>
          <cell r="CRR46"/>
          <cell r="CRS46"/>
          <cell r="CRT46"/>
          <cell r="CRU46"/>
          <cell r="CRV46"/>
          <cell r="CRW46"/>
          <cell r="CRX46"/>
          <cell r="CRY46"/>
          <cell r="CRZ46"/>
          <cell r="CSA46"/>
          <cell r="CSB46"/>
          <cell r="CSC46"/>
          <cell r="CSD46"/>
          <cell r="CSE46"/>
          <cell r="CSF46"/>
          <cell r="CSG46"/>
          <cell r="CSH46"/>
          <cell r="CSI46"/>
          <cell r="CSJ46"/>
          <cell r="CSK46"/>
          <cell r="CSL46"/>
          <cell r="CSM46"/>
          <cell r="CSN46"/>
          <cell r="CSO46"/>
          <cell r="CSP46"/>
          <cell r="CSQ46"/>
          <cell r="CSR46"/>
          <cell r="CSS46"/>
          <cell r="CST46"/>
          <cell r="CSU46"/>
          <cell r="CSV46"/>
          <cell r="CSW46"/>
          <cell r="CSX46"/>
          <cell r="CSY46"/>
          <cell r="CSZ46"/>
          <cell r="CTA46"/>
          <cell r="CTB46"/>
          <cell r="CTC46"/>
          <cell r="CTD46"/>
          <cell r="CTE46"/>
          <cell r="CTF46"/>
          <cell r="CTG46"/>
          <cell r="CTH46"/>
          <cell r="CTI46"/>
          <cell r="CTJ46"/>
          <cell r="CTK46"/>
          <cell r="CTL46"/>
          <cell r="CTM46"/>
          <cell r="CTN46"/>
          <cell r="CTO46"/>
          <cell r="CTP46"/>
          <cell r="CTQ46"/>
          <cell r="CTR46"/>
          <cell r="CTS46"/>
          <cell r="CTT46"/>
          <cell r="CTU46"/>
          <cell r="CTV46"/>
          <cell r="CTW46"/>
          <cell r="CTX46"/>
          <cell r="CTY46"/>
          <cell r="CTZ46"/>
          <cell r="CUA46"/>
          <cell r="CUB46"/>
          <cell r="CUC46"/>
          <cell r="CUD46"/>
          <cell r="CUE46"/>
          <cell r="CUF46"/>
          <cell r="CUG46"/>
          <cell r="CUH46"/>
          <cell r="CUI46"/>
          <cell r="CUJ46"/>
          <cell r="CUK46"/>
          <cell r="CUL46"/>
          <cell r="CUM46"/>
          <cell r="CUN46"/>
          <cell r="CUO46"/>
          <cell r="CUP46"/>
          <cell r="CUQ46"/>
          <cell r="CUR46"/>
          <cell r="CUS46"/>
          <cell r="CUT46"/>
          <cell r="CUU46"/>
          <cell r="CUV46"/>
          <cell r="CUW46"/>
          <cell r="CUX46"/>
          <cell r="CUY46"/>
          <cell r="CUZ46"/>
          <cell r="CVA46"/>
          <cell r="CVB46"/>
          <cell r="CVC46"/>
          <cell r="CVD46"/>
          <cell r="CVE46"/>
          <cell r="CVF46"/>
          <cell r="CVG46"/>
          <cell r="CVH46"/>
          <cell r="CVI46"/>
          <cell r="CVJ46"/>
          <cell r="CVK46"/>
          <cell r="CVL46"/>
          <cell r="CVM46"/>
          <cell r="CVN46"/>
          <cell r="CVO46"/>
          <cell r="CVP46"/>
          <cell r="CVQ46"/>
          <cell r="CVR46"/>
          <cell r="CVS46"/>
          <cell r="CVT46"/>
          <cell r="CVU46"/>
          <cell r="CVV46"/>
          <cell r="CVW46"/>
          <cell r="CVX46"/>
          <cell r="CVY46"/>
          <cell r="CVZ46"/>
          <cell r="CWA46"/>
          <cell r="CWB46"/>
          <cell r="CWC46"/>
          <cell r="CWD46"/>
          <cell r="CWE46"/>
          <cell r="CWF46"/>
          <cell r="CWG46"/>
          <cell r="CWH46"/>
          <cell r="CWI46"/>
          <cell r="CWJ46"/>
          <cell r="CWK46"/>
          <cell r="CWL46"/>
          <cell r="CWM46"/>
          <cell r="CWN46"/>
          <cell r="CWO46"/>
          <cell r="CWP46"/>
          <cell r="CWQ46"/>
          <cell r="CWR46"/>
          <cell r="CWS46"/>
          <cell r="CWT46"/>
          <cell r="CWU46"/>
          <cell r="CWV46"/>
          <cell r="CWW46"/>
          <cell r="CWX46"/>
          <cell r="CWY46"/>
          <cell r="CWZ46"/>
          <cell r="CXA46"/>
          <cell r="CXB46"/>
          <cell r="CXC46"/>
          <cell r="CXD46"/>
          <cell r="CXE46"/>
          <cell r="CXF46"/>
          <cell r="CXG46"/>
          <cell r="CXH46"/>
          <cell r="CXI46"/>
          <cell r="CXJ46"/>
          <cell r="CXK46"/>
          <cell r="CXL46"/>
          <cell r="CXM46"/>
          <cell r="CXN46"/>
          <cell r="CXO46"/>
          <cell r="CXP46"/>
          <cell r="CXQ46"/>
          <cell r="CXR46"/>
          <cell r="CXS46"/>
          <cell r="CXT46"/>
          <cell r="CXU46"/>
          <cell r="CXV46"/>
          <cell r="CXW46"/>
          <cell r="CXX46"/>
          <cell r="CXY46"/>
          <cell r="CXZ46"/>
          <cell r="CYA46"/>
          <cell r="CYB46"/>
          <cell r="CYC46"/>
          <cell r="CYD46"/>
          <cell r="CYE46"/>
          <cell r="CYF46"/>
          <cell r="CYG46"/>
          <cell r="CYH46"/>
          <cell r="CYI46"/>
          <cell r="CYJ46"/>
          <cell r="CYK46"/>
          <cell r="CYL46"/>
          <cell r="CYM46"/>
          <cell r="CYN46"/>
          <cell r="CYO46"/>
          <cell r="CYP46"/>
          <cell r="CYQ46"/>
          <cell r="CYR46"/>
          <cell r="CYS46"/>
          <cell r="CYT46"/>
          <cell r="CYU46"/>
          <cell r="CYV46"/>
          <cell r="CYW46"/>
          <cell r="CYX46"/>
          <cell r="CYY46"/>
          <cell r="CYZ46"/>
          <cell r="CZA46"/>
          <cell r="CZB46"/>
          <cell r="CZC46"/>
          <cell r="CZD46"/>
          <cell r="CZE46"/>
          <cell r="CZF46"/>
          <cell r="CZG46"/>
          <cell r="CZH46"/>
          <cell r="CZI46"/>
          <cell r="CZJ46"/>
          <cell r="CZK46"/>
          <cell r="CZL46"/>
          <cell r="CZM46"/>
          <cell r="CZN46"/>
          <cell r="CZO46"/>
          <cell r="CZP46"/>
          <cell r="CZQ46"/>
          <cell r="CZR46"/>
          <cell r="CZS46"/>
          <cell r="CZT46"/>
          <cell r="CZU46"/>
          <cell r="CZV46"/>
          <cell r="CZW46"/>
          <cell r="CZX46"/>
          <cell r="CZY46"/>
          <cell r="CZZ46"/>
          <cell r="DAA46"/>
          <cell r="DAB46"/>
          <cell r="DAC46"/>
          <cell r="DAD46"/>
          <cell r="DAE46"/>
          <cell r="DAF46"/>
          <cell r="DAG46"/>
          <cell r="DAH46"/>
          <cell r="DAI46"/>
          <cell r="DAJ46"/>
          <cell r="DAK46"/>
          <cell r="DAL46"/>
          <cell r="DAM46"/>
          <cell r="DAN46"/>
          <cell r="DAO46"/>
          <cell r="DAP46"/>
          <cell r="DAQ46"/>
          <cell r="DAR46"/>
          <cell r="DAS46"/>
          <cell r="DAT46"/>
          <cell r="DAU46"/>
          <cell r="DAV46"/>
          <cell r="DAW46"/>
          <cell r="DAX46"/>
          <cell r="DAY46"/>
          <cell r="DAZ46"/>
          <cell r="DBA46"/>
          <cell r="DBB46"/>
          <cell r="DBC46"/>
          <cell r="DBD46"/>
          <cell r="DBE46"/>
          <cell r="DBF46"/>
          <cell r="DBG46"/>
          <cell r="DBH46"/>
          <cell r="DBI46"/>
          <cell r="DBJ46"/>
          <cell r="DBK46"/>
          <cell r="DBL46"/>
          <cell r="DBM46"/>
          <cell r="DBN46"/>
          <cell r="DBO46"/>
          <cell r="DBP46"/>
          <cell r="DBQ46"/>
          <cell r="DBR46"/>
          <cell r="DBS46"/>
          <cell r="DBT46"/>
          <cell r="DBU46"/>
          <cell r="DBV46"/>
          <cell r="DBW46"/>
          <cell r="DBX46"/>
          <cell r="DBY46"/>
          <cell r="DBZ46"/>
          <cell r="DCA46"/>
          <cell r="DCB46"/>
          <cell r="DCC46"/>
          <cell r="DCD46"/>
          <cell r="DCE46"/>
          <cell r="DCF46"/>
          <cell r="DCG46"/>
          <cell r="DCH46"/>
          <cell r="DCI46"/>
          <cell r="DCJ46"/>
          <cell r="DCK46"/>
          <cell r="DCL46"/>
          <cell r="DCM46"/>
          <cell r="DCN46"/>
          <cell r="DCO46"/>
          <cell r="DCP46"/>
          <cell r="DCQ46"/>
          <cell r="DCR46"/>
          <cell r="DCS46"/>
          <cell r="DCT46"/>
          <cell r="DCU46"/>
          <cell r="DCV46"/>
          <cell r="DCW46"/>
          <cell r="DCX46"/>
          <cell r="DCY46"/>
          <cell r="DCZ46"/>
          <cell r="DDA46"/>
          <cell r="DDB46"/>
          <cell r="DDC46"/>
          <cell r="DDD46"/>
          <cell r="DDE46"/>
          <cell r="DDF46"/>
          <cell r="DDG46"/>
          <cell r="DDH46"/>
          <cell r="DDI46"/>
          <cell r="DDJ46"/>
          <cell r="DDK46"/>
          <cell r="DDL46"/>
          <cell r="DDM46"/>
          <cell r="DDN46"/>
          <cell r="DDO46"/>
          <cell r="DDP46"/>
          <cell r="DDQ46"/>
          <cell r="DDR46"/>
          <cell r="DDS46"/>
          <cell r="DDT46"/>
          <cell r="DDU46"/>
          <cell r="DDV46"/>
          <cell r="DDW46"/>
          <cell r="DDX46"/>
          <cell r="DDY46"/>
          <cell r="DDZ46"/>
          <cell r="DEA46"/>
          <cell r="DEB46"/>
          <cell r="DEC46"/>
          <cell r="DED46"/>
          <cell r="DEE46"/>
          <cell r="DEF46"/>
          <cell r="DEG46"/>
          <cell r="DEH46"/>
          <cell r="DEI46"/>
          <cell r="DEJ46"/>
          <cell r="DEK46"/>
          <cell r="DEL46"/>
          <cell r="DEM46"/>
          <cell r="DEN46"/>
          <cell r="DEO46"/>
          <cell r="DEP46"/>
          <cell r="DEQ46"/>
          <cell r="DER46"/>
          <cell r="DES46"/>
          <cell r="DET46"/>
          <cell r="DEU46"/>
          <cell r="DEV46"/>
          <cell r="DEW46"/>
          <cell r="DEX46"/>
          <cell r="DEY46"/>
          <cell r="DEZ46"/>
          <cell r="DFA46"/>
          <cell r="DFB46"/>
          <cell r="DFC46"/>
          <cell r="DFD46"/>
          <cell r="DFE46"/>
          <cell r="DFF46"/>
          <cell r="DFG46"/>
          <cell r="DFH46"/>
          <cell r="DFI46"/>
          <cell r="DFJ46"/>
          <cell r="DFK46"/>
          <cell r="DFL46"/>
          <cell r="DFM46"/>
          <cell r="DFN46"/>
          <cell r="DFO46"/>
          <cell r="DFP46"/>
          <cell r="DFQ46"/>
          <cell r="DFR46"/>
          <cell r="DFS46"/>
          <cell r="DFT46"/>
          <cell r="DFU46"/>
          <cell r="DFV46"/>
          <cell r="DFW46"/>
          <cell r="DFX46"/>
          <cell r="DFY46"/>
          <cell r="DFZ46"/>
          <cell r="DGA46"/>
          <cell r="DGB46"/>
          <cell r="DGC46"/>
          <cell r="DGD46"/>
          <cell r="DGE46"/>
          <cell r="DGF46"/>
          <cell r="DGG46"/>
          <cell r="DGH46"/>
          <cell r="DGI46"/>
          <cell r="DGJ46"/>
          <cell r="DGK46"/>
          <cell r="DGL46"/>
          <cell r="DGM46"/>
          <cell r="DGN46"/>
          <cell r="DGO46"/>
          <cell r="DGP46"/>
          <cell r="DGQ46"/>
          <cell r="DGR46"/>
          <cell r="DGS46"/>
          <cell r="DGT46"/>
          <cell r="DGU46"/>
          <cell r="DGV46"/>
          <cell r="DGW46"/>
          <cell r="DGX46"/>
          <cell r="DGY46"/>
          <cell r="DGZ46"/>
          <cell r="DHA46"/>
          <cell r="DHB46"/>
          <cell r="DHC46"/>
          <cell r="DHD46"/>
          <cell r="DHE46"/>
          <cell r="DHF46"/>
          <cell r="DHG46"/>
          <cell r="DHH46"/>
          <cell r="DHI46"/>
          <cell r="DHJ46"/>
          <cell r="DHK46"/>
          <cell r="DHL46"/>
          <cell r="DHM46"/>
          <cell r="DHN46"/>
          <cell r="DHO46"/>
          <cell r="DHP46"/>
          <cell r="DHQ46"/>
          <cell r="DHR46"/>
          <cell r="DHS46"/>
          <cell r="DHT46"/>
          <cell r="DHU46"/>
          <cell r="DHV46"/>
          <cell r="DHW46"/>
          <cell r="DHX46"/>
          <cell r="DHY46"/>
          <cell r="DHZ46"/>
          <cell r="DIA46"/>
          <cell r="DIB46"/>
          <cell r="DIC46"/>
          <cell r="DID46"/>
          <cell r="DIE46"/>
          <cell r="DIF46"/>
          <cell r="DIG46"/>
          <cell r="DIH46"/>
          <cell r="DII46"/>
          <cell r="DIJ46"/>
          <cell r="DIK46"/>
          <cell r="DIL46"/>
          <cell r="DIM46"/>
          <cell r="DIN46"/>
          <cell r="DIO46"/>
          <cell r="DIP46"/>
          <cell r="DIQ46"/>
          <cell r="DIR46"/>
          <cell r="DIS46"/>
          <cell r="DIT46"/>
          <cell r="DIU46"/>
          <cell r="DIV46"/>
          <cell r="DIW46"/>
          <cell r="DIX46"/>
          <cell r="DIY46"/>
          <cell r="DIZ46"/>
          <cell r="DJA46"/>
          <cell r="DJB46"/>
          <cell r="DJC46"/>
          <cell r="DJD46"/>
          <cell r="DJE46"/>
          <cell r="DJF46"/>
          <cell r="DJG46"/>
          <cell r="DJH46"/>
          <cell r="DJI46"/>
          <cell r="DJJ46"/>
          <cell r="DJK46"/>
          <cell r="DJL46"/>
          <cell r="DJM46"/>
          <cell r="DJN46"/>
          <cell r="DJO46"/>
          <cell r="DJP46"/>
          <cell r="DJQ46"/>
          <cell r="DJR46"/>
          <cell r="DJS46"/>
          <cell r="DJT46"/>
          <cell r="DJU46"/>
          <cell r="DJV46"/>
          <cell r="DJW46"/>
          <cell r="DJX46"/>
          <cell r="DJY46"/>
          <cell r="DJZ46"/>
          <cell r="DKA46"/>
          <cell r="DKB46"/>
          <cell r="DKC46"/>
          <cell r="DKD46"/>
          <cell r="DKE46"/>
          <cell r="DKF46"/>
          <cell r="DKG46"/>
          <cell r="DKH46"/>
          <cell r="DKI46"/>
          <cell r="DKJ46"/>
          <cell r="DKK46"/>
          <cell r="DKL46"/>
          <cell r="DKM46"/>
          <cell r="DKN46"/>
          <cell r="DKO46"/>
          <cell r="DKP46"/>
          <cell r="DKQ46"/>
          <cell r="DKR46"/>
          <cell r="DKS46"/>
          <cell r="DKT46"/>
          <cell r="DKU46"/>
          <cell r="DKV46"/>
          <cell r="DKW46"/>
          <cell r="DKX46"/>
          <cell r="DKY46"/>
          <cell r="DKZ46"/>
          <cell r="DLA46"/>
          <cell r="DLB46"/>
          <cell r="DLC46"/>
          <cell r="DLD46"/>
          <cell r="DLE46"/>
          <cell r="DLF46"/>
          <cell r="DLG46"/>
          <cell r="DLH46"/>
          <cell r="DLI46"/>
          <cell r="DLJ46"/>
          <cell r="DLK46"/>
          <cell r="DLL46"/>
          <cell r="DLM46"/>
          <cell r="DLN46"/>
          <cell r="DLO46"/>
          <cell r="DLP46"/>
          <cell r="DLQ46"/>
          <cell r="DLR46"/>
          <cell r="DLS46"/>
          <cell r="DLT46"/>
          <cell r="DLU46"/>
          <cell r="DLV46"/>
          <cell r="DLW46"/>
          <cell r="DLX46"/>
          <cell r="DLY46"/>
          <cell r="DLZ46"/>
          <cell r="DMA46"/>
          <cell r="DMB46"/>
          <cell r="DMC46"/>
          <cell r="DMD46"/>
          <cell r="DME46"/>
          <cell r="DMF46"/>
          <cell r="DMG46"/>
          <cell r="DMH46"/>
          <cell r="DMI46"/>
          <cell r="DMJ46"/>
          <cell r="DMK46"/>
          <cell r="DML46"/>
          <cell r="DMM46"/>
          <cell r="DMN46"/>
          <cell r="DMO46"/>
          <cell r="DMP46"/>
          <cell r="DMQ46"/>
          <cell r="DMR46"/>
          <cell r="DMS46"/>
          <cell r="DMT46"/>
          <cell r="DMU46"/>
          <cell r="DMV46"/>
          <cell r="DMW46"/>
          <cell r="DMX46"/>
          <cell r="DMY46"/>
          <cell r="DMZ46"/>
          <cell r="DNA46"/>
          <cell r="DNB46"/>
          <cell r="DNC46"/>
          <cell r="DND46"/>
          <cell r="DNE46"/>
          <cell r="DNF46"/>
          <cell r="DNG46"/>
          <cell r="DNH46"/>
          <cell r="DNI46"/>
          <cell r="DNJ46"/>
          <cell r="DNK46"/>
          <cell r="DNL46"/>
          <cell r="DNM46"/>
          <cell r="DNN46"/>
          <cell r="DNO46"/>
          <cell r="DNP46"/>
          <cell r="DNQ46"/>
          <cell r="DNR46"/>
          <cell r="DNS46"/>
          <cell r="DNT46"/>
          <cell r="DNU46"/>
          <cell r="DNV46"/>
          <cell r="DNW46"/>
          <cell r="DNX46"/>
          <cell r="DNY46"/>
          <cell r="DNZ46"/>
          <cell r="DOA46"/>
          <cell r="DOB46"/>
          <cell r="DOC46"/>
          <cell r="DOD46"/>
          <cell r="DOE46"/>
          <cell r="DOF46"/>
          <cell r="DOG46"/>
          <cell r="DOH46"/>
          <cell r="DOI46"/>
          <cell r="DOJ46"/>
          <cell r="DOK46"/>
          <cell r="DOL46"/>
          <cell r="DOM46"/>
          <cell r="DON46"/>
          <cell r="DOO46"/>
          <cell r="DOP46"/>
          <cell r="DOQ46"/>
          <cell r="DOR46"/>
          <cell r="DOS46"/>
          <cell r="DOT46"/>
          <cell r="DOU46"/>
          <cell r="DOV46"/>
          <cell r="DOW46"/>
          <cell r="DOX46"/>
          <cell r="DOY46"/>
          <cell r="DOZ46"/>
          <cell r="DPA46"/>
          <cell r="DPB46"/>
          <cell r="DPC46"/>
          <cell r="DPD46"/>
          <cell r="DPE46"/>
          <cell r="DPF46"/>
          <cell r="DPG46"/>
          <cell r="DPH46"/>
          <cell r="DPI46"/>
          <cell r="DPJ46"/>
          <cell r="DPK46"/>
          <cell r="DPL46"/>
          <cell r="DPM46"/>
          <cell r="DPN46"/>
          <cell r="DPO46"/>
          <cell r="DPP46"/>
          <cell r="DPQ46"/>
          <cell r="DPR46"/>
          <cell r="DPS46"/>
          <cell r="DPT46"/>
          <cell r="DPU46"/>
          <cell r="DPV46"/>
          <cell r="DPW46"/>
          <cell r="DPX46"/>
          <cell r="DPY46"/>
          <cell r="DPZ46"/>
          <cell r="DQA46"/>
          <cell r="DQB46"/>
          <cell r="DQC46"/>
          <cell r="DQD46"/>
          <cell r="DQE46"/>
          <cell r="DQF46"/>
          <cell r="DQG46"/>
          <cell r="DQH46"/>
          <cell r="DQI46"/>
          <cell r="DQJ46"/>
          <cell r="DQK46"/>
          <cell r="DQL46"/>
          <cell r="DQM46"/>
          <cell r="DQN46"/>
          <cell r="DQO46"/>
          <cell r="DQP46"/>
          <cell r="DQQ46"/>
          <cell r="DQR46"/>
          <cell r="DQS46"/>
          <cell r="DQT46"/>
          <cell r="DQU46"/>
          <cell r="DQV46"/>
          <cell r="DQW46"/>
          <cell r="DQX46"/>
          <cell r="DQY46"/>
          <cell r="DQZ46"/>
          <cell r="DRA46"/>
          <cell r="DRB46"/>
          <cell r="DRC46"/>
          <cell r="DRD46"/>
          <cell r="DRE46"/>
          <cell r="DRF46"/>
          <cell r="DRG46"/>
          <cell r="DRH46"/>
          <cell r="DRI46"/>
          <cell r="DRJ46"/>
          <cell r="DRK46"/>
          <cell r="DRL46"/>
          <cell r="DRM46"/>
          <cell r="DRN46"/>
          <cell r="DRO46"/>
          <cell r="DRP46"/>
          <cell r="DRQ46"/>
          <cell r="DRR46"/>
          <cell r="DRS46"/>
          <cell r="DRT46"/>
          <cell r="DRU46"/>
          <cell r="DRV46"/>
          <cell r="DRW46"/>
          <cell r="DRX46"/>
          <cell r="DRY46"/>
          <cell r="DRZ46"/>
          <cell r="DSA46"/>
          <cell r="DSB46"/>
          <cell r="DSC46"/>
          <cell r="DSD46"/>
          <cell r="DSE46"/>
          <cell r="DSF46"/>
          <cell r="DSG46"/>
          <cell r="DSH46"/>
          <cell r="DSI46"/>
          <cell r="DSJ46"/>
          <cell r="DSK46"/>
          <cell r="DSL46"/>
          <cell r="DSM46"/>
          <cell r="DSN46"/>
          <cell r="DSO46"/>
          <cell r="DSP46"/>
          <cell r="DSQ46"/>
          <cell r="DSR46"/>
          <cell r="DSS46"/>
          <cell r="DST46"/>
          <cell r="DSU46"/>
          <cell r="DSV46"/>
          <cell r="DSW46"/>
          <cell r="DSX46"/>
          <cell r="DSY46"/>
          <cell r="DSZ46"/>
          <cell r="DTA46"/>
          <cell r="DTB46"/>
          <cell r="DTC46"/>
          <cell r="DTD46"/>
          <cell r="DTE46"/>
          <cell r="DTF46"/>
          <cell r="DTG46"/>
          <cell r="DTH46"/>
          <cell r="DTI46"/>
          <cell r="DTJ46"/>
          <cell r="DTK46"/>
          <cell r="DTL46"/>
          <cell r="DTM46"/>
          <cell r="DTN46"/>
          <cell r="DTO46"/>
          <cell r="DTP46"/>
          <cell r="DTQ46"/>
          <cell r="DTR46"/>
          <cell r="DTS46"/>
          <cell r="DTT46"/>
          <cell r="DTU46"/>
          <cell r="DTV46"/>
          <cell r="DTW46"/>
          <cell r="DTX46"/>
          <cell r="DTY46"/>
          <cell r="DTZ46"/>
          <cell r="DUA46"/>
          <cell r="DUB46"/>
          <cell r="DUC46"/>
          <cell r="DUD46"/>
          <cell r="DUE46"/>
          <cell r="DUF46"/>
          <cell r="DUG46"/>
          <cell r="DUH46"/>
          <cell r="DUI46"/>
          <cell r="DUJ46"/>
          <cell r="DUK46"/>
          <cell r="DUL46"/>
          <cell r="DUM46"/>
          <cell r="DUN46"/>
          <cell r="DUO46"/>
          <cell r="DUP46"/>
          <cell r="DUQ46"/>
          <cell r="DUR46"/>
          <cell r="DUS46"/>
          <cell r="DUT46"/>
          <cell r="DUU46"/>
          <cell r="DUV46"/>
          <cell r="DUW46"/>
          <cell r="DUX46"/>
          <cell r="DUY46"/>
          <cell r="DUZ46"/>
          <cell r="DVA46"/>
          <cell r="DVB46"/>
          <cell r="DVC46"/>
          <cell r="DVD46"/>
          <cell r="DVE46"/>
          <cell r="DVF46"/>
          <cell r="DVG46"/>
          <cell r="DVH46"/>
          <cell r="DVI46"/>
          <cell r="DVJ46"/>
          <cell r="DVK46"/>
          <cell r="DVL46"/>
          <cell r="DVM46"/>
          <cell r="DVN46"/>
          <cell r="DVO46"/>
          <cell r="DVP46"/>
          <cell r="DVQ46"/>
          <cell r="DVR46"/>
          <cell r="DVS46"/>
          <cell r="DVT46"/>
          <cell r="DVU46"/>
          <cell r="DVV46"/>
          <cell r="DVW46"/>
          <cell r="DVX46"/>
          <cell r="DVY46"/>
          <cell r="DVZ46"/>
          <cell r="DWA46"/>
          <cell r="DWB46"/>
          <cell r="DWC46"/>
          <cell r="DWD46"/>
          <cell r="DWE46"/>
          <cell r="DWF46"/>
          <cell r="DWG46"/>
          <cell r="DWH46"/>
          <cell r="DWI46"/>
          <cell r="DWJ46"/>
          <cell r="DWK46"/>
          <cell r="DWL46"/>
          <cell r="DWM46"/>
          <cell r="DWN46"/>
          <cell r="DWO46"/>
          <cell r="DWP46"/>
          <cell r="DWQ46"/>
          <cell r="DWR46"/>
          <cell r="DWS46"/>
          <cell r="DWT46"/>
          <cell r="DWU46"/>
          <cell r="DWV46"/>
          <cell r="DWW46"/>
          <cell r="DWX46"/>
          <cell r="DWY46"/>
          <cell r="DWZ46"/>
          <cell r="DXA46"/>
          <cell r="DXB46"/>
          <cell r="DXC46"/>
          <cell r="DXD46"/>
          <cell r="DXE46"/>
          <cell r="DXF46"/>
          <cell r="DXG46"/>
          <cell r="DXH46"/>
          <cell r="DXI46"/>
          <cell r="DXJ46"/>
          <cell r="DXK46"/>
          <cell r="DXL46"/>
          <cell r="DXM46"/>
          <cell r="DXN46"/>
          <cell r="DXO46"/>
          <cell r="DXP46"/>
          <cell r="DXQ46"/>
          <cell r="DXR46"/>
          <cell r="DXS46"/>
          <cell r="DXT46"/>
          <cell r="DXU46"/>
          <cell r="DXV46"/>
          <cell r="DXW46"/>
          <cell r="DXX46"/>
          <cell r="DXY46"/>
          <cell r="DXZ46"/>
          <cell r="DYA46"/>
          <cell r="DYB46"/>
          <cell r="DYC46"/>
          <cell r="DYD46"/>
          <cell r="DYE46"/>
          <cell r="DYF46"/>
          <cell r="DYG46"/>
          <cell r="DYH46"/>
          <cell r="DYI46"/>
          <cell r="DYJ46"/>
          <cell r="DYK46"/>
          <cell r="DYL46"/>
          <cell r="DYM46"/>
          <cell r="DYN46"/>
          <cell r="DYO46"/>
          <cell r="DYP46"/>
          <cell r="DYQ46"/>
          <cell r="DYR46"/>
          <cell r="DYS46"/>
          <cell r="DYT46"/>
          <cell r="DYU46"/>
          <cell r="DYV46"/>
          <cell r="DYW46"/>
          <cell r="DYX46"/>
          <cell r="DYY46"/>
          <cell r="DYZ46"/>
          <cell r="DZA46"/>
          <cell r="DZB46"/>
          <cell r="DZC46"/>
          <cell r="DZD46"/>
          <cell r="DZE46"/>
          <cell r="DZF46"/>
          <cell r="DZG46"/>
          <cell r="DZH46"/>
          <cell r="DZI46"/>
          <cell r="DZJ46"/>
          <cell r="DZK46"/>
          <cell r="DZL46"/>
          <cell r="DZM46"/>
          <cell r="DZN46"/>
          <cell r="DZO46"/>
          <cell r="DZP46"/>
          <cell r="DZQ46"/>
          <cell r="DZR46"/>
          <cell r="DZS46"/>
          <cell r="DZT46"/>
          <cell r="DZU46"/>
          <cell r="DZV46"/>
          <cell r="DZW46"/>
          <cell r="DZX46"/>
          <cell r="DZY46"/>
          <cell r="DZZ46"/>
          <cell r="EAA46"/>
          <cell r="EAB46"/>
          <cell r="EAC46"/>
          <cell r="EAD46"/>
          <cell r="EAE46"/>
          <cell r="EAF46"/>
          <cell r="EAG46"/>
          <cell r="EAH46"/>
          <cell r="EAI46"/>
          <cell r="EAJ46"/>
          <cell r="EAK46"/>
          <cell r="EAL46"/>
          <cell r="EAM46"/>
          <cell r="EAN46"/>
          <cell r="EAO46"/>
          <cell r="EAP46"/>
          <cell r="EAQ46"/>
          <cell r="EAR46"/>
          <cell r="EAS46"/>
          <cell r="EAT46"/>
          <cell r="EAU46"/>
          <cell r="EAV46"/>
          <cell r="EAW46"/>
          <cell r="EAX46"/>
          <cell r="EAY46"/>
          <cell r="EAZ46"/>
          <cell r="EBA46"/>
          <cell r="EBB46"/>
          <cell r="EBC46"/>
          <cell r="EBD46"/>
          <cell r="EBE46"/>
          <cell r="EBF46"/>
          <cell r="EBG46"/>
          <cell r="EBH46"/>
          <cell r="EBI46"/>
          <cell r="EBJ46"/>
          <cell r="EBK46"/>
          <cell r="EBL46"/>
          <cell r="EBM46"/>
          <cell r="EBN46"/>
          <cell r="EBO46"/>
          <cell r="EBP46"/>
          <cell r="EBQ46"/>
          <cell r="EBR46"/>
          <cell r="EBS46"/>
          <cell r="EBT46"/>
          <cell r="EBU46"/>
          <cell r="EBV46"/>
          <cell r="EBW46"/>
          <cell r="EBX46"/>
          <cell r="EBY46"/>
          <cell r="EBZ46"/>
          <cell r="ECA46"/>
          <cell r="ECB46"/>
          <cell r="ECC46"/>
          <cell r="ECD46"/>
          <cell r="ECE46"/>
          <cell r="ECF46"/>
          <cell r="ECG46"/>
          <cell r="ECH46"/>
          <cell r="ECI46"/>
          <cell r="ECJ46"/>
          <cell r="ECK46"/>
          <cell r="ECL46"/>
          <cell r="ECM46"/>
          <cell r="ECN46"/>
          <cell r="ECO46"/>
          <cell r="ECP46"/>
          <cell r="ECQ46"/>
          <cell r="ECR46"/>
          <cell r="ECS46"/>
          <cell r="ECT46"/>
          <cell r="ECU46"/>
          <cell r="ECV46"/>
          <cell r="ECW46"/>
          <cell r="ECX46"/>
          <cell r="ECY46"/>
          <cell r="ECZ46"/>
          <cell r="EDA46"/>
          <cell r="EDB46"/>
          <cell r="EDC46"/>
          <cell r="EDD46"/>
          <cell r="EDE46"/>
          <cell r="EDF46"/>
          <cell r="EDG46"/>
          <cell r="EDH46"/>
          <cell r="EDI46"/>
          <cell r="EDJ46"/>
          <cell r="EDK46"/>
          <cell r="EDL46"/>
          <cell r="EDM46"/>
          <cell r="EDN46"/>
          <cell r="EDO46"/>
          <cell r="EDP46"/>
          <cell r="EDQ46"/>
          <cell r="EDR46"/>
          <cell r="EDS46"/>
          <cell r="EDT46"/>
          <cell r="EDU46"/>
          <cell r="EDV46"/>
          <cell r="EDW46"/>
          <cell r="EDX46"/>
          <cell r="EDY46"/>
          <cell r="EDZ46"/>
          <cell r="EEA46"/>
          <cell r="EEB46"/>
          <cell r="EEC46"/>
          <cell r="EED46"/>
          <cell r="EEE46"/>
          <cell r="EEF46"/>
          <cell r="EEG46"/>
          <cell r="EEH46"/>
          <cell r="EEI46"/>
          <cell r="EEJ46"/>
          <cell r="EEK46"/>
          <cell r="EEL46"/>
          <cell r="EEM46"/>
          <cell r="EEN46"/>
          <cell r="EEO46"/>
          <cell r="EEP46"/>
          <cell r="EEQ46"/>
          <cell r="EER46"/>
          <cell r="EES46"/>
          <cell r="EET46"/>
          <cell r="EEU46"/>
          <cell r="EEV46"/>
          <cell r="EEW46"/>
          <cell r="EEX46"/>
          <cell r="EEY46"/>
          <cell r="EEZ46"/>
          <cell r="EFA46"/>
          <cell r="EFB46"/>
          <cell r="EFC46"/>
          <cell r="EFD46"/>
          <cell r="EFE46"/>
          <cell r="EFF46"/>
          <cell r="EFG46"/>
          <cell r="EFH46"/>
          <cell r="EFI46"/>
          <cell r="EFJ46"/>
          <cell r="EFK46"/>
          <cell r="EFL46"/>
          <cell r="EFM46"/>
          <cell r="EFN46"/>
          <cell r="EFO46"/>
          <cell r="EFP46"/>
          <cell r="EFQ46"/>
          <cell r="EFR46"/>
          <cell r="EFS46"/>
          <cell r="EFT46"/>
          <cell r="EFU46"/>
          <cell r="EFV46"/>
          <cell r="EFW46"/>
          <cell r="EFX46"/>
          <cell r="EFY46"/>
          <cell r="EFZ46"/>
          <cell r="EGA46"/>
          <cell r="EGB46"/>
          <cell r="EGC46"/>
          <cell r="EGD46"/>
          <cell r="EGE46"/>
          <cell r="EGF46"/>
          <cell r="EGG46"/>
          <cell r="EGH46"/>
          <cell r="EGI46"/>
          <cell r="EGJ46"/>
          <cell r="EGK46"/>
          <cell r="EGL46"/>
          <cell r="EGM46"/>
          <cell r="EGN46"/>
          <cell r="EGO46"/>
          <cell r="EGP46"/>
          <cell r="EGQ46"/>
          <cell r="EGR46"/>
          <cell r="EGS46"/>
          <cell r="EGT46"/>
          <cell r="EGU46"/>
          <cell r="EGV46"/>
          <cell r="EGW46"/>
          <cell r="EGX46"/>
          <cell r="EGY46"/>
          <cell r="EGZ46"/>
          <cell r="EHA46"/>
          <cell r="EHB46"/>
          <cell r="EHC46"/>
          <cell r="EHD46"/>
          <cell r="EHE46"/>
          <cell r="EHF46"/>
          <cell r="EHG46"/>
          <cell r="EHH46"/>
          <cell r="EHI46"/>
          <cell r="EHJ46"/>
          <cell r="EHK46"/>
          <cell r="EHL46"/>
          <cell r="EHM46"/>
          <cell r="EHN46"/>
          <cell r="EHO46"/>
          <cell r="EHP46"/>
          <cell r="EHQ46"/>
          <cell r="EHR46"/>
          <cell r="EHS46"/>
          <cell r="EHT46"/>
          <cell r="EHU46"/>
          <cell r="EHV46"/>
          <cell r="EHW46"/>
          <cell r="EHX46"/>
          <cell r="EHY46"/>
          <cell r="EHZ46"/>
          <cell r="EIA46"/>
          <cell r="EIB46"/>
          <cell r="EIC46"/>
          <cell r="EID46"/>
          <cell r="EIE46"/>
          <cell r="EIF46"/>
          <cell r="EIG46"/>
          <cell r="EIH46"/>
          <cell r="EII46"/>
          <cell r="EIJ46"/>
          <cell r="EIK46"/>
          <cell r="EIL46"/>
          <cell r="EIM46"/>
          <cell r="EIN46"/>
          <cell r="EIO46"/>
          <cell r="EIP46"/>
          <cell r="EIQ46"/>
          <cell r="EIR46"/>
          <cell r="EIS46"/>
          <cell r="EIT46"/>
          <cell r="EIU46"/>
          <cell r="EIV46"/>
          <cell r="EIW46"/>
          <cell r="EIX46"/>
          <cell r="EIY46"/>
          <cell r="EIZ46"/>
          <cell r="EJA46"/>
          <cell r="EJB46"/>
          <cell r="EJC46"/>
          <cell r="EJD46"/>
          <cell r="EJE46"/>
          <cell r="EJF46"/>
          <cell r="EJG46"/>
          <cell r="EJH46"/>
          <cell r="EJI46"/>
          <cell r="EJJ46"/>
          <cell r="EJK46"/>
          <cell r="EJL46"/>
          <cell r="EJM46"/>
          <cell r="EJN46"/>
          <cell r="EJO46"/>
          <cell r="EJP46"/>
          <cell r="EJQ46"/>
          <cell r="EJR46"/>
          <cell r="EJS46"/>
          <cell r="EJT46"/>
          <cell r="EJU46"/>
          <cell r="EJV46"/>
          <cell r="EJW46"/>
          <cell r="EJX46"/>
          <cell r="EJY46"/>
          <cell r="EJZ46"/>
          <cell r="EKA46"/>
          <cell r="EKB46"/>
          <cell r="EKC46"/>
          <cell r="EKD46"/>
          <cell r="EKE46"/>
          <cell r="EKF46"/>
          <cell r="EKG46"/>
          <cell r="EKH46"/>
          <cell r="EKI46"/>
          <cell r="EKJ46"/>
          <cell r="EKK46"/>
          <cell r="EKL46"/>
          <cell r="EKM46"/>
          <cell r="EKN46"/>
          <cell r="EKO46"/>
          <cell r="EKP46"/>
          <cell r="EKQ46"/>
          <cell r="EKR46"/>
          <cell r="EKS46"/>
          <cell r="EKT46"/>
          <cell r="EKU46"/>
          <cell r="EKV46"/>
          <cell r="EKW46"/>
          <cell r="EKX46"/>
          <cell r="EKY46"/>
          <cell r="EKZ46"/>
          <cell r="ELA46"/>
          <cell r="ELB46"/>
          <cell r="ELC46"/>
          <cell r="ELD46"/>
          <cell r="ELE46"/>
          <cell r="ELF46"/>
          <cell r="ELG46"/>
          <cell r="ELH46"/>
          <cell r="ELI46"/>
          <cell r="ELJ46"/>
          <cell r="ELK46"/>
          <cell r="ELL46"/>
          <cell r="ELM46"/>
          <cell r="ELN46"/>
          <cell r="ELO46"/>
          <cell r="ELP46"/>
          <cell r="ELQ46"/>
          <cell r="ELR46"/>
          <cell r="ELS46"/>
          <cell r="ELT46"/>
          <cell r="ELU46"/>
          <cell r="ELV46"/>
          <cell r="ELW46"/>
          <cell r="ELX46"/>
          <cell r="ELY46"/>
          <cell r="ELZ46"/>
          <cell r="EMA46"/>
          <cell r="EMB46"/>
          <cell r="EMC46"/>
          <cell r="EMD46"/>
          <cell r="EME46"/>
          <cell r="EMF46"/>
          <cell r="EMG46"/>
          <cell r="EMH46"/>
          <cell r="EMI46"/>
          <cell r="EMJ46"/>
          <cell r="EMK46"/>
          <cell r="EML46"/>
          <cell r="EMM46"/>
          <cell r="EMN46"/>
          <cell r="EMO46"/>
          <cell r="EMP46"/>
          <cell r="EMQ46"/>
          <cell r="EMR46"/>
          <cell r="EMS46"/>
          <cell r="EMT46"/>
          <cell r="EMU46"/>
          <cell r="EMV46"/>
          <cell r="EMW46"/>
          <cell r="EMX46"/>
          <cell r="EMY46"/>
          <cell r="EMZ46"/>
          <cell r="ENA46"/>
          <cell r="ENB46"/>
          <cell r="ENC46"/>
          <cell r="END46"/>
          <cell r="ENE46"/>
          <cell r="ENF46"/>
          <cell r="ENG46"/>
          <cell r="ENH46"/>
          <cell r="ENI46"/>
          <cell r="ENJ46"/>
          <cell r="ENK46"/>
          <cell r="ENL46"/>
          <cell r="ENM46"/>
          <cell r="ENN46"/>
          <cell r="ENO46"/>
          <cell r="ENP46"/>
          <cell r="ENQ46"/>
          <cell r="ENR46"/>
          <cell r="ENS46"/>
          <cell r="ENT46"/>
          <cell r="ENU46"/>
          <cell r="ENV46"/>
          <cell r="ENW46"/>
          <cell r="ENX46"/>
          <cell r="ENY46"/>
          <cell r="ENZ46"/>
          <cell r="EOA46"/>
          <cell r="EOB46"/>
          <cell r="EOC46"/>
          <cell r="EOD46"/>
          <cell r="EOE46"/>
          <cell r="EOF46"/>
          <cell r="EOG46"/>
          <cell r="EOH46"/>
          <cell r="EOI46"/>
          <cell r="EOJ46"/>
          <cell r="EOK46"/>
          <cell r="EOL46"/>
          <cell r="EOM46"/>
          <cell r="EON46"/>
          <cell r="EOO46"/>
          <cell r="EOP46"/>
          <cell r="EOQ46"/>
          <cell r="EOR46"/>
          <cell r="EOS46"/>
          <cell r="EOT46"/>
          <cell r="EOU46"/>
          <cell r="EOV46"/>
          <cell r="EOW46"/>
          <cell r="EOX46"/>
          <cell r="EOY46"/>
          <cell r="EOZ46"/>
          <cell r="EPA46"/>
          <cell r="EPB46"/>
          <cell r="EPC46"/>
          <cell r="EPD46"/>
          <cell r="EPE46"/>
          <cell r="EPF46"/>
          <cell r="EPG46"/>
          <cell r="EPH46"/>
          <cell r="EPI46"/>
          <cell r="EPJ46"/>
          <cell r="EPK46"/>
          <cell r="EPL46"/>
          <cell r="EPM46"/>
          <cell r="EPN46"/>
          <cell r="EPO46"/>
          <cell r="EPP46"/>
          <cell r="EPQ46"/>
          <cell r="EPR46"/>
          <cell r="EPS46"/>
          <cell r="EPT46"/>
          <cell r="EPU46"/>
          <cell r="EPV46"/>
          <cell r="EPW46"/>
          <cell r="EPX46"/>
          <cell r="EPY46"/>
          <cell r="EPZ46"/>
          <cell r="EQA46"/>
          <cell r="EQB46"/>
          <cell r="EQC46"/>
          <cell r="EQD46"/>
          <cell r="EQE46"/>
          <cell r="EQF46"/>
          <cell r="EQG46"/>
          <cell r="EQH46"/>
          <cell r="EQI46"/>
          <cell r="EQJ46"/>
          <cell r="EQK46"/>
          <cell r="EQL46"/>
          <cell r="EQM46"/>
          <cell r="EQN46"/>
          <cell r="EQO46"/>
          <cell r="EQP46"/>
          <cell r="EQQ46"/>
          <cell r="EQR46"/>
          <cell r="EQS46"/>
          <cell r="EQT46"/>
          <cell r="EQU46"/>
          <cell r="EQV46"/>
          <cell r="EQW46"/>
          <cell r="EQX46"/>
          <cell r="EQY46"/>
          <cell r="EQZ46"/>
          <cell r="ERA46"/>
          <cell r="ERB46"/>
          <cell r="ERC46"/>
          <cell r="ERD46"/>
          <cell r="ERE46"/>
          <cell r="ERF46"/>
          <cell r="ERG46"/>
          <cell r="ERH46"/>
          <cell r="ERI46"/>
          <cell r="ERJ46"/>
          <cell r="ERK46"/>
          <cell r="ERL46"/>
          <cell r="ERM46"/>
          <cell r="ERN46"/>
          <cell r="ERO46"/>
          <cell r="ERP46"/>
          <cell r="ERQ46"/>
          <cell r="ERR46"/>
          <cell r="ERS46"/>
          <cell r="ERT46"/>
          <cell r="ERU46"/>
          <cell r="ERV46"/>
          <cell r="ERW46"/>
          <cell r="ERX46"/>
          <cell r="ERY46"/>
          <cell r="ERZ46"/>
          <cell r="ESA46"/>
          <cell r="ESB46"/>
          <cell r="ESC46"/>
          <cell r="ESD46"/>
          <cell r="ESE46"/>
          <cell r="ESF46"/>
          <cell r="ESG46"/>
          <cell r="ESH46"/>
          <cell r="ESI46"/>
          <cell r="ESJ46"/>
          <cell r="ESK46"/>
          <cell r="ESL46"/>
          <cell r="ESM46"/>
          <cell r="ESN46"/>
          <cell r="ESO46"/>
          <cell r="ESP46"/>
          <cell r="ESQ46"/>
          <cell r="ESR46"/>
          <cell r="ESS46"/>
          <cell r="EST46"/>
          <cell r="ESU46"/>
          <cell r="ESV46"/>
          <cell r="ESW46"/>
          <cell r="ESX46"/>
          <cell r="ESY46"/>
          <cell r="ESZ46"/>
          <cell r="ETA46"/>
          <cell r="ETB46"/>
          <cell r="ETC46"/>
          <cell r="ETD46"/>
          <cell r="ETE46"/>
          <cell r="ETF46"/>
          <cell r="ETG46"/>
          <cell r="ETH46"/>
          <cell r="ETI46"/>
          <cell r="ETJ46"/>
          <cell r="ETK46"/>
          <cell r="ETL46"/>
          <cell r="ETM46"/>
          <cell r="ETN46"/>
          <cell r="ETO46"/>
          <cell r="ETP46"/>
          <cell r="ETQ46"/>
          <cell r="ETR46"/>
          <cell r="ETS46"/>
          <cell r="ETT46"/>
          <cell r="ETU46"/>
          <cell r="ETV46"/>
          <cell r="ETW46"/>
          <cell r="ETX46"/>
          <cell r="ETY46"/>
          <cell r="ETZ46"/>
          <cell r="EUA46"/>
          <cell r="EUB46"/>
          <cell r="EUC46"/>
          <cell r="EUD46"/>
          <cell r="EUE46"/>
          <cell r="EUF46"/>
          <cell r="EUG46"/>
          <cell r="EUH46"/>
          <cell r="EUI46"/>
          <cell r="EUJ46"/>
          <cell r="EUK46"/>
          <cell r="EUL46"/>
          <cell r="EUM46"/>
          <cell r="EUN46"/>
          <cell r="EUO46"/>
          <cell r="EUP46"/>
          <cell r="EUQ46"/>
          <cell r="EUR46"/>
          <cell r="EUS46"/>
          <cell r="EUT46"/>
          <cell r="EUU46"/>
          <cell r="EUV46"/>
          <cell r="EUW46"/>
          <cell r="EUX46"/>
          <cell r="EUY46"/>
          <cell r="EUZ46"/>
          <cell r="EVA46"/>
          <cell r="EVB46"/>
          <cell r="EVC46"/>
          <cell r="EVD46"/>
          <cell r="EVE46"/>
          <cell r="EVF46"/>
          <cell r="EVG46"/>
          <cell r="EVH46"/>
          <cell r="EVI46"/>
          <cell r="EVJ46"/>
          <cell r="EVK46"/>
          <cell r="EVL46"/>
          <cell r="EVM46"/>
          <cell r="EVN46"/>
          <cell r="EVO46"/>
          <cell r="EVP46"/>
          <cell r="EVQ46"/>
          <cell r="EVR46"/>
          <cell r="EVS46"/>
          <cell r="EVT46"/>
          <cell r="EVU46"/>
          <cell r="EVV46"/>
          <cell r="EVW46"/>
          <cell r="EVX46"/>
          <cell r="EVY46"/>
          <cell r="EVZ46"/>
          <cell r="EWA46"/>
          <cell r="EWB46"/>
          <cell r="EWC46"/>
          <cell r="EWD46"/>
          <cell r="EWE46"/>
          <cell r="EWF46"/>
          <cell r="EWG46"/>
          <cell r="EWH46"/>
          <cell r="EWI46"/>
          <cell r="EWJ46"/>
          <cell r="EWK46"/>
          <cell r="EWL46"/>
          <cell r="EWM46"/>
          <cell r="EWN46"/>
          <cell r="EWO46"/>
          <cell r="EWP46"/>
          <cell r="EWQ46"/>
          <cell r="EWR46"/>
          <cell r="EWS46"/>
          <cell r="EWT46"/>
          <cell r="EWU46"/>
          <cell r="EWV46"/>
          <cell r="EWW46"/>
          <cell r="EWX46"/>
          <cell r="EWY46"/>
          <cell r="EWZ46"/>
          <cell r="EXA46"/>
          <cell r="EXB46"/>
          <cell r="EXC46"/>
          <cell r="EXD46"/>
          <cell r="EXE46"/>
          <cell r="EXF46"/>
          <cell r="EXG46"/>
          <cell r="EXH46"/>
          <cell r="EXI46"/>
          <cell r="EXJ46"/>
          <cell r="EXK46"/>
          <cell r="EXL46"/>
          <cell r="EXM46"/>
          <cell r="EXN46"/>
          <cell r="EXO46"/>
          <cell r="EXP46"/>
          <cell r="EXQ46"/>
          <cell r="EXR46"/>
          <cell r="EXS46"/>
          <cell r="EXT46"/>
          <cell r="EXU46"/>
          <cell r="EXV46"/>
          <cell r="EXW46"/>
          <cell r="EXX46"/>
          <cell r="EXY46"/>
          <cell r="EXZ46"/>
          <cell r="EYA46"/>
          <cell r="EYB46"/>
          <cell r="EYC46"/>
          <cell r="EYD46"/>
          <cell r="EYE46"/>
          <cell r="EYF46"/>
          <cell r="EYG46"/>
          <cell r="EYH46"/>
          <cell r="EYI46"/>
          <cell r="EYJ46"/>
          <cell r="EYK46"/>
          <cell r="EYL46"/>
          <cell r="EYM46"/>
          <cell r="EYN46"/>
          <cell r="EYO46"/>
          <cell r="EYP46"/>
          <cell r="EYQ46"/>
          <cell r="EYR46"/>
          <cell r="EYS46"/>
          <cell r="EYT46"/>
          <cell r="EYU46"/>
          <cell r="EYV46"/>
          <cell r="EYW46"/>
          <cell r="EYX46"/>
          <cell r="EYY46"/>
          <cell r="EYZ46"/>
          <cell r="EZA46"/>
          <cell r="EZB46"/>
          <cell r="EZC46"/>
          <cell r="EZD46"/>
          <cell r="EZE46"/>
          <cell r="EZF46"/>
          <cell r="EZG46"/>
          <cell r="EZH46"/>
          <cell r="EZI46"/>
          <cell r="EZJ46"/>
          <cell r="EZK46"/>
          <cell r="EZL46"/>
          <cell r="EZM46"/>
          <cell r="EZN46"/>
          <cell r="EZO46"/>
          <cell r="EZP46"/>
          <cell r="EZQ46"/>
          <cell r="EZR46"/>
          <cell r="EZS46"/>
          <cell r="EZT46"/>
          <cell r="EZU46"/>
          <cell r="EZV46"/>
          <cell r="EZW46"/>
          <cell r="EZX46"/>
          <cell r="EZY46"/>
          <cell r="EZZ46"/>
          <cell r="FAA46"/>
          <cell r="FAB46"/>
          <cell r="FAC46"/>
          <cell r="FAD46"/>
          <cell r="FAE46"/>
          <cell r="FAF46"/>
          <cell r="FAG46"/>
          <cell r="FAH46"/>
          <cell r="FAI46"/>
          <cell r="FAJ46"/>
          <cell r="FAK46"/>
          <cell r="FAL46"/>
          <cell r="FAM46"/>
          <cell r="FAN46"/>
          <cell r="FAO46"/>
          <cell r="FAP46"/>
          <cell r="FAQ46"/>
          <cell r="FAR46"/>
          <cell r="FAS46"/>
          <cell r="FAT46"/>
          <cell r="FAU46"/>
          <cell r="FAV46"/>
          <cell r="FAW46"/>
          <cell r="FAX46"/>
          <cell r="FAY46"/>
          <cell r="FAZ46"/>
          <cell r="FBA46"/>
          <cell r="FBB46"/>
          <cell r="FBC46"/>
          <cell r="FBD46"/>
          <cell r="FBE46"/>
          <cell r="FBF46"/>
          <cell r="FBG46"/>
          <cell r="FBH46"/>
          <cell r="FBI46"/>
          <cell r="FBJ46"/>
          <cell r="FBK46"/>
          <cell r="FBL46"/>
          <cell r="FBM46"/>
          <cell r="FBN46"/>
          <cell r="FBO46"/>
          <cell r="FBP46"/>
          <cell r="FBQ46"/>
          <cell r="FBR46"/>
          <cell r="FBS46"/>
          <cell r="FBT46"/>
          <cell r="FBU46"/>
          <cell r="FBV46"/>
          <cell r="FBW46"/>
          <cell r="FBX46"/>
          <cell r="FBY46"/>
          <cell r="FBZ46"/>
          <cell r="FCA46"/>
          <cell r="FCB46"/>
          <cell r="FCC46"/>
          <cell r="FCD46"/>
          <cell r="FCE46"/>
          <cell r="FCF46"/>
          <cell r="FCG46"/>
          <cell r="FCH46"/>
          <cell r="FCI46"/>
          <cell r="FCJ46"/>
          <cell r="FCK46"/>
          <cell r="FCL46"/>
          <cell r="FCM46"/>
          <cell r="FCN46"/>
          <cell r="FCO46"/>
          <cell r="FCP46"/>
          <cell r="FCQ46"/>
          <cell r="FCR46"/>
          <cell r="FCS46"/>
          <cell r="FCT46"/>
          <cell r="FCU46"/>
          <cell r="FCV46"/>
          <cell r="FCW46"/>
          <cell r="FCX46"/>
          <cell r="FCY46"/>
          <cell r="FCZ46"/>
          <cell r="FDA46"/>
          <cell r="FDB46"/>
          <cell r="FDC46"/>
          <cell r="FDD46"/>
          <cell r="FDE46"/>
          <cell r="FDF46"/>
          <cell r="FDG46"/>
          <cell r="FDH46"/>
          <cell r="FDI46"/>
          <cell r="FDJ46"/>
          <cell r="FDK46"/>
          <cell r="FDL46"/>
          <cell r="FDM46"/>
          <cell r="FDN46"/>
          <cell r="FDO46"/>
          <cell r="FDP46"/>
          <cell r="FDQ46"/>
          <cell r="FDR46"/>
          <cell r="FDS46"/>
          <cell r="FDT46"/>
          <cell r="FDU46"/>
          <cell r="FDV46"/>
          <cell r="FDW46"/>
          <cell r="FDX46"/>
          <cell r="FDY46"/>
          <cell r="FDZ46"/>
          <cell r="FEA46"/>
          <cell r="FEB46"/>
          <cell r="FEC46"/>
          <cell r="FED46"/>
          <cell r="FEE46"/>
          <cell r="FEF46"/>
          <cell r="FEG46"/>
          <cell r="FEH46"/>
          <cell r="FEI46"/>
          <cell r="FEJ46"/>
          <cell r="FEK46"/>
          <cell r="FEL46"/>
          <cell r="FEM46"/>
          <cell r="FEN46"/>
          <cell r="FEO46"/>
          <cell r="FEP46"/>
          <cell r="FEQ46"/>
          <cell r="FER46"/>
          <cell r="FES46"/>
          <cell r="FET46"/>
          <cell r="FEU46"/>
          <cell r="FEV46"/>
          <cell r="FEW46"/>
          <cell r="FEX46"/>
          <cell r="FEY46"/>
          <cell r="FEZ46"/>
          <cell r="FFA46"/>
          <cell r="FFB46"/>
          <cell r="FFC46"/>
          <cell r="FFD46"/>
          <cell r="FFE46"/>
          <cell r="FFF46"/>
          <cell r="FFG46"/>
          <cell r="FFH46"/>
          <cell r="FFI46"/>
          <cell r="FFJ46"/>
          <cell r="FFK46"/>
          <cell r="FFL46"/>
          <cell r="FFM46"/>
          <cell r="FFN46"/>
          <cell r="FFO46"/>
          <cell r="FFP46"/>
          <cell r="FFQ46"/>
          <cell r="FFR46"/>
          <cell r="FFS46"/>
          <cell r="FFT46"/>
          <cell r="FFU46"/>
          <cell r="FFV46"/>
          <cell r="FFW46"/>
          <cell r="FFX46"/>
          <cell r="FFY46"/>
          <cell r="FFZ46"/>
          <cell r="FGA46"/>
          <cell r="FGB46"/>
          <cell r="FGC46"/>
          <cell r="FGD46"/>
          <cell r="FGE46"/>
          <cell r="FGF46"/>
          <cell r="FGG46"/>
          <cell r="FGH46"/>
          <cell r="FGI46"/>
          <cell r="FGJ46"/>
          <cell r="FGK46"/>
          <cell r="FGL46"/>
          <cell r="FGM46"/>
          <cell r="FGN46"/>
          <cell r="FGO46"/>
          <cell r="FGP46"/>
          <cell r="FGQ46"/>
          <cell r="FGR46"/>
          <cell r="FGS46"/>
          <cell r="FGT46"/>
          <cell r="FGU46"/>
          <cell r="FGV46"/>
          <cell r="FGW46"/>
          <cell r="FGX46"/>
          <cell r="FGY46"/>
          <cell r="FGZ46"/>
          <cell r="FHA46"/>
          <cell r="FHB46"/>
          <cell r="FHC46"/>
          <cell r="FHD46"/>
          <cell r="FHE46"/>
          <cell r="FHF46"/>
          <cell r="FHG46"/>
          <cell r="FHH46"/>
          <cell r="FHI46"/>
          <cell r="FHJ46"/>
          <cell r="FHK46"/>
          <cell r="FHL46"/>
          <cell r="FHM46"/>
          <cell r="FHN46"/>
          <cell r="FHO46"/>
          <cell r="FHP46"/>
          <cell r="FHQ46"/>
          <cell r="FHR46"/>
          <cell r="FHS46"/>
          <cell r="FHT46"/>
          <cell r="FHU46"/>
          <cell r="FHV46"/>
          <cell r="FHW46"/>
          <cell r="FHX46"/>
          <cell r="FHY46"/>
          <cell r="FHZ46"/>
          <cell r="FIA46"/>
          <cell r="FIB46"/>
          <cell r="FIC46"/>
          <cell r="FID46"/>
          <cell r="FIE46"/>
          <cell r="FIF46"/>
          <cell r="FIG46"/>
          <cell r="FIH46"/>
          <cell r="FII46"/>
          <cell r="FIJ46"/>
          <cell r="FIK46"/>
          <cell r="FIL46"/>
          <cell r="FIM46"/>
          <cell r="FIN46"/>
          <cell r="FIO46"/>
          <cell r="FIP46"/>
          <cell r="FIQ46"/>
          <cell r="FIR46"/>
          <cell r="FIS46"/>
          <cell r="FIT46"/>
          <cell r="FIU46"/>
          <cell r="FIV46"/>
          <cell r="FIW46"/>
          <cell r="FIX46"/>
          <cell r="FIY46"/>
          <cell r="FIZ46"/>
          <cell r="FJA46"/>
          <cell r="FJB46"/>
          <cell r="FJC46"/>
          <cell r="FJD46"/>
          <cell r="FJE46"/>
          <cell r="FJF46"/>
          <cell r="FJG46"/>
          <cell r="FJH46"/>
          <cell r="FJI46"/>
          <cell r="FJJ46"/>
          <cell r="FJK46"/>
          <cell r="FJL46"/>
          <cell r="FJM46"/>
          <cell r="FJN46"/>
          <cell r="FJO46"/>
          <cell r="FJP46"/>
          <cell r="FJQ46"/>
          <cell r="FJR46"/>
          <cell r="FJS46"/>
          <cell r="FJT46"/>
          <cell r="FJU46"/>
          <cell r="FJV46"/>
          <cell r="FJW46"/>
          <cell r="FJX46"/>
          <cell r="FJY46"/>
          <cell r="FJZ46"/>
          <cell r="FKA46"/>
          <cell r="FKB46"/>
          <cell r="FKC46"/>
          <cell r="FKD46"/>
          <cell r="FKE46"/>
          <cell r="FKF46"/>
          <cell r="FKG46"/>
          <cell r="FKH46"/>
          <cell r="FKI46"/>
          <cell r="FKJ46"/>
          <cell r="FKK46"/>
          <cell r="FKL46"/>
          <cell r="FKM46"/>
          <cell r="FKN46"/>
          <cell r="FKO46"/>
          <cell r="FKP46"/>
          <cell r="FKQ46"/>
          <cell r="FKR46"/>
          <cell r="FKS46"/>
          <cell r="FKT46"/>
          <cell r="FKU46"/>
          <cell r="FKV46"/>
          <cell r="FKW46"/>
          <cell r="FKX46"/>
          <cell r="FKY46"/>
          <cell r="FKZ46"/>
          <cell r="FLA46"/>
          <cell r="FLB46"/>
          <cell r="FLC46"/>
          <cell r="FLD46"/>
          <cell r="FLE46"/>
          <cell r="FLF46"/>
          <cell r="FLG46"/>
          <cell r="FLH46"/>
          <cell r="FLI46"/>
          <cell r="FLJ46"/>
          <cell r="FLK46"/>
          <cell r="FLL46"/>
          <cell r="FLM46"/>
          <cell r="FLN46"/>
          <cell r="FLO46"/>
          <cell r="FLP46"/>
          <cell r="FLQ46"/>
          <cell r="FLR46"/>
          <cell r="FLS46"/>
          <cell r="FLT46"/>
          <cell r="FLU46"/>
          <cell r="FLV46"/>
          <cell r="FLW46"/>
          <cell r="FLX46"/>
          <cell r="FLY46"/>
          <cell r="FLZ46"/>
          <cell r="FMA46"/>
          <cell r="FMB46"/>
          <cell r="FMC46"/>
          <cell r="FMD46"/>
          <cell r="FME46"/>
          <cell r="FMF46"/>
          <cell r="FMG46"/>
          <cell r="FMH46"/>
          <cell r="FMI46"/>
          <cell r="FMJ46"/>
          <cell r="FMK46"/>
          <cell r="FML46"/>
          <cell r="FMM46"/>
          <cell r="FMN46"/>
          <cell r="FMO46"/>
          <cell r="FMP46"/>
          <cell r="FMQ46"/>
          <cell r="FMR46"/>
          <cell r="FMS46"/>
          <cell r="FMT46"/>
          <cell r="FMU46"/>
          <cell r="FMV46"/>
          <cell r="FMW46"/>
          <cell r="FMX46"/>
          <cell r="FMY46"/>
          <cell r="FMZ46"/>
          <cell r="FNA46"/>
          <cell r="FNB46"/>
          <cell r="FNC46"/>
          <cell r="FND46"/>
          <cell r="FNE46"/>
          <cell r="FNF46"/>
          <cell r="FNG46"/>
          <cell r="FNH46"/>
          <cell r="FNI46"/>
          <cell r="FNJ46"/>
          <cell r="FNK46"/>
          <cell r="FNL46"/>
          <cell r="FNM46"/>
          <cell r="FNN46"/>
          <cell r="FNO46"/>
          <cell r="FNP46"/>
          <cell r="FNQ46"/>
          <cell r="FNR46"/>
          <cell r="FNS46"/>
          <cell r="FNT46"/>
          <cell r="FNU46"/>
          <cell r="FNV46"/>
          <cell r="FNW46"/>
          <cell r="FNX46"/>
          <cell r="FNY46"/>
          <cell r="FNZ46"/>
          <cell r="FOA46"/>
          <cell r="FOB46"/>
          <cell r="FOC46"/>
          <cell r="FOD46"/>
          <cell r="FOE46"/>
          <cell r="FOF46"/>
          <cell r="FOG46"/>
          <cell r="FOH46"/>
          <cell r="FOI46"/>
          <cell r="FOJ46"/>
          <cell r="FOK46"/>
          <cell r="FOL46"/>
          <cell r="FOM46"/>
          <cell r="FON46"/>
          <cell r="FOO46"/>
          <cell r="FOP46"/>
          <cell r="FOQ46"/>
          <cell r="FOR46"/>
          <cell r="FOS46"/>
          <cell r="FOT46"/>
          <cell r="FOU46"/>
          <cell r="FOV46"/>
          <cell r="FOW46"/>
          <cell r="FOX46"/>
          <cell r="FOY46"/>
          <cell r="FOZ46"/>
          <cell r="FPA46"/>
          <cell r="FPB46"/>
          <cell r="FPC46"/>
          <cell r="FPD46"/>
          <cell r="FPE46"/>
          <cell r="FPF46"/>
          <cell r="FPG46"/>
          <cell r="FPH46"/>
          <cell r="FPI46"/>
          <cell r="FPJ46"/>
          <cell r="FPK46"/>
          <cell r="FPL46"/>
          <cell r="FPM46"/>
          <cell r="FPN46"/>
          <cell r="FPO46"/>
          <cell r="FPP46"/>
          <cell r="FPQ46"/>
          <cell r="FPR46"/>
          <cell r="FPS46"/>
          <cell r="FPT46"/>
          <cell r="FPU46"/>
          <cell r="FPV46"/>
          <cell r="FPW46"/>
          <cell r="FPX46"/>
          <cell r="FPY46"/>
          <cell r="FPZ46"/>
          <cell r="FQA46"/>
          <cell r="FQB46"/>
          <cell r="FQC46"/>
          <cell r="FQD46"/>
          <cell r="FQE46"/>
          <cell r="FQF46"/>
          <cell r="FQG46"/>
          <cell r="FQH46"/>
          <cell r="FQI46"/>
          <cell r="FQJ46"/>
          <cell r="FQK46"/>
          <cell r="FQL46"/>
          <cell r="FQM46"/>
          <cell r="FQN46"/>
          <cell r="FQO46"/>
          <cell r="FQP46"/>
          <cell r="FQQ46"/>
          <cell r="FQR46"/>
          <cell r="FQS46"/>
          <cell r="FQT46"/>
          <cell r="FQU46"/>
          <cell r="FQV46"/>
          <cell r="FQW46"/>
          <cell r="FQX46"/>
          <cell r="FQY46"/>
          <cell r="FQZ46"/>
          <cell r="FRA46"/>
          <cell r="FRB46"/>
          <cell r="FRC46"/>
          <cell r="FRD46"/>
          <cell r="FRE46"/>
          <cell r="FRF46"/>
          <cell r="FRG46"/>
          <cell r="FRH46"/>
          <cell r="FRI46"/>
          <cell r="FRJ46"/>
          <cell r="FRK46"/>
          <cell r="FRL46"/>
          <cell r="FRM46"/>
          <cell r="FRN46"/>
          <cell r="FRO46"/>
          <cell r="FRP46"/>
          <cell r="FRQ46"/>
          <cell r="FRR46"/>
          <cell r="FRS46"/>
          <cell r="FRT46"/>
          <cell r="FRU46"/>
          <cell r="FRV46"/>
          <cell r="FRW46"/>
          <cell r="FRX46"/>
          <cell r="FRY46"/>
          <cell r="FRZ46"/>
          <cell r="FSA46"/>
          <cell r="FSB46"/>
          <cell r="FSC46"/>
          <cell r="FSD46"/>
          <cell r="FSE46"/>
          <cell r="FSF46"/>
          <cell r="FSG46"/>
          <cell r="FSH46"/>
          <cell r="FSI46"/>
          <cell r="FSJ46"/>
          <cell r="FSK46"/>
          <cell r="FSL46"/>
          <cell r="FSM46"/>
          <cell r="FSN46"/>
          <cell r="FSO46"/>
          <cell r="FSP46"/>
          <cell r="FSQ46"/>
          <cell r="FSR46"/>
          <cell r="FSS46"/>
          <cell r="FST46"/>
          <cell r="FSU46"/>
          <cell r="FSV46"/>
          <cell r="FSW46"/>
          <cell r="FSX46"/>
          <cell r="FSY46"/>
          <cell r="FSZ46"/>
          <cell r="FTA46"/>
          <cell r="FTB46"/>
          <cell r="FTC46"/>
          <cell r="FTD46"/>
          <cell r="FTE46"/>
          <cell r="FTF46"/>
          <cell r="FTG46"/>
          <cell r="FTH46"/>
          <cell r="FTI46"/>
          <cell r="FTJ46"/>
          <cell r="FTK46"/>
          <cell r="FTL46"/>
          <cell r="FTM46"/>
          <cell r="FTN46"/>
          <cell r="FTO46"/>
          <cell r="FTP46"/>
          <cell r="FTQ46"/>
          <cell r="FTR46"/>
          <cell r="FTS46"/>
          <cell r="FTT46"/>
          <cell r="FTU46"/>
          <cell r="FTV46"/>
          <cell r="FTW46"/>
          <cell r="FTX46"/>
          <cell r="FTY46"/>
          <cell r="FTZ46"/>
          <cell r="FUA46"/>
          <cell r="FUB46"/>
          <cell r="FUC46"/>
          <cell r="FUD46"/>
          <cell r="FUE46"/>
          <cell r="FUF46"/>
          <cell r="FUG46"/>
          <cell r="FUH46"/>
          <cell r="FUI46"/>
          <cell r="FUJ46"/>
          <cell r="FUK46"/>
          <cell r="FUL46"/>
          <cell r="FUM46"/>
          <cell r="FUN46"/>
          <cell r="FUO46"/>
          <cell r="FUP46"/>
          <cell r="FUQ46"/>
          <cell r="FUR46"/>
          <cell r="FUS46"/>
          <cell r="FUT46"/>
          <cell r="FUU46"/>
          <cell r="FUV46"/>
          <cell r="FUW46"/>
          <cell r="FUX46"/>
          <cell r="FUY46"/>
          <cell r="FUZ46"/>
          <cell r="FVA46"/>
          <cell r="FVB46"/>
          <cell r="FVC46"/>
          <cell r="FVD46"/>
          <cell r="FVE46"/>
          <cell r="FVF46"/>
          <cell r="FVG46"/>
          <cell r="FVH46"/>
          <cell r="FVI46"/>
          <cell r="FVJ46"/>
          <cell r="FVK46"/>
          <cell r="FVL46"/>
          <cell r="FVM46"/>
          <cell r="FVN46"/>
          <cell r="FVO46"/>
          <cell r="FVP46"/>
          <cell r="FVQ46"/>
          <cell r="FVR46"/>
          <cell r="FVS46"/>
          <cell r="FVT46"/>
          <cell r="FVU46"/>
          <cell r="FVV46"/>
          <cell r="FVW46"/>
          <cell r="FVX46"/>
          <cell r="FVY46"/>
          <cell r="FVZ46"/>
          <cell r="FWA46"/>
          <cell r="FWB46"/>
          <cell r="FWC46"/>
          <cell r="FWD46"/>
          <cell r="FWE46"/>
          <cell r="FWF46"/>
          <cell r="FWG46"/>
          <cell r="FWH46"/>
          <cell r="FWI46"/>
          <cell r="FWJ46"/>
          <cell r="FWK46"/>
          <cell r="FWL46"/>
          <cell r="FWM46"/>
          <cell r="FWN46"/>
          <cell r="FWO46"/>
          <cell r="FWP46"/>
          <cell r="FWQ46"/>
          <cell r="FWR46"/>
          <cell r="FWS46"/>
          <cell r="FWT46"/>
          <cell r="FWU46"/>
          <cell r="FWV46"/>
          <cell r="FWW46"/>
          <cell r="FWX46"/>
          <cell r="FWY46"/>
          <cell r="FWZ46"/>
          <cell r="FXA46"/>
          <cell r="FXB46"/>
          <cell r="FXC46"/>
          <cell r="FXD46"/>
          <cell r="FXE46"/>
          <cell r="FXF46"/>
          <cell r="FXG46"/>
          <cell r="FXH46"/>
          <cell r="FXI46"/>
          <cell r="FXJ46"/>
          <cell r="FXK46"/>
          <cell r="FXL46"/>
          <cell r="FXM46"/>
          <cell r="FXN46"/>
          <cell r="FXO46"/>
          <cell r="FXP46"/>
          <cell r="FXQ46"/>
          <cell r="FXR46"/>
          <cell r="FXS46"/>
          <cell r="FXT46"/>
          <cell r="FXU46"/>
          <cell r="FXV46"/>
          <cell r="FXW46"/>
          <cell r="FXX46"/>
          <cell r="FXY46"/>
          <cell r="FXZ46"/>
          <cell r="FYA46"/>
          <cell r="FYB46"/>
          <cell r="FYC46"/>
          <cell r="FYD46"/>
          <cell r="FYE46"/>
          <cell r="FYF46"/>
          <cell r="FYG46"/>
          <cell r="FYH46"/>
          <cell r="FYI46"/>
          <cell r="FYJ46"/>
          <cell r="FYK46"/>
          <cell r="FYL46"/>
          <cell r="FYM46"/>
          <cell r="FYN46"/>
          <cell r="FYO46"/>
          <cell r="FYP46"/>
          <cell r="FYQ46"/>
          <cell r="FYR46"/>
          <cell r="FYS46"/>
          <cell r="FYT46"/>
          <cell r="FYU46"/>
          <cell r="FYV46"/>
          <cell r="FYW46"/>
          <cell r="FYX46"/>
          <cell r="FYY46"/>
          <cell r="FYZ46"/>
          <cell r="FZA46"/>
          <cell r="FZB46"/>
          <cell r="FZC46"/>
          <cell r="FZD46"/>
          <cell r="FZE46"/>
          <cell r="FZF46"/>
          <cell r="FZG46"/>
          <cell r="FZH46"/>
          <cell r="FZI46"/>
          <cell r="FZJ46"/>
          <cell r="FZK46"/>
          <cell r="FZL46"/>
          <cell r="FZM46"/>
          <cell r="FZN46"/>
          <cell r="FZO46"/>
          <cell r="FZP46"/>
          <cell r="FZQ46"/>
          <cell r="FZR46"/>
          <cell r="FZS46"/>
          <cell r="FZT46"/>
          <cell r="FZU46"/>
          <cell r="FZV46"/>
          <cell r="FZW46"/>
          <cell r="FZX46"/>
          <cell r="FZY46"/>
          <cell r="FZZ46"/>
          <cell r="GAA46"/>
          <cell r="GAB46"/>
          <cell r="GAC46"/>
          <cell r="GAD46"/>
          <cell r="GAE46"/>
          <cell r="GAF46"/>
          <cell r="GAG46"/>
          <cell r="GAH46"/>
          <cell r="GAI46"/>
          <cell r="GAJ46"/>
          <cell r="GAK46"/>
          <cell r="GAL46"/>
          <cell r="GAM46"/>
          <cell r="GAN46"/>
          <cell r="GAO46"/>
          <cell r="GAP46"/>
          <cell r="GAQ46"/>
          <cell r="GAR46"/>
          <cell r="GAS46"/>
          <cell r="GAT46"/>
          <cell r="GAU46"/>
          <cell r="GAV46"/>
          <cell r="GAW46"/>
          <cell r="GAX46"/>
          <cell r="GAY46"/>
          <cell r="GAZ46"/>
          <cell r="GBA46"/>
          <cell r="GBB46"/>
          <cell r="GBC46"/>
          <cell r="GBD46"/>
          <cell r="GBE46"/>
          <cell r="GBF46"/>
          <cell r="GBG46"/>
          <cell r="GBH46"/>
          <cell r="GBI46"/>
          <cell r="GBJ46"/>
          <cell r="GBK46"/>
          <cell r="GBL46"/>
          <cell r="GBM46"/>
          <cell r="GBN46"/>
          <cell r="GBO46"/>
          <cell r="GBP46"/>
          <cell r="GBQ46"/>
          <cell r="GBR46"/>
          <cell r="GBS46"/>
          <cell r="GBT46"/>
          <cell r="GBU46"/>
          <cell r="GBV46"/>
          <cell r="GBW46"/>
          <cell r="GBX46"/>
          <cell r="GBY46"/>
          <cell r="GBZ46"/>
          <cell r="GCA46"/>
          <cell r="GCB46"/>
          <cell r="GCC46"/>
          <cell r="GCD46"/>
          <cell r="GCE46"/>
          <cell r="GCF46"/>
          <cell r="GCG46"/>
          <cell r="GCH46"/>
          <cell r="GCI46"/>
          <cell r="GCJ46"/>
          <cell r="GCK46"/>
          <cell r="GCL46"/>
          <cell r="GCM46"/>
          <cell r="GCN46"/>
          <cell r="GCO46"/>
          <cell r="GCP46"/>
          <cell r="GCQ46"/>
          <cell r="GCR46"/>
          <cell r="GCS46"/>
          <cell r="GCT46"/>
          <cell r="GCU46"/>
          <cell r="GCV46"/>
          <cell r="GCW46"/>
          <cell r="GCX46"/>
          <cell r="GCY46"/>
          <cell r="GCZ46"/>
          <cell r="GDA46"/>
          <cell r="GDB46"/>
          <cell r="GDC46"/>
          <cell r="GDD46"/>
          <cell r="GDE46"/>
          <cell r="GDF46"/>
          <cell r="GDG46"/>
          <cell r="GDH46"/>
          <cell r="GDI46"/>
          <cell r="GDJ46"/>
          <cell r="GDK46"/>
          <cell r="GDL46"/>
          <cell r="GDM46"/>
          <cell r="GDN46"/>
          <cell r="GDO46"/>
          <cell r="GDP46"/>
          <cell r="GDQ46"/>
          <cell r="GDR46"/>
          <cell r="GDS46"/>
          <cell r="GDT46"/>
          <cell r="GDU46"/>
          <cell r="GDV46"/>
          <cell r="GDW46"/>
          <cell r="GDX46"/>
          <cell r="GDY46"/>
          <cell r="GDZ46"/>
          <cell r="GEA46"/>
          <cell r="GEB46"/>
          <cell r="GEC46"/>
          <cell r="GED46"/>
          <cell r="GEE46"/>
          <cell r="GEF46"/>
          <cell r="GEG46"/>
          <cell r="GEH46"/>
          <cell r="GEI46"/>
          <cell r="GEJ46"/>
          <cell r="GEK46"/>
          <cell r="GEL46"/>
          <cell r="GEM46"/>
          <cell r="GEN46"/>
          <cell r="GEO46"/>
          <cell r="GEP46"/>
          <cell r="GEQ46"/>
          <cell r="GER46"/>
          <cell r="GES46"/>
          <cell r="GET46"/>
          <cell r="GEU46"/>
          <cell r="GEV46"/>
          <cell r="GEW46"/>
          <cell r="GEX46"/>
          <cell r="GEY46"/>
          <cell r="GEZ46"/>
          <cell r="GFA46"/>
          <cell r="GFB46"/>
          <cell r="GFC46"/>
          <cell r="GFD46"/>
          <cell r="GFE46"/>
          <cell r="GFF46"/>
          <cell r="GFG46"/>
          <cell r="GFH46"/>
          <cell r="GFI46"/>
          <cell r="GFJ46"/>
          <cell r="GFK46"/>
          <cell r="GFL46"/>
          <cell r="GFM46"/>
          <cell r="GFN46"/>
          <cell r="GFO46"/>
          <cell r="GFP46"/>
          <cell r="GFQ46"/>
          <cell r="GFR46"/>
          <cell r="GFS46"/>
          <cell r="GFT46"/>
          <cell r="GFU46"/>
          <cell r="GFV46"/>
          <cell r="GFW46"/>
          <cell r="GFX46"/>
          <cell r="GFY46"/>
          <cell r="GFZ46"/>
          <cell r="GGA46"/>
          <cell r="GGB46"/>
          <cell r="GGC46"/>
          <cell r="GGD46"/>
          <cell r="GGE46"/>
          <cell r="GGF46"/>
          <cell r="GGG46"/>
          <cell r="GGH46"/>
          <cell r="GGI46"/>
          <cell r="GGJ46"/>
          <cell r="GGK46"/>
          <cell r="GGL46"/>
          <cell r="GGM46"/>
          <cell r="GGN46"/>
          <cell r="GGO46"/>
          <cell r="GGP46"/>
          <cell r="GGQ46"/>
          <cell r="GGR46"/>
          <cell r="GGS46"/>
          <cell r="GGT46"/>
          <cell r="GGU46"/>
          <cell r="GGV46"/>
          <cell r="GGW46"/>
          <cell r="GGX46"/>
          <cell r="GGY46"/>
          <cell r="GGZ46"/>
          <cell r="GHA46"/>
          <cell r="GHB46"/>
          <cell r="GHC46"/>
          <cell r="GHD46"/>
          <cell r="GHE46"/>
          <cell r="GHF46"/>
          <cell r="GHG46"/>
          <cell r="GHH46"/>
          <cell r="GHI46"/>
          <cell r="GHJ46"/>
          <cell r="GHK46"/>
          <cell r="GHL46"/>
          <cell r="GHM46"/>
          <cell r="GHN46"/>
          <cell r="GHO46"/>
          <cell r="GHP46"/>
          <cell r="GHQ46"/>
          <cell r="GHR46"/>
          <cell r="GHS46"/>
          <cell r="GHT46"/>
          <cell r="GHU46"/>
          <cell r="GHV46"/>
          <cell r="GHW46"/>
          <cell r="GHX46"/>
          <cell r="GHY46"/>
          <cell r="GHZ46"/>
          <cell r="GIA46"/>
          <cell r="GIB46"/>
          <cell r="GIC46"/>
          <cell r="GID46"/>
          <cell r="GIE46"/>
          <cell r="GIF46"/>
          <cell r="GIG46"/>
          <cell r="GIH46"/>
          <cell r="GII46"/>
          <cell r="GIJ46"/>
          <cell r="GIK46"/>
          <cell r="GIL46"/>
          <cell r="GIM46"/>
          <cell r="GIN46"/>
          <cell r="GIO46"/>
          <cell r="GIP46"/>
          <cell r="GIQ46"/>
          <cell r="GIR46"/>
          <cell r="GIS46"/>
          <cell r="GIT46"/>
          <cell r="GIU46"/>
          <cell r="GIV46"/>
          <cell r="GIW46"/>
          <cell r="GIX46"/>
          <cell r="GIY46"/>
          <cell r="GIZ46"/>
          <cell r="GJA46"/>
          <cell r="GJB46"/>
          <cell r="GJC46"/>
          <cell r="GJD46"/>
          <cell r="GJE46"/>
          <cell r="GJF46"/>
          <cell r="GJG46"/>
          <cell r="GJH46"/>
          <cell r="GJI46"/>
          <cell r="GJJ46"/>
          <cell r="GJK46"/>
          <cell r="GJL46"/>
          <cell r="GJM46"/>
          <cell r="GJN46"/>
          <cell r="GJO46"/>
          <cell r="GJP46"/>
          <cell r="GJQ46"/>
          <cell r="GJR46"/>
          <cell r="GJS46"/>
          <cell r="GJT46"/>
          <cell r="GJU46"/>
          <cell r="GJV46"/>
          <cell r="GJW46"/>
          <cell r="GJX46"/>
          <cell r="GJY46"/>
          <cell r="GJZ46"/>
          <cell r="GKA46"/>
          <cell r="GKB46"/>
          <cell r="GKC46"/>
          <cell r="GKD46"/>
          <cell r="GKE46"/>
          <cell r="GKF46"/>
          <cell r="GKG46"/>
          <cell r="GKH46"/>
          <cell r="GKI46"/>
          <cell r="GKJ46"/>
          <cell r="GKK46"/>
          <cell r="GKL46"/>
          <cell r="GKM46"/>
          <cell r="GKN46"/>
          <cell r="GKO46"/>
          <cell r="GKP46"/>
          <cell r="GKQ46"/>
          <cell r="GKR46"/>
          <cell r="GKS46"/>
          <cell r="GKT46"/>
          <cell r="GKU46"/>
          <cell r="GKV46"/>
          <cell r="GKW46"/>
          <cell r="GKX46"/>
          <cell r="GKY46"/>
          <cell r="GKZ46"/>
          <cell r="GLA46"/>
          <cell r="GLB46"/>
          <cell r="GLC46"/>
          <cell r="GLD46"/>
          <cell r="GLE46"/>
          <cell r="GLF46"/>
          <cell r="GLG46"/>
          <cell r="GLH46"/>
          <cell r="GLI46"/>
          <cell r="GLJ46"/>
          <cell r="GLK46"/>
          <cell r="GLL46"/>
          <cell r="GLM46"/>
          <cell r="GLN46"/>
          <cell r="GLO46"/>
          <cell r="GLP46"/>
          <cell r="GLQ46"/>
          <cell r="GLR46"/>
          <cell r="GLS46"/>
          <cell r="GLT46"/>
          <cell r="GLU46"/>
          <cell r="GLV46"/>
          <cell r="GLW46"/>
          <cell r="GLX46"/>
          <cell r="GLY46"/>
          <cell r="GLZ46"/>
          <cell r="GMA46"/>
          <cell r="GMB46"/>
          <cell r="GMC46"/>
          <cell r="GMD46"/>
          <cell r="GME46"/>
          <cell r="GMF46"/>
          <cell r="GMG46"/>
          <cell r="GMH46"/>
          <cell r="GMI46"/>
          <cell r="GMJ46"/>
          <cell r="GMK46"/>
          <cell r="GML46"/>
          <cell r="GMM46"/>
          <cell r="GMN46"/>
          <cell r="GMO46"/>
          <cell r="GMP46"/>
          <cell r="GMQ46"/>
          <cell r="GMR46"/>
          <cell r="GMS46"/>
          <cell r="GMT46"/>
          <cell r="GMU46"/>
          <cell r="GMV46"/>
          <cell r="GMW46"/>
          <cell r="GMX46"/>
          <cell r="GMY46"/>
          <cell r="GMZ46"/>
          <cell r="GNA46"/>
          <cell r="GNB46"/>
          <cell r="GNC46"/>
          <cell r="GND46"/>
          <cell r="GNE46"/>
          <cell r="GNF46"/>
          <cell r="GNG46"/>
          <cell r="GNH46"/>
          <cell r="GNI46"/>
          <cell r="GNJ46"/>
          <cell r="GNK46"/>
          <cell r="GNL46"/>
          <cell r="GNM46"/>
          <cell r="GNN46"/>
          <cell r="GNO46"/>
          <cell r="GNP46"/>
          <cell r="GNQ46"/>
          <cell r="GNR46"/>
          <cell r="GNS46"/>
          <cell r="GNT46"/>
          <cell r="GNU46"/>
          <cell r="GNV46"/>
          <cell r="GNW46"/>
          <cell r="GNX46"/>
          <cell r="GNY46"/>
          <cell r="GNZ46"/>
          <cell r="GOA46"/>
          <cell r="GOB46"/>
          <cell r="GOC46"/>
          <cell r="GOD46"/>
          <cell r="GOE46"/>
          <cell r="GOF46"/>
          <cell r="GOG46"/>
          <cell r="GOH46"/>
          <cell r="GOI46"/>
          <cell r="GOJ46"/>
          <cell r="GOK46"/>
          <cell r="GOL46"/>
          <cell r="GOM46"/>
          <cell r="GON46"/>
          <cell r="GOO46"/>
          <cell r="GOP46"/>
          <cell r="GOQ46"/>
          <cell r="GOR46"/>
          <cell r="GOS46"/>
          <cell r="GOT46"/>
          <cell r="GOU46"/>
          <cell r="GOV46"/>
          <cell r="GOW46"/>
          <cell r="GOX46"/>
          <cell r="GOY46"/>
          <cell r="GOZ46"/>
          <cell r="GPA46"/>
          <cell r="GPB46"/>
          <cell r="GPC46"/>
          <cell r="GPD46"/>
          <cell r="GPE46"/>
          <cell r="GPF46"/>
          <cell r="GPG46"/>
          <cell r="GPH46"/>
          <cell r="GPI46"/>
          <cell r="GPJ46"/>
          <cell r="GPK46"/>
          <cell r="GPL46"/>
          <cell r="GPM46"/>
          <cell r="GPN46"/>
          <cell r="GPO46"/>
          <cell r="GPP46"/>
          <cell r="GPQ46"/>
          <cell r="GPR46"/>
          <cell r="GPS46"/>
          <cell r="GPT46"/>
          <cell r="GPU46"/>
          <cell r="GPV46"/>
          <cell r="GPW46"/>
          <cell r="GPX46"/>
          <cell r="GPY46"/>
          <cell r="GPZ46"/>
          <cell r="GQA46"/>
          <cell r="GQB46"/>
          <cell r="GQC46"/>
          <cell r="GQD46"/>
          <cell r="GQE46"/>
          <cell r="GQF46"/>
          <cell r="GQG46"/>
          <cell r="GQH46"/>
          <cell r="GQI46"/>
          <cell r="GQJ46"/>
          <cell r="GQK46"/>
          <cell r="GQL46"/>
          <cell r="GQM46"/>
          <cell r="GQN46"/>
          <cell r="GQO46"/>
          <cell r="GQP46"/>
          <cell r="GQQ46"/>
          <cell r="GQR46"/>
          <cell r="GQS46"/>
          <cell r="GQT46"/>
          <cell r="GQU46"/>
          <cell r="GQV46"/>
          <cell r="GQW46"/>
          <cell r="GQX46"/>
          <cell r="GQY46"/>
          <cell r="GQZ46"/>
          <cell r="GRA46"/>
          <cell r="GRB46"/>
          <cell r="GRC46"/>
          <cell r="GRD46"/>
          <cell r="GRE46"/>
          <cell r="GRF46"/>
          <cell r="GRG46"/>
          <cell r="GRH46"/>
          <cell r="GRI46"/>
          <cell r="GRJ46"/>
          <cell r="GRK46"/>
          <cell r="GRL46"/>
          <cell r="GRM46"/>
          <cell r="GRN46"/>
          <cell r="GRO46"/>
          <cell r="GRP46"/>
          <cell r="GRQ46"/>
          <cell r="GRR46"/>
          <cell r="GRS46"/>
          <cell r="GRT46"/>
          <cell r="GRU46"/>
          <cell r="GRV46"/>
          <cell r="GRW46"/>
          <cell r="GRX46"/>
          <cell r="GRY46"/>
          <cell r="GRZ46"/>
          <cell r="GSA46"/>
          <cell r="GSB46"/>
          <cell r="GSC46"/>
          <cell r="GSD46"/>
          <cell r="GSE46"/>
          <cell r="GSF46"/>
          <cell r="GSG46"/>
          <cell r="GSH46"/>
          <cell r="GSI46"/>
          <cell r="GSJ46"/>
          <cell r="GSK46"/>
          <cell r="GSL46"/>
          <cell r="GSM46"/>
          <cell r="GSN46"/>
          <cell r="GSO46"/>
          <cell r="GSP46"/>
          <cell r="GSQ46"/>
          <cell r="GSR46"/>
          <cell r="GSS46"/>
          <cell r="GST46"/>
          <cell r="GSU46"/>
          <cell r="GSV46"/>
          <cell r="GSW46"/>
          <cell r="GSX46"/>
          <cell r="GSY46"/>
          <cell r="GSZ46"/>
          <cell r="GTA46"/>
          <cell r="GTB46"/>
          <cell r="GTC46"/>
          <cell r="GTD46"/>
          <cell r="GTE46"/>
          <cell r="GTF46"/>
          <cell r="GTG46"/>
          <cell r="GTH46"/>
          <cell r="GTI46"/>
          <cell r="GTJ46"/>
          <cell r="GTK46"/>
          <cell r="GTL46"/>
          <cell r="GTM46"/>
          <cell r="GTN46"/>
          <cell r="GTO46"/>
          <cell r="GTP46"/>
          <cell r="GTQ46"/>
          <cell r="GTR46"/>
          <cell r="GTS46"/>
          <cell r="GTT46"/>
          <cell r="GTU46"/>
          <cell r="GTV46"/>
          <cell r="GTW46"/>
          <cell r="GTX46"/>
          <cell r="GTY46"/>
          <cell r="GTZ46"/>
          <cell r="GUA46"/>
          <cell r="GUB46"/>
          <cell r="GUC46"/>
          <cell r="GUD46"/>
          <cell r="GUE46"/>
          <cell r="GUF46"/>
          <cell r="GUG46"/>
          <cell r="GUH46"/>
          <cell r="GUI46"/>
          <cell r="GUJ46"/>
          <cell r="GUK46"/>
          <cell r="GUL46"/>
          <cell r="GUM46"/>
          <cell r="GUN46"/>
          <cell r="GUO46"/>
          <cell r="GUP46"/>
          <cell r="GUQ46"/>
          <cell r="GUR46"/>
          <cell r="GUS46"/>
          <cell r="GUT46"/>
          <cell r="GUU46"/>
          <cell r="GUV46"/>
          <cell r="GUW46"/>
          <cell r="GUX46"/>
          <cell r="GUY46"/>
          <cell r="GUZ46"/>
          <cell r="GVA46"/>
          <cell r="GVB46"/>
          <cell r="GVC46"/>
          <cell r="GVD46"/>
          <cell r="GVE46"/>
          <cell r="GVF46"/>
          <cell r="GVG46"/>
          <cell r="GVH46"/>
          <cell r="GVI46"/>
          <cell r="GVJ46"/>
          <cell r="GVK46"/>
          <cell r="GVL46"/>
          <cell r="GVM46"/>
          <cell r="GVN46"/>
          <cell r="GVO46"/>
          <cell r="GVP46"/>
          <cell r="GVQ46"/>
          <cell r="GVR46"/>
          <cell r="GVS46"/>
          <cell r="GVT46"/>
          <cell r="GVU46"/>
          <cell r="GVV46"/>
          <cell r="GVW46"/>
          <cell r="GVX46"/>
          <cell r="GVY46"/>
          <cell r="GVZ46"/>
          <cell r="GWA46"/>
          <cell r="GWB46"/>
          <cell r="GWC46"/>
          <cell r="GWD46"/>
          <cell r="GWE46"/>
          <cell r="GWF46"/>
          <cell r="GWG46"/>
          <cell r="GWH46"/>
          <cell r="GWI46"/>
          <cell r="GWJ46"/>
          <cell r="GWK46"/>
          <cell r="GWL46"/>
          <cell r="GWM46"/>
          <cell r="GWN46"/>
          <cell r="GWO46"/>
          <cell r="GWP46"/>
          <cell r="GWQ46"/>
          <cell r="GWR46"/>
          <cell r="GWS46"/>
          <cell r="GWT46"/>
          <cell r="GWU46"/>
          <cell r="GWV46"/>
          <cell r="GWW46"/>
          <cell r="GWX46"/>
          <cell r="GWY46"/>
          <cell r="GWZ46"/>
          <cell r="GXA46"/>
          <cell r="GXB46"/>
          <cell r="GXC46"/>
          <cell r="GXD46"/>
          <cell r="GXE46"/>
          <cell r="GXF46"/>
          <cell r="GXG46"/>
          <cell r="GXH46"/>
          <cell r="GXI46"/>
          <cell r="GXJ46"/>
          <cell r="GXK46"/>
          <cell r="GXL46"/>
          <cell r="GXM46"/>
          <cell r="GXN46"/>
          <cell r="GXO46"/>
          <cell r="GXP46"/>
          <cell r="GXQ46"/>
          <cell r="GXR46"/>
          <cell r="GXS46"/>
          <cell r="GXT46"/>
          <cell r="GXU46"/>
          <cell r="GXV46"/>
          <cell r="GXW46"/>
          <cell r="GXX46"/>
          <cell r="GXY46"/>
          <cell r="GXZ46"/>
          <cell r="GYA46"/>
          <cell r="GYB46"/>
          <cell r="GYC46"/>
          <cell r="GYD46"/>
          <cell r="GYE46"/>
          <cell r="GYF46"/>
          <cell r="GYG46"/>
          <cell r="GYH46"/>
          <cell r="GYI46"/>
          <cell r="GYJ46"/>
          <cell r="GYK46"/>
          <cell r="GYL46"/>
          <cell r="GYM46"/>
          <cell r="GYN46"/>
          <cell r="GYO46"/>
          <cell r="GYP46"/>
          <cell r="GYQ46"/>
          <cell r="GYR46"/>
          <cell r="GYS46"/>
          <cell r="GYT46"/>
          <cell r="GYU46"/>
          <cell r="GYV46"/>
          <cell r="GYW46"/>
          <cell r="GYX46"/>
          <cell r="GYY46"/>
          <cell r="GYZ46"/>
          <cell r="GZA46"/>
          <cell r="GZB46"/>
          <cell r="GZC46"/>
          <cell r="GZD46"/>
          <cell r="GZE46"/>
          <cell r="GZF46"/>
          <cell r="GZG46"/>
          <cell r="GZH46"/>
          <cell r="GZI46"/>
          <cell r="GZJ46"/>
          <cell r="GZK46"/>
          <cell r="GZL46"/>
          <cell r="GZM46"/>
          <cell r="GZN46"/>
          <cell r="GZO46"/>
          <cell r="GZP46"/>
          <cell r="GZQ46"/>
          <cell r="GZR46"/>
          <cell r="GZS46"/>
          <cell r="GZT46"/>
          <cell r="GZU46"/>
          <cell r="GZV46"/>
          <cell r="GZW46"/>
          <cell r="GZX46"/>
          <cell r="GZY46"/>
          <cell r="GZZ46"/>
          <cell r="HAA46"/>
          <cell r="HAB46"/>
          <cell r="HAC46"/>
          <cell r="HAD46"/>
          <cell r="HAE46"/>
          <cell r="HAF46"/>
          <cell r="HAG46"/>
          <cell r="HAH46"/>
          <cell r="HAI46"/>
          <cell r="HAJ46"/>
          <cell r="HAK46"/>
          <cell r="HAL46"/>
          <cell r="HAM46"/>
          <cell r="HAN46"/>
          <cell r="HAO46"/>
          <cell r="HAP46"/>
          <cell r="HAQ46"/>
          <cell r="HAR46"/>
          <cell r="HAS46"/>
          <cell r="HAT46"/>
          <cell r="HAU46"/>
          <cell r="HAV46"/>
          <cell r="HAW46"/>
          <cell r="HAX46"/>
          <cell r="HAY46"/>
          <cell r="HAZ46"/>
          <cell r="HBA46"/>
          <cell r="HBB46"/>
          <cell r="HBC46"/>
          <cell r="HBD46"/>
          <cell r="HBE46"/>
          <cell r="HBF46"/>
          <cell r="HBG46"/>
          <cell r="HBH46"/>
          <cell r="HBI46"/>
          <cell r="HBJ46"/>
          <cell r="HBK46"/>
          <cell r="HBL46"/>
          <cell r="HBM46"/>
          <cell r="HBN46"/>
          <cell r="HBO46"/>
          <cell r="HBP46"/>
          <cell r="HBQ46"/>
          <cell r="HBR46"/>
          <cell r="HBS46"/>
          <cell r="HBT46"/>
          <cell r="HBU46"/>
          <cell r="HBV46"/>
          <cell r="HBW46"/>
          <cell r="HBX46"/>
          <cell r="HBY46"/>
          <cell r="HBZ46"/>
          <cell r="HCA46"/>
          <cell r="HCB46"/>
          <cell r="HCC46"/>
          <cell r="HCD46"/>
          <cell r="HCE46"/>
          <cell r="HCF46"/>
          <cell r="HCG46"/>
          <cell r="HCH46"/>
          <cell r="HCI46"/>
          <cell r="HCJ46"/>
          <cell r="HCK46"/>
          <cell r="HCL46"/>
          <cell r="HCM46"/>
          <cell r="HCN46"/>
          <cell r="HCO46"/>
          <cell r="HCP46"/>
          <cell r="HCQ46"/>
          <cell r="HCR46"/>
          <cell r="HCS46"/>
          <cell r="HCT46"/>
          <cell r="HCU46"/>
          <cell r="HCV46"/>
          <cell r="HCW46"/>
          <cell r="HCX46"/>
          <cell r="HCY46"/>
          <cell r="HCZ46"/>
          <cell r="HDA46"/>
          <cell r="HDB46"/>
          <cell r="HDC46"/>
          <cell r="HDD46"/>
          <cell r="HDE46"/>
          <cell r="HDF46"/>
          <cell r="HDG46"/>
          <cell r="HDH46"/>
          <cell r="HDI46"/>
          <cell r="HDJ46"/>
          <cell r="HDK46"/>
          <cell r="HDL46"/>
          <cell r="HDM46"/>
          <cell r="HDN46"/>
          <cell r="HDO46"/>
          <cell r="HDP46"/>
          <cell r="HDQ46"/>
          <cell r="HDR46"/>
          <cell r="HDS46"/>
          <cell r="HDT46"/>
          <cell r="HDU46"/>
          <cell r="HDV46"/>
          <cell r="HDW46"/>
          <cell r="HDX46"/>
          <cell r="HDY46"/>
          <cell r="HDZ46"/>
          <cell r="HEA46"/>
          <cell r="HEB46"/>
          <cell r="HEC46"/>
          <cell r="HED46"/>
          <cell r="HEE46"/>
          <cell r="HEF46"/>
          <cell r="HEG46"/>
          <cell r="HEH46"/>
          <cell r="HEI46"/>
          <cell r="HEJ46"/>
          <cell r="HEK46"/>
          <cell r="HEL46"/>
          <cell r="HEM46"/>
          <cell r="HEN46"/>
          <cell r="HEO46"/>
          <cell r="HEP46"/>
          <cell r="HEQ46"/>
          <cell r="HER46"/>
          <cell r="HES46"/>
          <cell r="HET46"/>
          <cell r="HEU46"/>
          <cell r="HEV46"/>
          <cell r="HEW46"/>
          <cell r="HEX46"/>
          <cell r="HEY46"/>
          <cell r="HEZ46"/>
          <cell r="HFA46"/>
          <cell r="HFB46"/>
          <cell r="HFC46"/>
          <cell r="HFD46"/>
          <cell r="HFE46"/>
          <cell r="HFF46"/>
          <cell r="HFG46"/>
          <cell r="HFH46"/>
          <cell r="HFI46"/>
          <cell r="HFJ46"/>
          <cell r="HFK46"/>
          <cell r="HFL46"/>
          <cell r="HFM46"/>
          <cell r="HFN46"/>
          <cell r="HFO46"/>
          <cell r="HFP46"/>
          <cell r="HFQ46"/>
          <cell r="HFR46"/>
          <cell r="HFS46"/>
          <cell r="HFT46"/>
          <cell r="HFU46"/>
          <cell r="HFV46"/>
          <cell r="HFW46"/>
          <cell r="HFX46"/>
          <cell r="HFY46"/>
          <cell r="HFZ46"/>
          <cell r="HGA46"/>
          <cell r="HGB46"/>
          <cell r="HGC46"/>
          <cell r="HGD46"/>
          <cell r="HGE46"/>
          <cell r="HGF46"/>
          <cell r="HGG46"/>
          <cell r="HGH46"/>
          <cell r="HGI46"/>
          <cell r="HGJ46"/>
          <cell r="HGK46"/>
          <cell r="HGL46"/>
          <cell r="HGM46"/>
          <cell r="HGN46"/>
          <cell r="HGO46"/>
          <cell r="HGP46"/>
          <cell r="HGQ46"/>
          <cell r="HGR46"/>
          <cell r="HGS46"/>
          <cell r="HGT46"/>
          <cell r="HGU46"/>
          <cell r="HGV46"/>
          <cell r="HGW46"/>
          <cell r="HGX46"/>
          <cell r="HGY46"/>
          <cell r="HGZ46"/>
          <cell r="HHA46"/>
          <cell r="HHB46"/>
          <cell r="HHC46"/>
          <cell r="HHD46"/>
          <cell r="HHE46"/>
          <cell r="HHF46"/>
          <cell r="HHG46"/>
          <cell r="HHH46"/>
          <cell r="HHI46"/>
          <cell r="HHJ46"/>
          <cell r="HHK46"/>
          <cell r="HHL46"/>
          <cell r="HHM46"/>
          <cell r="HHN46"/>
          <cell r="HHO46"/>
          <cell r="HHP46"/>
          <cell r="HHQ46"/>
          <cell r="HHR46"/>
          <cell r="HHS46"/>
          <cell r="HHT46"/>
          <cell r="HHU46"/>
          <cell r="HHV46"/>
          <cell r="HHW46"/>
          <cell r="HHX46"/>
          <cell r="HHY46"/>
          <cell r="HHZ46"/>
          <cell r="HIA46"/>
          <cell r="HIB46"/>
          <cell r="HIC46"/>
          <cell r="HID46"/>
          <cell r="HIE46"/>
          <cell r="HIF46"/>
          <cell r="HIG46"/>
          <cell r="HIH46"/>
          <cell r="HII46"/>
          <cell r="HIJ46"/>
          <cell r="HIK46"/>
          <cell r="HIL46"/>
          <cell r="HIM46"/>
          <cell r="HIN46"/>
          <cell r="HIO46"/>
          <cell r="HIP46"/>
          <cell r="HIQ46"/>
          <cell r="HIR46"/>
          <cell r="HIS46"/>
          <cell r="HIT46"/>
          <cell r="HIU46"/>
          <cell r="HIV46"/>
          <cell r="HIW46"/>
          <cell r="HIX46"/>
          <cell r="HIY46"/>
          <cell r="HIZ46"/>
          <cell r="HJA46"/>
          <cell r="HJB46"/>
          <cell r="HJC46"/>
          <cell r="HJD46"/>
          <cell r="HJE46"/>
          <cell r="HJF46"/>
          <cell r="HJG46"/>
          <cell r="HJH46"/>
          <cell r="HJI46"/>
          <cell r="HJJ46"/>
          <cell r="HJK46"/>
          <cell r="HJL46"/>
          <cell r="HJM46"/>
          <cell r="HJN46"/>
          <cell r="HJO46"/>
          <cell r="HJP46"/>
          <cell r="HJQ46"/>
          <cell r="HJR46"/>
          <cell r="HJS46"/>
          <cell r="HJT46"/>
          <cell r="HJU46"/>
          <cell r="HJV46"/>
          <cell r="HJW46"/>
          <cell r="HJX46"/>
          <cell r="HJY46"/>
          <cell r="HJZ46"/>
          <cell r="HKA46"/>
          <cell r="HKB46"/>
          <cell r="HKC46"/>
          <cell r="HKD46"/>
          <cell r="HKE46"/>
          <cell r="HKF46"/>
          <cell r="HKG46"/>
          <cell r="HKH46"/>
          <cell r="HKI46"/>
          <cell r="HKJ46"/>
          <cell r="HKK46"/>
          <cell r="HKL46"/>
          <cell r="HKM46"/>
          <cell r="HKN46"/>
          <cell r="HKO46"/>
          <cell r="HKP46"/>
          <cell r="HKQ46"/>
          <cell r="HKR46"/>
          <cell r="HKS46"/>
          <cell r="HKT46"/>
          <cell r="HKU46"/>
          <cell r="HKV46"/>
          <cell r="HKW46"/>
          <cell r="HKX46"/>
          <cell r="HKY46"/>
          <cell r="HKZ46"/>
          <cell r="HLA46"/>
          <cell r="HLB46"/>
          <cell r="HLC46"/>
          <cell r="HLD46"/>
          <cell r="HLE46"/>
          <cell r="HLF46"/>
          <cell r="HLG46"/>
          <cell r="HLH46"/>
          <cell r="HLI46"/>
          <cell r="HLJ46"/>
          <cell r="HLK46"/>
          <cell r="HLL46"/>
          <cell r="HLM46"/>
          <cell r="HLN46"/>
          <cell r="HLO46"/>
          <cell r="HLP46"/>
          <cell r="HLQ46"/>
          <cell r="HLR46"/>
          <cell r="HLS46"/>
          <cell r="HLT46"/>
          <cell r="HLU46"/>
          <cell r="HLV46"/>
          <cell r="HLW46"/>
          <cell r="HLX46"/>
          <cell r="HLY46"/>
          <cell r="HLZ46"/>
          <cell r="HMA46"/>
          <cell r="HMB46"/>
          <cell r="HMC46"/>
          <cell r="HMD46"/>
          <cell r="HME46"/>
          <cell r="HMF46"/>
          <cell r="HMG46"/>
          <cell r="HMH46"/>
          <cell r="HMI46"/>
          <cell r="HMJ46"/>
          <cell r="HMK46"/>
          <cell r="HML46"/>
          <cell r="HMM46"/>
          <cell r="HMN46"/>
          <cell r="HMO46"/>
          <cell r="HMP46"/>
          <cell r="HMQ46"/>
          <cell r="HMR46"/>
          <cell r="HMS46"/>
          <cell r="HMT46"/>
          <cell r="HMU46"/>
          <cell r="HMV46"/>
          <cell r="HMW46"/>
          <cell r="HMX46"/>
          <cell r="HMY46"/>
          <cell r="HMZ46"/>
          <cell r="HNA46"/>
          <cell r="HNB46"/>
          <cell r="HNC46"/>
          <cell r="HND46"/>
          <cell r="HNE46"/>
          <cell r="HNF46"/>
          <cell r="HNG46"/>
          <cell r="HNH46"/>
          <cell r="HNI46"/>
          <cell r="HNJ46"/>
          <cell r="HNK46"/>
          <cell r="HNL46"/>
          <cell r="HNM46"/>
          <cell r="HNN46"/>
          <cell r="HNO46"/>
          <cell r="HNP46"/>
          <cell r="HNQ46"/>
          <cell r="HNR46"/>
          <cell r="HNS46"/>
          <cell r="HNT46"/>
          <cell r="HNU46"/>
          <cell r="HNV46"/>
          <cell r="HNW46"/>
          <cell r="HNX46"/>
          <cell r="HNY46"/>
          <cell r="HNZ46"/>
          <cell r="HOA46"/>
          <cell r="HOB46"/>
          <cell r="HOC46"/>
          <cell r="HOD46"/>
          <cell r="HOE46"/>
          <cell r="HOF46"/>
          <cell r="HOG46"/>
          <cell r="HOH46"/>
          <cell r="HOI46"/>
          <cell r="HOJ46"/>
          <cell r="HOK46"/>
          <cell r="HOL46"/>
          <cell r="HOM46"/>
          <cell r="HON46"/>
          <cell r="HOO46"/>
          <cell r="HOP46"/>
          <cell r="HOQ46"/>
          <cell r="HOR46"/>
          <cell r="HOS46"/>
          <cell r="HOT46"/>
          <cell r="HOU46"/>
          <cell r="HOV46"/>
          <cell r="HOW46"/>
          <cell r="HOX46"/>
          <cell r="HOY46"/>
          <cell r="HOZ46"/>
          <cell r="HPA46"/>
          <cell r="HPB46"/>
          <cell r="HPC46"/>
          <cell r="HPD46"/>
          <cell r="HPE46"/>
          <cell r="HPF46"/>
          <cell r="HPG46"/>
          <cell r="HPH46"/>
          <cell r="HPI46"/>
          <cell r="HPJ46"/>
          <cell r="HPK46"/>
          <cell r="HPL46"/>
          <cell r="HPM46"/>
          <cell r="HPN46"/>
          <cell r="HPO46"/>
          <cell r="HPP46"/>
          <cell r="HPQ46"/>
          <cell r="HPR46"/>
          <cell r="HPS46"/>
          <cell r="HPT46"/>
          <cell r="HPU46"/>
          <cell r="HPV46"/>
          <cell r="HPW46"/>
          <cell r="HPX46"/>
          <cell r="HPY46"/>
          <cell r="HPZ46"/>
          <cell r="HQA46"/>
          <cell r="HQB46"/>
          <cell r="HQC46"/>
          <cell r="HQD46"/>
          <cell r="HQE46"/>
          <cell r="HQF46"/>
          <cell r="HQG46"/>
          <cell r="HQH46"/>
          <cell r="HQI46"/>
          <cell r="HQJ46"/>
          <cell r="HQK46"/>
          <cell r="HQL46"/>
          <cell r="HQM46"/>
          <cell r="HQN46"/>
          <cell r="HQO46"/>
          <cell r="HQP46"/>
          <cell r="HQQ46"/>
          <cell r="HQR46"/>
          <cell r="HQS46"/>
          <cell r="HQT46"/>
          <cell r="HQU46"/>
          <cell r="HQV46"/>
          <cell r="HQW46"/>
          <cell r="HQX46"/>
          <cell r="HQY46"/>
          <cell r="HQZ46"/>
          <cell r="HRA46"/>
          <cell r="HRB46"/>
          <cell r="HRC46"/>
          <cell r="HRD46"/>
          <cell r="HRE46"/>
          <cell r="HRF46"/>
          <cell r="HRG46"/>
          <cell r="HRH46"/>
          <cell r="HRI46"/>
          <cell r="HRJ46"/>
          <cell r="HRK46"/>
          <cell r="HRL46"/>
          <cell r="HRM46"/>
          <cell r="HRN46"/>
          <cell r="HRO46"/>
          <cell r="HRP46"/>
          <cell r="HRQ46"/>
          <cell r="HRR46"/>
          <cell r="HRS46"/>
          <cell r="HRT46"/>
          <cell r="HRU46"/>
          <cell r="HRV46"/>
          <cell r="HRW46"/>
          <cell r="HRX46"/>
          <cell r="HRY46"/>
          <cell r="HRZ46"/>
          <cell r="HSA46"/>
          <cell r="HSB46"/>
          <cell r="HSC46"/>
          <cell r="HSD46"/>
          <cell r="HSE46"/>
          <cell r="HSF46"/>
          <cell r="HSG46"/>
          <cell r="HSH46"/>
          <cell r="HSI46"/>
          <cell r="HSJ46"/>
          <cell r="HSK46"/>
          <cell r="HSL46"/>
          <cell r="HSM46"/>
          <cell r="HSN46"/>
          <cell r="HSO46"/>
          <cell r="HSP46"/>
          <cell r="HSQ46"/>
          <cell r="HSR46"/>
          <cell r="HSS46"/>
          <cell r="HST46"/>
          <cell r="HSU46"/>
          <cell r="HSV46"/>
          <cell r="HSW46"/>
          <cell r="HSX46"/>
          <cell r="HSY46"/>
          <cell r="HSZ46"/>
          <cell r="HTA46"/>
          <cell r="HTB46"/>
          <cell r="HTC46"/>
          <cell r="HTD46"/>
          <cell r="HTE46"/>
          <cell r="HTF46"/>
          <cell r="HTG46"/>
          <cell r="HTH46"/>
          <cell r="HTI46"/>
          <cell r="HTJ46"/>
          <cell r="HTK46"/>
          <cell r="HTL46"/>
          <cell r="HTM46"/>
          <cell r="HTN46"/>
          <cell r="HTO46"/>
          <cell r="HTP46"/>
          <cell r="HTQ46"/>
          <cell r="HTR46"/>
          <cell r="HTS46"/>
          <cell r="HTT46"/>
          <cell r="HTU46"/>
          <cell r="HTV46"/>
          <cell r="HTW46"/>
          <cell r="HTX46"/>
          <cell r="HTY46"/>
          <cell r="HTZ46"/>
          <cell r="HUA46"/>
          <cell r="HUB46"/>
          <cell r="HUC46"/>
          <cell r="HUD46"/>
          <cell r="HUE46"/>
          <cell r="HUF46"/>
          <cell r="HUG46"/>
          <cell r="HUH46"/>
          <cell r="HUI46"/>
          <cell r="HUJ46"/>
          <cell r="HUK46"/>
          <cell r="HUL46"/>
          <cell r="HUM46"/>
          <cell r="HUN46"/>
          <cell r="HUO46"/>
          <cell r="HUP46"/>
          <cell r="HUQ46"/>
          <cell r="HUR46"/>
          <cell r="HUS46"/>
          <cell r="HUT46"/>
          <cell r="HUU46"/>
          <cell r="HUV46"/>
          <cell r="HUW46"/>
          <cell r="HUX46"/>
          <cell r="HUY46"/>
          <cell r="HUZ46"/>
          <cell r="HVA46"/>
          <cell r="HVB46"/>
          <cell r="HVC46"/>
          <cell r="HVD46"/>
          <cell r="HVE46"/>
          <cell r="HVF46"/>
          <cell r="HVG46"/>
          <cell r="HVH46"/>
          <cell r="HVI46"/>
          <cell r="HVJ46"/>
          <cell r="HVK46"/>
          <cell r="HVL46"/>
          <cell r="HVM46"/>
          <cell r="HVN46"/>
          <cell r="HVO46"/>
          <cell r="HVP46"/>
          <cell r="HVQ46"/>
          <cell r="HVR46"/>
          <cell r="HVS46"/>
          <cell r="HVT46"/>
          <cell r="HVU46"/>
          <cell r="HVV46"/>
          <cell r="HVW46"/>
          <cell r="HVX46"/>
          <cell r="HVY46"/>
          <cell r="HVZ46"/>
          <cell r="HWA46"/>
          <cell r="HWB46"/>
          <cell r="HWC46"/>
          <cell r="HWD46"/>
          <cell r="HWE46"/>
          <cell r="HWF46"/>
          <cell r="HWG46"/>
          <cell r="HWH46"/>
          <cell r="HWI46"/>
          <cell r="HWJ46"/>
          <cell r="HWK46"/>
          <cell r="HWL46"/>
          <cell r="HWM46"/>
          <cell r="HWN46"/>
          <cell r="HWO46"/>
          <cell r="HWP46"/>
          <cell r="HWQ46"/>
          <cell r="HWR46"/>
          <cell r="HWS46"/>
          <cell r="HWT46"/>
          <cell r="HWU46"/>
          <cell r="HWV46"/>
          <cell r="HWW46"/>
          <cell r="HWX46"/>
          <cell r="HWY46"/>
          <cell r="HWZ46"/>
          <cell r="HXA46"/>
          <cell r="HXB46"/>
          <cell r="HXC46"/>
          <cell r="HXD46"/>
          <cell r="HXE46"/>
          <cell r="HXF46"/>
          <cell r="HXG46"/>
          <cell r="HXH46"/>
          <cell r="HXI46"/>
          <cell r="HXJ46"/>
          <cell r="HXK46"/>
          <cell r="HXL46"/>
          <cell r="HXM46"/>
          <cell r="HXN46"/>
          <cell r="HXO46"/>
          <cell r="HXP46"/>
          <cell r="HXQ46"/>
          <cell r="HXR46"/>
          <cell r="HXS46"/>
          <cell r="HXT46"/>
          <cell r="HXU46"/>
          <cell r="HXV46"/>
          <cell r="HXW46"/>
          <cell r="HXX46"/>
          <cell r="HXY46"/>
          <cell r="HXZ46"/>
          <cell r="HYA46"/>
          <cell r="HYB46"/>
          <cell r="HYC46"/>
          <cell r="HYD46"/>
          <cell r="HYE46"/>
          <cell r="HYF46"/>
          <cell r="HYG46"/>
          <cell r="HYH46"/>
          <cell r="HYI46"/>
          <cell r="HYJ46"/>
          <cell r="HYK46"/>
          <cell r="HYL46"/>
          <cell r="HYM46"/>
          <cell r="HYN46"/>
          <cell r="HYO46"/>
          <cell r="HYP46"/>
          <cell r="HYQ46"/>
          <cell r="HYR46"/>
          <cell r="HYS46"/>
          <cell r="HYT46"/>
          <cell r="HYU46"/>
          <cell r="HYV46"/>
          <cell r="HYW46"/>
          <cell r="HYX46"/>
          <cell r="HYY46"/>
          <cell r="HYZ46"/>
          <cell r="HZA46"/>
          <cell r="HZB46"/>
          <cell r="HZC46"/>
          <cell r="HZD46"/>
          <cell r="HZE46"/>
          <cell r="HZF46"/>
          <cell r="HZG46"/>
          <cell r="HZH46"/>
          <cell r="HZI46"/>
          <cell r="HZJ46"/>
          <cell r="HZK46"/>
          <cell r="HZL46"/>
          <cell r="HZM46"/>
          <cell r="HZN46"/>
          <cell r="HZO46"/>
          <cell r="HZP46"/>
          <cell r="HZQ46"/>
          <cell r="HZR46"/>
          <cell r="HZS46"/>
          <cell r="HZT46"/>
          <cell r="HZU46"/>
          <cell r="HZV46"/>
          <cell r="HZW46"/>
          <cell r="HZX46"/>
          <cell r="HZY46"/>
          <cell r="HZZ46"/>
          <cell r="IAA46"/>
          <cell r="IAB46"/>
          <cell r="IAC46"/>
          <cell r="IAD46"/>
          <cell r="IAE46"/>
          <cell r="IAF46"/>
          <cell r="IAG46"/>
          <cell r="IAH46"/>
          <cell r="IAI46"/>
          <cell r="IAJ46"/>
          <cell r="IAK46"/>
          <cell r="IAL46"/>
          <cell r="IAM46"/>
          <cell r="IAN46"/>
          <cell r="IAO46"/>
          <cell r="IAP46"/>
          <cell r="IAQ46"/>
          <cell r="IAR46"/>
          <cell r="IAS46"/>
          <cell r="IAT46"/>
          <cell r="IAU46"/>
          <cell r="IAV46"/>
          <cell r="IAW46"/>
          <cell r="IAX46"/>
          <cell r="IAY46"/>
          <cell r="IAZ46"/>
          <cell r="IBA46"/>
          <cell r="IBB46"/>
          <cell r="IBC46"/>
          <cell r="IBD46"/>
          <cell r="IBE46"/>
          <cell r="IBF46"/>
          <cell r="IBG46"/>
          <cell r="IBH46"/>
          <cell r="IBI46"/>
          <cell r="IBJ46"/>
          <cell r="IBK46"/>
          <cell r="IBL46"/>
          <cell r="IBM46"/>
          <cell r="IBN46"/>
          <cell r="IBO46"/>
          <cell r="IBP46"/>
          <cell r="IBQ46"/>
          <cell r="IBR46"/>
          <cell r="IBS46"/>
          <cell r="IBT46"/>
          <cell r="IBU46"/>
          <cell r="IBV46"/>
          <cell r="IBW46"/>
          <cell r="IBX46"/>
          <cell r="IBY46"/>
          <cell r="IBZ46"/>
          <cell r="ICA46"/>
          <cell r="ICB46"/>
          <cell r="ICC46"/>
          <cell r="ICD46"/>
          <cell r="ICE46"/>
          <cell r="ICF46"/>
          <cell r="ICG46"/>
          <cell r="ICH46"/>
          <cell r="ICI46"/>
          <cell r="ICJ46"/>
          <cell r="ICK46"/>
          <cell r="ICL46"/>
          <cell r="ICM46"/>
          <cell r="ICN46"/>
          <cell r="ICO46"/>
          <cell r="ICP46"/>
          <cell r="ICQ46"/>
          <cell r="ICR46"/>
          <cell r="ICS46"/>
          <cell r="ICT46"/>
          <cell r="ICU46"/>
          <cell r="ICV46"/>
          <cell r="ICW46"/>
          <cell r="ICX46"/>
          <cell r="ICY46"/>
          <cell r="ICZ46"/>
          <cell r="IDA46"/>
          <cell r="IDB46"/>
          <cell r="IDC46"/>
          <cell r="IDD46"/>
          <cell r="IDE46"/>
          <cell r="IDF46"/>
          <cell r="IDG46"/>
          <cell r="IDH46"/>
          <cell r="IDI46"/>
          <cell r="IDJ46"/>
          <cell r="IDK46"/>
          <cell r="IDL46"/>
          <cell r="IDM46"/>
          <cell r="IDN46"/>
          <cell r="IDO46"/>
          <cell r="IDP46"/>
          <cell r="IDQ46"/>
          <cell r="IDR46"/>
          <cell r="IDS46"/>
          <cell r="IDT46"/>
          <cell r="IDU46"/>
          <cell r="IDV46"/>
          <cell r="IDW46"/>
          <cell r="IDX46"/>
          <cell r="IDY46"/>
          <cell r="IDZ46"/>
          <cell r="IEA46"/>
          <cell r="IEB46"/>
          <cell r="IEC46"/>
          <cell r="IED46"/>
          <cell r="IEE46"/>
          <cell r="IEF46"/>
          <cell r="IEG46"/>
          <cell r="IEH46"/>
          <cell r="IEI46"/>
          <cell r="IEJ46"/>
          <cell r="IEK46"/>
          <cell r="IEL46"/>
          <cell r="IEM46"/>
          <cell r="IEN46"/>
          <cell r="IEO46"/>
          <cell r="IEP46"/>
          <cell r="IEQ46"/>
          <cell r="IER46"/>
          <cell r="IES46"/>
          <cell r="IET46"/>
          <cell r="IEU46"/>
          <cell r="IEV46"/>
          <cell r="IEW46"/>
          <cell r="IEX46"/>
          <cell r="IEY46"/>
          <cell r="IEZ46"/>
          <cell r="IFA46"/>
          <cell r="IFB46"/>
          <cell r="IFC46"/>
          <cell r="IFD46"/>
          <cell r="IFE46"/>
          <cell r="IFF46"/>
          <cell r="IFG46"/>
          <cell r="IFH46"/>
          <cell r="IFI46"/>
          <cell r="IFJ46"/>
          <cell r="IFK46"/>
          <cell r="IFL46"/>
          <cell r="IFM46"/>
          <cell r="IFN46"/>
          <cell r="IFO46"/>
          <cell r="IFP46"/>
          <cell r="IFQ46"/>
          <cell r="IFR46"/>
          <cell r="IFS46"/>
          <cell r="IFT46"/>
          <cell r="IFU46"/>
          <cell r="IFV46"/>
          <cell r="IFW46"/>
          <cell r="IFX46"/>
          <cell r="IFY46"/>
          <cell r="IFZ46"/>
          <cell r="IGA46"/>
          <cell r="IGB46"/>
          <cell r="IGC46"/>
          <cell r="IGD46"/>
          <cell r="IGE46"/>
          <cell r="IGF46"/>
          <cell r="IGG46"/>
          <cell r="IGH46"/>
          <cell r="IGI46"/>
          <cell r="IGJ46"/>
          <cell r="IGK46"/>
          <cell r="IGL46"/>
          <cell r="IGM46"/>
          <cell r="IGN46"/>
          <cell r="IGO46"/>
          <cell r="IGP46"/>
          <cell r="IGQ46"/>
          <cell r="IGR46"/>
          <cell r="IGS46"/>
          <cell r="IGT46"/>
          <cell r="IGU46"/>
          <cell r="IGV46"/>
          <cell r="IGW46"/>
          <cell r="IGX46"/>
          <cell r="IGY46"/>
          <cell r="IGZ46"/>
          <cell r="IHA46"/>
          <cell r="IHB46"/>
          <cell r="IHC46"/>
          <cell r="IHD46"/>
          <cell r="IHE46"/>
          <cell r="IHF46"/>
          <cell r="IHG46"/>
          <cell r="IHH46"/>
          <cell r="IHI46"/>
          <cell r="IHJ46"/>
          <cell r="IHK46"/>
          <cell r="IHL46"/>
          <cell r="IHM46"/>
          <cell r="IHN46"/>
          <cell r="IHO46"/>
          <cell r="IHP46"/>
          <cell r="IHQ46"/>
          <cell r="IHR46"/>
          <cell r="IHS46"/>
          <cell r="IHT46"/>
          <cell r="IHU46"/>
          <cell r="IHV46"/>
          <cell r="IHW46"/>
          <cell r="IHX46"/>
          <cell r="IHY46"/>
          <cell r="IHZ46"/>
          <cell r="IIA46"/>
          <cell r="IIB46"/>
          <cell r="IIC46"/>
          <cell r="IID46"/>
          <cell r="IIE46"/>
          <cell r="IIF46"/>
          <cell r="IIG46"/>
          <cell r="IIH46"/>
          <cell r="III46"/>
          <cell r="IIJ46"/>
          <cell r="IIK46"/>
          <cell r="IIL46"/>
          <cell r="IIM46"/>
          <cell r="IIN46"/>
          <cell r="IIO46"/>
          <cell r="IIP46"/>
          <cell r="IIQ46"/>
          <cell r="IIR46"/>
          <cell r="IIS46"/>
          <cell r="IIT46"/>
          <cell r="IIU46"/>
          <cell r="IIV46"/>
          <cell r="IIW46"/>
          <cell r="IIX46"/>
          <cell r="IIY46"/>
          <cell r="IIZ46"/>
          <cell r="IJA46"/>
          <cell r="IJB46"/>
          <cell r="IJC46"/>
          <cell r="IJD46"/>
          <cell r="IJE46"/>
          <cell r="IJF46"/>
          <cell r="IJG46"/>
          <cell r="IJH46"/>
          <cell r="IJI46"/>
          <cell r="IJJ46"/>
          <cell r="IJK46"/>
          <cell r="IJL46"/>
          <cell r="IJM46"/>
          <cell r="IJN46"/>
          <cell r="IJO46"/>
          <cell r="IJP46"/>
          <cell r="IJQ46"/>
          <cell r="IJR46"/>
          <cell r="IJS46"/>
          <cell r="IJT46"/>
          <cell r="IJU46"/>
          <cell r="IJV46"/>
          <cell r="IJW46"/>
          <cell r="IJX46"/>
          <cell r="IJY46"/>
          <cell r="IJZ46"/>
          <cell r="IKA46"/>
          <cell r="IKB46"/>
          <cell r="IKC46"/>
          <cell r="IKD46"/>
          <cell r="IKE46"/>
          <cell r="IKF46"/>
          <cell r="IKG46"/>
          <cell r="IKH46"/>
          <cell r="IKI46"/>
          <cell r="IKJ46"/>
          <cell r="IKK46"/>
          <cell r="IKL46"/>
          <cell r="IKM46"/>
          <cell r="IKN46"/>
          <cell r="IKO46"/>
          <cell r="IKP46"/>
          <cell r="IKQ46"/>
          <cell r="IKR46"/>
          <cell r="IKS46"/>
          <cell r="IKT46"/>
          <cell r="IKU46"/>
          <cell r="IKV46"/>
          <cell r="IKW46"/>
          <cell r="IKX46"/>
          <cell r="IKY46"/>
          <cell r="IKZ46"/>
          <cell r="ILA46"/>
          <cell r="ILB46"/>
          <cell r="ILC46"/>
          <cell r="ILD46"/>
          <cell r="ILE46"/>
          <cell r="ILF46"/>
          <cell r="ILG46"/>
          <cell r="ILH46"/>
          <cell r="ILI46"/>
          <cell r="ILJ46"/>
          <cell r="ILK46"/>
          <cell r="ILL46"/>
          <cell r="ILM46"/>
          <cell r="ILN46"/>
          <cell r="ILO46"/>
          <cell r="ILP46"/>
          <cell r="ILQ46"/>
          <cell r="ILR46"/>
          <cell r="ILS46"/>
          <cell r="ILT46"/>
          <cell r="ILU46"/>
          <cell r="ILV46"/>
          <cell r="ILW46"/>
          <cell r="ILX46"/>
          <cell r="ILY46"/>
          <cell r="ILZ46"/>
          <cell r="IMA46"/>
          <cell r="IMB46"/>
          <cell r="IMC46"/>
          <cell r="IMD46"/>
          <cell r="IME46"/>
          <cell r="IMF46"/>
          <cell r="IMG46"/>
          <cell r="IMH46"/>
          <cell r="IMI46"/>
          <cell r="IMJ46"/>
          <cell r="IMK46"/>
          <cell r="IML46"/>
          <cell r="IMM46"/>
          <cell r="IMN46"/>
          <cell r="IMO46"/>
          <cell r="IMP46"/>
          <cell r="IMQ46"/>
          <cell r="IMR46"/>
          <cell r="IMS46"/>
          <cell r="IMT46"/>
          <cell r="IMU46"/>
          <cell r="IMV46"/>
          <cell r="IMW46"/>
          <cell r="IMX46"/>
          <cell r="IMY46"/>
          <cell r="IMZ46"/>
          <cell r="INA46"/>
          <cell r="INB46"/>
          <cell r="INC46"/>
          <cell r="IND46"/>
          <cell r="INE46"/>
          <cell r="INF46"/>
          <cell r="ING46"/>
          <cell r="INH46"/>
          <cell r="INI46"/>
          <cell r="INJ46"/>
          <cell r="INK46"/>
          <cell r="INL46"/>
          <cell r="INM46"/>
          <cell r="INN46"/>
          <cell r="INO46"/>
          <cell r="INP46"/>
          <cell r="INQ46"/>
          <cell r="INR46"/>
          <cell r="INS46"/>
          <cell r="INT46"/>
          <cell r="INU46"/>
          <cell r="INV46"/>
          <cell r="INW46"/>
          <cell r="INX46"/>
          <cell r="INY46"/>
          <cell r="INZ46"/>
          <cell r="IOA46"/>
          <cell r="IOB46"/>
          <cell r="IOC46"/>
          <cell r="IOD46"/>
          <cell r="IOE46"/>
          <cell r="IOF46"/>
          <cell r="IOG46"/>
          <cell r="IOH46"/>
          <cell r="IOI46"/>
          <cell r="IOJ46"/>
          <cell r="IOK46"/>
          <cell r="IOL46"/>
          <cell r="IOM46"/>
          <cell r="ION46"/>
          <cell r="IOO46"/>
          <cell r="IOP46"/>
          <cell r="IOQ46"/>
          <cell r="IOR46"/>
          <cell r="IOS46"/>
          <cell r="IOT46"/>
          <cell r="IOU46"/>
          <cell r="IOV46"/>
          <cell r="IOW46"/>
          <cell r="IOX46"/>
          <cell r="IOY46"/>
          <cell r="IOZ46"/>
          <cell r="IPA46"/>
          <cell r="IPB46"/>
          <cell r="IPC46"/>
          <cell r="IPD46"/>
          <cell r="IPE46"/>
          <cell r="IPF46"/>
          <cell r="IPG46"/>
          <cell r="IPH46"/>
          <cell r="IPI46"/>
          <cell r="IPJ46"/>
          <cell r="IPK46"/>
          <cell r="IPL46"/>
          <cell r="IPM46"/>
          <cell r="IPN46"/>
          <cell r="IPO46"/>
          <cell r="IPP46"/>
          <cell r="IPQ46"/>
          <cell r="IPR46"/>
          <cell r="IPS46"/>
          <cell r="IPT46"/>
          <cell r="IPU46"/>
          <cell r="IPV46"/>
          <cell r="IPW46"/>
          <cell r="IPX46"/>
          <cell r="IPY46"/>
          <cell r="IPZ46"/>
          <cell r="IQA46"/>
          <cell r="IQB46"/>
          <cell r="IQC46"/>
          <cell r="IQD46"/>
          <cell r="IQE46"/>
          <cell r="IQF46"/>
          <cell r="IQG46"/>
          <cell r="IQH46"/>
          <cell r="IQI46"/>
          <cell r="IQJ46"/>
          <cell r="IQK46"/>
          <cell r="IQL46"/>
          <cell r="IQM46"/>
          <cell r="IQN46"/>
          <cell r="IQO46"/>
          <cell r="IQP46"/>
          <cell r="IQQ46"/>
          <cell r="IQR46"/>
          <cell r="IQS46"/>
          <cell r="IQT46"/>
          <cell r="IQU46"/>
          <cell r="IQV46"/>
          <cell r="IQW46"/>
          <cell r="IQX46"/>
          <cell r="IQY46"/>
          <cell r="IQZ46"/>
          <cell r="IRA46"/>
          <cell r="IRB46"/>
          <cell r="IRC46"/>
          <cell r="IRD46"/>
          <cell r="IRE46"/>
          <cell r="IRF46"/>
          <cell r="IRG46"/>
          <cell r="IRH46"/>
          <cell r="IRI46"/>
          <cell r="IRJ46"/>
          <cell r="IRK46"/>
          <cell r="IRL46"/>
          <cell r="IRM46"/>
          <cell r="IRN46"/>
          <cell r="IRO46"/>
          <cell r="IRP46"/>
          <cell r="IRQ46"/>
          <cell r="IRR46"/>
          <cell r="IRS46"/>
          <cell r="IRT46"/>
          <cell r="IRU46"/>
          <cell r="IRV46"/>
          <cell r="IRW46"/>
          <cell r="IRX46"/>
          <cell r="IRY46"/>
          <cell r="IRZ46"/>
          <cell r="ISA46"/>
          <cell r="ISB46"/>
          <cell r="ISC46"/>
          <cell r="ISD46"/>
          <cell r="ISE46"/>
          <cell r="ISF46"/>
          <cell r="ISG46"/>
          <cell r="ISH46"/>
          <cell r="ISI46"/>
          <cell r="ISJ46"/>
          <cell r="ISK46"/>
          <cell r="ISL46"/>
          <cell r="ISM46"/>
          <cell r="ISN46"/>
          <cell r="ISO46"/>
          <cell r="ISP46"/>
          <cell r="ISQ46"/>
          <cell r="ISR46"/>
          <cell r="ISS46"/>
          <cell r="IST46"/>
          <cell r="ISU46"/>
          <cell r="ISV46"/>
          <cell r="ISW46"/>
          <cell r="ISX46"/>
          <cell r="ISY46"/>
          <cell r="ISZ46"/>
          <cell r="ITA46"/>
          <cell r="ITB46"/>
          <cell r="ITC46"/>
          <cell r="ITD46"/>
          <cell r="ITE46"/>
          <cell r="ITF46"/>
          <cell r="ITG46"/>
          <cell r="ITH46"/>
          <cell r="ITI46"/>
          <cell r="ITJ46"/>
          <cell r="ITK46"/>
          <cell r="ITL46"/>
          <cell r="ITM46"/>
          <cell r="ITN46"/>
          <cell r="ITO46"/>
          <cell r="ITP46"/>
          <cell r="ITQ46"/>
          <cell r="ITR46"/>
          <cell r="ITS46"/>
          <cell r="ITT46"/>
          <cell r="ITU46"/>
          <cell r="ITV46"/>
          <cell r="ITW46"/>
          <cell r="ITX46"/>
          <cell r="ITY46"/>
          <cell r="ITZ46"/>
          <cell r="IUA46"/>
          <cell r="IUB46"/>
          <cell r="IUC46"/>
          <cell r="IUD46"/>
          <cell r="IUE46"/>
          <cell r="IUF46"/>
          <cell r="IUG46"/>
          <cell r="IUH46"/>
          <cell r="IUI46"/>
          <cell r="IUJ46"/>
          <cell r="IUK46"/>
          <cell r="IUL46"/>
          <cell r="IUM46"/>
          <cell r="IUN46"/>
          <cell r="IUO46"/>
          <cell r="IUP46"/>
          <cell r="IUQ46"/>
          <cell r="IUR46"/>
          <cell r="IUS46"/>
          <cell r="IUT46"/>
          <cell r="IUU46"/>
          <cell r="IUV46"/>
          <cell r="IUW46"/>
          <cell r="IUX46"/>
          <cell r="IUY46"/>
          <cell r="IUZ46"/>
          <cell r="IVA46"/>
          <cell r="IVB46"/>
          <cell r="IVC46"/>
          <cell r="IVD46"/>
          <cell r="IVE46"/>
          <cell r="IVF46"/>
          <cell r="IVG46"/>
          <cell r="IVH46"/>
          <cell r="IVI46"/>
          <cell r="IVJ46"/>
          <cell r="IVK46"/>
          <cell r="IVL46"/>
          <cell r="IVM46"/>
          <cell r="IVN46"/>
          <cell r="IVO46"/>
          <cell r="IVP46"/>
          <cell r="IVQ46"/>
          <cell r="IVR46"/>
          <cell r="IVS46"/>
          <cell r="IVT46"/>
          <cell r="IVU46"/>
          <cell r="IVV46"/>
          <cell r="IVW46"/>
          <cell r="IVX46"/>
          <cell r="IVY46"/>
          <cell r="IVZ46"/>
          <cell r="IWA46"/>
          <cell r="IWB46"/>
          <cell r="IWC46"/>
          <cell r="IWD46"/>
          <cell r="IWE46"/>
          <cell r="IWF46"/>
          <cell r="IWG46"/>
          <cell r="IWH46"/>
          <cell r="IWI46"/>
          <cell r="IWJ46"/>
          <cell r="IWK46"/>
          <cell r="IWL46"/>
          <cell r="IWM46"/>
          <cell r="IWN46"/>
          <cell r="IWO46"/>
          <cell r="IWP46"/>
          <cell r="IWQ46"/>
          <cell r="IWR46"/>
          <cell r="IWS46"/>
          <cell r="IWT46"/>
          <cell r="IWU46"/>
          <cell r="IWV46"/>
          <cell r="IWW46"/>
          <cell r="IWX46"/>
          <cell r="IWY46"/>
          <cell r="IWZ46"/>
          <cell r="IXA46"/>
          <cell r="IXB46"/>
          <cell r="IXC46"/>
          <cell r="IXD46"/>
          <cell r="IXE46"/>
          <cell r="IXF46"/>
          <cell r="IXG46"/>
          <cell r="IXH46"/>
          <cell r="IXI46"/>
          <cell r="IXJ46"/>
          <cell r="IXK46"/>
          <cell r="IXL46"/>
          <cell r="IXM46"/>
          <cell r="IXN46"/>
          <cell r="IXO46"/>
          <cell r="IXP46"/>
          <cell r="IXQ46"/>
          <cell r="IXR46"/>
          <cell r="IXS46"/>
          <cell r="IXT46"/>
          <cell r="IXU46"/>
          <cell r="IXV46"/>
          <cell r="IXW46"/>
          <cell r="IXX46"/>
          <cell r="IXY46"/>
          <cell r="IXZ46"/>
          <cell r="IYA46"/>
          <cell r="IYB46"/>
          <cell r="IYC46"/>
          <cell r="IYD46"/>
          <cell r="IYE46"/>
          <cell r="IYF46"/>
          <cell r="IYG46"/>
          <cell r="IYH46"/>
          <cell r="IYI46"/>
          <cell r="IYJ46"/>
          <cell r="IYK46"/>
          <cell r="IYL46"/>
          <cell r="IYM46"/>
          <cell r="IYN46"/>
          <cell r="IYO46"/>
          <cell r="IYP46"/>
          <cell r="IYQ46"/>
          <cell r="IYR46"/>
          <cell r="IYS46"/>
          <cell r="IYT46"/>
          <cell r="IYU46"/>
          <cell r="IYV46"/>
          <cell r="IYW46"/>
          <cell r="IYX46"/>
          <cell r="IYY46"/>
          <cell r="IYZ46"/>
          <cell r="IZA46"/>
          <cell r="IZB46"/>
          <cell r="IZC46"/>
          <cell r="IZD46"/>
          <cell r="IZE46"/>
          <cell r="IZF46"/>
          <cell r="IZG46"/>
          <cell r="IZH46"/>
          <cell r="IZI46"/>
          <cell r="IZJ46"/>
          <cell r="IZK46"/>
          <cell r="IZL46"/>
          <cell r="IZM46"/>
          <cell r="IZN46"/>
          <cell r="IZO46"/>
          <cell r="IZP46"/>
          <cell r="IZQ46"/>
          <cell r="IZR46"/>
          <cell r="IZS46"/>
          <cell r="IZT46"/>
          <cell r="IZU46"/>
          <cell r="IZV46"/>
          <cell r="IZW46"/>
          <cell r="IZX46"/>
          <cell r="IZY46"/>
          <cell r="IZZ46"/>
          <cell r="JAA46"/>
          <cell r="JAB46"/>
          <cell r="JAC46"/>
          <cell r="JAD46"/>
          <cell r="JAE46"/>
          <cell r="JAF46"/>
          <cell r="JAG46"/>
          <cell r="JAH46"/>
          <cell r="JAI46"/>
          <cell r="JAJ46"/>
          <cell r="JAK46"/>
          <cell r="JAL46"/>
          <cell r="JAM46"/>
          <cell r="JAN46"/>
          <cell r="JAO46"/>
          <cell r="JAP46"/>
          <cell r="JAQ46"/>
          <cell r="JAR46"/>
          <cell r="JAS46"/>
          <cell r="JAT46"/>
          <cell r="JAU46"/>
          <cell r="JAV46"/>
          <cell r="JAW46"/>
          <cell r="JAX46"/>
          <cell r="JAY46"/>
          <cell r="JAZ46"/>
          <cell r="JBA46"/>
          <cell r="JBB46"/>
          <cell r="JBC46"/>
          <cell r="JBD46"/>
          <cell r="JBE46"/>
          <cell r="JBF46"/>
          <cell r="JBG46"/>
          <cell r="JBH46"/>
          <cell r="JBI46"/>
          <cell r="JBJ46"/>
          <cell r="JBK46"/>
          <cell r="JBL46"/>
          <cell r="JBM46"/>
          <cell r="JBN46"/>
          <cell r="JBO46"/>
          <cell r="JBP46"/>
          <cell r="JBQ46"/>
          <cell r="JBR46"/>
          <cell r="JBS46"/>
          <cell r="JBT46"/>
          <cell r="JBU46"/>
          <cell r="JBV46"/>
          <cell r="JBW46"/>
          <cell r="JBX46"/>
          <cell r="JBY46"/>
          <cell r="JBZ46"/>
          <cell r="JCA46"/>
          <cell r="JCB46"/>
          <cell r="JCC46"/>
          <cell r="JCD46"/>
          <cell r="JCE46"/>
          <cell r="JCF46"/>
          <cell r="JCG46"/>
          <cell r="JCH46"/>
          <cell r="JCI46"/>
          <cell r="JCJ46"/>
          <cell r="JCK46"/>
          <cell r="JCL46"/>
          <cell r="JCM46"/>
          <cell r="JCN46"/>
          <cell r="JCO46"/>
          <cell r="JCP46"/>
          <cell r="JCQ46"/>
          <cell r="JCR46"/>
          <cell r="JCS46"/>
          <cell r="JCT46"/>
          <cell r="JCU46"/>
          <cell r="JCV46"/>
          <cell r="JCW46"/>
          <cell r="JCX46"/>
          <cell r="JCY46"/>
          <cell r="JCZ46"/>
          <cell r="JDA46"/>
          <cell r="JDB46"/>
          <cell r="JDC46"/>
          <cell r="JDD46"/>
          <cell r="JDE46"/>
          <cell r="JDF46"/>
          <cell r="JDG46"/>
          <cell r="JDH46"/>
          <cell r="JDI46"/>
          <cell r="JDJ46"/>
          <cell r="JDK46"/>
          <cell r="JDL46"/>
          <cell r="JDM46"/>
          <cell r="JDN46"/>
          <cell r="JDO46"/>
          <cell r="JDP46"/>
          <cell r="JDQ46"/>
          <cell r="JDR46"/>
          <cell r="JDS46"/>
          <cell r="JDT46"/>
          <cell r="JDU46"/>
          <cell r="JDV46"/>
          <cell r="JDW46"/>
          <cell r="JDX46"/>
          <cell r="JDY46"/>
          <cell r="JDZ46"/>
          <cell r="JEA46"/>
          <cell r="JEB46"/>
          <cell r="JEC46"/>
          <cell r="JED46"/>
          <cell r="JEE46"/>
          <cell r="JEF46"/>
          <cell r="JEG46"/>
          <cell r="JEH46"/>
          <cell r="JEI46"/>
          <cell r="JEJ46"/>
          <cell r="JEK46"/>
          <cell r="JEL46"/>
          <cell r="JEM46"/>
          <cell r="JEN46"/>
          <cell r="JEO46"/>
          <cell r="JEP46"/>
          <cell r="JEQ46"/>
          <cell r="JER46"/>
          <cell r="JES46"/>
          <cell r="JET46"/>
          <cell r="JEU46"/>
          <cell r="JEV46"/>
          <cell r="JEW46"/>
          <cell r="JEX46"/>
          <cell r="JEY46"/>
          <cell r="JEZ46"/>
          <cell r="JFA46"/>
          <cell r="JFB46"/>
          <cell r="JFC46"/>
          <cell r="JFD46"/>
          <cell r="JFE46"/>
          <cell r="JFF46"/>
          <cell r="JFG46"/>
          <cell r="JFH46"/>
          <cell r="JFI46"/>
          <cell r="JFJ46"/>
          <cell r="JFK46"/>
          <cell r="JFL46"/>
          <cell r="JFM46"/>
          <cell r="JFN46"/>
          <cell r="JFO46"/>
          <cell r="JFP46"/>
          <cell r="JFQ46"/>
          <cell r="JFR46"/>
          <cell r="JFS46"/>
          <cell r="JFT46"/>
          <cell r="JFU46"/>
          <cell r="JFV46"/>
          <cell r="JFW46"/>
          <cell r="JFX46"/>
          <cell r="JFY46"/>
          <cell r="JFZ46"/>
          <cell r="JGA46"/>
          <cell r="JGB46"/>
          <cell r="JGC46"/>
          <cell r="JGD46"/>
          <cell r="JGE46"/>
          <cell r="JGF46"/>
          <cell r="JGG46"/>
          <cell r="JGH46"/>
          <cell r="JGI46"/>
          <cell r="JGJ46"/>
          <cell r="JGK46"/>
          <cell r="JGL46"/>
          <cell r="JGM46"/>
          <cell r="JGN46"/>
          <cell r="JGO46"/>
          <cell r="JGP46"/>
          <cell r="JGQ46"/>
          <cell r="JGR46"/>
          <cell r="JGS46"/>
          <cell r="JGT46"/>
          <cell r="JGU46"/>
          <cell r="JGV46"/>
          <cell r="JGW46"/>
          <cell r="JGX46"/>
          <cell r="JGY46"/>
          <cell r="JGZ46"/>
          <cell r="JHA46"/>
          <cell r="JHB46"/>
          <cell r="JHC46"/>
          <cell r="JHD46"/>
          <cell r="JHE46"/>
          <cell r="JHF46"/>
          <cell r="JHG46"/>
          <cell r="JHH46"/>
          <cell r="JHI46"/>
          <cell r="JHJ46"/>
          <cell r="JHK46"/>
          <cell r="JHL46"/>
          <cell r="JHM46"/>
          <cell r="JHN46"/>
          <cell r="JHO46"/>
          <cell r="JHP46"/>
          <cell r="JHQ46"/>
          <cell r="JHR46"/>
          <cell r="JHS46"/>
          <cell r="JHT46"/>
          <cell r="JHU46"/>
          <cell r="JHV46"/>
          <cell r="JHW46"/>
          <cell r="JHX46"/>
          <cell r="JHY46"/>
          <cell r="JHZ46"/>
          <cell r="JIA46"/>
          <cell r="JIB46"/>
          <cell r="JIC46"/>
          <cell r="JID46"/>
          <cell r="JIE46"/>
          <cell r="JIF46"/>
          <cell r="JIG46"/>
          <cell r="JIH46"/>
          <cell r="JII46"/>
          <cell r="JIJ46"/>
          <cell r="JIK46"/>
          <cell r="JIL46"/>
          <cell r="JIM46"/>
          <cell r="JIN46"/>
          <cell r="JIO46"/>
          <cell r="JIP46"/>
          <cell r="JIQ46"/>
          <cell r="JIR46"/>
          <cell r="JIS46"/>
          <cell r="JIT46"/>
          <cell r="JIU46"/>
          <cell r="JIV46"/>
          <cell r="JIW46"/>
          <cell r="JIX46"/>
          <cell r="JIY46"/>
          <cell r="JIZ46"/>
          <cell r="JJA46"/>
          <cell r="JJB46"/>
          <cell r="JJC46"/>
          <cell r="JJD46"/>
          <cell r="JJE46"/>
          <cell r="JJF46"/>
          <cell r="JJG46"/>
          <cell r="JJH46"/>
          <cell r="JJI46"/>
          <cell r="JJJ46"/>
          <cell r="JJK46"/>
          <cell r="JJL46"/>
          <cell r="JJM46"/>
          <cell r="JJN46"/>
          <cell r="JJO46"/>
          <cell r="JJP46"/>
          <cell r="JJQ46"/>
          <cell r="JJR46"/>
          <cell r="JJS46"/>
          <cell r="JJT46"/>
          <cell r="JJU46"/>
          <cell r="JJV46"/>
          <cell r="JJW46"/>
          <cell r="JJX46"/>
          <cell r="JJY46"/>
          <cell r="JJZ46"/>
          <cell r="JKA46"/>
          <cell r="JKB46"/>
          <cell r="JKC46"/>
          <cell r="JKD46"/>
          <cell r="JKE46"/>
          <cell r="JKF46"/>
          <cell r="JKG46"/>
          <cell r="JKH46"/>
          <cell r="JKI46"/>
          <cell r="JKJ46"/>
          <cell r="JKK46"/>
          <cell r="JKL46"/>
          <cell r="JKM46"/>
          <cell r="JKN46"/>
          <cell r="JKO46"/>
          <cell r="JKP46"/>
          <cell r="JKQ46"/>
          <cell r="JKR46"/>
          <cell r="JKS46"/>
          <cell r="JKT46"/>
          <cell r="JKU46"/>
          <cell r="JKV46"/>
          <cell r="JKW46"/>
          <cell r="JKX46"/>
          <cell r="JKY46"/>
          <cell r="JKZ46"/>
          <cell r="JLA46"/>
          <cell r="JLB46"/>
          <cell r="JLC46"/>
          <cell r="JLD46"/>
          <cell r="JLE46"/>
          <cell r="JLF46"/>
          <cell r="JLG46"/>
          <cell r="JLH46"/>
          <cell r="JLI46"/>
          <cell r="JLJ46"/>
          <cell r="JLK46"/>
          <cell r="JLL46"/>
          <cell r="JLM46"/>
          <cell r="JLN46"/>
          <cell r="JLO46"/>
          <cell r="JLP46"/>
          <cell r="JLQ46"/>
          <cell r="JLR46"/>
          <cell r="JLS46"/>
          <cell r="JLT46"/>
          <cell r="JLU46"/>
          <cell r="JLV46"/>
          <cell r="JLW46"/>
          <cell r="JLX46"/>
          <cell r="JLY46"/>
          <cell r="JLZ46"/>
          <cell r="JMA46"/>
          <cell r="JMB46"/>
          <cell r="JMC46"/>
          <cell r="JMD46"/>
          <cell r="JME46"/>
          <cell r="JMF46"/>
          <cell r="JMG46"/>
          <cell r="JMH46"/>
          <cell r="JMI46"/>
          <cell r="JMJ46"/>
          <cell r="JMK46"/>
          <cell r="JML46"/>
          <cell r="JMM46"/>
          <cell r="JMN46"/>
          <cell r="JMO46"/>
          <cell r="JMP46"/>
          <cell r="JMQ46"/>
          <cell r="JMR46"/>
          <cell r="JMS46"/>
          <cell r="JMT46"/>
          <cell r="JMU46"/>
          <cell r="JMV46"/>
          <cell r="JMW46"/>
          <cell r="JMX46"/>
          <cell r="JMY46"/>
          <cell r="JMZ46"/>
          <cell r="JNA46"/>
          <cell r="JNB46"/>
          <cell r="JNC46"/>
          <cell r="JND46"/>
          <cell r="JNE46"/>
          <cell r="JNF46"/>
          <cell r="JNG46"/>
          <cell r="JNH46"/>
          <cell r="JNI46"/>
          <cell r="JNJ46"/>
          <cell r="JNK46"/>
          <cell r="JNL46"/>
          <cell r="JNM46"/>
          <cell r="JNN46"/>
          <cell r="JNO46"/>
          <cell r="JNP46"/>
          <cell r="JNQ46"/>
          <cell r="JNR46"/>
          <cell r="JNS46"/>
          <cell r="JNT46"/>
          <cell r="JNU46"/>
          <cell r="JNV46"/>
          <cell r="JNW46"/>
          <cell r="JNX46"/>
          <cell r="JNY46"/>
          <cell r="JNZ46"/>
          <cell r="JOA46"/>
          <cell r="JOB46"/>
          <cell r="JOC46"/>
          <cell r="JOD46"/>
          <cell r="JOE46"/>
          <cell r="JOF46"/>
          <cell r="JOG46"/>
          <cell r="JOH46"/>
          <cell r="JOI46"/>
          <cell r="JOJ46"/>
          <cell r="JOK46"/>
          <cell r="JOL46"/>
          <cell r="JOM46"/>
          <cell r="JON46"/>
          <cell r="JOO46"/>
          <cell r="JOP46"/>
          <cell r="JOQ46"/>
          <cell r="JOR46"/>
          <cell r="JOS46"/>
          <cell r="JOT46"/>
          <cell r="JOU46"/>
          <cell r="JOV46"/>
          <cell r="JOW46"/>
          <cell r="JOX46"/>
          <cell r="JOY46"/>
          <cell r="JOZ46"/>
          <cell r="JPA46"/>
          <cell r="JPB46"/>
          <cell r="JPC46"/>
          <cell r="JPD46"/>
          <cell r="JPE46"/>
          <cell r="JPF46"/>
          <cell r="JPG46"/>
          <cell r="JPH46"/>
          <cell r="JPI46"/>
          <cell r="JPJ46"/>
          <cell r="JPK46"/>
          <cell r="JPL46"/>
          <cell r="JPM46"/>
          <cell r="JPN46"/>
          <cell r="JPO46"/>
          <cell r="JPP46"/>
          <cell r="JPQ46"/>
          <cell r="JPR46"/>
          <cell r="JPS46"/>
          <cell r="JPT46"/>
          <cell r="JPU46"/>
          <cell r="JPV46"/>
          <cell r="JPW46"/>
          <cell r="JPX46"/>
          <cell r="JPY46"/>
          <cell r="JPZ46"/>
          <cell r="JQA46"/>
          <cell r="JQB46"/>
          <cell r="JQC46"/>
          <cell r="JQD46"/>
          <cell r="JQE46"/>
          <cell r="JQF46"/>
          <cell r="JQG46"/>
          <cell r="JQH46"/>
          <cell r="JQI46"/>
          <cell r="JQJ46"/>
          <cell r="JQK46"/>
          <cell r="JQL46"/>
          <cell r="JQM46"/>
          <cell r="JQN46"/>
          <cell r="JQO46"/>
          <cell r="JQP46"/>
          <cell r="JQQ46"/>
          <cell r="JQR46"/>
          <cell r="JQS46"/>
          <cell r="JQT46"/>
          <cell r="JQU46"/>
          <cell r="JQV46"/>
          <cell r="JQW46"/>
          <cell r="JQX46"/>
          <cell r="JQY46"/>
          <cell r="JQZ46"/>
          <cell r="JRA46"/>
          <cell r="JRB46"/>
          <cell r="JRC46"/>
          <cell r="JRD46"/>
          <cell r="JRE46"/>
          <cell r="JRF46"/>
          <cell r="JRG46"/>
          <cell r="JRH46"/>
          <cell r="JRI46"/>
          <cell r="JRJ46"/>
          <cell r="JRK46"/>
          <cell r="JRL46"/>
          <cell r="JRM46"/>
          <cell r="JRN46"/>
          <cell r="JRO46"/>
          <cell r="JRP46"/>
          <cell r="JRQ46"/>
          <cell r="JRR46"/>
          <cell r="JRS46"/>
          <cell r="JRT46"/>
          <cell r="JRU46"/>
          <cell r="JRV46"/>
          <cell r="JRW46"/>
          <cell r="JRX46"/>
          <cell r="JRY46"/>
          <cell r="JRZ46"/>
          <cell r="JSA46"/>
          <cell r="JSB46"/>
          <cell r="JSC46"/>
          <cell r="JSD46"/>
          <cell r="JSE46"/>
          <cell r="JSF46"/>
          <cell r="JSG46"/>
          <cell r="JSH46"/>
          <cell r="JSI46"/>
          <cell r="JSJ46"/>
          <cell r="JSK46"/>
          <cell r="JSL46"/>
          <cell r="JSM46"/>
          <cell r="JSN46"/>
          <cell r="JSO46"/>
          <cell r="JSP46"/>
          <cell r="JSQ46"/>
          <cell r="JSR46"/>
          <cell r="JSS46"/>
          <cell r="JST46"/>
          <cell r="JSU46"/>
          <cell r="JSV46"/>
          <cell r="JSW46"/>
          <cell r="JSX46"/>
          <cell r="JSY46"/>
          <cell r="JSZ46"/>
          <cell r="JTA46"/>
          <cell r="JTB46"/>
          <cell r="JTC46"/>
          <cell r="JTD46"/>
          <cell r="JTE46"/>
          <cell r="JTF46"/>
          <cell r="JTG46"/>
          <cell r="JTH46"/>
          <cell r="JTI46"/>
          <cell r="JTJ46"/>
          <cell r="JTK46"/>
          <cell r="JTL46"/>
          <cell r="JTM46"/>
          <cell r="JTN46"/>
          <cell r="JTO46"/>
          <cell r="JTP46"/>
          <cell r="JTQ46"/>
          <cell r="JTR46"/>
          <cell r="JTS46"/>
          <cell r="JTT46"/>
          <cell r="JTU46"/>
          <cell r="JTV46"/>
          <cell r="JTW46"/>
          <cell r="JTX46"/>
          <cell r="JTY46"/>
          <cell r="JTZ46"/>
          <cell r="JUA46"/>
          <cell r="JUB46"/>
          <cell r="JUC46"/>
          <cell r="JUD46"/>
          <cell r="JUE46"/>
          <cell r="JUF46"/>
          <cell r="JUG46"/>
          <cell r="JUH46"/>
          <cell r="JUI46"/>
          <cell r="JUJ46"/>
          <cell r="JUK46"/>
          <cell r="JUL46"/>
          <cell r="JUM46"/>
          <cell r="JUN46"/>
          <cell r="JUO46"/>
          <cell r="JUP46"/>
          <cell r="JUQ46"/>
          <cell r="JUR46"/>
          <cell r="JUS46"/>
          <cell r="JUT46"/>
          <cell r="JUU46"/>
          <cell r="JUV46"/>
          <cell r="JUW46"/>
          <cell r="JUX46"/>
          <cell r="JUY46"/>
          <cell r="JUZ46"/>
          <cell r="JVA46"/>
          <cell r="JVB46"/>
          <cell r="JVC46"/>
          <cell r="JVD46"/>
          <cell r="JVE46"/>
          <cell r="JVF46"/>
          <cell r="JVG46"/>
          <cell r="JVH46"/>
          <cell r="JVI46"/>
          <cell r="JVJ46"/>
          <cell r="JVK46"/>
          <cell r="JVL46"/>
          <cell r="JVM46"/>
          <cell r="JVN46"/>
          <cell r="JVO46"/>
          <cell r="JVP46"/>
          <cell r="JVQ46"/>
          <cell r="JVR46"/>
          <cell r="JVS46"/>
          <cell r="JVT46"/>
          <cell r="JVU46"/>
          <cell r="JVV46"/>
          <cell r="JVW46"/>
          <cell r="JVX46"/>
          <cell r="JVY46"/>
          <cell r="JVZ46"/>
          <cell r="JWA46"/>
          <cell r="JWB46"/>
          <cell r="JWC46"/>
          <cell r="JWD46"/>
          <cell r="JWE46"/>
          <cell r="JWF46"/>
          <cell r="JWG46"/>
          <cell r="JWH46"/>
          <cell r="JWI46"/>
          <cell r="JWJ46"/>
          <cell r="JWK46"/>
          <cell r="JWL46"/>
          <cell r="JWM46"/>
          <cell r="JWN46"/>
          <cell r="JWO46"/>
          <cell r="JWP46"/>
          <cell r="JWQ46"/>
          <cell r="JWR46"/>
          <cell r="JWS46"/>
          <cell r="JWT46"/>
          <cell r="JWU46"/>
          <cell r="JWV46"/>
          <cell r="JWW46"/>
          <cell r="JWX46"/>
          <cell r="JWY46"/>
          <cell r="JWZ46"/>
          <cell r="JXA46"/>
          <cell r="JXB46"/>
          <cell r="JXC46"/>
          <cell r="JXD46"/>
          <cell r="JXE46"/>
          <cell r="JXF46"/>
          <cell r="JXG46"/>
          <cell r="JXH46"/>
          <cell r="JXI46"/>
          <cell r="JXJ46"/>
          <cell r="JXK46"/>
          <cell r="JXL46"/>
          <cell r="JXM46"/>
          <cell r="JXN46"/>
          <cell r="JXO46"/>
          <cell r="JXP46"/>
          <cell r="JXQ46"/>
          <cell r="JXR46"/>
          <cell r="JXS46"/>
          <cell r="JXT46"/>
          <cell r="JXU46"/>
          <cell r="JXV46"/>
          <cell r="JXW46"/>
          <cell r="JXX46"/>
          <cell r="JXY46"/>
          <cell r="JXZ46"/>
          <cell r="JYA46"/>
          <cell r="JYB46"/>
          <cell r="JYC46"/>
          <cell r="JYD46"/>
          <cell r="JYE46"/>
          <cell r="JYF46"/>
          <cell r="JYG46"/>
          <cell r="JYH46"/>
          <cell r="JYI46"/>
          <cell r="JYJ46"/>
          <cell r="JYK46"/>
          <cell r="JYL46"/>
          <cell r="JYM46"/>
          <cell r="JYN46"/>
          <cell r="JYO46"/>
          <cell r="JYP46"/>
          <cell r="JYQ46"/>
          <cell r="JYR46"/>
          <cell r="JYS46"/>
          <cell r="JYT46"/>
          <cell r="JYU46"/>
          <cell r="JYV46"/>
          <cell r="JYW46"/>
          <cell r="JYX46"/>
          <cell r="JYY46"/>
          <cell r="JYZ46"/>
          <cell r="JZA46"/>
          <cell r="JZB46"/>
          <cell r="JZC46"/>
          <cell r="JZD46"/>
          <cell r="JZE46"/>
          <cell r="JZF46"/>
          <cell r="JZG46"/>
          <cell r="JZH46"/>
          <cell r="JZI46"/>
          <cell r="JZJ46"/>
          <cell r="JZK46"/>
          <cell r="JZL46"/>
          <cell r="JZM46"/>
          <cell r="JZN46"/>
          <cell r="JZO46"/>
          <cell r="JZP46"/>
          <cell r="JZQ46"/>
          <cell r="JZR46"/>
          <cell r="JZS46"/>
          <cell r="JZT46"/>
          <cell r="JZU46"/>
          <cell r="JZV46"/>
          <cell r="JZW46"/>
          <cell r="JZX46"/>
          <cell r="JZY46"/>
          <cell r="JZZ46"/>
          <cell r="KAA46"/>
          <cell r="KAB46"/>
          <cell r="KAC46"/>
          <cell r="KAD46"/>
          <cell r="KAE46"/>
          <cell r="KAF46"/>
          <cell r="KAG46"/>
          <cell r="KAH46"/>
          <cell r="KAI46"/>
          <cell r="KAJ46"/>
          <cell r="KAK46"/>
          <cell r="KAL46"/>
          <cell r="KAM46"/>
          <cell r="KAN46"/>
          <cell r="KAO46"/>
          <cell r="KAP46"/>
          <cell r="KAQ46"/>
          <cell r="KAR46"/>
          <cell r="KAS46"/>
          <cell r="KAT46"/>
          <cell r="KAU46"/>
          <cell r="KAV46"/>
          <cell r="KAW46"/>
          <cell r="KAX46"/>
          <cell r="KAY46"/>
          <cell r="KAZ46"/>
          <cell r="KBA46"/>
          <cell r="KBB46"/>
          <cell r="KBC46"/>
          <cell r="KBD46"/>
          <cell r="KBE46"/>
          <cell r="KBF46"/>
          <cell r="KBG46"/>
          <cell r="KBH46"/>
          <cell r="KBI46"/>
          <cell r="KBJ46"/>
          <cell r="KBK46"/>
          <cell r="KBL46"/>
          <cell r="KBM46"/>
          <cell r="KBN46"/>
          <cell r="KBO46"/>
          <cell r="KBP46"/>
          <cell r="KBQ46"/>
          <cell r="KBR46"/>
          <cell r="KBS46"/>
          <cell r="KBT46"/>
          <cell r="KBU46"/>
          <cell r="KBV46"/>
          <cell r="KBW46"/>
          <cell r="KBX46"/>
          <cell r="KBY46"/>
          <cell r="KBZ46"/>
          <cell r="KCA46"/>
          <cell r="KCB46"/>
          <cell r="KCC46"/>
          <cell r="KCD46"/>
          <cell r="KCE46"/>
          <cell r="KCF46"/>
          <cell r="KCG46"/>
          <cell r="KCH46"/>
          <cell r="KCI46"/>
          <cell r="KCJ46"/>
          <cell r="KCK46"/>
          <cell r="KCL46"/>
          <cell r="KCM46"/>
          <cell r="KCN46"/>
          <cell r="KCO46"/>
          <cell r="KCP46"/>
          <cell r="KCQ46"/>
          <cell r="KCR46"/>
          <cell r="KCS46"/>
          <cell r="KCT46"/>
          <cell r="KCU46"/>
          <cell r="KCV46"/>
          <cell r="KCW46"/>
          <cell r="KCX46"/>
          <cell r="KCY46"/>
          <cell r="KCZ46"/>
          <cell r="KDA46"/>
          <cell r="KDB46"/>
          <cell r="KDC46"/>
          <cell r="KDD46"/>
          <cell r="KDE46"/>
          <cell r="KDF46"/>
          <cell r="KDG46"/>
          <cell r="KDH46"/>
          <cell r="KDI46"/>
          <cell r="KDJ46"/>
          <cell r="KDK46"/>
          <cell r="KDL46"/>
          <cell r="KDM46"/>
          <cell r="KDN46"/>
          <cell r="KDO46"/>
          <cell r="KDP46"/>
          <cell r="KDQ46"/>
          <cell r="KDR46"/>
          <cell r="KDS46"/>
          <cell r="KDT46"/>
          <cell r="KDU46"/>
          <cell r="KDV46"/>
          <cell r="KDW46"/>
          <cell r="KDX46"/>
          <cell r="KDY46"/>
          <cell r="KDZ46"/>
          <cell r="KEA46"/>
          <cell r="KEB46"/>
          <cell r="KEC46"/>
          <cell r="KED46"/>
          <cell r="KEE46"/>
          <cell r="KEF46"/>
          <cell r="KEG46"/>
          <cell r="KEH46"/>
          <cell r="KEI46"/>
          <cell r="KEJ46"/>
          <cell r="KEK46"/>
          <cell r="KEL46"/>
          <cell r="KEM46"/>
          <cell r="KEN46"/>
          <cell r="KEO46"/>
          <cell r="KEP46"/>
          <cell r="KEQ46"/>
          <cell r="KER46"/>
          <cell r="KES46"/>
          <cell r="KET46"/>
          <cell r="KEU46"/>
          <cell r="KEV46"/>
          <cell r="KEW46"/>
          <cell r="KEX46"/>
          <cell r="KEY46"/>
          <cell r="KEZ46"/>
          <cell r="KFA46"/>
          <cell r="KFB46"/>
          <cell r="KFC46"/>
          <cell r="KFD46"/>
          <cell r="KFE46"/>
          <cell r="KFF46"/>
          <cell r="KFG46"/>
          <cell r="KFH46"/>
          <cell r="KFI46"/>
          <cell r="KFJ46"/>
          <cell r="KFK46"/>
          <cell r="KFL46"/>
          <cell r="KFM46"/>
          <cell r="KFN46"/>
          <cell r="KFO46"/>
          <cell r="KFP46"/>
          <cell r="KFQ46"/>
          <cell r="KFR46"/>
          <cell r="KFS46"/>
          <cell r="KFT46"/>
          <cell r="KFU46"/>
          <cell r="KFV46"/>
          <cell r="KFW46"/>
          <cell r="KFX46"/>
          <cell r="KFY46"/>
          <cell r="KFZ46"/>
          <cell r="KGA46"/>
          <cell r="KGB46"/>
          <cell r="KGC46"/>
          <cell r="KGD46"/>
          <cell r="KGE46"/>
          <cell r="KGF46"/>
          <cell r="KGG46"/>
          <cell r="KGH46"/>
          <cell r="KGI46"/>
          <cell r="KGJ46"/>
          <cell r="KGK46"/>
          <cell r="KGL46"/>
          <cell r="KGM46"/>
          <cell r="KGN46"/>
          <cell r="KGO46"/>
          <cell r="KGP46"/>
          <cell r="KGQ46"/>
          <cell r="KGR46"/>
          <cell r="KGS46"/>
          <cell r="KGT46"/>
          <cell r="KGU46"/>
          <cell r="KGV46"/>
          <cell r="KGW46"/>
          <cell r="KGX46"/>
          <cell r="KGY46"/>
          <cell r="KGZ46"/>
          <cell r="KHA46"/>
          <cell r="KHB46"/>
          <cell r="KHC46"/>
          <cell r="KHD46"/>
          <cell r="KHE46"/>
          <cell r="KHF46"/>
          <cell r="KHG46"/>
          <cell r="KHH46"/>
          <cell r="KHI46"/>
          <cell r="KHJ46"/>
          <cell r="KHK46"/>
          <cell r="KHL46"/>
          <cell r="KHM46"/>
          <cell r="KHN46"/>
          <cell r="KHO46"/>
          <cell r="KHP46"/>
          <cell r="KHQ46"/>
          <cell r="KHR46"/>
          <cell r="KHS46"/>
          <cell r="KHT46"/>
          <cell r="KHU46"/>
          <cell r="KHV46"/>
          <cell r="KHW46"/>
          <cell r="KHX46"/>
          <cell r="KHY46"/>
          <cell r="KHZ46"/>
          <cell r="KIA46"/>
          <cell r="KIB46"/>
          <cell r="KIC46"/>
          <cell r="KID46"/>
          <cell r="KIE46"/>
          <cell r="KIF46"/>
          <cell r="KIG46"/>
          <cell r="KIH46"/>
          <cell r="KII46"/>
          <cell r="KIJ46"/>
          <cell r="KIK46"/>
          <cell r="KIL46"/>
          <cell r="KIM46"/>
          <cell r="KIN46"/>
          <cell r="KIO46"/>
          <cell r="KIP46"/>
          <cell r="KIQ46"/>
          <cell r="KIR46"/>
          <cell r="KIS46"/>
          <cell r="KIT46"/>
          <cell r="KIU46"/>
          <cell r="KIV46"/>
          <cell r="KIW46"/>
          <cell r="KIX46"/>
          <cell r="KIY46"/>
          <cell r="KIZ46"/>
          <cell r="KJA46"/>
          <cell r="KJB46"/>
          <cell r="KJC46"/>
          <cell r="KJD46"/>
          <cell r="KJE46"/>
          <cell r="KJF46"/>
          <cell r="KJG46"/>
          <cell r="KJH46"/>
          <cell r="KJI46"/>
          <cell r="KJJ46"/>
          <cell r="KJK46"/>
          <cell r="KJL46"/>
          <cell r="KJM46"/>
          <cell r="KJN46"/>
          <cell r="KJO46"/>
          <cell r="KJP46"/>
          <cell r="KJQ46"/>
          <cell r="KJR46"/>
          <cell r="KJS46"/>
          <cell r="KJT46"/>
          <cell r="KJU46"/>
          <cell r="KJV46"/>
          <cell r="KJW46"/>
          <cell r="KJX46"/>
          <cell r="KJY46"/>
          <cell r="KJZ46"/>
          <cell r="KKA46"/>
          <cell r="KKB46"/>
          <cell r="KKC46"/>
          <cell r="KKD46"/>
          <cell r="KKE46"/>
          <cell r="KKF46"/>
          <cell r="KKG46"/>
          <cell r="KKH46"/>
          <cell r="KKI46"/>
          <cell r="KKJ46"/>
          <cell r="KKK46"/>
          <cell r="KKL46"/>
          <cell r="KKM46"/>
          <cell r="KKN46"/>
          <cell r="KKO46"/>
          <cell r="KKP46"/>
          <cell r="KKQ46"/>
          <cell r="KKR46"/>
          <cell r="KKS46"/>
          <cell r="KKT46"/>
          <cell r="KKU46"/>
          <cell r="KKV46"/>
          <cell r="KKW46"/>
          <cell r="KKX46"/>
          <cell r="KKY46"/>
          <cell r="KKZ46"/>
          <cell r="KLA46"/>
          <cell r="KLB46"/>
          <cell r="KLC46"/>
          <cell r="KLD46"/>
          <cell r="KLE46"/>
          <cell r="KLF46"/>
          <cell r="KLG46"/>
          <cell r="KLH46"/>
          <cell r="KLI46"/>
          <cell r="KLJ46"/>
          <cell r="KLK46"/>
          <cell r="KLL46"/>
          <cell r="KLM46"/>
          <cell r="KLN46"/>
          <cell r="KLO46"/>
          <cell r="KLP46"/>
          <cell r="KLQ46"/>
          <cell r="KLR46"/>
          <cell r="KLS46"/>
          <cell r="KLT46"/>
          <cell r="KLU46"/>
          <cell r="KLV46"/>
          <cell r="KLW46"/>
          <cell r="KLX46"/>
          <cell r="KLY46"/>
          <cell r="KLZ46"/>
          <cell r="KMA46"/>
          <cell r="KMB46"/>
          <cell r="KMC46"/>
          <cell r="KMD46"/>
          <cell r="KME46"/>
          <cell r="KMF46"/>
          <cell r="KMG46"/>
          <cell r="KMH46"/>
          <cell r="KMI46"/>
          <cell r="KMJ46"/>
          <cell r="KMK46"/>
          <cell r="KML46"/>
          <cell r="KMM46"/>
          <cell r="KMN46"/>
          <cell r="KMO46"/>
          <cell r="KMP46"/>
          <cell r="KMQ46"/>
          <cell r="KMR46"/>
          <cell r="KMS46"/>
          <cell r="KMT46"/>
          <cell r="KMU46"/>
          <cell r="KMV46"/>
          <cell r="KMW46"/>
          <cell r="KMX46"/>
          <cell r="KMY46"/>
          <cell r="KMZ46"/>
          <cell r="KNA46"/>
          <cell r="KNB46"/>
          <cell r="KNC46"/>
          <cell r="KND46"/>
          <cell r="KNE46"/>
          <cell r="KNF46"/>
          <cell r="KNG46"/>
          <cell r="KNH46"/>
          <cell r="KNI46"/>
          <cell r="KNJ46"/>
          <cell r="KNK46"/>
          <cell r="KNL46"/>
          <cell r="KNM46"/>
          <cell r="KNN46"/>
          <cell r="KNO46"/>
          <cell r="KNP46"/>
          <cell r="KNQ46"/>
          <cell r="KNR46"/>
          <cell r="KNS46"/>
          <cell r="KNT46"/>
          <cell r="KNU46"/>
          <cell r="KNV46"/>
          <cell r="KNW46"/>
          <cell r="KNX46"/>
          <cell r="KNY46"/>
          <cell r="KNZ46"/>
          <cell r="KOA46"/>
          <cell r="KOB46"/>
          <cell r="KOC46"/>
          <cell r="KOD46"/>
          <cell r="KOE46"/>
          <cell r="KOF46"/>
          <cell r="KOG46"/>
          <cell r="KOH46"/>
          <cell r="KOI46"/>
          <cell r="KOJ46"/>
          <cell r="KOK46"/>
          <cell r="KOL46"/>
          <cell r="KOM46"/>
          <cell r="KON46"/>
          <cell r="KOO46"/>
          <cell r="KOP46"/>
          <cell r="KOQ46"/>
          <cell r="KOR46"/>
          <cell r="KOS46"/>
          <cell r="KOT46"/>
          <cell r="KOU46"/>
          <cell r="KOV46"/>
          <cell r="KOW46"/>
          <cell r="KOX46"/>
          <cell r="KOY46"/>
          <cell r="KOZ46"/>
          <cell r="KPA46"/>
          <cell r="KPB46"/>
          <cell r="KPC46"/>
          <cell r="KPD46"/>
          <cell r="KPE46"/>
          <cell r="KPF46"/>
          <cell r="KPG46"/>
          <cell r="KPH46"/>
          <cell r="KPI46"/>
          <cell r="KPJ46"/>
          <cell r="KPK46"/>
          <cell r="KPL46"/>
          <cell r="KPM46"/>
          <cell r="KPN46"/>
          <cell r="KPO46"/>
          <cell r="KPP46"/>
          <cell r="KPQ46"/>
          <cell r="KPR46"/>
          <cell r="KPS46"/>
          <cell r="KPT46"/>
          <cell r="KPU46"/>
          <cell r="KPV46"/>
          <cell r="KPW46"/>
          <cell r="KPX46"/>
          <cell r="KPY46"/>
          <cell r="KPZ46"/>
          <cell r="KQA46"/>
          <cell r="KQB46"/>
          <cell r="KQC46"/>
          <cell r="KQD46"/>
          <cell r="KQE46"/>
          <cell r="KQF46"/>
          <cell r="KQG46"/>
          <cell r="KQH46"/>
          <cell r="KQI46"/>
          <cell r="KQJ46"/>
          <cell r="KQK46"/>
          <cell r="KQL46"/>
          <cell r="KQM46"/>
          <cell r="KQN46"/>
          <cell r="KQO46"/>
          <cell r="KQP46"/>
          <cell r="KQQ46"/>
          <cell r="KQR46"/>
          <cell r="KQS46"/>
          <cell r="KQT46"/>
          <cell r="KQU46"/>
          <cell r="KQV46"/>
          <cell r="KQW46"/>
          <cell r="KQX46"/>
          <cell r="KQY46"/>
          <cell r="KQZ46"/>
          <cell r="KRA46"/>
          <cell r="KRB46"/>
          <cell r="KRC46"/>
          <cell r="KRD46"/>
          <cell r="KRE46"/>
          <cell r="KRF46"/>
          <cell r="KRG46"/>
          <cell r="KRH46"/>
          <cell r="KRI46"/>
          <cell r="KRJ46"/>
          <cell r="KRK46"/>
          <cell r="KRL46"/>
          <cell r="KRM46"/>
          <cell r="KRN46"/>
          <cell r="KRO46"/>
          <cell r="KRP46"/>
          <cell r="KRQ46"/>
          <cell r="KRR46"/>
          <cell r="KRS46"/>
          <cell r="KRT46"/>
          <cell r="KRU46"/>
          <cell r="KRV46"/>
          <cell r="KRW46"/>
          <cell r="KRX46"/>
          <cell r="KRY46"/>
          <cell r="KRZ46"/>
          <cell r="KSA46"/>
          <cell r="KSB46"/>
          <cell r="KSC46"/>
          <cell r="KSD46"/>
          <cell r="KSE46"/>
          <cell r="KSF46"/>
          <cell r="KSG46"/>
          <cell r="KSH46"/>
          <cell r="KSI46"/>
          <cell r="KSJ46"/>
          <cell r="KSK46"/>
          <cell r="KSL46"/>
          <cell r="KSM46"/>
          <cell r="KSN46"/>
          <cell r="KSO46"/>
          <cell r="KSP46"/>
          <cell r="KSQ46"/>
          <cell r="KSR46"/>
          <cell r="KSS46"/>
          <cell r="KST46"/>
          <cell r="KSU46"/>
          <cell r="KSV46"/>
          <cell r="KSW46"/>
          <cell r="KSX46"/>
          <cell r="KSY46"/>
          <cell r="KSZ46"/>
          <cell r="KTA46"/>
          <cell r="KTB46"/>
          <cell r="KTC46"/>
          <cell r="KTD46"/>
          <cell r="KTE46"/>
          <cell r="KTF46"/>
          <cell r="KTG46"/>
          <cell r="KTH46"/>
          <cell r="KTI46"/>
          <cell r="KTJ46"/>
          <cell r="KTK46"/>
          <cell r="KTL46"/>
          <cell r="KTM46"/>
          <cell r="KTN46"/>
          <cell r="KTO46"/>
          <cell r="KTP46"/>
          <cell r="KTQ46"/>
          <cell r="KTR46"/>
          <cell r="KTS46"/>
          <cell r="KTT46"/>
          <cell r="KTU46"/>
          <cell r="KTV46"/>
          <cell r="KTW46"/>
          <cell r="KTX46"/>
          <cell r="KTY46"/>
          <cell r="KTZ46"/>
          <cell r="KUA46"/>
          <cell r="KUB46"/>
          <cell r="KUC46"/>
          <cell r="KUD46"/>
          <cell r="KUE46"/>
          <cell r="KUF46"/>
          <cell r="KUG46"/>
          <cell r="KUH46"/>
          <cell r="KUI46"/>
          <cell r="KUJ46"/>
          <cell r="KUK46"/>
          <cell r="KUL46"/>
          <cell r="KUM46"/>
          <cell r="KUN46"/>
          <cell r="KUO46"/>
          <cell r="KUP46"/>
          <cell r="KUQ46"/>
          <cell r="KUR46"/>
          <cell r="KUS46"/>
          <cell r="KUT46"/>
          <cell r="KUU46"/>
          <cell r="KUV46"/>
          <cell r="KUW46"/>
          <cell r="KUX46"/>
          <cell r="KUY46"/>
          <cell r="KUZ46"/>
          <cell r="KVA46"/>
          <cell r="KVB46"/>
          <cell r="KVC46"/>
          <cell r="KVD46"/>
          <cell r="KVE46"/>
          <cell r="KVF46"/>
          <cell r="KVG46"/>
          <cell r="KVH46"/>
          <cell r="KVI46"/>
          <cell r="KVJ46"/>
          <cell r="KVK46"/>
          <cell r="KVL46"/>
          <cell r="KVM46"/>
          <cell r="KVN46"/>
          <cell r="KVO46"/>
          <cell r="KVP46"/>
          <cell r="KVQ46"/>
          <cell r="KVR46"/>
          <cell r="KVS46"/>
          <cell r="KVT46"/>
          <cell r="KVU46"/>
          <cell r="KVV46"/>
          <cell r="KVW46"/>
          <cell r="KVX46"/>
          <cell r="KVY46"/>
          <cell r="KVZ46"/>
          <cell r="KWA46"/>
          <cell r="KWB46"/>
          <cell r="KWC46"/>
          <cell r="KWD46"/>
          <cell r="KWE46"/>
          <cell r="KWF46"/>
          <cell r="KWG46"/>
          <cell r="KWH46"/>
          <cell r="KWI46"/>
          <cell r="KWJ46"/>
          <cell r="KWK46"/>
          <cell r="KWL46"/>
          <cell r="KWM46"/>
          <cell r="KWN46"/>
          <cell r="KWO46"/>
          <cell r="KWP46"/>
          <cell r="KWQ46"/>
          <cell r="KWR46"/>
          <cell r="KWS46"/>
          <cell r="KWT46"/>
          <cell r="KWU46"/>
          <cell r="KWV46"/>
          <cell r="KWW46"/>
          <cell r="KWX46"/>
          <cell r="KWY46"/>
          <cell r="KWZ46"/>
          <cell r="KXA46"/>
          <cell r="KXB46"/>
          <cell r="KXC46"/>
          <cell r="KXD46"/>
          <cell r="KXE46"/>
          <cell r="KXF46"/>
          <cell r="KXG46"/>
          <cell r="KXH46"/>
          <cell r="KXI46"/>
          <cell r="KXJ46"/>
          <cell r="KXK46"/>
          <cell r="KXL46"/>
          <cell r="KXM46"/>
          <cell r="KXN46"/>
          <cell r="KXO46"/>
          <cell r="KXP46"/>
          <cell r="KXQ46"/>
          <cell r="KXR46"/>
          <cell r="KXS46"/>
          <cell r="KXT46"/>
          <cell r="KXU46"/>
          <cell r="KXV46"/>
          <cell r="KXW46"/>
          <cell r="KXX46"/>
          <cell r="KXY46"/>
          <cell r="KXZ46"/>
          <cell r="KYA46"/>
          <cell r="KYB46"/>
          <cell r="KYC46"/>
          <cell r="KYD46"/>
          <cell r="KYE46"/>
          <cell r="KYF46"/>
          <cell r="KYG46"/>
          <cell r="KYH46"/>
          <cell r="KYI46"/>
          <cell r="KYJ46"/>
          <cell r="KYK46"/>
          <cell r="KYL46"/>
          <cell r="KYM46"/>
          <cell r="KYN46"/>
          <cell r="KYO46"/>
          <cell r="KYP46"/>
          <cell r="KYQ46"/>
          <cell r="KYR46"/>
          <cell r="KYS46"/>
          <cell r="KYT46"/>
          <cell r="KYU46"/>
          <cell r="KYV46"/>
          <cell r="KYW46"/>
          <cell r="KYX46"/>
          <cell r="KYY46"/>
          <cell r="KYZ46"/>
          <cell r="KZA46"/>
          <cell r="KZB46"/>
          <cell r="KZC46"/>
          <cell r="KZD46"/>
          <cell r="KZE46"/>
          <cell r="KZF46"/>
          <cell r="KZG46"/>
          <cell r="KZH46"/>
          <cell r="KZI46"/>
          <cell r="KZJ46"/>
          <cell r="KZK46"/>
          <cell r="KZL46"/>
          <cell r="KZM46"/>
          <cell r="KZN46"/>
          <cell r="KZO46"/>
          <cell r="KZP46"/>
          <cell r="KZQ46"/>
          <cell r="KZR46"/>
          <cell r="KZS46"/>
          <cell r="KZT46"/>
          <cell r="KZU46"/>
          <cell r="KZV46"/>
          <cell r="KZW46"/>
          <cell r="KZX46"/>
          <cell r="KZY46"/>
          <cell r="KZZ46"/>
          <cell r="LAA46"/>
          <cell r="LAB46"/>
          <cell r="LAC46"/>
          <cell r="LAD46"/>
          <cell r="LAE46"/>
          <cell r="LAF46"/>
          <cell r="LAG46"/>
          <cell r="LAH46"/>
          <cell r="LAI46"/>
          <cell r="LAJ46"/>
          <cell r="LAK46"/>
          <cell r="LAL46"/>
          <cell r="LAM46"/>
          <cell r="LAN46"/>
          <cell r="LAO46"/>
          <cell r="LAP46"/>
          <cell r="LAQ46"/>
          <cell r="LAR46"/>
          <cell r="LAS46"/>
          <cell r="LAT46"/>
          <cell r="LAU46"/>
          <cell r="LAV46"/>
          <cell r="LAW46"/>
          <cell r="LAX46"/>
          <cell r="LAY46"/>
          <cell r="LAZ46"/>
          <cell r="LBA46"/>
          <cell r="LBB46"/>
          <cell r="LBC46"/>
          <cell r="LBD46"/>
          <cell r="LBE46"/>
          <cell r="LBF46"/>
          <cell r="LBG46"/>
          <cell r="LBH46"/>
          <cell r="LBI46"/>
          <cell r="LBJ46"/>
          <cell r="LBK46"/>
          <cell r="LBL46"/>
          <cell r="LBM46"/>
          <cell r="LBN46"/>
          <cell r="LBO46"/>
          <cell r="LBP46"/>
          <cell r="LBQ46"/>
          <cell r="LBR46"/>
          <cell r="LBS46"/>
          <cell r="LBT46"/>
          <cell r="LBU46"/>
          <cell r="LBV46"/>
          <cell r="LBW46"/>
          <cell r="LBX46"/>
          <cell r="LBY46"/>
          <cell r="LBZ46"/>
          <cell r="LCA46"/>
          <cell r="LCB46"/>
          <cell r="LCC46"/>
          <cell r="LCD46"/>
          <cell r="LCE46"/>
          <cell r="LCF46"/>
          <cell r="LCG46"/>
          <cell r="LCH46"/>
          <cell r="LCI46"/>
          <cell r="LCJ46"/>
          <cell r="LCK46"/>
          <cell r="LCL46"/>
          <cell r="LCM46"/>
          <cell r="LCN46"/>
          <cell r="LCO46"/>
          <cell r="LCP46"/>
          <cell r="LCQ46"/>
          <cell r="LCR46"/>
          <cell r="LCS46"/>
          <cell r="LCT46"/>
          <cell r="LCU46"/>
          <cell r="LCV46"/>
          <cell r="LCW46"/>
          <cell r="LCX46"/>
          <cell r="LCY46"/>
          <cell r="LCZ46"/>
          <cell r="LDA46"/>
          <cell r="LDB46"/>
          <cell r="LDC46"/>
          <cell r="LDD46"/>
          <cell r="LDE46"/>
          <cell r="LDF46"/>
          <cell r="LDG46"/>
          <cell r="LDH46"/>
          <cell r="LDI46"/>
          <cell r="LDJ46"/>
          <cell r="LDK46"/>
          <cell r="LDL46"/>
          <cell r="LDM46"/>
          <cell r="LDN46"/>
          <cell r="LDO46"/>
          <cell r="LDP46"/>
          <cell r="LDQ46"/>
          <cell r="LDR46"/>
          <cell r="LDS46"/>
          <cell r="LDT46"/>
          <cell r="LDU46"/>
          <cell r="LDV46"/>
          <cell r="LDW46"/>
          <cell r="LDX46"/>
          <cell r="LDY46"/>
          <cell r="LDZ46"/>
          <cell r="LEA46"/>
          <cell r="LEB46"/>
          <cell r="LEC46"/>
          <cell r="LED46"/>
          <cell r="LEE46"/>
          <cell r="LEF46"/>
          <cell r="LEG46"/>
          <cell r="LEH46"/>
          <cell r="LEI46"/>
          <cell r="LEJ46"/>
          <cell r="LEK46"/>
          <cell r="LEL46"/>
          <cell r="LEM46"/>
          <cell r="LEN46"/>
          <cell r="LEO46"/>
          <cell r="LEP46"/>
          <cell r="LEQ46"/>
          <cell r="LER46"/>
          <cell r="LES46"/>
          <cell r="LET46"/>
          <cell r="LEU46"/>
          <cell r="LEV46"/>
          <cell r="LEW46"/>
          <cell r="LEX46"/>
          <cell r="LEY46"/>
          <cell r="LEZ46"/>
          <cell r="LFA46"/>
          <cell r="LFB46"/>
          <cell r="LFC46"/>
          <cell r="LFD46"/>
          <cell r="LFE46"/>
          <cell r="LFF46"/>
          <cell r="LFG46"/>
          <cell r="LFH46"/>
          <cell r="LFI46"/>
          <cell r="LFJ46"/>
          <cell r="LFK46"/>
          <cell r="LFL46"/>
          <cell r="LFM46"/>
          <cell r="LFN46"/>
          <cell r="LFO46"/>
          <cell r="LFP46"/>
          <cell r="LFQ46"/>
          <cell r="LFR46"/>
          <cell r="LFS46"/>
          <cell r="LFT46"/>
          <cell r="LFU46"/>
          <cell r="LFV46"/>
          <cell r="LFW46"/>
          <cell r="LFX46"/>
          <cell r="LFY46"/>
          <cell r="LFZ46"/>
          <cell r="LGA46"/>
          <cell r="LGB46"/>
          <cell r="LGC46"/>
          <cell r="LGD46"/>
          <cell r="LGE46"/>
          <cell r="LGF46"/>
          <cell r="LGG46"/>
          <cell r="LGH46"/>
          <cell r="LGI46"/>
          <cell r="LGJ46"/>
          <cell r="LGK46"/>
          <cell r="LGL46"/>
          <cell r="LGM46"/>
          <cell r="LGN46"/>
          <cell r="LGO46"/>
          <cell r="LGP46"/>
          <cell r="LGQ46"/>
          <cell r="LGR46"/>
          <cell r="LGS46"/>
          <cell r="LGT46"/>
          <cell r="LGU46"/>
          <cell r="LGV46"/>
          <cell r="LGW46"/>
          <cell r="LGX46"/>
          <cell r="LGY46"/>
          <cell r="LGZ46"/>
          <cell r="LHA46"/>
          <cell r="LHB46"/>
          <cell r="LHC46"/>
          <cell r="LHD46"/>
          <cell r="LHE46"/>
          <cell r="LHF46"/>
          <cell r="LHG46"/>
          <cell r="LHH46"/>
          <cell r="LHI46"/>
          <cell r="LHJ46"/>
          <cell r="LHK46"/>
          <cell r="LHL46"/>
          <cell r="LHM46"/>
          <cell r="LHN46"/>
          <cell r="LHO46"/>
          <cell r="LHP46"/>
          <cell r="LHQ46"/>
          <cell r="LHR46"/>
          <cell r="LHS46"/>
          <cell r="LHT46"/>
          <cell r="LHU46"/>
          <cell r="LHV46"/>
          <cell r="LHW46"/>
          <cell r="LHX46"/>
          <cell r="LHY46"/>
          <cell r="LHZ46"/>
          <cell r="LIA46"/>
          <cell r="LIB46"/>
          <cell r="LIC46"/>
          <cell r="LID46"/>
          <cell r="LIE46"/>
          <cell r="LIF46"/>
          <cell r="LIG46"/>
          <cell r="LIH46"/>
          <cell r="LII46"/>
          <cell r="LIJ46"/>
          <cell r="LIK46"/>
          <cell r="LIL46"/>
          <cell r="LIM46"/>
          <cell r="LIN46"/>
          <cell r="LIO46"/>
          <cell r="LIP46"/>
          <cell r="LIQ46"/>
          <cell r="LIR46"/>
          <cell r="LIS46"/>
          <cell r="LIT46"/>
          <cell r="LIU46"/>
          <cell r="LIV46"/>
          <cell r="LIW46"/>
          <cell r="LIX46"/>
          <cell r="LIY46"/>
          <cell r="LIZ46"/>
          <cell r="LJA46"/>
          <cell r="LJB46"/>
          <cell r="LJC46"/>
          <cell r="LJD46"/>
          <cell r="LJE46"/>
          <cell r="LJF46"/>
          <cell r="LJG46"/>
          <cell r="LJH46"/>
          <cell r="LJI46"/>
          <cell r="LJJ46"/>
          <cell r="LJK46"/>
          <cell r="LJL46"/>
          <cell r="LJM46"/>
          <cell r="LJN46"/>
          <cell r="LJO46"/>
          <cell r="LJP46"/>
          <cell r="LJQ46"/>
          <cell r="LJR46"/>
          <cell r="LJS46"/>
          <cell r="LJT46"/>
          <cell r="LJU46"/>
          <cell r="LJV46"/>
          <cell r="LJW46"/>
          <cell r="LJX46"/>
          <cell r="LJY46"/>
          <cell r="LJZ46"/>
          <cell r="LKA46"/>
          <cell r="LKB46"/>
          <cell r="LKC46"/>
          <cell r="LKD46"/>
          <cell r="LKE46"/>
          <cell r="LKF46"/>
          <cell r="LKG46"/>
          <cell r="LKH46"/>
          <cell r="LKI46"/>
          <cell r="LKJ46"/>
          <cell r="LKK46"/>
          <cell r="LKL46"/>
          <cell r="LKM46"/>
          <cell r="LKN46"/>
          <cell r="LKO46"/>
          <cell r="LKP46"/>
          <cell r="LKQ46"/>
          <cell r="LKR46"/>
          <cell r="LKS46"/>
          <cell r="LKT46"/>
          <cell r="LKU46"/>
          <cell r="LKV46"/>
          <cell r="LKW46"/>
          <cell r="LKX46"/>
          <cell r="LKY46"/>
          <cell r="LKZ46"/>
          <cell r="LLA46"/>
          <cell r="LLB46"/>
          <cell r="LLC46"/>
          <cell r="LLD46"/>
          <cell r="LLE46"/>
          <cell r="LLF46"/>
          <cell r="LLG46"/>
          <cell r="LLH46"/>
          <cell r="LLI46"/>
          <cell r="LLJ46"/>
          <cell r="LLK46"/>
          <cell r="LLL46"/>
          <cell r="LLM46"/>
          <cell r="LLN46"/>
          <cell r="LLO46"/>
          <cell r="LLP46"/>
          <cell r="LLQ46"/>
          <cell r="LLR46"/>
          <cell r="LLS46"/>
          <cell r="LLT46"/>
          <cell r="LLU46"/>
          <cell r="LLV46"/>
          <cell r="LLW46"/>
          <cell r="LLX46"/>
          <cell r="LLY46"/>
          <cell r="LLZ46"/>
          <cell r="LMA46"/>
          <cell r="LMB46"/>
          <cell r="LMC46"/>
          <cell r="LMD46"/>
          <cell r="LME46"/>
          <cell r="LMF46"/>
          <cell r="LMG46"/>
          <cell r="LMH46"/>
          <cell r="LMI46"/>
          <cell r="LMJ46"/>
          <cell r="LMK46"/>
          <cell r="LML46"/>
          <cell r="LMM46"/>
          <cell r="LMN46"/>
          <cell r="LMO46"/>
          <cell r="LMP46"/>
          <cell r="LMQ46"/>
          <cell r="LMR46"/>
          <cell r="LMS46"/>
          <cell r="LMT46"/>
          <cell r="LMU46"/>
          <cell r="LMV46"/>
          <cell r="LMW46"/>
          <cell r="LMX46"/>
          <cell r="LMY46"/>
          <cell r="LMZ46"/>
          <cell r="LNA46"/>
          <cell r="LNB46"/>
          <cell r="LNC46"/>
          <cell r="LND46"/>
          <cell r="LNE46"/>
          <cell r="LNF46"/>
          <cell r="LNG46"/>
          <cell r="LNH46"/>
          <cell r="LNI46"/>
          <cell r="LNJ46"/>
          <cell r="LNK46"/>
          <cell r="LNL46"/>
          <cell r="LNM46"/>
          <cell r="LNN46"/>
          <cell r="LNO46"/>
          <cell r="LNP46"/>
          <cell r="LNQ46"/>
          <cell r="LNR46"/>
          <cell r="LNS46"/>
          <cell r="LNT46"/>
          <cell r="LNU46"/>
          <cell r="LNV46"/>
          <cell r="LNW46"/>
          <cell r="LNX46"/>
          <cell r="LNY46"/>
          <cell r="LNZ46"/>
          <cell r="LOA46"/>
          <cell r="LOB46"/>
          <cell r="LOC46"/>
          <cell r="LOD46"/>
          <cell r="LOE46"/>
          <cell r="LOF46"/>
          <cell r="LOG46"/>
          <cell r="LOH46"/>
          <cell r="LOI46"/>
          <cell r="LOJ46"/>
          <cell r="LOK46"/>
          <cell r="LOL46"/>
          <cell r="LOM46"/>
          <cell r="LON46"/>
          <cell r="LOO46"/>
          <cell r="LOP46"/>
          <cell r="LOQ46"/>
          <cell r="LOR46"/>
          <cell r="LOS46"/>
          <cell r="LOT46"/>
          <cell r="LOU46"/>
          <cell r="LOV46"/>
          <cell r="LOW46"/>
          <cell r="LOX46"/>
          <cell r="LOY46"/>
          <cell r="LOZ46"/>
          <cell r="LPA46"/>
          <cell r="LPB46"/>
          <cell r="LPC46"/>
          <cell r="LPD46"/>
          <cell r="LPE46"/>
          <cell r="LPF46"/>
          <cell r="LPG46"/>
          <cell r="LPH46"/>
          <cell r="LPI46"/>
          <cell r="LPJ46"/>
          <cell r="LPK46"/>
          <cell r="LPL46"/>
          <cell r="LPM46"/>
          <cell r="LPN46"/>
          <cell r="LPO46"/>
          <cell r="LPP46"/>
          <cell r="LPQ46"/>
          <cell r="LPR46"/>
          <cell r="LPS46"/>
          <cell r="LPT46"/>
          <cell r="LPU46"/>
          <cell r="LPV46"/>
          <cell r="LPW46"/>
          <cell r="LPX46"/>
          <cell r="LPY46"/>
          <cell r="LPZ46"/>
          <cell r="LQA46"/>
          <cell r="LQB46"/>
          <cell r="LQC46"/>
          <cell r="LQD46"/>
          <cell r="LQE46"/>
          <cell r="LQF46"/>
          <cell r="LQG46"/>
          <cell r="LQH46"/>
          <cell r="LQI46"/>
          <cell r="LQJ46"/>
          <cell r="LQK46"/>
          <cell r="LQL46"/>
          <cell r="LQM46"/>
          <cell r="LQN46"/>
          <cell r="LQO46"/>
          <cell r="LQP46"/>
          <cell r="LQQ46"/>
          <cell r="LQR46"/>
          <cell r="LQS46"/>
          <cell r="LQT46"/>
          <cell r="LQU46"/>
          <cell r="LQV46"/>
          <cell r="LQW46"/>
          <cell r="LQX46"/>
          <cell r="LQY46"/>
          <cell r="LQZ46"/>
          <cell r="LRA46"/>
          <cell r="LRB46"/>
          <cell r="LRC46"/>
          <cell r="LRD46"/>
          <cell r="LRE46"/>
          <cell r="LRF46"/>
          <cell r="LRG46"/>
          <cell r="LRH46"/>
          <cell r="LRI46"/>
          <cell r="LRJ46"/>
          <cell r="LRK46"/>
          <cell r="LRL46"/>
          <cell r="LRM46"/>
          <cell r="LRN46"/>
          <cell r="LRO46"/>
          <cell r="LRP46"/>
          <cell r="LRQ46"/>
          <cell r="LRR46"/>
          <cell r="LRS46"/>
          <cell r="LRT46"/>
          <cell r="LRU46"/>
          <cell r="LRV46"/>
          <cell r="LRW46"/>
          <cell r="LRX46"/>
          <cell r="LRY46"/>
          <cell r="LRZ46"/>
          <cell r="LSA46"/>
          <cell r="LSB46"/>
          <cell r="LSC46"/>
          <cell r="LSD46"/>
          <cell r="LSE46"/>
          <cell r="LSF46"/>
          <cell r="LSG46"/>
          <cell r="LSH46"/>
          <cell r="LSI46"/>
          <cell r="LSJ46"/>
          <cell r="LSK46"/>
          <cell r="LSL46"/>
          <cell r="LSM46"/>
          <cell r="LSN46"/>
          <cell r="LSO46"/>
          <cell r="LSP46"/>
          <cell r="LSQ46"/>
          <cell r="LSR46"/>
          <cell r="LSS46"/>
          <cell r="LST46"/>
          <cell r="LSU46"/>
          <cell r="LSV46"/>
          <cell r="LSW46"/>
          <cell r="LSX46"/>
          <cell r="LSY46"/>
          <cell r="LSZ46"/>
          <cell r="LTA46"/>
          <cell r="LTB46"/>
          <cell r="LTC46"/>
          <cell r="LTD46"/>
          <cell r="LTE46"/>
          <cell r="LTF46"/>
          <cell r="LTG46"/>
          <cell r="LTH46"/>
          <cell r="LTI46"/>
          <cell r="LTJ46"/>
          <cell r="LTK46"/>
          <cell r="LTL46"/>
          <cell r="LTM46"/>
          <cell r="LTN46"/>
          <cell r="LTO46"/>
          <cell r="LTP46"/>
          <cell r="LTQ46"/>
          <cell r="LTR46"/>
          <cell r="LTS46"/>
          <cell r="LTT46"/>
          <cell r="LTU46"/>
          <cell r="LTV46"/>
          <cell r="LTW46"/>
          <cell r="LTX46"/>
          <cell r="LTY46"/>
          <cell r="LTZ46"/>
          <cell r="LUA46"/>
          <cell r="LUB46"/>
          <cell r="LUC46"/>
          <cell r="LUD46"/>
          <cell r="LUE46"/>
          <cell r="LUF46"/>
          <cell r="LUG46"/>
          <cell r="LUH46"/>
          <cell r="LUI46"/>
          <cell r="LUJ46"/>
          <cell r="LUK46"/>
          <cell r="LUL46"/>
          <cell r="LUM46"/>
          <cell r="LUN46"/>
          <cell r="LUO46"/>
          <cell r="LUP46"/>
          <cell r="LUQ46"/>
          <cell r="LUR46"/>
          <cell r="LUS46"/>
          <cell r="LUT46"/>
          <cell r="LUU46"/>
          <cell r="LUV46"/>
          <cell r="LUW46"/>
          <cell r="LUX46"/>
          <cell r="LUY46"/>
          <cell r="LUZ46"/>
          <cell r="LVA46"/>
          <cell r="LVB46"/>
          <cell r="LVC46"/>
          <cell r="LVD46"/>
          <cell r="LVE46"/>
          <cell r="LVF46"/>
          <cell r="LVG46"/>
          <cell r="LVH46"/>
          <cell r="LVI46"/>
          <cell r="LVJ46"/>
          <cell r="LVK46"/>
          <cell r="LVL46"/>
          <cell r="LVM46"/>
          <cell r="LVN46"/>
          <cell r="LVO46"/>
          <cell r="LVP46"/>
          <cell r="LVQ46"/>
          <cell r="LVR46"/>
          <cell r="LVS46"/>
          <cell r="LVT46"/>
          <cell r="LVU46"/>
          <cell r="LVV46"/>
          <cell r="LVW46"/>
          <cell r="LVX46"/>
          <cell r="LVY46"/>
          <cell r="LVZ46"/>
          <cell r="LWA46"/>
          <cell r="LWB46"/>
          <cell r="LWC46"/>
          <cell r="LWD46"/>
          <cell r="LWE46"/>
          <cell r="LWF46"/>
          <cell r="LWG46"/>
          <cell r="LWH46"/>
          <cell r="LWI46"/>
          <cell r="LWJ46"/>
          <cell r="LWK46"/>
          <cell r="LWL46"/>
          <cell r="LWM46"/>
          <cell r="LWN46"/>
          <cell r="LWO46"/>
          <cell r="LWP46"/>
          <cell r="LWQ46"/>
          <cell r="LWR46"/>
          <cell r="LWS46"/>
          <cell r="LWT46"/>
          <cell r="LWU46"/>
          <cell r="LWV46"/>
          <cell r="LWW46"/>
          <cell r="LWX46"/>
          <cell r="LWY46"/>
          <cell r="LWZ46"/>
          <cell r="LXA46"/>
          <cell r="LXB46"/>
          <cell r="LXC46"/>
          <cell r="LXD46"/>
          <cell r="LXE46"/>
          <cell r="LXF46"/>
          <cell r="LXG46"/>
          <cell r="LXH46"/>
          <cell r="LXI46"/>
          <cell r="LXJ46"/>
          <cell r="LXK46"/>
          <cell r="LXL46"/>
          <cell r="LXM46"/>
          <cell r="LXN46"/>
          <cell r="LXO46"/>
          <cell r="LXP46"/>
          <cell r="LXQ46"/>
          <cell r="LXR46"/>
          <cell r="LXS46"/>
          <cell r="LXT46"/>
          <cell r="LXU46"/>
          <cell r="LXV46"/>
          <cell r="LXW46"/>
          <cell r="LXX46"/>
          <cell r="LXY46"/>
          <cell r="LXZ46"/>
          <cell r="LYA46"/>
          <cell r="LYB46"/>
          <cell r="LYC46"/>
          <cell r="LYD46"/>
          <cell r="LYE46"/>
          <cell r="LYF46"/>
          <cell r="LYG46"/>
          <cell r="LYH46"/>
          <cell r="LYI46"/>
          <cell r="LYJ46"/>
          <cell r="LYK46"/>
          <cell r="LYL46"/>
          <cell r="LYM46"/>
          <cell r="LYN46"/>
          <cell r="LYO46"/>
          <cell r="LYP46"/>
          <cell r="LYQ46"/>
          <cell r="LYR46"/>
          <cell r="LYS46"/>
          <cell r="LYT46"/>
          <cell r="LYU46"/>
          <cell r="LYV46"/>
          <cell r="LYW46"/>
          <cell r="LYX46"/>
          <cell r="LYY46"/>
          <cell r="LYZ46"/>
          <cell r="LZA46"/>
          <cell r="LZB46"/>
          <cell r="LZC46"/>
          <cell r="LZD46"/>
          <cell r="LZE46"/>
          <cell r="LZF46"/>
          <cell r="LZG46"/>
          <cell r="LZH46"/>
          <cell r="LZI46"/>
          <cell r="LZJ46"/>
          <cell r="LZK46"/>
          <cell r="LZL46"/>
          <cell r="LZM46"/>
          <cell r="LZN46"/>
          <cell r="LZO46"/>
          <cell r="LZP46"/>
          <cell r="LZQ46"/>
          <cell r="LZR46"/>
          <cell r="LZS46"/>
          <cell r="LZT46"/>
          <cell r="LZU46"/>
          <cell r="LZV46"/>
          <cell r="LZW46"/>
          <cell r="LZX46"/>
          <cell r="LZY46"/>
          <cell r="LZZ46"/>
          <cell r="MAA46"/>
          <cell r="MAB46"/>
          <cell r="MAC46"/>
          <cell r="MAD46"/>
          <cell r="MAE46"/>
          <cell r="MAF46"/>
          <cell r="MAG46"/>
          <cell r="MAH46"/>
          <cell r="MAI46"/>
          <cell r="MAJ46"/>
          <cell r="MAK46"/>
          <cell r="MAL46"/>
          <cell r="MAM46"/>
          <cell r="MAN46"/>
          <cell r="MAO46"/>
          <cell r="MAP46"/>
          <cell r="MAQ46"/>
          <cell r="MAR46"/>
          <cell r="MAS46"/>
          <cell r="MAT46"/>
          <cell r="MAU46"/>
          <cell r="MAV46"/>
          <cell r="MAW46"/>
          <cell r="MAX46"/>
          <cell r="MAY46"/>
          <cell r="MAZ46"/>
          <cell r="MBA46"/>
          <cell r="MBB46"/>
          <cell r="MBC46"/>
          <cell r="MBD46"/>
          <cell r="MBE46"/>
          <cell r="MBF46"/>
          <cell r="MBG46"/>
          <cell r="MBH46"/>
          <cell r="MBI46"/>
          <cell r="MBJ46"/>
          <cell r="MBK46"/>
          <cell r="MBL46"/>
          <cell r="MBM46"/>
          <cell r="MBN46"/>
          <cell r="MBO46"/>
          <cell r="MBP46"/>
          <cell r="MBQ46"/>
          <cell r="MBR46"/>
          <cell r="MBS46"/>
          <cell r="MBT46"/>
          <cell r="MBU46"/>
          <cell r="MBV46"/>
          <cell r="MBW46"/>
          <cell r="MBX46"/>
          <cell r="MBY46"/>
          <cell r="MBZ46"/>
          <cell r="MCA46"/>
          <cell r="MCB46"/>
          <cell r="MCC46"/>
          <cell r="MCD46"/>
          <cell r="MCE46"/>
          <cell r="MCF46"/>
          <cell r="MCG46"/>
          <cell r="MCH46"/>
          <cell r="MCI46"/>
          <cell r="MCJ46"/>
          <cell r="MCK46"/>
          <cell r="MCL46"/>
          <cell r="MCM46"/>
          <cell r="MCN46"/>
          <cell r="MCO46"/>
          <cell r="MCP46"/>
          <cell r="MCQ46"/>
          <cell r="MCR46"/>
          <cell r="MCS46"/>
          <cell r="MCT46"/>
          <cell r="MCU46"/>
          <cell r="MCV46"/>
          <cell r="MCW46"/>
          <cell r="MCX46"/>
          <cell r="MCY46"/>
          <cell r="MCZ46"/>
          <cell r="MDA46"/>
          <cell r="MDB46"/>
          <cell r="MDC46"/>
          <cell r="MDD46"/>
          <cell r="MDE46"/>
          <cell r="MDF46"/>
          <cell r="MDG46"/>
          <cell r="MDH46"/>
          <cell r="MDI46"/>
          <cell r="MDJ46"/>
          <cell r="MDK46"/>
          <cell r="MDL46"/>
          <cell r="MDM46"/>
          <cell r="MDN46"/>
          <cell r="MDO46"/>
          <cell r="MDP46"/>
          <cell r="MDQ46"/>
          <cell r="MDR46"/>
          <cell r="MDS46"/>
          <cell r="MDT46"/>
          <cell r="MDU46"/>
          <cell r="MDV46"/>
          <cell r="MDW46"/>
          <cell r="MDX46"/>
          <cell r="MDY46"/>
          <cell r="MDZ46"/>
          <cell r="MEA46"/>
          <cell r="MEB46"/>
          <cell r="MEC46"/>
          <cell r="MED46"/>
          <cell r="MEE46"/>
          <cell r="MEF46"/>
          <cell r="MEG46"/>
          <cell r="MEH46"/>
          <cell r="MEI46"/>
          <cell r="MEJ46"/>
          <cell r="MEK46"/>
          <cell r="MEL46"/>
          <cell r="MEM46"/>
          <cell r="MEN46"/>
          <cell r="MEO46"/>
          <cell r="MEP46"/>
          <cell r="MEQ46"/>
          <cell r="MER46"/>
          <cell r="MES46"/>
          <cell r="MET46"/>
          <cell r="MEU46"/>
          <cell r="MEV46"/>
          <cell r="MEW46"/>
          <cell r="MEX46"/>
          <cell r="MEY46"/>
          <cell r="MEZ46"/>
          <cell r="MFA46"/>
          <cell r="MFB46"/>
          <cell r="MFC46"/>
          <cell r="MFD46"/>
          <cell r="MFE46"/>
          <cell r="MFF46"/>
          <cell r="MFG46"/>
          <cell r="MFH46"/>
          <cell r="MFI46"/>
          <cell r="MFJ46"/>
          <cell r="MFK46"/>
          <cell r="MFL46"/>
          <cell r="MFM46"/>
          <cell r="MFN46"/>
          <cell r="MFO46"/>
          <cell r="MFP46"/>
          <cell r="MFQ46"/>
          <cell r="MFR46"/>
          <cell r="MFS46"/>
          <cell r="MFT46"/>
          <cell r="MFU46"/>
          <cell r="MFV46"/>
          <cell r="MFW46"/>
          <cell r="MFX46"/>
          <cell r="MFY46"/>
          <cell r="MFZ46"/>
          <cell r="MGA46"/>
          <cell r="MGB46"/>
          <cell r="MGC46"/>
          <cell r="MGD46"/>
          <cell r="MGE46"/>
          <cell r="MGF46"/>
          <cell r="MGG46"/>
          <cell r="MGH46"/>
          <cell r="MGI46"/>
          <cell r="MGJ46"/>
          <cell r="MGK46"/>
          <cell r="MGL46"/>
          <cell r="MGM46"/>
          <cell r="MGN46"/>
          <cell r="MGO46"/>
          <cell r="MGP46"/>
          <cell r="MGQ46"/>
          <cell r="MGR46"/>
          <cell r="MGS46"/>
          <cell r="MGT46"/>
          <cell r="MGU46"/>
          <cell r="MGV46"/>
          <cell r="MGW46"/>
          <cell r="MGX46"/>
          <cell r="MGY46"/>
          <cell r="MGZ46"/>
          <cell r="MHA46"/>
          <cell r="MHB46"/>
          <cell r="MHC46"/>
          <cell r="MHD46"/>
          <cell r="MHE46"/>
          <cell r="MHF46"/>
          <cell r="MHG46"/>
          <cell r="MHH46"/>
          <cell r="MHI46"/>
          <cell r="MHJ46"/>
          <cell r="MHK46"/>
          <cell r="MHL46"/>
          <cell r="MHM46"/>
          <cell r="MHN46"/>
          <cell r="MHO46"/>
          <cell r="MHP46"/>
          <cell r="MHQ46"/>
          <cell r="MHR46"/>
          <cell r="MHS46"/>
          <cell r="MHT46"/>
          <cell r="MHU46"/>
          <cell r="MHV46"/>
          <cell r="MHW46"/>
          <cell r="MHX46"/>
          <cell r="MHY46"/>
          <cell r="MHZ46"/>
          <cell r="MIA46"/>
          <cell r="MIB46"/>
          <cell r="MIC46"/>
          <cell r="MID46"/>
          <cell r="MIE46"/>
          <cell r="MIF46"/>
          <cell r="MIG46"/>
          <cell r="MIH46"/>
          <cell r="MII46"/>
          <cell r="MIJ46"/>
          <cell r="MIK46"/>
          <cell r="MIL46"/>
          <cell r="MIM46"/>
          <cell r="MIN46"/>
          <cell r="MIO46"/>
          <cell r="MIP46"/>
          <cell r="MIQ46"/>
          <cell r="MIR46"/>
          <cell r="MIS46"/>
          <cell r="MIT46"/>
          <cell r="MIU46"/>
          <cell r="MIV46"/>
          <cell r="MIW46"/>
          <cell r="MIX46"/>
          <cell r="MIY46"/>
          <cell r="MIZ46"/>
          <cell r="MJA46"/>
          <cell r="MJB46"/>
          <cell r="MJC46"/>
          <cell r="MJD46"/>
          <cell r="MJE46"/>
          <cell r="MJF46"/>
          <cell r="MJG46"/>
          <cell r="MJH46"/>
          <cell r="MJI46"/>
          <cell r="MJJ46"/>
          <cell r="MJK46"/>
          <cell r="MJL46"/>
          <cell r="MJM46"/>
          <cell r="MJN46"/>
          <cell r="MJO46"/>
          <cell r="MJP46"/>
          <cell r="MJQ46"/>
          <cell r="MJR46"/>
          <cell r="MJS46"/>
          <cell r="MJT46"/>
          <cell r="MJU46"/>
          <cell r="MJV46"/>
          <cell r="MJW46"/>
          <cell r="MJX46"/>
          <cell r="MJY46"/>
          <cell r="MJZ46"/>
          <cell r="MKA46"/>
          <cell r="MKB46"/>
          <cell r="MKC46"/>
          <cell r="MKD46"/>
          <cell r="MKE46"/>
          <cell r="MKF46"/>
          <cell r="MKG46"/>
          <cell r="MKH46"/>
          <cell r="MKI46"/>
          <cell r="MKJ46"/>
          <cell r="MKK46"/>
          <cell r="MKL46"/>
          <cell r="MKM46"/>
          <cell r="MKN46"/>
          <cell r="MKO46"/>
          <cell r="MKP46"/>
          <cell r="MKQ46"/>
          <cell r="MKR46"/>
          <cell r="MKS46"/>
          <cell r="MKT46"/>
          <cell r="MKU46"/>
          <cell r="MKV46"/>
          <cell r="MKW46"/>
          <cell r="MKX46"/>
          <cell r="MKY46"/>
          <cell r="MKZ46"/>
          <cell r="MLA46"/>
          <cell r="MLB46"/>
          <cell r="MLC46"/>
          <cell r="MLD46"/>
          <cell r="MLE46"/>
          <cell r="MLF46"/>
          <cell r="MLG46"/>
          <cell r="MLH46"/>
          <cell r="MLI46"/>
          <cell r="MLJ46"/>
          <cell r="MLK46"/>
          <cell r="MLL46"/>
          <cell r="MLM46"/>
          <cell r="MLN46"/>
          <cell r="MLO46"/>
          <cell r="MLP46"/>
          <cell r="MLQ46"/>
          <cell r="MLR46"/>
          <cell r="MLS46"/>
          <cell r="MLT46"/>
          <cell r="MLU46"/>
          <cell r="MLV46"/>
          <cell r="MLW46"/>
          <cell r="MLX46"/>
          <cell r="MLY46"/>
          <cell r="MLZ46"/>
          <cell r="MMA46"/>
          <cell r="MMB46"/>
          <cell r="MMC46"/>
          <cell r="MMD46"/>
          <cell r="MME46"/>
          <cell r="MMF46"/>
          <cell r="MMG46"/>
          <cell r="MMH46"/>
          <cell r="MMI46"/>
          <cell r="MMJ46"/>
          <cell r="MMK46"/>
          <cell r="MML46"/>
          <cell r="MMM46"/>
          <cell r="MMN46"/>
          <cell r="MMO46"/>
          <cell r="MMP46"/>
          <cell r="MMQ46"/>
          <cell r="MMR46"/>
          <cell r="MMS46"/>
          <cell r="MMT46"/>
          <cell r="MMU46"/>
          <cell r="MMV46"/>
          <cell r="MMW46"/>
          <cell r="MMX46"/>
          <cell r="MMY46"/>
          <cell r="MMZ46"/>
          <cell r="MNA46"/>
          <cell r="MNB46"/>
          <cell r="MNC46"/>
          <cell r="MND46"/>
          <cell r="MNE46"/>
          <cell r="MNF46"/>
          <cell r="MNG46"/>
          <cell r="MNH46"/>
          <cell r="MNI46"/>
          <cell r="MNJ46"/>
          <cell r="MNK46"/>
          <cell r="MNL46"/>
          <cell r="MNM46"/>
          <cell r="MNN46"/>
          <cell r="MNO46"/>
          <cell r="MNP46"/>
          <cell r="MNQ46"/>
          <cell r="MNR46"/>
          <cell r="MNS46"/>
          <cell r="MNT46"/>
          <cell r="MNU46"/>
          <cell r="MNV46"/>
          <cell r="MNW46"/>
          <cell r="MNX46"/>
          <cell r="MNY46"/>
          <cell r="MNZ46"/>
          <cell r="MOA46"/>
          <cell r="MOB46"/>
          <cell r="MOC46"/>
          <cell r="MOD46"/>
          <cell r="MOE46"/>
          <cell r="MOF46"/>
          <cell r="MOG46"/>
          <cell r="MOH46"/>
          <cell r="MOI46"/>
          <cell r="MOJ46"/>
          <cell r="MOK46"/>
          <cell r="MOL46"/>
          <cell r="MOM46"/>
          <cell r="MON46"/>
          <cell r="MOO46"/>
          <cell r="MOP46"/>
          <cell r="MOQ46"/>
          <cell r="MOR46"/>
          <cell r="MOS46"/>
          <cell r="MOT46"/>
          <cell r="MOU46"/>
          <cell r="MOV46"/>
          <cell r="MOW46"/>
          <cell r="MOX46"/>
          <cell r="MOY46"/>
          <cell r="MOZ46"/>
          <cell r="MPA46"/>
          <cell r="MPB46"/>
          <cell r="MPC46"/>
          <cell r="MPD46"/>
          <cell r="MPE46"/>
          <cell r="MPF46"/>
          <cell r="MPG46"/>
          <cell r="MPH46"/>
          <cell r="MPI46"/>
          <cell r="MPJ46"/>
          <cell r="MPK46"/>
          <cell r="MPL46"/>
          <cell r="MPM46"/>
          <cell r="MPN46"/>
          <cell r="MPO46"/>
          <cell r="MPP46"/>
          <cell r="MPQ46"/>
          <cell r="MPR46"/>
          <cell r="MPS46"/>
          <cell r="MPT46"/>
          <cell r="MPU46"/>
          <cell r="MPV46"/>
          <cell r="MPW46"/>
          <cell r="MPX46"/>
          <cell r="MPY46"/>
          <cell r="MPZ46"/>
          <cell r="MQA46"/>
          <cell r="MQB46"/>
          <cell r="MQC46"/>
          <cell r="MQD46"/>
          <cell r="MQE46"/>
          <cell r="MQF46"/>
          <cell r="MQG46"/>
          <cell r="MQH46"/>
          <cell r="MQI46"/>
          <cell r="MQJ46"/>
          <cell r="MQK46"/>
          <cell r="MQL46"/>
          <cell r="MQM46"/>
          <cell r="MQN46"/>
          <cell r="MQO46"/>
          <cell r="MQP46"/>
          <cell r="MQQ46"/>
          <cell r="MQR46"/>
          <cell r="MQS46"/>
          <cell r="MQT46"/>
          <cell r="MQU46"/>
          <cell r="MQV46"/>
          <cell r="MQW46"/>
          <cell r="MQX46"/>
          <cell r="MQY46"/>
          <cell r="MQZ46"/>
          <cell r="MRA46"/>
          <cell r="MRB46"/>
          <cell r="MRC46"/>
          <cell r="MRD46"/>
          <cell r="MRE46"/>
          <cell r="MRF46"/>
          <cell r="MRG46"/>
          <cell r="MRH46"/>
          <cell r="MRI46"/>
          <cell r="MRJ46"/>
          <cell r="MRK46"/>
          <cell r="MRL46"/>
          <cell r="MRM46"/>
          <cell r="MRN46"/>
          <cell r="MRO46"/>
          <cell r="MRP46"/>
          <cell r="MRQ46"/>
          <cell r="MRR46"/>
          <cell r="MRS46"/>
          <cell r="MRT46"/>
          <cell r="MRU46"/>
          <cell r="MRV46"/>
          <cell r="MRW46"/>
          <cell r="MRX46"/>
          <cell r="MRY46"/>
          <cell r="MRZ46"/>
          <cell r="MSA46"/>
          <cell r="MSB46"/>
          <cell r="MSC46"/>
          <cell r="MSD46"/>
          <cell r="MSE46"/>
          <cell r="MSF46"/>
          <cell r="MSG46"/>
          <cell r="MSH46"/>
          <cell r="MSI46"/>
          <cell r="MSJ46"/>
          <cell r="MSK46"/>
          <cell r="MSL46"/>
          <cell r="MSM46"/>
          <cell r="MSN46"/>
          <cell r="MSO46"/>
          <cell r="MSP46"/>
          <cell r="MSQ46"/>
          <cell r="MSR46"/>
          <cell r="MSS46"/>
          <cell r="MST46"/>
          <cell r="MSU46"/>
          <cell r="MSV46"/>
          <cell r="MSW46"/>
          <cell r="MSX46"/>
          <cell r="MSY46"/>
          <cell r="MSZ46"/>
          <cell r="MTA46"/>
          <cell r="MTB46"/>
          <cell r="MTC46"/>
          <cell r="MTD46"/>
          <cell r="MTE46"/>
          <cell r="MTF46"/>
          <cell r="MTG46"/>
          <cell r="MTH46"/>
          <cell r="MTI46"/>
          <cell r="MTJ46"/>
          <cell r="MTK46"/>
          <cell r="MTL46"/>
          <cell r="MTM46"/>
          <cell r="MTN46"/>
          <cell r="MTO46"/>
          <cell r="MTP46"/>
          <cell r="MTQ46"/>
          <cell r="MTR46"/>
          <cell r="MTS46"/>
          <cell r="MTT46"/>
          <cell r="MTU46"/>
          <cell r="MTV46"/>
          <cell r="MTW46"/>
          <cell r="MTX46"/>
          <cell r="MTY46"/>
          <cell r="MTZ46"/>
          <cell r="MUA46"/>
          <cell r="MUB46"/>
          <cell r="MUC46"/>
          <cell r="MUD46"/>
          <cell r="MUE46"/>
          <cell r="MUF46"/>
          <cell r="MUG46"/>
          <cell r="MUH46"/>
          <cell r="MUI46"/>
          <cell r="MUJ46"/>
          <cell r="MUK46"/>
          <cell r="MUL46"/>
          <cell r="MUM46"/>
          <cell r="MUN46"/>
          <cell r="MUO46"/>
          <cell r="MUP46"/>
          <cell r="MUQ46"/>
          <cell r="MUR46"/>
          <cell r="MUS46"/>
          <cell r="MUT46"/>
          <cell r="MUU46"/>
          <cell r="MUV46"/>
          <cell r="MUW46"/>
          <cell r="MUX46"/>
          <cell r="MUY46"/>
          <cell r="MUZ46"/>
          <cell r="MVA46"/>
          <cell r="MVB46"/>
          <cell r="MVC46"/>
          <cell r="MVD46"/>
          <cell r="MVE46"/>
          <cell r="MVF46"/>
          <cell r="MVG46"/>
          <cell r="MVH46"/>
          <cell r="MVI46"/>
          <cell r="MVJ46"/>
          <cell r="MVK46"/>
          <cell r="MVL46"/>
          <cell r="MVM46"/>
          <cell r="MVN46"/>
          <cell r="MVO46"/>
          <cell r="MVP46"/>
          <cell r="MVQ46"/>
          <cell r="MVR46"/>
          <cell r="MVS46"/>
          <cell r="MVT46"/>
          <cell r="MVU46"/>
          <cell r="MVV46"/>
          <cell r="MVW46"/>
          <cell r="MVX46"/>
          <cell r="MVY46"/>
          <cell r="MVZ46"/>
          <cell r="MWA46"/>
          <cell r="MWB46"/>
          <cell r="MWC46"/>
          <cell r="MWD46"/>
          <cell r="MWE46"/>
          <cell r="MWF46"/>
          <cell r="MWG46"/>
          <cell r="MWH46"/>
          <cell r="MWI46"/>
          <cell r="MWJ46"/>
          <cell r="MWK46"/>
          <cell r="MWL46"/>
          <cell r="MWM46"/>
          <cell r="MWN46"/>
          <cell r="MWO46"/>
          <cell r="MWP46"/>
          <cell r="MWQ46"/>
          <cell r="MWR46"/>
          <cell r="MWS46"/>
          <cell r="MWT46"/>
          <cell r="MWU46"/>
          <cell r="MWV46"/>
          <cell r="MWW46"/>
          <cell r="MWX46"/>
          <cell r="MWY46"/>
          <cell r="MWZ46"/>
          <cell r="MXA46"/>
          <cell r="MXB46"/>
          <cell r="MXC46"/>
          <cell r="MXD46"/>
          <cell r="MXE46"/>
          <cell r="MXF46"/>
          <cell r="MXG46"/>
          <cell r="MXH46"/>
          <cell r="MXI46"/>
          <cell r="MXJ46"/>
          <cell r="MXK46"/>
          <cell r="MXL46"/>
          <cell r="MXM46"/>
          <cell r="MXN46"/>
          <cell r="MXO46"/>
          <cell r="MXP46"/>
          <cell r="MXQ46"/>
          <cell r="MXR46"/>
          <cell r="MXS46"/>
          <cell r="MXT46"/>
          <cell r="MXU46"/>
          <cell r="MXV46"/>
          <cell r="MXW46"/>
          <cell r="MXX46"/>
          <cell r="MXY46"/>
          <cell r="MXZ46"/>
          <cell r="MYA46"/>
          <cell r="MYB46"/>
          <cell r="MYC46"/>
          <cell r="MYD46"/>
          <cell r="MYE46"/>
          <cell r="MYF46"/>
          <cell r="MYG46"/>
          <cell r="MYH46"/>
          <cell r="MYI46"/>
          <cell r="MYJ46"/>
          <cell r="MYK46"/>
          <cell r="MYL46"/>
          <cell r="MYM46"/>
          <cell r="MYN46"/>
          <cell r="MYO46"/>
          <cell r="MYP46"/>
          <cell r="MYQ46"/>
          <cell r="MYR46"/>
          <cell r="MYS46"/>
          <cell r="MYT46"/>
          <cell r="MYU46"/>
          <cell r="MYV46"/>
          <cell r="MYW46"/>
          <cell r="MYX46"/>
          <cell r="MYY46"/>
          <cell r="MYZ46"/>
          <cell r="MZA46"/>
          <cell r="MZB46"/>
          <cell r="MZC46"/>
          <cell r="MZD46"/>
          <cell r="MZE46"/>
          <cell r="MZF46"/>
          <cell r="MZG46"/>
          <cell r="MZH46"/>
          <cell r="MZI46"/>
          <cell r="MZJ46"/>
          <cell r="MZK46"/>
          <cell r="MZL46"/>
          <cell r="MZM46"/>
          <cell r="MZN46"/>
          <cell r="MZO46"/>
          <cell r="MZP46"/>
          <cell r="MZQ46"/>
          <cell r="MZR46"/>
          <cell r="MZS46"/>
          <cell r="MZT46"/>
          <cell r="MZU46"/>
          <cell r="MZV46"/>
          <cell r="MZW46"/>
          <cell r="MZX46"/>
          <cell r="MZY46"/>
          <cell r="MZZ46"/>
          <cell r="NAA46"/>
          <cell r="NAB46"/>
          <cell r="NAC46"/>
          <cell r="NAD46"/>
          <cell r="NAE46"/>
          <cell r="NAF46"/>
          <cell r="NAG46"/>
          <cell r="NAH46"/>
          <cell r="NAI46"/>
          <cell r="NAJ46"/>
          <cell r="NAK46"/>
          <cell r="NAL46"/>
          <cell r="NAM46"/>
          <cell r="NAN46"/>
          <cell r="NAO46"/>
          <cell r="NAP46"/>
          <cell r="NAQ46"/>
          <cell r="NAR46"/>
          <cell r="NAS46"/>
          <cell r="NAT46"/>
          <cell r="NAU46"/>
          <cell r="NAV46"/>
          <cell r="NAW46"/>
          <cell r="NAX46"/>
          <cell r="NAY46"/>
          <cell r="NAZ46"/>
          <cell r="NBA46"/>
          <cell r="NBB46"/>
          <cell r="NBC46"/>
          <cell r="NBD46"/>
          <cell r="NBE46"/>
          <cell r="NBF46"/>
          <cell r="NBG46"/>
          <cell r="NBH46"/>
          <cell r="NBI46"/>
          <cell r="NBJ46"/>
          <cell r="NBK46"/>
          <cell r="NBL46"/>
          <cell r="NBM46"/>
          <cell r="NBN46"/>
          <cell r="NBO46"/>
          <cell r="NBP46"/>
          <cell r="NBQ46"/>
          <cell r="NBR46"/>
          <cell r="NBS46"/>
          <cell r="NBT46"/>
          <cell r="NBU46"/>
          <cell r="NBV46"/>
          <cell r="NBW46"/>
          <cell r="NBX46"/>
          <cell r="NBY46"/>
          <cell r="NBZ46"/>
          <cell r="NCA46"/>
          <cell r="NCB46"/>
          <cell r="NCC46"/>
          <cell r="NCD46"/>
          <cell r="NCE46"/>
          <cell r="NCF46"/>
          <cell r="NCG46"/>
          <cell r="NCH46"/>
          <cell r="NCI46"/>
          <cell r="NCJ46"/>
          <cell r="NCK46"/>
          <cell r="NCL46"/>
          <cell r="NCM46"/>
          <cell r="NCN46"/>
          <cell r="NCO46"/>
          <cell r="NCP46"/>
          <cell r="NCQ46"/>
          <cell r="NCR46"/>
          <cell r="NCS46"/>
          <cell r="NCT46"/>
          <cell r="NCU46"/>
          <cell r="NCV46"/>
          <cell r="NCW46"/>
          <cell r="NCX46"/>
          <cell r="NCY46"/>
          <cell r="NCZ46"/>
          <cell r="NDA46"/>
          <cell r="NDB46"/>
          <cell r="NDC46"/>
          <cell r="NDD46"/>
          <cell r="NDE46"/>
          <cell r="NDF46"/>
          <cell r="NDG46"/>
          <cell r="NDH46"/>
          <cell r="NDI46"/>
          <cell r="NDJ46"/>
          <cell r="NDK46"/>
          <cell r="NDL46"/>
          <cell r="NDM46"/>
          <cell r="NDN46"/>
          <cell r="NDO46"/>
          <cell r="NDP46"/>
          <cell r="NDQ46"/>
          <cell r="NDR46"/>
          <cell r="NDS46"/>
          <cell r="NDT46"/>
          <cell r="NDU46"/>
          <cell r="NDV46"/>
          <cell r="NDW46"/>
          <cell r="NDX46"/>
          <cell r="NDY46"/>
          <cell r="NDZ46"/>
          <cell r="NEA46"/>
          <cell r="NEB46"/>
          <cell r="NEC46"/>
          <cell r="NED46"/>
          <cell r="NEE46"/>
          <cell r="NEF46"/>
          <cell r="NEG46"/>
          <cell r="NEH46"/>
          <cell r="NEI46"/>
          <cell r="NEJ46"/>
          <cell r="NEK46"/>
          <cell r="NEL46"/>
          <cell r="NEM46"/>
          <cell r="NEN46"/>
          <cell r="NEO46"/>
          <cell r="NEP46"/>
          <cell r="NEQ46"/>
          <cell r="NER46"/>
          <cell r="NES46"/>
          <cell r="NET46"/>
          <cell r="NEU46"/>
          <cell r="NEV46"/>
          <cell r="NEW46"/>
          <cell r="NEX46"/>
          <cell r="NEY46"/>
          <cell r="NEZ46"/>
          <cell r="NFA46"/>
          <cell r="NFB46"/>
          <cell r="NFC46"/>
          <cell r="NFD46"/>
          <cell r="NFE46"/>
          <cell r="NFF46"/>
          <cell r="NFG46"/>
          <cell r="NFH46"/>
          <cell r="NFI46"/>
          <cell r="NFJ46"/>
          <cell r="NFK46"/>
          <cell r="NFL46"/>
          <cell r="NFM46"/>
          <cell r="NFN46"/>
          <cell r="NFO46"/>
          <cell r="NFP46"/>
          <cell r="NFQ46"/>
          <cell r="NFR46"/>
          <cell r="NFS46"/>
          <cell r="NFT46"/>
          <cell r="NFU46"/>
          <cell r="NFV46"/>
          <cell r="NFW46"/>
          <cell r="NFX46"/>
          <cell r="NFY46"/>
          <cell r="NFZ46"/>
          <cell r="NGA46"/>
          <cell r="NGB46"/>
          <cell r="NGC46"/>
          <cell r="NGD46"/>
          <cell r="NGE46"/>
          <cell r="NGF46"/>
          <cell r="NGG46"/>
          <cell r="NGH46"/>
          <cell r="NGI46"/>
          <cell r="NGJ46"/>
          <cell r="NGK46"/>
          <cell r="NGL46"/>
          <cell r="NGM46"/>
          <cell r="NGN46"/>
          <cell r="NGO46"/>
          <cell r="NGP46"/>
          <cell r="NGQ46"/>
          <cell r="NGR46"/>
          <cell r="NGS46"/>
          <cell r="NGT46"/>
          <cell r="NGU46"/>
          <cell r="NGV46"/>
          <cell r="NGW46"/>
          <cell r="NGX46"/>
          <cell r="NGY46"/>
          <cell r="NGZ46"/>
          <cell r="NHA46"/>
          <cell r="NHB46"/>
          <cell r="NHC46"/>
          <cell r="NHD46"/>
          <cell r="NHE46"/>
          <cell r="NHF46"/>
          <cell r="NHG46"/>
          <cell r="NHH46"/>
          <cell r="NHI46"/>
          <cell r="NHJ46"/>
          <cell r="NHK46"/>
          <cell r="NHL46"/>
          <cell r="NHM46"/>
          <cell r="NHN46"/>
          <cell r="NHO46"/>
          <cell r="NHP46"/>
          <cell r="NHQ46"/>
          <cell r="NHR46"/>
          <cell r="NHS46"/>
          <cell r="NHT46"/>
          <cell r="NHU46"/>
          <cell r="NHV46"/>
          <cell r="NHW46"/>
          <cell r="NHX46"/>
          <cell r="NHY46"/>
          <cell r="NHZ46"/>
          <cell r="NIA46"/>
          <cell r="NIB46"/>
          <cell r="NIC46"/>
          <cell r="NID46"/>
          <cell r="NIE46"/>
          <cell r="NIF46"/>
          <cell r="NIG46"/>
          <cell r="NIH46"/>
          <cell r="NII46"/>
          <cell r="NIJ46"/>
          <cell r="NIK46"/>
          <cell r="NIL46"/>
          <cell r="NIM46"/>
          <cell r="NIN46"/>
          <cell r="NIO46"/>
          <cell r="NIP46"/>
          <cell r="NIQ46"/>
          <cell r="NIR46"/>
          <cell r="NIS46"/>
          <cell r="NIT46"/>
          <cell r="NIU46"/>
          <cell r="NIV46"/>
          <cell r="NIW46"/>
          <cell r="NIX46"/>
          <cell r="NIY46"/>
          <cell r="NIZ46"/>
          <cell r="NJA46"/>
          <cell r="NJB46"/>
          <cell r="NJC46"/>
          <cell r="NJD46"/>
          <cell r="NJE46"/>
          <cell r="NJF46"/>
          <cell r="NJG46"/>
          <cell r="NJH46"/>
          <cell r="NJI46"/>
          <cell r="NJJ46"/>
          <cell r="NJK46"/>
          <cell r="NJL46"/>
          <cell r="NJM46"/>
          <cell r="NJN46"/>
          <cell r="NJO46"/>
          <cell r="NJP46"/>
          <cell r="NJQ46"/>
          <cell r="NJR46"/>
          <cell r="NJS46"/>
          <cell r="NJT46"/>
          <cell r="NJU46"/>
          <cell r="NJV46"/>
          <cell r="NJW46"/>
          <cell r="NJX46"/>
          <cell r="NJY46"/>
          <cell r="NJZ46"/>
          <cell r="NKA46"/>
          <cell r="NKB46"/>
          <cell r="NKC46"/>
          <cell r="NKD46"/>
          <cell r="NKE46"/>
          <cell r="NKF46"/>
          <cell r="NKG46"/>
          <cell r="NKH46"/>
          <cell r="NKI46"/>
          <cell r="NKJ46"/>
          <cell r="NKK46"/>
          <cell r="NKL46"/>
          <cell r="NKM46"/>
          <cell r="NKN46"/>
          <cell r="NKO46"/>
          <cell r="NKP46"/>
          <cell r="NKQ46"/>
          <cell r="NKR46"/>
          <cell r="NKS46"/>
          <cell r="NKT46"/>
          <cell r="NKU46"/>
          <cell r="NKV46"/>
          <cell r="NKW46"/>
          <cell r="NKX46"/>
          <cell r="NKY46"/>
          <cell r="NKZ46"/>
          <cell r="NLA46"/>
          <cell r="NLB46"/>
          <cell r="NLC46"/>
          <cell r="NLD46"/>
          <cell r="NLE46"/>
          <cell r="NLF46"/>
          <cell r="NLG46"/>
          <cell r="NLH46"/>
          <cell r="NLI46"/>
          <cell r="NLJ46"/>
          <cell r="NLK46"/>
          <cell r="NLL46"/>
          <cell r="NLM46"/>
          <cell r="NLN46"/>
          <cell r="NLO46"/>
          <cell r="NLP46"/>
          <cell r="NLQ46"/>
          <cell r="NLR46"/>
          <cell r="NLS46"/>
          <cell r="NLT46"/>
          <cell r="NLU46"/>
          <cell r="NLV46"/>
          <cell r="NLW46"/>
          <cell r="NLX46"/>
          <cell r="NLY46"/>
          <cell r="NLZ46"/>
          <cell r="NMA46"/>
          <cell r="NMB46"/>
          <cell r="NMC46"/>
          <cell r="NMD46"/>
          <cell r="NME46"/>
          <cell r="NMF46"/>
          <cell r="NMG46"/>
          <cell r="NMH46"/>
          <cell r="NMI46"/>
          <cell r="NMJ46"/>
          <cell r="NMK46"/>
          <cell r="NML46"/>
          <cell r="NMM46"/>
          <cell r="NMN46"/>
          <cell r="NMO46"/>
          <cell r="NMP46"/>
          <cell r="NMQ46"/>
          <cell r="NMR46"/>
          <cell r="NMS46"/>
          <cell r="NMT46"/>
          <cell r="NMU46"/>
          <cell r="NMV46"/>
          <cell r="NMW46"/>
          <cell r="NMX46"/>
          <cell r="NMY46"/>
          <cell r="NMZ46"/>
          <cell r="NNA46"/>
          <cell r="NNB46"/>
          <cell r="NNC46"/>
          <cell r="NND46"/>
          <cell r="NNE46"/>
          <cell r="NNF46"/>
          <cell r="NNG46"/>
          <cell r="NNH46"/>
          <cell r="NNI46"/>
          <cell r="NNJ46"/>
          <cell r="NNK46"/>
          <cell r="NNL46"/>
          <cell r="NNM46"/>
          <cell r="NNN46"/>
          <cell r="NNO46"/>
          <cell r="NNP46"/>
          <cell r="NNQ46"/>
          <cell r="NNR46"/>
          <cell r="NNS46"/>
          <cell r="NNT46"/>
          <cell r="NNU46"/>
          <cell r="NNV46"/>
          <cell r="NNW46"/>
          <cell r="NNX46"/>
          <cell r="NNY46"/>
          <cell r="NNZ46"/>
          <cell r="NOA46"/>
          <cell r="NOB46"/>
          <cell r="NOC46"/>
          <cell r="NOD46"/>
          <cell r="NOE46"/>
          <cell r="NOF46"/>
          <cell r="NOG46"/>
          <cell r="NOH46"/>
          <cell r="NOI46"/>
          <cell r="NOJ46"/>
          <cell r="NOK46"/>
          <cell r="NOL46"/>
          <cell r="NOM46"/>
          <cell r="NON46"/>
          <cell r="NOO46"/>
          <cell r="NOP46"/>
          <cell r="NOQ46"/>
          <cell r="NOR46"/>
          <cell r="NOS46"/>
          <cell r="NOT46"/>
          <cell r="NOU46"/>
          <cell r="NOV46"/>
          <cell r="NOW46"/>
          <cell r="NOX46"/>
          <cell r="NOY46"/>
          <cell r="NOZ46"/>
          <cell r="NPA46"/>
          <cell r="NPB46"/>
          <cell r="NPC46"/>
          <cell r="NPD46"/>
          <cell r="NPE46"/>
          <cell r="NPF46"/>
          <cell r="NPG46"/>
          <cell r="NPH46"/>
          <cell r="NPI46"/>
          <cell r="NPJ46"/>
          <cell r="NPK46"/>
          <cell r="NPL46"/>
          <cell r="NPM46"/>
          <cell r="NPN46"/>
          <cell r="NPO46"/>
          <cell r="NPP46"/>
          <cell r="NPQ46"/>
          <cell r="NPR46"/>
          <cell r="NPS46"/>
          <cell r="NPT46"/>
          <cell r="NPU46"/>
          <cell r="NPV46"/>
          <cell r="NPW46"/>
          <cell r="NPX46"/>
          <cell r="NPY46"/>
          <cell r="NPZ46"/>
          <cell r="NQA46"/>
          <cell r="NQB46"/>
          <cell r="NQC46"/>
          <cell r="NQD46"/>
          <cell r="NQE46"/>
          <cell r="NQF46"/>
          <cell r="NQG46"/>
          <cell r="NQH46"/>
          <cell r="NQI46"/>
          <cell r="NQJ46"/>
          <cell r="NQK46"/>
          <cell r="NQL46"/>
          <cell r="NQM46"/>
          <cell r="NQN46"/>
          <cell r="NQO46"/>
          <cell r="NQP46"/>
          <cell r="NQQ46"/>
          <cell r="NQR46"/>
          <cell r="NQS46"/>
          <cell r="NQT46"/>
          <cell r="NQU46"/>
          <cell r="NQV46"/>
          <cell r="NQW46"/>
          <cell r="NQX46"/>
          <cell r="NQY46"/>
          <cell r="NQZ46"/>
          <cell r="NRA46"/>
          <cell r="NRB46"/>
          <cell r="NRC46"/>
          <cell r="NRD46"/>
          <cell r="NRE46"/>
          <cell r="NRF46"/>
          <cell r="NRG46"/>
          <cell r="NRH46"/>
          <cell r="NRI46"/>
          <cell r="NRJ46"/>
          <cell r="NRK46"/>
          <cell r="NRL46"/>
          <cell r="NRM46"/>
          <cell r="NRN46"/>
          <cell r="NRO46"/>
          <cell r="NRP46"/>
          <cell r="NRQ46"/>
          <cell r="NRR46"/>
          <cell r="NRS46"/>
          <cell r="NRT46"/>
          <cell r="NRU46"/>
          <cell r="NRV46"/>
          <cell r="NRW46"/>
          <cell r="NRX46"/>
          <cell r="NRY46"/>
          <cell r="NRZ46"/>
          <cell r="NSA46"/>
          <cell r="NSB46"/>
          <cell r="NSC46"/>
          <cell r="NSD46"/>
          <cell r="NSE46"/>
          <cell r="NSF46"/>
          <cell r="NSG46"/>
          <cell r="NSH46"/>
          <cell r="NSI46"/>
          <cell r="NSJ46"/>
          <cell r="NSK46"/>
          <cell r="NSL46"/>
          <cell r="NSM46"/>
          <cell r="NSN46"/>
          <cell r="NSO46"/>
          <cell r="NSP46"/>
          <cell r="NSQ46"/>
          <cell r="NSR46"/>
          <cell r="NSS46"/>
          <cell r="NST46"/>
          <cell r="NSU46"/>
          <cell r="NSV46"/>
          <cell r="NSW46"/>
          <cell r="NSX46"/>
          <cell r="NSY46"/>
          <cell r="NSZ46"/>
          <cell r="NTA46"/>
          <cell r="NTB46"/>
          <cell r="NTC46"/>
          <cell r="NTD46"/>
          <cell r="NTE46"/>
          <cell r="NTF46"/>
          <cell r="NTG46"/>
          <cell r="NTH46"/>
          <cell r="NTI46"/>
          <cell r="NTJ46"/>
          <cell r="NTK46"/>
          <cell r="NTL46"/>
          <cell r="NTM46"/>
          <cell r="NTN46"/>
          <cell r="NTO46"/>
          <cell r="NTP46"/>
          <cell r="NTQ46"/>
          <cell r="NTR46"/>
          <cell r="NTS46"/>
          <cell r="NTT46"/>
          <cell r="NTU46"/>
          <cell r="NTV46"/>
          <cell r="NTW46"/>
          <cell r="NTX46"/>
          <cell r="NTY46"/>
          <cell r="NTZ46"/>
          <cell r="NUA46"/>
          <cell r="NUB46"/>
          <cell r="NUC46"/>
          <cell r="NUD46"/>
          <cell r="NUE46"/>
          <cell r="NUF46"/>
          <cell r="NUG46"/>
          <cell r="NUH46"/>
          <cell r="NUI46"/>
          <cell r="NUJ46"/>
          <cell r="NUK46"/>
          <cell r="NUL46"/>
          <cell r="NUM46"/>
          <cell r="NUN46"/>
          <cell r="NUO46"/>
          <cell r="NUP46"/>
          <cell r="NUQ46"/>
          <cell r="NUR46"/>
          <cell r="NUS46"/>
          <cell r="NUT46"/>
          <cell r="NUU46"/>
          <cell r="NUV46"/>
          <cell r="NUW46"/>
          <cell r="NUX46"/>
          <cell r="NUY46"/>
          <cell r="NUZ46"/>
          <cell r="NVA46"/>
          <cell r="NVB46"/>
          <cell r="NVC46"/>
          <cell r="NVD46"/>
          <cell r="NVE46"/>
          <cell r="NVF46"/>
          <cell r="NVG46"/>
          <cell r="NVH46"/>
          <cell r="NVI46"/>
          <cell r="NVJ46"/>
          <cell r="NVK46"/>
          <cell r="NVL46"/>
          <cell r="NVM46"/>
          <cell r="NVN46"/>
          <cell r="NVO46"/>
          <cell r="NVP46"/>
          <cell r="NVQ46"/>
          <cell r="NVR46"/>
          <cell r="NVS46"/>
          <cell r="NVT46"/>
          <cell r="NVU46"/>
          <cell r="NVV46"/>
          <cell r="NVW46"/>
          <cell r="NVX46"/>
          <cell r="NVY46"/>
          <cell r="NVZ46"/>
          <cell r="NWA46"/>
          <cell r="NWB46"/>
          <cell r="NWC46"/>
          <cell r="NWD46"/>
          <cell r="NWE46"/>
          <cell r="NWF46"/>
          <cell r="NWG46"/>
          <cell r="NWH46"/>
          <cell r="NWI46"/>
          <cell r="NWJ46"/>
          <cell r="NWK46"/>
          <cell r="NWL46"/>
          <cell r="NWM46"/>
          <cell r="NWN46"/>
          <cell r="NWO46"/>
          <cell r="NWP46"/>
          <cell r="NWQ46"/>
          <cell r="NWR46"/>
          <cell r="NWS46"/>
          <cell r="NWT46"/>
          <cell r="NWU46"/>
          <cell r="NWV46"/>
          <cell r="NWW46"/>
          <cell r="NWX46"/>
          <cell r="NWY46"/>
          <cell r="NWZ46"/>
          <cell r="NXA46"/>
          <cell r="NXB46"/>
          <cell r="NXC46"/>
          <cell r="NXD46"/>
          <cell r="NXE46"/>
          <cell r="NXF46"/>
          <cell r="NXG46"/>
          <cell r="NXH46"/>
          <cell r="NXI46"/>
          <cell r="NXJ46"/>
          <cell r="NXK46"/>
          <cell r="NXL46"/>
          <cell r="NXM46"/>
          <cell r="NXN46"/>
          <cell r="NXO46"/>
          <cell r="NXP46"/>
          <cell r="NXQ46"/>
          <cell r="NXR46"/>
          <cell r="NXS46"/>
          <cell r="NXT46"/>
          <cell r="NXU46"/>
          <cell r="NXV46"/>
          <cell r="NXW46"/>
          <cell r="NXX46"/>
          <cell r="NXY46"/>
          <cell r="NXZ46"/>
          <cell r="NYA46"/>
          <cell r="NYB46"/>
          <cell r="NYC46"/>
          <cell r="NYD46"/>
          <cell r="NYE46"/>
          <cell r="NYF46"/>
          <cell r="NYG46"/>
          <cell r="NYH46"/>
          <cell r="NYI46"/>
          <cell r="NYJ46"/>
          <cell r="NYK46"/>
          <cell r="NYL46"/>
          <cell r="NYM46"/>
          <cell r="NYN46"/>
          <cell r="NYO46"/>
          <cell r="NYP46"/>
          <cell r="NYQ46"/>
          <cell r="NYR46"/>
          <cell r="NYS46"/>
          <cell r="NYT46"/>
          <cell r="NYU46"/>
          <cell r="NYV46"/>
          <cell r="NYW46"/>
          <cell r="NYX46"/>
          <cell r="NYY46"/>
          <cell r="NYZ46"/>
          <cell r="NZA46"/>
          <cell r="NZB46"/>
          <cell r="NZC46"/>
          <cell r="NZD46"/>
          <cell r="NZE46"/>
          <cell r="NZF46"/>
          <cell r="NZG46"/>
          <cell r="NZH46"/>
          <cell r="NZI46"/>
          <cell r="NZJ46"/>
          <cell r="NZK46"/>
          <cell r="NZL46"/>
          <cell r="NZM46"/>
          <cell r="NZN46"/>
          <cell r="NZO46"/>
          <cell r="NZP46"/>
          <cell r="NZQ46"/>
          <cell r="NZR46"/>
          <cell r="NZS46"/>
          <cell r="NZT46"/>
          <cell r="NZU46"/>
          <cell r="NZV46"/>
          <cell r="NZW46"/>
          <cell r="NZX46"/>
          <cell r="NZY46"/>
          <cell r="NZZ46"/>
          <cell r="OAA46"/>
          <cell r="OAB46"/>
          <cell r="OAC46"/>
          <cell r="OAD46"/>
          <cell r="OAE46"/>
          <cell r="OAF46"/>
          <cell r="OAG46"/>
          <cell r="OAH46"/>
          <cell r="OAI46"/>
          <cell r="OAJ46"/>
          <cell r="OAK46"/>
          <cell r="OAL46"/>
          <cell r="OAM46"/>
          <cell r="OAN46"/>
          <cell r="OAO46"/>
          <cell r="OAP46"/>
          <cell r="OAQ46"/>
          <cell r="OAR46"/>
          <cell r="OAS46"/>
          <cell r="OAT46"/>
          <cell r="OAU46"/>
          <cell r="OAV46"/>
          <cell r="OAW46"/>
          <cell r="OAX46"/>
          <cell r="OAY46"/>
          <cell r="OAZ46"/>
          <cell r="OBA46"/>
          <cell r="OBB46"/>
          <cell r="OBC46"/>
          <cell r="OBD46"/>
          <cell r="OBE46"/>
          <cell r="OBF46"/>
          <cell r="OBG46"/>
          <cell r="OBH46"/>
          <cell r="OBI46"/>
          <cell r="OBJ46"/>
          <cell r="OBK46"/>
          <cell r="OBL46"/>
          <cell r="OBM46"/>
          <cell r="OBN46"/>
          <cell r="OBO46"/>
          <cell r="OBP46"/>
          <cell r="OBQ46"/>
          <cell r="OBR46"/>
          <cell r="OBS46"/>
          <cell r="OBT46"/>
          <cell r="OBU46"/>
          <cell r="OBV46"/>
          <cell r="OBW46"/>
          <cell r="OBX46"/>
          <cell r="OBY46"/>
          <cell r="OBZ46"/>
          <cell r="OCA46"/>
          <cell r="OCB46"/>
          <cell r="OCC46"/>
          <cell r="OCD46"/>
          <cell r="OCE46"/>
          <cell r="OCF46"/>
          <cell r="OCG46"/>
          <cell r="OCH46"/>
          <cell r="OCI46"/>
          <cell r="OCJ46"/>
          <cell r="OCK46"/>
          <cell r="OCL46"/>
          <cell r="OCM46"/>
          <cell r="OCN46"/>
          <cell r="OCO46"/>
          <cell r="OCP46"/>
          <cell r="OCQ46"/>
          <cell r="OCR46"/>
          <cell r="OCS46"/>
          <cell r="OCT46"/>
          <cell r="OCU46"/>
          <cell r="OCV46"/>
          <cell r="OCW46"/>
          <cell r="OCX46"/>
          <cell r="OCY46"/>
          <cell r="OCZ46"/>
          <cell r="ODA46"/>
          <cell r="ODB46"/>
          <cell r="ODC46"/>
          <cell r="ODD46"/>
          <cell r="ODE46"/>
          <cell r="ODF46"/>
          <cell r="ODG46"/>
          <cell r="ODH46"/>
          <cell r="ODI46"/>
          <cell r="ODJ46"/>
          <cell r="ODK46"/>
          <cell r="ODL46"/>
          <cell r="ODM46"/>
          <cell r="ODN46"/>
          <cell r="ODO46"/>
          <cell r="ODP46"/>
          <cell r="ODQ46"/>
          <cell r="ODR46"/>
          <cell r="ODS46"/>
          <cell r="ODT46"/>
          <cell r="ODU46"/>
          <cell r="ODV46"/>
          <cell r="ODW46"/>
          <cell r="ODX46"/>
          <cell r="ODY46"/>
          <cell r="ODZ46"/>
          <cell r="OEA46"/>
          <cell r="OEB46"/>
          <cell r="OEC46"/>
          <cell r="OED46"/>
          <cell r="OEE46"/>
          <cell r="OEF46"/>
          <cell r="OEG46"/>
          <cell r="OEH46"/>
          <cell r="OEI46"/>
          <cell r="OEJ46"/>
          <cell r="OEK46"/>
          <cell r="OEL46"/>
          <cell r="OEM46"/>
          <cell r="OEN46"/>
          <cell r="OEO46"/>
          <cell r="OEP46"/>
          <cell r="OEQ46"/>
          <cell r="OER46"/>
          <cell r="OES46"/>
          <cell r="OET46"/>
          <cell r="OEU46"/>
          <cell r="OEV46"/>
          <cell r="OEW46"/>
          <cell r="OEX46"/>
          <cell r="OEY46"/>
          <cell r="OEZ46"/>
          <cell r="OFA46"/>
          <cell r="OFB46"/>
          <cell r="OFC46"/>
          <cell r="OFD46"/>
          <cell r="OFE46"/>
          <cell r="OFF46"/>
          <cell r="OFG46"/>
          <cell r="OFH46"/>
          <cell r="OFI46"/>
          <cell r="OFJ46"/>
          <cell r="OFK46"/>
          <cell r="OFL46"/>
          <cell r="OFM46"/>
          <cell r="OFN46"/>
          <cell r="OFO46"/>
          <cell r="OFP46"/>
          <cell r="OFQ46"/>
          <cell r="OFR46"/>
          <cell r="OFS46"/>
          <cell r="OFT46"/>
          <cell r="OFU46"/>
          <cell r="OFV46"/>
          <cell r="OFW46"/>
          <cell r="OFX46"/>
          <cell r="OFY46"/>
          <cell r="OFZ46"/>
          <cell r="OGA46"/>
          <cell r="OGB46"/>
          <cell r="OGC46"/>
          <cell r="OGD46"/>
          <cell r="OGE46"/>
          <cell r="OGF46"/>
          <cell r="OGG46"/>
          <cell r="OGH46"/>
          <cell r="OGI46"/>
          <cell r="OGJ46"/>
          <cell r="OGK46"/>
          <cell r="OGL46"/>
          <cell r="OGM46"/>
          <cell r="OGN46"/>
          <cell r="OGO46"/>
          <cell r="OGP46"/>
          <cell r="OGQ46"/>
          <cell r="OGR46"/>
          <cell r="OGS46"/>
          <cell r="OGT46"/>
          <cell r="OGU46"/>
          <cell r="OGV46"/>
          <cell r="OGW46"/>
          <cell r="OGX46"/>
          <cell r="OGY46"/>
          <cell r="OGZ46"/>
          <cell r="OHA46"/>
          <cell r="OHB46"/>
          <cell r="OHC46"/>
          <cell r="OHD46"/>
          <cell r="OHE46"/>
          <cell r="OHF46"/>
          <cell r="OHG46"/>
          <cell r="OHH46"/>
          <cell r="OHI46"/>
          <cell r="OHJ46"/>
          <cell r="OHK46"/>
          <cell r="OHL46"/>
          <cell r="OHM46"/>
          <cell r="OHN46"/>
          <cell r="OHO46"/>
          <cell r="OHP46"/>
          <cell r="OHQ46"/>
          <cell r="OHR46"/>
          <cell r="OHS46"/>
          <cell r="OHT46"/>
          <cell r="OHU46"/>
          <cell r="OHV46"/>
          <cell r="OHW46"/>
          <cell r="OHX46"/>
          <cell r="OHY46"/>
          <cell r="OHZ46"/>
          <cell r="OIA46"/>
          <cell r="OIB46"/>
          <cell r="OIC46"/>
          <cell r="OID46"/>
          <cell r="OIE46"/>
          <cell r="OIF46"/>
          <cell r="OIG46"/>
          <cell r="OIH46"/>
          <cell r="OII46"/>
          <cell r="OIJ46"/>
          <cell r="OIK46"/>
          <cell r="OIL46"/>
          <cell r="OIM46"/>
          <cell r="OIN46"/>
          <cell r="OIO46"/>
          <cell r="OIP46"/>
          <cell r="OIQ46"/>
          <cell r="OIR46"/>
          <cell r="OIS46"/>
          <cell r="OIT46"/>
          <cell r="OIU46"/>
          <cell r="OIV46"/>
          <cell r="OIW46"/>
          <cell r="OIX46"/>
          <cell r="OIY46"/>
          <cell r="OIZ46"/>
          <cell r="OJA46"/>
          <cell r="OJB46"/>
          <cell r="OJC46"/>
          <cell r="OJD46"/>
          <cell r="OJE46"/>
          <cell r="OJF46"/>
          <cell r="OJG46"/>
          <cell r="OJH46"/>
          <cell r="OJI46"/>
          <cell r="OJJ46"/>
          <cell r="OJK46"/>
          <cell r="OJL46"/>
          <cell r="OJM46"/>
          <cell r="OJN46"/>
          <cell r="OJO46"/>
          <cell r="OJP46"/>
          <cell r="OJQ46"/>
          <cell r="OJR46"/>
          <cell r="OJS46"/>
          <cell r="OJT46"/>
          <cell r="OJU46"/>
          <cell r="OJV46"/>
          <cell r="OJW46"/>
          <cell r="OJX46"/>
          <cell r="OJY46"/>
          <cell r="OJZ46"/>
          <cell r="OKA46"/>
          <cell r="OKB46"/>
          <cell r="OKC46"/>
          <cell r="OKD46"/>
          <cell r="OKE46"/>
          <cell r="OKF46"/>
          <cell r="OKG46"/>
          <cell r="OKH46"/>
          <cell r="OKI46"/>
          <cell r="OKJ46"/>
          <cell r="OKK46"/>
          <cell r="OKL46"/>
          <cell r="OKM46"/>
          <cell r="OKN46"/>
          <cell r="OKO46"/>
          <cell r="OKP46"/>
          <cell r="OKQ46"/>
          <cell r="OKR46"/>
          <cell r="OKS46"/>
          <cell r="OKT46"/>
          <cell r="OKU46"/>
          <cell r="OKV46"/>
          <cell r="OKW46"/>
          <cell r="OKX46"/>
          <cell r="OKY46"/>
          <cell r="OKZ46"/>
          <cell r="OLA46"/>
          <cell r="OLB46"/>
          <cell r="OLC46"/>
          <cell r="OLD46"/>
          <cell r="OLE46"/>
          <cell r="OLF46"/>
          <cell r="OLG46"/>
          <cell r="OLH46"/>
          <cell r="OLI46"/>
          <cell r="OLJ46"/>
          <cell r="OLK46"/>
          <cell r="OLL46"/>
          <cell r="OLM46"/>
          <cell r="OLN46"/>
          <cell r="OLO46"/>
          <cell r="OLP46"/>
          <cell r="OLQ46"/>
          <cell r="OLR46"/>
          <cell r="OLS46"/>
          <cell r="OLT46"/>
          <cell r="OLU46"/>
          <cell r="OLV46"/>
          <cell r="OLW46"/>
          <cell r="OLX46"/>
          <cell r="OLY46"/>
          <cell r="OLZ46"/>
          <cell r="OMA46"/>
          <cell r="OMB46"/>
          <cell r="OMC46"/>
          <cell r="OMD46"/>
          <cell r="OME46"/>
          <cell r="OMF46"/>
          <cell r="OMG46"/>
          <cell r="OMH46"/>
          <cell r="OMI46"/>
          <cell r="OMJ46"/>
          <cell r="OMK46"/>
          <cell r="OML46"/>
          <cell r="OMM46"/>
          <cell r="OMN46"/>
          <cell r="OMO46"/>
          <cell r="OMP46"/>
          <cell r="OMQ46"/>
          <cell r="OMR46"/>
          <cell r="OMS46"/>
          <cell r="OMT46"/>
          <cell r="OMU46"/>
          <cell r="OMV46"/>
          <cell r="OMW46"/>
          <cell r="OMX46"/>
          <cell r="OMY46"/>
          <cell r="OMZ46"/>
          <cell r="ONA46"/>
          <cell r="ONB46"/>
          <cell r="ONC46"/>
          <cell r="OND46"/>
          <cell r="ONE46"/>
          <cell r="ONF46"/>
          <cell r="ONG46"/>
          <cell r="ONH46"/>
          <cell r="ONI46"/>
          <cell r="ONJ46"/>
          <cell r="ONK46"/>
          <cell r="ONL46"/>
          <cell r="ONM46"/>
          <cell r="ONN46"/>
          <cell r="ONO46"/>
          <cell r="ONP46"/>
          <cell r="ONQ46"/>
          <cell r="ONR46"/>
          <cell r="ONS46"/>
          <cell r="ONT46"/>
          <cell r="ONU46"/>
          <cell r="ONV46"/>
          <cell r="ONW46"/>
          <cell r="ONX46"/>
          <cell r="ONY46"/>
          <cell r="ONZ46"/>
          <cell r="OOA46"/>
          <cell r="OOB46"/>
          <cell r="OOC46"/>
          <cell r="OOD46"/>
          <cell r="OOE46"/>
          <cell r="OOF46"/>
          <cell r="OOG46"/>
          <cell r="OOH46"/>
          <cell r="OOI46"/>
          <cell r="OOJ46"/>
          <cell r="OOK46"/>
          <cell r="OOL46"/>
          <cell r="OOM46"/>
          <cell r="OON46"/>
          <cell r="OOO46"/>
          <cell r="OOP46"/>
          <cell r="OOQ46"/>
          <cell r="OOR46"/>
          <cell r="OOS46"/>
          <cell r="OOT46"/>
          <cell r="OOU46"/>
          <cell r="OOV46"/>
          <cell r="OOW46"/>
          <cell r="OOX46"/>
          <cell r="OOY46"/>
          <cell r="OOZ46"/>
          <cell r="OPA46"/>
          <cell r="OPB46"/>
          <cell r="OPC46"/>
          <cell r="OPD46"/>
          <cell r="OPE46"/>
          <cell r="OPF46"/>
          <cell r="OPG46"/>
          <cell r="OPH46"/>
          <cell r="OPI46"/>
          <cell r="OPJ46"/>
          <cell r="OPK46"/>
          <cell r="OPL46"/>
          <cell r="OPM46"/>
          <cell r="OPN46"/>
          <cell r="OPO46"/>
          <cell r="OPP46"/>
          <cell r="OPQ46"/>
          <cell r="OPR46"/>
          <cell r="OPS46"/>
          <cell r="OPT46"/>
          <cell r="OPU46"/>
          <cell r="OPV46"/>
          <cell r="OPW46"/>
          <cell r="OPX46"/>
          <cell r="OPY46"/>
          <cell r="OPZ46"/>
          <cell r="OQA46"/>
          <cell r="OQB46"/>
          <cell r="OQC46"/>
          <cell r="OQD46"/>
          <cell r="OQE46"/>
          <cell r="OQF46"/>
          <cell r="OQG46"/>
          <cell r="OQH46"/>
          <cell r="OQI46"/>
          <cell r="OQJ46"/>
          <cell r="OQK46"/>
          <cell r="OQL46"/>
          <cell r="OQM46"/>
          <cell r="OQN46"/>
          <cell r="OQO46"/>
          <cell r="OQP46"/>
          <cell r="OQQ46"/>
          <cell r="OQR46"/>
          <cell r="OQS46"/>
          <cell r="OQT46"/>
          <cell r="OQU46"/>
          <cell r="OQV46"/>
          <cell r="OQW46"/>
          <cell r="OQX46"/>
          <cell r="OQY46"/>
          <cell r="OQZ46"/>
          <cell r="ORA46"/>
          <cell r="ORB46"/>
          <cell r="ORC46"/>
          <cell r="ORD46"/>
          <cell r="ORE46"/>
          <cell r="ORF46"/>
          <cell r="ORG46"/>
          <cell r="ORH46"/>
          <cell r="ORI46"/>
          <cell r="ORJ46"/>
          <cell r="ORK46"/>
          <cell r="ORL46"/>
          <cell r="ORM46"/>
          <cell r="ORN46"/>
          <cell r="ORO46"/>
          <cell r="ORP46"/>
          <cell r="ORQ46"/>
          <cell r="ORR46"/>
          <cell r="ORS46"/>
          <cell r="ORT46"/>
          <cell r="ORU46"/>
          <cell r="ORV46"/>
          <cell r="ORW46"/>
          <cell r="ORX46"/>
          <cell r="ORY46"/>
          <cell r="ORZ46"/>
          <cell r="OSA46"/>
          <cell r="OSB46"/>
          <cell r="OSC46"/>
          <cell r="OSD46"/>
          <cell r="OSE46"/>
          <cell r="OSF46"/>
          <cell r="OSG46"/>
          <cell r="OSH46"/>
          <cell r="OSI46"/>
          <cell r="OSJ46"/>
          <cell r="OSK46"/>
          <cell r="OSL46"/>
          <cell r="OSM46"/>
          <cell r="OSN46"/>
          <cell r="OSO46"/>
          <cell r="OSP46"/>
          <cell r="OSQ46"/>
          <cell r="OSR46"/>
          <cell r="OSS46"/>
          <cell r="OST46"/>
          <cell r="OSU46"/>
          <cell r="OSV46"/>
          <cell r="OSW46"/>
          <cell r="OSX46"/>
          <cell r="OSY46"/>
          <cell r="OSZ46"/>
          <cell r="OTA46"/>
          <cell r="OTB46"/>
          <cell r="OTC46"/>
          <cell r="OTD46"/>
          <cell r="OTE46"/>
          <cell r="OTF46"/>
          <cell r="OTG46"/>
          <cell r="OTH46"/>
          <cell r="OTI46"/>
          <cell r="OTJ46"/>
          <cell r="OTK46"/>
          <cell r="OTL46"/>
          <cell r="OTM46"/>
          <cell r="OTN46"/>
          <cell r="OTO46"/>
          <cell r="OTP46"/>
          <cell r="OTQ46"/>
          <cell r="OTR46"/>
          <cell r="OTS46"/>
          <cell r="OTT46"/>
          <cell r="OTU46"/>
          <cell r="OTV46"/>
          <cell r="OTW46"/>
          <cell r="OTX46"/>
          <cell r="OTY46"/>
          <cell r="OTZ46"/>
          <cell r="OUA46"/>
          <cell r="OUB46"/>
          <cell r="OUC46"/>
          <cell r="OUD46"/>
          <cell r="OUE46"/>
          <cell r="OUF46"/>
          <cell r="OUG46"/>
          <cell r="OUH46"/>
          <cell r="OUI46"/>
          <cell r="OUJ46"/>
          <cell r="OUK46"/>
          <cell r="OUL46"/>
          <cell r="OUM46"/>
          <cell r="OUN46"/>
          <cell r="OUO46"/>
          <cell r="OUP46"/>
          <cell r="OUQ46"/>
          <cell r="OUR46"/>
          <cell r="OUS46"/>
          <cell r="OUT46"/>
          <cell r="OUU46"/>
          <cell r="OUV46"/>
          <cell r="OUW46"/>
          <cell r="OUX46"/>
          <cell r="OUY46"/>
          <cell r="OUZ46"/>
          <cell r="OVA46"/>
          <cell r="OVB46"/>
          <cell r="OVC46"/>
          <cell r="OVD46"/>
          <cell r="OVE46"/>
          <cell r="OVF46"/>
          <cell r="OVG46"/>
          <cell r="OVH46"/>
          <cell r="OVI46"/>
          <cell r="OVJ46"/>
          <cell r="OVK46"/>
          <cell r="OVL46"/>
          <cell r="OVM46"/>
          <cell r="OVN46"/>
          <cell r="OVO46"/>
          <cell r="OVP46"/>
          <cell r="OVQ46"/>
          <cell r="OVR46"/>
          <cell r="OVS46"/>
          <cell r="OVT46"/>
          <cell r="OVU46"/>
          <cell r="OVV46"/>
          <cell r="OVW46"/>
          <cell r="OVX46"/>
          <cell r="OVY46"/>
          <cell r="OVZ46"/>
          <cell r="OWA46"/>
          <cell r="OWB46"/>
          <cell r="OWC46"/>
          <cell r="OWD46"/>
          <cell r="OWE46"/>
          <cell r="OWF46"/>
          <cell r="OWG46"/>
          <cell r="OWH46"/>
          <cell r="OWI46"/>
          <cell r="OWJ46"/>
          <cell r="OWK46"/>
          <cell r="OWL46"/>
          <cell r="OWM46"/>
          <cell r="OWN46"/>
          <cell r="OWO46"/>
          <cell r="OWP46"/>
          <cell r="OWQ46"/>
          <cell r="OWR46"/>
          <cell r="OWS46"/>
          <cell r="OWT46"/>
          <cell r="OWU46"/>
          <cell r="OWV46"/>
          <cell r="OWW46"/>
          <cell r="OWX46"/>
          <cell r="OWY46"/>
          <cell r="OWZ46"/>
          <cell r="OXA46"/>
          <cell r="OXB46"/>
          <cell r="OXC46"/>
          <cell r="OXD46"/>
          <cell r="OXE46"/>
          <cell r="OXF46"/>
          <cell r="OXG46"/>
          <cell r="OXH46"/>
          <cell r="OXI46"/>
          <cell r="OXJ46"/>
          <cell r="OXK46"/>
          <cell r="OXL46"/>
          <cell r="OXM46"/>
          <cell r="OXN46"/>
          <cell r="OXO46"/>
          <cell r="OXP46"/>
          <cell r="OXQ46"/>
          <cell r="OXR46"/>
          <cell r="OXS46"/>
          <cell r="OXT46"/>
          <cell r="OXU46"/>
          <cell r="OXV46"/>
          <cell r="OXW46"/>
          <cell r="OXX46"/>
          <cell r="OXY46"/>
          <cell r="OXZ46"/>
          <cell r="OYA46"/>
          <cell r="OYB46"/>
          <cell r="OYC46"/>
          <cell r="OYD46"/>
          <cell r="OYE46"/>
          <cell r="OYF46"/>
          <cell r="OYG46"/>
          <cell r="OYH46"/>
          <cell r="OYI46"/>
          <cell r="OYJ46"/>
          <cell r="OYK46"/>
          <cell r="OYL46"/>
          <cell r="OYM46"/>
          <cell r="OYN46"/>
          <cell r="OYO46"/>
          <cell r="OYP46"/>
          <cell r="OYQ46"/>
          <cell r="OYR46"/>
          <cell r="OYS46"/>
          <cell r="OYT46"/>
          <cell r="OYU46"/>
          <cell r="OYV46"/>
          <cell r="OYW46"/>
          <cell r="OYX46"/>
          <cell r="OYY46"/>
          <cell r="OYZ46"/>
          <cell r="OZA46"/>
          <cell r="OZB46"/>
          <cell r="OZC46"/>
          <cell r="OZD46"/>
          <cell r="OZE46"/>
          <cell r="OZF46"/>
          <cell r="OZG46"/>
          <cell r="OZH46"/>
          <cell r="OZI46"/>
          <cell r="OZJ46"/>
          <cell r="OZK46"/>
          <cell r="OZL46"/>
          <cell r="OZM46"/>
          <cell r="OZN46"/>
          <cell r="OZO46"/>
          <cell r="OZP46"/>
          <cell r="OZQ46"/>
          <cell r="OZR46"/>
          <cell r="OZS46"/>
          <cell r="OZT46"/>
          <cell r="OZU46"/>
          <cell r="OZV46"/>
          <cell r="OZW46"/>
          <cell r="OZX46"/>
          <cell r="OZY46"/>
          <cell r="OZZ46"/>
          <cell r="PAA46"/>
          <cell r="PAB46"/>
          <cell r="PAC46"/>
          <cell r="PAD46"/>
          <cell r="PAE46"/>
          <cell r="PAF46"/>
          <cell r="PAG46"/>
          <cell r="PAH46"/>
          <cell r="PAI46"/>
          <cell r="PAJ46"/>
          <cell r="PAK46"/>
          <cell r="PAL46"/>
          <cell r="PAM46"/>
          <cell r="PAN46"/>
          <cell r="PAO46"/>
          <cell r="PAP46"/>
          <cell r="PAQ46"/>
          <cell r="PAR46"/>
          <cell r="PAS46"/>
          <cell r="PAT46"/>
          <cell r="PAU46"/>
          <cell r="PAV46"/>
          <cell r="PAW46"/>
          <cell r="PAX46"/>
          <cell r="PAY46"/>
          <cell r="PAZ46"/>
          <cell r="PBA46"/>
          <cell r="PBB46"/>
          <cell r="PBC46"/>
          <cell r="PBD46"/>
          <cell r="PBE46"/>
          <cell r="PBF46"/>
          <cell r="PBG46"/>
          <cell r="PBH46"/>
          <cell r="PBI46"/>
          <cell r="PBJ46"/>
          <cell r="PBK46"/>
          <cell r="PBL46"/>
          <cell r="PBM46"/>
          <cell r="PBN46"/>
          <cell r="PBO46"/>
          <cell r="PBP46"/>
          <cell r="PBQ46"/>
          <cell r="PBR46"/>
          <cell r="PBS46"/>
          <cell r="PBT46"/>
          <cell r="PBU46"/>
          <cell r="PBV46"/>
          <cell r="PBW46"/>
          <cell r="PBX46"/>
          <cell r="PBY46"/>
          <cell r="PBZ46"/>
          <cell r="PCA46"/>
          <cell r="PCB46"/>
          <cell r="PCC46"/>
          <cell r="PCD46"/>
          <cell r="PCE46"/>
          <cell r="PCF46"/>
          <cell r="PCG46"/>
          <cell r="PCH46"/>
          <cell r="PCI46"/>
          <cell r="PCJ46"/>
          <cell r="PCK46"/>
          <cell r="PCL46"/>
          <cell r="PCM46"/>
          <cell r="PCN46"/>
          <cell r="PCO46"/>
          <cell r="PCP46"/>
          <cell r="PCQ46"/>
          <cell r="PCR46"/>
          <cell r="PCS46"/>
          <cell r="PCT46"/>
          <cell r="PCU46"/>
          <cell r="PCV46"/>
          <cell r="PCW46"/>
          <cell r="PCX46"/>
          <cell r="PCY46"/>
          <cell r="PCZ46"/>
          <cell r="PDA46"/>
          <cell r="PDB46"/>
          <cell r="PDC46"/>
          <cell r="PDD46"/>
          <cell r="PDE46"/>
          <cell r="PDF46"/>
          <cell r="PDG46"/>
          <cell r="PDH46"/>
          <cell r="PDI46"/>
          <cell r="PDJ46"/>
          <cell r="PDK46"/>
          <cell r="PDL46"/>
          <cell r="PDM46"/>
          <cell r="PDN46"/>
          <cell r="PDO46"/>
          <cell r="PDP46"/>
          <cell r="PDQ46"/>
          <cell r="PDR46"/>
          <cell r="PDS46"/>
          <cell r="PDT46"/>
          <cell r="PDU46"/>
          <cell r="PDV46"/>
          <cell r="PDW46"/>
          <cell r="PDX46"/>
          <cell r="PDY46"/>
          <cell r="PDZ46"/>
          <cell r="PEA46"/>
          <cell r="PEB46"/>
          <cell r="PEC46"/>
          <cell r="PED46"/>
          <cell r="PEE46"/>
          <cell r="PEF46"/>
          <cell r="PEG46"/>
          <cell r="PEH46"/>
          <cell r="PEI46"/>
          <cell r="PEJ46"/>
          <cell r="PEK46"/>
          <cell r="PEL46"/>
          <cell r="PEM46"/>
          <cell r="PEN46"/>
          <cell r="PEO46"/>
          <cell r="PEP46"/>
          <cell r="PEQ46"/>
          <cell r="PER46"/>
          <cell r="PES46"/>
          <cell r="PET46"/>
          <cell r="PEU46"/>
          <cell r="PEV46"/>
          <cell r="PEW46"/>
          <cell r="PEX46"/>
          <cell r="PEY46"/>
          <cell r="PEZ46"/>
          <cell r="PFA46"/>
          <cell r="PFB46"/>
          <cell r="PFC46"/>
          <cell r="PFD46"/>
          <cell r="PFE46"/>
          <cell r="PFF46"/>
          <cell r="PFG46"/>
          <cell r="PFH46"/>
          <cell r="PFI46"/>
          <cell r="PFJ46"/>
          <cell r="PFK46"/>
          <cell r="PFL46"/>
          <cell r="PFM46"/>
          <cell r="PFN46"/>
          <cell r="PFO46"/>
          <cell r="PFP46"/>
          <cell r="PFQ46"/>
          <cell r="PFR46"/>
          <cell r="PFS46"/>
          <cell r="PFT46"/>
          <cell r="PFU46"/>
          <cell r="PFV46"/>
          <cell r="PFW46"/>
          <cell r="PFX46"/>
          <cell r="PFY46"/>
          <cell r="PFZ46"/>
          <cell r="PGA46"/>
          <cell r="PGB46"/>
          <cell r="PGC46"/>
          <cell r="PGD46"/>
          <cell r="PGE46"/>
          <cell r="PGF46"/>
          <cell r="PGG46"/>
          <cell r="PGH46"/>
          <cell r="PGI46"/>
          <cell r="PGJ46"/>
          <cell r="PGK46"/>
          <cell r="PGL46"/>
          <cell r="PGM46"/>
          <cell r="PGN46"/>
          <cell r="PGO46"/>
          <cell r="PGP46"/>
          <cell r="PGQ46"/>
          <cell r="PGR46"/>
          <cell r="PGS46"/>
          <cell r="PGT46"/>
          <cell r="PGU46"/>
          <cell r="PGV46"/>
          <cell r="PGW46"/>
          <cell r="PGX46"/>
          <cell r="PGY46"/>
          <cell r="PGZ46"/>
          <cell r="PHA46"/>
          <cell r="PHB46"/>
          <cell r="PHC46"/>
          <cell r="PHD46"/>
          <cell r="PHE46"/>
          <cell r="PHF46"/>
          <cell r="PHG46"/>
          <cell r="PHH46"/>
          <cell r="PHI46"/>
          <cell r="PHJ46"/>
          <cell r="PHK46"/>
          <cell r="PHL46"/>
          <cell r="PHM46"/>
          <cell r="PHN46"/>
          <cell r="PHO46"/>
          <cell r="PHP46"/>
          <cell r="PHQ46"/>
          <cell r="PHR46"/>
          <cell r="PHS46"/>
          <cell r="PHT46"/>
          <cell r="PHU46"/>
          <cell r="PHV46"/>
          <cell r="PHW46"/>
          <cell r="PHX46"/>
          <cell r="PHY46"/>
          <cell r="PHZ46"/>
          <cell r="PIA46"/>
          <cell r="PIB46"/>
          <cell r="PIC46"/>
          <cell r="PID46"/>
          <cell r="PIE46"/>
          <cell r="PIF46"/>
          <cell r="PIG46"/>
          <cell r="PIH46"/>
          <cell r="PII46"/>
          <cell r="PIJ46"/>
          <cell r="PIK46"/>
          <cell r="PIL46"/>
          <cell r="PIM46"/>
          <cell r="PIN46"/>
          <cell r="PIO46"/>
          <cell r="PIP46"/>
          <cell r="PIQ46"/>
          <cell r="PIR46"/>
          <cell r="PIS46"/>
          <cell r="PIT46"/>
          <cell r="PIU46"/>
          <cell r="PIV46"/>
          <cell r="PIW46"/>
          <cell r="PIX46"/>
          <cell r="PIY46"/>
          <cell r="PIZ46"/>
          <cell r="PJA46"/>
          <cell r="PJB46"/>
          <cell r="PJC46"/>
          <cell r="PJD46"/>
          <cell r="PJE46"/>
          <cell r="PJF46"/>
          <cell r="PJG46"/>
          <cell r="PJH46"/>
          <cell r="PJI46"/>
          <cell r="PJJ46"/>
          <cell r="PJK46"/>
          <cell r="PJL46"/>
          <cell r="PJM46"/>
          <cell r="PJN46"/>
          <cell r="PJO46"/>
          <cell r="PJP46"/>
          <cell r="PJQ46"/>
          <cell r="PJR46"/>
          <cell r="PJS46"/>
          <cell r="PJT46"/>
          <cell r="PJU46"/>
          <cell r="PJV46"/>
          <cell r="PJW46"/>
          <cell r="PJX46"/>
          <cell r="PJY46"/>
          <cell r="PJZ46"/>
          <cell r="PKA46"/>
          <cell r="PKB46"/>
          <cell r="PKC46"/>
          <cell r="PKD46"/>
          <cell r="PKE46"/>
          <cell r="PKF46"/>
          <cell r="PKG46"/>
          <cell r="PKH46"/>
          <cell r="PKI46"/>
          <cell r="PKJ46"/>
          <cell r="PKK46"/>
          <cell r="PKL46"/>
          <cell r="PKM46"/>
          <cell r="PKN46"/>
          <cell r="PKO46"/>
          <cell r="PKP46"/>
          <cell r="PKQ46"/>
          <cell r="PKR46"/>
          <cell r="PKS46"/>
          <cell r="PKT46"/>
          <cell r="PKU46"/>
          <cell r="PKV46"/>
          <cell r="PKW46"/>
          <cell r="PKX46"/>
          <cell r="PKY46"/>
          <cell r="PKZ46"/>
          <cell r="PLA46"/>
          <cell r="PLB46"/>
          <cell r="PLC46"/>
          <cell r="PLD46"/>
          <cell r="PLE46"/>
          <cell r="PLF46"/>
          <cell r="PLG46"/>
          <cell r="PLH46"/>
          <cell r="PLI46"/>
          <cell r="PLJ46"/>
          <cell r="PLK46"/>
          <cell r="PLL46"/>
          <cell r="PLM46"/>
          <cell r="PLN46"/>
          <cell r="PLO46"/>
          <cell r="PLP46"/>
          <cell r="PLQ46"/>
          <cell r="PLR46"/>
          <cell r="PLS46"/>
          <cell r="PLT46"/>
          <cell r="PLU46"/>
          <cell r="PLV46"/>
          <cell r="PLW46"/>
          <cell r="PLX46"/>
          <cell r="PLY46"/>
          <cell r="PLZ46"/>
          <cell r="PMA46"/>
          <cell r="PMB46"/>
          <cell r="PMC46"/>
          <cell r="PMD46"/>
          <cell r="PME46"/>
          <cell r="PMF46"/>
          <cell r="PMG46"/>
          <cell r="PMH46"/>
          <cell r="PMI46"/>
          <cell r="PMJ46"/>
          <cell r="PMK46"/>
          <cell r="PML46"/>
          <cell r="PMM46"/>
          <cell r="PMN46"/>
          <cell r="PMO46"/>
          <cell r="PMP46"/>
          <cell r="PMQ46"/>
          <cell r="PMR46"/>
          <cell r="PMS46"/>
          <cell r="PMT46"/>
          <cell r="PMU46"/>
          <cell r="PMV46"/>
          <cell r="PMW46"/>
          <cell r="PMX46"/>
          <cell r="PMY46"/>
          <cell r="PMZ46"/>
          <cell r="PNA46"/>
          <cell r="PNB46"/>
          <cell r="PNC46"/>
          <cell r="PND46"/>
          <cell r="PNE46"/>
          <cell r="PNF46"/>
          <cell r="PNG46"/>
          <cell r="PNH46"/>
          <cell r="PNI46"/>
          <cell r="PNJ46"/>
          <cell r="PNK46"/>
          <cell r="PNL46"/>
          <cell r="PNM46"/>
          <cell r="PNN46"/>
          <cell r="PNO46"/>
          <cell r="PNP46"/>
          <cell r="PNQ46"/>
          <cell r="PNR46"/>
          <cell r="PNS46"/>
          <cell r="PNT46"/>
          <cell r="PNU46"/>
          <cell r="PNV46"/>
          <cell r="PNW46"/>
          <cell r="PNX46"/>
          <cell r="PNY46"/>
          <cell r="PNZ46"/>
          <cell r="POA46"/>
          <cell r="POB46"/>
          <cell r="POC46"/>
          <cell r="POD46"/>
          <cell r="POE46"/>
          <cell r="POF46"/>
          <cell r="POG46"/>
          <cell r="POH46"/>
          <cell r="POI46"/>
          <cell r="POJ46"/>
          <cell r="POK46"/>
          <cell r="POL46"/>
          <cell r="POM46"/>
          <cell r="PON46"/>
          <cell r="POO46"/>
          <cell r="POP46"/>
          <cell r="POQ46"/>
          <cell r="POR46"/>
          <cell r="POS46"/>
          <cell r="POT46"/>
          <cell r="POU46"/>
          <cell r="POV46"/>
          <cell r="POW46"/>
          <cell r="POX46"/>
          <cell r="POY46"/>
          <cell r="POZ46"/>
          <cell r="PPA46"/>
          <cell r="PPB46"/>
          <cell r="PPC46"/>
          <cell r="PPD46"/>
          <cell r="PPE46"/>
          <cell r="PPF46"/>
          <cell r="PPG46"/>
          <cell r="PPH46"/>
          <cell r="PPI46"/>
          <cell r="PPJ46"/>
          <cell r="PPK46"/>
          <cell r="PPL46"/>
          <cell r="PPM46"/>
          <cell r="PPN46"/>
          <cell r="PPO46"/>
          <cell r="PPP46"/>
          <cell r="PPQ46"/>
          <cell r="PPR46"/>
          <cell r="PPS46"/>
          <cell r="PPT46"/>
          <cell r="PPU46"/>
          <cell r="PPV46"/>
          <cell r="PPW46"/>
          <cell r="PPX46"/>
          <cell r="PPY46"/>
          <cell r="PPZ46"/>
          <cell r="PQA46"/>
          <cell r="PQB46"/>
          <cell r="PQC46"/>
          <cell r="PQD46"/>
          <cell r="PQE46"/>
          <cell r="PQF46"/>
          <cell r="PQG46"/>
          <cell r="PQH46"/>
          <cell r="PQI46"/>
          <cell r="PQJ46"/>
          <cell r="PQK46"/>
          <cell r="PQL46"/>
          <cell r="PQM46"/>
          <cell r="PQN46"/>
          <cell r="PQO46"/>
          <cell r="PQP46"/>
          <cell r="PQQ46"/>
          <cell r="PQR46"/>
          <cell r="PQS46"/>
          <cell r="PQT46"/>
          <cell r="PQU46"/>
          <cell r="PQV46"/>
          <cell r="PQW46"/>
          <cell r="PQX46"/>
          <cell r="PQY46"/>
          <cell r="PQZ46"/>
          <cell r="PRA46"/>
          <cell r="PRB46"/>
          <cell r="PRC46"/>
          <cell r="PRD46"/>
          <cell r="PRE46"/>
          <cell r="PRF46"/>
          <cell r="PRG46"/>
          <cell r="PRH46"/>
          <cell r="PRI46"/>
          <cell r="PRJ46"/>
          <cell r="PRK46"/>
          <cell r="PRL46"/>
          <cell r="PRM46"/>
          <cell r="PRN46"/>
          <cell r="PRO46"/>
          <cell r="PRP46"/>
          <cell r="PRQ46"/>
          <cell r="PRR46"/>
          <cell r="PRS46"/>
          <cell r="PRT46"/>
          <cell r="PRU46"/>
          <cell r="PRV46"/>
          <cell r="PRW46"/>
          <cell r="PRX46"/>
          <cell r="PRY46"/>
          <cell r="PRZ46"/>
          <cell r="PSA46"/>
          <cell r="PSB46"/>
          <cell r="PSC46"/>
          <cell r="PSD46"/>
          <cell r="PSE46"/>
          <cell r="PSF46"/>
          <cell r="PSG46"/>
          <cell r="PSH46"/>
          <cell r="PSI46"/>
          <cell r="PSJ46"/>
          <cell r="PSK46"/>
          <cell r="PSL46"/>
          <cell r="PSM46"/>
          <cell r="PSN46"/>
          <cell r="PSO46"/>
          <cell r="PSP46"/>
          <cell r="PSQ46"/>
          <cell r="PSR46"/>
          <cell r="PSS46"/>
          <cell r="PST46"/>
          <cell r="PSU46"/>
          <cell r="PSV46"/>
          <cell r="PSW46"/>
          <cell r="PSX46"/>
          <cell r="PSY46"/>
          <cell r="PSZ46"/>
          <cell r="PTA46"/>
          <cell r="PTB46"/>
          <cell r="PTC46"/>
          <cell r="PTD46"/>
          <cell r="PTE46"/>
          <cell r="PTF46"/>
          <cell r="PTG46"/>
          <cell r="PTH46"/>
          <cell r="PTI46"/>
          <cell r="PTJ46"/>
          <cell r="PTK46"/>
          <cell r="PTL46"/>
          <cell r="PTM46"/>
          <cell r="PTN46"/>
          <cell r="PTO46"/>
          <cell r="PTP46"/>
          <cell r="PTQ46"/>
          <cell r="PTR46"/>
          <cell r="PTS46"/>
          <cell r="PTT46"/>
          <cell r="PTU46"/>
          <cell r="PTV46"/>
          <cell r="PTW46"/>
          <cell r="PTX46"/>
          <cell r="PTY46"/>
          <cell r="PTZ46"/>
          <cell r="PUA46"/>
          <cell r="PUB46"/>
          <cell r="PUC46"/>
          <cell r="PUD46"/>
          <cell r="PUE46"/>
          <cell r="PUF46"/>
          <cell r="PUG46"/>
          <cell r="PUH46"/>
          <cell r="PUI46"/>
          <cell r="PUJ46"/>
          <cell r="PUK46"/>
          <cell r="PUL46"/>
          <cell r="PUM46"/>
          <cell r="PUN46"/>
          <cell r="PUO46"/>
          <cell r="PUP46"/>
          <cell r="PUQ46"/>
          <cell r="PUR46"/>
          <cell r="PUS46"/>
          <cell r="PUT46"/>
          <cell r="PUU46"/>
          <cell r="PUV46"/>
          <cell r="PUW46"/>
          <cell r="PUX46"/>
          <cell r="PUY46"/>
          <cell r="PUZ46"/>
          <cell r="PVA46"/>
          <cell r="PVB46"/>
          <cell r="PVC46"/>
          <cell r="PVD46"/>
          <cell r="PVE46"/>
          <cell r="PVF46"/>
          <cell r="PVG46"/>
          <cell r="PVH46"/>
          <cell r="PVI46"/>
          <cell r="PVJ46"/>
          <cell r="PVK46"/>
          <cell r="PVL46"/>
          <cell r="PVM46"/>
          <cell r="PVN46"/>
          <cell r="PVO46"/>
          <cell r="PVP46"/>
          <cell r="PVQ46"/>
          <cell r="PVR46"/>
          <cell r="PVS46"/>
          <cell r="PVT46"/>
          <cell r="PVU46"/>
          <cell r="PVV46"/>
          <cell r="PVW46"/>
          <cell r="PVX46"/>
          <cell r="PVY46"/>
          <cell r="PVZ46"/>
          <cell r="PWA46"/>
          <cell r="PWB46"/>
          <cell r="PWC46"/>
          <cell r="PWD46"/>
          <cell r="PWE46"/>
          <cell r="PWF46"/>
          <cell r="PWG46"/>
          <cell r="PWH46"/>
          <cell r="PWI46"/>
          <cell r="PWJ46"/>
          <cell r="PWK46"/>
          <cell r="PWL46"/>
          <cell r="PWM46"/>
          <cell r="PWN46"/>
          <cell r="PWO46"/>
          <cell r="PWP46"/>
          <cell r="PWQ46"/>
          <cell r="PWR46"/>
          <cell r="PWS46"/>
          <cell r="PWT46"/>
          <cell r="PWU46"/>
          <cell r="PWV46"/>
          <cell r="PWW46"/>
          <cell r="PWX46"/>
          <cell r="PWY46"/>
          <cell r="PWZ46"/>
          <cell r="PXA46"/>
          <cell r="PXB46"/>
          <cell r="PXC46"/>
          <cell r="PXD46"/>
          <cell r="PXE46"/>
          <cell r="PXF46"/>
          <cell r="PXG46"/>
          <cell r="PXH46"/>
          <cell r="PXI46"/>
          <cell r="PXJ46"/>
          <cell r="PXK46"/>
          <cell r="PXL46"/>
          <cell r="PXM46"/>
          <cell r="PXN46"/>
          <cell r="PXO46"/>
          <cell r="PXP46"/>
          <cell r="PXQ46"/>
          <cell r="PXR46"/>
          <cell r="PXS46"/>
          <cell r="PXT46"/>
          <cell r="PXU46"/>
          <cell r="PXV46"/>
          <cell r="PXW46"/>
          <cell r="PXX46"/>
          <cell r="PXY46"/>
          <cell r="PXZ46"/>
          <cell r="PYA46"/>
          <cell r="PYB46"/>
          <cell r="PYC46"/>
          <cell r="PYD46"/>
          <cell r="PYE46"/>
          <cell r="PYF46"/>
          <cell r="PYG46"/>
          <cell r="PYH46"/>
          <cell r="PYI46"/>
          <cell r="PYJ46"/>
          <cell r="PYK46"/>
          <cell r="PYL46"/>
          <cell r="PYM46"/>
          <cell r="PYN46"/>
          <cell r="PYO46"/>
          <cell r="PYP46"/>
          <cell r="PYQ46"/>
          <cell r="PYR46"/>
          <cell r="PYS46"/>
          <cell r="PYT46"/>
          <cell r="PYU46"/>
          <cell r="PYV46"/>
          <cell r="PYW46"/>
          <cell r="PYX46"/>
          <cell r="PYY46"/>
          <cell r="PYZ46"/>
          <cell r="PZA46"/>
          <cell r="PZB46"/>
          <cell r="PZC46"/>
          <cell r="PZD46"/>
          <cell r="PZE46"/>
          <cell r="PZF46"/>
          <cell r="PZG46"/>
          <cell r="PZH46"/>
          <cell r="PZI46"/>
          <cell r="PZJ46"/>
          <cell r="PZK46"/>
          <cell r="PZL46"/>
          <cell r="PZM46"/>
          <cell r="PZN46"/>
          <cell r="PZO46"/>
          <cell r="PZP46"/>
          <cell r="PZQ46"/>
          <cell r="PZR46"/>
          <cell r="PZS46"/>
          <cell r="PZT46"/>
          <cell r="PZU46"/>
          <cell r="PZV46"/>
          <cell r="PZW46"/>
          <cell r="PZX46"/>
          <cell r="PZY46"/>
          <cell r="PZZ46"/>
          <cell r="QAA46"/>
          <cell r="QAB46"/>
          <cell r="QAC46"/>
          <cell r="QAD46"/>
          <cell r="QAE46"/>
          <cell r="QAF46"/>
          <cell r="QAG46"/>
          <cell r="QAH46"/>
          <cell r="QAI46"/>
          <cell r="QAJ46"/>
          <cell r="QAK46"/>
          <cell r="QAL46"/>
          <cell r="QAM46"/>
          <cell r="QAN46"/>
          <cell r="QAO46"/>
          <cell r="QAP46"/>
          <cell r="QAQ46"/>
          <cell r="QAR46"/>
          <cell r="QAS46"/>
          <cell r="QAT46"/>
          <cell r="QAU46"/>
          <cell r="QAV46"/>
          <cell r="QAW46"/>
          <cell r="QAX46"/>
          <cell r="QAY46"/>
          <cell r="QAZ46"/>
          <cell r="QBA46"/>
          <cell r="QBB46"/>
          <cell r="QBC46"/>
          <cell r="QBD46"/>
          <cell r="QBE46"/>
          <cell r="QBF46"/>
          <cell r="QBG46"/>
          <cell r="QBH46"/>
          <cell r="QBI46"/>
          <cell r="QBJ46"/>
          <cell r="QBK46"/>
          <cell r="QBL46"/>
          <cell r="QBM46"/>
          <cell r="QBN46"/>
          <cell r="QBO46"/>
          <cell r="QBP46"/>
          <cell r="QBQ46"/>
          <cell r="QBR46"/>
          <cell r="QBS46"/>
          <cell r="QBT46"/>
          <cell r="QBU46"/>
          <cell r="QBV46"/>
          <cell r="QBW46"/>
          <cell r="QBX46"/>
          <cell r="QBY46"/>
          <cell r="QBZ46"/>
          <cell r="QCA46"/>
          <cell r="QCB46"/>
          <cell r="QCC46"/>
          <cell r="QCD46"/>
          <cell r="QCE46"/>
          <cell r="QCF46"/>
          <cell r="QCG46"/>
          <cell r="QCH46"/>
          <cell r="QCI46"/>
          <cell r="QCJ46"/>
          <cell r="QCK46"/>
          <cell r="QCL46"/>
          <cell r="QCM46"/>
          <cell r="QCN46"/>
          <cell r="QCO46"/>
          <cell r="QCP46"/>
          <cell r="QCQ46"/>
          <cell r="QCR46"/>
          <cell r="QCS46"/>
          <cell r="QCT46"/>
          <cell r="QCU46"/>
          <cell r="QCV46"/>
          <cell r="QCW46"/>
          <cell r="QCX46"/>
          <cell r="QCY46"/>
          <cell r="QCZ46"/>
          <cell r="QDA46"/>
          <cell r="QDB46"/>
          <cell r="QDC46"/>
          <cell r="QDD46"/>
          <cell r="QDE46"/>
          <cell r="QDF46"/>
          <cell r="QDG46"/>
          <cell r="QDH46"/>
          <cell r="QDI46"/>
          <cell r="QDJ46"/>
          <cell r="QDK46"/>
          <cell r="QDL46"/>
          <cell r="QDM46"/>
          <cell r="QDN46"/>
          <cell r="QDO46"/>
          <cell r="QDP46"/>
          <cell r="QDQ46"/>
          <cell r="QDR46"/>
          <cell r="QDS46"/>
          <cell r="QDT46"/>
          <cell r="QDU46"/>
          <cell r="QDV46"/>
          <cell r="QDW46"/>
          <cell r="QDX46"/>
          <cell r="QDY46"/>
          <cell r="QDZ46"/>
          <cell r="QEA46"/>
          <cell r="QEB46"/>
          <cell r="QEC46"/>
          <cell r="QED46"/>
          <cell r="QEE46"/>
          <cell r="QEF46"/>
          <cell r="QEG46"/>
          <cell r="QEH46"/>
          <cell r="QEI46"/>
          <cell r="QEJ46"/>
          <cell r="QEK46"/>
          <cell r="QEL46"/>
          <cell r="QEM46"/>
          <cell r="QEN46"/>
          <cell r="QEO46"/>
          <cell r="QEP46"/>
          <cell r="QEQ46"/>
          <cell r="QER46"/>
          <cell r="QES46"/>
          <cell r="QET46"/>
          <cell r="QEU46"/>
          <cell r="QEV46"/>
          <cell r="QEW46"/>
          <cell r="QEX46"/>
          <cell r="QEY46"/>
          <cell r="QEZ46"/>
          <cell r="QFA46"/>
          <cell r="QFB46"/>
          <cell r="QFC46"/>
          <cell r="QFD46"/>
          <cell r="QFE46"/>
          <cell r="QFF46"/>
          <cell r="QFG46"/>
          <cell r="QFH46"/>
          <cell r="QFI46"/>
          <cell r="QFJ46"/>
          <cell r="QFK46"/>
          <cell r="QFL46"/>
          <cell r="QFM46"/>
          <cell r="QFN46"/>
          <cell r="QFO46"/>
          <cell r="QFP46"/>
          <cell r="QFQ46"/>
          <cell r="QFR46"/>
          <cell r="QFS46"/>
          <cell r="QFT46"/>
          <cell r="QFU46"/>
          <cell r="QFV46"/>
          <cell r="QFW46"/>
          <cell r="QFX46"/>
          <cell r="QFY46"/>
          <cell r="QFZ46"/>
          <cell r="QGA46"/>
          <cell r="QGB46"/>
          <cell r="QGC46"/>
          <cell r="QGD46"/>
          <cell r="QGE46"/>
          <cell r="QGF46"/>
          <cell r="QGG46"/>
          <cell r="QGH46"/>
          <cell r="QGI46"/>
          <cell r="QGJ46"/>
          <cell r="QGK46"/>
          <cell r="QGL46"/>
          <cell r="QGM46"/>
          <cell r="QGN46"/>
          <cell r="QGO46"/>
          <cell r="QGP46"/>
          <cell r="QGQ46"/>
          <cell r="QGR46"/>
          <cell r="QGS46"/>
          <cell r="QGT46"/>
          <cell r="QGU46"/>
          <cell r="QGV46"/>
          <cell r="QGW46"/>
          <cell r="QGX46"/>
          <cell r="QGY46"/>
          <cell r="QGZ46"/>
          <cell r="QHA46"/>
          <cell r="QHB46"/>
          <cell r="QHC46"/>
          <cell r="QHD46"/>
          <cell r="QHE46"/>
          <cell r="QHF46"/>
          <cell r="QHG46"/>
          <cell r="QHH46"/>
          <cell r="QHI46"/>
          <cell r="QHJ46"/>
          <cell r="QHK46"/>
          <cell r="QHL46"/>
          <cell r="QHM46"/>
          <cell r="QHN46"/>
          <cell r="QHO46"/>
          <cell r="QHP46"/>
          <cell r="QHQ46"/>
          <cell r="QHR46"/>
          <cell r="QHS46"/>
          <cell r="QHT46"/>
          <cell r="QHU46"/>
          <cell r="QHV46"/>
          <cell r="QHW46"/>
          <cell r="QHX46"/>
          <cell r="QHY46"/>
          <cell r="QHZ46"/>
          <cell r="QIA46"/>
          <cell r="QIB46"/>
          <cell r="QIC46"/>
          <cell r="QID46"/>
          <cell r="QIE46"/>
          <cell r="QIF46"/>
          <cell r="QIG46"/>
          <cell r="QIH46"/>
          <cell r="QII46"/>
          <cell r="QIJ46"/>
          <cell r="QIK46"/>
          <cell r="QIL46"/>
          <cell r="QIM46"/>
          <cell r="QIN46"/>
          <cell r="QIO46"/>
          <cell r="QIP46"/>
          <cell r="QIQ46"/>
          <cell r="QIR46"/>
          <cell r="QIS46"/>
          <cell r="QIT46"/>
          <cell r="QIU46"/>
          <cell r="QIV46"/>
          <cell r="QIW46"/>
          <cell r="QIX46"/>
          <cell r="QIY46"/>
          <cell r="QIZ46"/>
          <cell r="QJA46"/>
          <cell r="QJB46"/>
          <cell r="QJC46"/>
          <cell r="QJD46"/>
          <cell r="QJE46"/>
          <cell r="QJF46"/>
          <cell r="QJG46"/>
          <cell r="QJH46"/>
          <cell r="QJI46"/>
          <cell r="QJJ46"/>
          <cell r="QJK46"/>
          <cell r="QJL46"/>
          <cell r="QJM46"/>
          <cell r="QJN46"/>
          <cell r="QJO46"/>
          <cell r="QJP46"/>
          <cell r="QJQ46"/>
          <cell r="QJR46"/>
          <cell r="QJS46"/>
          <cell r="QJT46"/>
          <cell r="QJU46"/>
          <cell r="QJV46"/>
          <cell r="QJW46"/>
          <cell r="QJX46"/>
          <cell r="QJY46"/>
          <cell r="QJZ46"/>
          <cell r="QKA46"/>
          <cell r="QKB46"/>
          <cell r="QKC46"/>
          <cell r="QKD46"/>
          <cell r="QKE46"/>
          <cell r="QKF46"/>
          <cell r="QKG46"/>
          <cell r="QKH46"/>
          <cell r="QKI46"/>
          <cell r="QKJ46"/>
          <cell r="QKK46"/>
          <cell r="QKL46"/>
          <cell r="QKM46"/>
          <cell r="QKN46"/>
          <cell r="QKO46"/>
          <cell r="QKP46"/>
          <cell r="QKQ46"/>
          <cell r="QKR46"/>
          <cell r="QKS46"/>
          <cell r="QKT46"/>
          <cell r="QKU46"/>
          <cell r="QKV46"/>
          <cell r="QKW46"/>
          <cell r="QKX46"/>
          <cell r="QKY46"/>
          <cell r="QKZ46"/>
          <cell r="QLA46"/>
          <cell r="QLB46"/>
          <cell r="QLC46"/>
          <cell r="QLD46"/>
          <cell r="QLE46"/>
          <cell r="QLF46"/>
          <cell r="QLG46"/>
          <cell r="QLH46"/>
          <cell r="QLI46"/>
          <cell r="QLJ46"/>
          <cell r="QLK46"/>
          <cell r="QLL46"/>
          <cell r="QLM46"/>
          <cell r="QLN46"/>
          <cell r="QLO46"/>
          <cell r="QLP46"/>
          <cell r="QLQ46"/>
          <cell r="QLR46"/>
          <cell r="QLS46"/>
          <cell r="QLT46"/>
          <cell r="QLU46"/>
          <cell r="QLV46"/>
          <cell r="QLW46"/>
          <cell r="QLX46"/>
          <cell r="QLY46"/>
          <cell r="QLZ46"/>
          <cell r="QMA46"/>
          <cell r="QMB46"/>
          <cell r="QMC46"/>
          <cell r="QMD46"/>
          <cell r="QME46"/>
          <cell r="QMF46"/>
          <cell r="QMG46"/>
          <cell r="QMH46"/>
          <cell r="QMI46"/>
          <cell r="QMJ46"/>
          <cell r="QMK46"/>
          <cell r="QML46"/>
          <cell r="QMM46"/>
          <cell r="QMN46"/>
          <cell r="QMO46"/>
          <cell r="QMP46"/>
          <cell r="QMQ46"/>
          <cell r="QMR46"/>
          <cell r="QMS46"/>
          <cell r="QMT46"/>
          <cell r="QMU46"/>
          <cell r="QMV46"/>
          <cell r="QMW46"/>
          <cell r="QMX46"/>
          <cell r="QMY46"/>
          <cell r="QMZ46"/>
          <cell r="QNA46"/>
          <cell r="QNB46"/>
          <cell r="QNC46"/>
          <cell r="QND46"/>
          <cell r="QNE46"/>
          <cell r="QNF46"/>
          <cell r="QNG46"/>
          <cell r="QNH46"/>
          <cell r="QNI46"/>
          <cell r="QNJ46"/>
          <cell r="QNK46"/>
          <cell r="QNL46"/>
          <cell r="QNM46"/>
          <cell r="QNN46"/>
          <cell r="QNO46"/>
          <cell r="QNP46"/>
          <cell r="QNQ46"/>
          <cell r="QNR46"/>
          <cell r="QNS46"/>
          <cell r="QNT46"/>
          <cell r="QNU46"/>
          <cell r="QNV46"/>
          <cell r="QNW46"/>
          <cell r="QNX46"/>
          <cell r="QNY46"/>
          <cell r="QNZ46"/>
          <cell r="QOA46"/>
          <cell r="QOB46"/>
          <cell r="QOC46"/>
          <cell r="QOD46"/>
          <cell r="QOE46"/>
          <cell r="QOF46"/>
          <cell r="QOG46"/>
          <cell r="QOH46"/>
          <cell r="QOI46"/>
          <cell r="QOJ46"/>
          <cell r="QOK46"/>
          <cell r="QOL46"/>
          <cell r="QOM46"/>
          <cell r="QON46"/>
          <cell r="QOO46"/>
          <cell r="QOP46"/>
          <cell r="QOQ46"/>
          <cell r="QOR46"/>
          <cell r="QOS46"/>
          <cell r="QOT46"/>
          <cell r="QOU46"/>
          <cell r="QOV46"/>
          <cell r="QOW46"/>
          <cell r="QOX46"/>
          <cell r="QOY46"/>
          <cell r="QOZ46"/>
          <cell r="QPA46"/>
          <cell r="QPB46"/>
          <cell r="QPC46"/>
          <cell r="QPD46"/>
          <cell r="QPE46"/>
          <cell r="QPF46"/>
          <cell r="QPG46"/>
          <cell r="QPH46"/>
          <cell r="QPI46"/>
          <cell r="QPJ46"/>
          <cell r="QPK46"/>
          <cell r="QPL46"/>
          <cell r="QPM46"/>
          <cell r="QPN46"/>
          <cell r="QPO46"/>
          <cell r="QPP46"/>
          <cell r="QPQ46"/>
          <cell r="QPR46"/>
          <cell r="QPS46"/>
          <cell r="QPT46"/>
          <cell r="QPU46"/>
          <cell r="QPV46"/>
          <cell r="QPW46"/>
          <cell r="QPX46"/>
          <cell r="QPY46"/>
          <cell r="QPZ46"/>
          <cell r="QQA46"/>
          <cell r="QQB46"/>
          <cell r="QQC46"/>
          <cell r="QQD46"/>
          <cell r="QQE46"/>
          <cell r="QQF46"/>
          <cell r="QQG46"/>
          <cell r="QQH46"/>
          <cell r="QQI46"/>
          <cell r="QQJ46"/>
          <cell r="QQK46"/>
          <cell r="QQL46"/>
          <cell r="QQM46"/>
          <cell r="QQN46"/>
          <cell r="QQO46"/>
          <cell r="QQP46"/>
          <cell r="QQQ46"/>
          <cell r="QQR46"/>
          <cell r="QQS46"/>
          <cell r="QQT46"/>
          <cell r="QQU46"/>
          <cell r="QQV46"/>
          <cell r="QQW46"/>
          <cell r="QQX46"/>
          <cell r="QQY46"/>
          <cell r="QQZ46"/>
          <cell r="QRA46"/>
          <cell r="QRB46"/>
          <cell r="QRC46"/>
          <cell r="QRD46"/>
          <cell r="QRE46"/>
          <cell r="QRF46"/>
          <cell r="QRG46"/>
          <cell r="QRH46"/>
          <cell r="QRI46"/>
          <cell r="QRJ46"/>
          <cell r="QRK46"/>
          <cell r="QRL46"/>
          <cell r="QRM46"/>
          <cell r="QRN46"/>
          <cell r="QRO46"/>
          <cell r="QRP46"/>
          <cell r="QRQ46"/>
          <cell r="QRR46"/>
          <cell r="QRS46"/>
          <cell r="QRT46"/>
          <cell r="QRU46"/>
          <cell r="QRV46"/>
          <cell r="QRW46"/>
          <cell r="QRX46"/>
          <cell r="QRY46"/>
          <cell r="QRZ46"/>
          <cell r="QSA46"/>
          <cell r="QSB46"/>
          <cell r="QSC46"/>
          <cell r="QSD46"/>
          <cell r="QSE46"/>
          <cell r="QSF46"/>
          <cell r="QSG46"/>
          <cell r="QSH46"/>
          <cell r="QSI46"/>
          <cell r="QSJ46"/>
          <cell r="QSK46"/>
          <cell r="QSL46"/>
          <cell r="QSM46"/>
          <cell r="QSN46"/>
          <cell r="QSO46"/>
          <cell r="QSP46"/>
          <cell r="QSQ46"/>
          <cell r="QSR46"/>
          <cell r="QSS46"/>
          <cell r="QST46"/>
          <cell r="QSU46"/>
          <cell r="QSV46"/>
          <cell r="QSW46"/>
          <cell r="QSX46"/>
          <cell r="QSY46"/>
          <cell r="QSZ46"/>
          <cell r="QTA46"/>
          <cell r="QTB46"/>
          <cell r="QTC46"/>
          <cell r="QTD46"/>
          <cell r="QTE46"/>
          <cell r="QTF46"/>
          <cell r="QTG46"/>
          <cell r="QTH46"/>
          <cell r="QTI46"/>
          <cell r="QTJ46"/>
          <cell r="QTK46"/>
          <cell r="QTL46"/>
          <cell r="QTM46"/>
          <cell r="QTN46"/>
          <cell r="QTO46"/>
          <cell r="QTP46"/>
          <cell r="QTQ46"/>
          <cell r="QTR46"/>
          <cell r="QTS46"/>
          <cell r="QTT46"/>
          <cell r="QTU46"/>
          <cell r="QTV46"/>
          <cell r="QTW46"/>
          <cell r="QTX46"/>
          <cell r="QTY46"/>
          <cell r="QTZ46"/>
          <cell r="QUA46"/>
          <cell r="QUB46"/>
          <cell r="QUC46"/>
          <cell r="QUD46"/>
          <cell r="QUE46"/>
          <cell r="QUF46"/>
          <cell r="QUG46"/>
          <cell r="QUH46"/>
          <cell r="QUI46"/>
          <cell r="QUJ46"/>
          <cell r="QUK46"/>
          <cell r="QUL46"/>
          <cell r="QUM46"/>
          <cell r="QUN46"/>
          <cell r="QUO46"/>
          <cell r="QUP46"/>
          <cell r="QUQ46"/>
          <cell r="QUR46"/>
          <cell r="QUS46"/>
          <cell r="QUT46"/>
          <cell r="QUU46"/>
          <cell r="QUV46"/>
          <cell r="QUW46"/>
          <cell r="QUX46"/>
          <cell r="QUY46"/>
          <cell r="QUZ46"/>
          <cell r="QVA46"/>
          <cell r="QVB46"/>
          <cell r="QVC46"/>
          <cell r="QVD46"/>
          <cell r="QVE46"/>
          <cell r="QVF46"/>
          <cell r="QVG46"/>
          <cell r="QVH46"/>
          <cell r="QVI46"/>
          <cell r="QVJ46"/>
          <cell r="QVK46"/>
          <cell r="QVL46"/>
          <cell r="QVM46"/>
          <cell r="QVN46"/>
          <cell r="QVO46"/>
          <cell r="QVP46"/>
          <cell r="QVQ46"/>
          <cell r="QVR46"/>
          <cell r="QVS46"/>
          <cell r="QVT46"/>
          <cell r="QVU46"/>
          <cell r="QVV46"/>
          <cell r="QVW46"/>
          <cell r="QVX46"/>
          <cell r="QVY46"/>
          <cell r="QVZ46"/>
          <cell r="QWA46"/>
          <cell r="QWB46"/>
          <cell r="QWC46"/>
          <cell r="QWD46"/>
          <cell r="QWE46"/>
          <cell r="QWF46"/>
          <cell r="QWG46"/>
          <cell r="QWH46"/>
          <cell r="QWI46"/>
          <cell r="QWJ46"/>
          <cell r="QWK46"/>
          <cell r="QWL46"/>
          <cell r="QWM46"/>
          <cell r="QWN46"/>
          <cell r="QWO46"/>
          <cell r="QWP46"/>
          <cell r="QWQ46"/>
          <cell r="QWR46"/>
          <cell r="QWS46"/>
          <cell r="QWT46"/>
          <cell r="QWU46"/>
          <cell r="QWV46"/>
          <cell r="QWW46"/>
          <cell r="QWX46"/>
          <cell r="QWY46"/>
          <cell r="QWZ46"/>
          <cell r="QXA46"/>
          <cell r="QXB46"/>
          <cell r="QXC46"/>
          <cell r="QXD46"/>
          <cell r="QXE46"/>
          <cell r="QXF46"/>
          <cell r="QXG46"/>
          <cell r="QXH46"/>
          <cell r="QXI46"/>
          <cell r="QXJ46"/>
          <cell r="QXK46"/>
          <cell r="QXL46"/>
          <cell r="QXM46"/>
          <cell r="QXN46"/>
          <cell r="QXO46"/>
          <cell r="QXP46"/>
          <cell r="QXQ46"/>
          <cell r="QXR46"/>
          <cell r="QXS46"/>
          <cell r="QXT46"/>
          <cell r="QXU46"/>
          <cell r="QXV46"/>
          <cell r="QXW46"/>
          <cell r="QXX46"/>
          <cell r="QXY46"/>
          <cell r="QXZ46"/>
          <cell r="QYA46"/>
          <cell r="QYB46"/>
          <cell r="QYC46"/>
          <cell r="QYD46"/>
          <cell r="QYE46"/>
          <cell r="QYF46"/>
          <cell r="QYG46"/>
          <cell r="QYH46"/>
          <cell r="QYI46"/>
          <cell r="QYJ46"/>
          <cell r="QYK46"/>
          <cell r="QYL46"/>
          <cell r="QYM46"/>
          <cell r="QYN46"/>
          <cell r="QYO46"/>
          <cell r="QYP46"/>
          <cell r="QYQ46"/>
          <cell r="QYR46"/>
          <cell r="QYS46"/>
          <cell r="QYT46"/>
          <cell r="QYU46"/>
          <cell r="QYV46"/>
          <cell r="QYW46"/>
          <cell r="QYX46"/>
          <cell r="QYY46"/>
          <cell r="QYZ46"/>
          <cell r="QZA46"/>
          <cell r="QZB46"/>
          <cell r="QZC46"/>
          <cell r="QZD46"/>
          <cell r="QZE46"/>
          <cell r="QZF46"/>
          <cell r="QZG46"/>
          <cell r="QZH46"/>
          <cell r="QZI46"/>
          <cell r="QZJ46"/>
          <cell r="QZK46"/>
          <cell r="QZL46"/>
          <cell r="QZM46"/>
          <cell r="QZN46"/>
          <cell r="QZO46"/>
          <cell r="QZP46"/>
          <cell r="QZQ46"/>
          <cell r="QZR46"/>
          <cell r="QZS46"/>
          <cell r="QZT46"/>
          <cell r="QZU46"/>
          <cell r="QZV46"/>
          <cell r="QZW46"/>
          <cell r="QZX46"/>
          <cell r="QZY46"/>
          <cell r="QZZ46"/>
          <cell r="RAA46"/>
          <cell r="RAB46"/>
          <cell r="RAC46"/>
          <cell r="RAD46"/>
          <cell r="RAE46"/>
          <cell r="RAF46"/>
          <cell r="RAG46"/>
          <cell r="RAH46"/>
          <cell r="RAI46"/>
          <cell r="RAJ46"/>
          <cell r="RAK46"/>
          <cell r="RAL46"/>
          <cell r="RAM46"/>
          <cell r="RAN46"/>
          <cell r="RAO46"/>
          <cell r="RAP46"/>
          <cell r="RAQ46"/>
          <cell r="RAR46"/>
          <cell r="RAS46"/>
          <cell r="RAT46"/>
          <cell r="RAU46"/>
          <cell r="RAV46"/>
          <cell r="RAW46"/>
          <cell r="RAX46"/>
          <cell r="RAY46"/>
          <cell r="RAZ46"/>
          <cell r="RBA46"/>
          <cell r="RBB46"/>
          <cell r="RBC46"/>
          <cell r="RBD46"/>
          <cell r="RBE46"/>
          <cell r="RBF46"/>
          <cell r="RBG46"/>
          <cell r="RBH46"/>
          <cell r="RBI46"/>
          <cell r="RBJ46"/>
          <cell r="RBK46"/>
          <cell r="RBL46"/>
          <cell r="RBM46"/>
          <cell r="RBN46"/>
          <cell r="RBO46"/>
          <cell r="RBP46"/>
          <cell r="RBQ46"/>
          <cell r="RBR46"/>
          <cell r="RBS46"/>
          <cell r="RBT46"/>
          <cell r="RBU46"/>
          <cell r="RBV46"/>
          <cell r="RBW46"/>
          <cell r="RBX46"/>
          <cell r="RBY46"/>
          <cell r="RBZ46"/>
          <cell r="RCA46"/>
          <cell r="RCB46"/>
          <cell r="RCC46"/>
          <cell r="RCD46"/>
          <cell r="RCE46"/>
          <cell r="RCF46"/>
          <cell r="RCG46"/>
          <cell r="RCH46"/>
          <cell r="RCI46"/>
          <cell r="RCJ46"/>
          <cell r="RCK46"/>
          <cell r="RCL46"/>
          <cell r="RCM46"/>
          <cell r="RCN46"/>
          <cell r="RCO46"/>
          <cell r="RCP46"/>
          <cell r="RCQ46"/>
          <cell r="RCR46"/>
          <cell r="RCS46"/>
          <cell r="RCT46"/>
          <cell r="RCU46"/>
          <cell r="RCV46"/>
          <cell r="RCW46"/>
          <cell r="RCX46"/>
          <cell r="RCY46"/>
          <cell r="RCZ46"/>
          <cell r="RDA46"/>
          <cell r="RDB46"/>
          <cell r="RDC46"/>
          <cell r="RDD46"/>
          <cell r="RDE46"/>
          <cell r="RDF46"/>
          <cell r="RDG46"/>
          <cell r="RDH46"/>
          <cell r="RDI46"/>
          <cell r="RDJ46"/>
          <cell r="RDK46"/>
          <cell r="RDL46"/>
          <cell r="RDM46"/>
          <cell r="RDN46"/>
          <cell r="RDO46"/>
          <cell r="RDP46"/>
          <cell r="RDQ46"/>
          <cell r="RDR46"/>
          <cell r="RDS46"/>
          <cell r="RDT46"/>
          <cell r="RDU46"/>
          <cell r="RDV46"/>
          <cell r="RDW46"/>
          <cell r="RDX46"/>
          <cell r="RDY46"/>
          <cell r="RDZ46"/>
          <cell r="REA46"/>
          <cell r="REB46"/>
          <cell r="REC46"/>
          <cell r="RED46"/>
          <cell r="REE46"/>
          <cell r="REF46"/>
          <cell r="REG46"/>
          <cell r="REH46"/>
          <cell r="REI46"/>
          <cell r="REJ46"/>
          <cell r="REK46"/>
          <cell r="REL46"/>
          <cell r="REM46"/>
          <cell r="REN46"/>
          <cell r="REO46"/>
          <cell r="REP46"/>
          <cell r="REQ46"/>
          <cell r="RER46"/>
          <cell r="RES46"/>
          <cell r="RET46"/>
          <cell r="REU46"/>
          <cell r="REV46"/>
          <cell r="REW46"/>
          <cell r="REX46"/>
          <cell r="REY46"/>
          <cell r="REZ46"/>
          <cell r="RFA46"/>
          <cell r="RFB46"/>
          <cell r="RFC46"/>
          <cell r="RFD46"/>
          <cell r="RFE46"/>
          <cell r="RFF46"/>
          <cell r="RFG46"/>
          <cell r="RFH46"/>
          <cell r="RFI46"/>
          <cell r="RFJ46"/>
          <cell r="RFK46"/>
          <cell r="RFL46"/>
          <cell r="RFM46"/>
          <cell r="RFN46"/>
          <cell r="RFO46"/>
          <cell r="RFP46"/>
          <cell r="RFQ46"/>
          <cell r="RFR46"/>
          <cell r="RFS46"/>
          <cell r="RFT46"/>
          <cell r="RFU46"/>
          <cell r="RFV46"/>
          <cell r="RFW46"/>
          <cell r="RFX46"/>
          <cell r="RFY46"/>
          <cell r="RFZ46"/>
          <cell r="RGA46"/>
          <cell r="RGB46"/>
          <cell r="RGC46"/>
          <cell r="RGD46"/>
          <cell r="RGE46"/>
          <cell r="RGF46"/>
          <cell r="RGG46"/>
          <cell r="RGH46"/>
          <cell r="RGI46"/>
          <cell r="RGJ46"/>
          <cell r="RGK46"/>
          <cell r="RGL46"/>
          <cell r="RGM46"/>
          <cell r="RGN46"/>
          <cell r="RGO46"/>
          <cell r="RGP46"/>
          <cell r="RGQ46"/>
          <cell r="RGR46"/>
          <cell r="RGS46"/>
          <cell r="RGT46"/>
          <cell r="RGU46"/>
          <cell r="RGV46"/>
          <cell r="RGW46"/>
          <cell r="RGX46"/>
          <cell r="RGY46"/>
          <cell r="RGZ46"/>
          <cell r="RHA46"/>
          <cell r="RHB46"/>
          <cell r="RHC46"/>
          <cell r="RHD46"/>
          <cell r="RHE46"/>
          <cell r="RHF46"/>
          <cell r="RHG46"/>
          <cell r="RHH46"/>
          <cell r="RHI46"/>
          <cell r="RHJ46"/>
          <cell r="RHK46"/>
          <cell r="RHL46"/>
          <cell r="RHM46"/>
          <cell r="RHN46"/>
          <cell r="RHO46"/>
          <cell r="RHP46"/>
          <cell r="RHQ46"/>
          <cell r="RHR46"/>
          <cell r="RHS46"/>
          <cell r="RHT46"/>
          <cell r="RHU46"/>
          <cell r="RHV46"/>
          <cell r="RHW46"/>
          <cell r="RHX46"/>
          <cell r="RHY46"/>
          <cell r="RHZ46"/>
          <cell r="RIA46"/>
          <cell r="RIB46"/>
          <cell r="RIC46"/>
          <cell r="RID46"/>
          <cell r="RIE46"/>
          <cell r="RIF46"/>
          <cell r="RIG46"/>
          <cell r="RIH46"/>
          <cell r="RII46"/>
          <cell r="RIJ46"/>
          <cell r="RIK46"/>
          <cell r="RIL46"/>
          <cell r="RIM46"/>
          <cell r="RIN46"/>
          <cell r="RIO46"/>
          <cell r="RIP46"/>
          <cell r="RIQ46"/>
          <cell r="RIR46"/>
          <cell r="RIS46"/>
          <cell r="RIT46"/>
          <cell r="RIU46"/>
          <cell r="RIV46"/>
          <cell r="RIW46"/>
          <cell r="RIX46"/>
          <cell r="RIY46"/>
          <cell r="RIZ46"/>
          <cell r="RJA46"/>
          <cell r="RJB46"/>
          <cell r="RJC46"/>
          <cell r="RJD46"/>
          <cell r="RJE46"/>
          <cell r="RJF46"/>
          <cell r="RJG46"/>
          <cell r="RJH46"/>
          <cell r="RJI46"/>
          <cell r="RJJ46"/>
          <cell r="RJK46"/>
          <cell r="RJL46"/>
          <cell r="RJM46"/>
          <cell r="RJN46"/>
          <cell r="RJO46"/>
          <cell r="RJP46"/>
          <cell r="RJQ46"/>
          <cell r="RJR46"/>
          <cell r="RJS46"/>
          <cell r="RJT46"/>
          <cell r="RJU46"/>
          <cell r="RJV46"/>
          <cell r="RJW46"/>
          <cell r="RJX46"/>
          <cell r="RJY46"/>
          <cell r="RJZ46"/>
          <cell r="RKA46"/>
          <cell r="RKB46"/>
          <cell r="RKC46"/>
          <cell r="RKD46"/>
          <cell r="RKE46"/>
          <cell r="RKF46"/>
          <cell r="RKG46"/>
          <cell r="RKH46"/>
          <cell r="RKI46"/>
          <cell r="RKJ46"/>
          <cell r="RKK46"/>
          <cell r="RKL46"/>
          <cell r="RKM46"/>
          <cell r="RKN46"/>
          <cell r="RKO46"/>
          <cell r="RKP46"/>
          <cell r="RKQ46"/>
          <cell r="RKR46"/>
          <cell r="RKS46"/>
          <cell r="RKT46"/>
          <cell r="RKU46"/>
          <cell r="RKV46"/>
          <cell r="RKW46"/>
          <cell r="RKX46"/>
          <cell r="RKY46"/>
          <cell r="RKZ46"/>
          <cell r="RLA46"/>
          <cell r="RLB46"/>
          <cell r="RLC46"/>
          <cell r="RLD46"/>
          <cell r="RLE46"/>
          <cell r="RLF46"/>
          <cell r="RLG46"/>
          <cell r="RLH46"/>
          <cell r="RLI46"/>
          <cell r="RLJ46"/>
          <cell r="RLK46"/>
          <cell r="RLL46"/>
          <cell r="RLM46"/>
          <cell r="RLN46"/>
          <cell r="RLO46"/>
          <cell r="RLP46"/>
          <cell r="RLQ46"/>
          <cell r="RLR46"/>
          <cell r="RLS46"/>
          <cell r="RLT46"/>
          <cell r="RLU46"/>
          <cell r="RLV46"/>
          <cell r="RLW46"/>
          <cell r="RLX46"/>
          <cell r="RLY46"/>
          <cell r="RLZ46"/>
          <cell r="RMA46"/>
          <cell r="RMB46"/>
          <cell r="RMC46"/>
          <cell r="RMD46"/>
          <cell r="RME46"/>
          <cell r="RMF46"/>
          <cell r="RMG46"/>
          <cell r="RMH46"/>
          <cell r="RMI46"/>
          <cell r="RMJ46"/>
          <cell r="RMK46"/>
          <cell r="RML46"/>
          <cell r="RMM46"/>
          <cell r="RMN46"/>
          <cell r="RMO46"/>
          <cell r="RMP46"/>
          <cell r="RMQ46"/>
          <cell r="RMR46"/>
          <cell r="RMS46"/>
          <cell r="RMT46"/>
          <cell r="RMU46"/>
          <cell r="RMV46"/>
          <cell r="RMW46"/>
          <cell r="RMX46"/>
          <cell r="RMY46"/>
          <cell r="RMZ46"/>
          <cell r="RNA46"/>
          <cell r="RNB46"/>
          <cell r="RNC46"/>
          <cell r="RND46"/>
          <cell r="RNE46"/>
          <cell r="RNF46"/>
          <cell r="RNG46"/>
          <cell r="RNH46"/>
          <cell r="RNI46"/>
          <cell r="RNJ46"/>
          <cell r="RNK46"/>
          <cell r="RNL46"/>
          <cell r="RNM46"/>
          <cell r="RNN46"/>
          <cell r="RNO46"/>
          <cell r="RNP46"/>
          <cell r="RNQ46"/>
          <cell r="RNR46"/>
          <cell r="RNS46"/>
          <cell r="RNT46"/>
          <cell r="RNU46"/>
          <cell r="RNV46"/>
          <cell r="RNW46"/>
          <cell r="RNX46"/>
          <cell r="RNY46"/>
          <cell r="RNZ46"/>
          <cell r="ROA46"/>
          <cell r="ROB46"/>
          <cell r="ROC46"/>
          <cell r="ROD46"/>
          <cell r="ROE46"/>
          <cell r="ROF46"/>
          <cell r="ROG46"/>
          <cell r="ROH46"/>
          <cell r="ROI46"/>
          <cell r="ROJ46"/>
          <cell r="ROK46"/>
          <cell r="ROL46"/>
          <cell r="ROM46"/>
          <cell r="RON46"/>
          <cell r="ROO46"/>
          <cell r="ROP46"/>
          <cell r="ROQ46"/>
          <cell r="ROR46"/>
          <cell r="ROS46"/>
          <cell r="ROT46"/>
          <cell r="ROU46"/>
          <cell r="ROV46"/>
          <cell r="ROW46"/>
          <cell r="ROX46"/>
          <cell r="ROY46"/>
          <cell r="ROZ46"/>
          <cell r="RPA46"/>
          <cell r="RPB46"/>
          <cell r="RPC46"/>
          <cell r="RPD46"/>
          <cell r="RPE46"/>
          <cell r="RPF46"/>
          <cell r="RPG46"/>
          <cell r="RPH46"/>
          <cell r="RPI46"/>
          <cell r="RPJ46"/>
          <cell r="RPK46"/>
          <cell r="RPL46"/>
          <cell r="RPM46"/>
          <cell r="RPN46"/>
          <cell r="RPO46"/>
          <cell r="RPP46"/>
          <cell r="RPQ46"/>
          <cell r="RPR46"/>
          <cell r="RPS46"/>
          <cell r="RPT46"/>
          <cell r="RPU46"/>
          <cell r="RPV46"/>
          <cell r="RPW46"/>
          <cell r="RPX46"/>
          <cell r="RPY46"/>
          <cell r="RPZ46"/>
          <cell r="RQA46"/>
          <cell r="RQB46"/>
          <cell r="RQC46"/>
          <cell r="RQD46"/>
          <cell r="RQE46"/>
          <cell r="RQF46"/>
          <cell r="RQG46"/>
          <cell r="RQH46"/>
          <cell r="RQI46"/>
          <cell r="RQJ46"/>
          <cell r="RQK46"/>
          <cell r="RQL46"/>
          <cell r="RQM46"/>
          <cell r="RQN46"/>
          <cell r="RQO46"/>
          <cell r="RQP46"/>
          <cell r="RQQ46"/>
          <cell r="RQR46"/>
          <cell r="RQS46"/>
          <cell r="RQT46"/>
          <cell r="RQU46"/>
          <cell r="RQV46"/>
          <cell r="RQW46"/>
          <cell r="RQX46"/>
          <cell r="RQY46"/>
          <cell r="RQZ46"/>
          <cell r="RRA46"/>
          <cell r="RRB46"/>
          <cell r="RRC46"/>
          <cell r="RRD46"/>
          <cell r="RRE46"/>
          <cell r="RRF46"/>
          <cell r="RRG46"/>
          <cell r="RRH46"/>
          <cell r="RRI46"/>
          <cell r="RRJ46"/>
          <cell r="RRK46"/>
          <cell r="RRL46"/>
          <cell r="RRM46"/>
          <cell r="RRN46"/>
          <cell r="RRO46"/>
          <cell r="RRP46"/>
          <cell r="RRQ46"/>
          <cell r="RRR46"/>
          <cell r="RRS46"/>
          <cell r="RRT46"/>
          <cell r="RRU46"/>
          <cell r="RRV46"/>
          <cell r="RRW46"/>
          <cell r="RRX46"/>
          <cell r="RRY46"/>
          <cell r="RRZ46"/>
          <cell r="RSA46"/>
          <cell r="RSB46"/>
          <cell r="RSC46"/>
          <cell r="RSD46"/>
          <cell r="RSE46"/>
          <cell r="RSF46"/>
          <cell r="RSG46"/>
          <cell r="RSH46"/>
          <cell r="RSI46"/>
          <cell r="RSJ46"/>
          <cell r="RSK46"/>
          <cell r="RSL46"/>
          <cell r="RSM46"/>
          <cell r="RSN46"/>
          <cell r="RSO46"/>
          <cell r="RSP46"/>
          <cell r="RSQ46"/>
          <cell r="RSR46"/>
          <cell r="RSS46"/>
          <cell r="RST46"/>
          <cell r="RSU46"/>
          <cell r="RSV46"/>
          <cell r="RSW46"/>
          <cell r="RSX46"/>
          <cell r="RSY46"/>
          <cell r="RSZ46"/>
          <cell r="RTA46"/>
          <cell r="RTB46"/>
          <cell r="RTC46"/>
          <cell r="RTD46"/>
          <cell r="RTE46"/>
          <cell r="RTF46"/>
          <cell r="RTG46"/>
          <cell r="RTH46"/>
          <cell r="RTI46"/>
          <cell r="RTJ46"/>
          <cell r="RTK46"/>
          <cell r="RTL46"/>
          <cell r="RTM46"/>
          <cell r="RTN46"/>
          <cell r="RTO46"/>
          <cell r="RTP46"/>
          <cell r="RTQ46"/>
          <cell r="RTR46"/>
          <cell r="RTS46"/>
          <cell r="RTT46"/>
          <cell r="RTU46"/>
          <cell r="RTV46"/>
          <cell r="RTW46"/>
          <cell r="RTX46"/>
          <cell r="RTY46"/>
          <cell r="RTZ46"/>
          <cell r="RUA46"/>
          <cell r="RUB46"/>
          <cell r="RUC46"/>
          <cell r="RUD46"/>
          <cell r="RUE46"/>
          <cell r="RUF46"/>
          <cell r="RUG46"/>
          <cell r="RUH46"/>
          <cell r="RUI46"/>
          <cell r="RUJ46"/>
          <cell r="RUK46"/>
          <cell r="RUL46"/>
          <cell r="RUM46"/>
          <cell r="RUN46"/>
          <cell r="RUO46"/>
          <cell r="RUP46"/>
          <cell r="RUQ46"/>
          <cell r="RUR46"/>
          <cell r="RUS46"/>
          <cell r="RUT46"/>
          <cell r="RUU46"/>
          <cell r="RUV46"/>
          <cell r="RUW46"/>
          <cell r="RUX46"/>
          <cell r="RUY46"/>
          <cell r="RUZ46"/>
          <cell r="RVA46"/>
          <cell r="RVB46"/>
          <cell r="RVC46"/>
          <cell r="RVD46"/>
          <cell r="RVE46"/>
          <cell r="RVF46"/>
          <cell r="RVG46"/>
          <cell r="RVH46"/>
          <cell r="RVI46"/>
          <cell r="RVJ46"/>
          <cell r="RVK46"/>
          <cell r="RVL46"/>
          <cell r="RVM46"/>
          <cell r="RVN46"/>
          <cell r="RVO46"/>
          <cell r="RVP46"/>
          <cell r="RVQ46"/>
          <cell r="RVR46"/>
          <cell r="RVS46"/>
          <cell r="RVT46"/>
          <cell r="RVU46"/>
          <cell r="RVV46"/>
          <cell r="RVW46"/>
          <cell r="RVX46"/>
          <cell r="RVY46"/>
          <cell r="RVZ46"/>
          <cell r="RWA46"/>
          <cell r="RWB46"/>
          <cell r="RWC46"/>
          <cell r="RWD46"/>
          <cell r="RWE46"/>
          <cell r="RWF46"/>
          <cell r="RWG46"/>
          <cell r="RWH46"/>
          <cell r="RWI46"/>
          <cell r="RWJ46"/>
          <cell r="RWK46"/>
          <cell r="RWL46"/>
          <cell r="RWM46"/>
          <cell r="RWN46"/>
          <cell r="RWO46"/>
          <cell r="RWP46"/>
          <cell r="RWQ46"/>
          <cell r="RWR46"/>
          <cell r="RWS46"/>
          <cell r="RWT46"/>
          <cell r="RWU46"/>
          <cell r="RWV46"/>
          <cell r="RWW46"/>
          <cell r="RWX46"/>
          <cell r="RWY46"/>
          <cell r="RWZ46"/>
          <cell r="RXA46"/>
          <cell r="RXB46"/>
          <cell r="RXC46"/>
          <cell r="RXD46"/>
          <cell r="RXE46"/>
          <cell r="RXF46"/>
          <cell r="RXG46"/>
          <cell r="RXH46"/>
          <cell r="RXI46"/>
          <cell r="RXJ46"/>
          <cell r="RXK46"/>
          <cell r="RXL46"/>
          <cell r="RXM46"/>
          <cell r="RXN46"/>
          <cell r="RXO46"/>
          <cell r="RXP46"/>
          <cell r="RXQ46"/>
          <cell r="RXR46"/>
          <cell r="RXS46"/>
          <cell r="RXT46"/>
          <cell r="RXU46"/>
          <cell r="RXV46"/>
          <cell r="RXW46"/>
          <cell r="RXX46"/>
          <cell r="RXY46"/>
          <cell r="RXZ46"/>
          <cell r="RYA46"/>
          <cell r="RYB46"/>
          <cell r="RYC46"/>
          <cell r="RYD46"/>
          <cell r="RYE46"/>
          <cell r="RYF46"/>
          <cell r="RYG46"/>
          <cell r="RYH46"/>
          <cell r="RYI46"/>
          <cell r="RYJ46"/>
          <cell r="RYK46"/>
          <cell r="RYL46"/>
          <cell r="RYM46"/>
          <cell r="RYN46"/>
          <cell r="RYO46"/>
          <cell r="RYP46"/>
          <cell r="RYQ46"/>
          <cell r="RYR46"/>
          <cell r="RYS46"/>
          <cell r="RYT46"/>
          <cell r="RYU46"/>
          <cell r="RYV46"/>
          <cell r="RYW46"/>
          <cell r="RYX46"/>
          <cell r="RYY46"/>
          <cell r="RYZ46"/>
          <cell r="RZA46"/>
          <cell r="RZB46"/>
          <cell r="RZC46"/>
          <cell r="RZD46"/>
          <cell r="RZE46"/>
          <cell r="RZF46"/>
          <cell r="RZG46"/>
          <cell r="RZH46"/>
          <cell r="RZI46"/>
          <cell r="RZJ46"/>
          <cell r="RZK46"/>
          <cell r="RZL46"/>
          <cell r="RZM46"/>
          <cell r="RZN46"/>
          <cell r="RZO46"/>
          <cell r="RZP46"/>
          <cell r="RZQ46"/>
          <cell r="RZR46"/>
          <cell r="RZS46"/>
          <cell r="RZT46"/>
          <cell r="RZU46"/>
          <cell r="RZV46"/>
          <cell r="RZW46"/>
          <cell r="RZX46"/>
          <cell r="RZY46"/>
          <cell r="RZZ46"/>
          <cell r="SAA46"/>
          <cell r="SAB46"/>
          <cell r="SAC46"/>
          <cell r="SAD46"/>
          <cell r="SAE46"/>
          <cell r="SAF46"/>
          <cell r="SAG46"/>
          <cell r="SAH46"/>
          <cell r="SAI46"/>
          <cell r="SAJ46"/>
          <cell r="SAK46"/>
          <cell r="SAL46"/>
          <cell r="SAM46"/>
          <cell r="SAN46"/>
          <cell r="SAO46"/>
          <cell r="SAP46"/>
          <cell r="SAQ46"/>
          <cell r="SAR46"/>
          <cell r="SAS46"/>
          <cell r="SAT46"/>
          <cell r="SAU46"/>
          <cell r="SAV46"/>
          <cell r="SAW46"/>
          <cell r="SAX46"/>
          <cell r="SAY46"/>
          <cell r="SAZ46"/>
          <cell r="SBA46"/>
          <cell r="SBB46"/>
          <cell r="SBC46"/>
          <cell r="SBD46"/>
          <cell r="SBE46"/>
          <cell r="SBF46"/>
          <cell r="SBG46"/>
          <cell r="SBH46"/>
          <cell r="SBI46"/>
          <cell r="SBJ46"/>
          <cell r="SBK46"/>
          <cell r="SBL46"/>
          <cell r="SBM46"/>
          <cell r="SBN46"/>
          <cell r="SBO46"/>
          <cell r="SBP46"/>
          <cell r="SBQ46"/>
          <cell r="SBR46"/>
          <cell r="SBS46"/>
          <cell r="SBT46"/>
          <cell r="SBU46"/>
          <cell r="SBV46"/>
          <cell r="SBW46"/>
          <cell r="SBX46"/>
          <cell r="SBY46"/>
          <cell r="SBZ46"/>
          <cell r="SCA46"/>
          <cell r="SCB46"/>
          <cell r="SCC46"/>
          <cell r="SCD46"/>
          <cell r="SCE46"/>
          <cell r="SCF46"/>
          <cell r="SCG46"/>
          <cell r="SCH46"/>
          <cell r="SCI46"/>
          <cell r="SCJ46"/>
          <cell r="SCK46"/>
          <cell r="SCL46"/>
          <cell r="SCM46"/>
          <cell r="SCN46"/>
          <cell r="SCO46"/>
          <cell r="SCP46"/>
          <cell r="SCQ46"/>
          <cell r="SCR46"/>
          <cell r="SCS46"/>
          <cell r="SCT46"/>
          <cell r="SCU46"/>
          <cell r="SCV46"/>
          <cell r="SCW46"/>
          <cell r="SCX46"/>
          <cell r="SCY46"/>
          <cell r="SCZ46"/>
          <cell r="SDA46"/>
          <cell r="SDB46"/>
          <cell r="SDC46"/>
          <cell r="SDD46"/>
          <cell r="SDE46"/>
          <cell r="SDF46"/>
          <cell r="SDG46"/>
          <cell r="SDH46"/>
          <cell r="SDI46"/>
          <cell r="SDJ46"/>
          <cell r="SDK46"/>
          <cell r="SDL46"/>
          <cell r="SDM46"/>
          <cell r="SDN46"/>
          <cell r="SDO46"/>
          <cell r="SDP46"/>
          <cell r="SDQ46"/>
          <cell r="SDR46"/>
          <cell r="SDS46"/>
          <cell r="SDT46"/>
          <cell r="SDU46"/>
          <cell r="SDV46"/>
          <cell r="SDW46"/>
          <cell r="SDX46"/>
          <cell r="SDY46"/>
          <cell r="SDZ46"/>
          <cell r="SEA46"/>
          <cell r="SEB46"/>
          <cell r="SEC46"/>
          <cell r="SED46"/>
          <cell r="SEE46"/>
          <cell r="SEF46"/>
          <cell r="SEG46"/>
          <cell r="SEH46"/>
          <cell r="SEI46"/>
          <cell r="SEJ46"/>
          <cell r="SEK46"/>
          <cell r="SEL46"/>
          <cell r="SEM46"/>
          <cell r="SEN46"/>
          <cell r="SEO46"/>
          <cell r="SEP46"/>
          <cell r="SEQ46"/>
          <cell r="SER46"/>
          <cell r="SES46"/>
          <cell r="SET46"/>
          <cell r="SEU46"/>
          <cell r="SEV46"/>
          <cell r="SEW46"/>
          <cell r="SEX46"/>
          <cell r="SEY46"/>
          <cell r="SEZ46"/>
          <cell r="SFA46"/>
          <cell r="SFB46"/>
          <cell r="SFC46"/>
          <cell r="SFD46"/>
          <cell r="SFE46"/>
          <cell r="SFF46"/>
          <cell r="SFG46"/>
          <cell r="SFH46"/>
          <cell r="SFI46"/>
          <cell r="SFJ46"/>
          <cell r="SFK46"/>
          <cell r="SFL46"/>
          <cell r="SFM46"/>
          <cell r="SFN46"/>
          <cell r="SFO46"/>
          <cell r="SFP46"/>
          <cell r="SFQ46"/>
          <cell r="SFR46"/>
          <cell r="SFS46"/>
          <cell r="SFT46"/>
          <cell r="SFU46"/>
          <cell r="SFV46"/>
          <cell r="SFW46"/>
          <cell r="SFX46"/>
          <cell r="SFY46"/>
          <cell r="SFZ46"/>
          <cell r="SGA46"/>
          <cell r="SGB46"/>
          <cell r="SGC46"/>
          <cell r="SGD46"/>
          <cell r="SGE46"/>
          <cell r="SGF46"/>
          <cell r="SGG46"/>
          <cell r="SGH46"/>
          <cell r="SGI46"/>
          <cell r="SGJ46"/>
          <cell r="SGK46"/>
          <cell r="SGL46"/>
          <cell r="SGM46"/>
          <cell r="SGN46"/>
          <cell r="SGO46"/>
          <cell r="SGP46"/>
          <cell r="SGQ46"/>
          <cell r="SGR46"/>
          <cell r="SGS46"/>
          <cell r="SGT46"/>
          <cell r="SGU46"/>
          <cell r="SGV46"/>
          <cell r="SGW46"/>
          <cell r="SGX46"/>
          <cell r="SGY46"/>
          <cell r="SGZ46"/>
          <cell r="SHA46"/>
          <cell r="SHB46"/>
          <cell r="SHC46"/>
          <cell r="SHD46"/>
          <cell r="SHE46"/>
          <cell r="SHF46"/>
          <cell r="SHG46"/>
          <cell r="SHH46"/>
          <cell r="SHI46"/>
          <cell r="SHJ46"/>
          <cell r="SHK46"/>
          <cell r="SHL46"/>
          <cell r="SHM46"/>
          <cell r="SHN46"/>
          <cell r="SHO46"/>
          <cell r="SHP46"/>
          <cell r="SHQ46"/>
          <cell r="SHR46"/>
          <cell r="SHS46"/>
          <cell r="SHT46"/>
          <cell r="SHU46"/>
          <cell r="SHV46"/>
          <cell r="SHW46"/>
          <cell r="SHX46"/>
          <cell r="SHY46"/>
          <cell r="SHZ46"/>
          <cell r="SIA46"/>
          <cell r="SIB46"/>
          <cell r="SIC46"/>
          <cell r="SID46"/>
          <cell r="SIE46"/>
          <cell r="SIF46"/>
          <cell r="SIG46"/>
          <cell r="SIH46"/>
          <cell r="SII46"/>
          <cell r="SIJ46"/>
          <cell r="SIK46"/>
          <cell r="SIL46"/>
          <cell r="SIM46"/>
          <cell r="SIN46"/>
          <cell r="SIO46"/>
          <cell r="SIP46"/>
          <cell r="SIQ46"/>
          <cell r="SIR46"/>
          <cell r="SIS46"/>
          <cell r="SIT46"/>
          <cell r="SIU46"/>
          <cell r="SIV46"/>
          <cell r="SIW46"/>
          <cell r="SIX46"/>
          <cell r="SIY46"/>
          <cell r="SIZ46"/>
          <cell r="SJA46"/>
          <cell r="SJB46"/>
          <cell r="SJC46"/>
          <cell r="SJD46"/>
          <cell r="SJE46"/>
          <cell r="SJF46"/>
          <cell r="SJG46"/>
          <cell r="SJH46"/>
          <cell r="SJI46"/>
          <cell r="SJJ46"/>
          <cell r="SJK46"/>
          <cell r="SJL46"/>
          <cell r="SJM46"/>
          <cell r="SJN46"/>
          <cell r="SJO46"/>
          <cell r="SJP46"/>
          <cell r="SJQ46"/>
          <cell r="SJR46"/>
          <cell r="SJS46"/>
          <cell r="SJT46"/>
          <cell r="SJU46"/>
          <cell r="SJV46"/>
          <cell r="SJW46"/>
          <cell r="SJX46"/>
          <cell r="SJY46"/>
          <cell r="SJZ46"/>
          <cell r="SKA46"/>
          <cell r="SKB46"/>
          <cell r="SKC46"/>
          <cell r="SKD46"/>
          <cell r="SKE46"/>
          <cell r="SKF46"/>
          <cell r="SKG46"/>
          <cell r="SKH46"/>
          <cell r="SKI46"/>
          <cell r="SKJ46"/>
          <cell r="SKK46"/>
          <cell r="SKL46"/>
          <cell r="SKM46"/>
          <cell r="SKN46"/>
          <cell r="SKO46"/>
          <cell r="SKP46"/>
          <cell r="SKQ46"/>
          <cell r="SKR46"/>
          <cell r="SKS46"/>
          <cell r="SKT46"/>
          <cell r="SKU46"/>
          <cell r="SKV46"/>
          <cell r="SKW46"/>
          <cell r="SKX46"/>
          <cell r="SKY46"/>
          <cell r="SKZ46"/>
          <cell r="SLA46"/>
          <cell r="SLB46"/>
          <cell r="SLC46"/>
          <cell r="SLD46"/>
          <cell r="SLE46"/>
          <cell r="SLF46"/>
          <cell r="SLG46"/>
          <cell r="SLH46"/>
          <cell r="SLI46"/>
          <cell r="SLJ46"/>
          <cell r="SLK46"/>
          <cell r="SLL46"/>
          <cell r="SLM46"/>
          <cell r="SLN46"/>
          <cell r="SLO46"/>
          <cell r="SLP46"/>
          <cell r="SLQ46"/>
          <cell r="SLR46"/>
          <cell r="SLS46"/>
          <cell r="SLT46"/>
          <cell r="SLU46"/>
          <cell r="SLV46"/>
          <cell r="SLW46"/>
          <cell r="SLX46"/>
          <cell r="SLY46"/>
          <cell r="SLZ46"/>
          <cell r="SMA46"/>
          <cell r="SMB46"/>
          <cell r="SMC46"/>
          <cell r="SMD46"/>
          <cell r="SME46"/>
          <cell r="SMF46"/>
          <cell r="SMG46"/>
          <cell r="SMH46"/>
          <cell r="SMI46"/>
          <cell r="SMJ46"/>
          <cell r="SMK46"/>
          <cell r="SML46"/>
          <cell r="SMM46"/>
          <cell r="SMN46"/>
          <cell r="SMO46"/>
          <cell r="SMP46"/>
          <cell r="SMQ46"/>
          <cell r="SMR46"/>
          <cell r="SMS46"/>
          <cell r="SMT46"/>
          <cell r="SMU46"/>
          <cell r="SMV46"/>
          <cell r="SMW46"/>
          <cell r="SMX46"/>
          <cell r="SMY46"/>
          <cell r="SMZ46"/>
          <cell r="SNA46"/>
          <cell r="SNB46"/>
          <cell r="SNC46"/>
          <cell r="SND46"/>
          <cell r="SNE46"/>
          <cell r="SNF46"/>
          <cell r="SNG46"/>
          <cell r="SNH46"/>
          <cell r="SNI46"/>
          <cell r="SNJ46"/>
          <cell r="SNK46"/>
          <cell r="SNL46"/>
          <cell r="SNM46"/>
          <cell r="SNN46"/>
          <cell r="SNO46"/>
          <cell r="SNP46"/>
          <cell r="SNQ46"/>
          <cell r="SNR46"/>
          <cell r="SNS46"/>
          <cell r="SNT46"/>
          <cell r="SNU46"/>
          <cell r="SNV46"/>
          <cell r="SNW46"/>
          <cell r="SNX46"/>
          <cell r="SNY46"/>
          <cell r="SNZ46"/>
          <cell r="SOA46"/>
          <cell r="SOB46"/>
          <cell r="SOC46"/>
          <cell r="SOD46"/>
          <cell r="SOE46"/>
          <cell r="SOF46"/>
          <cell r="SOG46"/>
          <cell r="SOH46"/>
          <cell r="SOI46"/>
          <cell r="SOJ46"/>
          <cell r="SOK46"/>
          <cell r="SOL46"/>
          <cell r="SOM46"/>
          <cell r="SON46"/>
          <cell r="SOO46"/>
          <cell r="SOP46"/>
          <cell r="SOQ46"/>
          <cell r="SOR46"/>
          <cell r="SOS46"/>
          <cell r="SOT46"/>
          <cell r="SOU46"/>
          <cell r="SOV46"/>
          <cell r="SOW46"/>
          <cell r="SOX46"/>
          <cell r="SOY46"/>
          <cell r="SOZ46"/>
          <cell r="SPA46"/>
          <cell r="SPB46"/>
          <cell r="SPC46"/>
          <cell r="SPD46"/>
          <cell r="SPE46"/>
          <cell r="SPF46"/>
          <cell r="SPG46"/>
          <cell r="SPH46"/>
          <cell r="SPI46"/>
          <cell r="SPJ46"/>
          <cell r="SPK46"/>
          <cell r="SPL46"/>
          <cell r="SPM46"/>
          <cell r="SPN46"/>
          <cell r="SPO46"/>
          <cell r="SPP46"/>
          <cell r="SPQ46"/>
          <cell r="SPR46"/>
          <cell r="SPS46"/>
          <cell r="SPT46"/>
          <cell r="SPU46"/>
          <cell r="SPV46"/>
          <cell r="SPW46"/>
          <cell r="SPX46"/>
          <cell r="SPY46"/>
          <cell r="SPZ46"/>
          <cell r="SQA46"/>
          <cell r="SQB46"/>
          <cell r="SQC46"/>
          <cell r="SQD46"/>
          <cell r="SQE46"/>
          <cell r="SQF46"/>
          <cell r="SQG46"/>
          <cell r="SQH46"/>
          <cell r="SQI46"/>
          <cell r="SQJ46"/>
          <cell r="SQK46"/>
          <cell r="SQL46"/>
          <cell r="SQM46"/>
          <cell r="SQN46"/>
          <cell r="SQO46"/>
          <cell r="SQP46"/>
          <cell r="SQQ46"/>
          <cell r="SQR46"/>
          <cell r="SQS46"/>
          <cell r="SQT46"/>
          <cell r="SQU46"/>
          <cell r="SQV46"/>
          <cell r="SQW46"/>
          <cell r="SQX46"/>
          <cell r="SQY46"/>
          <cell r="SQZ46"/>
          <cell r="SRA46"/>
          <cell r="SRB46"/>
          <cell r="SRC46"/>
          <cell r="SRD46"/>
          <cell r="SRE46"/>
          <cell r="SRF46"/>
          <cell r="SRG46"/>
          <cell r="SRH46"/>
          <cell r="SRI46"/>
          <cell r="SRJ46"/>
          <cell r="SRK46"/>
          <cell r="SRL46"/>
          <cell r="SRM46"/>
          <cell r="SRN46"/>
          <cell r="SRO46"/>
          <cell r="SRP46"/>
          <cell r="SRQ46"/>
          <cell r="SRR46"/>
          <cell r="SRS46"/>
          <cell r="SRT46"/>
          <cell r="SRU46"/>
          <cell r="SRV46"/>
          <cell r="SRW46"/>
          <cell r="SRX46"/>
          <cell r="SRY46"/>
          <cell r="SRZ46"/>
          <cell r="SSA46"/>
          <cell r="SSB46"/>
          <cell r="SSC46"/>
          <cell r="SSD46"/>
          <cell r="SSE46"/>
          <cell r="SSF46"/>
          <cell r="SSG46"/>
          <cell r="SSH46"/>
          <cell r="SSI46"/>
          <cell r="SSJ46"/>
          <cell r="SSK46"/>
          <cell r="SSL46"/>
          <cell r="SSM46"/>
          <cell r="SSN46"/>
          <cell r="SSO46"/>
          <cell r="SSP46"/>
          <cell r="SSQ46"/>
          <cell r="SSR46"/>
          <cell r="SSS46"/>
          <cell r="SST46"/>
          <cell r="SSU46"/>
          <cell r="SSV46"/>
          <cell r="SSW46"/>
          <cell r="SSX46"/>
          <cell r="SSY46"/>
          <cell r="SSZ46"/>
          <cell r="STA46"/>
          <cell r="STB46"/>
          <cell r="STC46"/>
          <cell r="STD46"/>
          <cell r="STE46"/>
          <cell r="STF46"/>
          <cell r="STG46"/>
          <cell r="STH46"/>
          <cell r="STI46"/>
          <cell r="STJ46"/>
          <cell r="STK46"/>
          <cell r="STL46"/>
          <cell r="STM46"/>
          <cell r="STN46"/>
          <cell r="STO46"/>
          <cell r="STP46"/>
          <cell r="STQ46"/>
          <cell r="STR46"/>
          <cell r="STS46"/>
          <cell r="STT46"/>
          <cell r="STU46"/>
          <cell r="STV46"/>
          <cell r="STW46"/>
          <cell r="STX46"/>
          <cell r="STY46"/>
          <cell r="STZ46"/>
          <cell r="SUA46"/>
          <cell r="SUB46"/>
          <cell r="SUC46"/>
          <cell r="SUD46"/>
          <cell r="SUE46"/>
          <cell r="SUF46"/>
          <cell r="SUG46"/>
          <cell r="SUH46"/>
          <cell r="SUI46"/>
          <cell r="SUJ46"/>
          <cell r="SUK46"/>
          <cell r="SUL46"/>
          <cell r="SUM46"/>
          <cell r="SUN46"/>
          <cell r="SUO46"/>
          <cell r="SUP46"/>
          <cell r="SUQ46"/>
          <cell r="SUR46"/>
          <cell r="SUS46"/>
          <cell r="SUT46"/>
          <cell r="SUU46"/>
          <cell r="SUV46"/>
          <cell r="SUW46"/>
          <cell r="SUX46"/>
          <cell r="SUY46"/>
          <cell r="SUZ46"/>
          <cell r="SVA46"/>
          <cell r="SVB46"/>
          <cell r="SVC46"/>
          <cell r="SVD46"/>
          <cell r="SVE46"/>
          <cell r="SVF46"/>
          <cell r="SVG46"/>
          <cell r="SVH46"/>
          <cell r="SVI46"/>
          <cell r="SVJ46"/>
          <cell r="SVK46"/>
          <cell r="SVL46"/>
          <cell r="SVM46"/>
          <cell r="SVN46"/>
          <cell r="SVO46"/>
          <cell r="SVP46"/>
          <cell r="SVQ46"/>
          <cell r="SVR46"/>
          <cell r="SVS46"/>
          <cell r="SVT46"/>
          <cell r="SVU46"/>
          <cell r="SVV46"/>
          <cell r="SVW46"/>
          <cell r="SVX46"/>
          <cell r="SVY46"/>
          <cell r="SVZ46"/>
          <cell r="SWA46"/>
          <cell r="SWB46"/>
          <cell r="SWC46"/>
          <cell r="SWD46"/>
          <cell r="SWE46"/>
          <cell r="SWF46"/>
          <cell r="SWG46"/>
          <cell r="SWH46"/>
          <cell r="SWI46"/>
          <cell r="SWJ46"/>
          <cell r="SWK46"/>
          <cell r="SWL46"/>
          <cell r="SWM46"/>
          <cell r="SWN46"/>
          <cell r="SWO46"/>
          <cell r="SWP46"/>
          <cell r="SWQ46"/>
          <cell r="SWR46"/>
          <cell r="SWS46"/>
          <cell r="SWT46"/>
          <cell r="SWU46"/>
          <cell r="SWV46"/>
          <cell r="SWW46"/>
          <cell r="SWX46"/>
          <cell r="SWY46"/>
          <cell r="SWZ46"/>
          <cell r="SXA46"/>
          <cell r="SXB46"/>
          <cell r="SXC46"/>
          <cell r="SXD46"/>
          <cell r="SXE46"/>
          <cell r="SXF46"/>
          <cell r="SXG46"/>
          <cell r="SXH46"/>
          <cell r="SXI46"/>
          <cell r="SXJ46"/>
          <cell r="SXK46"/>
          <cell r="SXL46"/>
          <cell r="SXM46"/>
          <cell r="SXN46"/>
          <cell r="SXO46"/>
          <cell r="SXP46"/>
          <cell r="SXQ46"/>
          <cell r="SXR46"/>
          <cell r="SXS46"/>
          <cell r="SXT46"/>
          <cell r="SXU46"/>
          <cell r="SXV46"/>
          <cell r="SXW46"/>
          <cell r="SXX46"/>
          <cell r="SXY46"/>
          <cell r="SXZ46"/>
          <cell r="SYA46"/>
          <cell r="SYB46"/>
          <cell r="SYC46"/>
          <cell r="SYD46"/>
          <cell r="SYE46"/>
          <cell r="SYF46"/>
          <cell r="SYG46"/>
          <cell r="SYH46"/>
          <cell r="SYI46"/>
          <cell r="SYJ46"/>
          <cell r="SYK46"/>
          <cell r="SYL46"/>
          <cell r="SYM46"/>
          <cell r="SYN46"/>
          <cell r="SYO46"/>
          <cell r="SYP46"/>
          <cell r="SYQ46"/>
          <cell r="SYR46"/>
          <cell r="SYS46"/>
          <cell r="SYT46"/>
          <cell r="SYU46"/>
          <cell r="SYV46"/>
          <cell r="SYW46"/>
          <cell r="SYX46"/>
          <cell r="SYY46"/>
          <cell r="SYZ46"/>
          <cell r="SZA46"/>
          <cell r="SZB46"/>
          <cell r="SZC46"/>
          <cell r="SZD46"/>
          <cell r="SZE46"/>
          <cell r="SZF46"/>
          <cell r="SZG46"/>
          <cell r="SZH46"/>
          <cell r="SZI46"/>
          <cell r="SZJ46"/>
          <cell r="SZK46"/>
          <cell r="SZL46"/>
          <cell r="SZM46"/>
          <cell r="SZN46"/>
          <cell r="SZO46"/>
          <cell r="SZP46"/>
          <cell r="SZQ46"/>
          <cell r="SZR46"/>
          <cell r="SZS46"/>
          <cell r="SZT46"/>
          <cell r="SZU46"/>
          <cell r="SZV46"/>
          <cell r="SZW46"/>
          <cell r="SZX46"/>
          <cell r="SZY46"/>
          <cell r="SZZ46"/>
          <cell r="TAA46"/>
          <cell r="TAB46"/>
          <cell r="TAC46"/>
          <cell r="TAD46"/>
          <cell r="TAE46"/>
          <cell r="TAF46"/>
          <cell r="TAG46"/>
          <cell r="TAH46"/>
          <cell r="TAI46"/>
          <cell r="TAJ46"/>
          <cell r="TAK46"/>
          <cell r="TAL46"/>
          <cell r="TAM46"/>
          <cell r="TAN46"/>
          <cell r="TAO46"/>
          <cell r="TAP46"/>
          <cell r="TAQ46"/>
          <cell r="TAR46"/>
          <cell r="TAS46"/>
          <cell r="TAT46"/>
          <cell r="TAU46"/>
          <cell r="TAV46"/>
          <cell r="TAW46"/>
          <cell r="TAX46"/>
          <cell r="TAY46"/>
          <cell r="TAZ46"/>
          <cell r="TBA46"/>
          <cell r="TBB46"/>
          <cell r="TBC46"/>
          <cell r="TBD46"/>
          <cell r="TBE46"/>
          <cell r="TBF46"/>
          <cell r="TBG46"/>
          <cell r="TBH46"/>
          <cell r="TBI46"/>
          <cell r="TBJ46"/>
          <cell r="TBK46"/>
          <cell r="TBL46"/>
          <cell r="TBM46"/>
          <cell r="TBN46"/>
          <cell r="TBO46"/>
          <cell r="TBP46"/>
          <cell r="TBQ46"/>
          <cell r="TBR46"/>
          <cell r="TBS46"/>
          <cell r="TBT46"/>
          <cell r="TBU46"/>
          <cell r="TBV46"/>
          <cell r="TBW46"/>
          <cell r="TBX46"/>
          <cell r="TBY46"/>
          <cell r="TBZ46"/>
          <cell r="TCA46"/>
          <cell r="TCB46"/>
          <cell r="TCC46"/>
          <cell r="TCD46"/>
          <cell r="TCE46"/>
          <cell r="TCF46"/>
          <cell r="TCG46"/>
          <cell r="TCH46"/>
          <cell r="TCI46"/>
          <cell r="TCJ46"/>
          <cell r="TCK46"/>
          <cell r="TCL46"/>
          <cell r="TCM46"/>
          <cell r="TCN46"/>
          <cell r="TCO46"/>
          <cell r="TCP46"/>
          <cell r="TCQ46"/>
          <cell r="TCR46"/>
          <cell r="TCS46"/>
          <cell r="TCT46"/>
          <cell r="TCU46"/>
          <cell r="TCV46"/>
          <cell r="TCW46"/>
          <cell r="TCX46"/>
          <cell r="TCY46"/>
          <cell r="TCZ46"/>
          <cell r="TDA46"/>
          <cell r="TDB46"/>
          <cell r="TDC46"/>
          <cell r="TDD46"/>
          <cell r="TDE46"/>
          <cell r="TDF46"/>
          <cell r="TDG46"/>
          <cell r="TDH46"/>
          <cell r="TDI46"/>
          <cell r="TDJ46"/>
          <cell r="TDK46"/>
          <cell r="TDL46"/>
          <cell r="TDM46"/>
          <cell r="TDN46"/>
          <cell r="TDO46"/>
          <cell r="TDP46"/>
          <cell r="TDQ46"/>
          <cell r="TDR46"/>
          <cell r="TDS46"/>
          <cell r="TDT46"/>
          <cell r="TDU46"/>
          <cell r="TDV46"/>
          <cell r="TDW46"/>
          <cell r="TDX46"/>
          <cell r="TDY46"/>
          <cell r="TDZ46"/>
          <cell r="TEA46"/>
          <cell r="TEB46"/>
          <cell r="TEC46"/>
          <cell r="TED46"/>
          <cell r="TEE46"/>
          <cell r="TEF46"/>
          <cell r="TEG46"/>
          <cell r="TEH46"/>
          <cell r="TEI46"/>
          <cell r="TEJ46"/>
          <cell r="TEK46"/>
          <cell r="TEL46"/>
          <cell r="TEM46"/>
          <cell r="TEN46"/>
          <cell r="TEO46"/>
          <cell r="TEP46"/>
          <cell r="TEQ46"/>
          <cell r="TER46"/>
          <cell r="TES46"/>
          <cell r="TET46"/>
          <cell r="TEU46"/>
          <cell r="TEV46"/>
          <cell r="TEW46"/>
          <cell r="TEX46"/>
          <cell r="TEY46"/>
          <cell r="TEZ46"/>
          <cell r="TFA46"/>
          <cell r="TFB46"/>
          <cell r="TFC46"/>
          <cell r="TFD46"/>
          <cell r="TFE46"/>
          <cell r="TFF46"/>
          <cell r="TFG46"/>
          <cell r="TFH46"/>
          <cell r="TFI46"/>
          <cell r="TFJ46"/>
          <cell r="TFK46"/>
          <cell r="TFL46"/>
          <cell r="TFM46"/>
          <cell r="TFN46"/>
          <cell r="TFO46"/>
          <cell r="TFP46"/>
          <cell r="TFQ46"/>
          <cell r="TFR46"/>
          <cell r="TFS46"/>
          <cell r="TFT46"/>
          <cell r="TFU46"/>
          <cell r="TFV46"/>
          <cell r="TFW46"/>
          <cell r="TFX46"/>
          <cell r="TFY46"/>
          <cell r="TFZ46"/>
          <cell r="TGA46"/>
          <cell r="TGB46"/>
          <cell r="TGC46"/>
          <cell r="TGD46"/>
          <cell r="TGE46"/>
          <cell r="TGF46"/>
          <cell r="TGG46"/>
          <cell r="TGH46"/>
          <cell r="TGI46"/>
          <cell r="TGJ46"/>
          <cell r="TGK46"/>
          <cell r="TGL46"/>
          <cell r="TGM46"/>
          <cell r="TGN46"/>
          <cell r="TGO46"/>
          <cell r="TGP46"/>
          <cell r="TGQ46"/>
          <cell r="TGR46"/>
          <cell r="TGS46"/>
          <cell r="TGT46"/>
          <cell r="TGU46"/>
          <cell r="TGV46"/>
          <cell r="TGW46"/>
          <cell r="TGX46"/>
          <cell r="TGY46"/>
          <cell r="TGZ46"/>
          <cell r="THA46"/>
          <cell r="THB46"/>
          <cell r="THC46"/>
          <cell r="THD46"/>
          <cell r="THE46"/>
          <cell r="THF46"/>
          <cell r="THG46"/>
          <cell r="THH46"/>
          <cell r="THI46"/>
          <cell r="THJ46"/>
          <cell r="THK46"/>
          <cell r="THL46"/>
          <cell r="THM46"/>
          <cell r="THN46"/>
          <cell r="THO46"/>
          <cell r="THP46"/>
          <cell r="THQ46"/>
          <cell r="THR46"/>
          <cell r="THS46"/>
          <cell r="THT46"/>
          <cell r="THU46"/>
          <cell r="THV46"/>
          <cell r="THW46"/>
          <cell r="THX46"/>
          <cell r="THY46"/>
          <cell r="THZ46"/>
          <cell r="TIA46"/>
          <cell r="TIB46"/>
          <cell r="TIC46"/>
          <cell r="TID46"/>
          <cell r="TIE46"/>
          <cell r="TIF46"/>
          <cell r="TIG46"/>
          <cell r="TIH46"/>
          <cell r="TII46"/>
          <cell r="TIJ46"/>
          <cell r="TIK46"/>
          <cell r="TIL46"/>
          <cell r="TIM46"/>
          <cell r="TIN46"/>
          <cell r="TIO46"/>
          <cell r="TIP46"/>
          <cell r="TIQ46"/>
          <cell r="TIR46"/>
          <cell r="TIS46"/>
          <cell r="TIT46"/>
          <cell r="TIU46"/>
          <cell r="TIV46"/>
          <cell r="TIW46"/>
          <cell r="TIX46"/>
          <cell r="TIY46"/>
          <cell r="TIZ46"/>
          <cell r="TJA46"/>
          <cell r="TJB46"/>
          <cell r="TJC46"/>
          <cell r="TJD46"/>
          <cell r="TJE46"/>
          <cell r="TJF46"/>
          <cell r="TJG46"/>
          <cell r="TJH46"/>
          <cell r="TJI46"/>
          <cell r="TJJ46"/>
          <cell r="TJK46"/>
          <cell r="TJL46"/>
          <cell r="TJM46"/>
          <cell r="TJN46"/>
          <cell r="TJO46"/>
          <cell r="TJP46"/>
          <cell r="TJQ46"/>
          <cell r="TJR46"/>
          <cell r="TJS46"/>
          <cell r="TJT46"/>
          <cell r="TJU46"/>
          <cell r="TJV46"/>
          <cell r="TJW46"/>
          <cell r="TJX46"/>
          <cell r="TJY46"/>
          <cell r="TJZ46"/>
          <cell r="TKA46"/>
          <cell r="TKB46"/>
          <cell r="TKC46"/>
          <cell r="TKD46"/>
          <cell r="TKE46"/>
          <cell r="TKF46"/>
          <cell r="TKG46"/>
          <cell r="TKH46"/>
          <cell r="TKI46"/>
          <cell r="TKJ46"/>
          <cell r="TKK46"/>
          <cell r="TKL46"/>
          <cell r="TKM46"/>
          <cell r="TKN46"/>
          <cell r="TKO46"/>
          <cell r="TKP46"/>
          <cell r="TKQ46"/>
          <cell r="TKR46"/>
          <cell r="TKS46"/>
          <cell r="TKT46"/>
          <cell r="TKU46"/>
          <cell r="TKV46"/>
          <cell r="TKW46"/>
          <cell r="TKX46"/>
          <cell r="TKY46"/>
          <cell r="TKZ46"/>
          <cell r="TLA46"/>
          <cell r="TLB46"/>
          <cell r="TLC46"/>
          <cell r="TLD46"/>
          <cell r="TLE46"/>
          <cell r="TLF46"/>
          <cell r="TLG46"/>
          <cell r="TLH46"/>
          <cell r="TLI46"/>
          <cell r="TLJ46"/>
          <cell r="TLK46"/>
          <cell r="TLL46"/>
          <cell r="TLM46"/>
          <cell r="TLN46"/>
          <cell r="TLO46"/>
          <cell r="TLP46"/>
          <cell r="TLQ46"/>
          <cell r="TLR46"/>
          <cell r="TLS46"/>
          <cell r="TLT46"/>
          <cell r="TLU46"/>
          <cell r="TLV46"/>
          <cell r="TLW46"/>
          <cell r="TLX46"/>
          <cell r="TLY46"/>
          <cell r="TLZ46"/>
          <cell r="TMA46"/>
          <cell r="TMB46"/>
          <cell r="TMC46"/>
          <cell r="TMD46"/>
          <cell r="TME46"/>
          <cell r="TMF46"/>
          <cell r="TMG46"/>
          <cell r="TMH46"/>
          <cell r="TMI46"/>
          <cell r="TMJ46"/>
          <cell r="TMK46"/>
          <cell r="TML46"/>
          <cell r="TMM46"/>
          <cell r="TMN46"/>
          <cell r="TMO46"/>
          <cell r="TMP46"/>
          <cell r="TMQ46"/>
          <cell r="TMR46"/>
          <cell r="TMS46"/>
          <cell r="TMT46"/>
          <cell r="TMU46"/>
          <cell r="TMV46"/>
          <cell r="TMW46"/>
          <cell r="TMX46"/>
          <cell r="TMY46"/>
          <cell r="TMZ46"/>
          <cell r="TNA46"/>
          <cell r="TNB46"/>
          <cell r="TNC46"/>
          <cell r="TND46"/>
          <cell r="TNE46"/>
          <cell r="TNF46"/>
          <cell r="TNG46"/>
          <cell r="TNH46"/>
          <cell r="TNI46"/>
          <cell r="TNJ46"/>
          <cell r="TNK46"/>
          <cell r="TNL46"/>
          <cell r="TNM46"/>
          <cell r="TNN46"/>
          <cell r="TNO46"/>
          <cell r="TNP46"/>
          <cell r="TNQ46"/>
          <cell r="TNR46"/>
          <cell r="TNS46"/>
          <cell r="TNT46"/>
          <cell r="TNU46"/>
          <cell r="TNV46"/>
          <cell r="TNW46"/>
          <cell r="TNX46"/>
          <cell r="TNY46"/>
          <cell r="TNZ46"/>
          <cell r="TOA46"/>
          <cell r="TOB46"/>
          <cell r="TOC46"/>
          <cell r="TOD46"/>
          <cell r="TOE46"/>
          <cell r="TOF46"/>
          <cell r="TOG46"/>
          <cell r="TOH46"/>
          <cell r="TOI46"/>
          <cell r="TOJ46"/>
          <cell r="TOK46"/>
          <cell r="TOL46"/>
          <cell r="TOM46"/>
          <cell r="TON46"/>
          <cell r="TOO46"/>
          <cell r="TOP46"/>
          <cell r="TOQ46"/>
          <cell r="TOR46"/>
          <cell r="TOS46"/>
          <cell r="TOT46"/>
          <cell r="TOU46"/>
          <cell r="TOV46"/>
          <cell r="TOW46"/>
          <cell r="TOX46"/>
          <cell r="TOY46"/>
          <cell r="TOZ46"/>
          <cell r="TPA46"/>
          <cell r="TPB46"/>
          <cell r="TPC46"/>
          <cell r="TPD46"/>
          <cell r="TPE46"/>
          <cell r="TPF46"/>
          <cell r="TPG46"/>
          <cell r="TPH46"/>
          <cell r="TPI46"/>
          <cell r="TPJ46"/>
          <cell r="TPK46"/>
          <cell r="TPL46"/>
          <cell r="TPM46"/>
          <cell r="TPN46"/>
          <cell r="TPO46"/>
          <cell r="TPP46"/>
          <cell r="TPQ46"/>
          <cell r="TPR46"/>
          <cell r="TPS46"/>
          <cell r="TPT46"/>
          <cell r="TPU46"/>
          <cell r="TPV46"/>
          <cell r="TPW46"/>
          <cell r="TPX46"/>
          <cell r="TPY46"/>
          <cell r="TPZ46"/>
          <cell r="TQA46"/>
          <cell r="TQB46"/>
          <cell r="TQC46"/>
          <cell r="TQD46"/>
          <cell r="TQE46"/>
          <cell r="TQF46"/>
          <cell r="TQG46"/>
          <cell r="TQH46"/>
          <cell r="TQI46"/>
          <cell r="TQJ46"/>
          <cell r="TQK46"/>
          <cell r="TQL46"/>
          <cell r="TQM46"/>
          <cell r="TQN46"/>
          <cell r="TQO46"/>
          <cell r="TQP46"/>
          <cell r="TQQ46"/>
          <cell r="TQR46"/>
          <cell r="TQS46"/>
          <cell r="TQT46"/>
          <cell r="TQU46"/>
          <cell r="TQV46"/>
          <cell r="TQW46"/>
          <cell r="TQX46"/>
          <cell r="TQY46"/>
          <cell r="TQZ46"/>
          <cell r="TRA46"/>
          <cell r="TRB46"/>
          <cell r="TRC46"/>
          <cell r="TRD46"/>
          <cell r="TRE46"/>
          <cell r="TRF46"/>
          <cell r="TRG46"/>
          <cell r="TRH46"/>
          <cell r="TRI46"/>
          <cell r="TRJ46"/>
          <cell r="TRK46"/>
          <cell r="TRL46"/>
          <cell r="TRM46"/>
          <cell r="TRN46"/>
          <cell r="TRO46"/>
          <cell r="TRP46"/>
          <cell r="TRQ46"/>
          <cell r="TRR46"/>
          <cell r="TRS46"/>
          <cell r="TRT46"/>
          <cell r="TRU46"/>
          <cell r="TRV46"/>
          <cell r="TRW46"/>
          <cell r="TRX46"/>
          <cell r="TRY46"/>
          <cell r="TRZ46"/>
          <cell r="TSA46"/>
          <cell r="TSB46"/>
          <cell r="TSC46"/>
          <cell r="TSD46"/>
          <cell r="TSE46"/>
          <cell r="TSF46"/>
          <cell r="TSG46"/>
          <cell r="TSH46"/>
          <cell r="TSI46"/>
          <cell r="TSJ46"/>
          <cell r="TSK46"/>
          <cell r="TSL46"/>
          <cell r="TSM46"/>
          <cell r="TSN46"/>
          <cell r="TSO46"/>
          <cell r="TSP46"/>
          <cell r="TSQ46"/>
          <cell r="TSR46"/>
          <cell r="TSS46"/>
          <cell r="TST46"/>
          <cell r="TSU46"/>
          <cell r="TSV46"/>
          <cell r="TSW46"/>
          <cell r="TSX46"/>
          <cell r="TSY46"/>
          <cell r="TSZ46"/>
          <cell r="TTA46"/>
          <cell r="TTB46"/>
          <cell r="TTC46"/>
          <cell r="TTD46"/>
          <cell r="TTE46"/>
          <cell r="TTF46"/>
          <cell r="TTG46"/>
          <cell r="TTH46"/>
          <cell r="TTI46"/>
          <cell r="TTJ46"/>
          <cell r="TTK46"/>
          <cell r="TTL46"/>
          <cell r="TTM46"/>
          <cell r="TTN46"/>
          <cell r="TTO46"/>
          <cell r="TTP46"/>
          <cell r="TTQ46"/>
          <cell r="TTR46"/>
          <cell r="TTS46"/>
          <cell r="TTT46"/>
          <cell r="TTU46"/>
          <cell r="TTV46"/>
          <cell r="TTW46"/>
          <cell r="TTX46"/>
          <cell r="TTY46"/>
          <cell r="TTZ46"/>
          <cell r="TUA46"/>
          <cell r="TUB46"/>
          <cell r="TUC46"/>
          <cell r="TUD46"/>
          <cell r="TUE46"/>
          <cell r="TUF46"/>
          <cell r="TUG46"/>
          <cell r="TUH46"/>
          <cell r="TUI46"/>
          <cell r="TUJ46"/>
          <cell r="TUK46"/>
          <cell r="TUL46"/>
          <cell r="TUM46"/>
          <cell r="TUN46"/>
          <cell r="TUO46"/>
          <cell r="TUP46"/>
          <cell r="TUQ46"/>
          <cell r="TUR46"/>
          <cell r="TUS46"/>
          <cell r="TUT46"/>
          <cell r="TUU46"/>
          <cell r="TUV46"/>
          <cell r="TUW46"/>
          <cell r="TUX46"/>
          <cell r="TUY46"/>
          <cell r="TUZ46"/>
          <cell r="TVA46"/>
          <cell r="TVB46"/>
          <cell r="TVC46"/>
          <cell r="TVD46"/>
          <cell r="TVE46"/>
          <cell r="TVF46"/>
          <cell r="TVG46"/>
          <cell r="TVH46"/>
          <cell r="TVI46"/>
          <cell r="TVJ46"/>
          <cell r="TVK46"/>
          <cell r="TVL46"/>
          <cell r="TVM46"/>
          <cell r="TVN46"/>
          <cell r="TVO46"/>
          <cell r="TVP46"/>
          <cell r="TVQ46"/>
          <cell r="TVR46"/>
          <cell r="TVS46"/>
          <cell r="TVT46"/>
          <cell r="TVU46"/>
          <cell r="TVV46"/>
          <cell r="TVW46"/>
          <cell r="TVX46"/>
          <cell r="TVY46"/>
          <cell r="TVZ46"/>
          <cell r="TWA46"/>
          <cell r="TWB46"/>
          <cell r="TWC46"/>
          <cell r="TWD46"/>
          <cell r="TWE46"/>
          <cell r="TWF46"/>
          <cell r="TWG46"/>
          <cell r="TWH46"/>
          <cell r="TWI46"/>
          <cell r="TWJ46"/>
          <cell r="TWK46"/>
          <cell r="TWL46"/>
          <cell r="TWM46"/>
          <cell r="TWN46"/>
          <cell r="TWO46"/>
          <cell r="TWP46"/>
          <cell r="TWQ46"/>
          <cell r="TWR46"/>
          <cell r="TWS46"/>
          <cell r="TWT46"/>
          <cell r="TWU46"/>
          <cell r="TWV46"/>
          <cell r="TWW46"/>
          <cell r="TWX46"/>
          <cell r="TWY46"/>
          <cell r="TWZ46"/>
          <cell r="TXA46"/>
          <cell r="TXB46"/>
          <cell r="TXC46"/>
          <cell r="TXD46"/>
          <cell r="TXE46"/>
          <cell r="TXF46"/>
          <cell r="TXG46"/>
          <cell r="TXH46"/>
          <cell r="TXI46"/>
          <cell r="TXJ46"/>
          <cell r="TXK46"/>
          <cell r="TXL46"/>
          <cell r="TXM46"/>
          <cell r="TXN46"/>
          <cell r="TXO46"/>
          <cell r="TXP46"/>
          <cell r="TXQ46"/>
          <cell r="TXR46"/>
          <cell r="TXS46"/>
          <cell r="TXT46"/>
          <cell r="TXU46"/>
          <cell r="TXV46"/>
          <cell r="TXW46"/>
          <cell r="TXX46"/>
          <cell r="TXY46"/>
          <cell r="TXZ46"/>
          <cell r="TYA46"/>
          <cell r="TYB46"/>
          <cell r="TYC46"/>
          <cell r="TYD46"/>
          <cell r="TYE46"/>
          <cell r="TYF46"/>
          <cell r="TYG46"/>
          <cell r="TYH46"/>
          <cell r="TYI46"/>
          <cell r="TYJ46"/>
          <cell r="TYK46"/>
          <cell r="TYL46"/>
          <cell r="TYM46"/>
          <cell r="TYN46"/>
          <cell r="TYO46"/>
          <cell r="TYP46"/>
          <cell r="TYQ46"/>
          <cell r="TYR46"/>
          <cell r="TYS46"/>
          <cell r="TYT46"/>
          <cell r="TYU46"/>
          <cell r="TYV46"/>
          <cell r="TYW46"/>
          <cell r="TYX46"/>
          <cell r="TYY46"/>
          <cell r="TYZ46"/>
          <cell r="TZA46"/>
          <cell r="TZB46"/>
          <cell r="TZC46"/>
          <cell r="TZD46"/>
          <cell r="TZE46"/>
          <cell r="TZF46"/>
          <cell r="TZG46"/>
          <cell r="TZH46"/>
          <cell r="TZI46"/>
          <cell r="TZJ46"/>
          <cell r="TZK46"/>
          <cell r="TZL46"/>
          <cell r="TZM46"/>
          <cell r="TZN46"/>
          <cell r="TZO46"/>
          <cell r="TZP46"/>
          <cell r="TZQ46"/>
          <cell r="TZR46"/>
          <cell r="TZS46"/>
          <cell r="TZT46"/>
          <cell r="TZU46"/>
          <cell r="TZV46"/>
          <cell r="TZW46"/>
          <cell r="TZX46"/>
          <cell r="TZY46"/>
          <cell r="TZZ46"/>
          <cell r="UAA46"/>
          <cell r="UAB46"/>
          <cell r="UAC46"/>
          <cell r="UAD46"/>
          <cell r="UAE46"/>
          <cell r="UAF46"/>
          <cell r="UAG46"/>
          <cell r="UAH46"/>
          <cell r="UAI46"/>
          <cell r="UAJ46"/>
          <cell r="UAK46"/>
          <cell r="UAL46"/>
          <cell r="UAM46"/>
          <cell r="UAN46"/>
          <cell r="UAO46"/>
          <cell r="UAP46"/>
          <cell r="UAQ46"/>
          <cell r="UAR46"/>
          <cell r="UAS46"/>
          <cell r="UAT46"/>
          <cell r="UAU46"/>
          <cell r="UAV46"/>
          <cell r="UAW46"/>
          <cell r="UAX46"/>
          <cell r="UAY46"/>
          <cell r="UAZ46"/>
          <cell r="UBA46"/>
          <cell r="UBB46"/>
          <cell r="UBC46"/>
          <cell r="UBD46"/>
          <cell r="UBE46"/>
          <cell r="UBF46"/>
          <cell r="UBG46"/>
          <cell r="UBH46"/>
          <cell r="UBI46"/>
          <cell r="UBJ46"/>
          <cell r="UBK46"/>
          <cell r="UBL46"/>
          <cell r="UBM46"/>
          <cell r="UBN46"/>
          <cell r="UBO46"/>
          <cell r="UBP46"/>
          <cell r="UBQ46"/>
          <cell r="UBR46"/>
          <cell r="UBS46"/>
          <cell r="UBT46"/>
          <cell r="UBU46"/>
          <cell r="UBV46"/>
          <cell r="UBW46"/>
          <cell r="UBX46"/>
          <cell r="UBY46"/>
          <cell r="UBZ46"/>
          <cell r="UCA46"/>
          <cell r="UCB46"/>
          <cell r="UCC46"/>
          <cell r="UCD46"/>
          <cell r="UCE46"/>
          <cell r="UCF46"/>
          <cell r="UCG46"/>
          <cell r="UCH46"/>
          <cell r="UCI46"/>
          <cell r="UCJ46"/>
          <cell r="UCK46"/>
          <cell r="UCL46"/>
          <cell r="UCM46"/>
          <cell r="UCN46"/>
          <cell r="UCO46"/>
          <cell r="UCP46"/>
          <cell r="UCQ46"/>
          <cell r="UCR46"/>
          <cell r="UCS46"/>
          <cell r="UCT46"/>
          <cell r="UCU46"/>
          <cell r="UCV46"/>
          <cell r="UCW46"/>
          <cell r="UCX46"/>
          <cell r="UCY46"/>
          <cell r="UCZ46"/>
          <cell r="UDA46"/>
          <cell r="UDB46"/>
          <cell r="UDC46"/>
          <cell r="UDD46"/>
          <cell r="UDE46"/>
          <cell r="UDF46"/>
          <cell r="UDG46"/>
          <cell r="UDH46"/>
          <cell r="UDI46"/>
          <cell r="UDJ46"/>
          <cell r="UDK46"/>
          <cell r="UDL46"/>
          <cell r="UDM46"/>
          <cell r="UDN46"/>
          <cell r="UDO46"/>
          <cell r="UDP46"/>
          <cell r="UDQ46"/>
          <cell r="UDR46"/>
          <cell r="UDS46"/>
          <cell r="UDT46"/>
          <cell r="UDU46"/>
          <cell r="UDV46"/>
          <cell r="UDW46"/>
          <cell r="UDX46"/>
          <cell r="UDY46"/>
          <cell r="UDZ46"/>
          <cell r="UEA46"/>
          <cell r="UEB46"/>
          <cell r="UEC46"/>
          <cell r="UED46"/>
          <cell r="UEE46"/>
          <cell r="UEF46"/>
          <cell r="UEG46"/>
          <cell r="UEH46"/>
          <cell r="UEI46"/>
          <cell r="UEJ46"/>
          <cell r="UEK46"/>
          <cell r="UEL46"/>
          <cell r="UEM46"/>
          <cell r="UEN46"/>
          <cell r="UEO46"/>
          <cell r="UEP46"/>
          <cell r="UEQ46"/>
          <cell r="UER46"/>
          <cell r="UES46"/>
          <cell r="UET46"/>
          <cell r="UEU46"/>
          <cell r="UEV46"/>
          <cell r="UEW46"/>
          <cell r="UEX46"/>
          <cell r="UEY46"/>
          <cell r="UEZ46"/>
          <cell r="UFA46"/>
          <cell r="UFB46"/>
          <cell r="UFC46"/>
          <cell r="UFD46"/>
          <cell r="UFE46"/>
          <cell r="UFF46"/>
          <cell r="UFG46"/>
          <cell r="UFH46"/>
          <cell r="UFI46"/>
          <cell r="UFJ46"/>
          <cell r="UFK46"/>
          <cell r="UFL46"/>
          <cell r="UFM46"/>
          <cell r="UFN46"/>
          <cell r="UFO46"/>
          <cell r="UFP46"/>
          <cell r="UFQ46"/>
          <cell r="UFR46"/>
          <cell r="UFS46"/>
          <cell r="UFT46"/>
          <cell r="UFU46"/>
          <cell r="UFV46"/>
          <cell r="UFW46"/>
          <cell r="UFX46"/>
          <cell r="UFY46"/>
          <cell r="UFZ46"/>
          <cell r="UGA46"/>
          <cell r="UGB46"/>
          <cell r="UGC46"/>
          <cell r="UGD46"/>
          <cell r="UGE46"/>
          <cell r="UGF46"/>
          <cell r="UGG46"/>
          <cell r="UGH46"/>
          <cell r="UGI46"/>
          <cell r="UGJ46"/>
          <cell r="UGK46"/>
          <cell r="UGL46"/>
          <cell r="UGM46"/>
          <cell r="UGN46"/>
          <cell r="UGO46"/>
          <cell r="UGP46"/>
          <cell r="UGQ46"/>
          <cell r="UGR46"/>
          <cell r="UGS46"/>
          <cell r="UGT46"/>
          <cell r="UGU46"/>
          <cell r="UGV46"/>
          <cell r="UGW46"/>
          <cell r="UGX46"/>
          <cell r="UGY46"/>
          <cell r="UGZ46"/>
          <cell r="UHA46"/>
          <cell r="UHB46"/>
          <cell r="UHC46"/>
          <cell r="UHD46"/>
          <cell r="UHE46"/>
          <cell r="UHF46"/>
          <cell r="UHG46"/>
          <cell r="UHH46"/>
          <cell r="UHI46"/>
          <cell r="UHJ46"/>
          <cell r="UHK46"/>
          <cell r="UHL46"/>
          <cell r="UHM46"/>
          <cell r="UHN46"/>
          <cell r="UHO46"/>
          <cell r="UHP46"/>
          <cell r="UHQ46"/>
          <cell r="UHR46"/>
          <cell r="UHS46"/>
          <cell r="UHT46"/>
          <cell r="UHU46"/>
          <cell r="UHV46"/>
          <cell r="UHW46"/>
          <cell r="UHX46"/>
          <cell r="UHY46"/>
          <cell r="UHZ46"/>
          <cell r="UIA46"/>
          <cell r="UIB46"/>
          <cell r="UIC46"/>
          <cell r="UID46"/>
          <cell r="UIE46"/>
          <cell r="UIF46"/>
          <cell r="UIG46"/>
          <cell r="UIH46"/>
          <cell r="UII46"/>
          <cell r="UIJ46"/>
          <cell r="UIK46"/>
          <cell r="UIL46"/>
          <cell r="UIM46"/>
          <cell r="UIN46"/>
          <cell r="UIO46"/>
          <cell r="UIP46"/>
          <cell r="UIQ46"/>
          <cell r="UIR46"/>
          <cell r="UIS46"/>
          <cell r="UIT46"/>
          <cell r="UIU46"/>
          <cell r="UIV46"/>
          <cell r="UIW46"/>
          <cell r="UIX46"/>
          <cell r="UIY46"/>
          <cell r="UIZ46"/>
          <cell r="UJA46"/>
          <cell r="UJB46"/>
          <cell r="UJC46"/>
          <cell r="UJD46"/>
          <cell r="UJE46"/>
          <cell r="UJF46"/>
          <cell r="UJG46"/>
          <cell r="UJH46"/>
          <cell r="UJI46"/>
          <cell r="UJJ46"/>
          <cell r="UJK46"/>
          <cell r="UJL46"/>
          <cell r="UJM46"/>
          <cell r="UJN46"/>
          <cell r="UJO46"/>
          <cell r="UJP46"/>
          <cell r="UJQ46"/>
          <cell r="UJR46"/>
          <cell r="UJS46"/>
          <cell r="UJT46"/>
          <cell r="UJU46"/>
          <cell r="UJV46"/>
          <cell r="UJW46"/>
          <cell r="UJX46"/>
          <cell r="UJY46"/>
          <cell r="UJZ46"/>
          <cell r="UKA46"/>
          <cell r="UKB46"/>
          <cell r="UKC46"/>
          <cell r="UKD46"/>
          <cell r="UKE46"/>
          <cell r="UKF46"/>
          <cell r="UKG46"/>
          <cell r="UKH46"/>
          <cell r="UKI46"/>
          <cell r="UKJ46"/>
          <cell r="UKK46"/>
          <cell r="UKL46"/>
          <cell r="UKM46"/>
          <cell r="UKN46"/>
          <cell r="UKO46"/>
          <cell r="UKP46"/>
          <cell r="UKQ46"/>
          <cell r="UKR46"/>
          <cell r="UKS46"/>
          <cell r="UKT46"/>
          <cell r="UKU46"/>
          <cell r="UKV46"/>
          <cell r="UKW46"/>
          <cell r="UKX46"/>
          <cell r="UKY46"/>
          <cell r="UKZ46"/>
          <cell r="ULA46"/>
          <cell r="ULB46"/>
          <cell r="ULC46"/>
          <cell r="ULD46"/>
          <cell r="ULE46"/>
          <cell r="ULF46"/>
          <cell r="ULG46"/>
          <cell r="ULH46"/>
          <cell r="ULI46"/>
          <cell r="ULJ46"/>
          <cell r="ULK46"/>
          <cell r="ULL46"/>
          <cell r="ULM46"/>
          <cell r="ULN46"/>
          <cell r="ULO46"/>
          <cell r="ULP46"/>
          <cell r="ULQ46"/>
          <cell r="ULR46"/>
          <cell r="ULS46"/>
          <cell r="ULT46"/>
          <cell r="ULU46"/>
          <cell r="ULV46"/>
          <cell r="ULW46"/>
          <cell r="ULX46"/>
          <cell r="ULY46"/>
          <cell r="ULZ46"/>
          <cell r="UMA46"/>
          <cell r="UMB46"/>
          <cell r="UMC46"/>
          <cell r="UMD46"/>
          <cell r="UME46"/>
          <cell r="UMF46"/>
          <cell r="UMG46"/>
          <cell r="UMH46"/>
          <cell r="UMI46"/>
          <cell r="UMJ46"/>
          <cell r="UMK46"/>
          <cell r="UML46"/>
          <cell r="UMM46"/>
          <cell r="UMN46"/>
          <cell r="UMO46"/>
          <cell r="UMP46"/>
          <cell r="UMQ46"/>
          <cell r="UMR46"/>
          <cell r="UMS46"/>
          <cell r="UMT46"/>
          <cell r="UMU46"/>
          <cell r="UMV46"/>
          <cell r="UMW46"/>
          <cell r="UMX46"/>
          <cell r="UMY46"/>
          <cell r="UMZ46"/>
          <cell r="UNA46"/>
          <cell r="UNB46"/>
          <cell r="UNC46"/>
          <cell r="UND46"/>
          <cell r="UNE46"/>
          <cell r="UNF46"/>
          <cell r="UNG46"/>
          <cell r="UNH46"/>
          <cell r="UNI46"/>
          <cell r="UNJ46"/>
          <cell r="UNK46"/>
          <cell r="UNL46"/>
          <cell r="UNM46"/>
          <cell r="UNN46"/>
          <cell r="UNO46"/>
          <cell r="UNP46"/>
          <cell r="UNQ46"/>
          <cell r="UNR46"/>
          <cell r="UNS46"/>
          <cell r="UNT46"/>
          <cell r="UNU46"/>
          <cell r="UNV46"/>
          <cell r="UNW46"/>
          <cell r="UNX46"/>
          <cell r="UNY46"/>
          <cell r="UNZ46"/>
          <cell r="UOA46"/>
          <cell r="UOB46"/>
          <cell r="UOC46"/>
          <cell r="UOD46"/>
          <cell r="UOE46"/>
          <cell r="UOF46"/>
          <cell r="UOG46"/>
          <cell r="UOH46"/>
          <cell r="UOI46"/>
          <cell r="UOJ46"/>
          <cell r="UOK46"/>
          <cell r="UOL46"/>
          <cell r="UOM46"/>
          <cell r="UON46"/>
          <cell r="UOO46"/>
          <cell r="UOP46"/>
          <cell r="UOQ46"/>
          <cell r="UOR46"/>
          <cell r="UOS46"/>
          <cell r="UOT46"/>
          <cell r="UOU46"/>
          <cell r="UOV46"/>
          <cell r="UOW46"/>
          <cell r="UOX46"/>
          <cell r="UOY46"/>
          <cell r="UOZ46"/>
          <cell r="UPA46"/>
          <cell r="UPB46"/>
          <cell r="UPC46"/>
          <cell r="UPD46"/>
          <cell r="UPE46"/>
          <cell r="UPF46"/>
          <cell r="UPG46"/>
          <cell r="UPH46"/>
          <cell r="UPI46"/>
          <cell r="UPJ46"/>
          <cell r="UPK46"/>
          <cell r="UPL46"/>
          <cell r="UPM46"/>
          <cell r="UPN46"/>
          <cell r="UPO46"/>
          <cell r="UPP46"/>
          <cell r="UPQ46"/>
          <cell r="UPR46"/>
          <cell r="UPS46"/>
          <cell r="UPT46"/>
          <cell r="UPU46"/>
          <cell r="UPV46"/>
          <cell r="UPW46"/>
          <cell r="UPX46"/>
          <cell r="UPY46"/>
          <cell r="UPZ46"/>
          <cell r="UQA46"/>
          <cell r="UQB46"/>
          <cell r="UQC46"/>
          <cell r="UQD46"/>
          <cell r="UQE46"/>
          <cell r="UQF46"/>
          <cell r="UQG46"/>
          <cell r="UQH46"/>
          <cell r="UQI46"/>
          <cell r="UQJ46"/>
          <cell r="UQK46"/>
          <cell r="UQL46"/>
          <cell r="UQM46"/>
          <cell r="UQN46"/>
          <cell r="UQO46"/>
          <cell r="UQP46"/>
          <cell r="UQQ46"/>
          <cell r="UQR46"/>
          <cell r="UQS46"/>
          <cell r="UQT46"/>
          <cell r="UQU46"/>
          <cell r="UQV46"/>
          <cell r="UQW46"/>
          <cell r="UQX46"/>
          <cell r="UQY46"/>
          <cell r="UQZ46"/>
          <cell r="URA46"/>
          <cell r="URB46"/>
          <cell r="URC46"/>
          <cell r="URD46"/>
          <cell r="URE46"/>
          <cell r="URF46"/>
          <cell r="URG46"/>
          <cell r="URH46"/>
          <cell r="URI46"/>
          <cell r="URJ46"/>
          <cell r="URK46"/>
          <cell r="URL46"/>
          <cell r="URM46"/>
          <cell r="URN46"/>
          <cell r="URO46"/>
          <cell r="URP46"/>
          <cell r="URQ46"/>
          <cell r="URR46"/>
          <cell r="URS46"/>
          <cell r="URT46"/>
          <cell r="URU46"/>
          <cell r="URV46"/>
          <cell r="URW46"/>
          <cell r="URX46"/>
          <cell r="URY46"/>
          <cell r="URZ46"/>
          <cell r="USA46"/>
          <cell r="USB46"/>
          <cell r="USC46"/>
          <cell r="USD46"/>
          <cell r="USE46"/>
          <cell r="USF46"/>
          <cell r="USG46"/>
          <cell r="USH46"/>
          <cell r="USI46"/>
          <cell r="USJ46"/>
          <cell r="USK46"/>
          <cell r="USL46"/>
          <cell r="USM46"/>
          <cell r="USN46"/>
          <cell r="USO46"/>
          <cell r="USP46"/>
          <cell r="USQ46"/>
          <cell r="USR46"/>
          <cell r="USS46"/>
          <cell r="UST46"/>
          <cell r="USU46"/>
          <cell r="USV46"/>
          <cell r="USW46"/>
          <cell r="USX46"/>
          <cell r="USY46"/>
          <cell r="USZ46"/>
          <cell r="UTA46"/>
          <cell r="UTB46"/>
          <cell r="UTC46"/>
          <cell r="UTD46"/>
          <cell r="UTE46"/>
          <cell r="UTF46"/>
          <cell r="UTG46"/>
          <cell r="UTH46"/>
          <cell r="UTI46"/>
          <cell r="UTJ46"/>
          <cell r="UTK46"/>
          <cell r="UTL46"/>
          <cell r="UTM46"/>
          <cell r="UTN46"/>
          <cell r="UTO46"/>
          <cell r="UTP46"/>
          <cell r="UTQ46"/>
          <cell r="UTR46"/>
          <cell r="UTS46"/>
          <cell r="UTT46"/>
          <cell r="UTU46"/>
          <cell r="UTV46"/>
          <cell r="UTW46"/>
          <cell r="UTX46"/>
          <cell r="UTY46"/>
          <cell r="UTZ46"/>
          <cell r="UUA46"/>
          <cell r="UUB46"/>
          <cell r="UUC46"/>
          <cell r="UUD46"/>
          <cell r="UUE46"/>
          <cell r="UUF46"/>
          <cell r="UUG46"/>
          <cell r="UUH46"/>
          <cell r="UUI46"/>
          <cell r="UUJ46"/>
          <cell r="UUK46"/>
          <cell r="UUL46"/>
          <cell r="UUM46"/>
          <cell r="UUN46"/>
          <cell r="UUO46"/>
          <cell r="UUP46"/>
          <cell r="UUQ46"/>
          <cell r="UUR46"/>
          <cell r="UUS46"/>
          <cell r="UUT46"/>
          <cell r="UUU46"/>
          <cell r="UUV46"/>
          <cell r="UUW46"/>
          <cell r="UUX46"/>
          <cell r="UUY46"/>
          <cell r="UUZ46"/>
          <cell r="UVA46"/>
          <cell r="UVB46"/>
          <cell r="UVC46"/>
          <cell r="UVD46"/>
          <cell r="UVE46"/>
          <cell r="UVF46"/>
          <cell r="UVG46"/>
          <cell r="UVH46"/>
          <cell r="UVI46"/>
          <cell r="UVJ46"/>
          <cell r="UVK46"/>
          <cell r="UVL46"/>
          <cell r="UVM46"/>
          <cell r="UVN46"/>
          <cell r="UVO46"/>
          <cell r="UVP46"/>
          <cell r="UVQ46"/>
          <cell r="UVR46"/>
          <cell r="UVS46"/>
          <cell r="UVT46"/>
          <cell r="UVU46"/>
          <cell r="UVV46"/>
          <cell r="UVW46"/>
          <cell r="UVX46"/>
          <cell r="UVY46"/>
          <cell r="UVZ46"/>
          <cell r="UWA46"/>
          <cell r="UWB46"/>
          <cell r="UWC46"/>
          <cell r="UWD46"/>
          <cell r="UWE46"/>
          <cell r="UWF46"/>
          <cell r="UWG46"/>
          <cell r="UWH46"/>
          <cell r="UWI46"/>
          <cell r="UWJ46"/>
          <cell r="UWK46"/>
          <cell r="UWL46"/>
          <cell r="UWM46"/>
          <cell r="UWN46"/>
          <cell r="UWO46"/>
          <cell r="UWP46"/>
          <cell r="UWQ46"/>
          <cell r="UWR46"/>
          <cell r="UWS46"/>
          <cell r="UWT46"/>
          <cell r="UWU46"/>
          <cell r="UWV46"/>
          <cell r="UWW46"/>
          <cell r="UWX46"/>
          <cell r="UWY46"/>
          <cell r="UWZ46"/>
          <cell r="UXA46"/>
          <cell r="UXB46"/>
          <cell r="UXC46"/>
          <cell r="UXD46"/>
          <cell r="UXE46"/>
          <cell r="UXF46"/>
          <cell r="UXG46"/>
          <cell r="UXH46"/>
          <cell r="UXI46"/>
          <cell r="UXJ46"/>
          <cell r="UXK46"/>
          <cell r="UXL46"/>
          <cell r="UXM46"/>
          <cell r="UXN46"/>
          <cell r="UXO46"/>
          <cell r="UXP46"/>
          <cell r="UXQ46"/>
          <cell r="UXR46"/>
          <cell r="UXS46"/>
          <cell r="UXT46"/>
          <cell r="UXU46"/>
          <cell r="UXV46"/>
          <cell r="UXW46"/>
          <cell r="UXX46"/>
          <cell r="UXY46"/>
          <cell r="UXZ46"/>
          <cell r="UYA46"/>
          <cell r="UYB46"/>
          <cell r="UYC46"/>
          <cell r="UYD46"/>
          <cell r="UYE46"/>
          <cell r="UYF46"/>
          <cell r="UYG46"/>
          <cell r="UYH46"/>
          <cell r="UYI46"/>
          <cell r="UYJ46"/>
          <cell r="UYK46"/>
          <cell r="UYL46"/>
          <cell r="UYM46"/>
          <cell r="UYN46"/>
          <cell r="UYO46"/>
          <cell r="UYP46"/>
          <cell r="UYQ46"/>
          <cell r="UYR46"/>
          <cell r="UYS46"/>
          <cell r="UYT46"/>
          <cell r="UYU46"/>
          <cell r="UYV46"/>
          <cell r="UYW46"/>
          <cell r="UYX46"/>
          <cell r="UYY46"/>
          <cell r="UYZ46"/>
          <cell r="UZA46"/>
          <cell r="UZB46"/>
          <cell r="UZC46"/>
          <cell r="UZD46"/>
          <cell r="UZE46"/>
          <cell r="UZF46"/>
          <cell r="UZG46"/>
          <cell r="UZH46"/>
          <cell r="UZI46"/>
          <cell r="UZJ46"/>
          <cell r="UZK46"/>
          <cell r="UZL46"/>
          <cell r="UZM46"/>
          <cell r="UZN46"/>
          <cell r="UZO46"/>
          <cell r="UZP46"/>
          <cell r="UZQ46"/>
          <cell r="UZR46"/>
          <cell r="UZS46"/>
          <cell r="UZT46"/>
          <cell r="UZU46"/>
          <cell r="UZV46"/>
          <cell r="UZW46"/>
          <cell r="UZX46"/>
          <cell r="UZY46"/>
          <cell r="UZZ46"/>
          <cell r="VAA46"/>
          <cell r="VAB46"/>
          <cell r="VAC46"/>
          <cell r="VAD46"/>
          <cell r="VAE46"/>
          <cell r="VAF46"/>
          <cell r="VAG46"/>
          <cell r="VAH46"/>
          <cell r="VAI46"/>
          <cell r="VAJ46"/>
          <cell r="VAK46"/>
          <cell r="VAL46"/>
          <cell r="VAM46"/>
          <cell r="VAN46"/>
          <cell r="VAO46"/>
          <cell r="VAP46"/>
          <cell r="VAQ46"/>
          <cell r="VAR46"/>
          <cell r="VAS46"/>
          <cell r="VAT46"/>
          <cell r="VAU46"/>
          <cell r="VAV46"/>
          <cell r="VAW46"/>
          <cell r="VAX46"/>
          <cell r="VAY46"/>
          <cell r="VAZ46"/>
          <cell r="VBA46"/>
          <cell r="VBB46"/>
          <cell r="VBC46"/>
          <cell r="VBD46"/>
          <cell r="VBE46"/>
          <cell r="VBF46"/>
          <cell r="VBG46"/>
          <cell r="VBH46"/>
          <cell r="VBI46"/>
          <cell r="VBJ46"/>
          <cell r="VBK46"/>
          <cell r="VBL46"/>
          <cell r="VBM46"/>
          <cell r="VBN46"/>
          <cell r="VBO46"/>
          <cell r="VBP46"/>
          <cell r="VBQ46"/>
          <cell r="VBR46"/>
          <cell r="VBS46"/>
          <cell r="VBT46"/>
          <cell r="VBU46"/>
          <cell r="VBV46"/>
          <cell r="VBW46"/>
          <cell r="VBX46"/>
          <cell r="VBY46"/>
          <cell r="VBZ46"/>
          <cell r="VCA46"/>
          <cell r="VCB46"/>
          <cell r="VCC46"/>
          <cell r="VCD46"/>
          <cell r="VCE46"/>
          <cell r="VCF46"/>
          <cell r="VCG46"/>
          <cell r="VCH46"/>
          <cell r="VCI46"/>
          <cell r="VCJ46"/>
          <cell r="VCK46"/>
          <cell r="VCL46"/>
          <cell r="VCM46"/>
          <cell r="VCN46"/>
          <cell r="VCO46"/>
          <cell r="VCP46"/>
          <cell r="VCQ46"/>
          <cell r="VCR46"/>
          <cell r="VCS46"/>
          <cell r="VCT46"/>
          <cell r="VCU46"/>
          <cell r="VCV46"/>
          <cell r="VCW46"/>
          <cell r="VCX46"/>
          <cell r="VCY46"/>
          <cell r="VCZ46"/>
          <cell r="VDA46"/>
          <cell r="VDB46"/>
          <cell r="VDC46"/>
          <cell r="VDD46"/>
          <cell r="VDE46"/>
          <cell r="VDF46"/>
          <cell r="VDG46"/>
          <cell r="VDH46"/>
          <cell r="VDI46"/>
          <cell r="VDJ46"/>
          <cell r="VDK46"/>
          <cell r="VDL46"/>
          <cell r="VDM46"/>
          <cell r="VDN46"/>
          <cell r="VDO46"/>
          <cell r="VDP46"/>
          <cell r="VDQ46"/>
          <cell r="VDR46"/>
          <cell r="VDS46"/>
          <cell r="VDT46"/>
          <cell r="VDU46"/>
          <cell r="VDV46"/>
          <cell r="VDW46"/>
          <cell r="VDX46"/>
          <cell r="VDY46"/>
          <cell r="VDZ46"/>
          <cell r="VEA46"/>
          <cell r="VEB46"/>
          <cell r="VEC46"/>
          <cell r="VED46"/>
          <cell r="VEE46"/>
          <cell r="VEF46"/>
          <cell r="VEG46"/>
          <cell r="VEH46"/>
          <cell r="VEI46"/>
          <cell r="VEJ46"/>
          <cell r="VEK46"/>
          <cell r="VEL46"/>
          <cell r="VEM46"/>
          <cell r="VEN46"/>
          <cell r="VEO46"/>
          <cell r="VEP46"/>
          <cell r="VEQ46"/>
          <cell r="VER46"/>
          <cell r="VES46"/>
          <cell r="VET46"/>
          <cell r="VEU46"/>
          <cell r="VEV46"/>
          <cell r="VEW46"/>
          <cell r="VEX46"/>
          <cell r="VEY46"/>
          <cell r="VEZ46"/>
          <cell r="VFA46"/>
          <cell r="VFB46"/>
          <cell r="VFC46"/>
          <cell r="VFD46"/>
          <cell r="VFE46"/>
          <cell r="VFF46"/>
          <cell r="VFG46"/>
          <cell r="VFH46"/>
          <cell r="VFI46"/>
          <cell r="VFJ46"/>
          <cell r="VFK46"/>
          <cell r="VFL46"/>
          <cell r="VFM46"/>
          <cell r="VFN46"/>
          <cell r="VFO46"/>
          <cell r="VFP46"/>
          <cell r="VFQ46"/>
          <cell r="VFR46"/>
          <cell r="VFS46"/>
          <cell r="VFT46"/>
          <cell r="VFU46"/>
          <cell r="VFV46"/>
          <cell r="VFW46"/>
          <cell r="VFX46"/>
          <cell r="VFY46"/>
          <cell r="VFZ46"/>
          <cell r="VGA46"/>
          <cell r="VGB46"/>
          <cell r="VGC46"/>
          <cell r="VGD46"/>
          <cell r="VGE46"/>
          <cell r="VGF46"/>
          <cell r="VGG46"/>
          <cell r="VGH46"/>
          <cell r="VGI46"/>
          <cell r="VGJ46"/>
          <cell r="VGK46"/>
          <cell r="VGL46"/>
          <cell r="VGM46"/>
          <cell r="VGN46"/>
          <cell r="VGO46"/>
          <cell r="VGP46"/>
          <cell r="VGQ46"/>
          <cell r="VGR46"/>
          <cell r="VGS46"/>
          <cell r="VGT46"/>
          <cell r="VGU46"/>
          <cell r="VGV46"/>
          <cell r="VGW46"/>
          <cell r="VGX46"/>
          <cell r="VGY46"/>
          <cell r="VGZ46"/>
          <cell r="VHA46"/>
          <cell r="VHB46"/>
          <cell r="VHC46"/>
          <cell r="VHD46"/>
          <cell r="VHE46"/>
          <cell r="VHF46"/>
          <cell r="VHG46"/>
          <cell r="VHH46"/>
          <cell r="VHI46"/>
          <cell r="VHJ46"/>
          <cell r="VHK46"/>
          <cell r="VHL46"/>
          <cell r="VHM46"/>
          <cell r="VHN46"/>
          <cell r="VHO46"/>
          <cell r="VHP46"/>
          <cell r="VHQ46"/>
          <cell r="VHR46"/>
          <cell r="VHS46"/>
          <cell r="VHT46"/>
          <cell r="VHU46"/>
          <cell r="VHV46"/>
          <cell r="VHW46"/>
          <cell r="VHX46"/>
          <cell r="VHY46"/>
          <cell r="VHZ46"/>
          <cell r="VIA46"/>
          <cell r="VIB46"/>
          <cell r="VIC46"/>
          <cell r="VID46"/>
          <cell r="VIE46"/>
          <cell r="VIF46"/>
          <cell r="VIG46"/>
          <cell r="VIH46"/>
          <cell r="VII46"/>
          <cell r="VIJ46"/>
          <cell r="VIK46"/>
          <cell r="VIL46"/>
          <cell r="VIM46"/>
          <cell r="VIN46"/>
          <cell r="VIO46"/>
          <cell r="VIP46"/>
          <cell r="VIQ46"/>
          <cell r="VIR46"/>
          <cell r="VIS46"/>
          <cell r="VIT46"/>
          <cell r="VIU46"/>
          <cell r="VIV46"/>
          <cell r="VIW46"/>
          <cell r="VIX46"/>
          <cell r="VIY46"/>
          <cell r="VIZ46"/>
          <cell r="VJA46"/>
          <cell r="VJB46"/>
          <cell r="VJC46"/>
          <cell r="VJD46"/>
          <cell r="VJE46"/>
          <cell r="VJF46"/>
          <cell r="VJG46"/>
          <cell r="VJH46"/>
          <cell r="VJI46"/>
          <cell r="VJJ46"/>
          <cell r="VJK46"/>
          <cell r="VJL46"/>
          <cell r="VJM46"/>
          <cell r="VJN46"/>
          <cell r="VJO46"/>
          <cell r="VJP46"/>
          <cell r="VJQ46"/>
          <cell r="VJR46"/>
          <cell r="VJS46"/>
          <cell r="VJT46"/>
          <cell r="VJU46"/>
          <cell r="VJV46"/>
          <cell r="VJW46"/>
          <cell r="VJX46"/>
          <cell r="VJY46"/>
          <cell r="VJZ46"/>
          <cell r="VKA46"/>
          <cell r="VKB46"/>
          <cell r="VKC46"/>
          <cell r="VKD46"/>
          <cell r="VKE46"/>
          <cell r="VKF46"/>
          <cell r="VKG46"/>
          <cell r="VKH46"/>
          <cell r="VKI46"/>
          <cell r="VKJ46"/>
          <cell r="VKK46"/>
          <cell r="VKL46"/>
          <cell r="VKM46"/>
          <cell r="VKN46"/>
          <cell r="VKO46"/>
          <cell r="VKP46"/>
          <cell r="VKQ46"/>
          <cell r="VKR46"/>
          <cell r="VKS46"/>
          <cell r="VKT46"/>
          <cell r="VKU46"/>
          <cell r="VKV46"/>
          <cell r="VKW46"/>
          <cell r="VKX46"/>
          <cell r="VKY46"/>
          <cell r="VKZ46"/>
          <cell r="VLA46"/>
          <cell r="VLB46"/>
          <cell r="VLC46"/>
          <cell r="VLD46"/>
          <cell r="VLE46"/>
          <cell r="VLF46"/>
          <cell r="VLG46"/>
          <cell r="VLH46"/>
          <cell r="VLI46"/>
          <cell r="VLJ46"/>
          <cell r="VLK46"/>
          <cell r="VLL46"/>
          <cell r="VLM46"/>
          <cell r="VLN46"/>
          <cell r="VLO46"/>
          <cell r="VLP46"/>
          <cell r="VLQ46"/>
          <cell r="VLR46"/>
          <cell r="VLS46"/>
          <cell r="VLT46"/>
          <cell r="VLU46"/>
          <cell r="VLV46"/>
          <cell r="VLW46"/>
          <cell r="VLX46"/>
          <cell r="VLY46"/>
          <cell r="VLZ46"/>
          <cell r="VMA46"/>
          <cell r="VMB46"/>
          <cell r="VMC46"/>
          <cell r="VMD46"/>
          <cell r="VME46"/>
          <cell r="VMF46"/>
          <cell r="VMG46"/>
          <cell r="VMH46"/>
          <cell r="VMI46"/>
          <cell r="VMJ46"/>
          <cell r="VMK46"/>
          <cell r="VML46"/>
          <cell r="VMM46"/>
          <cell r="VMN46"/>
          <cell r="VMO46"/>
          <cell r="VMP46"/>
          <cell r="VMQ46"/>
          <cell r="VMR46"/>
          <cell r="VMS46"/>
          <cell r="VMT46"/>
          <cell r="VMU46"/>
          <cell r="VMV46"/>
          <cell r="VMW46"/>
          <cell r="VMX46"/>
          <cell r="VMY46"/>
          <cell r="VMZ46"/>
          <cell r="VNA46"/>
          <cell r="VNB46"/>
          <cell r="VNC46"/>
          <cell r="VND46"/>
          <cell r="VNE46"/>
          <cell r="VNF46"/>
          <cell r="VNG46"/>
          <cell r="VNH46"/>
          <cell r="VNI46"/>
          <cell r="VNJ46"/>
          <cell r="VNK46"/>
          <cell r="VNL46"/>
          <cell r="VNM46"/>
          <cell r="VNN46"/>
          <cell r="VNO46"/>
          <cell r="VNP46"/>
          <cell r="VNQ46"/>
          <cell r="VNR46"/>
          <cell r="VNS46"/>
          <cell r="VNT46"/>
          <cell r="VNU46"/>
          <cell r="VNV46"/>
          <cell r="VNW46"/>
          <cell r="VNX46"/>
          <cell r="VNY46"/>
          <cell r="VNZ46"/>
          <cell r="VOA46"/>
          <cell r="VOB46"/>
          <cell r="VOC46"/>
          <cell r="VOD46"/>
          <cell r="VOE46"/>
          <cell r="VOF46"/>
          <cell r="VOG46"/>
          <cell r="VOH46"/>
          <cell r="VOI46"/>
          <cell r="VOJ46"/>
          <cell r="VOK46"/>
          <cell r="VOL46"/>
          <cell r="VOM46"/>
          <cell r="VON46"/>
          <cell r="VOO46"/>
          <cell r="VOP46"/>
          <cell r="VOQ46"/>
          <cell r="VOR46"/>
          <cell r="VOS46"/>
          <cell r="VOT46"/>
          <cell r="VOU46"/>
          <cell r="VOV46"/>
          <cell r="VOW46"/>
          <cell r="VOX46"/>
          <cell r="VOY46"/>
          <cell r="VOZ46"/>
          <cell r="VPA46"/>
          <cell r="VPB46"/>
          <cell r="VPC46"/>
          <cell r="VPD46"/>
          <cell r="VPE46"/>
          <cell r="VPF46"/>
          <cell r="VPG46"/>
          <cell r="VPH46"/>
          <cell r="VPI46"/>
          <cell r="VPJ46"/>
          <cell r="VPK46"/>
          <cell r="VPL46"/>
          <cell r="VPM46"/>
          <cell r="VPN46"/>
          <cell r="VPO46"/>
          <cell r="VPP46"/>
          <cell r="VPQ46"/>
          <cell r="VPR46"/>
          <cell r="VPS46"/>
          <cell r="VPT46"/>
          <cell r="VPU46"/>
          <cell r="VPV46"/>
          <cell r="VPW46"/>
          <cell r="VPX46"/>
          <cell r="VPY46"/>
          <cell r="VPZ46"/>
          <cell r="VQA46"/>
          <cell r="VQB46"/>
          <cell r="VQC46"/>
          <cell r="VQD46"/>
          <cell r="VQE46"/>
          <cell r="VQF46"/>
          <cell r="VQG46"/>
          <cell r="VQH46"/>
          <cell r="VQI46"/>
          <cell r="VQJ46"/>
          <cell r="VQK46"/>
          <cell r="VQL46"/>
          <cell r="VQM46"/>
          <cell r="VQN46"/>
          <cell r="VQO46"/>
          <cell r="VQP46"/>
          <cell r="VQQ46"/>
          <cell r="VQR46"/>
          <cell r="VQS46"/>
          <cell r="VQT46"/>
          <cell r="VQU46"/>
          <cell r="VQV46"/>
          <cell r="VQW46"/>
          <cell r="VQX46"/>
          <cell r="VQY46"/>
          <cell r="VQZ46"/>
          <cell r="VRA46"/>
          <cell r="VRB46"/>
          <cell r="VRC46"/>
          <cell r="VRD46"/>
          <cell r="VRE46"/>
          <cell r="VRF46"/>
          <cell r="VRG46"/>
          <cell r="VRH46"/>
          <cell r="VRI46"/>
          <cell r="VRJ46"/>
          <cell r="VRK46"/>
          <cell r="VRL46"/>
          <cell r="VRM46"/>
          <cell r="VRN46"/>
          <cell r="VRO46"/>
          <cell r="VRP46"/>
          <cell r="VRQ46"/>
          <cell r="VRR46"/>
          <cell r="VRS46"/>
          <cell r="VRT46"/>
          <cell r="VRU46"/>
          <cell r="VRV46"/>
          <cell r="VRW46"/>
          <cell r="VRX46"/>
          <cell r="VRY46"/>
          <cell r="VRZ46"/>
          <cell r="VSA46"/>
          <cell r="VSB46"/>
          <cell r="VSC46"/>
          <cell r="VSD46"/>
          <cell r="VSE46"/>
          <cell r="VSF46"/>
          <cell r="VSG46"/>
          <cell r="VSH46"/>
          <cell r="VSI46"/>
          <cell r="VSJ46"/>
          <cell r="VSK46"/>
          <cell r="VSL46"/>
          <cell r="VSM46"/>
          <cell r="VSN46"/>
          <cell r="VSO46"/>
          <cell r="VSP46"/>
          <cell r="VSQ46"/>
          <cell r="VSR46"/>
          <cell r="VSS46"/>
          <cell r="VST46"/>
          <cell r="VSU46"/>
          <cell r="VSV46"/>
          <cell r="VSW46"/>
          <cell r="VSX46"/>
          <cell r="VSY46"/>
          <cell r="VSZ46"/>
          <cell r="VTA46"/>
          <cell r="VTB46"/>
          <cell r="VTC46"/>
          <cell r="VTD46"/>
          <cell r="VTE46"/>
          <cell r="VTF46"/>
          <cell r="VTG46"/>
          <cell r="VTH46"/>
          <cell r="VTI46"/>
          <cell r="VTJ46"/>
          <cell r="VTK46"/>
          <cell r="VTL46"/>
          <cell r="VTM46"/>
          <cell r="VTN46"/>
          <cell r="VTO46"/>
          <cell r="VTP46"/>
          <cell r="VTQ46"/>
          <cell r="VTR46"/>
          <cell r="VTS46"/>
          <cell r="VTT46"/>
          <cell r="VTU46"/>
          <cell r="VTV46"/>
          <cell r="VTW46"/>
          <cell r="VTX46"/>
          <cell r="VTY46"/>
          <cell r="VTZ46"/>
          <cell r="VUA46"/>
          <cell r="VUB46"/>
          <cell r="VUC46"/>
          <cell r="VUD46"/>
          <cell r="VUE46"/>
          <cell r="VUF46"/>
          <cell r="VUG46"/>
          <cell r="VUH46"/>
          <cell r="VUI46"/>
          <cell r="VUJ46"/>
          <cell r="VUK46"/>
          <cell r="VUL46"/>
          <cell r="VUM46"/>
          <cell r="VUN46"/>
          <cell r="VUO46"/>
          <cell r="VUP46"/>
          <cell r="VUQ46"/>
          <cell r="VUR46"/>
          <cell r="VUS46"/>
          <cell r="VUT46"/>
          <cell r="VUU46"/>
          <cell r="VUV46"/>
          <cell r="VUW46"/>
          <cell r="VUX46"/>
          <cell r="VUY46"/>
          <cell r="VUZ46"/>
          <cell r="VVA46"/>
          <cell r="VVB46"/>
          <cell r="VVC46"/>
          <cell r="VVD46"/>
          <cell r="VVE46"/>
          <cell r="VVF46"/>
          <cell r="VVG46"/>
          <cell r="VVH46"/>
          <cell r="VVI46"/>
          <cell r="VVJ46"/>
          <cell r="VVK46"/>
          <cell r="VVL46"/>
          <cell r="VVM46"/>
          <cell r="VVN46"/>
          <cell r="VVO46"/>
          <cell r="VVP46"/>
          <cell r="VVQ46"/>
          <cell r="VVR46"/>
          <cell r="VVS46"/>
          <cell r="VVT46"/>
          <cell r="VVU46"/>
          <cell r="VVV46"/>
          <cell r="VVW46"/>
          <cell r="VVX46"/>
          <cell r="VVY46"/>
          <cell r="VVZ46"/>
          <cell r="VWA46"/>
          <cell r="VWB46"/>
          <cell r="VWC46"/>
          <cell r="VWD46"/>
          <cell r="VWE46"/>
          <cell r="VWF46"/>
          <cell r="VWG46"/>
          <cell r="VWH46"/>
          <cell r="VWI46"/>
          <cell r="VWJ46"/>
          <cell r="VWK46"/>
          <cell r="VWL46"/>
          <cell r="VWM46"/>
          <cell r="VWN46"/>
          <cell r="VWO46"/>
          <cell r="VWP46"/>
          <cell r="VWQ46"/>
          <cell r="VWR46"/>
          <cell r="VWS46"/>
          <cell r="VWT46"/>
          <cell r="VWU46"/>
          <cell r="VWV46"/>
          <cell r="VWW46"/>
          <cell r="VWX46"/>
          <cell r="VWY46"/>
          <cell r="VWZ46"/>
          <cell r="VXA46"/>
          <cell r="VXB46"/>
          <cell r="VXC46"/>
          <cell r="VXD46"/>
          <cell r="VXE46"/>
          <cell r="VXF46"/>
          <cell r="VXG46"/>
          <cell r="VXH46"/>
          <cell r="VXI46"/>
          <cell r="VXJ46"/>
          <cell r="VXK46"/>
          <cell r="VXL46"/>
          <cell r="VXM46"/>
          <cell r="VXN46"/>
          <cell r="VXO46"/>
          <cell r="VXP46"/>
          <cell r="VXQ46"/>
          <cell r="VXR46"/>
          <cell r="VXS46"/>
          <cell r="VXT46"/>
          <cell r="VXU46"/>
          <cell r="VXV46"/>
          <cell r="VXW46"/>
          <cell r="VXX46"/>
          <cell r="VXY46"/>
          <cell r="VXZ46"/>
          <cell r="VYA46"/>
          <cell r="VYB46"/>
          <cell r="VYC46"/>
          <cell r="VYD46"/>
          <cell r="VYE46"/>
          <cell r="VYF46"/>
          <cell r="VYG46"/>
          <cell r="VYH46"/>
          <cell r="VYI46"/>
          <cell r="VYJ46"/>
          <cell r="VYK46"/>
          <cell r="VYL46"/>
          <cell r="VYM46"/>
          <cell r="VYN46"/>
          <cell r="VYO46"/>
          <cell r="VYP46"/>
          <cell r="VYQ46"/>
          <cell r="VYR46"/>
          <cell r="VYS46"/>
          <cell r="VYT46"/>
          <cell r="VYU46"/>
          <cell r="VYV46"/>
          <cell r="VYW46"/>
          <cell r="VYX46"/>
          <cell r="VYY46"/>
          <cell r="VYZ46"/>
          <cell r="VZA46"/>
          <cell r="VZB46"/>
          <cell r="VZC46"/>
          <cell r="VZD46"/>
          <cell r="VZE46"/>
          <cell r="VZF46"/>
          <cell r="VZG46"/>
          <cell r="VZH46"/>
          <cell r="VZI46"/>
          <cell r="VZJ46"/>
          <cell r="VZK46"/>
          <cell r="VZL46"/>
          <cell r="VZM46"/>
          <cell r="VZN46"/>
          <cell r="VZO46"/>
          <cell r="VZP46"/>
          <cell r="VZQ46"/>
          <cell r="VZR46"/>
          <cell r="VZS46"/>
          <cell r="VZT46"/>
          <cell r="VZU46"/>
          <cell r="VZV46"/>
          <cell r="VZW46"/>
          <cell r="VZX46"/>
          <cell r="VZY46"/>
          <cell r="VZZ46"/>
          <cell r="WAA46"/>
          <cell r="WAB46"/>
          <cell r="WAC46"/>
          <cell r="WAD46"/>
          <cell r="WAE46"/>
          <cell r="WAF46"/>
          <cell r="WAG46"/>
          <cell r="WAH46"/>
          <cell r="WAI46"/>
          <cell r="WAJ46"/>
          <cell r="WAK46"/>
          <cell r="WAL46"/>
          <cell r="WAM46"/>
          <cell r="WAN46"/>
          <cell r="WAO46"/>
          <cell r="WAP46"/>
          <cell r="WAQ46"/>
          <cell r="WAR46"/>
          <cell r="WAS46"/>
          <cell r="WAT46"/>
          <cell r="WAU46"/>
          <cell r="WAV46"/>
          <cell r="WAW46"/>
          <cell r="WAX46"/>
          <cell r="WAY46"/>
          <cell r="WAZ46"/>
          <cell r="WBA46"/>
          <cell r="WBB46"/>
          <cell r="WBC46"/>
          <cell r="WBD46"/>
          <cell r="WBE46"/>
          <cell r="WBF46"/>
          <cell r="WBG46"/>
          <cell r="WBH46"/>
          <cell r="WBI46"/>
          <cell r="WBJ46"/>
          <cell r="WBK46"/>
          <cell r="WBL46"/>
          <cell r="WBM46"/>
          <cell r="WBN46"/>
          <cell r="WBO46"/>
          <cell r="WBP46"/>
          <cell r="WBQ46"/>
          <cell r="WBR46"/>
          <cell r="WBS46"/>
          <cell r="WBT46"/>
          <cell r="WBU46"/>
          <cell r="WBV46"/>
          <cell r="WBW46"/>
          <cell r="WBX46"/>
          <cell r="WBY46"/>
          <cell r="WBZ46"/>
          <cell r="WCA46"/>
          <cell r="WCB46"/>
          <cell r="WCC46"/>
          <cell r="WCD46"/>
          <cell r="WCE46"/>
          <cell r="WCF46"/>
          <cell r="WCG46"/>
          <cell r="WCH46"/>
          <cell r="WCI46"/>
          <cell r="WCJ46"/>
          <cell r="WCK46"/>
          <cell r="WCL46"/>
          <cell r="WCM46"/>
          <cell r="WCN46"/>
          <cell r="WCO46"/>
          <cell r="WCP46"/>
          <cell r="WCQ46"/>
          <cell r="WCR46"/>
          <cell r="WCS46"/>
          <cell r="WCT46"/>
          <cell r="WCU46"/>
          <cell r="WCV46"/>
          <cell r="WCW46"/>
          <cell r="WCX46"/>
          <cell r="WCY46"/>
          <cell r="WCZ46"/>
          <cell r="WDA46"/>
          <cell r="WDB46"/>
          <cell r="WDC46"/>
          <cell r="WDD46"/>
          <cell r="WDE46"/>
          <cell r="WDF46"/>
          <cell r="WDG46"/>
          <cell r="WDH46"/>
          <cell r="WDI46"/>
          <cell r="WDJ46"/>
          <cell r="WDK46"/>
          <cell r="WDL46"/>
          <cell r="WDM46"/>
          <cell r="WDN46"/>
          <cell r="WDO46"/>
          <cell r="WDP46"/>
          <cell r="WDQ46"/>
          <cell r="WDR46"/>
          <cell r="WDS46"/>
          <cell r="WDT46"/>
          <cell r="WDU46"/>
          <cell r="WDV46"/>
          <cell r="WDW46"/>
          <cell r="WDX46"/>
          <cell r="WDY46"/>
          <cell r="WDZ46"/>
          <cell r="WEA46"/>
          <cell r="WEB46"/>
          <cell r="WEC46"/>
          <cell r="WED46"/>
          <cell r="WEE46"/>
          <cell r="WEF46"/>
          <cell r="WEG46"/>
          <cell r="WEH46"/>
          <cell r="WEI46"/>
          <cell r="WEJ46"/>
          <cell r="WEK46"/>
          <cell r="WEL46"/>
          <cell r="WEM46"/>
          <cell r="WEN46"/>
          <cell r="WEO46"/>
          <cell r="WEP46"/>
          <cell r="WEQ46"/>
          <cell r="WER46"/>
          <cell r="WES46"/>
          <cell r="WET46"/>
          <cell r="WEU46"/>
          <cell r="WEV46"/>
          <cell r="WEW46"/>
          <cell r="WEX46"/>
          <cell r="WEY46"/>
          <cell r="WEZ46"/>
          <cell r="WFA46"/>
          <cell r="WFB46"/>
          <cell r="WFC46"/>
          <cell r="WFD46"/>
          <cell r="WFE46"/>
          <cell r="WFF46"/>
          <cell r="WFG46"/>
          <cell r="WFH46"/>
          <cell r="WFI46"/>
          <cell r="WFJ46"/>
          <cell r="WFK46"/>
          <cell r="WFL46"/>
          <cell r="WFM46"/>
          <cell r="WFN46"/>
          <cell r="WFO46"/>
          <cell r="WFP46"/>
          <cell r="WFQ46"/>
          <cell r="WFR46"/>
          <cell r="WFS46"/>
          <cell r="WFT46"/>
          <cell r="WFU46"/>
          <cell r="WFV46"/>
          <cell r="WFW46"/>
          <cell r="WFX46"/>
          <cell r="WFY46"/>
          <cell r="WFZ46"/>
          <cell r="WGA46"/>
          <cell r="WGB46"/>
          <cell r="WGC46"/>
          <cell r="WGD46"/>
          <cell r="WGE46"/>
          <cell r="WGF46"/>
          <cell r="WGG46"/>
          <cell r="WGH46"/>
          <cell r="WGI46"/>
          <cell r="WGJ46"/>
          <cell r="WGK46"/>
          <cell r="WGL46"/>
          <cell r="WGM46"/>
          <cell r="WGN46"/>
          <cell r="WGO46"/>
          <cell r="WGP46"/>
          <cell r="WGQ46"/>
          <cell r="WGR46"/>
          <cell r="WGS46"/>
          <cell r="WGT46"/>
          <cell r="WGU46"/>
          <cell r="WGV46"/>
          <cell r="WGW46"/>
          <cell r="WGX46"/>
          <cell r="WGY46"/>
          <cell r="WGZ46"/>
          <cell r="WHA46"/>
          <cell r="WHB46"/>
          <cell r="WHC46"/>
          <cell r="WHD46"/>
          <cell r="WHE46"/>
          <cell r="WHF46"/>
          <cell r="WHG46"/>
          <cell r="WHH46"/>
          <cell r="WHI46"/>
          <cell r="WHJ46"/>
          <cell r="WHK46"/>
          <cell r="WHL46"/>
          <cell r="WHM46"/>
          <cell r="WHN46"/>
          <cell r="WHO46"/>
          <cell r="WHP46"/>
          <cell r="WHQ46"/>
          <cell r="WHR46"/>
          <cell r="WHS46"/>
          <cell r="WHT46"/>
          <cell r="WHU46"/>
          <cell r="WHV46"/>
          <cell r="WHW46"/>
          <cell r="WHX46"/>
          <cell r="WHY46"/>
          <cell r="WHZ46"/>
          <cell r="WIA46"/>
          <cell r="WIB46"/>
          <cell r="WIC46"/>
          <cell r="WID46"/>
          <cell r="WIE46"/>
          <cell r="WIF46"/>
          <cell r="WIG46"/>
          <cell r="WIH46"/>
          <cell r="WII46"/>
          <cell r="WIJ46"/>
          <cell r="WIK46"/>
          <cell r="WIL46"/>
          <cell r="WIM46"/>
          <cell r="WIN46"/>
          <cell r="WIO46"/>
          <cell r="WIP46"/>
          <cell r="WIQ46"/>
          <cell r="WIR46"/>
          <cell r="WIS46"/>
          <cell r="WIT46"/>
          <cell r="WIU46"/>
          <cell r="WIV46"/>
          <cell r="WIW46"/>
          <cell r="WIX46"/>
          <cell r="WIY46"/>
          <cell r="WIZ46"/>
          <cell r="WJA46"/>
          <cell r="WJB46"/>
          <cell r="WJC46"/>
          <cell r="WJD46"/>
          <cell r="WJE46"/>
          <cell r="WJF46"/>
          <cell r="WJG46"/>
          <cell r="WJH46"/>
          <cell r="WJI46"/>
          <cell r="WJJ46"/>
          <cell r="WJK46"/>
          <cell r="WJL46"/>
          <cell r="WJM46"/>
          <cell r="WJN46"/>
          <cell r="WJO46"/>
          <cell r="WJP46"/>
          <cell r="WJQ46"/>
          <cell r="WJR46"/>
          <cell r="WJS46"/>
          <cell r="WJT46"/>
          <cell r="WJU46"/>
          <cell r="WJV46"/>
          <cell r="WJW46"/>
          <cell r="WJX46"/>
          <cell r="WJY46"/>
          <cell r="WJZ46"/>
          <cell r="WKA46"/>
          <cell r="WKB46"/>
          <cell r="WKC46"/>
          <cell r="WKD46"/>
          <cell r="WKE46"/>
          <cell r="WKF46"/>
          <cell r="WKG46"/>
          <cell r="WKH46"/>
          <cell r="WKI46"/>
          <cell r="WKJ46"/>
          <cell r="WKK46"/>
          <cell r="WKL46"/>
          <cell r="WKM46"/>
          <cell r="WKN46"/>
          <cell r="WKO46"/>
          <cell r="WKP46"/>
          <cell r="WKQ46"/>
          <cell r="WKR46"/>
          <cell r="WKS46"/>
          <cell r="WKT46"/>
          <cell r="WKU46"/>
          <cell r="WKV46"/>
          <cell r="WKW46"/>
          <cell r="WKX46"/>
          <cell r="WKY46"/>
          <cell r="WKZ46"/>
          <cell r="WLA46"/>
          <cell r="WLB46"/>
          <cell r="WLC46"/>
          <cell r="WLD46"/>
          <cell r="WLE46"/>
          <cell r="WLF46"/>
          <cell r="WLG46"/>
          <cell r="WLH46"/>
          <cell r="WLI46"/>
          <cell r="WLJ46"/>
          <cell r="WLK46"/>
          <cell r="WLL46"/>
          <cell r="WLM46"/>
          <cell r="WLN46"/>
          <cell r="WLO46"/>
          <cell r="WLP46"/>
          <cell r="WLQ46"/>
          <cell r="WLR46"/>
          <cell r="WLS46"/>
          <cell r="WLT46"/>
          <cell r="WLU46"/>
          <cell r="WLV46"/>
          <cell r="WLW46"/>
          <cell r="WLX46"/>
          <cell r="WLY46"/>
          <cell r="WLZ46"/>
          <cell r="WMA46"/>
          <cell r="WMB46"/>
          <cell r="WMC46"/>
          <cell r="WMD46"/>
          <cell r="WME46"/>
          <cell r="WMF46"/>
          <cell r="WMG46"/>
          <cell r="WMH46"/>
          <cell r="WMI46"/>
          <cell r="WMJ46"/>
          <cell r="WMK46"/>
          <cell r="WML46"/>
          <cell r="WMM46"/>
          <cell r="WMN46"/>
          <cell r="WMO46"/>
          <cell r="WMP46"/>
          <cell r="WMQ46"/>
          <cell r="WMR46"/>
          <cell r="WMS46"/>
          <cell r="WMT46"/>
          <cell r="WMU46"/>
          <cell r="WMV46"/>
          <cell r="WMW46"/>
          <cell r="WMX46"/>
          <cell r="WMY46"/>
          <cell r="WMZ46"/>
          <cell r="WNA46"/>
          <cell r="WNB46"/>
          <cell r="WNC46"/>
          <cell r="WND46"/>
          <cell r="WNE46"/>
          <cell r="WNF46"/>
          <cell r="WNG46"/>
          <cell r="WNH46"/>
          <cell r="WNI46"/>
          <cell r="WNJ46"/>
          <cell r="WNK46"/>
          <cell r="WNL46"/>
          <cell r="WNM46"/>
          <cell r="WNN46"/>
          <cell r="WNO46"/>
          <cell r="WNP46"/>
          <cell r="WNQ46"/>
          <cell r="WNR46"/>
          <cell r="WNS46"/>
          <cell r="WNT46"/>
          <cell r="WNU46"/>
          <cell r="WNV46"/>
          <cell r="WNW46"/>
          <cell r="WNX46"/>
          <cell r="WNY46"/>
          <cell r="WNZ46"/>
          <cell r="WOA46"/>
          <cell r="WOB46"/>
          <cell r="WOC46"/>
          <cell r="WOD46"/>
          <cell r="WOE46"/>
          <cell r="WOF46"/>
          <cell r="WOG46"/>
          <cell r="WOH46"/>
          <cell r="WOI46"/>
          <cell r="WOJ46"/>
          <cell r="WOK46"/>
          <cell r="WOL46"/>
          <cell r="WOM46"/>
          <cell r="WON46"/>
          <cell r="WOO46"/>
          <cell r="WOP46"/>
          <cell r="WOQ46"/>
          <cell r="WOR46"/>
          <cell r="WOS46"/>
          <cell r="WOT46"/>
          <cell r="WOU46"/>
          <cell r="WOV46"/>
          <cell r="WOW46"/>
          <cell r="WOX46"/>
          <cell r="WOY46"/>
          <cell r="WOZ46"/>
          <cell r="WPA46"/>
          <cell r="WPB46"/>
          <cell r="WPC46"/>
          <cell r="WPD46"/>
          <cell r="WPE46"/>
          <cell r="WPF46"/>
          <cell r="WPG46"/>
          <cell r="WPH46"/>
          <cell r="WPI46"/>
          <cell r="WPJ46"/>
          <cell r="WPK46"/>
          <cell r="WPL46"/>
          <cell r="WPM46"/>
          <cell r="WPN46"/>
          <cell r="WPO46"/>
          <cell r="WPP46"/>
          <cell r="WPQ46"/>
          <cell r="WPR46"/>
          <cell r="WPS46"/>
          <cell r="WPT46"/>
          <cell r="WPU46"/>
          <cell r="WPV46"/>
          <cell r="WPW46"/>
          <cell r="WPX46"/>
          <cell r="WPY46"/>
          <cell r="WPZ46"/>
          <cell r="WQA46"/>
          <cell r="WQB46"/>
          <cell r="WQC46"/>
          <cell r="WQD46"/>
          <cell r="WQE46"/>
          <cell r="WQF46"/>
          <cell r="WQG46"/>
          <cell r="WQH46"/>
          <cell r="WQI46"/>
          <cell r="WQJ46"/>
          <cell r="WQK46"/>
          <cell r="WQL46"/>
          <cell r="WQM46"/>
          <cell r="WQN46"/>
          <cell r="WQO46"/>
          <cell r="WQP46"/>
          <cell r="WQQ46"/>
          <cell r="WQR46"/>
          <cell r="WQS46"/>
          <cell r="WQT46"/>
          <cell r="WQU46"/>
          <cell r="WQV46"/>
          <cell r="WQW46"/>
          <cell r="WQX46"/>
          <cell r="WQY46"/>
          <cell r="WQZ46"/>
          <cell r="WRA46"/>
          <cell r="WRB46"/>
          <cell r="WRC46"/>
          <cell r="WRD46"/>
          <cell r="WRE46"/>
          <cell r="WRF46"/>
          <cell r="WRG46"/>
          <cell r="WRH46"/>
          <cell r="WRI46"/>
          <cell r="WRJ46"/>
          <cell r="WRK46"/>
          <cell r="WRL46"/>
          <cell r="WRM46"/>
          <cell r="WRN46"/>
          <cell r="WRO46"/>
          <cell r="WRP46"/>
          <cell r="WRQ46"/>
          <cell r="WRR46"/>
          <cell r="WRS46"/>
          <cell r="WRT46"/>
          <cell r="WRU46"/>
          <cell r="WRV46"/>
          <cell r="WRW46"/>
          <cell r="WRX46"/>
          <cell r="WRY46"/>
          <cell r="WRZ46"/>
          <cell r="WSA46"/>
          <cell r="WSB46"/>
          <cell r="WSC46"/>
          <cell r="WSD46"/>
          <cell r="WSE46"/>
          <cell r="WSF46"/>
          <cell r="WSG46"/>
          <cell r="WSH46"/>
          <cell r="WSI46"/>
          <cell r="WSJ46"/>
          <cell r="WSK46"/>
          <cell r="WSL46"/>
          <cell r="WSM46"/>
          <cell r="WSN46"/>
          <cell r="WSO46"/>
          <cell r="WSP46"/>
          <cell r="WSQ46"/>
          <cell r="WSR46"/>
          <cell r="WSS46"/>
          <cell r="WST46"/>
          <cell r="WSU46"/>
          <cell r="WSV46"/>
          <cell r="WSW46"/>
          <cell r="WSX46"/>
          <cell r="WSY46"/>
          <cell r="WSZ46"/>
          <cell r="WTA46"/>
          <cell r="WTB46"/>
          <cell r="WTC46"/>
          <cell r="WTD46"/>
          <cell r="WTE46"/>
          <cell r="WTF46"/>
          <cell r="WTG46"/>
          <cell r="WTH46"/>
          <cell r="WTI46"/>
          <cell r="WTJ46"/>
          <cell r="WTK46"/>
          <cell r="WTL46"/>
          <cell r="WTM46"/>
          <cell r="WTN46"/>
          <cell r="WTO46"/>
          <cell r="WTP46"/>
          <cell r="WTQ46"/>
          <cell r="WTR46"/>
          <cell r="WTS46"/>
          <cell r="WTT46"/>
          <cell r="WTU46"/>
          <cell r="WTV46"/>
          <cell r="WTW46"/>
          <cell r="WTX46"/>
          <cell r="WTY46"/>
          <cell r="WTZ46"/>
          <cell r="WUA46"/>
          <cell r="WUB46"/>
          <cell r="WUC46"/>
          <cell r="WUD46"/>
          <cell r="WUE46"/>
          <cell r="WUF46"/>
          <cell r="WUG46"/>
          <cell r="WUH46"/>
          <cell r="WUI46"/>
          <cell r="WUJ46"/>
          <cell r="WUK46"/>
          <cell r="WUL46"/>
          <cell r="WUM46"/>
          <cell r="WUN46"/>
          <cell r="WUO46"/>
          <cell r="WUP46"/>
          <cell r="WUQ46"/>
          <cell r="WUR46"/>
          <cell r="WUS46"/>
          <cell r="WUT46"/>
          <cell r="WUU46"/>
          <cell r="WUV46"/>
          <cell r="WUW46"/>
          <cell r="WUX46"/>
          <cell r="WUY46"/>
          <cell r="WUZ46"/>
          <cell r="WVA46"/>
          <cell r="WVB46"/>
          <cell r="WVC46"/>
          <cell r="WVD46"/>
          <cell r="WVE46"/>
          <cell r="WVF46"/>
          <cell r="WVG46"/>
          <cell r="WVH46"/>
          <cell r="WVI46"/>
          <cell r="WVJ46"/>
          <cell r="WVK46"/>
          <cell r="WVL46"/>
          <cell r="WVM46"/>
          <cell r="WVN46"/>
          <cell r="WVO46"/>
          <cell r="WVP46"/>
          <cell r="WVQ46"/>
          <cell r="WVR46"/>
          <cell r="WVS46"/>
          <cell r="WVT46"/>
          <cell r="WVU46"/>
          <cell r="WVV46"/>
          <cell r="WVW46"/>
          <cell r="WVX46"/>
          <cell r="WVY46"/>
          <cell r="WVZ46"/>
          <cell r="WWA46"/>
          <cell r="WWB46"/>
          <cell r="WWC46"/>
          <cell r="WWD46"/>
          <cell r="WWE46"/>
          <cell r="WWF46"/>
          <cell r="WWG46"/>
          <cell r="WWH46"/>
          <cell r="WWI46"/>
          <cell r="WWJ46"/>
          <cell r="WWK46"/>
        </row>
        <row r="47">
          <cell r="B47" t="str">
            <v>$750 - $1000mn</v>
          </cell>
          <cell r="C47"/>
          <cell r="D47">
            <v>750</v>
          </cell>
          <cell r="E47"/>
          <cell r="F47"/>
          <cell r="G47"/>
          <cell r="H47"/>
          <cell r="I47"/>
          <cell r="J47"/>
          <cell r="K47"/>
          <cell r="L47"/>
          <cell r="M47">
            <v>0.24</v>
          </cell>
          <cell r="N47">
            <v>0.24</v>
          </cell>
          <cell r="O47">
            <v>0.24</v>
          </cell>
          <cell r="P47">
            <v>0.24</v>
          </cell>
          <cell r="Q47">
            <v>0.24</v>
          </cell>
          <cell r="R47">
            <v>0.24</v>
          </cell>
          <cell r="S47">
            <v>0.24</v>
          </cell>
          <cell r="T47">
            <v>0.24</v>
          </cell>
          <cell r="U47">
            <v>0.24</v>
          </cell>
          <cell r="V47">
            <v>0.24</v>
          </cell>
          <cell r="W47">
            <v>0.24</v>
          </cell>
          <cell r="X47">
            <v>0.24</v>
          </cell>
          <cell r="Y47">
            <v>0.24</v>
          </cell>
          <cell r="Z47">
            <v>0.24</v>
          </cell>
          <cell r="AA47">
            <v>0.24</v>
          </cell>
          <cell r="AB47">
            <v>0.24</v>
          </cell>
          <cell r="AC47">
            <v>0.24</v>
          </cell>
          <cell r="AD47">
            <v>0.24</v>
          </cell>
          <cell r="AE47"/>
          <cell r="AF47"/>
          <cell r="AG47"/>
          <cell r="AH47"/>
          <cell r="AI47"/>
          <cell r="AW47"/>
          <cell r="AX47"/>
          <cell r="AY47"/>
          <cell r="AZ47"/>
          <cell r="BA47"/>
          <cell r="BB47"/>
          <cell r="BC47"/>
          <cell r="BD47"/>
          <cell r="BE47"/>
          <cell r="BF47"/>
          <cell r="BG47"/>
          <cell r="BH47"/>
          <cell r="BI47"/>
          <cell r="BJ47"/>
          <cell r="BK47"/>
          <cell r="BL47"/>
          <cell r="BM47"/>
          <cell r="BN47"/>
          <cell r="BO47"/>
          <cell r="BP47"/>
          <cell r="BQ47"/>
          <cell r="BR47"/>
          <cell r="BS47"/>
          <cell r="BT47"/>
          <cell r="BU47"/>
          <cell r="BV47"/>
          <cell r="BW47"/>
          <cell r="BX47"/>
          <cell r="BY47"/>
          <cell r="BZ47"/>
          <cell r="CA47"/>
          <cell r="CB47"/>
          <cell r="CC47"/>
          <cell r="CD47"/>
          <cell r="CE47"/>
          <cell r="CF47"/>
          <cell r="CG47"/>
          <cell r="CH47"/>
          <cell r="CI47"/>
          <cell r="CJ47"/>
          <cell r="CK47"/>
          <cell r="CL47"/>
          <cell r="CM47"/>
          <cell r="CN47"/>
          <cell r="CO47"/>
          <cell r="CP47"/>
          <cell r="CQ47"/>
          <cell r="CR47"/>
          <cell r="CS47"/>
          <cell r="CT47"/>
          <cell r="CU47"/>
          <cell r="CV47"/>
          <cell r="CW47"/>
          <cell r="CX47"/>
          <cell r="CY47"/>
          <cell r="CZ47"/>
          <cell r="DA47"/>
          <cell r="DB47"/>
          <cell r="DC47"/>
          <cell r="DD47"/>
          <cell r="DE47"/>
          <cell r="DF47"/>
          <cell r="DG47"/>
          <cell r="DH47"/>
          <cell r="DI47"/>
          <cell r="DJ47"/>
          <cell r="DK47"/>
          <cell r="DL47"/>
          <cell r="DM47"/>
          <cell r="DN47"/>
          <cell r="DO47"/>
          <cell r="DP47"/>
          <cell r="DQ47"/>
          <cell r="DR47"/>
          <cell r="DS47"/>
          <cell r="DT47"/>
          <cell r="DU47"/>
          <cell r="DV47"/>
          <cell r="DW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cell r="HJ47"/>
          <cell r="HK47"/>
          <cell r="HL47"/>
          <cell r="HM47"/>
          <cell r="HN47"/>
          <cell r="HO47"/>
          <cell r="HP47"/>
          <cell r="HQ47"/>
          <cell r="HR47"/>
          <cell r="HS47"/>
          <cell r="HT47"/>
          <cell r="HU47"/>
          <cell r="HV47"/>
          <cell r="HW47"/>
          <cell r="HX47"/>
          <cell r="HY47"/>
          <cell r="HZ47"/>
          <cell r="IA47"/>
          <cell r="IB47"/>
          <cell r="IC47"/>
          <cell r="ID47"/>
          <cell r="IE47"/>
          <cell r="IF47"/>
          <cell r="IG47"/>
          <cell r="IH47"/>
          <cell r="II47"/>
          <cell r="IJ47"/>
          <cell r="IK47"/>
          <cell r="IL47"/>
          <cell r="IM47"/>
          <cell r="IN47"/>
          <cell r="IO47"/>
          <cell r="IP47"/>
          <cell r="IQ47"/>
          <cell r="IR47"/>
          <cell r="IS47"/>
          <cell r="IT47"/>
          <cell r="IU47"/>
          <cell r="IV47"/>
          <cell r="IW47"/>
          <cell r="IX47"/>
          <cell r="IY47"/>
          <cell r="IZ47"/>
          <cell r="JA47"/>
          <cell r="JB47"/>
          <cell r="JC47"/>
          <cell r="JD47"/>
          <cell r="JE47"/>
          <cell r="JF47"/>
          <cell r="JG47"/>
          <cell r="JH47"/>
          <cell r="JI47"/>
          <cell r="JJ47"/>
          <cell r="JK47"/>
          <cell r="JL47"/>
          <cell r="JM47"/>
          <cell r="JN47"/>
          <cell r="JO47"/>
          <cell r="JP47"/>
          <cell r="JQ47"/>
          <cell r="JR47"/>
          <cell r="JS47"/>
          <cell r="JT47"/>
          <cell r="JU47"/>
          <cell r="JV47"/>
          <cell r="JW47"/>
          <cell r="JX47"/>
          <cell r="JY47"/>
          <cell r="JZ47"/>
          <cell r="KA47"/>
          <cell r="KB47"/>
          <cell r="KC47"/>
          <cell r="KD47"/>
          <cell r="KE47"/>
          <cell r="KF47"/>
          <cell r="KG47"/>
          <cell r="KH47"/>
          <cell r="KI47"/>
          <cell r="KJ47"/>
          <cell r="KK47"/>
          <cell r="KL47"/>
          <cell r="KM47"/>
          <cell r="KN47"/>
          <cell r="KO47"/>
          <cell r="KP47"/>
          <cell r="KQ47"/>
          <cell r="KR47"/>
          <cell r="KS47"/>
          <cell r="KT47"/>
          <cell r="KU47"/>
          <cell r="KV47"/>
          <cell r="KW47"/>
          <cell r="KX47"/>
          <cell r="KY47"/>
          <cell r="KZ47"/>
          <cell r="LA47"/>
          <cell r="LB47"/>
          <cell r="LC47"/>
          <cell r="LD47"/>
          <cell r="LE47"/>
          <cell r="LF47"/>
          <cell r="LG47"/>
          <cell r="LH47"/>
          <cell r="LI47"/>
          <cell r="LJ47"/>
          <cell r="LK47"/>
          <cell r="LL47"/>
          <cell r="LM47"/>
          <cell r="LN47"/>
          <cell r="LO47"/>
          <cell r="LP47"/>
          <cell r="LQ47"/>
          <cell r="LR47"/>
          <cell r="LS47"/>
          <cell r="LT47"/>
          <cell r="LU47"/>
          <cell r="LV47"/>
          <cell r="LW47"/>
          <cell r="LX47"/>
          <cell r="LY47"/>
          <cell r="LZ47"/>
          <cell r="MA47"/>
          <cell r="MB47"/>
          <cell r="MC47"/>
          <cell r="MD47"/>
          <cell r="ME47"/>
          <cell r="MF47"/>
          <cell r="MG47"/>
          <cell r="MH47"/>
          <cell r="MI47"/>
          <cell r="MJ47"/>
          <cell r="MK47"/>
          <cell r="ML47"/>
          <cell r="MM47"/>
          <cell r="MN47"/>
          <cell r="MO47"/>
          <cell r="MP47"/>
          <cell r="MQ47"/>
          <cell r="MR47"/>
          <cell r="MS47"/>
          <cell r="MT47"/>
          <cell r="MU47"/>
          <cell r="MV47"/>
          <cell r="MW47"/>
          <cell r="MX47"/>
          <cell r="MY47"/>
          <cell r="MZ47"/>
          <cell r="NA47"/>
          <cell r="NB47"/>
          <cell r="NC47"/>
          <cell r="ND47"/>
          <cell r="NE47"/>
          <cell r="NF47"/>
          <cell r="NG47"/>
          <cell r="NH47"/>
          <cell r="NI47"/>
          <cell r="NJ47"/>
          <cell r="NK47"/>
          <cell r="NL47"/>
          <cell r="NM47"/>
          <cell r="NN47"/>
          <cell r="NO47"/>
          <cell r="NP47"/>
          <cell r="NQ47"/>
          <cell r="NR47"/>
          <cell r="NS47"/>
          <cell r="NT47"/>
          <cell r="NU47"/>
          <cell r="NV47"/>
          <cell r="NW47"/>
          <cell r="NX47"/>
          <cell r="NY47"/>
          <cell r="NZ47"/>
          <cell r="OA47"/>
          <cell r="OB47"/>
          <cell r="OC47"/>
          <cell r="OD47"/>
          <cell r="OE47"/>
          <cell r="OF47"/>
          <cell r="OG47"/>
          <cell r="OH47"/>
          <cell r="OI47"/>
          <cell r="OJ47"/>
          <cell r="OK47"/>
          <cell r="OL47"/>
          <cell r="OM47"/>
          <cell r="ON47"/>
          <cell r="OO47"/>
          <cell r="OP47"/>
          <cell r="OQ47"/>
          <cell r="OR47"/>
          <cell r="OS47"/>
          <cell r="OT47"/>
          <cell r="OU47"/>
          <cell r="OV47"/>
          <cell r="OW47"/>
          <cell r="OX47"/>
          <cell r="OY47"/>
          <cell r="OZ47"/>
          <cell r="PA47"/>
          <cell r="PB47"/>
          <cell r="PC47"/>
          <cell r="PD47"/>
          <cell r="PE47"/>
          <cell r="PF47"/>
          <cell r="PG47"/>
          <cell r="PH47"/>
          <cell r="PI47"/>
          <cell r="PJ47"/>
          <cell r="PK47"/>
          <cell r="PL47"/>
          <cell r="PM47"/>
          <cell r="PN47"/>
          <cell r="PO47"/>
          <cell r="PP47"/>
          <cell r="PQ47"/>
          <cell r="PR47"/>
          <cell r="PS47"/>
          <cell r="PT47"/>
          <cell r="PU47"/>
          <cell r="PV47"/>
          <cell r="PW47"/>
          <cell r="PX47"/>
          <cell r="PY47"/>
          <cell r="PZ47"/>
          <cell r="QA47"/>
          <cell r="QB47"/>
          <cell r="QC47"/>
          <cell r="QD47"/>
          <cell r="QE47"/>
          <cell r="QF47"/>
          <cell r="QG47"/>
          <cell r="QH47"/>
          <cell r="QI47"/>
          <cell r="QJ47"/>
          <cell r="QK47"/>
          <cell r="QL47"/>
          <cell r="QM47"/>
          <cell r="QN47"/>
          <cell r="QO47"/>
          <cell r="QP47"/>
          <cell r="QQ47"/>
          <cell r="QR47"/>
          <cell r="QS47"/>
          <cell r="QT47"/>
          <cell r="QU47"/>
          <cell r="QV47"/>
          <cell r="QW47"/>
          <cell r="QX47"/>
          <cell r="QY47"/>
          <cell r="QZ47"/>
          <cell r="RA47"/>
          <cell r="RB47"/>
          <cell r="RC47"/>
          <cell r="RD47"/>
          <cell r="RE47"/>
          <cell r="RF47"/>
          <cell r="RG47"/>
          <cell r="RH47"/>
          <cell r="RI47"/>
          <cell r="RJ47"/>
          <cell r="RK47"/>
          <cell r="RL47"/>
          <cell r="RM47"/>
          <cell r="RN47"/>
          <cell r="RO47"/>
          <cell r="RP47"/>
          <cell r="RQ47"/>
          <cell r="RR47"/>
          <cell r="RS47"/>
          <cell r="RT47"/>
          <cell r="RU47"/>
          <cell r="RV47"/>
          <cell r="RW47"/>
          <cell r="RX47"/>
          <cell r="RY47"/>
          <cell r="RZ47"/>
          <cell r="SA47"/>
          <cell r="SB47"/>
          <cell r="SC47"/>
          <cell r="SD47"/>
          <cell r="SE47"/>
          <cell r="SF47"/>
          <cell r="SG47"/>
          <cell r="SH47"/>
          <cell r="SI47"/>
          <cell r="SJ47"/>
          <cell r="SK47"/>
          <cell r="SL47"/>
          <cell r="SM47"/>
          <cell r="SN47"/>
          <cell r="SO47"/>
          <cell r="SP47"/>
          <cell r="SQ47"/>
          <cell r="SR47"/>
          <cell r="SS47"/>
          <cell r="ST47"/>
          <cell r="SU47"/>
          <cell r="SV47"/>
          <cell r="SW47"/>
          <cell r="SX47"/>
          <cell r="SY47"/>
          <cell r="SZ47"/>
          <cell r="TA47"/>
          <cell r="TB47"/>
          <cell r="TC47"/>
          <cell r="TD47"/>
          <cell r="TE47"/>
          <cell r="TF47"/>
          <cell r="TG47"/>
          <cell r="TH47"/>
          <cell r="TI47"/>
          <cell r="TJ47"/>
          <cell r="TK47"/>
          <cell r="TL47"/>
          <cell r="TM47"/>
          <cell r="TN47"/>
          <cell r="TO47"/>
          <cell r="TP47"/>
          <cell r="TQ47"/>
          <cell r="TR47"/>
          <cell r="TS47"/>
          <cell r="TT47"/>
          <cell r="TU47"/>
          <cell r="TV47"/>
          <cell r="TW47"/>
          <cell r="TX47"/>
          <cell r="TY47"/>
          <cell r="TZ47"/>
          <cell r="UA47"/>
          <cell r="UB47"/>
          <cell r="UC47"/>
          <cell r="UD47"/>
          <cell r="UE47"/>
          <cell r="UF47"/>
          <cell r="UG47"/>
          <cell r="UH47"/>
          <cell r="UI47"/>
          <cell r="UJ47"/>
          <cell r="UK47"/>
          <cell r="UL47"/>
          <cell r="UM47"/>
          <cell r="UN47"/>
          <cell r="UO47"/>
          <cell r="UP47"/>
          <cell r="UQ47"/>
          <cell r="UR47"/>
          <cell r="US47"/>
          <cell r="UT47"/>
          <cell r="UU47"/>
          <cell r="UV47"/>
          <cell r="UW47"/>
          <cell r="UX47"/>
          <cell r="UY47"/>
          <cell r="UZ47"/>
          <cell r="VA47"/>
          <cell r="VB47"/>
          <cell r="VC47"/>
          <cell r="VD47"/>
          <cell r="VE47"/>
          <cell r="VF47"/>
          <cell r="VG47"/>
          <cell r="VH47"/>
          <cell r="VI47"/>
          <cell r="VJ47"/>
          <cell r="VK47"/>
          <cell r="VL47"/>
          <cell r="VM47"/>
          <cell r="VN47"/>
          <cell r="VO47"/>
          <cell r="VP47"/>
          <cell r="VQ47"/>
          <cell r="VR47"/>
          <cell r="VS47"/>
          <cell r="VT47"/>
          <cell r="VU47"/>
          <cell r="VV47"/>
          <cell r="VW47"/>
          <cell r="VX47"/>
          <cell r="VY47"/>
          <cell r="VZ47"/>
          <cell r="WA47"/>
          <cell r="WB47"/>
          <cell r="WC47"/>
          <cell r="WD47"/>
          <cell r="WE47"/>
          <cell r="WF47"/>
          <cell r="WG47"/>
          <cell r="WH47"/>
          <cell r="WI47"/>
          <cell r="WJ47"/>
          <cell r="WK47"/>
          <cell r="WL47"/>
          <cell r="WM47"/>
          <cell r="WN47"/>
          <cell r="WO47"/>
          <cell r="WP47"/>
          <cell r="WQ47"/>
          <cell r="WR47"/>
          <cell r="WS47"/>
          <cell r="WT47"/>
          <cell r="WU47"/>
          <cell r="WV47"/>
          <cell r="WW47"/>
          <cell r="WX47"/>
          <cell r="WY47"/>
          <cell r="WZ47"/>
          <cell r="XA47"/>
          <cell r="XB47"/>
          <cell r="XC47"/>
          <cell r="XD47"/>
          <cell r="XE47"/>
          <cell r="XF47"/>
          <cell r="XG47"/>
          <cell r="XH47"/>
          <cell r="XI47"/>
          <cell r="XJ47"/>
          <cell r="XK47"/>
          <cell r="XL47"/>
          <cell r="XM47"/>
          <cell r="XN47"/>
          <cell r="XO47"/>
          <cell r="XP47"/>
          <cell r="XQ47"/>
          <cell r="XR47"/>
          <cell r="XS47"/>
          <cell r="XT47"/>
          <cell r="XU47"/>
          <cell r="XV47"/>
          <cell r="XW47"/>
          <cell r="XX47"/>
          <cell r="XY47"/>
          <cell r="XZ47"/>
          <cell r="YA47"/>
          <cell r="YB47"/>
          <cell r="YC47"/>
          <cell r="YD47"/>
          <cell r="YE47"/>
          <cell r="YF47"/>
          <cell r="YG47"/>
          <cell r="YH47"/>
          <cell r="YI47"/>
          <cell r="YJ47"/>
          <cell r="YK47"/>
          <cell r="YL47"/>
          <cell r="YM47"/>
          <cell r="YN47"/>
          <cell r="YO47"/>
          <cell r="YP47"/>
          <cell r="YQ47"/>
          <cell r="YR47"/>
          <cell r="YS47"/>
          <cell r="YT47"/>
          <cell r="YU47"/>
          <cell r="YV47"/>
          <cell r="YW47"/>
          <cell r="YX47"/>
          <cell r="YY47"/>
          <cell r="YZ47"/>
          <cell r="ZA47"/>
          <cell r="ZB47"/>
          <cell r="ZC47"/>
          <cell r="ZD47"/>
          <cell r="ZE47"/>
          <cell r="ZF47"/>
          <cell r="ZG47"/>
          <cell r="ZH47"/>
          <cell r="ZI47"/>
          <cell r="ZJ47"/>
          <cell r="ZK47"/>
          <cell r="ZL47"/>
          <cell r="ZM47"/>
          <cell r="ZN47"/>
          <cell r="ZO47"/>
          <cell r="ZP47"/>
          <cell r="ZQ47"/>
          <cell r="ZR47"/>
          <cell r="ZS47"/>
          <cell r="ZT47"/>
          <cell r="ZU47"/>
          <cell r="ZV47"/>
          <cell r="ZW47"/>
          <cell r="ZX47"/>
          <cell r="ZY47"/>
          <cell r="ZZ47"/>
          <cell r="AAA47"/>
          <cell r="AAB47"/>
          <cell r="AAC47"/>
          <cell r="AAD47"/>
          <cell r="AAE47"/>
          <cell r="AAF47"/>
          <cell r="AAG47"/>
          <cell r="AAH47"/>
          <cell r="AAI47"/>
          <cell r="AAJ47"/>
          <cell r="AAK47"/>
          <cell r="AAL47"/>
          <cell r="AAM47"/>
          <cell r="AAN47"/>
          <cell r="AAO47"/>
          <cell r="AAP47"/>
          <cell r="AAQ47"/>
          <cell r="AAR47"/>
          <cell r="AAS47"/>
          <cell r="AAT47"/>
          <cell r="AAU47"/>
          <cell r="AAV47"/>
          <cell r="AAW47"/>
          <cell r="AAX47"/>
          <cell r="AAY47"/>
          <cell r="AAZ47"/>
          <cell r="ABA47"/>
          <cell r="ABB47"/>
          <cell r="ABC47"/>
          <cell r="ABD47"/>
          <cell r="ABE47"/>
          <cell r="ABF47"/>
          <cell r="ABG47"/>
          <cell r="ABH47"/>
          <cell r="ABI47"/>
          <cell r="ABJ47"/>
          <cell r="ABK47"/>
          <cell r="ABL47"/>
          <cell r="ABM47"/>
          <cell r="ABN47"/>
          <cell r="ABO47"/>
          <cell r="ABP47"/>
          <cell r="ABQ47"/>
          <cell r="ABR47"/>
          <cell r="ABS47"/>
          <cell r="ABT47"/>
          <cell r="ABU47"/>
          <cell r="ABV47"/>
          <cell r="ABW47"/>
          <cell r="ABX47"/>
          <cell r="ABY47"/>
          <cell r="ABZ47"/>
          <cell r="ACA47"/>
          <cell r="ACB47"/>
          <cell r="ACC47"/>
          <cell r="ACD47"/>
          <cell r="ACE47"/>
          <cell r="ACF47"/>
          <cell r="ACG47"/>
          <cell r="ACH47"/>
          <cell r="ACI47"/>
          <cell r="ACJ47"/>
          <cell r="ACK47"/>
          <cell r="ACL47"/>
          <cell r="ACM47"/>
          <cell r="ACN47"/>
          <cell r="ACO47"/>
          <cell r="ACP47"/>
          <cell r="ACQ47"/>
          <cell r="ACR47"/>
          <cell r="ACS47"/>
          <cell r="ACT47"/>
          <cell r="ACU47"/>
          <cell r="ACV47"/>
          <cell r="ACW47"/>
          <cell r="ACX47"/>
          <cell r="ACY47"/>
          <cell r="ACZ47"/>
          <cell r="ADA47"/>
          <cell r="ADB47"/>
          <cell r="ADC47"/>
          <cell r="ADD47"/>
          <cell r="ADE47"/>
          <cell r="ADF47"/>
          <cell r="ADG47"/>
          <cell r="ADH47"/>
          <cell r="ADI47"/>
          <cell r="ADJ47"/>
          <cell r="ADK47"/>
          <cell r="ADL47"/>
          <cell r="ADM47"/>
          <cell r="ADN47"/>
          <cell r="ADO47"/>
          <cell r="ADP47"/>
          <cell r="ADQ47"/>
          <cell r="ADR47"/>
          <cell r="ADS47"/>
          <cell r="ADT47"/>
          <cell r="ADU47"/>
          <cell r="ADV47"/>
          <cell r="ADW47"/>
          <cell r="ADX47"/>
          <cell r="ADY47"/>
          <cell r="ADZ47"/>
          <cell r="AEA47"/>
          <cell r="AEB47"/>
          <cell r="AEC47"/>
          <cell r="AED47"/>
          <cell r="AEE47"/>
          <cell r="AEF47"/>
          <cell r="AEG47"/>
          <cell r="AEH47"/>
          <cell r="AEI47"/>
          <cell r="AEJ47"/>
          <cell r="AEK47"/>
          <cell r="AEL47"/>
          <cell r="AEM47"/>
          <cell r="AEN47"/>
          <cell r="AEO47"/>
          <cell r="AEP47"/>
          <cell r="AEQ47"/>
          <cell r="AER47"/>
          <cell r="AES47"/>
          <cell r="AET47"/>
          <cell r="AEU47"/>
          <cell r="AEV47"/>
          <cell r="AEW47"/>
          <cell r="AEX47"/>
          <cell r="AEY47"/>
          <cell r="AEZ47"/>
          <cell r="AFA47"/>
          <cell r="AFB47"/>
          <cell r="AFC47"/>
          <cell r="AFD47"/>
          <cell r="AFE47"/>
          <cell r="AFF47"/>
          <cell r="AFG47"/>
          <cell r="AFH47"/>
          <cell r="AFI47"/>
          <cell r="AFJ47"/>
          <cell r="AFK47"/>
          <cell r="AFL47"/>
          <cell r="AFM47"/>
          <cell r="AFN47"/>
          <cell r="AFO47"/>
          <cell r="AFP47"/>
          <cell r="AFQ47"/>
          <cell r="AFR47"/>
          <cell r="AFS47"/>
          <cell r="AFT47"/>
          <cell r="AFU47"/>
          <cell r="AFV47"/>
          <cell r="AFW47"/>
          <cell r="AFX47"/>
          <cell r="AFY47"/>
          <cell r="AFZ47"/>
          <cell r="AGA47"/>
          <cell r="AGB47"/>
          <cell r="AGC47"/>
          <cell r="AGD47"/>
          <cell r="AGE47"/>
          <cell r="AGF47"/>
          <cell r="AGG47"/>
          <cell r="AGH47"/>
          <cell r="AGI47"/>
          <cell r="AGJ47"/>
          <cell r="AGK47"/>
          <cell r="AGL47"/>
          <cell r="AGM47"/>
          <cell r="AGN47"/>
          <cell r="AGO47"/>
          <cell r="AGP47"/>
          <cell r="AGQ47"/>
          <cell r="AGR47"/>
          <cell r="AGS47"/>
          <cell r="AGT47"/>
          <cell r="AGU47"/>
          <cell r="AGV47"/>
          <cell r="AGW47"/>
          <cell r="AGX47"/>
          <cell r="AGY47"/>
          <cell r="AGZ47"/>
          <cell r="AHA47"/>
          <cell r="AHB47"/>
          <cell r="AHC47"/>
          <cell r="AHD47"/>
          <cell r="AHE47"/>
          <cell r="AHF47"/>
          <cell r="AHG47"/>
          <cell r="AHH47"/>
          <cell r="AHI47"/>
          <cell r="AHJ47"/>
          <cell r="AHK47"/>
          <cell r="AHL47"/>
          <cell r="AHM47"/>
          <cell r="AHN47"/>
          <cell r="AHO47"/>
          <cell r="AHP47"/>
          <cell r="AHQ47"/>
          <cell r="AHR47"/>
          <cell r="AHS47"/>
          <cell r="AHT47"/>
          <cell r="AHU47"/>
          <cell r="AHV47"/>
          <cell r="AHW47"/>
          <cell r="AHX47"/>
          <cell r="AHY47"/>
          <cell r="AHZ47"/>
          <cell r="AIA47"/>
          <cell r="AIB47"/>
          <cell r="AIC47"/>
          <cell r="AID47"/>
          <cell r="AIE47"/>
          <cell r="AIF47"/>
          <cell r="AIG47"/>
          <cell r="AIH47"/>
          <cell r="AII47"/>
          <cell r="AIJ47"/>
          <cell r="AIK47"/>
          <cell r="AIL47"/>
          <cell r="AIM47"/>
          <cell r="AIN47"/>
          <cell r="AIO47"/>
          <cell r="AIP47"/>
          <cell r="AIQ47"/>
          <cell r="AIR47"/>
          <cell r="AIS47"/>
          <cell r="AIT47"/>
          <cell r="AIU47"/>
          <cell r="AIV47"/>
          <cell r="AIW47"/>
          <cell r="AIX47"/>
          <cell r="AIY47"/>
          <cell r="AIZ47"/>
          <cell r="AJA47"/>
          <cell r="AJB47"/>
          <cell r="AJC47"/>
          <cell r="AJD47"/>
          <cell r="AJE47"/>
          <cell r="AJF47"/>
          <cell r="AJG47"/>
          <cell r="AJH47"/>
          <cell r="AJI47"/>
          <cell r="AJJ47"/>
          <cell r="AJK47"/>
          <cell r="AJL47"/>
          <cell r="AJM47"/>
          <cell r="AJN47"/>
          <cell r="AJO47"/>
          <cell r="AJP47"/>
          <cell r="AJQ47"/>
          <cell r="AJR47"/>
          <cell r="AJS47"/>
          <cell r="AJT47"/>
          <cell r="AJU47"/>
          <cell r="AJV47"/>
          <cell r="AJW47"/>
          <cell r="AJX47"/>
          <cell r="AJY47"/>
          <cell r="AJZ47"/>
          <cell r="AKA47"/>
          <cell r="AKB47"/>
          <cell r="AKC47"/>
          <cell r="AKD47"/>
          <cell r="AKE47"/>
          <cell r="AKF47"/>
          <cell r="AKG47"/>
          <cell r="AKH47"/>
          <cell r="AKI47"/>
          <cell r="AKJ47"/>
          <cell r="AKK47"/>
          <cell r="AKL47"/>
          <cell r="AKM47"/>
          <cell r="AKN47"/>
          <cell r="AKO47"/>
          <cell r="AKP47"/>
          <cell r="AKQ47"/>
          <cell r="AKR47"/>
          <cell r="AKS47"/>
          <cell r="AKT47"/>
          <cell r="AKU47"/>
          <cell r="AKV47"/>
          <cell r="AKW47"/>
          <cell r="AKX47"/>
          <cell r="AKY47"/>
          <cell r="AKZ47"/>
          <cell r="ALA47"/>
          <cell r="ALB47"/>
          <cell r="ALC47"/>
          <cell r="ALD47"/>
          <cell r="ALE47"/>
          <cell r="ALF47"/>
          <cell r="ALG47"/>
          <cell r="ALH47"/>
          <cell r="ALI47"/>
          <cell r="ALJ47"/>
          <cell r="ALK47"/>
          <cell r="ALL47"/>
          <cell r="ALM47"/>
          <cell r="ALN47"/>
          <cell r="ALO47"/>
          <cell r="ALP47"/>
          <cell r="ALQ47"/>
          <cell r="ALR47"/>
          <cell r="ALS47"/>
          <cell r="ALT47"/>
          <cell r="ALU47"/>
          <cell r="ALV47"/>
          <cell r="ALW47"/>
          <cell r="ALX47"/>
          <cell r="ALY47"/>
          <cell r="ALZ47"/>
          <cell r="AMA47"/>
          <cell r="AMB47"/>
          <cell r="AMC47"/>
          <cell r="AMD47"/>
          <cell r="AME47"/>
          <cell r="AMF47"/>
          <cell r="AMG47"/>
          <cell r="AMH47"/>
          <cell r="AMI47"/>
          <cell r="AMJ47"/>
          <cell r="AMK47"/>
          <cell r="AML47"/>
          <cell r="AMM47"/>
          <cell r="AMN47"/>
          <cell r="AMO47"/>
          <cell r="AMP47"/>
          <cell r="AMQ47"/>
          <cell r="AMR47"/>
          <cell r="AMS47"/>
          <cell r="AMT47"/>
          <cell r="AMU47"/>
          <cell r="AMV47"/>
          <cell r="AMW47"/>
          <cell r="AMX47"/>
          <cell r="AMY47"/>
          <cell r="AMZ47"/>
          <cell r="ANA47"/>
          <cell r="ANB47"/>
          <cell r="ANC47"/>
          <cell r="AND47"/>
          <cell r="ANE47"/>
          <cell r="ANF47"/>
          <cell r="ANG47"/>
          <cell r="ANH47"/>
          <cell r="ANI47"/>
          <cell r="ANJ47"/>
          <cell r="ANK47"/>
          <cell r="ANL47"/>
          <cell r="ANM47"/>
          <cell r="ANN47"/>
          <cell r="ANO47"/>
          <cell r="ANP47"/>
          <cell r="ANQ47"/>
          <cell r="ANR47"/>
          <cell r="ANS47"/>
          <cell r="ANT47"/>
          <cell r="ANU47"/>
          <cell r="ANV47"/>
          <cell r="ANW47"/>
          <cell r="ANX47"/>
          <cell r="ANY47"/>
          <cell r="ANZ47"/>
          <cell r="AOA47"/>
          <cell r="AOB47"/>
          <cell r="AOC47"/>
          <cell r="AOD47"/>
          <cell r="AOE47"/>
          <cell r="AOF47"/>
          <cell r="AOG47"/>
          <cell r="AOH47"/>
          <cell r="AOI47"/>
          <cell r="AOJ47"/>
          <cell r="AOK47"/>
          <cell r="AOL47"/>
          <cell r="AOM47"/>
          <cell r="AON47"/>
          <cell r="AOO47"/>
          <cell r="AOP47"/>
          <cell r="AOQ47"/>
          <cell r="AOR47"/>
          <cell r="AOS47"/>
          <cell r="AOT47"/>
          <cell r="AOU47"/>
          <cell r="AOV47"/>
          <cell r="AOW47"/>
          <cell r="AOX47"/>
          <cell r="AOY47"/>
          <cell r="AOZ47"/>
          <cell r="APA47"/>
          <cell r="APB47"/>
          <cell r="APC47"/>
          <cell r="APD47"/>
          <cell r="APE47"/>
          <cell r="APF47"/>
          <cell r="APG47"/>
          <cell r="APH47"/>
          <cell r="API47"/>
          <cell r="APJ47"/>
          <cell r="APK47"/>
          <cell r="APL47"/>
          <cell r="APM47"/>
          <cell r="APN47"/>
          <cell r="APO47"/>
          <cell r="APP47"/>
          <cell r="APQ47"/>
          <cell r="APR47"/>
          <cell r="APS47"/>
          <cell r="APT47"/>
          <cell r="APU47"/>
          <cell r="APV47"/>
          <cell r="APW47"/>
          <cell r="APX47"/>
          <cell r="APY47"/>
          <cell r="APZ47"/>
          <cell r="AQA47"/>
          <cell r="AQB47"/>
          <cell r="AQC47"/>
          <cell r="AQD47"/>
          <cell r="AQE47"/>
          <cell r="AQF47"/>
          <cell r="AQG47"/>
          <cell r="AQH47"/>
          <cell r="AQI47"/>
          <cell r="AQJ47"/>
          <cell r="AQK47"/>
          <cell r="AQL47"/>
          <cell r="AQM47"/>
          <cell r="AQN47"/>
          <cell r="AQO47"/>
          <cell r="AQP47"/>
          <cell r="AQQ47"/>
          <cell r="AQR47"/>
          <cell r="AQS47"/>
          <cell r="AQT47"/>
          <cell r="AQU47"/>
          <cell r="AQV47"/>
          <cell r="AQW47"/>
          <cell r="AQX47"/>
          <cell r="AQY47"/>
          <cell r="AQZ47"/>
          <cell r="ARA47"/>
          <cell r="ARB47"/>
          <cell r="ARC47"/>
          <cell r="ARD47"/>
          <cell r="ARE47"/>
          <cell r="ARF47"/>
          <cell r="ARG47"/>
          <cell r="ARH47"/>
          <cell r="ARI47"/>
          <cell r="ARJ47"/>
          <cell r="ARK47"/>
          <cell r="ARL47"/>
          <cell r="ARM47"/>
          <cell r="ARN47"/>
          <cell r="ARO47"/>
          <cell r="ARP47"/>
          <cell r="ARQ47"/>
          <cell r="ARR47"/>
          <cell r="ARS47"/>
          <cell r="ART47"/>
          <cell r="ARU47"/>
          <cell r="ARV47"/>
          <cell r="ARW47"/>
          <cell r="ARX47"/>
          <cell r="ARY47"/>
          <cell r="ARZ47"/>
          <cell r="ASA47"/>
          <cell r="ASB47"/>
          <cell r="ASC47"/>
          <cell r="ASD47"/>
          <cell r="ASE47"/>
          <cell r="ASF47"/>
          <cell r="ASG47"/>
          <cell r="ASH47"/>
          <cell r="ASI47"/>
          <cell r="ASJ47"/>
          <cell r="ASK47"/>
          <cell r="ASL47"/>
          <cell r="ASM47"/>
          <cell r="ASN47"/>
          <cell r="ASO47"/>
          <cell r="ASP47"/>
          <cell r="ASQ47"/>
          <cell r="ASR47"/>
          <cell r="ASS47"/>
          <cell r="AST47"/>
          <cell r="ASU47"/>
          <cell r="ASV47"/>
          <cell r="ASW47"/>
          <cell r="ASX47"/>
          <cell r="ASY47"/>
          <cell r="ASZ47"/>
          <cell r="ATA47"/>
          <cell r="ATB47"/>
          <cell r="ATC47"/>
          <cell r="ATD47"/>
          <cell r="ATE47"/>
          <cell r="ATF47"/>
          <cell r="ATG47"/>
          <cell r="ATH47"/>
          <cell r="ATI47"/>
          <cell r="ATJ47"/>
          <cell r="ATK47"/>
          <cell r="ATL47"/>
          <cell r="ATM47"/>
          <cell r="ATN47"/>
          <cell r="ATO47"/>
          <cell r="ATP47"/>
          <cell r="ATQ47"/>
          <cell r="ATR47"/>
          <cell r="ATS47"/>
          <cell r="ATT47"/>
          <cell r="ATU47"/>
          <cell r="ATV47"/>
          <cell r="ATW47"/>
          <cell r="ATX47"/>
          <cell r="ATY47"/>
          <cell r="ATZ47"/>
          <cell r="AUA47"/>
          <cell r="AUB47"/>
          <cell r="AUC47"/>
          <cell r="AUD47"/>
          <cell r="AUE47"/>
          <cell r="AUF47"/>
          <cell r="AUG47"/>
          <cell r="AUH47"/>
          <cell r="AUI47"/>
          <cell r="AUJ47"/>
          <cell r="AUK47"/>
          <cell r="AUL47"/>
          <cell r="AUM47"/>
          <cell r="AUN47"/>
          <cell r="AUO47"/>
          <cell r="AUP47"/>
          <cell r="AUQ47"/>
          <cell r="AUR47"/>
          <cell r="AUS47"/>
          <cell r="AUT47"/>
          <cell r="AUU47"/>
          <cell r="AUV47"/>
          <cell r="AUW47"/>
          <cell r="AUX47"/>
          <cell r="AUY47"/>
          <cell r="AUZ47"/>
          <cell r="AVA47"/>
          <cell r="AVB47"/>
          <cell r="AVC47"/>
          <cell r="AVD47"/>
          <cell r="AVE47"/>
          <cell r="AVF47"/>
          <cell r="AVG47"/>
          <cell r="AVH47"/>
          <cell r="AVI47"/>
          <cell r="AVJ47"/>
          <cell r="AVK47"/>
          <cell r="AVL47"/>
          <cell r="AVM47"/>
          <cell r="AVN47"/>
          <cell r="AVO47"/>
          <cell r="AVP47"/>
          <cell r="AVQ47"/>
          <cell r="AVR47"/>
          <cell r="AVS47"/>
          <cell r="AVT47"/>
          <cell r="AVU47"/>
          <cell r="AVV47"/>
          <cell r="AVW47"/>
          <cell r="AVX47"/>
          <cell r="AVY47"/>
          <cell r="AVZ47"/>
          <cell r="AWA47"/>
          <cell r="AWB47"/>
          <cell r="AWC47"/>
          <cell r="AWD47"/>
          <cell r="AWE47"/>
          <cell r="AWF47"/>
          <cell r="AWG47"/>
          <cell r="AWH47"/>
          <cell r="AWI47"/>
          <cell r="AWJ47"/>
          <cell r="AWK47"/>
          <cell r="AWL47"/>
          <cell r="AWM47"/>
          <cell r="AWN47"/>
          <cell r="AWO47"/>
          <cell r="AWP47"/>
          <cell r="AWQ47"/>
          <cell r="AWR47"/>
          <cell r="AWS47"/>
          <cell r="AWT47"/>
          <cell r="AWU47"/>
          <cell r="AWV47"/>
          <cell r="AWW47"/>
          <cell r="AWX47"/>
          <cell r="AWY47"/>
          <cell r="AWZ47"/>
          <cell r="AXA47"/>
          <cell r="AXB47"/>
          <cell r="AXC47"/>
          <cell r="AXD47"/>
          <cell r="AXE47"/>
          <cell r="AXF47"/>
          <cell r="AXG47"/>
          <cell r="AXH47"/>
          <cell r="AXI47"/>
          <cell r="AXJ47"/>
          <cell r="AXK47"/>
          <cell r="AXL47"/>
          <cell r="AXM47"/>
          <cell r="AXN47"/>
          <cell r="AXO47"/>
          <cell r="AXP47"/>
          <cell r="AXQ47"/>
          <cell r="AXR47"/>
          <cell r="AXS47"/>
          <cell r="AXT47"/>
          <cell r="AXU47"/>
          <cell r="AXV47"/>
          <cell r="AXW47"/>
          <cell r="AXX47"/>
          <cell r="AXY47"/>
          <cell r="AXZ47"/>
          <cell r="AYA47"/>
          <cell r="AYB47"/>
          <cell r="AYC47"/>
          <cell r="AYD47"/>
          <cell r="AYE47"/>
          <cell r="AYF47"/>
          <cell r="AYG47"/>
          <cell r="AYH47"/>
          <cell r="AYI47"/>
          <cell r="AYJ47"/>
          <cell r="AYK47"/>
          <cell r="AYL47"/>
          <cell r="AYM47"/>
          <cell r="AYN47"/>
          <cell r="AYO47"/>
          <cell r="AYP47"/>
          <cell r="AYQ47"/>
          <cell r="AYR47"/>
          <cell r="AYS47"/>
          <cell r="AYT47"/>
          <cell r="AYU47"/>
          <cell r="AYV47"/>
          <cell r="AYW47"/>
          <cell r="AYX47"/>
          <cell r="AYY47"/>
          <cell r="AYZ47"/>
          <cell r="AZA47"/>
          <cell r="AZB47"/>
          <cell r="AZC47"/>
          <cell r="AZD47"/>
          <cell r="AZE47"/>
          <cell r="AZF47"/>
          <cell r="AZG47"/>
          <cell r="AZH47"/>
          <cell r="AZI47"/>
          <cell r="AZJ47"/>
          <cell r="AZK47"/>
          <cell r="AZL47"/>
          <cell r="AZM47"/>
          <cell r="AZN47"/>
          <cell r="AZO47"/>
          <cell r="AZP47"/>
          <cell r="AZQ47"/>
          <cell r="AZR47"/>
          <cell r="AZS47"/>
          <cell r="AZT47"/>
          <cell r="AZU47"/>
          <cell r="AZV47"/>
          <cell r="AZW47"/>
          <cell r="AZX47"/>
          <cell r="AZY47"/>
          <cell r="AZZ47"/>
          <cell r="BAA47"/>
          <cell r="BAB47"/>
          <cell r="BAC47"/>
          <cell r="BAD47"/>
          <cell r="BAE47"/>
          <cell r="BAF47"/>
          <cell r="BAG47"/>
          <cell r="BAH47"/>
          <cell r="BAI47"/>
          <cell r="BAJ47"/>
          <cell r="BAK47"/>
          <cell r="BAL47"/>
          <cell r="BAM47"/>
          <cell r="BAN47"/>
          <cell r="BAO47"/>
          <cell r="BAP47"/>
          <cell r="BAQ47"/>
          <cell r="BAR47"/>
          <cell r="BAS47"/>
          <cell r="BAT47"/>
          <cell r="BAU47"/>
          <cell r="BAV47"/>
          <cell r="BAW47"/>
          <cell r="BAX47"/>
          <cell r="BAY47"/>
          <cell r="BAZ47"/>
          <cell r="BBA47"/>
          <cell r="BBB47"/>
          <cell r="BBC47"/>
          <cell r="BBD47"/>
          <cell r="BBE47"/>
          <cell r="BBF47"/>
          <cell r="BBG47"/>
          <cell r="BBH47"/>
          <cell r="BBI47"/>
          <cell r="BBJ47"/>
          <cell r="BBK47"/>
          <cell r="BBL47"/>
          <cell r="BBM47"/>
          <cell r="BBN47"/>
          <cell r="BBO47"/>
          <cell r="BBP47"/>
          <cell r="BBQ47"/>
          <cell r="BBR47"/>
          <cell r="BBS47"/>
          <cell r="BBT47"/>
          <cell r="BBU47"/>
          <cell r="BBV47"/>
          <cell r="BBW47"/>
          <cell r="BBX47"/>
          <cell r="BBY47"/>
          <cell r="BBZ47"/>
          <cell r="BCA47"/>
          <cell r="BCB47"/>
          <cell r="BCC47"/>
          <cell r="BCD47"/>
          <cell r="BCE47"/>
          <cell r="BCF47"/>
          <cell r="BCG47"/>
          <cell r="BCH47"/>
          <cell r="BCI47"/>
          <cell r="BCJ47"/>
          <cell r="BCK47"/>
          <cell r="BCL47"/>
          <cell r="BCM47"/>
          <cell r="BCN47"/>
          <cell r="BCO47"/>
          <cell r="BCP47"/>
          <cell r="BCQ47"/>
          <cell r="BCR47"/>
          <cell r="BCS47"/>
          <cell r="BCT47"/>
          <cell r="BCU47"/>
          <cell r="BCV47"/>
          <cell r="BCW47"/>
          <cell r="BCX47"/>
          <cell r="BCY47"/>
          <cell r="BCZ47"/>
          <cell r="BDA47"/>
          <cell r="BDB47"/>
          <cell r="BDC47"/>
          <cell r="BDD47"/>
          <cell r="BDE47"/>
          <cell r="BDF47"/>
          <cell r="BDG47"/>
          <cell r="BDH47"/>
          <cell r="BDI47"/>
          <cell r="BDJ47"/>
          <cell r="BDK47"/>
          <cell r="BDL47"/>
          <cell r="BDM47"/>
          <cell r="BDN47"/>
          <cell r="BDO47"/>
          <cell r="BDP47"/>
          <cell r="BDQ47"/>
          <cell r="BDR47"/>
          <cell r="BDS47"/>
          <cell r="BDT47"/>
          <cell r="BDU47"/>
          <cell r="BDV47"/>
          <cell r="BDW47"/>
          <cell r="BDX47"/>
          <cell r="BDY47"/>
          <cell r="BDZ47"/>
          <cell r="BEA47"/>
          <cell r="BEB47"/>
          <cell r="BEC47"/>
          <cell r="BED47"/>
          <cell r="BEE47"/>
          <cell r="BEF47"/>
          <cell r="BEG47"/>
          <cell r="BEH47"/>
          <cell r="BEI47"/>
          <cell r="BEJ47"/>
          <cell r="BEK47"/>
          <cell r="BEL47"/>
          <cell r="BEM47"/>
          <cell r="BEN47"/>
          <cell r="BEO47"/>
          <cell r="BEP47"/>
          <cell r="BEQ47"/>
          <cell r="BER47"/>
          <cell r="BES47"/>
          <cell r="BET47"/>
          <cell r="BEU47"/>
          <cell r="BEV47"/>
          <cell r="BEW47"/>
          <cell r="BEX47"/>
          <cell r="BEY47"/>
          <cell r="BEZ47"/>
          <cell r="BFA47"/>
          <cell r="BFB47"/>
          <cell r="BFC47"/>
          <cell r="BFD47"/>
          <cell r="BFE47"/>
          <cell r="BFF47"/>
          <cell r="BFG47"/>
          <cell r="BFH47"/>
          <cell r="BFI47"/>
          <cell r="BFJ47"/>
          <cell r="BFK47"/>
          <cell r="BFL47"/>
          <cell r="BFM47"/>
          <cell r="BFN47"/>
          <cell r="BFO47"/>
          <cell r="BFP47"/>
          <cell r="BFQ47"/>
          <cell r="BFR47"/>
          <cell r="BFS47"/>
          <cell r="BFT47"/>
          <cell r="BFU47"/>
          <cell r="BFV47"/>
          <cell r="BFW47"/>
          <cell r="BFX47"/>
          <cell r="BFY47"/>
          <cell r="BFZ47"/>
          <cell r="BGA47"/>
          <cell r="BGB47"/>
          <cell r="BGC47"/>
          <cell r="BGD47"/>
          <cell r="BGE47"/>
          <cell r="BGF47"/>
          <cell r="BGG47"/>
          <cell r="BGH47"/>
          <cell r="BGI47"/>
          <cell r="BGJ47"/>
          <cell r="BGK47"/>
          <cell r="BGL47"/>
          <cell r="BGM47"/>
          <cell r="BGN47"/>
          <cell r="BGO47"/>
          <cell r="BGP47"/>
          <cell r="BGQ47"/>
          <cell r="BGR47"/>
          <cell r="BGS47"/>
          <cell r="BGT47"/>
          <cell r="BGU47"/>
          <cell r="BGV47"/>
          <cell r="BGW47"/>
          <cell r="BGX47"/>
          <cell r="BGY47"/>
          <cell r="BGZ47"/>
          <cell r="BHA47"/>
          <cell r="BHB47"/>
          <cell r="BHC47"/>
          <cell r="BHD47"/>
          <cell r="BHE47"/>
          <cell r="BHF47"/>
          <cell r="BHG47"/>
          <cell r="BHH47"/>
          <cell r="BHI47"/>
          <cell r="BHJ47"/>
          <cell r="BHK47"/>
          <cell r="BHL47"/>
          <cell r="BHM47"/>
          <cell r="BHN47"/>
          <cell r="BHO47"/>
          <cell r="BHP47"/>
          <cell r="BHQ47"/>
          <cell r="BHR47"/>
          <cell r="BHS47"/>
          <cell r="BHT47"/>
          <cell r="BHU47"/>
          <cell r="BHV47"/>
          <cell r="BHW47"/>
          <cell r="BHX47"/>
          <cell r="BHY47"/>
          <cell r="BHZ47"/>
          <cell r="BIA47"/>
          <cell r="BIB47"/>
          <cell r="BIC47"/>
          <cell r="BID47"/>
          <cell r="BIE47"/>
          <cell r="BIF47"/>
          <cell r="BIG47"/>
          <cell r="BIH47"/>
          <cell r="BII47"/>
          <cell r="BIJ47"/>
          <cell r="BIK47"/>
          <cell r="BIL47"/>
          <cell r="BIM47"/>
          <cell r="BIN47"/>
          <cell r="BIO47"/>
          <cell r="BIP47"/>
          <cell r="BIQ47"/>
          <cell r="BIR47"/>
          <cell r="BIS47"/>
          <cell r="BIT47"/>
          <cell r="BIU47"/>
          <cell r="BIV47"/>
          <cell r="BIW47"/>
          <cell r="BIX47"/>
          <cell r="BIY47"/>
          <cell r="BIZ47"/>
          <cell r="BJA47"/>
          <cell r="BJB47"/>
          <cell r="BJC47"/>
          <cell r="BJD47"/>
          <cell r="BJE47"/>
          <cell r="BJF47"/>
          <cell r="BJG47"/>
          <cell r="BJH47"/>
          <cell r="BJI47"/>
          <cell r="BJJ47"/>
          <cell r="BJK47"/>
          <cell r="BJL47"/>
          <cell r="BJM47"/>
          <cell r="BJN47"/>
          <cell r="BJO47"/>
          <cell r="BJP47"/>
          <cell r="BJQ47"/>
          <cell r="BJR47"/>
          <cell r="BJS47"/>
          <cell r="BJT47"/>
          <cell r="BJU47"/>
          <cell r="BJV47"/>
          <cell r="BJW47"/>
          <cell r="BJX47"/>
          <cell r="BJY47"/>
          <cell r="BJZ47"/>
          <cell r="BKA47"/>
          <cell r="BKB47"/>
          <cell r="BKC47"/>
          <cell r="BKD47"/>
          <cell r="BKE47"/>
          <cell r="BKF47"/>
          <cell r="BKG47"/>
          <cell r="BKH47"/>
          <cell r="BKI47"/>
          <cell r="BKJ47"/>
          <cell r="BKK47"/>
          <cell r="BKL47"/>
          <cell r="BKM47"/>
          <cell r="BKN47"/>
          <cell r="BKO47"/>
          <cell r="BKP47"/>
          <cell r="BKQ47"/>
          <cell r="BKR47"/>
          <cell r="BKS47"/>
          <cell r="BKT47"/>
          <cell r="BKU47"/>
          <cell r="BKV47"/>
          <cell r="BKW47"/>
          <cell r="BKX47"/>
          <cell r="BKY47"/>
          <cell r="BKZ47"/>
          <cell r="BLA47"/>
          <cell r="BLB47"/>
          <cell r="BLC47"/>
          <cell r="BLD47"/>
          <cell r="BLE47"/>
          <cell r="BLF47"/>
          <cell r="BLG47"/>
          <cell r="BLH47"/>
          <cell r="BLI47"/>
          <cell r="BLJ47"/>
          <cell r="BLK47"/>
          <cell r="BLL47"/>
          <cell r="BLM47"/>
          <cell r="BLN47"/>
          <cell r="BLO47"/>
          <cell r="BLP47"/>
          <cell r="BLQ47"/>
          <cell r="BLR47"/>
          <cell r="BLS47"/>
          <cell r="BLT47"/>
          <cell r="BLU47"/>
          <cell r="BLV47"/>
          <cell r="BLW47"/>
          <cell r="BLX47"/>
          <cell r="BLY47"/>
          <cell r="BLZ47"/>
          <cell r="BMA47"/>
          <cell r="BMB47"/>
          <cell r="BMC47"/>
          <cell r="BMD47"/>
          <cell r="BME47"/>
          <cell r="BMF47"/>
          <cell r="BMG47"/>
          <cell r="BMH47"/>
          <cell r="BMI47"/>
          <cell r="BMJ47"/>
          <cell r="BMK47"/>
          <cell r="BML47"/>
          <cell r="BMM47"/>
          <cell r="BMN47"/>
          <cell r="BMO47"/>
          <cell r="BMP47"/>
          <cell r="BMQ47"/>
          <cell r="BMR47"/>
          <cell r="BMS47"/>
          <cell r="BMT47"/>
          <cell r="BMU47"/>
          <cell r="BMV47"/>
          <cell r="BMW47"/>
          <cell r="BMX47"/>
          <cell r="BMY47"/>
          <cell r="BMZ47"/>
          <cell r="BNA47"/>
          <cell r="BNB47"/>
          <cell r="BNC47"/>
          <cell r="BND47"/>
          <cell r="BNE47"/>
          <cell r="BNF47"/>
          <cell r="BNG47"/>
          <cell r="BNH47"/>
          <cell r="BNI47"/>
          <cell r="BNJ47"/>
          <cell r="BNK47"/>
          <cell r="BNL47"/>
          <cell r="BNM47"/>
          <cell r="BNN47"/>
          <cell r="BNO47"/>
          <cell r="BNP47"/>
          <cell r="BNQ47"/>
          <cell r="BNR47"/>
          <cell r="BNS47"/>
          <cell r="BNT47"/>
          <cell r="BNU47"/>
          <cell r="BNV47"/>
          <cell r="BNW47"/>
          <cell r="BNX47"/>
          <cell r="BNY47"/>
          <cell r="BNZ47"/>
          <cell r="BOA47"/>
          <cell r="BOB47"/>
          <cell r="BOC47"/>
          <cell r="BOD47"/>
          <cell r="BOE47"/>
          <cell r="BOF47"/>
          <cell r="BOG47"/>
          <cell r="BOH47"/>
          <cell r="BOI47"/>
          <cell r="BOJ47"/>
          <cell r="BOK47"/>
          <cell r="BOL47"/>
          <cell r="BOM47"/>
          <cell r="BON47"/>
          <cell r="BOO47"/>
          <cell r="BOP47"/>
          <cell r="BOQ47"/>
          <cell r="BOR47"/>
          <cell r="BOS47"/>
          <cell r="BOT47"/>
          <cell r="BOU47"/>
          <cell r="BOV47"/>
          <cell r="BOW47"/>
          <cell r="BOX47"/>
          <cell r="BOY47"/>
          <cell r="BOZ47"/>
          <cell r="BPA47"/>
          <cell r="BPB47"/>
          <cell r="BPC47"/>
          <cell r="BPD47"/>
          <cell r="BPE47"/>
          <cell r="BPF47"/>
          <cell r="BPG47"/>
          <cell r="BPH47"/>
          <cell r="BPI47"/>
          <cell r="BPJ47"/>
          <cell r="BPK47"/>
          <cell r="BPL47"/>
          <cell r="BPM47"/>
          <cell r="BPN47"/>
          <cell r="BPO47"/>
          <cell r="BPP47"/>
          <cell r="BPQ47"/>
          <cell r="BPR47"/>
          <cell r="BPS47"/>
          <cell r="BPT47"/>
          <cell r="BPU47"/>
          <cell r="BPV47"/>
          <cell r="BPW47"/>
          <cell r="BPX47"/>
          <cell r="BPY47"/>
          <cell r="BPZ47"/>
          <cell r="BQA47"/>
          <cell r="BQB47"/>
          <cell r="BQC47"/>
          <cell r="BQD47"/>
          <cell r="BQE47"/>
          <cell r="BQF47"/>
          <cell r="BQG47"/>
          <cell r="BQH47"/>
          <cell r="BQI47"/>
          <cell r="BQJ47"/>
          <cell r="BQK47"/>
          <cell r="BQL47"/>
          <cell r="BQM47"/>
          <cell r="BQN47"/>
          <cell r="BQO47"/>
          <cell r="BQP47"/>
          <cell r="BQQ47"/>
          <cell r="BQR47"/>
          <cell r="BQS47"/>
          <cell r="BQT47"/>
          <cell r="BQU47"/>
          <cell r="BQV47"/>
          <cell r="BQW47"/>
          <cell r="BQX47"/>
          <cell r="BQY47"/>
          <cell r="BQZ47"/>
          <cell r="BRA47"/>
          <cell r="BRB47"/>
          <cell r="BRC47"/>
          <cell r="BRD47"/>
          <cell r="BRE47"/>
          <cell r="BRF47"/>
          <cell r="BRG47"/>
          <cell r="BRH47"/>
          <cell r="BRI47"/>
          <cell r="BRJ47"/>
          <cell r="BRK47"/>
          <cell r="BRL47"/>
          <cell r="BRM47"/>
          <cell r="BRN47"/>
          <cell r="BRO47"/>
          <cell r="BRP47"/>
          <cell r="BRQ47"/>
          <cell r="BRR47"/>
          <cell r="BRS47"/>
          <cell r="BRT47"/>
          <cell r="BRU47"/>
          <cell r="BRV47"/>
          <cell r="BRW47"/>
          <cell r="BRX47"/>
          <cell r="BRY47"/>
          <cell r="BRZ47"/>
          <cell r="BSA47"/>
          <cell r="BSB47"/>
          <cell r="BSC47"/>
          <cell r="BSD47"/>
          <cell r="BSE47"/>
          <cell r="BSF47"/>
          <cell r="BSG47"/>
          <cell r="BSH47"/>
          <cell r="BSI47"/>
          <cell r="BSJ47"/>
          <cell r="BSK47"/>
          <cell r="BSL47"/>
          <cell r="BSM47"/>
          <cell r="BSN47"/>
          <cell r="BSO47"/>
          <cell r="BSP47"/>
          <cell r="BSQ47"/>
          <cell r="BSR47"/>
          <cell r="BSS47"/>
          <cell r="BST47"/>
          <cell r="BSU47"/>
          <cell r="BSV47"/>
          <cell r="BSW47"/>
          <cell r="BSX47"/>
          <cell r="BSY47"/>
          <cell r="BSZ47"/>
          <cell r="BTA47"/>
          <cell r="BTB47"/>
          <cell r="BTC47"/>
          <cell r="BTD47"/>
          <cell r="BTE47"/>
          <cell r="BTF47"/>
          <cell r="BTG47"/>
          <cell r="BTH47"/>
          <cell r="BTI47"/>
          <cell r="BTJ47"/>
          <cell r="BTK47"/>
          <cell r="BTL47"/>
          <cell r="BTM47"/>
          <cell r="BTN47"/>
          <cell r="BTO47"/>
          <cell r="BTP47"/>
          <cell r="BTQ47"/>
          <cell r="BTR47"/>
          <cell r="BTS47"/>
          <cell r="BTT47"/>
          <cell r="BTU47"/>
          <cell r="BTV47"/>
          <cell r="BTW47"/>
          <cell r="BTX47"/>
          <cell r="BTY47"/>
          <cell r="BTZ47"/>
          <cell r="BUA47"/>
          <cell r="BUB47"/>
          <cell r="BUC47"/>
          <cell r="BUD47"/>
          <cell r="BUE47"/>
          <cell r="BUF47"/>
          <cell r="BUG47"/>
          <cell r="BUH47"/>
          <cell r="BUI47"/>
          <cell r="BUJ47"/>
          <cell r="BUK47"/>
          <cell r="BUL47"/>
          <cell r="BUM47"/>
          <cell r="BUN47"/>
          <cell r="BUO47"/>
          <cell r="BUP47"/>
          <cell r="BUQ47"/>
          <cell r="BUR47"/>
          <cell r="BUS47"/>
          <cell r="BUT47"/>
          <cell r="BUU47"/>
          <cell r="BUV47"/>
          <cell r="BUW47"/>
          <cell r="BUX47"/>
          <cell r="BUY47"/>
          <cell r="BUZ47"/>
          <cell r="BVA47"/>
          <cell r="BVB47"/>
          <cell r="BVC47"/>
          <cell r="BVD47"/>
          <cell r="BVE47"/>
          <cell r="BVF47"/>
          <cell r="BVG47"/>
          <cell r="BVH47"/>
          <cell r="BVI47"/>
          <cell r="BVJ47"/>
          <cell r="BVK47"/>
          <cell r="BVL47"/>
          <cell r="BVM47"/>
          <cell r="BVN47"/>
          <cell r="BVO47"/>
          <cell r="BVP47"/>
          <cell r="BVQ47"/>
          <cell r="BVR47"/>
          <cell r="BVS47"/>
          <cell r="BVT47"/>
          <cell r="BVU47"/>
          <cell r="BVV47"/>
          <cell r="BVW47"/>
          <cell r="BVX47"/>
          <cell r="BVY47"/>
          <cell r="BVZ47"/>
          <cell r="BWA47"/>
          <cell r="BWB47"/>
          <cell r="BWC47"/>
          <cell r="BWD47"/>
          <cell r="BWE47"/>
          <cell r="BWF47"/>
          <cell r="BWG47"/>
          <cell r="BWH47"/>
          <cell r="BWI47"/>
          <cell r="BWJ47"/>
          <cell r="BWK47"/>
          <cell r="BWL47"/>
          <cell r="BWM47"/>
          <cell r="BWN47"/>
          <cell r="BWO47"/>
          <cell r="BWP47"/>
          <cell r="BWQ47"/>
          <cell r="BWR47"/>
          <cell r="BWS47"/>
          <cell r="BWT47"/>
          <cell r="BWU47"/>
          <cell r="BWV47"/>
          <cell r="BWW47"/>
          <cell r="BWX47"/>
          <cell r="BWY47"/>
          <cell r="BWZ47"/>
          <cell r="BXA47"/>
          <cell r="BXB47"/>
          <cell r="BXC47"/>
          <cell r="BXD47"/>
          <cell r="BXE47"/>
          <cell r="BXF47"/>
          <cell r="BXG47"/>
          <cell r="BXH47"/>
          <cell r="BXI47"/>
          <cell r="BXJ47"/>
          <cell r="BXK47"/>
          <cell r="BXL47"/>
          <cell r="BXM47"/>
          <cell r="BXN47"/>
          <cell r="BXO47"/>
          <cell r="BXP47"/>
          <cell r="BXQ47"/>
          <cell r="BXR47"/>
          <cell r="BXS47"/>
          <cell r="BXT47"/>
          <cell r="BXU47"/>
          <cell r="BXV47"/>
          <cell r="BXW47"/>
          <cell r="BXX47"/>
          <cell r="BXY47"/>
          <cell r="BXZ47"/>
          <cell r="BYA47"/>
          <cell r="BYB47"/>
          <cell r="BYC47"/>
          <cell r="BYD47"/>
          <cell r="BYE47"/>
          <cell r="BYF47"/>
          <cell r="BYG47"/>
          <cell r="BYH47"/>
          <cell r="BYI47"/>
          <cell r="BYJ47"/>
          <cell r="BYK47"/>
          <cell r="BYL47"/>
          <cell r="BYM47"/>
          <cell r="BYN47"/>
          <cell r="BYO47"/>
          <cell r="BYP47"/>
          <cell r="BYQ47"/>
          <cell r="BYR47"/>
          <cell r="BYS47"/>
          <cell r="BYT47"/>
          <cell r="BYU47"/>
          <cell r="BYV47"/>
          <cell r="BYW47"/>
          <cell r="BYX47"/>
          <cell r="BYY47"/>
          <cell r="BYZ47"/>
          <cell r="BZA47"/>
          <cell r="BZB47"/>
          <cell r="BZC47"/>
          <cell r="BZD47"/>
          <cell r="BZE47"/>
          <cell r="BZF47"/>
          <cell r="BZG47"/>
          <cell r="BZH47"/>
          <cell r="BZI47"/>
          <cell r="BZJ47"/>
          <cell r="BZK47"/>
          <cell r="BZL47"/>
          <cell r="BZM47"/>
          <cell r="BZN47"/>
          <cell r="BZO47"/>
          <cell r="BZP47"/>
          <cell r="BZQ47"/>
          <cell r="BZR47"/>
          <cell r="BZS47"/>
          <cell r="BZT47"/>
          <cell r="BZU47"/>
          <cell r="BZV47"/>
          <cell r="BZW47"/>
          <cell r="BZX47"/>
          <cell r="BZY47"/>
          <cell r="BZZ47"/>
          <cell r="CAA47"/>
          <cell r="CAB47"/>
          <cell r="CAC47"/>
          <cell r="CAD47"/>
          <cell r="CAE47"/>
          <cell r="CAF47"/>
          <cell r="CAG47"/>
          <cell r="CAH47"/>
          <cell r="CAI47"/>
          <cell r="CAJ47"/>
          <cell r="CAK47"/>
          <cell r="CAL47"/>
          <cell r="CAM47"/>
          <cell r="CAN47"/>
          <cell r="CAO47"/>
          <cell r="CAP47"/>
          <cell r="CAQ47"/>
          <cell r="CAR47"/>
          <cell r="CAS47"/>
          <cell r="CAT47"/>
          <cell r="CAU47"/>
          <cell r="CAV47"/>
          <cell r="CAW47"/>
          <cell r="CAX47"/>
          <cell r="CAY47"/>
          <cell r="CAZ47"/>
          <cell r="CBA47"/>
          <cell r="CBB47"/>
          <cell r="CBC47"/>
          <cell r="CBD47"/>
          <cell r="CBE47"/>
          <cell r="CBF47"/>
          <cell r="CBG47"/>
          <cell r="CBH47"/>
          <cell r="CBI47"/>
          <cell r="CBJ47"/>
          <cell r="CBK47"/>
          <cell r="CBL47"/>
          <cell r="CBM47"/>
          <cell r="CBN47"/>
          <cell r="CBO47"/>
          <cell r="CBP47"/>
          <cell r="CBQ47"/>
          <cell r="CBR47"/>
          <cell r="CBS47"/>
          <cell r="CBT47"/>
          <cell r="CBU47"/>
          <cell r="CBV47"/>
          <cell r="CBW47"/>
          <cell r="CBX47"/>
          <cell r="CBY47"/>
          <cell r="CBZ47"/>
          <cell r="CCA47"/>
          <cell r="CCB47"/>
          <cell r="CCC47"/>
          <cell r="CCD47"/>
          <cell r="CCE47"/>
          <cell r="CCF47"/>
          <cell r="CCG47"/>
          <cell r="CCH47"/>
          <cell r="CCI47"/>
          <cell r="CCJ47"/>
          <cell r="CCK47"/>
          <cell r="CCL47"/>
          <cell r="CCM47"/>
          <cell r="CCN47"/>
          <cell r="CCO47"/>
          <cell r="CCP47"/>
          <cell r="CCQ47"/>
          <cell r="CCR47"/>
          <cell r="CCS47"/>
          <cell r="CCT47"/>
          <cell r="CCU47"/>
          <cell r="CCV47"/>
          <cell r="CCW47"/>
          <cell r="CCX47"/>
          <cell r="CCY47"/>
          <cell r="CCZ47"/>
          <cell r="CDA47"/>
          <cell r="CDB47"/>
          <cell r="CDC47"/>
          <cell r="CDD47"/>
          <cell r="CDE47"/>
          <cell r="CDF47"/>
          <cell r="CDG47"/>
          <cell r="CDH47"/>
          <cell r="CDI47"/>
          <cell r="CDJ47"/>
          <cell r="CDK47"/>
          <cell r="CDL47"/>
          <cell r="CDM47"/>
          <cell r="CDN47"/>
          <cell r="CDO47"/>
          <cell r="CDP47"/>
          <cell r="CDQ47"/>
          <cell r="CDR47"/>
          <cell r="CDS47"/>
          <cell r="CDT47"/>
          <cell r="CDU47"/>
          <cell r="CDV47"/>
          <cell r="CDW47"/>
          <cell r="CDX47"/>
          <cell r="CDY47"/>
          <cell r="CDZ47"/>
          <cell r="CEA47"/>
          <cell r="CEB47"/>
          <cell r="CEC47"/>
          <cell r="CED47"/>
          <cell r="CEE47"/>
          <cell r="CEF47"/>
          <cell r="CEG47"/>
          <cell r="CEH47"/>
          <cell r="CEI47"/>
          <cell r="CEJ47"/>
          <cell r="CEK47"/>
          <cell r="CEL47"/>
          <cell r="CEM47"/>
          <cell r="CEN47"/>
          <cell r="CEO47"/>
          <cell r="CEP47"/>
          <cell r="CEQ47"/>
          <cell r="CER47"/>
          <cell r="CES47"/>
          <cell r="CET47"/>
          <cell r="CEU47"/>
          <cell r="CEV47"/>
          <cell r="CEW47"/>
          <cell r="CEX47"/>
          <cell r="CEY47"/>
          <cell r="CEZ47"/>
          <cell r="CFA47"/>
          <cell r="CFB47"/>
          <cell r="CFC47"/>
          <cell r="CFD47"/>
          <cell r="CFE47"/>
          <cell r="CFF47"/>
          <cell r="CFG47"/>
          <cell r="CFH47"/>
          <cell r="CFI47"/>
          <cell r="CFJ47"/>
          <cell r="CFK47"/>
          <cell r="CFL47"/>
          <cell r="CFM47"/>
          <cell r="CFN47"/>
          <cell r="CFO47"/>
          <cell r="CFP47"/>
          <cell r="CFQ47"/>
          <cell r="CFR47"/>
          <cell r="CFS47"/>
          <cell r="CFT47"/>
          <cell r="CFU47"/>
          <cell r="CFV47"/>
          <cell r="CFW47"/>
          <cell r="CFX47"/>
          <cell r="CFY47"/>
          <cell r="CFZ47"/>
          <cell r="CGA47"/>
          <cell r="CGB47"/>
          <cell r="CGC47"/>
          <cell r="CGD47"/>
          <cell r="CGE47"/>
          <cell r="CGF47"/>
          <cell r="CGG47"/>
          <cell r="CGH47"/>
          <cell r="CGI47"/>
          <cell r="CGJ47"/>
          <cell r="CGK47"/>
          <cell r="CGL47"/>
          <cell r="CGM47"/>
          <cell r="CGN47"/>
          <cell r="CGO47"/>
          <cell r="CGP47"/>
          <cell r="CGQ47"/>
          <cell r="CGR47"/>
          <cell r="CGS47"/>
          <cell r="CGT47"/>
          <cell r="CGU47"/>
          <cell r="CGV47"/>
          <cell r="CGW47"/>
          <cell r="CGX47"/>
          <cell r="CGY47"/>
          <cell r="CGZ47"/>
          <cell r="CHA47"/>
          <cell r="CHB47"/>
          <cell r="CHC47"/>
          <cell r="CHD47"/>
          <cell r="CHE47"/>
          <cell r="CHF47"/>
          <cell r="CHG47"/>
          <cell r="CHH47"/>
          <cell r="CHI47"/>
          <cell r="CHJ47"/>
          <cell r="CHK47"/>
          <cell r="CHL47"/>
          <cell r="CHM47"/>
          <cell r="CHN47"/>
          <cell r="CHO47"/>
          <cell r="CHP47"/>
          <cell r="CHQ47"/>
          <cell r="CHR47"/>
          <cell r="CHS47"/>
          <cell r="CHT47"/>
          <cell r="CHU47"/>
          <cell r="CHV47"/>
          <cell r="CHW47"/>
          <cell r="CHX47"/>
          <cell r="CHY47"/>
          <cell r="CHZ47"/>
          <cell r="CIA47"/>
          <cell r="CIB47"/>
          <cell r="CIC47"/>
          <cell r="CID47"/>
          <cell r="CIE47"/>
          <cell r="CIF47"/>
          <cell r="CIG47"/>
          <cell r="CIH47"/>
          <cell r="CII47"/>
          <cell r="CIJ47"/>
          <cell r="CIK47"/>
          <cell r="CIL47"/>
          <cell r="CIM47"/>
          <cell r="CIN47"/>
          <cell r="CIO47"/>
          <cell r="CIP47"/>
          <cell r="CIQ47"/>
          <cell r="CIR47"/>
          <cell r="CIS47"/>
          <cell r="CIT47"/>
          <cell r="CIU47"/>
          <cell r="CIV47"/>
          <cell r="CIW47"/>
          <cell r="CIX47"/>
          <cell r="CIY47"/>
          <cell r="CIZ47"/>
          <cell r="CJA47"/>
          <cell r="CJB47"/>
          <cell r="CJC47"/>
          <cell r="CJD47"/>
          <cell r="CJE47"/>
          <cell r="CJF47"/>
          <cell r="CJG47"/>
          <cell r="CJH47"/>
          <cell r="CJI47"/>
          <cell r="CJJ47"/>
          <cell r="CJK47"/>
          <cell r="CJL47"/>
          <cell r="CJM47"/>
          <cell r="CJN47"/>
          <cell r="CJO47"/>
          <cell r="CJP47"/>
          <cell r="CJQ47"/>
          <cell r="CJR47"/>
          <cell r="CJS47"/>
          <cell r="CJT47"/>
          <cell r="CJU47"/>
          <cell r="CJV47"/>
          <cell r="CJW47"/>
          <cell r="CJX47"/>
          <cell r="CJY47"/>
          <cell r="CJZ47"/>
          <cell r="CKA47"/>
          <cell r="CKB47"/>
          <cell r="CKC47"/>
          <cell r="CKD47"/>
          <cell r="CKE47"/>
          <cell r="CKF47"/>
          <cell r="CKG47"/>
          <cell r="CKH47"/>
          <cell r="CKI47"/>
          <cell r="CKJ47"/>
          <cell r="CKK47"/>
          <cell r="CKL47"/>
          <cell r="CKM47"/>
          <cell r="CKN47"/>
          <cell r="CKO47"/>
          <cell r="CKP47"/>
          <cell r="CKQ47"/>
          <cell r="CKR47"/>
          <cell r="CKS47"/>
          <cell r="CKT47"/>
          <cell r="CKU47"/>
          <cell r="CKV47"/>
          <cell r="CKW47"/>
          <cell r="CKX47"/>
          <cell r="CKY47"/>
          <cell r="CKZ47"/>
          <cell r="CLA47"/>
          <cell r="CLB47"/>
          <cell r="CLC47"/>
          <cell r="CLD47"/>
          <cell r="CLE47"/>
          <cell r="CLF47"/>
          <cell r="CLG47"/>
          <cell r="CLH47"/>
          <cell r="CLI47"/>
          <cell r="CLJ47"/>
          <cell r="CLK47"/>
          <cell r="CLL47"/>
          <cell r="CLM47"/>
          <cell r="CLN47"/>
          <cell r="CLO47"/>
          <cell r="CLP47"/>
          <cell r="CLQ47"/>
          <cell r="CLR47"/>
          <cell r="CLS47"/>
          <cell r="CLT47"/>
          <cell r="CLU47"/>
          <cell r="CLV47"/>
          <cell r="CLW47"/>
          <cell r="CLX47"/>
          <cell r="CLY47"/>
          <cell r="CLZ47"/>
          <cell r="CMA47"/>
          <cell r="CMB47"/>
          <cell r="CMC47"/>
          <cell r="CMD47"/>
          <cell r="CME47"/>
          <cell r="CMF47"/>
          <cell r="CMG47"/>
          <cell r="CMH47"/>
          <cell r="CMI47"/>
          <cell r="CMJ47"/>
          <cell r="CMK47"/>
          <cell r="CML47"/>
          <cell r="CMM47"/>
          <cell r="CMN47"/>
          <cell r="CMO47"/>
          <cell r="CMP47"/>
          <cell r="CMQ47"/>
          <cell r="CMR47"/>
          <cell r="CMS47"/>
          <cell r="CMT47"/>
          <cell r="CMU47"/>
          <cell r="CMV47"/>
          <cell r="CMW47"/>
          <cell r="CMX47"/>
          <cell r="CMY47"/>
          <cell r="CMZ47"/>
          <cell r="CNA47"/>
          <cell r="CNB47"/>
          <cell r="CNC47"/>
          <cell r="CND47"/>
          <cell r="CNE47"/>
          <cell r="CNF47"/>
          <cell r="CNG47"/>
          <cell r="CNH47"/>
          <cell r="CNI47"/>
          <cell r="CNJ47"/>
          <cell r="CNK47"/>
          <cell r="CNL47"/>
          <cell r="CNM47"/>
          <cell r="CNN47"/>
          <cell r="CNO47"/>
          <cell r="CNP47"/>
          <cell r="CNQ47"/>
          <cell r="CNR47"/>
          <cell r="CNS47"/>
          <cell r="CNT47"/>
          <cell r="CNU47"/>
          <cell r="CNV47"/>
          <cell r="CNW47"/>
          <cell r="CNX47"/>
          <cell r="CNY47"/>
          <cell r="CNZ47"/>
          <cell r="COA47"/>
          <cell r="COB47"/>
          <cell r="COC47"/>
          <cell r="COD47"/>
          <cell r="COE47"/>
          <cell r="COF47"/>
          <cell r="COG47"/>
          <cell r="COH47"/>
          <cell r="COI47"/>
          <cell r="COJ47"/>
          <cell r="COK47"/>
          <cell r="COL47"/>
          <cell r="COM47"/>
          <cell r="CON47"/>
          <cell r="COO47"/>
          <cell r="COP47"/>
          <cell r="COQ47"/>
          <cell r="COR47"/>
          <cell r="COS47"/>
          <cell r="COT47"/>
          <cell r="COU47"/>
          <cell r="COV47"/>
          <cell r="COW47"/>
          <cell r="COX47"/>
          <cell r="COY47"/>
          <cell r="COZ47"/>
          <cell r="CPA47"/>
          <cell r="CPB47"/>
          <cell r="CPC47"/>
          <cell r="CPD47"/>
          <cell r="CPE47"/>
          <cell r="CPF47"/>
          <cell r="CPG47"/>
          <cell r="CPH47"/>
          <cell r="CPI47"/>
          <cell r="CPJ47"/>
          <cell r="CPK47"/>
          <cell r="CPL47"/>
          <cell r="CPM47"/>
          <cell r="CPN47"/>
          <cell r="CPO47"/>
          <cell r="CPP47"/>
          <cell r="CPQ47"/>
          <cell r="CPR47"/>
          <cell r="CPS47"/>
          <cell r="CPT47"/>
          <cell r="CPU47"/>
          <cell r="CPV47"/>
          <cell r="CPW47"/>
          <cell r="CPX47"/>
          <cell r="CPY47"/>
          <cell r="CPZ47"/>
          <cell r="CQA47"/>
          <cell r="CQB47"/>
          <cell r="CQC47"/>
          <cell r="CQD47"/>
          <cell r="CQE47"/>
          <cell r="CQF47"/>
          <cell r="CQG47"/>
          <cell r="CQH47"/>
          <cell r="CQI47"/>
          <cell r="CQJ47"/>
          <cell r="CQK47"/>
          <cell r="CQL47"/>
          <cell r="CQM47"/>
          <cell r="CQN47"/>
          <cell r="CQO47"/>
          <cell r="CQP47"/>
          <cell r="CQQ47"/>
          <cell r="CQR47"/>
          <cell r="CQS47"/>
          <cell r="CQT47"/>
          <cell r="CQU47"/>
          <cell r="CQV47"/>
          <cell r="CQW47"/>
          <cell r="CQX47"/>
          <cell r="CQY47"/>
          <cell r="CQZ47"/>
          <cell r="CRA47"/>
          <cell r="CRB47"/>
          <cell r="CRC47"/>
          <cell r="CRD47"/>
          <cell r="CRE47"/>
          <cell r="CRF47"/>
          <cell r="CRG47"/>
          <cell r="CRH47"/>
          <cell r="CRI47"/>
          <cell r="CRJ47"/>
          <cell r="CRK47"/>
          <cell r="CRL47"/>
          <cell r="CRM47"/>
          <cell r="CRN47"/>
          <cell r="CRO47"/>
          <cell r="CRP47"/>
          <cell r="CRQ47"/>
          <cell r="CRR47"/>
          <cell r="CRS47"/>
          <cell r="CRT47"/>
          <cell r="CRU47"/>
          <cell r="CRV47"/>
          <cell r="CRW47"/>
          <cell r="CRX47"/>
          <cell r="CRY47"/>
          <cell r="CRZ47"/>
          <cell r="CSA47"/>
          <cell r="CSB47"/>
          <cell r="CSC47"/>
          <cell r="CSD47"/>
          <cell r="CSE47"/>
          <cell r="CSF47"/>
          <cell r="CSG47"/>
          <cell r="CSH47"/>
          <cell r="CSI47"/>
          <cell r="CSJ47"/>
          <cell r="CSK47"/>
          <cell r="CSL47"/>
          <cell r="CSM47"/>
          <cell r="CSN47"/>
          <cell r="CSO47"/>
          <cell r="CSP47"/>
          <cell r="CSQ47"/>
          <cell r="CSR47"/>
          <cell r="CSS47"/>
          <cell r="CST47"/>
          <cell r="CSU47"/>
          <cell r="CSV47"/>
          <cell r="CSW47"/>
          <cell r="CSX47"/>
          <cell r="CSY47"/>
          <cell r="CSZ47"/>
          <cell r="CTA47"/>
          <cell r="CTB47"/>
          <cell r="CTC47"/>
          <cell r="CTD47"/>
          <cell r="CTE47"/>
          <cell r="CTF47"/>
          <cell r="CTG47"/>
          <cell r="CTH47"/>
          <cell r="CTI47"/>
          <cell r="CTJ47"/>
          <cell r="CTK47"/>
          <cell r="CTL47"/>
          <cell r="CTM47"/>
          <cell r="CTN47"/>
          <cell r="CTO47"/>
          <cell r="CTP47"/>
          <cell r="CTQ47"/>
          <cell r="CTR47"/>
          <cell r="CTS47"/>
          <cell r="CTT47"/>
          <cell r="CTU47"/>
          <cell r="CTV47"/>
          <cell r="CTW47"/>
          <cell r="CTX47"/>
          <cell r="CTY47"/>
          <cell r="CTZ47"/>
          <cell r="CUA47"/>
          <cell r="CUB47"/>
          <cell r="CUC47"/>
          <cell r="CUD47"/>
          <cell r="CUE47"/>
          <cell r="CUF47"/>
          <cell r="CUG47"/>
          <cell r="CUH47"/>
          <cell r="CUI47"/>
          <cell r="CUJ47"/>
          <cell r="CUK47"/>
          <cell r="CUL47"/>
          <cell r="CUM47"/>
          <cell r="CUN47"/>
          <cell r="CUO47"/>
          <cell r="CUP47"/>
          <cell r="CUQ47"/>
          <cell r="CUR47"/>
          <cell r="CUS47"/>
          <cell r="CUT47"/>
          <cell r="CUU47"/>
          <cell r="CUV47"/>
          <cell r="CUW47"/>
          <cell r="CUX47"/>
          <cell r="CUY47"/>
          <cell r="CUZ47"/>
          <cell r="CVA47"/>
          <cell r="CVB47"/>
          <cell r="CVC47"/>
          <cell r="CVD47"/>
          <cell r="CVE47"/>
          <cell r="CVF47"/>
          <cell r="CVG47"/>
          <cell r="CVH47"/>
          <cell r="CVI47"/>
          <cell r="CVJ47"/>
          <cell r="CVK47"/>
          <cell r="CVL47"/>
          <cell r="CVM47"/>
          <cell r="CVN47"/>
          <cell r="CVO47"/>
          <cell r="CVP47"/>
          <cell r="CVQ47"/>
          <cell r="CVR47"/>
          <cell r="CVS47"/>
          <cell r="CVT47"/>
          <cell r="CVU47"/>
          <cell r="CVV47"/>
          <cell r="CVW47"/>
          <cell r="CVX47"/>
          <cell r="CVY47"/>
          <cell r="CVZ47"/>
          <cell r="CWA47"/>
          <cell r="CWB47"/>
          <cell r="CWC47"/>
          <cell r="CWD47"/>
          <cell r="CWE47"/>
          <cell r="CWF47"/>
          <cell r="CWG47"/>
          <cell r="CWH47"/>
          <cell r="CWI47"/>
          <cell r="CWJ47"/>
          <cell r="CWK47"/>
          <cell r="CWL47"/>
          <cell r="CWM47"/>
          <cell r="CWN47"/>
          <cell r="CWO47"/>
          <cell r="CWP47"/>
          <cell r="CWQ47"/>
          <cell r="CWR47"/>
          <cell r="CWS47"/>
          <cell r="CWT47"/>
          <cell r="CWU47"/>
          <cell r="CWV47"/>
          <cell r="CWW47"/>
          <cell r="CWX47"/>
          <cell r="CWY47"/>
          <cell r="CWZ47"/>
          <cell r="CXA47"/>
          <cell r="CXB47"/>
          <cell r="CXC47"/>
          <cell r="CXD47"/>
          <cell r="CXE47"/>
          <cell r="CXF47"/>
          <cell r="CXG47"/>
          <cell r="CXH47"/>
          <cell r="CXI47"/>
          <cell r="CXJ47"/>
          <cell r="CXK47"/>
          <cell r="CXL47"/>
          <cell r="CXM47"/>
          <cell r="CXN47"/>
          <cell r="CXO47"/>
          <cell r="CXP47"/>
          <cell r="CXQ47"/>
          <cell r="CXR47"/>
          <cell r="CXS47"/>
          <cell r="CXT47"/>
          <cell r="CXU47"/>
          <cell r="CXV47"/>
          <cell r="CXW47"/>
          <cell r="CXX47"/>
          <cell r="CXY47"/>
          <cell r="CXZ47"/>
          <cell r="CYA47"/>
          <cell r="CYB47"/>
          <cell r="CYC47"/>
          <cell r="CYD47"/>
          <cell r="CYE47"/>
          <cell r="CYF47"/>
          <cell r="CYG47"/>
          <cell r="CYH47"/>
          <cell r="CYI47"/>
          <cell r="CYJ47"/>
          <cell r="CYK47"/>
          <cell r="CYL47"/>
          <cell r="CYM47"/>
          <cell r="CYN47"/>
          <cell r="CYO47"/>
          <cell r="CYP47"/>
          <cell r="CYQ47"/>
          <cell r="CYR47"/>
          <cell r="CYS47"/>
          <cell r="CYT47"/>
          <cell r="CYU47"/>
          <cell r="CYV47"/>
          <cell r="CYW47"/>
          <cell r="CYX47"/>
          <cell r="CYY47"/>
          <cell r="CYZ47"/>
          <cell r="CZA47"/>
          <cell r="CZB47"/>
          <cell r="CZC47"/>
          <cell r="CZD47"/>
          <cell r="CZE47"/>
          <cell r="CZF47"/>
          <cell r="CZG47"/>
          <cell r="CZH47"/>
          <cell r="CZI47"/>
          <cell r="CZJ47"/>
          <cell r="CZK47"/>
          <cell r="CZL47"/>
          <cell r="CZM47"/>
          <cell r="CZN47"/>
          <cell r="CZO47"/>
          <cell r="CZP47"/>
          <cell r="CZQ47"/>
          <cell r="CZR47"/>
          <cell r="CZS47"/>
          <cell r="CZT47"/>
          <cell r="CZU47"/>
          <cell r="CZV47"/>
          <cell r="CZW47"/>
          <cell r="CZX47"/>
          <cell r="CZY47"/>
          <cell r="CZZ47"/>
          <cell r="DAA47"/>
          <cell r="DAB47"/>
          <cell r="DAC47"/>
          <cell r="DAD47"/>
          <cell r="DAE47"/>
          <cell r="DAF47"/>
          <cell r="DAG47"/>
          <cell r="DAH47"/>
          <cell r="DAI47"/>
          <cell r="DAJ47"/>
          <cell r="DAK47"/>
          <cell r="DAL47"/>
          <cell r="DAM47"/>
          <cell r="DAN47"/>
          <cell r="DAO47"/>
          <cell r="DAP47"/>
          <cell r="DAQ47"/>
          <cell r="DAR47"/>
          <cell r="DAS47"/>
          <cell r="DAT47"/>
          <cell r="DAU47"/>
          <cell r="DAV47"/>
          <cell r="DAW47"/>
          <cell r="DAX47"/>
          <cell r="DAY47"/>
          <cell r="DAZ47"/>
          <cell r="DBA47"/>
          <cell r="DBB47"/>
          <cell r="DBC47"/>
          <cell r="DBD47"/>
          <cell r="DBE47"/>
          <cell r="DBF47"/>
          <cell r="DBG47"/>
          <cell r="DBH47"/>
          <cell r="DBI47"/>
          <cell r="DBJ47"/>
          <cell r="DBK47"/>
          <cell r="DBL47"/>
          <cell r="DBM47"/>
          <cell r="DBN47"/>
          <cell r="DBO47"/>
          <cell r="DBP47"/>
          <cell r="DBQ47"/>
          <cell r="DBR47"/>
          <cell r="DBS47"/>
          <cell r="DBT47"/>
          <cell r="DBU47"/>
          <cell r="DBV47"/>
          <cell r="DBW47"/>
          <cell r="DBX47"/>
          <cell r="DBY47"/>
          <cell r="DBZ47"/>
          <cell r="DCA47"/>
          <cell r="DCB47"/>
          <cell r="DCC47"/>
          <cell r="DCD47"/>
          <cell r="DCE47"/>
          <cell r="DCF47"/>
          <cell r="DCG47"/>
          <cell r="DCH47"/>
          <cell r="DCI47"/>
          <cell r="DCJ47"/>
          <cell r="DCK47"/>
          <cell r="DCL47"/>
          <cell r="DCM47"/>
          <cell r="DCN47"/>
          <cell r="DCO47"/>
          <cell r="DCP47"/>
          <cell r="DCQ47"/>
          <cell r="DCR47"/>
          <cell r="DCS47"/>
          <cell r="DCT47"/>
          <cell r="DCU47"/>
          <cell r="DCV47"/>
          <cell r="DCW47"/>
          <cell r="DCX47"/>
          <cell r="DCY47"/>
          <cell r="DCZ47"/>
          <cell r="DDA47"/>
          <cell r="DDB47"/>
          <cell r="DDC47"/>
          <cell r="DDD47"/>
          <cell r="DDE47"/>
          <cell r="DDF47"/>
          <cell r="DDG47"/>
          <cell r="DDH47"/>
          <cell r="DDI47"/>
          <cell r="DDJ47"/>
          <cell r="DDK47"/>
          <cell r="DDL47"/>
          <cell r="DDM47"/>
          <cell r="DDN47"/>
          <cell r="DDO47"/>
          <cell r="DDP47"/>
          <cell r="DDQ47"/>
          <cell r="DDR47"/>
          <cell r="DDS47"/>
          <cell r="DDT47"/>
          <cell r="DDU47"/>
          <cell r="DDV47"/>
          <cell r="DDW47"/>
          <cell r="DDX47"/>
          <cell r="DDY47"/>
          <cell r="DDZ47"/>
          <cell r="DEA47"/>
          <cell r="DEB47"/>
          <cell r="DEC47"/>
          <cell r="DED47"/>
          <cell r="DEE47"/>
          <cell r="DEF47"/>
          <cell r="DEG47"/>
          <cell r="DEH47"/>
          <cell r="DEI47"/>
          <cell r="DEJ47"/>
          <cell r="DEK47"/>
          <cell r="DEL47"/>
          <cell r="DEM47"/>
          <cell r="DEN47"/>
          <cell r="DEO47"/>
          <cell r="DEP47"/>
          <cell r="DEQ47"/>
          <cell r="DER47"/>
          <cell r="DES47"/>
          <cell r="DET47"/>
          <cell r="DEU47"/>
          <cell r="DEV47"/>
          <cell r="DEW47"/>
          <cell r="DEX47"/>
          <cell r="DEY47"/>
          <cell r="DEZ47"/>
          <cell r="DFA47"/>
          <cell r="DFB47"/>
          <cell r="DFC47"/>
          <cell r="DFD47"/>
          <cell r="DFE47"/>
          <cell r="DFF47"/>
          <cell r="DFG47"/>
          <cell r="DFH47"/>
          <cell r="DFI47"/>
          <cell r="DFJ47"/>
          <cell r="DFK47"/>
          <cell r="DFL47"/>
          <cell r="DFM47"/>
          <cell r="DFN47"/>
          <cell r="DFO47"/>
          <cell r="DFP47"/>
          <cell r="DFQ47"/>
          <cell r="DFR47"/>
          <cell r="DFS47"/>
          <cell r="DFT47"/>
          <cell r="DFU47"/>
          <cell r="DFV47"/>
          <cell r="DFW47"/>
          <cell r="DFX47"/>
          <cell r="DFY47"/>
          <cell r="DFZ47"/>
          <cell r="DGA47"/>
          <cell r="DGB47"/>
          <cell r="DGC47"/>
          <cell r="DGD47"/>
          <cell r="DGE47"/>
          <cell r="DGF47"/>
          <cell r="DGG47"/>
          <cell r="DGH47"/>
          <cell r="DGI47"/>
          <cell r="DGJ47"/>
          <cell r="DGK47"/>
          <cell r="DGL47"/>
          <cell r="DGM47"/>
          <cell r="DGN47"/>
          <cell r="DGO47"/>
          <cell r="DGP47"/>
          <cell r="DGQ47"/>
          <cell r="DGR47"/>
          <cell r="DGS47"/>
          <cell r="DGT47"/>
          <cell r="DGU47"/>
          <cell r="DGV47"/>
          <cell r="DGW47"/>
          <cell r="DGX47"/>
          <cell r="DGY47"/>
          <cell r="DGZ47"/>
          <cell r="DHA47"/>
          <cell r="DHB47"/>
          <cell r="DHC47"/>
          <cell r="DHD47"/>
          <cell r="DHE47"/>
          <cell r="DHF47"/>
          <cell r="DHG47"/>
          <cell r="DHH47"/>
          <cell r="DHI47"/>
          <cell r="DHJ47"/>
          <cell r="DHK47"/>
          <cell r="DHL47"/>
          <cell r="DHM47"/>
          <cell r="DHN47"/>
          <cell r="DHO47"/>
          <cell r="DHP47"/>
          <cell r="DHQ47"/>
          <cell r="DHR47"/>
          <cell r="DHS47"/>
          <cell r="DHT47"/>
          <cell r="DHU47"/>
          <cell r="DHV47"/>
          <cell r="DHW47"/>
          <cell r="DHX47"/>
          <cell r="DHY47"/>
          <cell r="DHZ47"/>
          <cell r="DIA47"/>
          <cell r="DIB47"/>
          <cell r="DIC47"/>
          <cell r="DID47"/>
          <cell r="DIE47"/>
          <cell r="DIF47"/>
          <cell r="DIG47"/>
          <cell r="DIH47"/>
          <cell r="DII47"/>
          <cell r="DIJ47"/>
          <cell r="DIK47"/>
          <cell r="DIL47"/>
          <cell r="DIM47"/>
          <cell r="DIN47"/>
          <cell r="DIO47"/>
          <cell r="DIP47"/>
          <cell r="DIQ47"/>
          <cell r="DIR47"/>
          <cell r="DIS47"/>
          <cell r="DIT47"/>
          <cell r="DIU47"/>
          <cell r="DIV47"/>
          <cell r="DIW47"/>
          <cell r="DIX47"/>
          <cell r="DIY47"/>
          <cell r="DIZ47"/>
          <cell r="DJA47"/>
          <cell r="DJB47"/>
          <cell r="DJC47"/>
          <cell r="DJD47"/>
          <cell r="DJE47"/>
          <cell r="DJF47"/>
          <cell r="DJG47"/>
          <cell r="DJH47"/>
          <cell r="DJI47"/>
          <cell r="DJJ47"/>
          <cell r="DJK47"/>
          <cell r="DJL47"/>
          <cell r="DJM47"/>
          <cell r="DJN47"/>
          <cell r="DJO47"/>
          <cell r="DJP47"/>
          <cell r="DJQ47"/>
          <cell r="DJR47"/>
          <cell r="DJS47"/>
          <cell r="DJT47"/>
          <cell r="DJU47"/>
          <cell r="DJV47"/>
          <cell r="DJW47"/>
          <cell r="DJX47"/>
          <cell r="DJY47"/>
          <cell r="DJZ47"/>
          <cell r="DKA47"/>
          <cell r="DKB47"/>
          <cell r="DKC47"/>
          <cell r="DKD47"/>
          <cell r="DKE47"/>
          <cell r="DKF47"/>
          <cell r="DKG47"/>
          <cell r="DKH47"/>
          <cell r="DKI47"/>
          <cell r="DKJ47"/>
          <cell r="DKK47"/>
          <cell r="DKL47"/>
          <cell r="DKM47"/>
          <cell r="DKN47"/>
          <cell r="DKO47"/>
          <cell r="DKP47"/>
          <cell r="DKQ47"/>
          <cell r="DKR47"/>
          <cell r="DKS47"/>
          <cell r="DKT47"/>
          <cell r="DKU47"/>
          <cell r="DKV47"/>
          <cell r="DKW47"/>
          <cell r="DKX47"/>
          <cell r="DKY47"/>
          <cell r="DKZ47"/>
          <cell r="DLA47"/>
          <cell r="DLB47"/>
          <cell r="DLC47"/>
          <cell r="DLD47"/>
          <cell r="DLE47"/>
          <cell r="DLF47"/>
          <cell r="DLG47"/>
          <cell r="DLH47"/>
          <cell r="DLI47"/>
          <cell r="DLJ47"/>
          <cell r="DLK47"/>
          <cell r="DLL47"/>
          <cell r="DLM47"/>
          <cell r="DLN47"/>
          <cell r="DLO47"/>
          <cell r="DLP47"/>
          <cell r="DLQ47"/>
          <cell r="DLR47"/>
          <cell r="DLS47"/>
          <cell r="DLT47"/>
          <cell r="DLU47"/>
          <cell r="DLV47"/>
          <cell r="DLW47"/>
          <cell r="DLX47"/>
          <cell r="DLY47"/>
          <cell r="DLZ47"/>
          <cell r="DMA47"/>
          <cell r="DMB47"/>
          <cell r="DMC47"/>
          <cell r="DMD47"/>
          <cell r="DME47"/>
          <cell r="DMF47"/>
          <cell r="DMG47"/>
          <cell r="DMH47"/>
          <cell r="DMI47"/>
          <cell r="DMJ47"/>
          <cell r="DMK47"/>
          <cell r="DML47"/>
          <cell r="DMM47"/>
          <cell r="DMN47"/>
          <cell r="DMO47"/>
          <cell r="DMP47"/>
          <cell r="DMQ47"/>
          <cell r="DMR47"/>
          <cell r="DMS47"/>
          <cell r="DMT47"/>
          <cell r="DMU47"/>
          <cell r="DMV47"/>
          <cell r="DMW47"/>
          <cell r="DMX47"/>
          <cell r="DMY47"/>
          <cell r="DMZ47"/>
          <cell r="DNA47"/>
          <cell r="DNB47"/>
          <cell r="DNC47"/>
          <cell r="DND47"/>
          <cell r="DNE47"/>
          <cell r="DNF47"/>
          <cell r="DNG47"/>
          <cell r="DNH47"/>
          <cell r="DNI47"/>
          <cell r="DNJ47"/>
          <cell r="DNK47"/>
          <cell r="DNL47"/>
          <cell r="DNM47"/>
          <cell r="DNN47"/>
          <cell r="DNO47"/>
          <cell r="DNP47"/>
          <cell r="DNQ47"/>
          <cell r="DNR47"/>
          <cell r="DNS47"/>
          <cell r="DNT47"/>
          <cell r="DNU47"/>
          <cell r="DNV47"/>
          <cell r="DNW47"/>
          <cell r="DNX47"/>
          <cell r="DNY47"/>
          <cell r="DNZ47"/>
          <cell r="DOA47"/>
          <cell r="DOB47"/>
          <cell r="DOC47"/>
          <cell r="DOD47"/>
          <cell r="DOE47"/>
          <cell r="DOF47"/>
          <cell r="DOG47"/>
          <cell r="DOH47"/>
          <cell r="DOI47"/>
          <cell r="DOJ47"/>
          <cell r="DOK47"/>
          <cell r="DOL47"/>
          <cell r="DOM47"/>
          <cell r="DON47"/>
          <cell r="DOO47"/>
          <cell r="DOP47"/>
          <cell r="DOQ47"/>
          <cell r="DOR47"/>
          <cell r="DOS47"/>
          <cell r="DOT47"/>
          <cell r="DOU47"/>
          <cell r="DOV47"/>
          <cell r="DOW47"/>
          <cell r="DOX47"/>
          <cell r="DOY47"/>
          <cell r="DOZ47"/>
          <cell r="DPA47"/>
          <cell r="DPB47"/>
          <cell r="DPC47"/>
          <cell r="DPD47"/>
          <cell r="DPE47"/>
          <cell r="DPF47"/>
          <cell r="DPG47"/>
          <cell r="DPH47"/>
          <cell r="DPI47"/>
          <cell r="DPJ47"/>
          <cell r="DPK47"/>
          <cell r="DPL47"/>
          <cell r="DPM47"/>
          <cell r="DPN47"/>
          <cell r="DPO47"/>
          <cell r="DPP47"/>
          <cell r="DPQ47"/>
          <cell r="DPR47"/>
          <cell r="DPS47"/>
          <cell r="DPT47"/>
          <cell r="DPU47"/>
          <cell r="DPV47"/>
          <cell r="DPW47"/>
          <cell r="DPX47"/>
          <cell r="DPY47"/>
          <cell r="DPZ47"/>
          <cell r="DQA47"/>
          <cell r="DQB47"/>
          <cell r="DQC47"/>
          <cell r="DQD47"/>
          <cell r="DQE47"/>
          <cell r="DQF47"/>
          <cell r="DQG47"/>
          <cell r="DQH47"/>
          <cell r="DQI47"/>
          <cell r="DQJ47"/>
          <cell r="DQK47"/>
          <cell r="DQL47"/>
          <cell r="DQM47"/>
          <cell r="DQN47"/>
          <cell r="DQO47"/>
          <cell r="DQP47"/>
          <cell r="DQQ47"/>
          <cell r="DQR47"/>
          <cell r="DQS47"/>
          <cell r="DQT47"/>
          <cell r="DQU47"/>
          <cell r="DQV47"/>
          <cell r="DQW47"/>
          <cell r="DQX47"/>
          <cell r="DQY47"/>
          <cell r="DQZ47"/>
          <cell r="DRA47"/>
          <cell r="DRB47"/>
          <cell r="DRC47"/>
          <cell r="DRD47"/>
          <cell r="DRE47"/>
          <cell r="DRF47"/>
          <cell r="DRG47"/>
          <cell r="DRH47"/>
          <cell r="DRI47"/>
          <cell r="DRJ47"/>
          <cell r="DRK47"/>
          <cell r="DRL47"/>
          <cell r="DRM47"/>
          <cell r="DRN47"/>
          <cell r="DRO47"/>
          <cell r="DRP47"/>
          <cell r="DRQ47"/>
          <cell r="DRR47"/>
          <cell r="DRS47"/>
          <cell r="DRT47"/>
          <cell r="DRU47"/>
          <cell r="DRV47"/>
          <cell r="DRW47"/>
          <cell r="DRX47"/>
          <cell r="DRY47"/>
          <cell r="DRZ47"/>
          <cell r="DSA47"/>
          <cell r="DSB47"/>
          <cell r="DSC47"/>
          <cell r="DSD47"/>
          <cell r="DSE47"/>
          <cell r="DSF47"/>
          <cell r="DSG47"/>
          <cell r="DSH47"/>
          <cell r="DSI47"/>
          <cell r="DSJ47"/>
          <cell r="DSK47"/>
          <cell r="DSL47"/>
          <cell r="DSM47"/>
          <cell r="DSN47"/>
          <cell r="DSO47"/>
          <cell r="DSP47"/>
          <cell r="DSQ47"/>
          <cell r="DSR47"/>
          <cell r="DSS47"/>
          <cell r="DST47"/>
          <cell r="DSU47"/>
          <cell r="DSV47"/>
          <cell r="DSW47"/>
          <cell r="DSX47"/>
          <cell r="DSY47"/>
          <cell r="DSZ47"/>
          <cell r="DTA47"/>
          <cell r="DTB47"/>
          <cell r="DTC47"/>
          <cell r="DTD47"/>
          <cell r="DTE47"/>
          <cell r="DTF47"/>
          <cell r="DTG47"/>
          <cell r="DTH47"/>
          <cell r="DTI47"/>
          <cell r="DTJ47"/>
          <cell r="DTK47"/>
          <cell r="DTL47"/>
          <cell r="DTM47"/>
          <cell r="DTN47"/>
          <cell r="DTO47"/>
          <cell r="DTP47"/>
          <cell r="DTQ47"/>
          <cell r="DTR47"/>
          <cell r="DTS47"/>
          <cell r="DTT47"/>
          <cell r="DTU47"/>
          <cell r="DTV47"/>
          <cell r="DTW47"/>
          <cell r="DTX47"/>
          <cell r="DTY47"/>
          <cell r="DTZ47"/>
          <cell r="DUA47"/>
          <cell r="DUB47"/>
          <cell r="DUC47"/>
          <cell r="DUD47"/>
          <cell r="DUE47"/>
          <cell r="DUF47"/>
          <cell r="DUG47"/>
          <cell r="DUH47"/>
          <cell r="DUI47"/>
          <cell r="DUJ47"/>
          <cell r="DUK47"/>
          <cell r="DUL47"/>
          <cell r="DUM47"/>
          <cell r="DUN47"/>
          <cell r="DUO47"/>
          <cell r="DUP47"/>
          <cell r="DUQ47"/>
          <cell r="DUR47"/>
          <cell r="DUS47"/>
          <cell r="DUT47"/>
          <cell r="DUU47"/>
          <cell r="DUV47"/>
          <cell r="DUW47"/>
          <cell r="DUX47"/>
          <cell r="DUY47"/>
          <cell r="DUZ47"/>
          <cell r="DVA47"/>
          <cell r="DVB47"/>
          <cell r="DVC47"/>
          <cell r="DVD47"/>
          <cell r="DVE47"/>
          <cell r="DVF47"/>
          <cell r="DVG47"/>
          <cell r="DVH47"/>
          <cell r="DVI47"/>
          <cell r="DVJ47"/>
          <cell r="DVK47"/>
          <cell r="DVL47"/>
          <cell r="DVM47"/>
          <cell r="DVN47"/>
          <cell r="DVO47"/>
          <cell r="DVP47"/>
          <cell r="DVQ47"/>
          <cell r="DVR47"/>
          <cell r="DVS47"/>
          <cell r="DVT47"/>
          <cell r="DVU47"/>
          <cell r="DVV47"/>
          <cell r="DVW47"/>
          <cell r="DVX47"/>
          <cell r="DVY47"/>
          <cell r="DVZ47"/>
          <cell r="DWA47"/>
          <cell r="DWB47"/>
          <cell r="DWC47"/>
          <cell r="DWD47"/>
          <cell r="DWE47"/>
          <cell r="DWF47"/>
          <cell r="DWG47"/>
          <cell r="DWH47"/>
          <cell r="DWI47"/>
          <cell r="DWJ47"/>
          <cell r="DWK47"/>
          <cell r="DWL47"/>
          <cell r="DWM47"/>
          <cell r="DWN47"/>
          <cell r="DWO47"/>
          <cell r="DWP47"/>
          <cell r="DWQ47"/>
          <cell r="DWR47"/>
          <cell r="DWS47"/>
          <cell r="DWT47"/>
          <cell r="DWU47"/>
          <cell r="DWV47"/>
          <cell r="DWW47"/>
          <cell r="DWX47"/>
          <cell r="DWY47"/>
          <cell r="DWZ47"/>
          <cell r="DXA47"/>
          <cell r="DXB47"/>
          <cell r="DXC47"/>
          <cell r="DXD47"/>
          <cell r="DXE47"/>
          <cell r="DXF47"/>
          <cell r="DXG47"/>
          <cell r="DXH47"/>
          <cell r="DXI47"/>
          <cell r="DXJ47"/>
          <cell r="DXK47"/>
          <cell r="DXL47"/>
          <cell r="DXM47"/>
          <cell r="DXN47"/>
          <cell r="DXO47"/>
          <cell r="DXP47"/>
          <cell r="DXQ47"/>
          <cell r="DXR47"/>
          <cell r="DXS47"/>
          <cell r="DXT47"/>
          <cell r="DXU47"/>
          <cell r="DXV47"/>
          <cell r="DXW47"/>
          <cell r="DXX47"/>
          <cell r="DXY47"/>
          <cell r="DXZ47"/>
          <cell r="DYA47"/>
          <cell r="DYB47"/>
          <cell r="DYC47"/>
          <cell r="DYD47"/>
          <cell r="DYE47"/>
          <cell r="DYF47"/>
          <cell r="DYG47"/>
          <cell r="DYH47"/>
          <cell r="DYI47"/>
          <cell r="DYJ47"/>
          <cell r="DYK47"/>
          <cell r="DYL47"/>
          <cell r="DYM47"/>
          <cell r="DYN47"/>
          <cell r="DYO47"/>
          <cell r="DYP47"/>
          <cell r="DYQ47"/>
          <cell r="DYR47"/>
          <cell r="DYS47"/>
          <cell r="DYT47"/>
          <cell r="DYU47"/>
          <cell r="DYV47"/>
          <cell r="DYW47"/>
          <cell r="DYX47"/>
          <cell r="DYY47"/>
          <cell r="DYZ47"/>
          <cell r="DZA47"/>
          <cell r="DZB47"/>
          <cell r="DZC47"/>
          <cell r="DZD47"/>
          <cell r="DZE47"/>
          <cell r="DZF47"/>
          <cell r="DZG47"/>
          <cell r="DZH47"/>
          <cell r="DZI47"/>
          <cell r="DZJ47"/>
          <cell r="DZK47"/>
          <cell r="DZL47"/>
          <cell r="DZM47"/>
          <cell r="DZN47"/>
          <cell r="DZO47"/>
          <cell r="DZP47"/>
          <cell r="DZQ47"/>
          <cell r="DZR47"/>
          <cell r="DZS47"/>
          <cell r="DZT47"/>
          <cell r="DZU47"/>
          <cell r="DZV47"/>
          <cell r="DZW47"/>
          <cell r="DZX47"/>
          <cell r="DZY47"/>
          <cell r="DZZ47"/>
          <cell r="EAA47"/>
          <cell r="EAB47"/>
          <cell r="EAC47"/>
          <cell r="EAD47"/>
          <cell r="EAE47"/>
          <cell r="EAF47"/>
          <cell r="EAG47"/>
          <cell r="EAH47"/>
          <cell r="EAI47"/>
          <cell r="EAJ47"/>
          <cell r="EAK47"/>
          <cell r="EAL47"/>
          <cell r="EAM47"/>
          <cell r="EAN47"/>
          <cell r="EAO47"/>
          <cell r="EAP47"/>
          <cell r="EAQ47"/>
          <cell r="EAR47"/>
          <cell r="EAS47"/>
          <cell r="EAT47"/>
          <cell r="EAU47"/>
          <cell r="EAV47"/>
          <cell r="EAW47"/>
          <cell r="EAX47"/>
          <cell r="EAY47"/>
          <cell r="EAZ47"/>
          <cell r="EBA47"/>
          <cell r="EBB47"/>
          <cell r="EBC47"/>
          <cell r="EBD47"/>
          <cell r="EBE47"/>
          <cell r="EBF47"/>
          <cell r="EBG47"/>
          <cell r="EBH47"/>
          <cell r="EBI47"/>
          <cell r="EBJ47"/>
          <cell r="EBK47"/>
          <cell r="EBL47"/>
          <cell r="EBM47"/>
          <cell r="EBN47"/>
          <cell r="EBO47"/>
          <cell r="EBP47"/>
          <cell r="EBQ47"/>
          <cell r="EBR47"/>
          <cell r="EBS47"/>
          <cell r="EBT47"/>
          <cell r="EBU47"/>
          <cell r="EBV47"/>
          <cell r="EBW47"/>
          <cell r="EBX47"/>
          <cell r="EBY47"/>
          <cell r="EBZ47"/>
          <cell r="ECA47"/>
          <cell r="ECB47"/>
          <cell r="ECC47"/>
          <cell r="ECD47"/>
          <cell r="ECE47"/>
          <cell r="ECF47"/>
          <cell r="ECG47"/>
          <cell r="ECH47"/>
          <cell r="ECI47"/>
          <cell r="ECJ47"/>
          <cell r="ECK47"/>
          <cell r="ECL47"/>
          <cell r="ECM47"/>
          <cell r="ECN47"/>
          <cell r="ECO47"/>
          <cell r="ECP47"/>
          <cell r="ECQ47"/>
          <cell r="ECR47"/>
          <cell r="ECS47"/>
          <cell r="ECT47"/>
          <cell r="ECU47"/>
          <cell r="ECV47"/>
          <cell r="ECW47"/>
          <cell r="ECX47"/>
          <cell r="ECY47"/>
          <cell r="ECZ47"/>
          <cell r="EDA47"/>
          <cell r="EDB47"/>
          <cell r="EDC47"/>
          <cell r="EDD47"/>
          <cell r="EDE47"/>
          <cell r="EDF47"/>
          <cell r="EDG47"/>
          <cell r="EDH47"/>
          <cell r="EDI47"/>
          <cell r="EDJ47"/>
          <cell r="EDK47"/>
          <cell r="EDL47"/>
          <cell r="EDM47"/>
          <cell r="EDN47"/>
          <cell r="EDO47"/>
          <cell r="EDP47"/>
          <cell r="EDQ47"/>
          <cell r="EDR47"/>
          <cell r="EDS47"/>
          <cell r="EDT47"/>
          <cell r="EDU47"/>
          <cell r="EDV47"/>
          <cell r="EDW47"/>
          <cell r="EDX47"/>
          <cell r="EDY47"/>
          <cell r="EDZ47"/>
          <cell r="EEA47"/>
          <cell r="EEB47"/>
          <cell r="EEC47"/>
          <cell r="EED47"/>
          <cell r="EEE47"/>
          <cell r="EEF47"/>
          <cell r="EEG47"/>
          <cell r="EEH47"/>
          <cell r="EEI47"/>
          <cell r="EEJ47"/>
          <cell r="EEK47"/>
          <cell r="EEL47"/>
          <cell r="EEM47"/>
          <cell r="EEN47"/>
          <cell r="EEO47"/>
          <cell r="EEP47"/>
          <cell r="EEQ47"/>
          <cell r="EER47"/>
          <cell r="EES47"/>
          <cell r="EET47"/>
          <cell r="EEU47"/>
          <cell r="EEV47"/>
          <cell r="EEW47"/>
          <cell r="EEX47"/>
          <cell r="EEY47"/>
          <cell r="EEZ47"/>
          <cell r="EFA47"/>
          <cell r="EFB47"/>
          <cell r="EFC47"/>
          <cell r="EFD47"/>
          <cell r="EFE47"/>
          <cell r="EFF47"/>
          <cell r="EFG47"/>
          <cell r="EFH47"/>
          <cell r="EFI47"/>
          <cell r="EFJ47"/>
          <cell r="EFK47"/>
          <cell r="EFL47"/>
          <cell r="EFM47"/>
          <cell r="EFN47"/>
          <cell r="EFO47"/>
          <cell r="EFP47"/>
          <cell r="EFQ47"/>
          <cell r="EFR47"/>
          <cell r="EFS47"/>
          <cell r="EFT47"/>
          <cell r="EFU47"/>
          <cell r="EFV47"/>
          <cell r="EFW47"/>
          <cell r="EFX47"/>
          <cell r="EFY47"/>
          <cell r="EFZ47"/>
          <cell r="EGA47"/>
          <cell r="EGB47"/>
          <cell r="EGC47"/>
          <cell r="EGD47"/>
          <cell r="EGE47"/>
          <cell r="EGF47"/>
          <cell r="EGG47"/>
          <cell r="EGH47"/>
          <cell r="EGI47"/>
          <cell r="EGJ47"/>
          <cell r="EGK47"/>
          <cell r="EGL47"/>
          <cell r="EGM47"/>
          <cell r="EGN47"/>
          <cell r="EGO47"/>
          <cell r="EGP47"/>
          <cell r="EGQ47"/>
          <cell r="EGR47"/>
          <cell r="EGS47"/>
          <cell r="EGT47"/>
          <cell r="EGU47"/>
          <cell r="EGV47"/>
          <cell r="EGW47"/>
          <cell r="EGX47"/>
          <cell r="EGY47"/>
          <cell r="EGZ47"/>
          <cell r="EHA47"/>
          <cell r="EHB47"/>
          <cell r="EHC47"/>
          <cell r="EHD47"/>
          <cell r="EHE47"/>
          <cell r="EHF47"/>
          <cell r="EHG47"/>
          <cell r="EHH47"/>
          <cell r="EHI47"/>
          <cell r="EHJ47"/>
          <cell r="EHK47"/>
          <cell r="EHL47"/>
          <cell r="EHM47"/>
          <cell r="EHN47"/>
          <cell r="EHO47"/>
          <cell r="EHP47"/>
          <cell r="EHQ47"/>
          <cell r="EHR47"/>
          <cell r="EHS47"/>
          <cell r="EHT47"/>
          <cell r="EHU47"/>
          <cell r="EHV47"/>
          <cell r="EHW47"/>
          <cell r="EHX47"/>
          <cell r="EHY47"/>
          <cell r="EHZ47"/>
          <cell r="EIA47"/>
          <cell r="EIB47"/>
          <cell r="EIC47"/>
          <cell r="EID47"/>
          <cell r="EIE47"/>
          <cell r="EIF47"/>
          <cell r="EIG47"/>
          <cell r="EIH47"/>
          <cell r="EII47"/>
          <cell r="EIJ47"/>
          <cell r="EIK47"/>
          <cell r="EIL47"/>
          <cell r="EIM47"/>
          <cell r="EIN47"/>
          <cell r="EIO47"/>
          <cell r="EIP47"/>
          <cell r="EIQ47"/>
          <cell r="EIR47"/>
          <cell r="EIS47"/>
          <cell r="EIT47"/>
          <cell r="EIU47"/>
          <cell r="EIV47"/>
          <cell r="EIW47"/>
          <cell r="EIX47"/>
          <cell r="EIY47"/>
          <cell r="EIZ47"/>
          <cell r="EJA47"/>
          <cell r="EJB47"/>
          <cell r="EJC47"/>
          <cell r="EJD47"/>
          <cell r="EJE47"/>
          <cell r="EJF47"/>
          <cell r="EJG47"/>
          <cell r="EJH47"/>
          <cell r="EJI47"/>
          <cell r="EJJ47"/>
          <cell r="EJK47"/>
          <cell r="EJL47"/>
          <cell r="EJM47"/>
          <cell r="EJN47"/>
          <cell r="EJO47"/>
          <cell r="EJP47"/>
          <cell r="EJQ47"/>
          <cell r="EJR47"/>
          <cell r="EJS47"/>
          <cell r="EJT47"/>
          <cell r="EJU47"/>
          <cell r="EJV47"/>
          <cell r="EJW47"/>
          <cell r="EJX47"/>
          <cell r="EJY47"/>
          <cell r="EJZ47"/>
          <cell r="EKA47"/>
          <cell r="EKB47"/>
          <cell r="EKC47"/>
          <cell r="EKD47"/>
          <cell r="EKE47"/>
          <cell r="EKF47"/>
          <cell r="EKG47"/>
          <cell r="EKH47"/>
          <cell r="EKI47"/>
          <cell r="EKJ47"/>
          <cell r="EKK47"/>
          <cell r="EKL47"/>
          <cell r="EKM47"/>
          <cell r="EKN47"/>
          <cell r="EKO47"/>
          <cell r="EKP47"/>
          <cell r="EKQ47"/>
          <cell r="EKR47"/>
          <cell r="EKS47"/>
          <cell r="EKT47"/>
          <cell r="EKU47"/>
          <cell r="EKV47"/>
          <cell r="EKW47"/>
          <cell r="EKX47"/>
          <cell r="EKY47"/>
          <cell r="EKZ47"/>
          <cell r="ELA47"/>
          <cell r="ELB47"/>
          <cell r="ELC47"/>
          <cell r="ELD47"/>
          <cell r="ELE47"/>
          <cell r="ELF47"/>
          <cell r="ELG47"/>
          <cell r="ELH47"/>
          <cell r="ELI47"/>
          <cell r="ELJ47"/>
          <cell r="ELK47"/>
          <cell r="ELL47"/>
          <cell r="ELM47"/>
          <cell r="ELN47"/>
          <cell r="ELO47"/>
          <cell r="ELP47"/>
          <cell r="ELQ47"/>
          <cell r="ELR47"/>
          <cell r="ELS47"/>
          <cell r="ELT47"/>
          <cell r="ELU47"/>
          <cell r="ELV47"/>
          <cell r="ELW47"/>
          <cell r="ELX47"/>
          <cell r="ELY47"/>
          <cell r="ELZ47"/>
          <cell r="EMA47"/>
          <cell r="EMB47"/>
          <cell r="EMC47"/>
          <cell r="EMD47"/>
          <cell r="EME47"/>
          <cell r="EMF47"/>
          <cell r="EMG47"/>
          <cell r="EMH47"/>
          <cell r="EMI47"/>
          <cell r="EMJ47"/>
          <cell r="EMK47"/>
          <cell r="EML47"/>
          <cell r="EMM47"/>
          <cell r="EMN47"/>
          <cell r="EMO47"/>
          <cell r="EMP47"/>
          <cell r="EMQ47"/>
          <cell r="EMR47"/>
          <cell r="EMS47"/>
          <cell r="EMT47"/>
          <cell r="EMU47"/>
          <cell r="EMV47"/>
          <cell r="EMW47"/>
          <cell r="EMX47"/>
          <cell r="EMY47"/>
          <cell r="EMZ47"/>
          <cell r="ENA47"/>
          <cell r="ENB47"/>
          <cell r="ENC47"/>
          <cell r="END47"/>
          <cell r="ENE47"/>
          <cell r="ENF47"/>
          <cell r="ENG47"/>
          <cell r="ENH47"/>
          <cell r="ENI47"/>
          <cell r="ENJ47"/>
          <cell r="ENK47"/>
          <cell r="ENL47"/>
          <cell r="ENM47"/>
          <cell r="ENN47"/>
          <cell r="ENO47"/>
          <cell r="ENP47"/>
          <cell r="ENQ47"/>
          <cell r="ENR47"/>
          <cell r="ENS47"/>
          <cell r="ENT47"/>
          <cell r="ENU47"/>
          <cell r="ENV47"/>
          <cell r="ENW47"/>
          <cell r="ENX47"/>
          <cell r="ENY47"/>
          <cell r="ENZ47"/>
          <cell r="EOA47"/>
          <cell r="EOB47"/>
          <cell r="EOC47"/>
          <cell r="EOD47"/>
          <cell r="EOE47"/>
          <cell r="EOF47"/>
          <cell r="EOG47"/>
          <cell r="EOH47"/>
          <cell r="EOI47"/>
          <cell r="EOJ47"/>
          <cell r="EOK47"/>
          <cell r="EOL47"/>
          <cell r="EOM47"/>
          <cell r="EON47"/>
          <cell r="EOO47"/>
          <cell r="EOP47"/>
          <cell r="EOQ47"/>
          <cell r="EOR47"/>
          <cell r="EOS47"/>
          <cell r="EOT47"/>
          <cell r="EOU47"/>
          <cell r="EOV47"/>
          <cell r="EOW47"/>
          <cell r="EOX47"/>
          <cell r="EOY47"/>
          <cell r="EOZ47"/>
          <cell r="EPA47"/>
          <cell r="EPB47"/>
          <cell r="EPC47"/>
          <cell r="EPD47"/>
          <cell r="EPE47"/>
          <cell r="EPF47"/>
          <cell r="EPG47"/>
          <cell r="EPH47"/>
          <cell r="EPI47"/>
          <cell r="EPJ47"/>
          <cell r="EPK47"/>
          <cell r="EPL47"/>
          <cell r="EPM47"/>
          <cell r="EPN47"/>
          <cell r="EPO47"/>
          <cell r="EPP47"/>
          <cell r="EPQ47"/>
          <cell r="EPR47"/>
          <cell r="EPS47"/>
          <cell r="EPT47"/>
          <cell r="EPU47"/>
          <cell r="EPV47"/>
          <cell r="EPW47"/>
          <cell r="EPX47"/>
          <cell r="EPY47"/>
          <cell r="EPZ47"/>
          <cell r="EQA47"/>
          <cell r="EQB47"/>
          <cell r="EQC47"/>
          <cell r="EQD47"/>
          <cell r="EQE47"/>
          <cell r="EQF47"/>
          <cell r="EQG47"/>
          <cell r="EQH47"/>
          <cell r="EQI47"/>
          <cell r="EQJ47"/>
          <cell r="EQK47"/>
          <cell r="EQL47"/>
          <cell r="EQM47"/>
          <cell r="EQN47"/>
          <cell r="EQO47"/>
          <cell r="EQP47"/>
          <cell r="EQQ47"/>
          <cell r="EQR47"/>
          <cell r="EQS47"/>
          <cell r="EQT47"/>
          <cell r="EQU47"/>
          <cell r="EQV47"/>
          <cell r="EQW47"/>
          <cell r="EQX47"/>
          <cell r="EQY47"/>
          <cell r="EQZ47"/>
          <cell r="ERA47"/>
          <cell r="ERB47"/>
          <cell r="ERC47"/>
          <cell r="ERD47"/>
          <cell r="ERE47"/>
          <cell r="ERF47"/>
          <cell r="ERG47"/>
          <cell r="ERH47"/>
          <cell r="ERI47"/>
          <cell r="ERJ47"/>
          <cell r="ERK47"/>
          <cell r="ERL47"/>
          <cell r="ERM47"/>
          <cell r="ERN47"/>
          <cell r="ERO47"/>
          <cell r="ERP47"/>
          <cell r="ERQ47"/>
          <cell r="ERR47"/>
          <cell r="ERS47"/>
          <cell r="ERT47"/>
          <cell r="ERU47"/>
          <cell r="ERV47"/>
          <cell r="ERW47"/>
          <cell r="ERX47"/>
          <cell r="ERY47"/>
          <cell r="ERZ47"/>
          <cell r="ESA47"/>
          <cell r="ESB47"/>
          <cell r="ESC47"/>
          <cell r="ESD47"/>
          <cell r="ESE47"/>
          <cell r="ESF47"/>
          <cell r="ESG47"/>
          <cell r="ESH47"/>
          <cell r="ESI47"/>
          <cell r="ESJ47"/>
          <cell r="ESK47"/>
          <cell r="ESL47"/>
          <cell r="ESM47"/>
          <cell r="ESN47"/>
          <cell r="ESO47"/>
          <cell r="ESP47"/>
          <cell r="ESQ47"/>
          <cell r="ESR47"/>
          <cell r="ESS47"/>
          <cell r="EST47"/>
          <cell r="ESU47"/>
          <cell r="ESV47"/>
          <cell r="ESW47"/>
          <cell r="ESX47"/>
          <cell r="ESY47"/>
          <cell r="ESZ47"/>
          <cell r="ETA47"/>
          <cell r="ETB47"/>
          <cell r="ETC47"/>
          <cell r="ETD47"/>
          <cell r="ETE47"/>
          <cell r="ETF47"/>
          <cell r="ETG47"/>
          <cell r="ETH47"/>
          <cell r="ETI47"/>
          <cell r="ETJ47"/>
          <cell r="ETK47"/>
          <cell r="ETL47"/>
          <cell r="ETM47"/>
          <cell r="ETN47"/>
          <cell r="ETO47"/>
          <cell r="ETP47"/>
          <cell r="ETQ47"/>
          <cell r="ETR47"/>
          <cell r="ETS47"/>
          <cell r="ETT47"/>
          <cell r="ETU47"/>
          <cell r="ETV47"/>
          <cell r="ETW47"/>
          <cell r="ETX47"/>
          <cell r="ETY47"/>
          <cell r="ETZ47"/>
          <cell r="EUA47"/>
          <cell r="EUB47"/>
          <cell r="EUC47"/>
          <cell r="EUD47"/>
          <cell r="EUE47"/>
          <cell r="EUF47"/>
          <cell r="EUG47"/>
          <cell r="EUH47"/>
          <cell r="EUI47"/>
          <cell r="EUJ47"/>
          <cell r="EUK47"/>
          <cell r="EUL47"/>
          <cell r="EUM47"/>
          <cell r="EUN47"/>
          <cell r="EUO47"/>
          <cell r="EUP47"/>
          <cell r="EUQ47"/>
          <cell r="EUR47"/>
          <cell r="EUS47"/>
          <cell r="EUT47"/>
          <cell r="EUU47"/>
          <cell r="EUV47"/>
          <cell r="EUW47"/>
          <cell r="EUX47"/>
          <cell r="EUY47"/>
          <cell r="EUZ47"/>
          <cell r="EVA47"/>
          <cell r="EVB47"/>
          <cell r="EVC47"/>
          <cell r="EVD47"/>
          <cell r="EVE47"/>
          <cell r="EVF47"/>
          <cell r="EVG47"/>
          <cell r="EVH47"/>
          <cell r="EVI47"/>
          <cell r="EVJ47"/>
          <cell r="EVK47"/>
          <cell r="EVL47"/>
          <cell r="EVM47"/>
          <cell r="EVN47"/>
          <cell r="EVO47"/>
          <cell r="EVP47"/>
          <cell r="EVQ47"/>
          <cell r="EVR47"/>
          <cell r="EVS47"/>
          <cell r="EVT47"/>
          <cell r="EVU47"/>
          <cell r="EVV47"/>
          <cell r="EVW47"/>
          <cell r="EVX47"/>
          <cell r="EVY47"/>
          <cell r="EVZ47"/>
          <cell r="EWA47"/>
          <cell r="EWB47"/>
          <cell r="EWC47"/>
          <cell r="EWD47"/>
          <cell r="EWE47"/>
          <cell r="EWF47"/>
          <cell r="EWG47"/>
          <cell r="EWH47"/>
          <cell r="EWI47"/>
          <cell r="EWJ47"/>
          <cell r="EWK47"/>
          <cell r="EWL47"/>
          <cell r="EWM47"/>
          <cell r="EWN47"/>
          <cell r="EWO47"/>
          <cell r="EWP47"/>
          <cell r="EWQ47"/>
          <cell r="EWR47"/>
          <cell r="EWS47"/>
          <cell r="EWT47"/>
          <cell r="EWU47"/>
          <cell r="EWV47"/>
          <cell r="EWW47"/>
          <cell r="EWX47"/>
          <cell r="EWY47"/>
          <cell r="EWZ47"/>
          <cell r="EXA47"/>
          <cell r="EXB47"/>
          <cell r="EXC47"/>
          <cell r="EXD47"/>
          <cell r="EXE47"/>
          <cell r="EXF47"/>
          <cell r="EXG47"/>
          <cell r="EXH47"/>
          <cell r="EXI47"/>
          <cell r="EXJ47"/>
          <cell r="EXK47"/>
          <cell r="EXL47"/>
          <cell r="EXM47"/>
          <cell r="EXN47"/>
          <cell r="EXO47"/>
          <cell r="EXP47"/>
          <cell r="EXQ47"/>
          <cell r="EXR47"/>
          <cell r="EXS47"/>
          <cell r="EXT47"/>
          <cell r="EXU47"/>
          <cell r="EXV47"/>
          <cell r="EXW47"/>
          <cell r="EXX47"/>
          <cell r="EXY47"/>
          <cell r="EXZ47"/>
          <cell r="EYA47"/>
          <cell r="EYB47"/>
          <cell r="EYC47"/>
          <cell r="EYD47"/>
          <cell r="EYE47"/>
          <cell r="EYF47"/>
          <cell r="EYG47"/>
          <cell r="EYH47"/>
          <cell r="EYI47"/>
          <cell r="EYJ47"/>
          <cell r="EYK47"/>
          <cell r="EYL47"/>
          <cell r="EYM47"/>
          <cell r="EYN47"/>
          <cell r="EYO47"/>
          <cell r="EYP47"/>
          <cell r="EYQ47"/>
          <cell r="EYR47"/>
          <cell r="EYS47"/>
          <cell r="EYT47"/>
          <cell r="EYU47"/>
          <cell r="EYV47"/>
          <cell r="EYW47"/>
          <cell r="EYX47"/>
          <cell r="EYY47"/>
          <cell r="EYZ47"/>
          <cell r="EZA47"/>
          <cell r="EZB47"/>
          <cell r="EZC47"/>
          <cell r="EZD47"/>
          <cell r="EZE47"/>
          <cell r="EZF47"/>
          <cell r="EZG47"/>
          <cell r="EZH47"/>
          <cell r="EZI47"/>
          <cell r="EZJ47"/>
          <cell r="EZK47"/>
          <cell r="EZL47"/>
          <cell r="EZM47"/>
          <cell r="EZN47"/>
          <cell r="EZO47"/>
          <cell r="EZP47"/>
          <cell r="EZQ47"/>
          <cell r="EZR47"/>
          <cell r="EZS47"/>
          <cell r="EZT47"/>
          <cell r="EZU47"/>
          <cell r="EZV47"/>
          <cell r="EZW47"/>
          <cell r="EZX47"/>
          <cell r="EZY47"/>
          <cell r="EZZ47"/>
          <cell r="FAA47"/>
          <cell r="FAB47"/>
          <cell r="FAC47"/>
          <cell r="FAD47"/>
          <cell r="FAE47"/>
          <cell r="FAF47"/>
          <cell r="FAG47"/>
          <cell r="FAH47"/>
          <cell r="FAI47"/>
          <cell r="FAJ47"/>
          <cell r="FAK47"/>
          <cell r="FAL47"/>
          <cell r="FAM47"/>
          <cell r="FAN47"/>
          <cell r="FAO47"/>
          <cell r="FAP47"/>
          <cell r="FAQ47"/>
          <cell r="FAR47"/>
          <cell r="FAS47"/>
          <cell r="FAT47"/>
          <cell r="FAU47"/>
          <cell r="FAV47"/>
          <cell r="FAW47"/>
          <cell r="FAX47"/>
          <cell r="FAY47"/>
          <cell r="FAZ47"/>
          <cell r="FBA47"/>
          <cell r="FBB47"/>
          <cell r="FBC47"/>
          <cell r="FBD47"/>
          <cell r="FBE47"/>
          <cell r="FBF47"/>
          <cell r="FBG47"/>
          <cell r="FBH47"/>
          <cell r="FBI47"/>
          <cell r="FBJ47"/>
          <cell r="FBK47"/>
          <cell r="FBL47"/>
          <cell r="FBM47"/>
          <cell r="FBN47"/>
          <cell r="FBO47"/>
          <cell r="FBP47"/>
          <cell r="FBQ47"/>
          <cell r="FBR47"/>
          <cell r="FBS47"/>
          <cell r="FBT47"/>
          <cell r="FBU47"/>
          <cell r="FBV47"/>
          <cell r="FBW47"/>
          <cell r="FBX47"/>
          <cell r="FBY47"/>
          <cell r="FBZ47"/>
          <cell r="FCA47"/>
          <cell r="FCB47"/>
          <cell r="FCC47"/>
          <cell r="FCD47"/>
          <cell r="FCE47"/>
          <cell r="FCF47"/>
          <cell r="FCG47"/>
          <cell r="FCH47"/>
          <cell r="FCI47"/>
          <cell r="FCJ47"/>
          <cell r="FCK47"/>
          <cell r="FCL47"/>
          <cell r="FCM47"/>
          <cell r="FCN47"/>
          <cell r="FCO47"/>
          <cell r="FCP47"/>
          <cell r="FCQ47"/>
          <cell r="FCR47"/>
          <cell r="FCS47"/>
          <cell r="FCT47"/>
          <cell r="FCU47"/>
          <cell r="FCV47"/>
          <cell r="FCW47"/>
          <cell r="FCX47"/>
          <cell r="FCY47"/>
          <cell r="FCZ47"/>
          <cell r="FDA47"/>
          <cell r="FDB47"/>
          <cell r="FDC47"/>
          <cell r="FDD47"/>
          <cell r="FDE47"/>
          <cell r="FDF47"/>
          <cell r="FDG47"/>
          <cell r="FDH47"/>
          <cell r="FDI47"/>
          <cell r="FDJ47"/>
          <cell r="FDK47"/>
          <cell r="FDL47"/>
          <cell r="FDM47"/>
          <cell r="FDN47"/>
          <cell r="FDO47"/>
          <cell r="FDP47"/>
          <cell r="FDQ47"/>
          <cell r="FDR47"/>
          <cell r="FDS47"/>
          <cell r="FDT47"/>
          <cell r="FDU47"/>
          <cell r="FDV47"/>
          <cell r="FDW47"/>
          <cell r="FDX47"/>
          <cell r="FDY47"/>
          <cell r="FDZ47"/>
          <cell r="FEA47"/>
          <cell r="FEB47"/>
          <cell r="FEC47"/>
          <cell r="FED47"/>
          <cell r="FEE47"/>
          <cell r="FEF47"/>
          <cell r="FEG47"/>
          <cell r="FEH47"/>
          <cell r="FEI47"/>
          <cell r="FEJ47"/>
          <cell r="FEK47"/>
          <cell r="FEL47"/>
          <cell r="FEM47"/>
          <cell r="FEN47"/>
          <cell r="FEO47"/>
          <cell r="FEP47"/>
          <cell r="FEQ47"/>
          <cell r="FER47"/>
          <cell r="FES47"/>
          <cell r="FET47"/>
          <cell r="FEU47"/>
          <cell r="FEV47"/>
          <cell r="FEW47"/>
          <cell r="FEX47"/>
          <cell r="FEY47"/>
          <cell r="FEZ47"/>
          <cell r="FFA47"/>
          <cell r="FFB47"/>
          <cell r="FFC47"/>
          <cell r="FFD47"/>
          <cell r="FFE47"/>
          <cell r="FFF47"/>
          <cell r="FFG47"/>
          <cell r="FFH47"/>
          <cell r="FFI47"/>
          <cell r="FFJ47"/>
          <cell r="FFK47"/>
          <cell r="FFL47"/>
          <cell r="FFM47"/>
          <cell r="FFN47"/>
          <cell r="FFO47"/>
          <cell r="FFP47"/>
          <cell r="FFQ47"/>
          <cell r="FFR47"/>
          <cell r="FFS47"/>
          <cell r="FFT47"/>
          <cell r="FFU47"/>
          <cell r="FFV47"/>
          <cell r="FFW47"/>
          <cell r="FFX47"/>
          <cell r="FFY47"/>
          <cell r="FFZ47"/>
          <cell r="FGA47"/>
          <cell r="FGB47"/>
          <cell r="FGC47"/>
          <cell r="FGD47"/>
          <cell r="FGE47"/>
          <cell r="FGF47"/>
          <cell r="FGG47"/>
          <cell r="FGH47"/>
          <cell r="FGI47"/>
          <cell r="FGJ47"/>
          <cell r="FGK47"/>
          <cell r="FGL47"/>
          <cell r="FGM47"/>
          <cell r="FGN47"/>
          <cell r="FGO47"/>
          <cell r="FGP47"/>
          <cell r="FGQ47"/>
          <cell r="FGR47"/>
          <cell r="FGS47"/>
          <cell r="FGT47"/>
          <cell r="FGU47"/>
          <cell r="FGV47"/>
          <cell r="FGW47"/>
          <cell r="FGX47"/>
          <cell r="FGY47"/>
          <cell r="FGZ47"/>
          <cell r="FHA47"/>
          <cell r="FHB47"/>
          <cell r="FHC47"/>
          <cell r="FHD47"/>
          <cell r="FHE47"/>
          <cell r="FHF47"/>
          <cell r="FHG47"/>
          <cell r="FHH47"/>
          <cell r="FHI47"/>
          <cell r="FHJ47"/>
          <cell r="FHK47"/>
          <cell r="FHL47"/>
          <cell r="FHM47"/>
          <cell r="FHN47"/>
          <cell r="FHO47"/>
          <cell r="FHP47"/>
          <cell r="FHQ47"/>
          <cell r="FHR47"/>
          <cell r="FHS47"/>
          <cell r="FHT47"/>
          <cell r="FHU47"/>
          <cell r="FHV47"/>
          <cell r="FHW47"/>
          <cell r="FHX47"/>
          <cell r="FHY47"/>
          <cell r="FHZ47"/>
          <cell r="FIA47"/>
          <cell r="FIB47"/>
          <cell r="FIC47"/>
          <cell r="FID47"/>
          <cell r="FIE47"/>
          <cell r="FIF47"/>
          <cell r="FIG47"/>
          <cell r="FIH47"/>
          <cell r="FII47"/>
          <cell r="FIJ47"/>
          <cell r="FIK47"/>
          <cell r="FIL47"/>
          <cell r="FIM47"/>
          <cell r="FIN47"/>
          <cell r="FIO47"/>
          <cell r="FIP47"/>
          <cell r="FIQ47"/>
          <cell r="FIR47"/>
          <cell r="FIS47"/>
          <cell r="FIT47"/>
          <cell r="FIU47"/>
          <cell r="FIV47"/>
          <cell r="FIW47"/>
          <cell r="FIX47"/>
          <cell r="FIY47"/>
          <cell r="FIZ47"/>
          <cell r="FJA47"/>
          <cell r="FJB47"/>
          <cell r="FJC47"/>
          <cell r="FJD47"/>
          <cell r="FJE47"/>
          <cell r="FJF47"/>
          <cell r="FJG47"/>
          <cell r="FJH47"/>
          <cell r="FJI47"/>
          <cell r="FJJ47"/>
          <cell r="FJK47"/>
          <cell r="FJL47"/>
          <cell r="FJM47"/>
          <cell r="FJN47"/>
          <cell r="FJO47"/>
          <cell r="FJP47"/>
          <cell r="FJQ47"/>
          <cell r="FJR47"/>
          <cell r="FJS47"/>
          <cell r="FJT47"/>
          <cell r="FJU47"/>
          <cell r="FJV47"/>
          <cell r="FJW47"/>
          <cell r="FJX47"/>
          <cell r="FJY47"/>
          <cell r="FJZ47"/>
          <cell r="FKA47"/>
          <cell r="FKB47"/>
          <cell r="FKC47"/>
          <cell r="FKD47"/>
          <cell r="FKE47"/>
          <cell r="FKF47"/>
          <cell r="FKG47"/>
          <cell r="FKH47"/>
          <cell r="FKI47"/>
          <cell r="FKJ47"/>
          <cell r="FKK47"/>
          <cell r="FKL47"/>
          <cell r="FKM47"/>
          <cell r="FKN47"/>
          <cell r="FKO47"/>
          <cell r="FKP47"/>
          <cell r="FKQ47"/>
          <cell r="FKR47"/>
          <cell r="FKS47"/>
          <cell r="FKT47"/>
          <cell r="FKU47"/>
          <cell r="FKV47"/>
          <cell r="FKW47"/>
          <cell r="FKX47"/>
          <cell r="FKY47"/>
          <cell r="FKZ47"/>
          <cell r="FLA47"/>
          <cell r="FLB47"/>
          <cell r="FLC47"/>
          <cell r="FLD47"/>
          <cell r="FLE47"/>
          <cell r="FLF47"/>
          <cell r="FLG47"/>
          <cell r="FLH47"/>
          <cell r="FLI47"/>
          <cell r="FLJ47"/>
          <cell r="FLK47"/>
          <cell r="FLL47"/>
          <cell r="FLM47"/>
          <cell r="FLN47"/>
          <cell r="FLO47"/>
          <cell r="FLP47"/>
          <cell r="FLQ47"/>
          <cell r="FLR47"/>
          <cell r="FLS47"/>
          <cell r="FLT47"/>
          <cell r="FLU47"/>
          <cell r="FLV47"/>
          <cell r="FLW47"/>
          <cell r="FLX47"/>
          <cell r="FLY47"/>
          <cell r="FLZ47"/>
          <cell r="FMA47"/>
          <cell r="FMB47"/>
          <cell r="FMC47"/>
          <cell r="FMD47"/>
          <cell r="FME47"/>
          <cell r="FMF47"/>
          <cell r="FMG47"/>
          <cell r="FMH47"/>
          <cell r="FMI47"/>
          <cell r="FMJ47"/>
          <cell r="FMK47"/>
          <cell r="FML47"/>
          <cell r="FMM47"/>
          <cell r="FMN47"/>
          <cell r="FMO47"/>
          <cell r="FMP47"/>
          <cell r="FMQ47"/>
          <cell r="FMR47"/>
          <cell r="FMS47"/>
          <cell r="FMT47"/>
          <cell r="FMU47"/>
          <cell r="FMV47"/>
          <cell r="FMW47"/>
          <cell r="FMX47"/>
          <cell r="FMY47"/>
          <cell r="FMZ47"/>
          <cell r="FNA47"/>
          <cell r="FNB47"/>
          <cell r="FNC47"/>
          <cell r="FND47"/>
          <cell r="FNE47"/>
          <cell r="FNF47"/>
          <cell r="FNG47"/>
          <cell r="FNH47"/>
          <cell r="FNI47"/>
          <cell r="FNJ47"/>
          <cell r="FNK47"/>
          <cell r="FNL47"/>
          <cell r="FNM47"/>
          <cell r="FNN47"/>
          <cell r="FNO47"/>
          <cell r="FNP47"/>
          <cell r="FNQ47"/>
          <cell r="FNR47"/>
          <cell r="FNS47"/>
          <cell r="FNT47"/>
          <cell r="FNU47"/>
          <cell r="FNV47"/>
          <cell r="FNW47"/>
          <cell r="FNX47"/>
          <cell r="FNY47"/>
          <cell r="FNZ47"/>
          <cell r="FOA47"/>
          <cell r="FOB47"/>
          <cell r="FOC47"/>
          <cell r="FOD47"/>
          <cell r="FOE47"/>
          <cell r="FOF47"/>
          <cell r="FOG47"/>
          <cell r="FOH47"/>
          <cell r="FOI47"/>
          <cell r="FOJ47"/>
          <cell r="FOK47"/>
          <cell r="FOL47"/>
          <cell r="FOM47"/>
          <cell r="FON47"/>
          <cell r="FOO47"/>
          <cell r="FOP47"/>
          <cell r="FOQ47"/>
          <cell r="FOR47"/>
          <cell r="FOS47"/>
          <cell r="FOT47"/>
          <cell r="FOU47"/>
          <cell r="FOV47"/>
          <cell r="FOW47"/>
          <cell r="FOX47"/>
          <cell r="FOY47"/>
          <cell r="FOZ47"/>
          <cell r="FPA47"/>
          <cell r="FPB47"/>
          <cell r="FPC47"/>
          <cell r="FPD47"/>
          <cell r="FPE47"/>
          <cell r="FPF47"/>
          <cell r="FPG47"/>
          <cell r="FPH47"/>
          <cell r="FPI47"/>
          <cell r="FPJ47"/>
          <cell r="FPK47"/>
          <cell r="FPL47"/>
          <cell r="FPM47"/>
          <cell r="FPN47"/>
          <cell r="FPO47"/>
          <cell r="FPP47"/>
          <cell r="FPQ47"/>
          <cell r="FPR47"/>
          <cell r="FPS47"/>
          <cell r="FPT47"/>
          <cell r="FPU47"/>
          <cell r="FPV47"/>
          <cell r="FPW47"/>
          <cell r="FPX47"/>
          <cell r="FPY47"/>
          <cell r="FPZ47"/>
          <cell r="FQA47"/>
          <cell r="FQB47"/>
          <cell r="FQC47"/>
          <cell r="FQD47"/>
          <cell r="FQE47"/>
          <cell r="FQF47"/>
          <cell r="FQG47"/>
          <cell r="FQH47"/>
          <cell r="FQI47"/>
          <cell r="FQJ47"/>
          <cell r="FQK47"/>
          <cell r="FQL47"/>
          <cell r="FQM47"/>
          <cell r="FQN47"/>
          <cell r="FQO47"/>
          <cell r="FQP47"/>
          <cell r="FQQ47"/>
          <cell r="FQR47"/>
          <cell r="FQS47"/>
          <cell r="FQT47"/>
          <cell r="FQU47"/>
          <cell r="FQV47"/>
          <cell r="FQW47"/>
          <cell r="FQX47"/>
          <cell r="FQY47"/>
          <cell r="FQZ47"/>
          <cell r="FRA47"/>
          <cell r="FRB47"/>
          <cell r="FRC47"/>
          <cell r="FRD47"/>
          <cell r="FRE47"/>
          <cell r="FRF47"/>
          <cell r="FRG47"/>
          <cell r="FRH47"/>
          <cell r="FRI47"/>
          <cell r="FRJ47"/>
          <cell r="FRK47"/>
          <cell r="FRL47"/>
          <cell r="FRM47"/>
          <cell r="FRN47"/>
          <cell r="FRO47"/>
          <cell r="FRP47"/>
          <cell r="FRQ47"/>
          <cell r="FRR47"/>
          <cell r="FRS47"/>
          <cell r="FRT47"/>
          <cell r="FRU47"/>
          <cell r="FRV47"/>
          <cell r="FRW47"/>
          <cell r="FRX47"/>
          <cell r="FRY47"/>
          <cell r="FRZ47"/>
          <cell r="FSA47"/>
          <cell r="FSB47"/>
          <cell r="FSC47"/>
          <cell r="FSD47"/>
          <cell r="FSE47"/>
          <cell r="FSF47"/>
          <cell r="FSG47"/>
          <cell r="FSH47"/>
          <cell r="FSI47"/>
          <cell r="FSJ47"/>
          <cell r="FSK47"/>
          <cell r="FSL47"/>
          <cell r="FSM47"/>
          <cell r="FSN47"/>
          <cell r="FSO47"/>
          <cell r="FSP47"/>
          <cell r="FSQ47"/>
          <cell r="FSR47"/>
          <cell r="FSS47"/>
          <cell r="FST47"/>
          <cell r="FSU47"/>
          <cell r="FSV47"/>
          <cell r="FSW47"/>
          <cell r="FSX47"/>
          <cell r="FSY47"/>
          <cell r="FSZ47"/>
          <cell r="FTA47"/>
          <cell r="FTB47"/>
          <cell r="FTC47"/>
          <cell r="FTD47"/>
          <cell r="FTE47"/>
          <cell r="FTF47"/>
          <cell r="FTG47"/>
          <cell r="FTH47"/>
          <cell r="FTI47"/>
          <cell r="FTJ47"/>
          <cell r="FTK47"/>
          <cell r="FTL47"/>
          <cell r="FTM47"/>
          <cell r="FTN47"/>
          <cell r="FTO47"/>
          <cell r="FTP47"/>
          <cell r="FTQ47"/>
          <cell r="FTR47"/>
          <cell r="FTS47"/>
          <cell r="FTT47"/>
          <cell r="FTU47"/>
          <cell r="FTV47"/>
          <cell r="FTW47"/>
          <cell r="FTX47"/>
          <cell r="FTY47"/>
          <cell r="FTZ47"/>
          <cell r="FUA47"/>
          <cell r="FUB47"/>
          <cell r="FUC47"/>
          <cell r="FUD47"/>
          <cell r="FUE47"/>
          <cell r="FUF47"/>
          <cell r="FUG47"/>
          <cell r="FUH47"/>
          <cell r="FUI47"/>
          <cell r="FUJ47"/>
          <cell r="FUK47"/>
          <cell r="FUL47"/>
          <cell r="FUM47"/>
          <cell r="FUN47"/>
          <cell r="FUO47"/>
          <cell r="FUP47"/>
          <cell r="FUQ47"/>
          <cell r="FUR47"/>
          <cell r="FUS47"/>
          <cell r="FUT47"/>
          <cell r="FUU47"/>
          <cell r="FUV47"/>
          <cell r="FUW47"/>
          <cell r="FUX47"/>
          <cell r="FUY47"/>
          <cell r="FUZ47"/>
          <cell r="FVA47"/>
          <cell r="FVB47"/>
          <cell r="FVC47"/>
          <cell r="FVD47"/>
          <cell r="FVE47"/>
          <cell r="FVF47"/>
          <cell r="FVG47"/>
          <cell r="FVH47"/>
          <cell r="FVI47"/>
          <cell r="FVJ47"/>
          <cell r="FVK47"/>
          <cell r="FVL47"/>
          <cell r="FVM47"/>
          <cell r="FVN47"/>
          <cell r="FVO47"/>
          <cell r="FVP47"/>
          <cell r="FVQ47"/>
          <cell r="FVR47"/>
          <cell r="FVS47"/>
          <cell r="FVT47"/>
          <cell r="FVU47"/>
          <cell r="FVV47"/>
          <cell r="FVW47"/>
          <cell r="FVX47"/>
          <cell r="FVY47"/>
          <cell r="FVZ47"/>
          <cell r="FWA47"/>
          <cell r="FWB47"/>
          <cell r="FWC47"/>
          <cell r="FWD47"/>
          <cell r="FWE47"/>
          <cell r="FWF47"/>
          <cell r="FWG47"/>
          <cell r="FWH47"/>
          <cell r="FWI47"/>
          <cell r="FWJ47"/>
          <cell r="FWK47"/>
          <cell r="FWL47"/>
          <cell r="FWM47"/>
          <cell r="FWN47"/>
          <cell r="FWO47"/>
          <cell r="FWP47"/>
          <cell r="FWQ47"/>
          <cell r="FWR47"/>
          <cell r="FWS47"/>
          <cell r="FWT47"/>
          <cell r="FWU47"/>
          <cell r="FWV47"/>
          <cell r="FWW47"/>
          <cell r="FWX47"/>
          <cell r="FWY47"/>
          <cell r="FWZ47"/>
          <cell r="FXA47"/>
          <cell r="FXB47"/>
          <cell r="FXC47"/>
          <cell r="FXD47"/>
          <cell r="FXE47"/>
          <cell r="FXF47"/>
          <cell r="FXG47"/>
          <cell r="FXH47"/>
          <cell r="FXI47"/>
          <cell r="FXJ47"/>
          <cell r="FXK47"/>
          <cell r="FXL47"/>
          <cell r="FXM47"/>
          <cell r="FXN47"/>
          <cell r="FXO47"/>
          <cell r="FXP47"/>
          <cell r="FXQ47"/>
          <cell r="FXR47"/>
          <cell r="FXS47"/>
          <cell r="FXT47"/>
          <cell r="FXU47"/>
          <cell r="FXV47"/>
          <cell r="FXW47"/>
          <cell r="FXX47"/>
          <cell r="FXY47"/>
          <cell r="FXZ47"/>
          <cell r="FYA47"/>
          <cell r="FYB47"/>
          <cell r="FYC47"/>
          <cell r="FYD47"/>
          <cell r="FYE47"/>
          <cell r="FYF47"/>
          <cell r="FYG47"/>
          <cell r="FYH47"/>
          <cell r="FYI47"/>
          <cell r="FYJ47"/>
          <cell r="FYK47"/>
          <cell r="FYL47"/>
          <cell r="FYM47"/>
          <cell r="FYN47"/>
          <cell r="FYO47"/>
          <cell r="FYP47"/>
          <cell r="FYQ47"/>
          <cell r="FYR47"/>
          <cell r="FYS47"/>
          <cell r="FYT47"/>
          <cell r="FYU47"/>
          <cell r="FYV47"/>
          <cell r="FYW47"/>
          <cell r="FYX47"/>
          <cell r="FYY47"/>
          <cell r="FYZ47"/>
          <cell r="FZA47"/>
          <cell r="FZB47"/>
          <cell r="FZC47"/>
          <cell r="FZD47"/>
          <cell r="FZE47"/>
          <cell r="FZF47"/>
          <cell r="FZG47"/>
          <cell r="FZH47"/>
          <cell r="FZI47"/>
          <cell r="FZJ47"/>
          <cell r="FZK47"/>
          <cell r="FZL47"/>
          <cell r="FZM47"/>
          <cell r="FZN47"/>
          <cell r="FZO47"/>
          <cell r="FZP47"/>
          <cell r="FZQ47"/>
          <cell r="FZR47"/>
          <cell r="FZS47"/>
          <cell r="FZT47"/>
          <cell r="FZU47"/>
          <cell r="FZV47"/>
          <cell r="FZW47"/>
          <cell r="FZX47"/>
          <cell r="FZY47"/>
          <cell r="FZZ47"/>
          <cell r="GAA47"/>
          <cell r="GAB47"/>
          <cell r="GAC47"/>
          <cell r="GAD47"/>
          <cell r="GAE47"/>
          <cell r="GAF47"/>
          <cell r="GAG47"/>
          <cell r="GAH47"/>
          <cell r="GAI47"/>
          <cell r="GAJ47"/>
          <cell r="GAK47"/>
          <cell r="GAL47"/>
          <cell r="GAM47"/>
          <cell r="GAN47"/>
          <cell r="GAO47"/>
          <cell r="GAP47"/>
          <cell r="GAQ47"/>
          <cell r="GAR47"/>
          <cell r="GAS47"/>
          <cell r="GAT47"/>
          <cell r="GAU47"/>
          <cell r="GAV47"/>
          <cell r="GAW47"/>
          <cell r="GAX47"/>
          <cell r="GAY47"/>
          <cell r="GAZ47"/>
          <cell r="GBA47"/>
          <cell r="GBB47"/>
          <cell r="GBC47"/>
          <cell r="GBD47"/>
          <cell r="GBE47"/>
          <cell r="GBF47"/>
          <cell r="GBG47"/>
          <cell r="GBH47"/>
          <cell r="GBI47"/>
          <cell r="GBJ47"/>
          <cell r="GBK47"/>
          <cell r="GBL47"/>
          <cell r="GBM47"/>
          <cell r="GBN47"/>
          <cell r="GBO47"/>
          <cell r="GBP47"/>
          <cell r="GBQ47"/>
          <cell r="GBR47"/>
          <cell r="GBS47"/>
          <cell r="GBT47"/>
          <cell r="GBU47"/>
          <cell r="GBV47"/>
          <cell r="GBW47"/>
          <cell r="GBX47"/>
          <cell r="GBY47"/>
          <cell r="GBZ47"/>
          <cell r="GCA47"/>
          <cell r="GCB47"/>
          <cell r="GCC47"/>
          <cell r="GCD47"/>
          <cell r="GCE47"/>
          <cell r="GCF47"/>
          <cell r="GCG47"/>
          <cell r="GCH47"/>
          <cell r="GCI47"/>
          <cell r="GCJ47"/>
          <cell r="GCK47"/>
          <cell r="GCL47"/>
          <cell r="GCM47"/>
          <cell r="GCN47"/>
          <cell r="GCO47"/>
          <cell r="GCP47"/>
          <cell r="GCQ47"/>
          <cell r="GCR47"/>
          <cell r="GCS47"/>
          <cell r="GCT47"/>
          <cell r="GCU47"/>
          <cell r="GCV47"/>
          <cell r="GCW47"/>
          <cell r="GCX47"/>
          <cell r="GCY47"/>
          <cell r="GCZ47"/>
          <cell r="GDA47"/>
          <cell r="GDB47"/>
          <cell r="GDC47"/>
          <cell r="GDD47"/>
          <cell r="GDE47"/>
          <cell r="GDF47"/>
          <cell r="GDG47"/>
          <cell r="GDH47"/>
          <cell r="GDI47"/>
          <cell r="GDJ47"/>
          <cell r="GDK47"/>
          <cell r="GDL47"/>
          <cell r="GDM47"/>
          <cell r="GDN47"/>
          <cell r="GDO47"/>
          <cell r="GDP47"/>
          <cell r="GDQ47"/>
          <cell r="GDR47"/>
          <cell r="GDS47"/>
          <cell r="GDT47"/>
          <cell r="GDU47"/>
          <cell r="GDV47"/>
          <cell r="GDW47"/>
          <cell r="GDX47"/>
          <cell r="GDY47"/>
          <cell r="GDZ47"/>
          <cell r="GEA47"/>
          <cell r="GEB47"/>
          <cell r="GEC47"/>
          <cell r="GED47"/>
          <cell r="GEE47"/>
          <cell r="GEF47"/>
          <cell r="GEG47"/>
          <cell r="GEH47"/>
          <cell r="GEI47"/>
          <cell r="GEJ47"/>
          <cell r="GEK47"/>
          <cell r="GEL47"/>
          <cell r="GEM47"/>
          <cell r="GEN47"/>
          <cell r="GEO47"/>
          <cell r="GEP47"/>
          <cell r="GEQ47"/>
          <cell r="GER47"/>
          <cell r="GES47"/>
          <cell r="GET47"/>
          <cell r="GEU47"/>
          <cell r="GEV47"/>
          <cell r="GEW47"/>
          <cell r="GEX47"/>
          <cell r="GEY47"/>
          <cell r="GEZ47"/>
          <cell r="GFA47"/>
          <cell r="GFB47"/>
          <cell r="GFC47"/>
          <cell r="GFD47"/>
          <cell r="GFE47"/>
          <cell r="GFF47"/>
          <cell r="GFG47"/>
          <cell r="GFH47"/>
          <cell r="GFI47"/>
          <cell r="GFJ47"/>
          <cell r="GFK47"/>
          <cell r="GFL47"/>
          <cell r="GFM47"/>
          <cell r="GFN47"/>
          <cell r="GFO47"/>
          <cell r="GFP47"/>
          <cell r="GFQ47"/>
          <cell r="GFR47"/>
          <cell r="GFS47"/>
          <cell r="GFT47"/>
          <cell r="GFU47"/>
          <cell r="GFV47"/>
          <cell r="GFW47"/>
          <cell r="GFX47"/>
          <cell r="GFY47"/>
          <cell r="GFZ47"/>
          <cell r="GGA47"/>
          <cell r="GGB47"/>
          <cell r="GGC47"/>
          <cell r="GGD47"/>
          <cell r="GGE47"/>
          <cell r="GGF47"/>
          <cell r="GGG47"/>
          <cell r="GGH47"/>
          <cell r="GGI47"/>
          <cell r="GGJ47"/>
          <cell r="GGK47"/>
          <cell r="GGL47"/>
          <cell r="GGM47"/>
          <cell r="GGN47"/>
          <cell r="GGO47"/>
          <cell r="GGP47"/>
          <cell r="GGQ47"/>
          <cell r="GGR47"/>
          <cell r="GGS47"/>
          <cell r="GGT47"/>
          <cell r="GGU47"/>
          <cell r="GGV47"/>
          <cell r="GGW47"/>
          <cell r="GGX47"/>
          <cell r="GGY47"/>
          <cell r="GGZ47"/>
          <cell r="GHA47"/>
          <cell r="GHB47"/>
          <cell r="GHC47"/>
          <cell r="GHD47"/>
          <cell r="GHE47"/>
          <cell r="GHF47"/>
          <cell r="GHG47"/>
          <cell r="GHH47"/>
          <cell r="GHI47"/>
          <cell r="GHJ47"/>
          <cell r="GHK47"/>
          <cell r="GHL47"/>
          <cell r="GHM47"/>
          <cell r="GHN47"/>
          <cell r="GHO47"/>
          <cell r="GHP47"/>
          <cell r="GHQ47"/>
          <cell r="GHR47"/>
          <cell r="GHS47"/>
          <cell r="GHT47"/>
          <cell r="GHU47"/>
          <cell r="GHV47"/>
          <cell r="GHW47"/>
          <cell r="GHX47"/>
          <cell r="GHY47"/>
          <cell r="GHZ47"/>
          <cell r="GIA47"/>
          <cell r="GIB47"/>
          <cell r="GIC47"/>
          <cell r="GID47"/>
          <cell r="GIE47"/>
          <cell r="GIF47"/>
          <cell r="GIG47"/>
          <cell r="GIH47"/>
          <cell r="GII47"/>
          <cell r="GIJ47"/>
          <cell r="GIK47"/>
          <cell r="GIL47"/>
          <cell r="GIM47"/>
          <cell r="GIN47"/>
          <cell r="GIO47"/>
          <cell r="GIP47"/>
          <cell r="GIQ47"/>
          <cell r="GIR47"/>
          <cell r="GIS47"/>
          <cell r="GIT47"/>
          <cell r="GIU47"/>
          <cell r="GIV47"/>
          <cell r="GIW47"/>
          <cell r="GIX47"/>
          <cell r="GIY47"/>
          <cell r="GIZ47"/>
          <cell r="GJA47"/>
          <cell r="GJB47"/>
          <cell r="GJC47"/>
          <cell r="GJD47"/>
          <cell r="GJE47"/>
          <cell r="GJF47"/>
          <cell r="GJG47"/>
          <cell r="GJH47"/>
          <cell r="GJI47"/>
          <cell r="GJJ47"/>
          <cell r="GJK47"/>
          <cell r="GJL47"/>
          <cell r="GJM47"/>
          <cell r="GJN47"/>
          <cell r="GJO47"/>
          <cell r="GJP47"/>
          <cell r="GJQ47"/>
          <cell r="GJR47"/>
          <cell r="GJS47"/>
          <cell r="GJT47"/>
          <cell r="GJU47"/>
          <cell r="GJV47"/>
          <cell r="GJW47"/>
          <cell r="GJX47"/>
          <cell r="GJY47"/>
          <cell r="GJZ47"/>
          <cell r="GKA47"/>
          <cell r="GKB47"/>
          <cell r="GKC47"/>
          <cell r="GKD47"/>
          <cell r="GKE47"/>
          <cell r="GKF47"/>
          <cell r="GKG47"/>
          <cell r="GKH47"/>
          <cell r="GKI47"/>
          <cell r="GKJ47"/>
          <cell r="GKK47"/>
          <cell r="GKL47"/>
          <cell r="GKM47"/>
          <cell r="GKN47"/>
          <cell r="GKO47"/>
          <cell r="GKP47"/>
          <cell r="GKQ47"/>
          <cell r="GKR47"/>
          <cell r="GKS47"/>
          <cell r="GKT47"/>
          <cell r="GKU47"/>
          <cell r="GKV47"/>
          <cell r="GKW47"/>
          <cell r="GKX47"/>
          <cell r="GKY47"/>
          <cell r="GKZ47"/>
          <cell r="GLA47"/>
          <cell r="GLB47"/>
          <cell r="GLC47"/>
          <cell r="GLD47"/>
          <cell r="GLE47"/>
          <cell r="GLF47"/>
          <cell r="GLG47"/>
          <cell r="GLH47"/>
          <cell r="GLI47"/>
          <cell r="GLJ47"/>
          <cell r="GLK47"/>
          <cell r="GLL47"/>
          <cell r="GLM47"/>
          <cell r="GLN47"/>
          <cell r="GLO47"/>
          <cell r="GLP47"/>
          <cell r="GLQ47"/>
          <cell r="GLR47"/>
          <cell r="GLS47"/>
          <cell r="GLT47"/>
          <cell r="GLU47"/>
          <cell r="GLV47"/>
          <cell r="GLW47"/>
          <cell r="GLX47"/>
          <cell r="GLY47"/>
          <cell r="GLZ47"/>
          <cell r="GMA47"/>
          <cell r="GMB47"/>
          <cell r="GMC47"/>
          <cell r="GMD47"/>
          <cell r="GME47"/>
          <cell r="GMF47"/>
          <cell r="GMG47"/>
          <cell r="GMH47"/>
          <cell r="GMI47"/>
          <cell r="GMJ47"/>
          <cell r="GMK47"/>
          <cell r="GML47"/>
          <cell r="GMM47"/>
          <cell r="GMN47"/>
          <cell r="GMO47"/>
          <cell r="GMP47"/>
          <cell r="GMQ47"/>
          <cell r="GMR47"/>
          <cell r="GMS47"/>
          <cell r="GMT47"/>
          <cell r="GMU47"/>
          <cell r="GMV47"/>
          <cell r="GMW47"/>
          <cell r="GMX47"/>
          <cell r="GMY47"/>
          <cell r="GMZ47"/>
          <cell r="GNA47"/>
          <cell r="GNB47"/>
          <cell r="GNC47"/>
          <cell r="GND47"/>
          <cell r="GNE47"/>
          <cell r="GNF47"/>
          <cell r="GNG47"/>
          <cell r="GNH47"/>
          <cell r="GNI47"/>
          <cell r="GNJ47"/>
          <cell r="GNK47"/>
          <cell r="GNL47"/>
          <cell r="GNM47"/>
          <cell r="GNN47"/>
          <cell r="GNO47"/>
          <cell r="GNP47"/>
          <cell r="GNQ47"/>
          <cell r="GNR47"/>
          <cell r="GNS47"/>
          <cell r="GNT47"/>
          <cell r="GNU47"/>
          <cell r="GNV47"/>
          <cell r="GNW47"/>
          <cell r="GNX47"/>
          <cell r="GNY47"/>
          <cell r="GNZ47"/>
          <cell r="GOA47"/>
          <cell r="GOB47"/>
          <cell r="GOC47"/>
          <cell r="GOD47"/>
          <cell r="GOE47"/>
          <cell r="GOF47"/>
          <cell r="GOG47"/>
          <cell r="GOH47"/>
          <cell r="GOI47"/>
          <cell r="GOJ47"/>
          <cell r="GOK47"/>
          <cell r="GOL47"/>
          <cell r="GOM47"/>
          <cell r="GON47"/>
          <cell r="GOO47"/>
          <cell r="GOP47"/>
          <cell r="GOQ47"/>
          <cell r="GOR47"/>
          <cell r="GOS47"/>
          <cell r="GOT47"/>
          <cell r="GOU47"/>
          <cell r="GOV47"/>
          <cell r="GOW47"/>
          <cell r="GOX47"/>
          <cell r="GOY47"/>
          <cell r="GOZ47"/>
          <cell r="GPA47"/>
          <cell r="GPB47"/>
          <cell r="GPC47"/>
          <cell r="GPD47"/>
          <cell r="GPE47"/>
          <cell r="GPF47"/>
          <cell r="GPG47"/>
          <cell r="GPH47"/>
          <cell r="GPI47"/>
          <cell r="GPJ47"/>
          <cell r="GPK47"/>
          <cell r="GPL47"/>
          <cell r="GPM47"/>
          <cell r="GPN47"/>
          <cell r="GPO47"/>
          <cell r="GPP47"/>
          <cell r="GPQ47"/>
          <cell r="GPR47"/>
          <cell r="GPS47"/>
          <cell r="GPT47"/>
          <cell r="GPU47"/>
          <cell r="GPV47"/>
          <cell r="GPW47"/>
          <cell r="GPX47"/>
          <cell r="GPY47"/>
          <cell r="GPZ47"/>
          <cell r="GQA47"/>
          <cell r="GQB47"/>
          <cell r="GQC47"/>
          <cell r="GQD47"/>
          <cell r="GQE47"/>
          <cell r="GQF47"/>
          <cell r="GQG47"/>
          <cell r="GQH47"/>
          <cell r="GQI47"/>
          <cell r="GQJ47"/>
          <cell r="GQK47"/>
          <cell r="GQL47"/>
          <cell r="GQM47"/>
          <cell r="GQN47"/>
          <cell r="GQO47"/>
          <cell r="GQP47"/>
          <cell r="GQQ47"/>
          <cell r="GQR47"/>
          <cell r="GQS47"/>
          <cell r="GQT47"/>
          <cell r="GQU47"/>
          <cell r="GQV47"/>
          <cell r="GQW47"/>
          <cell r="GQX47"/>
          <cell r="GQY47"/>
          <cell r="GQZ47"/>
          <cell r="GRA47"/>
          <cell r="GRB47"/>
          <cell r="GRC47"/>
          <cell r="GRD47"/>
          <cell r="GRE47"/>
          <cell r="GRF47"/>
          <cell r="GRG47"/>
          <cell r="GRH47"/>
          <cell r="GRI47"/>
          <cell r="GRJ47"/>
          <cell r="GRK47"/>
          <cell r="GRL47"/>
          <cell r="GRM47"/>
          <cell r="GRN47"/>
          <cell r="GRO47"/>
          <cell r="GRP47"/>
          <cell r="GRQ47"/>
          <cell r="GRR47"/>
          <cell r="GRS47"/>
          <cell r="GRT47"/>
          <cell r="GRU47"/>
          <cell r="GRV47"/>
          <cell r="GRW47"/>
          <cell r="GRX47"/>
          <cell r="GRY47"/>
          <cell r="GRZ47"/>
          <cell r="GSA47"/>
          <cell r="GSB47"/>
          <cell r="GSC47"/>
          <cell r="GSD47"/>
          <cell r="GSE47"/>
          <cell r="GSF47"/>
          <cell r="GSG47"/>
          <cell r="GSH47"/>
          <cell r="GSI47"/>
          <cell r="GSJ47"/>
          <cell r="GSK47"/>
          <cell r="GSL47"/>
          <cell r="GSM47"/>
          <cell r="GSN47"/>
          <cell r="GSO47"/>
          <cell r="GSP47"/>
          <cell r="GSQ47"/>
          <cell r="GSR47"/>
          <cell r="GSS47"/>
          <cell r="GST47"/>
          <cell r="GSU47"/>
          <cell r="GSV47"/>
          <cell r="GSW47"/>
          <cell r="GSX47"/>
          <cell r="GSY47"/>
          <cell r="GSZ47"/>
          <cell r="GTA47"/>
          <cell r="GTB47"/>
          <cell r="GTC47"/>
          <cell r="GTD47"/>
          <cell r="GTE47"/>
          <cell r="GTF47"/>
          <cell r="GTG47"/>
          <cell r="GTH47"/>
          <cell r="GTI47"/>
          <cell r="GTJ47"/>
          <cell r="GTK47"/>
          <cell r="GTL47"/>
          <cell r="GTM47"/>
          <cell r="GTN47"/>
          <cell r="GTO47"/>
          <cell r="GTP47"/>
          <cell r="GTQ47"/>
          <cell r="GTR47"/>
          <cell r="GTS47"/>
          <cell r="GTT47"/>
          <cell r="GTU47"/>
          <cell r="GTV47"/>
          <cell r="GTW47"/>
          <cell r="GTX47"/>
          <cell r="GTY47"/>
          <cell r="GTZ47"/>
          <cell r="GUA47"/>
          <cell r="GUB47"/>
          <cell r="GUC47"/>
          <cell r="GUD47"/>
          <cell r="GUE47"/>
          <cell r="GUF47"/>
          <cell r="GUG47"/>
          <cell r="GUH47"/>
          <cell r="GUI47"/>
          <cell r="GUJ47"/>
          <cell r="GUK47"/>
          <cell r="GUL47"/>
          <cell r="GUM47"/>
          <cell r="GUN47"/>
          <cell r="GUO47"/>
          <cell r="GUP47"/>
          <cell r="GUQ47"/>
          <cell r="GUR47"/>
          <cell r="GUS47"/>
          <cell r="GUT47"/>
          <cell r="GUU47"/>
          <cell r="GUV47"/>
          <cell r="GUW47"/>
          <cell r="GUX47"/>
          <cell r="GUY47"/>
          <cell r="GUZ47"/>
          <cell r="GVA47"/>
          <cell r="GVB47"/>
          <cell r="GVC47"/>
          <cell r="GVD47"/>
          <cell r="GVE47"/>
          <cell r="GVF47"/>
          <cell r="GVG47"/>
          <cell r="GVH47"/>
          <cell r="GVI47"/>
          <cell r="GVJ47"/>
          <cell r="GVK47"/>
          <cell r="GVL47"/>
          <cell r="GVM47"/>
          <cell r="GVN47"/>
          <cell r="GVO47"/>
          <cell r="GVP47"/>
          <cell r="GVQ47"/>
          <cell r="GVR47"/>
          <cell r="GVS47"/>
          <cell r="GVT47"/>
          <cell r="GVU47"/>
          <cell r="GVV47"/>
          <cell r="GVW47"/>
          <cell r="GVX47"/>
          <cell r="GVY47"/>
          <cell r="GVZ47"/>
          <cell r="GWA47"/>
          <cell r="GWB47"/>
          <cell r="GWC47"/>
          <cell r="GWD47"/>
          <cell r="GWE47"/>
          <cell r="GWF47"/>
          <cell r="GWG47"/>
          <cell r="GWH47"/>
          <cell r="GWI47"/>
          <cell r="GWJ47"/>
          <cell r="GWK47"/>
          <cell r="GWL47"/>
          <cell r="GWM47"/>
          <cell r="GWN47"/>
          <cell r="GWO47"/>
          <cell r="GWP47"/>
          <cell r="GWQ47"/>
          <cell r="GWR47"/>
          <cell r="GWS47"/>
          <cell r="GWT47"/>
          <cell r="GWU47"/>
          <cell r="GWV47"/>
          <cell r="GWW47"/>
          <cell r="GWX47"/>
          <cell r="GWY47"/>
          <cell r="GWZ47"/>
          <cell r="GXA47"/>
          <cell r="GXB47"/>
          <cell r="GXC47"/>
          <cell r="GXD47"/>
          <cell r="GXE47"/>
          <cell r="GXF47"/>
          <cell r="GXG47"/>
          <cell r="GXH47"/>
          <cell r="GXI47"/>
          <cell r="GXJ47"/>
          <cell r="GXK47"/>
          <cell r="GXL47"/>
          <cell r="GXM47"/>
          <cell r="GXN47"/>
          <cell r="GXO47"/>
          <cell r="GXP47"/>
          <cell r="GXQ47"/>
          <cell r="GXR47"/>
          <cell r="GXS47"/>
          <cell r="GXT47"/>
          <cell r="GXU47"/>
          <cell r="GXV47"/>
          <cell r="GXW47"/>
          <cell r="GXX47"/>
          <cell r="GXY47"/>
          <cell r="GXZ47"/>
          <cell r="GYA47"/>
          <cell r="GYB47"/>
          <cell r="GYC47"/>
          <cell r="GYD47"/>
          <cell r="GYE47"/>
          <cell r="GYF47"/>
          <cell r="GYG47"/>
          <cell r="GYH47"/>
          <cell r="GYI47"/>
          <cell r="GYJ47"/>
          <cell r="GYK47"/>
          <cell r="GYL47"/>
          <cell r="GYM47"/>
          <cell r="GYN47"/>
          <cell r="GYO47"/>
          <cell r="GYP47"/>
          <cell r="GYQ47"/>
          <cell r="GYR47"/>
          <cell r="GYS47"/>
          <cell r="GYT47"/>
          <cell r="GYU47"/>
          <cell r="GYV47"/>
          <cell r="GYW47"/>
          <cell r="GYX47"/>
          <cell r="GYY47"/>
          <cell r="GYZ47"/>
          <cell r="GZA47"/>
          <cell r="GZB47"/>
          <cell r="GZC47"/>
          <cell r="GZD47"/>
          <cell r="GZE47"/>
          <cell r="GZF47"/>
          <cell r="GZG47"/>
          <cell r="GZH47"/>
          <cell r="GZI47"/>
          <cell r="GZJ47"/>
          <cell r="GZK47"/>
          <cell r="GZL47"/>
          <cell r="GZM47"/>
          <cell r="GZN47"/>
          <cell r="GZO47"/>
          <cell r="GZP47"/>
          <cell r="GZQ47"/>
          <cell r="GZR47"/>
          <cell r="GZS47"/>
          <cell r="GZT47"/>
          <cell r="GZU47"/>
          <cell r="GZV47"/>
          <cell r="GZW47"/>
          <cell r="GZX47"/>
          <cell r="GZY47"/>
          <cell r="GZZ47"/>
          <cell r="HAA47"/>
          <cell r="HAB47"/>
          <cell r="HAC47"/>
          <cell r="HAD47"/>
          <cell r="HAE47"/>
          <cell r="HAF47"/>
          <cell r="HAG47"/>
          <cell r="HAH47"/>
          <cell r="HAI47"/>
          <cell r="HAJ47"/>
          <cell r="HAK47"/>
          <cell r="HAL47"/>
          <cell r="HAM47"/>
          <cell r="HAN47"/>
          <cell r="HAO47"/>
          <cell r="HAP47"/>
          <cell r="HAQ47"/>
          <cell r="HAR47"/>
          <cell r="HAS47"/>
          <cell r="HAT47"/>
          <cell r="HAU47"/>
          <cell r="HAV47"/>
          <cell r="HAW47"/>
          <cell r="HAX47"/>
          <cell r="HAY47"/>
          <cell r="HAZ47"/>
          <cell r="HBA47"/>
          <cell r="HBB47"/>
          <cell r="HBC47"/>
          <cell r="HBD47"/>
          <cell r="HBE47"/>
          <cell r="HBF47"/>
          <cell r="HBG47"/>
          <cell r="HBH47"/>
          <cell r="HBI47"/>
          <cell r="HBJ47"/>
          <cell r="HBK47"/>
          <cell r="HBL47"/>
          <cell r="HBM47"/>
          <cell r="HBN47"/>
          <cell r="HBO47"/>
          <cell r="HBP47"/>
          <cell r="HBQ47"/>
          <cell r="HBR47"/>
          <cell r="HBS47"/>
          <cell r="HBT47"/>
          <cell r="HBU47"/>
          <cell r="HBV47"/>
          <cell r="HBW47"/>
          <cell r="HBX47"/>
          <cell r="HBY47"/>
          <cell r="HBZ47"/>
          <cell r="HCA47"/>
          <cell r="HCB47"/>
          <cell r="HCC47"/>
          <cell r="HCD47"/>
          <cell r="HCE47"/>
          <cell r="HCF47"/>
          <cell r="HCG47"/>
          <cell r="HCH47"/>
          <cell r="HCI47"/>
          <cell r="HCJ47"/>
          <cell r="HCK47"/>
          <cell r="HCL47"/>
          <cell r="HCM47"/>
          <cell r="HCN47"/>
          <cell r="HCO47"/>
          <cell r="HCP47"/>
          <cell r="HCQ47"/>
          <cell r="HCR47"/>
          <cell r="HCS47"/>
          <cell r="HCT47"/>
          <cell r="HCU47"/>
          <cell r="HCV47"/>
          <cell r="HCW47"/>
          <cell r="HCX47"/>
          <cell r="HCY47"/>
          <cell r="HCZ47"/>
          <cell r="HDA47"/>
          <cell r="HDB47"/>
          <cell r="HDC47"/>
          <cell r="HDD47"/>
          <cell r="HDE47"/>
          <cell r="HDF47"/>
          <cell r="HDG47"/>
          <cell r="HDH47"/>
          <cell r="HDI47"/>
          <cell r="HDJ47"/>
          <cell r="HDK47"/>
          <cell r="HDL47"/>
          <cell r="HDM47"/>
          <cell r="HDN47"/>
          <cell r="HDO47"/>
          <cell r="HDP47"/>
          <cell r="HDQ47"/>
          <cell r="HDR47"/>
          <cell r="HDS47"/>
          <cell r="HDT47"/>
          <cell r="HDU47"/>
          <cell r="HDV47"/>
          <cell r="HDW47"/>
          <cell r="HDX47"/>
          <cell r="HDY47"/>
          <cell r="HDZ47"/>
          <cell r="HEA47"/>
          <cell r="HEB47"/>
          <cell r="HEC47"/>
          <cell r="HED47"/>
          <cell r="HEE47"/>
          <cell r="HEF47"/>
          <cell r="HEG47"/>
          <cell r="HEH47"/>
          <cell r="HEI47"/>
          <cell r="HEJ47"/>
          <cell r="HEK47"/>
          <cell r="HEL47"/>
          <cell r="HEM47"/>
          <cell r="HEN47"/>
          <cell r="HEO47"/>
          <cell r="HEP47"/>
          <cell r="HEQ47"/>
          <cell r="HER47"/>
          <cell r="HES47"/>
          <cell r="HET47"/>
          <cell r="HEU47"/>
          <cell r="HEV47"/>
          <cell r="HEW47"/>
          <cell r="HEX47"/>
          <cell r="HEY47"/>
          <cell r="HEZ47"/>
          <cell r="HFA47"/>
          <cell r="HFB47"/>
          <cell r="HFC47"/>
          <cell r="HFD47"/>
          <cell r="HFE47"/>
          <cell r="HFF47"/>
          <cell r="HFG47"/>
          <cell r="HFH47"/>
          <cell r="HFI47"/>
          <cell r="HFJ47"/>
          <cell r="HFK47"/>
          <cell r="HFL47"/>
          <cell r="HFM47"/>
          <cell r="HFN47"/>
          <cell r="HFO47"/>
          <cell r="HFP47"/>
          <cell r="HFQ47"/>
          <cell r="HFR47"/>
          <cell r="HFS47"/>
          <cell r="HFT47"/>
          <cell r="HFU47"/>
          <cell r="HFV47"/>
          <cell r="HFW47"/>
          <cell r="HFX47"/>
          <cell r="HFY47"/>
          <cell r="HFZ47"/>
          <cell r="HGA47"/>
          <cell r="HGB47"/>
          <cell r="HGC47"/>
          <cell r="HGD47"/>
          <cell r="HGE47"/>
          <cell r="HGF47"/>
          <cell r="HGG47"/>
          <cell r="HGH47"/>
          <cell r="HGI47"/>
          <cell r="HGJ47"/>
          <cell r="HGK47"/>
          <cell r="HGL47"/>
          <cell r="HGM47"/>
          <cell r="HGN47"/>
          <cell r="HGO47"/>
          <cell r="HGP47"/>
          <cell r="HGQ47"/>
          <cell r="HGR47"/>
          <cell r="HGS47"/>
          <cell r="HGT47"/>
          <cell r="HGU47"/>
          <cell r="HGV47"/>
          <cell r="HGW47"/>
          <cell r="HGX47"/>
          <cell r="HGY47"/>
          <cell r="HGZ47"/>
          <cell r="HHA47"/>
          <cell r="HHB47"/>
          <cell r="HHC47"/>
          <cell r="HHD47"/>
          <cell r="HHE47"/>
          <cell r="HHF47"/>
          <cell r="HHG47"/>
          <cell r="HHH47"/>
          <cell r="HHI47"/>
          <cell r="HHJ47"/>
          <cell r="HHK47"/>
          <cell r="HHL47"/>
          <cell r="HHM47"/>
          <cell r="HHN47"/>
          <cell r="HHO47"/>
          <cell r="HHP47"/>
          <cell r="HHQ47"/>
          <cell r="HHR47"/>
          <cell r="HHS47"/>
          <cell r="HHT47"/>
          <cell r="HHU47"/>
          <cell r="HHV47"/>
          <cell r="HHW47"/>
          <cell r="HHX47"/>
          <cell r="HHY47"/>
          <cell r="HHZ47"/>
          <cell r="HIA47"/>
          <cell r="HIB47"/>
          <cell r="HIC47"/>
          <cell r="HID47"/>
          <cell r="HIE47"/>
          <cell r="HIF47"/>
          <cell r="HIG47"/>
          <cell r="HIH47"/>
          <cell r="HII47"/>
          <cell r="HIJ47"/>
          <cell r="HIK47"/>
          <cell r="HIL47"/>
          <cell r="HIM47"/>
          <cell r="HIN47"/>
          <cell r="HIO47"/>
          <cell r="HIP47"/>
          <cell r="HIQ47"/>
          <cell r="HIR47"/>
          <cell r="HIS47"/>
          <cell r="HIT47"/>
          <cell r="HIU47"/>
          <cell r="HIV47"/>
          <cell r="HIW47"/>
          <cell r="HIX47"/>
          <cell r="HIY47"/>
          <cell r="HIZ47"/>
          <cell r="HJA47"/>
          <cell r="HJB47"/>
          <cell r="HJC47"/>
          <cell r="HJD47"/>
          <cell r="HJE47"/>
          <cell r="HJF47"/>
          <cell r="HJG47"/>
          <cell r="HJH47"/>
          <cell r="HJI47"/>
          <cell r="HJJ47"/>
          <cell r="HJK47"/>
          <cell r="HJL47"/>
          <cell r="HJM47"/>
          <cell r="HJN47"/>
          <cell r="HJO47"/>
          <cell r="HJP47"/>
          <cell r="HJQ47"/>
          <cell r="HJR47"/>
          <cell r="HJS47"/>
          <cell r="HJT47"/>
          <cell r="HJU47"/>
          <cell r="HJV47"/>
          <cell r="HJW47"/>
          <cell r="HJX47"/>
          <cell r="HJY47"/>
          <cell r="HJZ47"/>
          <cell r="HKA47"/>
          <cell r="HKB47"/>
          <cell r="HKC47"/>
          <cell r="HKD47"/>
          <cell r="HKE47"/>
          <cell r="HKF47"/>
          <cell r="HKG47"/>
          <cell r="HKH47"/>
          <cell r="HKI47"/>
          <cell r="HKJ47"/>
          <cell r="HKK47"/>
          <cell r="HKL47"/>
          <cell r="HKM47"/>
          <cell r="HKN47"/>
          <cell r="HKO47"/>
          <cell r="HKP47"/>
          <cell r="HKQ47"/>
          <cell r="HKR47"/>
          <cell r="HKS47"/>
          <cell r="HKT47"/>
          <cell r="HKU47"/>
          <cell r="HKV47"/>
          <cell r="HKW47"/>
          <cell r="HKX47"/>
          <cell r="HKY47"/>
          <cell r="HKZ47"/>
          <cell r="HLA47"/>
          <cell r="HLB47"/>
          <cell r="HLC47"/>
          <cell r="HLD47"/>
          <cell r="HLE47"/>
          <cell r="HLF47"/>
          <cell r="HLG47"/>
          <cell r="HLH47"/>
          <cell r="HLI47"/>
          <cell r="HLJ47"/>
          <cell r="HLK47"/>
          <cell r="HLL47"/>
          <cell r="HLM47"/>
          <cell r="HLN47"/>
          <cell r="HLO47"/>
          <cell r="HLP47"/>
          <cell r="HLQ47"/>
          <cell r="HLR47"/>
          <cell r="HLS47"/>
          <cell r="HLT47"/>
          <cell r="HLU47"/>
          <cell r="HLV47"/>
          <cell r="HLW47"/>
          <cell r="HLX47"/>
          <cell r="HLY47"/>
          <cell r="HLZ47"/>
          <cell r="HMA47"/>
          <cell r="HMB47"/>
          <cell r="HMC47"/>
          <cell r="HMD47"/>
          <cell r="HME47"/>
          <cell r="HMF47"/>
          <cell r="HMG47"/>
          <cell r="HMH47"/>
          <cell r="HMI47"/>
          <cell r="HMJ47"/>
          <cell r="HMK47"/>
          <cell r="HML47"/>
          <cell r="HMM47"/>
          <cell r="HMN47"/>
          <cell r="HMO47"/>
          <cell r="HMP47"/>
          <cell r="HMQ47"/>
          <cell r="HMR47"/>
          <cell r="HMS47"/>
          <cell r="HMT47"/>
          <cell r="HMU47"/>
          <cell r="HMV47"/>
          <cell r="HMW47"/>
          <cell r="HMX47"/>
          <cell r="HMY47"/>
          <cell r="HMZ47"/>
          <cell r="HNA47"/>
          <cell r="HNB47"/>
          <cell r="HNC47"/>
          <cell r="HND47"/>
          <cell r="HNE47"/>
          <cell r="HNF47"/>
          <cell r="HNG47"/>
          <cell r="HNH47"/>
          <cell r="HNI47"/>
          <cell r="HNJ47"/>
          <cell r="HNK47"/>
          <cell r="HNL47"/>
          <cell r="HNM47"/>
          <cell r="HNN47"/>
          <cell r="HNO47"/>
          <cell r="HNP47"/>
          <cell r="HNQ47"/>
          <cell r="HNR47"/>
          <cell r="HNS47"/>
          <cell r="HNT47"/>
          <cell r="HNU47"/>
          <cell r="HNV47"/>
          <cell r="HNW47"/>
          <cell r="HNX47"/>
          <cell r="HNY47"/>
          <cell r="HNZ47"/>
          <cell r="HOA47"/>
          <cell r="HOB47"/>
          <cell r="HOC47"/>
          <cell r="HOD47"/>
          <cell r="HOE47"/>
          <cell r="HOF47"/>
          <cell r="HOG47"/>
          <cell r="HOH47"/>
          <cell r="HOI47"/>
          <cell r="HOJ47"/>
          <cell r="HOK47"/>
          <cell r="HOL47"/>
          <cell r="HOM47"/>
          <cell r="HON47"/>
          <cell r="HOO47"/>
          <cell r="HOP47"/>
          <cell r="HOQ47"/>
          <cell r="HOR47"/>
          <cell r="HOS47"/>
          <cell r="HOT47"/>
          <cell r="HOU47"/>
          <cell r="HOV47"/>
          <cell r="HOW47"/>
          <cell r="HOX47"/>
          <cell r="HOY47"/>
          <cell r="HOZ47"/>
          <cell r="HPA47"/>
          <cell r="HPB47"/>
          <cell r="HPC47"/>
          <cell r="HPD47"/>
          <cell r="HPE47"/>
          <cell r="HPF47"/>
          <cell r="HPG47"/>
          <cell r="HPH47"/>
          <cell r="HPI47"/>
          <cell r="HPJ47"/>
          <cell r="HPK47"/>
          <cell r="HPL47"/>
          <cell r="HPM47"/>
          <cell r="HPN47"/>
          <cell r="HPO47"/>
          <cell r="HPP47"/>
          <cell r="HPQ47"/>
          <cell r="HPR47"/>
          <cell r="HPS47"/>
          <cell r="HPT47"/>
          <cell r="HPU47"/>
          <cell r="HPV47"/>
          <cell r="HPW47"/>
          <cell r="HPX47"/>
          <cell r="HPY47"/>
          <cell r="HPZ47"/>
          <cell r="HQA47"/>
          <cell r="HQB47"/>
          <cell r="HQC47"/>
          <cell r="HQD47"/>
          <cell r="HQE47"/>
          <cell r="HQF47"/>
          <cell r="HQG47"/>
          <cell r="HQH47"/>
          <cell r="HQI47"/>
          <cell r="HQJ47"/>
          <cell r="HQK47"/>
          <cell r="HQL47"/>
          <cell r="HQM47"/>
          <cell r="HQN47"/>
          <cell r="HQO47"/>
          <cell r="HQP47"/>
          <cell r="HQQ47"/>
          <cell r="HQR47"/>
          <cell r="HQS47"/>
          <cell r="HQT47"/>
          <cell r="HQU47"/>
          <cell r="HQV47"/>
          <cell r="HQW47"/>
          <cell r="HQX47"/>
          <cell r="HQY47"/>
          <cell r="HQZ47"/>
          <cell r="HRA47"/>
          <cell r="HRB47"/>
          <cell r="HRC47"/>
          <cell r="HRD47"/>
          <cell r="HRE47"/>
          <cell r="HRF47"/>
          <cell r="HRG47"/>
          <cell r="HRH47"/>
          <cell r="HRI47"/>
          <cell r="HRJ47"/>
          <cell r="HRK47"/>
          <cell r="HRL47"/>
          <cell r="HRM47"/>
          <cell r="HRN47"/>
          <cell r="HRO47"/>
          <cell r="HRP47"/>
          <cell r="HRQ47"/>
          <cell r="HRR47"/>
          <cell r="HRS47"/>
          <cell r="HRT47"/>
          <cell r="HRU47"/>
          <cell r="HRV47"/>
          <cell r="HRW47"/>
          <cell r="HRX47"/>
          <cell r="HRY47"/>
          <cell r="HRZ47"/>
          <cell r="HSA47"/>
          <cell r="HSB47"/>
          <cell r="HSC47"/>
          <cell r="HSD47"/>
          <cell r="HSE47"/>
          <cell r="HSF47"/>
          <cell r="HSG47"/>
          <cell r="HSH47"/>
          <cell r="HSI47"/>
          <cell r="HSJ47"/>
          <cell r="HSK47"/>
          <cell r="HSL47"/>
          <cell r="HSM47"/>
          <cell r="HSN47"/>
          <cell r="HSO47"/>
          <cell r="HSP47"/>
          <cell r="HSQ47"/>
          <cell r="HSR47"/>
          <cell r="HSS47"/>
          <cell r="HST47"/>
          <cell r="HSU47"/>
          <cell r="HSV47"/>
          <cell r="HSW47"/>
          <cell r="HSX47"/>
          <cell r="HSY47"/>
          <cell r="HSZ47"/>
          <cell r="HTA47"/>
          <cell r="HTB47"/>
          <cell r="HTC47"/>
          <cell r="HTD47"/>
          <cell r="HTE47"/>
          <cell r="HTF47"/>
          <cell r="HTG47"/>
          <cell r="HTH47"/>
          <cell r="HTI47"/>
          <cell r="HTJ47"/>
          <cell r="HTK47"/>
          <cell r="HTL47"/>
          <cell r="HTM47"/>
          <cell r="HTN47"/>
          <cell r="HTO47"/>
          <cell r="HTP47"/>
          <cell r="HTQ47"/>
          <cell r="HTR47"/>
          <cell r="HTS47"/>
          <cell r="HTT47"/>
          <cell r="HTU47"/>
          <cell r="HTV47"/>
          <cell r="HTW47"/>
          <cell r="HTX47"/>
          <cell r="HTY47"/>
          <cell r="HTZ47"/>
          <cell r="HUA47"/>
          <cell r="HUB47"/>
          <cell r="HUC47"/>
          <cell r="HUD47"/>
          <cell r="HUE47"/>
          <cell r="HUF47"/>
          <cell r="HUG47"/>
          <cell r="HUH47"/>
          <cell r="HUI47"/>
          <cell r="HUJ47"/>
          <cell r="HUK47"/>
          <cell r="HUL47"/>
          <cell r="HUM47"/>
          <cell r="HUN47"/>
          <cell r="HUO47"/>
          <cell r="HUP47"/>
          <cell r="HUQ47"/>
          <cell r="HUR47"/>
          <cell r="HUS47"/>
          <cell r="HUT47"/>
          <cell r="HUU47"/>
          <cell r="HUV47"/>
          <cell r="HUW47"/>
          <cell r="HUX47"/>
          <cell r="HUY47"/>
          <cell r="HUZ47"/>
          <cell r="HVA47"/>
          <cell r="HVB47"/>
          <cell r="HVC47"/>
          <cell r="HVD47"/>
          <cell r="HVE47"/>
          <cell r="HVF47"/>
          <cell r="HVG47"/>
          <cell r="HVH47"/>
          <cell r="HVI47"/>
          <cell r="HVJ47"/>
          <cell r="HVK47"/>
          <cell r="HVL47"/>
          <cell r="HVM47"/>
          <cell r="HVN47"/>
          <cell r="HVO47"/>
          <cell r="HVP47"/>
          <cell r="HVQ47"/>
          <cell r="HVR47"/>
          <cell r="HVS47"/>
          <cell r="HVT47"/>
          <cell r="HVU47"/>
          <cell r="HVV47"/>
          <cell r="HVW47"/>
          <cell r="HVX47"/>
          <cell r="HVY47"/>
          <cell r="HVZ47"/>
          <cell r="HWA47"/>
          <cell r="HWB47"/>
          <cell r="HWC47"/>
          <cell r="HWD47"/>
          <cell r="HWE47"/>
          <cell r="HWF47"/>
          <cell r="HWG47"/>
          <cell r="HWH47"/>
          <cell r="HWI47"/>
          <cell r="HWJ47"/>
          <cell r="HWK47"/>
          <cell r="HWL47"/>
          <cell r="HWM47"/>
          <cell r="HWN47"/>
          <cell r="HWO47"/>
          <cell r="HWP47"/>
          <cell r="HWQ47"/>
          <cell r="HWR47"/>
          <cell r="HWS47"/>
          <cell r="HWT47"/>
          <cell r="HWU47"/>
          <cell r="HWV47"/>
          <cell r="HWW47"/>
          <cell r="HWX47"/>
          <cell r="HWY47"/>
          <cell r="HWZ47"/>
          <cell r="HXA47"/>
          <cell r="HXB47"/>
          <cell r="HXC47"/>
          <cell r="HXD47"/>
          <cell r="HXE47"/>
          <cell r="HXF47"/>
          <cell r="HXG47"/>
          <cell r="HXH47"/>
          <cell r="HXI47"/>
          <cell r="HXJ47"/>
          <cell r="HXK47"/>
          <cell r="HXL47"/>
          <cell r="HXM47"/>
          <cell r="HXN47"/>
          <cell r="HXO47"/>
          <cell r="HXP47"/>
          <cell r="HXQ47"/>
          <cell r="HXR47"/>
          <cell r="HXS47"/>
          <cell r="HXT47"/>
          <cell r="HXU47"/>
          <cell r="HXV47"/>
          <cell r="HXW47"/>
          <cell r="HXX47"/>
          <cell r="HXY47"/>
          <cell r="HXZ47"/>
          <cell r="HYA47"/>
          <cell r="HYB47"/>
          <cell r="HYC47"/>
          <cell r="HYD47"/>
          <cell r="HYE47"/>
          <cell r="HYF47"/>
          <cell r="HYG47"/>
          <cell r="HYH47"/>
          <cell r="HYI47"/>
          <cell r="HYJ47"/>
          <cell r="HYK47"/>
          <cell r="HYL47"/>
          <cell r="HYM47"/>
          <cell r="HYN47"/>
          <cell r="HYO47"/>
          <cell r="HYP47"/>
          <cell r="HYQ47"/>
          <cell r="HYR47"/>
          <cell r="HYS47"/>
          <cell r="HYT47"/>
          <cell r="HYU47"/>
          <cell r="HYV47"/>
          <cell r="HYW47"/>
          <cell r="HYX47"/>
          <cell r="HYY47"/>
          <cell r="HYZ47"/>
          <cell r="HZA47"/>
          <cell r="HZB47"/>
          <cell r="HZC47"/>
          <cell r="HZD47"/>
          <cell r="HZE47"/>
          <cell r="HZF47"/>
          <cell r="HZG47"/>
          <cell r="HZH47"/>
          <cell r="HZI47"/>
          <cell r="HZJ47"/>
          <cell r="HZK47"/>
          <cell r="HZL47"/>
          <cell r="HZM47"/>
          <cell r="HZN47"/>
          <cell r="HZO47"/>
          <cell r="HZP47"/>
          <cell r="HZQ47"/>
          <cell r="HZR47"/>
          <cell r="HZS47"/>
          <cell r="HZT47"/>
          <cell r="HZU47"/>
          <cell r="HZV47"/>
          <cell r="HZW47"/>
          <cell r="HZX47"/>
          <cell r="HZY47"/>
          <cell r="HZZ47"/>
          <cell r="IAA47"/>
          <cell r="IAB47"/>
          <cell r="IAC47"/>
          <cell r="IAD47"/>
          <cell r="IAE47"/>
          <cell r="IAF47"/>
          <cell r="IAG47"/>
          <cell r="IAH47"/>
          <cell r="IAI47"/>
          <cell r="IAJ47"/>
          <cell r="IAK47"/>
          <cell r="IAL47"/>
          <cell r="IAM47"/>
          <cell r="IAN47"/>
          <cell r="IAO47"/>
          <cell r="IAP47"/>
          <cell r="IAQ47"/>
          <cell r="IAR47"/>
          <cell r="IAS47"/>
          <cell r="IAT47"/>
          <cell r="IAU47"/>
          <cell r="IAV47"/>
          <cell r="IAW47"/>
          <cell r="IAX47"/>
          <cell r="IAY47"/>
          <cell r="IAZ47"/>
          <cell r="IBA47"/>
          <cell r="IBB47"/>
          <cell r="IBC47"/>
          <cell r="IBD47"/>
          <cell r="IBE47"/>
          <cell r="IBF47"/>
          <cell r="IBG47"/>
          <cell r="IBH47"/>
          <cell r="IBI47"/>
          <cell r="IBJ47"/>
          <cell r="IBK47"/>
          <cell r="IBL47"/>
          <cell r="IBM47"/>
          <cell r="IBN47"/>
          <cell r="IBO47"/>
          <cell r="IBP47"/>
          <cell r="IBQ47"/>
          <cell r="IBR47"/>
          <cell r="IBS47"/>
          <cell r="IBT47"/>
          <cell r="IBU47"/>
          <cell r="IBV47"/>
          <cell r="IBW47"/>
          <cell r="IBX47"/>
          <cell r="IBY47"/>
          <cell r="IBZ47"/>
          <cell r="ICA47"/>
          <cell r="ICB47"/>
          <cell r="ICC47"/>
          <cell r="ICD47"/>
          <cell r="ICE47"/>
          <cell r="ICF47"/>
          <cell r="ICG47"/>
          <cell r="ICH47"/>
          <cell r="ICI47"/>
          <cell r="ICJ47"/>
          <cell r="ICK47"/>
          <cell r="ICL47"/>
          <cell r="ICM47"/>
          <cell r="ICN47"/>
          <cell r="ICO47"/>
          <cell r="ICP47"/>
          <cell r="ICQ47"/>
          <cell r="ICR47"/>
          <cell r="ICS47"/>
          <cell r="ICT47"/>
          <cell r="ICU47"/>
          <cell r="ICV47"/>
          <cell r="ICW47"/>
          <cell r="ICX47"/>
          <cell r="ICY47"/>
          <cell r="ICZ47"/>
          <cell r="IDA47"/>
          <cell r="IDB47"/>
          <cell r="IDC47"/>
          <cell r="IDD47"/>
          <cell r="IDE47"/>
          <cell r="IDF47"/>
          <cell r="IDG47"/>
          <cell r="IDH47"/>
          <cell r="IDI47"/>
          <cell r="IDJ47"/>
          <cell r="IDK47"/>
          <cell r="IDL47"/>
          <cell r="IDM47"/>
          <cell r="IDN47"/>
          <cell r="IDO47"/>
          <cell r="IDP47"/>
          <cell r="IDQ47"/>
          <cell r="IDR47"/>
          <cell r="IDS47"/>
          <cell r="IDT47"/>
          <cell r="IDU47"/>
          <cell r="IDV47"/>
          <cell r="IDW47"/>
          <cell r="IDX47"/>
          <cell r="IDY47"/>
          <cell r="IDZ47"/>
          <cell r="IEA47"/>
          <cell r="IEB47"/>
          <cell r="IEC47"/>
          <cell r="IED47"/>
          <cell r="IEE47"/>
          <cell r="IEF47"/>
          <cell r="IEG47"/>
          <cell r="IEH47"/>
          <cell r="IEI47"/>
          <cell r="IEJ47"/>
          <cell r="IEK47"/>
          <cell r="IEL47"/>
          <cell r="IEM47"/>
          <cell r="IEN47"/>
          <cell r="IEO47"/>
          <cell r="IEP47"/>
          <cell r="IEQ47"/>
          <cell r="IER47"/>
          <cell r="IES47"/>
          <cell r="IET47"/>
          <cell r="IEU47"/>
          <cell r="IEV47"/>
          <cell r="IEW47"/>
          <cell r="IEX47"/>
          <cell r="IEY47"/>
          <cell r="IEZ47"/>
          <cell r="IFA47"/>
          <cell r="IFB47"/>
          <cell r="IFC47"/>
          <cell r="IFD47"/>
          <cell r="IFE47"/>
          <cell r="IFF47"/>
          <cell r="IFG47"/>
          <cell r="IFH47"/>
          <cell r="IFI47"/>
          <cell r="IFJ47"/>
          <cell r="IFK47"/>
          <cell r="IFL47"/>
          <cell r="IFM47"/>
          <cell r="IFN47"/>
          <cell r="IFO47"/>
          <cell r="IFP47"/>
          <cell r="IFQ47"/>
          <cell r="IFR47"/>
          <cell r="IFS47"/>
          <cell r="IFT47"/>
          <cell r="IFU47"/>
          <cell r="IFV47"/>
          <cell r="IFW47"/>
          <cell r="IFX47"/>
          <cell r="IFY47"/>
          <cell r="IFZ47"/>
          <cell r="IGA47"/>
          <cell r="IGB47"/>
          <cell r="IGC47"/>
          <cell r="IGD47"/>
          <cell r="IGE47"/>
          <cell r="IGF47"/>
          <cell r="IGG47"/>
          <cell r="IGH47"/>
          <cell r="IGI47"/>
          <cell r="IGJ47"/>
          <cell r="IGK47"/>
          <cell r="IGL47"/>
          <cell r="IGM47"/>
          <cell r="IGN47"/>
          <cell r="IGO47"/>
          <cell r="IGP47"/>
          <cell r="IGQ47"/>
          <cell r="IGR47"/>
          <cell r="IGS47"/>
          <cell r="IGT47"/>
          <cell r="IGU47"/>
          <cell r="IGV47"/>
          <cell r="IGW47"/>
          <cell r="IGX47"/>
          <cell r="IGY47"/>
          <cell r="IGZ47"/>
          <cell r="IHA47"/>
          <cell r="IHB47"/>
          <cell r="IHC47"/>
          <cell r="IHD47"/>
          <cell r="IHE47"/>
          <cell r="IHF47"/>
          <cell r="IHG47"/>
          <cell r="IHH47"/>
          <cell r="IHI47"/>
          <cell r="IHJ47"/>
          <cell r="IHK47"/>
          <cell r="IHL47"/>
          <cell r="IHM47"/>
          <cell r="IHN47"/>
          <cell r="IHO47"/>
          <cell r="IHP47"/>
          <cell r="IHQ47"/>
          <cell r="IHR47"/>
          <cell r="IHS47"/>
          <cell r="IHT47"/>
          <cell r="IHU47"/>
          <cell r="IHV47"/>
          <cell r="IHW47"/>
          <cell r="IHX47"/>
          <cell r="IHY47"/>
          <cell r="IHZ47"/>
          <cell r="IIA47"/>
          <cell r="IIB47"/>
          <cell r="IIC47"/>
          <cell r="IID47"/>
          <cell r="IIE47"/>
          <cell r="IIF47"/>
          <cell r="IIG47"/>
          <cell r="IIH47"/>
          <cell r="III47"/>
          <cell r="IIJ47"/>
          <cell r="IIK47"/>
          <cell r="IIL47"/>
          <cell r="IIM47"/>
          <cell r="IIN47"/>
          <cell r="IIO47"/>
          <cell r="IIP47"/>
          <cell r="IIQ47"/>
          <cell r="IIR47"/>
          <cell r="IIS47"/>
          <cell r="IIT47"/>
          <cell r="IIU47"/>
          <cell r="IIV47"/>
          <cell r="IIW47"/>
          <cell r="IIX47"/>
          <cell r="IIY47"/>
          <cell r="IIZ47"/>
          <cell r="IJA47"/>
          <cell r="IJB47"/>
          <cell r="IJC47"/>
          <cell r="IJD47"/>
          <cell r="IJE47"/>
          <cell r="IJF47"/>
          <cell r="IJG47"/>
          <cell r="IJH47"/>
          <cell r="IJI47"/>
          <cell r="IJJ47"/>
          <cell r="IJK47"/>
          <cell r="IJL47"/>
          <cell r="IJM47"/>
          <cell r="IJN47"/>
          <cell r="IJO47"/>
          <cell r="IJP47"/>
          <cell r="IJQ47"/>
          <cell r="IJR47"/>
          <cell r="IJS47"/>
          <cell r="IJT47"/>
          <cell r="IJU47"/>
          <cell r="IJV47"/>
          <cell r="IJW47"/>
          <cell r="IJX47"/>
          <cell r="IJY47"/>
          <cell r="IJZ47"/>
          <cell r="IKA47"/>
          <cell r="IKB47"/>
          <cell r="IKC47"/>
          <cell r="IKD47"/>
          <cell r="IKE47"/>
          <cell r="IKF47"/>
          <cell r="IKG47"/>
          <cell r="IKH47"/>
          <cell r="IKI47"/>
          <cell r="IKJ47"/>
          <cell r="IKK47"/>
          <cell r="IKL47"/>
          <cell r="IKM47"/>
          <cell r="IKN47"/>
          <cell r="IKO47"/>
          <cell r="IKP47"/>
          <cell r="IKQ47"/>
          <cell r="IKR47"/>
          <cell r="IKS47"/>
          <cell r="IKT47"/>
          <cell r="IKU47"/>
          <cell r="IKV47"/>
          <cell r="IKW47"/>
          <cell r="IKX47"/>
          <cell r="IKY47"/>
          <cell r="IKZ47"/>
          <cell r="ILA47"/>
          <cell r="ILB47"/>
          <cell r="ILC47"/>
          <cell r="ILD47"/>
          <cell r="ILE47"/>
          <cell r="ILF47"/>
          <cell r="ILG47"/>
          <cell r="ILH47"/>
          <cell r="ILI47"/>
          <cell r="ILJ47"/>
          <cell r="ILK47"/>
          <cell r="ILL47"/>
          <cell r="ILM47"/>
          <cell r="ILN47"/>
          <cell r="ILO47"/>
          <cell r="ILP47"/>
          <cell r="ILQ47"/>
          <cell r="ILR47"/>
          <cell r="ILS47"/>
          <cell r="ILT47"/>
          <cell r="ILU47"/>
          <cell r="ILV47"/>
          <cell r="ILW47"/>
          <cell r="ILX47"/>
          <cell r="ILY47"/>
          <cell r="ILZ47"/>
          <cell r="IMA47"/>
          <cell r="IMB47"/>
          <cell r="IMC47"/>
          <cell r="IMD47"/>
          <cell r="IME47"/>
          <cell r="IMF47"/>
          <cell r="IMG47"/>
          <cell r="IMH47"/>
          <cell r="IMI47"/>
          <cell r="IMJ47"/>
          <cell r="IMK47"/>
          <cell r="IML47"/>
          <cell r="IMM47"/>
          <cell r="IMN47"/>
          <cell r="IMO47"/>
          <cell r="IMP47"/>
          <cell r="IMQ47"/>
          <cell r="IMR47"/>
          <cell r="IMS47"/>
          <cell r="IMT47"/>
          <cell r="IMU47"/>
          <cell r="IMV47"/>
          <cell r="IMW47"/>
          <cell r="IMX47"/>
          <cell r="IMY47"/>
          <cell r="IMZ47"/>
          <cell r="INA47"/>
          <cell r="INB47"/>
          <cell r="INC47"/>
          <cell r="IND47"/>
          <cell r="INE47"/>
          <cell r="INF47"/>
          <cell r="ING47"/>
          <cell r="INH47"/>
          <cell r="INI47"/>
          <cell r="INJ47"/>
          <cell r="INK47"/>
          <cell r="INL47"/>
          <cell r="INM47"/>
          <cell r="INN47"/>
          <cell r="INO47"/>
          <cell r="INP47"/>
          <cell r="INQ47"/>
          <cell r="INR47"/>
          <cell r="INS47"/>
          <cell r="INT47"/>
          <cell r="INU47"/>
          <cell r="INV47"/>
          <cell r="INW47"/>
          <cell r="INX47"/>
          <cell r="INY47"/>
          <cell r="INZ47"/>
          <cell r="IOA47"/>
          <cell r="IOB47"/>
          <cell r="IOC47"/>
          <cell r="IOD47"/>
          <cell r="IOE47"/>
          <cell r="IOF47"/>
          <cell r="IOG47"/>
          <cell r="IOH47"/>
          <cell r="IOI47"/>
          <cell r="IOJ47"/>
          <cell r="IOK47"/>
          <cell r="IOL47"/>
          <cell r="IOM47"/>
          <cell r="ION47"/>
          <cell r="IOO47"/>
          <cell r="IOP47"/>
          <cell r="IOQ47"/>
          <cell r="IOR47"/>
          <cell r="IOS47"/>
          <cell r="IOT47"/>
          <cell r="IOU47"/>
          <cell r="IOV47"/>
          <cell r="IOW47"/>
          <cell r="IOX47"/>
          <cell r="IOY47"/>
          <cell r="IOZ47"/>
          <cell r="IPA47"/>
          <cell r="IPB47"/>
          <cell r="IPC47"/>
          <cell r="IPD47"/>
          <cell r="IPE47"/>
          <cell r="IPF47"/>
          <cell r="IPG47"/>
          <cell r="IPH47"/>
          <cell r="IPI47"/>
          <cell r="IPJ47"/>
          <cell r="IPK47"/>
          <cell r="IPL47"/>
          <cell r="IPM47"/>
          <cell r="IPN47"/>
          <cell r="IPO47"/>
          <cell r="IPP47"/>
          <cell r="IPQ47"/>
          <cell r="IPR47"/>
          <cell r="IPS47"/>
          <cell r="IPT47"/>
          <cell r="IPU47"/>
          <cell r="IPV47"/>
          <cell r="IPW47"/>
          <cell r="IPX47"/>
          <cell r="IPY47"/>
          <cell r="IPZ47"/>
          <cell r="IQA47"/>
          <cell r="IQB47"/>
          <cell r="IQC47"/>
          <cell r="IQD47"/>
          <cell r="IQE47"/>
          <cell r="IQF47"/>
          <cell r="IQG47"/>
          <cell r="IQH47"/>
          <cell r="IQI47"/>
          <cell r="IQJ47"/>
          <cell r="IQK47"/>
          <cell r="IQL47"/>
          <cell r="IQM47"/>
          <cell r="IQN47"/>
          <cell r="IQO47"/>
          <cell r="IQP47"/>
          <cell r="IQQ47"/>
          <cell r="IQR47"/>
          <cell r="IQS47"/>
          <cell r="IQT47"/>
          <cell r="IQU47"/>
          <cell r="IQV47"/>
          <cell r="IQW47"/>
          <cell r="IQX47"/>
          <cell r="IQY47"/>
          <cell r="IQZ47"/>
          <cell r="IRA47"/>
          <cell r="IRB47"/>
          <cell r="IRC47"/>
          <cell r="IRD47"/>
          <cell r="IRE47"/>
          <cell r="IRF47"/>
          <cell r="IRG47"/>
          <cell r="IRH47"/>
          <cell r="IRI47"/>
          <cell r="IRJ47"/>
          <cell r="IRK47"/>
          <cell r="IRL47"/>
          <cell r="IRM47"/>
          <cell r="IRN47"/>
          <cell r="IRO47"/>
          <cell r="IRP47"/>
          <cell r="IRQ47"/>
          <cell r="IRR47"/>
          <cell r="IRS47"/>
          <cell r="IRT47"/>
          <cell r="IRU47"/>
          <cell r="IRV47"/>
          <cell r="IRW47"/>
          <cell r="IRX47"/>
          <cell r="IRY47"/>
          <cell r="IRZ47"/>
          <cell r="ISA47"/>
          <cell r="ISB47"/>
          <cell r="ISC47"/>
          <cell r="ISD47"/>
          <cell r="ISE47"/>
          <cell r="ISF47"/>
          <cell r="ISG47"/>
          <cell r="ISH47"/>
          <cell r="ISI47"/>
          <cell r="ISJ47"/>
          <cell r="ISK47"/>
          <cell r="ISL47"/>
          <cell r="ISM47"/>
          <cell r="ISN47"/>
          <cell r="ISO47"/>
          <cell r="ISP47"/>
          <cell r="ISQ47"/>
          <cell r="ISR47"/>
          <cell r="ISS47"/>
          <cell r="IST47"/>
          <cell r="ISU47"/>
          <cell r="ISV47"/>
          <cell r="ISW47"/>
          <cell r="ISX47"/>
          <cell r="ISY47"/>
          <cell r="ISZ47"/>
          <cell r="ITA47"/>
          <cell r="ITB47"/>
          <cell r="ITC47"/>
          <cell r="ITD47"/>
          <cell r="ITE47"/>
          <cell r="ITF47"/>
          <cell r="ITG47"/>
          <cell r="ITH47"/>
          <cell r="ITI47"/>
          <cell r="ITJ47"/>
          <cell r="ITK47"/>
          <cell r="ITL47"/>
          <cell r="ITM47"/>
          <cell r="ITN47"/>
          <cell r="ITO47"/>
          <cell r="ITP47"/>
          <cell r="ITQ47"/>
          <cell r="ITR47"/>
          <cell r="ITS47"/>
          <cell r="ITT47"/>
          <cell r="ITU47"/>
          <cell r="ITV47"/>
          <cell r="ITW47"/>
          <cell r="ITX47"/>
          <cell r="ITY47"/>
          <cell r="ITZ47"/>
          <cell r="IUA47"/>
          <cell r="IUB47"/>
          <cell r="IUC47"/>
          <cell r="IUD47"/>
          <cell r="IUE47"/>
          <cell r="IUF47"/>
          <cell r="IUG47"/>
          <cell r="IUH47"/>
          <cell r="IUI47"/>
          <cell r="IUJ47"/>
          <cell r="IUK47"/>
          <cell r="IUL47"/>
          <cell r="IUM47"/>
          <cell r="IUN47"/>
          <cell r="IUO47"/>
          <cell r="IUP47"/>
          <cell r="IUQ47"/>
          <cell r="IUR47"/>
          <cell r="IUS47"/>
          <cell r="IUT47"/>
          <cell r="IUU47"/>
          <cell r="IUV47"/>
          <cell r="IUW47"/>
          <cell r="IUX47"/>
          <cell r="IUY47"/>
          <cell r="IUZ47"/>
          <cell r="IVA47"/>
          <cell r="IVB47"/>
          <cell r="IVC47"/>
          <cell r="IVD47"/>
          <cell r="IVE47"/>
          <cell r="IVF47"/>
          <cell r="IVG47"/>
          <cell r="IVH47"/>
          <cell r="IVI47"/>
          <cell r="IVJ47"/>
          <cell r="IVK47"/>
          <cell r="IVL47"/>
          <cell r="IVM47"/>
          <cell r="IVN47"/>
          <cell r="IVO47"/>
          <cell r="IVP47"/>
          <cell r="IVQ47"/>
          <cell r="IVR47"/>
          <cell r="IVS47"/>
          <cell r="IVT47"/>
          <cell r="IVU47"/>
          <cell r="IVV47"/>
          <cell r="IVW47"/>
          <cell r="IVX47"/>
          <cell r="IVY47"/>
          <cell r="IVZ47"/>
          <cell r="IWA47"/>
          <cell r="IWB47"/>
          <cell r="IWC47"/>
          <cell r="IWD47"/>
          <cell r="IWE47"/>
          <cell r="IWF47"/>
          <cell r="IWG47"/>
          <cell r="IWH47"/>
          <cell r="IWI47"/>
          <cell r="IWJ47"/>
          <cell r="IWK47"/>
          <cell r="IWL47"/>
          <cell r="IWM47"/>
          <cell r="IWN47"/>
          <cell r="IWO47"/>
          <cell r="IWP47"/>
          <cell r="IWQ47"/>
          <cell r="IWR47"/>
          <cell r="IWS47"/>
          <cell r="IWT47"/>
          <cell r="IWU47"/>
          <cell r="IWV47"/>
          <cell r="IWW47"/>
          <cell r="IWX47"/>
          <cell r="IWY47"/>
          <cell r="IWZ47"/>
          <cell r="IXA47"/>
          <cell r="IXB47"/>
          <cell r="IXC47"/>
          <cell r="IXD47"/>
          <cell r="IXE47"/>
          <cell r="IXF47"/>
          <cell r="IXG47"/>
          <cell r="IXH47"/>
          <cell r="IXI47"/>
          <cell r="IXJ47"/>
          <cell r="IXK47"/>
          <cell r="IXL47"/>
          <cell r="IXM47"/>
          <cell r="IXN47"/>
          <cell r="IXO47"/>
          <cell r="IXP47"/>
          <cell r="IXQ47"/>
          <cell r="IXR47"/>
          <cell r="IXS47"/>
          <cell r="IXT47"/>
          <cell r="IXU47"/>
          <cell r="IXV47"/>
          <cell r="IXW47"/>
          <cell r="IXX47"/>
          <cell r="IXY47"/>
          <cell r="IXZ47"/>
          <cell r="IYA47"/>
          <cell r="IYB47"/>
          <cell r="IYC47"/>
          <cell r="IYD47"/>
          <cell r="IYE47"/>
          <cell r="IYF47"/>
          <cell r="IYG47"/>
          <cell r="IYH47"/>
          <cell r="IYI47"/>
          <cell r="IYJ47"/>
          <cell r="IYK47"/>
          <cell r="IYL47"/>
          <cell r="IYM47"/>
          <cell r="IYN47"/>
          <cell r="IYO47"/>
          <cell r="IYP47"/>
          <cell r="IYQ47"/>
          <cell r="IYR47"/>
          <cell r="IYS47"/>
          <cell r="IYT47"/>
          <cell r="IYU47"/>
          <cell r="IYV47"/>
          <cell r="IYW47"/>
          <cell r="IYX47"/>
          <cell r="IYY47"/>
          <cell r="IYZ47"/>
          <cell r="IZA47"/>
          <cell r="IZB47"/>
          <cell r="IZC47"/>
          <cell r="IZD47"/>
          <cell r="IZE47"/>
          <cell r="IZF47"/>
          <cell r="IZG47"/>
          <cell r="IZH47"/>
          <cell r="IZI47"/>
          <cell r="IZJ47"/>
          <cell r="IZK47"/>
          <cell r="IZL47"/>
          <cell r="IZM47"/>
          <cell r="IZN47"/>
          <cell r="IZO47"/>
          <cell r="IZP47"/>
          <cell r="IZQ47"/>
          <cell r="IZR47"/>
          <cell r="IZS47"/>
          <cell r="IZT47"/>
          <cell r="IZU47"/>
          <cell r="IZV47"/>
          <cell r="IZW47"/>
          <cell r="IZX47"/>
          <cell r="IZY47"/>
          <cell r="IZZ47"/>
          <cell r="JAA47"/>
          <cell r="JAB47"/>
          <cell r="JAC47"/>
          <cell r="JAD47"/>
          <cell r="JAE47"/>
          <cell r="JAF47"/>
          <cell r="JAG47"/>
          <cell r="JAH47"/>
          <cell r="JAI47"/>
          <cell r="JAJ47"/>
          <cell r="JAK47"/>
          <cell r="JAL47"/>
          <cell r="JAM47"/>
          <cell r="JAN47"/>
          <cell r="JAO47"/>
          <cell r="JAP47"/>
          <cell r="JAQ47"/>
          <cell r="JAR47"/>
          <cell r="JAS47"/>
          <cell r="JAT47"/>
          <cell r="JAU47"/>
          <cell r="JAV47"/>
          <cell r="JAW47"/>
          <cell r="JAX47"/>
          <cell r="JAY47"/>
          <cell r="JAZ47"/>
          <cell r="JBA47"/>
          <cell r="JBB47"/>
          <cell r="JBC47"/>
          <cell r="JBD47"/>
          <cell r="JBE47"/>
          <cell r="JBF47"/>
          <cell r="JBG47"/>
          <cell r="JBH47"/>
          <cell r="JBI47"/>
          <cell r="JBJ47"/>
          <cell r="JBK47"/>
          <cell r="JBL47"/>
          <cell r="JBM47"/>
          <cell r="JBN47"/>
          <cell r="JBO47"/>
          <cell r="JBP47"/>
          <cell r="JBQ47"/>
          <cell r="JBR47"/>
          <cell r="JBS47"/>
          <cell r="JBT47"/>
          <cell r="JBU47"/>
          <cell r="JBV47"/>
          <cell r="JBW47"/>
          <cell r="JBX47"/>
          <cell r="JBY47"/>
          <cell r="JBZ47"/>
          <cell r="JCA47"/>
          <cell r="JCB47"/>
          <cell r="JCC47"/>
          <cell r="JCD47"/>
          <cell r="JCE47"/>
          <cell r="JCF47"/>
          <cell r="JCG47"/>
          <cell r="JCH47"/>
          <cell r="JCI47"/>
          <cell r="JCJ47"/>
          <cell r="JCK47"/>
          <cell r="JCL47"/>
          <cell r="JCM47"/>
          <cell r="JCN47"/>
          <cell r="JCO47"/>
          <cell r="JCP47"/>
          <cell r="JCQ47"/>
          <cell r="JCR47"/>
          <cell r="JCS47"/>
          <cell r="JCT47"/>
          <cell r="JCU47"/>
          <cell r="JCV47"/>
          <cell r="JCW47"/>
          <cell r="JCX47"/>
          <cell r="JCY47"/>
          <cell r="JCZ47"/>
          <cell r="JDA47"/>
          <cell r="JDB47"/>
          <cell r="JDC47"/>
          <cell r="JDD47"/>
          <cell r="JDE47"/>
          <cell r="JDF47"/>
          <cell r="JDG47"/>
          <cell r="JDH47"/>
          <cell r="JDI47"/>
          <cell r="JDJ47"/>
          <cell r="JDK47"/>
          <cell r="JDL47"/>
          <cell r="JDM47"/>
          <cell r="JDN47"/>
          <cell r="JDO47"/>
          <cell r="JDP47"/>
          <cell r="JDQ47"/>
          <cell r="JDR47"/>
          <cell r="JDS47"/>
          <cell r="JDT47"/>
          <cell r="JDU47"/>
          <cell r="JDV47"/>
          <cell r="JDW47"/>
          <cell r="JDX47"/>
          <cell r="JDY47"/>
          <cell r="JDZ47"/>
          <cell r="JEA47"/>
          <cell r="JEB47"/>
          <cell r="JEC47"/>
          <cell r="JED47"/>
          <cell r="JEE47"/>
          <cell r="JEF47"/>
          <cell r="JEG47"/>
          <cell r="JEH47"/>
          <cell r="JEI47"/>
          <cell r="JEJ47"/>
          <cell r="JEK47"/>
          <cell r="JEL47"/>
          <cell r="JEM47"/>
          <cell r="JEN47"/>
          <cell r="JEO47"/>
          <cell r="JEP47"/>
          <cell r="JEQ47"/>
          <cell r="JER47"/>
          <cell r="JES47"/>
          <cell r="JET47"/>
          <cell r="JEU47"/>
          <cell r="JEV47"/>
          <cell r="JEW47"/>
          <cell r="JEX47"/>
          <cell r="JEY47"/>
          <cell r="JEZ47"/>
          <cell r="JFA47"/>
          <cell r="JFB47"/>
          <cell r="JFC47"/>
          <cell r="JFD47"/>
          <cell r="JFE47"/>
          <cell r="JFF47"/>
          <cell r="JFG47"/>
          <cell r="JFH47"/>
          <cell r="JFI47"/>
          <cell r="JFJ47"/>
          <cell r="JFK47"/>
          <cell r="JFL47"/>
          <cell r="JFM47"/>
          <cell r="JFN47"/>
          <cell r="JFO47"/>
          <cell r="JFP47"/>
          <cell r="JFQ47"/>
          <cell r="JFR47"/>
          <cell r="JFS47"/>
          <cell r="JFT47"/>
          <cell r="JFU47"/>
          <cell r="JFV47"/>
          <cell r="JFW47"/>
          <cell r="JFX47"/>
          <cell r="JFY47"/>
          <cell r="JFZ47"/>
          <cell r="JGA47"/>
          <cell r="JGB47"/>
          <cell r="JGC47"/>
          <cell r="JGD47"/>
          <cell r="JGE47"/>
          <cell r="JGF47"/>
          <cell r="JGG47"/>
          <cell r="JGH47"/>
          <cell r="JGI47"/>
          <cell r="JGJ47"/>
          <cell r="JGK47"/>
          <cell r="JGL47"/>
          <cell r="JGM47"/>
          <cell r="JGN47"/>
          <cell r="JGO47"/>
          <cell r="JGP47"/>
          <cell r="JGQ47"/>
          <cell r="JGR47"/>
          <cell r="JGS47"/>
          <cell r="JGT47"/>
          <cell r="JGU47"/>
          <cell r="JGV47"/>
          <cell r="JGW47"/>
          <cell r="JGX47"/>
          <cell r="JGY47"/>
          <cell r="JGZ47"/>
          <cell r="JHA47"/>
          <cell r="JHB47"/>
          <cell r="JHC47"/>
          <cell r="JHD47"/>
          <cell r="JHE47"/>
          <cell r="JHF47"/>
          <cell r="JHG47"/>
          <cell r="JHH47"/>
          <cell r="JHI47"/>
          <cell r="JHJ47"/>
          <cell r="JHK47"/>
          <cell r="JHL47"/>
          <cell r="JHM47"/>
          <cell r="JHN47"/>
          <cell r="JHO47"/>
          <cell r="JHP47"/>
          <cell r="JHQ47"/>
          <cell r="JHR47"/>
          <cell r="JHS47"/>
          <cell r="JHT47"/>
          <cell r="JHU47"/>
          <cell r="JHV47"/>
          <cell r="JHW47"/>
          <cell r="JHX47"/>
          <cell r="JHY47"/>
          <cell r="JHZ47"/>
          <cell r="JIA47"/>
          <cell r="JIB47"/>
          <cell r="JIC47"/>
          <cell r="JID47"/>
          <cell r="JIE47"/>
          <cell r="JIF47"/>
          <cell r="JIG47"/>
          <cell r="JIH47"/>
          <cell r="JII47"/>
          <cell r="JIJ47"/>
          <cell r="JIK47"/>
          <cell r="JIL47"/>
          <cell r="JIM47"/>
          <cell r="JIN47"/>
          <cell r="JIO47"/>
          <cell r="JIP47"/>
          <cell r="JIQ47"/>
          <cell r="JIR47"/>
          <cell r="JIS47"/>
          <cell r="JIT47"/>
          <cell r="JIU47"/>
          <cell r="JIV47"/>
          <cell r="JIW47"/>
          <cell r="JIX47"/>
          <cell r="JIY47"/>
          <cell r="JIZ47"/>
          <cell r="JJA47"/>
          <cell r="JJB47"/>
          <cell r="JJC47"/>
          <cell r="JJD47"/>
          <cell r="JJE47"/>
          <cell r="JJF47"/>
          <cell r="JJG47"/>
          <cell r="JJH47"/>
          <cell r="JJI47"/>
          <cell r="JJJ47"/>
          <cell r="JJK47"/>
          <cell r="JJL47"/>
          <cell r="JJM47"/>
          <cell r="JJN47"/>
          <cell r="JJO47"/>
          <cell r="JJP47"/>
          <cell r="JJQ47"/>
          <cell r="JJR47"/>
          <cell r="JJS47"/>
          <cell r="JJT47"/>
          <cell r="JJU47"/>
          <cell r="JJV47"/>
          <cell r="JJW47"/>
          <cell r="JJX47"/>
          <cell r="JJY47"/>
          <cell r="JJZ47"/>
          <cell r="JKA47"/>
          <cell r="JKB47"/>
          <cell r="JKC47"/>
          <cell r="JKD47"/>
          <cell r="JKE47"/>
          <cell r="JKF47"/>
          <cell r="JKG47"/>
          <cell r="JKH47"/>
          <cell r="JKI47"/>
          <cell r="JKJ47"/>
          <cell r="JKK47"/>
          <cell r="JKL47"/>
          <cell r="JKM47"/>
          <cell r="JKN47"/>
          <cell r="JKO47"/>
          <cell r="JKP47"/>
          <cell r="JKQ47"/>
          <cell r="JKR47"/>
          <cell r="JKS47"/>
          <cell r="JKT47"/>
          <cell r="JKU47"/>
          <cell r="JKV47"/>
          <cell r="JKW47"/>
          <cell r="JKX47"/>
          <cell r="JKY47"/>
          <cell r="JKZ47"/>
          <cell r="JLA47"/>
          <cell r="JLB47"/>
          <cell r="JLC47"/>
          <cell r="JLD47"/>
          <cell r="JLE47"/>
          <cell r="JLF47"/>
          <cell r="JLG47"/>
          <cell r="JLH47"/>
          <cell r="JLI47"/>
          <cell r="JLJ47"/>
          <cell r="JLK47"/>
          <cell r="JLL47"/>
          <cell r="JLM47"/>
          <cell r="JLN47"/>
          <cell r="JLO47"/>
          <cell r="JLP47"/>
          <cell r="JLQ47"/>
          <cell r="JLR47"/>
          <cell r="JLS47"/>
          <cell r="JLT47"/>
          <cell r="JLU47"/>
          <cell r="JLV47"/>
          <cell r="JLW47"/>
          <cell r="JLX47"/>
          <cell r="JLY47"/>
          <cell r="JLZ47"/>
          <cell r="JMA47"/>
          <cell r="JMB47"/>
          <cell r="JMC47"/>
          <cell r="JMD47"/>
          <cell r="JME47"/>
          <cell r="JMF47"/>
          <cell r="JMG47"/>
          <cell r="JMH47"/>
          <cell r="JMI47"/>
          <cell r="JMJ47"/>
          <cell r="JMK47"/>
          <cell r="JML47"/>
          <cell r="JMM47"/>
          <cell r="JMN47"/>
          <cell r="JMO47"/>
          <cell r="JMP47"/>
          <cell r="JMQ47"/>
          <cell r="JMR47"/>
          <cell r="JMS47"/>
          <cell r="JMT47"/>
          <cell r="JMU47"/>
          <cell r="JMV47"/>
          <cell r="JMW47"/>
          <cell r="JMX47"/>
          <cell r="JMY47"/>
          <cell r="JMZ47"/>
          <cell r="JNA47"/>
          <cell r="JNB47"/>
          <cell r="JNC47"/>
          <cell r="JND47"/>
          <cell r="JNE47"/>
          <cell r="JNF47"/>
          <cell r="JNG47"/>
          <cell r="JNH47"/>
          <cell r="JNI47"/>
          <cell r="JNJ47"/>
          <cell r="JNK47"/>
          <cell r="JNL47"/>
          <cell r="JNM47"/>
          <cell r="JNN47"/>
          <cell r="JNO47"/>
          <cell r="JNP47"/>
          <cell r="JNQ47"/>
          <cell r="JNR47"/>
          <cell r="JNS47"/>
          <cell r="JNT47"/>
          <cell r="JNU47"/>
          <cell r="JNV47"/>
          <cell r="JNW47"/>
          <cell r="JNX47"/>
          <cell r="JNY47"/>
          <cell r="JNZ47"/>
          <cell r="JOA47"/>
          <cell r="JOB47"/>
          <cell r="JOC47"/>
          <cell r="JOD47"/>
          <cell r="JOE47"/>
          <cell r="JOF47"/>
          <cell r="JOG47"/>
          <cell r="JOH47"/>
          <cell r="JOI47"/>
          <cell r="JOJ47"/>
          <cell r="JOK47"/>
          <cell r="JOL47"/>
          <cell r="JOM47"/>
          <cell r="JON47"/>
          <cell r="JOO47"/>
          <cell r="JOP47"/>
          <cell r="JOQ47"/>
          <cell r="JOR47"/>
          <cell r="JOS47"/>
          <cell r="JOT47"/>
          <cell r="JOU47"/>
          <cell r="JOV47"/>
          <cell r="JOW47"/>
          <cell r="JOX47"/>
          <cell r="JOY47"/>
          <cell r="JOZ47"/>
          <cell r="JPA47"/>
          <cell r="JPB47"/>
          <cell r="JPC47"/>
          <cell r="JPD47"/>
          <cell r="JPE47"/>
          <cell r="JPF47"/>
          <cell r="JPG47"/>
          <cell r="JPH47"/>
          <cell r="JPI47"/>
          <cell r="JPJ47"/>
          <cell r="JPK47"/>
          <cell r="JPL47"/>
          <cell r="JPM47"/>
          <cell r="JPN47"/>
          <cell r="JPO47"/>
          <cell r="JPP47"/>
          <cell r="JPQ47"/>
          <cell r="JPR47"/>
          <cell r="JPS47"/>
          <cell r="JPT47"/>
          <cell r="JPU47"/>
          <cell r="JPV47"/>
          <cell r="JPW47"/>
          <cell r="JPX47"/>
          <cell r="JPY47"/>
          <cell r="JPZ47"/>
          <cell r="JQA47"/>
          <cell r="JQB47"/>
          <cell r="JQC47"/>
          <cell r="JQD47"/>
          <cell r="JQE47"/>
          <cell r="JQF47"/>
          <cell r="JQG47"/>
          <cell r="JQH47"/>
          <cell r="JQI47"/>
          <cell r="JQJ47"/>
          <cell r="JQK47"/>
          <cell r="JQL47"/>
          <cell r="JQM47"/>
          <cell r="JQN47"/>
          <cell r="JQO47"/>
          <cell r="JQP47"/>
          <cell r="JQQ47"/>
          <cell r="JQR47"/>
          <cell r="JQS47"/>
          <cell r="JQT47"/>
          <cell r="JQU47"/>
          <cell r="JQV47"/>
          <cell r="JQW47"/>
          <cell r="JQX47"/>
          <cell r="JQY47"/>
          <cell r="JQZ47"/>
          <cell r="JRA47"/>
          <cell r="JRB47"/>
          <cell r="JRC47"/>
          <cell r="JRD47"/>
          <cell r="JRE47"/>
          <cell r="JRF47"/>
          <cell r="JRG47"/>
          <cell r="JRH47"/>
          <cell r="JRI47"/>
          <cell r="JRJ47"/>
          <cell r="JRK47"/>
          <cell r="JRL47"/>
          <cell r="JRM47"/>
          <cell r="JRN47"/>
          <cell r="JRO47"/>
          <cell r="JRP47"/>
          <cell r="JRQ47"/>
          <cell r="JRR47"/>
          <cell r="JRS47"/>
          <cell r="JRT47"/>
          <cell r="JRU47"/>
          <cell r="JRV47"/>
          <cell r="JRW47"/>
          <cell r="JRX47"/>
          <cell r="JRY47"/>
          <cell r="JRZ47"/>
          <cell r="JSA47"/>
          <cell r="JSB47"/>
          <cell r="JSC47"/>
          <cell r="JSD47"/>
          <cell r="JSE47"/>
          <cell r="JSF47"/>
          <cell r="JSG47"/>
          <cell r="JSH47"/>
          <cell r="JSI47"/>
          <cell r="JSJ47"/>
          <cell r="JSK47"/>
          <cell r="JSL47"/>
          <cell r="JSM47"/>
          <cell r="JSN47"/>
          <cell r="JSO47"/>
          <cell r="JSP47"/>
          <cell r="JSQ47"/>
          <cell r="JSR47"/>
          <cell r="JSS47"/>
          <cell r="JST47"/>
          <cell r="JSU47"/>
          <cell r="JSV47"/>
          <cell r="JSW47"/>
          <cell r="JSX47"/>
          <cell r="JSY47"/>
          <cell r="JSZ47"/>
          <cell r="JTA47"/>
          <cell r="JTB47"/>
          <cell r="JTC47"/>
          <cell r="JTD47"/>
          <cell r="JTE47"/>
          <cell r="JTF47"/>
          <cell r="JTG47"/>
          <cell r="JTH47"/>
          <cell r="JTI47"/>
          <cell r="JTJ47"/>
          <cell r="JTK47"/>
          <cell r="JTL47"/>
          <cell r="JTM47"/>
          <cell r="JTN47"/>
          <cell r="JTO47"/>
          <cell r="JTP47"/>
          <cell r="JTQ47"/>
          <cell r="JTR47"/>
          <cell r="JTS47"/>
          <cell r="JTT47"/>
          <cell r="JTU47"/>
          <cell r="JTV47"/>
          <cell r="JTW47"/>
          <cell r="JTX47"/>
          <cell r="JTY47"/>
          <cell r="JTZ47"/>
          <cell r="JUA47"/>
          <cell r="JUB47"/>
          <cell r="JUC47"/>
          <cell r="JUD47"/>
          <cell r="JUE47"/>
          <cell r="JUF47"/>
          <cell r="JUG47"/>
          <cell r="JUH47"/>
          <cell r="JUI47"/>
          <cell r="JUJ47"/>
          <cell r="JUK47"/>
          <cell r="JUL47"/>
          <cell r="JUM47"/>
          <cell r="JUN47"/>
          <cell r="JUO47"/>
          <cell r="JUP47"/>
          <cell r="JUQ47"/>
          <cell r="JUR47"/>
          <cell r="JUS47"/>
          <cell r="JUT47"/>
          <cell r="JUU47"/>
          <cell r="JUV47"/>
          <cell r="JUW47"/>
          <cell r="JUX47"/>
          <cell r="JUY47"/>
          <cell r="JUZ47"/>
          <cell r="JVA47"/>
          <cell r="JVB47"/>
          <cell r="JVC47"/>
          <cell r="JVD47"/>
          <cell r="JVE47"/>
          <cell r="JVF47"/>
          <cell r="JVG47"/>
          <cell r="JVH47"/>
          <cell r="JVI47"/>
          <cell r="JVJ47"/>
          <cell r="JVK47"/>
          <cell r="JVL47"/>
          <cell r="JVM47"/>
          <cell r="JVN47"/>
          <cell r="JVO47"/>
          <cell r="JVP47"/>
          <cell r="JVQ47"/>
          <cell r="JVR47"/>
          <cell r="JVS47"/>
          <cell r="JVT47"/>
          <cell r="JVU47"/>
          <cell r="JVV47"/>
          <cell r="JVW47"/>
          <cell r="JVX47"/>
          <cell r="JVY47"/>
          <cell r="JVZ47"/>
          <cell r="JWA47"/>
          <cell r="JWB47"/>
          <cell r="JWC47"/>
          <cell r="JWD47"/>
          <cell r="JWE47"/>
          <cell r="JWF47"/>
          <cell r="JWG47"/>
          <cell r="JWH47"/>
          <cell r="JWI47"/>
          <cell r="JWJ47"/>
          <cell r="JWK47"/>
          <cell r="JWL47"/>
          <cell r="JWM47"/>
          <cell r="JWN47"/>
          <cell r="JWO47"/>
          <cell r="JWP47"/>
          <cell r="JWQ47"/>
          <cell r="JWR47"/>
          <cell r="JWS47"/>
          <cell r="JWT47"/>
          <cell r="JWU47"/>
          <cell r="JWV47"/>
          <cell r="JWW47"/>
          <cell r="JWX47"/>
          <cell r="JWY47"/>
          <cell r="JWZ47"/>
          <cell r="JXA47"/>
          <cell r="JXB47"/>
          <cell r="JXC47"/>
          <cell r="JXD47"/>
          <cell r="JXE47"/>
          <cell r="JXF47"/>
          <cell r="JXG47"/>
          <cell r="JXH47"/>
          <cell r="JXI47"/>
          <cell r="JXJ47"/>
          <cell r="JXK47"/>
          <cell r="JXL47"/>
          <cell r="JXM47"/>
          <cell r="JXN47"/>
          <cell r="JXO47"/>
          <cell r="JXP47"/>
          <cell r="JXQ47"/>
          <cell r="JXR47"/>
          <cell r="JXS47"/>
          <cell r="JXT47"/>
          <cell r="JXU47"/>
          <cell r="JXV47"/>
          <cell r="JXW47"/>
          <cell r="JXX47"/>
          <cell r="JXY47"/>
          <cell r="JXZ47"/>
          <cell r="JYA47"/>
          <cell r="JYB47"/>
          <cell r="JYC47"/>
          <cell r="JYD47"/>
          <cell r="JYE47"/>
          <cell r="JYF47"/>
          <cell r="JYG47"/>
          <cell r="JYH47"/>
          <cell r="JYI47"/>
          <cell r="JYJ47"/>
          <cell r="JYK47"/>
          <cell r="JYL47"/>
          <cell r="JYM47"/>
          <cell r="JYN47"/>
          <cell r="JYO47"/>
          <cell r="JYP47"/>
          <cell r="JYQ47"/>
          <cell r="JYR47"/>
          <cell r="JYS47"/>
          <cell r="JYT47"/>
          <cell r="JYU47"/>
          <cell r="JYV47"/>
          <cell r="JYW47"/>
          <cell r="JYX47"/>
          <cell r="JYY47"/>
          <cell r="JYZ47"/>
          <cell r="JZA47"/>
          <cell r="JZB47"/>
          <cell r="JZC47"/>
          <cell r="JZD47"/>
          <cell r="JZE47"/>
          <cell r="JZF47"/>
          <cell r="JZG47"/>
          <cell r="JZH47"/>
          <cell r="JZI47"/>
          <cell r="JZJ47"/>
          <cell r="JZK47"/>
          <cell r="JZL47"/>
          <cell r="JZM47"/>
          <cell r="JZN47"/>
          <cell r="JZO47"/>
          <cell r="JZP47"/>
          <cell r="JZQ47"/>
          <cell r="JZR47"/>
          <cell r="JZS47"/>
          <cell r="JZT47"/>
          <cell r="JZU47"/>
          <cell r="JZV47"/>
          <cell r="JZW47"/>
          <cell r="JZX47"/>
          <cell r="JZY47"/>
          <cell r="JZZ47"/>
          <cell r="KAA47"/>
          <cell r="KAB47"/>
          <cell r="KAC47"/>
          <cell r="KAD47"/>
          <cell r="KAE47"/>
          <cell r="KAF47"/>
          <cell r="KAG47"/>
          <cell r="KAH47"/>
          <cell r="KAI47"/>
          <cell r="KAJ47"/>
          <cell r="KAK47"/>
          <cell r="KAL47"/>
          <cell r="KAM47"/>
          <cell r="KAN47"/>
          <cell r="KAO47"/>
          <cell r="KAP47"/>
          <cell r="KAQ47"/>
          <cell r="KAR47"/>
          <cell r="KAS47"/>
          <cell r="KAT47"/>
          <cell r="KAU47"/>
          <cell r="KAV47"/>
          <cell r="KAW47"/>
          <cell r="KAX47"/>
          <cell r="KAY47"/>
          <cell r="KAZ47"/>
          <cell r="KBA47"/>
          <cell r="KBB47"/>
          <cell r="KBC47"/>
          <cell r="KBD47"/>
          <cell r="KBE47"/>
          <cell r="KBF47"/>
          <cell r="KBG47"/>
          <cell r="KBH47"/>
          <cell r="KBI47"/>
          <cell r="KBJ47"/>
          <cell r="KBK47"/>
          <cell r="KBL47"/>
          <cell r="KBM47"/>
          <cell r="KBN47"/>
          <cell r="KBO47"/>
          <cell r="KBP47"/>
          <cell r="KBQ47"/>
          <cell r="KBR47"/>
          <cell r="KBS47"/>
          <cell r="KBT47"/>
          <cell r="KBU47"/>
          <cell r="KBV47"/>
          <cell r="KBW47"/>
          <cell r="KBX47"/>
          <cell r="KBY47"/>
          <cell r="KBZ47"/>
          <cell r="KCA47"/>
          <cell r="KCB47"/>
          <cell r="KCC47"/>
          <cell r="KCD47"/>
          <cell r="KCE47"/>
          <cell r="KCF47"/>
          <cell r="KCG47"/>
          <cell r="KCH47"/>
          <cell r="KCI47"/>
          <cell r="KCJ47"/>
          <cell r="KCK47"/>
          <cell r="KCL47"/>
          <cell r="KCM47"/>
          <cell r="KCN47"/>
          <cell r="KCO47"/>
          <cell r="KCP47"/>
          <cell r="KCQ47"/>
          <cell r="KCR47"/>
          <cell r="KCS47"/>
          <cell r="KCT47"/>
          <cell r="KCU47"/>
          <cell r="KCV47"/>
          <cell r="KCW47"/>
          <cell r="KCX47"/>
          <cell r="KCY47"/>
          <cell r="KCZ47"/>
          <cell r="KDA47"/>
          <cell r="KDB47"/>
          <cell r="KDC47"/>
          <cell r="KDD47"/>
          <cell r="KDE47"/>
          <cell r="KDF47"/>
          <cell r="KDG47"/>
          <cell r="KDH47"/>
          <cell r="KDI47"/>
          <cell r="KDJ47"/>
          <cell r="KDK47"/>
          <cell r="KDL47"/>
          <cell r="KDM47"/>
          <cell r="KDN47"/>
          <cell r="KDO47"/>
          <cell r="KDP47"/>
          <cell r="KDQ47"/>
          <cell r="KDR47"/>
          <cell r="KDS47"/>
          <cell r="KDT47"/>
          <cell r="KDU47"/>
          <cell r="KDV47"/>
          <cell r="KDW47"/>
          <cell r="KDX47"/>
          <cell r="KDY47"/>
          <cell r="KDZ47"/>
          <cell r="KEA47"/>
          <cell r="KEB47"/>
          <cell r="KEC47"/>
          <cell r="KED47"/>
          <cell r="KEE47"/>
          <cell r="KEF47"/>
          <cell r="KEG47"/>
          <cell r="KEH47"/>
          <cell r="KEI47"/>
          <cell r="KEJ47"/>
          <cell r="KEK47"/>
          <cell r="KEL47"/>
          <cell r="KEM47"/>
          <cell r="KEN47"/>
          <cell r="KEO47"/>
          <cell r="KEP47"/>
          <cell r="KEQ47"/>
          <cell r="KER47"/>
          <cell r="KES47"/>
          <cell r="KET47"/>
          <cell r="KEU47"/>
          <cell r="KEV47"/>
          <cell r="KEW47"/>
          <cell r="KEX47"/>
          <cell r="KEY47"/>
          <cell r="KEZ47"/>
          <cell r="KFA47"/>
          <cell r="KFB47"/>
          <cell r="KFC47"/>
          <cell r="KFD47"/>
          <cell r="KFE47"/>
          <cell r="KFF47"/>
          <cell r="KFG47"/>
          <cell r="KFH47"/>
          <cell r="KFI47"/>
          <cell r="KFJ47"/>
          <cell r="KFK47"/>
          <cell r="KFL47"/>
          <cell r="KFM47"/>
          <cell r="KFN47"/>
          <cell r="KFO47"/>
          <cell r="KFP47"/>
          <cell r="KFQ47"/>
          <cell r="KFR47"/>
          <cell r="KFS47"/>
          <cell r="KFT47"/>
          <cell r="KFU47"/>
          <cell r="KFV47"/>
          <cell r="KFW47"/>
          <cell r="KFX47"/>
          <cell r="KFY47"/>
          <cell r="KFZ47"/>
          <cell r="KGA47"/>
          <cell r="KGB47"/>
          <cell r="KGC47"/>
          <cell r="KGD47"/>
          <cell r="KGE47"/>
          <cell r="KGF47"/>
          <cell r="KGG47"/>
          <cell r="KGH47"/>
          <cell r="KGI47"/>
          <cell r="KGJ47"/>
          <cell r="KGK47"/>
          <cell r="KGL47"/>
          <cell r="KGM47"/>
          <cell r="KGN47"/>
          <cell r="KGO47"/>
          <cell r="KGP47"/>
          <cell r="KGQ47"/>
          <cell r="KGR47"/>
          <cell r="KGS47"/>
          <cell r="KGT47"/>
          <cell r="KGU47"/>
          <cell r="KGV47"/>
          <cell r="KGW47"/>
          <cell r="KGX47"/>
          <cell r="KGY47"/>
          <cell r="KGZ47"/>
          <cell r="KHA47"/>
          <cell r="KHB47"/>
          <cell r="KHC47"/>
          <cell r="KHD47"/>
          <cell r="KHE47"/>
          <cell r="KHF47"/>
          <cell r="KHG47"/>
          <cell r="KHH47"/>
          <cell r="KHI47"/>
          <cell r="KHJ47"/>
          <cell r="KHK47"/>
          <cell r="KHL47"/>
          <cell r="KHM47"/>
          <cell r="KHN47"/>
          <cell r="KHO47"/>
          <cell r="KHP47"/>
          <cell r="KHQ47"/>
          <cell r="KHR47"/>
          <cell r="KHS47"/>
          <cell r="KHT47"/>
          <cell r="KHU47"/>
          <cell r="KHV47"/>
          <cell r="KHW47"/>
          <cell r="KHX47"/>
          <cell r="KHY47"/>
          <cell r="KHZ47"/>
          <cell r="KIA47"/>
          <cell r="KIB47"/>
          <cell r="KIC47"/>
          <cell r="KID47"/>
          <cell r="KIE47"/>
          <cell r="KIF47"/>
          <cell r="KIG47"/>
          <cell r="KIH47"/>
          <cell r="KII47"/>
          <cell r="KIJ47"/>
          <cell r="KIK47"/>
          <cell r="KIL47"/>
          <cell r="KIM47"/>
          <cell r="KIN47"/>
          <cell r="KIO47"/>
          <cell r="KIP47"/>
          <cell r="KIQ47"/>
          <cell r="KIR47"/>
          <cell r="KIS47"/>
          <cell r="KIT47"/>
          <cell r="KIU47"/>
          <cell r="KIV47"/>
          <cell r="KIW47"/>
          <cell r="KIX47"/>
          <cell r="KIY47"/>
          <cell r="KIZ47"/>
          <cell r="KJA47"/>
          <cell r="KJB47"/>
          <cell r="KJC47"/>
          <cell r="KJD47"/>
          <cell r="KJE47"/>
          <cell r="KJF47"/>
          <cell r="KJG47"/>
          <cell r="KJH47"/>
          <cell r="KJI47"/>
          <cell r="KJJ47"/>
          <cell r="KJK47"/>
          <cell r="KJL47"/>
          <cell r="KJM47"/>
          <cell r="KJN47"/>
          <cell r="KJO47"/>
          <cell r="KJP47"/>
          <cell r="KJQ47"/>
          <cell r="KJR47"/>
          <cell r="KJS47"/>
          <cell r="KJT47"/>
          <cell r="KJU47"/>
          <cell r="KJV47"/>
          <cell r="KJW47"/>
          <cell r="KJX47"/>
          <cell r="KJY47"/>
          <cell r="KJZ47"/>
          <cell r="KKA47"/>
          <cell r="KKB47"/>
          <cell r="KKC47"/>
          <cell r="KKD47"/>
          <cell r="KKE47"/>
          <cell r="KKF47"/>
          <cell r="KKG47"/>
          <cell r="KKH47"/>
          <cell r="KKI47"/>
          <cell r="KKJ47"/>
          <cell r="KKK47"/>
          <cell r="KKL47"/>
          <cell r="KKM47"/>
          <cell r="KKN47"/>
          <cell r="KKO47"/>
          <cell r="KKP47"/>
          <cell r="KKQ47"/>
          <cell r="KKR47"/>
          <cell r="KKS47"/>
          <cell r="KKT47"/>
          <cell r="KKU47"/>
          <cell r="KKV47"/>
          <cell r="KKW47"/>
          <cell r="KKX47"/>
          <cell r="KKY47"/>
          <cell r="KKZ47"/>
          <cell r="KLA47"/>
          <cell r="KLB47"/>
          <cell r="KLC47"/>
          <cell r="KLD47"/>
          <cell r="KLE47"/>
          <cell r="KLF47"/>
          <cell r="KLG47"/>
          <cell r="KLH47"/>
          <cell r="KLI47"/>
          <cell r="KLJ47"/>
          <cell r="KLK47"/>
          <cell r="KLL47"/>
          <cell r="KLM47"/>
          <cell r="KLN47"/>
          <cell r="KLO47"/>
          <cell r="KLP47"/>
          <cell r="KLQ47"/>
          <cell r="KLR47"/>
          <cell r="KLS47"/>
          <cell r="KLT47"/>
          <cell r="KLU47"/>
          <cell r="KLV47"/>
          <cell r="KLW47"/>
          <cell r="KLX47"/>
          <cell r="KLY47"/>
          <cell r="KLZ47"/>
          <cell r="KMA47"/>
          <cell r="KMB47"/>
          <cell r="KMC47"/>
          <cell r="KMD47"/>
          <cell r="KME47"/>
          <cell r="KMF47"/>
          <cell r="KMG47"/>
          <cell r="KMH47"/>
          <cell r="KMI47"/>
          <cell r="KMJ47"/>
          <cell r="KMK47"/>
          <cell r="KML47"/>
          <cell r="KMM47"/>
          <cell r="KMN47"/>
          <cell r="KMO47"/>
          <cell r="KMP47"/>
          <cell r="KMQ47"/>
          <cell r="KMR47"/>
          <cell r="KMS47"/>
          <cell r="KMT47"/>
          <cell r="KMU47"/>
          <cell r="KMV47"/>
          <cell r="KMW47"/>
          <cell r="KMX47"/>
          <cell r="KMY47"/>
          <cell r="KMZ47"/>
          <cell r="KNA47"/>
          <cell r="KNB47"/>
          <cell r="KNC47"/>
          <cell r="KND47"/>
          <cell r="KNE47"/>
          <cell r="KNF47"/>
          <cell r="KNG47"/>
          <cell r="KNH47"/>
          <cell r="KNI47"/>
          <cell r="KNJ47"/>
          <cell r="KNK47"/>
          <cell r="KNL47"/>
          <cell r="KNM47"/>
          <cell r="KNN47"/>
          <cell r="KNO47"/>
          <cell r="KNP47"/>
          <cell r="KNQ47"/>
          <cell r="KNR47"/>
          <cell r="KNS47"/>
          <cell r="KNT47"/>
          <cell r="KNU47"/>
          <cell r="KNV47"/>
          <cell r="KNW47"/>
          <cell r="KNX47"/>
          <cell r="KNY47"/>
          <cell r="KNZ47"/>
          <cell r="KOA47"/>
          <cell r="KOB47"/>
          <cell r="KOC47"/>
          <cell r="KOD47"/>
          <cell r="KOE47"/>
          <cell r="KOF47"/>
          <cell r="KOG47"/>
          <cell r="KOH47"/>
          <cell r="KOI47"/>
          <cell r="KOJ47"/>
          <cell r="KOK47"/>
          <cell r="KOL47"/>
          <cell r="KOM47"/>
          <cell r="KON47"/>
          <cell r="KOO47"/>
          <cell r="KOP47"/>
          <cell r="KOQ47"/>
          <cell r="KOR47"/>
          <cell r="KOS47"/>
          <cell r="KOT47"/>
          <cell r="KOU47"/>
          <cell r="KOV47"/>
          <cell r="KOW47"/>
          <cell r="KOX47"/>
          <cell r="KOY47"/>
          <cell r="KOZ47"/>
          <cell r="KPA47"/>
          <cell r="KPB47"/>
          <cell r="KPC47"/>
          <cell r="KPD47"/>
          <cell r="KPE47"/>
          <cell r="KPF47"/>
          <cell r="KPG47"/>
          <cell r="KPH47"/>
          <cell r="KPI47"/>
          <cell r="KPJ47"/>
          <cell r="KPK47"/>
          <cell r="KPL47"/>
          <cell r="KPM47"/>
          <cell r="KPN47"/>
          <cell r="KPO47"/>
          <cell r="KPP47"/>
          <cell r="KPQ47"/>
          <cell r="KPR47"/>
          <cell r="KPS47"/>
          <cell r="KPT47"/>
          <cell r="KPU47"/>
          <cell r="KPV47"/>
          <cell r="KPW47"/>
          <cell r="KPX47"/>
          <cell r="KPY47"/>
          <cell r="KPZ47"/>
          <cell r="KQA47"/>
          <cell r="KQB47"/>
          <cell r="KQC47"/>
          <cell r="KQD47"/>
          <cell r="KQE47"/>
          <cell r="KQF47"/>
          <cell r="KQG47"/>
          <cell r="KQH47"/>
          <cell r="KQI47"/>
          <cell r="KQJ47"/>
          <cell r="KQK47"/>
          <cell r="KQL47"/>
          <cell r="KQM47"/>
          <cell r="KQN47"/>
          <cell r="KQO47"/>
          <cell r="KQP47"/>
          <cell r="KQQ47"/>
          <cell r="KQR47"/>
          <cell r="KQS47"/>
          <cell r="KQT47"/>
          <cell r="KQU47"/>
          <cell r="KQV47"/>
          <cell r="KQW47"/>
          <cell r="KQX47"/>
          <cell r="KQY47"/>
          <cell r="KQZ47"/>
          <cell r="KRA47"/>
          <cell r="KRB47"/>
          <cell r="KRC47"/>
          <cell r="KRD47"/>
          <cell r="KRE47"/>
          <cell r="KRF47"/>
          <cell r="KRG47"/>
          <cell r="KRH47"/>
          <cell r="KRI47"/>
          <cell r="KRJ47"/>
          <cell r="KRK47"/>
          <cell r="KRL47"/>
          <cell r="KRM47"/>
          <cell r="KRN47"/>
          <cell r="KRO47"/>
          <cell r="KRP47"/>
          <cell r="KRQ47"/>
          <cell r="KRR47"/>
          <cell r="KRS47"/>
          <cell r="KRT47"/>
          <cell r="KRU47"/>
          <cell r="KRV47"/>
          <cell r="KRW47"/>
          <cell r="KRX47"/>
          <cell r="KRY47"/>
          <cell r="KRZ47"/>
          <cell r="KSA47"/>
          <cell r="KSB47"/>
          <cell r="KSC47"/>
          <cell r="KSD47"/>
          <cell r="KSE47"/>
          <cell r="KSF47"/>
          <cell r="KSG47"/>
          <cell r="KSH47"/>
          <cell r="KSI47"/>
          <cell r="KSJ47"/>
          <cell r="KSK47"/>
          <cell r="KSL47"/>
          <cell r="KSM47"/>
          <cell r="KSN47"/>
          <cell r="KSO47"/>
          <cell r="KSP47"/>
          <cell r="KSQ47"/>
          <cell r="KSR47"/>
          <cell r="KSS47"/>
          <cell r="KST47"/>
          <cell r="KSU47"/>
          <cell r="KSV47"/>
          <cell r="KSW47"/>
          <cell r="KSX47"/>
          <cell r="KSY47"/>
          <cell r="KSZ47"/>
          <cell r="KTA47"/>
          <cell r="KTB47"/>
          <cell r="KTC47"/>
          <cell r="KTD47"/>
          <cell r="KTE47"/>
          <cell r="KTF47"/>
          <cell r="KTG47"/>
          <cell r="KTH47"/>
          <cell r="KTI47"/>
          <cell r="KTJ47"/>
          <cell r="KTK47"/>
          <cell r="KTL47"/>
          <cell r="KTM47"/>
          <cell r="KTN47"/>
          <cell r="KTO47"/>
          <cell r="KTP47"/>
          <cell r="KTQ47"/>
          <cell r="KTR47"/>
          <cell r="KTS47"/>
          <cell r="KTT47"/>
          <cell r="KTU47"/>
          <cell r="KTV47"/>
          <cell r="KTW47"/>
          <cell r="KTX47"/>
          <cell r="KTY47"/>
          <cell r="KTZ47"/>
          <cell r="KUA47"/>
          <cell r="KUB47"/>
          <cell r="KUC47"/>
          <cell r="KUD47"/>
          <cell r="KUE47"/>
          <cell r="KUF47"/>
          <cell r="KUG47"/>
          <cell r="KUH47"/>
          <cell r="KUI47"/>
          <cell r="KUJ47"/>
          <cell r="KUK47"/>
          <cell r="KUL47"/>
          <cell r="KUM47"/>
          <cell r="KUN47"/>
          <cell r="KUO47"/>
          <cell r="KUP47"/>
          <cell r="KUQ47"/>
          <cell r="KUR47"/>
          <cell r="KUS47"/>
          <cell r="KUT47"/>
          <cell r="KUU47"/>
          <cell r="KUV47"/>
          <cell r="KUW47"/>
          <cell r="KUX47"/>
          <cell r="KUY47"/>
          <cell r="KUZ47"/>
          <cell r="KVA47"/>
          <cell r="KVB47"/>
          <cell r="KVC47"/>
          <cell r="KVD47"/>
          <cell r="KVE47"/>
          <cell r="KVF47"/>
          <cell r="KVG47"/>
          <cell r="KVH47"/>
          <cell r="KVI47"/>
          <cell r="KVJ47"/>
          <cell r="KVK47"/>
          <cell r="KVL47"/>
          <cell r="KVM47"/>
          <cell r="KVN47"/>
          <cell r="KVO47"/>
          <cell r="KVP47"/>
          <cell r="KVQ47"/>
          <cell r="KVR47"/>
          <cell r="KVS47"/>
          <cell r="KVT47"/>
          <cell r="KVU47"/>
          <cell r="KVV47"/>
          <cell r="KVW47"/>
          <cell r="KVX47"/>
          <cell r="KVY47"/>
          <cell r="KVZ47"/>
          <cell r="KWA47"/>
          <cell r="KWB47"/>
          <cell r="KWC47"/>
          <cell r="KWD47"/>
          <cell r="KWE47"/>
          <cell r="KWF47"/>
          <cell r="KWG47"/>
          <cell r="KWH47"/>
          <cell r="KWI47"/>
          <cell r="KWJ47"/>
          <cell r="KWK47"/>
          <cell r="KWL47"/>
          <cell r="KWM47"/>
          <cell r="KWN47"/>
          <cell r="KWO47"/>
          <cell r="KWP47"/>
          <cell r="KWQ47"/>
          <cell r="KWR47"/>
          <cell r="KWS47"/>
          <cell r="KWT47"/>
          <cell r="KWU47"/>
          <cell r="KWV47"/>
          <cell r="KWW47"/>
          <cell r="KWX47"/>
          <cell r="KWY47"/>
          <cell r="KWZ47"/>
          <cell r="KXA47"/>
          <cell r="KXB47"/>
          <cell r="KXC47"/>
          <cell r="KXD47"/>
          <cell r="KXE47"/>
          <cell r="KXF47"/>
          <cell r="KXG47"/>
          <cell r="KXH47"/>
          <cell r="KXI47"/>
          <cell r="KXJ47"/>
          <cell r="KXK47"/>
          <cell r="KXL47"/>
          <cell r="KXM47"/>
          <cell r="KXN47"/>
          <cell r="KXO47"/>
          <cell r="KXP47"/>
          <cell r="KXQ47"/>
          <cell r="KXR47"/>
          <cell r="KXS47"/>
          <cell r="KXT47"/>
          <cell r="KXU47"/>
          <cell r="KXV47"/>
          <cell r="KXW47"/>
          <cell r="KXX47"/>
          <cell r="KXY47"/>
          <cell r="KXZ47"/>
          <cell r="KYA47"/>
          <cell r="KYB47"/>
          <cell r="KYC47"/>
          <cell r="KYD47"/>
          <cell r="KYE47"/>
          <cell r="KYF47"/>
          <cell r="KYG47"/>
          <cell r="KYH47"/>
          <cell r="KYI47"/>
          <cell r="KYJ47"/>
          <cell r="KYK47"/>
          <cell r="KYL47"/>
          <cell r="KYM47"/>
          <cell r="KYN47"/>
          <cell r="KYO47"/>
          <cell r="KYP47"/>
          <cell r="KYQ47"/>
          <cell r="KYR47"/>
          <cell r="KYS47"/>
          <cell r="KYT47"/>
          <cell r="KYU47"/>
          <cell r="KYV47"/>
          <cell r="KYW47"/>
          <cell r="KYX47"/>
          <cell r="KYY47"/>
          <cell r="KYZ47"/>
          <cell r="KZA47"/>
          <cell r="KZB47"/>
          <cell r="KZC47"/>
          <cell r="KZD47"/>
          <cell r="KZE47"/>
          <cell r="KZF47"/>
          <cell r="KZG47"/>
          <cell r="KZH47"/>
          <cell r="KZI47"/>
          <cell r="KZJ47"/>
          <cell r="KZK47"/>
          <cell r="KZL47"/>
          <cell r="KZM47"/>
          <cell r="KZN47"/>
          <cell r="KZO47"/>
          <cell r="KZP47"/>
          <cell r="KZQ47"/>
          <cell r="KZR47"/>
          <cell r="KZS47"/>
          <cell r="KZT47"/>
          <cell r="KZU47"/>
          <cell r="KZV47"/>
          <cell r="KZW47"/>
          <cell r="KZX47"/>
          <cell r="KZY47"/>
          <cell r="KZZ47"/>
          <cell r="LAA47"/>
          <cell r="LAB47"/>
          <cell r="LAC47"/>
          <cell r="LAD47"/>
          <cell r="LAE47"/>
          <cell r="LAF47"/>
          <cell r="LAG47"/>
          <cell r="LAH47"/>
          <cell r="LAI47"/>
          <cell r="LAJ47"/>
          <cell r="LAK47"/>
          <cell r="LAL47"/>
          <cell r="LAM47"/>
          <cell r="LAN47"/>
          <cell r="LAO47"/>
          <cell r="LAP47"/>
          <cell r="LAQ47"/>
          <cell r="LAR47"/>
          <cell r="LAS47"/>
          <cell r="LAT47"/>
          <cell r="LAU47"/>
          <cell r="LAV47"/>
          <cell r="LAW47"/>
          <cell r="LAX47"/>
          <cell r="LAY47"/>
          <cell r="LAZ47"/>
          <cell r="LBA47"/>
          <cell r="LBB47"/>
          <cell r="LBC47"/>
          <cell r="LBD47"/>
          <cell r="LBE47"/>
          <cell r="LBF47"/>
          <cell r="LBG47"/>
          <cell r="LBH47"/>
          <cell r="LBI47"/>
          <cell r="LBJ47"/>
          <cell r="LBK47"/>
          <cell r="LBL47"/>
          <cell r="LBM47"/>
          <cell r="LBN47"/>
          <cell r="LBO47"/>
          <cell r="LBP47"/>
          <cell r="LBQ47"/>
          <cell r="LBR47"/>
          <cell r="LBS47"/>
          <cell r="LBT47"/>
          <cell r="LBU47"/>
          <cell r="LBV47"/>
          <cell r="LBW47"/>
          <cell r="LBX47"/>
          <cell r="LBY47"/>
          <cell r="LBZ47"/>
          <cell r="LCA47"/>
          <cell r="LCB47"/>
          <cell r="LCC47"/>
          <cell r="LCD47"/>
          <cell r="LCE47"/>
          <cell r="LCF47"/>
          <cell r="LCG47"/>
          <cell r="LCH47"/>
          <cell r="LCI47"/>
          <cell r="LCJ47"/>
          <cell r="LCK47"/>
          <cell r="LCL47"/>
          <cell r="LCM47"/>
          <cell r="LCN47"/>
          <cell r="LCO47"/>
          <cell r="LCP47"/>
          <cell r="LCQ47"/>
          <cell r="LCR47"/>
          <cell r="LCS47"/>
          <cell r="LCT47"/>
          <cell r="LCU47"/>
          <cell r="LCV47"/>
          <cell r="LCW47"/>
          <cell r="LCX47"/>
          <cell r="LCY47"/>
          <cell r="LCZ47"/>
          <cell r="LDA47"/>
          <cell r="LDB47"/>
          <cell r="LDC47"/>
          <cell r="LDD47"/>
          <cell r="LDE47"/>
          <cell r="LDF47"/>
          <cell r="LDG47"/>
          <cell r="LDH47"/>
          <cell r="LDI47"/>
          <cell r="LDJ47"/>
          <cell r="LDK47"/>
          <cell r="LDL47"/>
          <cell r="LDM47"/>
          <cell r="LDN47"/>
          <cell r="LDO47"/>
          <cell r="LDP47"/>
          <cell r="LDQ47"/>
          <cell r="LDR47"/>
          <cell r="LDS47"/>
          <cell r="LDT47"/>
          <cell r="LDU47"/>
          <cell r="LDV47"/>
          <cell r="LDW47"/>
          <cell r="LDX47"/>
          <cell r="LDY47"/>
          <cell r="LDZ47"/>
          <cell r="LEA47"/>
          <cell r="LEB47"/>
          <cell r="LEC47"/>
          <cell r="LED47"/>
          <cell r="LEE47"/>
          <cell r="LEF47"/>
          <cell r="LEG47"/>
          <cell r="LEH47"/>
          <cell r="LEI47"/>
          <cell r="LEJ47"/>
          <cell r="LEK47"/>
          <cell r="LEL47"/>
          <cell r="LEM47"/>
          <cell r="LEN47"/>
          <cell r="LEO47"/>
          <cell r="LEP47"/>
          <cell r="LEQ47"/>
          <cell r="LER47"/>
          <cell r="LES47"/>
          <cell r="LET47"/>
          <cell r="LEU47"/>
          <cell r="LEV47"/>
          <cell r="LEW47"/>
          <cell r="LEX47"/>
          <cell r="LEY47"/>
          <cell r="LEZ47"/>
          <cell r="LFA47"/>
          <cell r="LFB47"/>
          <cell r="LFC47"/>
          <cell r="LFD47"/>
          <cell r="LFE47"/>
          <cell r="LFF47"/>
          <cell r="LFG47"/>
          <cell r="LFH47"/>
          <cell r="LFI47"/>
          <cell r="LFJ47"/>
          <cell r="LFK47"/>
          <cell r="LFL47"/>
          <cell r="LFM47"/>
          <cell r="LFN47"/>
          <cell r="LFO47"/>
          <cell r="LFP47"/>
          <cell r="LFQ47"/>
          <cell r="LFR47"/>
          <cell r="LFS47"/>
          <cell r="LFT47"/>
          <cell r="LFU47"/>
          <cell r="LFV47"/>
          <cell r="LFW47"/>
          <cell r="LFX47"/>
          <cell r="LFY47"/>
          <cell r="LFZ47"/>
          <cell r="LGA47"/>
          <cell r="LGB47"/>
          <cell r="LGC47"/>
          <cell r="LGD47"/>
          <cell r="LGE47"/>
          <cell r="LGF47"/>
          <cell r="LGG47"/>
          <cell r="LGH47"/>
          <cell r="LGI47"/>
          <cell r="LGJ47"/>
          <cell r="LGK47"/>
          <cell r="LGL47"/>
          <cell r="LGM47"/>
          <cell r="LGN47"/>
          <cell r="LGO47"/>
          <cell r="LGP47"/>
          <cell r="LGQ47"/>
          <cell r="LGR47"/>
          <cell r="LGS47"/>
          <cell r="LGT47"/>
          <cell r="LGU47"/>
          <cell r="LGV47"/>
          <cell r="LGW47"/>
          <cell r="LGX47"/>
          <cell r="LGY47"/>
          <cell r="LGZ47"/>
          <cell r="LHA47"/>
          <cell r="LHB47"/>
          <cell r="LHC47"/>
          <cell r="LHD47"/>
          <cell r="LHE47"/>
          <cell r="LHF47"/>
          <cell r="LHG47"/>
          <cell r="LHH47"/>
          <cell r="LHI47"/>
          <cell r="LHJ47"/>
          <cell r="LHK47"/>
          <cell r="LHL47"/>
          <cell r="LHM47"/>
          <cell r="LHN47"/>
          <cell r="LHO47"/>
          <cell r="LHP47"/>
          <cell r="LHQ47"/>
          <cell r="LHR47"/>
          <cell r="LHS47"/>
          <cell r="LHT47"/>
          <cell r="LHU47"/>
          <cell r="LHV47"/>
          <cell r="LHW47"/>
          <cell r="LHX47"/>
          <cell r="LHY47"/>
          <cell r="LHZ47"/>
          <cell r="LIA47"/>
          <cell r="LIB47"/>
          <cell r="LIC47"/>
          <cell r="LID47"/>
          <cell r="LIE47"/>
          <cell r="LIF47"/>
          <cell r="LIG47"/>
          <cell r="LIH47"/>
          <cell r="LII47"/>
          <cell r="LIJ47"/>
          <cell r="LIK47"/>
          <cell r="LIL47"/>
          <cell r="LIM47"/>
          <cell r="LIN47"/>
          <cell r="LIO47"/>
          <cell r="LIP47"/>
          <cell r="LIQ47"/>
          <cell r="LIR47"/>
          <cell r="LIS47"/>
          <cell r="LIT47"/>
          <cell r="LIU47"/>
          <cell r="LIV47"/>
          <cell r="LIW47"/>
          <cell r="LIX47"/>
          <cell r="LIY47"/>
          <cell r="LIZ47"/>
          <cell r="LJA47"/>
          <cell r="LJB47"/>
          <cell r="LJC47"/>
          <cell r="LJD47"/>
          <cell r="LJE47"/>
          <cell r="LJF47"/>
          <cell r="LJG47"/>
          <cell r="LJH47"/>
          <cell r="LJI47"/>
          <cell r="LJJ47"/>
          <cell r="LJK47"/>
          <cell r="LJL47"/>
          <cell r="LJM47"/>
          <cell r="LJN47"/>
          <cell r="LJO47"/>
          <cell r="LJP47"/>
          <cell r="LJQ47"/>
          <cell r="LJR47"/>
          <cell r="LJS47"/>
          <cell r="LJT47"/>
          <cell r="LJU47"/>
          <cell r="LJV47"/>
          <cell r="LJW47"/>
          <cell r="LJX47"/>
          <cell r="LJY47"/>
          <cell r="LJZ47"/>
          <cell r="LKA47"/>
          <cell r="LKB47"/>
          <cell r="LKC47"/>
          <cell r="LKD47"/>
          <cell r="LKE47"/>
          <cell r="LKF47"/>
          <cell r="LKG47"/>
          <cell r="LKH47"/>
          <cell r="LKI47"/>
          <cell r="LKJ47"/>
          <cell r="LKK47"/>
          <cell r="LKL47"/>
          <cell r="LKM47"/>
          <cell r="LKN47"/>
          <cell r="LKO47"/>
          <cell r="LKP47"/>
          <cell r="LKQ47"/>
          <cell r="LKR47"/>
          <cell r="LKS47"/>
          <cell r="LKT47"/>
          <cell r="LKU47"/>
          <cell r="LKV47"/>
          <cell r="LKW47"/>
          <cell r="LKX47"/>
          <cell r="LKY47"/>
          <cell r="LKZ47"/>
          <cell r="LLA47"/>
          <cell r="LLB47"/>
          <cell r="LLC47"/>
          <cell r="LLD47"/>
          <cell r="LLE47"/>
          <cell r="LLF47"/>
          <cell r="LLG47"/>
          <cell r="LLH47"/>
          <cell r="LLI47"/>
          <cell r="LLJ47"/>
          <cell r="LLK47"/>
          <cell r="LLL47"/>
          <cell r="LLM47"/>
          <cell r="LLN47"/>
          <cell r="LLO47"/>
          <cell r="LLP47"/>
          <cell r="LLQ47"/>
          <cell r="LLR47"/>
          <cell r="LLS47"/>
          <cell r="LLT47"/>
          <cell r="LLU47"/>
          <cell r="LLV47"/>
          <cell r="LLW47"/>
          <cell r="LLX47"/>
          <cell r="LLY47"/>
          <cell r="LLZ47"/>
          <cell r="LMA47"/>
          <cell r="LMB47"/>
          <cell r="LMC47"/>
          <cell r="LMD47"/>
          <cell r="LME47"/>
          <cell r="LMF47"/>
          <cell r="LMG47"/>
          <cell r="LMH47"/>
          <cell r="LMI47"/>
          <cell r="LMJ47"/>
          <cell r="LMK47"/>
          <cell r="LML47"/>
          <cell r="LMM47"/>
          <cell r="LMN47"/>
          <cell r="LMO47"/>
          <cell r="LMP47"/>
          <cell r="LMQ47"/>
          <cell r="LMR47"/>
          <cell r="LMS47"/>
          <cell r="LMT47"/>
          <cell r="LMU47"/>
          <cell r="LMV47"/>
          <cell r="LMW47"/>
          <cell r="LMX47"/>
          <cell r="LMY47"/>
          <cell r="LMZ47"/>
          <cell r="LNA47"/>
          <cell r="LNB47"/>
          <cell r="LNC47"/>
          <cell r="LND47"/>
          <cell r="LNE47"/>
          <cell r="LNF47"/>
          <cell r="LNG47"/>
          <cell r="LNH47"/>
          <cell r="LNI47"/>
          <cell r="LNJ47"/>
          <cell r="LNK47"/>
          <cell r="LNL47"/>
          <cell r="LNM47"/>
          <cell r="LNN47"/>
          <cell r="LNO47"/>
          <cell r="LNP47"/>
          <cell r="LNQ47"/>
          <cell r="LNR47"/>
          <cell r="LNS47"/>
          <cell r="LNT47"/>
          <cell r="LNU47"/>
          <cell r="LNV47"/>
          <cell r="LNW47"/>
          <cell r="LNX47"/>
          <cell r="LNY47"/>
          <cell r="LNZ47"/>
          <cell r="LOA47"/>
          <cell r="LOB47"/>
          <cell r="LOC47"/>
          <cell r="LOD47"/>
          <cell r="LOE47"/>
          <cell r="LOF47"/>
          <cell r="LOG47"/>
          <cell r="LOH47"/>
          <cell r="LOI47"/>
          <cell r="LOJ47"/>
          <cell r="LOK47"/>
          <cell r="LOL47"/>
          <cell r="LOM47"/>
          <cell r="LON47"/>
          <cell r="LOO47"/>
          <cell r="LOP47"/>
          <cell r="LOQ47"/>
          <cell r="LOR47"/>
          <cell r="LOS47"/>
          <cell r="LOT47"/>
          <cell r="LOU47"/>
          <cell r="LOV47"/>
          <cell r="LOW47"/>
          <cell r="LOX47"/>
          <cell r="LOY47"/>
          <cell r="LOZ47"/>
          <cell r="LPA47"/>
          <cell r="LPB47"/>
          <cell r="LPC47"/>
          <cell r="LPD47"/>
          <cell r="LPE47"/>
          <cell r="LPF47"/>
          <cell r="LPG47"/>
          <cell r="LPH47"/>
          <cell r="LPI47"/>
          <cell r="LPJ47"/>
          <cell r="LPK47"/>
          <cell r="LPL47"/>
          <cell r="LPM47"/>
          <cell r="LPN47"/>
          <cell r="LPO47"/>
          <cell r="LPP47"/>
          <cell r="LPQ47"/>
          <cell r="LPR47"/>
          <cell r="LPS47"/>
          <cell r="LPT47"/>
          <cell r="LPU47"/>
          <cell r="LPV47"/>
          <cell r="LPW47"/>
          <cell r="LPX47"/>
          <cell r="LPY47"/>
          <cell r="LPZ47"/>
          <cell r="LQA47"/>
          <cell r="LQB47"/>
          <cell r="LQC47"/>
          <cell r="LQD47"/>
          <cell r="LQE47"/>
          <cell r="LQF47"/>
          <cell r="LQG47"/>
          <cell r="LQH47"/>
          <cell r="LQI47"/>
          <cell r="LQJ47"/>
          <cell r="LQK47"/>
          <cell r="LQL47"/>
          <cell r="LQM47"/>
          <cell r="LQN47"/>
          <cell r="LQO47"/>
          <cell r="LQP47"/>
          <cell r="LQQ47"/>
          <cell r="LQR47"/>
          <cell r="LQS47"/>
          <cell r="LQT47"/>
          <cell r="LQU47"/>
          <cell r="LQV47"/>
          <cell r="LQW47"/>
          <cell r="LQX47"/>
          <cell r="LQY47"/>
          <cell r="LQZ47"/>
          <cell r="LRA47"/>
          <cell r="LRB47"/>
          <cell r="LRC47"/>
          <cell r="LRD47"/>
          <cell r="LRE47"/>
          <cell r="LRF47"/>
          <cell r="LRG47"/>
          <cell r="LRH47"/>
          <cell r="LRI47"/>
          <cell r="LRJ47"/>
          <cell r="LRK47"/>
          <cell r="LRL47"/>
          <cell r="LRM47"/>
          <cell r="LRN47"/>
          <cell r="LRO47"/>
          <cell r="LRP47"/>
          <cell r="LRQ47"/>
          <cell r="LRR47"/>
          <cell r="LRS47"/>
          <cell r="LRT47"/>
          <cell r="LRU47"/>
          <cell r="LRV47"/>
          <cell r="LRW47"/>
          <cell r="LRX47"/>
          <cell r="LRY47"/>
          <cell r="LRZ47"/>
          <cell r="LSA47"/>
          <cell r="LSB47"/>
          <cell r="LSC47"/>
          <cell r="LSD47"/>
          <cell r="LSE47"/>
          <cell r="LSF47"/>
          <cell r="LSG47"/>
          <cell r="LSH47"/>
          <cell r="LSI47"/>
          <cell r="LSJ47"/>
          <cell r="LSK47"/>
          <cell r="LSL47"/>
          <cell r="LSM47"/>
          <cell r="LSN47"/>
          <cell r="LSO47"/>
          <cell r="LSP47"/>
          <cell r="LSQ47"/>
          <cell r="LSR47"/>
          <cell r="LSS47"/>
          <cell r="LST47"/>
          <cell r="LSU47"/>
          <cell r="LSV47"/>
          <cell r="LSW47"/>
          <cell r="LSX47"/>
          <cell r="LSY47"/>
          <cell r="LSZ47"/>
          <cell r="LTA47"/>
          <cell r="LTB47"/>
          <cell r="LTC47"/>
          <cell r="LTD47"/>
          <cell r="LTE47"/>
          <cell r="LTF47"/>
          <cell r="LTG47"/>
          <cell r="LTH47"/>
          <cell r="LTI47"/>
          <cell r="LTJ47"/>
          <cell r="LTK47"/>
          <cell r="LTL47"/>
          <cell r="LTM47"/>
          <cell r="LTN47"/>
          <cell r="LTO47"/>
          <cell r="LTP47"/>
          <cell r="LTQ47"/>
          <cell r="LTR47"/>
          <cell r="LTS47"/>
          <cell r="LTT47"/>
          <cell r="LTU47"/>
          <cell r="LTV47"/>
          <cell r="LTW47"/>
          <cell r="LTX47"/>
          <cell r="LTY47"/>
          <cell r="LTZ47"/>
          <cell r="LUA47"/>
          <cell r="LUB47"/>
          <cell r="LUC47"/>
          <cell r="LUD47"/>
          <cell r="LUE47"/>
          <cell r="LUF47"/>
          <cell r="LUG47"/>
          <cell r="LUH47"/>
          <cell r="LUI47"/>
          <cell r="LUJ47"/>
          <cell r="LUK47"/>
          <cell r="LUL47"/>
          <cell r="LUM47"/>
          <cell r="LUN47"/>
          <cell r="LUO47"/>
          <cell r="LUP47"/>
          <cell r="LUQ47"/>
          <cell r="LUR47"/>
          <cell r="LUS47"/>
          <cell r="LUT47"/>
          <cell r="LUU47"/>
          <cell r="LUV47"/>
          <cell r="LUW47"/>
          <cell r="LUX47"/>
          <cell r="LUY47"/>
          <cell r="LUZ47"/>
          <cell r="LVA47"/>
          <cell r="LVB47"/>
          <cell r="LVC47"/>
          <cell r="LVD47"/>
          <cell r="LVE47"/>
          <cell r="LVF47"/>
          <cell r="LVG47"/>
          <cell r="LVH47"/>
          <cell r="LVI47"/>
          <cell r="LVJ47"/>
          <cell r="LVK47"/>
          <cell r="LVL47"/>
          <cell r="LVM47"/>
          <cell r="LVN47"/>
          <cell r="LVO47"/>
          <cell r="LVP47"/>
          <cell r="LVQ47"/>
          <cell r="LVR47"/>
          <cell r="LVS47"/>
          <cell r="LVT47"/>
          <cell r="LVU47"/>
          <cell r="LVV47"/>
          <cell r="LVW47"/>
          <cell r="LVX47"/>
          <cell r="LVY47"/>
          <cell r="LVZ47"/>
          <cell r="LWA47"/>
          <cell r="LWB47"/>
          <cell r="LWC47"/>
          <cell r="LWD47"/>
          <cell r="LWE47"/>
          <cell r="LWF47"/>
          <cell r="LWG47"/>
          <cell r="LWH47"/>
          <cell r="LWI47"/>
          <cell r="LWJ47"/>
          <cell r="LWK47"/>
          <cell r="LWL47"/>
          <cell r="LWM47"/>
          <cell r="LWN47"/>
          <cell r="LWO47"/>
          <cell r="LWP47"/>
          <cell r="LWQ47"/>
          <cell r="LWR47"/>
          <cell r="LWS47"/>
          <cell r="LWT47"/>
          <cell r="LWU47"/>
          <cell r="LWV47"/>
          <cell r="LWW47"/>
          <cell r="LWX47"/>
          <cell r="LWY47"/>
          <cell r="LWZ47"/>
          <cell r="LXA47"/>
          <cell r="LXB47"/>
          <cell r="LXC47"/>
          <cell r="LXD47"/>
          <cell r="LXE47"/>
          <cell r="LXF47"/>
          <cell r="LXG47"/>
          <cell r="LXH47"/>
          <cell r="LXI47"/>
          <cell r="LXJ47"/>
          <cell r="LXK47"/>
          <cell r="LXL47"/>
          <cell r="LXM47"/>
          <cell r="LXN47"/>
          <cell r="LXO47"/>
          <cell r="LXP47"/>
          <cell r="LXQ47"/>
          <cell r="LXR47"/>
          <cell r="LXS47"/>
          <cell r="LXT47"/>
          <cell r="LXU47"/>
          <cell r="LXV47"/>
          <cell r="LXW47"/>
          <cell r="LXX47"/>
          <cell r="LXY47"/>
          <cell r="LXZ47"/>
          <cell r="LYA47"/>
          <cell r="LYB47"/>
          <cell r="LYC47"/>
          <cell r="LYD47"/>
          <cell r="LYE47"/>
          <cell r="LYF47"/>
          <cell r="LYG47"/>
          <cell r="LYH47"/>
          <cell r="LYI47"/>
          <cell r="LYJ47"/>
          <cell r="LYK47"/>
          <cell r="LYL47"/>
          <cell r="LYM47"/>
          <cell r="LYN47"/>
          <cell r="LYO47"/>
          <cell r="LYP47"/>
          <cell r="LYQ47"/>
          <cell r="LYR47"/>
          <cell r="LYS47"/>
          <cell r="LYT47"/>
          <cell r="LYU47"/>
          <cell r="LYV47"/>
          <cell r="LYW47"/>
          <cell r="LYX47"/>
          <cell r="LYY47"/>
          <cell r="LYZ47"/>
          <cell r="LZA47"/>
          <cell r="LZB47"/>
          <cell r="LZC47"/>
          <cell r="LZD47"/>
          <cell r="LZE47"/>
          <cell r="LZF47"/>
          <cell r="LZG47"/>
          <cell r="LZH47"/>
          <cell r="LZI47"/>
          <cell r="LZJ47"/>
          <cell r="LZK47"/>
          <cell r="LZL47"/>
          <cell r="LZM47"/>
          <cell r="LZN47"/>
          <cell r="LZO47"/>
          <cell r="LZP47"/>
          <cell r="LZQ47"/>
          <cell r="LZR47"/>
          <cell r="LZS47"/>
          <cell r="LZT47"/>
          <cell r="LZU47"/>
          <cell r="LZV47"/>
          <cell r="LZW47"/>
          <cell r="LZX47"/>
          <cell r="LZY47"/>
          <cell r="LZZ47"/>
          <cell r="MAA47"/>
          <cell r="MAB47"/>
          <cell r="MAC47"/>
          <cell r="MAD47"/>
          <cell r="MAE47"/>
          <cell r="MAF47"/>
          <cell r="MAG47"/>
          <cell r="MAH47"/>
          <cell r="MAI47"/>
          <cell r="MAJ47"/>
          <cell r="MAK47"/>
          <cell r="MAL47"/>
          <cell r="MAM47"/>
          <cell r="MAN47"/>
          <cell r="MAO47"/>
          <cell r="MAP47"/>
          <cell r="MAQ47"/>
          <cell r="MAR47"/>
          <cell r="MAS47"/>
          <cell r="MAT47"/>
          <cell r="MAU47"/>
          <cell r="MAV47"/>
          <cell r="MAW47"/>
          <cell r="MAX47"/>
          <cell r="MAY47"/>
          <cell r="MAZ47"/>
          <cell r="MBA47"/>
          <cell r="MBB47"/>
          <cell r="MBC47"/>
          <cell r="MBD47"/>
          <cell r="MBE47"/>
          <cell r="MBF47"/>
          <cell r="MBG47"/>
          <cell r="MBH47"/>
          <cell r="MBI47"/>
          <cell r="MBJ47"/>
          <cell r="MBK47"/>
          <cell r="MBL47"/>
          <cell r="MBM47"/>
          <cell r="MBN47"/>
          <cell r="MBO47"/>
          <cell r="MBP47"/>
          <cell r="MBQ47"/>
          <cell r="MBR47"/>
          <cell r="MBS47"/>
          <cell r="MBT47"/>
          <cell r="MBU47"/>
          <cell r="MBV47"/>
          <cell r="MBW47"/>
          <cell r="MBX47"/>
          <cell r="MBY47"/>
          <cell r="MBZ47"/>
          <cell r="MCA47"/>
          <cell r="MCB47"/>
          <cell r="MCC47"/>
          <cell r="MCD47"/>
          <cell r="MCE47"/>
          <cell r="MCF47"/>
          <cell r="MCG47"/>
          <cell r="MCH47"/>
          <cell r="MCI47"/>
          <cell r="MCJ47"/>
          <cell r="MCK47"/>
          <cell r="MCL47"/>
          <cell r="MCM47"/>
          <cell r="MCN47"/>
          <cell r="MCO47"/>
          <cell r="MCP47"/>
          <cell r="MCQ47"/>
          <cell r="MCR47"/>
          <cell r="MCS47"/>
          <cell r="MCT47"/>
          <cell r="MCU47"/>
          <cell r="MCV47"/>
          <cell r="MCW47"/>
          <cell r="MCX47"/>
          <cell r="MCY47"/>
          <cell r="MCZ47"/>
          <cell r="MDA47"/>
          <cell r="MDB47"/>
          <cell r="MDC47"/>
          <cell r="MDD47"/>
          <cell r="MDE47"/>
          <cell r="MDF47"/>
          <cell r="MDG47"/>
          <cell r="MDH47"/>
          <cell r="MDI47"/>
          <cell r="MDJ47"/>
          <cell r="MDK47"/>
          <cell r="MDL47"/>
          <cell r="MDM47"/>
          <cell r="MDN47"/>
          <cell r="MDO47"/>
          <cell r="MDP47"/>
          <cell r="MDQ47"/>
          <cell r="MDR47"/>
          <cell r="MDS47"/>
          <cell r="MDT47"/>
          <cell r="MDU47"/>
          <cell r="MDV47"/>
          <cell r="MDW47"/>
          <cell r="MDX47"/>
          <cell r="MDY47"/>
          <cell r="MDZ47"/>
          <cell r="MEA47"/>
          <cell r="MEB47"/>
          <cell r="MEC47"/>
          <cell r="MED47"/>
          <cell r="MEE47"/>
          <cell r="MEF47"/>
          <cell r="MEG47"/>
          <cell r="MEH47"/>
          <cell r="MEI47"/>
          <cell r="MEJ47"/>
          <cell r="MEK47"/>
          <cell r="MEL47"/>
          <cell r="MEM47"/>
          <cell r="MEN47"/>
          <cell r="MEO47"/>
          <cell r="MEP47"/>
          <cell r="MEQ47"/>
          <cell r="MER47"/>
          <cell r="MES47"/>
          <cell r="MET47"/>
          <cell r="MEU47"/>
          <cell r="MEV47"/>
          <cell r="MEW47"/>
          <cell r="MEX47"/>
          <cell r="MEY47"/>
          <cell r="MEZ47"/>
          <cell r="MFA47"/>
          <cell r="MFB47"/>
          <cell r="MFC47"/>
          <cell r="MFD47"/>
          <cell r="MFE47"/>
          <cell r="MFF47"/>
          <cell r="MFG47"/>
          <cell r="MFH47"/>
          <cell r="MFI47"/>
          <cell r="MFJ47"/>
          <cell r="MFK47"/>
          <cell r="MFL47"/>
          <cell r="MFM47"/>
          <cell r="MFN47"/>
          <cell r="MFO47"/>
          <cell r="MFP47"/>
          <cell r="MFQ47"/>
          <cell r="MFR47"/>
          <cell r="MFS47"/>
          <cell r="MFT47"/>
          <cell r="MFU47"/>
          <cell r="MFV47"/>
          <cell r="MFW47"/>
          <cell r="MFX47"/>
          <cell r="MFY47"/>
          <cell r="MFZ47"/>
          <cell r="MGA47"/>
          <cell r="MGB47"/>
          <cell r="MGC47"/>
          <cell r="MGD47"/>
          <cell r="MGE47"/>
          <cell r="MGF47"/>
          <cell r="MGG47"/>
          <cell r="MGH47"/>
          <cell r="MGI47"/>
          <cell r="MGJ47"/>
          <cell r="MGK47"/>
          <cell r="MGL47"/>
          <cell r="MGM47"/>
          <cell r="MGN47"/>
          <cell r="MGO47"/>
          <cell r="MGP47"/>
          <cell r="MGQ47"/>
          <cell r="MGR47"/>
          <cell r="MGS47"/>
          <cell r="MGT47"/>
          <cell r="MGU47"/>
          <cell r="MGV47"/>
          <cell r="MGW47"/>
          <cell r="MGX47"/>
          <cell r="MGY47"/>
          <cell r="MGZ47"/>
          <cell r="MHA47"/>
          <cell r="MHB47"/>
          <cell r="MHC47"/>
          <cell r="MHD47"/>
          <cell r="MHE47"/>
          <cell r="MHF47"/>
          <cell r="MHG47"/>
          <cell r="MHH47"/>
          <cell r="MHI47"/>
          <cell r="MHJ47"/>
          <cell r="MHK47"/>
          <cell r="MHL47"/>
          <cell r="MHM47"/>
          <cell r="MHN47"/>
          <cell r="MHO47"/>
          <cell r="MHP47"/>
          <cell r="MHQ47"/>
          <cell r="MHR47"/>
          <cell r="MHS47"/>
          <cell r="MHT47"/>
          <cell r="MHU47"/>
          <cell r="MHV47"/>
          <cell r="MHW47"/>
          <cell r="MHX47"/>
          <cell r="MHY47"/>
          <cell r="MHZ47"/>
          <cell r="MIA47"/>
          <cell r="MIB47"/>
          <cell r="MIC47"/>
          <cell r="MID47"/>
          <cell r="MIE47"/>
          <cell r="MIF47"/>
          <cell r="MIG47"/>
          <cell r="MIH47"/>
          <cell r="MII47"/>
          <cell r="MIJ47"/>
          <cell r="MIK47"/>
          <cell r="MIL47"/>
          <cell r="MIM47"/>
          <cell r="MIN47"/>
          <cell r="MIO47"/>
          <cell r="MIP47"/>
          <cell r="MIQ47"/>
          <cell r="MIR47"/>
          <cell r="MIS47"/>
          <cell r="MIT47"/>
          <cell r="MIU47"/>
          <cell r="MIV47"/>
          <cell r="MIW47"/>
          <cell r="MIX47"/>
          <cell r="MIY47"/>
          <cell r="MIZ47"/>
          <cell r="MJA47"/>
          <cell r="MJB47"/>
          <cell r="MJC47"/>
          <cell r="MJD47"/>
          <cell r="MJE47"/>
          <cell r="MJF47"/>
          <cell r="MJG47"/>
          <cell r="MJH47"/>
          <cell r="MJI47"/>
          <cell r="MJJ47"/>
          <cell r="MJK47"/>
          <cell r="MJL47"/>
          <cell r="MJM47"/>
          <cell r="MJN47"/>
          <cell r="MJO47"/>
          <cell r="MJP47"/>
          <cell r="MJQ47"/>
          <cell r="MJR47"/>
          <cell r="MJS47"/>
          <cell r="MJT47"/>
          <cell r="MJU47"/>
          <cell r="MJV47"/>
          <cell r="MJW47"/>
          <cell r="MJX47"/>
          <cell r="MJY47"/>
          <cell r="MJZ47"/>
          <cell r="MKA47"/>
          <cell r="MKB47"/>
          <cell r="MKC47"/>
          <cell r="MKD47"/>
          <cell r="MKE47"/>
          <cell r="MKF47"/>
          <cell r="MKG47"/>
          <cell r="MKH47"/>
          <cell r="MKI47"/>
          <cell r="MKJ47"/>
          <cell r="MKK47"/>
          <cell r="MKL47"/>
          <cell r="MKM47"/>
          <cell r="MKN47"/>
          <cell r="MKO47"/>
          <cell r="MKP47"/>
          <cell r="MKQ47"/>
          <cell r="MKR47"/>
          <cell r="MKS47"/>
          <cell r="MKT47"/>
          <cell r="MKU47"/>
          <cell r="MKV47"/>
          <cell r="MKW47"/>
          <cell r="MKX47"/>
          <cell r="MKY47"/>
          <cell r="MKZ47"/>
          <cell r="MLA47"/>
          <cell r="MLB47"/>
          <cell r="MLC47"/>
          <cell r="MLD47"/>
          <cell r="MLE47"/>
          <cell r="MLF47"/>
          <cell r="MLG47"/>
          <cell r="MLH47"/>
          <cell r="MLI47"/>
          <cell r="MLJ47"/>
          <cell r="MLK47"/>
          <cell r="MLL47"/>
          <cell r="MLM47"/>
          <cell r="MLN47"/>
          <cell r="MLO47"/>
          <cell r="MLP47"/>
          <cell r="MLQ47"/>
          <cell r="MLR47"/>
          <cell r="MLS47"/>
          <cell r="MLT47"/>
          <cell r="MLU47"/>
          <cell r="MLV47"/>
          <cell r="MLW47"/>
          <cell r="MLX47"/>
          <cell r="MLY47"/>
          <cell r="MLZ47"/>
          <cell r="MMA47"/>
          <cell r="MMB47"/>
          <cell r="MMC47"/>
          <cell r="MMD47"/>
          <cell r="MME47"/>
          <cell r="MMF47"/>
          <cell r="MMG47"/>
          <cell r="MMH47"/>
          <cell r="MMI47"/>
          <cell r="MMJ47"/>
          <cell r="MMK47"/>
          <cell r="MML47"/>
          <cell r="MMM47"/>
          <cell r="MMN47"/>
          <cell r="MMO47"/>
          <cell r="MMP47"/>
          <cell r="MMQ47"/>
          <cell r="MMR47"/>
          <cell r="MMS47"/>
          <cell r="MMT47"/>
          <cell r="MMU47"/>
          <cell r="MMV47"/>
          <cell r="MMW47"/>
          <cell r="MMX47"/>
          <cell r="MMY47"/>
          <cell r="MMZ47"/>
          <cell r="MNA47"/>
          <cell r="MNB47"/>
          <cell r="MNC47"/>
          <cell r="MND47"/>
          <cell r="MNE47"/>
          <cell r="MNF47"/>
          <cell r="MNG47"/>
          <cell r="MNH47"/>
          <cell r="MNI47"/>
          <cell r="MNJ47"/>
          <cell r="MNK47"/>
          <cell r="MNL47"/>
          <cell r="MNM47"/>
          <cell r="MNN47"/>
          <cell r="MNO47"/>
          <cell r="MNP47"/>
          <cell r="MNQ47"/>
          <cell r="MNR47"/>
          <cell r="MNS47"/>
          <cell r="MNT47"/>
          <cell r="MNU47"/>
          <cell r="MNV47"/>
          <cell r="MNW47"/>
          <cell r="MNX47"/>
          <cell r="MNY47"/>
          <cell r="MNZ47"/>
          <cell r="MOA47"/>
          <cell r="MOB47"/>
          <cell r="MOC47"/>
          <cell r="MOD47"/>
          <cell r="MOE47"/>
          <cell r="MOF47"/>
          <cell r="MOG47"/>
          <cell r="MOH47"/>
          <cell r="MOI47"/>
          <cell r="MOJ47"/>
          <cell r="MOK47"/>
          <cell r="MOL47"/>
          <cell r="MOM47"/>
          <cell r="MON47"/>
          <cell r="MOO47"/>
          <cell r="MOP47"/>
          <cell r="MOQ47"/>
          <cell r="MOR47"/>
          <cell r="MOS47"/>
          <cell r="MOT47"/>
          <cell r="MOU47"/>
          <cell r="MOV47"/>
          <cell r="MOW47"/>
          <cell r="MOX47"/>
          <cell r="MOY47"/>
          <cell r="MOZ47"/>
          <cell r="MPA47"/>
          <cell r="MPB47"/>
          <cell r="MPC47"/>
          <cell r="MPD47"/>
          <cell r="MPE47"/>
          <cell r="MPF47"/>
          <cell r="MPG47"/>
          <cell r="MPH47"/>
          <cell r="MPI47"/>
          <cell r="MPJ47"/>
          <cell r="MPK47"/>
          <cell r="MPL47"/>
          <cell r="MPM47"/>
          <cell r="MPN47"/>
          <cell r="MPO47"/>
          <cell r="MPP47"/>
          <cell r="MPQ47"/>
          <cell r="MPR47"/>
          <cell r="MPS47"/>
          <cell r="MPT47"/>
          <cell r="MPU47"/>
          <cell r="MPV47"/>
          <cell r="MPW47"/>
          <cell r="MPX47"/>
          <cell r="MPY47"/>
          <cell r="MPZ47"/>
          <cell r="MQA47"/>
          <cell r="MQB47"/>
          <cell r="MQC47"/>
          <cell r="MQD47"/>
          <cell r="MQE47"/>
          <cell r="MQF47"/>
          <cell r="MQG47"/>
          <cell r="MQH47"/>
          <cell r="MQI47"/>
          <cell r="MQJ47"/>
          <cell r="MQK47"/>
          <cell r="MQL47"/>
          <cell r="MQM47"/>
          <cell r="MQN47"/>
          <cell r="MQO47"/>
          <cell r="MQP47"/>
          <cell r="MQQ47"/>
          <cell r="MQR47"/>
          <cell r="MQS47"/>
          <cell r="MQT47"/>
          <cell r="MQU47"/>
          <cell r="MQV47"/>
          <cell r="MQW47"/>
          <cell r="MQX47"/>
          <cell r="MQY47"/>
          <cell r="MQZ47"/>
          <cell r="MRA47"/>
          <cell r="MRB47"/>
          <cell r="MRC47"/>
          <cell r="MRD47"/>
          <cell r="MRE47"/>
          <cell r="MRF47"/>
          <cell r="MRG47"/>
          <cell r="MRH47"/>
          <cell r="MRI47"/>
          <cell r="MRJ47"/>
          <cell r="MRK47"/>
          <cell r="MRL47"/>
          <cell r="MRM47"/>
          <cell r="MRN47"/>
          <cell r="MRO47"/>
          <cell r="MRP47"/>
          <cell r="MRQ47"/>
          <cell r="MRR47"/>
          <cell r="MRS47"/>
          <cell r="MRT47"/>
          <cell r="MRU47"/>
          <cell r="MRV47"/>
          <cell r="MRW47"/>
          <cell r="MRX47"/>
          <cell r="MRY47"/>
          <cell r="MRZ47"/>
          <cell r="MSA47"/>
          <cell r="MSB47"/>
          <cell r="MSC47"/>
          <cell r="MSD47"/>
          <cell r="MSE47"/>
          <cell r="MSF47"/>
          <cell r="MSG47"/>
          <cell r="MSH47"/>
          <cell r="MSI47"/>
          <cell r="MSJ47"/>
          <cell r="MSK47"/>
          <cell r="MSL47"/>
          <cell r="MSM47"/>
          <cell r="MSN47"/>
          <cell r="MSO47"/>
          <cell r="MSP47"/>
          <cell r="MSQ47"/>
          <cell r="MSR47"/>
          <cell r="MSS47"/>
          <cell r="MST47"/>
          <cell r="MSU47"/>
          <cell r="MSV47"/>
          <cell r="MSW47"/>
          <cell r="MSX47"/>
          <cell r="MSY47"/>
          <cell r="MSZ47"/>
          <cell r="MTA47"/>
          <cell r="MTB47"/>
          <cell r="MTC47"/>
          <cell r="MTD47"/>
          <cell r="MTE47"/>
          <cell r="MTF47"/>
          <cell r="MTG47"/>
          <cell r="MTH47"/>
          <cell r="MTI47"/>
          <cell r="MTJ47"/>
          <cell r="MTK47"/>
          <cell r="MTL47"/>
          <cell r="MTM47"/>
          <cell r="MTN47"/>
          <cell r="MTO47"/>
          <cell r="MTP47"/>
          <cell r="MTQ47"/>
          <cell r="MTR47"/>
          <cell r="MTS47"/>
          <cell r="MTT47"/>
          <cell r="MTU47"/>
          <cell r="MTV47"/>
          <cell r="MTW47"/>
          <cell r="MTX47"/>
          <cell r="MTY47"/>
          <cell r="MTZ47"/>
          <cell r="MUA47"/>
          <cell r="MUB47"/>
          <cell r="MUC47"/>
          <cell r="MUD47"/>
          <cell r="MUE47"/>
          <cell r="MUF47"/>
          <cell r="MUG47"/>
          <cell r="MUH47"/>
          <cell r="MUI47"/>
          <cell r="MUJ47"/>
          <cell r="MUK47"/>
          <cell r="MUL47"/>
          <cell r="MUM47"/>
          <cell r="MUN47"/>
          <cell r="MUO47"/>
          <cell r="MUP47"/>
          <cell r="MUQ47"/>
          <cell r="MUR47"/>
          <cell r="MUS47"/>
          <cell r="MUT47"/>
          <cell r="MUU47"/>
          <cell r="MUV47"/>
          <cell r="MUW47"/>
          <cell r="MUX47"/>
          <cell r="MUY47"/>
          <cell r="MUZ47"/>
          <cell r="MVA47"/>
          <cell r="MVB47"/>
          <cell r="MVC47"/>
          <cell r="MVD47"/>
          <cell r="MVE47"/>
          <cell r="MVF47"/>
          <cell r="MVG47"/>
          <cell r="MVH47"/>
          <cell r="MVI47"/>
          <cell r="MVJ47"/>
          <cell r="MVK47"/>
          <cell r="MVL47"/>
          <cell r="MVM47"/>
          <cell r="MVN47"/>
          <cell r="MVO47"/>
          <cell r="MVP47"/>
          <cell r="MVQ47"/>
          <cell r="MVR47"/>
          <cell r="MVS47"/>
          <cell r="MVT47"/>
          <cell r="MVU47"/>
          <cell r="MVV47"/>
          <cell r="MVW47"/>
          <cell r="MVX47"/>
          <cell r="MVY47"/>
          <cell r="MVZ47"/>
          <cell r="MWA47"/>
          <cell r="MWB47"/>
          <cell r="MWC47"/>
          <cell r="MWD47"/>
          <cell r="MWE47"/>
          <cell r="MWF47"/>
          <cell r="MWG47"/>
          <cell r="MWH47"/>
          <cell r="MWI47"/>
          <cell r="MWJ47"/>
          <cell r="MWK47"/>
          <cell r="MWL47"/>
          <cell r="MWM47"/>
          <cell r="MWN47"/>
          <cell r="MWO47"/>
          <cell r="MWP47"/>
          <cell r="MWQ47"/>
          <cell r="MWR47"/>
          <cell r="MWS47"/>
          <cell r="MWT47"/>
          <cell r="MWU47"/>
          <cell r="MWV47"/>
          <cell r="MWW47"/>
          <cell r="MWX47"/>
          <cell r="MWY47"/>
          <cell r="MWZ47"/>
          <cell r="MXA47"/>
          <cell r="MXB47"/>
          <cell r="MXC47"/>
          <cell r="MXD47"/>
          <cell r="MXE47"/>
          <cell r="MXF47"/>
          <cell r="MXG47"/>
          <cell r="MXH47"/>
          <cell r="MXI47"/>
          <cell r="MXJ47"/>
          <cell r="MXK47"/>
          <cell r="MXL47"/>
          <cell r="MXM47"/>
          <cell r="MXN47"/>
          <cell r="MXO47"/>
          <cell r="MXP47"/>
          <cell r="MXQ47"/>
          <cell r="MXR47"/>
          <cell r="MXS47"/>
          <cell r="MXT47"/>
          <cell r="MXU47"/>
          <cell r="MXV47"/>
          <cell r="MXW47"/>
          <cell r="MXX47"/>
          <cell r="MXY47"/>
          <cell r="MXZ47"/>
          <cell r="MYA47"/>
          <cell r="MYB47"/>
          <cell r="MYC47"/>
          <cell r="MYD47"/>
          <cell r="MYE47"/>
          <cell r="MYF47"/>
          <cell r="MYG47"/>
          <cell r="MYH47"/>
          <cell r="MYI47"/>
          <cell r="MYJ47"/>
          <cell r="MYK47"/>
          <cell r="MYL47"/>
          <cell r="MYM47"/>
          <cell r="MYN47"/>
          <cell r="MYO47"/>
          <cell r="MYP47"/>
          <cell r="MYQ47"/>
          <cell r="MYR47"/>
          <cell r="MYS47"/>
          <cell r="MYT47"/>
          <cell r="MYU47"/>
          <cell r="MYV47"/>
          <cell r="MYW47"/>
          <cell r="MYX47"/>
          <cell r="MYY47"/>
          <cell r="MYZ47"/>
          <cell r="MZA47"/>
          <cell r="MZB47"/>
          <cell r="MZC47"/>
          <cell r="MZD47"/>
          <cell r="MZE47"/>
          <cell r="MZF47"/>
          <cell r="MZG47"/>
          <cell r="MZH47"/>
          <cell r="MZI47"/>
          <cell r="MZJ47"/>
          <cell r="MZK47"/>
          <cell r="MZL47"/>
          <cell r="MZM47"/>
          <cell r="MZN47"/>
          <cell r="MZO47"/>
          <cell r="MZP47"/>
          <cell r="MZQ47"/>
          <cell r="MZR47"/>
          <cell r="MZS47"/>
          <cell r="MZT47"/>
          <cell r="MZU47"/>
          <cell r="MZV47"/>
          <cell r="MZW47"/>
          <cell r="MZX47"/>
          <cell r="MZY47"/>
          <cell r="MZZ47"/>
          <cell r="NAA47"/>
          <cell r="NAB47"/>
          <cell r="NAC47"/>
          <cell r="NAD47"/>
          <cell r="NAE47"/>
          <cell r="NAF47"/>
          <cell r="NAG47"/>
          <cell r="NAH47"/>
          <cell r="NAI47"/>
          <cell r="NAJ47"/>
          <cell r="NAK47"/>
          <cell r="NAL47"/>
          <cell r="NAM47"/>
          <cell r="NAN47"/>
          <cell r="NAO47"/>
          <cell r="NAP47"/>
          <cell r="NAQ47"/>
          <cell r="NAR47"/>
          <cell r="NAS47"/>
          <cell r="NAT47"/>
          <cell r="NAU47"/>
          <cell r="NAV47"/>
          <cell r="NAW47"/>
          <cell r="NAX47"/>
          <cell r="NAY47"/>
          <cell r="NAZ47"/>
          <cell r="NBA47"/>
          <cell r="NBB47"/>
          <cell r="NBC47"/>
          <cell r="NBD47"/>
          <cell r="NBE47"/>
          <cell r="NBF47"/>
          <cell r="NBG47"/>
          <cell r="NBH47"/>
          <cell r="NBI47"/>
          <cell r="NBJ47"/>
          <cell r="NBK47"/>
          <cell r="NBL47"/>
          <cell r="NBM47"/>
          <cell r="NBN47"/>
          <cell r="NBO47"/>
          <cell r="NBP47"/>
          <cell r="NBQ47"/>
          <cell r="NBR47"/>
          <cell r="NBS47"/>
          <cell r="NBT47"/>
          <cell r="NBU47"/>
          <cell r="NBV47"/>
          <cell r="NBW47"/>
          <cell r="NBX47"/>
          <cell r="NBY47"/>
          <cell r="NBZ47"/>
          <cell r="NCA47"/>
          <cell r="NCB47"/>
          <cell r="NCC47"/>
          <cell r="NCD47"/>
          <cell r="NCE47"/>
          <cell r="NCF47"/>
          <cell r="NCG47"/>
          <cell r="NCH47"/>
          <cell r="NCI47"/>
          <cell r="NCJ47"/>
          <cell r="NCK47"/>
          <cell r="NCL47"/>
          <cell r="NCM47"/>
          <cell r="NCN47"/>
          <cell r="NCO47"/>
          <cell r="NCP47"/>
          <cell r="NCQ47"/>
          <cell r="NCR47"/>
          <cell r="NCS47"/>
          <cell r="NCT47"/>
          <cell r="NCU47"/>
          <cell r="NCV47"/>
          <cell r="NCW47"/>
          <cell r="NCX47"/>
          <cell r="NCY47"/>
          <cell r="NCZ47"/>
          <cell r="NDA47"/>
          <cell r="NDB47"/>
          <cell r="NDC47"/>
          <cell r="NDD47"/>
          <cell r="NDE47"/>
          <cell r="NDF47"/>
          <cell r="NDG47"/>
          <cell r="NDH47"/>
          <cell r="NDI47"/>
          <cell r="NDJ47"/>
          <cell r="NDK47"/>
          <cell r="NDL47"/>
          <cell r="NDM47"/>
          <cell r="NDN47"/>
          <cell r="NDO47"/>
          <cell r="NDP47"/>
          <cell r="NDQ47"/>
          <cell r="NDR47"/>
          <cell r="NDS47"/>
          <cell r="NDT47"/>
          <cell r="NDU47"/>
          <cell r="NDV47"/>
          <cell r="NDW47"/>
          <cell r="NDX47"/>
          <cell r="NDY47"/>
          <cell r="NDZ47"/>
          <cell r="NEA47"/>
          <cell r="NEB47"/>
          <cell r="NEC47"/>
          <cell r="NED47"/>
          <cell r="NEE47"/>
          <cell r="NEF47"/>
          <cell r="NEG47"/>
          <cell r="NEH47"/>
          <cell r="NEI47"/>
          <cell r="NEJ47"/>
          <cell r="NEK47"/>
          <cell r="NEL47"/>
          <cell r="NEM47"/>
          <cell r="NEN47"/>
          <cell r="NEO47"/>
          <cell r="NEP47"/>
          <cell r="NEQ47"/>
          <cell r="NER47"/>
          <cell r="NES47"/>
          <cell r="NET47"/>
          <cell r="NEU47"/>
          <cell r="NEV47"/>
          <cell r="NEW47"/>
          <cell r="NEX47"/>
          <cell r="NEY47"/>
          <cell r="NEZ47"/>
          <cell r="NFA47"/>
          <cell r="NFB47"/>
          <cell r="NFC47"/>
          <cell r="NFD47"/>
          <cell r="NFE47"/>
          <cell r="NFF47"/>
          <cell r="NFG47"/>
          <cell r="NFH47"/>
          <cell r="NFI47"/>
          <cell r="NFJ47"/>
          <cell r="NFK47"/>
          <cell r="NFL47"/>
          <cell r="NFM47"/>
          <cell r="NFN47"/>
          <cell r="NFO47"/>
          <cell r="NFP47"/>
          <cell r="NFQ47"/>
          <cell r="NFR47"/>
          <cell r="NFS47"/>
          <cell r="NFT47"/>
          <cell r="NFU47"/>
          <cell r="NFV47"/>
          <cell r="NFW47"/>
          <cell r="NFX47"/>
          <cell r="NFY47"/>
          <cell r="NFZ47"/>
          <cell r="NGA47"/>
          <cell r="NGB47"/>
          <cell r="NGC47"/>
          <cell r="NGD47"/>
          <cell r="NGE47"/>
          <cell r="NGF47"/>
          <cell r="NGG47"/>
          <cell r="NGH47"/>
          <cell r="NGI47"/>
          <cell r="NGJ47"/>
          <cell r="NGK47"/>
          <cell r="NGL47"/>
          <cell r="NGM47"/>
          <cell r="NGN47"/>
          <cell r="NGO47"/>
          <cell r="NGP47"/>
          <cell r="NGQ47"/>
          <cell r="NGR47"/>
          <cell r="NGS47"/>
          <cell r="NGT47"/>
          <cell r="NGU47"/>
          <cell r="NGV47"/>
          <cell r="NGW47"/>
          <cell r="NGX47"/>
          <cell r="NGY47"/>
          <cell r="NGZ47"/>
          <cell r="NHA47"/>
          <cell r="NHB47"/>
          <cell r="NHC47"/>
          <cell r="NHD47"/>
          <cell r="NHE47"/>
          <cell r="NHF47"/>
          <cell r="NHG47"/>
          <cell r="NHH47"/>
          <cell r="NHI47"/>
          <cell r="NHJ47"/>
          <cell r="NHK47"/>
          <cell r="NHL47"/>
          <cell r="NHM47"/>
          <cell r="NHN47"/>
          <cell r="NHO47"/>
          <cell r="NHP47"/>
          <cell r="NHQ47"/>
          <cell r="NHR47"/>
          <cell r="NHS47"/>
          <cell r="NHT47"/>
          <cell r="NHU47"/>
          <cell r="NHV47"/>
          <cell r="NHW47"/>
          <cell r="NHX47"/>
          <cell r="NHY47"/>
          <cell r="NHZ47"/>
          <cell r="NIA47"/>
          <cell r="NIB47"/>
          <cell r="NIC47"/>
          <cell r="NID47"/>
          <cell r="NIE47"/>
          <cell r="NIF47"/>
          <cell r="NIG47"/>
          <cell r="NIH47"/>
          <cell r="NII47"/>
          <cell r="NIJ47"/>
          <cell r="NIK47"/>
          <cell r="NIL47"/>
          <cell r="NIM47"/>
          <cell r="NIN47"/>
          <cell r="NIO47"/>
          <cell r="NIP47"/>
          <cell r="NIQ47"/>
          <cell r="NIR47"/>
          <cell r="NIS47"/>
          <cell r="NIT47"/>
          <cell r="NIU47"/>
          <cell r="NIV47"/>
          <cell r="NIW47"/>
          <cell r="NIX47"/>
          <cell r="NIY47"/>
          <cell r="NIZ47"/>
          <cell r="NJA47"/>
          <cell r="NJB47"/>
          <cell r="NJC47"/>
          <cell r="NJD47"/>
          <cell r="NJE47"/>
          <cell r="NJF47"/>
          <cell r="NJG47"/>
          <cell r="NJH47"/>
          <cell r="NJI47"/>
          <cell r="NJJ47"/>
          <cell r="NJK47"/>
          <cell r="NJL47"/>
          <cell r="NJM47"/>
          <cell r="NJN47"/>
          <cell r="NJO47"/>
          <cell r="NJP47"/>
          <cell r="NJQ47"/>
          <cell r="NJR47"/>
          <cell r="NJS47"/>
          <cell r="NJT47"/>
          <cell r="NJU47"/>
          <cell r="NJV47"/>
          <cell r="NJW47"/>
          <cell r="NJX47"/>
          <cell r="NJY47"/>
          <cell r="NJZ47"/>
          <cell r="NKA47"/>
          <cell r="NKB47"/>
          <cell r="NKC47"/>
          <cell r="NKD47"/>
          <cell r="NKE47"/>
          <cell r="NKF47"/>
          <cell r="NKG47"/>
          <cell r="NKH47"/>
          <cell r="NKI47"/>
          <cell r="NKJ47"/>
          <cell r="NKK47"/>
          <cell r="NKL47"/>
          <cell r="NKM47"/>
          <cell r="NKN47"/>
          <cell r="NKO47"/>
          <cell r="NKP47"/>
          <cell r="NKQ47"/>
          <cell r="NKR47"/>
          <cell r="NKS47"/>
          <cell r="NKT47"/>
          <cell r="NKU47"/>
          <cell r="NKV47"/>
          <cell r="NKW47"/>
          <cell r="NKX47"/>
          <cell r="NKY47"/>
          <cell r="NKZ47"/>
          <cell r="NLA47"/>
          <cell r="NLB47"/>
          <cell r="NLC47"/>
          <cell r="NLD47"/>
          <cell r="NLE47"/>
          <cell r="NLF47"/>
          <cell r="NLG47"/>
          <cell r="NLH47"/>
          <cell r="NLI47"/>
          <cell r="NLJ47"/>
          <cell r="NLK47"/>
          <cell r="NLL47"/>
          <cell r="NLM47"/>
          <cell r="NLN47"/>
          <cell r="NLO47"/>
          <cell r="NLP47"/>
          <cell r="NLQ47"/>
          <cell r="NLR47"/>
          <cell r="NLS47"/>
          <cell r="NLT47"/>
          <cell r="NLU47"/>
          <cell r="NLV47"/>
          <cell r="NLW47"/>
          <cell r="NLX47"/>
          <cell r="NLY47"/>
          <cell r="NLZ47"/>
          <cell r="NMA47"/>
          <cell r="NMB47"/>
          <cell r="NMC47"/>
          <cell r="NMD47"/>
          <cell r="NME47"/>
          <cell r="NMF47"/>
          <cell r="NMG47"/>
          <cell r="NMH47"/>
          <cell r="NMI47"/>
          <cell r="NMJ47"/>
          <cell r="NMK47"/>
          <cell r="NML47"/>
          <cell r="NMM47"/>
          <cell r="NMN47"/>
          <cell r="NMO47"/>
          <cell r="NMP47"/>
          <cell r="NMQ47"/>
          <cell r="NMR47"/>
          <cell r="NMS47"/>
          <cell r="NMT47"/>
          <cell r="NMU47"/>
          <cell r="NMV47"/>
          <cell r="NMW47"/>
          <cell r="NMX47"/>
          <cell r="NMY47"/>
          <cell r="NMZ47"/>
          <cell r="NNA47"/>
          <cell r="NNB47"/>
          <cell r="NNC47"/>
          <cell r="NND47"/>
          <cell r="NNE47"/>
          <cell r="NNF47"/>
          <cell r="NNG47"/>
          <cell r="NNH47"/>
          <cell r="NNI47"/>
          <cell r="NNJ47"/>
          <cell r="NNK47"/>
          <cell r="NNL47"/>
          <cell r="NNM47"/>
          <cell r="NNN47"/>
          <cell r="NNO47"/>
          <cell r="NNP47"/>
          <cell r="NNQ47"/>
          <cell r="NNR47"/>
          <cell r="NNS47"/>
          <cell r="NNT47"/>
          <cell r="NNU47"/>
          <cell r="NNV47"/>
          <cell r="NNW47"/>
          <cell r="NNX47"/>
          <cell r="NNY47"/>
          <cell r="NNZ47"/>
          <cell r="NOA47"/>
          <cell r="NOB47"/>
          <cell r="NOC47"/>
          <cell r="NOD47"/>
          <cell r="NOE47"/>
          <cell r="NOF47"/>
          <cell r="NOG47"/>
          <cell r="NOH47"/>
          <cell r="NOI47"/>
          <cell r="NOJ47"/>
          <cell r="NOK47"/>
          <cell r="NOL47"/>
          <cell r="NOM47"/>
          <cell r="NON47"/>
          <cell r="NOO47"/>
          <cell r="NOP47"/>
          <cell r="NOQ47"/>
          <cell r="NOR47"/>
          <cell r="NOS47"/>
          <cell r="NOT47"/>
          <cell r="NOU47"/>
          <cell r="NOV47"/>
          <cell r="NOW47"/>
          <cell r="NOX47"/>
          <cell r="NOY47"/>
          <cell r="NOZ47"/>
          <cell r="NPA47"/>
          <cell r="NPB47"/>
          <cell r="NPC47"/>
          <cell r="NPD47"/>
          <cell r="NPE47"/>
          <cell r="NPF47"/>
          <cell r="NPG47"/>
          <cell r="NPH47"/>
          <cell r="NPI47"/>
          <cell r="NPJ47"/>
          <cell r="NPK47"/>
          <cell r="NPL47"/>
          <cell r="NPM47"/>
          <cell r="NPN47"/>
          <cell r="NPO47"/>
          <cell r="NPP47"/>
          <cell r="NPQ47"/>
          <cell r="NPR47"/>
          <cell r="NPS47"/>
          <cell r="NPT47"/>
          <cell r="NPU47"/>
          <cell r="NPV47"/>
          <cell r="NPW47"/>
          <cell r="NPX47"/>
          <cell r="NPY47"/>
          <cell r="NPZ47"/>
          <cell r="NQA47"/>
          <cell r="NQB47"/>
          <cell r="NQC47"/>
          <cell r="NQD47"/>
          <cell r="NQE47"/>
          <cell r="NQF47"/>
          <cell r="NQG47"/>
          <cell r="NQH47"/>
          <cell r="NQI47"/>
          <cell r="NQJ47"/>
          <cell r="NQK47"/>
          <cell r="NQL47"/>
          <cell r="NQM47"/>
          <cell r="NQN47"/>
          <cell r="NQO47"/>
          <cell r="NQP47"/>
          <cell r="NQQ47"/>
          <cell r="NQR47"/>
          <cell r="NQS47"/>
          <cell r="NQT47"/>
          <cell r="NQU47"/>
          <cell r="NQV47"/>
          <cell r="NQW47"/>
          <cell r="NQX47"/>
          <cell r="NQY47"/>
          <cell r="NQZ47"/>
          <cell r="NRA47"/>
          <cell r="NRB47"/>
          <cell r="NRC47"/>
          <cell r="NRD47"/>
          <cell r="NRE47"/>
          <cell r="NRF47"/>
          <cell r="NRG47"/>
          <cell r="NRH47"/>
          <cell r="NRI47"/>
          <cell r="NRJ47"/>
          <cell r="NRK47"/>
          <cell r="NRL47"/>
          <cell r="NRM47"/>
          <cell r="NRN47"/>
          <cell r="NRO47"/>
          <cell r="NRP47"/>
          <cell r="NRQ47"/>
          <cell r="NRR47"/>
          <cell r="NRS47"/>
          <cell r="NRT47"/>
          <cell r="NRU47"/>
          <cell r="NRV47"/>
          <cell r="NRW47"/>
          <cell r="NRX47"/>
          <cell r="NRY47"/>
          <cell r="NRZ47"/>
          <cell r="NSA47"/>
          <cell r="NSB47"/>
          <cell r="NSC47"/>
          <cell r="NSD47"/>
          <cell r="NSE47"/>
          <cell r="NSF47"/>
          <cell r="NSG47"/>
          <cell r="NSH47"/>
          <cell r="NSI47"/>
          <cell r="NSJ47"/>
          <cell r="NSK47"/>
          <cell r="NSL47"/>
          <cell r="NSM47"/>
          <cell r="NSN47"/>
          <cell r="NSO47"/>
          <cell r="NSP47"/>
          <cell r="NSQ47"/>
          <cell r="NSR47"/>
          <cell r="NSS47"/>
          <cell r="NST47"/>
          <cell r="NSU47"/>
          <cell r="NSV47"/>
          <cell r="NSW47"/>
          <cell r="NSX47"/>
          <cell r="NSY47"/>
          <cell r="NSZ47"/>
          <cell r="NTA47"/>
          <cell r="NTB47"/>
          <cell r="NTC47"/>
          <cell r="NTD47"/>
          <cell r="NTE47"/>
          <cell r="NTF47"/>
          <cell r="NTG47"/>
          <cell r="NTH47"/>
          <cell r="NTI47"/>
          <cell r="NTJ47"/>
          <cell r="NTK47"/>
          <cell r="NTL47"/>
          <cell r="NTM47"/>
          <cell r="NTN47"/>
          <cell r="NTO47"/>
          <cell r="NTP47"/>
          <cell r="NTQ47"/>
          <cell r="NTR47"/>
          <cell r="NTS47"/>
          <cell r="NTT47"/>
          <cell r="NTU47"/>
          <cell r="NTV47"/>
          <cell r="NTW47"/>
          <cell r="NTX47"/>
          <cell r="NTY47"/>
          <cell r="NTZ47"/>
          <cell r="NUA47"/>
          <cell r="NUB47"/>
          <cell r="NUC47"/>
          <cell r="NUD47"/>
          <cell r="NUE47"/>
          <cell r="NUF47"/>
          <cell r="NUG47"/>
          <cell r="NUH47"/>
          <cell r="NUI47"/>
          <cell r="NUJ47"/>
          <cell r="NUK47"/>
          <cell r="NUL47"/>
          <cell r="NUM47"/>
          <cell r="NUN47"/>
          <cell r="NUO47"/>
          <cell r="NUP47"/>
          <cell r="NUQ47"/>
          <cell r="NUR47"/>
          <cell r="NUS47"/>
          <cell r="NUT47"/>
          <cell r="NUU47"/>
          <cell r="NUV47"/>
          <cell r="NUW47"/>
          <cell r="NUX47"/>
          <cell r="NUY47"/>
          <cell r="NUZ47"/>
          <cell r="NVA47"/>
          <cell r="NVB47"/>
          <cell r="NVC47"/>
          <cell r="NVD47"/>
          <cell r="NVE47"/>
          <cell r="NVF47"/>
          <cell r="NVG47"/>
          <cell r="NVH47"/>
          <cell r="NVI47"/>
          <cell r="NVJ47"/>
          <cell r="NVK47"/>
          <cell r="NVL47"/>
          <cell r="NVM47"/>
          <cell r="NVN47"/>
          <cell r="NVO47"/>
          <cell r="NVP47"/>
          <cell r="NVQ47"/>
          <cell r="NVR47"/>
          <cell r="NVS47"/>
          <cell r="NVT47"/>
          <cell r="NVU47"/>
          <cell r="NVV47"/>
          <cell r="NVW47"/>
          <cell r="NVX47"/>
          <cell r="NVY47"/>
          <cell r="NVZ47"/>
          <cell r="NWA47"/>
          <cell r="NWB47"/>
          <cell r="NWC47"/>
          <cell r="NWD47"/>
          <cell r="NWE47"/>
          <cell r="NWF47"/>
          <cell r="NWG47"/>
          <cell r="NWH47"/>
          <cell r="NWI47"/>
          <cell r="NWJ47"/>
          <cell r="NWK47"/>
          <cell r="NWL47"/>
          <cell r="NWM47"/>
          <cell r="NWN47"/>
          <cell r="NWO47"/>
          <cell r="NWP47"/>
          <cell r="NWQ47"/>
          <cell r="NWR47"/>
          <cell r="NWS47"/>
          <cell r="NWT47"/>
          <cell r="NWU47"/>
          <cell r="NWV47"/>
          <cell r="NWW47"/>
          <cell r="NWX47"/>
          <cell r="NWY47"/>
          <cell r="NWZ47"/>
          <cell r="NXA47"/>
          <cell r="NXB47"/>
          <cell r="NXC47"/>
          <cell r="NXD47"/>
          <cell r="NXE47"/>
          <cell r="NXF47"/>
          <cell r="NXG47"/>
          <cell r="NXH47"/>
          <cell r="NXI47"/>
          <cell r="NXJ47"/>
          <cell r="NXK47"/>
          <cell r="NXL47"/>
          <cell r="NXM47"/>
          <cell r="NXN47"/>
          <cell r="NXO47"/>
          <cell r="NXP47"/>
          <cell r="NXQ47"/>
          <cell r="NXR47"/>
          <cell r="NXS47"/>
          <cell r="NXT47"/>
          <cell r="NXU47"/>
          <cell r="NXV47"/>
          <cell r="NXW47"/>
          <cell r="NXX47"/>
          <cell r="NXY47"/>
          <cell r="NXZ47"/>
          <cell r="NYA47"/>
          <cell r="NYB47"/>
          <cell r="NYC47"/>
          <cell r="NYD47"/>
          <cell r="NYE47"/>
          <cell r="NYF47"/>
          <cell r="NYG47"/>
          <cell r="NYH47"/>
          <cell r="NYI47"/>
          <cell r="NYJ47"/>
          <cell r="NYK47"/>
          <cell r="NYL47"/>
          <cell r="NYM47"/>
          <cell r="NYN47"/>
          <cell r="NYO47"/>
          <cell r="NYP47"/>
          <cell r="NYQ47"/>
          <cell r="NYR47"/>
          <cell r="NYS47"/>
          <cell r="NYT47"/>
          <cell r="NYU47"/>
          <cell r="NYV47"/>
          <cell r="NYW47"/>
          <cell r="NYX47"/>
          <cell r="NYY47"/>
          <cell r="NYZ47"/>
          <cell r="NZA47"/>
          <cell r="NZB47"/>
          <cell r="NZC47"/>
          <cell r="NZD47"/>
          <cell r="NZE47"/>
          <cell r="NZF47"/>
          <cell r="NZG47"/>
          <cell r="NZH47"/>
          <cell r="NZI47"/>
          <cell r="NZJ47"/>
          <cell r="NZK47"/>
          <cell r="NZL47"/>
          <cell r="NZM47"/>
          <cell r="NZN47"/>
          <cell r="NZO47"/>
          <cell r="NZP47"/>
          <cell r="NZQ47"/>
          <cell r="NZR47"/>
          <cell r="NZS47"/>
          <cell r="NZT47"/>
          <cell r="NZU47"/>
          <cell r="NZV47"/>
          <cell r="NZW47"/>
          <cell r="NZX47"/>
          <cell r="NZY47"/>
          <cell r="NZZ47"/>
          <cell r="OAA47"/>
          <cell r="OAB47"/>
          <cell r="OAC47"/>
          <cell r="OAD47"/>
          <cell r="OAE47"/>
          <cell r="OAF47"/>
          <cell r="OAG47"/>
          <cell r="OAH47"/>
          <cell r="OAI47"/>
          <cell r="OAJ47"/>
          <cell r="OAK47"/>
          <cell r="OAL47"/>
          <cell r="OAM47"/>
          <cell r="OAN47"/>
          <cell r="OAO47"/>
          <cell r="OAP47"/>
          <cell r="OAQ47"/>
          <cell r="OAR47"/>
          <cell r="OAS47"/>
          <cell r="OAT47"/>
          <cell r="OAU47"/>
          <cell r="OAV47"/>
          <cell r="OAW47"/>
          <cell r="OAX47"/>
          <cell r="OAY47"/>
          <cell r="OAZ47"/>
          <cell r="OBA47"/>
          <cell r="OBB47"/>
          <cell r="OBC47"/>
          <cell r="OBD47"/>
          <cell r="OBE47"/>
          <cell r="OBF47"/>
          <cell r="OBG47"/>
          <cell r="OBH47"/>
          <cell r="OBI47"/>
          <cell r="OBJ47"/>
          <cell r="OBK47"/>
          <cell r="OBL47"/>
          <cell r="OBM47"/>
          <cell r="OBN47"/>
          <cell r="OBO47"/>
          <cell r="OBP47"/>
          <cell r="OBQ47"/>
          <cell r="OBR47"/>
          <cell r="OBS47"/>
          <cell r="OBT47"/>
          <cell r="OBU47"/>
          <cell r="OBV47"/>
          <cell r="OBW47"/>
          <cell r="OBX47"/>
          <cell r="OBY47"/>
          <cell r="OBZ47"/>
          <cell r="OCA47"/>
          <cell r="OCB47"/>
          <cell r="OCC47"/>
          <cell r="OCD47"/>
          <cell r="OCE47"/>
          <cell r="OCF47"/>
          <cell r="OCG47"/>
          <cell r="OCH47"/>
          <cell r="OCI47"/>
          <cell r="OCJ47"/>
          <cell r="OCK47"/>
          <cell r="OCL47"/>
          <cell r="OCM47"/>
          <cell r="OCN47"/>
          <cell r="OCO47"/>
          <cell r="OCP47"/>
          <cell r="OCQ47"/>
          <cell r="OCR47"/>
          <cell r="OCS47"/>
          <cell r="OCT47"/>
          <cell r="OCU47"/>
          <cell r="OCV47"/>
          <cell r="OCW47"/>
          <cell r="OCX47"/>
          <cell r="OCY47"/>
          <cell r="OCZ47"/>
          <cell r="ODA47"/>
          <cell r="ODB47"/>
          <cell r="ODC47"/>
          <cell r="ODD47"/>
          <cell r="ODE47"/>
          <cell r="ODF47"/>
          <cell r="ODG47"/>
          <cell r="ODH47"/>
          <cell r="ODI47"/>
          <cell r="ODJ47"/>
          <cell r="ODK47"/>
          <cell r="ODL47"/>
          <cell r="ODM47"/>
          <cell r="ODN47"/>
          <cell r="ODO47"/>
          <cell r="ODP47"/>
          <cell r="ODQ47"/>
          <cell r="ODR47"/>
          <cell r="ODS47"/>
          <cell r="ODT47"/>
          <cell r="ODU47"/>
          <cell r="ODV47"/>
          <cell r="ODW47"/>
          <cell r="ODX47"/>
          <cell r="ODY47"/>
          <cell r="ODZ47"/>
          <cell r="OEA47"/>
          <cell r="OEB47"/>
          <cell r="OEC47"/>
          <cell r="OED47"/>
          <cell r="OEE47"/>
          <cell r="OEF47"/>
          <cell r="OEG47"/>
          <cell r="OEH47"/>
          <cell r="OEI47"/>
          <cell r="OEJ47"/>
          <cell r="OEK47"/>
          <cell r="OEL47"/>
          <cell r="OEM47"/>
          <cell r="OEN47"/>
          <cell r="OEO47"/>
          <cell r="OEP47"/>
          <cell r="OEQ47"/>
          <cell r="OER47"/>
          <cell r="OES47"/>
          <cell r="OET47"/>
          <cell r="OEU47"/>
          <cell r="OEV47"/>
          <cell r="OEW47"/>
          <cell r="OEX47"/>
          <cell r="OEY47"/>
          <cell r="OEZ47"/>
          <cell r="OFA47"/>
          <cell r="OFB47"/>
          <cell r="OFC47"/>
          <cell r="OFD47"/>
          <cell r="OFE47"/>
          <cell r="OFF47"/>
          <cell r="OFG47"/>
          <cell r="OFH47"/>
          <cell r="OFI47"/>
          <cell r="OFJ47"/>
          <cell r="OFK47"/>
          <cell r="OFL47"/>
          <cell r="OFM47"/>
          <cell r="OFN47"/>
          <cell r="OFO47"/>
          <cell r="OFP47"/>
          <cell r="OFQ47"/>
          <cell r="OFR47"/>
          <cell r="OFS47"/>
          <cell r="OFT47"/>
          <cell r="OFU47"/>
          <cell r="OFV47"/>
          <cell r="OFW47"/>
          <cell r="OFX47"/>
          <cell r="OFY47"/>
          <cell r="OFZ47"/>
          <cell r="OGA47"/>
          <cell r="OGB47"/>
          <cell r="OGC47"/>
          <cell r="OGD47"/>
          <cell r="OGE47"/>
          <cell r="OGF47"/>
          <cell r="OGG47"/>
          <cell r="OGH47"/>
          <cell r="OGI47"/>
          <cell r="OGJ47"/>
          <cell r="OGK47"/>
          <cell r="OGL47"/>
          <cell r="OGM47"/>
          <cell r="OGN47"/>
          <cell r="OGO47"/>
          <cell r="OGP47"/>
          <cell r="OGQ47"/>
          <cell r="OGR47"/>
          <cell r="OGS47"/>
          <cell r="OGT47"/>
          <cell r="OGU47"/>
          <cell r="OGV47"/>
          <cell r="OGW47"/>
          <cell r="OGX47"/>
          <cell r="OGY47"/>
          <cell r="OGZ47"/>
          <cell r="OHA47"/>
          <cell r="OHB47"/>
          <cell r="OHC47"/>
          <cell r="OHD47"/>
          <cell r="OHE47"/>
          <cell r="OHF47"/>
          <cell r="OHG47"/>
          <cell r="OHH47"/>
          <cell r="OHI47"/>
          <cell r="OHJ47"/>
          <cell r="OHK47"/>
          <cell r="OHL47"/>
          <cell r="OHM47"/>
          <cell r="OHN47"/>
          <cell r="OHO47"/>
          <cell r="OHP47"/>
          <cell r="OHQ47"/>
          <cell r="OHR47"/>
          <cell r="OHS47"/>
          <cell r="OHT47"/>
          <cell r="OHU47"/>
          <cell r="OHV47"/>
          <cell r="OHW47"/>
          <cell r="OHX47"/>
          <cell r="OHY47"/>
          <cell r="OHZ47"/>
          <cell r="OIA47"/>
          <cell r="OIB47"/>
          <cell r="OIC47"/>
          <cell r="OID47"/>
          <cell r="OIE47"/>
          <cell r="OIF47"/>
          <cell r="OIG47"/>
          <cell r="OIH47"/>
          <cell r="OII47"/>
          <cell r="OIJ47"/>
          <cell r="OIK47"/>
          <cell r="OIL47"/>
          <cell r="OIM47"/>
          <cell r="OIN47"/>
          <cell r="OIO47"/>
          <cell r="OIP47"/>
          <cell r="OIQ47"/>
          <cell r="OIR47"/>
          <cell r="OIS47"/>
          <cell r="OIT47"/>
          <cell r="OIU47"/>
          <cell r="OIV47"/>
          <cell r="OIW47"/>
          <cell r="OIX47"/>
          <cell r="OIY47"/>
          <cell r="OIZ47"/>
          <cell r="OJA47"/>
          <cell r="OJB47"/>
          <cell r="OJC47"/>
          <cell r="OJD47"/>
          <cell r="OJE47"/>
          <cell r="OJF47"/>
          <cell r="OJG47"/>
          <cell r="OJH47"/>
          <cell r="OJI47"/>
          <cell r="OJJ47"/>
          <cell r="OJK47"/>
          <cell r="OJL47"/>
          <cell r="OJM47"/>
          <cell r="OJN47"/>
          <cell r="OJO47"/>
          <cell r="OJP47"/>
          <cell r="OJQ47"/>
          <cell r="OJR47"/>
          <cell r="OJS47"/>
          <cell r="OJT47"/>
          <cell r="OJU47"/>
          <cell r="OJV47"/>
          <cell r="OJW47"/>
          <cell r="OJX47"/>
          <cell r="OJY47"/>
          <cell r="OJZ47"/>
          <cell r="OKA47"/>
          <cell r="OKB47"/>
          <cell r="OKC47"/>
          <cell r="OKD47"/>
          <cell r="OKE47"/>
          <cell r="OKF47"/>
          <cell r="OKG47"/>
          <cell r="OKH47"/>
          <cell r="OKI47"/>
          <cell r="OKJ47"/>
          <cell r="OKK47"/>
          <cell r="OKL47"/>
          <cell r="OKM47"/>
          <cell r="OKN47"/>
          <cell r="OKO47"/>
          <cell r="OKP47"/>
          <cell r="OKQ47"/>
          <cell r="OKR47"/>
          <cell r="OKS47"/>
          <cell r="OKT47"/>
          <cell r="OKU47"/>
          <cell r="OKV47"/>
          <cell r="OKW47"/>
          <cell r="OKX47"/>
          <cell r="OKY47"/>
          <cell r="OKZ47"/>
          <cell r="OLA47"/>
          <cell r="OLB47"/>
          <cell r="OLC47"/>
          <cell r="OLD47"/>
          <cell r="OLE47"/>
          <cell r="OLF47"/>
          <cell r="OLG47"/>
          <cell r="OLH47"/>
          <cell r="OLI47"/>
          <cell r="OLJ47"/>
          <cell r="OLK47"/>
          <cell r="OLL47"/>
          <cell r="OLM47"/>
          <cell r="OLN47"/>
          <cell r="OLO47"/>
          <cell r="OLP47"/>
          <cell r="OLQ47"/>
          <cell r="OLR47"/>
          <cell r="OLS47"/>
          <cell r="OLT47"/>
          <cell r="OLU47"/>
          <cell r="OLV47"/>
          <cell r="OLW47"/>
          <cell r="OLX47"/>
          <cell r="OLY47"/>
          <cell r="OLZ47"/>
          <cell r="OMA47"/>
          <cell r="OMB47"/>
          <cell r="OMC47"/>
          <cell r="OMD47"/>
          <cell r="OME47"/>
          <cell r="OMF47"/>
          <cell r="OMG47"/>
          <cell r="OMH47"/>
          <cell r="OMI47"/>
          <cell r="OMJ47"/>
          <cell r="OMK47"/>
          <cell r="OML47"/>
          <cell r="OMM47"/>
          <cell r="OMN47"/>
          <cell r="OMO47"/>
          <cell r="OMP47"/>
          <cell r="OMQ47"/>
          <cell r="OMR47"/>
          <cell r="OMS47"/>
          <cell r="OMT47"/>
          <cell r="OMU47"/>
          <cell r="OMV47"/>
          <cell r="OMW47"/>
          <cell r="OMX47"/>
          <cell r="OMY47"/>
          <cell r="OMZ47"/>
          <cell r="ONA47"/>
          <cell r="ONB47"/>
          <cell r="ONC47"/>
          <cell r="OND47"/>
          <cell r="ONE47"/>
          <cell r="ONF47"/>
          <cell r="ONG47"/>
          <cell r="ONH47"/>
          <cell r="ONI47"/>
          <cell r="ONJ47"/>
          <cell r="ONK47"/>
          <cell r="ONL47"/>
          <cell r="ONM47"/>
          <cell r="ONN47"/>
          <cell r="ONO47"/>
          <cell r="ONP47"/>
          <cell r="ONQ47"/>
          <cell r="ONR47"/>
          <cell r="ONS47"/>
          <cell r="ONT47"/>
          <cell r="ONU47"/>
          <cell r="ONV47"/>
          <cell r="ONW47"/>
          <cell r="ONX47"/>
          <cell r="ONY47"/>
          <cell r="ONZ47"/>
          <cell r="OOA47"/>
          <cell r="OOB47"/>
          <cell r="OOC47"/>
          <cell r="OOD47"/>
          <cell r="OOE47"/>
          <cell r="OOF47"/>
          <cell r="OOG47"/>
          <cell r="OOH47"/>
          <cell r="OOI47"/>
          <cell r="OOJ47"/>
          <cell r="OOK47"/>
          <cell r="OOL47"/>
          <cell r="OOM47"/>
          <cell r="OON47"/>
          <cell r="OOO47"/>
          <cell r="OOP47"/>
          <cell r="OOQ47"/>
          <cell r="OOR47"/>
          <cell r="OOS47"/>
          <cell r="OOT47"/>
          <cell r="OOU47"/>
          <cell r="OOV47"/>
          <cell r="OOW47"/>
          <cell r="OOX47"/>
          <cell r="OOY47"/>
          <cell r="OOZ47"/>
          <cell r="OPA47"/>
          <cell r="OPB47"/>
          <cell r="OPC47"/>
          <cell r="OPD47"/>
          <cell r="OPE47"/>
          <cell r="OPF47"/>
          <cell r="OPG47"/>
          <cell r="OPH47"/>
          <cell r="OPI47"/>
          <cell r="OPJ47"/>
          <cell r="OPK47"/>
          <cell r="OPL47"/>
          <cell r="OPM47"/>
          <cell r="OPN47"/>
          <cell r="OPO47"/>
          <cell r="OPP47"/>
          <cell r="OPQ47"/>
          <cell r="OPR47"/>
          <cell r="OPS47"/>
          <cell r="OPT47"/>
          <cell r="OPU47"/>
          <cell r="OPV47"/>
          <cell r="OPW47"/>
          <cell r="OPX47"/>
          <cell r="OPY47"/>
          <cell r="OPZ47"/>
          <cell r="OQA47"/>
          <cell r="OQB47"/>
          <cell r="OQC47"/>
          <cell r="OQD47"/>
          <cell r="OQE47"/>
          <cell r="OQF47"/>
          <cell r="OQG47"/>
          <cell r="OQH47"/>
          <cell r="OQI47"/>
          <cell r="OQJ47"/>
          <cell r="OQK47"/>
          <cell r="OQL47"/>
          <cell r="OQM47"/>
          <cell r="OQN47"/>
          <cell r="OQO47"/>
          <cell r="OQP47"/>
          <cell r="OQQ47"/>
          <cell r="OQR47"/>
          <cell r="OQS47"/>
          <cell r="OQT47"/>
          <cell r="OQU47"/>
          <cell r="OQV47"/>
          <cell r="OQW47"/>
          <cell r="OQX47"/>
          <cell r="OQY47"/>
          <cell r="OQZ47"/>
          <cell r="ORA47"/>
          <cell r="ORB47"/>
          <cell r="ORC47"/>
          <cell r="ORD47"/>
          <cell r="ORE47"/>
          <cell r="ORF47"/>
          <cell r="ORG47"/>
          <cell r="ORH47"/>
          <cell r="ORI47"/>
          <cell r="ORJ47"/>
          <cell r="ORK47"/>
          <cell r="ORL47"/>
          <cell r="ORM47"/>
          <cell r="ORN47"/>
          <cell r="ORO47"/>
          <cell r="ORP47"/>
          <cell r="ORQ47"/>
          <cell r="ORR47"/>
          <cell r="ORS47"/>
          <cell r="ORT47"/>
          <cell r="ORU47"/>
          <cell r="ORV47"/>
          <cell r="ORW47"/>
          <cell r="ORX47"/>
          <cell r="ORY47"/>
          <cell r="ORZ47"/>
          <cell r="OSA47"/>
          <cell r="OSB47"/>
          <cell r="OSC47"/>
          <cell r="OSD47"/>
          <cell r="OSE47"/>
          <cell r="OSF47"/>
          <cell r="OSG47"/>
          <cell r="OSH47"/>
          <cell r="OSI47"/>
          <cell r="OSJ47"/>
          <cell r="OSK47"/>
          <cell r="OSL47"/>
          <cell r="OSM47"/>
          <cell r="OSN47"/>
          <cell r="OSO47"/>
          <cell r="OSP47"/>
          <cell r="OSQ47"/>
          <cell r="OSR47"/>
          <cell r="OSS47"/>
          <cell r="OST47"/>
          <cell r="OSU47"/>
          <cell r="OSV47"/>
          <cell r="OSW47"/>
          <cell r="OSX47"/>
          <cell r="OSY47"/>
          <cell r="OSZ47"/>
          <cell r="OTA47"/>
          <cell r="OTB47"/>
          <cell r="OTC47"/>
          <cell r="OTD47"/>
          <cell r="OTE47"/>
          <cell r="OTF47"/>
          <cell r="OTG47"/>
          <cell r="OTH47"/>
          <cell r="OTI47"/>
          <cell r="OTJ47"/>
          <cell r="OTK47"/>
          <cell r="OTL47"/>
          <cell r="OTM47"/>
          <cell r="OTN47"/>
          <cell r="OTO47"/>
          <cell r="OTP47"/>
          <cell r="OTQ47"/>
          <cell r="OTR47"/>
          <cell r="OTS47"/>
          <cell r="OTT47"/>
          <cell r="OTU47"/>
          <cell r="OTV47"/>
          <cell r="OTW47"/>
          <cell r="OTX47"/>
          <cell r="OTY47"/>
          <cell r="OTZ47"/>
          <cell r="OUA47"/>
          <cell r="OUB47"/>
          <cell r="OUC47"/>
          <cell r="OUD47"/>
          <cell r="OUE47"/>
          <cell r="OUF47"/>
          <cell r="OUG47"/>
          <cell r="OUH47"/>
          <cell r="OUI47"/>
          <cell r="OUJ47"/>
          <cell r="OUK47"/>
          <cell r="OUL47"/>
          <cell r="OUM47"/>
          <cell r="OUN47"/>
          <cell r="OUO47"/>
          <cell r="OUP47"/>
          <cell r="OUQ47"/>
          <cell r="OUR47"/>
          <cell r="OUS47"/>
          <cell r="OUT47"/>
          <cell r="OUU47"/>
          <cell r="OUV47"/>
          <cell r="OUW47"/>
          <cell r="OUX47"/>
          <cell r="OUY47"/>
          <cell r="OUZ47"/>
          <cell r="OVA47"/>
          <cell r="OVB47"/>
          <cell r="OVC47"/>
          <cell r="OVD47"/>
          <cell r="OVE47"/>
          <cell r="OVF47"/>
          <cell r="OVG47"/>
          <cell r="OVH47"/>
          <cell r="OVI47"/>
          <cell r="OVJ47"/>
          <cell r="OVK47"/>
          <cell r="OVL47"/>
          <cell r="OVM47"/>
          <cell r="OVN47"/>
          <cell r="OVO47"/>
          <cell r="OVP47"/>
          <cell r="OVQ47"/>
          <cell r="OVR47"/>
          <cell r="OVS47"/>
          <cell r="OVT47"/>
          <cell r="OVU47"/>
          <cell r="OVV47"/>
          <cell r="OVW47"/>
          <cell r="OVX47"/>
          <cell r="OVY47"/>
          <cell r="OVZ47"/>
          <cell r="OWA47"/>
          <cell r="OWB47"/>
          <cell r="OWC47"/>
          <cell r="OWD47"/>
          <cell r="OWE47"/>
          <cell r="OWF47"/>
          <cell r="OWG47"/>
          <cell r="OWH47"/>
          <cell r="OWI47"/>
          <cell r="OWJ47"/>
          <cell r="OWK47"/>
          <cell r="OWL47"/>
          <cell r="OWM47"/>
          <cell r="OWN47"/>
          <cell r="OWO47"/>
          <cell r="OWP47"/>
          <cell r="OWQ47"/>
          <cell r="OWR47"/>
          <cell r="OWS47"/>
          <cell r="OWT47"/>
          <cell r="OWU47"/>
          <cell r="OWV47"/>
          <cell r="OWW47"/>
          <cell r="OWX47"/>
          <cell r="OWY47"/>
          <cell r="OWZ47"/>
          <cell r="OXA47"/>
          <cell r="OXB47"/>
          <cell r="OXC47"/>
          <cell r="OXD47"/>
          <cell r="OXE47"/>
          <cell r="OXF47"/>
          <cell r="OXG47"/>
          <cell r="OXH47"/>
          <cell r="OXI47"/>
          <cell r="OXJ47"/>
          <cell r="OXK47"/>
          <cell r="OXL47"/>
          <cell r="OXM47"/>
          <cell r="OXN47"/>
          <cell r="OXO47"/>
          <cell r="OXP47"/>
          <cell r="OXQ47"/>
          <cell r="OXR47"/>
          <cell r="OXS47"/>
          <cell r="OXT47"/>
          <cell r="OXU47"/>
          <cell r="OXV47"/>
          <cell r="OXW47"/>
          <cell r="OXX47"/>
          <cell r="OXY47"/>
          <cell r="OXZ47"/>
          <cell r="OYA47"/>
          <cell r="OYB47"/>
          <cell r="OYC47"/>
          <cell r="OYD47"/>
          <cell r="OYE47"/>
          <cell r="OYF47"/>
          <cell r="OYG47"/>
          <cell r="OYH47"/>
          <cell r="OYI47"/>
          <cell r="OYJ47"/>
          <cell r="OYK47"/>
          <cell r="OYL47"/>
          <cell r="OYM47"/>
          <cell r="OYN47"/>
          <cell r="OYO47"/>
          <cell r="OYP47"/>
          <cell r="OYQ47"/>
          <cell r="OYR47"/>
          <cell r="OYS47"/>
          <cell r="OYT47"/>
          <cell r="OYU47"/>
          <cell r="OYV47"/>
          <cell r="OYW47"/>
          <cell r="OYX47"/>
          <cell r="OYY47"/>
          <cell r="OYZ47"/>
          <cell r="OZA47"/>
          <cell r="OZB47"/>
          <cell r="OZC47"/>
          <cell r="OZD47"/>
          <cell r="OZE47"/>
          <cell r="OZF47"/>
          <cell r="OZG47"/>
          <cell r="OZH47"/>
          <cell r="OZI47"/>
          <cell r="OZJ47"/>
          <cell r="OZK47"/>
          <cell r="OZL47"/>
          <cell r="OZM47"/>
          <cell r="OZN47"/>
          <cell r="OZO47"/>
          <cell r="OZP47"/>
          <cell r="OZQ47"/>
          <cell r="OZR47"/>
          <cell r="OZS47"/>
          <cell r="OZT47"/>
          <cell r="OZU47"/>
          <cell r="OZV47"/>
          <cell r="OZW47"/>
          <cell r="OZX47"/>
          <cell r="OZY47"/>
          <cell r="OZZ47"/>
          <cell r="PAA47"/>
          <cell r="PAB47"/>
          <cell r="PAC47"/>
          <cell r="PAD47"/>
          <cell r="PAE47"/>
          <cell r="PAF47"/>
          <cell r="PAG47"/>
          <cell r="PAH47"/>
          <cell r="PAI47"/>
          <cell r="PAJ47"/>
          <cell r="PAK47"/>
          <cell r="PAL47"/>
          <cell r="PAM47"/>
          <cell r="PAN47"/>
          <cell r="PAO47"/>
          <cell r="PAP47"/>
          <cell r="PAQ47"/>
          <cell r="PAR47"/>
          <cell r="PAS47"/>
          <cell r="PAT47"/>
          <cell r="PAU47"/>
          <cell r="PAV47"/>
          <cell r="PAW47"/>
          <cell r="PAX47"/>
          <cell r="PAY47"/>
          <cell r="PAZ47"/>
          <cell r="PBA47"/>
          <cell r="PBB47"/>
          <cell r="PBC47"/>
          <cell r="PBD47"/>
          <cell r="PBE47"/>
          <cell r="PBF47"/>
          <cell r="PBG47"/>
          <cell r="PBH47"/>
          <cell r="PBI47"/>
          <cell r="PBJ47"/>
          <cell r="PBK47"/>
          <cell r="PBL47"/>
          <cell r="PBM47"/>
          <cell r="PBN47"/>
          <cell r="PBO47"/>
          <cell r="PBP47"/>
          <cell r="PBQ47"/>
          <cell r="PBR47"/>
          <cell r="PBS47"/>
          <cell r="PBT47"/>
          <cell r="PBU47"/>
          <cell r="PBV47"/>
          <cell r="PBW47"/>
          <cell r="PBX47"/>
          <cell r="PBY47"/>
          <cell r="PBZ47"/>
          <cell r="PCA47"/>
          <cell r="PCB47"/>
          <cell r="PCC47"/>
          <cell r="PCD47"/>
          <cell r="PCE47"/>
          <cell r="PCF47"/>
          <cell r="PCG47"/>
          <cell r="PCH47"/>
          <cell r="PCI47"/>
          <cell r="PCJ47"/>
          <cell r="PCK47"/>
          <cell r="PCL47"/>
          <cell r="PCM47"/>
          <cell r="PCN47"/>
          <cell r="PCO47"/>
          <cell r="PCP47"/>
          <cell r="PCQ47"/>
          <cell r="PCR47"/>
          <cell r="PCS47"/>
          <cell r="PCT47"/>
          <cell r="PCU47"/>
          <cell r="PCV47"/>
          <cell r="PCW47"/>
          <cell r="PCX47"/>
          <cell r="PCY47"/>
          <cell r="PCZ47"/>
          <cell r="PDA47"/>
          <cell r="PDB47"/>
          <cell r="PDC47"/>
          <cell r="PDD47"/>
          <cell r="PDE47"/>
          <cell r="PDF47"/>
          <cell r="PDG47"/>
          <cell r="PDH47"/>
          <cell r="PDI47"/>
          <cell r="PDJ47"/>
          <cell r="PDK47"/>
          <cell r="PDL47"/>
          <cell r="PDM47"/>
          <cell r="PDN47"/>
          <cell r="PDO47"/>
          <cell r="PDP47"/>
          <cell r="PDQ47"/>
          <cell r="PDR47"/>
          <cell r="PDS47"/>
          <cell r="PDT47"/>
          <cell r="PDU47"/>
          <cell r="PDV47"/>
          <cell r="PDW47"/>
          <cell r="PDX47"/>
          <cell r="PDY47"/>
          <cell r="PDZ47"/>
          <cell r="PEA47"/>
          <cell r="PEB47"/>
          <cell r="PEC47"/>
          <cell r="PED47"/>
          <cell r="PEE47"/>
          <cell r="PEF47"/>
          <cell r="PEG47"/>
          <cell r="PEH47"/>
          <cell r="PEI47"/>
          <cell r="PEJ47"/>
          <cell r="PEK47"/>
          <cell r="PEL47"/>
          <cell r="PEM47"/>
          <cell r="PEN47"/>
          <cell r="PEO47"/>
          <cell r="PEP47"/>
          <cell r="PEQ47"/>
          <cell r="PER47"/>
          <cell r="PES47"/>
          <cell r="PET47"/>
          <cell r="PEU47"/>
          <cell r="PEV47"/>
          <cell r="PEW47"/>
          <cell r="PEX47"/>
          <cell r="PEY47"/>
          <cell r="PEZ47"/>
          <cell r="PFA47"/>
          <cell r="PFB47"/>
          <cell r="PFC47"/>
          <cell r="PFD47"/>
          <cell r="PFE47"/>
          <cell r="PFF47"/>
          <cell r="PFG47"/>
          <cell r="PFH47"/>
          <cell r="PFI47"/>
          <cell r="PFJ47"/>
          <cell r="PFK47"/>
          <cell r="PFL47"/>
          <cell r="PFM47"/>
          <cell r="PFN47"/>
          <cell r="PFO47"/>
          <cell r="PFP47"/>
          <cell r="PFQ47"/>
          <cell r="PFR47"/>
          <cell r="PFS47"/>
          <cell r="PFT47"/>
          <cell r="PFU47"/>
          <cell r="PFV47"/>
          <cell r="PFW47"/>
          <cell r="PFX47"/>
          <cell r="PFY47"/>
          <cell r="PFZ47"/>
          <cell r="PGA47"/>
          <cell r="PGB47"/>
          <cell r="PGC47"/>
          <cell r="PGD47"/>
          <cell r="PGE47"/>
          <cell r="PGF47"/>
          <cell r="PGG47"/>
          <cell r="PGH47"/>
          <cell r="PGI47"/>
          <cell r="PGJ47"/>
          <cell r="PGK47"/>
          <cell r="PGL47"/>
          <cell r="PGM47"/>
          <cell r="PGN47"/>
          <cell r="PGO47"/>
          <cell r="PGP47"/>
          <cell r="PGQ47"/>
          <cell r="PGR47"/>
          <cell r="PGS47"/>
          <cell r="PGT47"/>
          <cell r="PGU47"/>
          <cell r="PGV47"/>
          <cell r="PGW47"/>
          <cell r="PGX47"/>
          <cell r="PGY47"/>
          <cell r="PGZ47"/>
          <cell r="PHA47"/>
          <cell r="PHB47"/>
          <cell r="PHC47"/>
          <cell r="PHD47"/>
          <cell r="PHE47"/>
          <cell r="PHF47"/>
          <cell r="PHG47"/>
          <cell r="PHH47"/>
          <cell r="PHI47"/>
          <cell r="PHJ47"/>
          <cell r="PHK47"/>
          <cell r="PHL47"/>
          <cell r="PHM47"/>
          <cell r="PHN47"/>
          <cell r="PHO47"/>
          <cell r="PHP47"/>
          <cell r="PHQ47"/>
          <cell r="PHR47"/>
          <cell r="PHS47"/>
          <cell r="PHT47"/>
          <cell r="PHU47"/>
          <cell r="PHV47"/>
          <cell r="PHW47"/>
          <cell r="PHX47"/>
          <cell r="PHY47"/>
          <cell r="PHZ47"/>
          <cell r="PIA47"/>
          <cell r="PIB47"/>
          <cell r="PIC47"/>
          <cell r="PID47"/>
          <cell r="PIE47"/>
          <cell r="PIF47"/>
          <cell r="PIG47"/>
          <cell r="PIH47"/>
          <cell r="PII47"/>
          <cell r="PIJ47"/>
          <cell r="PIK47"/>
          <cell r="PIL47"/>
          <cell r="PIM47"/>
          <cell r="PIN47"/>
          <cell r="PIO47"/>
          <cell r="PIP47"/>
          <cell r="PIQ47"/>
          <cell r="PIR47"/>
          <cell r="PIS47"/>
          <cell r="PIT47"/>
          <cell r="PIU47"/>
          <cell r="PIV47"/>
          <cell r="PIW47"/>
          <cell r="PIX47"/>
          <cell r="PIY47"/>
          <cell r="PIZ47"/>
          <cell r="PJA47"/>
          <cell r="PJB47"/>
          <cell r="PJC47"/>
          <cell r="PJD47"/>
          <cell r="PJE47"/>
          <cell r="PJF47"/>
          <cell r="PJG47"/>
          <cell r="PJH47"/>
          <cell r="PJI47"/>
          <cell r="PJJ47"/>
          <cell r="PJK47"/>
          <cell r="PJL47"/>
          <cell r="PJM47"/>
          <cell r="PJN47"/>
          <cell r="PJO47"/>
          <cell r="PJP47"/>
          <cell r="PJQ47"/>
          <cell r="PJR47"/>
          <cell r="PJS47"/>
          <cell r="PJT47"/>
          <cell r="PJU47"/>
          <cell r="PJV47"/>
          <cell r="PJW47"/>
          <cell r="PJX47"/>
          <cell r="PJY47"/>
          <cell r="PJZ47"/>
          <cell r="PKA47"/>
          <cell r="PKB47"/>
          <cell r="PKC47"/>
          <cell r="PKD47"/>
          <cell r="PKE47"/>
          <cell r="PKF47"/>
          <cell r="PKG47"/>
          <cell r="PKH47"/>
          <cell r="PKI47"/>
          <cell r="PKJ47"/>
          <cell r="PKK47"/>
          <cell r="PKL47"/>
          <cell r="PKM47"/>
          <cell r="PKN47"/>
          <cell r="PKO47"/>
          <cell r="PKP47"/>
          <cell r="PKQ47"/>
          <cell r="PKR47"/>
          <cell r="PKS47"/>
          <cell r="PKT47"/>
          <cell r="PKU47"/>
          <cell r="PKV47"/>
          <cell r="PKW47"/>
          <cell r="PKX47"/>
          <cell r="PKY47"/>
          <cell r="PKZ47"/>
          <cell r="PLA47"/>
          <cell r="PLB47"/>
          <cell r="PLC47"/>
          <cell r="PLD47"/>
          <cell r="PLE47"/>
          <cell r="PLF47"/>
          <cell r="PLG47"/>
          <cell r="PLH47"/>
          <cell r="PLI47"/>
          <cell r="PLJ47"/>
          <cell r="PLK47"/>
          <cell r="PLL47"/>
          <cell r="PLM47"/>
          <cell r="PLN47"/>
          <cell r="PLO47"/>
          <cell r="PLP47"/>
          <cell r="PLQ47"/>
          <cell r="PLR47"/>
          <cell r="PLS47"/>
          <cell r="PLT47"/>
          <cell r="PLU47"/>
          <cell r="PLV47"/>
          <cell r="PLW47"/>
          <cell r="PLX47"/>
          <cell r="PLY47"/>
          <cell r="PLZ47"/>
          <cell r="PMA47"/>
          <cell r="PMB47"/>
          <cell r="PMC47"/>
          <cell r="PMD47"/>
          <cell r="PME47"/>
          <cell r="PMF47"/>
          <cell r="PMG47"/>
          <cell r="PMH47"/>
          <cell r="PMI47"/>
          <cell r="PMJ47"/>
          <cell r="PMK47"/>
          <cell r="PML47"/>
          <cell r="PMM47"/>
          <cell r="PMN47"/>
          <cell r="PMO47"/>
          <cell r="PMP47"/>
          <cell r="PMQ47"/>
          <cell r="PMR47"/>
          <cell r="PMS47"/>
          <cell r="PMT47"/>
          <cell r="PMU47"/>
          <cell r="PMV47"/>
          <cell r="PMW47"/>
          <cell r="PMX47"/>
          <cell r="PMY47"/>
          <cell r="PMZ47"/>
          <cell r="PNA47"/>
          <cell r="PNB47"/>
          <cell r="PNC47"/>
          <cell r="PND47"/>
          <cell r="PNE47"/>
          <cell r="PNF47"/>
          <cell r="PNG47"/>
          <cell r="PNH47"/>
          <cell r="PNI47"/>
          <cell r="PNJ47"/>
          <cell r="PNK47"/>
          <cell r="PNL47"/>
          <cell r="PNM47"/>
          <cell r="PNN47"/>
          <cell r="PNO47"/>
          <cell r="PNP47"/>
          <cell r="PNQ47"/>
          <cell r="PNR47"/>
          <cell r="PNS47"/>
          <cell r="PNT47"/>
          <cell r="PNU47"/>
          <cell r="PNV47"/>
          <cell r="PNW47"/>
          <cell r="PNX47"/>
          <cell r="PNY47"/>
          <cell r="PNZ47"/>
          <cell r="POA47"/>
          <cell r="POB47"/>
          <cell r="POC47"/>
          <cell r="POD47"/>
          <cell r="POE47"/>
          <cell r="POF47"/>
          <cell r="POG47"/>
          <cell r="POH47"/>
          <cell r="POI47"/>
          <cell r="POJ47"/>
          <cell r="POK47"/>
          <cell r="POL47"/>
          <cell r="POM47"/>
          <cell r="PON47"/>
          <cell r="POO47"/>
          <cell r="POP47"/>
          <cell r="POQ47"/>
          <cell r="POR47"/>
          <cell r="POS47"/>
          <cell r="POT47"/>
          <cell r="POU47"/>
          <cell r="POV47"/>
          <cell r="POW47"/>
          <cell r="POX47"/>
          <cell r="POY47"/>
          <cell r="POZ47"/>
          <cell r="PPA47"/>
          <cell r="PPB47"/>
          <cell r="PPC47"/>
          <cell r="PPD47"/>
          <cell r="PPE47"/>
          <cell r="PPF47"/>
          <cell r="PPG47"/>
          <cell r="PPH47"/>
          <cell r="PPI47"/>
          <cell r="PPJ47"/>
          <cell r="PPK47"/>
          <cell r="PPL47"/>
          <cell r="PPM47"/>
          <cell r="PPN47"/>
          <cell r="PPO47"/>
          <cell r="PPP47"/>
          <cell r="PPQ47"/>
          <cell r="PPR47"/>
          <cell r="PPS47"/>
          <cell r="PPT47"/>
          <cell r="PPU47"/>
          <cell r="PPV47"/>
          <cell r="PPW47"/>
          <cell r="PPX47"/>
          <cell r="PPY47"/>
          <cell r="PPZ47"/>
          <cell r="PQA47"/>
          <cell r="PQB47"/>
          <cell r="PQC47"/>
          <cell r="PQD47"/>
          <cell r="PQE47"/>
          <cell r="PQF47"/>
          <cell r="PQG47"/>
          <cell r="PQH47"/>
          <cell r="PQI47"/>
          <cell r="PQJ47"/>
          <cell r="PQK47"/>
          <cell r="PQL47"/>
          <cell r="PQM47"/>
          <cell r="PQN47"/>
          <cell r="PQO47"/>
          <cell r="PQP47"/>
          <cell r="PQQ47"/>
          <cell r="PQR47"/>
          <cell r="PQS47"/>
          <cell r="PQT47"/>
          <cell r="PQU47"/>
          <cell r="PQV47"/>
          <cell r="PQW47"/>
          <cell r="PQX47"/>
          <cell r="PQY47"/>
          <cell r="PQZ47"/>
          <cell r="PRA47"/>
          <cell r="PRB47"/>
          <cell r="PRC47"/>
          <cell r="PRD47"/>
          <cell r="PRE47"/>
          <cell r="PRF47"/>
          <cell r="PRG47"/>
          <cell r="PRH47"/>
          <cell r="PRI47"/>
          <cell r="PRJ47"/>
          <cell r="PRK47"/>
          <cell r="PRL47"/>
          <cell r="PRM47"/>
          <cell r="PRN47"/>
          <cell r="PRO47"/>
          <cell r="PRP47"/>
          <cell r="PRQ47"/>
          <cell r="PRR47"/>
          <cell r="PRS47"/>
          <cell r="PRT47"/>
          <cell r="PRU47"/>
          <cell r="PRV47"/>
          <cell r="PRW47"/>
          <cell r="PRX47"/>
          <cell r="PRY47"/>
          <cell r="PRZ47"/>
          <cell r="PSA47"/>
          <cell r="PSB47"/>
          <cell r="PSC47"/>
          <cell r="PSD47"/>
          <cell r="PSE47"/>
          <cell r="PSF47"/>
          <cell r="PSG47"/>
          <cell r="PSH47"/>
          <cell r="PSI47"/>
          <cell r="PSJ47"/>
          <cell r="PSK47"/>
          <cell r="PSL47"/>
          <cell r="PSM47"/>
          <cell r="PSN47"/>
          <cell r="PSO47"/>
          <cell r="PSP47"/>
          <cell r="PSQ47"/>
          <cell r="PSR47"/>
          <cell r="PSS47"/>
          <cell r="PST47"/>
          <cell r="PSU47"/>
          <cell r="PSV47"/>
          <cell r="PSW47"/>
          <cell r="PSX47"/>
          <cell r="PSY47"/>
          <cell r="PSZ47"/>
          <cell r="PTA47"/>
          <cell r="PTB47"/>
          <cell r="PTC47"/>
          <cell r="PTD47"/>
          <cell r="PTE47"/>
          <cell r="PTF47"/>
          <cell r="PTG47"/>
          <cell r="PTH47"/>
          <cell r="PTI47"/>
          <cell r="PTJ47"/>
          <cell r="PTK47"/>
          <cell r="PTL47"/>
          <cell r="PTM47"/>
          <cell r="PTN47"/>
          <cell r="PTO47"/>
          <cell r="PTP47"/>
          <cell r="PTQ47"/>
          <cell r="PTR47"/>
          <cell r="PTS47"/>
          <cell r="PTT47"/>
          <cell r="PTU47"/>
          <cell r="PTV47"/>
          <cell r="PTW47"/>
          <cell r="PTX47"/>
          <cell r="PTY47"/>
          <cell r="PTZ47"/>
          <cell r="PUA47"/>
          <cell r="PUB47"/>
          <cell r="PUC47"/>
          <cell r="PUD47"/>
          <cell r="PUE47"/>
          <cell r="PUF47"/>
          <cell r="PUG47"/>
          <cell r="PUH47"/>
          <cell r="PUI47"/>
          <cell r="PUJ47"/>
          <cell r="PUK47"/>
          <cell r="PUL47"/>
          <cell r="PUM47"/>
          <cell r="PUN47"/>
          <cell r="PUO47"/>
          <cell r="PUP47"/>
          <cell r="PUQ47"/>
          <cell r="PUR47"/>
          <cell r="PUS47"/>
          <cell r="PUT47"/>
          <cell r="PUU47"/>
          <cell r="PUV47"/>
          <cell r="PUW47"/>
          <cell r="PUX47"/>
          <cell r="PUY47"/>
          <cell r="PUZ47"/>
          <cell r="PVA47"/>
          <cell r="PVB47"/>
          <cell r="PVC47"/>
          <cell r="PVD47"/>
          <cell r="PVE47"/>
          <cell r="PVF47"/>
          <cell r="PVG47"/>
          <cell r="PVH47"/>
          <cell r="PVI47"/>
          <cell r="PVJ47"/>
          <cell r="PVK47"/>
          <cell r="PVL47"/>
          <cell r="PVM47"/>
          <cell r="PVN47"/>
          <cell r="PVO47"/>
          <cell r="PVP47"/>
          <cell r="PVQ47"/>
          <cell r="PVR47"/>
          <cell r="PVS47"/>
          <cell r="PVT47"/>
          <cell r="PVU47"/>
          <cell r="PVV47"/>
          <cell r="PVW47"/>
          <cell r="PVX47"/>
          <cell r="PVY47"/>
          <cell r="PVZ47"/>
          <cell r="PWA47"/>
          <cell r="PWB47"/>
          <cell r="PWC47"/>
          <cell r="PWD47"/>
          <cell r="PWE47"/>
          <cell r="PWF47"/>
          <cell r="PWG47"/>
          <cell r="PWH47"/>
          <cell r="PWI47"/>
          <cell r="PWJ47"/>
          <cell r="PWK47"/>
          <cell r="PWL47"/>
          <cell r="PWM47"/>
          <cell r="PWN47"/>
          <cell r="PWO47"/>
          <cell r="PWP47"/>
          <cell r="PWQ47"/>
          <cell r="PWR47"/>
          <cell r="PWS47"/>
          <cell r="PWT47"/>
          <cell r="PWU47"/>
          <cell r="PWV47"/>
          <cell r="PWW47"/>
          <cell r="PWX47"/>
          <cell r="PWY47"/>
          <cell r="PWZ47"/>
          <cell r="PXA47"/>
          <cell r="PXB47"/>
          <cell r="PXC47"/>
          <cell r="PXD47"/>
          <cell r="PXE47"/>
          <cell r="PXF47"/>
          <cell r="PXG47"/>
          <cell r="PXH47"/>
          <cell r="PXI47"/>
          <cell r="PXJ47"/>
          <cell r="PXK47"/>
          <cell r="PXL47"/>
          <cell r="PXM47"/>
          <cell r="PXN47"/>
          <cell r="PXO47"/>
          <cell r="PXP47"/>
          <cell r="PXQ47"/>
          <cell r="PXR47"/>
          <cell r="PXS47"/>
          <cell r="PXT47"/>
          <cell r="PXU47"/>
          <cell r="PXV47"/>
          <cell r="PXW47"/>
          <cell r="PXX47"/>
          <cell r="PXY47"/>
          <cell r="PXZ47"/>
          <cell r="PYA47"/>
          <cell r="PYB47"/>
          <cell r="PYC47"/>
          <cell r="PYD47"/>
          <cell r="PYE47"/>
          <cell r="PYF47"/>
          <cell r="PYG47"/>
          <cell r="PYH47"/>
          <cell r="PYI47"/>
          <cell r="PYJ47"/>
          <cell r="PYK47"/>
          <cell r="PYL47"/>
          <cell r="PYM47"/>
          <cell r="PYN47"/>
          <cell r="PYO47"/>
          <cell r="PYP47"/>
          <cell r="PYQ47"/>
          <cell r="PYR47"/>
          <cell r="PYS47"/>
          <cell r="PYT47"/>
          <cell r="PYU47"/>
          <cell r="PYV47"/>
          <cell r="PYW47"/>
          <cell r="PYX47"/>
          <cell r="PYY47"/>
          <cell r="PYZ47"/>
          <cell r="PZA47"/>
          <cell r="PZB47"/>
          <cell r="PZC47"/>
          <cell r="PZD47"/>
          <cell r="PZE47"/>
          <cell r="PZF47"/>
          <cell r="PZG47"/>
          <cell r="PZH47"/>
          <cell r="PZI47"/>
          <cell r="PZJ47"/>
          <cell r="PZK47"/>
          <cell r="PZL47"/>
          <cell r="PZM47"/>
          <cell r="PZN47"/>
          <cell r="PZO47"/>
          <cell r="PZP47"/>
          <cell r="PZQ47"/>
          <cell r="PZR47"/>
          <cell r="PZS47"/>
          <cell r="PZT47"/>
          <cell r="PZU47"/>
          <cell r="PZV47"/>
          <cell r="PZW47"/>
          <cell r="PZX47"/>
          <cell r="PZY47"/>
          <cell r="PZZ47"/>
          <cell r="QAA47"/>
          <cell r="QAB47"/>
          <cell r="QAC47"/>
          <cell r="QAD47"/>
          <cell r="QAE47"/>
          <cell r="QAF47"/>
          <cell r="QAG47"/>
          <cell r="QAH47"/>
          <cell r="QAI47"/>
          <cell r="QAJ47"/>
          <cell r="QAK47"/>
          <cell r="QAL47"/>
          <cell r="QAM47"/>
          <cell r="QAN47"/>
          <cell r="QAO47"/>
          <cell r="QAP47"/>
          <cell r="QAQ47"/>
          <cell r="QAR47"/>
          <cell r="QAS47"/>
          <cell r="QAT47"/>
          <cell r="QAU47"/>
          <cell r="QAV47"/>
          <cell r="QAW47"/>
          <cell r="QAX47"/>
          <cell r="QAY47"/>
          <cell r="QAZ47"/>
          <cell r="QBA47"/>
          <cell r="QBB47"/>
          <cell r="QBC47"/>
          <cell r="QBD47"/>
          <cell r="QBE47"/>
          <cell r="QBF47"/>
          <cell r="QBG47"/>
          <cell r="QBH47"/>
          <cell r="QBI47"/>
          <cell r="QBJ47"/>
          <cell r="QBK47"/>
          <cell r="QBL47"/>
          <cell r="QBM47"/>
          <cell r="QBN47"/>
          <cell r="QBO47"/>
          <cell r="QBP47"/>
          <cell r="QBQ47"/>
          <cell r="QBR47"/>
          <cell r="QBS47"/>
          <cell r="QBT47"/>
          <cell r="QBU47"/>
          <cell r="QBV47"/>
          <cell r="QBW47"/>
          <cell r="QBX47"/>
          <cell r="QBY47"/>
          <cell r="QBZ47"/>
          <cell r="QCA47"/>
          <cell r="QCB47"/>
          <cell r="QCC47"/>
          <cell r="QCD47"/>
          <cell r="QCE47"/>
          <cell r="QCF47"/>
          <cell r="QCG47"/>
          <cell r="QCH47"/>
          <cell r="QCI47"/>
          <cell r="QCJ47"/>
          <cell r="QCK47"/>
          <cell r="QCL47"/>
          <cell r="QCM47"/>
          <cell r="QCN47"/>
          <cell r="QCO47"/>
          <cell r="QCP47"/>
          <cell r="QCQ47"/>
          <cell r="QCR47"/>
          <cell r="QCS47"/>
          <cell r="QCT47"/>
          <cell r="QCU47"/>
          <cell r="QCV47"/>
          <cell r="QCW47"/>
          <cell r="QCX47"/>
          <cell r="QCY47"/>
          <cell r="QCZ47"/>
          <cell r="QDA47"/>
          <cell r="QDB47"/>
          <cell r="QDC47"/>
          <cell r="QDD47"/>
          <cell r="QDE47"/>
          <cell r="QDF47"/>
          <cell r="QDG47"/>
          <cell r="QDH47"/>
          <cell r="QDI47"/>
          <cell r="QDJ47"/>
          <cell r="QDK47"/>
          <cell r="QDL47"/>
          <cell r="QDM47"/>
          <cell r="QDN47"/>
          <cell r="QDO47"/>
          <cell r="QDP47"/>
          <cell r="QDQ47"/>
          <cell r="QDR47"/>
          <cell r="QDS47"/>
          <cell r="QDT47"/>
          <cell r="QDU47"/>
          <cell r="QDV47"/>
          <cell r="QDW47"/>
          <cell r="QDX47"/>
          <cell r="QDY47"/>
          <cell r="QDZ47"/>
          <cell r="QEA47"/>
          <cell r="QEB47"/>
          <cell r="QEC47"/>
          <cell r="QED47"/>
          <cell r="QEE47"/>
          <cell r="QEF47"/>
          <cell r="QEG47"/>
          <cell r="QEH47"/>
          <cell r="QEI47"/>
          <cell r="QEJ47"/>
          <cell r="QEK47"/>
          <cell r="QEL47"/>
          <cell r="QEM47"/>
          <cell r="QEN47"/>
          <cell r="QEO47"/>
          <cell r="QEP47"/>
          <cell r="QEQ47"/>
          <cell r="QER47"/>
          <cell r="QES47"/>
          <cell r="QET47"/>
          <cell r="QEU47"/>
          <cell r="QEV47"/>
          <cell r="QEW47"/>
          <cell r="QEX47"/>
          <cell r="QEY47"/>
          <cell r="QEZ47"/>
          <cell r="QFA47"/>
          <cell r="QFB47"/>
          <cell r="QFC47"/>
          <cell r="QFD47"/>
          <cell r="QFE47"/>
          <cell r="QFF47"/>
          <cell r="QFG47"/>
          <cell r="QFH47"/>
          <cell r="QFI47"/>
          <cell r="QFJ47"/>
          <cell r="QFK47"/>
          <cell r="QFL47"/>
          <cell r="QFM47"/>
          <cell r="QFN47"/>
          <cell r="QFO47"/>
          <cell r="QFP47"/>
          <cell r="QFQ47"/>
          <cell r="QFR47"/>
          <cell r="QFS47"/>
          <cell r="QFT47"/>
          <cell r="QFU47"/>
          <cell r="QFV47"/>
          <cell r="QFW47"/>
          <cell r="QFX47"/>
          <cell r="QFY47"/>
          <cell r="QFZ47"/>
          <cell r="QGA47"/>
          <cell r="QGB47"/>
          <cell r="QGC47"/>
          <cell r="QGD47"/>
          <cell r="QGE47"/>
          <cell r="QGF47"/>
          <cell r="QGG47"/>
          <cell r="QGH47"/>
          <cell r="QGI47"/>
          <cell r="QGJ47"/>
          <cell r="QGK47"/>
          <cell r="QGL47"/>
          <cell r="QGM47"/>
          <cell r="QGN47"/>
          <cell r="QGO47"/>
          <cell r="QGP47"/>
          <cell r="QGQ47"/>
          <cell r="QGR47"/>
          <cell r="QGS47"/>
          <cell r="QGT47"/>
          <cell r="QGU47"/>
          <cell r="QGV47"/>
          <cell r="QGW47"/>
          <cell r="QGX47"/>
          <cell r="QGY47"/>
          <cell r="QGZ47"/>
          <cell r="QHA47"/>
          <cell r="QHB47"/>
          <cell r="QHC47"/>
          <cell r="QHD47"/>
          <cell r="QHE47"/>
          <cell r="QHF47"/>
          <cell r="QHG47"/>
          <cell r="QHH47"/>
          <cell r="QHI47"/>
          <cell r="QHJ47"/>
          <cell r="QHK47"/>
          <cell r="QHL47"/>
          <cell r="QHM47"/>
          <cell r="QHN47"/>
          <cell r="QHO47"/>
          <cell r="QHP47"/>
          <cell r="QHQ47"/>
          <cell r="QHR47"/>
          <cell r="QHS47"/>
          <cell r="QHT47"/>
          <cell r="QHU47"/>
          <cell r="QHV47"/>
          <cell r="QHW47"/>
          <cell r="QHX47"/>
          <cell r="QHY47"/>
          <cell r="QHZ47"/>
          <cell r="QIA47"/>
          <cell r="QIB47"/>
          <cell r="QIC47"/>
          <cell r="QID47"/>
          <cell r="QIE47"/>
          <cell r="QIF47"/>
          <cell r="QIG47"/>
          <cell r="QIH47"/>
          <cell r="QII47"/>
          <cell r="QIJ47"/>
          <cell r="QIK47"/>
          <cell r="QIL47"/>
          <cell r="QIM47"/>
          <cell r="QIN47"/>
          <cell r="QIO47"/>
          <cell r="QIP47"/>
          <cell r="QIQ47"/>
          <cell r="QIR47"/>
          <cell r="QIS47"/>
          <cell r="QIT47"/>
          <cell r="QIU47"/>
          <cell r="QIV47"/>
          <cell r="QIW47"/>
          <cell r="QIX47"/>
          <cell r="QIY47"/>
          <cell r="QIZ47"/>
          <cell r="QJA47"/>
          <cell r="QJB47"/>
          <cell r="QJC47"/>
          <cell r="QJD47"/>
          <cell r="QJE47"/>
          <cell r="QJF47"/>
          <cell r="QJG47"/>
          <cell r="QJH47"/>
          <cell r="QJI47"/>
          <cell r="QJJ47"/>
          <cell r="QJK47"/>
          <cell r="QJL47"/>
          <cell r="QJM47"/>
          <cell r="QJN47"/>
          <cell r="QJO47"/>
          <cell r="QJP47"/>
          <cell r="QJQ47"/>
          <cell r="QJR47"/>
          <cell r="QJS47"/>
          <cell r="QJT47"/>
          <cell r="QJU47"/>
          <cell r="QJV47"/>
          <cell r="QJW47"/>
          <cell r="QJX47"/>
          <cell r="QJY47"/>
          <cell r="QJZ47"/>
          <cell r="QKA47"/>
          <cell r="QKB47"/>
          <cell r="QKC47"/>
          <cell r="QKD47"/>
          <cell r="QKE47"/>
          <cell r="QKF47"/>
          <cell r="QKG47"/>
          <cell r="QKH47"/>
          <cell r="QKI47"/>
          <cell r="QKJ47"/>
          <cell r="QKK47"/>
          <cell r="QKL47"/>
          <cell r="QKM47"/>
          <cell r="QKN47"/>
          <cell r="QKO47"/>
          <cell r="QKP47"/>
          <cell r="QKQ47"/>
          <cell r="QKR47"/>
          <cell r="QKS47"/>
          <cell r="QKT47"/>
          <cell r="QKU47"/>
          <cell r="QKV47"/>
          <cell r="QKW47"/>
          <cell r="QKX47"/>
          <cell r="QKY47"/>
          <cell r="QKZ47"/>
          <cell r="QLA47"/>
          <cell r="QLB47"/>
          <cell r="QLC47"/>
          <cell r="QLD47"/>
          <cell r="QLE47"/>
          <cell r="QLF47"/>
          <cell r="QLG47"/>
          <cell r="QLH47"/>
          <cell r="QLI47"/>
          <cell r="QLJ47"/>
          <cell r="QLK47"/>
          <cell r="QLL47"/>
          <cell r="QLM47"/>
          <cell r="QLN47"/>
          <cell r="QLO47"/>
          <cell r="QLP47"/>
          <cell r="QLQ47"/>
          <cell r="QLR47"/>
          <cell r="QLS47"/>
          <cell r="QLT47"/>
          <cell r="QLU47"/>
          <cell r="QLV47"/>
          <cell r="QLW47"/>
          <cell r="QLX47"/>
          <cell r="QLY47"/>
          <cell r="QLZ47"/>
          <cell r="QMA47"/>
          <cell r="QMB47"/>
          <cell r="QMC47"/>
          <cell r="QMD47"/>
          <cell r="QME47"/>
          <cell r="QMF47"/>
          <cell r="QMG47"/>
          <cell r="QMH47"/>
          <cell r="QMI47"/>
          <cell r="QMJ47"/>
          <cell r="QMK47"/>
          <cell r="QML47"/>
          <cell r="QMM47"/>
          <cell r="QMN47"/>
          <cell r="QMO47"/>
          <cell r="QMP47"/>
          <cell r="QMQ47"/>
          <cell r="QMR47"/>
          <cell r="QMS47"/>
          <cell r="QMT47"/>
          <cell r="QMU47"/>
          <cell r="QMV47"/>
          <cell r="QMW47"/>
          <cell r="QMX47"/>
          <cell r="QMY47"/>
          <cell r="QMZ47"/>
          <cell r="QNA47"/>
          <cell r="QNB47"/>
          <cell r="QNC47"/>
          <cell r="QND47"/>
          <cell r="QNE47"/>
          <cell r="QNF47"/>
          <cell r="QNG47"/>
          <cell r="QNH47"/>
          <cell r="QNI47"/>
          <cell r="QNJ47"/>
          <cell r="QNK47"/>
          <cell r="QNL47"/>
          <cell r="QNM47"/>
          <cell r="QNN47"/>
          <cell r="QNO47"/>
          <cell r="QNP47"/>
          <cell r="QNQ47"/>
          <cell r="QNR47"/>
          <cell r="QNS47"/>
          <cell r="QNT47"/>
          <cell r="QNU47"/>
          <cell r="QNV47"/>
          <cell r="QNW47"/>
          <cell r="QNX47"/>
          <cell r="QNY47"/>
          <cell r="QNZ47"/>
          <cell r="QOA47"/>
          <cell r="QOB47"/>
          <cell r="QOC47"/>
          <cell r="QOD47"/>
          <cell r="QOE47"/>
          <cell r="QOF47"/>
          <cell r="QOG47"/>
          <cell r="QOH47"/>
          <cell r="QOI47"/>
          <cell r="QOJ47"/>
          <cell r="QOK47"/>
          <cell r="QOL47"/>
          <cell r="QOM47"/>
          <cell r="QON47"/>
          <cell r="QOO47"/>
          <cell r="QOP47"/>
          <cell r="QOQ47"/>
          <cell r="QOR47"/>
          <cell r="QOS47"/>
          <cell r="QOT47"/>
          <cell r="QOU47"/>
          <cell r="QOV47"/>
          <cell r="QOW47"/>
          <cell r="QOX47"/>
          <cell r="QOY47"/>
          <cell r="QOZ47"/>
          <cell r="QPA47"/>
          <cell r="QPB47"/>
          <cell r="QPC47"/>
          <cell r="QPD47"/>
          <cell r="QPE47"/>
          <cell r="QPF47"/>
          <cell r="QPG47"/>
          <cell r="QPH47"/>
          <cell r="QPI47"/>
          <cell r="QPJ47"/>
          <cell r="QPK47"/>
          <cell r="QPL47"/>
          <cell r="QPM47"/>
          <cell r="QPN47"/>
          <cell r="QPO47"/>
          <cell r="QPP47"/>
          <cell r="QPQ47"/>
          <cell r="QPR47"/>
          <cell r="QPS47"/>
          <cell r="QPT47"/>
          <cell r="QPU47"/>
          <cell r="QPV47"/>
          <cell r="QPW47"/>
          <cell r="QPX47"/>
          <cell r="QPY47"/>
          <cell r="QPZ47"/>
          <cell r="QQA47"/>
          <cell r="QQB47"/>
          <cell r="QQC47"/>
          <cell r="QQD47"/>
          <cell r="QQE47"/>
          <cell r="QQF47"/>
          <cell r="QQG47"/>
          <cell r="QQH47"/>
          <cell r="QQI47"/>
          <cell r="QQJ47"/>
          <cell r="QQK47"/>
          <cell r="QQL47"/>
          <cell r="QQM47"/>
          <cell r="QQN47"/>
          <cell r="QQO47"/>
          <cell r="QQP47"/>
          <cell r="QQQ47"/>
          <cell r="QQR47"/>
          <cell r="QQS47"/>
          <cell r="QQT47"/>
          <cell r="QQU47"/>
          <cell r="QQV47"/>
          <cell r="QQW47"/>
          <cell r="QQX47"/>
          <cell r="QQY47"/>
          <cell r="QQZ47"/>
          <cell r="QRA47"/>
          <cell r="QRB47"/>
          <cell r="QRC47"/>
          <cell r="QRD47"/>
          <cell r="QRE47"/>
          <cell r="QRF47"/>
          <cell r="QRG47"/>
          <cell r="QRH47"/>
          <cell r="QRI47"/>
          <cell r="QRJ47"/>
          <cell r="QRK47"/>
          <cell r="QRL47"/>
          <cell r="QRM47"/>
          <cell r="QRN47"/>
          <cell r="QRO47"/>
          <cell r="QRP47"/>
          <cell r="QRQ47"/>
          <cell r="QRR47"/>
          <cell r="QRS47"/>
          <cell r="QRT47"/>
          <cell r="QRU47"/>
          <cell r="QRV47"/>
          <cell r="QRW47"/>
          <cell r="QRX47"/>
          <cell r="QRY47"/>
          <cell r="QRZ47"/>
          <cell r="QSA47"/>
          <cell r="QSB47"/>
          <cell r="QSC47"/>
          <cell r="QSD47"/>
          <cell r="QSE47"/>
          <cell r="QSF47"/>
          <cell r="QSG47"/>
          <cell r="QSH47"/>
          <cell r="QSI47"/>
          <cell r="QSJ47"/>
          <cell r="QSK47"/>
          <cell r="QSL47"/>
          <cell r="QSM47"/>
          <cell r="QSN47"/>
          <cell r="QSO47"/>
          <cell r="QSP47"/>
          <cell r="QSQ47"/>
          <cell r="QSR47"/>
          <cell r="QSS47"/>
          <cell r="QST47"/>
          <cell r="QSU47"/>
          <cell r="QSV47"/>
          <cell r="QSW47"/>
          <cell r="QSX47"/>
          <cell r="QSY47"/>
          <cell r="QSZ47"/>
          <cell r="QTA47"/>
          <cell r="QTB47"/>
          <cell r="QTC47"/>
          <cell r="QTD47"/>
          <cell r="QTE47"/>
          <cell r="QTF47"/>
          <cell r="QTG47"/>
          <cell r="QTH47"/>
          <cell r="QTI47"/>
          <cell r="QTJ47"/>
          <cell r="QTK47"/>
          <cell r="QTL47"/>
          <cell r="QTM47"/>
          <cell r="QTN47"/>
          <cell r="QTO47"/>
          <cell r="QTP47"/>
          <cell r="QTQ47"/>
          <cell r="QTR47"/>
          <cell r="QTS47"/>
          <cell r="QTT47"/>
          <cell r="QTU47"/>
          <cell r="QTV47"/>
          <cell r="QTW47"/>
          <cell r="QTX47"/>
          <cell r="QTY47"/>
          <cell r="QTZ47"/>
          <cell r="QUA47"/>
          <cell r="QUB47"/>
          <cell r="QUC47"/>
          <cell r="QUD47"/>
          <cell r="QUE47"/>
          <cell r="QUF47"/>
          <cell r="QUG47"/>
          <cell r="QUH47"/>
          <cell r="QUI47"/>
          <cell r="QUJ47"/>
          <cell r="QUK47"/>
          <cell r="QUL47"/>
          <cell r="QUM47"/>
          <cell r="QUN47"/>
          <cell r="QUO47"/>
          <cell r="QUP47"/>
          <cell r="QUQ47"/>
          <cell r="QUR47"/>
          <cell r="QUS47"/>
          <cell r="QUT47"/>
          <cell r="QUU47"/>
          <cell r="QUV47"/>
          <cell r="QUW47"/>
          <cell r="QUX47"/>
          <cell r="QUY47"/>
          <cell r="QUZ47"/>
          <cell r="QVA47"/>
          <cell r="QVB47"/>
          <cell r="QVC47"/>
          <cell r="QVD47"/>
          <cell r="QVE47"/>
          <cell r="QVF47"/>
          <cell r="QVG47"/>
          <cell r="QVH47"/>
          <cell r="QVI47"/>
          <cell r="QVJ47"/>
          <cell r="QVK47"/>
          <cell r="QVL47"/>
          <cell r="QVM47"/>
          <cell r="QVN47"/>
          <cell r="QVO47"/>
          <cell r="QVP47"/>
          <cell r="QVQ47"/>
          <cell r="QVR47"/>
          <cell r="QVS47"/>
          <cell r="QVT47"/>
          <cell r="QVU47"/>
          <cell r="QVV47"/>
          <cell r="QVW47"/>
          <cell r="QVX47"/>
          <cell r="QVY47"/>
          <cell r="QVZ47"/>
          <cell r="QWA47"/>
          <cell r="QWB47"/>
          <cell r="QWC47"/>
          <cell r="QWD47"/>
          <cell r="QWE47"/>
          <cell r="QWF47"/>
          <cell r="QWG47"/>
          <cell r="QWH47"/>
          <cell r="QWI47"/>
          <cell r="QWJ47"/>
          <cell r="QWK47"/>
          <cell r="QWL47"/>
          <cell r="QWM47"/>
          <cell r="QWN47"/>
          <cell r="QWO47"/>
          <cell r="QWP47"/>
          <cell r="QWQ47"/>
          <cell r="QWR47"/>
          <cell r="QWS47"/>
          <cell r="QWT47"/>
          <cell r="QWU47"/>
          <cell r="QWV47"/>
          <cell r="QWW47"/>
          <cell r="QWX47"/>
          <cell r="QWY47"/>
          <cell r="QWZ47"/>
          <cell r="QXA47"/>
          <cell r="QXB47"/>
          <cell r="QXC47"/>
          <cell r="QXD47"/>
          <cell r="QXE47"/>
          <cell r="QXF47"/>
          <cell r="QXG47"/>
          <cell r="QXH47"/>
          <cell r="QXI47"/>
          <cell r="QXJ47"/>
          <cell r="QXK47"/>
          <cell r="QXL47"/>
          <cell r="QXM47"/>
          <cell r="QXN47"/>
          <cell r="QXO47"/>
          <cell r="QXP47"/>
          <cell r="QXQ47"/>
          <cell r="QXR47"/>
          <cell r="QXS47"/>
          <cell r="QXT47"/>
          <cell r="QXU47"/>
          <cell r="QXV47"/>
          <cell r="QXW47"/>
          <cell r="QXX47"/>
          <cell r="QXY47"/>
          <cell r="QXZ47"/>
          <cell r="QYA47"/>
          <cell r="QYB47"/>
          <cell r="QYC47"/>
          <cell r="QYD47"/>
          <cell r="QYE47"/>
          <cell r="QYF47"/>
          <cell r="QYG47"/>
          <cell r="QYH47"/>
          <cell r="QYI47"/>
          <cell r="QYJ47"/>
          <cell r="QYK47"/>
          <cell r="QYL47"/>
          <cell r="QYM47"/>
          <cell r="QYN47"/>
          <cell r="QYO47"/>
          <cell r="QYP47"/>
          <cell r="QYQ47"/>
          <cell r="QYR47"/>
          <cell r="QYS47"/>
          <cell r="QYT47"/>
          <cell r="QYU47"/>
          <cell r="QYV47"/>
          <cell r="QYW47"/>
          <cell r="QYX47"/>
          <cell r="QYY47"/>
          <cell r="QYZ47"/>
          <cell r="QZA47"/>
          <cell r="QZB47"/>
          <cell r="QZC47"/>
          <cell r="QZD47"/>
          <cell r="QZE47"/>
          <cell r="QZF47"/>
          <cell r="QZG47"/>
          <cell r="QZH47"/>
          <cell r="QZI47"/>
          <cell r="QZJ47"/>
          <cell r="QZK47"/>
          <cell r="QZL47"/>
          <cell r="QZM47"/>
          <cell r="QZN47"/>
          <cell r="QZO47"/>
          <cell r="QZP47"/>
          <cell r="QZQ47"/>
          <cell r="QZR47"/>
          <cell r="QZS47"/>
          <cell r="QZT47"/>
          <cell r="QZU47"/>
          <cell r="QZV47"/>
          <cell r="QZW47"/>
          <cell r="QZX47"/>
          <cell r="QZY47"/>
          <cell r="QZZ47"/>
          <cell r="RAA47"/>
          <cell r="RAB47"/>
          <cell r="RAC47"/>
          <cell r="RAD47"/>
          <cell r="RAE47"/>
          <cell r="RAF47"/>
          <cell r="RAG47"/>
          <cell r="RAH47"/>
          <cell r="RAI47"/>
          <cell r="RAJ47"/>
          <cell r="RAK47"/>
          <cell r="RAL47"/>
          <cell r="RAM47"/>
          <cell r="RAN47"/>
          <cell r="RAO47"/>
          <cell r="RAP47"/>
          <cell r="RAQ47"/>
          <cell r="RAR47"/>
          <cell r="RAS47"/>
          <cell r="RAT47"/>
          <cell r="RAU47"/>
          <cell r="RAV47"/>
          <cell r="RAW47"/>
          <cell r="RAX47"/>
          <cell r="RAY47"/>
          <cell r="RAZ47"/>
          <cell r="RBA47"/>
          <cell r="RBB47"/>
          <cell r="RBC47"/>
          <cell r="RBD47"/>
          <cell r="RBE47"/>
          <cell r="RBF47"/>
          <cell r="RBG47"/>
          <cell r="RBH47"/>
          <cell r="RBI47"/>
          <cell r="RBJ47"/>
          <cell r="RBK47"/>
          <cell r="RBL47"/>
          <cell r="RBM47"/>
          <cell r="RBN47"/>
          <cell r="RBO47"/>
          <cell r="RBP47"/>
          <cell r="RBQ47"/>
          <cell r="RBR47"/>
          <cell r="RBS47"/>
          <cell r="RBT47"/>
          <cell r="RBU47"/>
          <cell r="RBV47"/>
          <cell r="RBW47"/>
          <cell r="RBX47"/>
          <cell r="RBY47"/>
          <cell r="RBZ47"/>
          <cell r="RCA47"/>
          <cell r="RCB47"/>
          <cell r="RCC47"/>
          <cell r="RCD47"/>
          <cell r="RCE47"/>
          <cell r="RCF47"/>
          <cell r="RCG47"/>
          <cell r="RCH47"/>
          <cell r="RCI47"/>
          <cell r="RCJ47"/>
          <cell r="RCK47"/>
          <cell r="RCL47"/>
          <cell r="RCM47"/>
          <cell r="RCN47"/>
          <cell r="RCO47"/>
          <cell r="RCP47"/>
          <cell r="RCQ47"/>
          <cell r="RCR47"/>
          <cell r="RCS47"/>
          <cell r="RCT47"/>
          <cell r="RCU47"/>
          <cell r="RCV47"/>
          <cell r="RCW47"/>
          <cell r="RCX47"/>
          <cell r="RCY47"/>
          <cell r="RCZ47"/>
          <cell r="RDA47"/>
          <cell r="RDB47"/>
          <cell r="RDC47"/>
          <cell r="RDD47"/>
          <cell r="RDE47"/>
          <cell r="RDF47"/>
          <cell r="RDG47"/>
          <cell r="RDH47"/>
          <cell r="RDI47"/>
          <cell r="RDJ47"/>
          <cell r="RDK47"/>
          <cell r="RDL47"/>
          <cell r="RDM47"/>
          <cell r="RDN47"/>
          <cell r="RDO47"/>
          <cell r="RDP47"/>
          <cell r="RDQ47"/>
          <cell r="RDR47"/>
          <cell r="RDS47"/>
          <cell r="RDT47"/>
          <cell r="RDU47"/>
          <cell r="RDV47"/>
          <cell r="RDW47"/>
          <cell r="RDX47"/>
          <cell r="RDY47"/>
          <cell r="RDZ47"/>
          <cell r="REA47"/>
          <cell r="REB47"/>
          <cell r="REC47"/>
          <cell r="RED47"/>
          <cell r="REE47"/>
          <cell r="REF47"/>
          <cell r="REG47"/>
          <cell r="REH47"/>
          <cell r="REI47"/>
          <cell r="REJ47"/>
          <cell r="REK47"/>
          <cell r="REL47"/>
          <cell r="REM47"/>
          <cell r="REN47"/>
          <cell r="REO47"/>
          <cell r="REP47"/>
          <cell r="REQ47"/>
          <cell r="RER47"/>
          <cell r="RES47"/>
          <cell r="RET47"/>
          <cell r="REU47"/>
          <cell r="REV47"/>
          <cell r="REW47"/>
          <cell r="REX47"/>
          <cell r="REY47"/>
          <cell r="REZ47"/>
          <cell r="RFA47"/>
          <cell r="RFB47"/>
          <cell r="RFC47"/>
          <cell r="RFD47"/>
          <cell r="RFE47"/>
          <cell r="RFF47"/>
          <cell r="RFG47"/>
          <cell r="RFH47"/>
          <cell r="RFI47"/>
          <cell r="RFJ47"/>
          <cell r="RFK47"/>
          <cell r="RFL47"/>
          <cell r="RFM47"/>
          <cell r="RFN47"/>
          <cell r="RFO47"/>
          <cell r="RFP47"/>
          <cell r="RFQ47"/>
          <cell r="RFR47"/>
          <cell r="RFS47"/>
          <cell r="RFT47"/>
          <cell r="RFU47"/>
          <cell r="RFV47"/>
          <cell r="RFW47"/>
          <cell r="RFX47"/>
          <cell r="RFY47"/>
          <cell r="RFZ47"/>
          <cell r="RGA47"/>
          <cell r="RGB47"/>
          <cell r="RGC47"/>
          <cell r="RGD47"/>
          <cell r="RGE47"/>
          <cell r="RGF47"/>
          <cell r="RGG47"/>
          <cell r="RGH47"/>
          <cell r="RGI47"/>
          <cell r="RGJ47"/>
          <cell r="RGK47"/>
          <cell r="RGL47"/>
          <cell r="RGM47"/>
          <cell r="RGN47"/>
          <cell r="RGO47"/>
          <cell r="RGP47"/>
          <cell r="RGQ47"/>
          <cell r="RGR47"/>
          <cell r="RGS47"/>
          <cell r="RGT47"/>
          <cell r="RGU47"/>
          <cell r="RGV47"/>
          <cell r="RGW47"/>
          <cell r="RGX47"/>
          <cell r="RGY47"/>
          <cell r="RGZ47"/>
          <cell r="RHA47"/>
          <cell r="RHB47"/>
          <cell r="RHC47"/>
          <cell r="RHD47"/>
          <cell r="RHE47"/>
          <cell r="RHF47"/>
          <cell r="RHG47"/>
          <cell r="RHH47"/>
          <cell r="RHI47"/>
          <cell r="RHJ47"/>
          <cell r="RHK47"/>
          <cell r="RHL47"/>
          <cell r="RHM47"/>
          <cell r="RHN47"/>
          <cell r="RHO47"/>
          <cell r="RHP47"/>
          <cell r="RHQ47"/>
          <cell r="RHR47"/>
          <cell r="RHS47"/>
          <cell r="RHT47"/>
          <cell r="RHU47"/>
          <cell r="RHV47"/>
          <cell r="RHW47"/>
          <cell r="RHX47"/>
          <cell r="RHY47"/>
          <cell r="RHZ47"/>
          <cell r="RIA47"/>
          <cell r="RIB47"/>
          <cell r="RIC47"/>
          <cell r="RID47"/>
          <cell r="RIE47"/>
          <cell r="RIF47"/>
          <cell r="RIG47"/>
          <cell r="RIH47"/>
          <cell r="RII47"/>
          <cell r="RIJ47"/>
          <cell r="RIK47"/>
          <cell r="RIL47"/>
          <cell r="RIM47"/>
          <cell r="RIN47"/>
          <cell r="RIO47"/>
          <cell r="RIP47"/>
          <cell r="RIQ47"/>
          <cell r="RIR47"/>
          <cell r="RIS47"/>
          <cell r="RIT47"/>
          <cell r="RIU47"/>
          <cell r="RIV47"/>
          <cell r="RIW47"/>
          <cell r="RIX47"/>
          <cell r="RIY47"/>
          <cell r="RIZ47"/>
          <cell r="RJA47"/>
          <cell r="RJB47"/>
          <cell r="RJC47"/>
          <cell r="RJD47"/>
          <cell r="RJE47"/>
          <cell r="RJF47"/>
          <cell r="RJG47"/>
          <cell r="RJH47"/>
          <cell r="RJI47"/>
          <cell r="RJJ47"/>
          <cell r="RJK47"/>
          <cell r="RJL47"/>
          <cell r="RJM47"/>
          <cell r="RJN47"/>
          <cell r="RJO47"/>
          <cell r="RJP47"/>
          <cell r="RJQ47"/>
          <cell r="RJR47"/>
          <cell r="RJS47"/>
          <cell r="RJT47"/>
          <cell r="RJU47"/>
          <cell r="RJV47"/>
          <cell r="RJW47"/>
          <cell r="RJX47"/>
          <cell r="RJY47"/>
          <cell r="RJZ47"/>
          <cell r="RKA47"/>
          <cell r="RKB47"/>
          <cell r="RKC47"/>
          <cell r="RKD47"/>
          <cell r="RKE47"/>
          <cell r="RKF47"/>
          <cell r="RKG47"/>
          <cell r="RKH47"/>
          <cell r="RKI47"/>
          <cell r="RKJ47"/>
          <cell r="RKK47"/>
          <cell r="RKL47"/>
          <cell r="RKM47"/>
          <cell r="RKN47"/>
          <cell r="RKO47"/>
          <cell r="RKP47"/>
          <cell r="RKQ47"/>
          <cell r="RKR47"/>
          <cell r="RKS47"/>
          <cell r="RKT47"/>
          <cell r="RKU47"/>
          <cell r="RKV47"/>
          <cell r="RKW47"/>
          <cell r="RKX47"/>
          <cell r="RKY47"/>
          <cell r="RKZ47"/>
          <cell r="RLA47"/>
          <cell r="RLB47"/>
          <cell r="RLC47"/>
          <cell r="RLD47"/>
          <cell r="RLE47"/>
          <cell r="RLF47"/>
          <cell r="RLG47"/>
          <cell r="RLH47"/>
          <cell r="RLI47"/>
          <cell r="RLJ47"/>
          <cell r="RLK47"/>
          <cell r="RLL47"/>
          <cell r="RLM47"/>
          <cell r="RLN47"/>
          <cell r="RLO47"/>
          <cell r="RLP47"/>
          <cell r="RLQ47"/>
          <cell r="RLR47"/>
          <cell r="RLS47"/>
          <cell r="RLT47"/>
          <cell r="RLU47"/>
          <cell r="RLV47"/>
          <cell r="RLW47"/>
          <cell r="RLX47"/>
          <cell r="RLY47"/>
          <cell r="RLZ47"/>
          <cell r="RMA47"/>
          <cell r="RMB47"/>
          <cell r="RMC47"/>
          <cell r="RMD47"/>
          <cell r="RME47"/>
          <cell r="RMF47"/>
          <cell r="RMG47"/>
          <cell r="RMH47"/>
          <cell r="RMI47"/>
          <cell r="RMJ47"/>
          <cell r="RMK47"/>
          <cell r="RML47"/>
          <cell r="RMM47"/>
          <cell r="RMN47"/>
          <cell r="RMO47"/>
          <cell r="RMP47"/>
          <cell r="RMQ47"/>
          <cell r="RMR47"/>
          <cell r="RMS47"/>
          <cell r="RMT47"/>
          <cell r="RMU47"/>
          <cell r="RMV47"/>
          <cell r="RMW47"/>
          <cell r="RMX47"/>
          <cell r="RMY47"/>
          <cell r="RMZ47"/>
          <cell r="RNA47"/>
          <cell r="RNB47"/>
          <cell r="RNC47"/>
          <cell r="RND47"/>
          <cell r="RNE47"/>
          <cell r="RNF47"/>
          <cell r="RNG47"/>
          <cell r="RNH47"/>
          <cell r="RNI47"/>
          <cell r="RNJ47"/>
          <cell r="RNK47"/>
          <cell r="RNL47"/>
          <cell r="RNM47"/>
          <cell r="RNN47"/>
          <cell r="RNO47"/>
          <cell r="RNP47"/>
          <cell r="RNQ47"/>
          <cell r="RNR47"/>
          <cell r="RNS47"/>
          <cell r="RNT47"/>
          <cell r="RNU47"/>
          <cell r="RNV47"/>
          <cell r="RNW47"/>
          <cell r="RNX47"/>
          <cell r="RNY47"/>
          <cell r="RNZ47"/>
          <cell r="ROA47"/>
          <cell r="ROB47"/>
          <cell r="ROC47"/>
          <cell r="ROD47"/>
          <cell r="ROE47"/>
          <cell r="ROF47"/>
          <cell r="ROG47"/>
          <cell r="ROH47"/>
          <cell r="ROI47"/>
          <cell r="ROJ47"/>
          <cell r="ROK47"/>
          <cell r="ROL47"/>
          <cell r="ROM47"/>
          <cell r="RON47"/>
          <cell r="ROO47"/>
          <cell r="ROP47"/>
          <cell r="ROQ47"/>
          <cell r="ROR47"/>
          <cell r="ROS47"/>
          <cell r="ROT47"/>
          <cell r="ROU47"/>
          <cell r="ROV47"/>
          <cell r="ROW47"/>
          <cell r="ROX47"/>
          <cell r="ROY47"/>
          <cell r="ROZ47"/>
          <cell r="RPA47"/>
          <cell r="RPB47"/>
          <cell r="RPC47"/>
          <cell r="RPD47"/>
          <cell r="RPE47"/>
          <cell r="RPF47"/>
          <cell r="RPG47"/>
          <cell r="RPH47"/>
          <cell r="RPI47"/>
          <cell r="RPJ47"/>
          <cell r="RPK47"/>
          <cell r="RPL47"/>
          <cell r="RPM47"/>
          <cell r="RPN47"/>
          <cell r="RPO47"/>
          <cell r="RPP47"/>
          <cell r="RPQ47"/>
          <cell r="RPR47"/>
          <cell r="RPS47"/>
          <cell r="RPT47"/>
          <cell r="RPU47"/>
          <cell r="RPV47"/>
          <cell r="RPW47"/>
          <cell r="RPX47"/>
          <cell r="RPY47"/>
          <cell r="RPZ47"/>
          <cell r="RQA47"/>
          <cell r="RQB47"/>
          <cell r="RQC47"/>
          <cell r="RQD47"/>
          <cell r="RQE47"/>
          <cell r="RQF47"/>
          <cell r="RQG47"/>
          <cell r="RQH47"/>
          <cell r="RQI47"/>
          <cell r="RQJ47"/>
          <cell r="RQK47"/>
          <cell r="RQL47"/>
          <cell r="RQM47"/>
          <cell r="RQN47"/>
          <cell r="RQO47"/>
          <cell r="RQP47"/>
          <cell r="RQQ47"/>
          <cell r="RQR47"/>
          <cell r="RQS47"/>
          <cell r="RQT47"/>
          <cell r="RQU47"/>
          <cell r="RQV47"/>
          <cell r="RQW47"/>
          <cell r="RQX47"/>
          <cell r="RQY47"/>
          <cell r="RQZ47"/>
          <cell r="RRA47"/>
          <cell r="RRB47"/>
          <cell r="RRC47"/>
          <cell r="RRD47"/>
          <cell r="RRE47"/>
          <cell r="RRF47"/>
          <cell r="RRG47"/>
          <cell r="RRH47"/>
          <cell r="RRI47"/>
          <cell r="RRJ47"/>
          <cell r="RRK47"/>
          <cell r="RRL47"/>
          <cell r="RRM47"/>
          <cell r="RRN47"/>
          <cell r="RRO47"/>
          <cell r="RRP47"/>
          <cell r="RRQ47"/>
          <cell r="RRR47"/>
          <cell r="RRS47"/>
          <cell r="RRT47"/>
          <cell r="RRU47"/>
          <cell r="RRV47"/>
          <cell r="RRW47"/>
          <cell r="RRX47"/>
          <cell r="RRY47"/>
          <cell r="RRZ47"/>
          <cell r="RSA47"/>
          <cell r="RSB47"/>
          <cell r="RSC47"/>
          <cell r="RSD47"/>
          <cell r="RSE47"/>
          <cell r="RSF47"/>
          <cell r="RSG47"/>
          <cell r="RSH47"/>
          <cell r="RSI47"/>
          <cell r="RSJ47"/>
          <cell r="RSK47"/>
          <cell r="RSL47"/>
          <cell r="RSM47"/>
          <cell r="RSN47"/>
          <cell r="RSO47"/>
          <cell r="RSP47"/>
          <cell r="RSQ47"/>
          <cell r="RSR47"/>
          <cell r="RSS47"/>
          <cell r="RST47"/>
          <cell r="RSU47"/>
          <cell r="RSV47"/>
          <cell r="RSW47"/>
          <cell r="RSX47"/>
          <cell r="RSY47"/>
          <cell r="RSZ47"/>
          <cell r="RTA47"/>
          <cell r="RTB47"/>
          <cell r="RTC47"/>
          <cell r="RTD47"/>
          <cell r="RTE47"/>
          <cell r="RTF47"/>
          <cell r="RTG47"/>
          <cell r="RTH47"/>
          <cell r="RTI47"/>
          <cell r="RTJ47"/>
          <cell r="RTK47"/>
          <cell r="RTL47"/>
          <cell r="RTM47"/>
          <cell r="RTN47"/>
          <cell r="RTO47"/>
          <cell r="RTP47"/>
          <cell r="RTQ47"/>
          <cell r="RTR47"/>
          <cell r="RTS47"/>
          <cell r="RTT47"/>
          <cell r="RTU47"/>
          <cell r="RTV47"/>
          <cell r="RTW47"/>
          <cell r="RTX47"/>
          <cell r="RTY47"/>
          <cell r="RTZ47"/>
          <cell r="RUA47"/>
          <cell r="RUB47"/>
          <cell r="RUC47"/>
          <cell r="RUD47"/>
          <cell r="RUE47"/>
          <cell r="RUF47"/>
          <cell r="RUG47"/>
          <cell r="RUH47"/>
          <cell r="RUI47"/>
          <cell r="RUJ47"/>
          <cell r="RUK47"/>
          <cell r="RUL47"/>
          <cell r="RUM47"/>
          <cell r="RUN47"/>
          <cell r="RUO47"/>
          <cell r="RUP47"/>
          <cell r="RUQ47"/>
          <cell r="RUR47"/>
          <cell r="RUS47"/>
          <cell r="RUT47"/>
          <cell r="RUU47"/>
          <cell r="RUV47"/>
          <cell r="RUW47"/>
          <cell r="RUX47"/>
          <cell r="RUY47"/>
          <cell r="RUZ47"/>
          <cell r="RVA47"/>
          <cell r="RVB47"/>
          <cell r="RVC47"/>
          <cell r="RVD47"/>
          <cell r="RVE47"/>
          <cell r="RVF47"/>
          <cell r="RVG47"/>
          <cell r="RVH47"/>
          <cell r="RVI47"/>
          <cell r="RVJ47"/>
          <cell r="RVK47"/>
          <cell r="RVL47"/>
          <cell r="RVM47"/>
          <cell r="RVN47"/>
          <cell r="RVO47"/>
          <cell r="RVP47"/>
          <cell r="RVQ47"/>
          <cell r="RVR47"/>
          <cell r="RVS47"/>
          <cell r="RVT47"/>
          <cell r="RVU47"/>
          <cell r="RVV47"/>
          <cell r="RVW47"/>
          <cell r="RVX47"/>
          <cell r="RVY47"/>
          <cell r="RVZ47"/>
          <cell r="RWA47"/>
          <cell r="RWB47"/>
          <cell r="RWC47"/>
          <cell r="RWD47"/>
          <cell r="RWE47"/>
          <cell r="RWF47"/>
          <cell r="RWG47"/>
          <cell r="RWH47"/>
          <cell r="RWI47"/>
          <cell r="RWJ47"/>
          <cell r="RWK47"/>
          <cell r="RWL47"/>
          <cell r="RWM47"/>
          <cell r="RWN47"/>
          <cell r="RWO47"/>
          <cell r="RWP47"/>
          <cell r="RWQ47"/>
          <cell r="RWR47"/>
          <cell r="RWS47"/>
          <cell r="RWT47"/>
          <cell r="RWU47"/>
          <cell r="RWV47"/>
          <cell r="RWW47"/>
          <cell r="RWX47"/>
          <cell r="RWY47"/>
          <cell r="RWZ47"/>
          <cell r="RXA47"/>
          <cell r="RXB47"/>
          <cell r="RXC47"/>
          <cell r="RXD47"/>
          <cell r="RXE47"/>
          <cell r="RXF47"/>
          <cell r="RXG47"/>
          <cell r="RXH47"/>
          <cell r="RXI47"/>
          <cell r="RXJ47"/>
          <cell r="RXK47"/>
          <cell r="RXL47"/>
          <cell r="RXM47"/>
          <cell r="RXN47"/>
          <cell r="RXO47"/>
          <cell r="RXP47"/>
          <cell r="RXQ47"/>
          <cell r="RXR47"/>
          <cell r="RXS47"/>
          <cell r="RXT47"/>
          <cell r="RXU47"/>
          <cell r="RXV47"/>
          <cell r="RXW47"/>
          <cell r="RXX47"/>
          <cell r="RXY47"/>
          <cell r="RXZ47"/>
          <cell r="RYA47"/>
          <cell r="RYB47"/>
          <cell r="RYC47"/>
          <cell r="RYD47"/>
          <cell r="RYE47"/>
          <cell r="RYF47"/>
          <cell r="RYG47"/>
          <cell r="RYH47"/>
          <cell r="RYI47"/>
          <cell r="RYJ47"/>
          <cell r="RYK47"/>
          <cell r="RYL47"/>
          <cell r="RYM47"/>
          <cell r="RYN47"/>
          <cell r="RYO47"/>
          <cell r="RYP47"/>
          <cell r="RYQ47"/>
          <cell r="RYR47"/>
          <cell r="RYS47"/>
          <cell r="RYT47"/>
          <cell r="RYU47"/>
          <cell r="RYV47"/>
          <cell r="RYW47"/>
          <cell r="RYX47"/>
          <cell r="RYY47"/>
          <cell r="RYZ47"/>
          <cell r="RZA47"/>
          <cell r="RZB47"/>
          <cell r="RZC47"/>
          <cell r="RZD47"/>
          <cell r="RZE47"/>
          <cell r="RZF47"/>
          <cell r="RZG47"/>
          <cell r="RZH47"/>
          <cell r="RZI47"/>
          <cell r="RZJ47"/>
          <cell r="RZK47"/>
          <cell r="RZL47"/>
          <cell r="RZM47"/>
          <cell r="RZN47"/>
          <cell r="RZO47"/>
          <cell r="RZP47"/>
          <cell r="RZQ47"/>
          <cell r="RZR47"/>
          <cell r="RZS47"/>
          <cell r="RZT47"/>
          <cell r="RZU47"/>
          <cell r="RZV47"/>
          <cell r="RZW47"/>
          <cell r="RZX47"/>
          <cell r="RZY47"/>
          <cell r="RZZ47"/>
          <cell r="SAA47"/>
          <cell r="SAB47"/>
          <cell r="SAC47"/>
          <cell r="SAD47"/>
          <cell r="SAE47"/>
          <cell r="SAF47"/>
          <cell r="SAG47"/>
          <cell r="SAH47"/>
          <cell r="SAI47"/>
          <cell r="SAJ47"/>
          <cell r="SAK47"/>
          <cell r="SAL47"/>
          <cell r="SAM47"/>
          <cell r="SAN47"/>
          <cell r="SAO47"/>
          <cell r="SAP47"/>
          <cell r="SAQ47"/>
          <cell r="SAR47"/>
          <cell r="SAS47"/>
          <cell r="SAT47"/>
          <cell r="SAU47"/>
          <cell r="SAV47"/>
          <cell r="SAW47"/>
          <cell r="SAX47"/>
          <cell r="SAY47"/>
          <cell r="SAZ47"/>
          <cell r="SBA47"/>
          <cell r="SBB47"/>
          <cell r="SBC47"/>
          <cell r="SBD47"/>
          <cell r="SBE47"/>
          <cell r="SBF47"/>
          <cell r="SBG47"/>
          <cell r="SBH47"/>
          <cell r="SBI47"/>
          <cell r="SBJ47"/>
          <cell r="SBK47"/>
          <cell r="SBL47"/>
          <cell r="SBM47"/>
          <cell r="SBN47"/>
          <cell r="SBO47"/>
          <cell r="SBP47"/>
          <cell r="SBQ47"/>
          <cell r="SBR47"/>
          <cell r="SBS47"/>
          <cell r="SBT47"/>
          <cell r="SBU47"/>
          <cell r="SBV47"/>
          <cell r="SBW47"/>
          <cell r="SBX47"/>
          <cell r="SBY47"/>
          <cell r="SBZ47"/>
          <cell r="SCA47"/>
          <cell r="SCB47"/>
          <cell r="SCC47"/>
          <cell r="SCD47"/>
          <cell r="SCE47"/>
          <cell r="SCF47"/>
          <cell r="SCG47"/>
          <cell r="SCH47"/>
          <cell r="SCI47"/>
          <cell r="SCJ47"/>
          <cell r="SCK47"/>
          <cell r="SCL47"/>
          <cell r="SCM47"/>
          <cell r="SCN47"/>
          <cell r="SCO47"/>
          <cell r="SCP47"/>
          <cell r="SCQ47"/>
          <cell r="SCR47"/>
          <cell r="SCS47"/>
          <cell r="SCT47"/>
          <cell r="SCU47"/>
          <cell r="SCV47"/>
          <cell r="SCW47"/>
          <cell r="SCX47"/>
          <cell r="SCY47"/>
          <cell r="SCZ47"/>
          <cell r="SDA47"/>
          <cell r="SDB47"/>
          <cell r="SDC47"/>
          <cell r="SDD47"/>
          <cell r="SDE47"/>
          <cell r="SDF47"/>
          <cell r="SDG47"/>
          <cell r="SDH47"/>
          <cell r="SDI47"/>
          <cell r="SDJ47"/>
          <cell r="SDK47"/>
          <cell r="SDL47"/>
          <cell r="SDM47"/>
          <cell r="SDN47"/>
          <cell r="SDO47"/>
          <cell r="SDP47"/>
          <cell r="SDQ47"/>
          <cell r="SDR47"/>
          <cell r="SDS47"/>
          <cell r="SDT47"/>
          <cell r="SDU47"/>
          <cell r="SDV47"/>
          <cell r="SDW47"/>
          <cell r="SDX47"/>
          <cell r="SDY47"/>
          <cell r="SDZ47"/>
          <cell r="SEA47"/>
          <cell r="SEB47"/>
          <cell r="SEC47"/>
          <cell r="SED47"/>
          <cell r="SEE47"/>
          <cell r="SEF47"/>
          <cell r="SEG47"/>
          <cell r="SEH47"/>
          <cell r="SEI47"/>
          <cell r="SEJ47"/>
          <cell r="SEK47"/>
          <cell r="SEL47"/>
          <cell r="SEM47"/>
          <cell r="SEN47"/>
          <cell r="SEO47"/>
          <cell r="SEP47"/>
          <cell r="SEQ47"/>
          <cell r="SER47"/>
          <cell r="SES47"/>
          <cell r="SET47"/>
          <cell r="SEU47"/>
          <cell r="SEV47"/>
          <cell r="SEW47"/>
          <cell r="SEX47"/>
          <cell r="SEY47"/>
          <cell r="SEZ47"/>
          <cell r="SFA47"/>
          <cell r="SFB47"/>
          <cell r="SFC47"/>
          <cell r="SFD47"/>
          <cell r="SFE47"/>
          <cell r="SFF47"/>
          <cell r="SFG47"/>
          <cell r="SFH47"/>
          <cell r="SFI47"/>
          <cell r="SFJ47"/>
          <cell r="SFK47"/>
          <cell r="SFL47"/>
          <cell r="SFM47"/>
          <cell r="SFN47"/>
          <cell r="SFO47"/>
          <cell r="SFP47"/>
          <cell r="SFQ47"/>
          <cell r="SFR47"/>
          <cell r="SFS47"/>
          <cell r="SFT47"/>
          <cell r="SFU47"/>
          <cell r="SFV47"/>
          <cell r="SFW47"/>
          <cell r="SFX47"/>
          <cell r="SFY47"/>
          <cell r="SFZ47"/>
          <cell r="SGA47"/>
          <cell r="SGB47"/>
          <cell r="SGC47"/>
          <cell r="SGD47"/>
          <cell r="SGE47"/>
          <cell r="SGF47"/>
          <cell r="SGG47"/>
          <cell r="SGH47"/>
          <cell r="SGI47"/>
          <cell r="SGJ47"/>
          <cell r="SGK47"/>
          <cell r="SGL47"/>
          <cell r="SGM47"/>
          <cell r="SGN47"/>
          <cell r="SGO47"/>
          <cell r="SGP47"/>
          <cell r="SGQ47"/>
          <cell r="SGR47"/>
          <cell r="SGS47"/>
          <cell r="SGT47"/>
          <cell r="SGU47"/>
          <cell r="SGV47"/>
          <cell r="SGW47"/>
          <cell r="SGX47"/>
          <cell r="SGY47"/>
          <cell r="SGZ47"/>
          <cell r="SHA47"/>
          <cell r="SHB47"/>
          <cell r="SHC47"/>
          <cell r="SHD47"/>
          <cell r="SHE47"/>
          <cell r="SHF47"/>
          <cell r="SHG47"/>
          <cell r="SHH47"/>
          <cell r="SHI47"/>
          <cell r="SHJ47"/>
          <cell r="SHK47"/>
          <cell r="SHL47"/>
          <cell r="SHM47"/>
          <cell r="SHN47"/>
          <cell r="SHO47"/>
          <cell r="SHP47"/>
          <cell r="SHQ47"/>
          <cell r="SHR47"/>
          <cell r="SHS47"/>
          <cell r="SHT47"/>
          <cell r="SHU47"/>
          <cell r="SHV47"/>
          <cell r="SHW47"/>
          <cell r="SHX47"/>
          <cell r="SHY47"/>
          <cell r="SHZ47"/>
          <cell r="SIA47"/>
          <cell r="SIB47"/>
          <cell r="SIC47"/>
          <cell r="SID47"/>
          <cell r="SIE47"/>
          <cell r="SIF47"/>
          <cell r="SIG47"/>
          <cell r="SIH47"/>
          <cell r="SII47"/>
          <cell r="SIJ47"/>
          <cell r="SIK47"/>
          <cell r="SIL47"/>
          <cell r="SIM47"/>
          <cell r="SIN47"/>
          <cell r="SIO47"/>
          <cell r="SIP47"/>
          <cell r="SIQ47"/>
          <cell r="SIR47"/>
          <cell r="SIS47"/>
          <cell r="SIT47"/>
          <cell r="SIU47"/>
          <cell r="SIV47"/>
          <cell r="SIW47"/>
          <cell r="SIX47"/>
          <cell r="SIY47"/>
          <cell r="SIZ47"/>
          <cell r="SJA47"/>
          <cell r="SJB47"/>
          <cell r="SJC47"/>
          <cell r="SJD47"/>
          <cell r="SJE47"/>
          <cell r="SJF47"/>
          <cell r="SJG47"/>
          <cell r="SJH47"/>
          <cell r="SJI47"/>
          <cell r="SJJ47"/>
          <cell r="SJK47"/>
          <cell r="SJL47"/>
          <cell r="SJM47"/>
          <cell r="SJN47"/>
          <cell r="SJO47"/>
          <cell r="SJP47"/>
          <cell r="SJQ47"/>
          <cell r="SJR47"/>
          <cell r="SJS47"/>
          <cell r="SJT47"/>
          <cell r="SJU47"/>
          <cell r="SJV47"/>
          <cell r="SJW47"/>
          <cell r="SJX47"/>
          <cell r="SJY47"/>
          <cell r="SJZ47"/>
          <cell r="SKA47"/>
          <cell r="SKB47"/>
          <cell r="SKC47"/>
          <cell r="SKD47"/>
          <cell r="SKE47"/>
          <cell r="SKF47"/>
          <cell r="SKG47"/>
          <cell r="SKH47"/>
          <cell r="SKI47"/>
          <cell r="SKJ47"/>
          <cell r="SKK47"/>
          <cell r="SKL47"/>
          <cell r="SKM47"/>
          <cell r="SKN47"/>
          <cell r="SKO47"/>
          <cell r="SKP47"/>
          <cell r="SKQ47"/>
          <cell r="SKR47"/>
          <cell r="SKS47"/>
          <cell r="SKT47"/>
          <cell r="SKU47"/>
          <cell r="SKV47"/>
          <cell r="SKW47"/>
          <cell r="SKX47"/>
          <cell r="SKY47"/>
          <cell r="SKZ47"/>
          <cell r="SLA47"/>
          <cell r="SLB47"/>
          <cell r="SLC47"/>
          <cell r="SLD47"/>
          <cell r="SLE47"/>
          <cell r="SLF47"/>
          <cell r="SLG47"/>
          <cell r="SLH47"/>
          <cell r="SLI47"/>
          <cell r="SLJ47"/>
          <cell r="SLK47"/>
          <cell r="SLL47"/>
          <cell r="SLM47"/>
          <cell r="SLN47"/>
          <cell r="SLO47"/>
          <cell r="SLP47"/>
          <cell r="SLQ47"/>
          <cell r="SLR47"/>
          <cell r="SLS47"/>
          <cell r="SLT47"/>
          <cell r="SLU47"/>
          <cell r="SLV47"/>
          <cell r="SLW47"/>
          <cell r="SLX47"/>
          <cell r="SLY47"/>
          <cell r="SLZ47"/>
          <cell r="SMA47"/>
          <cell r="SMB47"/>
          <cell r="SMC47"/>
          <cell r="SMD47"/>
          <cell r="SME47"/>
          <cell r="SMF47"/>
          <cell r="SMG47"/>
          <cell r="SMH47"/>
          <cell r="SMI47"/>
          <cell r="SMJ47"/>
          <cell r="SMK47"/>
          <cell r="SML47"/>
          <cell r="SMM47"/>
          <cell r="SMN47"/>
          <cell r="SMO47"/>
          <cell r="SMP47"/>
          <cell r="SMQ47"/>
          <cell r="SMR47"/>
          <cell r="SMS47"/>
          <cell r="SMT47"/>
          <cell r="SMU47"/>
          <cell r="SMV47"/>
          <cell r="SMW47"/>
          <cell r="SMX47"/>
          <cell r="SMY47"/>
          <cell r="SMZ47"/>
          <cell r="SNA47"/>
          <cell r="SNB47"/>
          <cell r="SNC47"/>
          <cell r="SND47"/>
          <cell r="SNE47"/>
          <cell r="SNF47"/>
          <cell r="SNG47"/>
          <cell r="SNH47"/>
          <cell r="SNI47"/>
          <cell r="SNJ47"/>
          <cell r="SNK47"/>
          <cell r="SNL47"/>
          <cell r="SNM47"/>
          <cell r="SNN47"/>
          <cell r="SNO47"/>
          <cell r="SNP47"/>
          <cell r="SNQ47"/>
          <cell r="SNR47"/>
          <cell r="SNS47"/>
          <cell r="SNT47"/>
          <cell r="SNU47"/>
          <cell r="SNV47"/>
          <cell r="SNW47"/>
          <cell r="SNX47"/>
          <cell r="SNY47"/>
          <cell r="SNZ47"/>
          <cell r="SOA47"/>
          <cell r="SOB47"/>
          <cell r="SOC47"/>
          <cell r="SOD47"/>
          <cell r="SOE47"/>
          <cell r="SOF47"/>
          <cell r="SOG47"/>
          <cell r="SOH47"/>
          <cell r="SOI47"/>
          <cell r="SOJ47"/>
          <cell r="SOK47"/>
          <cell r="SOL47"/>
          <cell r="SOM47"/>
          <cell r="SON47"/>
          <cell r="SOO47"/>
          <cell r="SOP47"/>
          <cell r="SOQ47"/>
          <cell r="SOR47"/>
          <cell r="SOS47"/>
          <cell r="SOT47"/>
          <cell r="SOU47"/>
          <cell r="SOV47"/>
          <cell r="SOW47"/>
          <cell r="SOX47"/>
          <cell r="SOY47"/>
          <cell r="SOZ47"/>
          <cell r="SPA47"/>
          <cell r="SPB47"/>
          <cell r="SPC47"/>
          <cell r="SPD47"/>
          <cell r="SPE47"/>
          <cell r="SPF47"/>
          <cell r="SPG47"/>
          <cell r="SPH47"/>
          <cell r="SPI47"/>
          <cell r="SPJ47"/>
          <cell r="SPK47"/>
          <cell r="SPL47"/>
          <cell r="SPM47"/>
          <cell r="SPN47"/>
          <cell r="SPO47"/>
          <cell r="SPP47"/>
          <cell r="SPQ47"/>
          <cell r="SPR47"/>
          <cell r="SPS47"/>
          <cell r="SPT47"/>
          <cell r="SPU47"/>
          <cell r="SPV47"/>
          <cell r="SPW47"/>
          <cell r="SPX47"/>
          <cell r="SPY47"/>
          <cell r="SPZ47"/>
          <cell r="SQA47"/>
          <cell r="SQB47"/>
          <cell r="SQC47"/>
          <cell r="SQD47"/>
          <cell r="SQE47"/>
          <cell r="SQF47"/>
          <cell r="SQG47"/>
          <cell r="SQH47"/>
          <cell r="SQI47"/>
          <cell r="SQJ47"/>
          <cell r="SQK47"/>
          <cell r="SQL47"/>
          <cell r="SQM47"/>
          <cell r="SQN47"/>
          <cell r="SQO47"/>
          <cell r="SQP47"/>
          <cell r="SQQ47"/>
          <cell r="SQR47"/>
          <cell r="SQS47"/>
          <cell r="SQT47"/>
          <cell r="SQU47"/>
          <cell r="SQV47"/>
          <cell r="SQW47"/>
          <cell r="SQX47"/>
          <cell r="SQY47"/>
          <cell r="SQZ47"/>
          <cell r="SRA47"/>
          <cell r="SRB47"/>
          <cell r="SRC47"/>
          <cell r="SRD47"/>
          <cell r="SRE47"/>
          <cell r="SRF47"/>
          <cell r="SRG47"/>
          <cell r="SRH47"/>
          <cell r="SRI47"/>
          <cell r="SRJ47"/>
          <cell r="SRK47"/>
          <cell r="SRL47"/>
          <cell r="SRM47"/>
          <cell r="SRN47"/>
          <cell r="SRO47"/>
          <cell r="SRP47"/>
          <cell r="SRQ47"/>
          <cell r="SRR47"/>
          <cell r="SRS47"/>
          <cell r="SRT47"/>
          <cell r="SRU47"/>
          <cell r="SRV47"/>
          <cell r="SRW47"/>
          <cell r="SRX47"/>
          <cell r="SRY47"/>
          <cell r="SRZ47"/>
          <cell r="SSA47"/>
          <cell r="SSB47"/>
          <cell r="SSC47"/>
          <cell r="SSD47"/>
          <cell r="SSE47"/>
          <cell r="SSF47"/>
          <cell r="SSG47"/>
          <cell r="SSH47"/>
          <cell r="SSI47"/>
          <cell r="SSJ47"/>
          <cell r="SSK47"/>
          <cell r="SSL47"/>
          <cell r="SSM47"/>
          <cell r="SSN47"/>
          <cell r="SSO47"/>
          <cell r="SSP47"/>
          <cell r="SSQ47"/>
          <cell r="SSR47"/>
          <cell r="SSS47"/>
          <cell r="SST47"/>
          <cell r="SSU47"/>
          <cell r="SSV47"/>
          <cell r="SSW47"/>
          <cell r="SSX47"/>
          <cell r="SSY47"/>
          <cell r="SSZ47"/>
          <cell r="STA47"/>
          <cell r="STB47"/>
          <cell r="STC47"/>
          <cell r="STD47"/>
          <cell r="STE47"/>
          <cell r="STF47"/>
          <cell r="STG47"/>
          <cell r="STH47"/>
          <cell r="STI47"/>
          <cell r="STJ47"/>
          <cell r="STK47"/>
          <cell r="STL47"/>
          <cell r="STM47"/>
          <cell r="STN47"/>
          <cell r="STO47"/>
          <cell r="STP47"/>
          <cell r="STQ47"/>
          <cell r="STR47"/>
          <cell r="STS47"/>
          <cell r="STT47"/>
          <cell r="STU47"/>
          <cell r="STV47"/>
          <cell r="STW47"/>
          <cell r="STX47"/>
          <cell r="STY47"/>
          <cell r="STZ47"/>
          <cell r="SUA47"/>
          <cell r="SUB47"/>
          <cell r="SUC47"/>
          <cell r="SUD47"/>
          <cell r="SUE47"/>
          <cell r="SUF47"/>
          <cell r="SUG47"/>
          <cell r="SUH47"/>
          <cell r="SUI47"/>
          <cell r="SUJ47"/>
          <cell r="SUK47"/>
          <cell r="SUL47"/>
          <cell r="SUM47"/>
          <cell r="SUN47"/>
          <cell r="SUO47"/>
          <cell r="SUP47"/>
          <cell r="SUQ47"/>
          <cell r="SUR47"/>
          <cell r="SUS47"/>
          <cell r="SUT47"/>
          <cell r="SUU47"/>
          <cell r="SUV47"/>
          <cell r="SUW47"/>
          <cell r="SUX47"/>
          <cell r="SUY47"/>
          <cell r="SUZ47"/>
          <cell r="SVA47"/>
          <cell r="SVB47"/>
          <cell r="SVC47"/>
          <cell r="SVD47"/>
          <cell r="SVE47"/>
          <cell r="SVF47"/>
          <cell r="SVG47"/>
          <cell r="SVH47"/>
          <cell r="SVI47"/>
          <cell r="SVJ47"/>
          <cell r="SVK47"/>
          <cell r="SVL47"/>
          <cell r="SVM47"/>
          <cell r="SVN47"/>
          <cell r="SVO47"/>
          <cell r="SVP47"/>
          <cell r="SVQ47"/>
          <cell r="SVR47"/>
          <cell r="SVS47"/>
          <cell r="SVT47"/>
          <cell r="SVU47"/>
          <cell r="SVV47"/>
          <cell r="SVW47"/>
          <cell r="SVX47"/>
          <cell r="SVY47"/>
          <cell r="SVZ47"/>
          <cell r="SWA47"/>
          <cell r="SWB47"/>
          <cell r="SWC47"/>
          <cell r="SWD47"/>
          <cell r="SWE47"/>
          <cell r="SWF47"/>
          <cell r="SWG47"/>
          <cell r="SWH47"/>
          <cell r="SWI47"/>
          <cell r="SWJ47"/>
          <cell r="SWK47"/>
          <cell r="SWL47"/>
          <cell r="SWM47"/>
          <cell r="SWN47"/>
          <cell r="SWO47"/>
          <cell r="SWP47"/>
          <cell r="SWQ47"/>
          <cell r="SWR47"/>
          <cell r="SWS47"/>
          <cell r="SWT47"/>
          <cell r="SWU47"/>
          <cell r="SWV47"/>
          <cell r="SWW47"/>
          <cell r="SWX47"/>
          <cell r="SWY47"/>
          <cell r="SWZ47"/>
          <cell r="SXA47"/>
          <cell r="SXB47"/>
          <cell r="SXC47"/>
          <cell r="SXD47"/>
          <cell r="SXE47"/>
          <cell r="SXF47"/>
          <cell r="SXG47"/>
          <cell r="SXH47"/>
          <cell r="SXI47"/>
          <cell r="SXJ47"/>
          <cell r="SXK47"/>
          <cell r="SXL47"/>
          <cell r="SXM47"/>
          <cell r="SXN47"/>
          <cell r="SXO47"/>
          <cell r="SXP47"/>
          <cell r="SXQ47"/>
          <cell r="SXR47"/>
          <cell r="SXS47"/>
          <cell r="SXT47"/>
          <cell r="SXU47"/>
          <cell r="SXV47"/>
          <cell r="SXW47"/>
          <cell r="SXX47"/>
          <cell r="SXY47"/>
          <cell r="SXZ47"/>
          <cell r="SYA47"/>
          <cell r="SYB47"/>
          <cell r="SYC47"/>
          <cell r="SYD47"/>
          <cell r="SYE47"/>
          <cell r="SYF47"/>
          <cell r="SYG47"/>
          <cell r="SYH47"/>
          <cell r="SYI47"/>
          <cell r="SYJ47"/>
          <cell r="SYK47"/>
          <cell r="SYL47"/>
          <cell r="SYM47"/>
          <cell r="SYN47"/>
          <cell r="SYO47"/>
          <cell r="SYP47"/>
          <cell r="SYQ47"/>
          <cell r="SYR47"/>
          <cell r="SYS47"/>
          <cell r="SYT47"/>
          <cell r="SYU47"/>
          <cell r="SYV47"/>
          <cell r="SYW47"/>
          <cell r="SYX47"/>
          <cell r="SYY47"/>
          <cell r="SYZ47"/>
          <cell r="SZA47"/>
          <cell r="SZB47"/>
          <cell r="SZC47"/>
          <cell r="SZD47"/>
          <cell r="SZE47"/>
          <cell r="SZF47"/>
          <cell r="SZG47"/>
          <cell r="SZH47"/>
          <cell r="SZI47"/>
          <cell r="SZJ47"/>
          <cell r="SZK47"/>
          <cell r="SZL47"/>
          <cell r="SZM47"/>
          <cell r="SZN47"/>
          <cell r="SZO47"/>
          <cell r="SZP47"/>
          <cell r="SZQ47"/>
          <cell r="SZR47"/>
          <cell r="SZS47"/>
          <cell r="SZT47"/>
          <cell r="SZU47"/>
          <cell r="SZV47"/>
          <cell r="SZW47"/>
          <cell r="SZX47"/>
          <cell r="SZY47"/>
          <cell r="SZZ47"/>
          <cell r="TAA47"/>
          <cell r="TAB47"/>
          <cell r="TAC47"/>
          <cell r="TAD47"/>
          <cell r="TAE47"/>
          <cell r="TAF47"/>
          <cell r="TAG47"/>
          <cell r="TAH47"/>
          <cell r="TAI47"/>
          <cell r="TAJ47"/>
          <cell r="TAK47"/>
          <cell r="TAL47"/>
          <cell r="TAM47"/>
          <cell r="TAN47"/>
          <cell r="TAO47"/>
          <cell r="TAP47"/>
          <cell r="TAQ47"/>
          <cell r="TAR47"/>
          <cell r="TAS47"/>
          <cell r="TAT47"/>
          <cell r="TAU47"/>
          <cell r="TAV47"/>
          <cell r="TAW47"/>
          <cell r="TAX47"/>
          <cell r="TAY47"/>
          <cell r="TAZ47"/>
          <cell r="TBA47"/>
          <cell r="TBB47"/>
          <cell r="TBC47"/>
          <cell r="TBD47"/>
          <cell r="TBE47"/>
          <cell r="TBF47"/>
          <cell r="TBG47"/>
          <cell r="TBH47"/>
          <cell r="TBI47"/>
          <cell r="TBJ47"/>
          <cell r="TBK47"/>
          <cell r="TBL47"/>
          <cell r="TBM47"/>
          <cell r="TBN47"/>
          <cell r="TBO47"/>
          <cell r="TBP47"/>
          <cell r="TBQ47"/>
          <cell r="TBR47"/>
          <cell r="TBS47"/>
          <cell r="TBT47"/>
          <cell r="TBU47"/>
          <cell r="TBV47"/>
          <cell r="TBW47"/>
          <cell r="TBX47"/>
          <cell r="TBY47"/>
          <cell r="TBZ47"/>
          <cell r="TCA47"/>
          <cell r="TCB47"/>
          <cell r="TCC47"/>
          <cell r="TCD47"/>
          <cell r="TCE47"/>
          <cell r="TCF47"/>
          <cell r="TCG47"/>
          <cell r="TCH47"/>
          <cell r="TCI47"/>
          <cell r="TCJ47"/>
          <cell r="TCK47"/>
          <cell r="TCL47"/>
          <cell r="TCM47"/>
          <cell r="TCN47"/>
          <cell r="TCO47"/>
          <cell r="TCP47"/>
          <cell r="TCQ47"/>
          <cell r="TCR47"/>
          <cell r="TCS47"/>
          <cell r="TCT47"/>
          <cell r="TCU47"/>
          <cell r="TCV47"/>
          <cell r="TCW47"/>
          <cell r="TCX47"/>
          <cell r="TCY47"/>
          <cell r="TCZ47"/>
          <cell r="TDA47"/>
          <cell r="TDB47"/>
          <cell r="TDC47"/>
          <cell r="TDD47"/>
          <cell r="TDE47"/>
          <cell r="TDF47"/>
          <cell r="TDG47"/>
          <cell r="TDH47"/>
          <cell r="TDI47"/>
          <cell r="TDJ47"/>
          <cell r="TDK47"/>
          <cell r="TDL47"/>
          <cell r="TDM47"/>
          <cell r="TDN47"/>
          <cell r="TDO47"/>
          <cell r="TDP47"/>
          <cell r="TDQ47"/>
          <cell r="TDR47"/>
          <cell r="TDS47"/>
          <cell r="TDT47"/>
          <cell r="TDU47"/>
          <cell r="TDV47"/>
          <cell r="TDW47"/>
          <cell r="TDX47"/>
          <cell r="TDY47"/>
          <cell r="TDZ47"/>
          <cell r="TEA47"/>
          <cell r="TEB47"/>
          <cell r="TEC47"/>
          <cell r="TED47"/>
          <cell r="TEE47"/>
          <cell r="TEF47"/>
          <cell r="TEG47"/>
          <cell r="TEH47"/>
          <cell r="TEI47"/>
          <cell r="TEJ47"/>
          <cell r="TEK47"/>
          <cell r="TEL47"/>
          <cell r="TEM47"/>
          <cell r="TEN47"/>
          <cell r="TEO47"/>
          <cell r="TEP47"/>
          <cell r="TEQ47"/>
          <cell r="TER47"/>
          <cell r="TES47"/>
          <cell r="TET47"/>
          <cell r="TEU47"/>
          <cell r="TEV47"/>
          <cell r="TEW47"/>
          <cell r="TEX47"/>
          <cell r="TEY47"/>
          <cell r="TEZ47"/>
          <cell r="TFA47"/>
          <cell r="TFB47"/>
          <cell r="TFC47"/>
          <cell r="TFD47"/>
          <cell r="TFE47"/>
          <cell r="TFF47"/>
          <cell r="TFG47"/>
          <cell r="TFH47"/>
          <cell r="TFI47"/>
          <cell r="TFJ47"/>
          <cell r="TFK47"/>
          <cell r="TFL47"/>
          <cell r="TFM47"/>
          <cell r="TFN47"/>
          <cell r="TFO47"/>
          <cell r="TFP47"/>
          <cell r="TFQ47"/>
          <cell r="TFR47"/>
          <cell r="TFS47"/>
          <cell r="TFT47"/>
          <cell r="TFU47"/>
          <cell r="TFV47"/>
          <cell r="TFW47"/>
          <cell r="TFX47"/>
          <cell r="TFY47"/>
          <cell r="TFZ47"/>
          <cell r="TGA47"/>
          <cell r="TGB47"/>
          <cell r="TGC47"/>
          <cell r="TGD47"/>
          <cell r="TGE47"/>
          <cell r="TGF47"/>
          <cell r="TGG47"/>
          <cell r="TGH47"/>
          <cell r="TGI47"/>
          <cell r="TGJ47"/>
          <cell r="TGK47"/>
          <cell r="TGL47"/>
          <cell r="TGM47"/>
          <cell r="TGN47"/>
          <cell r="TGO47"/>
          <cell r="TGP47"/>
          <cell r="TGQ47"/>
          <cell r="TGR47"/>
          <cell r="TGS47"/>
          <cell r="TGT47"/>
          <cell r="TGU47"/>
          <cell r="TGV47"/>
          <cell r="TGW47"/>
          <cell r="TGX47"/>
          <cell r="TGY47"/>
          <cell r="TGZ47"/>
          <cell r="THA47"/>
          <cell r="THB47"/>
          <cell r="THC47"/>
          <cell r="THD47"/>
          <cell r="THE47"/>
          <cell r="THF47"/>
          <cell r="THG47"/>
          <cell r="THH47"/>
          <cell r="THI47"/>
          <cell r="THJ47"/>
          <cell r="THK47"/>
          <cell r="THL47"/>
          <cell r="THM47"/>
          <cell r="THN47"/>
          <cell r="THO47"/>
          <cell r="THP47"/>
          <cell r="THQ47"/>
          <cell r="THR47"/>
          <cell r="THS47"/>
          <cell r="THT47"/>
          <cell r="THU47"/>
          <cell r="THV47"/>
          <cell r="THW47"/>
          <cell r="THX47"/>
          <cell r="THY47"/>
          <cell r="THZ47"/>
          <cell r="TIA47"/>
          <cell r="TIB47"/>
          <cell r="TIC47"/>
          <cell r="TID47"/>
          <cell r="TIE47"/>
          <cell r="TIF47"/>
          <cell r="TIG47"/>
          <cell r="TIH47"/>
          <cell r="TII47"/>
          <cell r="TIJ47"/>
          <cell r="TIK47"/>
          <cell r="TIL47"/>
          <cell r="TIM47"/>
          <cell r="TIN47"/>
          <cell r="TIO47"/>
          <cell r="TIP47"/>
          <cell r="TIQ47"/>
          <cell r="TIR47"/>
          <cell r="TIS47"/>
          <cell r="TIT47"/>
          <cell r="TIU47"/>
          <cell r="TIV47"/>
          <cell r="TIW47"/>
          <cell r="TIX47"/>
          <cell r="TIY47"/>
          <cell r="TIZ47"/>
          <cell r="TJA47"/>
          <cell r="TJB47"/>
          <cell r="TJC47"/>
          <cell r="TJD47"/>
          <cell r="TJE47"/>
          <cell r="TJF47"/>
          <cell r="TJG47"/>
          <cell r="TJH47"/>
          <cell r="TJI47"/>
          <cell r="TJJ47"/>
          <cell r="TJK47"/>
          <cell r="TJL47"/>
          <cell r="TJM47"/>
          <cell r="TJN47"/>
          <cell r="TJO47"/>
          <cell r="TJP47"/>
          <cell r="TJQ47"/>
          <cell r="TJR47"/>
          <cell r="TJS47"/>
          <cell r="TJT47"/>
          <cell r="TJU47"/>
          <cell r="TJV47"/>
          <cell r="TJW47"/>
          <cell r="TJX47"/>
          <cell r="TJY47"/>
          <cell r="TJZ47"/>
          <cell r="TKA47"/>
          <cell r="TKB47"/>
          <cell r="TKC47"/>
          <cell r="TKD47"/>
          <cell r="TKE47"/>
          <cell r="TKF47"/>
          <cell r="TKG47"/>
          <cell r="TKH47"/>
          <cell r="TKI47"/>
          <cell r="TKJ47"/>
          <cell r="TKK47"/>
          <cell r="TKL47"/>
          <cell r="TKM47"/>
          <cell r="TKN47"/>
          <cell r="TKO47"/>
          <cell r="TKP47"/>
          <cell r="TKQ47"/>
          <cell r="TKR47"/>
          <cell r="TKS47"/>
          <cell r="TKT47"/>
          <cell r="TKU47"/>
          <cell r="TKV47"/>
          <cell r="TKW47"/>
          <cell r="TKX47"/>
          <cell r="TKY47"/>
          <cell r="TKZ47"/>
          <cell r="TLA47"/>
          <cell r="TLB47"/>
          <cell r="TLC47"/>
          <cell r="TLD47"/>
          <cell r="TLE47"/>
          <cell r="TLF47"/>
          <cell r="TLG47"/>
          <cell r="TLH47"/>
          <cell r="TLI47"/>
          <cell r="TLJ47"/>
          <cell r="TLK47"/>
          <cell r="TLL47"/>
          <cell r="TLM47"/>
          <cell r="TLN47"/>
          <cell r="TLO47"/>
          <cell r="TLP47"/>
          <cell r="TLQ47"/>
          <cell r="TLR47"/>
          <cell r="TLS47"/>
          <cell r="TLT47"/>
          <cell r="TLU47"/>
          <cell r="TLV47"/>
          <cell r="TLW47"/>
          <cell r="TLX47"/>
          <cell r="TLY47"/>
          <cell r="TLZ47"/>
          <cell r="TMA47"/>
          <cell r="TMB47"/>
          <cell r="TMC47"/>
          <cell r="TMD47"/>
          <cell r="TME47"/>
          <cell r="TMF47"/>
          <cell r="TMG47"/>
          <cell r="TMH47"/>
          <cell r="TMI47"/>
          <cell r="TMJ47"/>
          <cell r="TMK47"/>
          <cell r="TML47"/>
          <cell r="TMM47"/>
          <cell r="TMN47"/>
          <cell r="TMO47"/>
          <cell r="TMP47"/>
          <cell r="TMQ47"/>
          <cell r="TMR47"/>
          <cell r="TMS47"/>
          <cell r="TMT47"/>
          <cell r="TMU47"/>
          <cell r="TMV47"/>
          <cell r="TMW47"/>
          <cell r="TMX47"/>
          <cell r="TMY47"/>
          <cell r="TMZ47"/>
          <cell r="TNA47"/>
          <cell r="TNB47"/>
          <cell r="TNC47"/>
          <cell r="TND47"/>
          <cell r="TNE47"/>
          <cell r="TNF47"/>
          <cell r="TNG47"/>
          <cell r="TNH47"/>
          <cell r="TNI47"/>
          <cell r="TNJ47"/>
          <cell r="TNK47"/>
          <cell r="TNL47"/>
          <cell r="TNM47"/>
          <cell r="TNN47"/>
          <cell r="TNO47"/>
          <cell r="TNP47"/>
          <cell r="TNQ47"/>
          <cell r="TNR47"/>
          <cell r="TNS47"/>
          <cell r="TNT47"/>
          <cell r="TNU47"/>
          <cell r="TNV47"/>
          <cell r="TNW47"/>
          <cell r="TNX47"/>
          <cell r="TNY47"/>
          <cell r="TNZ47"/>
          <cell r="TOA47"/>
          <cell r="TOB47"/>
          <cell r="TOC47"/>
          <cell r="TOD47"/>
          <cell r="TOE47"/>
          <cell r="TOF47"/>
          <cell r="TOG47"/>
          <cell r="TOH47"/>
          <cell r="TOI47"/>
          <cell r="TOJ47"/>
          <cell r="TOK47"/>
          <cell r="TOL47"/>
          <cell r="TOM47"/>
          <cell r="TON47"/>
          <cell r="TOO47"/>
          <cell r="TOP47"/>
          <cell r="TOQ47"/>
          <cell r="TOR47"/>
          <cell r="TOS47"/>
          <cell r="TOT47"/>
          <cell r="TOU47"/>
          <cell r="TOV47"/>
          <cell r="TOW47"/>
          <cell r="TOX47"/>
          <cell r="TOY47"/>
          <cell r="TOZ47"/>
          <cell r="TPA47"/>
          <cell r="TPB47"/>
          <cell r="TPC47"/>
          <cell r="TPD47"/>
          <cell r="TPE47"/>
          <cell r="TPF47"/>
          <cell r="TPG47"/>
          <cell r="TPH47"/>
          <cell r="TPI47"/>
          <cell r="TPJ47"/>
          <cell r="TPK47"/>
          <cell r="TPL47"/>
          <cell r="TPM47"/>
          <cell r="TPN47"/>
          <cell r="TPO47"/>
          <cell r="TPP47"/>
          <cell r="TPQ47"/>
          <cell r="TPR47"/>
          <cell r="TPS47"/>
          <cell r="TPT47"/>
          <cell r="TPU47"/>
          <cell r="TPV47"/>
          <cell r="TPW47"/>
          <cell r="TPX47"/>
          <cell r="TPY47"/>
          <cell r="TPZ47"/>
          <cell r="TQA47"/>
          <cell r="TQB47"/>
          <cell r="TQC47"/>
          <cell r="TQD47"/>
          <cell r="TQE47"/>
          <cell r="TQF47"/>
          <cell r="TQG47"/>
          <cell r="TQH47"/>
          <cell r="TQI47"/>
          <cell r="TQJ47"/>
          <cell r="TQK47"/>
          <cell r="TQL47"/>
          <cell r="TQM47"/>
          <cell r="TQN47"/>
          <cell r="TQO47"/>
          <cell r="TQP47"/>
          <cell r="TQQ47"/>
          <cell r="TQR47"/>
          <cell r="TQS47"/>
          <cell r="TQT47"/>
          <cell r="TQU47"/>
          <cell r="TQV47"/>
          <cell r="TQW47"/>
          <cell r="TQX47"/>
          <cell r="TQY47"/>
          <cell r="TQZ47"/>
          <cell r="TRA47"/>
          <cell r="TRB47"/>
          <cell r="TRC47"/>
          <cell r="TRD47"/>
          <cell r="TRE47"/>
          <cell r="TRF47"/>
          <cell r="TRG47"/>
          <cell r="TRH47"/>
          <cell r="TRI47"/>
          <cell r="TRJ47"/>
          <cell r="TRK47"/>
          <cell r="TRL47"/>
          <cell r="TRM47"/>
          <cell r="TRN47"/>
          <cell r="TRO47"/>
          <cell r="TRP47"/>
          <cell r="TRQ47"/>
          <cell r="TRR47"/>
          <cell r="TRS47"/>
          <cell r="TRT47"/>
          <cell r="TRU47"/>
          <cell r="TRV47"/>
          <cell r="TRW47"/>
          <cell r="TRX47"/>
          <cell r="TRY47"/>
          <cell r="TRZ47"/>
          <cell r="TSA47"/>
          <cell r="TSB47"/>
          <cell r="TSC47"/>
          <cell r="TSD47"/>
          <cell r="TSE47"/>
          <cell r="TSF47"/>
          <cell r="TSG47"/>
          <cell r="TSH47"/>
          <cell r="TSI47"/>
          <cell r="TSJ47"/>
          <cell r="TSK47"/>
          <cell r="TSL47"/>
          <cell r="TSM47"/>
          <cell r="TSN47"/>
          <cell r="TSO47"/>
          <cell r="TSP47"/>
          <cell r="TSQ47"/>
          <cell r="TSR47"/>
          <cell r="TSS47"/>
          <cell r="TST47"/>
          <cell r="TSU47"/>
          <cell r="TSV47"/>
          <cell r="TSW47"/>
          <cell r="TSX47"/>
          <cell r="TSY47"/>
          <cell r="TSZ47"/>
          <cell r="TTA47"/>
          <cell r="TTB47"/>
          <cell r="TTC47"/>
          <cell r="TTD47"/>
          <cell r="TTE47"/>
          <cell r="TTF47"/>
          <cell r="TTG47"/>
          <cell r="TTH47"/>
          <cell r="TTI47"/>
          <cell r="TTJ47"/>
          <cell r="TTK47"/>
          <cell r="TTL47"/>
          <cell r="TTM47"/>
          <cell r="TTN47"/>
          <cell r="TTO47"/>
          <cell r="TTP47"/>
          <cell r="TTQ47"/>
          <cell r="TTR47"/>
          <cell r="TTS47"/>
          <cell r="TTT47"/>
          <cell r="TTU47"/>
          <cell r="TTV47"/>
          <cell r="TTW47"/>
          <cell r="TTX47"/>
          <cell r="TTY47"/>
          <cell r="TTZ47"/>
          <cell r="TUA47"/>
          <cell r="TUB47"/>
          <cell r="TUC47"/>
          <cell r="TUD47"/>
          <cell r="TUE47"/>
          <cell r="TUF47"/>
          <cell r="TUG47"/>
          <cell r="TUH47"/>
          <cell r="TUI47"/>
          <cell r="TUJ47"/>
          <cell r="TUK47"/>
          <cell r="TUL47"/>
          <cell r="TUM47"/>
          <cell r="TUN47"/>
          <cell r="TUO47"/>
          <cell r="TUP47"/>
          <cell r="TUQ47"/>
          <cell r="TUR47"/>
          <cell r="TUS47"/>
          <cell r="TUT47"/>
          <cell r="TUU47"/>
          <cell r="TUV47"/>
          <cell r="TUW47"/>
          <cell r="TUX47"/>
          <cell r="TUY47"/>
          <cell r="TUZ47"/>
          <cell r="TVA47"/>
          <cell r="TVB47"/>
          <cell r="TVC47"/>
          <cell r="TVD47"/>
          <cell r="TVE47"/>
          <cell r="TVF47"/>
          <cell r="TVG47"/>
          <cell r="TVH47"/>
          <cell r="TVI47"/>
          <cell r="TVJ47"/>
          <cell r="TVK47"/>
          <cell r="TVL47"/>
          <cell r="TVM47"/>
          <cell r="TVN47"/>
          <cell r="TVO47"/>
          <cell r="TVP47"/>
          <cell r="TVQ47"/>
          <cell r="TVR47"/>
          <cell r="TVS47"/>
          <cell r="TVT47"/>
          <cell r="TVU47"/>
          <cell r="TVV47"/>
          <cell r="TVW47"/>
          <cell r="TVX47"/>
          <cell r="TVY47"/>
          <cell r="TVZ47"/>
          <cell r="TWA47"/>
          <cell r="TWB47"/>
          <cell r="TWC47"/>
          <cell r="TWD47"/>
          <cell r="TWE47"/>
          <cell r="TWF47"/>
          <cell r="TWG47"/>
          <cell r="TWH47"/>
          <cell r="TWI47"/>
          <cell r="TWJ47"/>
          <cell r="TWK47"/>
          <cell r="TWL47"/>
          <cell r="TWM47"/>
          <cell r="TWN47"/>
          <cell r="TWO47"/>
          <cell r="TWP47"/>
          <cell r="TWQ47"/>
          <cell r="TWR47"/>
          <cell r="TWS47"/>
          <cell r="TWT47"/>
          <cell r="TWU47"/>
          <cell r="TWV47"/>
          <cell r="TWW47"/>
          <cell r="TWX47"/>
          <cell r="TWY47"/>
          <cell r="TWZ47"/>
          <cell r="TXA47"/>
          <cell r="TXB47"/>
          <cell r="TXC47"/>
          <cell r="TXD47"/>
          <cell r="TXE47"/>
          <cell r="TXF47"/>
          <cell r="TXG47"/>
          <cell r="TXH47"/>
          <cell r="TXI47"/>
          <cell r="TXJ47"/>
          <cell r="TXK47"/>
          <cell r="TXL47"/>
          <cell r="TXM47"/>
          <cell r="TXN47"/>
          <cell r="TXO47"/>
          <cell r="TXP47"/>
          <cell r="TXQ47"/>
          <cell r="TXR47"/>
          <cell r="TXS47"/>
          <cell r="TXT47"/>
          <cell r="TXU47"/>
          <cell r="TXV47"/>
          <cell r="TXW47"/>
          <cell r="TXX47"/>
          <cell r="TXY47"/>
          <cell r="TXZ47"/>
          <cell r="TYA47"/>
          <cell r="TYB47"/>
          <cell r="TYC47"/>
          <cell r="TYD47"/>
          <cell r="TYE47"/>
          <cell r="TYF47"/>
          <cell r="TYG47"/>
          <cell r="TYH47"/>
          <cell r="TYI47"/>
          <cell r="TYJ47"/>
          <cell r="TYK47"/>
          <cell r="TYL47"/>
          <cell r="TYM47"/>
          <cell r="TYN47"/>
          <cell r="TYO47"/>
          <cell r="TYP47"/>
          <cell r="TYQ47"/>
          <cell r="TYR47"/>
          <cell r="TYS47"/>
          <cell r="TYT47"/>
          <cell r="TYU47"/>
          <cell r="TYV47"/>
          <cell r="TYW47"/>
          <cell r="TYX47"/>
          <cell r="TYY47"/>
          <cell r="TYZ47"/>
          <cell r="TZA47"/>
          <cell r="TZB47"/>
          <cell r="TZC47"/>
          <cell r="TZD47"/>
          <cell r="TZE47"/>
          <cell r="TZF47"/>
          <cell r="TZG47"/>
          <cell r="TZH47"/>
          <cell r="TZI47"/>
          <cell r="TZJ47"/>
          <cell r="TZK47"/>
          <cell r="TZL47"/>
          <cell r="TZM47"/>
          <cell r="TZN47"/>
          <cell r="TZO47"/>
          <cell r="TZP47"/>
          <cell r="TZQ47"/>
          <cell r="TZR47"/>
          <cell r="TZS47"/>
          <cell r="TZT47"/>
          <cell r="TZU47"/>
          <cell r="TZV47"/>
          <cell r="TZW47"/>
          <cell r="TZX47"/>
          <cell r="TZY47"/>
          <cell r="TZZ47"/>
          <cell r="UAA47"/>
          <cell r="UAB47"/>
          <cell r="UAC47"/>
          <cell r="UAD47"/>
          <cell r="UAE47"/>
          <cell r="UAF47"/>
          <cell r="UAG47"/>
          <cell r="UAH47"/>
          <cell r="UAI47"/>
          <cell r="UAJ47"/>
          <cell r="UAK47"/>
          <cell r="UAL47"/>
          <cell r="UAM47"/>
          <cell r="UAN47"/>
          <cell r="UAO47"/>
          <cell r="UAP47"/>
          <cell r="UAQ47"/>
          <cell r="UAR47"/>
          <cell r="UAS47"/>
          <cell r="UAT47"/>
          <cell r="UAU47"/>
          <cell r="UAV47"/>
          <cell r="UAW47"/>
          <cell r="UAX47"/>
          <cell r="UAY47"/>
          <cell r="UAZ47"/>
          <cell r="UBA47"/>
          <cell r="UBB47"/>
          <cell r="UBC47"/>
          <cell r="UBD47"/>
          <cell r="UBE47"/>
          <cell r="UBF47"/>
          <cell r="UBG47"/>
          <cell r="UBH47"/>
          <cell r="UBI47"/>
          <cell r="UBJ47"/>
          <cell r="UBK47"/>
          <cell r="UBL47"/>
          <cell r="UBM47"/>
          <cell r="UBN47"/>
          <cell r="UBO47"/>
          <cell r="UBP47"/>
          <cell r="UBQ47"/>
          <cell r="UBR47"/>
          <cell r="UBS47"/>
          <cell r="UBT47"/>
          <cell r="UBU47"/>
          <cell r="UBV47"/>
          <cell r="UBW47"/>
          <cell r="UBX47"/>
          <cell r="UBY47"/>
          <cell r="UBZ47"/>
          <cell r="UCA47"/>
          <cell r="UCB47"/>
          <cell r="UCC47"/>
          <cell r="UCD47"/>
          <cell r="UCE47"/>
          <cell r="UCF47"/>
          <cell r="UCG47"/>
          <cell r="UCH47"/>
          <cell r="UCI47"/>
          <cell r="UCJ47"/>
          <cell r="UCK47"/>
          <cell r="UCL47"/>
          <cell r="UCM47"/>
          <cell r="UCN47"/>
          <cell r="UCO47"/>
          <cell r="UCP47"/>
          <cell r="UCQ47"/>
          <cell r="UCR47"/>
          <cell r="UCS47"/>
          <cell r="UCT47"/>
          <cell r="UCU47"/>
          <cell r="UCV47"/>
          <cell r="UCW47"/>
          <cell r="UCX47"/>
          <cell r="UCY47"/>
          <cell r="UCZ47"/>
          <cell r="UDA47"/>
          <cell r="UDB47"/>
          <cell r="UDC47"/>
          <cell r="UDD47"/>
          <cell r="UDE47"/>
          <cell r="UDF47"/>
          <cell r="UDG47"/>
          <cell r="UDH47"/>
          <cell r="UDI47"/>
          <cell r="UDJ47"/>
          <cell r="UDK47"/>
          <cell r="UDL47"/>
          <cell r="UDM47"/>
          <cell r="UDN47"/>
          <cell r="UDO47"/>
          <cell r="UDP47"/>
          <cell r="UDQ47"/>
          <cell r="UDR47"/>
          <cell r="UDS47"/>
          <cell r="UDT47"/>
          <cell r="UDU47"/>
          <cell r="UDV47"/>
          <cell r="UDW47"/>
          <cell r="UDX47"/>
          <cell r="UDY47"/>
          <cell r="UDZ47"/>
          <cell r="UEA47"/>
          <cell r="UEB47"/>
          <cell r="UEC47"/>
          <cell r="UED47"/>
          <cell r="UEE47"/>
          <cell r="UEF47"/>
          <cell r="UEG47"/>
          <cell r="UEH47"/>
          <cell r="UEI47"/>
          <cell r="UEJ47"/>
          <cell r="UEK47"/>
          <cell r="UEL47"/>
          <cell r="UEM47"/>
          <cell r="UEN47"/>
          <cell r="UEO47"/>
          <cell r="UEP47"/>
          <cell r="UEQ47"/>
          <cell r="UER47"/>
          <cell r="UES47"/>
          <cell r="UET47"/>
          <cell r="UEU47"/>
          <cell r="UEV47"/>
          <cell r="UEW47"/>
          <cell r="UEX47"/>
          <cell r="UEY47"/>
          <cell r="UEZ47"/>
          <cell r="UFA47"/>
          <cell r="UFB47"/>
          <cell r="UFC47"/>
          <cell r="UFD47"/>
          <cell r="UFE47"/>
          <cell r="UFF47"/>
          <cell r="UFG47"/>
          <cell r="UFH47"/>
          <cell r="UFI47"/>
          <cell r="UFJ47"/>
          <cell r="UFK47"/>
          <cell r="UFL47"/>
          <cell r="UFM47"/>
          <cell r="UFN47"/>
          <cell r="UFO47"/>
          <cell r="UFP47"/>
          <cell r="UFQ47"/>
          <cell r="UFR47"/>
          <cell r="UFS47"/>
          <cell r="UFT47"/>
          <cell r="UFU47"/>
          <cell r="UFV47"/>
          <cell r="UFW47"/>
          <cell r="UFX47"/>
          <cell r="UFY47"/>
          <cell r="UFZ47"/>
          <cell r="UGA47"/>
          <cell r="UGB47"/>
          <cell r="UGC47"/>
          <cell r="UGD47"/>
          <cell r="UGE47"/>
          <cell r="UGF47"/>
          <cell r="UGG47"/>
          <cell r="UGH47"/>
          <cell r="UGI47"/>
          <cell r="UGJ47"/>
          <cell r="UGK47"/>
          <cell r="UGL47"/>
          <cell r="UGM47"/>
          <cell r="UGN47"/>
          <cell r="UGO47"/>
          <cell r="UGP47"/>
          <cell r="UGQ47"/>
          <cell r="UGR47"/>
          <cell r="UGS47"/>
          <cell r="UGT47"/>
          <cell r="UGU47"/>
          <cell r="UGV47"/>
          <cell r="UGW47"/>
          <cell r="UGX47"/>
          <cell r="UGY47"/>
          <cell r="UGZ47"/>
          <cell r="UHA47"/>
          <cell r="UHB47"/>
          <cell r="UHC47"/>
          <cell r="UHD47"/>
          <cell r="UHE47"/>
          <cell r="UHF47"/>
          <cell r="UHG47"/>
          <cell r="UHH47"/>
          <cell r="UHI47"/>
          <cell r="UHJ47"/>
          <cell r="UHK47"/>
          <cell r="UHL47"/>
          <cell r="UHM47"/>
          <cell r="UHN47"/>
          <cell r="UHO47"/>
          <cell r="UHP47"/>
          <cell r="UHQ47"/>
          <cell r="UHR47"/>
          <cell r="UHS47"/>
          <cell r="UHT47"/>
          <cell r="UHU47"/>
          <cell r="UHV47"/>
          <cell r="UHW47"/>
          <cell r="UHX47"/>
          <cell r="UHY47"/>
          <cell r="UHZ47"/>
          <cell r="UIA47"/>
          <cell r="UIB47"/>
          <cell r="UIC47"/>
          <cell r="UID47"/>
          <cell r="UIE47"/>
          <cell r="UIF47"/>
          <cell r="UIG47"/>
          <cell r="UIH47"/>
          <cell r="UII47"/>
          <cell r="UIJ47"/>
          <cell r="UIK47"/>
          <cell r="UIL47"/>
          <cell r="UIM47"/>
          <cell r="UIN47"/>
          <cell r="UIO47"/>
          <cell r="UIP47"/>
          <cell r="UIQ47"/>
          <cell r="UIR47"/>
          <cell r="UIS47"/>
          <cell r="UIT47"/>
          <cell r="UIU47"/>
          <cell r="UIV47"/>
          <cell r="UIW47"/>
          <cell r="UIX47"/>
          <cell r="UIY47"/>
          <cell r="UIZ47"/>
          <cell r="UJA47"/>
          <cell r="UJB47"/>
          <cell r="UJC47"/>
          <cell r="UJD47"/>
          <cell r="UJE47"/>
          <cell r="UJF47"/>
          <cell r="UJG47"/>
          <cell r="UJH47"/>
          <cell r="UJI47"/>
          <cell r="UJJ47"/>
          <cell r="UJK47"/>
          <cell r="UJL47"/>
          <cell r="UJM47"/>
          <cell r="UJN47"/>
          <cell r="UJO47"/>
          <cell r="UJP47"/>
          <cell r="UJQ47"/>
          <cell r="UJR47"/>
          <cell r="UJS47"/>
          <cell r="UJT47"/>
          <cell r="UJU47"/>
          <cell r="UJV47"/>
          <cell r="UJW47"/>
          <cell r="UJX47"/>
          <cell r="UJY47"/>
          <cell r="UJZ47"/>
          <cell r="UKA47"/>
          <cell r="UKB47"/>
          <cell r="UKC47"/>
          <cell r="UKD47"/>
          <cell r="UKE47"/>
          <cell r="UKF47"/>
          <cell r="UKG47"/>
          <cell r="UKH47"/>
          <cell r="UKI47"/>
          <cell r="UKJ47"/>
          <cell r="UKK47"/>
          <cell r="UKL47"/>
          <cell r="UKM47"/>
          <cell r="UKN47"/>
          <cell r="UKO47"/>
          <cell r="UKP47"/>
          <cell r="UKQ47"/>
          <cell r="UKR47"/>
          <cell r="UKS47"/>
          <cell r="UKT47"/>
          <cell r="UKU47"/>
          <cell r="UKV47"/>
          <cell r="UKW47"/>
          <cell r="UKX47"/>
          <cell r="UKY47"/>
          <cell r="UKZ47"/>
          <cell r="ULA47"/>
          <cell r="ULB47"/>
          <cell r="ULC47"/>
          <cell r="ULD47"/>
          <cell r="ULE47"/>
          <cell r="ULF47"/>
          <cell r="ULG47"/>
          <cell r="ULH47"/>
          <cell r="ULI47"/>
          <cell r="ULJ47"/>
          <cell r="ULK47"/>
          <cell r="ULL47"/>
          <cell r="ULM47"/>
          <cell r="ULN47"/>
          <cell r="ULO47"/>
          <cell r="ULP47"/>
          <cell r="ULQ47"/>
          <cell r="ULR47"/>
          <cell r="ULS47"/>
          <cell r="ULT47"/>
          <cell r="ULU47"/>
          <cell r="ULV47"/>
          <cell r="ULW47"/>
          <cell r="ULX47"/>
          <cell r="ULY47"/>
          <cell r="ULZ47"/>
          <cell r="UMA47"/>
          <cell r="UMB47"/>
          <cell r="UMC47"/>
          <cell r="UMD47"/>
          <cell r="UME47"/>
          <cell r="UMF47"/>
          <cell r="UMG47"/>
          <cell r="UMH47"/>
          <cell r="UMI47"/>
          <cell r="UMJ47"/>
          <cell r="UMK47"/>
          <cell r="UML47"/>
          <cell r="UMM47"/>
          <cell r="UMN47"/>
          <cell r="UMO47"/>
          <cell r="UMP47"/>
          <cell r="UMQ47"/>
          <cell r="UMR47"/>
          <cell r="UMS47"/>
          <cell r="UMT47"/>
          <cell r="UMU47"/>
          <cell r="UMV47"/>
          <cell r="UMW47"/>
          <cell r="UMX47"/>
          <cell r="UMY47"/>
          <cell r="UMZ47"/>
          <cell r="UNA47"/>
          <cell r="UNB47"/>
          <cell r="UNC47"/>
          <cell r="UND47"/>
          <cell r="UNE47"/>
          <cell r="UNF47"/>
          <cell r="UNG47"/>
          <cell r="UNH47"/>
          <cell r="UNI47"/>
          <cell r="UNJ47"/>
          <cell r="UNK47"/>
          <cell r="UNL47"/>
          <cell r="UNM47"/>
          <cell r="UNN47"/>
          <cell r="UNO47"/>
          <cell r="UNP47"/>
          <cell r="UNQ47"/>
          <cell r="UNR47"/>
          <cell r="UNS47"/>
          <cell r="UNT47"/>
          <cell r="UNU47"/>
          <cell r="UNV47"/>
          <cell r="UNW47"/>
          <cell r="UNX47"/>
          <cell r="UNY47"/>
          <cell r="UNZ47"/>
          <cell r="UOA47"/>
          <cell r="UOB47"/>
          <cell r="UOC47"/>
          <cell r="UOD47"/>
          <cell r="UOE47"/>
          <cell r="UOF47"/>
          <cell r="UOG47"/>
          <cell r="UOH47"/>
          <cell r="UOI47"/>
          <cell r="UOJ47"/>
          <cell r="UOK47"/>
          <cell r="UOL47"/>
          <cell r="UOM47"/>
          <cell r="UON47"/>
          <cell r="UOO47"/>
          <cell r="UOP47"/>
          <cell r="UOQ47"/>
          <cell r="UOR47"/>
          <cell r="UOS47"/>
          <cell r="UOT47"/>
          <cell r="UOU47"/>
          <cell r="UOV47"/>
          <cell r="UOW47"/>
          <cell r="UOX47"/>
          <cell r="UOY47"/>
          <cell r="UOZ47"/>
          <cell r="UPA47"/>
          <cell r="UPB47"/>
          <cell r="UPC47"/>
          <cell r="UPD47"/>
          <cell r="UPE47"/>
          <cell r="UPF47"/>
          <cell r="UPG47"/>
          <cell r="UPH47"/>
          <cell r="UPI47"/>
          <cell r="UPJ47"/>
          <cell r="UPK47"/>
          <cell r="UPL47"/>
          <cell r="UPM47"/>
          <cell r="UPN47"/>
          <cell r="UPO47"/>
          <cell r="UPP47"/>
          <cell r="UPQ47"/>
          <cell r="UPR47"/>
          <cell r="UPS47"/>
          <cell r="UPT47"/>
          <cell r="UPU47"/>
          <cell r="UPV47"/>
          <cell r="UPW47"/>
          <cell r="UPX47"/>
          <cell r="UPY47"/>
          <cell r="UPZ47"/>
          <cell r="UQA47"/>
          <cell r="UQB47"/>
          <cell r="UQC47"/>
          <cell r="UQD47"/>
          <cell r="UQE47"/>
          <cell r="UQF47"/>
          <cell r="UQG47"/>
          <cell r="UQH47"/>
          <cell r="UQI47"/>
          <cell r="UQJ47"/>
          <cell r="UQK47"/>
          <cell r="UQL47"/>
          <cell r="UQM47"/>
          <cell r="UQN47"/>
          <cell r="UQO47"/>
          <cell r="UQP47"/>
          <cell r="UQQ47"/>
          <cell r="UQR47"/>
          <cell r="UQS47"/>
          <cell r="UQT47"/>
          <cell r="UQU47"/>
          <cell r="UQV47"/>
          <cell r="UQW47"/>
          <cell r="UQX47"/>
          <cell r="UQY47"/>
          <cell r="UQZ47"/>
          <cell r="URA47"/>
          <cell r="URB47"/>
          <cell r="URC47"/>
          <cell r="URD47"/>
          <cell r="URE47"/>
          <cell r="URF47"/>
          <cell r="URG47"/>
          <cell r="URH47"/>
          <cell r="URI47"/>
          <cell r="URJ47"/>
          <cell r="URK47"/>
          <cell r="URL47"/>
          <cell r="URM47"/>
          <cell r="URN47"/>
          <cell r="URO47"/>
          <cell r="URP47"/>
          <cell r="URQ47"/>
          <cell r="URR47"/>
          <cell r="URS47"/>
          <cell r="URT47"/>
          <cell r="URU47"/>
          <cell r="URV47"/>
          <cell r="URW47"/>
          <cell r="URX47"/>
          <cell r="URY47"/>
          <cell r="URZ47"/>
          <cell r="USA47"/>
          <cell r="USB47"/>
          <cell r="USC47"/>
          <cell r="USD47"/>
          <cell r="USE47"/>
          <cell r="USF47"/>
          <cell r="USG47"/>
          <cell r="USH47"/>
          <cell r="USI47"/>
          <cell r="USJ47"/>
          <cell r="USK47"/>
          <cell r="USL47"/>
          <cell r="USM47"/>
          <cell r="USN47"/>
          <cell r="USO47"/>
          <cell r="USP47"/>
          <cell r="USQ47"/>
          <cell r="USR47"/>
          <cell r="USS47"/>
          <cell r="UST47"/>
          <cell r="USU47"/>
          <cell r="USV47"/>
          <cell r="USW47"/>
          <cell r="USX47"/>
          <cell r="USY47"/>
          <cell r="USZ47"/>
          <cell r="UTA47"/>
          <cell r="UTB47"/>
          <cell r="UTC47"/>
          <cell r="UTD47"/>
          <cell r="UTE47"/>
          <cell r="UTF47"/>
          <cell r="UTG47"/>
          <cell r="UTH47"/>
          <cell r="UTI47"/>
          <cell r="UTJ47"/>
          <cell r="UTK47"/>
          <cell r="UTL47"/>
          <cell r="UTM47"/>
          <cell r="UTN47"/>
          <cell r="UTO47"/>
          <cell r="UTP47"/>
          <cell r="UTQ47"/>
          <cell r="UTR47"/>
          <cell r="UTS47"/>
          <cell r="UTT47"/>
          <cell r="UTU47"/>
          <cell r="UTV47"/>
          <cell r="UTW47"/>
          <cell r="UTX47"/>
          <cell r="UTY47"/>
          <cell r="UTZ47"/>
          <cell r="UUA47"/>
          <cell r="UUB47"/>
          <cell r="UUC47"/>
          <cell r="UUD47"/>
          <cell r="UUE47"/>
          <cell r="UUF47"/>
          <cell r="UUG47"/>
          <cell r="UUH47"/>
          <cell r="UUI47"/>
          <cell r="UUJ47"/>
          <cell r="UUK47"/>
          <cell r="UUL47"/>
          <cell r="UUM47"/>
          <cell r="UUN47"/>
          <cell r="UUO47"/>
          <cell r="UUP47"/>
          <cell r="UUQ47"/>
          <cell r="UUR47"/>
          <cell r="UUS47"/>
          <cell r="UUT47"/>
          <cell r="UUU47"/>
          <cell r="UUV47"/>
          <cell r="UUW47"/>
          <cell r="UUX47"/>
          <cell r="UUY47"/>
          <cell r="UUZ47"/>
          <cell r="UVA47"/>
          <cell r="UVB47"/>
          <cell r="UVC47"/>
          <cell r="UVD47"/>
          <cell r="UVE47"/>
          <cell r="UVF47"/>
          <cell r="UVG47"/>
          <cell r="UVH47"/>
          <cell r="UVI47"/>
          <cell r="UVJ47"/>
          <cell r="UVK47"/>
          <cell r="UVL47"/>
          <cell r="UVM47"/>
          <cell r="UVN47"/>
          <cell r="UVO47"/>
          <cell r="UVP47"/>
          <cell r="UVQ47"/>
          <cell r="UVR47"/>
          <cell r="UVS47"/>
          <cell r="UVT47"/>
          <cell r="UVU47"/>
          <cell r="UVV47"/>
          <cell r="UVW47"/>
          <cell r="UVX47"/>
          <cell r="UVY47"/>
          <cell r="UVZ47"/>
          <cell r="UWA47"/>
          <cell r="UWB47"/>
          <cell r="UWC47"/>
          <cell r="UWD47"/>
          <cell r="UWE47"/>
          <cell r="UWF47"/>
          <cell r="UWG47"/>
          <cell r="UWH47"/>
          <cell r="UWI47"/>
          <cell r="UWJ47"/>
          <cell r="UWK47"/>
          <cell r="UWL47"/>
          <cell r="UWM47"/>
          <cell r="UWN47"/>
          <cell r="UWO47"/>
          <cell r="UWP47"/>
          <cell r="UWQ47"/>
          <cell r="UWR47"/>
          <cell r="UWS47"/>
          <cell r="UWT47"/>
          <cell r="UWU47"/>
          <cell r="UWV47"/>
          <cell r="UWW47"/>
          <cell r="UWX47"/>
          <cell r="UWY47"/>
          <cell r="UWZ47"/>
          <cell r="UXA47"/>
          <cell r="UXB47"/>
          <cell r="UXC47"/>
          <cell r="UXD47"/>
          <cell r="UXE47"/>
          <cell r="UXF47"/>
          <cell r="UXG47"/>
          <cell r="UXH47"/>
          <cell r="UXI47"/>
          <cell r="UXJ47"/>
          <cell r="UXK47"/>
          <cell r="UXL47"/>
          <cell r="UXM47"/>
          <cell r="UXN47"/>
          <cell r="UXO47"/>
          <cell r="UXP47"/>
          <cell r="UXQ47"/>
          <cell r="UXR47"/>
          <cell r="UXS47"/>
          <cell r="UXT47"/>
          <cell r="UXU47"/>
          <cell r="UXV47"/>
          <cell r="UXW47"/>
          <cell r="UXX47"/>
          <cell r="UXY47"/>
          <cell r="UXZ47"/>
          <cell r="UYA47"/>
          <cell r="UYB47"/>
          <cell r="UYC47"/>
          <cell r="UYD47"/>
          <cell r="UYE47"/>
          <cell r="UYF47"/>
          <cell r="UYG47"/>
          <cell r="UYH47"/>
          <cell r="UYI47"/>
          <cell r="UYJ47"/>
          <cell r="UYK47"/>
          <cell r="UYL47"/>
          <cell r="UYM47"/>
          <cell r="UYN47"/>
          <cell r="UYO47"/>
          <cell r="UYP47"/>
          <cell r="UYQ47"/>
          <cell r="UYR47"/>
          <cell r="UYS47"/>
          <cell r="UYT47"/>
          <cell r="UYU47"/>
          <cell r="UYV47"/>
          <cell r="UYW47"/>
          <cell r="UYX47"/>
          <cell r="UYY47"/>
          <cell r="UYZ47"/>
          <cell r="UZA47"/>
          <cell r="UZB47"/>
          <cell r="UZC47"/>
          <cell r="UZD47"/>
          <cell r="UZE47"/>
          <cell r="UZF47"/>
          <cell r="UZG47"/>
          <cell r="UZH47"/>
          <cell r="UZI47"/>
          <cell r="UZJ47"/>
          <cell r="UZK47"/>
          <cell r="UZL47"/>
          <cell r="UZM47"/>
          <cell r="UZN47"/>
          <cell r="UZO47"/>
          <cell r="UZP47"/>
          <cell r="UZQ47"/>
          <cell r="UZR47"/>
          <cell r="UZS47"/>
          <cell r="UZT47"/>
          <cell r="UZU47"/>
          <cell r="UZV47"/>
          <cell r="UZW47"/>
          <cell r="UZX47"/>
          <cell r="UZY47"/>
          <cell r="UZZ47"/>
          <cell r="VAA47"/>
          <cell r="VAB47"/>
          <cell r="VAC47"/>
          <cell r="VAD47"/>
          <cell r="VAE47"/>
          <cell r="VAF47"/>
          <cell r="VAG47"/>
          <cell r="VAH47"/>
          <cell r="VAI47"/>
          <cell r="VAJ47"/>
          <cell r="VAK47"/>
          <cell r="VAL47"/>
          <cell r="VAM47"/>
          <cell r="VAN47"/>
          <cell r="VAO47"/>
          <cell r="VAP47"/>
          <cell r="VAQ47"/>
          <cell r="VAR47"/>
          <cell r="VAS47"/>
          <cell r="VAT47"/>
          <cell r="VAU47"/>
          <cell r="VAV47"/>
          <cell r="VAW47"/>
          <cell r="VAX47"/>
          <cell r="VAY47"/>
          <cell r="VAZ47"/>
          <cell r="VBA47"/>
          <cell r="VBB47"/>
          <cell r="VBC47"/>
          <cell r="VBD47"/>
          <cell r="VBE47"/>
          <cell r="VBF47"/>
          <cell r="VBG47"/>
          <cell r="VBH47"/>
          <cell r="VBI47"/>
          <cell r="VBJ47"/>
          <cell r="VBK47"/>
          <cell r="VBL47"/>
          <cell r="VBM47"/>
          <cell r="VBN47"/>
          <cell r="VBO47"/>
          <cell r="VBP47"/>
          <cell r="VBQ47"/>
          <cell r="VBR47"/>
          <cell r="VBS47"/>
          <cell r="VBT47"/>
          <cell r="VBU47"/>
          <cell r="VBV47"/>
          <cell r="VBW47"/>
          <cell r="VBX47"/>
          <cell r="VBY47"/>
          <cell r="VBZ47"/>
          <cell r="VCA47"/>
          <cell r="VCB47"/>
          <cell r="VCC47"/>
          <cell r="VCD47"/>
          <cell r="VCE47"/>
          <cell r="VCF47"/>
          <cell r="VCG47"/>
          <cell r="VCH47"/>
          <cell r="VCI47"/>
          <cell r="VCJ47"/>
          <cell r="VCK47"/>
          <cell r="VCL47"/>
          <cell r="VCM47"/>
          <cell r="VCN47"/>
          <cell r="VCO47"/>
          <cell r="VCP47"/>
          <cell r="VCQ47"/>
          <cell r="VCR47"/>
          <cell r="VCS47"/>
          <cell r="VCT47"/>
          <cell r="VCU47"/>
          <cell r="VCV47"/>
          <cell r="VCW47"/>
          <cell r="VCX47"/>
          <cell r="VCY47"/>
          <cell r="VCZ47"/>
          <cell r="VDA47"/>
          <cell r="VDB47"/>
          <cell r="VDC47"/>
          <cell r="VDD47"/>
          <cell r="VDE47"/>
          <cell r="VDF47"/>
          <cell r="VDG47"/>
          <cell r="VDH47"/>
          <cell r="VDI47"/>
          <cell r="VDJ47"/>
          <cell r="VDK47"/>
          <cell r="VDL47"/>
          <cell r="VDM47"/>
          <cell r="VDN47"/>
          <cell r="VDO47"/>
          <cell r="VDP47"/>
          <cell r="VDQ47"/>
          <cell r="VDR47"/>
          <cell r="VDS47"/>
          <cell r="VDT47"/>
          <cell r="VDU47"/>
          <cell r="VDV47"/>
          <cell r="VDW47"/>
          <cell r="VDX47"/>
          <cell r="VDY47"/>
          <cell r="VDZ47"/>
          <cell r="VEA47"/>
          <cell r="VEB47"/>
          <cell r="VEC47"/>
          <cell r="VED47"/>
          <cell r="VEE47"/>
          <cell r="VEF47"/>
          <cell r="VEG47"/>
          <cell r="VEH47"/>
          <cell r="VEI47"/>
          <cell r="VEJ47"/>
          <cell r="VEK47"/>
          <cell r="VEL47"/>
          <cell r="VEM47"/>
          <cell r="VEN47"/>
          <cell r="VEO47"/>
          <cell r="VEP47"/>
          <cell r="VEQ47"/>
          <cell r="VER47"/>
          <cell r="VES47"/>
          <cell r="VET47"/>
          <cell r="VEU47"/>
          <cell r="VEV47"/>
          <cell r="VEW47"/>
          <cell r="VEX47"/>
          <cell r="VEY47"/>
          <cell r="VEZ47"/>
          <cell r="VFA47"/>
          <cell r="VFB47"/>
          <cell r="VFC47"/>
          <cell r="VFD47"/>
          <cell r="VFE47"/>
          <cell r="VFF47"/>
          <cell r="VFG47"/>
          <cell r="VFH47"/>
          <cell r="VFI47"/>
          <cell r="VFJ47"/>
          <cell r="VFK47"/>
          <cell r="VFL47"/>
          <cell r="VFM47"/>
          <cell r="VFN47"/>
          <cell r="VFO47"/>
          <cell r="VFP47"/>
          <cell r="VFQ47"/>
          <cell r="VFR47"/>
          <cell r="VFS47"/>
          <cell r="VFT47"/>
          <cell r="VFU47"/>
          <cell r="VFV47"/>
          <cell r="VFW47"/>
          <cell r="VFX47"/>
          <cell r="VFY47"/>
          <cell r="VFZ47"/>
          <cell r="VGA47"/>
          <cell r="VGB47"/>
          <cell r="VGC47"/>
          <cell r="VGD47"/>
          <cell r="VGE47"/>
          <cell r="VGF47"/>
          <cell r="VGG47"/>
          <cell r="VGH47"/>
          <cell r="VGI47"/>
          <cell r="VGJ47"/>
          <cell r="VGK47"/>
          <cell r="VGL47"/>
          <cell r="VGM47"/>
          <cell r="VGN47"/>
          <cell r="VGO47"/>
          <cell r="VGP47"/>
          <cell r="VGQ47"/>
          <cell r="VGR47"/>
          <cell r="VGS47"/>
          <cell r="VGT47"/>
          <cell r="VGU47"/>
          <cell r="VGV47"/>
          <cell r="VGW47"/>
          <cell r="VGX47"/>
          <cell r="VGY47"/>
          <cell r="VGZ47"/>
          <cell r="VHA47"/>
          <cell r="VHB47"/>
          <cell r="VHC47"/>
          <cell r="VHD47"/>
          <cell r="VHE47"/>
          <cell r="VHF47"/>
          <cell r="VHG47"/>
          <cell r="VHH47"/>
          <cell r="VHI47"/>
          <cell r="VHJ47"/>
          <cell r="VHK47"/>
          <cell r="VHL47"/>
          <cell r="VHM47"/>
          <cell r="VHN47"/>
          <cell r="VHO47"/>
          <cell r="VHP47"/>
          <cell r="VHQ47"/>
          <cell r="VHR47"/>
          <cell r="VHS47"/>
          <cell r="VHT47"/>
          <cell r="VHU47"/>
          <cell r="VHV47"/>
          <cell r="VHW47"/>
          <cell r="VHX47"/>
          <cell r="VHY47"/>
          <cell r="VHZ47"/>
          <cell r="VIA47"/>
          <cell r="VIB47"/>
          <cell r="VIC47"/>
          <cell r="VID47"/>
          <cell r="VIE47"/>
          <cell r="VIF47"/>
          <cell r="VIG47"/>
          <cell r="VIH47"/>
          <cell r="VII47"/>
          <cell r="VIJ47"/>
          <cell r="VIK47"/>
          <cell r="VIL47"/>
          <cell r="VIM47"/>
          <cell r="VIN47"/>
          <cell r="VIO47"/>
          <cell r="VIP47"/>
          <cell r="VIQ47"/>
          <cell r="VIR47"/>
          <cell r="VIS47"/>
          <cell r="VIT47"/>
          <cell r="VIU47"/>
          <cell r="VIV47"/>
          <cell r="VIW47"/>
          <cell r="VIX47"/>
          <cell r="VIY47"/>
          <cell r="VIZ47"/>
          <cell r="VJA47"/>
          <cell r="VJB47"/>
          <cell r="VJC47"/>
          <cell r="VJD47"/>
          <cell r="VJE47"/>
          <cell r="VJF47"/>
          <cell r="VJG47"/>
          <cell r="VJH47"/>
          <cell r="VJI47"/>
          <cell r="VJJ47"/>
          <cell r="VJK47"/>
          <cell r="VJL47"/>
          <cell r="VJM47"/>
          <cell r="VJN47"/>
          <cell r="VJO47"/>
          <cell r="VJP47"/>
          <cell r="VJQ47"/>
          <cell r="VJR47"/>
          <cell r="VJS47"/>
          <cell r="VJT47"/>
          <cell r="VJU47"/>
          <cell r="VJV47"/>
          <cell r="VJW47"/>
          <cell r="VJX47"/>
          <cell r="VJY47"/>
          <cell r="VJZ47"/>
          <cell r="VKA47"/>
          <cell r="VKB47"/>
          <cell r="VKC47"/>
          <cell r="VKD47"/>
          <cell r="VKE47"/>
          <cell r="VKF47"/>
          <cell r="VKG47"/>
          <cell r="VKH47"/>
          <cell r="VKI47"/>
          <cell r="VKJ47"/>
          <cell r="VKK47"/>
          <cell r="VKL47"/>
          <cell r="VKM47"/>
          <cell r="VKN47"/>
          <cell r="VKO47"/>
          <cell r="VKP47"/>
          <cell r="VKQ47"/>
          <cell r="VKR47"/>
          <cell r="VKS47"/>
          <cell r="VKT47"/>
          <cell r="VKU47"/>
          <cell r="VKV47"/>
          <cell r="VKW47"/>
          <cell r="VKX47"/>
          <cell r="VKY47"/>
          <cell r="VKZ47"/>
          <cell r="VLA47"/>
          <cell r="VLB47"/>
          <cell r="VLC47"/>
          <cell r="VLD47"/>
          <cell r="VLE47"/>
          <cell r="VLF47"/>
          <cell r="VLG47"/>
          <cell r="VLH47"/>
          <cell r="VLI47"/>
          <cell r="VLJ47"/>
          <cell r="VLK47"/>
          <cell r="VLL47"/>
          <cell r="VLM47"/>
          <cell r="VLN47"/>
          <cell r="VLO47"/>
          <cell r="VLP47"/>
          <cell r="VLQ47"/>
          <cell r="VLR47"/>
          <cell r="VLS47"/>
          <cell r="VLT47"/>
          <cell r="VLU47"/>
          <cell r="VLV47"/>
          <cell r="VLW47"/>
          <cell r="VLX47"/>
          <cell r="VLY47"/>
          <cell r="VLZ47"/>
          <cell r="VMA47"/>
          <cell r="VMB47"/>
          <cell r="VMC47"/>
          <cell r="VMD47"/>
          <cell r="VME47"/>
          <cell r="VMF47"/>
          <cell r="VMG47"/>
          <cell r="VMH47"/>
          <cell r="VMI47"/>
          <cell r="VMJ47"/>
          <cell r="VMK47"/>
          <cell r="VML47"/>
          <cell r="VMM47"/>
          <cell r="VMN47"/>
          <cell r="VMO47"/>
          <cell r="VMP47"/>
          <cell r="VMQ47"/>
          <cell r="VMR47"/>
          <cell r="VMS47"/>
          <cell r="VMT47"/>
          <cell r="VMU47"/>
          <cell r="VMV47"/>
          <cell r="VMW47"/>
          <cell r="VMX47"/>
          <cell r="VMY47"/>
          <cell r="VMZ47"/>
          <cell r="VNA47"/>
          <cell r="VNB47"/>
          <cell r="VNC47"/>
          <cell r="VND47"/>
          <cell r="VNE47"/>
          <cell r="VNF47"/>
          <cell r="VNG47"/>
          <cell r="VNH47"/>
          <cell r="VNI47"/>
          <cell r="VNJ47"/>
          <cell r="VNK47"/>
          <cell r="VNL47"/>
          <cell r="VNM47"/>
          <cell r="VNN47"/>
          <cell r="VNO47"/>
          <cell r="VNP47"/>
          <cell r="VNQ47"/>
          <cell r="VNR47"/>
          <cell r="VNS47"/>
          <cell r="VNT47"/>
          <cell r="VNU47"/>
          <cell r="VNV47"/>
          <cell r="VNW47"/>
          <cell r="VNX47"/>
          <cell r="VNY47"/>
          <cell r="VNZ47"/>
          <cell r="VOA47"/>
          <cell r="VOB47"/>
          <cell r="VOC47"/>
          <cell r="VOD47"/>
          <cell r="VOE47"/>
          <cell r="VOF47"/>
          <cell r="VOG47"/>
          <cell r="VOH47"/>
          <cell r="VOI47"/>
          <cell r="VOJ47"/>
          <cell r="VOK47"/>
          <cell r="VOL47"/>
          <cell r="VOM47"/>
          <cell r="VON47"/>
          <cell r="VOO47"/>
          <cell r="VOP47"/>
          <cell r="VOQ47"/>
          <cell r="VOR47"/>
          <cell r="VOS47"/>
          <cell r="VOT47"/>
          <cell r="VOU47"/>
          <cell r="VOV47"/>
          <cell r="VOW47"/>
          <cell r="VOX47"/>
          <cell r="VOY47"/>
          <cell r="VOZ47"/>
          <cell r="VPA47"/>
          <cell r="VPB47"/>
          <cell r="VPC47"/>
          <cell r="VPD47"/>
          <cell r="VPE47"/>
          <cell r="VPF47"/>
          <cell r="VPG47"/>
          <cell r="VPH47"/>
          <cell r="VPI47"/>
          <cell r="VPJ47"/>
          <cell r="VPK47"/>
          <cell r="VPL47"/>
          <cell r="VPM47"/>
          <cell r="VPN47"/>
          <cell r="VPO47"/>
          <cell r="VPP47"/>
          <cell r="VPQ47"/>
          <cell r="VPR47"/>
          <cell r="VPS47"/>
          <cell r="VPT47"/>
          <cell r="VPU47"/>
          <cell r="VPV47"/>
          <cell r="VPW47"/>
          <cell r="VPX47"/>
          <cell r="VPY47"/>
          <cell r="VPZ47"/>
          <cell r="VQA47"/>
          <cell r="VQB47"/>
          <cell r="VQC47"/>
          <cell r="VQD47"/>
          <cell r="VQE47"/>
          <cell r="VQF47"/>
          <cell r="VQG47"/>
          <cell r="VQH47"/>
          <cell r="VQI47"/>
          <cell r="VQJ47"/>
          <cell r="VQK47"/>
          <cell r="VQL47"/>
          <cell r="VQM47"/>
          <cell r="VQN47"/>
          <cell r="VQO47"/>
          <cell r="VQP47"/>
          <cell r="VQQ47"/>
          <cell r="VQR47"/>
          <cell r="VQS47"/>
          <cell r="VQT47"/>
          <cell r="VQU47"/>
          <cell r="VQV47"/>
          <cell r="VQW47"/>
          <cell r="VQX47"/>
          <cell r="VQY47"/>
          <cell r="VQZ47"/>
          <cell r="VRA47"/>
          <cell r="VRB47"/>
          <cell r="VRC47"/>
          <cell r="VRD47"/>
          <cell r="VRE47"/>
          <cell r="VRF47"/>
          <cell r="VRG47"/>
          <cell r="VRH47"/>
          <cell r="VRI47"/>
          <cell r="VRJ47"/>
          <cell r="VRK47"/>
          <cell r="VRL47"/>
          <cell r="VRM47"/>
          <cell r="VRN47"/>
          <cell r="VRO47"/>
          <cell r="VRP47"/>
          <cell r="VRQ47"/>
          <cell r="VRR47"/>
          <cell r="VRS47"/>
          <cell r="VRT47"/>
          <cell r="VRU47"/>
          <cell r="VRV47"/>
          <cell r="VRW47"/>
          <cell r="VRX47"/>
          <cell r="VRY47"/>
          <cell r="VRZ47"/>
          <cell r="VSA47"/>
          <cell r="VSB47"/>
          <cell r="VSC47"/>
          <cell r="VSD47"/>
          <cell r="VSE47"/>
          <cell r="VSF47"/>
          <cell r="VSG47"/>
          <cell r="VSH47"/>
          <cell r="VSI47"/>
          <cell r="VSJ47"/>
          <cell r="VSK47"/>
          <cell r="VSL47"/>
          <cell r="VSM47"/>
          <cell r="VSN47"/>
          <cell r="VSO47"/>
          <cell r="VSP47"/>
          <cell r="VSQ47"/>
          <cell r="VSR47"/>
          <cell r="VSS47"/>
          <cell r="VST47"/>
          <cell r="VSU47"/>
          <cell r="VSV47"/>
          <cell r="VSW47"/>
          <cell r="VSX47"/>
          <cell r="VSY47"/>
          <cell r="VSZ47"/>
          <cell r="VTA47"/>
          <cell r="VTB47"/>
          <cell r="VTC47"/>
          <cell r="VTD47"/>
          <cell r="VTE47"/>
          <cell r="VTF47"/>
          <cell r="VTG47"/>
          <cell r="VTH47"/>
          <cell r="VTI47"/>
          <cell r="VTJ47"/>
          <cell r="VTK47"/>
          <cell r="VTL47"/>
          <cell r="VTM47"/>
          <cell r="VTN47"/>
          <cell r="VTO47"/>
          <cell r="VTP47"/>
          <cell r="VTQ47"/>
          <cell r="VTR47"/>
          <cell r="VTS47"/>
          <cell r="VTT47"/>
          <cell r="VTU47"/>
          <cell r="VTV47"/>
          <cell r="VTW47"/>
          <cell r="VTX47"/>
          <cell r="VTY47"/>
          <cell r="VTZ47"/>
          <cell r="VUA47"/>
          <cell r="VUB47"/>
          <cell r="VUC47"/>
          <cell r="VUD47"/>
          <cell r="VUE47"/>
          <cell r="VUF47"/>
          <cell r="VUG47"/>
          <cell r="VUH47"/>
          <cell r="VUI47"/>
          <cell r="VUJ47"/>
          <cell r="VUK47"/>
          <cell r="VUL47"/>
          <cell r="VUM47"/>
          <cell r="VUN47"/>
          <cell r="VUO47"/>
          <cell r="VUP47"/>
          <cell r="VUQ47"/>
          <cell r="VUR47"/>
          <cell r="VUS47"/>
          <cell r="VUT47"/>
          <cell r="VUU47"/>
          <cell r="VUV47"/>
          <cell r="VUW47"/>
          <cell r="VUX47"/>
          <cell r="VUY47"/>
          <cell r="VUZ47"/>
          <cell r="VVA47"/>
          <cell r="VVB47"/>
          <cell r="VVC47"/>
          <cell r="VVD47"/>
          <cell r="VVE47"/>
          <cell r="VVF47"/>
          <cell r="VVG47"/>
          <cell r="VVH47"/>
          <cell r="VVI47"/>
          <cell r="VVJ47"/>
          <cell r="VVK47"/>
          <cell r="VVL47"/>
          <cell r="VVM47"/>
          <cell r="VVN47"/>
          <cell r="VVO47"/>
          <cell r="VVP47"/>
          <cell r="VVQ47"/>
          <cell r="VVR47"/>
          <cell r="VVS47"/>
          <cell r="VVT47"/>
          <cell r="VVU47"/>
          <cell r="VVV47"/>
          <cell r="VVW47"/>
          <cell r="VVX47"/>
          <cell r="VVY47"/>
          <cell r="VVZ47"/>
          <cell r="VWA47"/>
          <cell r="VWB47"/>
          <cell r="VWC47"/>
          <cell r="VWD47"/>
          <cell r="VWE47"/>
          <cell r="VWF47"/>
          <cell r="VWG47"/>
          <cell r="VWH47"/>
          <cell r="VWI47"/>
          <cell r="VWJ47"/>
          <cell r="VWK47"/>
          <cell r="VWL47"/>
          <cell r="VWM47"/>
          <cell r="VWN47"/>
          <cell r="VWO47"/>
          <cell r="VWP47"/>
          <cell r="VWQ47"/>
          <cell r="VWR47"/>
          <cell r="VWS47"/>
          <cell r="VWT47"/>
          <cell r="VWU47"/>
          <cell r="VWV47"/>
          <cell r="VWW47"/>
          <cell r="VWX47"/>
          <cell r="VWY47"/>
          <cell r="VWZ47"/>
          <cell r="VXA47"/>
          <cell r="VXB47"/>
          <cell r="VXC47"/>
          <cell r="VXD47"/>
          <cell r="VXE47"/>
          <cell r="VXF47"/>
          <cell r="VXG47"/>
          <cell r="VXH47"/>
          <cell r="VXI47"/>
          <cell r="VXJ47"/>
          <cell r="VXK47"/>
          <cell r="VXL47"/>
          <cell r="VXM47"/>
          <cell r="VXN47"/>
          <cell r="VXO47"/>
          <cell r="VXP47"/>
          <cell r="VXQ47"/>
          <cell r="VXR47"/>
          <cell r="VXS47"/>
          <cell r="VXT47"/>
          <cell r="VXU47"/>
          <cell r="VXV47"/>
          <cell r="VXW47"/>
          <cell r="VXX47"/>
          <cell r="VXY47"/>
          <cell r="VXZ47"/>
          <cell r="VYA47"/>
          <cell r="VYB47"/>
          <cell r="VYC47"/>
          <cell r="VYD47"/>
          <cell r="VYE47"/>
          <cell r="VYF47"/>
          <cell r="VYG47"/>
          <cell r="VYH47"/>
          <cell r="VYI47"/>
          <cell r="VYJ47"/>
          <cell r="VYK47"/>
          <cell r="VYL47"/>
          <cell r="VYM47"/>
          <cell r="VYN47"/>
          <cell r="VYO47"/>
          <cell r="VYP47"/>
          <cell r="VYQ47"/>
          <cell r="VYR47"/>
          <cell r="VYS47"/>
          <cell r="VYT47"/>
          <cell r="VYU47"/>
          <cell r="VYV47"/>
          <cell r="VYW47"/>
          <cell r="VYX47"/>
          <cell r="VYY47"/>
          <cell r="VYZ47"/>
          <cell r="VZA47"/>
          <cell r="VZB47"/>
          <cell r="VZC47"/>
          <cell r="VZD47"/>
          <cell r="VZE47"/>
          <cell r="VZF47"/>
          <cell r="VZG47"/>
          <cell r="VZH47"/>
          <cell r="VZI47"/>
          <cell r="VZJ47"/>
          <cell r="VZK47"/>
          <cell r="VZL47"/>
          <cell r="VZM47"/>
          <cell r="VZN47"/>
          <cell r="VZO47"/>
          <cell r="VZP47"/>
          <cell r="VZQ47"/>
          <cell r="VZR47"/>
          <cell r="VZS47"/>
          <cell r="VZT47"/>
          <cell r="VZU47"/>
          <cell r="VZV47"/>
          <cell r="VZW47"/>
          <cell r="VZX47"/>
          <cell r="VZY47"/>
          <cell r="VZZ47"/>
          <cell r="WAA47"/>
          <cell r="WAB47"/>
          <cell r="WAC47"/>
          <cell r="WAD47"/>
          <cell r="WAE47"/>
          <cell r="WAF47"/>
          <cell r="WAG47"/>
          <cell r="WAH47"/>
          <cell r="WAI47"/>
          <cell r="WAJ47"/>
          <cell r="WAK47"/>
          <cell r="WAL47"/>
          <cell r="WAM47"/>
          <cell r="WAN47"/>
          <cell r="WAO47"/>
          <cell r="WAP47"/>
          <cell r="WAQ47"/>
          <cell r="WAR47"/>
          <cell r="WAS47"/>
          <cell r="WAT47"/>
          <cell r="WAU47"/>
          <cell r="WAV47"/>
          <cell r="WAW47"/>
          <cell r="WAX47"/>
          <cell r="WAY47"/>
          <cell r="WAZ47"/>
          <cell r="WBA47"/>
          <cell r="WBB47"/>
          <cell r="WBC47"/>
          <cell r="WBD47"/>
          <cell r="WBE47"/>
          <cell r="WBF47"/>
          <cell r="WBG47"/>
          <cell r="WBH47"/>
          <cell r="WBI47"/>
          <cell r="WBJ47"/>
          <cell r="WBK47"/>
          <cell r="WBL47"/>
          <cell r="WBM47"/>
          <cell r="WBN47"/>
          <cell r="WBO47"/>
          <cell r="WBP47"/>
          <cell r="WBQ47"/>
          <cell r="WBR47"/>
          <cell r="WBS47"/>
          <cell r="WBT47"/>
          <cell r="WBU47"/>
          <cell r="WBV47"/>
          <cell r="WBW47"/>
          <cell r="WBX47"/>
          <cell r="WBY47"/>
          <cell r="WBZ47"/>
          <cell r="WCA47"/>
          <cell r="WCB47"/>
          <cell r="WCC47"/>
          <cell r="WCD47"/>
          <cell r="WCE47"/>
          <cell r="WCF47"/>
          <cell r="WCG47"/>
          <cell r="WCH47"/>
          <cell r="WCI47"/>
          <cell r="WCJ47"/>
          <cell r="WCK47"/>
          <cell r="WCL47"/>
          <cell r="WCM47"/>
          <cell r="WCN47"/>
          <cell r="WCO47"/>
          <cell r="WCP47"/>
          <cell r="WCQ47"/>
          <cell r="WCR47"/>
          <cell r="WCS47"/>
          <cell r="WCT47"/>
          <cell r="WCU47"/>
          <cell r="WCV47"/>
          <cell r="WCW47"/>
          <cell r="WCX47"/>
          <cell r="WCY47"/>
          <cell r="WCZ47"/>
          <cell r="WDA47"/>
          <cell r="WDB47"/>
          <cell r="WDC47"/>
          <cell r="WDD47"/>
          <cell r="WDE47"/>
          <cell r="WDF47"/>
          <cell r="WDG47"/>
          <cell r="WDH47"/>
          <cell r="WDI47"/>
          <cell r="WDJ47"/>
          <cell r="WDK47"/>
          <cell r="WDL47"/>
          <cell r="WDM47"/>
          <cell r="WDN47"/>
          <cell r="WDO47"/>
          <cell r="WDP47"/>
          <cell r="WDQ47"/>
          <cell r="WDR47"/>
          <cell r="WDS47"/>
          <cell r="WDT47"/>
          <cell r="WDU47"/>
          <cell r="WDV47"/>
          <cell r="WDW47"/>
          <cell r="WDX47"/>
          <cell r="WDY47"/>
          <cell r="WDZ47"/>
          <cell r="WEA47"/>
          <cell r="WEB47"/>
          <cell r="WEC47"/>
          <cell r="WED47"/>
          <cell r="WEE47"/>
          <cell r="WEF47"/>
          <cell r="WEG47"/>
          <cell r="WEH47"/>
          <cell r="WEI47"/>
          <cell r="WEJ47"/>
          <cell r="WEK47"/>
          <cell r="WEL47"/>
          <cell r="WEM47"/>
          <cell r="WEN47"/>
          <cell r="WEO47"/>
          <cell r="WEP47"/>
          <cell r="WEQ47"/>
          <cell r="WER47"/>
          <cell r="WES47"/>
          <cell r="WET47"/>
          <cell r="WEU47"/>
          <cell r="WEV47"/>
          <cell r="WEW47"/>
          <cell r="WEX47"/>
          <cell r="WEY47"/>
          <cell r="WEZ47"/>
          <cell r="WFA47"/>
          <cell r="WFB47"/>
          <cell r="WFC47"/>
          <cell r="WFD47"/>
          <cell r="WFE47"/>
          <cell r="WFF47"/>
          <cell r="WFG47"/>
          <cell r="WFH47"/>
          <cell r="WFI47"/>
          <cell r="WFJ47"/>
          <cell r="WFK47"/>
          <cell r="WFL47"/>
          <cell r="WFM47"/>
          <cell r="WFN47"/>
          <cell r="WFO47"/>
          <cell r="WFP47"/>
          <cell r="WFQ47"/>
          <cell r="WFR47"/>
          <cell r="WFS47"/>
          <cell r="WFT47"/>
          <cell r="WFU47"/>
          <cell r="WFV47"/>
          <cell r="WFW47"/>
          <cell r="WFX47"/>
          <cell r="WFY47"/>
          <cell r="WFZ47"/>
          <cell r="WGA47"/>
          <cell r="WGB47"/>
          <cell r="WGC47"/>
          <cell r="WGD47"/>
          <cell r="WGE47"/>
          <cell r="WGF47"/>
          <cell r="WGG47"/>
          <cell r="WGH47"/>
          <cell r="WGI47"/>
          <cell r="WGJ47"/>
          <cell r="WGK47"/>
          <cell r="WGL47"/>
          <cell r="WGM47"/>
          <cell r="WGN47"/>
          <cell r="WGO47"/>
          <cell r="WGP47"/>
          <cell r="WGQ47"/>
          <cell r="WGR47"/>
          <cell r="WGS47"/>
          <cell r="WGT47"/>
          <cell r="WGU47"/>
          <cell r="WGV47"/>
          <cell r="WGW47"/>
          <cell r="WGX47"/>
          <cell r="WGY47"/>
          <cell r="WGZ47"/>
          <cell r="WHA47"/>
          <cell r="WHB47"/>
          <cell r="WHC47"/>
          <cell r="WHD47"/>
          <cell r="WHE47"/>
          <cell r="WHF47"/>
          <cell r="WHG47"/>
          <cell r="WHH47"/>
          <cell r="WHI47"/>
          <cell r="WHJ47"/>
          <cell r="WHK47"/>
          <cell r="WHL47"/>
          <cell r="WHM47"/>
          <cell r="WHN47"/>
          <cell r="WHO47"/>
          <cell r="WHP47"/>
          <cell r="WHQ47"/>
          <cell r="WHR47"/>
          <cell r="WHS47"/>
          <cell r="WHT47"/>
          <cell r="WHU47"/>
          <cell r="WHV47"/>
          <cell r="WHW47"/>
          <cell r="WHX47"/>
          <cell r="WHY47"/>
          <cell r="WHZ47"/>
          <cell r="WIA47"/>
          <cell r="WIB47"/>
          <cell r="WIC47"/>
          <cell r="WID47"/>
          <cell r="WIE47"/>
          <cell r="WIF47"/>
          <cell r="WIG47"/>
          <cell r="WIH47"/>
          <cell r="WII47"/>
          <cell r="WIJ47"/>
          <cell r="WIK47"/>
          <cell r="WIL47"/>
          <cell r="WIM47"/>
          <cell r="WIN47"/>
          <cell r="WIO47"/>
          <cell r="WIP47"/>
          <cell r="WIQ47"/>
          <cell r="WIR47"/>
          <cell r="WIS47"/>
          <cell r="WIT47"/>
          <cell r="WIU47"/>
          <cell r="WIV47"/>
          <cell r="WIW47"/>
          <cell r="WIX47"/>
          <cell r="WIY47"/>
          <cell r="WIZ47"/>
          <cell r="WJA47"/>
          <cell r="WJB47"/>
          <cell r="WJC47"/>
          <cell r="WJD47"/>
          <cell r="WJE47"/>
          <cell r="WJF47"/>
          <cell r="WJG47"/>
          <cell r="WJH47"/>
          <cell r="WJI47"/>
          <cell r="WJJ47"/>
          <cell r="WJK47"/>
          <cell r="WJL47"/>
          <cell r="WJM47"/>
          <cell r="WJN47"/>
          <cell r="WJO47"/>
          <cell r="WJP47"/>
          <cell r="WJQ47"/>
          <cell r="WJR47"/>
          <cell r="WJS47"/>
          <cell r="WJT47"/>
          <cell r="WJU47"/>
          <cell r="WJV47"/>
          <cell r="WJW47"/>
          <cell r="WJX47"/>
          <cell r="WJY47"/>
          <cell r="WJZ47"/>
          <cell r="WKA47"/>
          <cell r="WKB47"/>
          <cell r="WKC47"/>
          <cell r="WKD47"/>
          <cell r="WKE47"/>
          <cell r="WKF47"/>
          <cell r="WKG47"/>
          <cell r="WKH47"/>
          <cell r="WKI47"/>
          <cell r="WKJ47"/>
          <cell r="WKK47"/>
          <cell r="WKL47"/>
          <cell r="WKM47"/>
          <cell r="WKN47"/>
          <cell r="WKO47"/>
          <cell r="WKP47"/>
          <cell r="WKQ47"/>
          <cell r="WKR47"/>
          <cell r="WKS47"/>
          <cell r="WKT47"/>
          <cell r="WKU47"/>
          <cell r="WKV47"/>
          <cell r="WKW47"/>
          <cell r="WKX47"/>
          <cell r="WKY47"/>
          <cell r="WKZ47"/>
          <cell r="WLA47"/>
          <cell r="WLB47"/>
          <cell r="WLC47"/>
          <cell r="WLD47"/>
          <cell r="WLE47"/>
          <cell r="WLF47"/>
          <cell r="WLG47"/>
          <cell r="WLH47"/>
          <cell r="WLI47"/>
          <cell r="WLJ47"/>
          <cell r="WLK47"/>
          <cell r="WLL47"/>
          <cell r="WLM47"/>
          <cell r="WLN47"/>
          <cell r="WLO47"/>
          <cell r="WLP47"/>
          <cell r="WLQ47"/>
          <cell r="WLR47"/>
          <cell r="WLS47"/>
          <cell r="WLT47"/>
          <cell r="WLU47"/>
          <cell r="WLV47"/>
          <cell r="WLW47"/>
          <cell r="WLX47"/>
          <cell r="WLY47"/>
          <cell r="WLZ47"/>
          <cell r="WMA47"/>
          <cell r="WMB47"/>
          <cell r="WMC47"/>
          <cell r="WMD47"/>
          <cell r="WME47"/>
          <cell r="WMF47"/>
          <cell r="WMG47"/>
          <cell r="WMH47"/>
          <cell r="WMI47"/>
          <cell r="WMJ47"/>
          <cell r="WMK47"/>
          <cell r="WML47"/>
          <cell r="WMM47"/>
          <cell r="WMN47"/>
          <cell r="WMO47"/>
          <cell r="WMP47"/>
          <cell r="WMQ47"/>
          <cell r="WMR47"/>
          <cell r="WMS47"/>
          <cell r="WMT47"/>
          <cell r="WMU47"/>
          <cell r="WMV47"/>
          <cell r="WMW47"/>
          <cell r="WMX47"/>
          <cell r="WMY47"/>
          <cell r="WMZ47"/>
          <cell r="WNA47"/>
          <cell r="WNB47"/>
          <cell r="WNC47"/>
          <cell r="WND47"/>
          <cell r="WNE47"/>
          <cell r="WNF47"/>
          <cell r="WNG47"/>
          <cell r="WNH47"/>
          <cell r="WNI47"/>
          <cell r="WNJ47"/>
          <cell r="WNK47"/>
          <cell r="WNL47"/>
          <cell r="WNM47"/>
          <cell r="WNN47"/>
          <cell r="WNO47"/>
          <cell r="WNP47"/>
          <cell r="WNQ47"/>
          <cell r="WNR47"/>
          <cell r="WNS47"/>
          <cell r="WNT47"/>
          <cell r="WNU47"/>
          <cell r="WNV47"/>
          <cell r="WNW47"/>
          <cell r="WNX47"/>
          <cell r="WNY47"/>
          <cell r="WNZ47"/>
          <cell r="WOA47"/>
          <cell r="WOB47"/>
          <cell r="WOC47"/>
          <cell r="WOD47"/>
          <cell r="WOE47"/>
          <cell r="WOF47"/>
          <cell r="WOG47"/>
          <cell r="WOH47"/>
          <cell r="WOI47"/>
          <cell r="WOJ47"/>
          <cell r="WOK47"/>
          <cell r="WOL47"/>
          <cell r="WOM47"/>
          <cell r="WON47"/>
          <cell r="WOO47"/>
          <cell r="WOP47"/>
          <cell r="WOQ47"/>
          <cell r="WOR47"/>
          <cell r="WOS47"/>
          <cell r="WOT47"/>
          <cell r="WOU47"/>
          <cell r="WOV47"/>
          <cell r="WOW47"/>
          <cell r="WOX47"/>
          <cell r="WOY47"/>
          <cell r="WOZ47"/>
          <cell r="WPA47"/>
          <cell r="WPB47"/>
          <cell r="WPC47"/>
          <cell r="WPD47"/>
          <cell r="WPE47"/>
          <cell r="WPF47"/>
          <cell r="WPG47"/>
          <cell r="WPH47"/>
          <cell r="WPI47"/>
          <cell r="WPJ47"/>
          <cell r="WPK47"/>
          <cell r="WPL47"/>
          <cell r="WPM47"/>
          <cell r="WPN47"/>
          <cell r="WPO47"/>
          <cell r="WPP47"/>
          <cell r="WPQ47"/>
          <cell r="WPR47"/>
          <cell r="WPS47"/>
          <cell r="WPT47"/>
          <cell r="WPU47"/>
          <cell r="WPV47"/>
          <cell r="WPW47"/>
          <cell r="WPX47"/>
          <cell r="WPY47"/>
          <cell r="WPZ47"/>
          <cell r="WQA47"/>
          <cell r="WQB47"/>
          <cell r="WQC47"/>
          <cell r="WQD47"/>
          <cell r="WQE47"/>
          <cell r="WQF47"/>
          <cell r="WQG47"/>
          <cell r="WQH47"/>
          <cell r="WQI47"/>
          <cell r="WQJ47"/>
          <cell r="WQK47"/>
          <cell r="WQL47"/>
          <cell r="WQM47"/>
          <cell r="WQN47"/>
          <cell r="WQO47"/>
          <cell r="WQP47"/>
          <cell r="WQQ47"/>
          <cell r="WQR47"/>
          <cell r="WQS47"/>
          <cell r="WQT47"/>
          <cell r="WQU47"/>
          <cell r="WQV47"/>
          <cell r="WQW47"/>
          <cell r="WQX47"/>
          <cell r="WQY47"/>
          <cell r="WQZ47"/>
          <cell r="WRA47"/>
          <cell r="WRB47"/>
          <cell r="WRC47"/>
          <cell r="WRD47"/>
          <cell r="WRE47"/>
          <cell r="WRF47"/>
          <cell r="WRG47"/>
          <cell r="WRH47"/>
          <cell r="WRI47"/>
          <cell r="WRJ47"/>
          <cell r="WRK47"/>
          <cell r="WRL47"/>
          <cell r="WRM47"/>
          <cell r="WRN47"/>
          <cell r="WRO47"/>
          <cell r="WRP47"/>
          <cell r="WRQ47"/>
          <cell r="WRR47"/>
          <cell r="WRS47"/>
          <cell r="WRT47"/>
          <cell r="WRU47"/>
          <cell r="WRV47"/>
          <cell r="WRW47"/>
          <cell r="WRX47"/>
          <cell r="WRY47"/>
          <cell r="WRZ47"/>
          <cell r="WSA47"/>
          <cell r="WSB47"/>
          <cell r="WSC47"/>
          <cell r="WSD47"/>
          <cell r="WSE47"/>
          <cell r="WSF47"/>
          <cell r="WSG47"/>
          <cell r="WSH47"/>
          <cell r="WSI47"/>
          <cell r="WSJ47"/>
          <cell r="WSK47"/>
          <cell r="WSL47"/>
          <cell r="WSM47"/>
          <cell r="WSN47"/>
          <cell r="WSO47"/>
          <cell r="WSP47"/>
          <cell r="WSQ47"/>
          <cell r="WSR47"/>
          <cell r="WSS47"/>
          <cell r="WST47"/>
          <cell r="WSU47"/>
          <cell r="WSV47"/>
          <cell r="WSW47"/>
          <cell r="WSX47"/>
          <cell r="WSY47"/>
          <cell r="WSZ47"/>
          <cell r="WTA47"/>
          <cell r="WTB47"/>
          <cell r="WTC47"/>
          <cell r="WTD47"/>
          <cell r="WTE47"/>
          <cell r="WTF47"/>
          <cell r="WTG47"/>
          <cell r="WTH47"/>
          <cell r="WTI47"/>
          <cell r="WTJ47"/>
          <cell r="WTK47"/>
          <cell r="WTL47"/>
          <cell r="WTM47"/>
          <cell r="WTN47"/>
          <cell r="WTO47"/>
          <cell r="WTP47"/>
          <cell r="WTQ47"/>
          <cell r="WTR47"/>
          <cell r="WTS47"/>
          <cell r="WTT47"/>
          <cell r="WTU47"/>
          <cell r="WTV47"/>
          <cell r="WTW47"/>
          <cell r="WTX47"/>
          <cell r="WTY47"/>
          <cell r="WTZ47"/>
          <cell r="WUA47"/>
          <cell r="WUB47"/>
          <cell r="WUC47"/>
          <cell r="WUD47"/>
          <cell r="WUE47"/>
          <cell r="WUF47"/>
          <cell r="WUG47"/>
          <cell r="WUH47"/>
          <cell r="WUI47"/>
          <cell r="WUJ47"/>
          <cell r="WUK47"/>
          <cell r="WUL47"/>
          <cell r="WUM47"/>
          <cell r="WUN47"/>
          <cell r="WUO47"/>
          <cell r="WUP47"/>
          <cell r="WUQ47"/>
          <cell r="WUR47"/>
          <cell r="WUS47"/>
          <cell r="WUT47"/>
          <cell r="WUU47"/>
          <cell r="WUV47"/>
          <cell r="WUW47"/>
          <cell r="WUX47"/>
          <cell r="WUY47"/>
          <cell r="WUZ47"/>
          <cell r="WVA47"/>
          <cell r="WVB47"/>
          <cell r="WVC47"/>
          <cell r="WVD47"/>
          <cell r="WVE47"/>
          <cell r="WVF47"/>
          <cell r="WVG47"/>
          <cell r="WVH47"/>
          <cell r="WVI47"/>
          <cell r="WVJ47"/>
          <cell r="WVK47"/>
          <cell r="WVL47"/>
          <cell r="WVM47"/>
          <cell r="WVN47"/>
          <cell r="WVO47"/>
          <cell r="WVP47"/>
          <cell r="WVQ47"/>
          <cell r="WVR47"/>
          <cell r="WVS47"/>
          <cell r="WVT47"/>
          <cell r="WVU47"/>
          <cell r="WVV47"/>
          <cell r="WVW47"/>
          <cell r="WVX47"/>
          <cell r="WVY47"/>
          <cell r="WVZ47"/>
          <cell r="WWA47"/>
          <cell r="WWB47"/>
          <cell r="WWC47"/>
          <cell r="WWD47"/>
          <cell r="WWE47"/>
          <cell r="WWF47"/>
          <cell r="WWG47"/>
          <cell r="WWH47"/>
          <cell r="WWI47"/>
          <cell r="WWJ47"/>
          <cell r="WWK47"/>
        </row>
        <row r="48">
          <cell r="B48" t="str">
            <v>$1000 - $1500mn</v>
          </cell>
          <cell r="C48"/>
          <cell r="D48">
            <v>1000</v>
          </cell>
          <cell r="E48"/>
          <cell r="F48"/>
          <cell r="G48"/>
          <cell r="H48"/>
          <cell r="I48"/>
          <cell r="J48"/>
          <cell r="K48"/>
          <cell r="L48"/>
          <cell r="M48">
            <v>0.25</v>
          </cell>
          <cell r="N48">
            <v>0.25</v>
          </cell>
          <cell r="O48">
            <v>0.25</v>
          </cell>
          <cell r="P48">
            <v>0.25</v>
          </cell>
          <cell r="Q48">
            <v>0.25</v>
          </cell>
          <cell r="R48">
            <v>0.25</v>
          </cell>
          <cell r="S48">
            <v>0.25</v>
          </cell>
          <cell r="T48">
            <v>0.25</v>
          </cell>
          <cell r="U48">
            <v>0.25</v>
          </cell>
          <cell r="V48">
            <v>0.25</v>
          </cell>
          <cell r="W48">
            <v>0.25</v>
          </cell>
          <cell r="X48">
            <v>0.25</v>
          </cell>
          <cell r="Y48">
            <v>0.25</v>
          </cell>
          <cell r="Z48">
            <v>0.25</v>
          </cell>
          <cell r="AA48">
            <v>0.25</v>
          </cell>
          <cell r="AB48">
            <v>0.25</v>
          </cell>
          <cell r="AC48">
            <v>0.25</v>
          </cell>
          <cell r="AD48">
            <v>0.25</v>
          </cell>
          <cell r="AE48"/>
          <cell r="AF48"/>
          <cell r="AG48"/>
          <cell r="AH48"/>
          <cell r="AI48"/>
          <cell r="AW48"/>
          <cell r="AX48"/>
          <cell r="AY48"/>
          <cell r="AZ48"/>
          <cell r="BA48"/>
          <cell r="BB48"/>
          <cell r="BC48"/>
          <cell r="BD48"/>
          <cell r="BE48"/>
          <cell r="BF48"/>
          <cell r="BG48"/>
          <cell r="BH48"/>
          <cell r="BI48"/>
          <cell r="BJ48"/>
          <cell r="BK48"/>
          <cell r="BL48"/>
          <cell r="BM48"/>
          <cell r="BN48"/>
          <cell r="BO48"/>
          <cell r="BP48"/>
          <cell r="BQ48"/>
          <cell r="BR48"/>
          <cell r="BS48"/>
          <cell r="BT48"/>
          <cell r="BU48"/>
          <cell r="BV48"/>
          <cell r="BW48"/>
          <cell r="BX48"/>
          <cell r="BY48"/>
          <cell r="BZ48"/>
          <cell r="CA48"/>
          <cell r="CB48"/>
          <cell r="CC48"/>
          <cell r="CD48"/>
          <cell r="CE48"/>
          <cell r="CF48"/>
          <cell r="CG48"/>
          <cell r="CH48"/>
          <cell r="CI48"/>
          <cell r="CJ48"/>
          <cell r="CK48"/>
          <cell r="CL48"/>
          <cell r="CM48"/>
          <cell r="CN48"/>
          <cell r="CO48"/>
          <cell r="CP48"/>
          <cell r="CQ48"/>
          <cell r="CR48"/>
          <cell r="CS48"/>
          <cell r="CT48"/>
          <cell r="CU48"/>
          <cell r="CV48"/>
          <cell r="CW48"/>
          <cell r="CX48"/>
          <cell r="CY48"/>
          <cell r="CZ48"/>
          <cell r="DA48"/>
          <cell r="DB48"/>
          <cell r="DC48"/>
          <cell r="DD48"/>
          <cell r="DE48"/>
          <cell r="DF48"/>
          <cell r="DG48"/>
          <cell r="DH48"/>
          <cell r="DI48"/>
          <cell r="DJ48"/>
          <cell r="DK48"/>
          <cell r="DL48"/>
          <cell r="DM48"/>
          <cell r="DN48"/>
          <cell r="DO48"/>
          <cell r="DP48"/>
          <cell r="DQ48"/>
          <cell r="DR48"/>
          <cell r="DS48"/>
          <cell r="DT48"/>
          <cell r="DU48"/>
          <cell r="DV48"/>
          <cell r="DW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cell r="HJ48"/>
          <cell r="HK48"/>
          <cell r="HL48"/>
          <cell r="HM48"/>
          <cell r="HN48"/>
          <cell r="HO48"/>
          <cell r="HP48"/>
          <cell r="HQ48"/>
          <cell r="HR48"/>
          <cell r="HS48"/>
          <cell r="HT48"/>
          <cell r="HU48"/>
          <cell r="HV48"/>
          <cell r="HW48"/>
          <cell r="HX48"/>
          <cell r="HY48"/>
          <cell r="HZ48"/>
          <cell r="IA48"/>
          <cell r="IB48"/>
          <cell r="IC48"/>
          <cell r="ID48"/>
          <cell r="IE48"/>
          <cell r="IF48"/>
          <cell r="IG48"/>
          <cell r="IH48"/>
          <cell r="II48"/>
          <cell r="IJ48"/>
          <cell r="IK48"/>
          <cell r="IL48"/>
          <cell r="IM48"/>
          <cell r="IN48"/>
          <cell r="IO48"/>
          <cell r="IP48"/>
          <cell r="IQ48"/>
          <cell r="IR48"/>
          <cell r="IS48"/>
          <cell r="IT48"/>
          <cell r="IU48"/>
          <cell r="IV48"/>
          <cell r="IW48"/>
          <cell r="IX48"/>
          <cell r="IY48"/>
          <cell r="IZ48"/>
          <cell r="JA48"/>
          <cell r="JB48"/>
          <cell r="JC48"/>
          <cell r="JD48"/>
          <cell r="JE48"/>
          <cell r="JF48"/>
          <cell r="JG48"/>
          <cell r="JH48"/>
          <cell r="JI48"/>
          <cell r="JJ48"/>
          <cell r="JK48"/>
          <cell r="JL48"/>
          <cell r="JM48"/>
          <cell r="JN48"/>
          <cell r="JO48"/>
          <cell r="JP48"/>
          <cell r="JQ48"/>
          <cell r="JR48"/>
          <cell r="JS48"/>
          <cell r="JT48"/>
          <cell r="JU48"/>
          <cell r="JV48"/>
          <cell r="JW48"/>
          <cell r="JX48"/>
          <cell r="JY48"/>
          <cell r="JZ48"/>
          <cell r="KA48"/>
          <cell r="KB48"/>
          <cell r="KC48"/>
          <cell r="KD48"/>
          <cell r="KE48"/>
          <cell r="KF48"/>
          <cell r="KG48"/>
          <cell r="KH48"/>
          <cell r="KI48"/>
          <cell r="KJ48"/>
          <cell r="KK48"/>
          <cell r="KL48"/>
          <cell r="KM48"/>
          <cell r="KN48"/>
          <cell r="KO48"/>
          <cell r="KP48"/>
          <cell r="KQ48"/>
          <cell r="KR48"/>
          <cell r="KS48"/>
          <cell r="KT48"/>
          <cell r="KU48"/>
          <cell r="KV48"/>
          <cell r="KW48"/>
          <cell r="KX48"/>
          <cell r="KY48"/>
          <cell r="KZ48"/>
          <cell r="LA48"/>
          <cell r="LB48"/>
          <cell r="LC48"/>
          <cell r="LD48"/>
          <cell r="LE48"/>
          <cell r="LF48"/>
          <cell r="LG48"/>
          <cell r="LH48"/>
          <cell r="LI48"/>
          <cell r="LJ48"/>
          <cell r="LK48"/>
          <cell r="LL48"/>
          <cell r="LM48"/>
          <cell r="LN48"/>
          <cell r="LO48"/>
          <cell r="LP48"/>
          <cell r="LQ48"/>
          <cell r="LR48"/>
          <cell r="LS48"/>
          <cell r="LT48"/>
          <cell r="LU48"/>
          <cell r="LV48"/>
          <cell r="LW48"/>
          <cell r="LX48"/>
          <cell r="LY48"/>
          <cell r="LZ48"/>
          <cell r="MA48"/>
          <cell r="MB48"/>
          <cell r="MC48"/>
          <cell r="MD48"/>
          <cell r="ME48"/>
          <cell r="MF48"/>
          <cell r="MG48"/>
          <cell r="MH48"/>
          <cell r="MI48"/>
          <cell r="MJ48"/>
          <cell r="MK48"/>
          <cell r="ML48"/>
          <cell r="MM48"/>
          <cell r="MN48"/>
          <cell r="MO48"/>
          <cell r="MP48"/>
          <cell r="MQ48"/>
          <cell r="MR48"/>
          <cell r="MS48"/>
          <cell r="MT48"/>
          <cell r="MU48"/>
          <cell r="MV48"/>
          <cell r="MW48"/>
          <cell r="MX48"/>
          <cell r="MY48"/>
          <cell r="MZ48"/>
          <cell r="NA48"/>
          <cell r="NB48"/>
          <cell r="NC48"/>
          <cell r="ND48"/>
          <cell r="NE48"/>
          <cell r="NF48"/>
          <cell r="NG48"/>
          <cell r="NH48"/>
          <cell r="NI48"/>
          <cell r="NJ48"/>
          <cell r="NK48"/>
          <cell r="NL48"/>
          <cell r="NM48"/>
          <cell r="NN48"/>
          <cell r="NO48"/>
          <cell r="NP48"/>
          <cell r="NQ48"/>
          <cell r="NR48"/>
          <cell r="NS48"/>
          <cell r="NT48"/>
          <cell r="NU48"/>
          <cell r="NV48"/>
          <cell r="NW48"/>
          <cell r="NX48"/>
          <cell r="NY48"/>
          <cell r="NZ48"/>
          <cell r="OA48"/>
          <cell r="OB48"/>
          <cell r="OC48"/>
          <cell r="OD48"/>
          <cell r="OE48"/>
          <cell r="OF48"/>
          <cell r="OG48"/>
          <cell r="OH48"/>
          <cell r="OI48"/>
          <cell r="OJ48"/>
          <cell r="OK48"/>
          <cell r="OL48"/>
          <cell r="OM48"/>
          <cell r="ON48"/>
          <cell r="OO48"/>
          <cell r="OP48"/>
          <cell r="OQ48"/>
          <cell r="OR48"/>
          <cell r="OS48"/>
          <cell r="OT48"/>
          <cell r="OU48"/>
          <cell r="OV48"/>
          <cell r="OW48"/>
          <cell r="OX48"/>
          <cell r="OY48"/>
          <cell r="OZ48"/>
          <cell r="PA48"/>
          <cell r="PB48"/>
          <cell r="PC48"/>
          <cell r="PD48"/>
          <cell r="PE48"/>
          <cell r="PF48"/>
          <cell r="PG48"/>
          <cell r="PH48"/>
          <cell r="PI48"/>
          <cell r="PJ48"/>
          <cell r="PK48"/>
          <cell r="PL48"/>
          <cell r="PM48"/>
          <cell r="PN48"/>
          <cell r="PO48"/>
          <cell r="PP48"/>
          <cell r="PQ48"/>
          <cell r="PR48"/>
          <cell r="PS48"/>
          <cell r="PT48"/>
          <cell r="PU48"/>
          <cell r="PV48"/>
          <cell r="PW48"/>
          <cell r="PX48"/>
          <cell r="PY48"/>
          <cell r="PZ48"/>
          <cell r="QA48"/>
          <cell r="QB48"/>
          <cell r="QC48"/>
          <cell r="QD48"/>
          <cell r="QE48"/>
          <cell r="QF48"/>
          <cell r="QG48"/>
          <cell r="QH48"/>
          <cell r="QI48"/>
          <cell r="QJ48"/>
          <cell r="QK48"/>
          <cell r="QL48"/>
          <cell r="QM48"/>
          <cell r="QN48"/>
          <cell r="QO48"/>
          <cell r="QP48"/>
          <cell r="QQ48"/>
          <cell r="QR48"/>
          <cell r="QS48"/>
          <cell r="QT48"/>
          <cell r="QU48"/>
          <cell r="QV48"/>
          <cell r="QW48"/>
          <cell r="QX48"/>
          <cell r="QY48"/>
          <cell r="QZ48"/>
          <cell r="RA48"/>
          <cell r="RB48"/>
          <cell r="RC48"/>
          <cell r="RD48"/>
          <cell r="RE48"/>
          <cell r="RF48"/>
          <cell r="RG48"/>
          <cell r="RH48"/>
          <cell r="RI48"/>
          <cell r="RJ48"/>
          <cell r="RK48"/>
          <cell r="RL48"/>
          <cell r="RM48"/>
          <cell r="RN48"/>
          <cell r="RO48"/>
          <cell r="RP48"/>
          <cell r="RQ48"/>
          <cell r="RR48"/>
          <cell r="RS48"/>
          <cell r="RT48"/>
          <cell r="RU48"/>
          <cell r="RV48"/>
          <cell r="RW48"/>
          <cell r="RX48"/>
          <cell r="RY48"/>
          <cell r="RZ48"/>
          <cell r="SA48"/>
          <cell r="SB48"/>
          <cell r="SC48"/>
          <cell r="SD48"/>
          <cell r="SE48"/>
          <cell r="SF48"/>
          <cell r="SG48"/>
          <cell r="SH48"/>
          <cell r="SI48"/>
          <cell r="SJ48"/>
          <cell r="SK48"/>
          <cell r="SL48"/>
          <cell r="SM48"/>
          <cell r="SN48"/>
          <cell r="SO48"/>
          <cell r="SP48"/>
          <cell r="SQ48"/>
          <cell r="SR48"/>
          <cell r="SS48"/>
          <cell r="ST48"/>
          <cell r="SU48"/>
          <cell r="SV48"/>
          <cell r="SW48"/>
          <cell r="SX48"/>
          <cell r="SY48"/>
          <cell r="SZ48"/>
          <cell r="TA48"/>
          <cell r="TB48"/>
          <cell r="TC48"/>
          <cell r="TD48"/>
          <cell r="TE48"/>
          <cell r="TF48"/>
          <cell r="TG48"/>
          <cell r="TH48"/>
          <cell r="TI48"/>
          <cell r="TJ48"/>
          <cell r="TK48"/>
          <cell r="TL48"/>
          <cell r="TM48"/>
          <cell r="TN48"/>
          <cell r="TO48"/>
          <cell r="TP48"/>
          <cell r="TQ48"/>
          <cell r="TR48"/>
          <cell r="TS48"/>
          <cell r="TT48"/>
          <cell r="TU48"/>
          <cell r="TV48"/>
          <cell r="TW48"/>
          <cell r="TX48"/>
          <cell r="TY48"/>
          <cell r="TZ48"/>
          <cell r="UA48"/>
          <cell r="UB48"/>
          <cell r="UC48"/>
          <cell r="UD48"/>
          <cell r="UE48"/>
          <cell r="UF48"/>
          <cell r="UG48"/>
          <cell r="UH48"/>
          <cell r="UI48"/>
          <cell r="UJ48"/>
          <cell r="UK48"/>
          <cell r="UL48"/>
          <cell r="UM48"/>
          <cell r="UN48"/>
          <cell r="UO48"/>
          <cell r="UP48"/>
          <cell r="UQ48"/>
          <cell r="UR48"/>
          <cell r="US48"/>
          <cell r="UT48"/>
          <cell r="UU48"/>
          <cell r="UV48"/>
          <cell r="UW48"/>
          <cell r="UX48"/>
          <cell r="UY48"/>
          <cell r="UZ48"/>
          <cell r="VA48"/>
          <cell r="VB48"/>
          <cell r="VC48"/>
          <cell r="VD48"/>
          <cell r="VE48"/>
          <cell r="VF48"/>
          <cell r="VG48"/>
          <cell r="VH48"/>
          <cell r="VI48"/>
          <cell r="VJ48"/>
          <cell r="VK48"/>
          <cell r="VL48"/>
          <cell r="VM48"/>
          <cell r="VN48"/>
          <cell r="VO48"/>
          <cell r="VP48"/>
          <cell r="VQ48"/>
          <cell r="VR48"/>
          <cell r="VS48"/>
          <cell r="VT48"/>
          <cell r="VU48"/>
          <cell r="VV48"/>
          <cell r="VW48"/>
          <cell r="VX48"/>
          <cell r="VY48"/>
          <cell r="VZ48"/>
          <cell r="WA48"/>
          <cell r="WB48"/>
          <cell r="WC48"/>
          <cell r="WD48"/>
          <cell r="WE48"/>
          <cell r="WF48"/>
          <cell r="WG48"/>
          <cell r="WH48"/>
          <cell r="WI48"/>
          <cell r="WJ48"/>
          <cell r="WK48"/>
          <cell r="WL48"/>
          <cell r="WM48"/>
          <cell r="WN48"/>
          <cell r="WO48"/>
          <cell r="WP48"/>
          <cell r="WQ48"/>
          <cell r="WR48"/>
          <cell r="WS48"/>
          <cell r="WT48"/>
          <cell r="WU48"/>
          <cell r="WV48"/>
          <cell r="WW48"/>
          <cell r="WX48"/>
          <cell r="WY48"/>
          <cell r="WZ48"/>
          <cell r="XA48"/>
          <cell r="XB48"/>
          <cell r="XC48"/>
          <cell r="XD48"/>
          <cell r="XE48"/>
          <cell r="XF48"/>
          <cell r="XG48"/>
          <cell r="XH48"/>
          <cell r="XI48"/>
          <cell r="XJ48"/>
          <cell r="XK48"/>
          <cell r="XL48"/>
          <cell r="XM48"/>
          <cell r="XN48"/>
          <cell r="XO48"/>
          <cell r="XP48"/>
          <cell r="XQ48"/>
          <cell r="XR48"/>
          <cell r="XS48"/>
          <cell r="XT48"/>
          <cell r="XU48"/>
          <cell r="XV48"/>
          <cell r="XW48"/>
          <cell r="XX48"/>
          <cell r="XY48"/>
          <cell r="XZ48"/>
          <cell r="YA48"/>
          <cell r="YB48"/>
          <cell r="YC48"/>
          <cell r="YD48"/>
          <cell r="YE48"/>
          <cell r="YF48"/>
          <cell r="YG48"/>
          <cell r="YH48"/>
          <cell r="YI48"/>
          <cell r="YJ48"/>
          <cell r="YK48"/>
          <cell r="YL48"/>
          <cell r="YM48"/>
          <cell r="YN48"/>
          <cell r="YO48"/>
          <cell r="YP48"/>
          <cell r="YQ48"/>
          <cell r="YR48"/>
          <cell r="YS48"/>
          <cell r="YT48"/>
          <cell r="YU48"/>
          <cell r="YV48"/>
          <cell r="YW48"/>
          <cell r="YX48"/>
          <cell r="YY48"/>
          <cell r="YZ48"/>
          <cell r="ZA48"/>
          <cell r="ZB48"/>
          <cell r="ZC48"/>
          <cell r="ZD48"/>
          <cell r="ZE48"/>
          <cell r="ZF48"/>
          <cell r="ZG48"/>
          <cell r="ZH48"/>
          <cell r="ZI48"/>
          <cell r="ZJ48"/>
          <cell r="ZK48"/>
          <cell r="ZL48"/>
          <cell r="ZM48"/>
          <cell r="ZN48"/>
          <cell r="ZO48"/>
          <cell r="ZP48"/>
          <cell r="ZQ48"/>
          <cell r="ZR48"/>
          <cell r="ZS48"/>
          <cell r="ZT48"/>
          <cell r="ZU48"/>
          <cell r="ZV48"/>
          <cell r="ZW48"/>
          <cell r="ZX48"/>
          <cell r="ZY48"/>
          <cell r="ZZ48"/>
          <cell r="AAA48"/>
          <cell r="AAB48"/>
          <cell r="AAC48"/>
          <cell r="AAD48"/>
          <cell r="AAE48"/>
          <cell r="AAF48"/>
          <cell r="AAG48"/>
          <cell r="AAH48"/>
          <cell r="AAI48"/>
          <cell r="AAJ48"/>
          <cell r="AAK48"/>
          <cell r="AAL48"/>
          <cell r="AAM48"/>
          <cell r="AAN48"/>
          <cell r="AAO48"/>
          <cell r="AAP48"/>
          <cell r="AAQ48"/>
          <cell r="AAR48"/>
          <cell r="AAS48"/>
          <cell r="AAT48"/>
          <cell r="AAU48"/>
          <cell r="AAV48"/>
          <cell r="AAW48"/>
          <cell r="AAX48"/>
          <cell r="AAY48"/>
          <cell r="AAZ48"/>
          <cell r="ABA48"/>
          <cell r="ABB48"/>
          <cell r="ABC48"/>
          <cell r="ABD48"/>
          <cell r="ABE48"/>
          <cell r="ABF48"/>
          <cell r="ABG48"/>
          <cell r="ABH48"/>
          <cell r="ABI48"/>
          <cell r="ABJ48"/>
          <cell r="ABK48"/>
          <cell r="ABL48"/>
          <cell r="ABM48"/>
          <cell r="ABN48"/>
          <cell r="ABO48"/>
          <cell r="ABP48"/>
          <cell r="ABQ48"/>
          <cell r="ABR48"/>
          <cell r="ABS48"/>
          <cell r="ABT48"/>
          <cell r="ABU48"/>
          <cell r="ABV48"/>
          <cell r="ABW48"/>
          <cell r="ABX48"/>
          <cell r="ABY48"/>
          <cell r="ABZ48"/>
          <cell r="ACA48"/>
          <cell r="ACB48"/>
          <cell r="ACC48"/>
          <cell r="ACD48"/>
          <cell r="ACE48"/>
          <cell r="ACF48"/>
          <cell r="ACG48"/>
          <cell r="ACH48"/>
          <cell r="ACI48"/>
          <cell r="ACJ48"/>
          <cell r="ACK48"/>
          <cell r="ACL48"/>
          <cell r="ACM48"/>
          <cell r="ACN48"/>
          <cell r="ACO48"/>
          <cell r="ACP48"/>
          <cell r="ACQ48"/>
          <cell r="ACR48"/>
          <cell r="ACS48"/>
          <cell r="ACT48"/>
          <cell r="ACU48"/>
          <cell r="ACV48"/>
          <cell r="ACW48"/>
          <cell r="ACX48"/>
          <cell r="ACY48"/>
          <cell r="ACZ48"/>
          <cell r="ADA48"/>
          <cell r="ADB48"/>
          <cell r="ADC48"/>
          <cell r="ADD48"/>
          <cell r="ADE48"/>
          <cell r="ADF48"/>
          <cell r="ADG48"/>
          <cell r="ADH48"/>
          <cell r="ADI48"/>
          <cell r="ADJ48"/>
          <cell r="ADK48"/>
          <cell r="ADL48"/>
          <cell r="ADM48"/>
          <cell r="ADN48"/>
          <cell r="ADO48"/>
          <cell r="ADP48"/>
          <cell r="ADQ48"/>
          <cell r="ADR48"/>
          <cell r="ADS48"/>
          <cell r="ADT48"/>
          <cell r="ADU48"/>
          <cell r="ADV48"/>
          <cell r="ADW48"/>
          <cell r="ADX48"/>
          <cell r="ADY48"/>
          <cell r="ADZ48"/>
          <cell r="AEA48"/>
          <cell r="AEB48"/>
          <cell r="AEC48"/>
          <cell r="AED48"/>
          <cell r="AEE48"/>
          <cell r="AEF48"/>
          <cell r="AEG48"/>
          <cell r="AEH48"/>
          <cell r="AEI48"/>
          <cell r="AEJ48"/>
          <cell r="AEK48"/>
          <cell r="AEL48"/>
          <cell r="AEM48"/>
          <cell r="AEN48"/>
          <cell r="AEO48"/>
          <cell r="AEP48"/>
          <cell r="AEQ48"/>
          <cell r="AER48"/>
          <cell r="AES48"/>
          <cell r="AET48"/>
          <cell r="AEU48"/>
          <cell r="AEV48"/>
          <cell r="AEW48"/>
          <cell r="AEX48"/>
          <cell r="AEY48"/>
          <cell r="AEZ48"/>
          <cell r="AFA48"/>
          <cell r="AFB48"/>
          <cell r="AFC48"/>
          <cell r="AFD48"/>
          <cell r="AFE48"/>
          <cell r="AFF48"/>
          <cell r="AFG48"/>
          <cell r="AFH48"/>
          <cell r="AFI48"/>
          <cell r="AFJ48"/>
          <cell r="AFK48"/>
          <cell r="AFL48"/>
          <cell r="AFM48"/>
          <cell r="AFN48"/>
          <cell r="AFO48"/>
          <cell r="AFP48"/>
          <cell r="AFQ48"/>
          <cell r="AFR48"/>
          <cell r="AFS48"/>
          <cell r="AFT48"/>
          <cell r="AFU48"/>
          <cell r="AFV48"/>
          <cell r="AFW48"/>
          <cell r="AFX48"/>
          <cell r="AFY48"/>
          <cell r="AFZ48"/>
          <cell r="AGA48"/>
          <cell r="AGB48"/>
          <cell r="AGC48"/>
          <cell r="AGD48"/>
          <cell r="AGE48"/>
          <cell r="AGF48"/>
          <cell r="AGG48"/>
          <cell r="AGH48"/>
          <cell r="AGI48"/>
          <cell r="AGJ48"/>
          <cell r="AGK48"/>
          <cell r="AGL48"/>
          <cell r="AGM48"/>
          <cell r="AGN48"/>
          <cell r="AGO48"/>
          <cell r="AGP48"/>
          <cell r="AGQ48"/>
          <cell r="AGR48"/>
          <cell r="AGS48"/>
          <cell r="AGT48"/>
          <cell r="AGU48"/>
          <cell r="AGV48"/>
          <cell r="AGW48"/>
          <cell r="AGX48"/>
          <cell r="AGY48"/>
          <cell r="AGZ48"/>
          <cell r="AHA48"/>
          <cell r="AHB48"/>
          <cell r="AHC48"/>
          <cell r="AHD48"/>
          <cell r="AHE48"/>
          <cell r="AHF48"/>
          <cell r="AHG48"/>
          <cell r="AHH48"/>
          <cell r="AHI48"/>
          <cell r="AHJ48"/>
          <cell r="AHK48"/>
          <cell r="AHL48"/>
          <cell r="AHM48"/>
          <cell r="AHN48"/>
          <cell r="AHO48"/>
          <cell r="AHP48"/>
          <cell r="AHQ48"/>
          <cell r="AHR48"/>
          <cell r="AHS48"/>
          <cell r="AHT48"/>
          <cell r="AHU48"/>
          <cell r="AHV48"/>
          <cell r="AHW48"/>
          <cell r="AHX48"/>
          <cell r="AHY48"/>
          <cell r="AHZ48"/>
          <cell r="AIA48"/>
          <cell r="AIB48"/>
          <cell r="AIC48"/>
          <cell r="AID48"/>
          <cell r="AIE48"/>
          <cell r="AIF48"/>
          <cell r="AIG48"/>
          <cell r="AIH48"/>
          <cell r="AII48"/>
          <cell r="AIJ48"/>
          <cell r="AIK48"/>
          <cell r="AIL48"/>
          <cell r="AIM48"/>
          <cell r="AIN48"/>
          <cell r="AIO48"/>
          <cell r="AIP48"/>
          <cell r="AIQ48"/>
          <cell r="AIR48"/>
          <cell r="AIS48"/>
          <cell r="AIT48"/>
          <cell r="AIU48"/>
          <cell r="AIV48"/>
          <cell r="AIW48"/>
          <cell r="AIX48"/>
          <cell r="AIY48"/>
          <cell r="AIZ48"/>
          <cell r="AJA48"/>
          <cell r="AJB48"/>
          <cell r="AJC48"/>
          <cell r="AJD48"/>
          <cell r="AJE48"/>
          <cell r="AJF48"/>
          <cell r="AJG48"/>
          <cell r="AJH48"/>
          <cell r="AJI48"/>
          <cell r="AJJ48"/>
          <cell r="AJK48"/>
          <cell r="AJL48"/>
          <cell r="AJM48"/>
          <cell r="AJN48"/>
          <cell r="AJO48"/>
          <cell r="AJP48"/>
          <cell r="AJQ48"/>
          <cell r="AJR48"/>
          <cell r="AJS48"/>
          <cell r="AJT48"/>
          <cell r="AJU48"/>
          <cell r="AJV48"/>
          <cell r="AJW48"/>
          <cell r="AJX48"/>
          <cell r="AJY48"/>
          <cell r="AJZ48"/>
          <cell r="AKA48"/>
          <cell r="AKB48"/>
          <cell r="AKC48"/>
          <cell r="AKD48"/>
          <cell r="AKE48"/>
          <cell r="AKF48"/>
          <cell r="AKG48"/>
          <cell r="AKH48"/>
          <cell r="AKI48"/>
          <cell r="AKJ48"/>
          <cell r="AKK48"/>
          <cell r="AKL48"/>
          <cell r="AKM48"/>
          <cell r="AKN48"/>
          <cell r="AKO48"/>
          <cell r="AKP48"/>
          <cell r="AKQ48"/>
          <cell r="AKR48"/>
          <cell r="AKS48"/>
          <cell r="AKT48"/>
          <cell r="AKU48"/>
          <cell r="AKV48"/>
          <cell r="AKW48"/>
          <cell r="AKX48"/>
          <cell r="AKY48"/>
          <cell r="AKZ48"/>
          <cell r="ALA48"/>
          <cell r="ALB48"/>
          <cell r="ALC48"/>
          <cell r="ALD48"/>
          <cell r="ALE48"/>
          <cell r="ALF48"/>
          <cell r="ALG48"/>
          <cell r="ALH48"/>
          <cell r="ALI48"/>
          <cell r="ALJ48"/>
          <cell r="ALK48"/>
          <cell r="ALL48"/>
          <cell r="ALM48"/>
          <cell r="ALN48"/>
          <cell r="ALO48"/>
          <cell r="ALP48"/>
          <cell r="ALQ48"/>
          <cell r="ALR48"/>
          <cell r="ALS48"/>
          <cell r="ALT48"/>
          <cell r="ALU48"/>
          <cell r="ALV48"/>
          <cell r="ALW48"/>
          <cell r="ALX48"/>
          <cell r="ALY48"/>
          <cell r="ALZ48"/>
          <cell r="AMA48"/>
          <cell r="AMB48"/>
          <cell r="AMC48"/>
          <cell r="AMD48"/>
          <cell r="AME48"/>
          <cell r="AMF48"/>
          <cell r="AMG48"/>
          <cell r="AMH48"/>
          <cell r="AMI48"/>
          <cell r="AMJ48"/>
          <cell r="AMK48"/>
          <cell r="AML48"/>
          <cell r="AMM48"/>
          <cell r="AMN48"/>
          <cell r="AMO48"/>
          <cell r="AMP48"/>
          <cell r="AMQ48"/>
          <cell r="AMR48"/>
          <cell r="AMS48"/>
          <cell r="AMT48"/>
          <cell r="AMU48"/>
          <cell r="AMV48"/>
          <cell r="AMW48"/>
          <cell r="AMX48"/>
          <cell r="AMY48"/>
          <cell r="AMZ48"/>
          <cell r="ANA48"/>
          <cell r="ANB48"/>
          <cell r="ANC48"/>
          <cell r="AND48"/>
          <cell r="ANE48"/>
          <cell r="ANF48"/>
          <cell r="ANG48"/>
          <cell r="ANH48"/>
          <cell r="ANI48"/>
          <cell r="ANJ48"/>
          <cell r="ANK48"/>
          <cell r="ANL48"/>
          <cell r="ANM48"/>
          <cell r="ANN48"/>
          <cell r="ANO48"/>
          <cell r="ANP48"/>
          <cell r="ANQ48"/>
          <cell r="ANR48"/>
          <cell r="ANS48"/>
          <cell r="ANT48"/>
          <cell r="ANU48"/>
          <cell r="ANV48"/>
          <cell r="ANW48"/>
          <cell r="ANX48"/>
          <cell r="ANY48"/>
          <cell r="ANZ48"/>
          <cell r="AOA48"/>
          <cell r="AOB48"/>
          <cell r="AOC48"/>
          <cell r="AOD48"/>
          <cell r="AOE48"/>
          <cell r="AOF48"/>
          <cell r="AOG48"/>
          <cell r="AOH48"/>
          <cell r="AOI48"/>
          <cell r="AOJ48"/>
          <cell r="AOK48"/>
          <cell r="AOL48"/>
          <cell r="AOM48"/>
          <cell r="AON48"/>
          <cell r="AOO48"/>
          <cell r="AOP48"/>
          <cell r="AOQ48"/>
          <cell r="AOR48"/>
          <cell r="AOS48"/>
          <cell r="AOT48"/>
          <cell r="AOU48"/>
          <cell r="AOV48"/>
          <cell r="AOW48"/>
          <cell r="AOX48"/>
          <cell r="AOY48"/>
          <cell r="AOZ48"/>
          <cell r="APA48"/>
          <cell r="APB48"/>
          <cell r="APC48"/>
          <cell r="APD48"/>
          <cell r="APE48"/>
          <cell r="APF48"/>
          <cell r="APG48"/>
          <cell r="APH48"/>
          <cell r="API48"/>
          <cell r="APJ48"/>
          <cell r="APK48"/>
          <cell r="APL48"/>
          <cell r="APM48"/>
          <cell r="APN48"/>
          <cell r="APO48"/>
          <cell r="APP48"/>
          <cell r="APQ48"/>
          <cell r="APR48"/>
          <cell r="APS48"/>
          <cell r="APT48"/>
          <cell r="APU48"/>
          <cell r="APV48"/>
          <cell r="APW48"/>
          <cell r="APX48"/>
          <cell r="APY48"/>
          <cell r="APZ48"/>
          <cell r="AQA48"/>
          <cell r="AQB48"/>
          <cell r="AQC48"/>
          <cell r="AQD48"/>
          <cell r="AQE48"/>
          <cell r="AQF48"/>
          <cell r="AQG48"/>
          <cell r="AQH48"/>
          <cell r="AQI48"/>
          <cell r="AQJ48"/>
          <cell r="AQK48"/>
          <cell r="AQL48"/>
          <cell r="AQM48"/>
          <cell r="AQN48"/>
          <cell r="AQO48"/>
          <cell r="AQP48"/>
          <cell r="AQQ48"/>
          <cell r="AQR48"/>
          <cell r="AQS48"/>
          <cell r="AQT48"/>
          <cell r="AQU48"/>
          <cell r="AQV48"/>
          <cell r="AQW48"/>
          <cell r="AQX48"/>
          <cell r="AQY48"/>
          <cell r="AQZ48"/>
          <cell r="ARA48"/>
          <cell r="ARB48"/>
          <cell r="ARC48"/>
          <cell r="ARD48"/>
          <cell r="ARE48"/>
          <cell r="ARF48"/>
          <cell r="ARG48"/>
          <cell r="ARH48"/>
          <cell r="ARI48"/>
          <cell r="ARJ48"/>
          <cell r="ARK48"/>
          <cell r="ARL48"/>
          <cell r="ARM48"/>
          <cell r="ARN48"/>
          <cell r="ARO48"/>
          <cell r="ARP48"/>
          <cell r="ARQ48"/>
          <cell r="ARR48"/>
          <cell r="ARS48"/>
          <cell r="ART48"/>
          <cell r="ARU48"/>
          <cell r="ARV48"/>
          <cell r="ARW48"/>
          <cell r="ARX48"/>
          <cell r="ARY48"/>
          <cell r="ARZ48"/>
          <cell r="ASA48"/>
          <cell r="ASB48"/>
          <cell r="ASC48"/>
          <cell r="ASD48"/>
          <cell r="ASE48"/>
          <cell r="ASF48"/>
          <cell r="ASG48"/>
          <cell r="ASH48"/>
          <cell r="ASI48"/>
          <cell r="ASJ48"/>
          <cell r="ASK48"/>
          <cell r="ASL48"/>
          <cell r="ASM48"/>
          <cell r="ASN48"/>
          <cell r="ASO48"/>
          <cell r="ASP48"/>
          <cell r="ASQ48"/>
          <cell r="ASR48"/>
          <cell r="ASS48"/>
          <cell r="AST48"/>
          <cell r="ASU48"/>
          <cell r="ASV48"/>
          <cell r="ASW48"/>
          <cell r="ASX48"/>
          <cell r="ASY48"/>
          <cell r="ASZ48"/>
          <cell r="ATA48"/>
          <cell r="ATB48"/>
          <cell r="ATC48"/>
          <cell r="ATD48"/>
          <cell r="ATE48"/>
          <cell r="ATF48"/>
          <cell r="ATG48"/>
          <cell r="ATH48"/>
          <cell r="ATI48"/>
          <cell r="ATJ48"/>
          <cell r="ATK48"/>
          <cell r="ATL48"/>
          <cell r="ATM48"/>
          <cell r="ATN48"/>
          <cell r="ATO48"/>
          <cell r="ATP48"/>
          <cell r="ATQ48"/>
          <cell r="ATR48"/>
          <cell r="ATS48"/>
          <cell r="ATT48"/>
          <cell r="ATU48"/>
          <cell r="ATV48"/>
          <cell r="ATW48"/>
          <cell r="ATX48"/>
          <cell r="ATY48"/>
          <cell r="ATZ48"/>
          <cell r="AUA48"/>
          <cell r="AUB48"/>
          <cell r="AUC48"/>
          <cell r="AUD48"/>
          <cell r="AUE48"/>
          <cell r="AUF48"/>
          <cell r="AUG48"/>
          <cell r="AUH48"/>
          <cell r="AUI48"/>
          <cell r="AUJ48"/>
          <cell r="AUK48"/>
          <cell r="AUL48"/>
          <cell r="AUM48"/>
          <cell r="AUN48"/>
          <cell r="AUO48"/>
          <cell r="AUP48"/>
          <cell r="AUQ48"/>
          <cell r="AUR48"/>
          <cell r="AUS48"/>
          <cell r="AUT48"/>
          <cell r="AUU48"/>
          <cell r="AUV48"/>
          <cell r="AUW48"/>
          <cell r="AUX48"/>
          <cell r="AUY48"/>
          <cell r="AUZ48"/>
          <cell r="AVA48"/>
          <cell r="AVB48"/>
          <cell r="AVC48"/>
          <cell r="AVD48"/>
          <cell r="AVE48"/>
          <cell r="AVF48"/>
          <cell r="AVG48"/>
          <cell r="AVH48"/>
          <cell r="AVI48"/>
          <cell r="AVJ48"/>
          <cell r="AVK48"/>
          <cell r="AVL48"/>
          <cell r="AVM48"/>
          <cell r="AVN48"/>
          <cell r="AVO48"/>
          <cell r="AVP48"/>
          <cell r="AVQ48"/>
          <cell r="AVR48"/>
          <cell r="AVS48"/>
          <cell r="AVT48"/>
          <cell r="AVU48"/>
          <cell r="AVV48"/>
          <cell r="AVW48"/>
          <cell r="AVX48"/>
          <cell r="AVY48"/>
          <cell r="AVZ48"/>
          <cell r="AWA48"/>
          <cell r="AWB48"/>
          <cell r="AWC48"/>
          <cell r="AWD48"/>
          <cell r="AWE48"/>
          <cell r="AWF48"/>
          <cell r="AWG48"/>
          <cell r="AWH48"/>
          <cell r="AWI48"/>
          <cell r="AWJ48"/>
          <cell r="AWK48"/>
          <cell r="AWL48"/>
          <cell r="AWM48"/>
          <cell r="AWN48"/>
          <cell r="AWO48"/>
          <cell r="AWP48"/>
          <cell r="AWQ48"/>
          <cell r="AWR48"/>
          <cell r="AWS48"/>
          <cell r="AWT48"/>
          <cell r="AWU48"/>
          <cell r="AWV48"/>
          <cell r="AWW48"/>
          <cell r="AWX48"/>
          <cell r="AWY48"/>
          <cell r="AWZ48"/>
          <cell r="AXA48"/>
          <cell r="AXB48"/>
          <cell r="AXC48"/>
          <cell r="AXD48"/>
          <cell r="AXE48"/>
          <cell r="AXF48"/>
          <cell r="AXG48"/>
          <cell r="AXH48"/>
          <cell r="AXI48"/>
          <cell r="AXJ48"/>
          <cell r="AXK48"/>
          <cell r="AXL48"/>
          <cell r="AXM48"/>
          <cell r="AXN48"/>
          <cell r="AXO48"/>
          <cell r="AXP48"/>
          <cell r="AXQ48"/>
          <cell r="AXR48"/>
          <cell r="AXS48"/>
          <cell r="AXT48"/>
          <cell r="AXU48"/>
          <cell r="AXV48"/>
          <cell r="AXW48"/>
          <cell r="AXX48"/>
          <cell r="AXY48"/>
          <cell r="AXZ48"/>
          <cell r="AYA48"/>
          <cell r="AYB48"/>
          <cell r="AYC48"/>
          <cell r="AYD48"/>
          <cell r="AYE48"/>
          <cell r="AYF48"/>
          <cell r="AYG48"/>
          <cell r="AYH48"/>
          <cell r="AYI48"/>
          <cell r="AYJ48"/>
          <cell r="AYK48"/>
          <cell r="AYL48"/>
          <cell r="AYM48"/>
          <cell r="AYN48"/>
          <cell r="AYO48"/>
          <cell r="AYP48"/>
          <cell r="AYQ48"/>
          <cell r="AYR48"/>
          <cell r="AYS48"/>
          <cell r="AYT48"/>
          <cell r="AYU48"/>
          <cell r="AYV48"/>
          <cell r="AYW48"/>
          <cell r="AYX48"/>
          <cell r="AYY48"/>
          <cell r="AYZ48"/>
          <cell r="AZA48"/>
          <cell r="AZB48"/>
          <cell r="AZC48"/>
          <cell r="AZD48"/>
          <cell r="AZE48"/>
          <cell r="AZF48"/>
          <cell r="AZG48"/>
          <cell r="AZH48"/>
          <cell r="AZI48"/>
          <cell r="AZJ48"/>
          <cell r="AZK48"/>
          <cell r="AZL48"/>
          <cell r="AZM48"/>
          <cell r="AZN48"/>
          <cell r="AZO48"/>
          <cell r="AZP48"/>
          <cell r="AZQ48"/>
          <cell r="AZR48"/>
          <cell r="AZS48"/>
          <cell r="AZT48"/>
          <cell r="AZU48"/>
          <cell r="AZV48"/>
          <cell r="AZW48"/>
          <cell r="AZX48"/>
          <cell r="AZY48"/>
          <cell r="AZZ48"/>
          <cell r="BAA48"/>
          <cell r="BAB48"/>
          <cell r="BAC48"/>
          <cell r="BAD48"/>
          <cell r="BAE48"/>
          <cell r="BAF48"/>
          <cell r="BAG48"/>
          <cell r="BAH48"/>
          <cell r="BAI48"/>
          <cell r="BAJ48"/>
          <cell r="BAK48"/>
          <cell r="BAL48"/>
          <cell r="BAM48"/>
          <cell r="BAN48"/>
          <cell r="BAO48"/>
          <cell r="BAP48"/>
          <cell r="BAQ48"/>
          <cell r="BAR48"/>
          <cell r="BAS48"/>
          <cell r="BAT48"/>
          <cell r="BAU48"/>
          <cell r="BAV48"/>
          <cell r="BAW48"/>
          <cell r="BAX48"/>
          <cell r="BAY48"/>
          <cell r="BAZ48"/>
          <cell r="BBA48"/>
          <cell r="BBB48"/>
          <cell r="BBC48"/>
          <cell r="BBD48"/>
          <cell r="BBE48"/>
          <cell r="BBF48"/>
          <cell r="BBG48"/>
          <cell r="BBH48"/>
          <cell r="BBI48"/>
          <cell r="BBJ48"/>
          <cell r="BBK48"/>
          <cell r="BBL48"/>
          <cell r="BBM48"/>
          <cell r="BBN48"/>
          <cell r="BBO48"/>
          <cell r="BBP48"/>
          <cell r="BBQ48"/>
          <cell r="BBR48"/>
          <cell r="BBS48"/>
          <cell r="BBT48"/>
          <cell r="BBU48"/>
          <cell r="BBV48"/>
          <cell r="BBW48"/>
          <cell r="BBX48"/>
          <cell r="BBY48"/>
          <cell r="BBZ48"/>
          <cell r="BCA48"/>
          <cell r="BCB48"/>
          <cell r="BCC48"/>
          <cell r="BCD48"/>
          <cell r="BCE48"/>
          <cell r="BCF48"/>
          <cell r="BCG48"/>
          <cell r="BCH48"/>
          <cell r="BCI48"/>
          <cell r="BCJ48"/>
          <cell r="BCK48"/>
          <cell r="BCL48"/>
          <cell r="BCM48"/>
          <cell r="BCN48"/>
          <cell r="BCO48"/>
          <cell r="BCP48"/>
          <cell r="BCQ48"/>
          <cell r="BCR48"/>
          <cell r="BCS48"/>
          <cell r="BCT48"/>
          <cell r="BCU48"/>
          <cell r="BCV48"/>
          <cell r="BCW48"/>
          <cell r="BCX48"/>
          <cell r="BCY48"/>
          <cell r="BCZ48"/>
          <cell r="BDA48"/>
          <cell r="BDB48"/>
          <cell r="BDC48"/>
          <cell r="BDD48"/>
          <cell r="BDE48"/>
          <cell r="BDF48"/>
          <cell r="BDG48"/>
          <cell r="BDH48"/>
          <cell r="BDI48"/>
          <cell r="BDJ48"/>
          <cell r="BDK48"/>
          <cell r="BDL48"/>
          <cell r="BDM48"/>
          <cell r="BDN48"/>
          <cell r="BDO48"/>
          <cell r="BDP48"/>
          <cell r="BDQ48"/>
          <cell r="BDR48"/>
          <cell r="BDS48"/>
          <cell r="BDT48"/>
          <cell r="BDU48"/>
          <cell r="BDV48"/>
          <cell r="BDW48"/>
          <cell r="BDX48"/>
          <cell r="BDY48"/>
          <cell r="BDZ48"/>
          <cell r="BEA48"/>
          <cell r="BEB48"/>
          <cell r="BEC48"/>
          <cell r="BED48"/>
          <cell r="BEE48"/>
          <cell r="BEF48"/>
          <cell r="BEG48"/>
          <cell r="BEH48"/>
          <cell r="BEI48"/>
          <cell r="BEJ48"/>
          <cell r="BEK48"/>
          <cell r="BEL48"/>
          <cell r="BEM48"/>
          <cell r="BEN48"/>
          <cell r="BEO48"/>
          <cell r="BEP48"/>
          <cell r="BEQ48"/>
          <cell r="BER48"/>
          <cell r="BES48"/>
          <cell r="BET48"/>
          <cell r="BEU48"/>
          <cell r="BEV48"/>
          <cell r="BEW48"/>
          <cell r="BEX48"/>
          <cell r="BEY48"/>
          <cell r="BEZ48"/>
          <cell r="BFA48"/>
          <cell r="BFB48"/>
          <cell r="BFC48"/>
          <cell r="BFD48"/>
          <cell r="BFE48"/>
          <cell r="BFF48"/>
          <cell r="BFG48"/>
          <cell r="BFH48"/>
          <cell r="BFI48"/>
          <cell r="BFJ48"/>
          <cell r="BFK48"/>
          <cell r="BFL48"/>
          <cell r="BFM48"/>
          <cell r="BFN48"/>
          <cell r="BFO48"/>
          <cell r="BFP48"/>
          <cell r="BFQ48"/>
          <cell r="BFR48"/>
          <cell r="BFS48"/>
          <cell r="BFT48"/>
          <cell r="BFU48"/>
          <cell r="BFV48"/>
          <cell r="BFW48"/>
          <cell r="BFX48"/>
          <cell r="BFY48"/>
          <cell r="BFZ48"/>
          <cell r="BGA48"/>
          <cell r="BGB48"/>
          <cell r="BGC48"/>
          <cell r="BGD48"/>
          <cell r="BGE48"/>
          <cell r="BGF48"/>
          <cell r="BGG48"/>
          <cell r="BGH48"/>
          <cell r="BGI48"/>
          <cell r="BGJ48"/>
          <cell r="BGK48"/>
          <cell r="BGL48"/>
          <cell r="BGM48"/>
          <cell r="BGN48"/>
          <cell r="BGO48"/>
          <cell r="BGP48"/>
          <cell r="BGQ48"/>
          <cell r="BGR48"/>
          <cell r="BGS48"/>
          <cell r="BGT48"/>
          <cell r="BGU48"/>
          <cell r="BGV48"/>
          <cell r="BGW48"/>
          <cell r="BGX48"/>
          <cell r="BGY48"/>
          <cell r="BGZ48"/>
          <cell r="BHA48"/>
          <cell r="BHB48"/>
          <cell r="BHC48"/>
          <cell r="BHD48"/>
          <cell r="BHE48"/>
          <cell r="BHF48"/>
          <cell r="BHG48"/>
          <cell r="BHH48"/>
          <cell r="BHI48"/>
          <cell r="BHJ48"/>
          <cell r="BHK48"/>
          <cell r="BHL48"/>
          <cell r="BHM48"/>
          <cell r="BHN48"/>
          <cell r="BHO48"/>
          <cell r="BHP48"/>
          <cell r="BHQ48"/>
          <cell r="BHR48"/>
          <cell r="BHS48"/>
          <cell r="BHT48"/>
          <cell r="BHU48"/>
          <cell r="BHV48"/>
          <cell r="BHW48"/>
          <cell r="BHX48"/>
          <cell r="BHY48"/>
          <cell r="BHZ48"/>
          <cell r="BIA48"/>
          <cell r="BIB48"/>
          <cell r="BIC48"/>
          <cell r="BID48"/>
          <cell r="BIE48"/>
          <cell r="BIF48"/>
          <cell r="BIG48"/>
          <cell r="BIH48"/>
          <cell r="BII48"/>
          <cell r="BIJ48"/>
          <cell r="BIK48"/>
          <cell r="BIL48"/>
          <cell r="BIM48"/>
          <cell r="BIN48"/>
          <cell r="BIO48"/>
          <cell r="BIP48"/>
          <cell r="BIQ48"/>
          <cell r="BIR48"/>
          <cell r="BIS48"/>
          <cell r="BIT48"/>
          <cell r="BIU48"/>
          <cell r="BIV48"/>
          <cell r="BIW48"/>
          <cell r="BIX48"/>
          <cell r="BIY48"/>
          <cell r="BIZ48"/>
          <cell r="BJA48"/>
          <cell r="BJB48"/>
          <cell r="BJC48"/>
          <cell r="BJD48"/>
          <cell r="BJE48"/>
          <cell r="BJF48"/>
          <cell r="BJG48"/>
          <cell r="BJH48"/>
          <cell r="BJI48"/>
          <cell r="BJJ48"/>
          <cell r="BJK48"/>
          <cell r="BJL48"/>
          <cell r="BJM48"/>
          <cell r="BJN48"/>
          <cell r="BJO48"/>
          <cell r="BJP48"/>
          <cell r="BJQ48"/>
          <cell r="BJR48"/>
          <cell r="BJS48"/>
          <cell r="BJT48"/>
          <cell r="BJU48"/>
          <cell r="BJV48"/>
          <cell r="BJW48"/>
          <cell r="BJX48"/>
          <cell r="BJY48"/>
          <cell r="BJZ48"/>
          <cell r="BKA48"/>
          <cell r="BKB48"/>
          <cell r="BKC48"/>
          <cell r="BKD48"/>
          <cell r="BKE48"/>
          <cell r="BKF48"/>
          <cell r="BKG48"/>
          <cell r="BKH48"/>
          <cell r="BKI48"/>
          <cell r="BKJ48"/>
          <cell r="BKK48"/>
          <cell r="BKL48"/>
          <cell r="BKM48"/>
          <cell r="BKN48"/>
          <cell r="BKO48"/>
          <cell r="BKP48"/>
          <cell r="BKQ48"/>
          <cell r="BKR48"/>
          <cell r="BKS48"/>
          <cell r="BKT48"/>
          <cell r="BKU48"/>
          <cell r="BKV48"/>
          <cell r="BKW48"/>
          <cell r="BKX48"/>
          <cell r="BKY48"/>
          <cell r="BKZ48"/>
          <cell r="BLA48"/>
          <cell r="BLB48"/>
          <cell r="BLC48"/>
          <cell r="BLD48"/>
          <cell r="BLE48"/>
          <cell r="BLF48"/>
          <cell r="BLG48"/>
          <cell r="BLH48"/>
          <cell r="BLI48"/>
          <cell r="BLJ48"/>
          <cell r="BLK48"/>
          <cell r="BLL48"/>
          <cell r="BLM48"/>
          <cell r="BLN48"/>
          <cell r="BLO48"/>
          <cell r="BLP48"/>
          <cell r="BLQ48"/>
          <cell r="BLR48"/>
          <cell r="BLS48"/>
          <cell r="BLT48"/>
          <cell r="BLU48"/>
          <cell r="BLV48"/>
          <cell r="BLW48"/>
          <cell r="BLX48"/>
          <cell r="BLY48"/>
          <cell r="BLZ48"/>
          <cell r="BMA48"/>
          <cell r="BMB48"/>
          <cell r="BMC48"/>
          <cell r="BMD48"/>
          <cell r="BME48"/>
          <cell r="BMF48"/>
          <cell r="BMG48"/>
          <cell r="BMH48"/>
          <cell r="BMI48"/>
          <cell r="BMJ48"/>
          <cell r="BMK48"/>
          <cell r="BML48"/>
          <cell r="BMM48"/>
          <cell r="BMN48"/>
          <cell r="BMO48"/>
          <cell r="BMP48"/>
          <cell r="BMQ48"/>
          <cell r="BMR48"/>
          <cell r="BMS48"/>
          <cell r="BMT48"/>
          <cell r="BMU48"/>
          <cell r="BMV48"/>
          <cell r="BMW48"/>
          <cell r="BMX48"/>
          <cell r="BMY48"/>
          <cell r="BMZ48"/>
          <cell r="BNA48"/>
          <cell r="BNB48"/>
          <cell r="BNC48"/>
          <cell r="BND48"/>
          <cell r="BNE48"/>
          <cell r="BNF48"/>
          <cell r="BNG48"/>
          <cell r="BNH48"/>
          <cell r="BNI48"/>
          <cell r="BNJ48"/>
          <cell r="BNK48"/>
          <cell r="BNL48"/>
          <cell r="BNM48"/>
          <cell r="BNN48"/>
          <cell r="BNO48"/>
          <cell r="BNP48"/>
          <cell r="BNQ48"/>
          <cell r="BNR48"/>
          <cell r="BNS48"/>
          <cell r="BNT48"/>
          <cell r="BNU48"/>
          <cell r="BNV48"/>
          <cell r="BNW48"/>
          <cell r="BNX48"/>
          <cell r="BNY48"/>
          <cell r="BNZ48"/>
          <cell r="BOA48"/>
          <cell r="BOB48"/>
          <cell r="BOC48"/>
          <cell r="BOD48"/>
          <cell r="BOE48"/>
          <cell r="BOF48"/>
          <cell r="BOG48"/>
          <cell r="BOH48"/>
          <cell r="BOI48"/>
          <cell r="BOJ48"/>
          <cell r="BOK48"/>
          <cell r="BOL48"/>
          <cell r="BOM48"/>
          <cell r="BON48"/>
          <cell r="BOO48"/>
          <cell r="BOP48"/>
          <cell r="BOQ48"/>
          <cell r="BOR48"/>
          <cell r="BOS48"/>
          <cell r="BOT48"/>
          <cell r="BOU48"/>
          <cell r="BOV48"/>
          <cell r="BOW48"/>
          <cell r="BOX48"/>
          <cell r="BOY48"/>
          <cell r="BOZ48"/>
          <cell r="BPA48"/>
          <cell r="BPB48"/>
          <cell r="BPC48"/>
          <cell r="BPD48"/>
          <cell r="BPE48"/>
          <cell r="BPF48"/>
          <cell r="BPG48"/>
          <cell r="BPH48"/>
          <cell r="BPI48"/>
          <cell r="BPJ48"/>
          <cell r="BPK48"/>
          <cell r="BPL48"/>
          <cell r="BPM48"/>
          <cell r="BPN48"/>
          <cell r="BPO48"/>
          <cell r="BPP48"/>
          <cell r="BPQ48"/>
          <cell r="BPR48"/>
          <cell r="BPS48"/>
          <cell r="BPT48"/>
          <cell r="BPU48"/>
          <cell r="BPV48"/>
          <cell r="BPW48"/>
          <cell r="BPX48"/>
          <cell r="BPY48"/>
          <cell r="BPZ48"/>
          <cell r="BQA48"/>
          <cell r="BQB48"/>
          <cell r="BQC48"/>
          <cell r="BQD48"/>
          <cell r="BQE48"/>
          <cell r="BQF48"/>
          <cell r="BQG48"/>
          <cell r="BQH48"/>
          <cell r="BQI48"/>
          <cell r="BQJ48"/>
          <cell r="BQK48"/>
          <cell r="BQL48"/>
          <cell r="BQM48"/>
          <cell r="BQN48"/>
          <cell r="BQO48"/>
          <cell r="BQP48"/>
          <cell r="BQQ48"/>
          <cell r="BQR48"/>
          <cell r="BQS48"/>
          <cell r="BQT48"/>
          <cell r="BQU48"/>
          <cell r="BQV48"/>
          <cell r="BQW48"/>
          <cell r="BQX48"/>
          <cell r="BQY48"/>
          <cell r="BQZ48"/>
          <cell r="BRA48"/>
          <cell r="BRB48"/>
          <cell r="BRC48"/>
          <cell r="BRD48"/>
          <cell r="BRE48"/>
          <cell r="BRF48"/>
          <cell r="BRG48"/>
          <cell r="BRH48"/>
          <cell r="BRI48"/>
          <cell r="BRJ48"/>
          <cell r="BRK48"/>
          <cell r="BRL48"/>
          <cell r="BRM48"/>
          <cell r="BRN48"/>
          <cell r="BRO48"/>
          <cell r="BRP48"/>
          <cell r="BRQ48"/>
          <cell r="BRR48"/>
          <cell r="BRS48"/>
          <cell r="BRT48"/>
          <cell r="BRU48"/>
          <cell r="BRV48"/>
          <cell r="BRW48"/>
          <cell r="BRX48"/>
          <cell r="BRY48"/>
          <cell r="BRZ48"/>
          <cell r="BSA48"/>
          <cell r="BSB48"/>
          <cell r="BSC48"/>
          <cell r="BSD48"/>
          <cell r="BSE48"/>
          <cell r="BSF48"/>
          <cell r="BSG48"/>
          <cell r="BSH48"/>
          <cell r="BSI48"/>
          <cell r="BSJ48"/>
          <cell r="BSK48"/>
          <cell r="BSL48"/>
          <cell r="BSM48"/>
          <cell r="BSN48"/>
          <cell r="BSO48"/>
          <cell r="BSP48"/>
          <cell r="BSQ48"/>
          <cell r="BSR48"/>
          <cell r="BSS48"/>
          <cell r="BST48"/>
          <cell r="BSU48"/>
          <cell r="BSV48"/>
          <cell r="BSW48"/>
          <cell r="BSX48"/>
          <cell r="BSY48"/>
          <cell r="BSZ48"/>
          <cell r="BTA48"/>
          <cell r="BTB48"/>
          <cell r="BTC48"/>
          <cell r="BTD48"/>
          <cell r="BTE48"/>
          <cell r="BTF48"/>
          <cell r="BTG48"/>
          <cell r="BTH48"/>
          <cell r="BTI48"/>
          <cell r="BTJ48"/>
          <cell r="BTK48"/>
          <cell r="BTL48"/>
          <cell r="BTM48"/>
          <cell r="BTN48"/>
          <cell r="BTO48"/>
          <cell r="BTP48"/>
          <cell r="BTQ48"/>
          <cell r="BTR48"/>
          <cell r="BTS48"/>
          <cell r="BTT48"/>
          <cell r="BTU48"/>
          <cell r="BTV48"/>
          <cell r="BTW48"/>
          <cell r="BTX48"/>
          <cell r="BTY48"/>
          <cell r="BTZ48"/>
          <cell r="BUA48"/>
          <cell r="BUB48"/>
          <cell r="BUC48"/>
          <cell r="BUD48"/>
          <cell r="BUE48"/>
          <cell r="BUF48"/>
          <cell r="BUG48"/>
          <cell r="BUH48"/>
          <cell r="BUI48"/>
          <cell r="BUJ48"/>
          <cell r="BUK48"/>
          <cell r="BUL48"/>
          <cell r="BUM48"/>
          <cell r="BUN48"/>
          <cell r="BUO48"/>
          <cell r="BUP48"/>
          <cell r="BUQ48"/>
          <cell r="BUR48"/>
          <cell r="BUS48"/>
          <cell r="BUT48"/>
          <cell r="BUU48"/>
          <cell r="BUV48"/>
          <cell r="BUW48"/>
          <cell r="BUX48"/>
          <cell r="BUY48"/>
          <cell r="BUZ48"/>
          <cell r="BVA48"/>
          <cell r="BVB48"/>
          <cell r="BVC48"/>
          <cell r="BVD48"/>
          <cell r="BVE48"/>
          <cell r="BVF48"/>
          <cell r="BVG48"/>
          <cell r="BVH48"/>
          <cell r="BVI48"/>
          <cell r="BVJ48"/>
          <cell r="BVK48"/>
          <cell r="BVL48"/>
          <cell r="BVM48"/>
          <cell r="BVN48"/>
          <cell r="BVO48"/>
          <cell r="BVP48"/>
          <cell r="BVQ48"/>
          <cell r="BVR48"/>
          <cell r="BVS48"/>
          <cell r="BVT48"/>
          <cell r="BVU48"/>
          <cell r="BVV48"/>
          <cell r="BVW48"/>
          <cell r="BVX48"/>
          <cell r="BVY48"/>
          <cell r="BVZ48"/>
          <cell r="BWA48"/>
          <cell r="BWB48"/>
          <cell r="BWC48"/>
          <cell r="BWD48"/>
          <cell r="BWE48"/>
          <cell r="BWF48"/>
          <cell r="BWG48"/>
          <cell r="BWH48"/>
          <cell r="BWI48"/>
          <cell r="BWJ48"/>
          <cell r="BWK48"/>
          <cell r="BWL48"/>
          <cell r="BWM48"/>
          <cell r="BWN48"/>
          <cell r="BWO48"/>
          <cell r="BWP48"/>
          <cell r="BWQ48"/>
          <cell r="BWR48"/>
          <cell r="BWS48"/>
          <cell r="BWT48"/>
          <cell r="BWU48"/>
          <cell r="BWV48"/>
          <cell r="BWW48"/>
          <cell r="BWX48"/>
          <cell r="BWY48"/>
          <cell r="BWZ48"/>
          <cell r="BXA48"/>
          <cell r="BXB48"/>
          <cell r="BXC48"/>
          <cell r="BXD48"/>
          <cell r="BXE48"/>
          <cell r="BXF48"/>
          <cell r="BXG48"/>
          <cell r="BXH48"/>
          <cell r="BXI48"/>
          <cell r="BXJ48"/>
          <cell r="BXK48"/>
          <cell r="BXL48"/>
          <cell r="BXM48"/>
          <cell r="BXN48"/>
          <cell r="BXO48"/>
          <cell r="BXP48"/>
          <cell r="BXQ48"/>
          <cell r="BXR48"/>
          <cell r="BXS48"/>
          <cell r="BXT48"/>
          <cell r="BXU48"/>
          <cell r="BXV48"/>
          <cell r="BXW48"/>
          <cell r="BXX48"/>
          <cell r="BXY48"/>
          <cell r="BXZ48"/>
          <cell r="BYA48"/>
          <cell r="BYB48"/>
          <cell r="BYC48"/>
          <cell r="BYD48"/>
          <cell r="BYE48"/>
          <cell r="BYF48"/>
          <cell r="BYG48"/>
          <cell r="BYH48"/>
          <cell r="BYI48"/>
          <cell r="BYJ48"/>
          <cell r="BYK48"/>
          <cell r="BYL48"/>
          <cell r="BYM48"/>
          <cell r="BYN48"/>
          <cell r="BYO48"/>
          <cell r="BYP48"/>
          <cell r="BYQ48"/>
          <cell r="BYR48"/>
          <cell r="BYS48"/>
          <cell r="BYT48"/>
          <cell r="BYU48"/>
          <cell r="BYV48"/>
          <cell r="BYW48"/>
          <cell r="BYX48"/>
          <cell r="BYY48"/>
          <cell r="BYZ48"/>
          <cell r="BZA48"/>
          <cell r="BZB48"/>
          <cell r="BZC48"/>
          <cell r="BZD48"/>
          <cell r="BZE48"/>
          <cell r="BZF48"/>
          <cell r="BZG48"/>
          <cell r="BZH48"/>
          <cell r="BZI48"/>
          <cell r="BZJ48"/>
          <cell r="BZK48"/>
          <cell r="BZL48"/>
          <cell r="BZM48"/>
          <cell r="BZN48"/>
          <cell r="BZO48"/>
          <cell r="BZP48"/>
          <cell r="BZQ48"/>
          <cell r="BZR48"/>
          <cell r="BZS48"/>
          <cell r="BZT48"/>
          <cell r="BZU48"/>
          <cell r="BZV48"/>
          <cell r="BZW48"/>
          <cell r="BZX48"/>
          <cell r="BZY48"/>
          <cell r="BZZ48"/>
          <cell r="CAA48"/>
          <cell r="CAB48"/>
          <cell r="CAC48"/>
          <cell r="CAD48"/>
          <cell r="CAE48"/>
          <cell r="CAF48"/>
          <cell r="CAG48"/>
          <cell r="CAH48"/>
          <cell r="CAI48"/>
          <cell r="CAJ48"/>
          <cell r="CAK48"/>
          <cell r="CAL48"/>
          <cell r="CAM48"/>
          <cell r="CAN48"/>
          <cell r="CAO48"/>
          <cell r="CAP48"/>
          <cell r="CAQ48"/>
          <cell r="CAR48"/>
          <cell r="CAS48"/>
          <cell r="CAT48"/>
          <cell r="CAU48"/>
          <cell r="CAV48"/>
          <cell r="CAW48"/>
          <cell r="CAX48"/>
          <cell r="CAY48"/>
          <cell r="CAZ48"/>
          <cell r="CBA48"/>
          <cell r="CBB48"/>
          <cell r="CBC48"/>
          <cell r="CBD48"/>
          <cell r="CBE48"/>
          <cell r="CBF48"/>
          <cell r="CBG48"/>
          <cell r="CBH48"/>
          <cell r="CBI48"/>
          <cell r="CBJ48"/>
          <cell r="CBK48"/>
          <cell r="CBL48"/>
          <cell r="CBM48"/>
          <cell r="CBN48"/>
          <cell r="CBO48"/>
          <cell r="CBP48"/>
          <cell r="CBQ48"/>
          <cell r="CBR48"/>
          <cell r="CBS48"/>
          <cell r="CBT48"/>
          <cell r="CBU48"/>
          <cell r="CBV48"/>
          <cell r="CBW48"/>
          <cell r="CBX48"/>
          <cell r="CBY48"/>
          <cell r="CBZ48"/>
          <cell r="CCA48"/>
          <cell r="CCB48"/>
          <cell r="CCC48"/>
          <cell r="CCD48"/>
          <cell r="CCE48"/>
          <cell r="CCF48"/>
          <cell r="CCG48"/>
          <cell r="CCH48"/>
          <cell r="CCI48"/>
          <cell r="CCJ48"/>
          <cell r="CCK48"/>
          <cell r="CCL48"/>
          <cell r="CCM48"/>
          <cell r="CCN48"/>
          <cell r="CCO48"/>
          <cell r="CCP48"/>
          <cell r="CCQ48"/>
          <cell r="CCR48"/>
          <cell r="CCS48"/>
          <cell r="CCT48"/>
          <cell r="CCU48"/>
          <cell r="CCV48"/>
          <cell r="CCW48"/>
          <cell r="CCX48"/>
          <cell r="CCY48"/>
          <cell r="CCZ48"/>
          <cell r="CDA48"/>
          <cell r="CDB48"/>
          <cell r="CDC48"/>
          <cell r="CDD48"/>
          <cell r="CDE48"/>
          <cell r="CDF48"/>
          <cell r="CDG48"/>
          <cell r="CDH48"/>
          <cell r="CDI48"/>
          <cell r="CDJ48"/>
          <cell r="CDK48"/>
          <cell r="CDL48"/>
          <cell r="CDM48"/>
          <cell r="CDN48"/>
          <cell r="CDO48"/>
          <cell r="CDP48"/>
          <cell r="CDQ48"/>
          <cell r="CDR48"/>
          <cell r="CDS48"/>
          <cell r="CDT48"/>
          <cell r="CDU48"/>
          <cell r="CDV48"/>
          <cell r="CDW48"/>
          <cell r="CDX48"/>
          <cell r="CDY48"/>
          <cell r="CDZ48"/>
          <cell r="CEA48"/>
          <cell r="CEB48"/>
          <cell r="CEC48"/>
          <cell r="CED48"/>
          <cell r="CEE48"/>
          <cell r="CEF48"/>
          <cell r="CEG48"/>
          <cell r="CEH48"/>
          <cell r="CEI48"/>
          <cell r="CEJ48"/>
          <cell r="CEK48"/>
          <cell r="CEL48"/>
          <cell r="CEM48"/>
          <cell r="CEN48"/>
          <cell r="CEO48"/>
          <cell r="CEP48"/>
          <cell r="CEQ48"/>
          <cell r="CER48"/>
          <cell r="CES48"/>
          <cell r="CET48"/>
          <cell r="CEU48"/>
          <cell r="CEV48"/>
          <cell r="CEW48"/>
          <cell r="CEX48"/>
          <cell r="CEY48"/>
          <cell r="CEZ48"/>
          <cell r="CFA48"/>
          <cell r="CFB48"/>
          <cell r="CFC48"/>
          <cell r="CFD48"/>
          <cell r="CFE48"/>
          <cell r="CFF48"/>
          <cell r="CFG48"/>
          <cell r="CFH48"/>
          <cell r="CFI48"/>
          <cell r="CFJ48"/>
          <cell r="CFK48"/>
          <cell r="CFL48"/>
          <cell r="CFM48"/>
          <cell r="CFN48"/>
          <cell r="CFO48"/>
          <cell r="CFP48"/>
          <cell r="CFQ48"/>
          <cell r="CFR48"/>
          <cell r="CFS48"/>
          <cell r="CFT48"/>
          <cell r="CFU48"/>
          <cell r="CFV48"/>
          <cell r="CFW48"/>
          <cell r="CFX48"/>
          <cell r="CFY48"/>
          <cell r="CFZ48"/>
          <cell r="CGA48"/>
          <cell r="CGB48"/>
          <cell r="CGC48"/>
          <cell r="CGD48"/>
          <cell r="CGE48"/>
          <cell r="CGF48"/>
          <cell r="CGG48"/>
          <cell r="CGH48"/>
          <cell r="CGI48"/>
          <cell r="CGJ48"/>
          <cell r="CGK48"/>
          <cell r="CGL48"/>
          <cell r="CGM48"/>
          <cell r="CGN48"/>
          <cell r="CGO48"/>
          <cell r="CGP48"/>
          <cell r="CGQ48"/>
          <cell r="CGR48"/>
          <cell r="CGS48"/>
          <cell r="CGT48"/>
          <cell r="CGU48"/>
          <cell r="CGV48"/>
          <cell r="CGW48"/>
          <cell r="CGX48"/>
          <cell r="CGY48"/>
          <cell r="CGZ48"/>
          <cell r="CHA48"/>
          <cell r="CHB48"/>
          <cell r="CHC48"/>
          <cell r="CHD48"/>
          <cell r="CHE48"/>
          <cell r="CHF48"/>
          <cell r="CHG48"/>
          <cell r="CHH48"/>
          <cell r="CHI48"/>
          <cell r="CHJ48"/>
          <cell r="CHK48"/>
          <cell r="CHL48"/>
          <cell r="CHM48"/>
          <cell r="CHN48"/>
          <cell r="CHO48"/>
          <cell r="CHP48"/>
          <cell r="CHQ48"/>
          <cell r="CHR48"/>
          <cell r="CHS48"/>
          <cell r="CHT48"/>
          <cell r="CHU48"/>
          <cell r="CHV48"/>
          <cell r="CHW48"/>
          <cell r="CHX48"/>
          <cell r="CHY48"/>
          <cell r="CHZ48"/>
          <cell r="CIA48"/>
          <cell r="CIB48"/>
          <cell r="CIC48"/>
          <cell r="CID48"/>
          <cell r="CIE48"/>
          <cell r="CIF48"/>
          <cell r="CIG48"/>
          <cell r="CIH48"/>
          <cell r="CII48"/>
          <cell r="CIJ48"/>
          <cell r="CIK48"/>
          <cell r="CIL48"/>
          <cell r="CIM48"/>
          <cell r="CIN48"/>
          <cell r="CIO48"/>
          <cell r="CIP48"/>
          <cell r="CIQ48"/>
          <cell r="CIR48"/>
          <cell r="CIS48"/>
          <cell r="CIT48"/>
          <cell r="CIU48"/>
          <cell r="CIV48"/>
          <cell r="CIW48"/>
          <cell r="CIX48"/>
          <cell r="CIY48"/>
          <cell r="CIZ48"/>
          <cell r="CJA48"/>
          <cell r="CJB48"/>
          <cell r="CJC48"/>
          <cell r="CJD48"/>
          <cell r="CJE48"/>
          <cell r="CJF48"/>
          <cell r="CJG48"/>
          <cell r="CJH48"/>
          <cell r="CJI48"/>
          <cell r="CJJ48"/>
          <cell r="CJK48"/>
          <cell r="CJL48"/>
          <cell r="CJM48"/>
          <cell r="CJN48"/>
          <cell r="CJO48"/>
          <cell r="CJP48"/>
          <cell r="CJQ48"/>
          <cell r="CJR48"/>
          <cell r="CJS48"/>
          <cell r="CJT48"/>
          <cell r="CJU48"/>
          <cell r="CJV48"/>
          <cell r="CJW48"/>
          <cell r="CJX48"/>
          <cell r="CJY48"/>
          <cell r="CJZ48"/>
          <cell r="CKA48"/>
          <cell r="CKB48"/>
          <cell r="CKC48"/>
          <cell r="CKD48"/>
          <cell r="CKE48"/>
          <cell r="CKF48"/>
          <cell r="CKG48"/>
          <cell r="CKH48"/>
          <cell r="CKI48"/>
          <cell r="CKJ48"/>
          <cell r="CKK48"/>
          <cell r="CKL48"/>
          <cell r="CKM48"/>
          <cell r="CKN48"/>
          <cell r="CKO48"/>
          <cell r="CKP48"/>
          <cell r="CKQ48"/>
          <cell r="CKR48"/>
          <cell r="CKS48"/>
          <cell r="CKT48"/>
          <cell r="CKU48"/>
          <cell r="CKV48"/>
          <cell r="CKW48"/>
          <cell r="CKX48"/>
          <cell r="CKY48"/>
          <cell r="CKZ48"/>
          <cell r="CLA48"/>
          <cell r="CLB48"/>
          <cell r="CLC48"/>
          <cell r="CLD48"/>
          <cell r="CLE48"/>
          <cell r="CLF48"/>
          <cell r="CLG48"/>
          <cell r="CLH48"/>
          <cell r="CLI48"/>
          <cell r="CLJ48"/>
          <cell r="CLK48"/>
          <cell r="CLL48"/>
          <cell r="CLM48"/>
          <cell r="CLN48"/>
          <cell r="CLO48"/>
          <cell r="CLP48"/>
          <cell r="CLQ48"/>
          <cell r="CLR48"/>
          <cell r="CLS48"/>
          <cell r="CLT48"/>
          <cell r="CLU48"/>
          <cell r="CLV48"/>
          <cell r="CLW48"/>
          <cell r="CLX48"/>
          <cell r="CLY48"/>
          <cell r="CLZ48"/>
          <cell r="CMA48"/>
          <cell r="CMB48"/>
          <cell r="CMC48"/>
          <cell r="CMD48"/>
          <cell r="CME48"/>
          <cell r="CMF48"/>
          <cell r="CMG48"/>
          <cell r="CMH48"/>
          <cell r="CMI48"/>
          <cell r="CMJ48"/>
          <cell r="CMK48"/>
          <cell r="CML48"/>
          <cell r="CMM48"/>
          <cell r="CMN48"/>
          <cell r="CMO48"/>
          <cell r="CMP48"/>
          <cell r="CMQ48"/>
          <cell r="CMR48"/>
          <cell r="CMS48"/>
          <cell r="CMT48"/>
          <cell r="CMU48"/>
          <cell r="CMV48"/>
          <cell r="CMW48"/>
          <cell r="CMX48"/>
          <cell r="CMY48"/>
          <cell r="CMZ48"/>
          <cell r="CNA48"/>
          <cell r="CNB48"/>
          <cell r="CNC48"/>
          <cell r="CND48"/>
          <cell r="CNE48"/>
          <cell r="CNF48"/>
          <cell r="CNG48"/>
          <cell r="CNH48"/>
          <cell r="CNI48"/>
          <cell r="CNJ48"/>
          <cell r="CNK48"/>
          <cell r="CNL48"/>
          <cell r="CNM48"/>
          <cell r="CNN48"/>
          <cell r="CNO48"/>
          <cell r="CNP48"/>
          <cell r="CNQ48"/>
          <cell r="CNR48"/>
          <cell r="CNS48"/>
          <cell r="CNT48"/>
          <cell r="CNU48"/>
          <cell r="CNV48"/>
          <cell r="CNW48"/>
          <cell r="CNX48"/>
          <cell r="CNY48"/>
          <cell r="CNZ48"/>
          <cell r="COA48"/>
          <cell r="COB48"/>
          <cell r="COC48"/>
          <cell r="COD48"/>
          <cell r="COE48"/>
          <cell r="COF48"/>
          <cell r="COG48"/>
          <cell r="COH48"/>
          <cell r="COI48"/>
          <cell r="COJ48"/>
          <cell r="COK48"/>
          <cell r="COL48"/>
          <cell r="COM48"/>
          <cell r="CON48"/>
          <cell r="COO48"/>
          <cell r="COP48"/>
          <cell r="COQ48"/>
          <cell r="COR48"/>
          <cell r="COS48"/>
          <cell r="COT48"/>
          <cell r="COU48"/>
          <cell r="COV48"/>
          <cell r="COW48"/>
          <cell r="COX48"/>
          <cell r="COY48"/>
          <cell r="COZ48"/>
          <cell r="CPA48"/>
          <cell r="CPB48"/>
          <cell r="CPC48"/>
          <cell r="CPD48"/>
          <cell r="CPE48"/>
          <cell r="CPF48"/>
          <cell r="CPG48"/>
          <cell r="CPH48"/>
          <cell r="CPI48"/>
          <cell r="CPJ48"/>
          <cell r="CPK48"/>
          <cell r="CPL48"/>
          <cell r="CPM48"/>
          <cell r="CPN48"/>
          <cell r="CPO48"/>
          <cell r="CPP48"/>
          <cell r="CPQ48"/>
          <cell r="CPR48"/>
          <cell r="CPS48"/>
          <cell r="CPT48"/>
          <cell r="CPU48"/>
          <cell r="CPV48"/>
          <cell r="CPW48"/>
          <cell r="CPX48"/>
          <cell r="CPY48"/>
          <cell r="CPZ48"/>
          <cell r="CQA48"/>
          <cell r="CQB48"/>
          <cell r="CQC48"/>
          <cell r="CQD48"/>
          <cell r="CQE48"/>
          <cell r="CQF48"/>
          <cell r="CQG48"/>
          <cell r="CQH48"/>
          <cell r="CQI48"/>
          <cell r="CQJ48"/>
          <cell r="CQK48"/>
          <cell r="CQL48"/>
          <cell r="CQM48"/>
          <cell r="CQN48"/>
          <cell r="CQO48"/>
          <cell r="CQP48"/>
          <cell r="CQQ48"/>
          <cell r="CQR48"/>
          <cell r="CQS48"/>
          <cell r="CQT48"/>
          <cell r="CQU48"/>
          <cell r="CQV48"/>
          <cell r="CQW48"/>
          <cell r="CQX48"/>
          <cell r="CQY48"/>
          <cell r="CQZ48"/>
          <cell r="CRA48"/>
          <cell r="CRB48"/>
          <cell r="CRC48"/>
          <cell r="CRD48"/>
          <cell r="CRE48"/>
          <cell r="CRF48"/>
          <cell r="CRG48"/>
          <cell r="CRH48"/>
          <cell r="CRI48"/>
          <cell r="CRJ48"/>
          <cell r="CRK48"/>
          <cell r="CRL48"/>
          <cell r="CRM48"/>
          <cell r="CRN48"/>
          <cell r="CRO48"/>
          <cell r="CRP48"/>
          <cell r="CRQ48"/>
          <cell r="CRR48"/>
          <cell r="CRS48"/>
          <cell r="CRT48"/>
          <cell r="CRU48"/>
          <cell r="CRV48"/>
          <cell r="CRW48"/>
          <cell r="CRX48"/>
          <cell r="CRY48"/>
          <cell r="CRZ48"/>
          <cell r="CSA48"/>
          <cell r="CSB48"/>
          <cell r="CSC48"/>
          <cell r="CSD48"/>
          <cell r="CSE48"/>
          <cell r="CSF48"/>
          <cell r="CSG48"/>
          <cell r="CSH48"/>
          <cell r="CSI48"/>
          <cell r="CSJ48"/>
          <cell r="CSK48"/>
          <cell r="CSL48"/>
          <cell r="CSM48"/>
          <cell r="CSN48"/>
          <cell r="CSO48"/>
          <cell r="CSP48"/>
          <cell r="CSQ48"/>
          <cell r="CSR48"/>
          <cell r="CSS48"/>
          <cell r="CST48"/>
          <cell r="CSU48"/>
          <cell r="CSV48"/>
          <cell r="CSW48"/>
          <cell r="CSX48"/>
          <cell r="CSY48"/>
          <cell r="CSZ48"/>
          <cell r="CTA48"/>
          <cell r="CTB48"/>
          <cell r="CTC48"/>
          <cell r="CTD48"/>
          <cell r="CTE48"/>
          <cell r="CTF48"/>
          <cell r="CTG48"/>
          <cell r="CTH48"/>
          <cell r="CTI48"/>
          <cell r="CTJ48"/>
          <cell r="CTK48"/>
          <cell r="CTL48"/>
          <cell r="CTM48"/>
          <cell r="CTN48"/>
          <cell r="CTO48"/>
          <cell r="CTP48"/>
          <cell r="CTQ48"/>
          <cell r="CTR48"/>
          <cell r="CTS48"/>
          <cell r="CTT48"/>
          <cell r="CTU48"/>
          <cell r="CTV48"/>
          <cell r="CTW48"/>
          <cell r="CTX48"/>
          <cell r="CTY48"/>
          <cell r="CTZ48"/>
          <cell r="CUA48"/>
          <cell r="CUB48"/>
          <cell r="CUC48"/>
          <cell r="CUD48"/>
          <cell r="CUE48"/>
          <cell r="CUF48"/>
          <cell r="CUG48"/>
          <cell r="CUH48"/>
          <cell r="CUI48"/>
          <cell r="CUJ48"/>
          <cell r="CUK48"/>
          <cell r="CUL48"/>
          <cell r="CUM48"/>
          <cell r="CUN48"/>
          <cell r="CUO48"/>
          <cell r="CUP48"/>
          <cell r="CUQ48"/>
          <cell r="CUR48"/>
          <cell r="CUS48"/>
          <cell r="CUT48"/>
          <cell r="CUU48"/>
          <cell r="CUV48"/>
          <cell r="CUW48"/>
          <cell r="CUX48"/>
          <cell r="CUY48"/>
          <cell r="CUZ48"/>
          <cell r="CVA48"/>
          <cell r="CVB48"/>
          <cell r="CVC48"/>
          <cell r="CVD48"/>
          <cell r="CVE48"/>
          <cell r="CVF48"/>
          <cell r="CVG48"/>
          <cell r="CVH48"/>
          <cell r="CVI48"/>
          <cell r="CVJ48"/>
          <cell r="CVK48"/>
          <cell r="CVL48"/>
          <cell r="CVM48"/>
          <cell r="CVN48"/>
          <cell r="CVO48"/>
          <cell r="CVP48"/>
          <cell r="CVQ48"/>
          <cell r="CVR48"/>
          <cell r="CVS48"/>
          <cell r="CVT48"/>
          <cell r="CVU48"/>
          <cell r="CVV48"/>
          <cell r="CVW48"/>
          <cell r="CVX48"/>
          <cell r="CVY48"/>
          <cell r="CVZ48"/>
          <cell r="CWA48"/>
          <cell r="CWB48"/>
          <cell r="CWC48"/>
          <cell r="CWD48"/>
          <cell r="CWE48"/>
          <cell r="CWF48"/>
          <cell r="CWG48"/>
          <cell r="CWH48"/>
          <cell r="CWI48"/>
          <cell r="CWJ48"/>
          <cell r="CWK48"/>
          <cell r="CWL48"/>
          <cell r="CWM48"/>
          <cell r="CWN48"/>
          <cell r="CWO48"/>
          <cell r="CWP48"/>
          <cell r="CWQ48"/>
          <cell r="CWR48"/>
          <cell r="CWS48"/>
          <cell r="CWT48"/>
          <cell r="CWU48"/>
          <cell r="CWV48"/>
          <cell r="CWW48"/>
          <cell r="CWX48"/>
          <cell r="CWY48"/>
          <cell r="CWZ48"/>
          <cell r="CXA48"/>
          <cell r="CXB48"/>
          <cell r="CXC48"/>
          <cell r="CXD48"/>
          <cell r="CXE48"/>
          <cell r="CXF48"/>
          <cell r="CXG48"/>
          <cell r="CXH48"/>
          <cell r="CXI48"/>
          <cell r="CXJ48"/>
          <cell r="CXK48"/>
          <cell r="CXL48"/>
          <cell r="CXM48"/>
          <cell r="CXN48"/>
          <cell r="CXO48"/>
          <cell r="CXP48"/>
          <cell r="CXQ48"/>
          <cell r="CXR48"/>
          <cell r="CXS48"/>
          <cell r="CXT48"/>
          <cell r="CXU48"/>
          <cell r="CXV48"/>
          <cell r="CXW48"/>
          <cell r="CXX48"/>
          <cell r="CXY48"/>
          <cell r="CXZ48"/>
          <cell r="CYA48"/>
          <cell r="CYB48"/>
          <cell r="CYC48"/>
          <cell r="CYD48"/>
          <cell r="CYE48"/>
          <cell r="CYF48"/>
          <cell r="CYG48"/>
          <cell r="CYH48"/>
          <cell r="CYI48"/>
          <cell r="CYJ48"/>
          <cell r="CYK48"/>
          <cell r="CYL48"/>
          <cell r="CYM48"/>
          <cell r="CYN48"/>
          <cell r="CYO48"/>
          <cell r="CYP48"/>
          <cell r="CYQ48"/>
          <cell r="CYR48"/>
          <cell r="CYS48"/>
          <cell r="CYT48"/>
          <cell r="CYU48"/>
          <cell r="CYV48"/>
          <cell r="CYW48"/>
          <cell r="CYX48"/>
          <cell r="CYY48"/>
          <cell r="CYZ48"/>
          <cell r="CZA48"/>
          <cell r="CZB48"/>
          <cell r="CZC48"/>
          <cell r="CZD48"/>
          <cell r="CZE48"/>
          <cell r="CZF48"/>
          <cell r="CZG48"/>
          <cell r="CZH48"/>
          <cell r="CZI48"/>
          <cell r="CZJ48"/>
          <cell r="CZK48"/>
          <cell r="CZL48"/>
          <cell r="CZM48"/>
          <cell r="CZN48"/>
          <cell r="CZO48"/>
          <cell r="CZP48"/>
          <cell r="CZQ48"/>
          <cell r="CZR48"/>
          <cell r="CZS48"/>
          <cell r="CZT48"/>
          <cell r="CZU48"/>
          <cell r="CZV48"/>
          <cell r="CZW48"/>
          <cell r="CZX48"/>
          <cell r="CZY48"/>
          <cell r="CZZ48"/>
          <cell r="DAA48"/>
          <cell r="DAB48"/>
          <cell r="DAC48"/>
          <cell r="DAD48"/>
          <cell r="DAE48"/>
          <cell r="DAF48"/>
          <cell r="DAG48"/>
          <cell r="DAH48"/>
          <cell r="DAI48"/>
          <cell r="DAJ48"/>
          <cell r="DAK48"/>
          <cell r="DAL48"/>
          <cell r="DAM48"/>
          <cell r="DAN48"/>
          <cell r="DAO48"/>
          <cell r="DAP48"/>
          <cell r="DAQ48"/>
          <cell r="DAR48"/>
          <cell r="DAS48"/>
          <cell r="DAT48"/>
          <cell r="DAU48"/>
          <cell r="DAV48"/>
          <cell r="DAW48"/>
          <cell r="DAX48"/>
          <cell r="DAY48"/>
          <cell r="DAZ48"/>
          <cell r="DBA48"/>
          <cell r="DBB48"/>
          <cell r="DBC48"/>
          <cell r="DBD48"/>
          <cell r="DBE48"/>
          <cell r="DBF48"/>
          <cell r="DBG48"/>
          <cell r="DBH48"/>
          <cell r="DBI48"/>
          <cell r="DBJ48"/>
          <cell r="DBK48"/>
          <cell r="DBL48"/>
          <cell r="DBM48"/>
          <cell r="DBN48"/>
          <cell r="DBO48"/>
          <cell r="DBP48"/>
          <cell r="DBQ48"/>
          <cell r="DBR48"/>
          <cell r="DBS48"/>
          <cell r="DBT48"/>
          <cell r="DBU48"/>
          <cell r="DBV48"/>
          <cell r="DBW48"/>
          <cell r="DBX48"/>
          <cell r="DBY48"/>
          <cell r="DBZ48"/>
          <cell r="DCA48"/>
          <cell r="DCB48"/>
          <cell r="DCC48"/>
          <cell r="DCD48"/>
          <cell r="DCE48"/>
          <cell r="DCF48"/>
          <cell r="DCG48"/>
          <cell r="DCH48"/>
          <cell r="DCI48"/>
          <cell r="DCJ48"/>
          <cell r="DCK48"/>
          <cell r="DCL48"/>
          <cell r="DCM48"/>
          <cell r="DCN48"/>
          <cell r="DCO48"/>
          <cell r="DCP48"/>
          <cell r="DCQ48"/>
          <cell r="DCR48"/>
          <cell r="DCS48"/>
          <cell r="DCT48"/>
          <cell r="DCU48"/>
          <cell r="DCV48"/>
          <cell r="DCW48"/>
          <cell r="DCX48"/>
          <cell r="DCY48"/>
          <cell r="DCZ48"/>
          <cell r="DDA48"/>
          <cell r="DDB48"/>
          <cell r="DDC48"/>
          <cell r="DDD48"/>
          <cell r="DDE48"/>
          <cell r="DDF48"/>
          <cell r="DDG48"/>
          <cell r="DDH48"/>
          <cell r="DDI48"/>
          <cell r="DDJ48"/>
          <cell r="DDK48"/>
          <cell r="DDL48"/>
          <cell r="DDM48"/>
          <cell r="DDN48"/>
          <cell r="DDO48"/>
          <cell r="DDP48"/>
          <cell r="DDQ48"/>
          <cell r="DDR48"/>
          <cell r="DDS48"/>
          <cell r="DDT48"/>
          <cell r="DDU48"/>
          <cell r="DDV48"/>
          <cell r="DDW48"/>
          <cell r="DDX48"/>
          <cell r="DDY48"/>
          <cell r="DDZ48"/>
          <cell r="DEA48"/>
          <cell r="DEB48"/>
          <cell r="DEC48"/>
          <cell r="DED48"/>
          <cell r="DEE48"/>
          <cell r="DEF48"/>
          <cell r="DEG48"/>
          <cell r="DEH48"/>
          <cell r="DEI48"/>
          <cell r="DEJ48"/>
          <cell r="DEK48"/>
          <cell r="DEL48"/>
          <cell r="DEM48"/>
          <cell r="DEN48"/>
          <cell r="DEO48"/>
          <cell r="DEP48"/>
          <cell r="DEQ48"/>
          <cell r="DER48"/>
          <cell r="DES48"/>
          <cell r="DET48"/>
          <cell r="DEU48"/>
          <cell r="DEV48"/>
          <cell r="DEW48"/>
          <cell r="DEX48"/>
          <cell r="DEY48"/>
          <cell r="DEZ48"/>
          <cell r="DFA48"/>
          <cell r="DFB48"/>
          <cell r="DFC48"/>
          <cell r="DFD48"/>
          <cell r="DFE48"/>
          <cell r="DFF48"/>
          <cell r="DFG48"/>
          <cell r="DFH48"/>
          <cell r="DFI48"/>
          <cell r="DFJ48"/>
          <cell r="DFK48"/>
          <cell r="DFL48"/>
          <cell r="DFM48"/>
          <cell r="DFN48"/>
          <cell r="DFO48"/>
          <cell r="DFP48"/>
          <cell r="DFQ48"/>
          <cell r="DFR48"/>
          <cell r="DFS48"/>
          <cell r="DFT48"/>
          <cell r="DFU48"/>
          <cell r="DFV48"/>
          <cell r="DFW48"/>
          <cell r="DFX48"/>
          <cell r="DFY48"/>
          <cell r="DFZ48"/>
          <cell r="DGA48"/>
          <cell r="DGB48"/>
          <cell r="DGC48"/>
          <cell r="DGD48"/>
          <cell r="DGE48"/>
          <cell r="DGF48"/>
          <cell r="DGG48"/>
          <cell r="DGH48"/>
          <cell r="DGI48"/>
          <cell r="DGJ48"/>
          <cell r="DGK48"/>
          <cell r="DGL48"/>
          <cell r="DGM48"/>
          <cell r="DGN48"/>
          <cell r="DGO48"/>
          <cell r="DGP48"/>
          <cell r="DGQ48"/>
          <cell r="DGR48"/>
          <cell r="DGS48"/>
          <cell r="DGT48"/>
          <cell r="DGU48"/>
          <cell r="DGV48"/>
          <cell r="DGW48"/>
          <cell r="DGX48"/>
          <cell r="DGY48"/>
          <cell r="DGZ48"/>
          <cell r="DHA48"/>
          <cell r="DHB48"/>
          <cell r="DHC48"/>
          <cell r="DHD48"/>
          <cell r="DHE48"/>
          <cell r="DHF48"/>
          <cell r="DHG48"/>
          <cell r="DHH48"/>
          <cell r="DHI48"/>
          <cell r="DHJ48"/>
          <cell r="DHK48"/>
          <cell r="DHL48"/>
          <cell r="DHM48"/>
          <cell r="DHN48"/>
          <cell r="DHO48"/>
          <cell r="DHP48"/>
          <cell r="DHQ48"/>
          <cell r="DHR48"/>
          <cell r="DHS48"/>
          <cell r="DHT48"/>
          <cell r="DHU48"/>
          <cell r="DHV48"/>
          <cell r="DHW48"/>
          <cell r="DHX48"/>
          <cell r="DHY48"/>
          <cell r="DHZ48"/>
          <cell r="DIA48"/>
          <cell r="DIB48"/>
          <cell r="DIC48"/>
          <cell r="DID48"/>
          <cell r="DIE48"/>
          <cell r="DIF48"/>
          <cell r="DIG48"/>
          <cell r="DIH48"/>
          <cell r="DII48"/>
          <cell r="DIJ48"/>
          <cell r="DIK48"/>
          <cell r="DIL48"/>
          <cell r="DIM48"/>
          <cell r="DIN48"/>
          <cell r="DIO48"/>
          <cell r="DIP48"/>
          <cell r="DIQ48"/>
          <cell r="DIR48"/>
          <cell r="DIS48"/>
          <cell r="DIT48"/>
          <cell r="DIU48"/>
          <cell r="DIV48"/>
          <cell r="DIW48"/>
          <cell r="DIX48"/>
          <cell r="DIY48"/>
          <cell r="DIZ48"/>
          <cell r="DJA48"/>
          <cell r="DJB48"/>
          <cell r="DJC48"/>
          <cell r="DJD48"/>
          <cell r="DJE48"/>
          <cell r="DJF48"/>
          <cell r="DJG48"/>
          <cell r="DJH48"/>
          <cell r="DJI48"/>
          <cell r="DJJ48"/>
          <cell r="DJK48"/>
          <cell r="DJL48"/>
          <cell r="DJM48"/>
          <cell r="DJN48"/>
          <cell r="DJO48"/>
          <cell r="DJP48"/>
          <cell r="DJQ48"/>
          <cell r="DJR48"/>
          <cell r="DJS48"/>
          <cell r="DJT48"/>
          <cell r="DJU48"/>
          <cell r="DJV48"/>
          <cell r="DJW48"/>
          <cell r="DJX48"/>
          <cell r="DJY48"/>
          <cell r="DJZ48"/>
          <cell r="DKA48"/>
          <cell r="DKB48"/>
          <cell r="DKC48"/>
          <cell r="DKD48"/>
          <cell r="DKE48"/>
          <cell r="DKF48"/>
          <cell r="DKG48"/>
          <cell r="DKH48"/>
          <cell r="DKI48"/>
          <cell r="DKJ48"/>
          <cell r="DKK48"/>
          <cell r="DKL48"/>
          <cell r="DKM48"/>
          <cell r="DKN48"/>
          <cell r="DKO48"/>
          <cell r="DKP48"/>
          <cell r="DKQ48"/>
          <cell r="DKR48"/>
          <cell r="DKS48"/>
          <cell r="DKT48"/>
          <cell r="DKU48"/>
          <cell r="DKV48"/>
          <cell r="DKW48"/>
          <cell r="DKX48"/>
          <cell r="DKY48"/>
          <cell r="DKZ48"/>
          <cell r="DLA48"/>
          <cell r="DLB48"/>
          <cell r="DLC48"/>
          <cell r="DLD48"/>
          <cell r="DLE48"/>
          <cell r="DLF48"/>
          <cell r="DLG48"/>
          <cell r="DLH48"/>
          <cell r="DLI48"/>
          <cell r="DLJ48"/>
          <cell r="DLK48"/>
          <cell r="DLL48"/>
          <cell r="DLM48"/>
          <cell r="DLN48"/>
          <cell r="DLO48"/>
          <cell r="DLP48"/>
          <cell r="DLQ48"/>
          <cell r="DLR48"/>
          <cell r="DLS48"/>
          <cell r="DLT48"/>
          <cell r="DLU48"/>
          <cell r="DLV48"/>
          <cell r="DLW48"/>
          <cell r="DLX48"/>
          <cell r="DLY48"/>
          <cell r="DLZ48"/>
          <cell r="DMA48"/>
          <cell r="DMB48"/>
          <cell r="DMC48"/>
          <cell r="DMD48"/>
          <cell r="DME48"/>
          <cell r="DMF48"/>
          <cell r="DMG48"/>
          <cell r="DMH48"/>
          <cell r="DMI48"/>
          <cell r="DMJ48"/>
          <cell r="DMK48"/>
          <cell r="DML48"/>
          <cell r="DMM48"/>
          <cell r="DMN48"/>
          <cell r="DMO48"/>
          <cell r="DMP48"/>
          <cell r="DMQ48"/>
          <cell r="DMR48"/>
          <cell r="DMS48"/>
          <cell r="DMT48"/>
          <cell r="DMU48"/>
          <cell r="DMV48"/>
          <cell r="DMW48"/>
          <cell r="DMX48"/>
          <cell r="DMY48"/>
          <cell r="DMZ48"/>
          <cell r="DNA48"/>
          <cell r="DNB48"/>
          <cell r="DNC48"/>
          <cell r="DND48"/>
          <cell r="DNE48"/>
          <cell r="DNF48"/>
          <cell r="DNG48"/>
          <cell r="DNH48"/>
          <cell r="DNI48"/>
          <cell r="DNJ48"/>
          <cell r="DNK48"/>
          <cell r="DNL48"/>
          <cell r="DNM48"/>
          <cell r="DNN48"/>
          <cell r="DNO48"/>
          <cell r="DNP48"/>
          <cell r="DNQ48"/>
          <cell r="DNR48"/>
          <cell r="DNS48"/>
          <cell r="DNT48"/>
          <cell r="DNU48"/>
          <cell r="DNV48"/>
          <cell r="DNW48"/>
          <cell r="DNX48"/>
          <cell r="DNY48"/>
          <cell r="DNZ48"/>
          <cell r="DOA48"/>
          <cell r="DOB48"/>
          <cell r="DOC48"/>
          <cell r="DOD48"/>
          <cell r="DOE48"/>
          <cell r="DOF48"/>
          <cell r="DOG48"/>
          <cell r="DOH48"/>
          <cell r="DOI48"/>
          <cell r="DOJ48"/>
          <cell r="DOK48"/>
          <cell r="DOL48"/>
          <cell r="DOM48"/>
          <cell r="DON48"/>
          <cell r="DOO48"/>
          <cell r="DOP48"/>
          <cell r="DOQ48"/>
          <cell r="DOR48"/>
          <cell r="DOS48"/>
          <cell r="DOT48"/>
          <cell r="DOU48"/>
          <cell r="DOV48"/>
          <cell r="DOW48"/>
          <cell r="DOX48"/>
          <cell r="DOY48"/>
          <cell r="DOZ48"/>
          <cell r="DPA48"/>
          <cell r="DPB48"/>
          <cell r="DPC48"/>
          <cell r="DPD48"/>
          <cell r="DPE48"/>
          <cell r="DPF48"/>
          <cell r="DPG48"/>
          <cell r="DPH48"/>
          <cell r="DPI48"/>
          <cell r="DPJ48"/>
          <cell r="DPK48"/>
          <cell r="DPL48"/>
          <cell r="DPM48"/>
          <cell r="DPN48"/>
          <cell r="DPO48"/>
          <cell r="DPP48"/>
          <cell r="DPQ48"/>
          <cell r="DPR48"/>
          <cell r="DPS48"/>
          <cell r="DPT48"/>
          <cell r="DPU48"/>
          <cell r="DPV48"/>
          <cell r="DPW48"/>
          <cell r="DPX48"/>
          <cell r="DPY48"/>
          <cell r="DPZ48"/>
          <cell r="DQA48"/>
          <cell r="DQB48"/>
          <cell r="DQC48"/>
          <cell r="DQD48"/>
          <cell r="DQE48"/>
          <cell r="DQF48"/>
          <cell r="DQG48"/>
          <cell r="DQH48"/>
          <cell r="DQI48"/>
          <cell r="DQJ48"/>
          <cell r="DQK48"/>
          <cell r="DQL48"/>
          <cell r="DQM48"/>
          <cell r="DQN48"/>
          <cell r="DQO48"/>
          <cell r="DQP48"/>
          <cell r="DQQ48"/>
          <cell r="DQR48"/>
          <cell r="DQS48"/>
          <cell r="DQT48"/>
          <cell r="DQU48"/>
          <cell r="DQV48"/>
          <cell r="DQW48"/>
          <cell r="DQX48"/>
          <cell r="DQY48"/>
          <cell r="DQZ48"/>
          <cell r="DRA48"/>
          <cell r="DRB48"/>
          <cell r="DRC48"/>
          <cell r="DRD48"/>
          <cell r="DRE48"/>
          <cell r="DRF48"/>
          <cell r="DRG48"/>
          <cell r="DRH48"/>
          <cell r="DRI48"/>
          <cell r="DRJ48"/>
          <cell r="DRK48"/>
          <cell r="DRL48"/>
          <cell r="DRM48"/>
          <cell r="DRN48"/>
          <cell r="DRO48"/>
          <cell r="DRP48"/>
          <cell r="DRQ48"/>
          <cell r="DRR48"/>
          <cell r="DRS48"/>
          <cell r="DRT48"/>
          <cell r="DRU48"/>
          <cell r="DRV48"/>
          <cell r="DRW48"/>
          <cell r="DRX48"/>
          <cell r="DRY48"/>
          <cell r="DRZ48"/>
          <cell r="DSA48"/>
          <cell r="DSB48"/>
          <cell r="DSC48"/>
          <cell r="DSD48"/>
          <cell r="DSE48"/>
          <cell r="DSF48"/>
          <cell r="DSG48"/>
          <cell r="DSH48"/>
          <cell r="DSI48"/>
          <cell r="DSJ48"/>
          <cell r="DSK48"/>
          <cell r="DSL48"/>
          <cell r="DSM48"/>
          <cell r="DSN48"/>
          <cell r="DSO48"/>
          <cell r="DSP48"/>
          <cell r="DSQ48"/>
          <cell r="DSR48"/>
          <cell r="DSS48"/>
          <cell r="DST48"/>
          <cell r="DSU48"/>
          <cell r="DSV48"/>
          <cell r="DSW48"/>
          <cell r="DSX48"/>
          <cell r="DSY48"/>
          <cell r="DSZ48"/>
          <cell r="DTA48"/>
          <cell r="DTB48"/>
          <cell r="DTC48"/>
          <cell r="DTD48"/>
          <cell r="DTE48"/>
          <cell r="DTF48"/>
          <cell r="DTG48"/>
          <cell r="DTH48"/>
          <cell r="DTI48"/>
          <cell r="DTJ48"/>
          <cell r="DTK48"/>
          <cell r="DTL48"/>
          <cell r="DTM48"/>
          <cell r="DTN48"/>
          <cell r="DTO48"/>
          <cell r="DTP48"/>
          <cell r="DTQ48"/>
          <cell r="DTR48"/>
          <cell r="DTS48"/>
          <cell r="DTT48"/>
          <cell r="DTU48"/>
          <cell r="DTV48"/>
          <cell r="DTW48"/>
          <cell r="DTX48"/>
          <cell r="DTY48"/>
          <cell r="DTZ48"/>
          <cell r="DUA48"/>
          <cell r="DUB48"/>
          <cell r="DUC48"/>
          <cell r="DUD48"/>
          <cell r="DUE48"/>
          <cell r="DUF48"/>
          <cell r="DUG48"/>
          <cell r="DUH48"/>
          <cell r="DUI48"/>
          <cell r="DUJ48"/>
          <cell r="DUK48"/>
          <cell r="DUL48"/>
          <cell r="DUM48"/>
          <cell r="DUN48"/>
          <cell r="DUO48"/>
          <cell r="DUP48"/>
          <cell r="DUQ48"/>
          <cell r="DUR48"/>
          <cell r="DUS48"/>
          <cell r="DUT48"/>
          <cell r="DUU48"/>
          <cell r="DUV48"/>
          <cell r="DUW48"/>
          <cell r="DUX48"/>
          <cell r="DUY48"/>
          <cell r="DUZ48"/>
          <cell r="DVA48"/>
          <cell r="DVB48"/>
          <cell r="DVC48"/>
          <cell r="DVD48"/>
          <cell r="DVE48"/>
          <cell r="DVF48"/>
          <cell r="DVG48"/>
          <cell r="DVH48"/>
          <cell r="DVI48"/>
          <cell r="DVJ48"/>
          <cell r="DVK48"/>
          <cell r="DVL48"/>
          <cell r="DVM48"/>
          <cell r="DVN48"/>
          <cell r="DVO48"/>
          <cell r="DVP48"/>
          <cell r="DVQ48"/>
          <cell r="DVR48"/>
          <cell r="DVS48"/>
          <cell r="DVT48"/>
          <cell r="DVU48"/>
          <cell r="DVV48"/>
          <cell r="DVW48"/>
          <cell r="DVX48"/>
          <cell r="DVY48"/>
          <cell r="DVZ48"/>
          <cell r="DWA48"/>
          <cell r="DWB48"/>
          <cell r="DWC48"/>
          <cell r="DWD48"/>
          <cell r="DWE48"/>
          <cell r="DWF48"/>
          <cell r="DWG48"/>
          <cell r="DWH48"/>
          <cell r="DWI48"/>
          <cell r="DWJ48"/>
          <cell r="DWK48"/>
          <cell r="DWL48"/>
          <cell r="DWM48"/>
          <cell r="DWN48"/>
          <cell r="DWO48"/>
          <cell r="DWP48"/>
          <cell r="DWQ48"/>
          <cell r="DWR48"/>
          <cell r="DWS48"/>
          <cell r="DWT48"/>
          <cell r="DWU48"/>
          <cell r="DWV48"/>
          <cell r="DWW48"/>
          <cell r="DWX48"/>
          <cell r="DWY48"/>
          <cell r="DWZ48"/>
          <cell r="DXA48"/>
          <cell r="DXB48"/>
          <cell r="DXC48"/>
          <cell r="DXD48"/>
          <cell r="DXE48"/>
          <cell r="DXF48"/>
          <cell r="DXG48"/>
          <cell r="DXH48"/>
          <cell r="DXI48"/>
          <cell r="DXJ48"/>
          <cell r="DXK48"/>
          <cell r="DXL48"/>
          <cell r="DXM48"/>
          <cell r="DXN48"/>
          <cell r="DXO48"/>
          <cell r="DXP48"/>
          <cell r="DXQ48"/>
          <cell r="DXR48"/>
          <cell r="DXS48"/>
          <cell r="DXT48"/>
          <cell r="DXU48"/>
          <cell r="DXV48"/>
          <cell r="DXW48"/>
          <cell r="DXX48"/>
          <cell r="DXY48"/>
          <cell r="DXZ48"/>
          <cell r="DYA48"/>
          <cell r="DYB48"/>
          <cell r="DYC48"/>
          <cell r="DYD48"/>
          <cell r="DYE48"/>
          <cell r="DYF48"/>
          <cell r="DYG48"/>
          <cell r="DYH48"/>
          <cell r="DYI48"/>
          <cell r="DYJ48"/>
          <cell r="DYK48"/>
          <cell r="DYL48"/>
          <cell r="DYM48"/>
          <cell r="DYN48"/>
          <cell r="DYO48"/>
          <cell r="DYP48"/>
          <cell r="DYQ48"/>
          <cell r="DYR48"/>
          <cell r="DYS48"/>
          <cell r="DYT48"/>
          <cell r="DYU48"/>
          <cell r="DYV48"/>
          <cell r="DYW48"/>
          <cell r="DYX48"/>
          <cell r="DYY48"/>
          <cell r="DYZ48"/>
          <cell r="DZA48"/>
          <cell r="DZB48"/>
          <cell r="DZC48"/>
          <cell r="DZD48"/>
          <cell r="DZE48"/>
          <cell r="DZF48"/>
          <cell r="DZG48"/>
          <cell r="DZH48"/>
          <cell r="DZI48"/>
          <cell r="DZJ48"/>
          <cell r="DZK48"/>
          <cell r="DZL48"/>
          <cell r="DZM48"/>
          <cell r="DZN48"/>
          <cell r="DZO48"/>
          <cell r="DZP48"/>
          <cell r="DZQ48"/>
          <cell r="DZR48"/>
          <cell r="DZS48"/>
          <cell r="DZT48"/>
          <cell r="DZU48"/>
          <cell r="DZV48"/>
          <cell r="DZW48"/>
          <cell r="DZX48"/>
          <cell r="DZY48"/>
          <cell r="DZZ48"/>
          <cell r="EAA48"/>
          <cell r="EAB48"/>
          <cell r="EAC48"/>
          <cell r="EAD48"/>
          <cell r="EAE48"/>
          <cell r="EAF48"/>
          <cell r="EAG48"/>
          <cell r="EAH48"/>
          <cell r="EAI48"/>
          <cell r="EAJ48"/>
          <cell r="EAK48"/>
          <cell r="EAL48"/>
          <cell r="EAM48"/>
          <cell r="EAN48"/>
          <cell r="EAO48"/>
          <cell r="EAP48"/>
          <cell r="EAQ48"/>
          <cell r="EAR48"/>
          <cell r="EAS48"/>
          <cell r="EAT48"/>
          <cell r="EAU48"/>
          <cell r="EAV48"/>
          <cell r="EAW48"/>
          <cell r="EAX48"/>
          <cell r="EAY48"/>
          <cell r="EAZ48"/>
          <cell r="EBA48"/>
          <cell r="EBB48"/>
          <cell r="EBC48"/>
          <cell r="EBD48"/>
          <cell r="EBE48"/>
          <cell r="EBF48"/>
          <cell r="EBG48"/>
          <cell r="EBH48"/>
          <cell r="EBI48"/>
          <cell r="EBJ48"/>
          <cell r="EBK48"/>
          <cell r="EBL48"/>
          <cell r="EBM48"/>
          <cell r="EBN48"/>
          <cell r="EBO48"/>
          <cell r="EBP48"/>
          <cell r="EBQ48"/>
          <cell r="EBR48"/>
          <cell r="EBS48"/>
          <cell r="EBT48"/>
          <cell r="EBU48"/>
          <cell r="EBV48"/>
          <cell r="EBW48"/>
          <cell r="EBX48"/>
          <cell r="EBY48"/>
          <cell r="EBZ48"/>
          <cell r="ECA48"/>
          <cell r="ECB48"/>
          <cell r="ECC48"/>
          <cell r="ECD48"/>
          <cell r="ECE48"/>
          <cell r="ECF48"/>
          <cell r="ECG48"/>
          <cell r="ECH48"/>
          <cell r="ECI48"/>
          <cell r="ECJ48"/>
          <cell r="ECK48"/>
          <cell r="ECL48"/>
          <cell r="ECM48"/>
          <cell r="ECN48"/>
          <cell r="ECO48"/>
          <cell r="ECP48"/>
          <cell r="ECQ48"/>
          <cell r="ECR48"/>
          <cell r="ECS48"/>
          <cell r="ECT48"/>
          <cell r="ECU48"/>
          <cell r="ECV48"/>
          <cell r="ECW48"/>
          <cell r="ECX48"/>
          <cell r="ECY48"/>
          <cell r="ECZ48"/>
          <cell r="EDA48"/>
          <cell r="EDB48"/>
          <cell r="EDC48"/>
          <cell r="EDD48"/>
          <cell r="EDE48"/>
          <cell r="EDF48"/>
          <cell r="EDG48"/>
          <cell r="EDH48"/>
          <cell r="EDI48"/>
          <cell r="EDJ48"/>
          <cell r="EDK48"/>
          <cell r="EDL48"/>
          <cell r="EDM48"/>
          <cell r="EDN48"/>
          <cell r="EDO48"/>
          <cell r="EDP48"/>
          <cell r="EDQ48"/>
          <cell r="EDR48"/>
          <cell r="EDS48"/>
          <cell r="EDT48"/>
          <cell r="EDU48"/>
          <cell r="EDV48"/>
          <cell r="EDW48"/>
          <cell r="EDX48"/>
          <cell r="EDY48"/>
          <cell r="EDZ48"/>
          <cell r="EEA48"/>
          <cell r="EEB48"/>
          <cell r="EEC48"/>
          <cell r="EED48"/>
          <cell r="EEE48"/>
          <cell r="EEF48"/>
          <cell r="EEG48"/>
          <cell r="EEH48"/>
          <cell r="EEI48"/>
          <cell r="EEJ48"/>
          <cell r="EEK48"/>
          <cell r="EEL48"/>
          <cell r="EEM48"/>
          <cell r="EEN48"/>
          <cell r="EEO48"/>
          <cell r="EEP48"/>
          <cell r="EEQ48"/>
          <cell r="EER48"/>
          <cell r="EES48"/>
          <cell r="EET48"/>
          <cell r="EEU48"/>
          <cell r="EEV48"/>
          <cell r="EEW48"/>
          <cell r="EEX48"/>
          <cell r="EEY48"/>
          <cell r="EEZ48"/>
          <cell r="EFA48"/>
          <cell r="EFB48"/>
          <cell r="EFC48"/>
          <cell r="EFD48"/>
          <cell r="EFE48"/>
          <cell r="EFF48"/>
          <cell r="EFG48"/>
          <cell r="EFH48"/>
          <cell r="EFI48"/>
          <cell r="EFJ48"/>
          <cell r="EFK48"/>
          <cell r="EFL48"/>
          <cell r="EFM48"/>
          <cell r="EFN48"/>
          <cell r="EFO48"/>
          <cell r="EFP48"/>
          <cell r="EFQ48"/>
          <cell r="EFR48"/>
          <cell r="EFS48"/>
          <cell r="EFT48"/>
          <cell r="EFU48"/>
          <cell r="EFV48"/>
          <cell r="EFW48"/>
          <cell r="EFX48"/>
          <cell r="EFY48"/>
          <cell r="EFZ48"/>
          <cell r="EGA48"/>
          <cell r="EGB48"/>
          <cell r="EGC48"/>
          <cell r="EGD48"/>
          <cell r="EGE48"/>
          <cell r="EGF48"/>
          <cell r="EGG48"/>
          <cell r="EGH48"/>
          <cell r="EGI48"/>
          <cell r="EGJ48"/>
          <cell r="EGK48"/>
          <cell r="EGL48"/>
          <cell r="EGM48"/>
          <cell r="EGN48"/>
          <cell r="EGO48"/>
          <cell r="EGP48"/>
          <cell r="EGQ48"/>
          <cell r="EGR48"/>
          <cell r="EGS48"/>
          <cell r="EGT48"/>
          <cell r="EGU48"/>
          <cell r="EGV48"/>
          <cell r="EGW48"/>
          <cell r="EGX48"/>
          <cell r="EGY48"/>
          <cell r="EGZ48"/>
          <cell r="EHA48"/>
          <cell r="EHB48"/>
          <cell r="EHC48"/>
          <cell r="EHD48"/>
          <cell r="EHE48"/>
          <cell r="EHF48"/>
          <cell r="EHG48"/>
          <cell r="EHH48"/>
          <cell r="EHI48"/>
          <cell r="EHJ48"/>
          <cell r="EHK48"/>
          <cell r="EHL48"/>
          <cell r="EHM48"/>
          <cell r="EHN48"/>
          <cell r="EHO48"/>
          <cell r="EHP48"/>
          <cell r="EHQ48"/>
          <cell r="EHR48"/>
          <cell r="EHS48"/>
          <cell r="EHT48"/>
          <cell r="EHU48"/>
          <cell r="EHV48"/>
          <cell r="EHW48"/>
          <cell r="EHX48"/>
          <cell r="EHY48"/>
          <cell r="EHZ48"/>
          <cell r="EIA48"/>
          <cell r="EIB48"/>
          <cell r="EIC48"/>
          <cell r="EID48"/>
          <cell r="EIE48"/>
          <cell r="EIF48"/>
          <cell r="EIG48"/>
          <cell r="EIH48"/>
          <cell r="EII48"/>
          <cell r="EIJ48"/>
          <cell r="EIK48"/>
          <cell r="EIL48"/>
          <cell r="EIM48"/>
          <cell r="EIN48"/>
          <cell r="EIO48"/>
          <cell r="EIP48"/>
          <cell r="EIQ48"/>
          <cell r="EIR48"/>
          <cell r="EIS48"/>
          <cell r="EIT48"/>
          <cell r="EIU48"/>
          <cell r="EIV48"/>
          <cell r="EIW48"/>
          <cell r="EIX48"/>
          <cell r="EIY48"/>
          <cell r="EIZ48"/>
          <cell r="EJA48"/>
          <cell r="EJB48"/>
          <cell r="EJC48"/>
          <cell r="EJD48"/>
          <cell r="EJE48"/>
          <cell r="EJF48"/>
          <cell r="EJG48"/>
          <cell r="EJH48"/>
          <cell r="EJI48"/>
          <cell r="EJJ48"/>
          <cell r="EJK48"/>
          <cell r="EJL48"/>
          <cell r="EJM48"/>
          <cell r="EJN48"/>
          <cell r="EJO48"/>
          <cell r="EJP48"/>
          <cell r="EJQ48"/>
          <cell r="EJR48"/>
          <cell r="EJS48"/>
          <cell r="EJT48"/>
          <cell r="EJU48"/>
          <cell r="EJV48"/>
          <cell r="EJW48"/>
          <cell r="EJX48"/>
          <cell r="EJY48"/>
          <cell r="EJZ48"/>
          <cell r="EKA48"/>
          <cell r="EKB48"/>
          <cell r="EKC48"/>
          <cell r="EKD48"/>
          <cell r="EKE48"/>
          <cell r="EKF48"/>
          <cell r="EKG48"/>
          <cell r="EKH48"/>
          <cell r="EKI48"/>
          <cell r="EKJ48"/>
          <cell r="EKK48"/>
          <cell r="EKL48"/>
          <cell r="EKM48"/>
          <cell r="EKN48"/>
          <cell r="EKO48"/>
          <cell r="EKP48"/>
          <cell r="EKQ48"/>
          <cell r="EKR48"/>
          <cell r="EKS48"/>
          <cell r="EKT48"/>
          <cell r="EKU48"/>
          <cell r="EKV48"/>
          <cell r="EKW48"/>
          <cell r="EKX48"/>
          <cell r="EKY48"/>
          <cell r="EKZ48"/>
          <cell r="ELA48"/>
          <cell r="ELB48"/>
          <cell r="ELC48"/>
          <cell r="ELD48"/>
          <cell r="ELE48"/>
          <cell r="ELF48"/>
          <cell r="ELG48"/>
          <cell r="ELH48"/>
          <cell r="ELI48"/>
          <cell r="ELJ48"/>
          <cell r="ELK48"/>
          <cell r="ELL48"/>
          <cell r="ELM48"/>
          <cell r="ELN48"/>
          <cell r="ELO48"/>
          <cell r="ELP48"/>
          <cell r="ELQ48"/>
          <cell r="ELR48"/>
          <cell r="ELS48"/>
          <cell r="ELT48"/>
          <cell r="ELU48"/>
          <cell r="ELV48"/>
          <cell r="ELW48"/>
          <cell r="ELX48"/>
          <cell r="ELY48"/>
          <cell r="ELZ48"/>
          <cell r="EMA48"/>
          <cell r="EMB48"/>
          <cell r="EMC48"/>
          <cell r="EMD48"/>
          <cell r="EME48"/>
          <cell r="EMF48"/>
          <cell r="EMG48"/>
          <cell r="EMH48"/>
          <cell r="EMI48"/>
          <cell r="EMJ48"/>
          <cell r="EMK48"/>
          <cell r="EML48"/>
          <cell r="EMM48"/>
          <cell r="EMN48"/>
          <cell r="EMO48"/>
          <cell r="EMP48"/>
          <cell r="EMQ48"/>
          <cell r="EMR48"/>
          <cell r="EMS48"/>
          <cell r="EMT48"/>
          <cell r="EMU48"/>
          <cell r="EMV48"/>
          <cell r="EMW48"/>
          <cell r="EMX48"/>
          <cell r="EMY48"/>
          <cell r="EMZ48"/>
          <cell r="ENA48"/>
          <cell r="ENB48"/>
          <cell r="ENC48"/>
          <cell r="END48"/>
          <cell r="ENE48"/>
          <cell r="ENF48"/>
          <cell r="ENG48"/>
          <cell r="ENH48"/>
          <cell r="ENI48"/>
          <cell r="ENJ48"/>
          <cell r="ENK48"/>
          <cell r="ENL48"/>
          <cell r="ENM48"/>
          <cell r="ENN48"/>
          <cell r="ENO48"/>
          <cell r="ENP48"/>
          <cell r="ENQ48"/>
          <cell r="ENR48"/>
          <cell r="ENS48"/>
          <cell r="ENT48"/>
          <cell r="ENU48"/>
          <cell r="ENV48"/>
          <cell r="ENW48"/>
          <cell r="ENX48"/>
          <cell r="ENY48"/>
          <cell r="ENZ48"/>
          <cell r="EOA48"/>
          <cell r="EOB48"/>
          <cell r="EOC48"/>
          <cell r="EOD48"/>
          <cell r="EOE48"/>
          <cell r="EOF48"/>
          <cell r="EOG48"/>
          <cell r="EOH48"/>
          <cell r="EOI48"/>
          <cell r="EOJ48"/>
          <cell r="EOK48"/>
          <cell r="EOL48"/>
          <cell r="EOM48"/>
          <cell r="EON48"/>
          <cell r="EOO48"/>
          <cell r="EOP48"/>
          <cell r="EOQ48"/>
          <cell r="EOR48"/>
          <cell r="EOS48"/>
          <cell r="EOT48"/>
          <cell r="EOU48"/>
          <cell r="EOV48"/>
          <cell r="EOW48"/>
          <cell r="EOX48"/>
          <cell r="EOY48"/>
          <cell r="EOZ48"/>
          <cell r="EPA48"/>
          <cell r="EPB48"/>
          <cell r="EPC48"/>
          <cell r="EPD48"/>
          <cell r="EPE48"/>
          <cell r="EPF48"/>
          <cell r="EPG48"/>
          <cell r="EPH48"/>
          <cell r="EPI48"/>
          <cell r="EPJ48"/>
          <cell r="EPK48"/>
          <cell r="EPL48"/>
          <cell r="EPM48"/>
          <cell r="EPN48"/>
          <cell r="EPO48"/>
          <cell r="EPP48"/>
          <cell r="EPQ48"/>
          <cell r="EPR48"/>
          <cell r="EPS48"/>
          <cell r="EPT48"/>
          <cell r="EPU48"/>
          <cell r="EPV48"/>
          <cell r="EPW48"/>
          <cell r="EPX48"/>
          <cell r="EPY48"/>
          <cell r="EPZ48"/>
          <cell r="EQA48"/>
          <cell r="EQB48"/>
          <cell r="EQC48"/>
          <cell r="EQD48"/>
          <cell r="EQE48"/>
          <cell r="EQF48"/>
          <cell r="EQG48"/>
          <cell r="EQH48"/>
          <cell r="EQI48"/>
          <cell r="EQJ48"/>
          <cell r="EQK48"/>
          <cell r="EQL48"/>
          <cell r="EQM48"/>
          <cell r="EQN48"/>
          <cell r="EQO48"/>
          <cell r="EQP48"/>
          <cell r="EQQ48"/>
          <cell r="EQR48"/>
          <cell r="EQS48"/>
          <cell r="EQT48"/>
          <cell r="EQU48"/>
          <cell r="EQV48"/>
          <cell r="EQW48"/>
          <cell r="EQX48"/>
          <cell r="EQY48"/>
          <cell r="EQZ48"/>
          <cell r="ERA48"/>
          <cell r="ERB48"/>
          <cell r="ERC48"/>
          <cell r="ERD48"/>
          <cell r="ERE48"/>
          <cell r="ERF48"/>
          <cell r="ERG48"/>
          <cell r="ERH48"/>
          <cell r="ERI48"/>
          <cell r="ERJ48"/>
          <cell r="ERK48"/>
          <cell r="ERL48"/>
          <cell r="ERM48"/>
          <cell r="ERN48"/>
          <cell r="ERO48"/>
          <cell r="ERP48"/>
          <cell r="ERQ48"/>
          <cell r="ERR48"/>
          <cell r="ERS48"/>
          <cell r="ERT48"/>
          <cell r="ERU48"/>
          <cell r="ERV48"/>
          <cell r="ERW48"/>
          <cell r="ERX48"/>
          <cell r="ERY48"/>
          <cell r="ERZ48"/>
          <cell r="ESA48"/>
          <cell r="ESB48"/>
          <cell r="ESC48"/>
          <cell r="ESD48"/>
          <cell r="ESE48"/>
          <cell r="ESF48"/>
          <cell r="ESG48"/>
          <cell r="ESH48"/>
          <cell r="ESI48"/>
          <cell r="ESJ48"/>
          <cell r="ESK48"/>
          <cell r="ESL48"/>
          <cell r="ESM48"/>
          <cell r="ESN48"/>
          <cell r="ESO48"/>
          <cell r="ESP48"/>
          <cell r="ESQ48"/>
          <cell r="ESR48"/>
          <cell r="ESS48"/>
          <cell r="EST48"/>
          <cell r="ESU48"/>
          <cell r="ESV48"/>
          <cell r="ESW48"/>
          <cell r="ESX48"/>
          <cell r="ESY48"/>
          <cell r="ESZ48"/>
          <cell r="ETA48"/>
          <cell r="ETB48"/>
          <cell r="ETC48"/>
          <cell r="ETD48"/>
          <cell r="ETE48"/>
          <cell r="ETF48"/>
          <cell r="ETG48"/>
          <cell r="ETH48"/>
          <cell r="ETI48"/>
          <cell r="ETJ48"/>
          <cell r="ETK48"/>
          <cell r="ETL48"/>
          <cell r="ETM48"/>
          <cell r="ETN48"/>
          <cell r="ETO48"/>
          <cell r="ETP48"/>
          <cell r="ETQ48"/>
          <cell r="ETR48"/>
          <cell r="ETS48"/>
          <cell r="ETT48"/>
          <cell r="ETU48"/>
          <cell r="ETV48"/>
          <cell r="ETW48"/>
          <cell r="ETX48"/>
          <cell r="ETY48"/>
          <cell r="ETZ48"/>
          <cell r="EUA48"/>
          <cell r="EUB48"/>
          <cell r="EUC48"/>
          <cell r="EUD48"/>
          <cell r="EUE48"/>
          <cell r="EUF48"/>
          <cell r="EUG48"/>
          <cell r="EUH48"/>
          <cell r="EUI48"/>
          <cell r="EUJ48"/>
          <cell r="EUK48"/>
          <cell r="EUL48"/>
          <cell r="EUM48"/>
          <cell r="EUN48"/>
          <cell r="EUO48"/>
          <cell r="EUP48"/>
          <cell r="EUQ48"/>
          <cell r="EUR48"/>
          <cell r="EUS48"/>
          <cell r="EUT48"/>
          <cell r="EUU48"/>
          <cell r="EUV48"/>
          <cell r="EUW48"/>
          <cell r="EUX48"/>
          <cell r="EUY48"/>
          <cell r="EUZ48"/>
          <cell r="EVA48"/>
          <cell r="EVB48"/>
          <cell r="EVC48"/>
          <cell r="EVD48"/>
          <cell r="EVE48"/>
          <cell r="EVF48"/>
          <cell r="EVG48"/>
          <cell r="EVH48"/>
          <cell r="EVI48"/>
          <cell r="EVJ48"/>
          <cell r="EVK48"/>
          <cell r="EVL48"/>
          <cell r="EVM48"/>
          <cell r="EVN48"/>
          <cell r="EVO48"/>
          <cell r="EVP48"/>
          <cell r="EVQ48"/>
          <cell r="EVR48"/>
          <cell r="EVS48"/>
          <cell r="EVT48"/>
          <cell r="EVU48"/>
          <cell r="EVV48"/>
          <cell r="EVW48"/>
          <cell r="EVX48"/>
          <cell r="EVY48"/>
          <cell r="EVZ48"/>
          <cell r="EWA48"/>
          <cell r="EWB48"/>
          <cell r="EWC48"/>
          <cell r="EWD48"/>
          <cell r="EWE48"/>
          <cell r="EWF48"/>
          <cell r="EWG48"/>
          <cell r="EWH48"/>
          <cell r="EWI48"/>
          <cell r="EWJ48"/>
          <cell r="EWK48"/>
          <cell r="EWL48"/>
          <cell r="EWM48"/>
          <cell r="EWN48"/>
          <cell r="EWO48"/>
          <cell r="EWP48"/>
          <cell r="EWQ48"/>
          <cell r="EWR48"/>
          <cell r="EWS48"/>
          <cell r="EWT48"/>
          <cell r="EWU48"/>
          <cell r="EWV48"/>
          <cell r="EWW48"/>
          <cell r="EWX48"/>
          <cell r="EWY48"/>
          <cell r="EWZ48"/>
          <cell r="EXA48"/>
          <cell r="EXB48"/>
          <cell r="EXC48"/>
          <cell r="EXD48"/>
          <cell r="EXE48"/>
          <cell r="EXF48"/>
          <cell r="EXG48"/>
          <cell r="EXH48"/>
          <cell r="EXI48"/>
          <cell r="EXJ48"/>
          <cell r="EXK48"/>
          <cell r="EXL48"/>
          <cell r="EXM48"/>
          <cell r="EXN48"/>
          <cell r="EXO48"/>
          <cell r="EXP48"/>
          <cell r="EXQ48"/>
          <cell r="EXR48"/>
          <cell r="EXS48"/>
          <cell r="EXT48"/>
          <cell r="EXU48"/>
          <cell r="EXV48"/>
          <cell r="EXW48"/>
          <cell r="EXX48"/>
          <cell r="EXY48"/>
          <cell r="EXZ48"/>
          <cell r="EYA48"/>
          <cell r="EYB48"/>
          <cell r="EYC48"/>
          <cell r="EYD48"/>
          <cell r="EYE48"/>
          <cell r="EYF48"/>
          <cell r="EYG48"/>
          <cell r="EYH48"/>
          <cell r="EYI48"/>
          <cell r="EYJ48"/>
          <cell r="EYK48"/>
          <cell r="EYL48"/>
          <cell r="EYM48"/>
          <cell r="EYN48"/>
          <cell r="EYO48"/>
          <cell r="EYP48"/>
          <cell r="EYQ48"/>
          <cell r="EYR48"/>
          <cell r="EYS48"/>
          <cell r="EYT48"/>
          <cell r="EYU48"/>
          <cell r="EYV48"/>
          <cell r="EYW48"/>
          <cell r="EYX48"/>
          <cell r="EYY48"/>
          <cell r="EYZ48"/>
          <cell r="EZA48"/>
          <cell r="EZB48"/>
          <cell r="EZC48"/>
          <cell r="EZD48"/>
          <cell r="EZE48"/>
          <cell r="EZF48"/>
          <cell r="EZG48"/>
          <cell r="EZH48"/>
          <cell r="EZI48"/>
          <cell r="EZJ48"/>
          <cell r="EZK48"/>
          <cell r="EZL48"/>
          <cell r="EZM48"/>
          <cell r="EZN48"/>
          <cell r="EZO48"/>
          <cell r="EZP48"/>
          <cell r="EZQ48"/>
          <cell r="EZR48"/>
          <cell r="EZS48"/>
          <cell r="EZT48"/>
          <cell r="EZU48"/>
          <cell r="EZV48"/>
          <cell r="EZW48"/>
          <cell r="EZX48"/>
          <cell r="EZY48"/>
          <cell r="EZZ48"/>
          <cell r="FAA48"/>
          <cell r="FAB48"/>
          <cell r="FAC48"/>
          <cell r="FAD48"/>
          <cell r="FAE48"/>
          <cell r="FAF48"/>
          <cell r="FAG48"/>
          <cell r="FAH48"/>
          <cell r="FAI48"/>
          <cell r="FAJ48"/>
          <cell r="FAK48"/>
          <cell r="FAL48"/>
          <cell r="FAM48"/>
          <cell r="FAN48"/>
          <cell r="FAO48"/>
          <cell r="FAP48"/>
          <cell r="FAQ48"/>
          <cell r="FAR48"/>
          <cell r="FAS48"/>
          <cell r="FAT48"/>
          <cell r="FAU48"/>
          <cell r="FAV48"/>
          <cell r="FAW48"/>
          <cell r="FAX48"/>
          <cell r="FAY48"/>
          <cell r="FAZ48"/>
          <cell r="FBA48"/>
          <cell r="FBB48"/>
          <cell r="FBC48"/>
          <cell r="FBD48"/>
          <cell r="FBE48"/>
          <cell r="FBF48"/>
          <cell r="FBG48"/>
          <cell r="FBH48"/>
          <cell r="FBI48"/>
          <cell r="FBJ48"/>
          <cell r="FBK48"/>
          <cell r="FBL48"/>
          <cell r="FBM48"/>
          <cell r="FBN48"/>
          <cell r="FBO48"/>
          <cell r="FBP48"/>
          <cell r="FBQ48"/>
          <cell r="FBR48"/>
          <cell r="FBS48"/>
          <cell r="FBT48"/>
          <cell r="FBU48"/>
          <cell r="FBV48"/>
          <cell r="FBW48"/>
          <cell r="FBX48"/>
          <cell r="FBY48"/>
          <cell r="FBZ48"/>
          <cell r="FCA48"/>
          <cell r="FCB48"/>
          <cell r="FCC48"/>
          <cell r="FCD48"/>
          <cell r="FCE48"/>
          <cell r="FCF48"/>
          <cell r="FCG48"/>
          <cell r="FCH48"/>
          <cell r="FCI48"/>
          <cell r="FCJ48"/>
          <cell r="FCK48"/>
          <cell r="FCL48"/>
          <cell r="FCM48"/>
          <cell r="FCN48"/>
          <cell r="FCO48"/>
          <cell r="FCP48"/>
          <cell r="FCQ48"/>
          <cell r="FCR48"/>
          <cell r="FCS48"/>
          <cell r="FCT48"/>
          <cell r="FCU48"/>
          <cell r="FCV48"/>
          <cell r="FCW48"/>
          <cell r="FCX48"/>
          <cell r="FCY48"/>
          <cell r="FCZ48"/>
          <cell r="FDA48"/>
          <cell r="FDB48"/>
          <cell r="FDC48"/>
          <cell r="FDD48"/>
          <cell r="FDE48"/>
          <cell r="FDF48"/>
          <cell r="FDG48"/>
          <cell r="FDH48"/>
          <cell r="FDI48"/>
          <cell r="FDJ48"/>
          <cell r="FDK48"/>
          <cell r="FDL48"/>
          <cell r="FDM48"/>
          <cell r="FDN48"/>
          <cell r="FDO48"/>
          <cell r="FDP48"/>
          <cell r="FDQ48"/>
          <cell r="FDR48"/>
          <cell r="FDS48"/>
          <cell r="FDT48"/>
          <cell r="FDU48"/>
          <cell r="FDV48"/>
          <cell r="FDW48"/>
          <cell r="FDX48"/>
          <cell r="FDY48"/>
          <cell r="FDZ48"/>
          <cell r="FEA48"/>
          <cell r="FEB48"/>
          <cell r="FEC48"/>
          <cell r="FED48"/>
          <cell r="FEE48"/>
          <cell r="FEF48"/>
          <cell r="FEG48"/>
          <cell r="FEH48"/>
          <cell r="FEI48"/>
          <cell r="FEJ48"/>
          <cell r="FEK48"/>
          <cell r="FEL48"/>
          <cell r="FEM48"/>
          <cell r="FEN48"/>
          <cell r="FEO48"/>
          <cell r="FEP48"/>
          <cell r="FEQ48"/>
          <cell r="FER48"/>
          <cell r="FES48"/>
          <cell r="FET48"/>
          <cell r="FEU48"/>
          <cell r="FEV48"/>
          <cell r="FEW48"/>
          <cell r="FEX48"/>
          <cell r="FEY48"/>
          <cell r="FEZ48"/>
          <cell r="FFA48"/>
          <cell r="FFB48"/>
          <cell r="FFC48"/>
          <cell r="FFD48"/>
          <cell r="FFE48"/>
          <cell r="FFF48"/>
          <cell r="FFG48"/>
          <cell r="FFH48"/>
          <cell r="FFI48"/>
          <cell r="FFJ48"/>
          <cell r="FFK48"/>
          <cell r="FFL48"/>
          <cell r="FFM48"/>
          <cell r="FFN48"/>
          <cell r="FFO48"/>
          <cell r="FFP48"/>
          <cell r="FFQ48"/>
          <cell r="FFR48"/>
          <cell r="FFS48"/>
          <cell r="FFT48"/>
          <cell r="FFU48"/>
          <cell r="FFV48"/>
          <cell r="FFW48"/>
          <cell r="FFX48"/>
          <cell r="FFY48"/>
          <cell r="FFZ48"/>
          <cell r="FGA48"/>
          <cell r="FGB48"/>
          <cell r="FGC48"/>
          <cell r="FGD48"/>
          <cell r="FGE48"/>
          <cell r="FGF48"/>
          <cell r="FGG48"/>
          <cell r="FGH48"/>
          <cell r="FGI48"/>
          <cell r="FGJ48"/>
          <cell r="FGK48"/>
          <cell r="FGL48"/>
          <cell r="FGM48"/>
          <cell r="FGN48"/>
          <cell r="FGO48"/>
          <cell r="FGP48"/>
          <cell r="FGQ48"/>
          <cell r="FGR48"/>
          <cell r="FGS48"/>
          <cell r="FGT48"/>
          <cell r="FGU48"/>
          <cell r="FGV48"/>
          <cell r="FGW48"/>
          <cell r="FGX48"/>
          <cell r="FGY48"/>
          <cell r="FGZ48"/>
          <cell r="FHA48"/>
          <cell r="FHB48"/>
          <cell r="FHC48"/>
          <cell r="FHD48"/>
          <cell r="FHE48"/>
          <cell r="FHF48"/>
          <cell r="FHG48"/>
          <cell r="FHH48"/>
          <cell r="FHI48"/>
          <cell r="FHJ48"/>
          <cell r="FHK48"/>
          <cell r="FHL48"/>
          <cell r="FHM48"/>
          <cell r="FHN48"/>
          <cell r="FHO48"/>
          <cell r="FHP48"/>
          <cell r="FHQ48"/>
          <cell r="FHR48"/>
          <cell r="FHS48"/>
          <cell r="FHT48"/>
          <cell r="FHU48"/>
          <cell r="FHV48"/>
          <cell r="FHW48"/>
          <cell r="FHX48"/>
          <cell r="FHY48"/>
          <cell r="FHZ48"/>
          <cell r="FIA48"/>
          <cell r="FIB48"/>
          <cell r="FIC48"/>
          <cell r="FID48"/>
          <cell r="FIE48"/>
          <cell r="FIF48"/>
          <cell r="FIG48"/>
          <cell r="FIH48"/>
          <cell r="FII48"/>
          <cell r="FIJ48"/>
          <cell r="FIK48"/>
          <cell r="FIL48"/>
          <cell r="FIM48"/>
          <cell r="FIN48"/>
          <cell r="FIO48"/>
          <cell r="FIP48"/>
          <cell r="FIQ48"/>
          <cell r="FIR48"/>
          <cell r="FIS48"/>
          <cell r="FIT48"/>
          <cell r="FIU48"/>
          <cell r="FIV48"/>
          <cell r="FIW48"/>
          <cell r="FIX48"/>
          <cell r="FIY48"/>
          <cell r="FIZ48"/>
          <cell r="FJA48"/>
          <cell r="FJB48"/>
          <cell r="FJC48"/>
          <cell r="FJD48"/>
          <cell r="FJE48"/>
          <cell r="FJF48"/>
          <cell r="FJG48"/>
          <cell r="FJH48"/>
          <cell r="FJI48"/>
          <cell r="FJJ48"/>
          <cell r="FJK48"/>
          <cell r="FJL48"/>
          <cell r="FJM48"/>
          <cell r="FJN48"/>
          <cell r="FJO48"/>
          <cell r="FJP48"/>
          <cell r="FJQ48"/>
          <cell r="FJR48"/>
          <cell r="FJS48"/>
          <cell r="FJT48"/>
          <cell r="FJU48"/>
          <cell r="FJV48"/>
          <cell r="FJW48"/>
          <cell r="FJX48"/>
          <cell r="FJY48"/>
          <cell r="FJZ48"/>
          <cell r="FKA48"/>
          <cell r="FKB48"/>
          <cell r="FKC48"/>
          <cell r="FKD48"/>
          <cell r="FKE48"/>
          <cell r="FKF48"/>
          <cell r="FKG48"/>
          <cell r="FKH48"/>
          <cell r="FKI48"/>
          <cell r="FKJ48"/>
          <cell r="FKK48"/>
          <cell r="FKL48"/>
          <cell r="FKM48"/>
          <cell r="FKN48"/>
          <cell r="FKO48"/>
          <cell r="FKP48"/>
          <cell r="FKQ48"/>
          <cell r="FKR48"/>
          <cell r="FKS48"/>
          <cell r="FKT48"/>
          <cell r="FKU48"/>
          <cell r="FKV48"/>
          <cell r="FKW48"/>
          <cell r="FKX48"/>
          <cell r="FKY48"/>
          <cell r="FKZ48"/>
          <cell r="FLA48"/>
          <cell r="FLB48"/>
          <cell r="FLC48"/>
          <cell r="FLD48"/>
          <cell r="FLE48"/>
          <cell r="FLF48"/>
          <cell r="FLG48"/>
          <cell r="FLH48"/>
          <cell r="FLI48"/>
          <cell r="FLJ48"/>
          <cell r="FLK48"/>
          <cell r="FLL48"/>
          <cell r="FLM48"/>
          <cell r="FLN48"/>
          <cell r="FLO48"/>
          <cell r="FLP48"/>
          <cell r="FLQ48"/>
          <cell r="FLR48"/>
          <cell r="FLS48"/>
          <cell r="FLT48"/>
          <cell r="FLU48"/>
          <cell r="FLV48"/>
          <cell r="FLW48"/>
          <cell r="FLX48"/>
          <cell r="FLY48"/>
          <cell r="FLZ48"/>
          <cell r="FMA48"/>
          <cell r="FMB48"/>
          <cell r="FMC48"/>
          <cell r="FMD48"/>
          <cell r="FME48"/>
          <cell r="FMF48"/>
          <cell r="FMG48"/>
          <cell r="FMH48"/>
          <cell r="FMI48"/>
          <cell r="FMJ48"/>
          <cell r="FMK48"/>
          <cell r="FML48"/>
          <cell r="FMM48"/>
          <cell r="FMN48"/>
          <cell r="FMO48"/>
          <cell r="FMP48"/>
          <cell r="FMQ48"/>
          <cell r="FMR48"/>
          <cell r="FMS48"/>
          <cell r="FMT48"/>
          <cell r="FMU48"/>
          <cell r="FMV48"/>
          <cell r="FMW48"/>
          <cell r="FMX48"/>
          <cell r="FMY48"/>
          <cell r="FMZ48"/>
          <cell r="FNA48"/>
          <cell r="FNB48"/>
          <cell r="FNC48"/>
          <cell r="FND48"/>
          <cell r="FNE48"/>
          <cell r="FNF48"/>
          <cell r="FNG48"/>
          <cell r="FNH48"/>
          <cell r="FNI48"/>
          <cell r="FNJ48"/>
          <cell r="FNK48"/>
          <cell r="FNL48"/>
          <cell r="FNM48"/>
          <cell r="FNN48"/>
          <cell r="FNO48"/>
          <cell r="FNP48"/>
          <cell r="FNQ48"/>
          <cell r="FNR48"/>
          <cell r="FNS48"/>
          <cell r="FNT48"/>
          <cell r="FNU48"/>
          <cell r="FNV48"/>
          <cell r="FNW48"/>
          <cell r="FNX48"/>
          <cell r="FNY48"/>
          <cell r="FNZ48"/>
          <cell r="FOA48"/>
          <cell r="FOB48"/>
          <cell r="FOC48"/>
          <cell r="FOD48"/>
          <cell r="FOE48"/>
          <cell r="FOF48"/>
          <cell r="FOG48"/>
          <cell r="FOH48"/>
          <cell r="FOI48"/>
          <cell r="FOJ48"/>
          <cell r="FOK48"/>
          <cell r="FOL48"/>
          <cell r="FOM48"/>
          <cell r="FON48"/>
          <cell r="FOO48"/>
          <cell r="FOP48"/>
          <cell r="FOQ48"/>
          <cell r="FOR48"/>
          <cell r="FOS48"/>
          <cell r="FOT48"/>
          <cell r="FOU48"/>
          <cell r="FOV48"/>
          <cell r="FOW48"/>
          <cell r="FOX48"/>
          <cell r="FOY48"/>
          <cell r="FOZ48"/>
          <cell r="FPA48"/>
          <cell r="FPB48"/>
          <cell r="FPC48"/>
          <cell r="FPD48"/>
          <cell r="FPE48"/>
          <cell r="FPF48"/>
          <cell r="FPG48"/>
          <cell r="FPH48"/>
          <cell r="FPI48"/>
          <cell r="FPJ48"/>
          <cell r="FPK48"/>
          <cell r="FPL48"/>
          <cell r="FPM48"/>
          <cell r="FPN48"/>
          <cell r="FPO48"/>
          <cell r="FPP48"/>
          <cell r="FPQ48"/>
          <cell r="FPR48"/>
          <cell r="FPS48"/>
          <cell r="FPT48"/>
          <cell r="FPU48"/>
          <cell r="FPV48"/>
          <cell r="FPW48"/>
          <cell r="FPX48"/>
          <cell r="FPY48"/>
          <cell r="FPZ48"/>
          <cell r="FQA48"/>
          <cell r="FQB48"/>
          <cell r="FQC48"/>
          <cell r="FQD48"/>
          <cell r="FQE48"/>
          <cell r="FQF48"/>
          <cell r="FQG48"/>
          <cell r="FQH48"/>
          <cell r="FQI48"/>
          <cell r="FQJ48"/>
          <cell r="FQK48"/>
          <cell r="FQL48"/>
          <cell r="FQM48"/>
          <cell r="FQN48"/>
          <cell r="FQO48"/>
          <cell r="FQP48"/>
          <cell r="FQQ48"/>
          <cell r="FQR48"/>
          <cell r="FQS48"/>
          <cell r="FQT48"/>
          <cell r="FQU48"/>
          <cell r="FQV48"/>
          <cell r="FQW48"/>
          <cell r="FQX48"/>
          <cell r="FQY48"/>
          <cell r="FQZ48"/>
          <cell r="FRA48"/>
          <cell r="FRB48"/>
          <cell r="FRC48"/>
          <cell r="FRD48"/>
          <cell r="FRE48"/>
          <cell r="FRF48"/>
          <cell r="FRG48"/>
          <cell r="FRH48"/>
          <cell r="FRI48"/>
          <cell r="FRJ48"/>
          <cell r="FRK48"/>
          <cell r="FRL48"/>
          <cell r="FRM48"/>
          <cell r="FRN48"/>
          <cell r="FRO48"/>
          <cell r="FRP48"/>
          <cell r="FRQ48"/>
          <cell r="FRR48"/>
          <cell r="FRS48"/>
          <cell r="FRT48"/>
          <cell r="FRU48"/>
          <cell r="FRV48"/>
          <cell r="FRW48"/>
          <cell r="FRX48"/>
          <cell r="FRY48"/>
          <cell r="FRZ48"/>
          <cell r="FSA48"/>
          <cell r="FSB48"/>
          <cell r="FSC48"/>
          <cell r="FSD48"/>
          <cell r="FSE48"/>
          <cell r="FSF48"/>
          <cell r="FSG48"/>
          <cell r="FSH48"/>
          <cell r="FSI48"/>
          <cell r="FSJ48"/>
          <cell r="FSK48"/>
          <cell r="FSL48"/>
          <cell r="FSM48"/>
          <cell r="FSN48"/>
          <cell r="FSO48"/>
          <cell r="FSP48"/>
          <cell r="FSQ48"/>
          <cell r="FSR48"/>
          <cell r="FSS48"/>
          <cell r="FST48"/>
          <cell r="FSU48"/>
          <cell r="FSV48"/>
          <cell r="FSW48"/>
          <cell r="FSX48"/>
          <cell r="FSY48"/>
          <cell r="FSZ48"/>
          <cell r="FTA48"/>
          <cell r="FTB48"/>
          <cell r="FTC48"/>
          <cell r="FTD48"/>
          <cell r="FTE48"/>
          <cell r="FTF48"/>
          <cell r="FTG48"/>
          <cell r="FTH48"/>
          <cell r="FTI48"/>
          <cell r="FTJ48"/>
          <cell r="FTK48"/>
          <cell r="FTL48"/>
          <cell r="FTM48"/>
          <cell r="FTN48"/>
          <cell r="FTO48"/>
          <cell r="FTP48"/>
          <cell r="FTQ48"/>
          <cell r="FTR48"/>
          <cell r="FTS48"/>
          <cell r="FTT48"/>
          <cell r="FTU48"/>
          <cell r="FTV48"/>
          <cell r="FTW48"/>
          <cell r="FTX48"/>
          <cell r="FTY48"/>
          <cell r="FTZ48"/>
          <cell r="FUA48"/>
          <cell r="FUB48"/>
          <cell r="FUC48"/>
          <cell r="FUD48"/>
          <cell r="FUE48"/>
          <cell r="FUF48"/>
          <cell r="FUG48"/>
          <cell r="FUH48"/>
          <cell r="FUI48"/>
          <cell r="FUJ48"/>
          <cell r="FUK48"/>
          <cell r="FUL48"/>
          <cell r="FUM48"/>
          <cell r="FUN48"/>
          <cell r="FUO48"/>
          <cell r="FUP48"/>
          <cell r="FUQ48"/>
          <cell r="FUR48"/>
          <cell r="FUS48"/>
          <cell r="FUT48"/>
          <cell r="FUU48"/>
          <cell r="FUV48"/>
          <cell r="FUW48"/>
          <cell r="FUX48"/>
          <cell r="FUY48"/>
          <cell r="FUZ48"/>
          <cell r="FVA48"/>
          <cell r="FVB48"/>
          <cell r="FVC48"/>
          <cell r="FVD48"/>
          <cell r="FVE48"/>
          <cell r="FVF48"/>
          <cell r="FVG48"/>
          <cell r="FVH48"/>
          <cell r="FVI48"/>
          <cell r="FVJ48"/>
          <cell r="FVK48"/>
          <cell r="FVL48"/>
          <cell r="FVM48"/>
          <cell r="FVN48"/>
          <cell r="FVO48"/>
          <cell r="FVP48"/>
          <cell r="FVQ48"/>
          <cell r="FVR48"/>
          <cell r="FVS48"/>
          <cell r="FVT48"/>
          <cell r="FVU48"/>
          <cell r="FVV48"/>
          <cell r="FVW48"/>
          <cell r="FVX48"/>
          <cell r="FVY48"/>
          <cell r="FVZ48"/>
          <cell r="FWA48"/>
          <cell r="FWB48"/>
          <cell r="FWC48"/>
          <cell r="FWD48"/>
          <cell r="FWE48"/>
          <cell r="FWF48"/>
          <cell r="FWG48"/>
          <cell r="FWH48"/>
          <cell r="FWI48"/>
          <cell r="FWJ48"/>
          <cell r="FWK48"/>
          <cell r="FWL48"/>
          <cell r="FWM48"/>
          <cell r="FWN48"/>
          <cell r="FWO48"/>
          <cell r="FWP48"/>
          <cell r="FWQ48"/>
          <cell r="FWR48"/>
          <cell r="FWS48"/>
          <cell r="FWT48"/>
          <cell r="FWU48"/>
          <cell r="FWV48"/>
          <cell r="FWW48"/>
          <cell r="FWX48"/>
          <cell r="FWY48"/>
          <cell r="FWZ48"/>
          <cell r="FXA48"/>
          <cell r="FXB48"/>
          <cell r="FXC48"/>
          <cell r="FXD48"/>
          <cell r="FXE48"/>
          <cell r="FXF48"/>
          <cell r="FXG48"/>
          <cell r="FXH48"/>
          <cell r="FXI48"/>
          <cell r="FXJ48"/>
          <cell r="FXK48"/>
          <cell r="FXL48"/>
          <cell r="FXM48"/>
          <cell r="FXN48"/>
          <cell r="FXO48"/>
          <cell r="FXP48"/>
          <cell r="FXQ48"/>
          <cell r="FXR48"/>
          <cell r="FXS48"/>
          <cell r="FXT48"/>
          <cell r="FXU48"/>
          <cell r="FXV48"/>
          <cell r="FXW48"/>
          <cell r="FXX48"/>
          <cell r="FXY48"/>
          <cell r="FXZ48"/>
          <cell r="FYA48"/>
          <cell r="FYB48"/>
          <cell r="FYC48"/>
          <cell r="FYD48"/>
          <cell r="FYE48"/>
          <cell r="FYF48"/>
          <cell r="FYG48"/>
          <cell r="FYH48"/>
          <cell r="FYI48"/>
          <cell r="FYJ48"/>
          <cell r="FYK48"/>
          <cell r="FYL48"/>
          <cell r="FYM48"/>
          <cell r="FYN48"/>
          <cell r="FYO48"/>
          <cell r="FYP48"/>
          <cell r="FYQ48"/>
          <cell r="FYR48"/>
          <cell r="FYS48"/>
          <cell r="FYT48"/>
          <cell r="FYU48"/>
          <cell r="FYV48"/>
          <cell r="FYW48"/>
          <cell r="FYX48"/>
          <cell r="FYY48"/>
          <cell r="FYZ48"/>
          <cell r="FZA48"/>
          <cell r="FZB48"/>
          <cell r="FZC48"/>
          <cell r="FZD48"/>
          <cell r="FZE48"/>
          <cell r="FZF48"/>
          <cell r="FZG48"/>
          <cell r="FZH48"/>
          <cell r="FZI48"/>
          <cell r="FZJ48"/>
          <cell r="FZK48"/>
          <cell r="FZL48"/>
          <cell r="FZM48"/>
          <cell r="FZN48"/>
          <cell r="FZO48"/>
          <cell r="FZP48"/>
          <cell r="FZQ48"/>
          <cell r="FZR48"/>
          <cell r="FZS48"/>
          <cell r="FZT48"/>
          <cell r="FZU48"/>
          <cell r="FZV48"/>
          <cell r="FZW48"/>
          <cell r="FZX48"/>
          <cell r="FZY48"/>
          <cell r="FZZ48"/>
          <cell r="GAA48"/>
          <cell r="GAB48"/>
          <cell r="GAC48"/>
          <cell r="GAD48"/>
          <cell r="GAE48"/>
          <cell r="GAF48"/>
          <cell r="GAG48"/>
          <cell r="GAH48"/>
          <cell r="GAI48"/>
          <cell r="GAJ48"/>
          <cell r="GAK48"/>
          <cell r="GAL48"/>
          <cell r="GAM48"/>
          <cell r="GAN48"/>
          <cell r="GAO48"/>
          <cell r="GAP48"/>
          <cell r="GAQ48"/>
          <cell r="GAR48"/>
          <cell r="GAS48"/>
          <cell r="GAT48"/>
          <cell r="GAU48"/>
          <cell r="GAV48"/>
          <cell r="GAW48"/>
          <cell r="GAX48"/>
          <cell r="GAY48"/>
          <cell r="GAZ48"/>
          <cell r="GBA48"/>
          <cell r="GBB48"/>
          <cell r="GBC48"/>
          <cell r="GBD48"/>
          <cell r="GBE48"/>
          <cell r="GBF48"/>
          <cell r="GBG48"/>
          <cell r="GBH48"/>
          <cell r="GBI48"/>
          <cell r="GBJ48"/>
          <cell r="GBK48"/>
          <cell r="GBL48"/>
          <cell r="GBM48"/>
          <cell r="GBN48"/>
          <cell r="GBO48"/>
          <cell r="GBP48"/>
          <cell r="GBQ48"/>
          <cell r="GBR48"/>
          <cell r="GBS48"/>
          <cell r="GBT48"/>
          <cell r="GBU48"/>
          <cell r="GBV48"/>
          <cell r="GBW48"/>
          <cell r="GBX48"/>
          <cell r="GBY48"/>
          <cell r="GBZ48"/>
          <cell r="GCA48"/>
          <cell r="GCB48"/>
          <cell r="GCC48"/>
          <cell r="GCD48"/>
          <cell r="GCE48"/>
          <cell r="GCF48"/>
          <cell r="GCG48"/>
          <cell r="GCH48"/>
          <cell r="GCI48"/>
          <cell r="GCJ48"/>
          <cell r="GCK48"/>
          <cell r="GCL48"/>
          <cell r="GCM48"/>
          <cell r="GCN48"/>
          <cell r="GCO48"/>
          <cell r="GCP48"/>
          <cell r="GCQ48"/>
          <cell r="GCR48"/>
          <cell r="GCS48"/>
          <cell r="GCT48"/>
          <cell r="GCU48"/>
          <cell r="GCV48"/>
          <cell r="GCW48"/>
          <cell r="GCX48"/>
          <cell r="GCY48"/>
          <cell r="GCZ48"/>
          <cell r="GDA48"/>
          <cell r="GDB48"/>
          <cell r="GDC48"/>
          <cell r="GDD48"/>
          <cell r="GDE48"/>
          <cell r="GDF48"/>
          <cell r="GDG48"/>
          <cell r="GDH48"/>
          <cell r="GDI48"/>
          <cell r="GDJ48"/>
          <cell r="GDK48"/>
          <cell r="GDL48"/>
          <cell r="GDM48"/>
          <cell r="GDN48"/>
          <cell r="GDO48"/>
          <cell r="GDP48"/>
          <cell r="GDQ48"/>
          <cell r="GDR48"/>
          <cell r="GDS48"/>
          <cell r="GDT48"/>
          <cell r="GDU48"/>
          <cell r="GDV48"/>
          <cell r="GDW48"/>
          <cell r="GDX48"/>
          <cell r="GDY48"/>
          <cell r="GDZ48"/>
          <cell r="GEA48"/>
          <cell r="GEB48"/>
          <cell r="GEC48"/>
          <cell r="GED48"/>
          <cell r="GEE48"/>
          <cell r="GEF48"/>
          <cell r="GEG48"/>
          <cell r="GEH48"/>
          <cell r="GEI48"/>
          <cell r="GEJ48"/>
          <cell r="GEK48"/>
          <cell r="GEL48"/>
          <cell r="GEM48"/>
          <cell r="GEN48"/>
          <cell r="GEO48"/>
          <cell r="GEP48"/>
          <cell r="GEQ48"/>
          <cell r="GER48"/>
          <cell r="GES48"/>
          <cell r="GET48"/>
          <cell r="GEU48"/>
          <cell r="GEV48"/>
          <cell r="GEW48"/>
          <cell r="GEX48"/>
          <cell r="GEY48"/>
          <cell r="GEZ48"/>
          <cell r="GFA48"/>
          <cell r="GFB48"/>
          <cell r="GFC48"/>
          <cell r="GFD48"/>
          <cell r="GFE48"/>
          <cell r="GFF48"/>
          <cell r="GFG48"/>
          <cell r="GFH48"/>
          <cell r="GFI48"/>
          <cell r="GFJ48"/>
          <cell r="GFK48"/>
          <cell r="GFL48"/>
          <cell r="GFM48"/>
          <cell r="GFN48"/>
          <cell r="GFO48"/>
          <cell r="GFP48"/>
          <cell r="GFQ48"/>
          <cell r="GFR48"/>
          <cell r="GFS48"/>
          <cell r="GFT48"/>
          <cell r="GFU48"/>
          <cell r="GFV48"/>
          <cell r="GFW48"/>
          <cell r="GFX48"/>
          <cell r="GFY48"/>
          <cell r="GFZ48"/>
          <cell r="GGA48"/>
          <cell r="GGB48"/>
          <cell r="GGC48"/>
          <cell r="GGD48"/>
          <cell r="GGE48"/>
          <cell r="GGF48"/>
          <cell r="GGG48"/>
          <cell r="GGH48"/>
          <cell r="GGI48"/>
          <cell r="GGJ48"/>
          <cell r="GGK48"/>
          <cell r="GGL48"/>
          <cell r="GGM48"/>
          <cell r="GGN48"/>
          <cell r="GGO48"/>
          <cell r="GGP48"/>
          <cell r="GGQ48"/>
          <cell r="GGR48"/>
          <cell r="GGS48"/>
          <cell r="GGT48"/>
          <cell r="GGU48"/>
          <cell r="GGV48"/>
          <cell r="GGW48"/>
          <cell r="GGX48"/>
          <cell r="GGY48"/>
          <cell r="GGZ48"/>
          <cell r="GHA48"/>
          <cell r="GHB48"/>
          <cell r="GHC48"/>
          <cell r="GHD48"/>
          <cell r="GHE48"/>
          <cell r="GHF48"/>
          <cell r="GHG48"/>
          <cell r="GHH48"/>
          <cell r="GHI48"/>
          <cell r="GHJ48"/>
          <cell r="GHK48"/>
          <cell r="GHL48"/>
          <cell r="GHM48"/>
          <cell r="GHN48"/>
          <cell r="GHO48"/>
          <cell r="GHP48"/>
          <cell r="GHQ48"/>
          <cell r="GHR48"/>
          <cell r="GHS48"/>
          <cell r="GHT48"/>
          <cell r="GHU48"/>
          <cell r="GHV48"/>
          <cell r="GHW48"/>
          <cell r="GHX48"/>
          <cell r="GHY48"/>
          <cell r="GHZ48"/>
          <cell r="GIA48"/>
          <cell r="GIB48"/>
          <cell r="GIC48"/>
          <cell r="GID48"/>
          <cell r="GIE48"/>
          <cell r="GIF48"/>
          <cell r="GIG48"/>
          <cell r="GIH48"/>
          <cell r="GII48"/>
          <cell r="GIJ48"/>
          <cell r="GIK48"/>
          <cell r="GIL48"/>
          <cell r="GIM48"/>
          <cell r="GIN48"/>
          <cell r="GIO48"/>
          <cell r="GIP48"/>
          <cell r="GIQ48"/>
          <cell r="GIR48"/>
          <cell r="GIS48"/>
          <cell r="GIT48"/>
          <cell r="GIU48"/>
          <cell r="GIV48"/>
          <cell r="GIW48"/>
          <cell r="GIX48"/>
          <cell r="GIY48"/>
          <cell r="GIZ48"/>
          <cell r="GJA48"/>
          <cell r="GJB48"/>
          <cell r="GJC48"/>
          <cell r="GJD48"/>
          <cell r="GJE48"/>
          <cell r="GJF48"/>
          <cell r="GJG48"/>
          <cell r="GJH48"/>
          <cell r="GJI48"/>
          <cell r="GJJ48"/>
          <cell r="GJK48"/>
          <cell r="GJL48"/>
          <cell r="GJM48"/>
          <cell r="GJN48"/>
          <cell r="GJO48"/>
          <cell r="GJP48"/>
          <cell r="GJQ48"/>
          <cell r="GJR48"/>
          <cell r="GJS48"/>
          <cell r="GJT48"/>
          <cell r="GJU48"/>
          <cell r="GJV48"/>
          <cell r="GJW48"/>
          <cell r="GJX48"/>
          <cell r="GJY48"/>
          <cell r="GJZ48"/>
          <cell r="GKA48"/>
          <cell r="GKB48"/>
          <cell r="GKC48"/>
          <cell r="GKD48"/>
          <cell r="GKE48"/>
          <cell r="GKF48"/>
          <cell r="GKG48"/>
          <cell r="GKH48"/>
          <cell r="GKI48"/>
          <cell r="GKJ48"/>
          <cell r="GKK48"/>
          <cell r="GKL48"/>
          <cell r="GKM48"/>
          <cell r="GKN48"/>
          <cell r="GKO48"/>
          <cell r="GKP48"/>
          <cell r="GKQ48"/>
          <cell r="GKR48"/>
          <cell r="GKS48"/>
          <cell r="GKT48"/>
          <cell r="GKU48"/>
          <cell r="GKV48"/>
          <cell r="GKW48"/>
          <cell r="GKX48"/>
          <cell r="GKY48"/>
          <cell r="GKZ48"/>
          <cell r="GLA48"/>
          <cell r="GLB48"/>
          <cell r="GLC48"/>
          <cell r="GLD48"/>
          <cell r="GLE48"/>
          <cell r="GLF48"/>
          <cell r="GLG48"/>
          <cell r="GLH48"/>
          <cell r="GLI48"/>
          <cell r="GLJ48"/>
          <cell r="GLK48"/>
          <cell r="GLL48"/>
          <cell r="GLM48"/>
          <cell r="GLN48"/>
          <cell r="GLO48"/>
          <cell r="GLP48"/>
          <cell r="GLQ48"/>
          <cell r="GLR48"/>
          <cell r="GLS48"/>
          <cell r="GLT48"/>
          <cell r="GLU48"/>
          <cell r="GLV48"/>
          <cell r="GLW48"/>
          <cell r="GLX48"/>
          <cell r="GLY48"/>
          <cell r="GLZ48"/>
          <cell r="GMA48"/>
          <cell r="GMB48"/>
          <cell r="GMC48"/>
          <cell r="GMD48"/>
          <cell r="GME48"/>
          <cell r="GMF48"/>
          <cell r="GMG48"/>
          <cell r="GMH48"/>
          <cell r="GMI48"/>
          <cell r="GMJ48"/>
          <cell r="GMK48"/>
          <cell r="GML48"/>
          <cell r="GMM48"/>
          <cell r="GMN48"/>
          <cell r="GMO48"/>
          <cell r="GMP48"/>
          <cell r="GMQ48"/>
          <cell r="GMR48"/>
          <cell r="GMS48"/>
          <cell r="GMT48"/>
          <cell r="GMU48"/>
          <cell r="GMV48"/>
          <cell r="GMW48"/>
          <cell r="GMX48"/>
          <cell r="GMY48"/>
          <cell r="GMZ48"/>
          <cell r="GNA48"/>
          <cell r="GNB48"/>
          <cell r="GNC48"/>
          <cell r="GND48"/>
          <cell r="GNE48"/>
          <cell r="GNF48"/>
          <cell r="GNG48"/>
          <cell r="GNH48"/>
          <cell r="GNI48"/>
          <cell r="GNJ48"/>
          <cell r="GNK48"/>
          <cell r="GNL48"/>
          <cell r="GNM48"/>
          <cell r="GNN48"/>
          <cell r="GNO48"/>
          <cell r="GNP48"/>
          <cell r="GNQ48"/>
          <cell r="GNR48"/>
          <cell r="GNS48"/>
          <cell r="GNT48"/>
          <cell r="GNU48"/>
          <cell r="GNV48"/>
          <cell r="GNW48"/>
          <cell r="GNX48"/>
          <cell r="GNY48"/>
          <cell r="GNZ48"/>
          <cell r="GOA48"/>
          <cell r="GOB48"/>
          <cell r="GOC48"/>
          <cell r="GOD48"/>
          <cell r="GOE48"/>
          <cell r="GOF48"/>
          <cell r="GOG48"/>
          <cell r="GOH48"/>
          <cell r="GOI48"/>
          <cell r="GOJ48"/>
          <cell r="GOK48"/>
          <cell r="GOL48"/>
          <cell r="GOM48"/>
          <cell r="GON48"/>
          <cell r="GOO48"/>
          <cell r="GOP48"/>
          <cell r="GOQ48"/>
          <cell r="GOR48"/>
          <cell r="GOS48"/>
          <cell r="GOT48"/>
          <cell r="GOU48"/>
          <cell r="GOV48"/>
          <cell r="GOW48"/>
          <cell r="GOX48"/>
          <cell r="GOY48"/>
          <cell r="GOZ48"/>
          <cell r="GPA48"/>
          <cell r="GPB48"/>
          <cell r="GPC48"/>
          <cell r="GPD48"/>
          <cell r="GPE48"/>
          <cell r="GPF48"/>
          <cell r="GPG48"/>
          <cell r="GPH48"/>
          <cell r="GPI48"/>
          <cell r="GPJ48"/>
          <cell r="GPK48"/>
          <cell r="GPL48"/>
          <cell r="GPM48"/>
          <cell r="GPN48"/>
          <cell r="GPO48"/>
          <cell r="GPP48"/>
          <cell r="GPQ48"/>
          <cell r="GPR48"/>
          <cell r="GPS48"/>
          <cell r="GPT48"/>
          <cell r="GPU48"/>
          <cell r="GPV48"/>
          <cell r="GPW48"/>
          <cell r="GPX48"/>
          <cell r="GPY48"/>
          <cell r="GPZ48"/>
          <cell r="GQA48"/>
          <cell r="GQB48"/>
          <cell r="GQC48"/>
          <cell r="GQD48"/>
          <cell r="GQE48"/>
          <cell r="GQF48"/>
          <cell r="GQG48"/>
          <cell r="GQH48"/>
          <cell r="GQI48"/>
          <cell r="GQJ48"/>
          <cell r="GQK48"/>
          <cell r="GQL48"/>
          <cell r="GQM48"/>
          <cell r="GQN48"/>
          <cell r="GQO48"/>
          <cell r="GQP48"/>
          <cell r="GQQ48"/>
          <cell r="GQR48"/>
          <cell r="GQS48"/>
          <cell r="GQT48"/>
          <cell r="GQU48"/>
          <cell r="GQV48"/>
          <cell r="GQW48"/>
          <cell r="GQX48"/>
          <cell r="GQY48"/>
          <cell r="GQZ48"/>
          <cell r="GRA48"/>
          <cell r="GRB48"/>
          <cell r="GRC48"/>
          <cell r="GRD48"/>
          <cell r="GRE48"/>
          <cell r="GRF48"/>
          <cell r="GRG48"/>
          <cell r="GRH48"/>
          <cell r="GRI48"/>
          <cell r="GRJ48"/>
          <cell r="GRK48"/>
          <cell r="GRL48"/>
          <cell r="GRM48"/>
          <cell r="GRN48"/>
          <cell r="GRO48"/>
          <cell r="GRP48"/>
          <cell r="GRQ48"/>
          <cell r="GRR48"/>
          <cell r="GRS48"/>
          <cell r="GRT48"/>
          <cell r="GRU48"/>
          <cell r="GRV48"/>
          <cell r="GRW48"/>
          <cell r="GRX48"/>
          <cell r="GRY48"/>
          <cell r="GRZ48"/>
          <cell r="GSA48"/>
          <cell r="GSB48"/>
          <cell r="GSC48"/>
          <cell r="GSD48"/>
          <cell r="GSE48"/>
          <cell r="GSF48"/>
          <cell r="GSG48"/>
          <cell r="GSH48"/>
          <cell r="GSI48"/>
          <cell r="GSJ48"/>
          <cell r="GSK48"/>
          <cell r="GSL48"/>
          <cell r="GSM48"/>
          <cell r="GSN48"/>
          <cell r="GSO48"/>
          <cell r="GSP48"/>
          <cell r="GSQ48"/>
          <cell r="GSR48"/>
          <cell r="GSS48"/>
          <cell r="GST48"/>
          <cell r="GSU48"/>
          <cell r="GSV48"/>
          <cell r="GSW48"/>
          <cell r="GSX48"/>
          <cell r="GSY48"/>
          <cell r="GSZ48"/>
          <cell r="GTA48"/>
          <cell r="GTB48"/>
          <cell r="GTC48"/>
          <cell r="GTD48"/>
          <cell r="GTE48"/>
          <cell r="GTF48"/>
          <cell r="GTG48"/>
          <cell r="GTH48"/>
          <cell r="GTI48"/>
          <cell r="GTJ48"/>
          <cell r="GTK48"/>
          <cell r="GTL48"/>
          <cell r="GTM48"/>
          <cell r="GTN48"/>
          <cell r="GTO48"/>
          <cell r="GTP48"/>
          <cell r="GTQ48"/>
          <cell r="GTR48"/>
          <cell r="GTS48"/>
          <cell r="GTT48"/>
          <cell r="GTU48"/>
          <cell r="GTV48"/>
          <cell r="GTW48"/>
          <cell r="GTX48"/>
          <cell r="GTY48"/>
          <cell r="GTZ48"/>
          <cell r="GUA48"/>
          <cell r="GUB48"/>
          <cell r="GUC48"/>
          <cell r="GUD48"/>
          <cell r="GUE48"/>
          <cell r="GUF48"/>
          <cell r="GUG48"/>
          <cell r="GUH48"/>
          <cell r="GUI48"/>
          <cell r="GUJ48"/>
          <cell r="GUK48"/>
          <cell r="GUL48"/>
          <cell r="GUM48"/>
          <cell r="GUN48"/>
          <cell r="GUO48"/>
          <cell r="GUP48"/>
          <cell r="GUQ48"/>
          <cell r="GUR48"/>
          <cell r="GUS48"/>
          <cell r="GUT48"/>
          <cell r="GUU48"/>
          <cell r="GUV48"/>
          <cell r="GUW48"/>
          <cell r="GUX48"/>
          <cell r="GUY48"/>
          <cell r="GUZ48"/>
          <cell r="GVA48"/>
          <cell r="GVB48"/>
          <cell r="GVC48"/>
          <cell r="GVD48"/>
          <cell r="GVE48"/>
          <cell r="GVF48"/>
          <cell r="GVG48"/>
          <cell r="GVH48"/>
          <cell r="GVI48"/>
          <cell r="GVJ48"/>
          <cell r="GVK48"/>
          <cell r="GVL48"/>
          <cell r="GVM48"/>
          <cell r="GVN48"/>
          <cell r="GVO48"/>
          <cell r="GVP48"/>
          <cell r="GVQ48"/>
          <cell r="GVR48"/>
          <cell r="GVS48"/>
          <cell r="GVT48"/>
          <cell r="GVU48"/>
          <cell r="GVV48"/>
          <cell r="GVW48"/>
          <cell r="GVX48"/>
          <cell r="GVY48"/>
          <cell r="GVZ48"/>
          <cell r="GWA48"/>
          <cell r="GWB48"/>
          <cell r="GWC48"/>
          <cell r="GWD48"/>
          <cell r="GWE48"/>
          <cell r="GWF48"/>
          <cell r="GWG48"/>
          <cell r="GWH48"/>
          <cell r="GWI48"/>
          <cell r="GWJ48"/>
          <cell r="GWK48"/>
          <cell r="GWL48"/>
          <cell r="GWM48"/>
          <cell r="GWN48"/>
          <cell r="GWO48"/>
          <cell r="GWP48"/>
          <cell r="GWQ48"/>
          <cell r="GWR48"/>
          <cell r="GWS48"/>
          <cell r="GWT48"/>
          <cell r="GWU48"/>
          <cell r="GWV48"/>
          <cell r="GWW48"/>
          <cell r="GWX48"/>
          <cell r="GWY48"/>
          <cell r="GWZ48"/>
          <cell r="GXA48"/>
          <cell r="GXB48"/>
          <cell r="GXC48"/>
          <cell r="GXD48"/>
          <cell r="GXE48"/>
          <cell r="GXF48"/>
          <cell r="GXG48"/>
          <cell r="GXH48"/>
          <cell r="GXI48"/>
          <cell r="GXJ48"/>
          <cell r="GXK48"/>
          <cell r="GXL48"/>
          <cell r="GXM48"/>
          <cell r="GXN48"/>
          <cell r="GXO48"/>
          <cell r="GXP48"/>
          <cell r="GXQ48"/>
          <cell r="GXR48"/>
          <cell r="GXS48"/>
          <cell r="GXT48"/>
          <cell r="GXU48"/>
          <cell r="GXV48"/>
          <cell r="GXW48"/>
          <cell r="GXX48"/>
          <cell r="GXY48"/>
          <cell r="GXZ48"/>
          <cell r="GYA48"/>
          <cell r="GYB48"/>
          <cell r="GYC48"/>
          <cell r="GYD48"/>
          <cell r="GYE48"/>
          <cell r="GYF48"/>
          <cell r="GYG48"/>
          <cell r="GYH48"/>
          <cell r="GYI48"/>
          <cell r="GYJ48"/>
          <cell r="GYK48"/>
          <cell r="GYL48"/>
          <cell r="GYM48"/>
          <cell r="GYN48"/>
          <cell r="GYO48"/>
          <cell r="GYP48"/>
          <cell r="GYQ48"/>
          <cell r="GYR48"/>
          <cell r="GYS48"/>
          <cell r="GYT48"/>
          <cell r="GYU48"/>
          <cell r="GYV48"/>
          <cell r="GYW48"/>
          <cell r="GYX48"/>
          <cell r="GYY48"/>
          <cell r="GYZ48"/>
          <cell r="GZA48"/>
          <cell r="GZB48"/>
          <cell r="GZC48"/>
          <cell r="GZD48"/>
          <cell r="GZE48"/>
          <cell r="GZF48"/>
          <cell r="GZG48"/>
          <cell r="GZH48"/>
          <cell r="GZI48"/>
          <cell r="GZJ48"/>
          <cell r="GZK48"/>
          <cell r="GZL48"/>
          <cell r="GZM48"/>
          <cell r="GZN48"/>
          <cell r="GZO48"/>
          <cell r="GZP48"/>
          <cell r="GZQ48"/>
          <cell r="GZR48"/>
          <cell r="GZS48"/>
          <cell r="GZT48"/>
          <cell r="GZU48"/>
          <cell r="GZV48"/>
          <cell r="GZW48"/>
          <cell r="GZX48"/>
          <cell r="GZY48"/>
          <cell r="GZZ48"/>
          <cell r="HAA48"/>
          <cell r="HAB48"/>
          <cell r="HAC48"/>
          <cell r="HAD48"/>
          <cell r="HAE48"/>
          <cell r="HAF48"/>
          <cell r="HAG48"/>
          <cell r="HAH48"/>
          <cell r="HAI48"/>
          <cell r="HAJ48"/>
          <cell r="HAK48"/>
          <cell r="HAL48"/>
          <cell r="HAM48"/>
          <cell r="HAN48"/>
          <cell r="HAO48"/>
          <cell r="HAP48"/>
          <cell r="HAQ48"/>
          <cell r="HAR48"/>
          <cell r="HAS48"/>
          <cell r="HAT48"/>
          <cell r="HAU48"/>
          <cell r="HAV48"/>
          <cell r="HAW48"/>
          <cell r="HAX48"/>
          <cell r="HAY48"/>
          <cell r="HAZ48"/>
          <cell r="HBA48"/>
          <cell r="HBB48"/>
          <cell r="HBC48"/>
          <cell r="HBD48"/>
          <cell r="HBE48"/>
          <cell r="HBF48"/>
          <cell r="HBG48"/>
          <cell r="HBH48"/>
          <cell r="HBI48"/>
          <cell r="HBJ48"/>
          <cell r="HBK48"/>
          <cell r="HBL48"/>
          <cell r="HBM48"/>
          <cell r="HBN48"/>
          <cell r="HBO48"/>
          <cell r="HBP48"/>
          <cell r="HBQ48"/>
          <cell r="HBR48"/>
          <cell r="HBS48"/>
          <cell r="HBT48"/>
          <cell r="HBU48"/>
          <cell r="HBV48"/>
          <cell r="HBW48"/>
          <cell r="HBX48"/>
          <cell r="HBY48"/>
          <cell r="HBZ48"/>
          <cell r="HCA48"/>
          <cell r="HCB48"/>
          <cell r="HCC48"/>
          <cell r="HCD48"/>
          <cell r="HCE48"/>
          <cell r="HCF48"/>
          <cell r="HCG48"/>
          <cell r="HCH48"/>
          <cell r="HCI48"/>
          <cell r="HCJ48"/>
          <cell r="HCK48"/>
          <cell r="HCL48"/>
          <cell r="HCM48"/>
          <cell r="HCN48"/>
          <cell r="HCO48"/>
          <cell r="HCP48"/>
          <cell r="HCQ48"/>
          <cell r="HCR48"/>
          <cell r="HCS48"/>
          <cell r="HCT48"/>
          <cell r="HCU48"/>
          <cell r="HCV48"/>
          <cell r="HCW48"/>
          <cell r="HCX48"/>
          <cell r="HCY48"/>
          <cell r="HCZ48"/>
          <cell r="HDA48"/>
          <cell r="HDB48"/>
          <cell r="HDC48"/>
          <cell r="HDD48"/>
          <cell r="HDE48"/>
          <cell r="HDF48"/>
          <cell r="HDG48"/>
          <cell r="HDH48"/>
          <cell r="HDI48"/>
          <cell r="HDJ48"/>
          <cell r="HDK48"/>
          <cell r="HDL48"/>
          <cell r="HDM48"/>
          <cell r="HDN48"/>
          <cell r="HDO48"/>
          <cell r="HDP48"/>
          <cell r="HDQ48"/>
          <cell r="HDR48"/>
          <cell r="HDS48"/>
          <cell r="HDT48"/>
          <cell r="HDU48"/>
          <cell r="HDV48"/>
          <cell r="HDW48"/>
          <cell r="HDX48"/>
          <cell r="HDY48"/>
          <cell r="HDZ48"/>
          <cell r="HEA48"/>
          <cell r="HEB48"/>
          <cell r="HEC48"/>
          <cell r="HED48"/>
          <cell r="HEE48"/>
          <cell r="HEF48"/>
          <cell r="HEG48"/>
          <cell r="HEH48"/>
          <cell r="HEI48"/>
          <cell r="HEJ48"/>
          <cell r="HEK48"/>
          <cell r="HEL48"/>
          <cell r="HEM48"/>
          <cell r="HEN48"/>
          <cell r="HEO48"/>
          <cell r="HEP48"/>
          <cell r="HEQ48"/>
          <cell r="HER48"/>
          <cell r="HES48"/>
          <cell r="HET48"/>
          <cell r="HEU48"/>
          <cell r="HEV48"/>
          <cell r="HEW48"/>
          <cell r="HEX48"/>
          <cell r="HEY48"/>
          <cell r="HEZ48"/>
          <cell r="HFA48"/>
          <cell r="HFB48"/>
          <cell r="HFC48"/>
          <cell r="HFD48"/>
          <cell r="HFE48"/>
          <cell r="HFF48"/>
          <cell r="HFG48"/>
          <cell r="HFH48"/>
          <cell r="HFI48"/>
          <cell r="HFJ48"/>
          <cell r="HFK48"/>
          <cell r="HFL48"/>
          <cell r="HFM48"/>
          <cell r="HFN48"/>
          <cell r="HFO48"/>
          <cell r="HFP48"/>
          <cell r="HFQ48"/>
          <cell r="HFR48"/>
          <cell r="HFS48"/>
          <cell r="HFT48"/>
          <cell r="HFU48"/>
          <cell r="HFV48"/>
          <cell r="HFW48"/>
          <cell r="HFX48"/>
          <cell r="HFY48"/>
          <cell r="HFZ48"/>
          <cell r="HGA48"/>
          <cell r="HGB48"/>
          <cell r="HGC48"/>
          <cell r="HGD48"/>
          <cell r="HGE48"/>
          <cell r="HGF48"/>
          <cell r="HGG48"/>
          <cell r="HGH48"/>
          <cell r="HGI48"/>
          <cell r="HGJ48"/>
          <cell r="HGK48"/>
          <cell r="HGL48"/>
          <cell r="HGM48"/>
          <cell r="HGN48"/>
          <cell r="HGO48"/>
          <cell r="HGP48"/>
          <cell r="HGQ48"/>
          <cell r="HGR48"/>
          <cell r="HGS48"/>
          <cell r="HGT48"/>
          <cell r="HGU48"/>
          <cell r="HGV48"/>
          <cell r="HGW48"/>
          <cell r="HGX48"/>
          <cell r="HGY48"/>
          <cell r="HGZ48"/>
          <cell r="HHA48"/>
          <cell r="HHB48"/>
          <cell r="HHC48"/>
          <cell r="HHD48"/>
          <cell r="HHE48"/>
          <cell r="HHF48"/>
          <cell r="HHG48"/>
          <cell r="HHH48"/>
          <cell r="HHI48"/>
          <cell r="HHJ48"/>
          <cell r="HHK48"/>
          <cell r="HHL48"/>
          <cell r="HHM48"/>
          <cell r="HHN48"/>
          <cell r="HHO48"/>
          <cell r="HHP48"/>
          <cell r="HHQ48"/>
          <cell r="HHR48"/>
          <cell r="HHS48"/>
          <cell r="HHT48"/>
          <cell r="HHU48"/>
          <cell r="HHV48"/>
          <cell r="HHW48"/>
          <cell r="HHX48"/>
          <cell r="HHY48"/>
          <cell r="HHZ48"/>
          <cell r="HIA48"/>
          <cell r="HIB48"/>
          <cell r="HIC48"/>
          <cell r="HID48"/>
          <cell r="HIE48"/>
          <cell r="HIF48"/>
          <cell r="HIG48"/>
          <cell r="HIH48"/>
          <cell r="HII48"/>
          <cell r="HIJ48"/>
          <cell r="HIK48"/>
          <cell r="HIL48"/>
          <cell r="HIM48"/>
          <cell r="HIN48"/>
          <cell r="HIO48"/>
          <cell r="HIP48"/>
          <cell r="HIQ48"/>
          <cell r="HIR48"/>
          <cell r="HIS48"/>
          <cell r="HIT48"/>
          <cell r="HIU48"/>
          <cell r="HIV48"/>
          <cell r="HIW48"/>
          <cell r="HIX48"/>
          <cell r="HIY48"/>
          <cell r="HIZ48"/>
          <cell r="HJA48"/>
          <cell r="HJB48"/>
          <cell r="HJC48"/>
          <cell r="HJD48"/>
          <cell r="HJE48"/>
          <cell r="HJF48"/>
          <cell r="HJG48"/>
          <cell r="HJH48"/>
          <cell r="HJI48"/>
          <cell r="HJJ48"/>
          <cell r="HJK48"/>
          <cell r="HJL48"/>
          <cell r="HJM48"/>
          <cell r="HJN48"/>
          <cell r="HJO48"/>
          <cell r="HJP48"/>
          <cell r="HJQ48"/>
          <cell r="HJR48"/>
          <cell r="HJS48"/>
          <cell r="HJT48"/>
          <cell r="HJU48"/>
          <cell r="HJV48"/>
          <cell r="HJW48"/>
          <cell r="HJX48"/>
          <cell r="HJY48"/>
          <cell r="HJZ48"/>
          <cell r="HKA48"/>
          <cell r="HKB48"/>
          <cell r="HKC48"/>
          <cell r="HKD48"/>
          <cell r="HKE48"/>
          <cell r="HKF48"/>
          <cell r="HKG48"/>
          <cell r="HKH48"/>
          <cell r="HKI48"/>
          <cell r="HKJ48"/>
          <cell r="HKK48"/>
          <cell r="HKL48"/>
          <cell r="HKM48"/>
          <cell r="HKN48"/>
          <cell r="HKO48"/>
          <cell r="HKP48"/>
          <cell r="HKQ48"/>
          <cell r="HKR48"/>
          <cell r="HKS48"/>
          <cell r="HKT48"/>
          <cell r="HKU48"/>
          <cell r="HKV48"/>
          <cell r="HKW48"/>
          <cell r="HKX48"/>
          <cell r="HKY48"/>
          <cell r="HKZ48"/>
          <cell r="HLA48"/>
          <cell r="HLB48"/>
          <cell r="HLC48"/>
          <cell r="HLD48"/>
          <cell r="HLE48"/>
          <cell r="HLF48"/>
          <cell r="HLG48"/>
          <cell r="HLH48"/>
          <cell r="HLI48"/>
          <cell r="HLJ48"/>
          <cell r="HLK48"/>
          <cell r="HLL48"/>
          <cell r="HLM48"/>
          <cell r="HLN48"/>
          <cell r="HLO48"/>
          <cell r="HLP48"/>
          <cell r="HLQ48"/>
          <cell r="HLR48"/>
          <cell r="HLS48"/>
          <cell r="HLT48"/>
          <cell r="HLU48"/>
          <cell r="HLV48"/>
          <cell r="HLW48"/>
          <cell r="HLX48"/>
          <cell r="HLY48"/>
          <cell r="HLZ48"/>
          <cell r="HMA48"/>
          <cell r="HMB48"/>
          <cell r="HMC48"/>
          <cell r="HMD48"/>
          <cell r="HME48"/>
          <cell r="HMF48"/>
          <cell r="HMG48"/>
          <cell r="HMH48"/>
          <cell r="HMI48"/>
          <cell r="HMJ48"/>
          <cell r="HMK48"/>
          <cell r="HML48"/>
          <cell r="HMM48"/>
          <cell r="HMN48"/>
          <cell r="HMO48"/>
          <cell r="HMP48"/>
          <cell r="HMQ48"/>
          <cell r="HMR48"/>
          <cell r="HMS48"/>
          <cell r="HMT48"/>
          <cell r="HMU48"/>
          <cell r="HMV48"/>
          <cell r="HMW48"/>
          <cell r="HMX48"/>
          <cell r="HMY48"/>
          <cell r="HMZ48"/>
          <cell r="HNA48"/>
          <cell r="HNB48"/>
          <cell r="HNC48"/>
          <cell r="HND48"/>
          <cell r="HNE48"/>
          <cell r="HNF48"/>
          <cell r="HNG48"/>
          <cell r="HNH48"/>
          <cell r="HNI48"/>
          <cell r="HNJ48"/>
          <cell r="HNK48"/>
          <cell r="HNL48"/>
          <cell r="HNM48"/>
          <cell r="HNN48"/>
          <cell r="HNO48"/>
          <cell r="HNP48"/>
          <cell r="HNQ48"/>
          <cell r="HNR48"/>
          <cell r="HNS48"/>
          <cell r="HNT48"/>
          <cell r="HNU48"/>
          <cell r="HNV48"/>
          <cell r="HNW48"/>
          <cell r="HNX48"/>
          <cell r="HNY48"/>
          <cell r="HNZ48"/>
          <cell r="HOA48"/>
          <cell r="HOB48"/>
          <cell r="HOC48"/>
          <cell r="HOD48"/>
          <cell r="HOE48"/>
          <cell r="HOF48"/>
          <cell r="HOG48"/>
          <cell r="HOH48"/>
          <cell r="HOI48"/>
          <cell r="HOJ48"/>
          <cell r="HOK48"/>
          <cell r="HOL48"/>
          <cell r="HOM48"/>
          <cell r="HON48"/>
          <cell r="HOO48"/>
          <cell r="HOP48"/>
          <cell r="HOQ48"/>
          <cell r="HOR48"/>
          <cell r="HOS48"/>
          <cell r="HOT48"/>
          <cell r="HOU48"/>
          <cell r="HOV48"/>
          <cell r="HOW48"/>
          <cell r="HOX48"/>
          <cell r="HOY48"/>
          <cell r="HOZ48"/>
          <cell r="HPA48"/>
          <cell r="HPB48"/>
          <cell r="HPC48"/>
          <cell r="HPD48"/>
          <cell r="HPE48"/>
          <cell r="HPF48"/>
          <cell r="HPG48"/>
          <cell r="HPH48"/>
          <cell r="HPI48"/>
          <cell r="HPJ48"/>
          <cell r="HPK48"/>
          <cell r="HPL48"/>
          <cell r="HPM48"/>
          <cell r="HPN48"/>
          <cell r="HPO48"/>
          <cell r="HPP48"/>
          <cell r="HPQ48"/>
          <cell r="HPR48"/>
          <cell r="HPS48"/>
          <cell r="HPT48"/>
          <cell r="HPU48"/>
          <cell r="HPV48"/>
          <cell r="HPW48"/>
          <cell r="HPX48"/>
          <cell r="HPY48"/>
          <cell r="HPZ48"/>
          <cell r="HQA48"/>
          <cell r="HQB48"/>
          <cell r="HQC48"/>
          <cell r="HQD48"/>
          <cell r="HQE48"/>
          <cell r="HQF48"/>
          <cell r="HQG48"/>
          <cell r="HQH48"/>
          <cell r="HQI48"/>
          <cell r="HQJ48"/>
          <cell r="HQK48"/>
          <cell r="HQL48"/>
          <cell r="HQM48"/>
          <cell r="HQN48"/>
          <cell r="HQO48"/>
          <cell r="HQP48"/>
          <cell r="HQQ48"/>
          <cell r="HQR48"/>
          <cell r="HQS48"/>
          <cell r="HQT48"/>
          <cell r="HQU48"/>
          <cell r="HQV48"/>
          <cell r="HQW48"/>
          <cell r="HQX48"/>
          <cell r="HQY48"/>
          <cell r="HQZ48"/>
          <cell r="HRA48"/>
          <cell r="HRB48"/>
          <cell r="HRC48"/>
          <cell r="HRD48"/>
          <cell r="HRE48"/>
          <cell r="HRF48"/>
          <cell r="HRG48"/>
          <cell r="HRH48"/>
          <cell r="HRI48"/>
          <cell r="HRJ48"/>
          <cell r="HRK48"/>
          <cell r="HRL48"/>
          <cell r="HRM48"/>
          <cell r="HRN48"/>
          <cell r="HRO48"/>
          <cell r="HRP48"/>
          <cell r="HRQ48"/>
          <cell r="HRR48"/>
          <cell r="HRS48"/>
          <cell r="HRT48"/>
          <cell r="HRU48"/>
          <cell r="HRV48"/>
          <cell r="HRW48"/>
          <cell r="HRX48"/>
          <cell r="HRY48"/>
          <cell r="HRZ48"/>
          <cell r="HSA48"/>
          <cell r="HSB48"/>
          <cell r="HSC48"/>
          <cell r="HSD48"/>
          <cell r="HSE48"/>
          <cell r="HSF48"/>
          <cell r="HSG48"/>
          <cell r="HSH48"/>
          <cell r="HSI48"/>
          <cell r="HSJ48"/>
          <cell r="HSK48"/>
          <cell r="HSL48"/>
          <cell r="HSM48"/>
          <cell r="HSN48"/>
          <cell r="HSO48"/>
          <cell r="HSP48"/>
          <cell r="HSQ48"/>
          <cell r="HSR48"/>
          <cell r="HSS48"/>
          <cell r="HST48"/>
          <cell r="HSU48"/>
          <cell r="HSV48"/>
          <cell r="HSW48"/>
          <cell r="HSX48"/>
          <cell r="HSY48"/>
          <cell r="HSZ48"/>
          <cell r="HTA48"/>
          <cell r="HTB48"/>
          <cell r="HTC48"/>
          <cell r="HTD48"/>
          <cell r="HTE48"/>
          <cell r="HTF48"/>
          <cell r="HTG48"/>
          <cell r="HTH48"/>
          <cell r="HTI48"/>
          <cell r="HTJ48"/>
          <cell r="HTK48"/>
          <cell r="HTL48"/>
          <cell r="HTM48"/>
          <cell r="HTN48"/>
          <cell r="HTO48"/>
          <cell r="HTP48"/>
          <cell r="HTQ48"/>
          <cell r="HTR48"/>
          <cell r="HTS48"/>
          <cell r="HTT48"/>
          <cell r="HTU48"/>
          <cell r="HTV48"/>
          <cell r="HTW48"/>
          <cell r="HTX48"/>
          <cell r="HTY48"/>
          <cell r="HTZ48"/>
          <cell r="HUA48"/>
          <cell r="HUB48"/>
          <cell r="HUC48"/>
          <cell r="HUD48"/>
          <cell r="HUE48"/>
          <cell r="HUF48"/>
          <cell r="HUG48"/>
          <cell r="HUH48"/>
          <cell r="HUI48"/>
          <cell r="HUJ48"/>
          <cell r="HUK48"/>
          <cell r="HUL48"/>
          <cell r="HUM48"/>
          <cell r="HUN48"/>
          <cell r="HUO48"/>
          <cell r="HUP48"/>
          <cell r="HUQ48"/>
          <cell r="HUR48"/>
          <cell r="HUS48"/>
          <cell r="HUT48"/>
          <cell r="HUU48"/>
          <cell r="HUV48"/>
          <cell r="HUW48"/>
          <cell r="HUX48"/>
          <cell r="HUY48"/>
          <cell r="HUZ48"/>
          <cell r="HVA48"/>
          <cell r="HVB48"/>
          <cell r="HVC48"/>
          <cell r="HVD48"/>
          <cell r="HVE48"/>
          <cell r="HVF48"/>
          <cell r="HVG48"/>
          <cell r="HVH48"/>
          <cell r="HVI48"/>
          <cell r="HVJ48"/>
          <cell r="HVK48"/>
          <cell r="HVL48"/>
          <cell r="HVM48"/>
          <cell r="HVN48"/>
          <cell r="HVO48"/>
          <cell r="HVP48"/>
          <cell r="HVQ48"/>
          <cell r="HVR48"/>
          <cell r="HVS48"/>
          <cell r="HVT48"/>
          <cell r="HVU48"/>
          <cell r="HVV48"/>
          <cell r="HVW48"/>
          <cell r="HVX48"/>
          <cell r="HVY48"/>
          <cell r="HVZ48"/>
          <cell r="HWA48"/>
          <cell r="HWB48"/>
          <cell r="HWC48"/>
          <cell r="HWD48"/>
          <cell r="HWE48"/>
          <cell r="HWF48"/>
          <cell r="HWG48"/>
          <cell r="HWH48"/>
          <cell r="HWI48"/>
          <cell r="HWJ48"/>
          <cell r="HWK48"/>
          <cell r="HWL48"/>
          <cell r="HWM48"/>
          <cell r="HWN48"/>
          <cell r="HWO48"/>
          <cell r="HWP48"/>
          <cell r="HWQ48"/>
          <cell r="HWR48"/>
          <cell r="HWS48"/>
          <cell r="HWT48"/>
          <cell r="HWU48"/>
          <cell r="HWV48"/>
          <cell r="HWW48"/>
          <cell r="HWX48"/>
          <cell r="HWY48"/>
          <cell r="HWZ48"/>
          <cell r="HXA48"/>
          <cell r="HXB48"/>
          <cell r="HXC48"/>
          <cell r="HXD48"/>
          <cell r="HXE48"/>
          <cell r="HXF48"/>
          <cell r="HXG48"/>
          <cell r="HXH48"/>
          <cell r="HXI48"/>
          <cell r="HXJ48"/>
          <cell r="HXK48"/>
          <cell r="HXL48"/>
          <cell r="HXM48"/>
          <cell r="HXN48"/>
          <cell r="HXO48"/>
          <cell r="HXP48"/>
          <cell r="HXQ48"/>
          <cell r="HXR48"/>
          <cell r="HXS48"/>
          <cell r="HXT48"/>
          <cell r="HXU48"/>
          <cell r="HXV48"/>
          <cell r="HXW48"/>
          <cell r="HXX48"/>
          <cell r="HXY48"/>
          <cell r="HXZ48"/>
          <cell r="HYA48"/>
          <cell r="HYB48"/>
          <cell r="HYC48"/>
          <cell r="HYD48"/>
          <cell r="HYE48"/>
          <cell r="HYF48"/>
          <cell r="HYG48"/>
          <cell r="HYH48"/>
          <cell r="HYI48"/>
          <cell r="HYJ48"/>
          <cell r="HYK48"/>
          <cell r="HYL48"/>
          <cell r="HYM48"/>
          <cell r="HYN48"/>
          <cell r="HYO48"/>
          <cell r="HYP48"/>
          <cell r="HYQ48"/>
          <cell r="HYR48"/>
          <cell r="HYS48"/>
          <cell r="HYT48"/>
          <cell r="HYU48"/>
          <cell r="HYV48"/>
          <cell r="HYW48"/>
          <cell r="HYX48"/>
          <cell r="HYY48"/>
          <cell r="HYZ48"/>
          <cell r="HZA48"/>
          <cell r="HZB48"/>
          <cell r="HZC48"/>
          <cell r="HZD48"/>
          <cell r="HZE48"/>
          <cell r="HZF48"/>
          <cell r="HZG48"/>
          <cell r="HZH48"/>
          <cell r="HZI48"/>
          <cell r="HZJ48"/>
          <cell r="HZK48"/>
          <cell r="HZL48"/>
          <cell r="HZM48"/>
          <cell r="HZN48"/>
          <cell r="HZO48"/>
          <cell r="HZP48"/>
          <cell r="HZQ48"/>
          <cell r="HZR48"/>
          <cell r="HZS48"/>
          <cell r="HZT48"/>
          <cell r="HZU48"/>
          <cell r="HZV48"/>
          <cell r="HZW48"/>
          <cell r="HZX48"/>
          <cell r="HZY48"/>
          <cell r="HZZ48"/>
          <cell r="IAA48"/>
          <cell r="IAB48"/>
          <cell r="IAC48"/>
          <cell r="IAD48"/>
          <cell r="IAE48"/>
          <cell r="IAF48"/>
          <cell r="IAG48"/>
          <cell r="IAH48"/>
          <cell r="IAI48"/>
          <cell r="IAJ48"/>
          <cell r="IAK48"/>
          <cell r="IAL48"/>
          <cell r="IAM48"/>
          <cell r="IAN48"/>
          <cell r="IAO48"/>
          <cell r="IAP48"/>
          <cell r="IAQ48"/>
          <cell r="IAR48"/>
          <cell r="IAS48"/>
          <cell r="IAT48"/>
          <cell r="IAU48"/>
          <cell r="IAV48"/>
          <cell r="IAW48"/>
          <cell r="IAX48"/>
          <cell r="IAY48"/>
          <cell r="IAZ48"/>
          <cell r="IBA48"/>
          <cell r="IBB48"/>
          <cell r="IBC48"/>
          <cell r="IBD48"/>
          <cell r="IBE48"/>
          <cell r="IBF48"/>
          <cell r="IBG48"/>
          <cell r="IBH48"/>
          <cell r="IBI48"/>
          <cell r="IBJ48"/>
          <cell r="IBK48"/>
          <cell r="IBL48"/>
          <cell r="IBM48"/>
          <cell r="IBN48"/>
          <cell r="IBO48"/>
          <cell r="IBP48"/>
          <cell r="IBQ48"/>
          <cell r="IBR48"/>
          <cell r="IBS48"/>
          <cell r="IBT48"/>
          <cell r="IBU48"/>
          <cell r="IBV48"/>
          <cell r="IBW48"/>
          <cell r="IBX48"/>
          <cell r="IBY48"/>
          <cell r="IBZ48"/>
          <cell r="ICA48"/>
          <cell r="ICB48"/>
          <cell r="ICC48"/>
          <cell r="ICD48"/>
          <cell r="ICE48"/>
          <cell r="ICF48"/>
          <cell r="ICG48"/>
          <cell r="ICH48"/>
          <cell r="ICI48"/>
          <cell r="ICJ48"/>
          <cell r="ICK48"/>
          <cell r="ICL48"/>
          <cell r="ICM48"/>
          <cell r="ICN48"/>
          <cell r="ICO48"/>
          <cell r="ICP48"/>
          <cell r="ICQ48"/>
          <cell r="ICR48"/>
          <cell r="ICS48"/>
          <cell r="ICT48"/>
          <cell r="ICU48"/>
          <cell r="ICV48"/>
          <cell r="ICW48"/>
          <cell r="ICX48"/>
          <cell r="ICY48"/>
          <cell r="ICZ48"/>
          <cell r="IDA48"/>
          <cell r="IDB48"/>
          <cell r="IDC48"/>
          <cell r="IDD48"/>
          <cell r="IDE48"/>
          <cell r="IDF48"/>
          <cell r="IDG48"/>
          <cell r="IDH48"/>
          <cell r="IDI48"/>
          <cell r="IDJ48"/>
          <cell r="IDK48"/>
          <cell r="IDL48"/>
          <cell r="IDM48"/>
          <cell r="IDN48"/>
          <cell r="IDO48"/>
          <cell r="IDP48"/>
          <cell r="IDQ48"/>
          <cell r="IDR48"/>
          <cell r="IDS48"/>
          <cell r="IDT48"/>
          <cell r="IDU48"/>
          <cell r="IDV48"/>
          <cell r="IDW48"/>
          <cell r="IDX48"/>
          <cell r="IDY48"/>
          <cell r="IDZ48"/>
          <cell r="IEA48"/>
          <cell r="IEB48"/>
          <cell r="IEC48"/>
          <cell r="IED48"/>
          <cell r="IEE48"/>
          <cell r="IEF48"/>
          <cell r="IEG48"/>
          <cell r="IEH48"/>
          <cell r="IEI48"/>
          <cell r="IEJ48"/>
          <cell r="IEK48"/>
          <cell r="IEL48"/>
          <cell r="IEM48"/>
          <cell r="IEN48"/>
          <cell r="IEO48"/>
          <cell r="IEP48"/>
          <cell r="IEQ48"/>
          <cell r="IER48"/>
          <cell r="IES48"/>
          <cell r="IET48"/>
          <cell r="IEU48"/>
          <cell r="IEV48"/>
          <cell r="IEW48"/>
          <cell r="IEX48"/>
          <cell r="IEY48"/>
          <cell r="IEZ48"/>
          <cell r="IFA48"/>
          <cell r="IFB48"/>
          <cell r="IFC48"/>
          <cell r="IFD48"/>
          <cell r="IFE48"/>
          <cell r="IFF48"/>
          <cell r="IFG48"/>
          <cell r="IFH48"/>
          <cell r="IFI48"/>
          <cell r="IFJ48"/>
          <cell r="IFK48"/>
          <cell r="IFL48"/>
          <cell r="IFM48"/>
          <cell r="IFN48"/>
          <cell r="IFO48"/>
          <cell r="IFP48"/>
          <cell r="IFQ48"/>
          <cell r="IFR48"/>
          <cell r="IFS48"/>
          <cell r="IFT48"/>
          <cell r="IFU48"/>
          <cell r="IFV48"/>
          <cell r="IFW48"/>
          <cell r="IFX48"/>
          <cell r="IFY48"/>
          <cell r="IFZ48"/>
          <cell r="IGA48"/>
          <cell r="IGB48"/>
          <cell r="IGC48"/>
          <cell r="IGD48"/>
          <cell r="IGE48"/>
          <cell r="IGF48"/>
          <cell r="IGG48"/>
          <cell r="IGH48"/>
          <cell r="IGI48"/>
          <cell r="IGJ48"/>
          <cell r="IGK48"/>
          <cell r="IGL48"/>
          <cell r="IGM48"/>
          <cell r="IGN48"/>
          <cell r="IGO48"/>
          <cell r="IGP48"/>
          <cell r="IGQ48"/>
          <cell r="IGR48"/>
          <cell r="IGS48"/>
          <cell r="IGT48"/>
          <cell r="IGU48"/>
          <cell r="IGV48"/>
          <cell r="IGW48"/>
          <cell r="IGX48"/>
          <cell r="IGY48"/>
          <cell r="IGZ48"/>
          <cell r="IHA48"/>
          <cell r="IHB48"/>
          <cell r="IHC48"/>
          <cell r="IHD48"/>
          <cell r="IHE48"/>
          <cell r="IHF48"/>
          <cell r="IHG48"/>
          <cell r="IHH48"/>
          <cell r="IHI48"/>
          <cell r="IHJ48"/>
          <cell r="IHK48"/>
          <cell r="IHL48"/>
          <cell r="IHM48"/>
          <cell r="IHN48"/>
          <cell r="IHO48"/>
          <cell r="IHP48"/>
          <cell r="IHQ48"/>
          <cell r="IHR48"/>
          <cell r="IHS48"/>
          <cell r="IHT48"/>
          <cell r="IHU48"/>
          <cell r="IHV48"/>
          <cell r="IHW48"/>
          <cell r="IHX48"/>
          <cell r="IHY48"/>
          <cell r="IHZ48"/>
          <cell r="IIA48"/>
          <cell r="IIB48"/>
          <cell r="IIC48"/>
          <cell r="IID48"/>
          <cell r="IIE48"/>
          <cell r="IIF48"/>
          <cell r="IIG48"/>
          <cell r="IIH48"/>
          <cell r="III48"/>
          <cell r="IIJ48"/>
          <cell r="IIK48"/>
          <cell r="IIL48"/>
          <cell r="IIM48"/>
          <cell r="IIN48"/>
          <cell r="IIO48"/>
          <cell r="IIP48"/>
          <cell r="IIQ48"/>
          <cell r="IIR48"/>
          <cell r="IIS48"/>
          <cell r="IIT48"/>
          <cell r="IIU48"/>
          <cell r="IIV48"/>
          <cell r="IIW48"/>
          <cell r="IIX48"/>
          <cell r="IIY48"/>
          <cell r="IIZ48"/>
          <cell r="IJA48"/>
          <cell r="IJB48"/>
          <cell r="IJC48"/>
          <cell r="IJD48"/>
          <cell r="IJE48"/>
          <cell r="IJF48"/>
          <cell r="IJG48"/>
          <cell r="IJH48"/>
          <cell r="IJI48"/>
          <cell r="IJJ48"/>
          <cell r="IJK48"/>
          <cell r="IJL48"/>
          <cell r="IJM48"/>
          <cell r="IJN48"/>
          <cell r="IJO48"/>
          <cell r="IJP48"/>
          <cell r="IJQ48"/>
          <cell r="IJR48"/>
          <cell r="IJS48"/>
          <cell r="IJT48"/>
          <cell r="IJU48"/>
          <cell r="IJV48"/>
          <cell r="IJW48"/>
          <cell r="IJX48"/>
          <cell r="IJY48"/>
          <cell r="IJZ48"/>
          <cell r="IKA48"/>
          <cell r="IKB48"/>
          <cell r="IKC48"/>
          <cell r="IKD48"/>
          <cell r="IKE48"/>
          <cell r="IKF48"/>
          <cell r="IKG48"/>
          <cell r="IKH48"/>
          <cell r="IKI48"/>
          <cell r="IKJ48"/>
          <cell r="IKK48"/>
          <cell r="IKL48"/>
          <cell r="IKM48"/>
          <cell r="IKN48"/>
          <cell r="IKO48"/>
          <cell r="IKP48"/>
          <cell r="IKQ48"/>
          <cell r="IKR48"/>
          <cell r="IKS48"/>
          <cell r="IKT48"/>
          <cell r="IKU48"/>
          <cell r="IKV48"/>
          <cell r="IKW48"/>
          <cell r="IKX48"/>
          <cell r="IKY48"/>
          <cell r="IKZ48"/>
          <cell r="ILA48"/>
          <cell r="ILB48"/>
          <cell r="ILC48"/>
          <cell r="ILD48"/>
          <cell r="ILE48"/>
          <cell r="ILF48"/>
          <cell r="ILG48"/>
          <cell r="ILH48"/>
          <cell r="ILI48"/>
          <cell r="ILJ48"/>
          <cell r="ILK48"/>
          <cell r="ILL48"/>
          <cell r="ILM48"/>
          <cell r="ILN48"/>
          <cell r="ILO48"/>
          <cell r="ILP48"/>
          <cell r="ILQ48"/>
          <cell r="ILR48"/>
          <cell r="ILS48"/>
          <cell r="ILT48"/>
          <cell r="ILU48"/>
          <cell r="ILV48"/>
          <cell r="ILW48"/>
          <cell r="ILX48"/>
          <cell r="ILY48"/>
          <cell r="ILZ48"/>
          <cell r="IMA48"/>
          <cell r="IMB48"/>
          <cell r="IMC48"/>
          <cell r="IMD48"/>
          <cell r="IME48"/>
          <cell r="IMF48"/>
          <cell r="IMG48"/>
          <cell r="IMH48"/>
          <cell r="IMI48"/>
          <cell r="IMJ48"/>
          <cell r="IMK48"/>
          <cell r="IML48"/>
          <cell r="IMM48"/>
          <cell r="IMN48"/>
          <cell r="IMO48"/>
          <cell r="IMP48"/>
          <cell r="IMQ48"/>
          <cell r="IMR48"/>
          <cell r="IMS48"/>
          <cell r="IMT48"/>
          <cell r="IMU48"/>
          <cell r="IMV48"/>
          <cell r="IMW48"/>
          <cell r="IMX48"/>
          <cell r="IMY48"/>
          <cell r="IMZ48"/>
          <cell r="INA48"/>
          <cell r="INB48"/>
          <cell r="INC48"/>
          <cell r="IND48"/>
          <cell r="INE48"/>
          <cell r="INF48"/>
          <cell r="ING48"/>
          <cell r="INH48"/>
          <cell r="INI48"/>
          <cell r="INJ48"/>
          <cell r="INK48"/>
          <cell r="INL48"/>
          <cell r="INM48"/>
          <cell r="INN48"/>
          <cell r="INO48"/>
          <cell r="INP48"/>
          <cell r="INQ48"/>
          <cell r="INR48"/>
          <cell r="INS48"/>
          <cell r="INT48"/>
          <cell r="INU48"/>
          <cell r="INV48"/>
          <cell r="INW48"/>
          <cell r="INX48"/>
          <cell r="INY48"/>
          <cell r="INZ48"/>
          <cell r="IOA48"/>
          <cell r="IOB48"/>
          <cell r="IOC48"/>
          <cell r="IOD48"/>
          <cell r="IOE48"/>
          <cell r="IOF48"/>
          <cell r="IOG48"/>
          <cell r="IOH48"/>
          <cell r="IOI48"/>
          <cell r="IOJ48"/>
          <cell r="IOK48"/>
          <cell r="IOL48"/>
          <cell r="IOM48"/>
          <cell r="ION48"/>
          <cell r="IOO48"/>
          <cell r="IOP48"/>
          <cell r="IOQ48"/>
          <cell r="IOR48"/>
          <cell r="IOS48"/>
          <cell r="IOT48"/>
          <cell r="IOU48"/>
          <cell r="IOV48"/>
          <cell r="IOW48"/>
          <cell r="IOX48"/>
          <cell r="IOY48"/>
          <cell r="IOZ48"/>
          <cell r="IPA48"/>
          <cell r="IPB48"/>
          <cell r="IPC48"/>
          <cell r="IPD48"/>
          <cell r="IPE48"/>
          <cell r="IPF48"/>
          <cell r="IPG48"/>
          <cell r="IPH48"/>
          <cell r="IPI48"/>
          <cell r="IPJ48"/>
          <cell r="IPK48"/>
          <cell r="IPL48"/>
          <cell r="IPM48"/>
          <cell r="IPN48"/>
          <cell r="IPO48"/>
          <cell r="IPP48"/>
          <cell r="IPQ48"/>
          <cell r="IPR48"/>
          <cell r="IPS48"/>
          <cell r="IPT48"/>
          <cell r="IPU48"/>
          <cell r="IPV48"/>
          <cell r="IPW48"/>
          <cell r="IPX48"/>
          <cell r="IPY48"/>
          <cell r="IPZ48"/>
          <cell r="IQA48"/>
          <cell r="IQB48"/>
          <cell r="IQC48"/>
          <cell r="IQD48"/>
          <cell r="IQE48"/>
          <cell r="IQF48"/>
          <cell r="IQG48"/>
          <cell r="IQH48"/>
          <cell r="IQI48"/>
          <cell r="IQJ48"/>
          <cell r="IQK48"/>
          <cell r="IQL48"/>
          <cell r="IQM48"/>
          <cell r="IQN48"/>
          <cell r="IQO48"/>
          <cell r="IQP48"/>
          <cell r="IQQ48"/>
          <cell r="IQR48"/>
          <cell r="IQS48"/>
          <cell r="IQT48"/>
          <cell r="IQU48"/>
          <cell r="IQV48"/>
          <cell r="IQW48"/>
          <cell r="IQX48"/>
          <cell r="IQY48"/>
          <cell r="IQZ48"/>
          <cell r="IRA48"/>
          <cell r="IRB48"/>
          <cell r="IRC48"/>
          <cell r="IRD48"/>
          <cell r="IRE48"/>
          <cell r="IRF48"/>
          <cell r="IRG48"/>
          <cell r="IRH48"/>
          <cell r="IRI48"/>
          <cell r="IRJ48"/>
          <cell r="IRK48"/>
          <cell r="IRL48"/>
          <cell r="IRM48"/>
          <cell r="IRN48"/>
          <cell r="IRO48"/>
          <cell r="IRP48"/>
          <cell r="IRQ48"/>
          <cell r="IRR48"/>
          <cell r="IRS48"/>
          <cell r="IRT48"/>
          <cell r="IRU48"/>
          <cell r="IRV48"/>
          <cell r="IRW48"/>
          <cell r="IRX48"/>
          <cell r="IRY48"/>
          <cell r="IRZ48"/>
          <cell r="ISA48"/>
          <cell r="ISB48"/>
          <cell r="ISC48"/>
          <cell r="ISD48"/>
          <cell r="ISE48"/>
          <cell r="ISF48"/>
          <cell r="ISG48"/>
          <cell r="ISH48"/>
          <cell r="ISI48"/>
          <cell r="ISJ48"/>
          <cell r="ISK48"/>
          <cell r="ISL48"/>
          <cell r="ISM48"/>
          <cell r="ISN48"/>
          <cell r="ISO48"/>
          <cell r="ISP48"/>
          <cell r="ISQ48"/>
          <cell r="ISR48"/>
          <cell r="ISS48"/>
          <cell r="IST48"/>
          <cell r="ISU48"/>
          <cell r="ISV48"/>
          <cell r="ISW48"/>
          <cell r="ISX48"/>
          <cell r="ISY48"/>
          <cell r="ISZ48"/>
          <cell r="ITA48"/>
          <cell r="ITB48"/>
          <cell r="ITC48"/>
          <cell r="ITD48"/>
          <cell r="ITE48"/>
          <cell r="ITF48"/>
          <cell r="ITG48"/>
          <cell r="ITH48"/>
          <cell r="ITI48"/>
          <cell r="ITJ48"/>
          <cell r="ITK48"/>
          <cell r="ITL48"/>
          <cell r="ITM48"/>
          <cell r="ITN48"/>
          <cell r="ITO48"/>
          <cell r="ITP48"/>
          <cell r="ITQ48"/>
          <cell r="ITR48"/>
          <cell r="ITS48"/>
          <cell r="ITT48"/>
          <cell r="ITU48"/>
          <cell r="ITV48"/>
          <cell r="ITW48"/>
          <cell r="ITX48"/>
          <cell r="ITY48"/>
          <cell r="ITZ48"/>
          <cell r="IUA48"/>
          <cell r="IUB48"/>
          <cell r="IUC48"/>
          <cell r="IUD48"/>
          <cell r="IUE48"/>
          <cell r="IUF48"/>
          <cell r="IUG48"/>
          <cell r="IUH48"/>
          <cell r="IUI48"/>
          <cell r="IUJ48"/>
          <cell r="IUK48"/>
          <cell r="IUL48"/>
          <cell r="IUM48"/>
          <cell r="IUN48"/>
          <cell r="IUO48"/>
          <cell r="IUP48"/>
          <cell r="IUQ48"/>
          <cell r="IUR48"/>
          <cell r="IUS48"/>
          <cell r="IUT48"/>
          <cell r="IUU48"/>
          <cell r="IUV48"/>
          <cell r="IUW48"/>
          <cell r="IUX48"/>
          <cell r="IUY48"/>
          <cell r="IUZ48"/>
          <cell r="IVA48"/>
          <cell r="IVB48"/>
          <cell r="IVC48"/>
          <cell r="IVD48"/>
          <cell r="IVE48"/>
          <cell r="IVF48"/>
          <cell r="IVG48"/>
          <cell r="IVH48"/>
          <cell r="IVI48"/>
          <cell r="IVJ48"/>
          <cell r="IVK48"/>
          <cell r="IVL48"/>
          <cell r="IVM48"/>
          <cell r="IVN48"/>
          <cell r="IVO48"/>
          <cell r="IVP48"/>
          <cell r="IVQ48"/>
          <cell r="IVR48"/>
          <cell r="IVS48"/>
          <cell r="IVT48"/>
          <cell r="IVU48"/>
          <cell r="IVV48"/>
          <cell r="IVW48"/>
          <cell r="IVX48"/>
          <cell r="IVY48"/>
          <cell r="IVZ48"/>
          <cell r="IWA48"/>
          <cell r="IWB48"/>
          <cell r="IWC48"/>
          <cell r="IWD48"/>
          <cell r="IWE48"/>
          <cell r="IWF48"/>
          <cell r="IWG48"/>
          <cell r="IWH48"/>
          <cell r="IWI48"/>
          <cell r="IWJ48"/>
          <cell r="IWK48"/>
          <cell r="IWL48"/>
          <cell r="IWM48"/>
          <cell r="IWN48"/>
          <cell r="IWO48"/>
          <cell r="IWP48"/>
          <cell r="IWQ48"/>
          <cell r="IWR48"/>
          <cell r="IWS48"/>
          <cell r="IWT48"/>
          <cell r="IWU48"/>
          <cell r="IWV48"/>
          <cell r="IWW48"/>
          <cell r="IWX48"/>
          <cell r="IWY48"/>
          <cell r="IWZ48"/>
          <cell r="IXA48"/>
          <cell r="IXB48"/>
          <cell r="IXC48"/>
          <cell r="IXD48"/>
          <cell r="IXE48"/>
          <cell r="IXF48"/>
          <cell r="IXG48"/>
          <cell r="IXH48"/>
          <cell r="IXI48"/>
          <cell r="IXJ48"/>
          <cell r="IXK48"/>
          <cell r="IXL48"/>
          <cell r="IXM48"/>
          <cell r="IXN48"/>
          <cell r="IXO48"/>
          <cell r="IXP48"/>
          <cell r="IXQ48"/>
          <cell r="IXR48"/>
          <cell r="IXS48"/>
          <cell r="IXT48"/>
          <cell r="IXU48"/>
          <cell r="IXV48"/>
          <cell r="IXW48"/>
          <cell r="IXX48"/>
          <cell r="IXY48"/>
          <cell r="IXZ48"/>
          <cell r="IYA48"/>
          <cell r="IYB48"/>
          <cell r="IYC48"/>
          <cell r="IYD48"/>
          <cell r="IYE48"/>
          <cell r="IYF48"/>
          <cell r="IYG48"/>
          <cell r="IYH48"/>
          <cell r="IYI48"/>
          <cell r="IYJ48"/>
          <cell r="IYK48"/>
          <cell r="IYL48"/>
          <cell r="IYM48"/>
          <cell r="IYN48"/>
          <cell r="IYO48"/>
          <cell r="IYP48"/>
          <cell r="IYQ48"/>
          <cell r="IYR48"/>
          <cell r="IYS48"/>
          <cell r="IYT48"/>
          <cell r="IYU48"/>
          <cell r="IYV48"/>
          <cell r="IYW48"/>
          <cell r="IYX48"/>
          <cell r="IYY48"/>
          <cell r="IYZ48"/>
          <cell r="IZA48"/>
          <cell r="IZB48"/>
          <cell r="IZC48"/>
          <cell r="IZD48"/>
          <cell r="IZE48"/>
          <cell r="IZF48"/>
          <cell r="IZG48"/>
          <cell r="IZH48"/>
          <cell r="IZI48"/>
          <cell r="IZJ48"/>
          <cell r="IZK48"/>
          <cell r="IZL48"/>
          <cell r="IZM48"/>
          <cell r="IZN48"/>
          <cell r="IZO48"/>
          <cell r="IZP48"/>
          <cell r="IZQ48"/>
          <cell r="IZR48"/>
          <cell r="IZS48"/>
          <cell r="IZT48"/>
          <cell r="IZU48"/>
          <cell r="IZV48"/>
          <cell r="IZW48"/>
          <cell r="IZX48"/>
          <cell r="IZY48"/>
          <cell r="IZZ48"/>
          <cell r="JAA48"/>
          <cell r="JAB48"/>
          <cell r="JAC48"/>
          <cell r="JAD48"/>
          <cell r="JAE48"/>
          <cell r="JAF48"/>
          <cell r="JAG48"/>
          <cell r="JAH48"/>
          <cell r="JAI48"/>
          <cell r="JAJ48"/>
          <cell r="JAK48"/>
          <cell r="JAL48"/>
          <cell r="JAM48"/>
          <cell r="JAN48"/>
          <cell r="JAO48"/>
          <cell r="JAP48"/>
          <cell r="JAQ48"/>
          <cell r="JAR48"/>
          <cell r="JAS48"/>
          <cell r="JAT48"/>
          <cell r="JAU48"/>
          <cell r="JAV48"/>
          <cell r="JAW48"/>
          <cell r="JAX48"/>
          <cell r="JAY48"/>
          <cell r="JAZ48"/>
          <cell r="JBA48"/>
          <cell r="JBB48"/>
          <cell r="JBC48"/>
          <cell r="JBD48"/>
          <cell r="JBE48"/>
          <cell r="JBF48"/>
          <cell r="JBG48"/>
          <cell r="JBH48"/>
          <cell r="JBI48"/>
          <cell r="JBJ48"/>
          <cell r="JBK48"/>
          <cell r="JBL48"/>
          <cell r="JBM48"/>
          <cell r="JBN48"/>
          <cell r="JBO48"/>
          <cell r="JBP48"/>
          <cell r="JBQ48"/>
          <cell r="JBR48"/>
          <cell r="JBS48"/>
          <cell r="JBT48"/>
          <cell r="JBU48"/>
          <cell r="JBV48"/>
          <cell r="JBW48"/>
          <cell r="JBX48"/>
          <cell r="JBY48"/>
          <cell r="JBZ48"/>
          <cell r="JCA48"/>
          <cell r="JCB48"/>
          <cell r="JCC48"/>
          <cell r="JCD48"/>
          <cell r="JCE48"/>
          <cell r="JCF48"/>
          <cell r="JCG48"/>
          <cell r="JCH48"/>
          <cell r="JCI48"/>
          <cell r="JCJ48"/>
          <cell r="JCK48"/>
          <cell r="JCL48"/>
          <cell r="JCM48"/>
          <cell r="JCN48"/>
          <cell r="JCO48"/>
          <cell r="JCP48"/>
          <cell r="JCQ48"/>
          <cell r="JCR48"/>
          <cell r="JCS48"/>
          <cell r="JCT48"/>
          <cell r="JCU48"/>
          <cell r="JCV48"/>
          <cell r="JCW48"/>
          <cell r="JCX48"/>
          <cell r="JCY48"/>
          <cell r="JCZ48"/>
          <cell r="JDA48"/>
          <cell r="JDB48"/>
          <cell r="JDC48"/>
          <cell r="JDD48"/>
          <cell r="JDE48"/>
          <cell r="JDF48"/>
          <cell r="JDG48"/>
          <cell r="JDH48"/>
          <cell r="JDI48"/>
          <cell r="JDJ48"/>
          <cell r="JDK48"/>
          <cell r="JDL48"/>
          <cell r="JDM48"/>
          <cell r="JDN48"/>
          <cell r="JDO48"/>
          <cell r="JDP48"/>
          <cell r="JDQ48"/>
          <cell r="JDR48"/>
          <cell r="JDS48"/>
          <cell r="JDT48"/>
          <cell r="JDU48"/>
          <cell r="JDV48"/>
          <cell r="JDW48"/>
          <cell r="JDX48"/>
          <cell r="JDY48"/>
          <cell r="JDZ48"/>
          <cell r="JEA48"/>
          <cell r="JEB48"/>
          <cell r="JEC48"/>
          <cell r="JED48"/>
          <cell r="JEE48"/>
          <cell r="JEF48"/>
          <cell r="JEG48"/>
          <cell r="JEH48"/>
          <cell r="JEI48"/>
          <cell r="JEJ48"/>
          <cell r="JEK48"/>
          <cell r="JEL48"/>
          <cell r="JEM48"/>
          <cell r="JEN48"/>
          <cell r="JEO48"/>
          <cell r="JEP48"/>
          <cell r="JEQ48"/>
          <cell r="JER48"/>
          <cell r="JES48"/>
          <cell r="JET48"/>
          <cell r="JEU48"/>
          <cell r="JEV48"/>
          <cell r="JEW48"/>
          <cell r="JEX48"/>
          <cell r="JEY48"/>
          <cell r="JEZ48"/>
          <cell r="JFA48"/>
          <cell r="JFB48"/>
          <cell r="JFC48"/>
          <cell r="JFD48"/>
          <cell r="JFE48"/>
          <cell r="JFF48"/>
          <cell r="JFG48"/>
          <cell r="JFH48"/>
          <cell r="JFI48"/>
          <cell r="JFJ48"/>
          <cell r="JFK48"/>
          <cell r="JFL48"/>
          <cell r="JFM48"/>
          <cell r="JFN48"/>
          <cell r="JFO48"/>
          <cell r="JFP48"/>
          <cell r="JFQ48"/>
          <cell r="JFR48"/>
          <cell r="JFS48"/>
          <cell r="JFT48"/>
          <cell r="JFU48"/>
          <cell r="JFV48"/>
          <cell r="JFW48"/>
          <cell r="JFX48"/>
          <cell r="JFY48"/>
          <cell r="JFZ48"/>
          <cell r="JGA48"/>
          <cell r="JGB48"/>
          <cell r="JGC48"/>
          <cell r="JGD48"/>
          <cell r="JGE48"/>
          <cell r="JGF48"/>
          <cell r="JGG48"/>
          <cell r="JGH48"/>
          <cell r="JGI48"/>
          <cell r="JGJ48"/>
          <cell r="JGK48"/>
          <cell r="JGL48"/>
          <cell r="JGM48"/>
          <cell r="JGN48"/>
          <cell r="JGO48"/>
          <cell r="JGP48"/>
          <cell r="JGQ48"/>
          <cell r="JGR48"/>
          <cell r="JGS48"/>
          <cell r="JGT48"/>
          <cell r="JGU48"/>
          <cell r="JGV48"/>
          <cell r="JGW48"/>
          <cell r="JGX48"/>
          <cell r="JGY48"/>
          <cell r="JGZ48"/>
          <cell r="JHA48"/>
          <cell r="JHB48"/>
          <cell r="JHC48"/>
          <cell r="JHD48"/>
          <cell r="JHE48"/>
          <cell r="JHF48"/>
          <cell r="JHG48"/>
          <cell r="JHH48"/>
          <cell r="JHI48"/>
          <cell r="JHJ48"/>
          <cell r="JHK48"/>
          <cell r="JHL48"/>
          <cell r="JHM48"/>
          <cell r="JHN48"/>
          <cell r="JHO48"/>
          <cell r="JHP48"/>
          <cell r="JHQ48"/>
          <cell r="JHR48"/>
          <cell r="JHS48"/>
          <cell r="JHT48"/>
          <cell r="JHU48"/>
          <cell r="JHV48"/>
          <cell r="JHW48"/>
          <cell r="JHX48"/>
          <cell r="JHY48"/>
          <cell r="JHZ48"/>
          <cell r="JIA48"/>
          <cell r="JIB48"/>
          <cell r="JIC48"/>
          <cell r="JID48"/>
          <cell r="JIE48"/>
          <cell r="JIF48"/>
          <cell r="JIG48"/>
          <cell r="JIH48"/>
          <cell r="JII48"/>
          <cell r="JIJ48"/>
          <cell r="JIK48"/>
          <cell r="JIL48"/>
          <cell r="JIM48"/>
          <cell r="JIN48"/>
          <cell r="JIO48"/>
          <cell r="JIP48"/>
          <cell r="JIQ48"/>
          <cell r="JIR48"/>
          <cell r="JIS48"/>
          <cell r="JIT48"/>
          <cell r="JIU48"/>
          <cell r="JIV48"/>
          <cell r="JIW48"/>
          <cell r="JIX48"/>
          <cell r="JIY48"/>
          <cell r="JIZ48"/>
          <cell r="JJA48"/>
          <cell r="JJB48"/>
          <cell r="JJC48"/>
          <cell r="JJD48"/>
          <cell r="JJE48"/>
          <cell r="JJF48"/>
          <cell r="JJG48"/>
          <cell r="JJH48"/>
          <cell r="JJI48"/>
          <cell r="JJJ48"/>
          <cell r="JJK48"/>
          <cell r="JJL48"/>
          <cell r="JJM48"/>
          <cell r="JJN48"/>
          <cell r="JJO48"/>
          <cell r="JJP48"/>
          <cell r="JJQ48"/>
          <cell r="JJR48"/>
          <cell r="JJS48"/>
          <cell r="JJT48"/>
          <cell r="JJU48"/>
          <cell r="JJV48"/>
          <cell r="JJW48"/>
          <cell r="JJX48"/>
          <cell r="JJY48"/>
          <cell r="JJZ48"/>
          <cell r="JKA48"/>
          <cell r="JKB48"/>
          <cell r="JKC48"/>
          <cell r="JKD48"/>
          <cell r="JKE48"/>
          <cell r="JKF48"/>
          <cell r="JKG48"/>
          <cell r="JKH48"/>
          <cell r="JKI48"/>
          <cell r="JKJ48"/>
          <cell r="JKK48"/>
          <cell r="JKL48"/>
          <cell r="JKM48"/>
          <cell r="JKN48"/>
          <cell r="JKO48"/>
          <cell r="JKP48"/>
          <cell r="JKQ48"/>
          <cell r="JKR48"/>
          <cell r="JKS48"/>
          <cell r="JKT48"/>
          <cell r="JKU48"/>
          <cell r="JKV48"/>
          <cell r="JKW48"/>
          <cell r="JKX48"/>
          <cell r="JKY48"/>
          <cell r="JKZ48"/>
          <cell r="JLA48"/>
          <cell r="JLB48"/>
          <cell r="JLC48"/>
          <cell r="JLD48"/>
          <cell r="JLE48"/>
          <cell r="JLF48"/>
          <cell r="JLG48"/>
          <cell r="JLH48"/>
          <cell r="JLI48"/>
          <cell r="JLJ48"/>
          <cell r="JLK48"/>
          <cell r="JLL48"/>
          <cell r="JLM48"/>
          <cell r="JLN48"/>
          <cell r="JLO48"/>
          <cell r="JLP48"/>
          <cell r="JLQ48"/>
          <cell r="JLR48"/>
          <cell r="JLS48"/>
          <cell r="JLT48"/>
          <cell r="JLU48"/>
          <cell r="JLV48"/>
          <cell r="JLW48"/>
          <cell r="JLX48"/>
          <cell r="JLY48"/>
          <cell r="JLZ48"/>
          <cell r="JMA48"/>
          <cell r="JMB48"/>
          <cell r="JMC48"/>
          <cell r="JMD48"/>
          <cell r="JME48"/>
          <cell r="JMF48"/>
          <cell r="JMG48"/>
          <cell r="JMH48"/>
          <cell r="JMI48"/>
          <cell r="JMJ48"/>
          <cell r="JMK48"/>
          <cell r="JML48"/>
          <cell r="JMM48"/>
          <cell r="JMN48"/>
          <cell r="JMO48"/>
          <cell r="JMP48"/>
          <cell r="JMQ48"/>
          <cell r="JMR48"/>
          <cell r="JMS48"/>
          <cell r="JMT48"/>
          <cell r="JMU48"/>
          <cell r="JMV48"/>
          <cell r="JMW48"/>
          <cell r="JMX48"/>
          <cell r="JMY48"/>
          <cell r="JMZ48"/>
          <cell r="JNA48"/>
          <cell r="JNB48"/>
          <cell r="JNC48"/>
          <cell r="JND48"/>
          <cell r="JNE48"/>
          <cell r="JNF48"/>
          <cell r="JNG48"/>
          <cell r="JNH48"/>
          <cell r="JNI48"/>
          <cell r="JNJ48"/>
          <cell r="JNK48"/>
          <cell r="JNL48"/>
          <cell r="JNM48"/>
          <cell r="JNN48"/>
          <cell r="JNO48"/>
          <cell r="JNP48"/>
          <cell r="JNQ48"/>
          <cell r="JNR48"/>
          <cell r="JNS48"/>
          <cell r="JNT48"/>
          <cell r="JNU48"/>
          <cell r="JNV48"/>
          <cell r="JNW48"/>
          <cell r="JNX48"/>
          <cell r="JNY48"/>
          <cell r="JNZ48"/>
          <cell r="JOA48"/>
          <cell r="JOB48"/>
          <cell r="JOC48"/>
          <cell r="JOD48"/>
          <cell r="JOE48"/>
          <cell r="JOF48"/>
          <cell r="JOG48"/>
          <cell r="JOH48"/>
          <cell r="JOI48"/>
          <cell r="JOJ48"/>
          <cell r="JOK48"/>
          <cell r="JOL48"/>
          <cell r="JOM48"/>
          <cell r="JON48"/>
          <cell r="JOO48"/>
          <cell r="JOP48"/>
          <cell r="JOQ48"/>
          <cell r="JOR48"/>
          <cell r="JOS48"/>
          <cell r="JOT48"/>
          <cell r="JOU48"/>
          <cell r="JOV48"/>
          <cell r="JOW48"/>
          <cell r="JOX48"/>
          <cell r="JOY48"/>
          <cell r="JOZ48"/>
          <cell r="JPA48"/>
          <cell r="JPB48"/>
          <cell r="JPC48"/>
          <cell r="JPD48"/>
          <cell r="JPE48"/>
          <cell r="JPF48"/>
          <cell r="JPG48"/>
          <cell r="JPH48"/>
          <cell r="JPI48"/>
          <cell r="JPJ48"/>
          <cell r="JPK48"/>
          <cell r="JPL48"/>
          <cell r="JPM48"/>
          <cell r="JPN48"/>
          <cell r="JPO48"/>
          <cell r="JPP48"/>
          <cell r="JPQ48"/>
          <cell r="JPR48"/>
          <cell r="JPS48"/>
          <cell r="JPT48"/>
          <cell r="JPU48"/>
          <cell r="JPV48"/>
          <cell r="JPW48"/>
          <cell r="JPX48"/>
          <cell r="JPY48"/>
          <cell r="JPZ48"/>
          <cell r="JQA48"/>
          <cell r="JQB48"/>
          <cell r="JQC48"/>
          <cell r="JQD48"/>
          <cell r="JQE48"/>
          <cell r="JQF48"/>
          <cell r="JQG48"/>
          <cell r="JQH48"/>
          <cell r="JQI48"/>
          <cell r="JQJ48"/>
          <cell r="JQK48"/>
          <cell r="JQL48"/>
          <cell r="JQM48"/>
          <cell r="JQN48"/>
          <cell r="JQO48"/>
          <cell r="JQP48"/>
          <cell r="JQQ48"/>
          <cell r="JQR48"/>
          <cell r="JQS48"/>
          <cell r="JQT48"/>
          <cell r="JQU48"/>
          <cell r="JQV48"/>
          <cell r="JQW48"/>
          <cell r="JQX48"/>
          <cell r="JQY48"/>
          <cell r="JQZ48"/>
          <cell r="JRA48"/>
          <cell r="JRB48"/>
          <cell r="JRC48"/>
          <cell r="JRD48"/>
          <cell r="JRE48"/>
          <cell r="JRF48"/>
          <cell r="JRG48"/>
          <cell r="JRH48"/>
          <cell r="JRI48"/>
          <cell r="JRJ48"/>
          <cell r="JRK48"/>
          <cell r="JRL48"/>
          <cell r="JRM48"/>
          <cell r="JRN48"/>
          <cell r="JRO48"/>
          <cell r="JRP48"/>
          <cell r="JRQ48"/>
          <cell r="JRR48"/>
          <cell r="JRS48"/>
          <cell r="JRT48"/>
          <cell r="JRU48"/>
          <cell r="JRV48"/>
          <cell r="JRW48"/>
          <cell r="JRX48"/>
          <cell r="JRY48"/>
          <cell r="JRZ48"/>
          <cell r="JSA48"/>
          <cell r="JSB48"/>
          <cell r="JSC48"/>
          <cell r="JSD48"/>
          <cell r="JSE48"/>
          <cell r="JSF48"/>
          <cell r="JSG48"/>
          <cell r="JSH48"/>
          <cell r="JSI48"/>
          <cell r="JSJ48"/>
          <cell r="JSK48"/>
          <cell r="JSL48"/>
          <cell r="JSM48"/>
          <cell r="JSN48"/>
          <cell r="JSO48"/>
          <cell r="JSP48"/>
          <cell r="JSQ48"/>
          <cell r="JSR48"/>
          <cell r="JSS48"/>
          <cell r="JST48"/>
          <cell r="JSU48"/>
          <cell r="JSV48"/>
          <cell r="JSW48"/>
          <cell r="JSX48"/>
          <cell r="JSY48"/>
          <cell r="JSZ48"/>
          <cell r="JTA48"/>
          <cell r="JTB48"/>
          <cell r="JTC48"/>
          <cell r="JTD48"/>
          <cell r="JTE48"/>
          <cell r="JTF48"/>
          <cell r="JTG48"/>
          <cell r="JTH48"/>
          <cell r="JTI48"/>
          <cell r="JTJ48"/>
          <cell r="JTK48"/>
          <cell r="JTL48"/>
          <cell r="JTM48"/>
          <cell r="JTN48"/>
          <cell r="JTO48"/>
          <cell r="JTP48"/>
          <cell r="JTQ48"/>
          <cell r="JTR48"/>
          <cell r="JTS48"/>
          <cell r="JTT48"/>
          <cell r="JTU48"/>
          <cell r="JTV48"/>
          <cell r="JTW48"/>
          <cell r="JTX48"/>
          <cell r="JTY48"/>
          <cell r="JTZ48"/>
          <cell r="JUA48"/>
          <cell r="JUB48"/>
          <cell r="JUC48"/>
          <cell r="JUD48"/>
          <cell r="JUE48"/>
          <cell r="JUF48"/>
          <cell r="JUG48"/>
          <cell r="JUH48"/>
          <cell r="JUI48"/>
          <cell r="JUJ48"/>
          <cell r="JUK48"/>
          <cell r="JUL48"/>
          <cell r="JUM48"/>
          <cell r="JUN48"/>
          <cell r="JUO48"/>
          <cell r="JUP48"/>
          <cell r="JUQ48"/>
          <cell r="JUR48"/>
          <cell r="JUS48"/>
          <cell r="JUT48"/>
          <cell r="JUU48"/>
          <cell r="JUV48"/>
          <cell r="JUW48"/>
          <cell r="JUX48"/>
          <cell r="JUY48"/>
          <cell r="JUZ48"/>
          <cell r="JVA48"/>
          <cell r="JVB48"/>
          <cell r="JVC48"/>
          <cell r="JVD48"/>
          <cell r="JVE48"/>
          <cell r="JVF48"/>
          <cell r="JVG48"/>
          <cell r="JVH48"/>
          <cell r="JVI48"/>
          <cell r="JVJ48"/>
          <cell r="JVK48"/>
          <cell r="JVL48"/>
          <cell r="JVM48"/>
          <cell r="JVN48"/>
          <cell r="JVO48"/>
          <cell r="JVP48"/>
          <cell r="JVQ48"/>
          <cell r="JVR48"/>
          <cell r="JVS48"/>
          <cell r="JVT48"/>
          <cell r="JVU48"/>
          <cell r="JVV48"/>
          <cell r="JVW48"/>
          <cell r="JVX48"/>
          <cell r="JVY48"/>
          <cell r="JVZ48"/>
          <cell r="JWA48"/>
          <cell r="JWB48"/>
          <cell r="JWC48"/>
          <cell r="JWD48"/>
          <cell r="JWE48"/>
          <cell r="JWF48"/>
          <cell r="JWG48"/>
          <cell r="JWH48"/>
          <cell r="JWI48"/>
          <cell r="JWJ48"/>
          <cell r="JWK48"/>
          <cell r="JWL48"/>
          <cell r="JWM48"/>
          <cell r="JWN48"/>
          <cell r="JWO48"/>
          <cell r="JWP48"/>
          <cell r="JWQ48"/>
          <cell r="JWR48"/>
          <cell r="JWS48"/>
          <cell r="JWT48"/>
          <cell r="JWU48"/>
          <cell r="JWV48"/>
          <cell r="JWW48"/>
          <cell r="JWX48"/>
          <cell r="JWY48"/>
          <cell r="JWZ48"/>
          <cell r="JXA48"/>
          <cell r="JXB48"/>
          <cell r="JXC48"/>
          <cell r="JXD48"/>
          <cell r="JXE48"/>
          <cell r="JXF48"/>
          <cell r="JXG48"/>
          <cell r="JXH48"/>
          <cell r="JXI48"/>
          <cell r="JXJ48"/>
          <cell r="JXK48"/>
          <cell r="JXL48"/>
          <cell r="JXM48"/>
          <cell r="JXN48"/>
          <cell r="JXO48"/>
          <cell r="JXP48"/>
          <cell r="JXQ48"/>
          <cell r="JXR48"/>
          <cell r="JXS48"/>
          <cell r="JXT48"/>
          <cell r="JXU48"/>
          <cell r="JXV48"/>
          <cell r="JXW48"/>
          <cell r="JXX48"/>
          <cell r="JXY48"/>
          <cell r="JXZ48"/>
          <cell r="JYA48"/>
          <cell r="JYB48"/>
          <cell r="JYC48"/>
          <cell r="JYD48"/>
          <cell r="JYE48"/>
          <cell r="JYF48"/>
          <cell r="JYG48"/>
          <cell r="JYH48"/>
          <cell r="JYI48"/>
          <cell r="JYJ48"/>
          <cell r="JYK48"/>
          <cell r="JYL48"/>
          <cell r="JYM48"/>
          <cell r="JYN48"/>
          <cell r="JYO48"/>
          <cell r="JYP48"/>
          <cell r="JYQ48"/>
          <cell r="JYR48"/>
          <cell r="JYS48"/>
          <cell r="JYT48"/>
          <cell r="JYU48"/>
          <cell r="JYV48"/>
          <cell r="JYW48"/>
          <cell r="JYX48"/>
          <cell r="JYY48"/>
          <cell r="JYZ48"/>
          <cell r="JZA48"/>
          <cell r="JZB48"/>
          <cell r="JZC48"/>
          <cell r="JZD48"/>
          <cell r="JZE48"/>
          <cell r="JZF48"/>
          <cell r="JZG48"/>
          <cell r="JZH48"/>
          <cell r="JZI48"/>
          <cell r="JZJ48"/>
          <cell r="JZK48"/>
          <cell r="JZL48"/>
          <cell r="JZM48"/>
          <cell r="JZN48"/>
          <cell r="JZO48"/>
          <cell r="JZP48"/>
          <cell r="JZQ48"/>
          <cell r="JZR48"/>
          <cell r="JZS48"/>
          <cell r="JZT48"/>
          <cell r="JZU48"/>
          <cell r="JZV48"/>
          <cell r="JZW48"/>
          <cell r="JZX48"/>
          <cell r="JZY48"/>
          <cell r="JZZ48"/>
          <cell r="KAA48"/>
          <cell r="KAB48"/>
          <cell r="KAC48"/>
          <cell r="KAD48"/>
          <cell r="KAE48"/>
          <cell r="KAF48"/>
          <cell r="KAG48"/>
          <cell r="KAH48"/>
          <cell r="KAI48"/>
          <cell r="KAJ48"/>
          <cell r="KAK48"/>
          <cell r="KAL48"/>
          <cell r="KAM48"/>
          <cell r="KAN48"/>
          <cell r="KAO48"/>
          <cell r="KAP48"/>
          <cell r="KAQ48"/>
          <cell r="KAR48"/>
          <cell r="KAS48"/>
          <cell r="KAT48"/>
          <cell r="KAU48"/>
          <cell r="KAV48"/>
          <cell r="KAW48"/>
          <cell r="KAX48"/>
          <cell r="KAY48"/>
          <cell r="KAZ48"/>
          <cell r="KBA48"/>
          <cell r="KBB48"/>
          <cell r="KBC48"/>
          <cell r="KBD48"/>
          <cell r="KBE48"/>
          <cell r="KBF48"/>
          <cell r="KBG48"/>
          <cell r="KBH48"/>
          <cell r="KBI48"/>
          <cell r="KBJ48"/>
          <cell r="KBK48"/>
          <cell r="KBL48"/>
          <cell r="KBM48"/>
          <cell r="KBN48"/>
          <cell r="KBO48"/>
          <cell r="KBP48"/>
          <cell r="KBQ48"/>
          <cell r="KBR48"/>
          <cell r="KBS48"/>
          <cell r="KBT48"/>
          <cell r="KBU48"/>
          <cell r="KBV48"/>
          <cell r="KBW48"/>
          <cell r="KBX48"/>
          <cell r="KBY48"/>
          <cell r="KBZ48"/>
          <cell r="KCA48"/>
          <cell r="KCB48"/>
          <cell r="KCC48"/>
          <cell r="KCD48"/>
          <cell r="KCE48"/>
          <cell r="KCF48"/>
          <cell r="KCG48"/>
          <cell r="KCH48"/>
          <cell r="KCI48"/>
          <cell r="KCJ48"/>
          <cell r="KCK48"/>
          <cell r="KCL48"/>
          <cell r="KCM48"/>
          <cell r="KCN48"/>
          <cell r="KCO48"/>
          <cell r="KCP48"/>
          <cell r="KCQ48"/>
          <cell r="KCR48"/>
          <cell r="KCS48"/>
          <cell r="KCT48"/>
          <cell r="KCU48"/>
          <cell r="KCV48"/>
          <cell r="KCW48"/>
          <cell r="KCX48"/>
          <cell r="KCY48"/>
          <cell r="KCZ48"/>
          <cell r="KDA48"/>
          <cell r="KDB48"/>
          <cell r="KDC48"/>
          <cell r="KDD48"/>
          <cell r="KDE48"/>
          <cell r="KDF48"/>
          <cell r="KDG48"/>
          <cell r="KDH48"/>
          <cell r="KDI48"/>
          <cell r="KDJ48"/>
          <cell r="KDK48"/>
          <cell r="KDL48"/>
          <cell r="KDM48"/>
          <cell r="KDN48"/>
          <cell r="KDO48"/>
          <cell r="KDP48"/>
          <cell r="KDQ48"/>
          <cell r="KDR48"/>
          <cell r="KDS48"/>
          <cell r="KDT48"/>
          <cell r="KDU48"/>
          <cell r="KDV48"/>
          <cell r="KDW48"/>
          <cell r="KDX48"/>
          <cell r="KDY48"/>
          <cell r="KDZ48"/>
          <cell r="KEA48"/>
          <cell r="KEB48"/>
          <cell r="KEC48"/>
          <cell r="KED48"/>
          <cell r="KEE48"/>
          <cell r="KEF48"/>
          <cell r="KEG48"/>
          <cell r="KEH48"/>
          <cell r="KEI48"/>
          <cell r="KEJ48"/>
          <cell r="KEK48"/>
          <cell r="KEL48"/>
          <cell r="KEM48"/>
          <cell r="KEN48"/>
          <cell r="KEO48"/>
          <cell r="KEP48"/>
          <cell r="KEQ48"/>
          <cell r="KER48"/>
          <cell r="KES48"/>
          <cell r="KET48"/>
          <cell r="KEU48"/>
          <cell r="KEV48"/>
          <cell r="KEW48"/>
          <cell r="KEX48"/>
          <cell r="KEY48"/>
          <cell r="KEZ48"/>
          <cell r="KFA48"/>
          <cell r="KFB48"/>
          <cell r="KFC48"/>
          <cell r="KFD48"/>
          <cell r="KFE48"/>
          <cell r="KFF48"/>
          <cell r="KFG48"/>
          <cell r="KFH48"/>
          <cell r="KFI48"/>
          <cell r="KFJ48"/>
          <cell r="KFK48"/>
          <cell r="KFL48"/>
          <cell r="KFM48"/>
          <cell r="KFN48"/>
          <cell r="KFO48"/>
          <cell r="KFP48"/>
          <cell r="KFQ48"/>
          <cell r="KFR48"/>
          <cell r="KFS48"/>
          <cell r="KFT48"/>
          <cell r="KFU48"/>
          <cell r="KFV48"/>
          <cell r="KFW48"/>
          <cell r="KFX48"/>
          <cell r="KFY48"/>
          <cell r="KFZ48"/>
          <cell r="KGA48"/>
          <cell r="KGB48"/>
          <cell r="KGC48"/>
          <cell r="KGD48"/>
          <cell r="KGE48"/>
          <cell r="KGF48"/>
          <cell r="KGG48"/>
          <cell r="KGH48"/>
          <cell r="KGI48"/>
          <cell r="KGJ48"/>
          <cell r="KGK48"/>
          <cell r="KGL48"/>
          <cell r="KGM48"/>
          <cell r="KGN48"/>
          <cell r="KGO48"/>
          <cell r="KGP48"/>
          <cell r="KGQ48"/>
          <cell r="KGR48"/>
          <cell r="KGS48"/>
          <cell r="KGT48"/>
          <cell r="KGU48"/>
          <cell r="KGV48"/>
          <cell r="KGW48"/>
          <cell r="KGX48"/>
          <cell r="KGY48"/>
          <cell r="KGZ48"/>
          <cell r="KHA48"/>
          <cell r="KHB48"/>
          <cell r="KHC48"/>
          <cell r="KHD48"/>
          <cell r="KHE48"/>
          <cell r="KHF48"/>
          <cell r="KHG48"/>
          <cell r="KHH48"/>
          <cell r="KHI48"/>
          <cell r="KHJ48"/>
          <cell r="KHK48"/>
          <cell r="KHL48"/>
          <cell r="KHM48"/>
          <cell r="KHN48"/>
          <cell r="KHO48"/>
          <cell r="KHP48"/>
          <cell r="KHQ48"/>
          <cell r="KHR48"/>
          <cell r="KHS48"/>
          <cell r="KHT48"/>
          <cell r="KHU48"/>
          <cell r="KHV48"/>
          <cell r="KHW48"/>
          <cell r="KHX48"/>
          <cell r="KHY48"/>
          <cell r="KHZ48"/>
          <cell r="KIA48"/>
          <cell r="KIB48"/>
          <cell r="KIC48"/>
          <cell r="KID48"/>
          <cell r="KIE48"/>
          <cell r="KIF48"/>
          <cell r="KIG48"/>
          <cell r="KIH48"/>
          <cell r="KII48"/>
          <cell r="KIJ48"/>
          <cell r="KIK48"/>
          <cell r="KIL48"/>
          <cell r="KIM48"/>
          <cell r="KIN48"/>
          <cell r="KIO48"/>
          <cell r="KIP48"/>
          <cell r="KIQ48"/>
          <cell r="KIR48"/>
          <cell r="KIS48"/>
          <cell r="KIT48"/>
          <cell r="KIU48"/>
          <cell r="KIV48"/>
          <cell r="KIW48"/>
          <cell r="KIX48"/>
          <cell r="KIY48"/>
          <cell r="KIZ48"/>
          <cell r="KJA48"/>
          <cell r="KJB48"/>
          <cell r="KJC48"/>
          <cell r="KJD48"/>
          <cell r="KJE48"/>
          <cell r="KJF48"/>
          <cell r="KJG48"/>
          <cell r="KJH48"/>
          <cell r="KJI48"/>
          <cell r="KJJ48"/>
          <cell r="KJK48"/>
          <cell r="KJL48"/>
          <cell r="KJM48"/>
          <cell r="KJN48"/>
          <cell r="KJO48"/>
          <cell r="KJP48"/>
          <cell r="KJQ48"/>
          <cell r="KJR48"/>
          <cell r="KJS48"/>
          <cell r="KJT48"/>
          <cell r="KJU48"/>
          <cell r="KJV48"/>
          <cell r="KJW48"/>
          <cell r="KJX48"/>
          <cell r="KJY48"/>
          <cell r="KJZ48"/>
          <cell r="KKA48"/>
          <cell r="KKB48"/>
          <cell r="KKC48"/>
          <cell r="KKD48"/>
          <cell r="KKE48"/>
          <cell r="KKF48"/>
          <cell r="KKG48"/>
          <cell r="KKH48"/>
          <cell r="KKI48"/>
          <cell r="KKJ48"/>
          <cell r="KKK48"/>
          <cell r="KKL48"/>
          <cell r="KKM48"/>
          <cell r="KKN48"/>
          <cell r="KKO48"/>
          <cell r="KKP48"/>
          <cell r="KKQ48"/>
          <cell r="KKR48"/>
          <cell r="KKS48"/>
          <cell r="KKT48"/>
          <cell r="KKU48"/>
          <cell r="KKV48"/>
          <cell r="KKW48"/>
          <cell r="KKX48"/>
          <cell r="KKY48"/>
          <cell r="KKZ48"/>
          <cell r="KLA48"/>
          <cell r="KLB48"/>
          <cell r="KLC48"/>
          <cell r="KLD48"/>
          <cell r="KLE48"/>
          <cell r="KLF48"/>
          <cell r="KLG48"/>
          <cell r="KLH48"/>
          <cell r="KLI48"/>
          <cell r="KLJ48"/>
          <cell r="KLK48"/>
          <cell r="KLL48"/>
          <cell r="KLM48"/>
          <cell r="KLN48"/>
          <cell r="KLO48"/>
          <cell r="KLP48"/>
          <cell r="KLQ48"/>
          <cell r="KLR48"/>
          <cell r="KLS48"/>
          <cell r="KLT48"/>
          <cell r="KLU48"/>
          <cell r="KLV48"/>
          <cell r="KLW48"/>
          <cell r="KLX48"/>
          <cell r="KLY48"/>
          <cell r="KLZ48"/>
          <cell r="KMA48"/>
          <cell r="KMB48"/>
          <cell r="KMC48"/>
          <cell r="KMD48"/>
          <cell r="KME48"/>
          <cell r="KMF48"/>
          <cell r="KMG48"/>
          <cell r="KMH48"/>
          <cell r="KMI48"/>
          <cell r="KMJ48"/>
          <cell r="KMK48"/>
          <cell r="KML48"/>
          <cell r="KMM48"/>
          <cell r="KMN48"/>
          <cell r="KMO48"/>
          <cell r="KMP48"/>
          <cell r="KMQ48"/>
          <cell r="KMR48"/>
          <cell r="KMS48"/>
          <cell r="KMT48"/>
          <cell r="KMU48"/>
          <cell r="KMV48"/>
          <cell r="KMW48"/>
          <cell r="KMX48"/>
          <cell r="KMY48"/>
          <cell r="KMZ48"/>
          <cell r="KNA48"/>
          <cell r="KNB48"/>
          <cell r="KNC48"/>
          <cell r="KND48"/>
          <cell r="KNE48"/>
          <cell r="KNF48"/>
          <cell r="KNG48"/>
          <cell r="KNH48"/>
          <cell r="KNI48"/>
          <cell r="KNJ48"/>
          <cell r="KNK48"/>
          <cell r="KNL48"/>
          <cell r="KNM48"/>
          <cell r="KNN48"/>
          <cell r="KNO48"/>
          <cell r="KNP48"/>
          <cell r="KNQ48"/>
          <cell r="KNR48"/>
          <cell r="KNS48"/>
          <cell r="KNT48"/>
          <cell r="KNU48"/>
          <cell r="KNV48"/>
          <cell r="KNW48"/>
          <cell r="KNX48"/>
          <cell r="KNY48"/>
          <cell r="KNZ48"/>
          <cell r="KOA48"/>
          <cell r="KOB48"/>
          <cell r="KOC48"/>
          <cell r="KOD48"/>
          <cell r="KOE48"/>
          <cell r="KOF48"/>
          <cell r="KOG48"/>
          <cell r="KOH48"/>
          <cell r="KOI48"/>
          <cell r="KOJ48"/>
          <cell r="KOK48"/>
          <cell r="KOL48"/>
          <cell r="KOM48"/>
          <cell r="KON48"/>
          <cell r="KOO48"/>
          <cell r="KOP48"/>
          <cell r="KOQ48"/>
          <cell r="KOR48"/>
          <cell r="KOS48"/>
          <cell r="KOT48"/>
          <cell r="KOU48"/>
          <cell r="KOV48"/>
          <cell r="KOW48"/>
          <cell r="KOX48"/>
          <cell r="KOY48"/>
          <cell r="KOZ48"/>
          <cell r="KPA48"/>
          <cell r="KPB48"/>
          <cell r="KPC48"/>
          <cell r="KPD48"/>
          <cell r="KPE48"/>
          <cell r="KPF48"/>
          <cell r="KPG48"/>
          <cell r="KPH48"/>
          <cell r="KPI48"/>
          <cell r="KPJ48"/>
          <cell r="KPK48"/>
          <cell r="KPL48"/>
          <cell r="KPM48"/>
          <cell r="KPN48"/>
          <cell r="KPO48"/>
          <cell r="KPP48"/>
          <cell r="KPQ48"/>
          <cell r="KPR48"/>
          <cell r="KPS48"/>
          <cell r="KPT48"/>
          <cell r="KPU48"/>
          <cell r="KPV48"/>
          <cell r="KPW48"/>
          <cell r="KPX48"/>
          <cell r="KPY48"/>
          <cell r="KPZ48"/>
          <cell r="KQA48"/>
          <cell r="KQB48"/>
          <cell r="KQC48"/>
          <cell r="KQD48"/>
          <cell r="KQE48"/>
          <cell r="KQF48"/>
          <cell r="KQG48"/>
          <cell r="KQH48"/>
          <cell r="KQI48"/>
          <cell r="KQJ48"/>
          <cell r="KQK48"/>
          <cell r="KQL48"/>
          <cell r="KQM48"/>
          <cell r="KQN48"/>
          <cell r="KQO48"/>
          <cell r="KQP48"/>
          <cell r="KQQ48"/>
          <cell r="KQR48"/>
          <cell r="KQS48"/>
          <cell r="KQT48"/>
          <cell r="KQU48"/>
          <cell r="KQV48"/>
          <cell r="KQW48"/>
          <cell r="KQX48"/>
          <cell r="KQY48"/>
          <cell r="KQZ48"/>
          <cell r="KRA48"/>
          <cell r="KRB48"/>
          <cell r="KRC48"/>
          <cell r="KRD48"/>
          <cell r="KRE48"/>
          <cell r="KRF48"/>
          <cell r="KRG48"/>
          <cell r="KRH48"/>
          <cell r="KRI48"/>
          <cell r="KRJ48"/>
          <cell r="KRK48"/>
          <cell r="KRL48"/>
          <cell r="KRM48"/>
          <cell r="KRN48"/>
          <cell r="KRO48"/>
          <cell r="KRP48"/>
          <cell r="KRQ48"/>
          <cell r="KRR48"/>
          <cell r="KRS48"/>
          <cell r="KRT48"/>
          <cell r="KRU48"/>
          <cell r="KRV48"/>
          <cell r="KRW48"/>
          <cell r="KRX48"/>
          <cell r="KRY48"/>
          <cell r="KRZ48"/>
          <cell r="KSA48"/>
          <cell r="KSB48"/>
          <cell r="KSC48"/>
          <cell r="KSD48"/>
          <cell r="KSE48"/>
          <cell r="KSF48"/>
          <cell r="KSG48"/>
          <cell r="KSH48"/>
          <cell r="KSI48"/>
          <cell r="KSJ48"/>
          <cell r="KSK48"/>
          <cell r="KSL48"/>
          <cell r="KSM48"/>
          <cell r="KSN48"/>
          <cell r="KSO48"/>
          <cell r="KSP48"/>
          <cell r="KSQ48"/>
          <cell r="KSR48"/>
          <cell r="KSS48"/>
          <cell r="KST48"/>
          <cell r="KSU48"/>
          <cell r="KSV48"/>
          <cell r="KSW48"/>
          <cell r="KSX48"/>
          <cell r="KSY48"/>
          <cell r="KSZ48"/>
          <cell r="KTA48"/>
          <cell r="KTB48"/>
          <cell r="KTC48"/>
          <cell r="KTD48"/>
          <cell r="KTE48"/>
          <cell r="KTF48"/>
          <cell r="KTG48"/>
          <cell r="KTH48"/>
          <cell r="KTI48"/>
          <cell r="KTJ48"/>
          <cell r="KTK48"/>
          <cell r="KTL48"/>
          <cell r="KTM48"/>
          <cell r="KTN48"/>
          <cell r="KTO48"/>
          <cell r="KTP48"/>
          <cell r="KTQ48"/>
          <cell r="KTR48"/>
          <cell r="KTS48"/>
          <cell r="KTT48"/>
          <cell r="KTU48"/>
          <cell r="KTV48"/>
          <cell r="KTW48"/>
          <cell r="KTX48"/>
          <cell r="KTY48"/>
          <cell r="KTZ48"/>
          <cell r="KUA48"/>
          <cell r="KUB48"/>
          <cell r="KUC48"/>
          <cell r="KUD48"/>
          <cell r="KUE48"/>
          <cell r="KUF48"/>
          <cell r="KUG48"/>
          <cell r="KUH48"/>
          <cell r="KUI48"/>
          <cell r="KUJ48"/>
          <cell r="KUK48"/>
          <cell r="KUL48"/>
          <cell r="KUM48"/>
          <cell r="KUN48"/>
          <cell r="KUO48"/>
          <cell r="KUP48"/>
          <cell r="KUQ48"/>
          <cell r="KUR48"/>
          <cell r="KUS48"/>
          <cell r="KUT48"/>
          <cell r="KUU48"/>
          <cell r="KUV48"/>
          <cell r="KUW48"/>
          <cell r="KUX48"/>
          <cell r="KUY48"/>
          <cell r="KUZ48"/>
          <cell r="KVA48"/>
          <cell r="KVB48"/>
          <cell r="KVC48"/>
          <cell r="KVD48"/>
          <cell r="KVE48"/>
          <cell r="KVF48"/>
          <cell r="KVG48"/>
          <cell r="KVH48"/>
          <cell r="KVI48"/>
          <cell r="KVJ48"/>
          <cell r="KVK48"/>
          <cell r="KVL48"/>
          <cell r="KVM48"/>
          <cell r="KVN48"/>
          <cell r="KVO48"/>
          <cell r="KVP48"/>
          <cell r="KVQ48"/>
          <cell r="KVR48"/>
          <cell r="KVS48"/>
          <cell r="KVT48"/>
          <cell r="KVU48"/>
          <cell r="KVV48"/>
          <cell r="KVW48"/>
          <cell r="KVX48"/>
          <cell r="KVY48"/>
          <cell r="KVZ48"/>
          <cell r="KWA48"/>
          <cell r="KWB48"/>
          <cell r="KWC48"/>
          <cell r="KWD48"/>
          <cell r="KWE48"/>
          <cell r="KWF48"/>
          <cell r="KWG48"/>
          <cell r="KWH48"/>
          <cell r="KWI48"/>
          <cell r="KWJ48"/>
          <cell r="KWK48"/>
          <cell r="KWL48"/>
          <cell r="KWM48"/>
          <cell r="KWN48"/>
          <cell r="KWO48"/>
          <cell r="KWP48"/>
          <cell r="KWQ48"/>
          <cell r="KWR48"/>
          <cell r="KWS48"/>
          <cell r="KWT48"/>
          <cell r="KWU48"/>
          <cell r="KWV48"/>
          <cell r="KWW48"/>
          <cell r="KWX48"/>
          <cell r="KWY48"/>
          <cell r="KWZ48"/>
          <cell r="KXA48"/>
          <cell r="KXB48"/>
          <cell r="KXC48"/>
          <cell r="KXD48"/>
          <cell r="KXE48"/>
          <cell r="KXF48"/>
          <cell r="KXG48"/>
          <cell r="KXH48"/>
          <cell r="KXI48"/>
          <cell r="KXJ48"/>
          <cell r="KXK48"/>
          <cell r="KXL48"/>
          <cell r="KXM48"/>
          <cell r="KXN48"/>
          <cell r="KXO48"/>
          <cell r="KXP48"/>
          <cell r="KXQ48"/>
          <cell r="KXR48"/>
          <cell r="KXS48"/>
          <cell r="KXT48"/>
          <cell r="KXU48"/>
          <cell r="KXV48"/>
          <cell r="KXW48"/>
          <cell r="KXX48"/>
          <cell r="KXY48"/>
          <cell r="KXZ48"/>
          <cell r="KYA48"/>
          <cell r="KYB48"/>
          <cell r="KYC48"/>
          <cell r="KYD48"/>
          <cell r="KYE48"/>
          <cell r="KYF48"/>
          <cell r="KYG48"/>
          <cell r="KYH48"/>
          <cell r="KYI48"/>
          <cell r="KYJ48"/>
          <cell r="KYK48"/>
          <cell r="KYL48"/>
          <cell r="KYM48"/>
          <cell r="KYN48"/>
          <cell r="KYO48"/>
          <cell r="KYP48"/>
          <cell r="KYQ48"/>
          <cell r="KYR48"/>
          <cell r="KYS48"/>
          <cell r="KYT48"/>
          <cell r="KYU48"/>
          <cell r="KYV48"/>
          <cell r="KYW48"/>
          <cell r="KYX48"/>
          <cell r="KYY48"/>
          <cell r="KYZ48"/>
          <cell r="KZA48"/>
          <cell r="KZB48"/>
          <cell r="KZC48"/>
          <cell r="KZD48"/>
          <cell r="KZE48"/>
          <cell r="KZF48"/>
          <cell r="KZG48"/>
          <cell r="KZH48"/>
          <cell r="KZI48"/>
          <cell r="KZJ48"/>
          <cell r="KZK48"/>
          <cell r="KZL48"/>
          <cell r="KZM48"/>
          <cell r="KZN48"/>
          <cell r="KZO48"/>
          <cell r="KZP48"/>
          <cell r="KZQ48"/>
          <cell r="KZR48"/>
          <cell r="KZS48"/>
          <cell r="KZT48"/>
          <cell r="KZU48"/>
          <cell r="KZV48"/>
          <cell r="KZW48"/>
          <cell r="KZX48"/>
          <cell r="KZY48"/>
          <cell r="KZZ48"/>
          <cell r="LAA48"/>
          <cell r="LAB48"/>
          <cell r="LAC48"/>
          <cell r="LAD48"/>
          <cell r="LAE48"/>
          <cell r="LAF48"/>
          <cell r="LAG48"/>
          <cell r="LAH48"/>
          <cell r="LAI48"/>
          <cell r="LAJ48"/>
          <cell r="LAK48"/>
          <cell r="LAL48"/>
          <cell r="LAM48"/>
          <cell r="LAN48"/>
          <cell r="LAO48"/>
          <cell r="LAP48"/>
          <cell r="LAQ48"/>
          <cell r="LAR48"/>
          <cell r="LAS48"/>
          <cell r="LAT48"/>
          <cell r="LAU48"/>
          <cell r="LAV48"/>
          <cell r="LAW48"/>
          <cell r="LAX48"/>
          <cell r="LAY48"/>
          <cell r="LAZ48"/>
          <cell r="LBA48"/>
          <cell r="LBB48"/>
          <cell r="LBC48"/>
          <cell r="LBD48"/>
          <cell r="LBE48"/>
          <cell r="LBF48"/>
          <cell r="LBG48"/>
          <cell r="LBH48"/>
          <cell r="LBI48"/>
          <cell r="LBJ48"/>
          <cell r="LBK48"/>
          <cell r="LBL48"/>
          <cell r="LBM48"/>
          <cell r="LBN48"/>
          <cell r="LBO48"/>
          <cell r="LBP48"/>
          <cell r="LBQ48"/>
          <cell r="LBR48"/>
          <cell r="LBS48"/>
          <cell r="LBT48"/>
          <cell r="LBU48"/>
          <cell r="LBV48"/>
          <cell r="LBW48"/>
          <cell r="LBX48"/>
          <cell r="LBY48"/>
          <cell r="LBZ48"/>
          <cell r="LCA48"/>
          <cell r="LCB48"/>
          <cell r="LCC48"/>
          <cell r="LCD48"/>
          <cell r="LCE48"/>
          <cell r="LCF48"/>
          <cell r="LCG48"/>
          <cell r="LCH48"/>
          <cell r="LCI48"/>
          <cell r="LCJ48"/>
          <cell r="LCK48"/>
          <cell r="LCL48"/>
          <cell r="LCM48"/>
          <cell r="LCN48"/>
          <cell r="LCO48"/>
          <cell r="LCP48"/>
          <cell r="LCQ48"/>
          <cell r="LCR48"/>
          <cell r="LCS48"/>
          <cell r="LCT48"/>
          <cell r="LCU48"/>
          <cell r="LCV48"/>
          <cell r="LCW48"/>
          <cell r="LCX48"/>
          <cell r="LCY48"/>
          <cell r="LCZ48"/>
          <cell r="LDA48"/>
          <cell r="LDB48"/>
          <cell r="LDC48"/>
          <cell r="LDD48"/>
          <cell r="LDE48"/>
          <cell r="LDF48"/>
          <cell r="LDG48"/>
          <cell r="LDH48"/>
          <cell r="LDI48"/>
          <cell r="LDJ48"/>
          <cell r="LDK48"/>
          <cell r="LDL48"/>
          <cell r="LDM48"/>
          <cell r="LDN48"/>
          <cell r="LDO48"/>
          <cell r="LDP48"/>
          <cell r="LDQ48"/>
          <cell r="LDR48"/>
          <cell r="LDS48"/>
          <cell r="LDT48"/>
          <cell r="LDU48"/>
          <cell r="LDV48"/>
          <cell r="LDW48"/>
          <cell r="LDX48"/>
          <cell r="LDY48"/>
          <cell r="LDZ48"/>
          <cell r="LEA48"/>
          <cell r="LEB48"/>
          <cell r="LEC48"/>
          <cell r="LED48"/>
          <cell r="LEE48"/>
          <cell r="LEF48"/>
          <cell r="LEG48"/>
          <cell r="LEH48"/>
          <cell r="LEI48"/>
          <cell r="LEJ48"/>
          <cell r="LEK48"/>
          <cell r="LEL48"/>
          <cell r="LEM48"/>
          <cell r="LEN48"/>
          <cell r="LEO48"/>
          <cell r="LEP48"/>
          <cell r="LEQ48"/>
          <cell r="LER48"/>
          <cell r="LES48"/>
          <cell r="LET48"/>
          <cell r="LEU48"/>
          <cell r="LEV48"/>
          <cell r="LEW48"/>
          <cell r="LEX48"/>
          <cell r="LEY48"/>
          <cell r="LEZ48"/>
          <cell r="LFA48"/>
          <cell r="LFB48"/>
          <cell r="LFC48"/>
          <cell r="LFD48"/>
          <cell r="LFE48"/>
          <cell r="LFF48"/>
          <cell r="LFG48"/>
          <cell r="LFH48"/>
          <cell r="LFI48"/>
          <cell r="LFJ48"/>
          <cell r="LFK48"/>
          <cell r="LFL48"/>
          <cell r="LFM48"/>
          <cell r="LFN48"/>
          <cell r="LFO48"/>
          <cell r="LFP48"/>
          <cell r="LFQ48"/>
          <cell r="LFR48"/>
          <cell r="LFS48"/>
          <cell r="LFT48"/>
          <cell r="LFU48"/>
          <cell r="LFV48"/>
          <cell r="LFW48"/>
          <cell r="LFX48"/>
          <cell r="LFY48"/>
          <cell r="LFZ48"/>
          <cell r="LGA48"/>
          <cell r="LGB48"/>
          <cell r="LGC48"/>
          <cell r="LGD48"/>
          <cell r="LGE48"/>
          <cell r="LGF48"/>
          <cell r="LGG48"/>
          <cell r="LGH48"/>
          <cell r="LGI48"/>
          <cell r="LGJ48"/>
          <cell r="LGK48"/>
          <cell r="LGL48"/>
          <cell r="LGM48"/>
          <cell r="LGN48"/>
          <cell r="LGO48"/>
          <cell r="LGP48"/>
          <cell r="LGQ48"/>
          <cell r="LGR48"/>
          <cell r="LGS48"/>
          <cell r="LGT48"/>
          <cell r="LGU48"/>
          <cell r="LGV48"/>
          <cell r="LGW48"/>
          <cell r="LGX48"/>
          <cell r="LGY48"/>
          <cell r="LGZ48"/>
          <cell r="LHA48"/>
          <cell r="LHB48"/>
          <cell r="LHC48"/>
          <cell r="LHD48"/>
          <cell r="LHE48"/>
          <cell r="LHF48"/>
          <cell r="LHG48"/>
          <cell r="LHH48"/>
          <cell r="LHI48"/>
          <cell r="LHJ48"/>
          <cell r="LHK48"/>
          <cell r="LHL48"/>
          <cell r="LHM48"/>
          <cell r="LHN48"/>
          <cell r="LHO48"/>
          <cell r="LHP48"/>
          <cell r="LHQ48"/>
          <cell r="LHR48"/>
          <cell r="LHS48"/>
          <cell r="LHT48"/>
          <cell r="LHU48"/>
          <cell r="LHV48"/>
          <cell r="LHW48"/>
          <cell r="LHX48"/>
          <cell r="LHY48"/>
          <cell r="LHZ48"/>
          <cell r="LIA48"/>
          <cell r="LIB48"/>
          <cell r="LIC48"/>
          <cell r="LID48"/>
          <cell r="LIE48"/>
          <cell r="LIF48"/>
          <cell r="LIG48"/>
          <cell r="LIH48"/>
          <cell r="LII48"/>
          <cell r="LIJ48"/>
          <cell r="LIK48"/>
          <cell r="LIL48"/>
          <cell r="LIM48"/>
          <cell r="LIN48"/>
          <cell r="LIO48"/>
          <cell r="LIP48"/>
          <cell r="LIQ48"/>
          <cell r="LIR48"/>
          <cell r="LIS48"/>
          <cell r="LIT48"/>
          <cell r="LIU48"/>
          <cell r="LIV48"/>
          <cell r="LIW48"/>
          <cell r="LIX48"/>
          <cell r="LIY48"/>
          <cell r="LIZ48"/>
          <cell r="LJA48"/>
          <cell r="LJB48"/>
          <cell r="LJC48"/>
          <cell r="LJD48"/>
          <cell r="LJE48"/>
          <cell r="LJF48"/>
          <cell r="LJG48"/>
          <cell r="LJH48"/>
          <cell r="LJI48"/>
          <cell r="LJJ48"/>
          <cell r="LJK48"/>
          <cell r="LJL48"/>
          <cell r="LJM48"/>
          <cell r="LJN48"/>
          <cell r="LJO48"/>
          <cell r="LJP48"/>
          <cell r="LJQ48"/>
          <cell r="LJR48"/>
          <cell r="LJS48"/>
          <cell r="LJT48"/>
          <cell r="LJU48"/>
          <cell r="LJV48"/>
          <cell r="LJW48"/>
          <cell r="LJX48"/>
          <cell r="LJY48"/>
          <cell r="LJZ48"/>
          <cell r="LKA48"/>
          <cell r="LKB48"/>
          <cell r="LKC48"/>
          <cell r="LKD48"/>
          <cell r="LKE48"/>
          <cell r="LKF48"/>
          <cell r="LKG48"/>
          <cell r="LKH48"/>
          <cell r="LKI48"/>
          <cell r="LKJ48"/>
          <cell r="LKK48"/>
          <cell r="LKL48"/>
          <cell r="LKM48"/>
          <cell r="LKN48"/>
          <cell r="LKO48"/>
          <cell r="LKP48"/>
          <cell r="LKQ48"/>
          <cell r="LKR48"/>
          <cell r="LKS48"/>
          <cell r="LKT48"/>
          <cell r="LKU48"/>
          <cell r="LKV48"/>
          <cell r="LKW48"/>
          <cell r="LKX48"/>
          <cell r="LKY48"/>
          <cell r="LKZ48"/>
          <cell r="LLA48"/>
          <cell r="LLB48"/>
          <cell r="LLC48"/>
          <cell r="LLD48"/>
          <cell r="LLE48"/>
          <cell r="LLF48"/>
          <cell r="LLG48"/>
          <cell r="LLH48"/>
          <cell r="LLI48"/>
          <cell r="LLJ48"/>
          <cell r="LLK48"/>
          <cell r="LLL48"/>
          <cell r="LLM48"/>
          <cell r="LLN48"/>
          <cell r="LLO48"/>
          <cell r="LLP48"/>
          <cell r="LLQ48"/>
          <cell r="LLR48"/>
          <cell r="LLS48"/>
          <cell r="LLT48"/>
          <cell r="LLU48"/>
          <cell r="LLV48"/>
          <cell r="LLW48"/>
          <cell r="LLX48"/>
          <cell r="LLY48"/>
          <cell r="LLZ48"/>
          <cell r="LMA48"/>
          <cell r="LMB48"/>
          <cell r="LMC48"/>
          <cell r="LMD48"/>
          <cell r="LME48"/>
          <cell r="LMF48"/>
          <cell r="LMG48"/>
          <cell r="LMH48"/>
          <cell r="LMI48"/>
          <cell r="LMJ48"/>
          <cell r="LMK48"/>
          <cell r="LML48"/>
          <cell r="LMM48"/>
          <cell r="LMN48"/>
          <cell r="LMO48"/>
          <cell r="LMP48"/>
          <cell r="LMQ48"/>
          <cell r="LMR48"/>
          <cell r="LMS48"/>
          <cell r="LMT48"/>
          <cell r="LMU48"/>
          <cell r="LMV48"/>
          <cell r="LMW48"/>
          <cell r="LMX48"/>
          <cell r="LMY48"/>
          <cell r="LMZ48"/>
          <cell r="LNA48"/>
          <cell r="LNB48"/>
          <cell r="LNC48"/>
          <cell r="LND48"/>
          <cell r="LNE48"/>
          <cell r="LNF48"/>
          <cell r="LNG48"/>
          <cell r="LNH48"/>
          <cell r="LNI48"/>
          <cell r="LNJ48"/>
          <cell r="LNK48"/>
          <cell r="LNL48"/>
          <cell r="LNM48"/>
          <cell r="LNN48"/>
          <cell r="LNO48"/>
          <cell r="LNP48"/>
          <cell r="LNQ48"/>
          <cell r="LNR48"/>
          <cell r="LNS48"/>
          <cell r="LNT48"/>
          <cell r="LNU48"/>
          <cell r="LNV48"/>
          <cell r="LNW48"/>
          <cell r="LNX48"/>
          <cell r="LNY48"/>
          <cell r="LNZ48"/>
          <cell r="LOA48"/>
          <cell r="LOB48"/>
          <cell r="LOC48"/>
          <cell r="LOD48"/>
          <cell r="LOE48"/>
          <cell r="LOF48"/>
          <cell r="LOG48"/>
          <cell r="LOH48"/>
          <cell r="LOI48"/>
          <cell r="LOJ48"/>
          <cell r="LOK48"/>
          <cell r="LOL48"/>
          <cell r="LOM48"/>
          <cell r="LON48"/>
          <cell r="LOO48"/>
          <cell r="LOP48"/>
          <cell r="LOQ48"/>
          <cell r="LOR48"/>
          <cell r="LOS48"/>
          <cell r="LOT48"/>
          <cell r="LOU48"/>
          <cell r="LOV48"/>
          <cell r="LOW48"/>
          <cell r="LOX48"/>
          <cell r="LOY48"/>
          <cell r="LOZ48"/>
          <cell r="LPA48"/>
          <cell r="LPB48"/>
          <cell r="LPC48"/>
          <cell r="LPD48"/>
          <cell r="LPE48"/>
          <cell r="LPF48"/>
          <cell r="LPG48"/>
          <cell r="LPH48"/>
          <cell r="LPI48"/>
          <cell r="LPJ48"/>
          <cell r="LPK48"/>
          <cell r="LPL48"/>
          <cell r="LPM48"/>
          <cell r="LPN48"/>
          <cell r="LPO48"/>
          <cell r="LPP48"/>
          <cell r="LPQ48"/>
          <cell r="LPR48"/>
          <cell r="LPS48"/>
          <cell r="LPT48"/>
          <cell r="LPU48"/>
          <cell r="LPV48"/>
          <cell r="LPW48"/>
          <cell r="LPX48"/>
          <cell r="LPY48"/>
          <cell r="LPZ48"/>
          <cell r="LQA48"/>
          <cell r="LQB48"/>
          <cell r="LQC48"/>
          <cell r="LQD48"/>
          <cell r="LQE48"/>
          <cell r="LQF48"/>
          <cell r="LQG48"/>
          <cell r="LQH48"/>
          <cell r="LQI48"/>
          <cell r="LQJ48"/>
          <cell r="LQK48"/>
          <cell r="LQL48"/>
          <cell r="LQM48"/>
          <cell r="LQN48"/>
          <cell r="LQO48"/>
          <cell r="LQP48"/>
          <cell r="LQQ48"/>
          <cell r="LQR48"/>
          <cell r="LQS48"/>
          <cell r="LQT48"/>
          <cell r="LQU48"/>
          <cell r="LQV48"/>
          <cell r="LQW48"/>
          <cell r="LQX48"/>
          <cell r="LQY48"/>
          <cell r="LQZ48"/>
          <cell r="LRA48"/>
          <cell r="LRB48"/>
          <cell r="LRC48"/>
          <cell r="LRD48"/>
          <cell r="LRE48"/>
          <cell r="LRF48"/>
          <cell r="LRG48"/>
          <cell r="LRH48"/>
          <cell r="LRI48"/>
          <cell r="LRJ48"/>
          <cell r="LRK48"/>
          <cell r="LRL48"/>
          <cell r="LRM48"/>
          <cell r="LRN48"/>
          <cell r="LRO48"/>
          <cell r="LRP48"/>
          <cell r="LRQ48"/>
          <cell r="LRR48"/>
          <cell r="LRS48"/>
          <cell r="LRT48"/>
          <cell r="LRU48"/>
          <cell r="LRV48"/>
          <cell r="LRW48"/>
          <cell r="LRX48"/>
          <cell r="LRY48"/>
          <cell r="LRZ48"/>
          <cell r="LSA48"/>
          <cell r="LSB48"/>
          <cell r="LSC48"/>
          <cell r="LSD48"/>
          <cell r="LSE48"/>
          <cell r="LSF48"/>
          <cell r="LSG48"/>
          <cell r="LSH48"/>
          <cell r="LSI48"/>
          <cell r="LSJ48"/>
          <cell r="LSK48"/>
          <cell r="LSL48"/>
          <cell r="LSM48"/>
          <cell r="LSN48"/>
          <cell r="LSO48"/>
          <cell r="LSP48"/>
          <cell r="LSQ48"/>
          <cell r="LSR48"/>
          <cell r="LSS48"/>
          <cell r="LST48"/>
          <cell r="LSU48"/>
          <cell r="LSV48"/>
          <cell r="LSW48"/>
          <cell r="LSX48"/>
          <cell r="LSY48"/>
          <cell r="LSZ48"/>
          <cell r="LTA48"/>
          <cell r="LTB48"/>
          <cell r="LTC48"/>
          <cell r="LTD48"/>
          <cell r="LTE48"/>
          <cell r="LTF48"/>
          <cell r="LTG48"/>
          <cell r="LTH48"/>
          <cell r="LTI48"/>
          <cell r="LTJ48"/>
          <cell r="LTK48"/>
          <cell r="LTL48"/>
          <cell r="LTM48"/>
          <cell r="LTN48"/>
          <cell r="LTO48"/>
          <cell r="LTP48"/>
          <cell r="LTQ48"/>
          <cell r="LTR48"/>
          <cell r="LTS48"/>
          <cell r="LTT48"/>
          <cell r="LTU48"/>
          <cell r="LTV48"/>
          <cell r="LTW48"/>
          <cell r="LTX48"/>
          <cell r="LTY48"/>
          <cell r="LTZ48"/>
          <cell r="LUA48"/>
          <cell r="LUB48"/>
          <cell r="LUC48"/>
          <cell r="LUD48"/>
          <cell r="LUE48"/>
          <cell r="LUF48"/>
          <cell r="LUG48"/>
          <cell r="LUH48"/>
          <cell r="LUI48"/>
          <cell r="LUJ48"/>
          <cell r="LUK48"/>
          <cell r="LUL48"/>
          <cell r="LUM48"/>
          <cell r="LUN48"/>
          <cell r="LUO48"/>
          <cell r="LUP48"/>
          <cell r="LUQ48"/>
          <cell r="LUR48"/>
          <cell r="LUS48"/>
          <cell r="LUT48"/>
          <cell r="LUU48"/>
          <cell r="LUV48"/>
          <cell r="LUW48"/>
          <cell r="LUX48"/>
          <cell r="LUY48"/>
          <cell r="LUZ48"/>
          <cell r="LVA48"/>
          <cell r="LVB48"/>
          <cell r="LVC48"/>
          <cell r="LVD48"/>
          <cell r="LVE48"/>
          <cell r="LVF48"/>
          <cell r="LVG48"/>
          <cell r="LVH48"/>
          <cell r="LVI48"/>
          <cell r="LVJ48"/>
          <cell r="LVK48"/>
          <cell r="LVL48"/>
          <cell r="LVM48"/>
          <cell r="LVN48"/>
          <cell r="LVO48"/>
          <cell r="LVP48"/>
          <cell r="LVQ48"/>
          <cell r="LVR48"/>
          <cell r="LVS48"/>
          <cell r="LVT48"/>
          <cell r="LVU48"/>
          <cell r="LVV48"/>
          <cell r="LVW48"/>
          <cell r="LVX48"/>
          <cell r="LVY48"/>
          <cell r="LVZ48"/>
          <cell r="LWA48"/>
          <cell r="LWB48"/>
          <cell r="LWC48"/>
          <cell r="LWD48"/>
          <cell r="LWE48"/>
          <cell r="LWF48"/>
          <cell r="LWG48"/>
          <cell r="LWH48"/>
          <cell r="LWI48"/>
          <cell r="LWJ48"/>
          <cell r="LWK48"/>
          <cell r="LWL48"/>
          <cell r="LWM48"/>
          <cell r="LWN48"/>
          <cell r="LWO48"/>
          <cell r="LWP48"/>
          <cell r="LWQ48"/>
          <cell r="LWR48"/>
          <cell r="LWS48"/>
          <cell r="LWT48"/>
          <cell r="LWU48"/>
          <cell r="LWV48"/>
          <cell r="LWW48"/>
          <cell r="LWX48"/>
          <cell r="LWY48"/>
          <cell r="LWZ48"/>
          <cell r="LXA48"/>
          <cell r="LXB48"/>
          <cell r="LXC48"/>
          <cell r="LXD48"/>
          <cell r="LXE48"/>
          <cell r="LXF48"/>
          <cell r="LXG48"/>
          <cell r="LXH48"/>
          <cell r="LXI48"/>
          <cell r="LXJ48"/>
          <cell r="LXK48"/>
          <cell r="LXL48"/>
          <cell r="LXM48"/>
          <cell r="LXN48"/>
          <cell r="LXO48"/>
          <cell r="LXP48"/>
          <cell r="LXQ48"/>
          <cell r="LXR48"/>
          <cell r="LXS48"/>
          <cell r="LXT48"/>
          <cell r="LXU48"/>
          <cell r="LXV48"/>
          <cell r="LXW48"/>
          <cell r="LXX48"/>
          <cell r="LXY48"/>
          <cell r="LXZ48"/>
          <cell r="LYA48"/>
          <cell r="LYB48"/>
          <cell r="LYC48"/>
          <cell r="LYD48"/>
          <cell r="LYE48"/>
          <cell r="LYF48"/>
          <cell r="LYG48"/>
          <cell r="LYH48"/>
          <cell r="LYI48"/>
          <cell r="LYJ48"/>
          <cell r="LYK48"/>
          <cell r="LYL48"/>
          <cell r="LYM48"/>
          <cell r="LYN48"/>
          <cell r="LYO48"/>
          <cell r="LYP48"/>
          <cell r="LYQ48"/>
          <cell r="LYR48"/>
          <cell r="LYS48"/>
          <cell r="LYT48"/>
          <cell r="LYU48"/>
          <cell r="LYV48"/>
          <cell r="LYW48"/>
          <cell r="LYX48"/>
          <cell r="LYY48"/>
          <cell r="LYZ48"/>
          <cell r="LZA48"/>
          <cell r="LZB48"/>
          <cell r="LZC48"/>
          <cell r="LZD48"/>
          <cell r="LZE48"/>
          <cell r="LZF48"/>
          <cell r="LZG48"/>
          <cell r="LZH48"/>
          <cell r="LZI48"/>
          <cell r="LZJ48"/>
          <cell r="LZK48"/>
          <cell r="LZL48"/>
          <cell r="LZM48"/>
          <cell r="LZN48"/>
          <cell r="LZO48"/>
          <cell r="LZP48"/>
          <cell r="LZQ48"/>
          <cell r="LZR48"/>
          <cell r="LZS48"/>
          <cell r="LZT48"/>
          <cell r="LZU48"/>
          <cell r="LZV48"/>
          <cell r="LZW48"/>
          <cell r="LZX48"/>
          <cell r="LZY48"/>
          <cell r="LZZ48"/>
          <cell r="MAA48"/>
          <cell r="MAB48"/>
          <cell r="MAC48"/>
          <cell r="MAD48"/>
          <cell r="MAE48"/>
          <cell r="MAF48"/>
          <cell r="MAG48"/>
          <cell r="MAH48"/>
          <cell r="MAI48"/>
          <cell r="MAJ48"/>
          <cell r="MAK48"/>
          <cell r="MAL48"/>
          <cell r="MAM48"/>
          <cell r="MAN48"/>
          <cell r="MAO48"/>
          <cell r="MAP48"/>
          <cell r="MAQ48"/>
          <cell r="MAR48"/>
          <cell r="MAS48"/>
          <cell r="MAT48"/>
          <cell r="MAU48"/>
          <cell r="MAV48"/>
          <cell r="MAW48"/>
          <cell r="MAX48"/>
          <cell r="MAY48"/>
          <cell r="MAZ48"/>
          <cell r="MBA48"/>
          <cell r="MBB48"/>
          <cell r="MBC48"/>
          <cell r="MBD48"/>
          <cell r="MBE48"/>
          <cell r="MBF48"/>
          <cell r="MBG48"/>
          <cell r="MBH48"/>
          <cell r="MBI48"/>
          <cell r="MBJ48"/>
          <cell r="MBK48"/>
          <cell r="MBL48"/>
          <cell r="MBM48"/>
          <cell r="MBN48"/>
          <cell r="MBO48"/>
          <cell r="MBP48"/>
          <cell r="MBQ48"/>
          <cell r="MBR48"/>
          <cell r="MBS48"/>
          <cell r="MBT48"/>
          <cell r="MBU48"/>
          <cell r="MBV48"/>
          <cell r="MBW48"/>
          <cell r="MBX48"/>
          <cell r="MBY48"/>
          <cell r="MBZ48"/>
          <cell r="MCA48"/>
          <cell r="MCB48"/>
          <cell r="MCC48"/>
          <cell r="MCD48"/>
          <cell r="MCE48"/>
          <cell r="MCF48"/>
          <cell r="MCG48"/>
          <cell r="MCH48"/>
          <cell r="MCI48"/>
          <cell r="MCJ48"/>
          <cell r="MCK48"/>
          <cell r="MCL48"/>
          <cell r="MCM48"/>
          <cell r="MCN48"/>
          <cell r="MCO48"/>
          <cell r="MCP48"/>
          <cell r="MCQ48"/>
          <cell r="MCR48"/>
          <cell r="MCS48"/>
          <cell r="MCT48"/>
          <cell r="MCU48"/>
          <cell r="MCV48"/>
          <cell r="MCW48"/>
          <cell r="MCX48"/>
          <cell r="MCY48"/>
          <cell r="MCZ48"/>
          <cell r="MDA48"/>
          <cell r="MDB48"/>
          <cell r="MDC48"/>
          <cell r="MDD48"/>
          <cell r="MDE48"/>
          <cell r="MDF48"/>
          <cell r="MDG48"/>
          <cell r="MDH48"/>
          <cell r="MDI48"/>
          <cell r="MDJ48"/>
          <cell r="MDK48"/>
          <cell r="MDL48"/>
          <cell r="MDM48"/>
          <cell r="MDN48"/>
          <cell r="MDO48"/>
          <cell r="MDP48"/>
          <cell r="MDQ48"/>
          <cell r="MDR48"/>
          <cell r="MDS48"/>
          <cell r="MDT48"/>
          <cell r="MDU48"/>
          <cell r="MDV48"/>
          <cell r="MDW48"/>
          <cell r="MDX48"/>
          <cell r="MDY48"/>
          <cell r="MDZ48"/>
          <cell r="MEA48"/>
          <cell r="MEB48"/>
          <cell r="MEC48"/>
          <cell r="MED48"/>
          <cell r="MEE48"/>
          <cell r="MEF48"/>
          <cell r="MEG48"/>
          <cell r="MEH48"/>
          <cell r="MEI48"/>
          <cell r="MEJ48"/>
          <cell r="MEK48"/>
          <cell r="MEL48"/>
          <cell r="MEM48"/>
          <cell r="MEN48"/>
          <cell r="MEO48"/>
          <cell r="MEP48"/>
          <cell r="MEQ48"/>
          <cell r="MER48"/>
          <cell r="MES48"/>
          <cell r="MET48"/>
          <cell r="MEU48"/>
          <cell r="MEV48"/>
          <cell r="MEW48"/>
          <cell r="MEX48"/>
          <cell r="MEY48"/>
          <cell r="MEZ48"/>
          <cell r="MFA48"/>
          <cell r="MFB48"/>
          <cell r="MFC48"/>
          <cell r="MFD48"/>
          <cell r="MFE48"/>
          <cell r="MFF48"/>
          <cell r="MFG48"/>
          <cell r="MFH48"/>
          <cell r="MFI48"/>
          <cell r="MFJ48"/>
          <cell r="MFK48"/>
          <cell r="MFL48"/>
          <cell r="MFM48"/>
          <cell r="MFN48"/>
          <cell r="MFO48"/>
          <cell r="MFP48"/>
          <cell r="MFQ48"/>
          <cell r="MFR48"/>
          <cell r="MFS48"/>
          <cell r="MFT48"/>
          <cell r="MFU48"/>
          <cell r="MFV48"/>
          <cell r="MFW48"/>
          <cell r="MFX48"/>
          <cell r="MFY48"/>
          <cell r="MFZ48"/>
          <cell r="MGA48"/>
          <cell r="MGB48"/>
          <cell r="MGC48"/>
          <cell r="MGD48"/>
          <cell r="MGE48"/>
          <cell r="MGF48"/>
          <cell r="MGG48"/>
          <cell r="MGH48"/>
          <cell r="MGI48"/>
          <cell r="MGJ48"/>
          <cell r="MGK48"/>
          <cell r="MGL48"/>
          <cell r="MGM48"/>
          <cell r="MGN48"/>
          <cell r="MGO48"/>
          <cell r="MGP48"/>
          <cell r="MGQ48"/>
          <cell r="MGR48"/>
          <cell r="MGS48"/>
          <cell r="MGT48"/>
          <cell r="MGU48"/>
          <cell r="MGV48"/>
          <cell r="MGW48"/>
          <cell r="MGX48"/>
          <cell r="MGY48"/>
          <cell r="MGZ48"/>
          <cell r="MHA48"/>
          <cell r="MHB48"/>
          <cell r="MHC48"/>
          <cell r="MHD48"/>
          <cell r="MHE48"/>
          <cell r="MHF48"/>
          <cell r="MHG48"/>
          <cell r="MHH48"/>
          <cell r="MHI48"/>
          <cell r="MHJ48"/>
          <cell r="MHK48"/>
          <cell r="MHL48"/>
          <cell r="MHM48"/>
          <cell r="MHN48"/>
          <cell r="MHO48"/>
          <cell r="MHP48"/>
          <cell r="MHQ48"/>
          <cell r="MHR48"/>
          <cell r="MHS48"/>
          <cell r="MHT48"/>
          <cell r="MHU48"/>
          <cell r="MHV48"/>
          <cell r="MHW48"/>
          <cell r="MHX48"/>
          <cell r="MHY48"/>
          <cell r="MHZ48"/>
          <cell r="MIA48"/>
          <cell r="MIB48"/>
          <cell r="MIC48"/>
          <cell r="MID48"/>
          <cell r="MIE48"/>
          <cell r="MIF48"/>
          <cell r="MIG48"/>
          <cell r="MIH48"/>
          <cell r="MII48"/>
          <cell r="MIJ48"/>
          <cell r="MIK48"/>
          <cell r="MIL48"/>
          <cell r="MIM48"/>
          <cell r="MIN48"/>
          <cell r="MIO48"/>
          <cell r="MIP48"/>
          <cell r="MIQ48"/>
          <cell r="MIR48"/>
          <cell r="MIS48"/>
          <cell r="MIT48"/>
          <cell r="MIU48"/>
          <cell r="MIV48"/>
          <cell r="MIW48"/>
          <cell r="MIX48"/>
          <cell r="MIY48"/>
          <cell r="MIZ48"/>
          <cell r="MJA48"/>
          <cell r="MJB48"/>
          <cell r="MJC48"/>
          <cell r="MJD48"/>
          <cell r="MJE48"/>
          <cell r="MJF48"/>
          <cell r="MJG48"/>
          <cell r="MJH48"/>
          <cell r="MJI48"/>
          <cell r="MJJ48"/>
          <cell r="MJK48"/>
          <cell r="MJL48"/>
          <cell r="MJM48"/>
          <cell r="MJN48"/>
          <cell r="MJO48"/>
          <cell r="MJP48"/>
          <cell r="MJQ48"/>
          <cell r="MJR48"/>
          <cell r="MJS48"/>
          <cell r="MJT48"/>
          <cell r="MJU48"/>
          <cell r="MJV48"/>
          <cell r="MJW48"/>
          <cell r="MJX48"/>
          <cell r="MJY48"/>
          <cell r="MJZ48"/>
          <cell r="MKA48"/>
          <cell r="MKB48"/>
          <cell r="MKC48"/>
          <cell r="MKD48"/>
          <cell r="MKE48"/>
          <cell r="MKF48"/>
          <cell r="MKG48"/>
          <cell r="MKH48"/>
          <cell r="MKI48"/>
          <cell r="MKJ48"/>
          <cell r="MKK48"/>
          <cell r="MKL48"/>
          <cell r="MKM48"/>
          <cell r="MKN48"/>
          <cell r="MKO48"/>
          <cell r="MKP48"/>
          <cell r="MKQ48"/>
          <cell r="MKR48"/>
          <cell r="MKS48"/>
          <cell r="MKT48"/>
          <cell r="MKU48"/>
          <cell r="MKV48"/>
          <cell r="MKW48"/>
          <cell r="MKX48"/>
          <cell r="MKY48"/>
          <cell r="MKZ48"/>
          <cell r="MLA48"/>
          <cell r="MLB48"/>
          <cell r="MLC48"/>
          <cell r="MLD48"/>
          <cell r="MLE48"/>
          <cell r="MLF48"/>
          <cell r="MLG48"/>
          <cell r="MLH48"/>
          <cell r="MLI48"/>
          <cell r="MLJ48"/>
          <cell r="MLK48"/>
          <cell r="MLL48"/>
          <cell r="MLM48"/>
          <cell r="MLN48"/>
          <cell r="MLO48"/>
          <cell r="MLP48"/>
          <cell r="MLQ48"/>
          <cell r="MLR48"/>
          <cell r="MLS48"/>
          <cell r="MLT48"/>
          <cell r="MLU48"/>
          <cell r="MLV48"/>
          <cell r="MLW48"/>
          <cell r="MLX48"/>
          <cell r="MLY48"/>
          <cell r="MLZ48"/>
          <cell r="MMA48"/>
          <cell r="MMB48"/>
          <cell r="MMC48"/>
          <cell r="MMD48"/>
          <cell r="MME48"/>
          <cell r="MMF48"/>
          <cell r="MMG48"/>
          <cell r="MMH48"/>
          <cell r="MMI48"/>
          <cell r="MMJ48"/>
          <cell r="MMK48"/>
          <cell r="MML48"/>
          <cell r="MMM48"/>
          <cell r="MMN48"/>
          <cell r="MMO48"/>
          <cell r="MMP48"/>
          <cell r="MMQ48"/>
          <cell r="MMR48"/>
          <cell r="MMS48"/>
          <cell r="MMT48"/>
          <cell r="MMU48"/>
          <cell r="MMV48"/>
          <cell r="MMW48"/>
          <cell r="MMX48"/>
          <cell r="MMY48"/>
          <cell r="MMZ48"/>
          <cell r="MNA48"/>
          <cell r="MNB48"/>
          <cell r="MNC48"/>
          <cell r="MND48"/>
          <cell r="MNE48"/>
          <cell r="MNF48"/>
          <cell r="MNG48"/>
          <cell r="MNH48"/>
          <cell r="MNI48"/>
          <cell r="MNJ48"/>
          <cell r="MNK48"/>
          <cell r="MNL48"/>
          <cell r="MNM48"/>
          <cell r="MNN48"/>
          <cell r="MNO48"/>
          <cell r="MNP48"/>
          <cell r="MNQ48"/>
          <cell r="MNR48"/>
          <cell r="MNS48"/>
          <cell r="MNT48"/>
          <cell r="MNU48"/>
          <cell r="MNV48"/>
          <cell r="MNW48"/>
          <cell r="MNX48"/>
          <cell r="MNY48"/>
          <cell r="MNZ48"/>
          <cell r="MOA48"/>
          <cell r="MOB48"/>
          <cell r="MOC48"/>
          <cell r="MOD48"/>
          <cell r="MOE48"/>
          <cell r="MOF48"/>
          <cell r="MOG48"/>
          <cell r="MOH48"/>
          <cell r="MOI48"/>
          <cell r="MOJ48"/>
          <cell r="MOK48"/>
          <cell r="MOL48"/>
          <cell r="MOM48"/>
          <cell r="MON48"/>
          <cell r="MOO48"/>
          <cell r="MOP48"/>
          <cell r="MOQ48"/>
          <cell r="MOR48"/>
          <cell r="MOS48"/>
          <cell r="MOT48"/>
          <cell r="MOU48"/>
          <cell r="MOV48"/>
          <cell r="MOW48"/>
          <cell r="MOX48"/>
          <cell r="MOY48"/>
          <cell r="MOZ48"/>
          <cell r="MPA48"/>
          <cell r="MPB48"/>
          <cell r="MPC48"/>
          <cell r="MPD48"/>
          <cell r="MPE48"/>
          <cell r="MPF48"/>
          <cell r="MPG48"/>
          <cell r="MPH48"/>
          <cell r="MPI48"/>
          <cell r="MPJ48"/>
          <cell r="MPK48"/>
          <cell r="MPL48"/>
          <cell r="MPM48"/>
          <cell r="MPN48"/>
          <cell r="MPO48"/>
          <cell r="MPP48"/>
          <cell r="MPQ48"/>
          <cell r="MPR48"/>
          <cell r="MPS48"/>
          <cell r="MPT48"/>
          <cell r="MPU48"/>
          <cell r="MPV48"/>
          <cell r="MPW48"/>
          <cell r="MPX48"/>
          <cell r="MPY48"/>
          <cell r="MPZ48"/>
          <cell r="MQA48"/>
          <cell r="MQB48"/>
          <cell r="MQC48"/>
          <cell r="MQD48"/>
          <cell r="MQE48"/>
          <cell r="MQF48"/>
          <cell r="MQG48"/>
          <cell r="MQH48"/>
          <cell r="MQI48"/>
          <cell r="MQJ48"/>
          <cell r="MQK48"/>
          <cell r="MQL48"/>
          <cell r="MQM48"/>
          <cell r="MQN48"/>
          <cell r="MQO48"/>
          <cell r="MQP48"/>
          <cell r="MQQ48"/>
          <cell r="MQR48"/>
          <cell r="MQS48"/>
          <cell r="MQT48"/>
          <cell r="MQU48"/>
          <cell r="MQV48"/>
          <cell r="MQW48"/>
          <cell r="MQX48"/>
          <cell r="MQY48"/>
          <cell r="MQZ48"/>
          <cell r="MRA48"/>
          <cell r="MRB48"/>
          <cell r="MRC48"/>
          <cell r="MRD48"/>
          <cell r="MRE48"/>
          <cell r="MRF48"/>
          <cell r="MRG48"/>
          <cell r="MRH48"/>
          <cell r="MRI48"/>
          <cell r="MRJ48"/>
          <cell r="MRK48"/>
          <cell r="MRL48"/>
          <cell r="MRM48"/>
          <cell r="MRN48"/>
          <cell r="MRO48"/>
          <cell r="MRP48"/>
          <cell r="MRQ48"/>
          <cell r="MRR48"/>
          <cell r="MRS48"/>
          <cell r="MRT48"/>
          <cell r="MRU48"/>
          <cell r="MRV48"/>
          <cell r="MRW48"/>
          <cell r="MRX48"/>
          <cell r="MRY48"/>
          <cell r="MRZ48"/>
          <cell r="MSA48"/>
          <cell r="MSB48"/>
          <cell r="MSC48"/>
          <cell r="MSD48"/>
          <cell r="MSE48"/>
          <cell r="MSF48"/>
          <cell r="MSG48"/>
          <cell r="MSH48"/>
          <cell r="MSI48"/>
          <cell r="MSJ48"/>
          <cell r="MSK48"/>
          <cell r="MSL48"/>
          <cell r="MSM48"/>
          <cell r="MSN48"/>
          <cell r="MSO48"/>
          <cell r="MSP48"/>
          <cell r="MSQ48"/>
          <cell r="MSR48"/>
          <cell r="MSS48"/>
          <cell r="MST48"/>
          <cell r="MSU48"/>
          <cell r="MSV48"/>
          <cell r="MSW48"/>
          <cell r="MSX48"/>
          <cell r="MSY48"/>
          <cell r="MSZ48"/>
          <cell r="MTA48"/>
          <cell r="MTB48"/>
          <cell r="MTC48"/>
          <cell r="MTD48"/>
          <cell r="MTE48"/>
          <cell r="MTF48"/>
          <cell r="MTG48"/>
          <cell r="MTH48"/>
          <cell r="MTI48"/>
          <cell r="MTJ48"/>
          <cell r="MTK48"/>
          <cell r="MTL48"/>
          <cell r="MTM48"/>
          <cell r="MTN48"/>
          <cell r="MTO48"/>
          <cell r="MTP48"/>
          <cell r="MTQ48"/>
          <cell r="MTR48"/>
          <cell r="MTS48"/>
          <cell r="MTT48"/>
          <cell r="MTU48"/>
          <cell r="MTV48"/>
          <cell r="MTW48"/>
          <cell r="MTX48"/>
          <cell r="MTY48"/>
          <cell r="MTZ48"/>
          <cell r="MUA48"/>
          <cell r="MUB48"/>
          <cell r="MUC48"/>
          <cell r="MUD48"/>
          <cell r="MUE48"/>
          <cell r="MUF48"/>
          <cell r="MUG48"/>
          <cell r="MUH48"/>
          <cell r="MUI48"/>
          <cell r="MUJ48"/>
          <cell r="MUK48"/>
          <cell r="MUL48"/>
          <cell r="MUM48"/>
          <cell r="MUN48"/>
          <cell r="MUO48"/>
          <cell r="MUP48"/>
          <cell r="MUQ48"/>
          <cell r="MUR48"/>
          <cell r="MUS48"/>
          <cell r="MUT48"/>
          <cell r="MUU48"/>
          <cell r="MUV48"/>
          <cell r="MUW48"/>
          <cell r="MUX48"/>
          <cell r="MUY48"/>
          <cell r="MUZ48"/>
          <cell r="MVA48"/>
          <cell r="MVB48"/>
          <cell r="MVC48"/>
          <cell r="MVD48"/>
          <cell r="MVE48"/>
          <cell r="MVF48"/>
          <cell r="MVG48"/>
          <cell r="MVH48"/>
          <cell r="MVI48"/>
          <cell r="MVJ48"/>
          <cell r="MVK48"/>
          <cell r="MVL48"/>
          <cell r="MVM48"/>
          <cell r="MVN48"/>
          <cell r="MVO48"/>
          <cell r="MVP48"/>
          <cell r="MVQ48"/>
          <cell r="MVR48"/>
          <cell r="MVS48"/>
          <cell r="MVT48"/>
          <cell r="MVU48"/>
          <cell r="MVV48"/>
          <cell r="MVW48"/>
          <cell r="MVX48"/>
          <cell r="MVY48"/>
          <cell r="MVZ48"/>
          <cell r="MWA48"/>
          <cell r="MWB48"/>
          <cell r="MWC48"/>
          <cell r="MWD48"/>
          <cell r="MWE48"/>
          <cell r="MWF48"/>
          <cell r="MWG48"/>
          <cell r="MWH48"/>
          <cell r="MWI48"/>
          <cell r="MWJ48"/>
          <cell r="MWK48"/>
          <cell r="MWL48"/>
          <cell r="MWM48"/>
          <cell r="MWN48"/>
          <cell r="MWO48"/>
          <cell r="MWP48"/>
          <cell r="MWQ48"/>
          <cell r="MWR48"/>
          <cell r="MWS48"/>
          <cell r="MWT48"/>
          <cell r="MWU48"/>
          <cell r="MWV48"/>
          <cell r="MWW48"/>
          <cell r="MWX48"/>
          <cell r="MWY48"/>
          <cell r="MWZ48"/>
          <cell r="MXA48"/>
          <cell r="MXB48"/>
          <cell r="MXC48"/>
          <cell r="MXD48"/>
          <cell r="MXE48"/>
          <cell r="MXF48"/>
          <cell r="MXG48"/>
          <cell r="MXH48"/>
          <cell r="MXI48"/>
          <cell r="MXJ48"/>
          <cell r="MXK48"/>
          <cell r="MXL48"/>
          <cell r="MXM48"/>
          <cell r="MXN48"/>
          <cell r="MXO48"/>
          <cell r="MXP48"/>
          <cell r="MXQ48"/>
          <cell r="MXR48"/>
          <cell r="MXS48"/>
          <cell r="MXT48"/>
          <cell r="MXU48"/>
          <cell r="MXV48"/>
          <cell r="MXW48"/>
          <cell r="MXX48"/>
          <cell r="MXY48"/>
          <cell r="MXZ48"/>
          <cell r="MYA48"/>
          <cell r="MYB48"/>
          <cell r="MYC48"/>
          <cell r="MYD48"/>
          <cell r="MYE48"/>
          <cell r="MYF48"/>
          <cell r="MYG48"/>
          <cell r="MYH48"/>
          <cell r="MYI48"/>
          <cell r="MYJ48"/>
          <cell r="MYK48"/>
          <cell r="MYL48"/>
          <cell r="MYM48"/>
          <cell r="MYN48"/>
          <cell r="MYO48"/>
          <cell r="MYP48"/>
          <cell r="MYQ48"/>
          <cell r="MYR48"/>
          <cell r="MYS48"/>
          <cell r="MYT48"/>
          <cell r="MYU48"/>
          <cell r="MYV48"/>
          <cell r="MYW48"/>
          <cell r="MYX48"/>
          <cell r="MYY48"/>
          <cell r="MYZ48"/>
          <cell r="MZA48"/>
          <cell r="MZB48"/>
          <cell r="MZC48"/>
          <cell r="MZD48"/>
          <cell r="MZE48"/>
          <cell r="MZF48"/>
          <cell r="MZG48"/>
          <cell r="MZH48"/>
          <cell r="MZI48"/>
          <cell r="MZJ48"/>
          <cell r="MZK48"/>
          <cell r="MZL48"/>
          <cell r="MZM48"/>
          <cell r="MZN48"/>
          <cell r="MZO48"/>
          <cell r="MZP48"/>
          <cell r="MZQ48"/>
          <cell r="MZR48"/>
          <cell r="MZS48"/>
          <cell r="MZT48"/>
          <cell r="MZU48"/>
          <cell r="MZV48"/>
          <cell r="MZW48"/>
          <cell r="MZX48"/>
          <cell r="MZY48"/>
          <cell r="MZZ48"/>
          <cell r="NAA48"/>
          <cell r="NAB48"/>
          <cell r="NAC48"/>
          <cell r="NAD48"/>
          <cell r="NAE48"/>
          <cell r="NAF48"/>
          <cell r="NAG48"/>
          <cell r="NAH48"/>
          <cell r="NAI48"/>
          <cell r="NAJ48"/>
          <cell r="NAK48"/>
          <cell r="NAL48"/>
          <cell r="NAM48"/>
          <cell r="NAN48"/>
          <cell r="NAO48"/>
          <cell r="NAP48"/>
          <cell r="NAQ48"/>
          <cell r="NAR48"/>
          <cell r="NAS48"/>
          <cell r="NAT48"/>
          <cell r="NAU48"/>
          <cell r="NAV48"/>
          <cell r="NAW48"/>
          <cell r="NAX48"/>
          <cell r="NAY48"/>
          <cell r="NAZ48"/>
          <cell r="NBA48"/>
          <cell r="NBB48"/>
          <cell r="NBC48"/>
          <cell r="NBD48"/>
          <cell r="NBE48"/>
          <cell r="NBF48"/>
          <cell r="NBG48"/>
          <cell r="NBH48"/>
          <cell r="NBI48"/>
          <cell r="NBJ48"/>
          <cell r="NBK48"/>
          <cell r="NBL48"/>
          <cell r="NBM48"/>
          <cell r="NBN48"/>
          <cell r="NBO48"/>
          <cell r="NBP48"/>
          <cell r="NBQ48"/>
          <cell r="NBR48"/>
          <cell r="NBS48"/>
          <cell r="NBT48"/>
          <cell r="NBU48"/>
          <cell r="NBV48"/>
          <cell r="NBW48"/>
          <cell r="NBX48"/>
          <cell r="NBY48"/>
          <cell r="NBZ48"/>
          <cell r="NCA48"/>
          <cell r="NCB48"/>
          <cell r="NCC48"/>
          <cell r="NCD48"/>
          <cell r="NCE48"/>
          <cell r="NCF48"/>
          <cell r="NCG48"/>
          <cell r="NCH48"/>
          <cell r="NCI48"/>
          <cell r="NCJ48"/>
          <cell r="NCK48"/>
          <cell r="NCL48"/>
          <cell r="NCM48"/>
          <cell r="NCN48"/>
          <cell r="NCO48"/>
          <cell r="NCP48"/>
          <cell r="NCQ48"/>
          <cell r="NCR48"/>
          <cell r="NCS48"/>
          <cell r="NCT48"/>
          <cell r="NCU48"/>
          <cell r="NCV48"/>
          <cell r="NCW48"/>
          <cell r="NCX48"/>
          <cell r="NCY48"/>
          <cell r="NCZ48"/>
          <cell r="NDA48"/>
          <cell r="NDB48"/>
          <cell r="NDC48"/>
          <cell r="NDD48"/>
          <cell r="NDE48"/>
          <cell r="NDF48"/>
          <cell r="NDG48"/>
          <cell r="NDH48"/>
          <cell r="NDI48"/>
          <cell r="NDJ48"/>
          <cell r="NDK48"/>
          <cell r="NDL48"/>
          <cell r="NDM48"/>
          <cell r="NDN48"/>
          <cell r="NDO48"/>
          <cell r="NDP48"/>
          <cell r="NDQ48"/>
          <cell r="NDR48"/>
          <cell r="NDS48"/>
          <cell r="NDT48"/>
          <cell r="NDU48"/>
          <cell r="NDV48"/>
          <cell r="NDW48"/>
          <cell r="NDX48"/>
          <cell r="NDY48"/>
          <cell r="NDZ48"/>
          <cell r="NEA48"/>
          <cell r="NEB48"/>
          <cell r="NEC48"/>
          <cell r="NED48"/>
          <cell r="NEE48"/>
          <cell r="NEF48"/>
          <cell r="NEG48"/>
          <cell r="NEH48"/>
          <cell r="NEI48"/>
          <cell r="NEJ48"/>
          <cell r="NEK48"/>
          <cell r="NEL48"/>
          <cell r="NEM48"/>
          <cell r="NEN48"/>
          <cell r="NEO48"/>
          <cell r="NEP48"/>
          <cell r="NEQ48"/>
          <cell r="NER48"/>
          <cell r="NES48"/>
          <cell r="NET48"/>
          <cell r="NEU48"/>
          <cell r="NEV48"/>
          <cell r="NEW48"/>
          <cell r="NEX48"/>
          <cell r="NEY48"/>
          <cell r="NEZ48"/>
          <cell r="NFA48"/>
          <cell r="NFB48"/>
          <cell r="NFC48"/>
          <cell r="NFD48"/>
          <cell r="NFE48"/>
          <cell r="NFF48"/>
          <cell r="NFG48"/>
          <cell r="NFH48"/>
          <cell r="NFI48"/>
          <cell r="NFJ48"/>
          <cell r="NFK48"/>
          <cell r="NFL48"/>
          <cell r="NFM48"/>
          <cell r="NFN48"/>
          <cell r="NFO48"/>
          <cell r="NFP48"/>
          <cell r="NFQ48"/>
          <cell r="NFR48"/>
          <cell r="NFS48"/>
          <cell r="NFT48"/>
          <cell r="NFU48"/>
          <cell r="NFV48"/>
          <cell r="NFW48"/>
          <cell r="NFX48"/>
          <cell r="NFY48"/>
          <cell r="NFZ48"/>
          <cell r="NGA48"/>
          <cell r="NGB48"/>
          <cell r="NGC48"/>
          <cell r="NGD48"/>
          <cell r="NGE48"/>
          <cell r="NGF48"/>
          <cell r="NGG48"/>
          <cell r="NGH48"/>
          <cell r="NGI48"/>
          <cell r="NGJ48"/>
          <cell r="NGK48"/>
          <cell r="NGL48"/>
          <cell r="NGM48"/>
          <cell r="NGN48"/>
          <cell r="NGO48"/>
          <cell r="NGP48"/>
          <cell r="NGQ48"/>
          <cell r="NGR48"/>
          <cell r="NGS48"/>
          <cell r="NGT48"/>
          <cell r="NGU48"/>
          <cell r="NGV48"/>
          <cell r="NGW48"/>
          <cell r="NGX48"/>
          <cell r="NGY48"/>
          <cell r="NGZ48"/>
          <cell r="NHA48"/>
          <cell r="NHB48"/>
          <cell r="NHC48"/>
          <cell r="NHD48"/>
          <cell r="NHE48"/>
          <cell r="NHF48"/>
          <cell r="NHG48"/>
          <cell r="NHH48"/>
          <cell r="NHI48"/>
          <cell r="NHJ48"/>
          <cell r="NHK48"/>
          <cell r="NHL48"/>
          <cell r="NHM48"/>
          <cell r="NHN48"/>
          <cell r="NHO48"/>
          <cell r="NHP48"/>
          <cell r="NHQ48"/>
          <cell r="NHR48"/>
          <cell r="NHS48"/>
          <cell r="NHT48"/>
          <cell r="NHU48"/>
          <cell r="NHV48"/>
          <cell r="NHW48"/>
          <cell r="NHX48"/>
          <cell r="NHY48"/>
          <cell r="NHZ48"/>
          <cell r="NIA48"/>
          <cell r="NIB48"/>
          <cell r="NIC48"/>
          <cell r="NID48"/>
          <cell r="NIE48"/>
          <cell r="NIF48"/>
          <cell r="NIG48"/>
          <cell r="NIH48"/>
          <cell r="NII48"/>
          <cell r="NIJ48"/>
          <cell r="NIK48"/>
          <cell r="NIL48"/>
          <cell r="NIM48"/>
          <cell r="NIN48"/>
          <cell r="NIO48"/>
          <cell r="NIP48"/>
          <cell r="NIQ48"/>
          <cell r="NIR48"/>
          <cell r="NIS48"/>
          <cell r="NIT48"/>
          <cell r="NIU48"/>
          <cell r="NIV48"/>
          <cell r="NIW48"/>
          <cell r="NIX48"/>
          <cell r="NIY48"/>
          <cell r="NIZ48"/>
          <cell r="NJA48"/>
          <cell r="NJB48"/>
          <cell r="NJC48"/>
          <cell r="NJD48"/>
          <cell r="NJE48"/>
          <cell r="NJF48"/>
          <cell r="NJG48"/>
          <cell r="NJH48"/>
          <cell r="NJI48"/>
          <cell r="NJJ48"/>
          <cell r="NJK48"/>
          <cell r="NJL48"/>
          <cell r="NJM48"/>
          <cell r="NJN48"/>
          <cell r="NJO48"/>
          <cell r="NJP48"/>
          <cell r="NJQ48"/>
          <cell r="NJR48"/>
          <cell r="NJS48"/>
          <cell r="NJT48"/>
          <cell r="NJU48"/>
          <cell r="NJV48"/>
          <cell r="NJW48"/>
          <cell r="NJX48"/>
          <cell r="NJY48"/>
          <cell r="NJZ48"/>
          <cell r="NKA48"/>
          <cell r="NKB48"/>
          <cell r="NKC48"/>
          <cell r="NKD48"/>
          <cell r="NKE48"/>
          <cell r="NKF48"/>
          <cell r="NKG48"/>
          <cell r="NKH48"/>
          <cell r="NKI48"/>
          <cell r="NKJ48"/>
          <cell r="NKK48"/>
          <cell r="NKL48"/>
          <cell r="NKM48"/>
          <cell r="NKN48"/>
          <cell r="NKO48"/>
          <cell r="NKP48"/>
          <cell r="NKQ48"/>
          <cell r="NKR48"/>
          <cell r="NKS48"/>
          <cell r="NKT48"/>
          <cell r="NKU48"/>
          <cell r="NKV48"/>
          <cell r="NKW48"/>
          <cell r="NKX48"/>
          <cell r="NKY48"/>
          <cell r="NKZ48"/>
          <cell r="NLA48"/>
          <cell r="NLB48"/>
          <cell r="NLC48"/>
          <cell r="NLD48"/>
          <cell r="NLE48"/>
          <cell r="NLF48"/>
          <cell r="NLG48"/>
          <cell r="NLH48"/>
          <cell r="NLI48"/>
          <cell r="NLJ48"/>
          <cell r="NLK48"/>
          <cell r="NLL48"/>
          <cell r="NLM48"/>
          <cell r="NLN48"/>
          <cell r="NLO48"/>
          <cell r="NLP48"/>
          <cell r="NLQ48"/>
          <cell r="NLR48"/>
          <cell r="NLS48"/>
          <cell r="NLT48"/>
          <cell r="NLU48"/>
          <cell r="NLV48"/>
          <cell r="NLW48"/>
          <cell r="NLX48"/>
          <cell r="NLY48"/>
          <cell r="NLZ48"/>
          <cell r="NMA48"/>
          <cell r="NMB48"/>
          <cell r="NMC48"/>
          <cell r="NMD48"/>
          <cell r="NME48"/>
          <cell r="NMF48"/>
          <cell r="NMG48"/>
          <cell r="NMH48"/>
          <cell r="NMI48"/>
          <cell r="NMJ48"/>
          <cell r="NMK48"/>
          <cell r="NML48"/>
          <cell r="NMM48"/>
          <cell r="NMN48"/>
          <cell r="NMO48"/>
          <cell r="NMP48"/>
          <cell r="NMQ48"/>
          <cell r="NMR48"/>
          <cell r="NMS48"/>
          <cell r="NMT48"/>
          <cell r="NMU48"/>
          <cell r="NMV48"/>
          <cell r="NMW48"/>
          <cell r="NMX48"/>
          <cell r="NMY48"/>
          <cell r="NMZ48"/>
          <cell r="NNA48"/>
          <cell r="NNB48"/>
          <cell r="NNC48"/>
          <cell r="NND48"/>
          <cell r="NNE48"/>
          <cell r="NNF48"/>
          <cell r="NNG48"/>
          <cell r="NNH48"/>
          <cell r="NNI48"/>
          <cell r="NNJ48"/>
          <cell r="NNK48"/>
          <cell r="NNL48"/>
          <cell r="NNM48"/>
          <cell r="NNN48"/>
          <cell r="NNO48"/>
          <cell r="NNP48"/>
          <cell r="NNQ48"/>
          <cell r="NNR48"/>
          <cell r="NNS48"/>
          <cell r="NNT48"/>
          <cell r="NNU48"/>
          <cell r="NNV48"/>
          <cell r="NNW48"/>
          <cell r="NNX48"/>
          <cell r="NNY48"/>
          <cell r="NNZ48"/>
          <cell r="NOA48"/>
          <cell r="NOB48"/>
          <cell r="NOC48"/>
          <cell r="NOD48"/>
          <cell r="NOE48"/>
          <cell r="NOF48"/>
          <cell r="NOG48"/>
          <cell r="NOH48"/>
          <cell r="NOI48"/>
          <cell r="NOJ48"/>
          <cell r="NOK48"/>
          <cell r="NOL48"/>
          <cell r="NOM48"/>
          <cell r="NON48"/>
          <cell r="NOO48"/>
          <cell r="NOP48"/>
          <cell r="NOQ48"/>
          <cell r="NOR48"/>
          <cell r="NOS48"/>
          <cell r="NOT48"/>
          <cell r="NOU48"/>
          <cell r="NOV48"/>
          <cell r="NOW48"/>
          <cell r="NOX48"/>
          <cell r="NOY48"/>
          <cell r="NOZ48"/>
          <cell r="NPA48"/>
          <cell r="NPB48"/>
          <cell r="NPC48"/>
          <cell r="NPD48"/>
          <cell r="NPE48"/>
          <cell r="NPF48"/>
          <cell r="NPG48"/>
          <cell r="NPH48"/>
          <cell r="NPI48"/>
          <cell r="NPJ48"/>
          <cell r="NPK48"/>
          <cell r="NPL48"/>
          <cell r="NPM48"/>
          <cell r="NPN48"/>
          <cell r="NPO48"/>
          <cell r="NPP48"/>
          <cell r="NPQ48"/>
          <cell r="NPR48"/>
          <cell r="NPS48"/>
          <cell r="NPT48"/>
          <cell r="NPU48"/>
          <cell r="NPV48"/>
          <cell r="NPW48"/>
          <cell r="NPX48"/>
          <cell r="NPY48"/>
          <cell r="NPZ48"/>
          <cell r="NQA48"/>
          <cell r="NQB48"/>
          <cell r="NQC48"/>
          <cell r="NQD48"/>
          <cell r="NQE48"/>
          <cell r="NQF48"/>
          <cell r="NQG48"/>
          <cell r="NQH48"/>
          <cell r="NQI48"/>
          <cell r="NQJ48"/>
          <cell r="NQK48"/>
          <cell r="NQL48"/>
          <cell r="NQM48"/>
          <cell r="NQN48"/>
          <cell r="NQO48"/>
          <cell r="NQP48"/>
          <cell r="NQQ48"/>
          <cell r="NQR48"/>
          <cell r="NQS48"/>
          <cell r="NQT48"/>
          <cell r="NQU48"/>
          <cell r="NQV48"/>
          <cell r="NQW48"/>
          <cell r="NQX48"/>
          <cell r="NQY48"/>
          <cell r="NQZ48"/>
          <cell r="NRA48"/>
          <cell r="NRB48"/>
          <cell r="NRC48"/>
          <cell r="NRD48"/>
          <cell r="NRE48"/>
          <cell r="NRF48"/>
          <cell r="NRG48"/>
          <cell r="NRH48"/>
          <cell r="NRI48"/>
          <cell r="NRJ48"/>
          <cell r="NRK48"/>
          <cell r="NRL48"/>
          <cell r="NRM48"/>
          <cell r="NRN48"/>
          <cell r="NRO48"/>
          <cell r="NRP48"/>
          <cell r="NRQ48"/>
          <cell r="NRR48"/>
          <cell r="NRS48"/>
          <cell r="NRT48"/>
          <cell r="NRU48"/>
          <cell r="NRV48"/>
          <cell r="NRW48"/>
          <cell r="NRX48"/>
          <cell r="NRY48"/>
          <cell r="NRZ48"/>
          <cell r="NSA48"/>
          <cell r="NSB48"/>
          <cell r="NSC48"/>
          <cell r="NSD48"/>
          <cell r="NSE48"/>
          <cell r="NSF48"/>
          <cell r="NSG48"/>
          <cell r="NSH48"/>
          <cell r="NSI48"/>
          <cell r="NSJ48"/>
          <cell r="NSK48"/>
          <cell r="NSL48"/>
          <cell r="NSM48"/>
          <cell r="NSN48"/>
          <cell r="NSO48"/>
          <cell r="NSP48"/>
          <cell r="NSQ48"/>
          <cell r="NSR48"/>
          <cell r="NSS48"/>
          <cell r="NST48"/>
          <cell r="NSU48"/>
          <cell r="NSV48"/>
          <cell r="NSW48"/>
          <cell r="NSX48"/>
          <cell r="NSY48"/>
          <cell r="NSZ48"/>
          <cell r="NTA48"/>
          <cell r="NTB48"/>
          <cell r="NTC48"/>
          <cell r="NTD48"/>
          <cell r="NTE48"/>
          <cell r="NTF48"/>
          <cell r="NTG48"/>
          <cell r="NTH48"/>
          <cell r="NTI48"/>
          <cell r="NTJ48"/>
          <cell r="NTK48"/>
          <cell r="NTL48"/>
          <cell r="NTM48"/>
          <cell r="NTN48"/>
          <cell r="NTO48"/>
          <cell r="NTP48"/>
          <cell r="NTQ48"/>
          <cell r="NTR48"/>
          <cell r="NTS48"/>
          <cell r="NTT48"/>
          <cell r="NTU48"/>
          <cell r="NTV48"/>
          <cell r="NTW48"/>
          <cell r="NTX48"/>
          <cell r="NTY48"/>
          <cell r="NTZ48"/>
          <cell r="NUA48"/>
          <cell r="NUB48"/>
          <cell r="NUC48"/>
          <cell r="NUD48"/>
          <cell r="NUE48"/>
          <cell r="NUF48"/>
          <cell r="NUG48"/>
          <cell r="NUH48"/>
          <cell r="NUI48"/>
          <cell r="NUJ48"/>
          <cell r="NUK48"/>
          <cell r="NUL48"/>
          <cell r="NUM48"/>
          <cell r="NUN48"/>
          <cell r="NUO48"/>
          <cell r="NUP48"/>
          <cell r="NUQ48"/>
          <cell r="NUR48"/>
          <cell r="NUS48"/>
          <cell r="NUT48"/>
          <cell r="NUU48"/>
          <cell r="NUV48"/>
          <cell r="NUW48"/>
          <cell r="NUX48"/>
          <cell r="NUY48"/>
          <cell r="NUZ48"/>
          <cell r="NVA48"/>
          <cell r="NVB48"/>
          <cell r="NVC48"/>
          <cell r="NVD48"/>
          <cell r="NVE48"/>
          <cell r="NVF48"/>
          <cell r="NVG48"/>
          <cell r="NVH48"/>
          <cell r="NVI48"/>
          <cell r="NVJ48"/>
          <cell r="NVK48"/>
          <cell r="NVL48"/>
          <cell r="NVM48"/>
          <cell r="NVN48"/>
          <cell r="NVO48"/>
          <cell r="NVP48"/>
          <cell r="NVQ48"/>
          <cell r="NVR48"/>
          <cell r="NVS48"/>
          <cell r="NVT48"/>
          <cell r="NVU48"/>
          <cell r="NVV48"/>
          <cell r="NVW48"/>
          <cell r="NVX48"/>
          <cell r="NVY48"/>
          <cell r="NVZ48"/>
          <cell r="NWA48"/>
          <cell r="NWB48"/>
          <cell r="NWC48"/>
          <cell r="NWD48"/>
          <cell r="NWE48"/>
          <cell r="NWF48"/>
          <cell r="NWG48"/>
          <cell r="NWH48"/>
          <cell r="NWI48"/>
          <cell r="NWJ48"/>
          <cell r="NWK48"/>
          <cell r="NWL48"/>
          <cell r="NWM48"/>
          <cell r="NWN48"/>
          <cell r="NWO48"/>
          <cell r="NWP48"/>
          <cell r="NWQ48"/>
          <cell r="NWR48"/>
          <cell r="NWS48"/>
          <cell r="NWT48"/>
          <cell r="NWU48"/>
          <cell r="NWV48"/>
          <cell r="NWW48"/>
          <cell r="NWX48"/>
          <cell r="NWY48"/>
          <cell r="NWZ48"/>
          <cell r="NXA48"/>
          <cell r="NXB48"/>
          <cell r="NXC48"/>
          <cell r="NXD48"/>
          <cell r="NXE48"/>
          <cell r="NXF48"/>
          <cell r="NXG48"/>
          <cell r="NXH48"/>
          <cell r="NXI48"/>
          <cell r="NXJ48"/>
          <cell r="NXK48"/>
          <cell r="NXL48"/>
          <cell r="NXM48"/>
          <cell r="NXN48"/>
          <cell r="NXO48"/>
          <cell r="NXP48"/>
          <cell r="NXQ48"/>
          <cell r="NXR48"/>
          <cell r="NXS48"/>
          <cell r="NXT48"/>
          <cell r="NXU48"/>
          <cell r="NXV48"/>
          <cell r="NXW48"/>
          <cell r="NXX48"/>
          <cell r="NXY48"/>
          <cell r="NXZ48"/>
          <cell r="NYA48"/>
          <cell r="NYB48"/>
          <cell r="NYC48"/>
          <cell r="NYD48"/>
          <cell r="NYE48"/>
          <cell r="NYF48"/>
          <cell r="NYG48"/>
          <cell r="NYH48"/>
          <cell r="NYI48"/>
          <cell r="NYJ48"/>
          <cell r="NYK48"/>
          <cell r="NYL48"/>
          <cell r="NYM48"/>
          <cell r="NYN48"/>
          <cell r="NYO48"/>
          <cell r="NYP48"/>
          <cell r="NYQ48"/>
          <cell r="NYR48"/>
          <cell r="NYS48"/>
          <cell r="NYT48"/>
          <cell r="NYU48"/>
          <cell r="NYV48"/>
          <cell r="NYW48"/>
          <cell r="NYX48"/>
          <cell r="NYY48"/>
          <cell r="NYZ48"/>
          <cell r="NZA48"/>
          <cell r="NZB48"/>
          <cell r="NZC48"/>
          <cell r="NZD48"/>
          <cell r="NZE48"/>
          <cell r="NZF48"/>
          <cell r="NZG48"/>
          <cell r="NZH48"/>
          <cell r="NZI48"/>
          <cell r="NZJ48"/>
          <cell r="NZK48"/>
          <cell r="NZL48"/>
          <cell r="NZM48"/>
          <cell r="NZN48"/>
          <cell r="NZO48"/>
          <cell r="NZP48"/>
          <cell r="NZQ48"/>
          <cell r="NZR48"/>
          <cell r="NZS48"/>
          <cell r="NZT48"/>
          <cell r="NZU48"/>
          <cell r="NZV48"/>
          <cell r="NZW48"/>
          <cell r="NZX48"/>
          <cell r="NZY48"/>
          <cell r="NZZ48"/>
          <cell r="OAA48"/>
          <cell r="OAB48"/>
          <cell r="OAC48"/>
          <cell r="OAD48"/>
          <cell r="OAE48"/>
          <cell r="OAF48"/>
          <cell r="OAG48"/>
          <cell r="OAH48"/>
          <cell r="OAI48"/>
          <cell r="OAJ48"/>
          <cell r="OAK48"/>
          <cell r="OAL48"/>
          <cell r="OAM48"/>
          <cell r="OAN48"/>
          <cell r="OAO48"/>
          <cell r="OAP48"/>
          <cell r="OAQ48"/>
          <cell r="OAR48"/>
          <cell r="OAS48"/>
          <cell r="OAT48"/>
          <cell r="OAU48"/>
          <cell r="OAV48"/>
          <cell r="OAW48"/>
          <cell r="OAX48"/>
          <cell r="OAY48"/>
          <cell r="OAZ48"/>
          <cell r="OBA48"/>
          <cell r="OBB48"/>
          <cell r="OBC48"/>
          <cell r="OBD48"/>
          <cell r="OBE48"/>
          <cell r="OBF48"/>
          <cell r="OBG48"/>
          <cell r="OBH48"/>
          <cell r="OBI48"/>
          <cell r="OBJ48"/>
          <cell r="OBK48"/>
          <cell r="OBL48"/>
          <cell r="OBM48"/>
          <cell r="OBN48"/>
          <cell r="OBO48"/>
          <cell r="OBP48"/>
          <cell r="OBQ48"/>
          <cell r="OBR48"/>
          <cell r="OBS48"/>
          <cell r="OBT48"/>
          <cell r="OBU48"/>
          <cell r="OBV48"/>
          <cell r="OBW48"/>
          <cell r="OBX48"/>
          <cell r="OBY48"/>
          <cell r="OBZ48"/>
          <cell r="OCA48"/>
          <cell r="OCB48"/>
          <cell r="OCC48"/>
          <cell r="OCD48"/>
          <cell r="OCE48"/>
          <cell r="OCF48"/>
          <cell r="OCG48"/>
          <cell r="OCH48"/>
          <cell r="OCI48"/>
          <cell r="OCJ48"/>
          <cell r="OCK48"/>
          <cell r="OCL48"/>
          <cell r="OCM48"/>
          <cell r="OCN48"/>
          <cell r="OCO48"/>
          <cell r="OCP48"/>
          <cell r="OCQ48"/>
          <cell r="OCR48"/>
          <cell r="OCS48"/>
          <cell r="OCT48"/>
          <cell r="OCU48"/>
          <cell r="OCV48"/>
          <cell r="OCW48"/>
          <cell r="OCX48"/>
          <cell r="OCY48"/>
          <cell r="OCZ48"/>
          <cell r="ODA48"/>
          <cell r="ODB48"/>
          <cell r="ODC48"/>
          <cell r="ODD48"/>
          <cell r="ODE48"/>
          <cell r="ODF48"/>
          <cell r="ODG48"/>
          <cell r="ODH48"/>
          <cell r="ODI48"/>
          <cell r="ODJ48"/>
          <cell r="ODK48"/>
          <cell r="ODL48"/>
          <cell r="ODM48"/>
          <cell r="ODN48"/>
          <cell r="ODO48"/>
          <cell r="ODP48"/>
          <cell r="ODQ48"/>
          <cell r="ODR48"/>
          <cell r="ODS48"/>
          <cell r="ODT48"/>
          <cell r="ODU48"/>
          <cell r="ODV48"/>
          <cell r="ODW48"/>
          <cell r="ODX48"/>
          <cell r="ODY48"/>
          <cell r="ODZ48"/>
          <cell r="OEA48"/>
          <cell r="OEB48"/>
          <cell r="OEC48"/>
          <cell r="OED48"/>
          <cell r="OEE48"/>
          <cell r="OEF48"/>
          <cell r="OEG48"/>
          <cell r="OEH48"/>
          <cell r="OEI48"/>
          <cell r="OEJ48"/>
          <cell r="OEK48"/>
          <cell r="OEL48"/>
          <cell r="OEM48"/>
          <cell r="OEN48"/>
          <cell r="OEO48"/>
          <cell r="OEP48"/>
          <cell r="OEQ48"/>
          <cell r="OER48"/>
          <cell r="OES48"/>
          <cell r="OET48"/>
          <cell r="OEU48"/>
          <cell r="OEV48"/>
          <cell r="OEW48"/>
          <cell r="OEX48"/>
          <cell r="OEY48"/>
          <cell r="OEZ48"/>
          <cell r="OFA48"/>
          <cell r="OFB48"/>
          <cell r="OFC48"/>
          <cell r="OFD48"/>
          <cell r="OFE48"/>
          <cell r="OFF48"/>
          <cell r="OFG48"/>
          <cell r="OFH48"/>
          <cell r="OFI48"/>
          <cell r="OFJ48"/>
          <cell r="OFK48"/>
          <cell r="OFL48"/>
          <cell r="OFM48"/>
          <cell r="OFN48"/>
          <cell r="OFO48"/>
          <cell r="OFP48"/>
          <cell r="OFQ48"/>
          <cell r="OFR48"/>
          <cell r="OFS48"/>
          <cell r="OFT48"/>
          <cell r="OFU48"/>
          <cell r="OFV48"/>
          <cell r="OFW48"/>
          <cell r="OFX48"/>
          <cell r="OFY48"/>
          <cell r="OFZ48"/>
          <cell r="OGA48"/>
          <cell r="OGB48"/>
          <cell r="OGC48"/>
          <cell r="OGD48"/>
          <cell r="OGE48"/>
          <cell r="OGF48"/>
          <cell r="OGG48"/>
          <cell r="OGH48"/>
          <cell r="OGI48"/>
          <cell r="OGJ48"/>
          <cell r="OGK48"/>
          <cell r="OGL48"/>
          <cell r="OGM48"/>
          <cell r="OGN48"/>
          <cell r="OGO48"/>
          <cell r="OGP48"/>
          <cell r="OGQ48"/>
          <cell r="OGR48"/>
          <cell r="OGS48"/>
          <cell r="OGT48"/>
          <cell r="OGU48"/>
          <cell r="OGV48"/>
          <cell r="OGW48"/>
          <cell r="OGX48"/>
          <cell r="OGY48"/>
          <cell r="OGZ48"/>
          <cell r="OHA48"/>
          <cell r="OHB48"/>
          <cell r="OHC48"/>
          <cell r="OHD48"/>
          <cell r="OHE48"/>
          <cell r="OHF48"/>
          <cell r="OHG48"/>
          <cell r="OHH48"/>
          <cell r="OHI48"/>
          <cell r="OHJ48"/>
          <cell r="OHK48"/>
          <cell r="OHL48"/>
          <cell r="OHM48"/>
          <cell r="OHN48"/>
          <cell r="OHO48"/>
          <cell r="OHP48"/>
          <cell r="OHQ48"/>
          <cell r="OHR48"/>
          <cell r="OHS48"/>
          <cell r="OHT48"/>
          <cell r="OHU48"/>
          <cell r="OHV48"/>
          <cell r="OHW48"/>
          <cell r="OHX48"/>
          <cell r="OHY48"/>
          <cell r="OHZ48"/>
          <cell r="OIA48"/>
          <cell r="OIB48"/>
          <cell r="OIC48"/>
          <cell r="OID48"/>
          <cell r="OIE48"/>
          <cell r="OIF48"/>
          <cell r="OIG48"/>
          <cell r="OIH48"/>
          <cell r="OII48"/>
          <cell r="OIJ48"/>
          <cell r="OIK48"/>
          <cell r="OIL48"/>
          <cell r="OIM48"/>
          <cell r="OIN48"/>
          <cell r="OIO48"/>
          <cell r="OIP48"/>
          <cell r="OIQ48"/>
          <cell r="OIR48"/>
          <cell r="OIS48"/>
          <cell r="OIT48"/>
          <cell r="OIU48"/>
          <cell r="OIV48"/>
          <cell r="OIW48"/>
          <cell r="OIX48"/>
          <cell r="OIY48"/>
          <cell r="OIZ48"/>
          <cell r="OJA48"/>
          <cell r="OJB48"/>
          <cell r="OJC48"/>
          <cell r="OJD48"/>
          <cell r="OJE48"/>
          <cell r="OJF48"/>
          <cell r="OJG48"/>
          <cell r="OJH48"/>
          <cell r="OJI48"/>
          <cell r="OJJ48"/>
          <cell r="OJK48"/>
          <cell r="OJL48"/>
          <cell r="OJM48"/>
          <cell r="OJN48"/>
          <cell r="OJO48"/>
          <cell r="OJP48"/>
          <cell r="OJQ48"/>
          <cell r="OJR48"/>
          <cell r="OJS48"/>
          <cell r="OJT48"/>
          <cell r="OJU48"/>
          <cell r="OJV48"/>
          <cell r="OJW48"/>
          <cell r="OJX48"/>
          <cell r="OJY48"/>
          <cell r="OJZ48"/>
          <cell r="OKA48"/>
          <cell r="OKB48"/>
          <cell r="OKC48"/>
          <cell r="OKD48"/>
          <cell r="OKE48"/>
          <cell r="OKF48"/>
          <cell r="OKG48"/>
          <cell r="OKH48"/>
          <cell r="OKI48"/>
          <cell r="OKJ48"/>
          <cell r="OKK48"/>
          <cell r="OKL48"/>
          <cell r="OKM48"/>
          <cell r="OKN48"/>
          <cell r="OKO48"/>
          <cell r="OKP48"/>
          <cell r="OKQ48"/>
          <cell r="OKR48"/>
          <cell r="OKS48"/>
          <cell r="OKT48"/>
          <cell r="OKU48"/>
          <cell r="OKV48"/>
          <cell r="OKW48"/>
          <cell r="OKX48"/>
          <cell r="OKY48"/>
          <cell r="OKZ48"/>
          <cell r="OLA48"/>
          <cell r="OLB48"/>
          <cell r="OLC48"/>
          <cell r="OLD48"/>
          <cell r="OLE48"/>
          <cell r="OLF48"/>
          <cell r="OLG48"/>
          <cell r="OLH48"/>
          <cell r="OLI48"/>
          <cell r="OLJ48"/>
          <cell r="OLK48"/>
          <cell r="OLL48"/>
          <cell r="OLM48"/>
          <cell r="OLN48"/>
          <cell r="OLO48"/>
          <cell r="OLP48"/>
          <cell r="OLQ48"/>
          <cell r="OLR48"/>
          <cell r="OLS48"/>
          <cell r="OLT48"/>
          <cell r="OLU48"/>
          <cell r="OLV48"/>
          <cell r="OLW48"/>
          <cell r="OLX48"/>
          <cell r="OLY48"/>
          <cell r="OLZ48"/>
          <cell r="OMA48"/>
          <cell r="OMB48"/>
          <cell r="OMC48"/>
          <cell r="OMD48"/>
          <cell r="OME48"/>
          <cell r="OMF48"/>
          <cell r="OMG48"/>
          <cell r="OMH48"/>
          <cell r="OMI48"/>
          <cell r="OMJ48"/>
          <cell r="OMK48"/>
          <cell r="OML48"/>
          <cell r="OMM48"/>
          <cell r="OMN48"/>
          <cell r="OMO48"/>
          <cell r="OMP48"/>
          <cell r="OMQ48"/>
          <cell r="OMR48"/>
          <cell r="OMS48"/>
          <cell r="OMT48"/>
          <cell r="OMU48"/>
          <cell r="OMV48"/>
          <cell r="OMW48"/>
          <cell r="OMX48"/>
          <cell r="OMY48"/>
          <cell r="OMZ48"/>
          <cell r="ONA48"/>
          <cell r="ONB48"/>
          <cell r="ONC48"/>
          <cell r="OND48"/>
          <cell r="ONE48"/>
          <cell r="ONF48"/>
          <cell r="ONG48"/>
          <cell r="ONH48"/>
          <cell r="ONI48"/>
          <cell r="ONJ48"/>
          <cell r="ONK48"/>
          <cell r="ONL48"/>
          <cell r="ONM48"/>
          <cell r="ONN48"/>
          <cell r="ONO48"/>
          <cell r="ONP48"/>
          <cell r="ONQ48"/>
          <cell r="ONR48"/>
          <cell r="ONS48"/>
          <cell r="ONT48"/>
          <cell r="ONU48"/>
          <cell r="ONV48"/>
          <cell r="ONW48"/>
          <cell r="ONX48"/>
          <cell r="ONY48"/>
          <cell r="ONZ48"/>
          <cell r="OOA48"/>
          <cell r="OOB48"/>
          <cell r="OOC48"/>
          <cell r="OOD48"/>
          <cell r="OOE48"/>
          <cell r="OOF48"/>
          <cell r="OOG48"/>
          <cell r="OOH48"/>
          <cell r="OOI48"/>
          <cell r="OOJ48"/>
          <cell r="OOK48"/>
          <cell r="OOL48"/>
          <cell r="OOM48"/>
          <cell r="OON48"/>
          <cell r="OOO48"/>
          <cell r="OOP48"/>
          <cell r="OOQ48"/>
          <cell r="OOR48"/>
          <cell r="OOS48"/>
          <cell r="OOT48"/>
          <cell r="OOU48"/>
          <cell r="OOV48"/>
          <cell r="OOW48"/>
          <cell r="OOX48"/>
          <cell r="OOY48"/>
          <cell r="OOZ48"/>
          <cell r="OPA48"/>
          <cell r="OPB48"/>
          <cell r="OPC48"/>
          <cell r="OPD48"/>
          <cell r="OPE48"/>
          <cell r="OPF48"/>
          <cell r="OPG48"/>
          <cell r="OPH48"/>
          <cell r="OPI48"/>
          <cell r="OPJ48"/>
          <cell r="OPK48"/>
          <cell r="OPL48"/>
          <cell r="OPM48"/>
          <cell r="OPN48"/>
          <cell r="OPO48"/>
          <cell r="OPP48"/>
          <cell r="OPQ48"/>
          <cell r="OPR48"/>
          <cell r="OPS48"/>
          <cell r="OPT48"/>
          <cell r="OPU48"/>
          <cell r="OPV48"/>
          <cell r="OPW48"/>
          <cell r="OPX48"/>
          <cell r="OPY48"/>
          <cell r="OPZ48"/>
          <cell r="OQA48"/>
          <cell r="OQB48"/>
          <cell r="OQC48"/>
          <cell r="OQD48"/>
          <cell r="OQE48"/>
          <cell r="OQF48"/>
          <cell r="OQG48"/>
          <cell r="OQH48"/>
          <cell r="OQI48"/>
          <cell r="OQJ48"/>
          <cell r="OQK48"/>
          <cell r="OQL48"/>
          <cell r="OQM48"/>
          <cell r="OQN48"/>
          <cell r="OQO48"/>
          <cell r="OQP48"/>
          <cell r="OQQ48"/>
          <cell r="OQR48"/>
          <cell r="OQS48"/>
          <cell r="OQT48"/>
          <cell r="OQU48"/>
          <cell r="OQV48"/>
          <cell r="OQW48"/>
          <cell r="OQX48"/>
          <cell r="OQY48"/>
          <cell r="OQZ48"/>
          <cell r="ORA48"/>
          <cell r="ORB48"/>
          <cell r="ORC48"/>
          <cell r="ORD48"/>
          <cell r="ORE48"/>
          <cell r="ORF48"/>
          <cell r="ORG48"/>
          <cell r="ORH48"/>
          <cell r="ORI48"/>
          <cell r="ORJ48"/>
          <cell r="ORK48"/>
          <cell r="ORL48"/>
          <cell r="ORM48"/>
          <cell r="ORN48"/>
          <cell r="ORO48"/>
          <cell r="ORP48"/>
          <cell r="ORQ48"/>
          <cell r="ORR48"/>
          <cell r="ORS48"/>
          <cell r="ORT48"/>
          <cell r="ORU48"/>
          <cell r="ORV48"/>
          <cell r="ORW48"/>
          <cell r="ORX48"/>
          <cell r="ORY48"/>
          <cell r="ORZ48"/>
          <cell r="OSA48"/>
          <cell r="OSB48"/>
          <cell r="OSC48"/>
          <cell r="OSD48"/>
          <cell r="OSE48"/>
          <cell r="OSF48"/>
          <cell r="OSG48"/>
          <cell r="OSH48"/>
          <cell r="OSI48"/>
          <cell r="OSJ48"/>
          <cell r="OSK48"/>
          <cell r="OSL48"/>
          <cell r="OSM48"/>
          <cell r="OSN48"/>
          <cell r="OSO48"/>
          <cell r="OSP48"/>
          <cell r="OSQ48"/>
          <cell r="OSR48"/>
          <cell r="OSS48"/>
          <cell r="OST48"/>
          <cell r="OSU48"/>
          <cell r="OSV48"/>
          <cell r="OSW48"/>
          <cell r="OSX48"/>
          <cell r="OSY48"/>
          <cell r="OSZ48"/>
          <cell r="OTA48"/>
          <cell r="OTB48"/>
          <cell r="OTC48"/>
          <cell r="OTD48"/>
          <cell r="OTE48"/>
          <cell r="OTF48"/>
          <cell r="OTG48"/>
          <cell r="OTH48"/>
          <cell r="OTI48"/>
          <cell r="OTJ48"/>
          <cell r="OTK48"/>
          <cell r="OTL48"/>
          <cell r="OTM48"/>
          <cell r="OTN48"/>
          <cell r="OTO48"/>
          <cell r="OTP48"/>
          <cell r="OTQ48"/>
          <cell r="OTR48"/>
          <cell r="OTS48"/>
          <cell r="OTT48"/>
          <cell r="OTU48"/>
          <cell r="OTV48"/>
          <cell r="OTW48"/>
          <cell r="OTX48"/>
          <cell r="OTY48"/>
          <cell r="OTZ48"/>
          <cell r="OUA48"/>
          <cell r="OUB48"/>
          <cell r="OUC48"/>
          <cell r="OUD48"/>
          <cell r="OUE48"/>
          <cell r="OUF48"/>
          <cell r="OUG48"/>
          <cell r="OUH48"/>
          <cell r="OUI48"/>
          <cell r="OUJ48"/>
          <cell r="OUK48"/>
          <cell r="OUL48"/>
          <cell r="OUM48"/>
          <cell r="OUN48"/>
          <cell r="OUO48"/>
          <cell r="OUP48"/>
          <cell r="OUQ48"/>
          <cell r="OUR48"/>
          <cell r="OUS48"/>
          <cell r="OUT48"/>
          <cell r="OUU48"/>
          <cell r="OUV48"/>
          <cell r="OUW48"/>
          <cell r="OUX48"/>
          <cell r="OUY48"/>
          <cell r="OUZ48"/>
          <cell r="OVA48"/>
          <cell r="OVB48"/>
          <cell r="OVC48"/>
          <cell r="OVD48"/>
          <cell r="OVE48"/>
          <cell r="OVF48"/>
          <cell r="OVG48"/>
          <cell r="OVH48"/>
          <cell r="OVI48"/>
          <cell r="OVJ48"/>
          <cell r="OVK48"/>
          <cell r="OVL48"/>
          <cell r="OVM48"/>
          <cell r="OVN48"/>
          <cell r="OVO48"/>
          <cell r="OVP48"/>
          <cell r="OVQ48"/>
          <cell r="OVR48"/>
          <cell r="OVS48"/>
          <cell r="OVT48"/>
          <cell r="OVU48"/>
          <cell r="OVV48"/>
          <cell r="OVW48"/>
          <cell r="OVX48"/>
          <cell r="OVY48"/>
          <cell r="OVZ48"/>
          <cell r="OWA48"/>
          <cell r="OWB48"/>
          <cell r="OWC48"/>
          <cell r="OWD48"/>
          <cell r="OWE48"/>
          <cell r="OWF48"/>
          <cell r="OWG48"/>
          <cell r="OWH48"/>
          <cell r="OWI48"/>
          <cell r="OWJ48"/>
          <cell r="OWK48"/>
          <cell r="OWL48"/>
          <cell r="OWM48"/>
          <cell r="OWN48"/>
          <cell r="OWO48"/>
          <cell r="OWP48"/>
          <cell r="OWQ48"/>
          <cell r="OWR48"/>
          <cell r="OWS48"/>
          <cell r="OWT48"/>
          <cell r="OWU48"/>
          <cell r="OWV48"/>
          <cell r="OWW48"/>
          <cell r="OWX48"/>
          <cell r="OWY48"/>
          <cell r="OWZ48"/>
          <cell r="OXA48"/>
          <cell r="OXB48"/>
          <cell r="OXC48"/>
          <cell r="OXD48"/>
          <cell r="OXE48"/>
          <cell r="OXF48"/>
          <cell r="OXG48"/>
          <cell r="OXH48"/>
          <cell r="OXI48"/>
          <cell r="OXJ48"/>
          <cell r="OXK48"/>
          <cell r="OXL48"/>
          <cell r="OXM48"/>
          <cell r="OXN48"/>
          <cell r="OXO48"/>
          <cell r="OXP48"/>
          <cell r="OXQ48"/>
          <cell r="OXR48"/>
          <cell r="OXS48"/>
          <cell r="OXT48"/>
          <cell r="OXU48"/>
          <cell r="OXV48"/>
          <cell r="OXW48"/>
          <cell r="OXX48"/>
          <cell r="OXY48"/>
          <cell r="OXZ48"/>
          <cell r="OYA48"/>
          <cell r="OYB48"/>
          <cell r="OYC48"/>
          <cell r="OYD48"/>
          <cell r="OYE48"/>
          <cell r="OYF48"/>
          <cell r="OYG48"/>
          <cell r="OYH48"/>
          <cell r="OYI48"/>
          <cell r="OYJ48"/>
          <cell r="OYK48"/>
          <cell r="OYL48"/>
          <cell r="OYM48"/>
          <cell r="OYN48"/>
          <cell r="OYO48"/>
          <cell r="OYP48"/>
          <cell r="OYQ48"/>
          <cell r="OYR48"/>
          <cell r="OYS48"/>
          <cell r="OYT48"/>
          <cell r="OYU48"/>
          <cell r="OYV48"/>
          <cell r="OYW48"/>
          <cell r="OYX48"/>
          <cell r="OYY48"/>
          <cell r="OYZ48"/>
          <cell r="OZA48"/>
          <cell r="OZB48"/>
          <cell r="OZC48"/>
          <cell r="OZD48"/>
          <cell r="OZE48"/>
          <cell r="OZF48"/>
          <cell r="OZG48"/>
          <cell r="OZH48"/>
          <cell r="OZI48"/>
          <cell r="OZJ48"/>
          <cell r="OZK48"/>
          <cell r="OZL48"/>
          <cell r="OZM48"/>
          <cell r="OZN48"/>
          <cell r="OZO48"/>
          <cell r="OZP48"/>
          <cell r="OZQ48"/>
          <cell r="OZR48"/>
          <cell r="OZS48"/>
          <cell r="OZT48"/>
          <cell r="OZU48"/>
          <cell r="OZV48"/>
          <cell r="OZW48"/>
          <cell r="OZX48"/>
          <cell r="OZY48"/>
          <cell r="OZZ48"/>
          <cell r="PAA48"/>
          <cell r="PAB48"/>
          <cell r="PAC48"/>
          <cell r="PAD48"/>
          <cell r="PAE48"/>
          <cell r="PAF48"/>
          <cell r="PAG48"/>
          <cell r="PAH48"/>
          <cell r="PAI48"/>
          <cell r="PAJ48"/>
          <cell r="PAK48"/>
          <cell r="PAL48"/>
          <cell r="PAM48"/>
          <cell r="PAN48"/>
          <cell r="PAO48"/>
          <cell r="PAP48"/>
          <cell r="PAQ48"/>
          <cell r="PAR48"/>
          <cell r="PAS48"/>
          <cell r="PAT48"/>
          <cell r="PAU48"/>
          <cell r="PAV48"/>
          <cell r="PAW48"/>
          <cell r="PAX48"/>
          <cell r="PAY48"/>
          <cell r="PAZ48"/>
          <cell r="PBA48"/>
          <cell r="PBB48"/>
          <cell r="PBC48"/>
          <cell r="PBD48"/>
          <cell r="PBE48"/>
          <cell r="PBF48"/>
          <cell r="PBG48"/>
          <cell r="PBH48"/>
          <cell r="PBI48"/>
          <cell r="PBJ48"/>
          <cell r="PBK48"/>
          <cell r="PBL48"/>
          <cell r="PBM48"/>
          <cell r="PBN48"/>
          <cell r="PBO48"/>
          <cell r="PBP48"/>
          <cell r="PBQ48"/>
          <cell r="PBR48"/>
          <cell r="PBS48"/>
          <cell r="PBT48"/>
          <cell r="PBU48"/>
          <cell r="PBV48"/>
          <cell r="PBW48"/>
          <cell r="PBX48"/>
          <cell r="PBY48"/>
          <cell r="PBZ48"/>
          <cell r="PCA48"/>
          <cell r="PCB48"/>
          <cell r="PCC48"/>
          <cell r="PCD48"/>
          <cell r="PCE48"/>
          <cell r="PCF48"/>
          <cell r="PCG48"/>
          <cell r="PCH48"/>
          <cell r="PCI48"/>
          <cell r="PCJ48"/>
          <cell r="PCK48"/>
          <cell r="PCL48"/>
          <cell r="PCM48"/>
          <cell r="PCN48"/>
          <cell r="PCO48"/>
          <cell r="PCP48"/>
          <cell r="PCQ48"/>
          <cell r="PCR48"/>
          <cell r="PCS48"/>
          <cell r="PCT48"/>
          <cell r="PCU48"/>
          <cell r="PCV48"/>
          <cell r="PCW48"/>
          <cell r="PCX48"/>
          <cell r="PCY48"/>
          <cell r="PCZ48"/>
          <cell r="PDA48"/>
          <cell r="PDB48"/>
          <cell r="PDC48"/>
          <cell r="PDD48"/>
          <cell r="PDE48"/>
          <cell r="PDF48"/>
          <cell r="PDG48"/>
          <cell r="PDH48"/>
          <cell r="PDI48"/>
          <cell r="PDJ48"/>
          <cell r="PDK48"/>
          <cell r="PDL48"/>
          <cell r="PDM48"/>
          <cell r="PDN48"/>
          <cell r="PDO48"/>
          <cell r="PDP48"/>
          <cell r="PDQ48"/>
          <cell r="PDR48"/>
          <cell r="PDS48"/>
          <cell r="PDT48"/>
          <cell r="PDU48"/>
          <cell r="PDV48"/>
          <cell r="PDW48"/>
          <cell r="PDX48"/>
          <cell r="PDY48"/>
          <cell r="PDZ48"/>
          <cell r="PEA48"/>
          <cell r="PEB48"/>
          <cell r="PEC48"/>
          <cell r="PED48"/>
          <cell r="PEE48"/>
          <cell r="PEF48"/>
          <cell r="PEG48"/>
          <cell r="PEH48"/>
          <cell r="PEI48"/>
          <cell r="PEJ48"/>
          <cell r="PEK48"/>
          <cell r="PEL48"/>
          <cell r="PEM48"/>
          <cell r="PEN48"/>
          <cell r="PEO48"/>
          <cell r="PEP48"/>
          <cell r="PEQ48"/>
          <cell r="PER48"/>
          <cell r="PES48"/>
          <cell r="PET48"/>
          <cell r="PEU48"/>
          <cell r="PEV48"/>
          <cell r="PEW48"/>
          <cell r="PEX48"/>
          <cell r="PEY48"/>
          <cell r="PEZ48"/>
          <cell r="PFA48"/>
          <cell r="PFB48"/>
          <cell r="PFC48"/>
          <cell r="PFD48"/>
          <cell r="PFE48"/>
          <cell r="PFF48"/>
          <cell r="PFG48"/>
          <cell r="PFH48"/>
          <cell r="PFI48"/>
          <cell r="PFJ48"/>
          <cell r="PFK48"/>
          <cell r="PFL48"/>
          <cell r="PFM48"/>
          <cell r="PFN48"/>
          <cell r="PFO48"/>
          <cell r="PFP48"/>
          <cell r="PFQ48"/>
          <cell r="PFR48"/>
          <cell r="PFS48"/>
          <cell r="PFT48"/>
          <cell r="PFU48"/>
          <cell r="PFV48"/>
          <cell r="PFW48"/>
          <cell r="PFX48"/>
          <cell r="PFY48"/>
          <cell r="PFZ48"/>
          <cell r="PGA48"/>
          <cell r="PGB48"/>
          <cell r="PGC48"/>
          <cell r="PGD48"/>
          <cell r="PGE48"/>
          <cell r="PGF48"/>
          <cell r="PGG48"/>
          <cell r="PGH48"/>
          <cell r="PGI48"/>
          <cell r="PGJ48"/>
          <cell r="PGK48"/>
          <cell r="PGL48"/>
          <cell r="PGM48"/>
          <cell r="PGN48"/>
          <cell r="PGO48"/>
          <cell r="PGP48"/>
          <cell r="PGQ48"/>
          <cell r="PGR48"/>
          <cell r="PGS48"/>
          <cell r="PGT48"/>
          <cell r="PGU48"/>
          <cell r="PGV48"/>
          <cell r="PGW48"/>
          <cell r="PGX48"/>
          <cell r="PGY48"/>
          <cell r="PGZ48"/>
          <cell r="PHA48"/>
          <cell r="PHB48"/>
          <cell r="PHC48"/>
          <cell r="PHD48"/>
          <cell r="PHE48"/>
          <cell r="PHF48"/>
          <cell r="PHG48"/>
          <cell r="PHH48"/>
          <cell r="PHI48"/>
          <cell r="PHJ48"/>
          <cell r="PHK48"/>
          <cell r="PHL48"/>
          <cell r="PHM48"/>
          <cell r="PHN48"/>
          <cell r="PHO48"/>
          <cell r="PHP48"/>
          <cell r="PHQ48"/>
          <cell r="PHR48"/>
          <cell r="PHS48"/>
          <cell r="PHT48"/>
          <cell r="PHU48"/>
          <cell r="PHV48"/>
          <cell r="PHW48"/>
          <cell r="PHX48"/>
          <cell r="PHY48"/>
          <cell r="PHZ48"/>
          <cell r="PIA48"/>
          <cell r="PIB48"/>
          <cell r="PIC48"/>
          <cell r="PID48"/>
          <cell r="PIE48"/>
          <cell r="PIF48"/>
          <cell r="PIG48"/>
          <cell r="PIH48"/>
          <cell r="PII48"/>
          <cell r="PIJ48"/>
          <cell r="PIK48"/>
          <cell r="PIL48"/>
          <cell r="PIM48"/>
          <cell r="PIN48"/>
          <cell r="PIO48"/>
          <cell r="PIP48"/>
          <cell r="PIQ48"/>
          <cell r="PIR48"/>
          <cell r="PIS48"/>
          <cell r="PIT48"/>
          <cell r="PIU48"/>
          <cell r="PIV48"/>
          <cell r="PIW48"/>
          <cell r="PIX48"/>
          <cell r="PIY48"/>
          <cell r="PIZ48"/>
          <cell r="PJA48"/>
          <cell r="PJB48"/>
          <cell r="PJC48"/>
          <cell r="PJD48"/>
          <cell r="PJE48"/>
          <cell r="PJF48"/>
          <cell r="PJG48"/>
          <cell r="PJH48"/>
          <cell r="PJI48"/>
          <cell r="PJJ48"/>
          <cell r="PJK48"/>
          <cell r="PJL48"/>
          <cell r="PJM48"/>
          <cell r="PJN48"/>
          <cell r="PJO48"/>
          <cell r="PJP48"/>
          <cell r="PJQ48"/>
          <cell r="PJR48"/>
          <cell r="PJS48"/>
          <cell r="PJT48"/>
          <cell r="PJU48"/>
          <cell r="PJV48"/>
          <cell r="PJW48"/>
          <cell r="PJX48"/>
          <cell r="PJY48"/>
          <cell r="PJZ48"/>
          <cell r="PKA48"/>
          <cell r="PKB48"/>
          <cell r="PKC48"/>
          <cell r="PKD48"/>
          <cell r="PKE48"/>
          <cell r="PKF48"/>
          <cell r="PKG48"/>
          <cell r="PKH48"/>
          <cell r="PKI48"/>
          <cell r="PKJ48"/>
          <cell r="PKK48"/>
          <cell r="PKL48"/>
          <cell r="PKM48"/>
          <cell r="PKN48"/>
          <cell r="PKO48"/>
          <cell r="PKP48"/>
          <cell r="PKQ48"/>
          <cell r="PKR48"/>
          <cell r="PKS48"/>
          <cell r="PKT48"/>
          <cell r="PKU48"/>
          <cell r="PKV48"/>
          <cell r="PKW48"/>
          <cell r="PKX48"/>
          <cell r="PKY48"/>
          <cell r="PKZ48"/>
          <cell r="PLA48"/>
          <cell r="PLB48"/>
          <cell r="PLC48"/>
          <cell r="PLD48"/>
          <cell r="PLE48"/>
          <cell r="PLF48"/>
          <cell r="PLG48"/>
          <cell r="PLH48"/>
          <cell r="PLI48"/>
          <cell r="PLJ48"/>
          <cell r="PLK48"/>
          <cell r="PLL48"/>
          <cell r="PLM48"/>
          <cell r="PLN48"/>
          <cell r="PLO48"/>
          <cell r="PLP48"/>
          <cell r="PLQ48"/>
          <cell r="PLR48"/>
          <cell r="PLS48"/>
          <cell r="PLT48"/>
          <cell r="PLU48"/>
          <cell r="PLV48"/>
          <cell r="PLW48"/>
          <cell r="PLX48"/>
          <cell r="PLY48"/>
          <cell r="PLZ48"/>
          <cell r="PMA48"/>
          <cell r="PMB48"/>
          <cell r="PMC48"/>
          <cell r="PMD48"/>
          <cell r="PME48"/>
          <cell r="PMF48"/>
          <cell r="PMG48"/>
          <cell r="PMH48"/>
          <cell r="PMI48"/>
          <cell r="PMJ48"/>
          <cell r="PMK48"/>
          <cell r="PML48"/>
          <cell r="PMM48"/>
          <cell r="PMN48"/>
          <cell r="PMO48"/>
          <cell r="PMP48"/>
          <cell r="PMQ48"/>
          <cell r="PMR48"/>
          <cell r="PMS48"/>
          <cell r="PMT48"/>
          <cell r="PMU48"/>
          <cell r="PMV48"/>
          <cell r="PMW48"/>
          <cell r="PMX48"/>
          <cell r="PMY48"/>
          <cell r="PMZ48"/>
          <cell r="PNA48"/>
          <cell r="PNB48"/>
          <cell r="PNC48"/>
          <cell r="PND48"/>
          <cell r="PNE48"/>
          <cell r="PNF48"/>
          <cell r="PNG48"/>
          <cell r="PNH48"/>
          <cell r="PNI48"/>
          <cell r="PNJ48"/>
          <cell r="PNK48"/>
          <cell r="PNL48"/>
          <cell r="PNM48"/>
          <cell r="PNN48"/>
          <cell r="PNO48"/>
          <cell r="PNP48"/>
          <cell r="PNQ48"/>
          <cell r="PNR48"/>
          <cell r="PNS48"/>
          <cell r="PNT48"/>
          <cell r="PNU48"/>
          <cell r="PNV48"/>
          <cell r="PNW48"/>
          <cell r="PNX48"/>
          <cell r="PNY48"/>
          <cell r="PNZ48"/>
          <cell r="POA48"/>
          <cell r="POB48"/>
          <cell r="POC48"/>
          <cell r="POD48"/>
          <cell r="POE48"/>
          <cell r="POF48"/>
          <cell r="POG48"/>
          <cell r="POH48"/>
          <cell r="POI48"/>
          <cell r="POJ48"/>
          <cell r="POK48"/>
          <cell r="POL48"/>
          <cell r="POM48"/>
          <cell r="PON48"/>
          <cell r="POO48"/>
          <cell r="POP48"/>
          <cell r="POQ48"/>
          <cell r="POR48"/>
          <cell r="POS48"/>
          <cell r="POT48"/>
          <cell r="POU48"/>
          <cell r="POV48"/>
          <cell r="POW48"/>
          <cell r="POX48"/>
          <cell r="POY48"/>
          <cell r="POZ48"/>
          <cell r="PPA48"/>
          <cell r="PPB48"/>
          <cell r="PPC48"/>
          <cell r="PPD48"/>
          <cell r="PPE48"/>
          <cell r="PPF48"/>
          <cell r="PPG48"/>
          <cell r="PPH48"/>
          <cell r="PPI48"/>
          <cell r="PPJ48"/>
          <cell r="PPK48"/>
          <cell r="PPL48"/>
          <cell r="PPM48"/>
          <cell r="PPN48"/>
          <cell r="PPO48"/>
          <cell r="PPP48"/>
          <cell r="PPQ48"/>
          <cell r="PPR48"/>
          <cell r="PPS48"/>
          <cell r="PPT48"/>
          <cell r="PPU48"/>
          <cell r="PPV48"/>
          <cell r="PPW48"/>
          <cell r="PPX48"/>
          <cell r="PPY48"/>
          <cell r="PPZ48"/>
          <cell r="PQA48"/>
          <cell r="PQB48"/>
          <cell r="PQC48"/>
          <cell r="PQD48"/>
          <cell r="PQE48"/>
          <cell r="PQF48"/>
          <cell r="PQG48"/>
          <cell r="PQH48"/>
          <cell r="PQI48"/>
          <cell r="PQJ48"/>
          <cell r="PQK48"/>
          <cell r="PQL48"/>
          <cell r="PQM48"/>
          <cell r="PQN48"/>
          <cell r="PQO48"/>
          <cell r="PQP48"/>
          <cell r="PQQ48"/>
          <cell r="PQR48"/>
          <cell r="PQS48"/>
          <cell r="PQT48"/>
          <cell r="PQU48"/>
          <cell r="PQV48"/>
          <cell r="PQW48"/>
          <cell r="PQX48"/>
          <cell r="PQY48"/>
          <cell r="PQZ48"/>
          <cell r="PRA48"/>
          <cell r="PRB48"/>
          <cell r="PRC48"/>
          <cell r="PRD48"/>
          <cell r="PRE48"/>
          <cell r="PRF48"/>
          <cell r="PRG48"/>
          <cell r="PRH48"/>
          <cell r="PRI48"/>
          <cell r="PRJ48"/>
          <cell r="PRK48"/>
          <cell r="PRL48"/>
          <cell r="PRM48"/>
          <cell r="PRN48"/>
          <cell r="PRO48"/>
          <cell r="PRP48"/>
          <cell r="PRQ48"/>
          <cell r="PRR48"/>
          <cell r="PRS48"/>
          <cell r="PRT48"/>
          <cell r="PRU48"/>
          <cell r="PRV48"/>
          <cell r="PRW48"/>
          <cell r="PRX48"/>
          <cell r="PRY48"/>
          <cell r="PRZ48"/>
          <cell r="PSA48"/>
          <cell r="PSB48"/>
          <cell r="PSC48"/>
          <cell r="PSD48"/>
          <cell r="PSE48"/>
          <cell r="PSF48"/>
          <cell r="PSG48"/>
          <cell r="PSH48"/>
          <cell r="PSI48"/>
          <cell r="PSJ48"/>
          <cell r="PSK48"/>
          <cell r="PSL48"/>
          <cell r="PSM48"/>
          <cell r="PSN48"/>
          <cell r="PSO48"/>
          <cell r="PSP48"/>
          <cell r="PSQ48"/>
          <cell r="PSR48"/>
          <cell r="PSS48"/>
          <cell r="PST48"/>
          <cell r="PSU48"/>
          <cell r="PSV48"/>
          <cell r="PSW48"/>
          <cell r="PSX48"/>
          <cell r="PSY48"/>
          <cell r="PSZ48"/>
          <cell r="PTA48"/>
          <cell r="PTB48"/>
          <cell r="PTC48"/>
          <cell r="PTD48"/>
          <cell r="PTE48"/>
          <cell r="PTF48"/>
          <cell r="PTG48"/>
          <cell r="PTH48"/>
          <cell r="PTI48"/>
          <cell r="PTJ48"/>
          <cell r="PTK48"/>
          <cell r="PTL48"/>
          <cell r="PTM48"/>
          <cell r="PTN48"/>
          <cell r="PTO48"/>
          <cell r="PTP48"/>
          <cell r="PTQ48"/>
          <cell r="PTR48"/>
          <cell r="PTS48"/>
          <cell r="PTT48"/>
          <cell r="PTU48"/>
          <cell r="PTV48"/>
          <cell r="PTW48"/>
          <cell r="PTX48"/>
          <cell r="PTY48"/>
          <cell r="PTZ48"/>
          <cell r="PUA48"/>
          <cell r="PUB48"/>
          <cell r="PUC48"/>
          <cell r="PUD48"/>
          <cell r="PUE48"/>
          <cell r="PUF48"/>
          <cell r="PUG48"/>
          <cell r="PUH48"/>
          <cell r="PUI48"/>
          <cell r="PUJ48"/>
          <cell r="PUK48"/>
          <cell r="PUL48"/>
          <cell r="PUM48"/>
          <cell r="PUN48"/>
          <cell r="PUO48"/>
          <cell r="PUP48"/>
          <cell r="PUQ48"/>
          <cell r="PUR48"/>
          <cell r="PUS48"/>
          <cell r="PUT48"/>
          <cell r="PUU48"/>
          <cell r="PUV48"/>
          <cell r="PUW48"/>
          <cell r="PUX48"/>
          <cell r="PUY48"/>
          <cell r="PUZ48"/>
          <cell r="PVA48"/>
          <cell r="PVB48"/>
          <cell r="PVC48"/>
          <cell r="PVD48"/>
          <cell r="PVE48"/>
          <cell r="PVF48"/>
          <cell r="PVG48"/>
          <cell r="PVH48"/>
          <cell r="PVI48"/>
          <cell r="PVJ48"/>
          <cell r="PVK48"/>
          <cell r="PVL48"/>
          <cell r="PVM48"/>
          <cell r="PVN48"/>
          <cell r="PVO48"/>
          <cell r="PVP48"/>
          <cell r="PVQ48"/>
          <cell r="PVR48"/>
          <cell r="PVS48"/>
          <cell r="PVT48"/>
          <cell r="PVU48"/>
          <cell r="PVV48"/>
          <cell r="PVW48"/>
          <cell r="PVX48"/>
          <cell r="PVY48"/>
          <cell r="PVZ48"/>
          <cell r="PWA48"/>
          <cell r="PWB48"/>
          <cell r="PWC48"/>
          <cell r="PWD48"/>
          <cell r="PWE48"/>
          <cell r="PWF48"/>
          <cell r="PWG48"/>
          <cell r="PWH48"/>
          <cell r="PWI48"/>
          <cell r="PWJ48"/>
          <cell r="PWK48"/>
          <cell r="PWL48"/>
          <cell r="PWM48"/>
          <cell r="PWN48"/>
          <cell r="PWO48"/>
          <cell r="PWP48"/>
          <cell r="PWQ48"/>
          <cell r="PWR48"/>
          <cell r="PWS48"/>
          <cell r="PWT48"/>
          <cell r="PWU48"/>
          <cell r="PWV48"/>
          <cell r="PWW48"/>
          <cell r="PWX48"/>
          <cell r="PWY48"/>
          <cell r="PWZ48"/>
          <cell r="PXA48"/>
          <cell r="PXB48"/>
          <cell r="PXC48"/>
          <cell r="PXD48"/>
          <cell r="PXE48"/>
          <cell r="PXF48"/>
          <cell r="PXG48"/>
          <cell r="PXH48"/>
          <cell r="PXI48"/>
          <cell r="PXJ48"/>
          <cell r="PXK48"/>
          <cell r="PXL48"/>
          <cell r="PXM48"/>
          <cell r="PXN48"/>
          <cell r="PXO48"/>
          <cell r="PXP48"/>
          <cell r="PXQ48"/>
          <cell r="PXR48"/>
          <cell r="PXS48"/>
          <cell r="PXT48"/>
          <cell r="PXU48"/>
          <cell r="PXV48"/>
          <cell r="PXW48"/>
          <cell r="PXX48"/>
          <cell r="PXY48"/>
          <cell r="PXZ48"/>
          <cell r="PYA48"/>
          <cell r="PYB48"/>
          <cell r="PYC48"/>
          <cell r="PYD48"/>
          <cell r="PYE48"/>
          <cell r="PYF48"/>
          <cell r="PYG48"/>
          <cell r="PYH48"/>
          <cell r="PYI48"/>
          <cell r="PYJ48"/>
          <cell r="PYK48"/>
          <cell r="PYL48"/>
          <cell r="PYM48"/>
          <cell r="PYN48"/>
          <cell r="PYO48"/>
          <cell r="PYP48"/>
          <cell r="PYQ48"/>
          <cell r="PYR48"/>
          <cell r="PYS48"/>
          <cell r="PYT48"/>
          <cell r="PYU48"/>
          <cell r="PYV48"/>
          <cell r="PYW48"/>
          <cell r="PYX48"/>
          <cell r="PYY48"/>
          <cell r="PYZ48"/>
          <cell r="PZA48"/>
          <cell r="PZB48"/>
          <cell r="PZC48"/>
          <cell r="PZD48"/>
          <cell r="PZE48"/>
          <cell r="PZF48"/>
          <cell r="PZG48"/>
          <cell r="PZH48"/>
          <cell r="PZI48"/>
          <cell r="PZJ48"/>
          <cell r="PZK48"/>
          <cell r="PZL48"/>
          <cell r="PZM48"/>
          <cell r="PZN48"/>
          <cell r="PZO48"/>
          <cell r="PZP48"/>
          <cell r="PZQ48"/>
          <cell r="PZR48"/>
          <cell r="PZS48"/>
          <cell r="PZT48"/>
          <cell r="PZU48"/>
          <cell r="PZV48"/>
          <cell r="PZW48"/>
          <cell r="PZX48"/>
          <cell r="PZY48"/>
          <cell r="PZZ48"/>
          <cell r="QAA48"/>
          <cell r="QAB48"/>
          <cell r="QAC48"/>
          <cell r="QAD48"/>
          <cell r="QAE48"/>
          <cell r="QAF48"/>
          <cell r="QAG48"/>
          <cell r="QAH48"/>
          <cell r="QAI48"/>
          <cell r="QAJ48"/>
          <cell r="QAK48"/>
          <cell r="QAL48"/>
          <cell r="QAM48"/>
          <cell r="QAN48"/>
          <cell r="QAO48"/>
          <cell r="QAP48"/>
          <cell r="QAQ48"/>
          <cell r="QAR48"/>
          <cell r="QAS48"/>
          <cell r="QAT48"/>
          <cell r="QAU48"/>
          <cell r="QAV48"/>
          <cell r="QAW48"/>
          <cell r="QAX48"/>
          <cell r="QAY48"/>
          <cell r="QAZ48"/>
          <cell r="QBA48"/>
          <cell r="QBB48"/>
          <cell r="QBC48"/>
          <cell r="QBD48"/>
          <cell r="QBE48"/>
          <cell r="QBF48"/>
          <cell r="QBG48"/>
          <cell r="QBH48"/>
          <cell r="QBI48"/>
          <cell r="QBJ48"/>
          <cell r="QBK48"/>
          <cell r="QBL48"/>
          <cell r="QBM48"/>
          <cell r="QBN48"/>
          <cell r="QBO48"/>
          <cell r="QBP48"/>
          <cell r="QBQ48"/>
          <cell r="QBR48"/>
          <cell r="QBS48"/>
          <cell r="QBT48"/>
          <cell r="QBU48"/>
          <cell r="QBV48"/>
          <cell r="QBW48"/>
          <cell r="QBX48"/>
          <cell r="QBY48"/>
          <cell r="QBZ48"/>
          <cell r="QCA48"/>
          <cell r="QCB48"/>
          <cell r="QCC48"/>
          <cell r="QCD48"/>
          <cell r="QCE48"/>
          <cell r="QCF48"/>
          <cell r="QCG48"/>
          <cell r="QCH48"/>
          <cell r="QCI48"/>
          <cell r="QCJ48"/>
          <cell r="QCK48"/>
          <cell r="QCL48"/>
          <cell r="QCM48"/>
          <cell r="QCN48"/>
          <cell r="QCO48"/>
          <cell r="QCP48"/>
          <cell r="QCQ48"/>
          <cell r="QCR48"/>
          <cell r="QCS48"/>
          <cell r="QCT48"/>
          <cell r="QCU48"/>
          <cell r="QCV48"/>
          <cell r="QCW48"/>
          <cell r="QCX48"/>
          <cell r="QCY48"/>
          <cell r="QCZ48"/>
          <cell r="QDA48"/>
          <cell r="QDB48"/>
          <cell r="QDC48"/>
          <cell r="QDD48"/>
          <cell r="QDE48"/>
          <cell r="QDF48"/>
          <cell r="QDG48"/>
          <cell r="QDH48"/>
          <cell r="QDI48"/>
          <cell r="QDJ48"/>
          <cell r="QDK48"/>
          <cell r="QDL48"/>
          <cell r="QDM48"/>
          <cell r="QDN48"/>
          <cell r="QDO48"/>
          <cell r="QDP48"/>
          <cell r="QDQ48"/>
          <cell r="QDR48"/>
          <cell r="QDS48"/>
          <cell r="QDT48"/>
          <cell r="QDU48"/>
          <cell r="QDV48"/>
          <cell r="QDW48"/>
          <cell r="QDX48"/>
          <cell r="QDY48"/>
          <cell r="QDZ48"/>
          <cell r="QEA48"/>
          <cell r="QEB48"/>
          <cell r="QEC48"/>
          <cell r="QED48"/>
          <cell r="QEE48"/>
          <cell r="QEF48"/>
          <cell r="QEG48"/>
          <cell r="QEH48"/>
          <cell r="QEI48"/>
          <cell r="QEJ48"/>
          <cell r="QEK48"/>
          <cell r="QEL48"/>
          <cell r="QEM48"/>
          <cell r="QEN48"/>
          <cell r="QEO48"/>
          <cell r="QEP48"/>
          <cell r="QEQ48"/>
          <cell r="QER48"/>
          <cell r="QES48"/>
          <cell r="QET48"/>
          <cell r="QEU48"/>
          <cell r="QEV48"/>
          <cell r="QEW48"/>
          <cell r="QEX48"/>
          <cell r="QEY48"/>
          <cell r="QEZ48"/>
          <cell r="QFA48"/>
          <cell r="QFB48"/>
          <cell r="QFC48"/>
          <cell r="QFD48"/>
          <cell r="QFE48"/>
          <cell r="QFF48"/>
          <cell r="QFG48"/>
          <cell r="QFH48"/>
          <cell r="QFI48"/>
          <cell r="QFJ48"/>
          <cell r="QFK48"/>
          <cell r="QFL48"/>
          <cell r="QFM48"/>
          <cell r="QFN48"/>
          <cell r="QFO48"/>
          <cell r="QFP48"/>
          <cell r="QFQ48"/>
          <cell r="QFR48"/>
          <cell r="QFS48"/>
          <cell r="QFT48"/>
          <cell r="QFU48"/>
          <cell r="QFV48"/>
          <cell r="QFW48"/>
          <cell r="QFX48"/>
          <cell r="QFY48"/>
          <cell r="QFZ48"/>
          <cell r="QGA48"/>
          <cell r="QGB48"/>
          <cell r="QGC48"/>
          <cell r="QGD48"/>
          <cell r="QGE48"/>
          <cell r="QGF48"/>
          <cell r="QGG48"/>
          <cell r="QGH48"/>
          <cell r="QGI48"/>
          <cell r="QGJ48"/>
          <cell r="QGK48"/>
          <cell r="QGL48"/>
          <cell r="QGM48"/>
          <cell r="QGN48"/>
          <cell r="QGO48"/>
          <cell r="QGP48"/>
          <cell r="QGQ48"/>
          <cell r="QGR48"/>
          <cell r="QGS48"/>
          <cell r="QGT48"/>
          <cell r="QGU48"/>
          <cell r="QGV48"/>
          <cell r="QGW48"/>
          <cell r="QGX48"/>
          <cell r="QGY48"/>
          <cell r="QGZ48"/>
          <cell r="QHA48"/>
          <cell r="QHB48"/>
          <cell r="QHC48"/>
          <cell r="QHD48"/>
          <cell r="QHE48"/>
          <cell r="QHF48"/>
          <cell r="QHG48"/>
          <cell r="QHH48"/>
          <cell r="QHI48"/>
          <cell r="QHJ48"/>
          <cell r="QHK48"/>
          <cell r="QHL48"/>
          <cell r="QHM48"/>
          <cell r="QHN48"/>
          <cell r="QHO48"/>
          <cell r="QHP48"/>
          <cell r="QHQ48"/>
          <cell r="QHR48"/>
          <cell r="QHS48"/>
          <cell r="QHT48"/>
          <cell r="QHU48"/>
          <cell r="QHV48"/>
          <cell r="QHW48"/>
          <cell r="QHX48"/>
          <cell r="QHY48"/>
          <cell r="QHZ48"/>
          <cell r="QIA48"/>
          <cell r="QIB48"/>
          <cell r="QIC48"/>
          <cell r="QID48"/>
          <cell r="QIE48"/>
          <cell r="QIF48"/>
          <cell r="QIG48"/>
          <cell r="QIH48"/>
          <cell r="QII48"/>
          <cell r="QIJ48"/>
          <cell r="QIK48"/>
          <cell r="QIL48"/>
          <cell r="QIM48"/>
          <cell r="QIN48"/>
          <cell r="QIO48"/>
          <cell r="QIP48"/>
          <cell r="QIQ48"/>
          <cell r="QIR48"/>
          <cell r="QIS48"/>
          <cell r="QIT48"/>
          <cell r="QIU48"/>
          <cell r="QIV48"/>
          <cell r="QIW48"/>
          <cell r="QIX48"/>
          <cell r="QIY48"/>
          <cell r="QIZ48"/>
          <cell r="QJA48"/>
          <cell r="QJB48"/>
          <cell r="QJC48"/>
          <cell r="QJD48"/>
          <cell r="QJE48"/>
          <cell r="QJF48"/>
          <cell r="QJG48"/>
          <cell r="QJH48"/>
          <cell r="QJI48"/>
          <cell r="QJJ48"/>
          <cell r="QJK48"/>
          <cell r="QJL48"/>
          <cell r="QJM48"/>
          <cell r="QJN48"/>
          <cell r="QJO48"/>
          <cell r="QJP48"/>
          <cell r="QJQ48"/>
          <cell r="QJR48"/>
          <cell r="QJS48"/>
          <cell r="QJT48"/>
          <cell r="QJU48"/>
          <cell r="QJV48"/>
          <cell r="QJW48"/>
          <cell r="QJX48"/>
          <cell r="QJY48"/>
          <cell r="QJZ48"/>
          <cell r="QKA48"/>
          <cell r="QKB48"/>
          <cell r="QKC48"/>
          <cell r="QKD48"/>
          <cell r="QKE48"/>
          <cell r="QKF48"/>
          <cell r="QKG48"/>
          <cell r="QKH48"/>
          <cell r="QKI48"/>
          <cell r="QKJ48"/>
          <cell r="QKK48"/>
          <cell r="QKL48"/>
          <cell r="QKM48"/>
          <cell r="QKN48"/>
          <cell r="QKO48"/>
          <cell r="QKP48"/>
          <cell r="QKQ48"/>
          <cell r="QKR48"/>
          <cell r="QKS48"/>
          <cell r="QKT48"/>
          <cell r="QKU48"/>
          <cell r="QKV48"/>
          <cell r="QKW48"/>
          <cell r="QKX48"/>
          <cell r="QKY48"/>
          <cell r="QKZ48"/>
          <cell r="QLA48"/>
          <cell r="QLB48"/>
          <cell r="QLC48"/>
          <cell r="QLD48"/>
          <cell r="QLE48"/>
          <cell r="QLF48"/>
          <cell r="QLG48"/>
          <cell r="QLH48"/>
          <cell r="QLI48"/>
          <cell r="QLJ48"/>
          <cell r="QLK48"/>
          <cell r="QLL48"/>
          <cell r="QLM48"/>
          <cell r="QLN48"/>
          <cell r="QLO48"/>
          <cell r="QLP48"/>
          <cell r="QLQ48"/>
          <cell r="QLR48"/>
          <cell r="QLS48"/>
          <cell r="QLT48"/>
          <cell r="QLU48"/>
          <cell r="QLV48"/>
          <cell r="QLW48"/>
          <cell r="QLX48"/>
          <cell r="QLY48"/>
          <cell r="QLZ48"/>
          <cell r="QMA48"/>
          <cell r="QMB48"/>
          <cell r="QMC48"/>
          <cell r="QMD48"/>
          <cell r="QME48"/>
          <cell r="QMF48"/>
          <cell r="QMG48"/>
          <cell r="QMH48"/>
          <cell r="QMI48"/>
          <cell r="QMJ48"/>
          <cell r="QMK48"/>
          <cell r="QML48"/>
          <cell r="QMM48"/>
          <cell r="QMN48"/>
          <cell r="QMO48"/>
          <cell r="QMP48"/>
          <cell r="QMQ48"/>
          <cell r="QMR48"/>
          <cell r="QMS48"/>
          <cell r="QMT48"/>
          <cell r="QMU48"/>
          <cell r="QMV48"/>
          <cell r="QMW48"/>
          <cell r="QMX48"/>
          <cell r="QMY48"/>
          <cell r="QMZ48"/>
          <cell r="QNA48"/>
          <cell r="QNB48"/>
          <cell r="QNC48"/>
          <cell r="QND48"/>
          <cell r="QNE48"/>
          <cell r="QNF48"/>
          <cell r="QNG48"/>
          <cell r="QNH48"/>
          <cell r="QNI48"/>
          <cell r="QNJ48"/>
          <cell r="QNK48"/>
          <cell r="QNL48"/>
          <cell r="QNM48"/>
          <cell r="QNN48"/>
          <cell r="QNO48"/>
          <cell r="QNP48"/>
          <cell r="QNQ48"/>
          <cell r="QNR48"/>
          <cell r="QNS48"/>
          <cell r="QNT48"/>
          <cell r="QNU48"/>
          <cell r="QNV48"/>
          <cell r="QNW48"/>
          <cell r="QNX48"/>
          <cell r="QNY48"/>
          <cell r="QNZ48"/>
          <cell r="QOA48"/>
          <cell r="QOB48"/>
          <cell r="QOC48"/>
          <cell r="QOD48"/>
          <cell r="QOE48"/>
          <cell r="QOF48"/>
          <cell r="QOG48"/>
          <cell r="QOH48"/>
          <cell r="QOI48"/>
          <cell r="QOJ48"/>
          <cell r="QOK48"/>
          <cell r="QOL48"/>
          <cell r="QOM48"/>
          <cell r="QON48"/>
          <cell r="QOO48"/>
          <cell r="QOP48"/>
          <cell r="QOQ48"/>
          <cell r="QOR48"/>
          <cell r="QOS48"/>
          <cell r="QOT48"/>
          <cell r="QOU48"/>
          <cell r="QOV48"/>
          <cell r="QOW48"/>
          <cell r="QOX48"/>
          <cell r="QOY48"/>
          <cell r="QOZ48"/>
          <cell r="QPA48"/>
          <cell r="QPB48"/>
          <cell r="QPC48"/>
          <cell r="QPD48"/>
          <cell r="QPE48"/>
          <cell r="QPF48"/>
          <cell r="QPG48"/>
          <cell r="QPH48"/>
          <cell r="QPI48"/>
          <cell r="QPJ48"/>
          <cell r="QPK48"/>
          <cell r="QPL48"/>
          <cell r="QPM48"/>
          <cell r="QPN48"/>
          <cell r="QPO48"/>
          <cell r="QPP48"/>
          <cell r="QPQ48"/>
          <cell r="QPR48"/>
          <cell r="QPS48"/>
          <cell r="QPT48"/>
          <cell r="QPU48"/>
          <cell r="QPV48"/>
          <cell r="QPW48"/>
          <cell r="QPX48"/>
          <cell r="QPY48"/>
          <cell r="QPZ48"/>
          <cell r="QQA48"/>
          <cell r="QQB48"/>
          <cell r="QQC48"/>
          <cell r="QQD48"/>
          <cell r="QQE48"/>
          <cell r="QQF48"/>
          <cell r="QQG48"/>
          <cell r="QQH48"/>
          <cell r="QQI48"/>
          <cell r="QQJ48"/>
          <cell r="QQK48"/>
          <cell r="QQL48"/>
          <cell r="QQM48"/>
          <cell r="QQN48"/>
          <cell r="QQO48"/>
          <cell r="QQP48"/>
          <cell r="QQQ48"/>
          <cell r="QQR48"/>
          <cell r="QQS48"/>
          <cell r="QQT48"/>
          <cell r="QQU48"/>
          <cell r="QQV48"/>
          <cell r="QQW48"/>
          <cell r="QQX48"/>
          <cell r="QQY48"/>
          <cell r="QQZ48"/>
          <cell r="QRA48"/>
          <cell r="QRB48"/>
          <cell r="QRC48"/>
          <cell r="QRD48"/>
          <cell r="QRE48"/>
          <cell r="QRF48"/>
          <cell r="QRG48"/>
          <cell r="QRH48"/>
          <cell r="QRI48"/>
          <cell r="QRJ48"/>
          <cell r="QRK48"/>
          <cell r="QRL48"/>
          <cell r="QRM48"/>
          <cell r="QRN48"/>
          <cell r="QRO48"/>
          <cell r="QRP48"/>
          <cell r="QRQ48"/>
          <cell r="QRR48"/>
          <cell r="QRS48"/>
          <cell r="QRT48"/>
          <cell r="QRU48"/>
          <cell r="QRV48"/>
          <cell r="QRW48"/>
          <cell r="QRX48"/>
          <cell r="QRY48"/>
          <cell r="QRZ48"/>
          <cell r="QSA48"/>
          <cell r="QSB48"/>
          <cell r="QSC48"/>
          <cell r="QSD48"/>
          <cell r="QSE48"/>
          <cell r="QSF48"/>
          <cell r="QSG48"/>
          <cell r="QSH48"/>
          <cell r="QSI48"/>
          <cell r="QSJ48"/>
          <cell r="QSK48"/>
          <cell r="QSL48"/>
          <cell r="QSM48"/>
          <cell r="QSN48"/>
          <cell r="QSO48"/>
          <cell r="QSP48"/>
          <cell r="QSQ48"/>
          <cell r="QSR48"/>
          <cell r="QSS48"/>
          <cell r="QST48"/>
          <cell r="QSU48"/>
          <cell r="QSV48"/>
          <cell r="QSW48"/>
          <cell r="QSX48"/>
          <cell r="QSY48"/>
          <cell r="QSZ48"/>
          <cell r="QTA48"/>
          <cell r="QTB48"/>
          <cell r="QTC48"/>
          <cell r="QTD48"/>
          <cell r="QTE48"/>
          <cell r="QTF48"/>
          <cell r="QTG48"/>
          <cell r="QTH48"/>
          <cell r="QTI48"/>
          <cell r="QTJ48"/>
          <cell r="QTK48"/>
          <cell r="QTL48"/>
          <cell r="QTM48"/>
          <cell r="QTN48"/>
          <cell r="QTO48"/>
          <cell r="QTP48"/>
          <cell r="QTQ48"/>
          <cell r="QTR48"/>
          <cell r="QTS48"/>
          <cell r="QTT48"/>
          <cell r="QTU48"/>
          <cell r="QTV48"/>
          <cell r="QTW48"/>
          <cell r="QTX48"/>
          <cell r="QTY48"/>
          <cell r="QTZ48"/>
          <cell r="QUA48"/>
          <cell r="QUB48"/>
          <cell r="QUC48"/>
          <cell r="QUD48"/>
          <cell r="QUE48"/>
          <cell r="QUF48"/>
          <cell r="QUG48"/>
          <cell r="QUH48"/>
          <cell r="QUI48"/>
          <cell r="QUJ48"/>
          <cell r="QUK48"/>
          <cell r="QUL48"/>
          <cell r="QUM48"/>
          <cell r="QUN48"/>
          <cell r="QUO48"/>
          <cell r="QUP48"/>
          <cell r="QUQ48"/>
          <cell r="QUR48"/>
          <cell r="QUS48"/>
          <cell r="QUT48"/>
          <cell r="QUU48"/>
          <cell r="QUV48"/>
          <cell r="QUW48"/>
          <cell r="QUX48"/>
          <cell r="QUY48"/>
          <cell r="QUZ48"/>
          <cell r="QVA48"/>
          <cell r="QVB48"/>
          <cell r="QVC48"/>
          <cell r="QVD48"/>
          <cell r="QVE48"/>
          <cell r="QVF48"/>
          <cell r="QVG48"/>
          <cell r="QVH48"/>
          <cell r="QVI48"/>
          <cell r="QVJ48"/>
          <cell r="QVK48"/>
          <cell r="QVL48"/>
          <cell r="QVM48"/>
          <cell r="QVN48"/>
          <cell r="QVO48"/>
          <cell r="QVP48"/>
          <cell r="QVQ48"/>
          <cell r="QVR48"/>
          <cell r="QVS48"/>
          <cell r="QVT48"/>
          <cell r="QVU48"/>
          <cell r="QVV48"/>
          <cell r="QVW48"/>
          <cell r="QVX48"/>
          <cell r="QVY48"/>
          <cell r="QVZ48"/>
          <cell r="QWA48"/>
          <cell r="QWB48"/>
          <cell r="QWC48"/>
          <cell r="QWD48"/>
          <cell r="QWE48"/>
          <cell r="QWF48"/>
          <cell r="QWG48"/>
          <cell r="QWH48"/>
          <cell r="QWI48"/>
          <cell r="QWJ48"/>
          <cell r="QWK48"/>
          <cell r="QWL48"/>
          <cell r="QWM48"/>
          <cell r="QWN48"/>
          <cell r="QWO48"/>
          <cell r="QWP48"/>
          <cell r="QWQ48"/>
          <cell r="QWR48"/>
          <cell r="QWS48"/>
          <cell r="QWT48"/>
          <cell r="QWU48"/>
          <cell r="QWV48"/>
          <cell r="QWW48"/>
          <cell r="QWX48"/>
          <cell r="QWY48"/>
          <cell r="QWZ48"/>
          <cell r="QXA48"/>
          <cell r="QXB48"/>
          <cell r="QXC48"/>
          <cell r="QXD48"/>
          <cell r="QXE48"/>
          <cell r="QXF48"/>
          <cell r="QXG48"/>
          <cell r="QXH48"/>
          <cell r="QXI48"/>
          <cell r="QXJ48"/>
          <cell r="QXK48"/>
          <cell r="QXL48"/>
          <cell r="QXM48"/>
          <cell r="QXN48"/>
          <cell r="QXO48"/>
          <cell r="QXP48"/>
          <cell r="QXQ48"/>
          <cell r="QXR48"/>
          <cell r="QXS48"/>
          <cell r="QXT48"/>
          <cell r="QXU48"/>
          <cell r="QXV48"/>
          <cell r="QXW48"/>
          <cell r="QXX48"/>
          <cell r="QXY48"/>
          <cell r="QXZ48"/>
          <cell r="QYA48"/>
          <cell r="QYB48"/>
          <cell r="QYC48"/>
          <cell r="QYD48"/>
          <cell r="QYE48"/>
          <cell r="QYF48"/>
          <cell r="QYG48"/>
          <cell r="QYH48"/>
          <cell r="QYI48"/>
          <cell r="QYJ48"/>
          <cell r="QYK48"/>
          <cell r="QYL48"/>
          <cell r="QYM48"/>
          <cell r="QYN48"/>
          <cell r="QYO48"/>
          <cell r="QYP48"/>
          <cell r="QYQ48"/>
          <cell r="QYR48"/>
          <cell r="QYS48"/>
          <cell r="QYT48"/>
          <cell r="QYU48"/>
          <cell r="QYV48"/>
          <cell r="QYW48"/>
          <cell r="QYX48"/>
          <cell r="QYY48"/>
          <cell r="QYZ48"/>
          <cell r="QZA48"/>
          <cell r="QZB48"/>
          <cell r="QZC48"/>
          <cell r="QZD48"/>
          <cell r="QZE48"/>
          <cell r="QZF48"/>
          <cell r="QZG48"/>
          <cell r="QZH48"/>
          <cell r="QZI48"/>
          <cell r="QZJ48"/>
          <cell r="QZK48"/>
          <cell r="QZL48"/>
          <cell r="QZM48"/>
          <cell r="QZN48"/>
          <cell r="QZO48"/>
          <cell r="QZP48"/>
          <cell r="QZQ48"/>
          <cell r="QZR48"/>
          <cell r="QZS48"/>
          <cell r="QZT48"/>
          <cell r="QZU48"/>
          <cell r="QZV48"/>
          <cell r="QZW48"/>
          <cell r="QZX48"/>
          <cell r="QZY48"/>
          <cell r="QZZ48"/>
          <cell r="RAA48"/>
          <cell r="RAB48"/>
          <cell r="RAC48"/>
          <cell r="RAD48"/>
          <cell r="RAE48"/>
          <cell r="RAF48"/>
          <cell r="RAG48"/>
          <cell r="RAH48"/>
          <cell r="RAI48"/>
          <cell r="RAJ48"/>
          <cell r="RAK48"/>
          <cell r="RAL48"/>
          <cell r="RAM48"/>
          <cell r="RAN48"/>
          <cell r="RAO48"/>
          <cell r="RAP48"/>
          <cell r="RAQ48"/>
          <cell r="RAR48"/>
          <cell r="RAS48"/>
          <cell r="RAT48"/>
          <cell r="RAU48"/>
          <cell r="RAV48"/>
          <cell r="RAW48"/>
          <cell r="RAX48"/>
          <cell r="RAY48"/>
          <cell r="RAZ48"/>
          <cell r="RBA48"/>
          <cell r="RBB48"/>
          <cell r="RBC48"/>
          <cell r="RBD48"/>
          <cell r="RBE48"/>
          <cell r="RBF48"/>
          <cell r="RBG48"/>
          <cell r="RBH48"/>
          <cell r="RBI48"/>
          <cell r="RBJ48"/>
          <cell r="RBK48"/>
          <cell r="RBL48"/>
          <cell r="RBM48"/>
          <cell r="RBN48"/>
          <cell r="RBO48"/>
          <cell r="RBP48"/>
          <cell r="RBQ48"/>
          <cell r="RBR48"/>
          <cell r="RBS48"/>
          <cell r="RBT48"/>
          <cell r="RBU48"/>
          <cell r="RBV48"/>
          <cell r="RBW48"/>
          <cell r="RBX48"/>
          <cell r="RBY48"/>
          <cell r="RBZ48"/>
          <cell r="RCA48"/>
          <cell r="RCB48"/>
          <cell r="RCC48"/>
          <cell r="RCD48"/>
          <cell r="RCE48"/>
          <cell r="RCF48"/>
          <cell r="RCG48"/>
          <cell r="RCH48"/>
          <cell r="RCI48"/>
          <cell r="RCJ48"/>
          <cell r="RCK48"/>
          <cell r="RCL48"/>
          <cell r="RCM48"/>
          <cell r="RCN48"/>
          <cell r="RCO48"/>
          <cell r="RCP48"/>
          <cell r="RCQ48"/>
          <cell r="RCR48"/>
          <cell r="RCS48"/>
          <cell r="RCT48"/>
          <cell r="RCU48"/>
          <cell r="RCV48"/>
          <cell r="RCW48"/>
          <cell r="RCX48"/>
          <cell r="RCY48"/>
          <cell r="RCZ48"/>
          <cell r="RDA48"/>
          <cell r="RDB48"/>
          <cell r="RDC48"/>
          <cell r="RDD48"/>
          <cell r="RDE48"/>
          <cell r="RDF48"/>
          <cell r="RDG48"/>
          <cell r="RDH48"/>
          <cell r="RDI48"/>
          <cell r="RDJ48"/>
          <cell r="RDK48"/>
          <cell r="RDL48"/>
          <cell r="RDM48"/>
          <cell r="RDN48"/>
          <cell r="RDO48"/>
          <cell r="RDP48"/>
          <cell r="RDQ48"/>
          <cell r="RDR48"/>
          <cell r="RDS48"/>
          <cell r="RDT48"/>
          <cell r="RDU48"/>
          <cell r="RDV48"/>
          <cell r="RDW48"/>
          <cell r="RDX48"/>
          <cell r="RDY48"/>
          <cell r="RDZ48"/>
          <cell r="REA48"/>
          <cell r="REB48"/>
          <cell r="REC48"/>
          <cell r="RED48"/>
          <cell r="REE48"/>
          <cell r="REF48"/>
          <cell r="REG48"/>
          <cell r="REH48"/>
          <cell r="REI48"/>
          <cell r="REJ48"/>
          <cell r="REK48"/>
          <cell r="REL48"/>
          <cell r="REM48"/>
          <cell r="REN48"/>
          <cell r="REO48"/>
          <cell r="REP48"/>
          <cell r="REQ48"/>
          <cell r="RER48"/>
          <cell r="RES48"/>
          <cell r="RET48"/>
          <cell r="REU48"/>
          <cell r="REV48"/>
          <cell r="REW48"/>
          <cell r="REX48"/>
          <cell r="REY48"/>
          <cell r="REZ48"/>
          <cell r="RFA48"/>
          <cell r="RFB48"/>
          <cell r="RFC48"/>
          <cell r="RFD48"/>
          <cell r="RFE48"/>
          <cell r="RFF48"/>
          <cell r="RFG48"/>
          <cell r="RFH48"/>
          <cell r="RFI48"/>
          <cell r="RFJ48"/>
          <cell r="RFK48"/>
          <cell r="RFL48"/>
          <cell r="RFM48"/>
          <cell r="RFN48"/>
          <cell r="RFO48"/>
          <cell r="RFP48"/>
          <cell r="RFQ48"/>
          <cell r="RFR48"/>
          <cell r="RFS48"/>
          <cell r="RFT48"/>
          <cell r="RFU48"/>
          <cell r="RFV48"/>
          <cell r="RFW48"/>
          <cell r="RFX48"/>
          <cell r="RFY48"/>
          <cell r="RFZ48"/>
          <cell r="RGA48"/>
          <cell r="RGB48"/>
          <cell r="RGC48"/>
          <cell r="RGD48"/>
          <cell r="RGE48"/>
          <cell r="RGF48"/>
          <cell r="RGG48"/>
          <cell r="RGH48"/>
          <cell r="RGI48"/>
          <cell r="RGJ48"/>
          <cell r="RGK48"/>
          <cell r="RGL48"/>
          <cell r="RGM48"/>
          <cell r="RGN48"/>
          <cell r="RGO48"/>
          <cell r="RGP48"/>
          <cell r="RGQ48"/>
          <cell r="RGR48"/>
          <cell r="RGS48"/>
          <cell r="RGT48"/>
          <cell r="RGU48"/>
          <cell r="RGV48"/>
          <cell r="RGW48"/>
          <cell r="RGX48"/>
          <cell r="RGY48"/>
          <cell r="RGZ48"/>
          <cell r="RHA48"/>
          <cell r="RHB48"/>
          <cell r="RHC48"/>
          <cell r="RHD48"/>
          <cell r="RHE48"/>
          <cell r="RHF48"/>
          <cell r="RHG48"/>
          <cell r="RHH48"/>
          <cell r="RHI48"/>
          <cell r="RHJ48"/>
          <cell r="RHK48"/>
          <cell r="RHL48"/>
          <cell r="RHM48"/>
          <cell r="RHN48"/>
          <cell r="RHO48"/>
          <cell r="RHP48"/>
          <cell r="RHQ48"/>
          <cell r="RHR48"/>
          <cell r="RHS48"/>
          <cell r="RHT48"/>
          <cell r="RHU48"/>
          <cell r="RHV48"/>
          <cell r="RHW48"/>
          <cell r="RHX48"/>
          <cell r="RHY48"/>
          <cell r="RHZ48"/>
          <cell r="RIA48"/>
          <cell r="RIB48"/>
          <cell r="RIC48"/>
          <cell r="RID48"/>
          <cell r="RIE48"/>
          <cell r="RIF48"/>
          <cell r="RIG48"/>
          <cell r="RIH48"/>
          <cell r="RII48"/>
          <cell r="RIJ48"/>
          <cell r="RIK48"/>
          <cell r="RIL48"/>
          <cell r="RIM48"/>
          <cell r="RIN48"/>
          <cell r="RIO48"/>
          <cell r="RIP48"/>
          <cell r="RIQ48"/>
          <cell r="RIR48"/>
          <cell r="RIS48"/>
          <cell r="RIT48"/>
          <cell r="RIU48"/>
          <cell r="RIV48"/>
          <cell r="RIW48"/>
          <cell r="RIX48"/>
          <cell r="RIY48"/>
          <cell r="RIZ48"/>
          <cell r="RJA48"/>
          <cell r="RJB48"/>
          <cell r="RJC48"/>
          <cell r="RJD48"/>
          <cell r="RJE48"/>
          <cell r="RJF48"/>
          <cell r="RJG48"/>
          <cell r="RJH48"/>
          <cell r="RJI48"/>
          <cell r="RJJ48"/>
          <cell r="RJK48"/>
          <cell r="RJL48"/>
          <cell r="RJM48"/>
          <cell r="RJN48"/>
          <cell r="RJO48"/>
          <cell r="RJP48"/>
          <cell r="RJQ48"/>
          <cell r="RJR48"/>
          <cell r="RJS48"/>
          <cell r="RJT48"/>
          <cell r="RJU48"/>
          <cell r="RJV48"/>
          <cell r="RJW48"/>
          <cell r="RJX48"/>
          <cell r="RJY48"/>
          <cell r="RJZ48"/>
          <cell r="RKA48"/>
          <cell r="RKB48"/>
          <cell r="RKC48"/>
          <cell r="RKD48"/>
          <cell r="RKE48"/>
          <cell r="RKF48"/>
          <cell r="RKG48"/>
          <cell r="RKH48"/>
          <cell r="RKI48"/>
          <cell r="RKJ48"/>
          <cell r="RKK48"/>
          <cell r="RKL48"/>
          <cell r="RKM48"/>
          <cell r="RKN48"/>
          <cell r="RKO48"/>
          <cell r="RKP48"/>
          <cell r="RKQ48"/>
          <cell r="RKR48"/>
          <cell r="RKS48"/>
          <cell r="RKT48"/>
          <cell r="RKU48"/>
          <cell r="RKV48"/>
          <cell r="RKW48"/>
          <cell r="RKX48"/>
          <cell r="RKY48"/>
          <cell r="RKZ48"/>
          <cell r="RLA48"/>
          <cell r="RLB48"/>
          <cell r="RLC48"/>
          <cell r="RLD48"/>
          <cell r="RLE48"/>
          <cell r="RLF48"/>
          <cell r="RLG48"/>
          <cell r="RLH48"/>
          <cell r="RLI48"/>
          <cell r="RLJ48"/>
          <cell r="RLK48"/>
          <cell r="RLL48"/>
          <cell r="RLM48"/>
          <cell r="RLN48"/>
          <cell r="RLO48"/>
          <cell r="RLP48"/>
          <cell r="RLQ48"/>
          <cell r="RLR48"/>
          <cell r="RLS48"/>
          <cell r="RLT48"/>
          <cell r="RLU48"/>
          <cell r="RLV48"/>
          <cell r="RLW48"/>
          <cell r="RLX48"/>
          <cell r="RLY48"/>
          <cell r="RLZ48"/>
          <cell r="RMA48"/>
          <cell r="RMB48"/>
          <cell r="RMC48"/>
          <cell r="RMD48"/>
          <cell r="RME48"/>
          <cell r="RMF48"/>
          <cell r="RMG48"/>
          <cell r="RMH48"/>
          <cell r="RMI48"/>
          <cell r="RMJ48"/>
          <cell r="RMK48"/>
          <cell r="RML48"/>
          <cell r="RMM48"/>
          <cell r="RMN48"/>
          <cell r="RMO48"/>
          <cell r="RMP48"/>
          <cell r="RMQ48"/>
          <cell r="RMR48"/>
          <cell r="RMS48"/>
          <cell r="RMT48"/>
          <cell r="RMU48"/>
          <cell r="RMV48"/>
          <cell r="RMW48"/>
          <cell r="RMX48"/>
          <cell r="RMY48"/>
          <cell r="RMZ48"/>
          <cell r="RNA48"/>
          <cell r="RNB48"/>
          <cell r="RNC48"/>
          <cell r="RND48"/>
          <cell r="RNE48"/>
          <cell r="RNF48"/>
          <cell r="RNG48"/>
          <cell r="RNH48"/>
          <cell r="RNI48"/>
          <cell r="RNJ48"/>
          <cell r="RNK48"/>
          <cell r="RNL48"/>
          <cell r="RNM48"/>
          <cell r="RNN48"/>
          <cell r="RNO48"/>
          <cell r="RNP48"/>
          <cell r="RNQ48"/>
          <cell r="RNR48"/>
          <cell r="RNS48"/>
          <cell r="RNT48"/>
          <cell r="RNU48"/>
          <cell r="RNV48"/>
          <cell r="RNW48"/>
          <cell r="RNX48"/>
          <cell r="RNY48"/>
          <cell r="RNZ48"/>
          <cell r="ROA48"/>
          <cell r="ROB48"/>
          <cell r="ROC48"/>
          <cell r="ROD48"/>
          <cell r="ROE48"/>
          <cell r="ROF48"/>
          <cell r="ROG48"/>
          <cell r="ROH48"/>
          <cell r="ROI48"/>
          <cell r="ROJ48"/>
          <cell r="ROK48"/>
          <cell r="ROL48"/>
          <cell r="ROM48"/>
          <cell r="RON48"/>
          <cell r="ROO48"/>
          <cell r="ROP48"/>
          <cell r="ROQ48"/>
          <cell r="ROR48"/>
          <cell r="ROS48"/>
          <cell r="ROT48"/>
          <cell r="ROU48"/>
          <cell r="ROV48"/>
          <cell r="ROW48"/>
          <cell r="ROX48"/>
          <cell r="ROY48"/>
          <cell r="ROZ48"/>
          <cell r="RPA48"/>
          <cell r="RPB48"/>
          <cell r="RPC48"/>
          <cell r="RPD48"/>
          <cell r="RPE48"/>
          <cell r="RPF48"/>
          <cell r="RPG48"/>
          <cell r="RPH48"/>
          <cell r="RPI48"/>
          <cell r="RPJ48"/>
          <cell r="RPK48"/>
          <cell r="RPL48"/>
          <cell r="RPM48"/>
          <cell r="RPN48"/>
          <cell r="RPO48"/>
          <cell r="RPP48"/>
          <cell r="RPQ48"/>
          <cell r="RPR48"/>
          <cell r="RPS48"/>
          <cell r="RPT48"/>
          <cell r="RPU48"/>
          <cell r="RPV48"/>
          <cell r="RPW48"/>
          <cell r="RPX48"/>
          <cell r="RPY48"/>
          <cell r="RPZ48"/>
          <cell r="RQA48"/>
          <cell r="RQB48"/>
          <cell r="RQC48"/>
          <cell r="RQD48"/>
          <cell r="RQE48"/>
          <cell r="RQF48"/>
          <cell r="RQG48"/>
          <cell r="RQH48"/>
          <cell r="RQI48"/>
          <cell r="RQJ48"/>
          <cell r="RQK48"/>
          <cell r="RQL48"/>
          <cell r="RQM48"/>
          <cell r="RQN48"/>
          <cell r="RQO48"/>
          <cell r="RQP48"/>
          <cell r="RQQ48"/>
          <cell r="RQR48"/>
          <cell r="RQS48"/>
          <cell r="RQT48"/>
          <cell r="RQU48"/>
          <cell r="RQV48"/>
          <cell r="RQW48"/>
          <cell r="RQX48"/>
          <cell r="RQY48"/>
          <cell r="RQZ48"/>
          <cell r="RRA48"/>
          <cell r="RRB48"/>
          <cell r="RRC48"/>
          <cell r="RRD48"/>
          <cell r="RRE48"/>
          <cell r="RRF48"/>
          <cell r="RRG48"/>
          <cell r="RRH48"/>
          <cell r="RRI48"/>
          <cell r="RRJ48"/>
          <cell r="RRK48"/>
          <cell r="RRL48"/>
          <cell r="RRM48"/>
          <cell r="RRN48"/>
          <cell r="RRO48"/>
          <cell r="RRP48"/>
          <cell r="RRQ48"/>
          <cell r="RRR48"/>
          <cell r="RRS48"/>
          <cell r="RRT48"/>
          <cell r="RRU48"/>
          <cell r="RRV48"/>
          <cell r="RRW48"/>
          <cell r="RRX48"/>
          <cell r="RRY48"/>
          <cell r="RRZ48"/>
          <cell r="RSA48"/>
          <cell r="RSB48"/>
          <cell r="RSC48"/>
          <cell r="RSD48"/>
          <cell r="RSE48"/>
          <cell r="RSF48"/>
          <cell r="RSG48"/>
          <cell r="RSH48"/>
          <cell r="RSI48"/>
          <cell r="RSJ48"/>
          <cell r="RSK48"/>
          <cell r="RSL48"/>
          <cell r="RSM48"/>
          <cell r="RSN48"/>
          <cell r="RSO48"/>
          <cell r="RSP48"/>
          <cell r="RSQ48"/>
          <cell r="RSR48"/>
          <cell r="RSS48"/>
          <cell r="RST48"/>
          <cell r="RSU48"/>
          <cell r="RSV48"/>
          <cell r="RSW48"/>
          <cell r="RSX48"/>
          <cell r="RSY48"/>
          <cell r="RSZ48"/>
          <cell r="RTA48"/>
          <cell r="RTB48"/>
          <cell r="RTC48"/>
          <cell r="RTD48"/>
          <cell r="RTE48"/>
          <cell r="RTF48"/>
          <cell r="RTG48"/>
          <cell r="RTH48"/>
          <cell r="RTI48"/>
          <cell r="RTJ48"/>
          <cell r="RTK48"/>
          <cell r="RTL48"/>
          <cell r="RTM48"/>
          <cell r="RTN48"/>
          <cell r="RTO48"/>
          <cell r="RTP48"/>
          <cell r="RTQ48"/>
          <cell r="RTR48"/>
          <cell r="RTS48"/>
          <cell r="RTT48"/>
          <cell r="RTU48"/>
          <cell r="RTV48"/>
          <cell r="RTW48"/>
          <cell r="RTX48"/>
          <cell r="RTY48"/>
          <cell r="RTZ48"/>
          <cell r="RUA48"/>
          <cell r="RUB48"/>
          <cell r="RUC48"/>
          <cell r="RUD48"/>
          <cell r="RUE48"/>
          <cell r="RUF48"/>
          <cell r="RUG48"/>
          <cell r="RUH48"/>
          <cell r="RUI48"/>
          <cell r="RUJ48"/>
          <cell r="RUK48"/>
          <cell r="RUL48"/>
          <cell r="RUM48"/>
          <cell r="RUN48"/>
          <cell r="RUO48"/>
          <cell r="RUP48"/>
          <cell r="RUQ48"/>
          <cell r="RUR48"/>
          <cell r="RUS48"/>
          <cell r="RUT48"/>
          <cell r="RUU48"/>
          <cell r="RUV48"/>
          <cell r="RUW48"/>
          <cell r="RUX48"/>
          <cell r="RUY48"/>
          <cell r="RUZ48"/>
          <cell r="RVA48"/>
          <cell r="RVB48"/>
          <cell r="RVC48"/>
          <cell r="RVD48"/>
          <cell r="RVE48"/>
          <cell r="RVF48"/>
          <cell r="RVG48"/>
          <cell r="RVH48"/>
          <cell r="RVI48"/>
          <cell r="RVJ48"/>
          <cell r="RVK48"/>
          <cell r="RVL48"/>
          <cell r="RVM48"/>
          <cell r="RVN48"/>
          <cell r="RVO48"/>
          <cell r="RVP48"/>
          <cell r="RVQ48"/>
          <cell r="RVR48"/>
          <cell r="RVS48"/>
          <cell r="RVT48"/>
          <cell r="RVU48"/>
          <cell r="RVV48"/>
          <cell r="RVW48"/>
          <cell r="RVX48"/>
          <cell r="RVY48"/>
          <cell r="RVZ48"/>
          <cell r="RWA48"/>
          <cell r="RWB48"/>
          <cell r="RWC48"/>
          <cell r="RWD48"/>
          <cell r="RWE48"/>
          <cell r="RWF48"/>
          <cell r="RWG48"/>
          <cell r="RWH48"/>
          <cell r="RWI48"/>
          <cell r="RWJ48"/>
          <cell r="RWK48"/>
          <cell r="RWL48"/>
          <cell r="RWM48"/>
          <cell r="RWN48"/>
          <cell r="RWO48"/>
          <cell r="RWP48"/>
          <cell r="RWQ48"/>
          <cell r="RWR48"/>
          <cell r="RWS48"/>
          <cell r="RWT48"/>
          <cell r="RWU48"/>
          <cell r="RWV48"/>
          <cell r="RWW48"/>
          <cell r="RWX48"/>
          <cell r="RWY48"/>
          <cell r="RWZ48"/>
          <cell r="RXA48"/>
          <cell r="RXB48"/>
          <cell r="RXC48"/>
          <cell r="RXD48"/>
          <cell r="RXE48"/>
          <cell r="RXF48"/>
          <cell r="RXG48"/>
          <cell r="RXH48"/>
          <cell r="RXI48"/>
          <cell r="RXJ48"/>
          <cell r="RXK48"/>
          <cell r="RXL48"/>
          <cell r="RXM48"/>
          <cell r="RXN48"/>
          <cell r="RXO48"/>
          <cell r="RXP48"/>
          <cell r="RXQ48"/>
          <cell r="RXR48"/>
          <cell r="RXS48"/>
          <cell r="RXT48"/>
          <cell r="RXU48"/>
          <cell r="RXV48"/>
          <cell r="RXW48"/>
          <cell r="RXX48"/>
          <cell r="RXY48"/>
          <cell r="RXZ48"/>
          <cell r="RYA48"/>
          <cell r="RYB48"/>
          <cell r="RYC48"/>
          <cell r="RYD48"/>
          <cell r="RYE48"/>
          <cell r="RYF48"/>
          <cell r="RYG48"/>
          <cell r="RYH48"/>
          <cell r="RYI48"/>
          <cell r="RYJ48"/>
          <cell r="RYK48"/>
          <cell r="RYL48"/>
          <cell r="RYM48"/>
          <cell r="RYN48"/>
          <cell r="RYO48"/>
          <cell r="RYP48"/>
          <cell r="RYQ48"/>
          <cell r="RYR48"/>
          <cell r="RYS48"/>
          <cell r="RYT48"/>
          <cell r="RYU48"/>
          <cell r="RYV48"/>
          <cell r="RYW48"/>
          <cell r="RYX48"/>
          <cell r="RYY48"/>
          <cell r="RYZ48"/>
          <cell r="RZA48"/>
          <cell r="RZB48"/>
          <cell r="RZC48"/>
          <cell r="RZD48"/>
          <cell r="RZE48"/>
          <cell r="RZF48"/>
          <cell r="RZG48"/>
          <cell r="RZH48"/>
          <cell r="RZI48"/>
          <cell r="RZJ48"/>
          <cell r="RZK48"/>
          <cell r="RZL48"/>
          <cell r="RZM48"/>
          <cell r="RZN48"/>
          <cell r="RZO48"/>
          <cell r="RZP48"/>
          <cell r="RZQ48"/>
          <cell r="RZR48"/>
          <cell r="RZS48"/>
          <cell r="RZT48"/>
          <cell r="RZU48"/>
          <cell r="RZV48"/>
          <cell r="RZW48"/>
          <cell r="RZX48"/>
          <cell r="RZY48"/>
          <cell r="RZZ48"/>
          <cell r="SAA48"/>
          <cell r="SAB48"/>
          <cell r="SAC48"/>
          <cell r="SAD48"/>
          <cell r="SAE48"/>
          <cell r="SAF48"/>
          <cell r="SAG48"/>
          <cell r="SAH48"/>
          <cell r="SAI48"/>
          <cell r="SAJ48"/>
          <cell r="SAK48"/>
          <cell r="SAL48"/>
          <cell r="SAM48"/>
          <cell r="SAN48"/>
          <cell r="SAO48"/>
          <cell r="SAP48"/>
          <cell r="SAQ48"/>
          <cell r="SAR48"/>
          <cell r="SAS48"/>
          <cell r="SAT48"/>
          <cell r="SAU48"/>
          <cell r="SAV48"/>
          <cell r="SAW48"/>
          <cell r="SAX48"/>
          <cell r="SAY48"/>
          <cell r="SAZ48"/>
          <cell r="SBA48"/>
          <cell r="SBB48"/>
          <cell r="SBC48"/>
          <cell r="SBD48"/>
          <cell r="SBE48"/>
          <cell r="SBF48"/>
          <cell r="SBG48"/>
          <cell r="SBH48"/>
          <cell r="SBI48"/>
          <cell r="SBJ48"/>
          <cell r="SBK48"/>
          <cell r="SBL48"/>
          <cell r="SBM48"/>
          <cell r="SBN48"/>
          <cell r="SBO48"/>
          <cell r="SBP48"/>
          <cell r="SBQ48"/>
          <cell r="SBR48"/>
          <cell r="SBS48"/>
          <cell r="SBT48"/>
          <cell r="SBU48"/>
          <cell r="SBV48"/>
          <cell r="SBW48"/>
          <cell r="SBX48"/>
          <cell r="SBY48"/>
          <cell r="SBZ48"/>
          <cell r="SCA48"/>
          <cell r="SCB48"/>
          <cell r="SCC48"/>
          <cell r="SCD48"/>
          <cell r="SCE48"/>
          <cell r="SCF48"/>
          <cell r="SCG48"/>
          <cell r="SCH48"/>
          <cell r="SCI48"/>
          <cell r="SCJ48"/>
          <cell r="SCK48"/>
          <cell r="SCL48"/>
          <cell r="SCM48"/>
          <cell r="SCN48"/>
          <cell r="SCO48"/>
          <cell r="SCP48"/>
          <cell r="SCQ48"/>
          <cell r="SCR48"/>
          <cell r="SCS48"/>
          <cell r="SCT48"/>
          <cell r="SCU48"/>
          <cell r="SCV48"/>
          <cell r="SCW48"/>
          <cell r="SCX48"/>
          <cell r="SCY48"/>
          <cell r="SCZ48"/>
          <cell r="SDA48"/>
          <cell r="SDB48"/>
          <cell r="SDC48"/>
          <cell r="SDD48"/>
          <cell r="SDE48"/>
          <cell r="SDF48"/>
          <cell r="SDG48"/>
          <cell r="SDH48"/>
          <cell r="SDI48"/>
          <cell r="SDJ48"/>
          <cell r="SDK48"/>
          <cell r="SDL48"/>
          <cell r="SDM48"/>
          <cell r="SDN48"/>
          <cell r="SDO48"/>
          <cell r="SDP48"/>
          <cell r="SDQ48"/>
          <cell r="SDR48"/>
          <cell r="SDS48"/>
          <cell r="SDT48"/>
          <cell r="SDU48"/>
          <cell r="SDV48"/>
          <cell r="SDW48"/>
          <cell r="SDX48"/>
          <cell r="SDY48"/>
          <cell r="SDZ48"/>
          <cell r="SEA48"/>
          <cell r="SEB48"/>
          <cell r="SEC48"/>
          <cell r="SED48"/>
          <cell r="SEE48"/>
          <cell r="SEF48"/>
          <cell r="SEG48"/>
          <cell r="SEH48"/>
          <cell r="SEI48"/>
          <cell r="SEJ48"/>
          <cell r="SEK48"/>
          <cell r="SEL48"/>
          <cell r="SEM48"/>
          <cell r="SEN48"/>
          <cell r="SEO48"/>
          <cell r="SEP48"/>
          <cell r="SEQ48"/>
          <cell r="SER48"/>
          <cell r="SES48"/>
          <cell r="SET48"/>
          <cell r="SEU48"/>
          <cell r="SEV48"/>
          <cell r="SEW48"/>
          <cell r="SEX48"/>
          <cell r="SEY48"/>
          <cell r="SEZ48"/>
          <cell r="SFA48"/>
          <cell r="SFB48"/>
          <cell r="SFC48"/>
          <cell r="SFD48"/>
          <cell r="SFE48"/>
          <cell r="SFF48"/>
          <cell r="SFG48"/>
          <cell r="SFH48"/>
          <cell r="SFI48"/>
          <cell r="SFJ48"/>
          <cell r="SFK48"/>
          <cell r="SFL48"/>
          <cell r="SFM48"/>
          <cell r="SFN48"/>
          <cell r="SFO48"/>
          <cell r="SFP48"/>
          <cell r="SFQ48"/>
          <cell r="SFR48"/>
          <cell r="SFS48"/>
          <cell r="SFT48"/>
          <cell r="SFU48"/>
          <cell r="SFV48"/>
          <cell r="SFW48"/>
          <cell r="SFX48"/>
          <cell r="SFY48"/>
          <cell r="SFZ48"/>
          <cell r="SGA48"/>
          <cell r="SGB48"/>
          <cell r="SGC48"/>
          <cell r="SGD48"/>
          <cell r="SGE48"/>
          <cell r="SGF48"/>
          <cell r="SGG48"/>
          <cell r="SGH48"/>
          <cell r="SGI48"/>
          <cell r="SGJ48"/>
          <cell r="SGK48"/>
          <cell r="SGL48"/>
          <cell r="SGM48"/>
          <cell r="SGN48"/>
          <cell r="SGO48"/>
          <cell r="SGP48"/>
          <cell r="SGQ48"/>
          <cell r="SGR48"/>
          <cell r="SGS48"/>
          <cell r="SGT48"/>
          <cell r="SGU48"/>
          <cell r="SGV48"/>
          <cell r="SGW48"/>
          <cell r="SGX48"/>
          <cell r="SGY48"/>
          <cell r="SGZ48"/>
          <cell r="SHA48"/>
          <cell r="SHB48"/>
          <cell r="SHC48"/>
          <cell r="SHD48"/>
          <cell r="SHE48"/>
          <cell r="SHF48"/>
          <cell r="SHG48"/>
          <cell r="SHH48"/>
          <cell r="SHI48"/>
          <cell r="SHJ48"/>
          <cell r="SHK48"/>
          <cell r="SHL48"/>
          <cell r="SHM48"/>
          <cell r="SHN48"/>
          <cell r="SHO48"/>
          <cell r="SHP48"/>
          <cell r="SHQ48"/>
          <cell r="SHR48"/>
          <cell r="SHS48"/>
          <cell r="SHT48"/>
          <cell r="SHU48"/>
          <cell r="SHV48"/>
          <cell r="SHW48"/>
          <cell r="SHX48"/>
          <cell r="SHY48"/>
          <cell r="SHZ48"/>
          <cell r="SIA48"/>
          <cell r="SIB48"/>
          <cell r="SIC48"/>
          <cell r="SID48"/>
          <cell r="SIE48"/>
          <cell r="SIF48"/>
          <cell r="SIG48"/>
          <cell r="SIH48"/>
          <cell r="SII48"/>
          <cell r="SIJ48"/>
          <cell r="SIK48"/>
          <cell r="SIL48"/>
          <cell r="SIM48"/>
          <cell r="SIN48"/>
          <cell r="SIO48"/>
          <cell r="SIP48"/>
          <cell r="SIQ48"/>
          <cell r="SIR48"/>
          <cell r="SIS48"/>
          <cell r="SIT48"/>
          <cell r="SIU48"/>
          <cell r="SIV48"/>
          <cell r="SIW48"/>
          <cell r="SIX48"/>
          <cell r="SIY48"/>
          <cell r="SIZ48"/>
          <cell r="SJA48"/>
          <cell r="SJB48"/>
          <cell r="SJC48"/>
          <cell r="SJD48"/>
          <cell r="SJE48"/>
          <cell r="SJF48"/>
          <cell r="SJG48"/>
          <cell r="SJH48"/>
          <cell r="SJI48"/>
          <cell r="SJJ48"/>
          <cell r="SJK48"/>
          <cell r="SJL48"/>
          <cell r="SJM48"/>
          <cell r="SJN48"/>
          <cell r="SJO48"/>
          <cell r="SJP48"/>
          <cell r="SJQ48"/>
          <cell r="SJR48"/>
          <cell r="SJS48"/>
          <cell r="SJT48"/>
          <cell r="SJU48"/>
          <cell r="SJV48"/>
          <cell r="SJW48"/>
          <cell r="SJX48"/>
          <cell r="SJY48"/>
          <cell r="SJZ48"/>
          <cell r="SKA48"/>
          <cell r="SKB48"/>
          <cell r="SKC48"/>
          <cell r="SKD48"/>
          <cell r="SKE48"/>
          <cell r="SKF48"/>
          <cell r="SKG48"/>
          <cell r="SKH48"/>
          <cell r="SKI48"/>
          <cell r="SKJ48"/>
          <cell r="SKK48"/>
          <cell r="SKL48"/>
          <cell r="SKM48"/>
          <cell r="SKN48"/>
          <cell r="SKO48"/>
          <cell r="SKP48"/>
          <cell r="SKQ48"/>
          <cell r="SKR48"/>
          <cell r="SKS48"/>
          <cell r="SKT48"/>
          <cell r="SKU48"/>
          <cell r="SKV48"/>
          <cell r="SKW48"/>
          <cell r="SKX48"/>
          <cell r="SKY48"/>
          <cell r="SKZ48"/>
          <cell r="SLA48"/>
          <cell r="SLB48"/>
          <cell r="SLC48"/>
          <cell r="SLD48"/>
          <cell r="SLE48"/>
          <cell r="SLF48"/>
          <cell r="SLG48"/>
          <cell r="SLH48"/>
          <cell r="SLI48"/>
          <cell r="SLJ48"/>
          <cell r="SLK48"/>
          <cell r="SLL48"/>
          <cell r="SLM48"/>
          <cell r="SLN48"/>
          <cell r="SLO48"/>
          <cell r="SLP48"/>
          <cell r="SLQ48"/>
          <cell r="SLR48"/>
          <cell r="SLS48"/>
          <cell r="SLT48"/>
          <cell r="SLU48"/>
          <cell r="SLV48"/>
          <cell r="SLW48"/>
          <cell r="SLX48"/>
          <cell r="SLY48"/>
          <cell r="SLZ48"/>
          <cell r="SMA48"/>
          <cell r="SMB48"/>
          <cell r="SMC48"/>
          <cell r="SMD48"/>
          <cell r="SME48"/>
          <cell r="SMF48"/>
          <cell r="SMG48"/>
          <cell r="SMH48"/>
          <cell r="SMI48"/>
          <cell r="SMJ48"/>
          <cell r="SMK48"/>
          <cell r="SML48"/>
          <cell r="SMM48"/>
          <cell r="SMN48"/>
          <cell r="SMO48"/>
          <cell r="SMP48"/>
          <cell r="SMQ48"/>
          <cell r="SMR48"/>
          <cell r="SMS48"/>
          <cell r="SMT48"/>
          <cell r="SMU48"/>
          <cell r="SMV48"/>
          <cell r="SMW48"/>
          <cell r="SMX48"/>
          <cell r="SMY48"/>
          <cell r="SMZ48"/>
          <cell r="SNA48"/>
          <cell r="SNB48"/>
          <cell r="SNC48"/>
          <cell r="SND48"/>
          <cell r="SNE48"/>
          <cell r="SNF48"/>
          <cell r="SNG48"/>
          <cell r="SNH48"/>
          <cell r="SNI48"/>
          <cell r="SNJ48"/>
          <cell r="SNK48"/>
          <cell r="SNL48"/>
          <cell r="SNM48"/>
          <cell r="SNN48"/>
          <cell r="SNO48"/>
          <cell r="SNP48"/>
          <cell r="SNQ48"/>
          <cell r="SNR48"/>
          <cell r="SNS48"/>
          <cell r="SNT48"/>
          <cell r="SNU48"/>
          <cell r="SNV48"/>
          <cell r="SNW48"/>
          <cell r="SNX48"/>
          <cell r="SNY48"/>
          <cell r="SNZ48"/>
          <cell r="SOA48"/>
          <cell r="SOB48"/>
          <cell r="SOC48"/>
          <cell r="SOD48"/>
          <cell r="SOE48"/>
          <cell r="SOF48"/>
          <cell r="SOG48"/>
          <cell r="SOH48"/>
          <cell r="SOI48"/>
          <cell r="SOJ48"/>
          <cell r="SOK48"/>
          <cell r="SOL48"/>
          <cell r="SOM48"/>
          <cell r="SON48"/>
          <cell r="SOO48"/>
          <cell r="SOP48"/>
          <cell r="SOQ48"/>
          <cell r="SOR48"/>
          <cell r="SOS48"/>
          <cell r="SOT48"/>
          <cell r="SOU48"/>
          <cell r="SOV48"/>
          <cell r="SOW48"/>
          <cell r="SOX48"/>
          <cell r="SOY48"/>
          <cell r="SOZ48"/>
          <cell r="SPA48"/>
          <cell r="SPB48"/>
          <cell r="SPC48"/>
          <cell r="SPD48"/>
          <cell r="SPE48"/>
          <cell r="SPF48"/>
          <cell r="SPG48"/>
          <cell r="SPH48"/>
          <cell r="SPI48"/>
          <cell r="SPJ48"/>
          <cell r="SPK48"/>
          <cell r="SPL48"/>
          <cell r="SPM48"/>
          <cell r="SPN48"/>
          <cell r="SPO48"/>
          <cell r="SPP48"/>
          <cell r="SPQ48"/>
          <cell r="SPR48"/>
          <cell r="SPS48"/>
          <cell r="SPT48"/>
          <cell r="SPU48"/>
          <cell r="SPV48"/>
          <cell r="SPW48"/>
          <cell r="SPX48"/>
          <cell r="SPY48"/>
          <cell r="SPZ48"/>
          <cell r="SQA48"/>
          <cell r="SQB48"/>
          <cell r="SQC48"/>
          <cell r="SQD48"/>
          <cell r="SQE48"/>
          <cell r="SQF48"/>
          <cell r="SQG48"/>
          <cell r="SQH48"/>
          <cell r="SQI48"/>
          <cell r="SQJ48"/>
          <cell r="SQK48"/>
          <cell r="SQL48"/>
          <cell r="SQM48"/>
          <cell r="SQN48"/>
          <cell r="SQO48"/>
          <cell r="SQP48"/>
          <cell r="SQQ48"/>
          <cell r="SQR48"/>
          <cell r="SQS48"/>
          <cell r="SQT48"/>
          <cell r="SQU48"/>
          <cell r="SQV48"/>
          <cell r="SQW48"/>
          <cell r="SQX48"/>
          <cell r="SQY48"/>
          <cell r="SQZ48"/>
          <cell r="SRA48"/>
          <cell r="SRB48"/>
          <cell r="SRC48"/>
          <cell r="SRD48"/>
          <cell r="SRE48"/>
          <cell r="SRF48"/>
          <cell r="SRG48"/>
          <cell r="SRH48"/>
          <cell r="SRI48"/>
          <cell r="SRJ48"/>
          <cell r="SRK48"/>
          <cell r="SRL48"/>
          <cell r="SRM48"/>
          <cell r="SRN48"/>
          <cell r="SRO48"/>
          <cell r="SRP48"/>
          <cell r="SRQ48"/>
          <cell r="SRR48"/>
          <cell r="SRS48"/>
          <cell r="SRT48"/>
          <cell r="SRU48"/>
          <cell r="SRV48"/>
          <cell r="SRW48"/>
          <cell r="SRX48"/>
          <cell r="SRY48"/>
          <cell r="SRZ48"/>
          <cell r="SSA48"/>
          <cell r="SSB48"/>
          <cell r="SSC48"/>
          <cell r="SSD48"/>
          <cell r="SSE48"/>
          <cell r="SSF48"/>
          <cell r="SSG48"/>
          <cell r="SSH48"/>
          <cell r="SSI48"/>
          <cell r="SSJ48"/>
          <cell r="SSK48"/>
          <cell r="SSL48"/>
          <cell r="SSM48"/>
          <cell r="SSN48"/>
          <cell r="SSO48"/>
          <cell r="SSP48"/>
          <cell r="SSQ48"/>
          <cell r="SSR48"/>
          <cell r="SSS48"/>
          <cell r="SST48"/>
          <cell r="SSU48"/>
          <cell r="SSV48"/>
          <cell r="SSW48"/>
          <cell r="SSX48"/>
          <cell r="SSY48"/>
          <cell r="SSZ48"/>
          <cell r="STA48"/>
          <cell r="STB48"/>
          <cell r="STC48"/>
          <cell r="STD48"/>
          <cell r="STE48"/>
          <cell r="STF48"/>
          <cell r="STG48"/>
          <cell r="STH48"/>
          <cell r="STI48"/>
          <cell r="STJ48"/>
          <cell r="STK48"/>
          <cell r="STL48"/>
          <cell r="STM48"/>
          <cell r="STN48"/>
          <cell r="STO48"/>
          <cell r="STP48"/>
          <cell r="STQ48"/>
          <cell r="STR48"/>
          <cell r="STS48"/>
          <cell r="STT48"/>
          <cell r="STU48"/>
          <cell r="STV48"/>
          <cell r="STW48"/>
          <cell r="STX48"/>
          <cell r="STY48"/>
          <cell r="STZ48"/>
          <cell r="SUA48"/>
          <cell r="SUB48"/>
          <cell r="SUC48"/>
          <cell r="SUD48"/>
          <cell r="SUE48"/>
          <cell r="SUF48"/>
          <cell r="SUG48"/>
          <cell r="SUH48"/>
          <cell r="SUI48"/>
          <cell r="SUJ48"/>
          <cell r="SUK48"/>
          <cell r="SUL48"/>
          <cell r="SUM48"/>
          <cell r="SUN48"/>
          <cell r="SUO48"/>
          <cell r="SUP48"/>
          <cell r="SUQ48"/>
          <cell r="SUR48"/>
          <cell r="SUS48"/>
          <cell r="SUT48"/>
          <cell r="SUU48"/>
          <cell r="SUV48"/>
          <cell r="SUW48"/>
          <cell r="SUX48"/>
          <cell r="SUY48"/>
          <cell r="SUZ48"/>
          <cell r="SVA48"/>
          <cell r="SVB48"/>
          <cell r="SVC48"/>
          <cell r="SVD48"/>
          <cell r="SVE48"/>
          <cell r="SVF48"/>
          <cell r="SVG48"/>
          <cell r="SVH48"/>
          <cell r="SVI48"/>
          <cell r="SVJ48"/>
          <cell r="SVK48"/>
          <cell r="SVL48"/>
          <cell r="SVM48"/>
          <cell r="SVN48"/>
          <cell r="SVO48"/>
          <cell r="SVP48"/>
          <cell r="SVQ48"/>
          <cell r="SVR48"/>
          <cell r="SVS48"/>
          <cell r="SVT48"/>
          <cell r="SVU48"/>
          <cell r="SVV48"/>
          <cell r="SVW48"/>
          <cell r="SVX48"/>
          <cell r="SVY48"/>
          <cell r="SVZ48"/>
          <cell r="SWA48"/>
          <cell r="SWB48"/>
          <cell r="SWC48"/>
          <cell r="SWD48"/>
          <cell r="SWE48"/>
          <cell r="SWF48"/>
          <cell r="SWG48"/>
          <cell r="SWH48"/>
          <cell r="SWI48"/>
          <cell r="SWJ48"/>
          <cell r="SWK48"/>
          <cell r="SWL48"/>
          <cell r="SWM48"/>
          <cell r="SWN48"/>
          <cell r="SWO48"/>
          <cell r="SWP48"/>
          <cell r="SWQ48"/>
          <cell r="SWR48"/>
          <cell r="SWS48"/>
          <cell r="SWT48"/>
          <cell r="SWU48"/>
          <cell r="SWV48"/>
          <cell r="SWW48"/>
          <cell r="SWX48"/>
          <cell r="SWY48"/>
          <cell r="SWZ48"/>
          <cell r="SXA48"/>
          <cell r="SXB48"/>
          <cell r="SXC48"/>
          <cell r="SXD48"/>
          <cell r="SXE48"/>
          <cell r="SXF48"/>
          <cell r="SXG48"/>
          <cell r="SXH48"/>
          <cell r="SXI48"/>
          <cell r="SXJ48"/>
          <cell r="SXK48"/>
          <cell r="SXL48"/>
          <cell r="SXM48"/>
          <cell r="SXN48"/>
          <cell r="SXO48"/>
          <cell r="SXP48"/>
          <cell r="SXQ48"/>
          <cell r="SXR48"/>
          <cell r="SXS48"/>
          <cell r="SXT48"/>
          <cell r="SXU48"/>
          <cell r="SXV48"/>
          <cell r="SXW48"/>
          <cell r="SXX48"/>
          <cell r="SXY48"/>
          <cell r="SXZ48"/>
          <cell r="SYA48"/>
          <cell r="SYB48"/>
          <cell r="SYC48"/>
          <cell r="SYD48"/>
          <cell r="SYE48"/>
          <cell r="SYF48"/>
          <cell r="SYG48"/>
          <cell r="SYH48"/>
          <cell r="SYI48"/>
          <cell r="SYJ48"/>
          <cell r="SYK48"/>
          <cell r="SYL48"/>
          <cell r="SYM48"/>
          <cell r="SYN48"/>
          <cell r="SYO48"/>
          <cell r="SYP48"/>
          <cell r="SYQ48"/>
          <cell r="SYR48"/>
          <cell r="SYS48"/>
          <cell r="SYT48"/>
          <cell r="SYU48"/>
          <cell r="SYV48"/>
          <cell r="SYW48"/>
          <cell r="SYX48"/>
          <cell r="SYY48"/>
          <cell r="SYZ48"/>
          <cell r="SZA48"/>
          <cell r="SZB48"/>
          <cell r="SZC48"/>
          <cell r="SZD48"/>
          <cell r="SZE48"/>
          <cell r="SZF48"/>
          <cell r="SZG48"/>
          <cell r="SZH48"/>
          <cell r="SZI48"/>
          <cell r="SZJ48"/>
          <cell r="SZK48"/>
          <cell r="SZL48"/>
          <cell r="SZM48"/>
          <cell r="SZN48"/>
          <cell r="SZO48"/>
          <cell r="SZP48"/>
          <cell r="SZQ48"/>
          <cell r="SZR48"/>
          <cell r="SZS48"/>
          <cell r="SZT48"/>
          <cell r="SZU48"/>
          <cell r="SZV48"/>
          <cell r="SZW48"/>
          <cell r="SZX48"/>
          <cell r="SZY48"/>
          <cell r="SZZ48"/>
          <cell r="TAA48"/>
          <cell r="TAB48"/>
          <cell r="TAC48"/>
          <cell r="TAD48"/>
          <cell r="TAE48"/>
          <cell r="TAF48"/>
          <cell r="TAG48"/>
          <cell r="TAH48"/>
          <cell r="TAI48"/>
          <cell r="TAJ48"/>
          <cell r="TAK48"/>
          <cell r="TAL48"/>
          <cell r="TAM48"/>
          <cell r="TAN48"/>
          <cell r="TAO48"/>
          <cell r="TAP48"/>
          <cell r="TAQ48"/>
          <cell r="TAR48"/>
          <cell r="TAS48"/>
          <cell r="TAT48"/>
          <cell r="TAU48"/>
          <cell r="TAV48"/>
          <cell r="TAW48"/>
          <cell r="TAX48"/>
          <cell r="TAY48"/>
          <cell r="TAZ48"/>
          <cell r="TBA48"/>
          <cell r="TBB48"/>
          <cell r="TBC48"/>
          <cell r="TBD48"/>
          <cell r="TBE48"/>
          <cell r="TBF48"/>
          <cell r="TBG48"/>
          <cell r="TBH48"/>
          <cell r="TBI48"/>
          <cell r="TBJ48"/>
          <cell r="TBK48"/>
          <cell r="TBL48"/>
          <cell r="TBM48"/>
          <cell r="TBN48"/>
          <cell r="TBO48"/>
          <cell r="TBP48"/>
          <cell r="TBQ48"/>
          <cell r="TBR48"/>
          <cell r="TBS48"/>
          <cell r="TBT48"/>
          <cell r="TBU48"/>
          <cell r="TBV48"/>
          <cell r="TBW48"/>
          <cell r="TBX48"/>
          <cell r="TBY48"/>
          <cell r="TBZ48"/>
          <cell r="TCA48"/>
          <cell r="TCB48"/>
          <cell r="TCC48"/>
          <cell r="TCD48"/>
          <cell r="TCE48"/>
          <cell r="TCF48"/>
          <cell r="TCG48"/>
          <cell r="TCH48"/>
          <cell r="TCI48"/>
          <cell r="TCJ48"/>
          <cell r="TCK48"/>
          <cell r="TCL48"/>
          <cell r="TCM48"/>
          <cell r="TCN48"/>
          <cell r="TCO48"/>
          <cell r="TCP48"/>
          <cell r="TCQ48"/>
          <cell r="TCR48"/>
          <cell r="TCS48"/>
          <cell r="TCT48"/>
          <cell r="TCU48"/>
          <cell r="TCV48"/>
          <cell r="TCW48"/>
          <cell r="TCX48"/>
          <cell r="TCY48"/>
          <cell r="TCZ48"/>
          <cell r="TDA48"/>
          <cell r="TDB48"/>
          <cell r="TDC48"/>
          <cell r="TDD48"/>
          <cell r="TDE48"/>
          <cell r="TDF48"/>
          <cell r="TDG48"/>
          <cell r="TDH48"/>
          <cell r="TDI48"/>
          <cell r="TDJ48"/>
          <cell r="TDK48"/>
          <cell r="TDL48"/>
          <cell r="TDM48"/>
          <cell r="TDN48"/>
          <cell r="TDO48"/>
          <cell r="TDP48"/>
          <cell r="TDQ48"/>
          <cell r="TDR48"/>
          <cell r="TDS48"/>
          <cell r="TDT48"/>
          <cell r="TDU48"/>
          <cell r="TDV48"/>
          <cell r="TDW48"/>
          <cell r="TDX48"/>
          <cell r="TDY48"/>
          <cell r="TDZ48"/>
          <cell r="TEA48"/>
          <cell r="TEB48"/>
          <cell r="TEC48"/>
          <cell r="TED48"/>
          <cell r="TEE48"/>
          <cell r="TEF48"/>
          <cell r="TEG48"/>
          <cell r="TEH48"/>
          <cell r="TEI48"/>
          <cell r="TEJ48"/>
          <cell r="TEK48"/>
          <cell r="TEL48"/>
          <cell r="TEM48"/>
          <cell r="TEN48"/>
          <cell r="TEO48"/>
          <cell r="TEP48"/>
          <cell r="TEQ48"/>
          <cell r="TER48"/>
          <cell r="TES48"/>
          <cell r="TET48"/>
          <cell r="TEU48"/>
          <cell r="TEV48"/>
          <cell r="TEW48"/>
          <cell r="TEX48"/>
          <cell r="TEY48"/>
          <cell r="TEZ48"/>
          <cell r="TFA48"/>
          <cell r="TFB48"/>
          <cell r="TFC48"/>
          <cell r="TFD48"/>
          <cell r="TFE48"/>
          <cell r="TFF48"/>
          <cell r="TFG48"/>
          <cell r="TFH48"/>
          <cell r="TFI48"/>
          <cell r="TFJ48"/>
          <cell r="TFK48"/>
          <cell r="TFL48"/>
          <cell r="TFM48"/>
          <cell r="TFN48"/>
          <cell r="TFO48"/>
          <cell r="TFP48"/>
          <cell r="TFQ48"/>
          <cell r="TFR48"/>
          <cell r="TFS48"/>
          <cell r="TFT48"/>
          <cell r="TFU48"/>
          <cell r="TFV48"/>
          <cell r="TFW48"/>
          <cell r="TFX48"/>
          <cell r="TFY48"/>
          <cell r="TFZ48"/>
          <cell r="TGA48"/>
          <cell r="TGB48"/>
          <cell r="TGC48"/>
          <cell r="TGD48"/>
          <cell r="TGE48"/>
          <cell r="TGF48"/>
          <cell r="TGG48"/>
          <cell r="TGH48"/>
          <cell r="TGI48"/>
          <cell r="TGJ48"/>
          <cell r="TGK48"/>
          <cell r="TGL48"/>
          <cell r="TGM48"/>
          <cell r="TGN48"/>
          <cell r="TGO48"/>
          <cell r="TGP48"/>
          <cell r="TGQ48"/>
          <cell r="TGR48"/>
          <cell r="TGS48"/>
          <cell r="TGT48"/>
          <cell r="TGU48"/>
          <cell r="TGV48"/>
          <cell r="TGW48"/>
          <cell r="TGX48"/>
          <cell r="TGY48"/>
          <cell r="TGZ48"/>
          <cell r="THA48"/>
          <cell r="THB48"/>
          <cell r="THC48"/>
          <cell r="THD48"/>
          <cell r="THE48"/>
          <cell r="THF48"/>
          <cell r="THG48"/>
          <cell r="THH48"/>
          <cell r="THI48"/>
          <cell r="THJ48"/>
          <cell r="THK48"/>
          <cell r="THL48"/>
          <cell r="THM48"/>
          <cell r="THN48"/>
          <cell r="THO48"/>
          <cell r="THP48"/>
          <cell r="THQ48"/>
          <cell r="THR48"/>
          <cell r="THS48"/>
          <cell r="THT48"/>
          <cell r="THU48"/>
          <cell r="THV48"/>
          <cell r="THW48"/>
          <cell r="THX48"/>
          <cell r="THY48"/>
          <cell r="THZ48"/>
          <cell r="TIA48"/>
          <cell r="TIB48"/>
          <cell r="TIC48"/>
          <cell r="TID48"/>
          <cell r="TIE48"/>
          <cell r="TIF48"/>
          <cell r="TIG48"/>
          <cell r="TIH48"/>
          <cell r="TII48"/>
          <cell r="TIJ48"/>
          <cell r="TIK48"/>
          <cell r="TIL48"/>
          <cell r="TIM48"/>
          <cell r="TIN48"/>
          <cell r="TIO48"/>
          <cell r="TIP48"/>
          <cell r="TIQ48"/>
          <cell r="TIR48"/>
          <cell r="TIS48"/>
          <cell r="TIT48"/>
          <cell r="TIU48"/>
          <cell r="TIV48"/>
          <cell r="TIW48"/>
          <cell r="TIX48"/>
          <cell r="TIY48"/>
          <cell r="TIZ48"/>
          <cell r="TJA48"/>
          <cell r="TJB48"/>
          <cell r="TJC48"/>
          <cell r="TJD48"/>
          <cell r="TJE48"/>
          <cell r="TJF48"/>
          <cell r="TJG48"/>
          <cell r="TJH48"/>
          <cell r="TJI48"/>
          <cell r="TJJ48"/>
          <cell r="TJK48"/>
          <cell r="TJL48"/>
          <cell r="TJM48"/>
          <cell r="TJN48"/>
          <cell r="TJO48"/>
          <cell r="TJP48"/>
          <cell r="TJQ48"/>
          <cell r="TJR48"/>
          <cell r="TJS48"/>
          <cell r="TJT48"/>
          <cell r="TJU48"/>
          <cell r="TJV48"/>
          <cell r="TJW48"/>
          <cell r="TJX48"/>
          <cell r="TJY48"/>
          <cell r="TJZ48"/>
          <cell r="TKA48"/>
          <cell r="TKB48"/>
          <cell r="TKC48"/>
          <cell r="TKD48"/>
          <cell r="TKE48"/>
          <cell r="TKF48"/>
          <cell r="TKG48"/>
          <cell r="TKH48"/>
          <cell r="TKI48"/>
          <cell r="TKJ48"/>
          <cell r="TKK48"/>
          <cell r="TKL48"/>
          <cell r="TKM48"/>
          <cell r="TKN48"/>
          <cell r="TKO48"/>
          <cell r="TKP48"/>
          <cell r="TKQ48"/>
          <cell r="TKR48"/>
          <cell r="TKS48"/>
          <cell r="TKT48"/>
          <cell r="TKU48"/>
          <cell r="TKV48"/>
          <cell r="TKW48"/>
          <cell r="TKX48"/>
          <cell r="TKY48"/>
          <cell r="TKZ48"/>
          <cell r="TLA48"/>
          <cell r="TLB48"/>
          <cell r="TLC48"/>
          <cell r="TLD48"/>
          <cell r="TLE48"/>
          <cell r="TLF48"/>
          <cell r="TLG48"/>
          <cell r="TLH48"/>
          <cell r="TLI48"/>
          <cell r="TLJ48"/>
          <cell r="TLK48"/>
          <cell r="TLL48"/>
          <cell r="TLM48"/>
          <cell r="TLN48"/>
          <cell r="TLO48"/>
          <cell r="TLP48"/>
          <cell r="TLQ48"/>
          <cell r="TLR48"/>
          <cell r="TLS48"/>
          <cell r="TLT48"/>
          <cell r="TLU48"/>
          <cell r="TLV48"/>
          <cell r="TLW48"/>
          <cell r="TLX48"/>
          <cell r="TLY48"/>
          <cell r="TLZ48"/>
          <cell r="TMA48"/>
          <cell r="TMB48"/>
          <cell r="TMC48"/>
          <cell r="TMD48"/>
          <cell r="TME48"/>
          <cell r="TMF48"/>
          <cell r="TMG48"/>
          <cell r="TMH48"/>
          <cell r="TMI48"/>
          <cell r="TMJ48"/>
          <cell r="TMK48"/>
          <cell r="TML48"/>
          <cell r="TMM48"/>
          <cell r="TMN48"/>
          <cell r="TMO48"/>
          <cell r="TMP48"/>
          <cell r="TMQ48"/>
          <cell r="TMR48"/>
          <cell r="TMS48"/>
          <cell r="TMT48"/>
          <cell r="TMU48"/>
          <cell r="TMV48"/>
          <cell r="TMW48"/>
          <cell r="TMX48"/>
          <cell r="TMY48"/>
          <cell r="TMZ48"/>
          <cell r="TNA48"/>
          <cell r="TNB48"/>
          <cell r="TNC48"/>
          <cell r="TND48"/>
          <cell r="TNE48"/>
          <cell r="TNF48"/>
          <cell r="TNG48"/>
          <cell r="TNH48"/>
          <cell r="TNI48"/>
          <cell r="TNJ48"/>
          <cell r="TNK48"/>
          <cell r="TNL48"/>
          <cell r="TNM48"/>
          <cell r="TNN48"/>
          <cell r="TNO48"/>
          <cell r="TNP48"/>
          <cell r="TNQ48"/>
          <cell r="TNR48"/>
          <cell r="TNS48"/>
          <cell r="TNT48"/>
          <cell r="TNU48"/>
          <cell r="TNV48"/>
          <cell r="TNW48"/>
          <cell r="TNX48"/>
          <cell r="TNY48"/>
          <cell r="TNZ48"/>
          <cell r="TOA48"/>
          <cell r="TOB48"/>
          <cell r="TOC48"/>
          <cell r="TOD48"/>
          <cell r="TOE48"/>
          <cell r="TOF48"/>
          <cell r="TOG48"/>
          <cell r="TOH48"/>
          <cell r="TOI48"/>
          <cell r="TOJ48"/>
          <cell r="TOK48"/>
          <cell r="TOL48"/>
          <cell r="TOM48"/>
          <cell r="TON48"/>
          <cell r="TOO48"/>
          <cell r="TOP48"/>
          <cell r="TOQ48"/>
          <cell r="TOR48"/>
          <cell r="TOS48"/>
          <cell r="TOT48"/>
          <cell r="TOU48"/>
          <cell r="TOV48"/>
          <cell r="TOW48"/>
          <cell r="TOX48"/>
          <cell r="TOY48"/>
          <cell r="TOZ48"/>
          <cell r="TPA48"/>
          <cell r="TPB48"/>
          <cell r="TPC48"/>
          <cell r="TPD48"/>
          <cell r="TPE48"/>
          <cell r="TPF48"/>
          <cell r="TPG48"/>
          <cell r="TPH48"/>
          <cell r="TPI48"/>
          <cell r="TPJ48"/>
          <cell r="TPK48"/>
          <cell r="TPL48"/>
          <cell r="TPM48"/>
          <cell r="TPN48"/>
          <cell r="TPO48"/>
          <cell r="TPP48"/>
          <cell r="TPQ48"/>
          <cell r="TPR48"/>
          <cell r="TPS48"/>
          <cell r="TPT48"/>
          <cell r="TPU48"/>
          <cell r="TPV48"/>
          <cell r="TPW48"/>
          <cell r="TPX48"/>
          <cell r="TPY48"/>
          <cell r="TPZ48"/>
          <cell r="TQA48"/>
          <cell r="TQB48"/>
          <cell r="TQC48"/>
          <cell r="TQD48"/>
          <cell r="TQE48"/>
          <cell r="TQF48"/>
          <cell r="TQG48"/>
          <cell r="TQH48"/>
          <cell r="TQI48"/>
          <cell r="TQJ48"/>
          <cell r="TQK48"/>
          <cell r="TQL48"/>
          <cell r="TQM48"/>
          <cell r="TQN48"/>
          <cell r="TQO48"/>
          <cell r="TQP48"/>
          <cell r="TQQ48"/>
          <cell r="TQR48"/>
          <cell r="TQS48"/>
          <cell r="TQT48"/>
          <cell r="TQU48"/>
          <cell r="TQV48"/>
          <cell r="TQW48"/>
          <cell r="TQX48"/>
          <cell r="TQY48"/>
          <cell r="TQZ48"/>
          <cell r="TRA48"/>
          <cell r="TRB48"/>
          <cell r="TRC48"/>
          <cell r="TRD48"/>
          <cell r="TRE48"/>
          <cell r="TRF48"/>
          <cell r="TRG48"/>
          <cell r="TRH48"/>
          <cell r="TRI48"/>
          <cell r="TRJ48"/>
          <cell r="TRK48"/>
          <cell r="TRL48"/>
          <cell r="TRM48"/>
          <cell r="TRN48"/>
          <cell r="TRO48"/>
          <cell r="TRP48"/>
          <cell r="TRQ48"/>
          <cell r="TRR48"/>
          <cell r="TRS48"/>
          <cell r="TRT48"/>
          <cell r="TRU48"/>
          <cell r="TRV48"/>
          <cell r="TRW48"/>
          <cell r="TRX48"/>
          <cell r="TRY48"/>
          <cell r="TRZ48"/>
          <cell r="TSA48"/>
          <cell r="TSB48"/>
          <cell r="TSC48"/>
          <cell r="TSD48"/>
          <cell r="TSE48"/>
          <cell r="TSF48"/>
          <cell r="TSG48"/>
          <cell r="TSH48"/>
          <cell r="TSI48"/>
          <cell r="TSJ48"/>
          <cell r="TSK48"/>
          <cell r="TSL48"/>
          <cell r="TSM48"/>
          <cell r="TSN48"/>
          <cell r="TSO48"/>
          <cell r="TSP48"/>
          <cell r="TSQ48"/>
          <cell r="TSR48"/>
          <cell r="TSS48"/>
          <cell r="TST48"/>
          <cell r="TSU48"/>
          <cell r="TSV48"/>
          <cell r="TSW48"/>
          <cell r="TSX48"/>
          <cell r="TSY48"/>
          <cell r="TSZ48"/>
          <cell r="TTA48"/>
          <cell r="TTB48"/>
          <cell r="TTC48"/>
          <cell r="TTD48"/>
          <cell r="TTE48"/>
          <cell r="TTF48"/>
          <cell r="TTG48"/>
          <cell r="TTH48"/>
          <cell r="TTI48"/>
          <cell r="TTJ48"/>
          <cell r="TTK48"/>
          <cell r="TTL48"/>
          <cell r="TTM48"/>
          <cell r="TTN48"/>
          <cell r="TTO48"/>
          <cell r="TTP48"/>
          <cell r="TTQ48"/>
          <cell r="TTR48"/>
          <cell r="TTS48"/>
          <cell r="TTT48"/>
          <cell r="TTU48"/>
          <cell r="TTV48"/>
          <cell r="TTW48"/>
          <cell r="TTX48"/>
          <cell r="TTY48"/>
          <cell r="TTZ48"/>
          <cell r="TUA48"/>
          <cell r="TUB48"/>
          <cell r="TUC48"/>
          <cell r="TUD48"/>
          <cell r="TUE48"/>
          <cell r="TUF48"/>
          <cell r="TUG48"/>
          <cell r="TUH48"/>
          <cell r="TUI48"/>
          <cell r="TUJ48"/>
          <cell r="TUK48"/>
          <cell r="TUL48"/>
          <cell r="TUM48"/>
          <cell r="TUN48"/>
          <cell r="TUO48"/>
          <cell r="TUP48"/>
          <cell r="TUQ48"/>
          <cell r="TUR48"/>
          <cell r="TUS48"/>
          <cell r="TUT48"/>
          <cell r="TUU48"/>
          <cell r="TUV48"/>
          <cell r="TUW48"/>
          <cell r="TUX48"/>
          <cell r="TUY48"/>
          <cell r="TUZ48"/>
          <cell r="TVA48"/>
          <cell r="TVB48"/>
          <cell r="TVC48"/>
          <cell r="TVD48"/>
          <cell r="TVE48"/>
          <cell r="TVF48"/>
          <cell r="TVG48"/>
          <cell r="TVH48"/>
          <cell r="TVI48"/>
          <cell r="TVJ48"/>
          <cell r="TVK48"/>
          <cell r="TVL48"/>
          <cell r="TVM48"/>
          <cell r="TVN48"/>
          <cell r="TVO48"/>
          <cell r="TVP48"/>
          <cell r="TVQ48"/>
          <cell r="TVR48"/>
          <cell r="TVS48"/>
          <cell r="TVT48"/>
          <cell r="TVU48"/>
          <cell r="TVV48"/>
          <cell r="TVW48"/>
          <cell r="TVX48"/>
          <cell r="TVY48"/>
          <cell r="TVZ48"/>
          <cell r="TWA48"/>
          <cell r="TWB48"/>
          <cell r="TWC48"/>
          <cell r="TWD48"/>
          <cell r="TWE48"/>
          <cell r="TWF48"/>
          <cell r="TWG48"/>
          <cell r="TWH48"/>
          <cell r="TWI48"/>
          <cell r="TWJ48"/>
          <cell r="TWK48"/>
          <cell r="TWL48"/>
          <cell r="TWM48"/>
          <cell r="TWN48"/>
          <cell r="TWO48"/>
          <cell r="TWP48"/>
          <cell r="TWQ48"/>
          <cell r="TWR48"/>
          <cell r="TWS48"/>
          <cell r="TWT48"/>
          <cell r="TWU48"/>
          <cell r="TWV48"/>
          <cell r="TWW48"/>
          <cell r="TWX48"/>
          <cell r="TWY48"/>
          <cell r="TWZ48"/>
          <cell r="TXA48"/>
          <cell r="TXB48"/>
          <cell r="TXC48"/>
          <cell r="TXD48"/>
          <cell r="TXE48"/>
          <cell r="TXF48"/>
          <cell r="TXG48"/>
          <cell r="TXH48"/>
          <cell r="TXI48"/>
          <cell r="TXJ48"/>
          <cell r="TXK48"/>
          <cell r="TXL48"/>
          <cell r="TXM48"/>
          <cell r="TXN48"/>
          <cell r="TXO48"/>
          <cell r="TXP48"/>
          <cell r="TXQ48"/>
          <cell r="TXR48"/>
          <cell r="TXS48"/>
          <cell r="TXT48"/>
          <cell r="TXU48"/>
          <cell r="TXV48"/>
          <cell r="TXW48"/>
          <cell r="TXX48"/>
          <cell r="TXY48"/>
          <cell r="TXZ48"/>
          <cell r="TYA48"/>
          <cell r="TYB48"/>
          <cell r="TYC48"/>
          <cell r="TYD48"/>
          <cell r="TYE48"/>
          <cell r="TYF48"/>
          <cell r="TYG48"/>
          <cell r="TYH48"/>
          <cell r="TYI48"/>
          <cell r="TYJ48"/>
          <cell r="TYK48"/>
          <cell r="TYL48"/>
          <cell r="TYM48"/>
          <cell r="TYN48"/>
          <cell r="TYO48"/>
          <cell r="TYP48"/>
          <cell r="TYQ48"/>
          <cell r="TYR48"/>
          <cell r="TYS48"/>
          <cell r="TYT48"/>
          <cell r="TYU48"/>
          <cell r="TYV48"/>
          <cell r="TYW48"/>
          <cell r="TYX48"/>
          <cell r="TYY48"/>
          <cell r="TYZ48"/>
          <cell r="TZA48"/>
          <cell r="TZB48"/>
          <cell r="TZC48"/>
          <cell r="TZD48"/>
          <cell r="TZE48"/>
          <cell r="TZF48"/>
          <cell r="TZG48"/>
          <cell r="TZH48"/>
          <cell r="TZI48"/>
          <cell r="TZJ48"/>
          <cell r="TZK48"/>
          <cell r="TZL48"/>
          <cell r="TZM48"/>
          <cell r="TZN48"/>
          <cell r="TZO48"/>
          <cell r="TZP48"/>
          <cell r="TZQ48"/>
          <cell r="TZR48"/>
          <cell r="TZS48"/>
          <cell r="TZT48"/>
          <cell r="TZU48"/>
          <cell r="TZV48"/>
          <cell r="TZW48"/>
          <cell r="TZX48"/>
          <cell r="TZY48"/>
          <cell r="TZZ48"/>
          <cell r="UAA48"/>
          <cell r="UAB48"/>
          <cell r="UAC48"/>
          <cell r="UAD48"/>
          <cell r="UAE48"/>
          <cell r="UAF48"/>
          <cell r="UAG48"/>
          <cell r="UAH48"/>
          <cell r="UAI48"/>
          <cell r="UAJ48"/>
          <cell r="UAK48"/>
          <cell r="UAL48"/>
          <cell r="UAM48"/>
          <cell r="UAN48"/>
          <cell r="UAO48"/>
          <cell r="UAP48"/>
          <cell r="UAQ48"/>
          <cell r="UAR48"/>
          <cell r="UAS48"/>
          <cell r="UAT48"/>
          <cell r="UAU48"/>
          <cell r="UAV48"/>
          <cell r="UAW48"/>
          <cell r="UAX48"/>
          <cell r="UAY48"/>
          <cell r="UAZ48"/>
          <cell r="UBA48"/>
          <cell r="UBB48"/>
          <cell r="UBC48"/>
          <cell r="UBD48"/>
          <cell r="UBE48"/>
          <cell r="UBF48"/>
          <cell r="UBG48"/>
          <cell r="UBH48"/>
          <cell r="UBI48"/>
          <cell r="UBJ48"/>
          <cell r="UBK48"/>
          <cell r="UBL48"/>
          <cell r="UBM48"/>
          <cell r="UBN48"/>
          <cell r="UBO48"/>
          <cell r="UBP48"/>
          <cell r="UBQ48"/>
          <cell r="UBR48"/>
          <cell r="UBS48"/>
          <cell r="UBT48"/>
          <cell r="UBU48"/>
          <cell r="UBV48"/>
          <cell r="UBW48"/>
          <cell r="UBX48"/>
          <cell r="UBY48"/>
          <cell r="UBZ48"/>
          <cell r="UCA48"/>
          <cell r="UCB48"/>
          <cell r="UCC48"/>
          <cell r="UCD48"/>
          <cell r="UCE48"/>
          <cell r="UCF48"/>
          <cell r="UCG48"/>
          <cell r="UCH48"/>
          <cell r="UCI48"/>
          <cell r="UCJ48"/>
          <cell r="UCK48"/>
          <cell r="UCL48"/>
          <cell r="UCM48"/>
          <cell r="UCN48"/>
          <cell r="UCO48"/>
          <cell r="UCP48"/>
          <cell r="UCQ48"/>
          <cell r="UCR48"/>
          <cell r="UCS48"/>
          <cell r="UCT48"/>
          <cell r="UCU48"/>
          <cell r="UCV48"/>
          <cell r="UCW48"/>
          <cell r="UCX48"/>
          <cell r="UCY48"/>
          <cell r="UCZ48"/>
          <cell r="UDA48"/>
          <cell r="UDB48"/>
          <cell r="UDC48"/>
          <cell r="UDD48"/>
          <cell r="UDE48"/>
          <cell r="UDF48"/>
          <cell r="UDG48"/>
          <cell r="UDH48"/>
          <cell r="UDI48"/>
          <cell r="UDJ48"/>
          <cell r="UDK48"/>
          <cell r="UDL48"/>
          <cell r="UDM48"/>
          <cell r="UDN48"/>
          <cell r="UDO48"/>
          <cell r="UDP48"/>
          <cell r="UDQ48"/>
          <cell r="UDR48"/>
          <cell r="UDS48"/>
          <cell r="UDT48"/>
          <cell r="UDU48"/>
          <cell r="UDV48"/>
          <cell r="UDW48"/>
          <cell r="UDX48"/>
          <cell r="UDY48"/>
          <cell r="UDZ48"/>
          <cell r="UEA48"/>
          <cell r="UEB48"/>
          <cell r="UEC48"/>
          <cell r="UED48"/>
          <cell r="UEE48"/>
          <cell r="UEF48"/>
          <cell r="UEG48"/>
          <cell r="UEH48"/>
          <cell r="UEI48"/>
          <cell r="UEJ48"/>
          <cell r="UEK48"/>
          <cell r="UEL48"/>
          <cell r="UEM48"/>
          <cell r="UEN48"/>
          <cell r="UEO48"/>
          <cell r="UEP48"/>
          <cell r="UEQ48"/>
          <cell r="UER48"/>
          <cell r="UES48"/>
          <cell r="UET48"/>
          <cell r="UEU48"/>
          <cell r="UEV48"/>
          <cell r="UEW48"/>
          <cell r="UEX48"/>
          <cell r="UEY48"/>
          <cell r="UEZ48"/>
          <cell r="UFA48"/>
          <cell r="UFB48"/>
          <cell r="UFC48"/>
          <cell r="UFD48"/>
          <cell r="UFE48"/>
          <cell r="UFF48"/>
          <cell r="UFG48"/>
          <cell r="UFH48"/>
          <cell r="UFI48"/>
          <cell r="UFJ48"/>
          <cell r="UFK48"/>
          <cell r="UFL48"/>
          <cell r="UFM48"/>
          <cell r="UFN48"/>
          <cell r="UFO48"/>
          <cell r="UFP48"/>
          <cell r="UFQ48"/>
          <cell r="UFR48"/>
          <cell r="UFS48"/>
          <cell r="UFT48"/>
          <cell r="UFU48"/>
          <cell r="UFV48"/>
          <cell r="UFW48"/>
          <cell r="UFX48"/>
          <cell r="UFY48"/>
          <cell r="UFZ48"/>
          <cell r="UGA48"/>
          <cell r="UGB48"/>
          <cell r="UGC48"/>
          <cell r="UGD48"/>
          <cell r="UGE48"/>
          <cell r="UGF48"/>
          <cell r="UGG48"/>
          <cell r="UGH48"/>
          <cell r="UGI48"/>
          <cell r="UGJ48"/>
          <cell r="UGK48"/>
          <cell r="UGL48"/>
          <cell r="UGM48"/>
          <cell r="UGN48"/>
          <cell r="UGO48"/>
          <cell r="UGP48"/>
          <cell r="UGQ48"/>
          <cell r="UGR48"/>
          <cell r="UGS48"/>
          <cell r="UGT48"/>
          <cell r="UGU48"/>
          <cell r="UGV48"/>
          <cell r="UGW48"/>
          <cell r="UGX48"/>
          <cell r="UGY48"/>
          <cell r="UGZ48"/>
          <cell r="UHA48"/>
          <cell r="UHB48"/>
          <cell r="UHC48"/>
          <cell r="UHD48"/>
          <cell r="UHE48"/>
          <cell r="UHF48"/>
          <cell r="UHG48"/>
          <cell r="UHH48"/>
          <cell r="UHI48"/>
          <cell r="UHJ48"/>
          <cell r="UHK48"/>
          <cell r="UHL48"/>
          <cell r="UHM48"/>
          <cell r="UHN48"/>
          <cell r="UHO48"/>
          <cell r="UHP48"/>
          <cell r="UHQ48"/>
          <cell r="UHR48"/>
          <cell r="UHS48"/>
          <cell r="UHT48"/>
          <cell r="UHU48"/>
          <cell r="UHV48"/>
          <cell r="UHW48"/>
          <cell r="UHX48"/>
          <cell r="UHY48"/>
          <cell r="UHZ48"/>
          <cell r="UIA48"/>
          <cell r="UIB48"/>
          <cell r="UIC48"/>
          <cell r="UID48"/>
          <cell r="UIE48"/>
          <cell r="UIF48"/>
          <cell r="UIG48"/>
          <cell r="UIH48"/>
          <cell r="UII48"/>
          <cell r="UIJ48"/>
          <cell r="UIK48"/>
          <cell r="UIL48"/>
          <cell r="UIM48"/>
          <cell r="UIN48"/>
          <cell r="UIO48"/>
          <cell r="UIP48"/>
          <cell r="UIQ48"/>
          <cell r="UIR48"/>
          <cell r="UIS48"/>
          <cell r="UIT48"/>
          <cell r="UIU48"/>
          <cell r="UIV48"/>
          <cell r="UIW48"/>
          <cell r="UIX48"/>
          <cell r="UIY48"/>
          <cell r="UIZ48"/>
          <cell r="UJA48"/>
          <cell r="UJB48"/>
          <cell r="UJC48"/>
          <cell r="UJD48"/>
          <cell r="UJE48"/>
          <cell r="UJF48"/>
          <cell r="UJG48"/>
          <cell r="UJH48"/>
          <cell r="UJI48"/>
          <cell r="UJJ48"/>
          <cell r="UJK48"/>
          <cell r="UJL48"/>
          <cell r="UJM48"/>
          <cell r="UJN48"/>
          <cell r="UJO48"/>
          <cell r="UJP48"/>
          <cell r="UJQ48"/>
          <cell r="UJR48"/>
          <cell r="UJS48"/>
          <cell r="UJT48"/>
          <cell r="UJU48"/>
          <cell r="UJV48"/>
          <cell r="UJW48"/>
          <cell r="UJX48"/>
          <cell r="UJY48"/>
          <cell r="UJZ48"/>
          <cell r="UKA48"/>
          <cell r="UKB48"/>
          <cell r="UKC48"/>
          <cell r="UKD48"/>
          <cell r="UKE48"/>
          <cell r="UKF48"/>
          <cell r="UKG48"/>
          <cell r="UKH48"/>
          <cell r="UKI48"/>
          <cell r="UKJ48"/>
          <cell r="UKK48"/>
          <cell r="UKL48"/>
          <cell r="UKM48"/>
          <cell r="UKN48"/>
          <cell r="UKO48"/>
          <cell r="UKP48"/>
          <cell r="UKQ48"/>
          <cell r="UKR48"/>
          <cell r="UKS48"/>
          <cell r="UKT48"/>
          <cell r="UKU48"/>
          <cell r="UKV48"/>
          <cell r="UKW48"/>
          <cell r="UKX48"/>
          <cell r="UKY48"/>
          <cell r="UKZ48"/>
          <cell r="ULA48"/>
          <cell r="ULB48"/>
          <cell r="ULC48"/>
          <cell r="ULD48"/>
          <cell r="ULE48"/>
          <cell r="ULF48"/>
          <cell r="ULG48"/>
          <cell r="ULH48"/>
          <cell r="ULI48"/>
          <cell r="ULJ48"/>
          <cell r="ULK48"/>
          <cell r="ULL48"/>
          <cell r="ULM48"/>
          <cell r="ULN48"/>
          <cell r="ULO48"/>
          <cell r="ULP48"/>
          <cell r="ULQ48"/>
          <cell r="ULR48"/>
          <cell r="ULS48"/>
          <cell r="ULT48"/>
          <cell r="ULU48"/>
          <cell r="ULV48"/>
          <cell r="ULW48"/>
          <cell r="ULX48"/>
          <cell r="ULY48"/>
          <cell r="ULZ48"/>
          <cell r="UMA48"/>
          <cell r="UMB48"/>
          <cell r="UMC48"/>
          <cell r="UMD48"/>
          <cell r="UME48"/>
          <cell r="UMF48"/>
          <cell r="UMG48"/>
          <cell r="UMH48"/>
          <cell r="UMI48"/>
          <cell r="UMJ48"/>
          <cell r="UMK48"/>
          <cell r="UML48"/>
          <cell r="UMM48"/>
          <cell r="UMN48"/>
          <cell r="UMO48"/>
          <cell r="UMP48"/>
          <cell r="UMQ48"/>
          <cell r="UMR48"/>
          <cell r="UMS48"/>
          <cell r="UMT48"/>
          <cell r="UMU48"/>
          <cell r="UMV48"/>
          <cell r="UMW48"/>
          <cell r="UMX48"/>
          <cell r="UMY48"/>
          <cell r="UMZ48"/>
          <cell r="UNA48"/>
          <cell r="UNB48"/>
          <cell r="UNC48"/>
          <cell r="UND48"/>
          <cell r="UNE48"/>
          <cell r="UNF48"/>
          <cell r="UNG48"/>
          <cell r="UNH48"/>
          <cell r="UNI48"/>
          <cell r="UNJ48"/>
          <cell r="UNK48"/>
          <cell r="UNL48"/>
          <cell r="UNM48"/>
          <cell r="UNN48"/>
          <cell r="UNO48"/>
          <cell r="UNP48"/>
          <cell r="UNQ48"/>
          <cell r="UNR48"/>
          <cell r="UNS48"/>
          <cell r="UNT48"/>
          <cell r="UNU48"/>
          <cell r="UNV48"/>
          <cell r="UNW48"/>
          <cell r="UNX48"/>
          <cell r="UNY48"/>
          <cell r="UNZ48"/>
          <cell r="UOA48"/>
          <cell r="UOB48"/>
          <cell r="UOC48"/>
          <cell r="UOD48"/>
          <cell r="UOE48"/>
          <cell r="UOF48"/>
          <cell r="UOG48"/>
          <cell r="UOH48"/>
          <cell r="UOI48"/>
          <cell r="UOJ48"/>
          <cell r="UOK48"/>
          <cell r="UOL48"/>
          <cell r="UOM48"/>
          <cell r="UON48"/>
          <cell r="UOO48"/>
          <cell r="UOP48"/>
          <cell r="UOQ48"/>
          <cell r="UOR48"/>
          <cell r="UOS48"/>
          <cell r="UOT48"/>
          <cell r="UOU48"/>
          <cell r="UOV48"/>
          <cell r="UOW48"/>
          <cell r="UOX48"/>
          <cell r="UOY48"/>
          <cell r="UOZ48"/>
          <cell r="UPA48"/>
          <cell r="UPB48"/>
          <cell r="UPC48"/>
          <cell r="UPD48"/>
          <cell r="UPE48"/>
          <cell r="UPF48"/>
          <cell r="UPG48"/>
          <cell r="UPH48"/>
          <cell r="UPI48"/>
          <cell r="UPJ48"/>
          <cell r="UPK48"/>
          <cell r="UPL48"/>
          <cell r="UPM48"/>
          <cell r="UPN48"/>
          <cell r="UPO48"/>
          <cell r="UPP48"/>
          <cell r="UPQ48"/>
          <cell r="UPR48"/>
          <cell r="UPS48"/>
          <cell r="UPT48"/>
          <cell r="UPU48"/>
          <cell r="UPV48"/>
          <cell r="UPW48"/>
          <cell r="UPX48"/>
          <cell r="UPY48"/>
          <cell r="UPZ48"/>
          <cell r="UQA48"/>
          <cell r="UQB48"/>
          <cell r="UQC48"/>
          <cell r="UQD48"/>
          <cell r="UQE48"/>
          <cell r="UQF48"/>
          <cell r="UQG48"/>
          <cell r="UQH48"/>
          <cell r="UQI48"/>
          <cell r="UQJ48"/>
          <cell r="UQK48"/>
          <cell r="UQL48"/>
          <cell r="UQM48"/>
          <cell r="UQN48"/>
          <cell r="UQO48"/>
          <cell r="UQP48"/>
          <cell r="UQQ48"/>
          <cell r="UQR48"/>
          <cell r="UQS48"/>
          <cell r="UQT48"/>
          <cell r="UQU48"/>
          <cell r="UQV48"/>
          <cell r="UQW48"/>
          <cell r="UQX48"/>
          <cell r="UQY48"/>
          <cell r="UQZ48"/>
          <cell r="URA48"/>
          <cell r="URB48"/>
          <cell r="URC48"/>
          <cell r="URD48"/>
          <cell r="URE48"/>
          <cell r="URF48"/>
          <cell r="URG48"/>
          <cell r="URH48"/>
          <cell r="URI48"/>
          <cell r="URJ48"/>
          <cell r="URK48"/>
          <cell r="URL48"/>
          <cell r="URM48"/>
          <cell r="URN48"/>
          <cell r="URO48"/>
          <cell r="URP48"/>
          <cell r="URQ48"/>
          <cell r="URR48"/>
          <cell r="URS48"/>
          <cell r="URT48"/>
          <cell r="URU48"/>
          <cell r="URV48"/>
          <cell r="URW48"/>
          <cell r="URX48"/>
          <cell r="URY48"/>
          <cell r="URZ48"/>
          <cell r="USA48"/>
          <cell r="USB48"/>
          <cell r="USC48"/>
          <cell r="USD48"/>
          <cell r="USE48"/>
          <cell r="USF48"/>
          <cell r="USG48"/>
          <cell r="USH48"/>
          <cell r="USI48"/>
          <cell r="USJ48"/>
          <cell r="USK48"/>
          <cell r="USL48"/>
          <cell r="USM48"/>
          <cell r="USN48"/>
          <cell r="USO48"/>
          <cell r="USP48"/>
          <cell r="USQ48"/>
          <cell r="USR48"/>
          <cell r="USS48"/>
          <cell r="UST48"/>
          <cell r="USU48"/>
          <cell r="USV48"/>
          <cell r="USW48"/>
          <cell r="USX48"/>
          <cell r="USY48"/>
          <cell r="USZ48"/>
          <cell r="UTA48"/>
          <cell r="UTB48"/>
          <cell r="UTC48"/>
          <cell r="UTD48"/>
          <cell r="UTE48"/>
          <cell r="UTF48"/>
          <cell r="UTG48"/>
          <cell r="UTH48"/>
          <cell r="UTI48"/>
          <cell r="UTJ48"/>
          <cell r="UTK48"/>
          <cell r="UTL48"/>
          <cell r="UTM48"/>
          <cell r="UTN48"/>
          <cell r="UTO48"/>
          <cell r="UTP48"/>
          <cell r="UTQ48"/>
          <cell r="UTR48"/>
          <cell r="UTS48"/>
          <cell r="UTT48"/>
          <cell r="UTU48"/>
          <cell r="UTV48"/>
          <cell r="UTW48"/>
          <cell r="UTX48"/>
          <cell r="UTY48"/>
          <cell r="UTZ48"/>
          <cell r="UUA48"/>
          <cell r="UUB48"/>
          <cell r="UUC48"/>
          <cell r="UUD48"/>
          <cell r="UUE48"/>
          <cell r="UUF48"/>
          <cell r="UUG48"/>
          <cell r="UUH48"/>
          <cell r="UUI48"/>
          <cell r="UUJ48"/>
          <cell r="UUK48"/>
          <cell r="UUL48"/>
          <cell r="UUM48"/>
          <cell r="UUN48"/>
          <cell r="UUO48"/>
          <cell r="UUP48"/>
          <cell r="UUQ48"/>
          <cell r="UUR48"/>
          <cell r="UUS48"/>
          <cell r="UUT48"/>
          <cell r="UUU48"/>
          <cell r="UUV48"/>
          <cell r="UUW48"/>
          <cell r="UUX48"/>
          <cell r="UUY48"/>
          <cell r="UUZ48"/>
          <cell r="UVA48"/>
          <cell r="UVB48"/>
          <cell r="UVC48"/>
          <cell r="UVD48"/>
          <cell r="UVE48"/>
          <cell r="UVF48"/>
          <cell r="UVG48"/>
          <cell r="UVH48"/>
          <cell r="UVI48"/>
          <cell r="UVJ48"/>
          <cell r="UVK48"/>
          <cell r="UVL48"/>
          <cell r="UVM48"/>
          <cell r="UVN48"/>
          <cell r="UVO48"/>
          <cell r="UVP48"/>
          <cell r="UVQ48"/>
          <cell r="UVR48"/>
          <cell r="UVS48"/>
          <cell r="UVT48"/>
          <cell r="UVU48"/>
          <cell r="UVV48"/>
          <cell r="UVW48"/>
          <cell r="UVX48"/>
          <cell r="UVY48"/>
          <cell r="UVZ48"/>
          <cell r="UWA48"/>
          <cell r="UWB48"/>
          <cell r="UWC48"/>
          <cell r="UWD48"/>
          <cell r="UWE48"/>
          <cell r="UWF48"/>
          <cell r="UWG48"/>
          <cell r="UWH48"/>
          <cell r="UWI48"/>
          <cell r="UWJ48"/>
          <cell r="UWK48"/>
          <cell r="UWL48"/>
          <cell r="UWM48"/>
          <cell r="UWN48"/>
          <cell r="UWO48"/>
          <cell r="UWP48"/>
          <cell r="UWQ48"/>
          <cell r="UWR48"/>
          <cell r="UWS48"/>
          <cell r="UWT48"/>
          <cell r="UWU48"/>
          <cell r="UWV48"/>
          <cell r="UWW48"/>
          <cell r="UWX48"/>
          <cell r="UWY48"/>
          <cell r="UWZ48"/>
          <cell r="UXA48"/>
          <cell r="UXB48"/>
          <cell r="UXC48"/>
          <cell r="UXD48"/>
          <cell r="UXE48"/>
          <cell r="UXF48"/>
          <cell r="UXG48"/>
          <cell r="UXH48"/>
          <cell r="UXI48"/>
          <cell r="UXJ48"/>
          <cell r="UXK48"/>
          <cell r="UXL48"/>
          <cell r="UXM48"/>
          <cell r="UXN48"/>
          <cell r="UXO48"/>
          <cell r="UXP48"/>
          <cell r="UXQ48"/>
          <cell r="UXR48"/>
          <cell r="UXS48"/>
          <cell r="UXT48"/>
          <cell r="UXU48"/>
          <cell r="UXV48"/>
          <cell r="UXW48"/>
          <cell r="UXX48"/>
          <cell r="UXY48"/>
          <cell r="UXZ48"/>
          <cell r="UYA48"/>
          <cell r="UYB48"/>
          <cell r="UYC48"/>
          <cell r="UYD48"/>
          <cell r="UYE48"/>
          <cell r="UYF48"/>
          <cell r="UYG48"/>
          <cell r="UYH48"/>
          <cell r="UYI48"/>
          <cell r="UYJ48"/>
          <cell r="UYK48"/>
          <cell r="UYL48"/>
          <cell r="UYM48"/>
          <cell r="UYN48"/>
          <cell r="UYO48"/>
          <cell r="UYP48"/>
          <cell r="UYQ48"/>
          <cell r="UYR48"/>
          <cell r="UYS48"/>
          <cell r="UYT48"/>
          <cell r="UYU48"/>
          <cell r="UYV48"/>
          <cell r="UYW48"/>
          <cell r="UYX48"/>
          <cell r="UYY48"/>
          <cell r="UYZ48"/>
          <cell r="UZA48"/>
          <cell r="UZB48"/>
          <cell r="UZC48"/>
          <cell r="UZD48"/>
          <cell r="UZE48"/>
          <cell r="UZF48"/>
          <cell r="UZG48"/>
          <cell r="UZH48"/>
          <cell r="UZI48"/>
          <cell r="UZJ48"/>
          <cell r="UZK48"/>
          <cell r="UZL48"/>
          <cell r="UZM48"/>
          <cell r="UZN48"/>
          <cell r="UZO48"/>
          <cell r="UZP48"/>
          <cell r="UZQ48"/>
          <cell r="UZR48"/>
          <cell r="UZS48"/>
          <cell r="UZT48"/>
          <cell r="UZU48"/>
          <cell r="UZV48"/>
          <cell r="UZW48"/>
          <cell r="UZX48"/>
          <cell r="UZY48"/>
          <cell r="UZZ48"/>
          <cell r="VAA48"/>
          <cell r="VAB48"/>
          <cell r="VAC48"/>
          <cell r="VAD48"/>
          <cell r="VAE48"/>
          <cell r="VAF48"/>
          <cell r="VAG48"/>
          <cell r="VAH48"/>
          <cell r="VAI48"/>
          <cell r="VAJ48"/>
          <cell r="VAK48"/>
          <cell r="VAL48"/>
          <cell r="VAM48"/>
          <cell r="VAN48"/>
          <cell r="VAO48"/>
          <cell r="VAP48"/>
          <cell r="VAQ48"/>
          <cell r="VAR48"/>
          <cell r="VAS48"/>
          <cell r="VAT48"/>
          <cell r="VAU48"/>
          <cell r="VAV48"/>
          <cell r="VAW48"/>
          <cell r="VAX48"/>
          <cell r="VAY48"/>
          <cell r="VAZ48"/>
          <cell r="VBA48"/>
          <cell r="VBB48"/>
          <cell r="VBC48"/>
          <cell r="VBD48"/>
          <cell r="VBE48"/>
          <cell r="VBF48"/>
          <cell r="VBG48"/>
          <cell r="VBH48"/>
          <cell r="VBI48"/>
          <cell r="VBJ48"/>
          <cell r="VBK48"/>
          <cell r="VBL48"/>
          <cell r="VBM48"/>
          <cell r="VBN48"/>
          <cell r="VBO48"/>
          <cell r="VBP48"/>
          <cell r="VBQ48"/>
          <cell r="VBR48"/>
          <cell r="VBS48"/>
          <cell r="VBT48"/>
          <cell r="VBU48"/>
          <cell r="VBV48"/>
          <cell r="VBW48"/>
          <cell r="VBX48"/>
          <cell r="VBY48"/>
          <cell r="VBZ48"/>
          <cell r="VCA48"/>
          <cell r="VCB48"/>
          <cell r="VCC48"/>
          <cell r="VCD48"/>
          <cell r="VCE48"/>
          <cell r="VCF48"/>
          <cell r="VCG48"/>
          <cell r="VCH48"/>
          <cell r="VCI48"/>
          <cell r="VCJ48"/>
          <cell r="VCK48"/>
          <cell r="VCL48"/>
          <cell r="VCM48"/>
          <cell r="VCN48"/>
          <cell r="VCO48"/>
          <cell r="VCP48"/>
          <cell r="VCQ48"/>
          <cell r="VCR48"/>
          <cell r="VCS48"/>
          <cell r="VCT48"/>
          <cell r="VCU48"/>
          <cell r="VCV48"/>
          <cell r="VCW48"/>
          <cell r="VCX48"/>
          <cell r="VCY48"/>
          <cell r="VCZ48"/>
          <cell r="VDA48"/>
          <cell r="VDB48"/>
          <cell r="VDC48"/>
          <cell r="VDD48"/>
          <cell r="VDE48"/>
          <cell r="VDF48"/>
          <cell r="VDG48"/>
          <cell r="VDH48"/>
          <cell r="VDI48"/>
          <cell r="VDJ48"/>
          <cell r="VDK48"/>
          <cell r="VDL48"/>
          <cell r="VDM48"/>
          <cell r="VDN48"/>
          <cell r="VDO48"/>
          <cell r="VDP48"/>
          <cell r="VDQ48"/>
          <cell r="VDR48"/>
          <cell r="VDS48"/>
          <cell r="VDT48"/>
          <cell r="VDU48"/>
          <cell r="VDV48"/>
          <cell r="VDW48"/>
          <cell r="VDX48"/>
          <cell r="VDY48"/>
          <cell r="VDZ48"/>
          <cell r="VEA48"/>
          <cell r="VEB48"/>
          <cell r="VEC48"/>
          <cell r="VED48"/>
          <cell r="VEE48"/>
          <cell r="VEF48"/>
          <cell r="VEG48"/>
          <cell r="VEH48"/>
          <cell r="VEI48"/>
          <cell r="VEJ48"/>
          <cell r="VEK48"/>
          <cell r="VEL48"/>
          <cell r="VEM48"/>
          <cell r="VEN48"/>
          <cell r="VEO48"/>
          <cell r="VEP48"/>
          <cell r="VEQ48"/>
          <cell r="VER48"/>
          <cell r="VES48"/>
          <cell r="VET48"/>
          <cell r="VEU48"/>
          <cell r="VEV48"/>
          <cell r="VEW48"/>
          <cell r="VEX48"/>
          <cell r="VEY48"/>
          <cell r="VEZ48"/>
          <cell r="VFA48"/>
          <cell r="VFB48"/>
          <cell r="VFC48"/>
          <cell r="VFD48"/>
          <cell r="VFE48"/>
          <cell r="VFF48"/>
          <cell r="VFG48"/>
          <cell r="VFH48"/>
          <cell r="VFI48"/>
          <cell r="VFJ48"/>
          <cell r="VFK48"/>
          <cell r="VFL48"/>
          <cell r="VFM48"/>
          <cell r="VFN48"/>
          <cell r="VFO48"/>
          <cell r="VFP48"/>
          <cell r="VFQ48"/>
          <cell r="VFR48"/>
          <cell r="VFS48"/>
          <cell r="VFT48"/>
          <cell r="VFU48"/>
          <cell r="VFV48"/>
          <cell r="VFW48"/>
          <cell r="VFX48"/>
          <cell r="VFY48"/>
          <cell r="VFZ48"/>
          <cell r="VGA48"/>
          <cell r="VGB48"/>
          <cell r="VGC48"/>
          <cell r="VGD48"/>
          <cell r="VGE48"/>
          <cell r="VGF48"/>
          <cell r="VGG48"/>
          <cell r="VGH48"/>
          <cell r="VGI48"/>
          <cell r="VGJ48"/>
          <cell r="VGK48"/>
          <cell r="VGL48"/>
          <cell r="VGM48"/>
          <cell r="VGN48"/>
          <cell r="VGO48"/>
          <cell r="VGP48"/>
          <cell r="VGQ48"/>
          <cell r="VGR48"/>
          <cell r="VGS48"/>
          <cell r="VGT48"/>
          <cell r="VGU48"/>
          <cell r="VGV48"/>
          <cell r="VGW48"/>
          <cell r="VGX48"/>
          <cell r="VGY48"/>
          <cell r="VGZ48"/>
          <cell r="VHA48"/>
          <cell r="VHB48"/>
          <cell r="VHC48"/>
          <cell r="VHD48"/>
          <cell r="VHE48"/>
          <cell r="VHF48"/>
          <cell r="VHG48"/>
          <cell r="VHH48"/>
          <cell r="VHI48"/>
          <cell r="VHJ48"/>
          <cell r="VHK48"/>
          <cell r="VHL48"/>
          <cell r="VHM48"/>
          <cell r="VHN48"/>
          <cell r="VHO48"/>
          <cell r="VHP48"/>
          <cell r="VHQ48"/>
          <cell r="VHR48"/>
          <cell r="VHS48"/>
          <cell r="VHT48"/>
          <cell r="VHU48"/>
          <cell r="VHV48"/>
          <cell r="VHW48"/>
          <cell r="VHX48"/>
          <cell r="VHY48"/>
          <cell r="VHZ48"/>
          <cell r="VIA48"/>
          <cell r="VIB48"/>
          <cell r="VIC48"/>
          <cell r="VID48"/>
          <cell r="VIE48"/>
          <cell r="VIF48"/>
          <cell r="VIG48"/>
          <cell r="VIH48"/>
          <cell r="VII48"/>
          <cell r="VIJ48"/>
          <cell r="VIK48"/>
          <cell r="VIL48"/>
          <cell r="VIM48"/>
          <cell r="VIN48"/>
          <cell r="VIO48"/>
          <cell r="VIP48"/>
          <cell r="VIQ48"/>
          <cell r="VIR48"/>
          <cell r="VIS48"/>
          <cell r="VIT48"/>
          <cell r="VIU48"/>
          <cell r="VIV48"/>
          <cell r="VIW48"/>
          <cell r="VIX48"/>
          <cell r="VIY48"/>
          <cell r="VIZ48"/>
          <cell r="VJA48"/>
          <cell r="VJB48"/>
          <cell r="VJC48"/>
          <cell r="VJD48"/>
          <cell r="VJE48"/>
          <cell r="VJF48"/>
          <cell r="VJG48"/>
          <cell r="VJH48"/>
          <cell r="VJI48"/>
          <cell r="VJJ48"/>
          <cell r="VJK48"/>
          <cell r="VJL48"/>
          <cell r="VJM48"/>
          <cell r="VJN48"/>
          <cell r="VJO48"/>
          <cell r="VJP48"/>
          <cell r="VJQ48"/>
          <cell r="VJR48"/>
          <cell r="VJS48"/>
          <cell r="VJT48"/>
          <cell r="VJU48"/>
          <cell r="VJV48"/>
          <cell r="VJW48"/>
          <cell r="VJX48"/>
          <cell r="VJY48"/>
          <cell r="VJZ48"/>
          <cell r="VKA48"/>
          <cell r="VKB48"/>
          <cell r="VKC48"/>
          <cell r="VKD48"/>
          <cell r="VKE48"/>
          <cell r="VKF48"/>
          <cell r="VKG48"/>
          <cell r="VKH48"/>
          <cell r="VKI48"/>
          <cell r="VKJ48"/>
          <cell r="VKK48"/>
          <cell r="VKL48"/>
          <cell r="VKM48"/>
          <cell r="VKN48"/>
          <cell r="VKO48"/>
          <cell r="VKP48"/>
          <cell r="VKQ48"/>
          <cell r="VKR48"/>
          <cell r="VKS48"/>
          <cell r="VKT48"/>
          <cell r="VKU48"/>
          <cell r="VKV48"/>
          <cell r="VKW48"/>
          <cell r="VKX48"/>
          <cell r="VKY48"/>
          <cell r="VKZ48"/>
          <cell r="VLA48"/>
          <cell r="VLB48"/>
          <cell r="VLC48"/>
          <cell r="VLD48"/>
          <cell r="VLE48"/>
          <cell r="VLF48"/>
          <cell r="VLG48"/>
          <cell r="VLH48"/>
          <cell r="VLI48"/>
          <cell r="VLJ48"/>
          <cell r="VLK48"/>
          <cell r="VLL48"/>
          <cell r="VLM48"/>
          <cell r="VLN48"/>
          <cell r="VLO48"/>
          <cell r="VLP48"/>
          <cell r="VLQ48"/>
          <cell r="VLR48"/>
          <cell r="VLS48"/>
          <cell r="VLT48"/>
          <cell r="VLU48"/>
          <cell r="VLV48"/>
          <cell r="VLW48"/>
          <cell r="VLX48"/>
          <cell r="VLY48"/>
          <cell r="VLZ48"/>
          <cell r="VMA48"/>
          <cell r="VMB48"/>
          <cell r="VMC48"/>
          <cell r="VMD48"/>
          <cell r="VME48"/>
          <cell r="VMF48"/>
          <cell r="VMG48"/>
          <cell r="VMH48"/>
          <cell r="VMI48"/>
          <cell r="VMJ48"/>
          <cell r="VMK48"/>
          <cell r="VML48"/>
          <cell r="VMM48"/>
          <cell r="VMN48"/>
          <cell r="VMO48"/>
          <cell r="VMP48"/>
          <cell r="VMQ48"/>
          <cell r="VMR48"/>
          <cell r="VMS48"/>
          <cell r="VMT48"/>
          <cell r="VMU48"/>
          <cell r="VMV48"/>
          <cell r="VMW48"/>
          <cell r="VMX48"/>
          <cell r="VMY48"/>
          <cell r="VMZ48"/>
          <cell r="VNA48"/>
          <cell r="VNB48"/>
          <cell r="VNC48"/>
          <cell r="VND48"/>
          <cell r="VNE48"/>
          <cell r="VNF48"/>
          <cell r="VNG48"/>
          <cell r="VNH48"/>
          <cell r="VNI48"/>
          <cell r="VNJ48"/>
          <cell r="VNK48"/>
          <cell r="VNL48"/>
          <cell r="VNM48"/>
          <cell r="VNN48"/>
          <cell r="VNO48"/>
          <cell r="VNP48"/>
          <cell r="VNQ48"/>
          <cell r="VNR48"/>
          <cell r="VNS48"/>
          <cell r="VNT48"/>
          <cell r="VNU48"/>
          <cell r="VNV48"/>
          <cell r="VNW48"/>
          <cell r="VNX48"/>
          <cell r="VNY48"/>
          <cell r="VNZ48"/>
          <cell r="VOA48"/>
          <cell r="VOB48"/>
          <cell r="VOC48"/>
          <cell r="VOD48"/>
          <cell r="VOE48"/>
          <cell r="VOF48"/>
          <cell r="VOG48"/>
          <cell r="VOH48"/>
          <cell r="VOI48"/>
          <cell r="VOJ48"/>
          <cell r="VOK48"/>
          <cell r="VOL48"/>
          <cell r="VOM48"/>
          <cell r="VON48"/>
          <cell r="VOO48"/>
          <cell r="VOP48"/>
          <cell r="VOQ48"/>
          <cell r="VOR48"/>
          <cell r="VOS48"/>
          <cell r="VOT48"/>
          <cell r="VOU48"/>
          <cell r="VOV48"/>
          <cell r="VOW48"/>
          <cell r="VOX48"/>
          <cell r="VOY48"/>
          <cell r="VOZ48"/>
          <cell r="VPA48"/>
          <cell r="VPB48"/>
          <cell r="VPC48"/>
          <cell r="VPD48"/>
          <cell r="VPE48"/>
          <cell r="VPF48"/>
          <cell r="VPG48"/>
          <cell r="VPH48"/>
          <cell r="VPI48"/>
          <cell r="VPJ48"/>
          <cell r="VPK48"/>
          <cell r="VPL48"/>
          <cell r="VPM48"/>
          <cell r="VPN48"/>
          <cell r="VPO48"/>
          <cell r="VPP48"/>
          <cell r="VPQ48"/>
          <cell r="VPR48"/>
          <cell r="VPS48"/>
          <cell r="VPT48"/>
          <cell r="VPU48"/>
          <cell r="VPV48"/>
          <cell r="VPW48"/>
          <cell r="VPX48"/>
          <cell r="VPY48"/>
          <cell r="VPZ48"/>
          <cell r="VQA48"/>
          <cell r="VQB48"/>
          <cell r="VQC48"/>
          <cell r="VQD48"/>
          <cell r="VQE48"/>
          <cell r="VQF48"/>
          <cell r="VQG48"/>
          <cell r="VQH48"/>
          <cell r="VQI48"/>
          <cell r="VQJ48"/>
          <cell r="VQK48"/>
          <cell r="VQL48"/>
          <cell r="VQM48"/>
          <cell r="VQN48"/>
          <cell r="VQO48"/>
          <cell r="VQP48"/>
          <cell r="VQQ48"/>
          <cell r="VQR48"/>
          <cell r="VQS48"/>
          <cell r="VQT48"/>
          <cell r="VQU48"/>
          <cell r="VQV48"/>
          <cell r="VQW48"/>
          <cell r="VQX48"/>
          <cell r="VQY48"/>
          <cell r="VQZ48"/>
          <cell r="VRA48"/>
          <cell r="VRB48"/>
          <cell r="VRC48"/>
          <cell r="VRD48"/>
          <cell r="VRE48"/>
          <cell r="VRF48"/>
          <cell r="VRG48"/>
          <cell r="VRH48"/>
          <cell r="VRI48"/>
          <cell r="VRJ48"/>
          <cell r="VRK48"/>
          <cell r="VRL48"/>
          <cell r="VRM48"/>
          <cell r="VRN48"/>
          <cell r="VRO48"/>
          <cell r="VRP48"/>
          <cell r="VRQ48"/>
          <cell r="VRR48"/>
          <cell r="VRS48"/>
          <cell r="VRT48"/>
          <cell r="VRU48"/>
          <cell r="VRV48"/>
          <cell r="VRW48"/>
          <cell r="VRX48"/>
          <cell r="VRY48"/>
          <cell r="VRZ48"/>
          <cell r="VSA48"/>
          <cell r="VSB48"/>
          <cell r="VSC48"/>
          <cell r="VSD48"/>
          <cell r="VSE48"/>
          <cell r="VSF48"/>
          <cell r="VSG48"/>
          <cell r="VSH48"/>
          <cell r="VSI48"/>
          <cell r="VSJ48"/>
          <cell r="VSK48"/>
          <cell r="VSL48"/>
          <cell r="VSM48"/>
          <cell r="VSN48"/>
          <cell r="VSO48"/>
          <cell r="VSP48"/>
          <cell r="VSQ48"/>
          <cell r="VSR48"/>
          <cell r="VSS48"/>
          <cell r="VST48"/>
          <cell r="VSU48"/>
          <cell r="VSV48"/>
          <cell r="VSW48"/>
          <cell r="VSX48"/>
          <cell r="VSY48"/>
          <cell r="VSZ48"/>
          <cell r="VTA48"/>
          <cell r="VTB48"/>
          <cell r="VTC48"/>
          <cell r="VTD48"/>
          <cell r="VTE48"/>
          <cell r="VTF48"/>
          <cell r="VTG48"/>
          <cell r="VTH48"/>
          <cell r="VTI48"/>
          <cell r="VTJ48"/>
          <cell r="VTK48"/>
          <cell r="VTL48"/>
          <cell r="VTM48"/>
          <cell r="VTN48"/>
          <cell r="VTO48"/>
          <cell r="VTP48"/>
          <cell r="VTQ48"/>
          <cell r="VTR48"/>
          <cell r="VTS48"/>
          <cell r="VTT48"/>
          <cell r="VTU48"/>
          <cell r="VTV48"/>
          <cell r="VTW48"/>
          <cell r="VTX48"/>
          <cell r="VTY48"/>
          <cell r="VTZ48"/>
          <cell r="VUA48"/>
          <cell r="VUB48"/>
          <cell r="VUC48"/>
          <cell r="VUD48"/>
          <cell r="VUE48"/>
          <cell r="VUF48"/>
          <cell r="VUG48"/>
          <cell r="VUH48"/>
          <cell r="VUI48"/>
          <cell r="VUJ48"/>
          <cell r="VUK48"/>
          <cell r="VUL48"/>
          <cell r="VUM48"/>
          <cell r="VUN48"/>
          <cell r="VUO48"/>
          <cell r="VUP48"/>
          <cell r="VUQ48"/>
          <cell r="VUR48"/>
          <cell r="VUS48"/>
          <cell r="VUT48"/>
          <cell r="VUU48"/>
          <cell r="VUV48"/>
          <cell r="VUW48"/>
          <cell r="VUX48"/>
          <cell r="VUY48"/>
          <cell r="VUZ48"/>
          <cell r="VVA48"/>
          <cell r="VVB48"/>
          <cell r="VVC48"/>
          <cell r="VVD48"/>
          <cell r="VVE48"/>
          <cell r="VVF48"/>
          <cell r="VVG48"/>
          <cell r="VVH48"/>
          <cell r="VVI48"/>
          <cell r="VVJ48"/>
          <cell r="VVK48"/>
          <cell r="VVL48"/>
          <cell r="VVM48"/>
          <cell r="VVN48"/>
          <cell r="VVO48"/>
          <cell r="VVP48"/>
          <cell r="VVQ48"/>
          <cell r="VVR48"/>
          <cell r="VVS48"/>
          <cell r="VVT48"/>
          <cell r="VVU48"/>
          <cell r="VVV48"/>
          <cell r="VVW48"/>
          <cell r="VVX48"/>
          <cell r="VVY48"/>
          <cell r="VVZ48"/>
          <cell r="VWA48"/>
          <cell r="VWB48"/>
          <cell r="VWC48"/>
          <cell r="VWD48"/>
          <cell r="VWE48"/>
          <cell r="VWF48"/>
          <cell r="VWG48"/>
          <cell r="VWH48"/>
          <cell r="VWI48"/>
          <cell r="VWJ48"/>
          <cell r="VWK48"/>
          <cell r="VWL48"/>
          <cell r="VWM48"/>
          <cell r="VWN48"/>
          <cell r="VWO48"/>
          <cell r="VWP48"/>
          <cell r="VWQ48"/>
          <cell r="VWR48"/>
          <cell r="VWS48"/>
          <cell r="VWT48"/>
          <cell r="VWU48"/>
          <cell r="VWV48"/>
          <cell r="VWW48"/>
          <cell r="VWX48"/>
          <cell r="VWY48"/>
          <cell r="VWZ48"/>
          <cell r="VXA48"/>
          <cell r="VXB48"/>
          <cell r="VXC48"/>
          <cell r="VXD48"/>
          <cell r="VXE48"/>
          <cell r="VXF48"/>
          <cell r="VXG48"/>
          <cell r="VXH48"/>
          <cell r="VXI48"/>
          <cell r="VXJ48"/>
          <cell r="VXK48"/>
          <cell r="VXL48"/>
          <cell r="VXM48"/>
          <cell r="VXN48"/>
          <cell r="VXO48"/>
          <cell r="VXP48"/>
          <cell r="VXQ48"/>
          <cell r="VXR48"/>
          <cell r="VXS48"/>
          <cell r="VXT48"/>
          <cell r="VXU48"/>
          <cell r="VXV48"/>
          <cell r="VXW48"/>
          <cell r="VXX48"/>
          <cell r="VXY48"/>
          <cell r="VXZ48"/>
          <cell r="VYA48"/>
          <cell r="VYB48"/>
          <cell r="VYC48"/>
          <cell r="VYD48"/>
          <cell r="VYE48"/>
          <cell r="VYF48"/>
          <cell r="VYG48"/>
          <cell r="VYH48"/>
          <cell r="VYI48"/>
          <cell r="VYJ48"/>
          <cell r="VYK48"/>
          <cell r="VYL48"/>
          <cell r="VYM48"/>
          <cell r="VYN48"/>
          <cell r="VYO48"/>
          <cell r="VYP48"/>
          <cell r="VYQ48"/>
          <cell r="VYR48"/>
          <cell r="VYS48"/>
          <cell r="VYT48"/>
          <cell r="VYU48"/>
          <cell r="VYV48"/>
          <cell r="VYW48"/>
          <cell r="VYX48"/>
          <cell r="VYY48"/>
          <cell r="VYZ48"/>
          <cell r="VZA48"/>
          <cell r="VZB48"/>
          <cell r="VZC48"/>
          <cell r="VZD48"/>
          <cell r="VZE48"/>
          <cell r="VZF48"/>
          <cell r="VZG48"/>
          <cell r="VZH48"/>
          <cell r="VZI48"/>
          <cell r="VZJ48"/>
          <cell r="VZK48"/>
          <cell r="VZL48"/>
          <cell r="VZM48"/>
          <cell r="VZN48"/>
          <cell r="VZO48"/>
          <cell r="VZP48"/>
          <cell r="VZQ48"/>
          <cell r="VZR48"/>
          <cell r="VZS48"/>
          <cell r="VZT48"/>
          <cell r="VZU48"/>
          <cell r="VZV48"/>
          <cell r="VZW48"/>
          <cell r="VZX48"/>
          <cell r="VZY48"/>
          <cell r="VZZ48"/>
          <cell r="WAA48"/>
          <cell r="WAB48"/>
          <cell r="WAC48"/>
          <cell r="WAD48"/>
          <cell r="WAE48"/>
          <cell r="WAF48"/>
          <cell r="WAG48"/>
          <cell r="WAH48"/>
          <cell r="WAI48"/>
          <cell r="WAJ48"/>
          <cell r="WAK48"/>
          <cell r="WAL48"/>
          <cell r="WAM48"/>
          <cell r="WAN48"/>
          <cell r="WAO48"/>
          <cell r="WAP48"/>
          <cell r="WAQ48"/>
          <cell r="WAR48"/>
          <cell r="WAS48"/>
          <cell r="WAT48"/>
          <cell r="WAU48"/>
          <cell r="WAV48"/>
          <cell r="WAW48"/>
          <cell r="WAX48"/>
          <cell r="WAY48"/>
          <cell r="WAZ48"/>
          <cell r="WBA48"/>
          <cell r="WBB48"/>
          <cell r="WBC48"/>
          <cell r="WBD48"/>
          <cell r="WBE48"/>
          <cell r="WBF48"/>
          <cell r="WBG48"/>
          <cell r="WBH48"/>
          <cell r="WBI48"/>
          <cell r="WBJ48"/>
          <cell r="WBK48"/>
          <cell r="WBL48"/>
          <cell r="WBM48"/>
          <cell r="WBN48"/>
          <cell r="WBO48"/>
          <cell r="WBP48"/>
          <cell r="WBQ48"/>
          <cell r="WBR48"/>
          <cell r="WBS48"/>
          <cell r="WBT48"/>
          <cell r="WBU48"/>
          <cell r="WBV48"/>
          <cell r="WBW48"/>
          <cell r="WBX48"/>
          <cell r="WBY48"/>
          <cell r="WBZ48"/>
          <cell r="WCA48"/>
          <cell r="WCB48"/>
          <cell r="WCC48"/>
          <cell r="WCD48"/>
          <cell r="WCE48"/>
          <cell r="WCF48"/>
          <cell r="WCG48"/>
          <cell r="WCH48"/>
          <cell r="WCI48"/>
          <cell r="WCJ48"/>
          <cell r="WCK48"/>
          <cell r="WCL48"/>
          <cell r="WCM48"/>
          <cell r="WCN48"/>
          <cell r="WCO48"/>
          <cell r="WCP48"/>
          <cell r="WCQ48"/>
          <cell r="WCR48"/>
          <cell r="WCS48"/>
          <cell r="WCT48"/>
          <cell r="WCU48"/>
          <cell r="WCV48"/>
          <cell r="WCW48"/>
          <cell r="WCX48"/>
          <cell r="WCY48"/>
          <cell r="WCZ48"/>
          <cell r="WDA48"/>
          <cell r="WDB48"/>
          <cell r="WDC48"/>
          <cell r="WDD48"/>
          <cell r="WDE48"/>
          <cell r="WDF48"/>
          <cell r="WDG48"/>
          <cell r="WDH48"/>
          <cell r="WDI48"/>
          <cell r="WDJ48"/>
          <cell r="WDK48"/>
          <cell r="WDL48"/>
          <cell r="WDM48"/>
          <cell r="WDN48"/>
          <cell r="WDO48"/>
          <cell r="WDP48"/>
          <cell r="WDQ48"/>
          <cell r="WDR48"/>
          <cell r="WDS48"/>
          <cell r="WDT48"/>
          <cell r="WDU48"/>
          <cell r="WDV48"/>
          <cell r="WDW48"/>
          <cell r="WDX48"/>
          <cell r="WDY48"/>
          <cell r="WDZ48"/>
          <cell r="WEA48"/>
          <cell r="WEB48"/>
          <cell r="WEC48"/>
          <cell r="WED48"/>
          <cell r="WEE48"/>
          <cell r="WEF48"/>
          <cell r="WEG48"/>
          <cell r="WEH48"/>
          <cell r="WEI48"/>
          <cell r="WEJ48"/>
          <cell r="WEK48"/>
          <cell r="WEL48"/>
          <cell r="WEM48"/>
          <cell r="WEN48"/>
          <cell r="WEO48"/>
          <cell r="WEP48"/>
          <cell r="WEQ48"/>
          <cell r="WER48"/>
          <cell r="WES48"/>
          <cell r="WET48"/>
          <cell r="WEU48"/>
          <cell r="WEV48"/>
          <cell r="WEW48"/>
          <cell r="WEX48"/>
          <cell r="WEY48"/>
          <cell r="WEZ48"/>
          <cell r="WFA48"/>
          <cell r="WFB48"/>
          <cell r="WFC48"/>
          <cell r="WFD48"/>
          <cell r="WFE48"/>
          <cell r="WFF48"/>
          <cell r="WFG48"/>
          <cell r="WFH48"/>
          <cell r="WFI48"/>
          <cell r="WFJ48"/>
          <cell r="WFK48"/>
          <cell r="WFL48"/>
          <cell r="WFM48"/>
          <cell r="WFN48"/>
          <cell r="WFO48"/>
          <cell r="WFP48"/>
          <cell r="WFQ48"/>
          <cell r="WFR48"/>
          <cell r="WFS48"/>
          <cell r="WFT48"/>
          <cell r="WFU48"/>
          <cell r="WFV48"/>
          <cell r="WFW48"/>
          <cell r="WFX48"/>
          <cell r="WFY48"/>
          <cell r="WFZ48"/>
          <cell r="WGA48"/>
          <cell r="WGB48"/>
          <cell r="WGC48"/>
          <cell r="WGD48"/>
          <cell r="WGE48"/>
          <cell r="WGF48"/>
          <cell r="WGG48"/>
          <cell r="WGH48"/>
          <cell r="WGI48"/>
          <cell r="WGJ48"/>
          <cell r="WGK48"/>
          <cell r="WGL48"/>
          <cell r="WGM48"/>
          <cell r="WGN48"/>
          <cell r="WGO48"/>
          <cell r="WGP48"/>
          <cell r="WGQ48"/>
          <cell r="WGR48"/>
          <cell r="WGS48"/>
          <cell r="WGT48"/>
          <cell r="WGU48"/>
          <cell r="WGV48"/>
          <cell r="WGW48"/>
          <cell r="WGX48"/>
          <cell r="WGY48"/>
          <cell r="WGZ48"/>
          <cell r="WHA48"/>
          <cell r="WHB48"/>
          <cell r="WHC48"/>
          <cell r="WHD48"/>
          <cell r="WHE48"/>
          <cell r="WHF48"/>
          <cell r="WHG48"/>
          <cell r="WHH48"/>
          <cell r="WHI48"/>
          <cell r="WHJ48"/>
          <cell r="WHK48"/>
          <cell r="WHL48"/>
          <cell r="WHM48"/>
          <cell r="WHN48"/>
          <cell r="WHO48"/>
          <cell r="WHP48"/>
          <cell r="WHQ48"/>
          <cell r="WHR48"/>
          <cell r="WHS48"/>
          <cell r="WHT48"/>
          <cell r="WHU48"/>
          <cell r="WHV48"/>
          <cell r="WHW48"/>
          <cell r="WHX48"/>
          <cell r="WHY48"/>
          <cell r="WHZ48"/>
          <cell r="WIA48"/>
          <cell r="WIB48"/>
          <cell r="WIC48"/>
          <cell r="WID48"/>
          <cell r="WIE48"/>
          <cell r="WIF48"/>
          <cell r="WIG48"/>
          <cell r="WIH48"/>
          <cell r="WII48"/>
          <cell r="WIJ48"/>
          <cell r="WIK48"/>
          <cell r="WIL48"/>
          <cell r="WIM48"/>
          <cell r="WIN48"/>
          <cell r="WIO48"/>
          <cell r="WIP48"/>
          <cell r="WIQ48"/>
          <cell r="WIR48"/>
          <cell r="WIS48"/>
          <cell r="WIT48"/>
          <cell r="WIU48"/>
          <cell r="WIV48"/>
          <cell r="WIW48"/>
          <cell r="WIX48"/>
          <cell r="WIY48"/>
          <cell r="WIZ48"/>
          <cell r="WJA48"/>
          <cell r="WJB48"/>
          <cell r="WJC48"/>
          <cell r="WJD48"/>
          <cell r="WJE48"/>
          <cell r="WJF48"/>
          <cell r="WJG48"/>
          <cell r="WJH48"/>
          <cell r="WJI48"/>
          <cell r="WJJ48"/>
          <cell r="WJK48"/>
          <cell r="WJL48"/>
          <cell r="WJM48"/>
          <cell r="WJN48"/>
          <cell r="WJO48"/>
          <cell r="WJP48"/>
          <cell r="WJQ48"/>
          <cell r="WJR48"/>
          <cell r="WJS48"/>
          <cell r="WJT48"/>
          <cell r="WJU48"/>
          <cell r="WJV48"/>
          <cell r="WJW48"/>
          <cell r="WJX48"/>
          <cell r="WJY48"/>
          <cell r="WJZ48"/>
          <cell r="WKA48"/>
          <cell r="WKB48"/>
          <cell r="WKC48"/>
          <cell r="WKD48"/>
          <cell r="WKE48"/>
          <cell r="WKF48"/>
          <cell r="WKG48"/>
          <cell r="WKH48"/>
          <cell r="WKI48"/>
          <cell r="WKJ48"/>
          <cell r="WKK48"/>
          <cell r="WKL48"/>
          <cell r="WKM48"/>
          <cell r="WKN48"/>
          <cell r="WKO48"/>
          <cell r="WKP48"/>
          <cell r="WKQ48"/>
          <cell r="WKR48"/>
          <cell r="WKS48"/>
          <cell r="WKT48"/>
          <cell r="WKU48"/>
          <cell r="WKV48"/>
          <cell r="WKW48"/>
          <cell r="WKX48"/>
          <cell r="WKY48"/>
          <cell r="WKZ48"/>
          <cell r="WLA48"/>
          <cell r="WLB48"/>
          <cell r="WLC48"/>
          <cell r="WLD48"/>
          <cell r="WLE48"/>
          <cell r="WLF48"/>
          <cell r="WLG48"/>
          <cell r="WLH48"/>
          <cell r="WLI48"/>
          <cell r="WLJ48"/>
          <cell r="WLK48"/>
          <cell r="WLL48"/>
          <cell r="WLM48"/>
          <cell r="WLN48"/>
          <cell r="WLO48"/>
          <cell r="WLP48"/>
          <cell r="WLQ48"/>
          <cell r="WLR48"/>
          <cell r="WLS48"/>
          <cell r="WLT48"/>
          <cell r="WLU48"/>
          <cell r="WLV48"/>
          <cell r="WLW48"/>
          <cell r="WLX48"/>
          <cell r="WLY48"/>
          <cell r="WLZ48"/>
          <cell r="WMA48"/>
          <cell r="WMB48"/>
          <cell r="WMC48"/>
          <cell r="WMD48"/>
          <cell r="WME48"/>
          <cell r="WMF48"/>
          <cell r="WMG48"/>
          <cell r="WMH48"/>
          <cell r="WMI48"/>
          <cell r="WMJ48"/>
          <cell r="WMK48"/>
          <cell r="WML48"/>
          <cell r="WMM48"/>
          <cell r="WMN48"/>
          <cell r="WMO48"/>
          <cell r="WMP48"/>
          <cell r="WMQ48"/>
          <cell r="WMR48"/>
          <cell r="WMS48"/>
          <cell r="WMT48"/>
          <cell r="WMU48"/>
          <cell r="WMV48"/>
          <cell r="WMW48"/>
          <cell r="WMX48"/>
          <cell r="WMY48"/>
          <cell r="WMZ48"/>
          <cell r="WNA48"/>
          <cell r="WNB48"/>
          <cell r="WNC48"/>
          <cell r="WND48"/>
          <cell r="WNE48"/>
          <cell r="WNF48"/>
          <cell r="WNG48"/>
          <cell r="WNH48"/>
          <cell r="WNI48"/>
          <cell r="WNJ48"/>
          <cell r="WNK48"/>
          <cell r="WNL48"/>
          <cell r="WNM48"/>
          <cell r="WNN48"/>
          <cell r="WNO48"/>
          <cell r="WNP48"/>
          <cell r="WNQ48"/>
          <cell r="WNR48"/>
          <cell r="WNS48"/>
          <cell r="WNT48"/>
          <cell r="WNU48"/>
          <cell r="WNV48"/>
          <cell r="WNW48"/>
          <cell r="WNX48"/>
          <cell r="WNY48"/>
          <cell r="WNZ48"/>
          <cell r="WOA48"/>
          <cell r="WOB48"/>
          <cell r="WOC48"/>
          <cell r="WOD48"/>
          <cell r="WOE48"/>
          <cell r="WOF48"/>
          <cell r="WOG48"/>
          <cell r="WOH48"/>
          <cell r="WOI48"/>
          <cell r="WOJ48"/>
          <cell r="WOK48"/>
          <cell r="WOL48"/>
          <cell r="WOM48"/>
          <cell r="WON48"/>
          <cell r="WOO48"/>
          <cell r="WOP48"/>
          <cell r="WOQ48"/>
          <cell r="WOR48"/>
          <cell r="WOS48"/>
          <cell r="WOT48"/>
          <cell r="WOU48"/>
          <cell r="WOV48"/>
          <cell r="WOW48"/>
          <cell r="WOX48"/>
          <cell r="WOY48"/>
          <cell r="WOZ48"/>
          <cell r="WPA48"/>
          <cell r="WPB48"/>
          <cell r="WPC48"/>
          <cell r="WPD48"/>
          <cell r="WPE48"/>
          <cell r="WPF48"/>
          <cell r="WPG48"/>
          <cell r="WPH48"/>
          <cell r="WPI48"/>
          <cell r="WPJ48"/>
          <cell r="WPK48"/>
          <cell r="WPL48"/>
          <cell r="WPM48"/>
          <cell r="WPN48"/>
          <cell r="WPO48"/>
          <cell r="WPP48"/>
          <cell r="WPQ48"/>
          <cell r="WPR48"/>
          <cell r="WPS48"/>
          <cell r="WPT48"/>
          <cell r="WPU48"/>
          <cell r="WPV48"/>
          <cell r="WPW48"/>
          <cell r="WPX48"/>
          <cell r="WPY48"/>
          <cell r="WPZ48"/>
          <cell r="WQA48"/>
          <cell r="WQB48"/>
          <cell r="WQC48"/>
          <cell r="WQD48"/>
          <cell r="WQE48"/>
          <cell r="WQF48"/>
          <cell r="WQG48"/>
          <cell r="WQH48"/>
          <cell r="WQI48"/>
          <cell r="WQJ48"/>
          <cell r="WQK48"/>
          <cell r="WQL48"/>
          <cell r="WQM48"/>
          <cell r="WQN48"/>
          <cell r="WQO48"/>
          <cell r="WQP48"/>
          <cell r="WQQ48"/>
          <cell r="WQR48"/>
          <cell r="WQS48"/>
          <cell r="WQT48"/>
          <cell r="WQU48"/>
          <cell r="WQV48"/>
          <cell r="WQW48"/>
          <cell r="WQX48"/>
          <cell r="WQY48"/>
          <cell r="WQZ48"/>
          <cell r="WRA48"/>
          <cell r="WRB48"/>
          <cell r="WRC48"/>
          <cell r="WRD48"/>
          <cell r="WRE48"/>
          <cell r="WRF48"/>
          <cell r="WRG48"/>
          <cell r="WRH48"/>
          <cell r="WRI48"/>
          <cell r="WRJ48"/>
          <cell r="WRK48"/>
          <cell r="WRL48"/>
          <cell r="WRM48"/>
          <cell r="WRN48"/>
          <cell r="WRO48"/>
          <cell r="WRP48"/>
          <cell r="WRQ48"/>
          <cell r="WRR48"/>
          <cell r="WRS48"/>
          <cell r="WRT48"/>
          <cell r="WRU48"/>
          <cell r="WRV48"/>
          <cell r="WRW48"/>
          <cell r="WRX48"/>
          <cell r="WRY48"/>
          <cell r="WRZ48"/>
          <cell r="WSA48"/>
          <cell r="WSB48"/>
          <cell r="WSC48"/>
          <cell r="WSD48"/>
          <cell r="WSE48"/>
          <cell r="WSF48"/>
          <cell r="WSG48"/>
          <cell r="WSH48"/>
          <cell r="WSI48"/>
          <cell r="WSJ48"/>
          <cell r="WSK48"/>
          <cell r="WSL48"/>
          <cell r="WSM48"/>
          <cell r="WSN48"/>
          <cell r="WSO48"/>
          <cell r="WSP48"/>
          <cell r="WSQ48"/>
          <cell r="WSR48"/>
          <cell r="WSS48"/>
          <cell r="WST48"/>
          <cell r="WSU48"/>
          <cell r="WSV48"/>
          <cell r="WSW48"/>
          <cell r="WSX48"/>
          <cell r="WSY48"/>
          <cell r="WSZ48"/>
          <cell r="WTA48"/>
          <cell r="WTB48"/>
          <cell r="WTC48"/>
          <cell r="WTD48"/>
          <cell r="WTE48"/>
          <cell r="WTF48"/>
          <cell r="WTG48"/>
          <cell r="WTH48"/>
          <cell r="WTI48"/>
          <cell r="WTJ48"/>
          <cell r="WTK48"/>
          <cell r="WTL48"/>
          <cell r="WTM48"/>
          <cell r="WTN48"/>
          <cell r="WTO48"/>
          <cell r="WTP48"/>
          <cell r="WTQ48"/>
          <cell r="WTR48"/>
          <cell r="WTS48"/>
          <cell r="WTT48"/>
          <cell r="WTU48"/>
          <cell r="WTV48"/>
          <cell r="WTW48"/>
          <cell r="WTX48"/>
          <cell r="WTY48"/>
          <cell r="WTZ48"/>
          <cell r="WUA48"/>
          <cell r="WUB48"/>
          <cell r="WUC48"/>
          <cell r="WUD48"/>
          <cell r="WUE48"/>
          <cell r="WUF48"/>
          <cell r="WUG48"/>
          <cell r="WUH48"/>
          <cell r="WUI48"/>
          <cell r="WUJ48"/>
          <cell r="WUK48"/>
          <cell r="WUL48"/>
          <cell r="WUM48"/>
          <cell r="WUN48"/>
          <cell r="WUO48"/>
          <cell r="WUP48"/>
          <cell r="WUQ48"/>
          <cell r="WUR48"/>
          <cell r="WUS48"/>
          <cell r="WUT48"/>
          <cell r="WUU48"/>
          <cell r="WUV48"/>
          <cell r="WUW48"/>
          <cell r="WUX48"/>
          <cell r="WUY48"/>
          <cell r="WUZ48"/>
          <cell r="WVA48"/>
          <cell r="WVB48"/>
          <cell r="WVC48"/>
          <cell r="WVD48"/>
          <cell r="WVE48"/>
          <cell r="WVF48"/>
          <cell r="WVG48"/>
          <cell r="WVH48"/>
          <cell r="WVI48"/>
          <cell r="WVJ48"/>
          <cell r="WVK48"/>
          <cell r="WVL48"/>
          <cell r="WVM48"/>
          <cell r="WVN48"/>
          <cell r="WVO48"/>
          <cell r="WVP48"/>
          <cell r="WVQ48"/>
          <cell r="WVR48"/>
          <cell r="WVS48"/>
          <cell r="WVT48"/>
          <cell r="WVU48"/>
          <cell r="WVV48"/>
          <cell r="WVW48"/>
          <cell r="WVX48"/>
          <cell r="WVY48"/>
          <cell r="WVZ48"/>
          <cell r="WWA48"/>
          <cell r="WWB48"/>
          <cell r="WWC48"/>
          <cell r="WWD48"/>
          <cell r="WWE48"/>
          <cell r="WWF48"/>
          <cell r="WWG48"/>
          <cell r="WWH48"/>
          <cell r="WWI48"/>
          <cell r="WWJ48"/>
          <cell r="WWK48"/>
        </row>
        <row r="49">
          <cell r="B49" t="str">
            <v>$1500-$2000mn</v>
          </cell>
          <cell r="C49"/>
          <cell r="D49">
            <v>1500</v>
          </cell>
          <cell r="E49"/>
          <cell r="F49"/>
          <cell r="G49"/>
          <cell r="H49"/>
          <cell r="I49"/>
          <cell r="J49"/>
          <cell r="K49"/>
          <cell r="L49"/>
          <cell r="M49">
            <v>0.26</v>
          </cell>
          <cell r="N49">
            <v>0.26</v>
          </cell>
          <cell r="O49">
            <v>0.26</v>
          </cell>
          <cell r="P49">
            <v>0.26</v>
          </cell>
          <cell r="Q49">
            <v>0.26</v>
          </cell>
          <cell r="R49">
            <v>0.26</v>
          </cell>
          <cell r="S49">
            <v>0.26</v>
          </cell>
          <cell r="T49">
            <v>0.26</v>
          </cell>
          <cell r="U49">
            <v>0.26</v>
          </cell>
          <cell r="V49">
            <v>0.26</v>
          </cell>
          <cell r="W49">
            <v>0.26</v>
          </cell>
          <cell r="X49">
            <v>0.26</v>
          </cell>
          <cell r="Y49">
            <v>0.26</v>
          </cell>
          <cell r="Z49">
            <v>0.26</v>
          </cell>
          <cell r="AA49">
            <v>0.26</v>
          </cell>
          <cell r="AB49">
            <v>0.26</v>
          </cell>
          <cell r="AC49">
            <v>0.26</v>
          </cell>
          <cell r="AD49">
            <v>0.26</v>
          </cell>
          <cell r="AE49"/>
          <cell r="AF49"/>
          <cell r="AG49"/>
          <cell r="AH49"/>
          <cell r="AI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cell r="BY49"/>
          <cell r="BZ49"/>
          <cell r="CA49"/>
          <cell r="CB49"/>
          <cell r="CC49"/>
          <cell r="CD49"/>
          <cell r="CE49"/>
          <cell r="CF49"/>
          <cell r="CG49"/>
          <cell r="CH49"/>
          <cell r="CI49"/>
          <cell r="CJ49"/>
          <cell r="CK49"/>
          <cell r="CL49"/>
          <cell r="CM49"/>
          <cell r="CN49"/>
          <cell r="CO49"/>
          <cell r="CP49"/>
          <cell r="CQ49"/>
          <cell r="CR49"/>
          <cell r="CS49"/>
          <cell r="CT49"/>
          <cell r="CU49"/>
          <cell r="CV49"/>
          <cell r="CW49"/>
          <cell r="CX49"/>
          <cell r="CY49"/>
          <cell r="CZ49"/>
          <cell r="DA49"/>
          <cell r="DB49"/>
          <cell r="DC49"/>
          <cell r="DD49"/>
          <cell r="DE49"/>
          <cell r="DF49"/>
          <cell r="DG49"/>
          <cell r="DH49"/>
          <cell r="DI49"/>
          <cell r="DJ49"/>
          <cell r="DK49"/>
          <cell r="DL49"/>
          <cell r="DM49"/>
          <cell r="DN49"/>
          <cell r="DO49"/>
          <cell r="DP49"/>
          <cell r="DQ49"/>
          <cell r="DR49"/>
          <cell r="DS49"/>
          <cell r="DT49"/>
          <cell r="DU49"/>
          <cell r="DV49"/>
          <cell r="DW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cell r="HJ49"/>
          <cell r="HK49"/>
          <cell r="HL49"/>
          <cell r="HM49"/>
          <cell r="HN49"/>
          <cell r="HO49"/>
          <cell r="HP49"/>
          <cell r="HQ49"/>
          <cell r="HR49"/>
          <cell r="HS49"/>
          <cell r="HT49"/>
          <cell r="HU49"/>
          <cell r="HV49"/>
          <cell r="HW49"/>
          <cell r="HX49"/>
          <cell r="HY49"/>
          <cell r="HZ49"/>
          <cell r="IA49"/>
          <cell r="IB49"/>
          <cell r="IC49"/>
          <cell r="ID49"/>
          <cell r="IE49"/>
          <cell r="IF49"/>
          <cell r="IG49"/>
          <cell r="IH49"/>
          <cell r="II49"/>
          <cell r="IJ49"/>
          <cell r="IK49"/>
          <cell r="IL49"/>
          <cell r="IM49"/>
          <cell r="IN49"/>
          <cell r="IO49"/>
          <cell r="IP49"/>
          <cell r="IQ49"/>
          <cell r="IR49"/>
          <cell r="IS49"/>
          <cell r="IT49"/>
          <cell r="IU49"/>
          <cell r="IV49"/>
          <cell r="IW49"/>
          <cell r="IX49"/>
          <cell r="IY49"/>
          <cell r="IZ49"/>
          <cell r="JA49"/>
          <cell r="JB49"/>
          <cell r="JC49"/>
          <cell r="JD49"/>
          <cell r="JE49"/>
          <cell r="JF49"/>
          <cell r="JG49"/>
          <cell r="JH49"/>
          <cell r="JI49"/>
          <cell r="JJ49"/>
          <cell r="JK49"/>
          <cell r="JL49"/>
          <cell r="JM49"/>
          <cell r="JN49"/>
          <cell r="JO49"/>
          <cell r="JP49"/>
          <cell r="JQ49"/>
          <cell r="JR49"/>
          <cell r="JS49"/>
          <cell r="JT49"/>
          <cell r="JU49"/>
          <cell r="JV49"/>
          <cell r="JW49"/>
          <cell r="JX49"/>
          <cell r="JY49"/>
          <cell r="JZ49"/>
          <cell r="KA49"/>
          <cell r="KB49"/>
          <cell r="KC49"/>
          <cell r="KD49"/>
          <cell r="KE49"/>
          <cell r="KF49"/>
          <cell r="KG49"/>
          <cell r="KH49"/>
          <cell r="KI49"/>
          <cell r="KJ49"/>
          <cell r="KK49"/>
          <cell r="KL49"/>
          <cell r="KM49"/>
          <cell r="KN49"/>
          <cell r="KO49"/>
          <cell r="KP49"/>
          <cell r="KQ49"/>
          <cell r="KR49"/>
          <cell r="KS49"/>
          <cell r="KT49"/>
          <cell r="KU49"/>
          <cell r="KV49"/>
          <cell r="KW49"/>
          <cell r="KX49"/>
          <cell r="KY49"/>
          <cell r="KZ49"/>
          <cell r="LA49"/>
          <cell r="LB49"/>
          <cell r="LC49"/>
          <cell r="LD49"/>
          <cell r="LE49"/>
          <cell r="LF49"/>
          <cell r="LG49"/>
          <cell r="LH49"/>
          <cell r="LI49"/>
          <cell r="LJ49"/>
          <cell r="LK49"/>
          <cell r="LL49"/>
          <cell r="LM49"/>
          <cell r="LN49"/>
          <cell r="LO49"/>
          <cell r="LP49"/>
          <cell r="LQ49"/>
          <cell r="LR49"/>
          <cell r="LS49"/>
          <cell r="LT49"/>
          <cell r="LU49"/>
          <cell r="LV49"/>
          <cell r="LW49"/>
          <cell r="LX49"/>
          <cell r="LY49"/>
          <cell r="LZ49"/>
          <cell r="MA49"/>
          <cell r="MB49"/>
          <cell r="MC49"/>
          <cell r="MD49"/>
          <cell r="ME49"/>
          <cell r="MF49"/>
          <cell r="MG49"/>
          <cell r="MH49"/>
          <cell r="MI49"/>
          <cell r="MJ49"/>
          <cell r="MK49"/>
          <cell r="ML49"/>
          <cell r="MM49"/>
          <cell r="MN49"/>
          <cell r="MO49"/>
          <cell r="MP49"/>
          <cell r="MQ49"/>
          <cell r="MR49"/>
          <cell r="MS49"/>
          <cell r="MT49"/>
          <cell r="MU49"/>
          <cell r="MV49"/>
          <cell r="MW49"/>
          <cell r="MX49"/>
          <cell r="MY49"/>
          <cell r="MZ49"/>
          <cell r="NA49"/>
          <cell r="NB49"/>
          <cell r="NC49"/>
          <cell r="ND49"/>
          <cell r="NE49"/>
          <cell r="NF49"/>
          <cell r="NG49"/>
          <cell r="NH49"/>
          <cell r="NI49"/>
          <cell r="NJ49"/>
          <cell r="NK49"/>
          <cell r="NL49"/>
          <cell r="NM49"/>
          <cell r="NN49"/>
          <cell r="NO49"/>
          <cell r="NP49"/>
          <cell r="NQ49"/>
          <cell r="NR49"/>
          <cell r="NS49"/>
          <cell r="NT49"/>
          <cell r="NU49"/>
          <cell r="NV49"/>
          <cell r="NW49"/>
          <cell r="NX49"/>
          <cell r="NY49"/>
          <cell r="NZ49"/>
          <cell r="OA49"/>
          <cell r="OB49"/>
          <cell r="OC49"/>
          <cell r="OD49"/>
          <cell r="OE49"/>
          <cell r="OF49"/>
          <cell r="OG49"/>
          <cell r="OH49"/>
          <cell r="OI49"/>
          <cell r="OJ49"/>
          <cell r="OK49"/>
          <cell r="OL49"/>
          <cell r="OM49"/>
          <cell r="ON49"/>
          <cell r="OO49"/>
          <cell r="OP49"/>
          <cell r="OQ49"/>
          <cell r="OR49"/>
          <cell r="OS49"/>
          <cell r="OT49"/>
          <cell r="OU49"/>
          <cell r="OV49"/>
          <cell r="OW49"/>
          <cell r="OX49"/>
          <cell r="OY49"/>
          <cell r="OZ49"/>
          <cell r="PA49"/>
          <cell r="PB49"/>
          <cell r="PC49"/>
          <cell r="PD49"/>
          <cell r="PE49"/>
          <cell r="PF49"/>
          <cell r="PG49"/>
          <cell r="PH49"/>
          <cell r="PI49"/>
          <cell r="PJ49"/>
          <cell r="PK49"/>
          <cell r="PL49"/>
          <cell r="PM49"/>
          <cell r="PN49"/>
          <cell r="PO49"/>
          <cell r="PP49"/>
          <cell r="PQ49"/>
          <cell r="PR49"/>
          <cell r="PS49"/>
          <cell r="PT49"/>
          <cell r="PU49"/>
          <cell r="PV49"/>
          <cell r="PW49"/>
          <cell r="PX49"/>
          <cell r="PY49"/>
          <cell r="PZ49"/>
          <cell r="QA49"/>
          <cell r="QB49"/>
          <cell r="QC49"/>
          <cell r="QD49"/>
          <cell r="QE49"/>
          <cell r="QF49"/>
          <cell r="QG49"/>
          <cell r="QH49"/>
          <cell r="QI49"/>
          <cell r="QJ49"/>
          <cell r="QK49"/>
          <cell r="QL49"/>
          <cell r="QM49"/>
          <cell r="QN49"/>
          <cell r="QO49"/>
          <cell r="QP49"/>
          <cell r="QQ49"/>
          <cell r="QR49"/>
          <cell r="QS49"/>
          <cell r="QT49"/>
          <cell r="QU49"/>
          <cell r="QV49"/>
          <cell r="QW49"/>
          <cell r="QX49"/>
          <cell r="QY49"/>
          <cell r="QZ49"/>
          <cell r="RA49"/>
          <cell r="RB49"/>
          <cell r="RC49"/>
          <cell r="RD49"/>
          <cell r="RE49"/>
          <cell r="RF49"/>
          <cell r="RG49"/>
          <cell r="RH49"/>
          <cell r="RI49"/>
          <cell r="RJ49"/>
          <cell r="RK49"/>
          <cell r="RL49"/>
          <cell r="RM49"/>
          <cell r="RN49"/>
          <cell r="RO49"/>
          <cell r="RP49"/>
          <cell r="RQ49"/>
          <cell r="RR49"/>
          <cell r="RS49"/>
          <cell r="RT49"/>
          <cell r="RU49"/>
          <cell r="RV49"/>
          <cell r="RW49"/>
          <cell r="RX49"/>
          <cell r="RY49"/>
          <cell r="RZ49"/>
          <cell r="SA49"/>
          <cell r="SB49"/>
          <cell r="SC49"/>
          <cell r="SD49"/>
          <cell r="SE49"/>
          <cell r="SF49"/>
          <cell r="SG49"/>
          <cell r="SH49"/>
          <cell r="SI49"/>
          <cell r="SJ49"/>
          <cell r="SK49"/>
          <cell r="SL49"/>
          <cell r="SM49"/>
          <cell r="SN49"/>
          <cell r="SO49"/>
          <cell r="SP49"/>
          <cell r="SQ49"/>
          <cell r="SR49"/>
          <cell r="SS49"/>
          <cell r="ST49"/>
          <cell r="SU49"/>
          <cell r="SV49"/>
          <cell r="SW49"/>
          <cell r="SX49"/>
          <cell r="SY49"/>
          <cell r="SZ49"/>
          <cell r="TA49"/>
          <cell r="TB49"/>
          <cell r="TC49"/>
          <cell r="TD49"/>
          <cell r="TE49"/>
          <cell r="TF49"/>
          <cell r="TG49"/>
          <cell r="TH49"/>
          <cell r="TI49"/>
          <cell r="TJ49"/>
          <cell r="TK49"/>
          <cell r="TL49"/>
          <cell r="TM49"/>
          <cell r="TN49"/>
          <cell r="TO49"/>
          <cell r="TP49"/>
          <cell r="TQ49"/>
          <cell r="TR49"/>
          <cell r="TS49"/>
          <cell r="TT49"/>
          <cell r="TU49"/>
          <cell r="TV49"/>
          <cell r="TW49"/>
          <cell r="TX49"/>
          <cell r="TY49"/>
          <cell r="TZ49"/>
          <cell r="UA49"/>
          <cell r="UB49"/>
          <cell r="UC49"/>
          <cell r="UD49"/>
          <cell r="UE49"/>
          <cell r="UF49"/>
          <cell r="UG49"/>
          <cell r="UH49"/>
          <cell r="UI49"/>
          <cell r="UJ49"/>
          <cell r="UK49"/>
          <cell r="UL49"/>
          <cell r="UM49"/>
          <cell r="UN49"/>
          <cell r="UO49"/>
          <cell r="UP49"/>
          <cell r="UQ49"/>
          <cell r="UR49"/>
          <cell r="US49"/>
          <cell r="UT49"/>
          <cell r="UU49"/>
          <cell r="UV49"/>
          <cell r="UW49"/>
          <cell r="UX49"/>
          <cell r="UY49"/>
          <cell r="UZ49"/>
          <cell r="VA49"/>
          <cell r="VB49"/>
          <cell r="VC49"/>
          <cell r="VD49"/>
          <cell r="VE49"/>
          <cell r="VF49"/>
          <cell r="VG49"/>
          <cell r="VH49"/>
          <cell r="VI49"/>
          <cell r="VJ49"/>
          <cell r="VK49"/>
          <cell r="VL49"/>
          <cell r="VM49"/>
          <cell r="VN49"/>
          <cell r="VO49"/>
          <cell r="VP49"/>
          <cell r="VQ49"/>
          <cell r="VR49"/>
          <cell r="VS49"/>
          <cell r="VT49"/>
          <cell r="VU49"/>
          <cell r="VV49"/>
          <cell r="VW49"/>
          <cell r="VX49"/>
          <cell r="VY49"/>
          <cell r="VZ49"/>
          <cell r="WA49"/>
          <cell r="WB49"/>
          <cell r="WC49"/>
          <cell r="WD49"/>
          <cell r="WE49"/>
          <cell r="WF49"/>
          <cell r="WG49"/>
          <cell r="WH49"/>
          <cell r="WI49"/>
          <cell r="WJ49"/>
          <cell r="WK49"/>
          <cell r="WL49"/>
          <cell r="WM49"/>
          <cell r="WN49"/>
          <cell r="WO49"/>
          <cell r="WP49"/>
          <cell r="WQ49"/>
          <cell r="WR49"/>
          <cell r="WS49"/>
          <cell r="WT49"/>
          <cell r="WU49"/>
          <cell r="WV49"/>
          <cell r="WW49"/>
          <cell r="WX49"/>
          <cell r="WY49"/>
          <cell r="WZ49"/>
          <cell r="XA49"/>
          <cell r="XB49"/>
          <cell r="XC49"/>
          <cell r="XD49"/>
          <cell r="XE49"/>
          <cell r="XF49"/>
          <cell r="XG49"/>
          <cell r="XH49"/>
          <cell r="XI49"/>
          <cell r="XJ49"/>
          <cell r="XK49"/>
          <cell r="XL49"/>
          <cell r="XM49"/>
          <cell r="XN49"/>
          <cell r="XO49"/>
          <cell r="XP49"/>
          <cell r="XQ49"/>
          <cell r="XR49"/>
          <cell r="XS49"/>
          <cell r="XT49"/>
          <cell r="XU49"/>
          <cell r="XV49"/>
          <cell r="XW49"/>
          <cell r="XX49"/>
          <cell r="XY49"/>
          <cell r="XZ49"/>
          <cell r="YA49"/>
          <cell r="YB49"/>
          <cell r="YC49"/>
          <cell r="YD49"/>
          <cell r="YE49"/>
          <cell r="YF49"/>
          <cell r="YG49"/>
          <cell r="YH49"/>
          <cell r="YI49"/>
          <cell r="YJ49"/>
          <cell r="YK49"/>
          <cell r="YL49"/>
          <cell r="YM49"/>
          <cell r="YN49"/>
          <cell r="YO49"/>
          <cell r="YP49"/>
          <cell r="YQ49"/>
          <cell r="YR49"/>
          <cell r="YS49"/>
          <cell r="YT49"/>
          <cell r="YU49"/>
          <cell r="YV49"/>
          <cell r="YW49"/>
          <cell r="YX49"/>
          <cell r="YY49"/>
          <cell r="YZ49"/>
          <cell r="ZA49"/>
          <cell r="ZB49"/>
          <cell r="ZC49"/>
          <cell r="ZD49"/>
          <cell r="ZE49"/>
          <cell r="ZF49"/>
          <cell r="ZG49"/>
          <cell r="ZH49"/>
          <cell r="ZI49"/>
          <cell r="ZJ49"/>
          <cell r="ZK49"/>
          <cell r="ZL49"/>
          <cell r="ZM49"/>
          <cell r="ZN49"/>
          <cell r="ZO49"/>
          <cell r="ZP49"/>
          <cell r="ZQ49"/>
          <cell r="ZR49"/>
          <cell r="ZS49"/>
          <cell r="ZT49"/>
          <cell r="ZU49"/>
          <cell r="ZV49"/>
          <cell r="ZW49"/>
          <cell r="ZX49"/>
          <cell r="ZY49"/>
          <cell r="ZZ49"/>
          <cell r="AAA49"/>
          <cell r="AAB49"/>
          <cell r="AAC49"/>
          <cell r="AAD49"/>
          <cell r="AAE49"/>
          <cell r="AAF49"/>
          <cell r="AAG49"/>
          <cell r="AAH49"/>
          <cell r="AAI49"/>
          <cell r="AAJ49"/>
          <cell r="AAK49"/>
          <cell r="AAL49"/>
          <cell r="AAM49"/>
          <cell r="AAN49"/>
          <cell r="AAO49"/>
          <cell r="AAP49"/>
          <cell r="AAQ49"/>
          <cell r="AAR49"/>
          <cell r="AAS49"/>
          <cell r="AAT49"/>
          <cell r="AAU49"/>
          <cell r="AAV49"/>
          <cell r="AAW49"/>
          <cell r="AAX49"/>
          <cell r="AAY49"/>
          <cell r="AAZ49"/>
          <cell r="ABA49"/>
          <cell r="ABB49"/>
          <cell r="ABC49"/>
          <cell r="ABD49"/>
          <cell r="ABE49"/>
          <cell r="ABF49"/>
          <cell r="ABG49"/>
          <cell r="ABH49"/>
          <cell r="ABI49"/>
          <cell r="ABJ49"/>
          <cell r="ABK49"/>
          <cell r="ABL49"/>
          <cell r="ABM49"/>
          <cell r="ABN49"/>
          <cell r="ABO49"/>
          <cell r="ABP49"/>
          <cell r="ABQ49"/>
          <cell r="ABR49"/>
          <cell r="ABS49"/>
          <cell r="ABT49"/>
          <cell r="ABU49"/>
          <cell r="ABV49"/>
          <cell r="ABW49"/>
          <cell r="ABX49"/>
          <cell r="ABY49"/>
          <cell r="ABZ49"/>
          <cell r="ACA49"/>
          <cell r="ACB49"/>
          <cell r="ACC49"/>
          <cell r="ACD49"/>
          <cell r="ACE49"/>
          <cell r="ACF49"/>
          <cell r="ACG49"/>
          <cell r="ACH49"/>
          <cell r="ACI49"/>
          <cell r="ACJ49"/>
          <cell r="ACK49"/>
          <cell r="ACL49"/>
          <cell r="ACM49"/>
          <cell r="ACN49"/>
          <cell r="ACO49"/>
          <cell r="ACP49"/>
          <cell r="ACQ49"/>
          <cell r="ACR49"/>
          <cell r="ACS49"/>
          <cell r="ACT49"/>
          <cell r="ACU49"/>
          <cell r="ACV49"/>
          <cell r="ACW49"/>
          <cell r="ACX49"/>
          <cell r="ACY49"/>
          <cell r="ACZ49"/>
          <cell r="ADA49"/>
          <cell r="ADB49"/>
          <cell r="ADC49"/>
          <cell r="ADD49"/>
          <cell r="ADE49"/>
          <cell r="ADF49"/>
          <cell r="ADG49"/>
          <cell r="ADH49"/>
          <cell r="ADI49"/>
          <cell r="ADJ49"/>
          <cell r="ADK49"/>
          <cell r="ADL49"/>
          <cell r="ADM49"/>
          <cell r="ADN49"/>
          <cell r="ADO49"/>
          <cell r="ADP49"/>
          <cell r="ADQ49"/>
          <cell r="ADR49"/>
          <cell r="ADS49"/>
          <cell r="ADT49"/>
          <cell r="ADU49"/>
          <cell r="ADV49"/>
          <cell r="ADW49"/>
          <cell r="ADX49"/>
          <cell r="ADY49"/>
          <cell r="ADZ49"/>
          <cell r="AEA49"/>
          <cell r="AEB49"/>
          <cell r="AEC49"/>
          <cell r="AED49"/>
          <cell r="AEE49"/>
          <cell r="AEF49"/>
          <cell r="AEG49"/>
          <cell r="AEH49"/>
          <cell r="AEI49"/>
          <cell r="AEJ49"/>
          <cell r="AEK49"/>
          <cell r="AEL49"/>
          <cell r="AEM49"/>
          <cell r="AEN49"/>
          <cell r="AEO49"/>
          <cell r="AEP49"/>
          <cell r="AEQ49"/>
          <cell r="AER49"/>
          <cell r="AES49"/>
          <cell r="AET49"/>
          <cell r="AEU49"/>
          <cell r="AEV49"/>
          <cell r="AEW49"/>
          <cell r="AEX49"/>
          <cell r="AEY49"/>
          <cell r="AEZ49"/>
          <cell r="AFA49"/>
          <cell r="AFB49"/>
          <cell r="AFC49"/>
          <cell r="AFD49"/>
          <cell r="AFE49"/>
          <cell r="AFF49"/>
          <cell r="AFG49"/>
          <cell r="AFH49"/>
          <cell r="AFI49"/>
          <cell r="AFJ49"/>
          <cell r="AFK49"/>
          <cell r="AFL49"/>
          <cell r="AFM49"/>
          <cell r="AFN49"/>
          <cell r="AFO49"/>
          <cell r="AFP49"/>
          <cell r="AFQ49"/>
          <cell r="AFR49"/>
          <cell r="AFS49"/>
          <cell r="AFT49"/>
          <cell r="AFU49"/>
          <cell r="AFV49"/>
          <cell r="AFW49"/>
          <cell r="AFX49"/>
          <cell r="AFY49"/>
          <cell r="AFZ49"/>
          <cell r="AGA49"/>
          <cell r="AGB49"/>
          <cell r="AGC49"/>
          <cell r="AGD49"/>
          <cell r="AGE49"/>
          <cell r="AGF49"/>
          <cell r="AGG49"/>
          <cell r="AGH49"/>
          <cell r="AGI49"/>
          <cell r="AGJ49"/>
          <cell r="AGK49"/>
          <cell r="AGL49"/>
          <cell r="AGM49"/>
          <cell r="AGN49"/>
          <cell r="AGO49"/>
          <cell r="AGP49"/>
          <cell r="AGQ49"/>
          <cell r="AGR49"/>
          <cell r="AGS49"/>
          <cell r="AGT49"/>
          <cell r="AGU49"/>
          <cell r="AGV49"/>
          <cell r="AGW49"/>
          <cell r="AGX49"/>
          <cell r="AGY49"/>
          <cell r="AGZ49"/>
          <cell r="AHA49"/>
          <cell r="AHB49"/>
          <cell r="AHC49"/>
          <cell r="AHD49"/>
          <cell r="AHE49"/>
          <cell r="AHF49"/>
          <cell r="AHG49"/>
          <cell r="AHH49"/>
          <cell r="AHI49"/>
          <cell r="AHJ49"/>
          <cell r="AHK49"/>
          <cell r="AHL49"/>
          <cell r="AHM49"/>
          <cell r="AHN49"/>
          <cell r="AHO49"/>
          <cell r="AHP49"/>
          <cell r="AHQ49"/>
          <cell r="AHR49"/>
          <cell r="AHS49"/>
          <cell r="AHT49"/>
          <cell r="AHU49"/>
          <cell r="AHV49"/>
          <cell r="AHW49"/>
          <cell r="AHX49"/>
          <cell r="AHY49"/>
          <cell r="AHZ49"/>
          <cell r="AIA49"/>
          <cell r="AIB49"/>
          <cell r="AIC49"/>
          <cell r="AID49"/>
          <cell r="AIE49"/>
          <cell r="AIF49"/>
          <cell r="AIG49"/>
          <cell r="AIH49"/>
          <cell r="AII49"/>
          <cell r="AIJ49"/>
          <cell r="AIK49"/>
          <cell r="AIL49"/>
          <cell r="AIM49"/>
          <cell r="AIN49"/>
          <cell r="AIO49"/>
          <cell r="AIP49"/>
          <cell r="AIQ49"/>
          <cell r="AIR49"/>
          <cell r="AIS49"/>
          <cell r="AIT49"/>
          <cell r="AIU49"/>
          <cell r="AIV49"/>
          <cell r="AIW49"/>
          <cell r="AIX49"/>
          <cell r="AIY49"/>
          <cell r="AIZ49"/>
          <cell r="AJA49"/>
          <cell r="AJB49"/>
          <cell r="AJC49"/>
          <cell r="AJD49"/>
          <cell r="AJE49"/>
          <cell r="AJF49"/>
          <cell r="AJG49"/>
          <cell r="AJH49"/>
          <cell r="AJI49"/>
          <cell r="AJJ49"/>
          <cell r="AJK49"/>
          <cell r="AJL49"/>
          <cell r="AJM49"/>
          <cell r="AJN49"/>
          <cell r="AJO49"/>
          <cell r="AJP49"/>
          <cell r="AJQ49"/>
          <cell r="AJR49"/>
          <cell r="AJS49"/>
          <cell r="AJT49"/>
          <cell r="AJU49"/>
          <cell r="AJV49"/>
          <cell r="AJW49"/>
          <cell r="AJX49"/>
          <cell r="AJY49"/>
          <cell r="AJZ49"/>
          <cell r="AKA49"/>
          <cell r="AKB49"/>
          <cell r="AKC49"/>
          <cell r="AKD49"/>
          <cell r="AKE49"/>
          <cell r="AKF49"/>
          <cell r="AKG49"/>
          <cell r="AKH49"/>
          <cell r="AKI49"/>
          <cell r="AKJ49"/>
          <cell r="AKK49"/>
          <cell r="AKL49"/>
          <cell r="AKM49"/>
          <cell r="AKN49"/>
          <cell r="AKO49"/>
          <cell r="AKP49"/>
          <cell r="AKQ49"/>
          <cell r="AKR49"/>
          <cell r="AKS49"/>
          <cell r="AKT49"/>
          <cell r="AKU49"/>
          <cell r="AKV49"/>
          <cell r="AKW49"/>
          <cell r="AKX49"/>
          <cell r="AKY49"/>
          <cell r="AKZ49"/>
          <cell r="ALA49"/>
          <cell r="ALB49"/>
          <cell r="ALC49"/>
          <cell r="ALD49"/>
          <cell r="ALE49"/>
          <cell r="ALF49"/>
          <cell r="ALG49"/>
          <cell r="ALH49"/>
          <cell r="ALI49"/>
          <cell r="ALJ49"/>
          <cell r="ALK49"/>
          <cell r="ALL49"/>
          <cell r="ALM49"/>
          <cell r="ALN49"/>
          <cell r="ALO49"/>
          <cell r="ALP49"/>
          <cell r="ALQ49"/>
          <cell r="ALR49"/>
          <cell r="ALS49"/>
          <cell r="ALT49"/>
          <cell r="ALU49"/>
          <cell r="ALV49"/>
          <cell r="ALW49"/>
          <cell r="ALX49"/>
          <cell r="ALY49"/>
          <cell r="ALZ49"/>
          <cell r="AMA49"/>
          <cell r="AMB49"/>
          <cell r="AMC49"/>
          <cell r="AMD49"/>
          <cell r="AME49"/>
          <cell r="AMF49"/>
          <cell r="AMG49"/>
          <cell r="AMH49"/>
          <cell r="AMI49"/>
          <cell r="AMJ49"/>
          <cell r="AMK49"/>
          <cell r="AML49"/>
          <cell r="AMM49"/>
          <cell r="AMN49"/>
          <cell r="AMO49"/>
          <cell r="AMP49"/>
          <cell r="AMQ49"/>
          <cell r="AMR49"/>
          <cell r="AMS49"/>
          <cell r="AMT49"/>
          <cell r="AMU49"/>
          <cell r="AMV49"/>
          <cell r="AMW49"/>
          <cell r="AMX49"/>
          <cell r="AMY49"/>
          <cell r="AMZ49"/>
          <cell r="ANA49"/>
          <cell r="ANB49"/>
          <cell r="ANC49"/>
          <cell r="AND49"/>
          <cell r="ANE49"/>
          <cell r="ANF49"/>
          <cell r="ANG49"/>
          <cell r="ANH49"/>
          <cell r="ANI49"/>
          <cell r="ANJ49"/>
          <cell r="ANK49"/>
          <cell r="ANL49"/>
          <cell r="ANM49"/>
          <cell r="ANN49"/>
          <cell r="ANO49"/>
          <cell r="ANP49"/>
          <cell r="ANQ49"/>
          <cell r="ANR49"/>
          <cell r="ANS49"/>
          <cell r="ANT49"/>
          <cell r="ANU49"/>
          <cell r="ANV49"/>
          <cell r="ANW49"/>
          <cell r="ANX49"/>
          <cell r="ANY49"/>
          <cell r="ANZ49"/>
          <cell r="AOA49"/>
          <cell r="AOB49"/>
          <cell r="AOC49"/>
          <cell r="AOD49"/>
          <cell r="AOE49"/>
          <cell r="AOF49"/>
          <cell r="AOG49"/>
          <cell r="AOH49"/>
          <cell r="AOI49"/>
          <cell r="AOJ49"/>
          <cell r="AOK49"/>
          <cell r="AOL49"/>
          <cell r="AOM49"/>
          <cell r="AON49"/>
          <cell r="AOO49"/>
          <cell r="AOP49"/>
          <cell r="AOQ49"/>
          <cell r="AOR49"/>
          <cell r="AOS49"/>
          <cell r="AOT49"/>
          <cell r="AOU49"/>
          <cell r="AOV49"/>
          <cell r="AOW49"/>
          <cell r="AOX49"/>
          <cell r="AOY49"/>
          <cell r="AOZ49"/>
          <cell r="APA49"/>
          <cell r="APB49"/>
          <cell r="APC49"/>
          <cell r="APD49"/>
          <cell r="APE49"/>
          <cell r="APF49"/>
          <cell r="APG49"/>
          <cell r="APH49"/>
          <cell r="API49"/>
          <cell r="APJ49"/>
          <cell r="APK49"/>
          <cell r="APL49"/>
          <cell r="APM49"/>
          <cell r="APN49"/>
          <cell r="APO49"/>
          <cell r="APP49"/>
          <cell r="APQ49"/>
          <cell r="APR49"/>
          <cell r="APS49"/>
          <cell r="APT49"/>
          <cell r="APU49"/>
          <cell r="APV49"/>
          <cell r="APW49"/>
          <cell r="APX49"/>
          <cell r="APY49"/>
          <cell r="APZ49"/>
          <cell r="AQA49"/>
          <cell r="AQB49"/>
          <cell r="AQC49"/>
          <cell r="AQD49"/>
          <cell r="AQE49"/>
          <cell r="AQF49"/>
          <cell r="AQG49"/>
          <cell r="AQH49"/>
          <cell r="AQI49"/>
          <cell r="AQJ49"/>
          <cell r="AQK49"/>
          <cell r="AQL49"/>
          <cell r="AQM49"/>
          <cell r="AQN49"/>
          <cell r="AQO49"/>
          <cell r="AQP49"/>
          <cell r="AQQ49"/>
          <cell r="AQR49"/>
          <cell r="AQS49"/>
          <cell r="AQT49"/>
          <cell r="AQU49"/>
          <cell r="AQV49"/>
          <cell r="AQW49"/>
          <cell r="AQX49"/>
          <cell r="AQY49"/>
          <cell r="AQZ49"/>
          <cell r="ARA49"/>
          <cell r="ARB49"/>
          <cell r="ARC49"/>
          <cell r="ARD49"/>
          <cell r="ARE49"/>
          <cell r="ARF49"/>
          <cell r="ARG49"/>
          <cell r="ARH49"/>
          <cell r="ARI49"/>
          <cell r="ARJ49"/>
          <cell r="ARK49"/>
          <cell r="ARL49"/>
          <cell r="ARM49"/>
          <cell r="ARN49"/>
          <cell r="ARO49"/>
          <cell r="ARP49"/>
          <cell r="ARQ49"/>
          <cell r="ARR49"/>
          <cell r="ARS49"/>
          <cell r="ART49"/>
          <cell r="ARU49"/>
          <cell r="ARV49"/>
          <cell r="ARW49"/>
          <cell r="ARX49"/>
          <cell r="ARY49"/>
          <cell r="ARZ49"/>
          <cell r="ASA49"/>
          <cell r="ASB49"/>
          <cell r="ASC49"/>
          <cell r="ASD49"/>
          <cell r="ASE49"/>
          <cell r="ASF49"/>
          <cell r="ASG49"/>
          <cell r="ASH49"/>
          <cell r="ASI49"/>
          <cell r="ASJ49"/>
          <cell r="ASK49"/>
          <cell r="ASL49"/>
          <cell r="ASM49"/>
          <cell r="ASN49"/>
          <cell r="ASO49"/>
          <cell r="ASP49"/>
          <cell r="ASQ49"/>
          <cell r="ASR49"/>
          <cell r="ASS49"/>
          <cell r="AST49"/>
          <cell r="ASU49"/>
          <cell r="ASV49"/>
          <cell r="ASW49"/>
          <cell r="ASX49"/>
          <cell r="ASY49"/>
          <cell r="ASZ49"/>
          <cell r="ATA49"/>
          <cell r="ATB49"/>
          <cell r="ATC49"/>
          <cell r="ATD49"/>
          <cell r="ATE49"/>
          <cell r="ATF49"/>
          <cell r="ATG49"/>
          <cell r="ATH49"/>
          <cell r="ATI49"/>
          <cell r="ATJ49"/>
          <cell r="ATK49"/>
          <cell r="ATL49"/>
          <cell r="ATM49"/>
          <cell r="ATN49"/>
          <cell r="ATO49"/>
          <cell r="ATP49"/>
          <cell r="ATQ49"/>
          <cell r="ATR49"/>
          <cell r="ATS49"/>
          <cell r="ATT49"/>
          <cell r="ATU49"/>
          <cell r="ATV49"/>
          <cell r="ATW49"/>
          <cell r="ATX49"/>
          <cell r="ATY49"/>
          <cell r="ATZ49"/>
          <cell r="AUA49"/>
          <cell r="AUB49"/>
          <cell r="AUC49"/>
          <cell r="AUD49"/>
          <cell r="AUE49"/>
          <cell r="AUF49"/>
          <cell r="AUG49"/>
          <cell r="AUH49"/>
          <cell r="AUI49"/>
          <cell r="AUJ49"/>
          <cell r="AUK49"/>
          <cell r="AUL49"/>
          <cell r="AUM49"/>
          <cell r="AUN49"/>
          <cell r="AUO49"/>
          <cell r="AUP49"/>
          <cell r="AUQ49"/>
          <cell r="AUR49"/>
          <cell r="AUS49"/>
          <cell r="AUT49"/>
          <cell r="AUU49"/>
          <cell r="AUV49"/>
          <cell r="AUW49"/>
          <cell r="AUX49"/>
          <cell r="AUY49"/>
          <cell r="AUZ49"/>
          <cell r="AVA49"/>
          <cell r="AVB49"/>
          <cell r="AVC49"/>
          <cell r="AVD49"/>
          <cell r="AVE49"/>
          <cell r="AVF49"/>
          <cell r="AVG49"/>
          <cell r="AVH49"/>
          <cell r="AVI49"/>
          <cell r="AVJ49"/>
          <cell r="AVK49"/>
          <cell r="AVL49"/>
          <cell r="AVM49"/>
          <cell r="AVN49"/>
          <cell r="AVO49"/>
          <cell r="AVP49"/>
          <cell r="AVQ49"/>
          <cell r="AVR49"/>
          <cell r="AVS49"/>
          <cell r="AVT49"/>
          <cell r="AVU49"/>
          <cell r="AVV49"/>
          <cell r="AVW49"/>
          <cell r="AVX49"/>
          <cell r="AVY49"/>
          <cell r="AVZ49"/>
          <cell r="AWA49"/>
          <cell r="AWB49"/>
          <cell r="AWC49"/>
          <cell r="AWD49"/>
          <cell r="AWE49"/>
          <cell r="AWF49"/>
          <cell r="AWG49"/>
          <cell r="AWH49"/>
          <cell r="AWI49"/>
          <cell r="AWJ49"/>
          <cell r="AWK49"/>
          <cell r="AWL49"/>
          <cell r="AWM49"/>
          <cell r="AWN49"/>
          <cell r="AWO49"/>
          <cell r="AWP49"/>
          <cell r="AWQ49"/>
          <cell r="AWR49"/>
          <cell r="AWS49"/>
          <cell r="AWT49"/>
          <cell r="AWU49"/>
          <cell r="AWV49"/>
          <cell r="AWW49"/>
          <cell r="AWX49"/>
          <cell r="AWY49"/>
          <cell r="AWZ49"/>
          <cell r="AXA49"/>
          <cell r="AXB49"/>
          <cell r="AXC49"/>
          <cell r="AXD49"/>
          <cell r="AXE49"/>
          <cell r="AXF49"/>
          <cell r="AXG49"/>
          <cell r="AXH49"/>
          <cell r="AXI49"/>
          <cell r="AXJ49"/>
          <cell r="AXK49"/>
          <cell r="AXL49"/>
          <cell r="AXM49"/>
          <cell r="AXN49"/>
          <cell r="AXO49"/>
          <cell r="AXP49"/>
          <cell r="AXQ49"/>
          <cell r="AXR49"/>
          <cell r="AXS49"/>
          <cell r="AXT49"/>
          <cell r="AXU49"/>
          <cell r="AXV49"/>
          <cell r="AXW49"/>
          <cell r="AXX49"/>
          <cell r="AXY49"/>
          <cell r="AXZ49"/>
          <cell r="AYA49"/>
          <cell r="AYB49"/>
          <cell r="AYC49"/>
          <cell r="AYD49"/>
          <cell r="AYE49"/>
          <cell r="AYF49"/>
          <cell r="AYG49"/>
          <cell r="AYH49"/>
          <cell r="AYI49"/>
          <cell r="AYJ49"/>
          <cell r="AYK49"/>
          <cell r="AYL49"/>
          <cell r="AYM49"/>
          <cell r="AYN49"/>
          <cell r="AYO49"/>
          <cell r="AYP49"/>
          <cell r="AYQ49"/>
          <cell r="AYR49"/>
          <cell r="AYS49"/>
          <cell r="AYT49"/>
          <cell r="AYU49"/>
          <cell r="AYV49"/>
          <cell r="AYW49"/>
          <cell r="AYX49"/>
          <cell r="AYY49"/>
          <cell r="AYZ49"/>
          <cell r="AZA49"/>
          <cell r="AZB49"/>
          <cell r="AZC49"/>
          <cell r="AZD49"/>
          <cell r="AZE49"/>
          <cell r="AZF49"/>
          <cell r="AZG49"/>
          <cell r="AZH49"/>
          <cell r="AZI49"/>
          <cell r="AZJ49"/>
          <cell r="AZK49"/>
          <cell r="AZL49"/>
          <cell r="AZM49"/>
          <cell r="AZN49"/>
          <cell r="AZO49"/>
          <cell r="AZP49"/>
          <cell r="AZQ49"/>
          <cell r="AZR49"/>
          <cell r="AZS49"/>
          <cell r="AZT49"/>
          <cell r="AZU49"/>
          <cell r="AZV49"/>
          <cell r="AZW49"/>
          <cell r="AZX49"/>
          <cell r="AZY49"/>
          <cell r="AZZ49"/>
          <cell r="BAA49"/>
          <cell r="BAB49"/>
          <cell r="BAC49"/>
          <cell r="BAD49"/>
          <cell r="BAE49"/>
          <cell r="BAF49"/>
          <cell r="BAG49"/>
          <cell r="BAH49"/>
          <cell r="BAI49"/>
          <cell r="BAJ49"/>
          <cell r="BAK49"/>
          <cell r="BAL49"/>
          <cell r="BAM49"/>
          <cell r="BAN49"/>
          <cell r="BAO49"/>
          <cell r="BAP49"/>
          <cell r="BAQ49"/>
          <cell r="BAR49"/>
          <cell r="BAS49"/>
          <cell r="BAT49"/>
          <cell r="BAU49"/>
          <cell r="BAV49"/>
          <cell r="BAW49"/>
          <cell r="BAX49"/>
          <cell r="BAY49"/>
          <cell r="BAZ49"/>
          <cell r="BBA49"/>
          <cell r="BBB49"/>
          <cell r="BBC49"/>
          <cell r="BBD49"/>
          <cell r="BBE49"/>
          <cell r="BBF49"/>
          <cell r="BBG49"/>
          <cell r="BBH49"/>
          <cell r="BBI49"/>
          <cell r="BBJ49"/>
          <cell r="BBK49"/>
          <cell r="BBL49"/>
          <cell r="BBM49"/>
          <cell r="BBN49"/>
          <cell r="BBO49"/>
          <cell r="BBP49"/>
          <cell r="BBQ49"/>
          <cell r="BBR49"/>
          <cell r="BBS49"/>
          <cell r="BBT49"/>
          <cell r="BBU49"/>
          <cell r="BBV49"/>
          <cell r="BBW49"/>
          <cell r="BBX49"/>
          <cell r="BBY49"/>
          <cell r="BBZ49"/>
          <cell r="BCA49"/>
          <cell r="BCB49"/>
          <cell r="BCC49"/>
          <cell r="BCD49"/>
          <cell r="BCE49"/>
          <cell r="BCF49"/>
          <cell r="BCG49"/>
          <cell r="BCH49"/>
          <cell r="BCI49"/>
          <cell r="BCJ49"/>
          <cell r="BCK49"/>
          <cell r="BCL49"/>
          <cell r="BCM49"/>
          <cell r="BCN49"/>
          <cell r="BCO49"/>
          <cell r="BCP49"/>
          <cell r="BCQ49"/>
          <cell r="BCR49"/>
          <cell r="BCS49"/>
          <cell r="BCT49"/>
          <cell r="BCU49"/>
          <cell r="BCV49"/>
          <cell r="BCW49"/>
          <cell r="BCX49"/>
          <cell r="BCY49"/>
          <cell r="BCZ49"/>
          <cell r="BDA49"/>
          <cell r="BDB49"/>
          <cell r="BDC49"/>
          <cell r="BDD49"/>
          <cell r="BDE49"/>
          <cell r="BDF49"/>
          <cell r="BDG49"/>
          <cell r="BDH49"/>
          <cell r="BDI49"/>
          <cell r="BDJ49"/>
          <cell r="BDK49"/>
          <cell r="BDL49"/>
          <cell r="BDM49"/>
          <cell r="BDN49"/>
          <cell r="BDO49"/>
          <cell r="BDP49"/>
          <cell r="BDQ49"/>
          <cell r="BDR49"/>
          <cell r="BDS49"/>
          <cell r="BDT49"/>
          <cell r="BDU49"/>
          <cell r="BDV49"/>
          <cell r="BDW49"/>
          <cell r="BDX49"/>
          <cell r="BDY49"/>
          <cell r="BDZ49"/>
          <cell r="BEA49"/>
          <cell r="BEB49"/>
          <cell r="BEC49"/>
          <cell r="BED49"/>
          <cell r="BEE49"/>
          <cell r="BEF49"/>
          <cell r="BEG49"/>
          <cell r="BEH49"/>
          <cell r="BEI49"/>
          <cell r="BEJ49"/>
          <cell r="BEK49"/>
          <cell r="BEL49"/>
          <cell r="BEM49"/>
          <cell r="BEN49"/>
          <cell r="BEO49"/>
          <cell r="BEP49"/>
          <cell r="BEQ49"/>
          <cell r="BER49"/>
          <cell r="BES49"/>
          <cell r="BET49"/>
          <cell r="BEU49"/>
          <cell r="BEV49"/>
          <cell r="BEW49"/>
          <cell r="BEX49"/>
          <cell r="BEY49"/>
          <cell r="BEZ49"/>
          <cell r="BFA49"/>
          <cell r="BFB49"/>
          <cell r="BFC49"/>
          <cell r="BFD49"/>
          <cell r="BFE49"/>
          <cell r="BFF49"/>
          <cell r="BFG49"/>
          <cell r="BFH49"/>
          <cell r="BFI49"/>
          <cell r="BFJ49"/>
          <cell r="BFK49"/>
          <cell r="BFL49"/>
          <cell r="BFM49"/>
          <cell r="BFN49"/>
          <cell r="BFO49"/>
          <cell r="BFP49"/>
          <cell r="BFQ49"/>
          <cell r="BFR49"/>
          <cell r="BFS49"/>
          <cell r="BFT49"/>
          <cell r="BFU49"/>
          <cell r="BFV49"/>
          <cell r="BFW49"/>
          <cell r="BFX49"/>
          <cell r="BFY49"/>
          <cell r="BFZ49"/>
          <cell r="BGA49"/>
          <cell r="BGB49"/>
          <cell r="BGC49"/>
          <cell r="BGD49"/>
          <cell r="BGE49"/>
          <cell r="BGF49"/>
          <cell r="BGG49"/>
          <cell r="BGH49"/>
          <cell r="BGI49"/>
          <cell r="BGJ49"/>
          <cell r="BGK49"/>
          <cell r="BGL49"/>
          <cell r="BGM49"/>
          <cell r="BGN49"/>
          <cell r="BGO49"/>
          <cell r="BGP49"/>
          <cell r="BGQ49"/>
          <cell r="BGR49"/>
          <cell r="BGS49"/>
          <cell r="BGT49"/>
          <cell r="BGU49"/>
          <cell r="BGV49"/>
          <cell r="BGW49"/>
          <cell r="BGX49"/>
          <cell r="BGY49"/>
          <cell r="BGZ49"/>
          <cell r="BHA49"/>
          <cell r="BHB49"/>
          <cell r="BHC49"/>
          <cell r="BHD49"/>
          <cell r="BHE49"/>
          <cell r="BHF49"/>
          <cell r="BHG49"/>
          <cell r="BHH49"/>
          <cell r="BHI49"/>
          <cell r="BHJ49"/>
          <cell r="BHK49"/>
          <cell r="BHL49"/>
          <cell r="BHM49"/>
          <cell r="BHN49"/>
          <cell r="BHO49"/>
          <cell r="BHP49"/>
          <cell r="BHQ49"/>
          <cell r="BHR49"/>
          <cell r="BHS49"/>
          <cell r="BHT49"/>
          <cell r="BHU49"/>
          <cell r="BHV49"/>
          <cell r="BHW49"/>
          <cell r="BHX49"/>
          <cell r="BHY49"/>
          <cell r="BHZ49"/>
          <cell r="BIA49"/>
          <cell r="BIB49"/>
          <cell r="BIC49"/>
          <cell r="BID49"/>
          <cell r="BIE49"/>
          <cell r="BIF49"/>
          <cell r="BIG49"/>
          <cell r="BIH49"/>
          <cell r="BII49"/>
          <cell r="BIJ49"/>
          <cell r="BIK49"/>
          <cell r="BIL49"/>
          <cell r="BIM49"/>
          <cell r="BIN49"/>
          <cell r="BIO49"/>
          <cell r="BIP49"/>
          <cell r="BIQ49"/>
          <cell r="BIR49"/>
          <cell r="BIS49"/>
          <cell r="BIT49"/>
          <cell r="BIU49"/>
          <cell r="BIV49"/>
          <cell r="BIW49"/>
          <cell r="BIX49"/>
          <cell r="BIY49"/>
          <cell r="BIZ49"/>
          <cell r="BJA49"/>
          <cell r="BJB49"/>
          <cell r="BJC49"/>
          <cell r="BJD49"/>
          <cell r="BJE49"/>
          <cell r="BJF49"/>
          <cell r="BJG49"/>
          <cell r="BJH49"/>
          <cell r="BJI49"/>
          <cell r="BJJ49"/>
          <cell r="BJK49"/>
          <cell r="BJL49"/>
          <cell r="BJM49"/>
          <cell r="BJN49"/>
          <cell r="BJO49"/>
          <cell r="BJP49"/>
          <cell r="BJQ49"/>
          <cell r="BJR49"/>
          <cell r="BJS49"/>
          <cell r="BJT49"/>
          <cell r="BJU49"/>
          <cell r="BJV49"/>
          <cell r="BJW49"/>
          <cell r="BJX49"/>
          <cell r="BJY49"/>
          <cell r="BJZ49"/>
          <cell r="BKA49"/>
          <cell r="BKB49"/>
          <cell r="BKC49"/>
          <cell r="BKD49"/>
          <cell r="BKE49"/>
          <cell r="BKF49"/>
          <cell r="BKG49"/>
          <cell r="BKH49"/>
          <cell r="BKI49"/>
          <cell r="BKJ49"/>
          <cell r="BKK49"/>
          <cell r="BKL49"/>
          <cell r="BKM49"/>
          <cell r="BKN49"/>
          <cell r="BKO49"/>
          <cell r="BKP49"/>
          <cell r="BKQ49"/>
          <cell r="BKR49"/>
          <cell r="BKS49"/>
          <cell r="BKT49"/>
          <cell r="BKU49"/>
          <cell r="BKV49"/>
          <cell r="BKW49"/>
          <cell r="BKX49"/>
          <cell r="BKY49"/>
          <cell r="BKZ49"/>
          <cell r="BLA49"/>
          <cell r="BLB49"/>
          <cell r="BLC49"/>
          <cell r="BLD49"/>
          <cell r="BLE49"/>
          <cell r="BLF49"/>
          <cell r="BLG49"/>
          <cell r="BLH49"/>
          <cell r="BLI49"/>
          <cell r="BLJ49"/>
          <cell r="BLK49"/>
          <cell r="BLL49"/>
          <cell r="BLM49"/>
          <cell r="BLN49"/>
          <cell r="BLO49"/>
          <cell r="BLP49"/>
          <cell r="BLQ49"/>
          <cell r="BLR49"/>
          <cell r="BLS49"/>
          <cell r="BLT49"/>
          <cell r="BLU49"/>
          <cell r="BLV49"/>
          <cell r="BLW49"/>
          <cell r="BLX49"/>
          <cell r="BLY49"/>
          <cell r="BLZ49"/>
          <cell r="BMA49"/>
          <cell r="BMB49"/>
          <cell r="BMC49"/>
          <cell r="BMD49"/>
          <cell r="BME49"/>
          <cell r="BMF49"/>
          <cell r="BMG49"/>
          <cell r="BMH49"/>
          <cell r="BMI49"/>
          <cell r="BMJ49"/>
          <cell r="BMK49"/>
          <cell r="BML49"/>
          <cell r="BMM49"/>
          <cell r="BMN49"/>
          <cell r="BMO49"/>
          <cell r="BMP49"/>
          <cell r="BMQ49"/>
          <cell r="BMR49"/>
          <cell r="BMS49"/>
          <cell r="BMT49"/>
          <cell r="BMU49"/>
          <cell r="BMV49"/>
          <cell r="BMW49"/>
          <cell r="BMX49"/>
          <cell r="BMY49"/>
          <cell r="BMZ49"/>
          <cell r="BNA49"/>
          <cell r="BNB49"/>
          <cell r="BNC49"/>
          <cell r="BND49"/>
          <cell r="BNE49"/>
          <cell r="BNF49"/>
          <cell r="BNG49"/>
          <cell r="BNH49"/>
          <cell r="BNI49"/>
          <cell r="BNJ49"/>
          <cell r="BNK49"/>
          <cell r="BNL49"/>
          <cell r="BNM49"/>
          <cell r="BNN49"/>
          <cell r="BNO49"/>
          <cell r="BNP49"/>
          <cell r="BNQ49"/>
          <cell r="BNR49"/>
          <cell r="BNS49"/>
          <cell r="BNT49"/>
          <cell r="BNU49"/>
          <cell r="BNV49"/>
          <cell r="BNW49"/>
          <cell r="BNX49"/>
          <cell r="BNY49"/>
          <cell r="BNZ49"/>
          <cell r="BOA49"/>
          <cell r="BOB49"/>
          <cell r="BOC49"/>
          <cell r="BOD49"/>
          <cell r="BOE49"/>
          <cell r="BOF49"/>
          <cell r="BOG49"/>
          <cell r="BOH49"/>
          <cell r="BOI49"/>
          <cell r="BOJ49"/>
          <cell r="BOK49"/>
          <cell r="BOL49"/>
          <cell r="BOM49"/>
          <cell r="BON49"/>
          <cell r="BOO49"/>
          <cell r="BOP49"/>
          <cell r="BOQ49"/>
          <cell r="BOR49"/>
          <cell r="BOS49"/>
          <cell r="BOT49"/>
          <cell r="BOU49"/>
          <cell r="BOV49"/>
          <cell r="BOW49"/>
          <cell r="BOX49"/>
          <cell r="BOY49"/>
          <cell r="BOZ49"/>
          <cell r="BPA49"/>
          <cell r="BPB49"/>
          <cell r="BPC49"/>
          <cell r="BPD49"/>
          <cell r="BPE49"/>
          <cell r="BPF49"/>
          <cell r="BPG49"/>
          <cell r="BPH49"/>
          <cell r="BPI49"/>
          <cell r="BPJ49"/>
          <cell r="BPK49"/>
          <cell r="BPL49"/>
          <cell r="BPM49"/>
          <cell r="BPN49"/>
          <cell r="BPO49"/>
          <cell r="BPP49"/>
          <cell r="BPQ49"/>
          <cell r="BPR49"/>
          <cell r="BPS49"/>
          <cell r="BPT49"/>
          <cell r="BPU49"/>
          <cell r="BPV49"/>
          <cell r="BPW49"/>
          <cell r="BPX49"/>
          <cell r="BPY49"/>
          <cell r="BPZ49"/>
          <cell r="BQA49"/>
          <cell r="BQB49"/>
          <cell r="BQC49"/>
          <cell r="BQD49"/>
          <cell r="BQE49"/>
          <cell r="BQF49"/>
          <cell r="BQG49"/>
          <cell r="BQH49"/>
          <cell r="BQI49"/>
          <cell r="BQJ49"/>
          <cell r="BQK49"/>
          <cell r="BQL49"/>
          <cell r="BQM49"/>
          <cell r="BQN49"/>
          <cell r="BQO49"/>
          <cell r="BQP49"/>
          <cell r="BQQ49"/>
          <cell r="BQR49"/>
          <cell r="BQS49"/>
          <cell r="BQT49"/>
          <cell r="BQU49"/>
          <cell r="BQV49"/>
          <cell r="BQW49"/>
          <cell r="BQX49"/>
          <cell r="BQY49"/>
          <cell r="BQZ49"/>
          <cell r="BRA49"/>
          <cell r="BRB49"/>
          <cell r="BRC49"/>
          <cell r="BRD49"/>
          <cell r="BRE49"/>
          <cell r="BRF49"/>
          <cell r="BRG49"/>
          <cell r="BRH49"/>
          <cell r="BRI49"/>
          <cell r="BRJ49"/>
          <cell r="BRK49"/>
          <cell r="BRL49"/>
          <cell r="BRM49"/>
          <cell r="BRN49"/>
          <cell r="BRO49"/>
          <cell r="BRP49"/>
          <cell r="BRQ49"/>
          <cell r="BRR49"/>
          <cell r="BRS49"/>
          <cell r="BRT49"/>
          <cell r="BRU49"/>
          <cell r="BRV49"/>
          <cell r="BRW49"/>
          <cell r="BRX49"/>
          <cell r="BRY49"/>
          <cell r="BRZ49"/>
          <cell r="BSA49"/>
          <cell r="BSB49"/>
          <cell r="BSC49"/>
          <cell r="BSD49"/>
          <cell r="BSE49"/>
          <cell r="BSF49"/>
          <cell r="BSG49"/>
          <cell r="BSH49"/>
          <cell r="BSI49"/>
          <cell r="BSJ49"/>
          <cell r="BSK49"/>
          <cell r="BSL49"/>
          <cell r="BSM49"/>
          <cell r="BSN49"/>
          <cell r="BSO49"/>
          <cell r="BSP49"/>
          <cell r="BSQ49"/>
          <cell r="BSR49"/>
          <cell r="BSS49"/>
          <cell r="BST49"/>
          <cell r="BSU49"/>
          <cell r="BSV49"/>
          <cell r="BSW49"/>
          <cell r="BSX49"/>
          <cell r="BSY49"/>
          <cell r="BSZ49"/>
          <cell r="BTA49"/>
          <cell r="BTB49"/>
          <cell r="BTC49"/>
          <cell r="BTD49"/>
          <cell r="BTE49"/>
          <cell r="BTF49"/>
          <cell r="BTG49"/>
          <cell r="BTH49"/>
          <cell r="BTI49"/>
          <cell r="BTJ49"/>
          <cell r="BTK49"/>
          <cell r="BTL49"/>
          <cell r="BTM49"/>
          <cell r="BTN49"/>
          <cell r="BTO49"/>
          <cell r="BTP49"/>
          <cell r="BTQ49"/>
          <cell r="BTR49"/>
          <cell r="BTS49"/>
          <cell r="BTT49"/>
          <cell r="BTU49"/>
          <cell r="BTV49"/>
          <cell r="BTW49"/>
          <cell r="BTX49"/>
          <cell r="BTY49"/>
          <cell r="BTZ49"/>
          <cell r="BUA49"/>
          <cell r="BUB49"/>
          <cell r="BUC49"/>
          <cell r="BUD49"/>
          <cell r="BUE49"/>
          <cell r="BUF49"/>
          <cell r="BUG49"/>
          <cell r="BUH49"/>
          <cell r="BUI49"/>
          <cell r="BUJ49"/>
          <cell r="BUK49"/>
          <cell r="BUL49"/>
          <cell r="BUM49"/>
          <cell r="BUN49"/>
          <cell r="BUO49"/>
          <cell r="BUP49"/>
          <cell r="BUQ49"/>
          <cell r="BUR49"/>
          <cell r="BUS49"/>
          <cell r="BUT49"/>
          <cell r="BUU49"/>
          <cell r="BUV49"/>
          <cell r="BUW49"/>
          <cell r="BUX49"/>
          <cell r="BUY49"/>
          <cell r="BUZ49"/>
          <cell r="BVA49"/>
          <cell r="BVB49"/>
          <cell r="BVC49"/>
          <cell r="BVD49"/>
          <cell r="BVE49"/>
          <cell r="BVF49"/>
          <cell r="BVG49"/>
          <cell r="BVH49"/>
          <cell r="BVI49"/>
          <cell r="BVJ49"/>
          <cell r="BVK49"/>
          <cell r="BVL49"/>
          <cell r="BVM49"/>
          <cell r="BVN49"/>
          <cell r="BVO49"/>
          <cell r="BVP49"/>
          <cell r="BVQ49"/>
          <cell r="BVR49"/>
          <cell r="BVS49"/>
          <cell r="BVT49"/>
          <cell r="BVU49"/>
          <cell r="BVV49"/>
          <cell r="BVW49"/>
          <cell r="BVX49"/>
          <cell r="BVY49"/>
          <cell r="BVZ49"/>
          <cell r="BWA49"/>
          <cell r="BWB49"/>
          <cell r="BWC49"/>
          <cell r="BWD49"/>
          <cell r="BWE49"/>
          <cell r="BWF49"/>
          <cell r="BWG49"/>
          <cell r="BWH49"/>
          <cell r="BWI49"/>
          <cell r="BWJ49"/>
          <cell r="BWK49"/>
          <cell r="BWL49"/>
          <cell r="BWM49"/>
          <cell r="BWN49"/>
          <cell r="BWO49"/>
          <cell r="BWP49"/>
          <cell r="BWQ49"/>
          <cell r="BWR49"/>
          <cell r="BWS49"/>
          <cell r="BWT49"/>
          <cell r="BWU49"/>
          <cell r="BWV49"/>
          <cell r="BWW49"/>
          <cell r="BWX49"/>
          <cell r="BWY49"/>
          <cell r="BWZ49"/>
          <cell r="BXA49"/>
          <cell r="BXB49"/>
          <cell r="BXC49"/>
          <cell r="BXD49"/>
          <cell r="BXE49"/>
          <cell r="BXF49"/>
          <cell r="BXG49"/>
          <cell r="BXH49"/>
          <cell r="BXI49"/>
          <cell r="BXJ49"/>
          <cell r="BXK49"/>
          <cell r="BXL49"/>
          <cell r="BXM49"/>
          <cell r="BXN49"/>
          <cell r="BXO49"/>
          <cell r="BXP49"/>
          <cell r="BXQ49"/>
          <cell r="BXR49"/>
          <cell r="BXS49"/>
          <cell r="BXT49"/>
          <cell r="BXU49"/>
          <cell r="BXV49"/>
          <cell r="BXW49"/>
          <cell r="BXX49"/>
          <cell r="BXY49"/>
          <cell r="BXZ49"/>
          <cell r="BYA49"/>
          <cell r="BYB49"/>
          <cell r="BYC49"/>
          <cell r="BYD49"/>
          <cell r="BYE49"/>
          <cell r="BYF49"/>
          <cell r="BYG49"/>
          <cell r="BYH49"/>
          <cell r="BYI49"/>
          <cell r="BYJ49"/>
          <cell r="BYK49"/>
          <cell r="BYL49"/>
          <cell r="BYM49"/>
          <cell r="BYN49"/>
          <cell r="BYO49"/>
          <cell r="BYP49"/>
          <cell r="BYQ49"/>
          <cell r="BYR49"/>
          <cell r="BYS49"/>
          <cell r="BYT49"/>
          <cell r="BYU49"/>
          <cell r="BYV49"/>
          <cell r="BYW49"/>
          <cell r="BYX49"/>
          <cell r="BYY49"/>
          <cell r="BYZ49"/>
          <cell r="BZA49"/>
          <cell r="BZB49"/>
          <cell r="BZC49"/>
          <cell r="BZD49"/>
          <cell r="BZE49"/>
          <cell r="BZF49"/>
          <cell r="BZG49"/>
          <cell r="BZH49"/>
          <cell r="BZI49"/>
          <cell r="BZJ49"/>
          <cell r="BZK49"/>
          <cell r="BZL49"/>
          <cell r="BZM49"/>
          <cell r="BZN49"/>
          <cell r="BZO49"/>
          <cell r="BZP49"/>
          <cell r="BZQ49"/>
          <cell r="BZR49"/>
          <cell r="BZS49"/>
          <cell r="BZT49"/>
          <cell r="BZU49"/>
          <cell r="BZV49"/>
          <cell r="BZW49"/>
          <cell r="BZX49"/>
          <cell r="BZY49"/>
          <cell r="BZZ49"/>
          <cell r="CAA49"/>
          <cell r="CAB49"/>
          <cell r="CAC49"/>
          <cell r="CAD49"/>
          <cell r="CAE49"/>
          <cell r="CAF49"/>
          <cell r="CAG49"/>
          <cell r="CAH49"/>
          <cell r="CAI49"/>
          <cell r="CAJ49"/>
          <cell r="CAK49"/>
          <cell r="CAL49"/>
          <cell r="CAM49"/>
          <cell r="CAN49"/>
          <cell r="CAO49"/>
          <cell r="CAP49"/>
          <cell r="CAQ49"/>
          <cell r="CAR49"/>
          <cell r="CAS49"/>
          <cell r="CAT49"/>
          <cell r="CAU49"/>
          <cell r="CAV49"/>
          <cell r="CAW49"/>
          <cell r="CAX49"/>
          <cell r="CAY49"/>
          <cell r="CAZ49"/>
          <cell r="CBA49"/>
          <cell r="CBB49"/>
          <cell r="CBC49"/>
          <cell r="CBD49"/>
          <cell r="CBE49"/>
          <cell r="CBF49"/>
          <cell r="CBG49"/>
          <cell r="CBH49"/>
          <cell r="CBI49"/>
          <cell r="CBJ49"/>
          <cell r="CBK49"/>
          <cell r="CBL49"/>
          <cell r="CBM49"/>
          <cell r="CBN49"/>
          <cell r="CBO49"/>
          <cell r="CBP49"/>
          <cell r="CBQ49"/>
          <cell r="CBR49"/>
          <cell r="CBS49"/>
          <cell r="CBT49"/>
          <cell r="CBU49"/>
          <cell r="CBV49"/>
          <cell r="CBW49"/>
          <cell r="CBX49"/>
          <cell r="CBY49"/>
          <cell r="CBZ49"/>
          <cell r="CCA49"/>
          <cell r="CCB49"/>
          <cell r="CCC49"/>
          <cell r="CCD49"/>
          <cell r="CCE49"/>
          <cell r="CCF49"/>
          <cell r="CCG49"/>
          <cell r="CCH49"/>
          <cell r="CCI49"/>
          <cell r="CCJ49"/>
          <cell r="CCK49"/>
          <cell r="CCL49"/>
          <cell r="CCM49"/>
          <cell r="CCN49"/>
          <cell r="CCO49"/>
          <cell r="CCP49"/>
          <cell r="CCQ49"/>
          <cell r="CCR49"/>
          <cell r="CCS49"/>
          <cell r="CCT49"/>
          <cell r="CCU49"/>
          <cell r="CCV49"/>
          <cell r="CCW49"/>
          <cell r="CCX49"/>
          <cell r="CCY49"/>
          <cell r="CCZ49"/>
          <cell r="CDA49"/>
          <cell r="CDB49"/>
          <cell r="CDC49"/>
          <cell r="CDD49"/>
          <cell r="CDE49"/>
          <cell r="CDF49"/>
          <cell r="CDG49"/>
          <cell r="CDH49"/>
          <cell r="CDI49"/>
          <cell r="CDJ49"/>
          <cell r="CDK49"/>
          <cell r="CDL49"/>
          <cell r="CDM49"/>
          <cell r="CDN49"/>
          <cell r="CDO49"/>
          <cell r="CDP49"/>
          <cell r="CDQ49"/>
          <cell r="CDR49"/>
          <cell r="CDS49"/>
          <cell r="CDT49"/>
          <cell r="CDU49"/>
          <cell r="CDV49"/>
          <cell r="CDW49"/>
          <cell r="CDX49"/>
          <cell r="CDY49"/>
          <cell r="CDZ49"/>
          <cell r="CEA49"/>
          <cell r="CEB49"/>
          <cell r="CEC49"/>
          <cell r="CED49"/>
          <cell r="CEE49"/>
          <cell r="CEF49"/>
          <cell r="CEG49"/>
          <cell r="CEH49"/>
          <cell r="CEI49"/>
          <cell r="CEJ49"/>
          <cell r="CEK49"/>
          <cell r="CEL49"/>
          <cell r="CEM49"/>
          <cell r="CEN49"/>
          <cell r="CEO49"/>
          <cell r="CEP49"/>
          <cell r="CEQ49"/>
          <cell r="CER49"/>
          <cell r="CES49"/>
          <cell r="CET49"/>
          <cell r="CEU49"/>
          <cell r="CEV49"/>
          <cell r="CEW49"/>
          <cell r="CEX49"/>
          <cell r="CEY49"/>
          <cell r="CEZ49"/>
          <cell r="CFA49"/>
          <cell r="CFB49"/>
          <cell r="CFC49"/>
          <cell r="CFD49"/>
          <cell r="CFE49"/>
          <cell r="CFF49"/>
          <cell r="CFG49"/>
          <cell r="CFH49"/>
          <cell r="CFI49"/>
          <cell r="CFJ49"/>
          <cell r="CFK49"/>
          <cell r="CFL49"/>
          <cell r="CFM49"/>
          <cell r="CFN49"/>
          <cell r="CFO49"/>
          <cell r="CFP49"/>
          <cell r="CFQ49"/>
          <cell r="CFR49"/>
          <cell r="CFS49"/>
          <cell r="CFT49"/>
          <cell r="CFU49"/>
          <cell r="CFV49"/>
          <cell r="CFW49"/>
          <cell r="CFX49"/>
          <cell r="CFY49"/>
          <cell r="CFZ49"/>
          <cell r="CGA49"/>
          <cell r="CGB49"/>
          <cell r="CGC49"/>
          <cell r="CGD49"/>
          <cell r="CGE49"/>
          <cell r="CGF49"/>
          <cell r="CGG49"/>
          <cell r="CGH49"/>
          <cell r="CGI49"/>
          <cell r="CGJ49"/>
          <cell r="CGK49"/>
          <cell r="CGL49"/>
          <cell r="CGM49"/>
          <cell r="CGN49"/>
          <cell r="CGO49"/>
          <cell r="CGP49"/>
          <cell r="CGQ49"/>
          <cell r="CGR49"/>
          <cell r="CGS49"/>
          <cell r="CGT49"/>
          <cell r="CGU49"/>
          <cell r="CGV49"/>
          <cell r="CGW49"/>
          <cell r="CGX49"/>
          <cell r="CGY49"/>
          <cell r="CGZ49"/>
          <cell r="CHA49"/>
          <cell r="CHB49"/>
          <cell r="CHC49"/>
          <cell r="CHD49"/>
          <cell r="CHE49"/>
          <cell r="CHF49"/>
          <cell r="CHG49"/>
          <cell r="CHH49"/>
          <cell r="CHI49"/>
          <cell r="CHJ49"/>
          <cell r="CHK49"/>
          <cell r="CHL49"/>
          <cell r="CHM49"/>
          <cell r="CHN49"/>
          <cell r="CHO49"/>
          <cell r="CHP49"/>
          <cell r="CHQ49"/>
          <cell r="CHR49"/>
          <cell r="CHS49"/>
          <cell r="CHT49"/>
          <cell r="CHU49"/>
          <cell r="CHV49"/>
          <cell r="CHW49"/>
          <cell r="CHX49"/>
          <cell r="CHY49"/>
          <cell r="CHZ49"/>
          <cell r="CIA49"/>
          <cell r="CIB49"/>
          <cell r="CIC49"/>
          <cell r="CID49"/>
          <cell r="CIE49"/>
          <cell r="CIF49"/>
          <cell r="CIG49"/>
          <cell r="CIH49"/>
          <cell r="CII49"/>
          <cell r="CIJ49"/>
          <cell r="CIK49"/>
          <cell r="CIL49"/>
          <cell r="CIM49"/>
          <cell r="CIN49"/>
          <cell r="CIO49"/>
          <cell r="CIP49"/>
          <cell r="CIQ49"/>
          <cell r="CIR49"/>
          <cell r="CIS49"/>
          <cell r="CIT49"/>
          <cell r="CIU49"/>
          <cell r="CIV49"/>
          <cell r="CIW49"/>
          <cell r="CIX49"/>
          <cell r="CIY49"/>
          <cell r="CIZ49"/>
          <cell r="CJA49"/>
          <cell r="CJB49"/>
          <cell r="CJC49"/>
          <cell r="CJD49"/>
          <cell r="CJE49"/>
          <cell r="CJF49"/>
          <cell r="CJG49"/>
          <cell r="CJH49"/>
          <cell r="CJI49"/>
          <cell r="CJJ49"/>
          <cell r="CJK49"/>
          <cell r="CJL49"/>
          <cell r="CJM49"/>
          <cell r="CJN49"/>
          <cell r="CJO49"/>
          <cell r="CJP49"/>
          <cell r="CJQ49"/>
          <cell r="CJR49"/>
          <cell r="CJS49"/>
          <cell r="CJT49"/>
          <cell r="CJU49"/>
          <cell r="CJV49"/>
          <cell r="CJW49"/>
          <cell r="CJX49"/>
          <cell r="CJY49"/>
          <cell r="CJZ49"/>
          <cell r="CKA49"/>
          <cell r="CKB49"/>
          <cell r="CKC49"/>
          <cell r="CKD49"/>
          <cell r="CKE49"/>
          <cell r="CKF49"/>
          <cell r="CKG49"/>
          <cell r="CKH49"/>
          <cell r="CKI49"/>
          <cell r="CKJ49"/>
          <cell r="CKK49"/>
          <cell r="CKL49"/>
          <cell r="CKM49"/>
          <cell r="CKN49"/>
          <cell r="CKO49"/>
          <cell r="CKP49"/>
          <cell r="CKQ49"/>
          <cell r="CKR49"/>
          <cell r="CKS49"/>
          <cell r="CKT49"/>
          <cell r="CKU49"/>
          <cell r="CKV49"/>
          <cell r="CKW49"/>
          <cell r="CKX49"/>
          <cell r="CKY49"/>
          <cell r="CKZ49"/>
          <cell r="CLA49"/>
          <cell r="CLB49"/>
          <cell r="CLC49"/>
          <cell r="CLD49"/>
          <cell r="CLE49"/>
          <cell r="CLF49"/>
          <cell r="CLG49"/>
          <cell r="CLH49"/>
          <cell r="CLI49"/>
          <cell r="CLJ49"/>
          <cell r="CLK49"/>
          <cell r="CLL49"/>
          <cell r="CLM49"/>
          <cell r="CLN49"/>
          <cell r="CLO49"/>
          <cell r="CLP49"/>
          <cell r="CLQ49"/>
          <cell r="CLR49"/>
          <cell r="CLS49"/>
          <cell r="CLT49"/>
          <cell r="CLU49"/>
          <cell r="CLV49"/>
          <cell r="CLW49"/>
          <cell r="CLX49"/>
          <cell r="CLY49"/>
          <cell r="CLZ49"/>
          <cell r="CMA49"/>
          <cell r="CMB49"/>
          <cell r="CMC49"/>
          <cell r="CMD49"/>
          <cell r="CME49"/>
          <cell r="CMF49"/>
          <cell r="CMG49"/>
          <cell r="CMH49"/>
          <cell r="CMI49"/>
          <cell r="CMJ49"/>
          <cell r="CMK49"/>
          <cell r="CML49"/>
          <cell r="CMM49"/>
          <cell r="CMN49"/>
          <cell r="CMO49"/>
          <cell r="CMP49"/>
          <cell r="CMQ49"/>
          <cell r="CMR49"/>
          <cell r="CMS49"/>
          <cell r="CMT49"/>
          <cell r="CMU49"/>
          <cell r="CMV49"/>
          <cell r="CMW49"/>
          <cell r="CMX49"/>
          <cell r="CMY49"/>
          <cell r="CMZ49"/>
          <cell r="CNA49"/>
          <cell r="CNB49"/>
          <cell r="CNC49"/>
          <cell r="CND49"/>
          <cell r="CNE49"/>
          <cell r="CNF49"/>
          <cell r="CNG49"/>
          <cell r="CNH49"/>
          <cell r="CNI49"/>
          <cell r="CNJ49"/>
          <cell r="CNK49"/>
          <cell r="CNL49"/>
          <cell r="CNM49"/>
          <cell r="CNN49"/>
          <cell r="CNO49"/>
          <cell r="CNP49"/>
          <cell r="CNQ49"/>
          <cell r="CNR49"/>
          <cell r="CNS49"/>
          <cell r="CNT49"/>
          <cell r="CNU49"/>
          <cell r="CNV49"/>
          <cell r="CNW49"/>
          <cell r="CNX49"/>
          <cell r="CNY49"/>
          <cell r="CNZ49"/>
          <cell r="COA49"/>
          <cell r="COB49"/>
          <cell r="COC49"/>
          <cell r="COD49"/>
          <cell r="COE49"/>
          <cell r="COF49"/>
          <cell r="COG49"/>
          <cell r="COH49"/>
          <cell r="COI49"/>
          <cell r="COJ49"/>
          <cell r="COK49"/>
          <cell r="COL49"/>
          <cell r="COM49"/>
          <cell r="CON49"/>
          <cell r="COO49"/>
          <cell r="COP49"/>
          <cell r="COQ49"/>
          <cell r="COR49"/>
          <cell r="COS49"/>
          <cell r="COT49"/>
          <cell r="COU49"/>
          <cell r="COV49"/>
          <cell r="COW49"/>
          <cell r="COX49"/>
          <cell r="COY49"/>
          <cell r="COZ49"/>
          <cell r="CPA49"/>
          <cell r="CPB49"/>
          <cell r="CPC49"/>
          <cell r="CPD49"/>
          <cell r="CPE49"/>
          <cell r="CPF49"/>
          <cell r="CPG49"/>
          <cell r="CPH49"/>
          <cell r="CPI49"/>
          <cell r="CPJ49"/>
          <cell r="CPK49"/>
          <cell r="CPL49"/>
          <cell r="CPM49"/>
          <cell r="CPN49"/>
          <cell r="CPO49"/>
          <cell r="CPP49"/>
          <cell r="CPQ49"/>
          <cell r="CPR49"/>
          <cell r="CPS49"/>
          <cell r="CPT49"/>
          <cell r="CPU49"/>
          <cell r="CPV49"/>
          <cell r="CPW49"/>
          <cell r="CPX49"/>
          <cell r="CPY49"/>
          <cell r="CPZ49"/>
          <cell r="CQA49"/>
          <cell r="CQB49"/>
          <cell r="CQC49"/>
          <cell r="CQD49"/>
          <cell r="CQE49"/>
          <cell r="CQF49"/>
          <cell r="CQG49"/>
          <cell r="CQH49"/>
          <cell r="CQI49"/>
          <cell r="CQJ49"/>
          <cell r="CQK49"/>
          <cell r="CQL49"/>
          <cell r="CQM49"/>
          <cell r="CQN49"/>
          <cell r="CQO49"/>
          <cell r="CQP49"/>
          <cell r="CQQ49"/>
          <cell r="CQR49"/>
          <cell r="CQS49"/>
          <cell r="CQT49"/>
          <cell r="CQU49"/>
          <cell r="CQV49"/>
          <cell r="CQW49"/>
          <cell r="CQX49"/>
          <cell r="CQY49"/>
          <cell r="CQZ49"/>
          <cell r="CRA49"/>
          <cell r="CRB49"/>
          <cell r="CRC49"/>
          <cell r="CRD49"/>
          <cell r="CRE49"/>
          <cell r="CRF49"/>
          <cell r="CRG49"/>
          <cell r="CRH49"/>
          <cell r="CRI49"/>
          <cell r="CRJ49"/>
          <cell r="CRK49"/>
          <cell r="CRL49"/>
          <cell r="CRM49"/>
          <cell r="CRN49"/>
          <cell r="CRO49"/>
          <cell r="CRP49"/>
          <cell r="CRQ49"/>
          <cell r="CRR49"/>
          <cell r="CRS49"/>
          <cell r="CRT49"/>
          <cell r="CRU49"/>
          <cell r="CRV49"/>
          <cell r="CRW49"/>
          <cell r="CRX49"/>
          <cell r="CRY49"/>
          <cell r="CRZ49"/>
          <cell r="CSA49"/>
          <cell r="CSB49"/>
          <cell r="CSC49"/>
          <cell r="CSD49"/>
          <cell r="CSE49"/>
          <cell r="CSF49"/>
          <cell r="CSG49"/>
          <cell r="CSH49"/>
          <cell r="CSI49"/>
          <cell r="CSJ49"/>
          <cell r="CSK49"/>
          <cell r="CSL49"/>
          <cell r="CSM49"/>
          <cell r="CSN49"/>
          <cell r="CSO49"/>
          <cell r="CSP49"/>
          <cell r="CSQ49"/>
          <cell r="CSR49"/>
          <cell r="CSS49"/>
          <cell r="CST49"/>
          <cell r="CSU49"/>
          <cell r="CSV49"/>
          <cell r="CSW49"/>
          <cell r="CSX49"/>
          <cell r="CSY49"/>
          <cell r="CSZ49"/>
          <cell r="CTA49"/>
          <cell r="CTB49"/>
          <cell r="CTC49"/>
          <cell r="CTD49"/>
          <cell r="CTE49"/>
          <cell r="CTF49"/>
          <cell r="CTG49"/>
          <cell r="CTH49"/>
          <cell r="CTI49"/>
          <cell r="CTJ49"/>
          <cell r="CTK49"/>
          <cell r="CTL49"/>
          <cell r="CTM49"/>
          <cell r="CTN49"/>
          <cell r="CTO49"/>
          <cell r="CTP49"/>
          <cell r="CTQ49"/>
          <cell r="CTR49"/>
          <cell r="CTS49"/>
          <cell r="CTT49"/>
          <cell r="CTU49"/>
          <cell r="CTV49"/>
          <cell r="CTW49"/>
          <cell r="CTX49"/>
          <cell r="CTY49"/>
          <cell r="CTZ49"/>
          <cell r="CUA49"/>
          <cell r="CUB49"/>
          <cell r="CUC49"/>
          <cell r="CUD49"/>
          <cell r="CUE49"/>
          <cell r="CUF49"/>
          <cell r="CUG49"/>
          <cell r="CUH49"/>
          <cell r="CUI49"/>
          <cell r="CUJ49"/>
          <cell r="CUK49"/>
          <cell r="CUL49"/>
          <cell r="CUM49"/>
          <cell r="CUN49"/>
          <cell r="CUO49"/>
          <cell r="CUP49"/>
          <cell r="CUQ49"/>
          <cell r="CUR49"/>
          <cell r="CUS49"/>
          <cell r="CUT49"/>
          <cell r="CUU49"/>
          <cell r="CUV49"/>
          <cell r="CUW49"/>
          <cell r="CUX49"/>
          <cell r="CUY49"/>
          <cell r="CUZ49"/>
          <cell r="CVA49"/>
          <cell r="CVB49"/>
          <cell r="CVC49"/>
          <cell r="CVD49"/>
          <cell r="CVE49"/>
          <cell r="CVF49"/>
          <cell r="CVG49"/>
          <cell r="CVH49"/>
          <cell r="CVI49"/>
          <cell r="CVJ49"/>
          <cell r="CVK49"/>
          <cell r="CVL49"/>
          <cell r="CVM49"/>
          <cell r="CVN49"/>
          <cell r="CVO49"/>
          <cell r="CVP49"/>
          <cell r="CVQ49"/>
          <cell r="CVR49"/>
          <cell r="CVS49"/>
          <cell r="CVT49"/>
          <cell r="CVU49"/>
          <cell r="CVV49"/>
          <cell r="CVW49"/>
          <cell r="CVX49"/>
          <cell r="CVY49"/>
          <cell r="CVZ49"/>
          <cell r="CWA49"/>
          <cell r="CWB49"/>
          <cell r="CWC49"/>
          <cell r="CWD49"/>
          <cell r="CWE49"/>
          <cell r="CWF49"/>
          <cell r="CWG49"/>
          <cell r="CWH49"/>
          <cell r="CWI49"/>
          <cell r="CWJ49"/>
          <cell r="CWK49"/>
          <cell r="CWL49"/>
          <cell r="CWM49"/>
          <cell r="CWN49"/>
          <cell r="CWO49"/>
          <cell r="CWP49"/>
          <cell r="CWQ49"/>
          <cell r="CWR49"/>
          <cell r="CWS49"/>
          <cell r="CWT49"/>
          <cell r="CWU49"/>
          <cell r="CWV49"/>
          <cell r="CWW49"/>
          <cell r="CWX49"/>
          <cell r="CWY49"/>
          <cell r="CWZ49"/>
          <cell r="CXA49"/>
          <cell r="CXB49"/>
          <cell r="CXC49"/>
          <cell r="CXD49"/>
          <cell r="CXE49"/>
          <cell r="CXF49"/>
          <cell r="CXG49"/>
          <cell r="CXH49"/>
          <cell r="CXI49"/>
          <cell r="CXJ49"/>
          <cell r="CXK49"/>
          <cell r="CXL49"/>
          <cell r="CXM49"/>
          <cell r="CXN49"/>
          <cell r="CXO49"/>
          <cell r="CXP49"/>
          <cell r="CXQ49"/>
          <cell r="CXR49"/>
          <cell r="CXS49"/>
          <cell r="CXT49"/>
          <cell r="CXU49"/>
          <cell r="CXV49"/>
          <cell r="CXW49"/>
          <cell r="CXX49"/>
          <cell r="CXY49"/>
          <cell r="CXZ49"/>
          <cell r="CYA49"/>
          <cell r="CYB49"/>
          <cell r="CYC49"/>
          <cell r="CYD49"/>
          <cell r="CYE49"/>
          <cell r="CYF49"/>
          <cell r="CYG49"/>
          <cell r="CYH49"/>
          <cell r="CYI49"/>
          <cell r="CYJ49"/>
          <cell r="CYK49"/>
          <cell r="CYL49"/>
          <cell r="CYM49"/>
          <cell r="CYN49"/>
          <cell r="CYO49"/>
          <cell r="CYP49"/>
          <cell r="CYQ49"/>
          <cell r="CYR49"/>
          <cell r="CYS49"/>
          <cell r="CYT49"/>
          <cell r="CYU49"/>
          <cell r="CYV49"/>
          <cell r="CYW49"/>
          <cell r="CYX49"/>
          <cell r="CYY49"/>
          <cell r="CYZ49"/>
          <cell r="CZA49"/>
          <cell r="CZB49"/>
          <cell r="CZC49"/>
          <cell r="CZD49"/>
          <cell r="CZE49"/>
          <cell r="CZF49"/>
          <cell r="CZG49"/>
          <cell r="CZH49"/>
          <cell r="CZI49"/>
          <cell r="CZJ49"/>
          <cell r="CZK49"/>
          <cell r="CZL49"/>
          <cell r="CZM49"/>
          <cell r="CZN49"/>
          <cell r="CZO49"/>
          <cell r="CZP49"/>
          <cell r="CZQ49"/>
          <cell r="CZR49"/>
          <cell r="CZS49"/>
          <cell r="CZT49"/>
          <cell r="CZU49"/>
          <cell r="CZV49"/>
          <cell r="CZW49"/>
          <cell r="CZX49"/>
          <cell r="CZY49"/>
          <cell r="CZZ49"/>
          <cell r="DAA49"/>
          <cell r="DAB49"/>
          <cell r="DAC49"/>
          <cell r="DAD49"/>
          <cell r="DAE49"/>
          <cell r="DAF49"/>
          <cell r="DAG49"/>
          <cell r="DAH49"/>
          <cell r="DAI49"/>
          <cell r="DAJ49"/>
          <cell r="DAK49"/>
          <cell r="DAL49"/>
          <cell r="DAM49"/>
          <cell r="DAN49"/>
          <cell r="DAO49"/>
          <cell r="DAP49"/>
          <cell r="DAQ49"/>
          <cell r="DAR49"/>
          <cell r="DAS49"/>
          <cell r="DAT49"/>
          <cell r="DAU49"/>
          <cell r="DAV49"/>
          <cell r="DAW49"/>
          <cell r="DAX49"/>
          <cell r="DAY49"/>
          <cell r="DAZ49"/>
          <cell r="DBA49"/>
          <cell r="DBB49"/>
          <cell r="DBC49"/>
          <cell r="DBD49"/>
          <cell r="DBE49"/>
          <cell r="DBF49"/>
          <cell r="DBG49"/>
          <cell r="DBH49"/>
          <cell r="DBI49"/>
          <cell r="DBJ49"/>
          <cell r="DBK49"/>
          <cell r="DBL49"/>
          <cell r="DBM49"/>
          <cell r="DBN49"/>
          <cell r="DBO49"/>
          <cell r="DBP49"/>
          <cell r="DBQ49"/>
          <cell r="DBR49"/>
          <cell r="DBS49"/>
          <cell r="DBT49"/>
          <cell r="DBU49"/>
          <cell r="DBV49"/>
          <cell r="DBW49"/>
          <cell r="DBX49"/>
          <cell r="DBY49"/>
          <cell r="DBZ49"/>
          <cell r="DCA49"/>
          <cell r="DCB49"/>
          <cell r="DCC49"/>
          <cell r="DCD49"/>
          <cell r="DCE49"/>
          <cell r="DCF49"/>
          <cell r="DCG49"/>
          <cell r="DCH49"/>
          <cell r="DCI49"/>
          <cell r="DCJ49"/>
          <cell r="DCK49"/>
          <cell r="DCL49"/>
          <cell r="DCM49"/>
          <cell r="DCN49"/>
          <cell r="DCO49"/>
          <cell r="DCP49"/>
          <cell r="DCQ49"/>
          <cell r="DCR49"/>
          <cell r="DCS49"/>
          <cell r="DCT49"/>
          <cell r="DCU49"/>
          <cell r="DCV49"/>
          <cell r="DCW49"/>
          <cell r="DCX49"/>
          <cell r="DCY49"/>
          <cell r="DCZ49"/>
          <cell r="DDA49"/>
          <cell r="DDB49"/>
          <cell r="DDC49"/>
          <cell r="DDD49"/>
          <cell r="DDE49"/>
          <cell r="DDF49"/>
          <cell r="DDG49"/>
          <cell r="DDH49"/>
          <cell r="DDI49"/>
          <cell r="DDJ49"/>
          <cell r="DDK49"/>
          <cell r="DDL49"/>
          <cell r="DDM49"/>
          <cell r="DDN49"/>
          <cell r="DDO49"/>
          <cell r="DDP49"/>
          <cell r="DDQ49"/>
          <cell r="DDR49"/>
          <cell r="DDS49"/>
          <cell r="DDT49"/>
          <cell r="DDU49"/>
          <cell r="DDV49"/>
          <cell r="DDW49"/>
          <cell r="DDX49"/>
          <cell r="DDY49"/>
          <cell r="DDZ49"/>
          <cell r="DEA49"/>
          <cell r="DEB49"/>
          <cell r="DEC49"/>
          <cell r="DED49"/>
          <cell r="DEE49"/>
          <cell r="DEF49"/>
          <cell r="DEG49"/>
          <cell r="DEH49"/>
          <cell r="DEI49"/>
          <cell r="DEJ49"/>
          <cell r="DEK49"/>
          <cell r="DEL49"/>
          <cell r="DEM49"/>
          <cell r="DEN49"/>
          <cell r="DEO49"/>
          <cell r="DEP49"/>
          <cell r="DEQ49"/>
          <cell r="DER49"/>
          <cell r="DES49"/>
          <cell r="DET49"/>
          <cell r="DEU49"/>
          <cell r="DEV49"/>
          <cell r="DEW49"/>
          <cell r="DEX49"/>
          <cell r="DEY49"/>
          <cell r="DEZ49"/>
          <cell r="DFA49"/>
          <cell r="DFB49"/>
          <cell r="DFC49"/>
          <cell r="DFD49"/>
          <cell r="DFE49"/>
          <cell r="DFF49"/>
          <cell r="DFG49"/>
          <cell r="DFH49"/>
          <cell r="DFI49"/>
          <cell r="DFJ49"/>
          <cell r="DFK49"/>
          <cell r="DFL49"/>
          <cell r="DFM49"/>
          <cell r="DFN49"/>
          <cell r="DFO49"/>
          <cell r="DFP49"/>
          <cell r="DFQ49"/>
          <cell r="DFR49"/>
          <cell r="DFS49"/>
          <cell r="DFT49"/>
          <cell r="DFU49"/>
          <cell r="DFV49"/>
          <cell r="DFW49"/>
          <cell r="DFX49"/>
          <cell r="DFY49"/>
          <cell r="DFZ49"/>
          <cell r="DGA49"/>
          <cell r="DGB49"/>
          <cell r="DGC49"/>
          <cell r="DGD49"/>
          <cell r="DGE49"/>
          <cell r="DGF49"/>
          <cell r="DGG49"/>
          <cell r="DGH49"/>
          <cell r="DGI49"/>
          <cell r="DGJ49"/>
          <cell r="DGK49"/>
          <cell r="DGL49"/>
          <cell r="DGM49"/>
          <cell r="DGN49"/>
          <cell r="DGO49"/>
          <cell r="DGP49"/>
          <cell r="DGQ49"/>
          <cell r="DGR49"/>
          <cell r="DGS49"/>
          <cell r="DGT49"/>
          <cell r="DGU49"/>
          <cell r="DGV49"/>
          <cell r="DGW49"/>
          <cell r="DGX49"/>
          <cell r="DGY49"/>
          <cell r="DGZ49"/>
          <cell r="DHA49"/>
          <cell r="DHB49"/>
          <cell r="DHC49"/>
          <cell r="DHD49"/>
          <cell r="DHE49"/>
          <cell r="DHF49"/>
          <cell r="DHG49"/>
          <cell r="DHH49"/>
          <cell r="DHI49"/>
          <cell r="DHJ49"/>
          <cell r="DHK49"/>
          <cell r="DHL49"/>
          <cell r="DHM49"/>
          <cell r="DHN49"/>
          <cell r="DHO49"/>
          <cell r="DHP49"/>
          <cell r="DHQ49"/>
          <cell r="DHR49"/>
          <cell r="DHS49"/>
          <cell r="DHT49"/>
          <cell r="DHU49"/>
          <cell r="DHV49"/>
          <cell r="DHW49"/>
          <cell r="DHX49"/>
          <cell r="DHY49"/>
          <cell r="DHZ49"/>
          <cell r="DIA49"/>
          <cell r="DIB49"/>
          <cell r="DIC49"/>
          <cell r="DID49"/>
          <cell r="DIE49"/>
          <cell r="DIF49"/>
          <cell r="DIG49"/>
          <cell r="DIH49"/>
          <cell r="DII49"/>
          <cell r="DIJ49"/>
          <cell r="DIK49"/>
          <cell r="DIL49"/>
          <cell r="DIM49"/>
          <cell r="DIN49"/>
          <cell r="DIO49"/>
          <cell r="DIP49"/>
          <cell r="DIQ49"/>
          <cell r="DIR49"/>
          <cell r="DIS49"/>
          <cell r="DIT49"/>
          <cell r="DIU49"/>
          <cell r="DIV49"/>
          <cell r="DIW49"/>
          <cell r="DIX49"/>
          <cell r="DIY49"/>
          <cell r="DIZ49"/>
          <cell r="DJA49"/>
          <cell r="DJB49"/>
          <cell r="DJC49"/>
          <cell r="DJD49"/>
          <cell r="DJE49"/>
          <cell r="DJF49"/>
          <cell r="DJG49"/>
          <cell r="DJH49"/>
          <cell r="DJI49"/>
          <cell r="DJJ49"/>
          <cell r="DJK49"/>
          <cell r="DJL49"/>
          <cell r="DJM49"/>
          <cell r="DJN49"/>
          <cell r="DJO49"/>
          <cell r="DJP49"/>
          <cell r="DJQ49"/>
          <cell r="DJR49"/>
          <cell r="DJS49"/>
          <cell r="DJT49"/>
          <cell r="DJU49"/>
          <cell r="DJV49"/>
          <cell r="DJW49"/>
          <cell r="DJX49"/>
          <cell r="DJY49"/>
          <cell r="DJZ49"/>
          <cell r="DKA49"/>
          <cell r="DKB49"/>
          <cell r="DKC49"/>
          <cell r="DKD49"/>
          <cell r="DKE49"/>
          <cell r="DKF49"/>
          <cell r="DKG49"/>
          <cell r="DKH49"/>
          <cell r="DKI49"/>
          <cell r="DKJ49"/>
          <cell r="DKK49"/>
          <cell r="DKL49"/>
          <cell r="DKM49"/>
          <cell r="DKN49"/>
          <cell r="DKO49"/>
          <cell r="DKP49"/>
          <cell r="DKQ49"/>
          <cell r="DKR49"/>
          <cell r="DKS49"/>
          <cell r="DKT49"/>
          <cell r="DKU49"/>
          <cell r="DKV49"/>
          <cell r="DKW49"/>
          <cell r="DKX49"/>
          <cell r="DKY49"/>
          <cell r="DKZ49"/>
          <cell r="DLA49"/>
          <cell r="DLB49"/>
          <cell r="DLC49"/>
          <cell r="DLD49"/>
          <cell r="DLE49"/>
          <cell r="DLF49"/>
          <cell r="DLG49"/>
          <cell r="DLH49"/>
          <cell r="DLI49"/>
          <cell r="DLJ49"/>
          <cell r="DLK49"/>
          <cell r="DLL49"/>
          <cell r="DLM49"/>
          <cell r="DLN49"/>
          <cell r="DLO49"/>
          <cell r="DLP49"/>
          <cell r="DLQ49"/>
          <cell r="DLR49"/>
          <cell r="DLS49"/>
          <cell r="DLT49"/>
          <cell r="DLU49"/>
          <cell r="DLV49"/>
          <cell r="DLW49"/>
          <cell r="DLX49"/>
          <cell r="DLY49"/>
          <cell r="DLZ49"/>
          <cell r="DMA49"/>
          <cell r="DMB49"/>
          <cell r="DMC49"/>
          <cell r="DMD49"/>
          <cell r="DME49"/>
          <cell r="DMF49"/>
          <cell r="DMG49"/>
          <cell r="DMH49"/>
          <cell r="DMI49"/>
          <cell r="DMJ49"/>
          <cell r="DMK49"/>
          <cell r="DML49"/>
          <cell r="DMM49"/>
          <cell r="DMN49"/>
          <cell r="DMO49"/>
          <cell r="DMP49"/>
          <cell r="DMQ49"/>
          <cell r="DMR49"/>
          <cell r="DMS49"/>
          <cell r="DMT49"/>
          <cell r="DMU49"/>
          <cell r="DMV49"/>
          <cell r="DMW49"/>
          <cell r="DMX49"/>
          <cell r="DMY49"/>
          <cell r="DMZ49"/>
          <cell r="DNA49"/>
          <cell r="DNB49"/>
          <cell r="DNC49"/>
          <cell r="DND49"/>
          <cell r="DNE49"/>
          <cell r="DNF49"/>
          <cell r="DNG49"/>
          <cell r="DNH49"/>
          <cell r="DNI49"/>
          <cell r="DNJ49"/>
          <cell r="DNK49"/>
          <cell r="DNL49"/>
          <cell r="DNM49"/>
          <cell r="DNN49"/>
          <cell r="DNO49"/>
          <cell r="DNP49"/>
          <cell r="DNQ49"/>
          <cell r="DNR49"/>
          <cell r="DNS49"/>
          <cell r="DNT49"/>
          <cell r="DNU49"/>
          <cell r="DNV49"/>
          <cell r="DNW49"/>
          <cell r="DNX49"/>
          <cell r="DNY49"/>
          <cell r="DNZ49"/>
          <cell r="DOA49"/>
          <cell r="DOB49"/>
          <cell r="DOC49"/>
          <cell r="DOD49"/>
          <cell r="DOE49"/>
          <cell r="DOF49"/>
          <cell r="DOG49"/>
          <cell r="DOH49"/>
          <cell r="DOI49"/>
          <cell r="DOJ49"/>
          <cell r="DOK49"/>
          <cell r="DOL49"/>
          <cell r="DOM49"/>
          <cell r="DON49"/>
          <cell r="DOO49"/>
          <cell r="DOP49"/>
          <cell r="DOQ49"/>
          <cell r="DOR49"/>
          <cell r="DOS49"/>
          <cell r="DOT49"/>
          <cell r="DOU49"/>
          <cell r="DOV49"/>
          <cell r="DOW49"/>
          <cell r="DOX49"/>
          <cell r="DOY49"/>
          <cell r="DOZ49"/>
          <cell r="DPA49"/>
          <cell r="DPB49"/>
          <cell r="DPC49"/>
          <cell r="DPD49"/>
          <cell r="DPE49"/>
          <cell r="DPF49"/>
          <cell r="DPG49"/>
          <cell r="DPH49"/>
          <cell r="DPI49"/>
          <cell r="DPJ49"/>
          <cell r="DPK49"/>
          <cell r="DPL49"/>
          <cell r="DPM49"/>
          <cell r="DPN49"/>
          <cell r="DPO49"/>
          <cell r="DPP49"/>
          <cell r="DPQ49"/>
          <cell r="DPR49"/>
          <cell r="DPS49"/>
          <cell r="DPT49"/>
          <cell r="DPU49"/>
          <cell r="DPV49"/>
          <cell r="DPW49"/>
          <cell r="DPX49"/>
          <cell r="DPY49"/>
          <cell r="DPZ49"/>
          <cell r="DQA49"/>
          <cell r="DQB49"/>
          <cell r="DQC49"/>
          <cell r="DQD49"/>
          <cell r="DQE49"/>
          <cell r="DQF49"/>
          <cell r="DQG49"/>
          <cell r="DQH49"/>
          <cell r="DQI49"/>
          <cell r="DQJ49"/>
          <cell r="DQK49"/>
          <cell r="DQL49"/>
          <cell r="DQM49"/>
          <cell r="DQN49"/>
          <cell r="DQO49"/>
          <cell r="DQP49"/>
          <cell r="DQQ49"/>
          <cell r="DQR49"/>
          <cell r="DQS49"/>
          <cell r="DQT49"/>
          <cell r="DQU49"/>
          <cell r="DQV49"/>
          <cell r="DQW49"/>
          <cell r="DQX49"/>
          <cell r="DQY49"/>
          <cell r="DQZ49"/>
          <cell r="DRA49"/>
          <cell r="DRB49"/>
          <cell r="DRC49"/>
          <cell r="DRD49"/>
          <cell r="DRE49"/>
          <cell r="DRF49"/>
          <cell r="DRG49"/>
          <cell r="DRH49"/>
          <cell r="DRI49"/>
          <cell r="DRJ49"/>
          <cell r="DRK49"/>
          <cell r="DRL49"/>
          <cell r="DRM49"/>
          <cell r="DRN49"/>
          <cell r="DRO49"/>
          <cell r="DRP49"/>
          <cell r="DRQ49"/>
          <cell r="DRR49"/>
          <cell r="DRS49"/>
          <cell r="DRT49"/>
          <cell r="DRU49"/>
          <cell r="DRV49"/>
          <cell r="DRW49"/>
          <cell r="DRX49"/>
          <cell r="DRY49"/>
          <cell r="DRZ49"/>
          <cell r="DSA49"/>
          <cell r="DSB49"/>
          <cell r="DSC49"/>
          <cell r="DSD49"/>
          <cell r="DSE49"/>
          <cell r="DSF49"/>
          <cell r="DSG49"/>
          <cell r="DSH49"/>
          <cell r="DSI49"/>
          <cell r="DSJ49"/>
          <cell r="DSK49"/>
          <cell r="DSL49"/>
          <cell r="DSM49"/>
          <cell r="DSN49"/>
          <cell r="DSO49"/>
          <cell r="DSP49"/>
          <cell r="DSQ49"/>
          <cell r="DSR49"/>
          <cell r="DSS49"/>
          <cell r="DST49"/>
          <cell r="DSU49"/>
          <cell r="DSV49"/>
          <cell r="DSW49"/>
          <cell r="DSX49"/>
          <cell r="DSY49"/>
          <cell r="DSZ49"/>
          <cell r="DTA49"/>
          <cell r="DTB49"/>
          <cell r="DTC49"/>
          <cell r="DTD49"/>
          <cell r="DTE49"/>
          <cell r="DTF49"/>
          <cell r="DTG49"/>
          <cell r="DTH49"/>
          <cell r="DTI49"/>
          <cell r="DTJ49"/>
          <cell r="DTK49"/>
          <cell r="DTL49"/>
          <cell r="DTM49"/>
          <cell r="DTN49"/>
          <cell r="DTO49"/>
          <cell r="DTP49"/>
          <cell r="DTQ49"/>
          <cell r="DTR49"/>
          <cell r="DTS49"/>
          <cell r="DTT49"/>
          <cell r="DTU49"/>
          <cell r="DTV49"/>
          <cell r="DTW49"/>
          <cell r="DTX49"/>
          <cell r="DTY49"/>
          <cell r="DTZ49"/>
          <cell r="DUA49"/>
          <cell r="DUB49"/>
          <cell r="DUC49"/>
          <cell r="DUD49"/>
          <cell r="DUE49"/>
          <cell r="DUF49"/>
          <cell r="DUG49"/>
          <cell r="DUH49"/>
          <cell r="DUI49"/>
          <cell r="DUJ49"/>
          <cell r="DUK49"/>
          <cell r="DUL49"/>
          <cell r="DUM49"/>
          <cell r="DUN49"/>
          <cell r="DUO49"/>
          <cell r="DUP49"/>
          <cell r="DUQ49"/>
          <cell r="DUR49"/>
          <cell r="DUS49"/>
          <cell r="DUT49"/>
          <cell r="DUU49"/>
          <cell r="DUV49"/>
          <cell r="DUW49"/>
          <cell r="DUX49"/>
          <cell r="DUY49"/>
          <cell r="DUZ49"/>
          <cell r="DVA49"/>
          <cell r="DVB49"/>
          <cell r="DVC49"/>
          <cell r="DVD49"/>
          <cell r="DVE49"/>
          <cell r="DVF49"/>
          <cell r="DVG49"/>
          <cell r="DVH49"/>
          <cell r="DVI49"/>
          <cell r="DVJ49"/>
          <cell r="DVK49"/>
          <cell r="DVL49"/>
          <cell r="DVM49"/>
          <cell r="DVN49"/>
          <cell r="DVO49"/>
          <cell r="DVP49"/>
          <cell r="DVQ49"/>
          <cell r="DVR49"/>
          <cell r="DVS49"/>
          <cell r="DVT49"/>
          <cell r="DVU49"/>
          <cell r="DVV49"/>
          <cell r="DVW49"/>
          <cell r="DVX49"/>
          <cell r="DVY49"/>
          <cell r="DVZ49"/>
          <cell r="DWA49"/>
          <cell r="DWB49"/>
          <cell r="DWC49"/>
          <cell r="DWD49"/>
          <cell r="DWE49"/>
          <cell r="DWF49"/>
          <cell r="DWG49"/>
          <cell r="DWH49"/>
          <cell r="DWI49"/>
          <cell r="DWJ49"/>
          <cell r="DWK49"/>
          <cell r="DWL49"/>
          <cell r="DWM49"/>
          <cell r="DWN49"/>
          <cell r="DWO49"/>
          <cell r="DWP49"/>
          <cell r="DWQ49"/>
          <cell r="DWR49"/>
          <cell r="DWS49"/>
          <cell r="DWT49"/>
          <cell r="DWU49"/>
          <cell r="DWV49"/>
          <cell r="DWW49"/>
          <cell r="DWX49"/>
          <cell r="DWY49"/>
          <cell r="DWZ49"/>
          <cell r="DXA49"/>
          <cell r="DXB49"/>
          <cell r="DXC49"/>
          <cell r="DXD49"/>
          <cell r="DXE49"/>
          <cell r="DXF49"/>
          <cell r="DXG49"/>
          <cell r="DXH49"/>
          <cell r="DXI49"/>
          <cell r="DXJ49"/>
          <cell r="DXK49"/>
          <cell r="DXL49"/>
          <cell r="DXM49"/>
          <cell r="DXN49"/>
          <cell r="DXO49"/>
          <cell r="DXP49"/>
          <cell r="DXQ49"/>
          <cell r="DXR49"/>
          <cell r="DXS49"/>
          <cell r="DXT49"/>
          <cell r="DXU49"/>
          <cell r="DXV49"/>
          <cell r="DXW49"/>
          <cell r="DXX49"/>
          <cell r="DXY49"/>
          <cell r="DXZ49"/>
          <cell r="DYA49"/>
          <cell r="DYB49"/>
          <cell r="DYC49"/>
          <cell r="DYD49"/>
          <cell r="DYE49"/>
          <cell r="DYF49"/>
          <cell r="DYG49"/>
          <cell r="DYH49"/>
          <cell r="DYI49"/>
          <cell r="DYJ49"/>
          <cell r="DYK49"/>
          <cell r="DYL49"/>
          <cell r="DYM49"/>
          <cell r="DYN49"/>
          <cell r="DYO49"/>
          <cell r="DYP49"/>
          <cell r="DYQ49"/>
          <cell r="DYR49"/>
          <cell r="DYS49"/>
          <cell r="DYT49"/>
          <cell r="DYU49"/>
          <cell r="DYV49"/>
          <cell r="DYW49"/>
          <cell r="DYX49"/>
          <cell r="DYY49"/>
          <cell r="DYZ49"/>
          <cell r="DZA49"/>
          <cell r="DZB49"/>
          <cell r="DZC49"/>
          <cell r="DZD49"/>
          <cell r="DZE49"/>
          <cell r="DZF49"/>
          <cell r="DZG49"/>
          <cell r="DZH49"/>
          <cell r="DZI49"/>
          <cell r="DZJ49"/>
          <cell r="DZK49"/>
          <cell r="DZL49"/>
          <cell r="DZM49"/>
          <cell r="DZN49"/>
          <cell r="DZO49"/>
          <cell r="DZP49"/>
          <cell r="DZQ49"/>
          <cell r="DZR49"/>
          <cell r="DZS49"/>
          <cell r="DZT49"/>
          <cell r="DZU49"/>
          <cell r="DZV49"/>
          <cell r="DZW49"/>
          <cell r="DZX49"/>
          <cell r="DZY49"/>
          <cell r="DZZ49"/>
          <cell r="EAA49"/>
          <cell r="EAB49"/>
          <cell r="EAC49"/>
          <cell r="EAD49"/>
          <cell r="EAE49"/>
          <cell r="EAF49"/>
          <cell r="EAG49"/>
          <cell r="EAH49"/>
          <cell r="EAI49"/>
          <cell r="EAJ49"/>
          <cell r="EAK49"/>
          <cell r="EAL49"/>
          <cell r="EAM49"/>
          <cell r="EAN49"/>
          <cell r="EAO49"/>
          <cell r="EAP49"/>
          <cell r="EAQ49"/>
          <cell r="EAR49"/>
          <cell r="EAS49"/>
          <cell r="EAT49"/>
          <cell r="EAU49"/>
          <cell r="EAV49"/>
          <cell r="EAW49"/>
          <cell r="EAX49"/>
          <cell r="EAY49"/>
          <cell r="EAZ49"/>
          <cell r="EBA49"/>
          <cell r="EBB49"/>
          <cell r="EBC49"/>
          <cell r="EBD49"/>
          <cell r="EBE49"/>
          <cell r="EBF49"/>
          <cell r="EBG49"/>
          <cell r="EBH49"/>
          <cell r="EBI49"/>
          <cell r="EBJ49"/>
          <cell r="EBK49"/>
          <cell r="EBL49"/>
          <cell r="EBM49"/>
          <cell r="EBN49"/>
          <cell r="EBO49"/>
          <cell r="EBP49"/>
          <cell r="EBQ49"/>
          <cell r="EBR49"/>
          <cell r="EBS49"/>
          <cell r="EBT49"/>
          <cell r="EBU49"/>
          <cell r="EBV49"/>
          <cell r="EBW49"/>
          <cell r="EBX49"/>
          <cell r="EBY49"/>
          <cell r="EBZ49"/>
          <cell r="ECA49"/>
          <cell r="ECB49"/>
          <cell r="ECC49"/>
          <cell r="ECD49"/>
          <cell r="ECE49"/>
          <cell r="ECF49"/>
          <cell r="ECG49"/>
          <cell r="ECH49"/>
          <cell r="ECI49"/>
          <cell r="ECJ49"/>
          <cell r="ECK49"/>
          <cell r="ECL49"/>
          <cell r="ECM49"/>
          <cell r="ECN49"/>
          <cell r="ECO49"/>
          <cell r="ECP49"/>
          <cell r="ECQ49"/>
          <cell r="ECR49"/>
          <cell r="ECS49"/>
          <cell r="ECT49"/>
          <cell r="ECU49"/>
          <cell r="ECV49"/>
          <cell r="ECW49"/>
          <cell r="ECX49"/>
          <cell r="ECY49"/>
          <cell r="ECZ49"/>
          <cell r="EDA49"/>
          <cell r="EDB49"/>
          <cell r="EDC49"/>
          <cell r="EDD49"/>
          <cell r="EDE49"/>
          <cell r="EDF49"/>
          <cell r="EDG49"/>
          <cell r="EDH49"/>
          <cell r="EDI49"/>
          <cell r="EDJ49"/>
          <cell r="EDK49"/>
          <cell r="EDL49"/>
          <cell r="EDM49"/>
          <cell r="EDN49"/>
          <cell r="EDO49"/>
          <cell r="EDP49"/>
          <cell r="EDQ49"/>
          <cell r="EDR49"/>
          <cell r="EDS49"/>
          <cell r="EDT49"/>
          <cell r="EDU49"/>
          <cell r="EDV49"/>
          <cell r="EDW49"/>
          <cell r="EDX49"/>
          <cell r="EDY49"/>
          <cell r="EDZ49"/>
          <cell r="EEA49"/>
          <cell r="EEB49"/>
          <cell r="EEC49"/>
          <cell r="EED49"/>
          <cell r="EEE49"/>
          <cell r="EEF49"/>
          <cell r="EEG49"/>
          <cell r="EEH49"/>
          <cell r="EEI49"/>
          <cell r="EEJ49"/>
          <cell r="EEK49"/>
          <cell r="EEL49"/>
          <cell r="EEM49"/>
          <cell r="EEN49"/>
          <cell r="EEO49"/>
          <cell r="EEP49"/>
          <cell r="EEQ49"/>
          <cell r="EER49"/>
          <cell r="EES49"/>
          <cell r="EET49"/>
          <cell r="EEU49"/>
          <cell r="EEV49"/>
          <cell r="EEW49"/>
          <cell r="EEX49"/>
          <cell r="EEY49"/>
          <cell r="EEZ49"/>
          <cell r="EFA49"/>
          <cell r="EFB49"/>
          <cell r="EFC49"/>
          <cell r="EFD49"/>
          <cell r="EFE49"/>
          <cell r="EFF49"/>
          <cell r="EFG49"/>
          <cell r="EFH49"/>
          <cell r="EFI49"/>
          <cell r="EFJ49"/>
          <cell r="EFK49"/>
          <cell r="EFL49"/>
          <cell r="EFM49"/>
          <cell r="EFN49"/>
          <cell r="EFO49"/>
          <cell r="EFP49"/>
          <cell r="EFQ49"/>
          <cell r="EFR49"/>
          <cell r="EFS49"/>
          <cell r="EFT49"/>
          <cell r="EFU49"/>
          <cell r="EFV49"/>
          <cell r="EFW49"/>
          <cell r="EFX49"/>
          <cell r="EFY49"/>
          <cell r="EFZ49"/>
          <cell r="EGA49"/>
          <cell r="EGB49"/>
          <cell r="EGC49"/>
          <cell r="EGD49"/>
          <cell r="EGE49"/>
          <cell r="EGF49"/>
          <cell r="EGG49"/>
          <cell r="EGH49"/>
          <cell r="EGI49"/>
          <cell r="EGJ49"/>
          <cell r="EGK49"/>
          <cell r="EGL49"/>
          <cell r="EGM49"/>
          <cell r="EGN49"/>
          <cell r="EGO49"/>
          <cell r="EGP49"/>
          <cell r="EGQ49"/>
          <cell r="EGR49"/>
          <cell r="EGS49"/>
          <cell r="EGT49"/>
          <cell r="EGU49"/>
          <cell r="EGV49"/>
          <cell r="EGW49"/>
          <cell r="EGX49"/>
          <cell r="EGY49"/>
          <cell r="EGZ49"/>
          <cell r="EHA49"/>
          <cell r="EHB49"/>
          <cell r="EHC49"/>
          <cell r="EHD49"/>
          <cell r="EHE49"/>
          <cell r="EHF49"/>
          <cell r="EHG49"/>
          <cell r="EHH49"/>
          <cell r="EHI49"/>
          <cell r="EHJ49"/>
          <cell r="EHK49"/>
          <cell r="EHL49"/>
          <cell r="EHM49"/>
          <cell r="EHN49"/>
          <cell r="EHO49"/>
          <cell r="EHP49"/>
          <cell r="EHQ49"/>
          <cell r="EHR49"/>
          <cell r="EHS49"/>
          <cell r="EHT49"/>
          <cell r="EHU49"/>
          <cell r="EHV49"/>
          <cell r="EHW49"/>
          <cell r="EHX49"/>
          <cell r="EHY49"/>
          <cell r="EHZ49"/>
          <cell r="EIA49"/>
          <cell r="EIB49"/>
          <cell r="EIC49"/>
          <cell r="EID49"/>
          <cell r="EIE49"/>
          <cell r="EIF49"/>
          <cell r="EIG49"/>
          <cell r="EIH49"/>
          <cell r="EII49"/>
          <cell r="EIJ49"/>
          <cell r="EIK49"/>
          <cell r="EIL49"/>
          <cell r="EIM49"/>
          <cell r="EIN49"/>
          <cell r="EIO49"/>
          <cell r="EIP49"/>
          <cell r="EIQ49"/>
          <cell r="EIR49"/>
          <cell r="EIS49"/>
          <cell r="EIT49"/>
          <cell r="EIU49"/>
          <cell r="EIV49"/>
          <cell r="EIW49"/>
          <cell r="EIX49"/>
          <cell r="EIY49"/>
          <cell r="EIZ49"/>
          <cell r="EJA49"/>
          <cell r="EJB49"/>
          <cell r="EJC49"/>
          <cell r="EJD49"/>
          <cell r="EJE49"/>
          <cell r="EJF49"/>
          <cell r="EJG49"/>
          <cell r="EJH49"/>
          <cell r="EJI49"/>
          <cell r="EJJ49"/>
          <cell r="EJK49"/>
          <cell r="EJL49"/>
          <cell r="EJM49"/>
          <cell r="EJN49"/>
          <cell r="EJO49"/>
          <cell r="EJP49"/>
          <cell r="EJQ49"/>
          <cell r="EJR49"/>
          <cell r="EJS49"/>
          <cell r="EJT49"/>
          <cell r="EJU49"/>
          <cell r="EJV49"/>
          <cell r="EJW49"/>
          <cell r="EJX49"/>
          <cell r="EJY49"/>
          <cell r="EJZ49"/>
          <cell r="EKA49"/>
          <cell r="EKB49"/>
          <cell r="EKC49"/>
          <cell r="EKD49"/>
          <cell r="EKE49"/>
          <cell r="EKF49"/>
          <cell r="EKG49"/>
          <cell r="EKH49"/>
          <cell r="EKI49"/>
          <cell r="EKJ49"/>
          <cell r="EKK49"/>
          <cell r="EKL49"/>
          <cell r="EKM49"/>
          <cell r="EKN49"/>
          <cell r="EKO49"/>
          <cell r="EKP49"/>
          <cell r="EKQ49"/>
          <cell r="EKR49"/>
          <cell r="EKS49"/>
          <cell r="EKT49"/>
          <cell r="EKU49"/>
          <cell r="EKV49"/>
          <cell r="EKW49"/>
          <cell r="EKX49"/>
          <cell r="EKY49"/>
          <cell r="EKZ49"/>
          <cell r="ELA49"/>
          <cell r="ELB49"/>
          <cell r="ELC49"/>
          <cell r="ELD49"/>
          <cell r="ELE49"/>
          <cell r="ELF49"/>
          <cell r="ELG49"/>
          <cell r="ELH49"/>
          <cell r="ELI49"/>
          <cell r="ELJ49"/>
          <cell r="ELK49"/>
          <cell r="ELL49"/>
          <cell r="ELM49"/>
          <cell r="ELN49"/>
          <cell r="ELO49"/>
          <cell r="ELP49"/>
          <cell r="ELQ49"/>
          <cell r="ELR49"/>
          <cell r="ELS49"/>
          <cell r="ELT49"/>
          <cell r="ELU49"/>
          <cell r="ELV49"/>
          <cell r="ELW49"/>
          <cell r="ELX49"/>
          <cell r="ELY49"/>
          <cell r="ELZ49"/>
          <cell r="EMA49"/>
          <cell r="EMB49"/>
          <cell r="EMC49"/>
          <cell r="EMD49"/>
          <cell r="EME49"/>
          <cell r="EMF49"/>
          <cell r="EMG49"/>
          <cell r="EMH49"/>
          <cell r="EMI49"/>
          <cell r="EMJ49"/>
          <cell r="EMK49"/>
          <cell r="EML49"/>
          <cell r="EMM49"/>
          <cell r="EMN49"/>
          <cell r="EMO49"/>
          <cell r="EMP49"/>
          <cell r="EMQ49"/>
          <cell r="EMR49"/>
          <cell r="EMS49"/>
          <cell r="EMT49"/>
          <cell r="EMU49"/>
          <cell r="EMV49"/>
          <cell r="EMW49"/>
          <cell r="EMX49"/>
          <cell r="EMY49"/>
          <cell r="EMZ49"/>
          <cell r="ENA49"/>
          <cell r="ENB49"/>
          <cell r="ENC49"/>
          <cell r="END49"/>
          <cell r="ENE49"/>
          <cell r="ENF49"/>
          <cell r="ENG49"/>
          <cell r="ENH49"/>
          <cell r="ENI49"/>
          <cell r="ENJ49"/>
          <cell r="ENK49"/>
          <cell r="ENL49"/>
          <cell r="ENM49"/>
          <cell r="ENN49"/>
          <cell r="ENO49"/>
          <cell r="ENP49"/>
          <cell r="ENQ49"/>
          <cell r="ENR49"/>
          <cell r="ENS49"/>
          <cell r="ENT49"/>
          <cell r="ENU49"/>
          <cell r="ENV49"/>
          <cell r="ENW49"/>
          <cell r="ENX49"/>
          <cell r="ENY49"/>
          <cell r="ENZ49"/>
          <cell r="EOA49"/>
          <cell r="EOB49"/>
          <cell r="EOC49"/>
          <cell r="EOD49"/>
          <cell r="EOE49"/>
          <cell r="EOF49"/>
          <cell r="EOG49"/>
          <cell r="EOH49"/>
          <cell r="EOI49"/>
          <cell r="EOJ49"/>
          <cell r="EOK49"/>
          <cell r="EOL49"/>
          <cell r="EOM49"/>
          <cell r="EON49"/>
          <cell r="EOO49"/>
          <cell r="EOP49"/>
          <cell r="EOQ49"/>
          <cell r="EOR49"/>
          <cell r="EOS49"/>
          <cell r="EOT49"/>
          <cell r="EOU49"/>
          <cell r="EOV49"/>
          <cell r="EOW49"/>
          <cell r="EOX49"/>
          <cell r="EOY49"/>
          <cell r="EOZ49"/>
          <cell r="EPA49"/>
          <cell r="EPB49"/>
          <cell r="EPC49"/>
          <cell r="EPD49"/>
          <cell r="EPE49"/>
          <cell r="EPF49"/>
          <cell r="EPG49"/>
          <cell r="EPH49"/>
          <cell r="EPI49"/>
          <cell r="EPJ49"/>
          <cell r="EPK49"/>
          <cell r="EPL49"/>
          <cell r="EPM49"/>
          <cell r="EPN49"/>
          <cell r="EPO49"/>
          <cell r="EPP49"/>
          <cell r="EPQ49"/>
          <cell r="EPR49"/>
          <cell r="EPS49"/>
          <cell r="EPT49"/>
          <cell r="EPU49"/>
          <cell r="EPV49"/>
          <cell r="EPW49"/>
          <cell r="EPX49"/>
          <cell r="EPY49"/>
          <cell r="EPZ49"/>
          <cell r="EQA49"/>
          <cell r="EQB49"/>
          <cell r="EQC49"/>
          <cell r="EQD49"/>
          <cell r="EQE49"/>
          <cell r="EQF49"/>
          <cell r="EQG49"/>
          <cell r="EQH49"/>
          <cell r="EQI49"/>
          <cell r="EQJ49"/>
          <cell r="EQK49"/>
          <cell r="EQL49"/>
          <cell r="EQM49"/>
          <cell r="EQN49"/>
          <cell r="EQO49"/>
          <cell r="EQP49"/>
          <cell r="EQQ49"/>
          <cell r="EQR49"/>
          <cell r="EQS49"/>
          <cell r="EQT49"/>
          <cell r="EQU49"/>
          <cell r="EQV49"/>
          <cell r="EQW49"/>
          <cell r="EQX49"/>
          <cell r="EQY49"/>
          <cell r="EQZ49"/>
          <cell r="ERA49"/>
          <cell r="ERB49"/>
          <cell r="ERC49"/>
          <cell r="ERD49"/>
          <cell r="ERE49"/>
          <cell r="ERF49"/>
          <cell r="ERG49"/>
          <cell r="ERH49"/>
          <cell r="ERI49"/>
          <cell r="ERJ49"/>
          <cell r="ERK49"/>
          <cell r="ERL49"/>
          <cell r="ERM49"/>
          <cell r="ERN49"/>
          <cell r="ERO49"/>
          <cell r="ERP49"/>
          <cell r="ERQ49"/>
          <cell r="ERR49"/>
          <cell r="ERS49"/>
          <cell r="ERT49"/>
          <cell r="ERU49"/>
          <cell r="ERV49"/>
          <cell r="ERW49"/>
          <cell r="ERX49"/>
          <cell r="ERY49"/>
          <cell r="ERZ49"/>
          <cell r="ESA49"/>
          <cell r="ESB49"/>
          <cell r="ESC49"/>
          <cell r="ESD49"/>
          <cell r="ESE49"/>
          <cell r="ESF49"/>
          <cell r="ESG49"/>
          <cell r="ESH49"/>
          <cell r="ESI49"/>
          <cell r="ESJ49"/>
          <cell r="ESK49"/>
          <cell r="ESL49"/>
          <cell r="ESM49"/>
          <cell r="ESN49"/>
          <cell r="ESO49"/>
          <cell r="ESP49"/>
          <cell r="ESQ49"/>
          <cell r="ESR49"/>
          <cell r="ESS49"/>
          <cell r="EST49"/>
          <cell r="ESU49"/>
          <cell r="ESV49"/>
          <cell r="ESW49"/>
          <cell r="ESX49"/>
          <cell r="ESY49"/>
          <cell r="ESZ49"/>
          <cell r="ETA49"/>
          <cell r="ETB49"/>
          <cell r="ETC49"/>
          <cell r="ETD49"/>
          <cell r="ETE49"/>
          <cell r="ETF49"/>
          <cell r="ETG49"/>
          <cell r="ETH49"/>
          <cell r="ETI49"/>
          <cell r="ETJ49"/>
          <cell r="ETK49"/>
          <cell r="ETL49"/>
          <cell r="ETM49"/>
          <cell r="ETN49"/>
          <cell r="ETO49"/>
          <cell r="ETP49"/>
          <cell r="ETQ49"/>
          <cell r="ETR49"/>
          <cell r="ETS49"/>
          <cell r="ETT49"/>
          <cell r="ETU49"/>
          <cell r="ETV49"/>
          <cell r="ETW49"/>
          <cell r="ETX49"/>
          <cell r="ETY49"/>
          <cell r="ETZ49"/>
          <cell r="EUA49"/>
          <cell r="EUB49"/>
          <cell r="EUC49"/>
          <cell r="EUD49"/>
          <cell r="EUE49"/>
          <cell r="EUF49"/>
          <cell r="EUG49"/>
          <cell r="EUH49"/>
          <cell r="EUI49"/>
          <cell r="EUJ49"/>
          <cell r="EUK49"/>
          <cell r="EUL49"/>
          <cell r="EUM49"/>
          <cell r="EUN49"/>
          <cell r="EUO49"/>
          <cell r="EUP49"/>
          <cell r="EUQ49"/>
          <cell r="EUR49"/>
          <cell r="EUS49"/>
          <cell r="EUT49"/>
          <cell r="EUU49"/>
          <cell r="EUV49"/>
          <cell r="EUW49"/>
          <cell r="EUX49"/>
          <cell r="EUY49"/>
          <cell r="EUZ49"/>
          <cell r="EVA49"/>
          <cell r="EVB49"/>
          <cell r="EVC49"/>
          <cell r="EVD49"/>
          <cell r="EVE49"/>
          <cell r="EVF49"/>
          <cell r="EVG49"/>
          <cell r="EVH49"/>
          <cell r="EVI49"/>
          <cell r="EVJ49"/>
          <cell r="EVK49"/>
          <cell r="EVL49"/>
          <cell r="EVM49"/>
          <cell r="EVN49"/>
          <cell r="EVO49"/>
          <cell r="EVP49"/>
          <cell r="EVQ49"/>
          <cell r="EVR49"/>
          <cell r="EVS49"/>
          <cell r="EVT49"/>
          <cell r="EVU49"/>
          <cell r="EVV49"/>
          <cell r="EVW49"/>
          <cell r="EVX49"/>
          <cell r="EVY49"/>
          <cell r="EVZ49"/>
          <cell r="EWA49"/>
          <cell r="EWB49"/>
          <cell r="EWC49"/>
          <cell r="EWD49"/>
          <cell r="EWE49"/>
          <cell r="EWF49"/>
          <cell r="EWG49"/>
          <cell r="EWH49"/>
          <cell r="EWI49"/>
          <cell r="EWJ49"/>
          <cell r="EWK49"/>
          <cell r="EWL49"/>
          <cell r="EWM49"/>
          <cell r="EWN49"/>
          <cell r="EWO49"/>
          <cell r="EWP49"/>
          <cell r="EWQ49"/>
          <cell r="EWR49"/>
          <cell r="EWS49"/>
          <cell r="EWT49"/>
          <cell r="EWU49"/>
          <cell r="EWV49"/>
          <cell r="EWW49"/>
          <cell r="EWX49"/>
          <cell r="EWY49"/>
          <cell r="EWZ49"/>
          <cell r="EXA49"/>
          <cell r="EXB49"/>
          <cell r="EXC49"/>
          <cell r="EXD49"/>
          <cell r="EXE49"/>
          <cell r="EXF49"/>
          <cell r="EXG49"/>
          <cell r="EXH49"/>
          <cell r="EXI49"/>
          <cell r="EXJ49"/>
          <cell r="EXK49"/>
          <cell r="EXL49"/>
          <cell r="EXM49"/>
          <cell r="EXN49"/>
          <cell r="EXO49"/>
          <cell r="EXP49"/>
          <cell r="EXQ49"/>
          <cell r="EXR49"/>
          <cell r="EXS49"/>
          <cell r="EXT49"/>
          <cell r="EXU49"/>
          <cell r="EXV49"/>
          <cell r="EXW49"/>
          <cell r="EXX49"/>
          <cell r="EXY49"/>
          <cell r="EXZ49"/>
          <cell r="EYA49"/>
          <cell r="EYB49"/>
          <cell r="EYC49"/>
          <cell r="EYD49"/>
          <cell r="EYE49"/>
          <cell r="EYF49"/>
          <cell r="EYG49"/>
          <cell r="EYH49"/>
          <cell r="EYI49"/>
          <cell r="EYJ49"/>
          <cell r="EYK49"/>
          <cell r="EYL49"/>
          <cell r="EYM49"/>
          <cell r="EYN49"/>
          <cell r="EYO49"/>
          <cell r="EYP49"/>
          <cell r="EYQ49"/>
          <cell r="EYR49"/>
          <cell r="EYS49"/>
          <cell r="EYT49"/>
          <cell r="EYU49"/>
          <cell r="EYV49"/>
          <cell r="EYW49"/>
          <cell r="EYX49"/>
          <cell r="EYY49"/>
          <cell r="EYZ49"/>
          <cell r="EZA49"/>
          <cell r="EZB49"/>
          <cell r="EZC49"/>
          <cell r="EZD49"/>
          <cell r="EZE49"/>
          <cell r="EZF49"/>
          <cell r="EZG49"/>
          <cell r="EZH49"/>
          <cell r="EZI49"/>
          <cell r="EZJ49"/>
          <cell r="EZK49"/>
          <cell r="EZL49"/>
          <cell r="EZM49"/>
          <cell r="EZN49"/>
          <cell r="EZO49"/>
          <cell r="EZP49"/>
          <cell r="EZQ49"/>
          <cell r="EZR49"/>
          <cell r="EZS49"/>
          <cell r="EZT49"/>
          <cell r="EZU49"/>
          <cell r="EZV49"/>
          <cell r="EZW49"/>
          <cell r="EZX49"/>
          <cell r="EZY49"/>
          <cell r="EZZ49"/>
          <cell r="FAA49"/>
          <cell r="FAB49"/>
          <cell r="FAC49"/>
          <cell r="FAD49"/>
          <cell r="FAE49"/>
          <cell r="FAF49"/>
          <cell r="FAG49"/>
          <cell r="FAH49"/>
          <cell r="FAI49"/>
          <cell r="FAJ49"/>
          <cell r="FAK49"/>
          <cell r="FAL49"/>
          <cell r="FAM49"/>
          <cell r="FAN49"/>
          <cell r="FAO49"/>
          <cell r="FAP49"/>
          <cell r="FAQ49"/>
          <cell r="FAR49"/>
          <cell r="FAS49"/>
          <cell r="FAT49"/>
          <cell r="FAU49"/>
          <cell r="FAV49"/>
          <cell r="FAW49"/>
          <cell r="FAX49"/>
          <cell r="FAY49"/>
          <cell r="FAZ49"/>
          <cell r="FBA49"/>
          <cell r="FBB49"/>
          <cell r="FBC49"/>
          <cell r="FBD49"/>
          <cell r="FBE49"/>
          <cell r="FBF49"/>
          <cell r="FBG49"/>
          <cell r="FBH49"/>
          <cell r="FBI49"/>
          <cell r="FBJ49"/>
          <cell r="FBK49"/>
          <cell r="FBL49"/>
          <cell r="FBM49"/>
          <cell r="FBN49"/>
          <cell r="FBO49"/>
          <cell r="FBP49"/>
          <cell r="FBQ49"/>
          <cell r="FBR49"/>
          <cell r="FBS49"/>
          <cell r="FBT49"/>
          <cell r="FBU49"/>
          <cell r="FBV49"/>
          <cell r="FBW49"/>
          <cell r="FBX49"/>
          <cell r="FBY49"/>
          <cell r="FBZ49"/>
          <cell r="FCA49"/>
          <cell r="FCB49"/>
          <cell r="FCC49"/>
          <cell r="FCD49"/>
          <cell r="FCE49"/>
          <cell r="FCF49"/>
          <cell r="FCG49"/>
          <cell r="FCH49"/>
          <cell r="FCI49"/>
          <cell r="FCJ49"/>
          <cell r="FCK49"/>
          <cell r="FCL49"/>
          <cell r="FCM49"/>
          <cell r="FCN49"/>
          <cell r="FCO49"/>
          <cell r="FCP49"/>
          <cell r="FCQ49"/>
          <cell r="FCR49"/>
          <cell r="FCS49"/>
          <cell r="FCT49"/>
          <cell r="FCU49"/>
          <cell r="FCV49"/>
          <cell r="FCW49"/>
          <cell r="FCX49"/>
          <cell r="FCY49"/>
          <cell r="FCZ49"/>
          <cell r="FDA49"/>
          <cell r="FDB49"/>
          <cell r="FDC49"/>
          <cell r="FDD49"/>
          <cell r="FDE49"/>
          <cell r="FDF49"/>
          <cell r="FDG49"/>
          <cell r="FDH49"/>
          <cell r="FDI49"/>
          <cell r="FDJ49"/>
          <cell r="FDK49"/>
          <cell r="FDL49"/>
          <cell r="FDM49"/>
          <cell r="FDN49"/>
          <cell r="FDO49"/>
          <cell r="FDP49"/>
          <cell r="FDQ49"/>
          <cell r="FDR49"/>
          <cell r="FDS49"/>
          <cell r="FDT49"/>
          <cell r="FDU49"/>
          <cell r="FDV49"/>
          <cell r="FDW49"/>
          <cell r="FDX49"/>
          <cell r="FDY49"/>
          <cell r="FDZ49"/>
          <cell r="FEA49"/>
          <cell r="FEB49"/>
          <cell r="FEC49"/>
          <cell r="FED49"/>
          <cell r="FEE49"/>
          <cell r="FEF49"/>
          <cell r="FEG49"/>
          <cell r="FEH49"/>
          <cell r="FEI49"/>
          <cell r="FEJ49"/>
          <cell r="FEK49"/>
          <cell r="FEL49"/>
          <cell r="FEM49"/>
          <cell r="FEN49"/>
          <cell r="FEO49"/>
          <cell r="FEP49"/>
          <cell r="FEQ49"/>
          <cell r="FER49"/>
          <cell r="FES49"/>
          <cell r="FET49"/>
          <cell r="FEU49"/>
          <cell r="FEV49"/>
          <cell r="FEW49"/>
          <cell r="FEX49"/>
          <cell r="FEY49"/>
          <cell r="FEZ49"/>
          <cell r="FFA49"/>
          <cell r="FFB49"/>
          <cell r="FFC49"/>
          <cell r="FFD49"/>
          <cell r="FFE49"/>
          <cell r="FFF49"/>
          <cell r="FFG49"/>
          <cell r="FFH49"/>
          <cell r="FFI49"/>
          <cell r="FFJ49"/>
          <cell r="FFK49"/>
          <cell r="FFL49"/>
          <cell r="FFM49"/>
          <cell r="FFN49"/>
          <cell r="FFO49"/>
          <cell r="FFP49"/>
          <cell r="FFQ49"/>
          <cell r="FFR49"/>
          <cell r="FFS49"/>
          <cell r="FFT49"/>
          <cell r="FFU49"/>
          <cell r="FFV49"/>
          <cell r="FFW49"/>
          <cell r="FFX49"/>
          <cell r="FFY49"/>
          <cell r="FFZ49"/>
          <cell r="FGA49"/>
          <cell r="FGB49"/>
          <cell r="FGC49"/>
          <cell r="FGD49"/>
          <cell r="FGE49"/>
          <cell r="FGF49"/>
          <cell r="FGG49"/>
          <cell r="FGH49"/>
          <cell r="FGI49"/>
          <cell r="FGJ49"/>
          <cell r="FGK49"/>
          <cell r="FGL49"/>
          <cell r="FGM49"/>
          <cell r="FGN49"/>
          <cell r="FGO49"/>
          <cell r="FGP49"/>
          <cell r="FGQ49"/>
          <cell r="FGR49"/>
          <cell r="FGS49"/>
          <cell r="FGT49"/>
          <cell r="FGU49"/>
          <cell r="FGV49"/>
          <cell r="FGW49"/>
          <cell r="FGX49"/>
          <cell r="FGY49"/>
          <cell r="FGZ49"/>
          <cell r="FHA49"/>
          <cell r="FHB49"/>
          <cell r="FHC49"/>
          <cell r="FHD49"/>
          <cell r="FHE49"/>
          <cell r="FHF49"/>
          <cell r="FHG49"/>
          <cell r="FHH49"/>
          <cell r="FHI49"/>
          <cell r="FHJ49"/>
          <cell r="FHK49"/>
          <cell r="FHL49"/>
          <cell r="FHM49"/>
          <cell r="FHN49"/>
          <cell r="FHO49"/>
          <cell r="FHP49"/>
          <cell r="FHQ49"/>
          <cell r="FHR49"/>
          <cell r="FHS49"/>
          <cell r="FHT49"/>
          <cell r="FHU49"/>
          <cell r="FHV49"/>
          <cell r="FHW49"/>
          <cell r="FHX49"/>
          <cell r="FHY49"/>
          <cell r="FHZ49"/>
          <cell r="FIA49"/>
          <cell r="FIB49"/>
          <cell r="FIC49"/>
          <cell r="FID49"/>
          <cell r="FIE49"/>
          <cell r="FIF49"/>
          <cell r="FIG49"/>
          <cell r="FIH49"/>
          <cell r="FII49"/>
          <cell r="FIJ49"/>
          <cell r="FIK49"/>
          <cell r="FIL49"/>
          <cell r="FIM49"/>
          <cell r="FIN49"/>
          <cell r="FIO49"/>
          <cell r="FIP49"/>
          <cell r="FIQ49"/>
          <cell r="FIR49"/>
          <cell r="FIS49"/>
          <cell r="FIT49"/>
          <cell r="FIU49"/>
          <cell r="FIV49"/>
          <cell r="FIW49"/>
          <cell r="FIX49"/>
          <cell r="FIY49"/>
          <cell r="FIZ49"/>
          <cell r="FJA49"/>
          <cell r="FJB49"/>
          <cell r="FJC49"/>
          <cell r="FJD49"/>
          <cell r="FJE49"/>
          <cell r="FJF49"/>
          <cell r="FJG49"/>
          <cell r="FJH49"/>
          <cell r="FJI49"/>
          <cell r="FJJ49"/>
          <cell r="FJK49"/>
          <cell r="FJL49"/>
          <cell r="FJM49"/>
          <cell r="FJN49"/>
          <cell r="FJO49"/>
          <cell r="FJP49"/>
          <cell r="FJQ49"/>
          <cell r="FJR49"/>
          <cell r="FJS49"/>
          <cell r="FJT49"/>
          <cell r="FJU49"/>
          <cell r="FJV49"/>
          <cell r="FJW49"/>
          <cell r="FJX49"/>
          <cell r="FJY49"/>
          <cell r="FJZ49"/>
          <cell r="FKA49"/>
          <cell r="FKB49"/>
          <cell r="FKC49"/>
          <cell r="FKD49"/>
          <cell r="FKE49"/>
          <cell r="FKF49"/>
          <cell r="FKG49"/>
          <cell r="FKH49"/>
          <cell r="FKI49"/>
          <cell r="FKJ49"/>
          <cell r="FKK49"/>
          <cell r="FKL49"/>
          <cell r="FKM49"/>
          <cell r="FKN49"/>
          <cell r="FKO49"/>
          <cell r="FKP49"/>
          <cell r="FKQ49"/>
          <cell r="FKR49"/>
          <cell r="FKS49"/>
          <cell r="FKT49"/>
          <cell r="FKU49"/>
          <cell r="FKV49"/>
          <cell r="FKW49"/>
          <cell r="FKX49"/>
          <cell r="FKY49"/>
          <cell r="FKZ49"/>
          <cell r="FLA49"/>
          <cell r="FLB49"/>
          <cell r="FLC49"/>
          <cell r="FLD49"/>
          <cell r="FLE49"/>
          <cell r="FLF49"/>
          <cell r="FLG49"/>
          <cell r="FLH49"/>
          <cell r="FLI49"/>
          <cell r="FLJ49"/>
          <cell r="FLK49"/>
          <cell r="FLL49"/>
          <cell r="FLM49"/>
          <cell r="FLN49"/>
          <cell r="FLO49"/>
          <cell r="FLP49"/>
          <cell r="FLQ49"/>
          <cell r="FLR49"/>
          <cell r="FLS49"/>
          <cell r="FLT49"/>
          <cell r="FLU49"/>
          <cell r="FLV49"/>
          <cell r="FLW49"/>
          <cell r="FLX49"/>
          <cell r="FLY49"/>
          <cell r="FLZ49"/>
          <cell r="FMA49"/>
          <cell r="FMB49"/>
          <cell r="FMC49"/>
          <cell r="FMD49"/>
          <cell r="FME49"/>
          <cell r="FMF49"/>
          <cell r="FMG49"/>
          <cell r="FMH49"/>
          <cell r="FMI49"/>
          <cell r="FMJ49"/>
          <cell r="FMK49"/>
          <cell r="FML49"/>
          <cell r="FMM49"/>
          <cell r="FMN49"/>
          <cell r="FMO49"/>
          <cell r="FMP49"/>
          <cell r="FMQ49"/>
          <cell r="FMR49"/>
          <cell r="FMS49"/>
          <cell r="FMT49"/>
          <cell r="FMU49"/>
          <cell r="FMV49"/>
          <cell r="FMW49"/>
          <cell r="FMX49"/>
          <cell r="FMY49"/>
          <cell r="FMZ49"/>
          <cell r="FNA49"/>
          <cell r="FNB49"/>
          <cell r="FNC49"/>
          <cell r="FND49"/>
          <cell r="FNE49"/>
          <cell r="FNF49"/>
          <cell r="FNG49"/>
          <cell r="FNH49"/>
          <cell r="FNI49"/>
          <cell r="FNJ49"/>
          <cell r="FNK49"/>
          <cell r="FNL49"/>
          <cell r="FNM49"/>
          <cell r="FNN49"/>
          <cell r="FNO49"/>
          <cell r="FNP49"/>
          <cell r="FNQ49"/>
          <cell r="FNR49"/>
          <cell r="FNS49"/>
          <cell r="FNT49"/>
          <cell r="FNU49"/>
          <cell r="FNV49"/>
          <cell r="FNW49"/>
          <cell r="FNX49"/>
          <cell r="FNY49"/>
          <cell r="FNZ49"/>
          <cell r="FOA49"/>
          <cell r="FOB49"/>
          <cell r="FOC49"/>
          <cell r="FOD49"/>
          <cell r="FOE49"/>
          <cell r="FOF49"/>
          <cell r="FOG49"/>
          <cell r="FOH49"/>
          <cell r="FOI49"/>
          <cell r="FOJ49"/>
          <cell r="FOK49"/>
          <cell r="FOL49"/>
          <cell r="FOM49"/>
          <cell r="FON49"/>
          <cell r="FOO49"/>
          <cell r="FOP49"/>
          <cell r="FOQ49"/>
          <cell r="FOR49"/>
          <cell r="FOS49"/>
          <cell r="FOT49"/>
          <cell r="FOU49"/>
          <cell r="FOV49"/>
          <cell r="FOW49"/>
          <cell r="FOX49"/>
          <cell r="FOY49"/>
          <cell r="FOZ49"/>
          <cell r="FPA49"/>
          <cell r="FPB49"/>
          <cell r="FPC49"/>
          <cell r="FPD49"/>
          <cell r="FPE49"/>
          <cell r="FPF49"/>
          <cell r="FPG49"/>
          <cell r="FPH49"/>
          <cell r="FPI49"/>
          <cell r="FPJ49"/>
          <cell r="FPK49"/>
          <cell r="FPL49"/>
          <cell r="FPM49"/>
          <cell r="FPN49"/>
          <cell r="FPO49"/>
          <cell r="FPP49"/>
          <cell r="FPQ49"/>
          <cell r="FPR49"/>
          <cell r="FPS49"/>
          <cell r="FPT49"/>
          <cell r="FPU49"/>
          <cell r="FPV49"/>
          <cell r="FPW49"/>
          <cell r="FPX49"/>
          <cell r="FPY49"/>
          <cell r="FPZ49"/>
          <cell r="FQA49"/>
          <cell r="FQB49"/>
          <cell r="FQC49"/>
          <cell r="FQD49"/>
          <cell r="FQE49"/>
          <cell r="FQF49"/>
          <cell r="FQG49"/>
          <cell r="FQH49"/>
          <cell r="FQI49"/>
          <cell r="FQJ49"/>
          <cell r="FQK49"/>
          <cell r="FQL49"/>
          <cell r="FQM49"/>
          <cell r="FQN49"/>
          <cell r="FQO49"/>
          <cell r="FQP49"/>
          <cell r="FQQ49"/>
          <cell r="FQR49"/>
          <cell r="FQS49"/>
          <cell r="FQT49"/>
          <cell r="FQU49"/>
          <cell r="FQV49"/>
          <cell r="FQW49"/>
          <cell r="FQX49"/>
          <cell r="FQY49"/>
          <cell r="FQZ49"/>
          <cell r="FRA49"/>
          <cell r="FRB49"/>
          <cell r="FRC49"/>
          <cell r="FRD49"/>
          <cell r="FRE49"/>
          <cell r="FRF49"/>
          <cell r="FRG49"/>
          <cell r="FRH49"/>
          <cell r="FRI49"/>
          <cell r="FRJ49"/>
          <cell r="FRK49"/>
          <cell r="FRL49"/>
          <cell r="FRM49"/>
          <cell r="FRN49"/>
          <cell r="FRO49"/>
          <cell r="FRP49"/>
          <cell r="FRQ49"/>
          <cell r="FRR49"/>
          <cell r="FRS49"/>
          <cell r="FRT49"/>
          <cell r="FRU49"/>
          <cell r="FRV49"/>
          <cell r="FRW49"/>
          <cell r="FRX49"/>
          <cell r="FRY49"/>
          <cell r="FRZ49"/>
          <cell r="FSA49"/>
          <cell r="FSB49"/>
          <cell r="FSC49"/>
          <cell r="FSD49"/>
          <cell r="FSE49"/>
          <cell r="FSF49"/>
          <cell r="FSG49"/>
          <cell r="FSH49"/>
          <cell r="FSI49"/>
          <cell r="FSJ49"/>
          <cell r="FSK49"/>
          <cell r="FSL49"/>
          <cell r="FSM49"/>
          <cell r="FSN49"/>
          <cell r="FSO49"/>
          <cell r="FSP49"/>
          <cell r="FSQ49"/>
          <cell r="FSR49"/>
          <cell r="FSS49"/>
          <cell r="FST49"/>
          <cell r="FSU49"/>
          <cell r="FSV49"/>
          <cell r="FSW49"/>
          <cell r="FSX49"/>
          <cell r="FSY49"/>
          <cell r="FSZ49"/>
          <cell r="FTA49"/>
          <cell r="FTB49"/>
          <cell r="FTC49"/>
          <cell r="FTD49"/>
          <cell r="FTE49"/>
          <cell r="FTF49"/>
          <cell r="FTG49"/>
          <cell r="FTH49"/>
          <cell r="FTI49"/>
          <cell r="FTJ49"/>
          <cell r="FTK49"/>
          <cell r="FTL49"/>
          <cell r="FTM49"/>
          <cell r="FTN49"/>
          <cell r="FTO49"/>
          <cell r="FTP49"/>
          <cell r="FTQ49"/>
          <cell r="FTR49"/>
          <cell r="FTS49"/>
          <cell r="FTT49"/>
          <cell r="FTU49"/>
          <cell r="FTV49"/>
          <cell r="FTW49"/>
          <cell r="FTX49"/>
          <cell r="FTY49"/>
          <cell r="FTZ49"/>
          <cell r="FUA49"/>
          <cell r="FUB49"/>
          <cell r="FUC49"/>
          <cell r="FUD49"/>
          <cell r="FUE49"/>
          <cell r="FUF49"/>
          <cell r="FUG49"/>
          <cell r="FUH49"/>
          <cell r="FUI49"/>
          <cell r="FUJ49"/>
          <cell r="FUK49"/>
          <cell r="FUL49"/>
          <cell r="FUM49"/>
          <cell r="FUN49"/>
          <cell r="FUO49"/>
          <cell r="FUP49"/>
          <cell r="FUQ49"/>
          <cell r="FUR49"/>
          <cell r="FUS49"/>
          <cell r="FUT49"/>
          <cell r="FUU49"/>
          <cell r="FUV49"/>
          <cell r="FUW49"/>
          <cell r="FUX49"/>
          <cell r="FUY49"/>
          <cell r="FUZ49"/>
          <cell r="FVA49"/>
          <cell r="FVB49"/>
          <cell r="FVC49"/>
          <cell r="FVD49"/>
          <cell r="FVE49"/>
          <cell r="FVF49"/>
          <cell r="FVG49"/>
          <cell r="FVH49"/>
          <cell r="FVI49"/>
          <cell r="FVJ49"/>
          <cell r="FVK49"/>
          <cell r="FVL49"/>
          <cell r="FVM49"/>
          <cell r="FVN49"/>
          <cell r="FVO49"/>
          <cell r="FVP49"/>
          <cell r="FVQ49"/>
          <cell r="FVR49"/>
          <cell r="FVS49"/>
          <cell r="FVT49"/>
          <cell r="FVU49"/>
          <cell r="FVV49"/>
          <cell r="FVW49"/>
          <cell r="FVX49"/>
          <cell r="FVY49"/>
          <cell r="FVZ49"/>
          <cell r="FWA49"/>
          <cell r="FWB49"/>
          <cell r="FWC49"/>
          <cell r="FWD49"/>
          <cell r="FWE49"/>
          <cell r="FWF49"/>
          <cell r="FWG49"/>
          <cell r="FWH49"/>
          <cell r="FWI49"/>
          <cell r="FWJ49"/>
          <cell r="FWK49"/>
          <cell r="FWL49"/>
          <cell r="FWM49"/>
          <cell r="FWN49"/>
          <cell r="FWO49"/>
          <cell r="FWP49"/>
          <cell r="FWQ49"/>
          <cell r="FWR49"/>
          <cell r="FWS49"/>
          <cell r="FWT49"/>
          <cell r="FWU49"/>
          <cell r="FWV49"/>
          <cell r="FWW49"/>
          <cell r="FWX49"/>
          <cell r="FWY49"/>
          <cell r="FWZ49"/>
          <cell r="FXA49"/>
          <cell r="FXB49"/>
          <cell r="FXC49"/>
          <cell r="FXD49"/>
          <cell r="FXE49"/>
          <cell r="FXF49"/>
          <cell r="FXG49"/>
          <cell r="FXH49"/>
          <cell r="FXI49"/>
          <cell r="FXJ49"/>
          <cell r="FXK49"/>
          <cell r="FXL49"/>
          <cell r="FXM49"/>
          <cell r="FXN49"/>
          <cell r="FXO49"/>
          <cell r="FXP49"/>
          <cell r="FXQ49"/>
          <cell r="FXR49"/>
          <cell r="FXS49"/>
          <cell r="FXT49"/>
          <cell r="FXU49"/>
          <cell r="FXV49"/>
          <cell r="FXW49"/>
          <cell r="FXX49"/>
          <cell r="FXY49"/>
          <cell r="FXZ49"/>
          <cell r="FYA49"/>
          <cell r="FYB49"/>
          <cell r="FYC49"/>
          <cell r="FYD49"/>
          <cell r="FYE49"/>
          <cell r="FYF49"/>
          <cell r="FYG49"/>
          <cell r="FYH49"/>
          <cell r="FYI49"/>
          <cell r="FYJ49"/>
          <cell r="FYK49"/>
          <cell r="FYL49"/>
          <cell r="FYM49"/>
          <cell r="FYN49"/>
          <cell r="FYO49"/>
          <cell r="FYP49"/>
          <cell r="FYQ49"/>
          <cell r="FYR49"/>
          <cell r="FYS49"/>
          <cell r="FYT49"/>
          <cell r="FYU49"/>
          <cell r="FYV49"/>
          <cell r="FYW49"/>
          <cell r="FYX49"/>
          <cell r="FYY49"/>
          <cell r="FYZ49"/>
          <cell r="FZA49"/>
          <cell r="FZB49"/>
          <cell r="FZC49"/>
          <cell r="FZD49"/>
          <cell r="FZE49"/>
          <cell r="FZF49"/>
          <cell r="FZG49"/>
          <cell r="FZH49"/>
          <cell r="FZI49"/>
          <cell r="FZJ49"/>
          <cell r="FZK49"/>
          <cell r="FZL49"/>
          <cell r="FZM49"/>
          <cell r="FZN49"/>
          <cell r="FZO49"/>
          <cell r="FZP49"/>
          <cell r="FZQ49"/>
          <cell r="FZR49"/>
          <cell r="FZS49"/>
          <cell r="FZT49"/>
          <cell r="FZU49"/>
          <cell r="FZV49"/>
          <cell r="FZW49"/>
          <cell r="FZX49"/>
          <cell r="FZY49"/>
          <cell r="FZZ49"/>
          <cell r="GAA49"/>
          <cell r="GAB49"/>
          <cell r="GAC49"/>
          <cell r="GAD49"/>
          <cell r="GAE49"/>
          <cell r="GAF49"/>
          <cell r="GAG49"/>
          <cell r="GAH49"/>
          <cell r="GAI49"/>
          <cell r="GAJ49"/>
          <cell r="GAK49"/>
          <cell r="GAL49"/>
          <cell r="GAM49"/>
          <cell r="GAN49"/>
          <cell r="GAO49"/>
          <cell r="GAP49"/>
          <cell r="GAQ49"/>
          <cell r="GAR49"/>
          <cell r="GAS49"/>
          <cell r="GAT49"/>
          <cell r="GAU49"/>
          <cell r="GAV49"/>
          <cell r="GAW49"/>
          <cell r="GAX49"/>
          <cell r="GAY49"/>
          <cell r="GAZ49"/>
          <cell r="GBA49"/>
          <cell r="GBB49"/>
          <cell r="GBC49"/>
          <cell r="GBD49"/>
          <cell r="GBE49"/>
          <cell r="GBF49"/>
          <cell r="GBG49"/>
          <cell r="GBH49"/>
          <cell r="GBI49"/>
          <cell r="GBJ49"/>
          <cell r="GBK49"/>
          <cell r="GBL49"/>
          <cell r="GBM49"/>
          <cell r="GBN49"/>
          <cell r="GBO49"/>
          <cell r="GBP49"/>
          <cell r="GBQ49"/>
          <cell r="GBR49"/>
          <cell r="GBS49"/>
          <cell r="GBT49"/>
          <cell r="GBU49"/>
          <cell r="GBV49"/>
          <cell r="GBW49"/>
          <cell r="GBX49"/>
          <cell r="GBY49"/>
          <cell r="GBZ49"/>
          <cell r="GCA49"/>
          <cell r="GCB49"/>
          <cell r="GCC49"/>
          <cell r="GCD49"/>
          <cell r="GCE49"/>
          <cell r="GCF49"/>
          <cell r="GCG49"/>
          <cell r="GCH49"/>
          <cell r="GCI49"/>
          <cell r="GCJ49"/>
          <cell r="GCK49"/>
          <cell r="GCL49"/>
          <cell r="GCM49"/>
          <cell r="GCN49"/>
          <cell r="GCO49"/>
          <cell r="GCP49"/>
          <cell r="GCQ49"/>
          <cell r="GCR49"/>
          <cell r="GCS49"/>
          <cell r="GCT49"/>
          <cell r="GCU49"/>
          <cell r="GCV49"/>
          <cell r="GCW49"/>
          <cell r="GCX49"/>
          <cell r="GCY49"/>
          <cell r="GCZ49"/>
          <cell r="GDA49"/>
          <cell r="GDB49"/>
          <cell r="GDC49"/>
          <cell r="GDD49"/>
          <cell r="GDE49"/>
          <cell r="GDF49"/>
          <cell r="GDG49"/>
          <cell r="GDH49"/>
          <cell r="GDI49"/>
          <cell r="GDJ49"/>
          <cell r="GDK49"/>
          <cell r="GDL49"/>
          <cell r="GDM49"/>
          <cell r="GDN49"/>
          <cell r="GDO49"/>
          <cell r="GDP49"/>
          <cell r="GDQ49"/>
          <cell r="GDR49"/>
          <cell r="GDS49"/>
          <cell r="GDT49"/>
          <cell r="GDU49"/>
          <cell r="GDV49"/>
          <cell r="GDW49"/>
          <cell r="GDX49"/>
          <cell r="GDY49"/>
          <cell r="GDZ49"/>
          <cell r="GEA49"/>
          <cell r="GEB49"/>
          <cell r="GEC49"/>
          <cell r="GED49"/>
          <cell r="GEE49"/>
          <cell r="GEF49"/>
          <cell r="GEG49"/>
          <cell r="GEH49"/>
          <cell r="GEI49"/>
          <cell r="GEJ49"/>
          <cell r="GEK49"/>
          <cell r="GEL49"/>
          <cell r="GEM49"/>
          <cell r="GEN49"/>
          <cell r="GEO49"/>
          <cell r="GEP49"/>
          <cell r="GEQ49"/>
          <cell r="GER49"/>
          <cell r="GES49"/>
          <cell r="GET49"/>
          <cell r="GEU49"/>
          <cell r="GEV49"/>
          <cell r="GEW49"/>
          <cell r="GEX49"/>
          <cell r="GEY49"/>
          <cell r="GEZ49"/>
          <cell r="GFA49"/>
          <cell r="GFB49"/>
          <cell r="GFC49"/>
          <cell r="GFD49"/>
          <cell r="GFE49"/>
          <cell r="GFF49"/>
          <cell r="GFG49"/>
          <cell r="GFH49"/>
          <cell r="GFI49"/>
          <cell r="GFJ49"/>
          <cell r="GFK49"/>
          <cell r="GFL49"/>
          <cell r="GFM49"/>
          <cell r="GFN49"/>
          <cell r="GFO49"/>
          <cell r="GFP49"/>
          <cell r="GFQ49"/>
          <cell r="GFR49"/>
          <cell r="GFS49"/>
          <cell r="GFT49"/>
          <cell r="GFU49"/>
          <cell r="GFV49"/>
          <cell r="GFW49"/>
          <cell r="GFX49"/>
          <cell r="GFY49"/>
          <cell r="GFZ49"/>
          <cell r="GGA49"/>
          <cell r="GGB49"/>
          <cell r="GGC49"/>
          <cell r="GGD49"/>
          <cell r="GGE49"/>
          <cell r="GGF49"/>
          <cell r="GGG49"/>
          <cell r="GGH49"/>
          <cell r="GGI49"/>
          <cell r="GGJ49"/>
          <cell r="GGK49"/>
          <cell r="GGL49"/>
          <cell r="GGM49"/>
          <cell r="GGN49"/>
          <cell r="GGO49"/>
          <cell r="GGP49"/>
          <cell r="GGQ49"/>
          <cell r="GGR49"/>
          <cell r="GGS49"/>
          <cell r="GGT49"/>
          <cell r="GGU49"/>
          <cell r="GGV49"/>
          <cell r="GGW49"/>
          <cell r="GGX49"/>
          <cell r="GGY49"/>
          <cell r="GGZ49"/>
          <cell r="GHA49"/>
          <cell r="GHB49"/>
          <cell r="GHC49"/>
          <cell r="GHD49"/>
          <cell r="GHE49"/>
          <cell r="GHF49"/>
          <cell r="GHG49"/>
          <cell r="GHH49"/>
          <cell r="GHI49"/>
          <cell r="GHJ49"/>
          <cell r="GHK49"/>
          <cell r="GHL49"/>
          <cell r="GHM49"/>
          <cell r="GHN49"/>
          <cell r="GHO49"/>
          <cell r="GHP49"/>
          <cell r="GHQ49"/>
          <cell r="GHR49"/>
          <cell r="GHS49"/>
          <cell r="GHT49"/>
          <cell r="GHU49"/>
          <cell r="GHV49"/>
          <cell r="GHW49"/>
          <cell r="GHX49"/>
          <cell r="GHY49"/>
          <cell r="GHZ49"/>
          <cell r="GIA49"/>
          <cell r="GIB49"/>
          <cell r="GIC49"/>
          <cell r="GID49"/>
          <cell r="GIE49"/>
          <cell r="GIF49"/>
          <cell r="GIG49"/>
          <cell r="GIH49"/>
          <cell r="GII49"/>
          <cell r="GIJ49"/>
          <cell r="GIK49"/>
          <cell r="GIL49"/>
          <cell r="GIM49"/>
          <cell r="GIN49"/>
          <cell r="GIO49"/>
          <cell r="GIP49"/>
          <cell r="GIQ49"/>
          <cell r="GIR49"/>
          <cell r="GIS49"/>
          <cell r="GIT49"/>
          <cell r="GIU49"/>
          <cell r="GIV49"/>
          <cell r="GIW49"/>
          <cell r="GIX49"/>
          <cell r="GIY49"/>
          <cell r="GIZ49"/>
          <cell r="GJA49"/>
          <cell r="GJB49"/>
          <cell r="GJC49"/>
          <cell r="GJD49"/>
          <cell r="GJE49"/>
          <cell r="GJF49"/>
          <cell r="GJG49"/>
          <cell r="GJH49"/>
          <cell r="GJI49"/>
          <cell r="GJJ49"/>
          <cell r="GJK49"/>
          <cell r="GJL49"/>
          <cell r="GJM49"/>
          <cell r="GJN49"/>
          <cell r="GJO49"/>
          <cell r="GJP49"/>
          <cell r="GJQ49"/>
          <cell r="GJR49"/>
          <cell r="GJS49"/>
          <cell r="GJT49"/>
          <cell r="GJU49"/>
          <cell r="GJV49"/>
          <cell r="GJW49"/>
          <cell r="GJX49"/>
          <cell r="GJY49"/>
          <cell r="GJZ49"/>
          <cell r="GKA49"/>
          <cell r="GKB49"/>
          <cell r="GKC49"/>
          <cell r="GKD49"/>
          <cell r="GKE49"/>
          <cell r="GKF49"/>
          <cell r="GKG49"/>
          <cell r="GKH49"/>
          <cell r="GKI49"/>
          <cell r="GKJ49"/>
          <cell r="GKK49"/>
          <cell r="GKL49"/>
          <cell r="GKM49"/>
          <cell r="GKN49"/>
          <cell r="GKO49"/>
          <cell r="GKP49"/>
          <cell r="GKQ49"/>
          <cell r="GKR49"/>
          <cell r="GKS49"/>
          <cell r="GKT49"/>
          <cell r="GKU49"/>
          <cell r="GKV49"/>
          <cell r="GKW49"/>
          <cell r="GKX49"/>
          <cell r="GKY49"/>
          <cell r="GKZ49"/>
          <cell r="GLA49"/>
          <cell r="GLB49"/>
          <cell r="GLC49"/>
          <cell r="GLD49"/>
          <cell r="GLE49"/>
          <cell r="GLF49"/>
          <cell r="GLG49"/>
          <cell r="GLH49"/>
          <cell r="GLI49"/>
          <cell r="GLJ49"/>
          <cell r="GLK49"/>
          <cell r="GLL49"/>
          <cell r="GLM49"/>
          <cell r="GLN49"/>
          <cell r="GLO49"/>
          <cell r="GLP49"/>
          <cell r="GLQ49"/>
          <cell r="GLR49"/>
          <cell r="GLS49"/>
          <cell r="GLT49"/>
          <cell r="GLU49"/>
          <cell r="GLV49"/>
          <cell r="GLW49"/>
          <cell r="GLX49"/>
          <cell r="GLY49"/>
          <cell r="GLZ49"/>
          <cell r="GMA49"/>
          <cell r="GMB49"/>
          <cell r="GMC49"/>
          <cell r="GMD49"/>
          <cell r="GME49"/>
          <cell r="GMF49"/>
          <cell r="GMG49"/>
          <cell r="GMH49"/>
          <cell r="GMI49"/>
          <cell r="GMJ49"/>
          <cell r="GMK49"/>
          <cell r="GML49"/>
          <cell r="GMM49"/>
          <cell r="GMN49"/>
          <cell r="GMO49"/>
          <cell r="GMP49"/>
          <cell r="GMQ49"/>
          <cell r="GMR49"/>
          <cell r="GMS49"/>
          <cell r="GMT49"/>
          <cell r="GMU49"/>
          <cell r="GMV49"/>
          <cell r="GMW49"/>
          <cell r="GMX49"/>
          <cell r="GMY49"/>
          <cell r="GMZ49"/>
          <cell r="GNA49"/>
          <cell r="GNB49"/>
          <cell r="GNC49"/>
          <cell r="GND49"/>
          <cell r="GNE49"/>
          <cell r="GNF49"/>
          <cell r="GNG49"/>
          <cell r="GNH49"/>
          <cell r="GNI49"/>
          <cell r="GNJ49"/>
          <cell r="GNK49"/>
          <cell r="GNL49"/>
          <cell r="GNM49"/>
          <cell r="GNN49"/>
          <cell r="GNO49"/>
          <cell r="GNP49"/>
          <cell r="GNQ49"/>
          <cell r="GNR49"/>
          <cell r="GNS49"/>
          <cell r="GNT49"/>
          <cell r="GNU49"/>
          <cell r="GNV49"/>
          <cell r="GNW49"/>
          <cell r="GNX49"/>
          <cell r="GNY49"/>
          <cell r="GNZ49"/>
          <cell r="GOA49"/>
          <cell r="GOB49"/>
          <cell r="GOC49"/>
          <cell r="GOD49"/>
          <cell r="GOE49"/>
          <cell r="GOF49"/>
          <cell r="GOG49"/>
          <cell r="GOH49"/>
          <cell r="GOI49"/>
          <cell r="GOJ49"/>
          <cell r="GOK49"/>
          <cell r="GOL49"/>
          <cell r="GOM49"/>
          <cell r="GON49"/>
          <cell r="GOO49"/>
          <cell r="GOP49"/>
          <cell r="GOQ49"/>
          <cell r="GOR49"/>
          <cell r="GOS49"/>
          <cell r="GOT49"/>
          <cell r="GOU49"/>
          <cell r="GOV49"/>
          <cell r="GOW49"/>
          <cell r="GOX49"/>
          <cell r="GOY49"/>
          <cell r="GOZ49"/>
          <cell r="GPA49"/>
          <cell r="GPB49"/>
          <cell r="GPC49"/>
          <cell r="GPD49"/>
          <cell r="GPE49"/>
          <cell r="GPF49"/>
          <cell r="GPG49"/>
          <cell r="GPH49"/>
          <cell r="GPI49"/>
          <cell r="GPJ49"/>
          <cell r="GPK49"/>
          <cell r="GPL49"/>
          <cell r="GPM49"/>
          <cell r="GPN49"/>
          <cell r="GPO49"/>
          <cell r="GPP49"/>
          <cell r="GPQ49"/>
          <cell r="GPR49"/>
          <cell r="GPS49"/>
          <cell r="GPT49"/>
          <cell r="GPU49"/>
          <cell r="GPV49"/>
          <cell r="GPW49"/>
          <cell r="GPX49"/>
          <cell r="GPY49"/>
          <cell r="GPZ49"/>
          <cell r="GQA49"/>
          <cell r="GQB49"/>
          <cell r="GQC49"/>
          <cell r="GQD49"/>
          <cell r="GQE49"/>
          <cell r="GQF49"/>
          <cell r="GQG49"/>
          <cell r="GQH49"/>
          <cell r="GQI49"/>
          <cell r="GQJ49"/>
          <cell r="GQK49"/>
          <cell r="GQL49"/>
          <cell r="GQM49"/>
          <cell r="GQN49"/>
          <cell r="GQO49"/>
          <cell r="GQP49"/>
          <cell r="GQQ49"/>
          <cell r="GQR49"/>
          <cell r="GQS49"/>
          <cell r="GQT49"/>
          <cell r="GQU49"/>
          <cell r="GQV49"/>
          <cell r="GQW49"/>
          <cell r="GQX49"/>
          <cell r="GQY49"/>
          <cell r="GQZ49"/>
          <cell r="GRA49"/>
          <cell r="GRB49"/>
          <cell r="GRC49"/>
          <cell r="GRD49"/>
          <cell r="GRE49"/>
          <cell r="GRF49"/>
          <cell r="GRG49"/>
          <cell r="GRH49"/>
          <cell r="GRI49"/>
          <cell r="GRJ49"/>
          <cell r="GRK49"/>
          <cell r="GRL49"/>
          <cell r="GRM49"/>
          <cell r="GRN49"/>
          <cell r="GRO49"/>
          <cell r="GRP49"/>
          <cell r="GRQ49"/>
          <cell r="GRR49"/>
          <cell r="GRS49"/>
          <cell r="GRT49"/>
          <cell r="GRU49"/>
          <cell r="GRV49"/>
          <cell r="GRW49"/>
          <cell r="GRX49"/>
          <cell r="GRY49"/>
          <cell r="GRZ49"/>
          <cell r="GSA49"/>
          <cell r="GSB49"/>
          <cell r="GSC49"/>
          <cell r="GSD49"/>
          <cell r="GSE49"/>
          <cell r="GSF49"/>
          <cell r="GSG49"/>
          <cell r="GSH49"/>
          <cell r="GSI49"/>
          <cell r="GSJ49"/>
          <cell r="GSK49"/>
          <cell r="GSL49"/>
          <cell r="GSM49"/>
          <cell r="GSN49"/>
          <cell r="GSO49"/>
          <cell r="GSP49"/>
          <cell r="GSQ49"/>
          <cell r="GSR49"/>
          <cell r="GSS49"/>
          <cell r="GST49"/>
          <cell r="GSU49"/>
          <cell r="GSV49"/>
          <cell r="GSW49"/>
          <cell r="GSX49"/>
          <cell r="GSY49"/>
          <cell r="GSZ49"/>
          <cell r="GTA49"/>
          <cell r="GTB49"/>
          <cell r="GTC49"/>
          <cell r="GTD49"/>
          <cell r="GTE49"/>
          <cell r="GTF49"/>
          <cell r="GTG49"/>
          <cell r="GTH49"/>
          <cell r="GTI49"/>
          <cell r="GTJ49"/>
          <cell r="GTK49"/>
          <cell r="GTL49"/>
          <cell r="GTM49"/>
          <cell r="GTN49"/>
          <cell r="GTO49"/>
          <cell r="GTP49"/>
          <cell r="GTQ49"/>
          <cell r="GTR49"/>
          <cell r="GTS49"/>
          <cell r="GTT49"/>
          <cell r="GTU49"/>
          <cell r="GTV49"/>
          <cell r="GTW49"/>
          <cell r="GTX49"/>
          <cell r="GTY49"/>
          <cell r="GTZ49"/>
          <cell r="GUA49"/>
          <cell r="GUB49"/>
          <cell r="GUC49"/>
          <cell r="GUD49"/>
          <cell r="GUE49"/>
          <cell r="GUF49"/>
          <cell r="GUG49"/>
          <cell r="GUH49"/>
          <cell r="GUI49"/>
          <cell r="GUJ49"/>
          <cell r="GUK49"/>
          <cell r="GUL49"/>
          <cell r="GUM49"/>
          <cell r="GUN49"/>
          <cell r="GUO49"/>
          <cell r="GUP49"/>
          <cell r="GUQ49"/>
          <cell r="GUR49"/>
          <cell r="GUS49"/>
          <cell r="GUT49"/>
          <cell r="GUU49"/>
          <cell r="GUV49"/>
          <cell r="GUW49"/>
          <cell r="GUX49"/>
          <cell r="GUY49"/>
          <cell r="GUZ49"/>
          <cell r="GVA49"/>
          <cell r="GVB49"/>
          <cell r="GVC49"/>
          <cell r="GVD49"/>
          <cell r="GVE49"/>
          <cell r="GVF49"/>
          <cell r="GVG49"/>
          <cell r="GVH49"/>
          <cell r="GVI49"/>
          <cell r="GVJ49"/>
          <cell r="GVK49"/>
          <cell r="GVL49"/>
          <cell r="GVM49"/>
          <cell r="GVN49"/>
          <cell r="GVO49"/>
          <cell r="GVP49"/>
          <cell r="GVQ49"/>
          <cell r="GVR49"/>
          <cell r="GVS49"/>
          <cell r="GVT49"/>
          <cell r="GVU49"/>
          <cell r="GVV49"/>
          <cell r="GVW49"/>
          <cell r="GVX49"/>
          <cell r="GVY49"/>
          <cell r="GVZ49"/>
          <cell r="GWA49"/>
          <cell r="GWB49"/>
          <cell r="GWC49"/>
          <cell r="GWD49"/>
          <cell r="GWE49"/>
          <cell r="GWF49"/>
          <cell r="GWG49"/>
          <cell r="GWH49"/>
          <cell r="GWI49"/>
          <cell r="GWJ49"/>
          <cell r="GWK49"/>
          <cell r="GWL49"/>
          <cell r="GWM49"/>
          <cell r="GWN49"/>
          <cell r="GWO49"/>
          <cell r="GWP49"/>
          <cell r="GWQ49"/>
          <cell r="GWR49"/>
          <cell r="GWS49"/>
          <cell r="GWT49"/>
          <cell r="GWU49"/>
          <cell r="GWV49"/>
          <cell r="GWW49"/>
          <cell r="GWX49"/>
          <cell r="GWY49"/>
          <cell r="GWZ49"/>
          <cell r="GXA49"/>
          <cell r="GXB49"/>
          <cell r="GXC49"/>
          <cell r="GXD49"/>
          <cell r="GXE49"/>
          <cell r="GXF49"/>
          <cell r="GXG49"/>
          <cell r="GXH49"/>
          <cell r="GXI49"/>
          <cell r="GXJ49"/>
          <cell r="GXK49"/>
          <cell r="GXL49"/>
          <cell r="GXM49"/>
          <cell r="GXN49"/>
          <cell r="GXO49"/>
          <cell r="GXP49"/>
          <cell r="GXQ49"/>
          <cell r="GXR49"/>
          <cell r="GXS49"/>
          <cell r="GXT49"/>
          <cell r="GXU49"/>
          <cell r="GXV49"/>
          <cell r="GXW49"/>
          <cell r="GXX49"/>
          <cell r="GXY49"/>
          <cell r="GXZ49"/>
          <cell r="GYA49"/>
          <cell r="GYB49"/>
          <cell r="GYC49"/>
          <cell r="GYD49"/>
          <cell r="GYE49"/>
          <cell r="GYF49"/>
          <cell r="GYG49"/>
          <cell r="GYH49"/>
          <cell r="GYI49"/>
          <cell r="GYJ49"/>
          <cell r="GYK49"/>
          <cell r="GYL49"/>
          <cell r="GYM49"/>
          <cell r="GYN49"/>
          <cell r="GYO49"/>
          <cell r="GYP49"/>
          <cell r="GYQ49"/>
          <cell r="GYR49"/>
          <cell r="GYS49"/>
          <cell r="GYT49"/>
          <cell r="GYU49"/>
          <cell r="GYV49"/>
          <cell r="GYW49"/>
          <cell r="GYX49"/>
          <cell r="GYY49"/>
          <cell r="GYZ49"/>
          <cell r="GZA49"/>
          <cell r="GZB49"/>
          <cell r="GZC49"/>
          <cell r="GZD49"/>
          <cell r="GZE49"/>
          <cell r="GZF49"/>
          <cell r="GZG49"/>
          <cell r="GZH49"/>
          <cell r="GZI49"/>
          <cell r="GZJ49"/>
          <cell r="GZK49"/>
          <cell r="GZL49"/>
          <cell r="GZM49"/>
          <cell r="GZN49"/>
          <cell r="GZO49"/>
          <cell r="GZP49"/>
          <cell r="GZQ49"/>
          <cell r="GZR49"/>
          <cell r="GZS49"/>
          <cell r="GZT49"/>
          <cell r="GZU49"/>
          <cell r="GZV49"/>
          <cell r="GZW49"/>
          <cell r="GZX49"/>
          <cell r="GZY49"/>
          <cell r="GZZ49"/>
          <cell r="HAA49"/>
          <cell r="HAB49"/>
          <cell r="HAC49"/>
          <cell r="HAD49"/>
          <cell r="HAE49"/>
          <cell r="HAF49"/>
          <cell r="HAG49"/>
          <cell r="HAH49"/>
          <cell r="HAI49"/>
          <cell r="HAJ49"/>
          <cell r="HAK49"/>
          <cell r="HAL49"/>
          <cell r="HAM49"/>
          <cell r="HAN49"/>
          <cell r="HAO49"/>
          <cell r="HAP49"/>
          <cell r="HAQ49"/>
          <cell r="HAR49"/>
          <cell r="HAS49"/>
          <cell r="HAT49"/>
          <cell r="HAU49"/>
          <cell r="HAV49"/>
          <cell r="HAW49"/>
          <cell r="HAX49"/>
          <cell r="HAY49"/>
          <cell r="HAZ49"/>
          <cell r="HBA49"/>
          <cell r="HBB49"/>
          <cell r="HBC49"/>
          <cell r="HBD49"/>
          <cell r="HBE49"/>
          <cell r="HBF49"/>
          <cell r="HBG49"/>
          <cell r="HBH49"/>
          <cell r="HBI49"/>
          <cell r="HBJ49"/>
          <cell r="HBK49"/>
          <cell r="HBL49"/>
          <cell r="HBM49"/>
          <cell r="HBN49"/>
          <cell r="HBO49"/>
          <cell r="HBP49"/>
          <cell r="HBQ49"/>
          <cell r="HBR49"/>
          <cell r="HBS49"/>
          <cell r="HBT49"/>
          <cell r="HBU49"/>
          <cell r="HBV49"/>
          <cell r="HBW49"/>
          <cell r="HBX49"/>
          <cell r="HBY49"/>
          <cell r="HBZ49"/>
          <cell r="HCA49"/>
          <cell r="HCB49"/>
          <cell r="HCC49"/>
          <cell r="HCD49"/>
          <cell r="HCE49"/>
          <cell r="HCF49"/>
          <cell r="HCG49"/>
          <cell r="HCH49"/>
          <cell r="HCI49"/>
          <cell r="HCJ49"/>
          <cell r="HCK49"/>
          <cell r="HCL49"/>
          <cell r="HCM49"/>
          <cell r="HCN49"/>
          <cell r="HCO49"/>
          <cell r="HCP49"/>
          <cell r="HCQ49"/>
          <cell r="HCR49"/>
          <cell r="HCS49"/>
          <cell r="HCT49"/>
          <cell r="HCU49"/>
          <cell r="HCV49"/>
          <cell r="HCW49"/>
          <cell r="HCX49"/>
          <cell r="HCY49"/>
          <cell r="HCZ49"/>
          <cell r="HDA49"/>
          <cell r="HDB49"/>
          <cell r="HDC49"/>
          <cell r="HDD49"/>
          <cell r="HDE49"/>
          <cell r="HDF49"/>
          <cell r="HDG49"/>
          <cell r="HDH49"/>
          <cell r="HDI49"/>
          <cell r="HDJ49"/>
          <cell r="HDK49"/>
          <cell r="HDL49"/>
          <cell r="HDM49"/>
          <cell r="HDN49"/>
          <cell r="HDO49"/>
          <cell r="HDP49"/>
          <cell r="HDQ49"/>
          <cell r="HDR49"/>
          <cell r="HDS49"/>
          <cell r="HDT49"/>
          <cell r="HDU49"/>
          <cell r="HDV49"/>
          <cell r="HDW49"/>
          <cell r="HDX49"/>
          <cell r="HDY49"/>
          <cell r="HDZ49"/>
          <cell r="HEA49"/>
          <cell r="HEB49"/>
          <cell r="HEC49"/>
          <cell r="HED49"/>
          <cell r="HEE49"/>
          <cell r="HEF49"/>
          <cell r="HEG49"/>
          <cell r="HEH49"/>
          <cell r="HEI49"/>
          <cell r="HEJ49"/>
          <cell r="HEK49"/>
          <cell r="HEL49"/>
          <cell r="HEM49"/>
          <cell r="HEN49"/>
          <cell r="HEO49"/>
          <cell r="HEP49"/>
          <cell r="HEQ49"/>
          <cell r="HER49"/>
          <cell r="HES49"/>
          <cell r="HET49"/>
          <cell r="HEU49"/>
          <cell r="HEV49"/>
          <cell r="HEW49"/>
          <cell r="HEX49"/>
          <cell r="HEY49"/>
          <cell r="HEZ49"/>
          <cell r="HFA49"/>
          <cell r="HFB49"/>
          <cell r="HFC49"/>
          <cell r="HFD49"/>
          <cell r="HFE49"/>
          <cell r="HFF49"/>
          <cell r="HFG49"/>
          <cell r="HFH49"/>
          <cell r="HFI49"/>
          <cell r="HFJ49"/>
          <cell r="HFK49"/>
          <cell r="HFL49"/>
          <cell r="HFM49"/>
          <cell r="HFN49"/>
          <cell r="HFO49"/>
          <cell r="HFP49"/>
          <cell r="HFQ49"/>
          <cell r="HFR49"/>
          <cell r="HFS49"/>
          <cell r="HFT49"/>
          <cell r="HFU49"/>
          <cell r="HFV49"/>
          <cell r="HFW49"/>
          <cell r="HFX49"/>
          <cell r="HFY49"/>
          <cell r="HFZ49"/>
          <cell r="HGA49"/>
          <cell r="HGB49"/>
          <cell r="HGC49"/>
          <cell r="HGD49"/>
          <cell r="HGE49"/>
          <cell r="HGF49"/>
          <cell r="HGG49"/>
          <cell r="HGH49"/>
          <cell r="HGI49"/>
          <cell r="HGJ49"/>
          <cell r="HGK49"/>
          <cell r="HGL49"/>
          <cell r="HGM49"/>
          <cell r="HGN49"/>
          <cell r="HGO49"/>
          <cell r="HGP49"/>
          <cell r="HGQ49"/>
          <cell r="HGR49"/>
          <cell r="HGS49"/>
          <cell r="HGT49"/>
          <cell r="HGU49"/>
          <cell r="HGV49"/>
          <cell r="HGW49"/>
          <cell r="HGX49"/>
          <cell r="HGY49"/>
          <cell r="HGZ49"/>
          <cell r="HHA49"/>
          <cell r="HHB49"/>
          <cell r="HHC49"/>
          <cell r="HHD49"/>
          <cell r="HHE49"/>
          <cell r="HHF49"/>
          <cell r="HHG49"/>
          <cell r="HHH49"/>
          <cell r="HHI49"/>
          <cell r="HHJ49"/>
          <cell r="HHK49"/>
          <cell r="HHL49"/>
          <cell r="HHM49"/>
          <cell r="HHN49"/>
          <cell r="HHO49"/>
          <cell r="HHP49"/>
          <cell r="HHQ49"/>
          <cell r="HHR49"/>
          <cell r="HHS49"/>
          <cell r="HHT49"/>
          <cell r="HHU49"/>
          <cell r="HHV49"/>
          <cell r="HHW49"/>
          <cell r="HHX49"/>
          <cell r="HHY49"/>
          <cell r="HHZ49"/>
          <cell r="HIA49"/>
          <cell r="HIB49"/>
          <cell r="HIC49"/>
          <cell r="HID49"/>
          <cell r="HIE49"/>
          <cell r="HIF49"/>
          <cell r="HIG49"/>
          <cell r="HIH49"/>
          <cell r="HII49"/>
          <cell r="HIJ49"/>
          <cell r="HIK49"/>
          <cell r="HIL49"/>
          <cell r="HIM49"/>
          <cell r="HIN49"/>
          <cell r="HIO49"/>
          <cell r="HIP49"/>
          <cell r="HIQ49"/>
          <cell r="HIR49"/>
          <cell r="HIS49"/>
          <cell r="HIT49"/>
          <cell r="HIU49"/>
          <cell r="HIV49"/>
          <cell r="HIW49"/>
          <cell r="HIX49"/>
          <cell r="HIY49"/>
          <cell r="HIZ49"/>
          <cell r="HJA49"/>
          <cell r="HJB49"/>
          <cell r="HJC49"/>
          <cell r="HJD49"/>
          <cell r="HJE49"/>
          <cell r="HJF49"/>
          <cell r="HJG49"/>
          <cell r="HJH49"/>
          <cell r="HJI49"/>
          <cell r="HJJ49"/>
          <cell r="HJK49"/>
          <cell r="HJL49"/>
          <cell r="HJM49"/>
          <cell r="HJN49"/>
          <cell r="HJO49"/>
          <cell r="HJP49"/>
          <cell r="HJQ49"/>
          <cell r="HJR49"/>
          <cell r="HJS49"/>
          <cell r="HJT49"/>
          <cell r="HJU49"/>
          <cell r="HJV49"/>
          <cell r="HJW49"/>
          <cell r="HJX49"/>
          <cell r="HJY49"/>
          <cell r="HJZ49"/>
          <cell r="HKA49"/>
          <cell r="HKB49"/>
          <cell r="HKC49"/>
          <cell r="HKD49"/>
          <cell r="HKE49"/>
          <cell r="HKF49"/>
          <cell r="HKG49"/>
          <cell r="HKH49"/>
          <cell r="HKI49"/>
          <cell r="HKJ49"/>
          <cell r="HKK49"/>
          <cell r="HKL49"/>
          <cell r="HKM49"/>
          <cell r="HKN49"/>
          <cell r="HKO49"/>
          <cell r="HKP49"/>
          <cell r="HKQ49"/>
          <cell r="HKR49"/>
          <cell r="HKS49"/>
          <cell r="HKT49"/>
          <cell r="HKU49"/>
          <cell r="HKV49"/>
          <cell r="HKW49"/>
          <cell r="HKX49"/>
          <cell r="HKY49"/>
          <cell r="HKZ49"/>
          <cell r="HLA49"/>
          <cell r="HLB49"/>
          <cell r="HLC49"/>
          <cell r="HLD49"/>
          <cell r="HLE49"/>
          <cell r="HLF49"/>
          <cell r="HLG49"/>
          <cell r="HLH49"/>
          <cell r="HLI49"/>
          <cell r="HLJ49"/>
          <cell r="HLK49"/>
          <cell r="HLL49"/>
          <cell r="HLM49"/>
          <cell r="HLN49"/>
          <cell r="HLO49"/>
          <cell r="HLP49"/>
          <cell r="HLQ49"/>
          <cell r="HLR49"/>
          <cell r="HLS49"/>
          <cell r="HLT49"/>
          <cell r="HLU49"/>
          <cell r="HLV49"/>
          <cell r="HLW49"/>
          <cell r="HLX49"/>
          <cell r="HLY49"/>
          <cell r="HLZ49"/>
          <cell r="HMA49"/>
          <cell r="HMB49"/>
          <cell r="HMC49"/>
          <cell r="HMD49"/>
          <cell r="HME49"/>
          <cell r="HMF49"/>
          <cell r="HMG49"/>
          <cell r="HMH49"/>
          <cell r="HMI49"/>
          <cell r="HMJ49"/>
          <cell r="HMK49"/>
          <cell r="HML49"/>
          <cell r="HMM49"/>
          <cell r="HMN49"/>
          <cell r="HMO49"/>
          <cell r="HMP49"/>
          <cell r="HMQ49"/>
          <cell r="HMR49"/>
          <cell r="HMS49"/>
          <cell r="HMT49"/>
          <cell r="HMU49"/>
          <cell r="HMV49"/>
          <cell r="HMW49"/>
          <cell r="HMX49"/>
          <cell r="HMY49"/>
          <cell r="HMZ49"/>
          <cell r="HNA49"/>
          <cell r="HNB49"/>
          <cell r="HNC49"/>
          <cell r="HND49"/>
          <cell r="HNE49"/>
          <cell r="HNF49"/>
          <cell r="HNG49"/>
          <cell r="HNH49"/>
          <cell r="HNI49"/>
          <cell r="HNJ49"/>
          <cell r="HNK49"/>
          <cell r="HNL49"/>
          <cell r="HNM49"/>
          <cell r="HNN49"/>
          <cell r="HNO49"/>
          <cell r="HNP49"/>
          <cell r="HNQ49"/>
          <cell r="HNR49"/>
          <cell r="HNS49"/>
          <cell r="HNT49"/>
          <cell r="HNU49"/>
          <cell r="HNV49"/>
          <cell r="HNW49"/>
          <cell r="HNX49"/>
          <cell r="HNY49"/>
          <cell r="HNZ49"/>
          <cell r="HOA49"/>
          <cell r="HOB49"/>
          <cell r="HOC49"/>
          <cell r="HOD49"/>
          <cell r="HOE49"/>
          <cell r="HOF49"/>
          <cell r="HOG49"/>
          <cell r="HOH49"/>
          <cell r="HOI49"/>
          <cell r="HOJ49"/>
          <cell r="HOK49"/>
          <cell r="HOL49"/>
          <cell r="HOM49"/>
          <cell r="HON49"/>
          <cell r="HOO49"/>
          <cell r="HOP49"/>
          <cell r="HOQ49"/>
          <cell r="HOR49"/>
          <cell r="HOS49"/>
          <cell r="HOT49"/>
          <cell r="HOU49"/>
          <cell r="HOV49"/>
          <cell r="HOW49"/>
          <cell r="HOX49"/>
          <cell r="HOY49"/>
          <cell r="HOZ49"/>
          <cell r="HPA49"/>
          <cell r="HPB49"/>
          <cell r="HPC49"/>
          <cell r="HPD49"/>
          <cell r="HPE49"/>
          <cell r="HPF49"/>
          <cell r="HPG49"/>
          <cell r="HPH49"/>
          <cell r="HPI49"/>
          <cell r="HPJ49"/>
          <cell r="HPK49"/>
          <cell r="HPL49"/>
          <cell r="HPM49"/>
          <cell r="HPN49"/>
          <cell r="HPO49"/>
          <cell r="HPP49"/>
          <cell r="HPQ49"/>
          <cell r="HPR49"/>
          <cell r="HPS49"/>
          <cell r="HPT49"/>
          <cell r="HPU49"/>
          <cell r="HPV49"/>
          <cell r="HPW49"/>
          <cell r="HPX49"/>
          <cell r="HPY49"/>
          <cell r="HPZ49"/>
          <cell r="HQA49"/>
          <cell r="HQB49"/>
          <cell r="HQC49"/>
          <cell r="HQD49"/>
          <cell r="HQE49"/>
          <cell r="HQF49"/>
          <cell r="HQG49"/>
          <cell r="HQH49"/>
          <cell r="HQI49"/>
          <cell r="HQJ49"/>
          <cell r="HQK49"/>
          <cell r="HQL49"/>
          <cell r="HQM49"/>
          <cell r="HQN49"/>
          <cell r="HQO49"/>
          <cell r="HQP49"/>
          <cell r="HQQ49"/>
          <cell r="HQR49"/>
          <cell r="HQS49"/>
          <cell r="HQT49"/>
          <cell r="HQU49"/>
          <cell r="HQV49"/>
          <cell r="HQW49"/>
          <cell r="HQX49"/>
          <cell r="HQY49"/>
          <cell r="HQZ49"/>
          <cell r="HRA49"/>
          <cell r="HRB49"/>
          <cell r="HRC49"/>
          <cell r="HRD49"/>
          <cell r="HRE49"/>
          <cell r="HRF49"/>
          <cell r="HRG49"/>
          <cell r="HRH49"/>
          <cell r="HRI49"/>
          <cell r="HRJ49"/>
          <cell r="HRK49"/>
          <cell r="HRL49"/>
          <cell r="HRM49"/>
          <cell r="HRN49"/>
          <cell r="HRO49"/>
          <cell r="HRP49"/>
          <cell r="HRQ49"/>
          <cell r="HRR49"/>
          <cell r="HRS49"/>
          <cell r="HRT49"/>
          <cell r="HRU49"/>
          <cell r="HRV49"/>
          <cell r="HRW49"/>
          <cell r="HRX49"/>
          <cell r="HRY49"/>
          <cell r="HRZ49"/>
          <cell r="HSA49"/>
          <cell r="HSB49"/>
          <cell r="HSC49"/>
          <cell r="HSD49"/>
          <cell r="HSE49"/>
          <cell r="HSF49"/>
          <cell r="HSG49"/>
          <cell r="HSH49"/>
          <cell r="HSI49"/>
          <cell r="HSJ49"/>
          <cell r="HSK49"/>
          <cell r="HSL49"/>
          <cell r="HSM49"/>
          <cell r="HSN49"/>
          <cell r="HSO49"/>
          <cell r="HSP49"/>
          <cell r="HSQ49"/>
          <cell r="HSR49"/>
          <cell r="HSS49"/>
          <cell r="HST49"/>
          <cell r="HSU49"/>
          <cell r="HSV49"/>
          <cell r="HSW49"/>
          <cell r="HSX49"/>
          <cell r="HSY49"/>
          <cell r="HSZ49"/>
          <cell r="HTA49"/>
          <cell r="HTB49"/>
          <cell r="HTC49"/>
          <cell r="HTD49"/>
          <cell r="HTE49"/>
          <cell r="HTF49"/>
          <cell r="HTG49"/>
          <cell r="HTH49"/>
          <cell r="HTI49"/>
          <cell r="HTJ49"/>
          <cell r="HTK49"/>
          <cell r="HTL49"/>
          <cell r="HTM49"/>
          <cell r="HTN49"/>
          <cell r="HTO49"/>
          <cell r="HTP49"/>
          <cell r="HTQ49"/>
          <cell r="HTR49"/>
          <cell r="HTS49"/>
          <cell r="HTT49"/>
          <cell r="HTU49"/>
          <cell r="HTV49"/>
          <cell r="HTW49"/>
          <cell r="HTX49"/>
          <cell r="HTY49"/>
          <cell r="HTZ49"/>
          <cell r="HUA49"/>
          <cell r="HUB49"/>
          <cell r="HUC49"/>
          <cell r="HUD49"/>
          <cell r="HUE49"/>
          <cell r="HUF49"/>
          <cell r="HUG49"/>
          <cell r="HUH49"/>
          <cell r="HUI49"/>
          <cell r="HUJ49"/>
          <cell r="HUK49"/>
          <cell r="HUL49"/>
          <cell r="HUM49"/>
          <cell r="HUN49"/>
          <cell r="HUO49"/>
          <cell r="HUP49"/>
          <cell r="HUQ49"/>
          <cell r="HUR49"/>
          <cell r="HUS49"/>
          <cell r="HUT49"/>
          <cell r="HUU49"/>
          <cell r="HUV49"/>
          <cell r="HUW49"/>
          <cell r="HUX49"/>
          <cell r="HUY49"/>
          <cell r="HUZ49"/>
          <cell r="HVA49"/>
          <cell r="HVB49"/>
          <cell r="HVC49"/>
          <cell r="HVD49"/>
          <cell r="HVE49"/>
          <cell r="HVF49"/>
          <cell r="HVG49"/>
          <cell r="HVH49"/>
          <cell r="HVI49"/>
          <cell r="HVJ49"/>
          <cell r="HVK49"/>
          <cell r="HVL49"/>
          <cell r="HVM49"/>
          <cell r="HVN49"/>
          <cell r="HVO49"/>
          <cell r="HVP49"/>
          <cell r="HVQ49"/>
          <cell r="HVR49"/>
          <cell r="HVS49"/>
          <cell r="HVT49"/>
          <cell r="HVU49"/>
          <cell r="HVV49"/>
          <cell r="HVW49"/>
          <cell r="HVX49"/>
          <cell r="HVY49"/>
          <cell r="HVZ49"/>
          <cell r="HWA49"/>
          <cell r="HWB49"/>
          <cell r="HWC49"/>
          <cell r="HWD49"/>
          <cell r="HWE49"/>
          <cell r="HWF49"/>
          <cell r="HWG49"/>
          <cell r="HWH49"/>
          <cell r="HWI49"/>
          <cell r="HWJ49"/>
          <cell r="HWK49"/>
          <cell r="HWL49"/>
          <cell r="HWM49"/>
          <cell r="HWN49"/>
          <cell r="HWO49"/>
          <cell r="HWP49"/>
          <cell r="HWQ49"/>
          <cell r="HWR49"/>
          <cell r="HWS49"/>
          <cell r="HWT49"/>
          <cell r="HWU49"/>
          <cell r="HWV49"/>
          <cell r="HWW49"/>
          <cell r="HWX49"/>
          <cell r="HWY49"/>
          <cell r="HWZ49"/>
          <cell r="HXA49"/>
          <cell r="HXB49"/>
          <cell r="HXC49"/>
          <cell r="HXD49"/>
          <cell r="HXE49"/>
          <cell r="HXF49"/>
          <cell r="HXG49"/>
          <cell r="HXH49"/>
          <cell r="HXI49"/>
          <cell r="HXJ49"/>
          <cell r="HXK49"/>
          <cell r="HXL49"/>
          <cell r="HXM49"/>
          <cell r="HXN49"/>
          <cell r="HXO49"/>
          <cell r="HXP49"/>
          <cell r="HXQ49"/>
          <cell r="HXR49"/>
          <cell r="HXS49"/>
          <cell r="HXT49"/>
          <cell r="HXU49"/>
          <cell r="HXV49"/>
          <cell r="HXW49"/>
          <cell r="HXX49"/>
          <cell r="HXY49"/>
          <cell r="HXZ49"/>
          <cell r="HYA49"/>
          <cell r="HYB49"/>
          <cell r="HYC49"/>
          <cell r="HYD49"/>
          <cell r="HYE49"/>
          <cell r="HYF49"/>
          <cell r="HYG49"/>
          <cell r="HYH49"/>
          <cell r="HYI49"/>
          <cell r="HYJ49"/>
          <cell r="HYK49"/>
          <cell r="HYL49"/>
          <cell r="HYM49"/>
          <cell r="HYN49"/>
          <cell r="HYO49"/>
          <cell r="HYP49"/>
          <cell r="HYQ49"/>
          <cell r="HYR49"/>
          <cell r="HYS49"/>
          <cell r="HYT49"/>
          <cell r="HYU49"/>
          <cell r="HYV49"/>
          <cell r="HYW49"/>
          <cell r="HYX49"/>
          <cell r="HYY49"/>
          <cell r="HYZ49"/>
          <cell r="HZA49"/>
          <cell r="HZB49"/>
          <cell r="HZC49"/>
          <cell r="HZD49"/>
          <cell r="HZE49"/>
          <cell r="HZF49"/>
          <cell r="HZG49"/>
          <cell r="HZH49"/>
          <cell r="HZI49"/>
          <cell r="HZJ49"/>
          <cell r="HZK49"/>
          <cell r="HZL49"/>
          <cell r="HZM49"/>
          <cell r="HZN49"/>
          <cell r="HZO49"/>
          <cell r="HZP49"/>
          <cell r="HZQ49"/>
          <cell r="HZR49"/>
          <cell r="HZS49"/>
          <cell r="HZT49"/>
          <cell r="HZU49"/>
          <cell r="HZV49"/>
          <cell r="HZW49"/>
          <cell r="HZX49"/>
          <cell r="HZY49"/>
          <cell r="HZZ49"/>
          <cell r="IAA49"/>
          <cell r="IAB49"/>
          <cell r="IAC49"/>
          <cell r="IAD49"/>
          <cell r="IAE49"/>
          <cell r="IAF49"/>
          <cell r="IAG49"/>
          <cell r="IAH49"/>
          <cell r="IAI49"/>
          <cell r="IAJ49"/>
          <cell r="IAK49"/>
          <cell r="IAL49"/>
          <cell r="IAM49"/>
          <cell r="IAN49"/>
          <cell r="IAO49"/>
          <cell r="IAP49"/>
          <cell r="IAQ49"/>
          <cell r="IAR49"/>
          <cell r="IAS49"/>
          <cell r="IAT49"/>
          <cell r="IAU49"/>
          <cell r="IAV49"/>
          <cell r="IAW49"/>
          <cell r="IAX49"/>
          <cell r="IAY49"/>
          <cell r="IAZ49"/>
          <cell r="IBA49"/>
          <cell r="IBB49"/>
          <cell r="IBC49"/>
          <cell r="IBD49"/>
          <cell r="IBE49"/>
          <cell r="IBF49"/>
          <cell r="IBG49"/>
          <cell r="IBH49"/>
          <cell r="IBI49"/>
          <cell r="IBJ49"/>
          <cell r="IBK49"/>
          <cell r="IBL49"/>
          <cell r="IBM49"/>
          <cell r="IBN49"/>
          <cell r="IBO49"/>
          <cell r="IBP49"/>
          <cell r="IBQ49"/>
          <cell r="IBR49"/>
          <cell r="IBS49"/>
          <cell r="IBT49"/>
          <cell r="IBU49"/>
          <cell r="IBV49"/>
          <cell r="IBW49"/>
          <cell r="IBX49"/>
          <cell r="IBY49"/>
          <cell r="IBZ49"/>
          <cell r="ICA49"/>
          <cell r="ICB49"/>
          <cell r="ICC49"/>
          <cell r="ICD49"/>
          <cell r="ICE49"/>
          <cell r="ICF49"/>
          <cell r="ICG49"/>
          <cell r="ICH49"/>
          <cell r="ICI49"/>
          <cell r="ICJ49"/>
          <cell r="ICK49"/>
          <cell r="ICL49"/>
          <cell r="ICM49"/>
          <cell r="ICN49"/>
          <cell r="ICO49"/>
          <cell r="ICP49"/>
          <cell r="ICQ49"/>
          <cell r="ICR49"/>
          <cell r="ICS49"/>
          <cell r="ICT49"/>
          <cell r="ICU49"/>
          <cell r="ICV49"/>
          <cell r="ICW49"/>
          <cell r="ICX49"/>
          <cell r="ICY49"/>
          <cell r="ICZ49"/>
          <cell r="IDA49"/>
          <cell r="IDB49"/>
          <cell r="IDC49"/>
          <cell r="IDD49"/>
          <cell r="IDE49"/>
          <cell r="IDF49"/>
          <cell r="IDG49"/>
          <cell r="IDH49"/>
          <cell r="IDI49"/>
          <cell r="IDJ49"/>
          <cell r="IDK49"/>
          <cell r="IDL49"/>
          <cell r="IDM49"/>
          <cell r="IDN49"/>
          <cell r="IDO49"/>
          <cell r="IDP49"/>
          <cell r="IDQ49"/>
          <cell r="IDR49"/>
          <cell r="IDS49"/>
          <cell r="IDT49"/>
          <cell r="IDU49"/>
          <cell r="IDV49"/>
          <cell r="IDW49"/>
          <cell r="IDX49"/>
          <cell r="IDY49"/>
          <cell r="IDZ49"/>
          <cell r="IEA49"/>
          <cell r="IEB49"/>
          <cell r="IEC49"/>
          <cell r="IED49"/>
          <cell r="IEE49"/>
          <cell r="IEF49"/>
          <cell r="IEG49"/>
          <cell r="IEH49"/>
          <cell r="IEI49"/>
          <cell r="IEJ49"/>
          <cell r="IEK49"/>
          <cell r="IEL49"/>
          <cell r="IEM49"/>
          <cell r="IEN49"/>
          <cell r="IEO49"/>
          <cell r="IEP49"/>
          <cell r="IEQ49"/>
          <cell r="IER49"/>
          <cell r="IES49"/>
          <cell r="IET49"/>
          <cell r="IEU49"/>
          <cell r="IEV49"/>
          <cell r="IEW49"/>
          <cell r="IEX49"/>
          <cell r="IEY49"/>
          <cell r="IEZ49"/>
          <cell r="IFA49"/>
          <cell r="IFB49"/>
          <cell r="IFC49"/>
          <cell r="IFD49"/>
          <cell r="IFE49"/>
          <cell r="IFF49"/>
          <cell r="IFG49"/>
          <cell r="IFH49"/>
          <cell r="IFI49"/>
          <cell r="IFJ49"/>
          <cell r="IFK49"/>
          <cell r="IFL49"/>
          <cell r="IFM49"/>
          <cell r="IFN49"/>
          <cell r="IFO49"/>
          <cell r="IFP49"/>
          <cell r="IFQ49"/>
          <cell r="IFR49"/>
          <cell r="IFS49"/>
          <cell r="IFT49"/>
          <cell r="IFU49"/>
          <cell r="IFV49"/>
          <cell r="IFW49"/>
          <cell r="IFX49"/>
          <cell r="IFY49"/>
          <cell r="IFZ49"/>
          <cell r="IGA49"/>
          <cell r="IGB49"/>
          <cell r="IGC49"/>
          <cell r="IGD49"/>
          <cell r="IGE49"/>
          <cell r="IGF49"/>
          <cell r="IGG49"/>
          <cell r="IGH49"/>
          <cell r="IGI49"/>
          <cell r="IGJ49"/>
          <cell r="IGK49"/>
          <cell r="IGL49"/>
          <cell r="IGM49"/>
          <cell r="IGN49"/>
          <cell r="IGO49"/>
          <cell r="IGP49"/>
          <cell r="IGQ49"/>
          <cell r="IGR49"/>
          <cell r="IGS49"/>
          <cell r="IGT49"/>
          <cell r="IGU49"/>
          <cell r="IGV49"/>
          <cell r="IGW49"/>
          <cell r="IGX49"/>
          <cell r="IGY49"/>
          <cell r="IGZ49"/>
          <cell r="IHA49"/>
          <cell r="IHB49"/>
          <cell r="IHC49"/>
          <cell r="IHD49"/>
          <cell r="IHE49"/>
          <cell r="IHF49"/>
          <cell r="IHG49"/>
          <cell r="IHH49"/>
          <cell r="IHI49"/>
          <cell r="IHJ49"/>
          <cell r="IHK49"/>
          <cell r="IHL49"/>
          <cell r="IHM49"/>
          <cell r="IHN49"/>
          <cell r="IHO49"/>
          <cell r="IHP49"/>
          <cell r="IHQ49"/>
          <cell r="IHR49"/>
          <cell r="IHS49"/>
          <cell r="IHT49"/>
          <cell r="IHU49"/>
          <cell r="IHV49"/>
          <cell r="IHW49"/>
          <cell r="IHX49"/>
          <cell r="IHY49"/>
          <cell r="IHZ49"/>
          <cell r="IIA49"/>
          <cell r="IIB49"/>
          <cell r="IIC49"/>
          <cell r="IID49"/>
          <cell r="IIE49"/>
          <cell r="IIF49"/>
          <cell r="IIG49"/>
          <cell r="IIH49"/>
          <cell r="III49"/>
          <cell r="IIJ49"/>
          <cell r="IIK49"/>
          <cell r="IIL49"/>
          <cell r="IIM49"/>
          <cell r="IIN49"/>
          <cell r="IIO49"/>
          <cell r="IIP49"/>
          <cell r="IIQ49"/>
          <cell r="IIR49"/>
          <cell r="IIS49"/>
          <cell r="IIT49"/>
          <cell r="IIU49"/>
          <cell r="IIV49"/>
          <cell r="IIW49"/>
          <cell r="IIX49"/>
          <cell r="IIY49"/>
          <cell r="IIZ49"/>
          <cell r="IJA49"/>
          <cell r="IJB49"/>
          <cell r="IJC49"/>
          <cell r="IJD49"/>
          <cell r="IJE49"/>
          <cell r="IJF49"/>
          <cell r="IJG49"/>
          <cell r="IJH49"/>
          <cell r="IJI49"/>
          <cell r="IJJ49"/>
          <cell r="IJK49"/>
          <cell r="IJL49"/>
          <cell r="IJM49"/>
          <cell r="IJN49"/>
          <cell r="IJO49"/>
          <cell r="IJP49"/>
          <cell r="IJQ49"/>
          <cell r="IJR49"/>
          <cell r="IJS49"/>
          <cell r="IJT49"/>
          <cell r="IJU49"/>
          <cell r="IJV49"/>
          <cell r="IJW49"/>
          <cell r="IJX49"/>
          <cell r="IJY49"/>
          <cell r="IJZ49"/>
          <cell r="IKA49"/>
          <cell r="IKB49"/>
          <cell r="IKC49"/>
          <cell r="IKD49"/>
          <cell r="IKE49"/>
          <cell r="IKF49"/>
          <cell r="IKG49"/>
          <cell r="IKH49"/>
          <cell r="IKI49"/>
          <cell r="IKJ49"/>
          <cell r="IKK49"/>
          <cell r="IKL49"/>
          <cell r="IKM49"/>
          <cell r="IKN49"/>
          <cell r="IKO49"/>
          <cell r="IKP49"/>
          <cell r="IKQ49"/>
          <cell r="IKR49"/>
          <cell r="IKS49"/>
          <cell r="IKT49"/>
          <cell r="IKU49"/>
          <cell r="IKV49"/>
          <cell r="IKW49"/>
          <cell r="IKX49"/>
          <cell r="IKY49"/>
          <cell r="IKZ49"/>
          <cell r="ILA49"/>
          <cell r="ILB49"/>
          <cell r="ILC49"/>
          <cell r="ILD49"/>
          <cell r="ILE49"/>
          <cell r="ILF49"/>
          <cell r="ILG49"/>
          <cell r="ILH49"/>
          <cell r="ILI49"/>
          <cell r="ILJ49"/>
          <cell r="ILK49"/>
          <cell r="ILL49"/>
          <cell r="ILM49"/>
          <cell r="ILN49"/>
          <cell r="ILO49"/>
          <cell r="ILP49"/>
          <cell r="ILQ49"/>
          <cell r="ILR49"/>
          <cell r="ILS49"/>
          <cell r="ILT49"/>
          <cell r="ILU49"/>
          <cell r="ILV49"/>
          <cell r="ILW49"/>
          <cell r="ILX49"/>
          <cell r="ILY49"/>
          <cell r="ILZ49"/>
          <cell r="IMA49"/>
          <cell r="IMB49"/>
          <cell r="IMC49"/>
          <cell r="IMD49"/>
          <cell r="IME49"/>
          <cell r="IMF49"/>
          <cell r="IMG49"/>
          <cell r="IMH49"/>
          <cell r="IMI49"/>
          <cell r="IMJ49"/>
          <cell r="IMK49"/>
          <cell r="IML49"/>
          <cell r="IMM49"/>
          <cell r="IMN49"/>
          <cell r="IMO49"/>
          <cell r="IMP49"/>
          <cell r="IMQ49"/>
          <cell r="IMR49"/>
          <cell r="IMS49"/>
          <cell r="IMT49"/>
          <cell r="IMU49"/>
          <cell r="IMV49"/>
          <cell r="IMW49"/>
          <cell r="IMX49"/>
          <cell r="IMY49"/>
          <cell r="IMZ49"/>
          <cell r="INA49"/>
          <cell r="INB49"/>
          <cell r="INC49"/>
          <cell r="IND49"/>
          <cell r="INE49"/>
          <cell r="INF49"/>
          <cell r="ING49"/>
          <cell r="INH49"/>
          <cell r="INI49"/>
          <cell r="INJ49"/>
          <cell r="INK49"/>
          <cell r="INL49"/>
          <cell r="INM49"/>
          <cell r="INN49"/>
          <cell r="INO49"/>
          <cell r="INP49"/>
          <cell r="INQ49"/>
          <cell r="INR49"/>
          <cell r="INS49"/>
          <cell r="INT49"/>
          <cell r="INU49"/>
          <cell r="INV49"/>
          <cell r="INW49"/>
          <cell r="INX49"/>
          <cell r="INY49"/>
          <cell r="INZ49"/>
          <cell r="IOA49"/>
          <cell r="IOB49"/>
          <cell r="IOC49"/>
          <cell r="IOD49"/>
          <cell r="IOE49"/>
          <cell r="IOF49"/>
          <cell r="IOG49"/>
          <cell r="IOH49"/>
          <cell r="IOI49"/>
          <cell r="IOJ49"/>
          <cell r="IOK49"/>
          <cell r="IOL49"/>
          <cell r="IOM49"/>
          <cell r="ION49"/>
          <cell r="IOO49"/>
          <cell r="IOP49"/>
          <cell r="IOQ49"/>
          <cell r="IOR49"/>
          <cell r="IOS49"/>
          <cell r="IOT49"/>
          <cell r="IOU49"/>
          <cell r="IOV49"/>
          <cell r="IOW49"/>
          <cell r="IOX49"/>
          <cell r="IOY49"/>
          <cell r="IOZ49"/>
          <cell r="IPA49"/>
          <cell r="IPB49"/>
          <cell r="IPC49"/>
          <cell r="IPD49"/>
          <cell r="IPE49"/>
          <cell r="IPF49"/>
          <cell r="IPG49"/>
          <cell r="IPH49"/>
          <cell r="IPI49"/>
          <cell r="IPJ49"/>
          <cell r="IPK49"/>
          <cell r="IPL49"/>
          <cell r="IPM49"/>
          <cell r="IPN49"/>
          <cell r="IPO49"/>
          <cell r="IPP49"/>
          <cell r="IPQ49"/>
          <cell r="IPR49"/>
          <cell r="IPS49"/>
          <cell r="IPT49"/>
          <cell r="IPU49"/>
          <cell r="IPV49"/>
          <cell r="IPW49"/>
          <cell r="IPX49"/>
          <cell r="IPY49"/>
          <cell r="IPZ49"/>
          <cell r="IQA49"/>
          <cell r="IQB49"/>
          <cell r="IQC49"/>
          <cell r="IQD49"/>
          <cell r="IQE49"/>
          <cell r="IQF49"/>
          <cell r="IQG49"/>
          <cell r="IQH49"/>
          <cell r="IQI49"/>
          <cell r="IQJ49"/>
          <cell r="IQK49"/>
          <cell r="IQL49"/>
          <cell r="IQM49"/>
          <cell r="IQN49"/>
          <cell r="IQO49"/>
          <cell r="IQP49"/>
          <cell r="IQQ49"/>
          <cell r="IQR49"/>
          <cell r="IQS49"/>
          <cell r="IQT49"/>
          <cell r="IQU49"/>
          <cell r="IQV49"/>
          <cell r="IQW49"/>
          <cell r="IQX49"/>
          <cell r="IQY49"/>
          <cell r="IQZ49"/>
          <cell r="IRA49"/>
          <cell r="IRB49"/>
          <cell r="IRC49"/>
          <cell r="IRD49"/>
          <cell r="IRE49"/>
          <cell r="IRF49"/>
          <cell r="IRG49"/>
          <cell r="IRH49"/>
          <cell r="IRI49"/>
          <cell r="IRJ49"/>
          <cell r="IRK49"/>
          <cell r="IRL49"/>
          <cell r="IRM49"/>
          <cell r="IRN49"/>
          <cell r="IRO49"/>
          <cell r="IRP49"/>
          <cell r="IRQ49"/>
          <cell r="IRR49"/>
          <cell r="IRS49"/>
          <cell r="IRT49"/>
          <cell r="IRU49"/>
          <cell r="IRV49"/>
          <cell r="IRW49"/>
          <cell r="IRX49"/>
          <cell r="IRY49"/>
          <cell r="IRZ49"/>
          <cell r="ISA49"/>
          <cell r="ISB49"/>
          <cell r="ISC49"/>
          <cell r="ISD49"/>
          <cell r="ISE49"/>
          <cell r="ISF49"/>
          <cell r="ISG49"/>
          <cell r="ISH49"/>
          <cell r="ISI49"/>
          <cell r="ISJ49"/>
          <cell r="ISK49"/>
          <cell r="ISL49"/>
          <cell r="ISM49"/>
          <cell r="ISN49"/>
          <cell r="ISO49"/>
          <cell r="ISP49"/>
          <cell r="ISQ49"/>
          <cell r="ISR49"/>
          <cell r="ISS49"/>
          <cell r="IST49"/>
          <cell r="ISU49"/>
          <cell r="ISV49"/>
          <cell r="ISW49"/>
          <cell r="ISX49"/>
          <cell r="ISY49"/>
          <cell r="ISZ49"/>
          <cell r="ITA49"/>
          <cell r="ITB49"/>
          <cell r="ITC49"/>
          <cell r="ITD49"/>
          <cell r="ITE49"/>
          <cell r="ITF49"/>
          <cell r="ITG49"/>
          <cell r="ITH49"/>
          <cell r="ITI49"/>
          <cell r="ITJ49"/>
          <cell r="ITK49"/>
          <cell r="ITL49"/>
          <cell r="ITM49"/>
          <cell r="ITN49"/>
          <cell r="ITO49"/>
          <cell r="ITP49"/>
          <cell r="ITQ49"/>
          <cell r="ITR49"/>
          <cell r="ITS49"/>
          <cell r="ITT49"/>
          <cell r="ITU49"/>
          <cell r="ITV49"/>
          <cell r="ITW49"/>
          <cell r="ITX49"/>
          <cell r="ITY49"/>
          <cell r="ITZ49"/>
          <cell r="IUA49"/>
          <cell r="IUB49"/>
          <cell r="IUC49"/>
          <cell r="IUD49"/>
          <cell r="IUE49"/>
          <cell r="IUF49"/>
          <cell r="IUG49"/>
          <cell r="IUH49"/>
          <cell r="IUI49"/>
          <cell r="IUJ49"/>
          <cell r="IUK49"/>
          <cell r="IUL49"/>
          <cell r="IUM49"/>
          <cell r="IUN49"/>
          <cell r="IUO49"/>
          <cell r="IUP49"/>
          <cell r="IUQ49"/>
          <cell r="IUR49"/>
          <cell r="IUS49"/>
          <cell r="IUT49"/>
          <cell r="IUU49"/>
          <cell r="IUV49"/>
          <cell r="IUW49"/>
          <cell r="IUX49"/>
          <cell r="IUY49"/>
          <cell r="IUZ49"/>
          <cell r="IVA49"/>
          <cell r="IVB49"/>
          <cell r="IVC49"/>
          <cell r="IVD49"/>
          <cell r="IVE49"/>
          <cell r="IVF49"/>
          <cell r="IVG49"/>
          <cell r="IVH49"/>
          <cell r="IVI49"/>
          <cell r="IVJ49"/>
          <cell r="IVK49"/>
          <cell r="IVL49"/>
          <cell r="IVM49"/>
          <cell r="IVN49"/>
          <cell r="IVO49"/>
          <cell r="IVP49"/>
          <cell r="IVQ49"/>
          <cell r="IVR49"/>
          <cell r="IVS49"/>
          <cell r="IVT49"/>
          <cell r="IVU49"/>
          <cell r="IVV49"/>
          <cell r="IVW49"/>
          <cell r="IVX49"/>
          <cell r="IVY49"/>
          <cell r="IVZ49"/>
          <cell r="IWA49"/>
          <cell r="IWB49"/>
          <cell r="IWC49"/>
          <cell r="IWD49"/>
          <cell r="IWE49"/>
          <cell r="IWF49"/>
          <cell r="IWG49"/>
          <cell r="IWH49"/>
          <cell r="IWI49"/>
          <cell r="IWJ49"/>
          <cell r="IWK49"/>
          <cell r="IWL49"/>
          <cell r="IWM49"/>
          <cell r="IWN49"/>
          <cell r="IWO49"/>
          <cell r="IWP49"/>
          <cell r="IWQ49"/>
          <cell r="IWR49"/>
          <cell r="IWS49"/>
          <cell r="IWT49"/>
          <cell r="IWU49"/>
          <cell r="IWV49"/>
          <cell r="IWW49"/>
          <cell r="IWX49"/>
          <cell r="IWY49"/>
          <cell r="IWZ49"/>
          <cell r="IXA49"/>
          <cell r="IXB49"/>
          <cell r="IXC49"/>
          <cell r="IXD49"/>
          <cell r="IXE49"/>
          <cell r="IXF49"/>
          <cell r="IXG49"/>
          <cell r="IXH49"/>
          <cell r="IXI49"/>
          <cell r="IXJ49"/>
          <cell r="IXK49"/>
          <cell r="IXL49"/>
          <cell r="IXM49"/>
          <cell r="IXN49"/>
          <cell r="IXO49"/>
          <cell r="IXP49"/>
          <cell r="IXQ49"/>
          <cell r="IXR49"/>
          <cell r="IXS49"/>
          <cell r="IXT49"/>
          <cell r="IXU49"/>
          <cell r="IXV49"/>
          <cell r="IXW49"/>
          <cell r="IXX49"/>
          <cell r="IXY49"/>
          <cell r="IXZ49"/>
          <cell r="IYA49"/>
          <cell r="IYB49"/>
          <cell r="IYC49"/>
          <cell r="IYD49"/>
          <cell r="IYE49"/>
          <cell r="IYF49"/>
          <cell r="IYG49"/>
          <cell r="IYH49"/>
          <cell r="IYI49"/>
          <cell r="IYJ49"/>
          <cell r="IYK49"/>
          <cell r="IYL49"/>
          <cell r="IYM49"/>
          <cell r="IYN49"/>
          <cell r="IYO49"/>
          <cell r="IYP49"/>
          <cell r="IYQ49"/>
          <cell r="IYR49"/>
          <cell r="IYS49"/>
          <cell r="IYT49"/>
          <cell r="IYU49"/>
          <cell r="IYV49"/>
          <cell r="IYW49"/>
          <cell r="IYX49"/>
          <cell r="IYY49"/>
          <cell r="IYZ49"/>
          <cell r="IZA49"/>
          <cell r="IZB49"/>
          <cell r="IZC49"/>
          <cell r="IZD49"/>
          <cell r="IZE49"/>
          <cell r="IZF49"/>
          <cell r="IZG49"/>
          <cell r="IZH49"/>
          <cell r="IZI49"/>
          <cell r="IZJ49"/>
          <cell r="IZK49"/>
          <cell r="IZL49"/>
          <cell r="IZM49"/>
          <cell r="IZN49"/>
          <cell r="IZO49"/>
          <cell r="IZP49"/>
          <cell r="IZQ49"/>
          <cell r="IZR49"/>
          <cell r="IZS49"/>
          <cell r="IZT49"/>
          <cell r="IZU49"/>
          <cell r="IZV49"/>
          <cell r="IZW49"/>
          <cell r="IZX49"/>
          <cell r="IZY49"/>
          <cell r="IZZ49"/>
          <cell r="JAA49"/>
          <cell r="JAB49"/>
          <cell r="JAC49"/>
          <cell r="JAD49"/>
          <cell r="JAE49"/>
          <cell r="JAF49"/>
          <cell r="JAG49"/>
          <cell r="JAH49"/>
          <cell r="JAI49"/>
          <cell r="JAJ49"/>
          <cell r="JAK49"/>
          <cell r="JAL49"/>
          <cell r="JAM49"/>
          <cell r="JAN49"/>
          <cell r="JAO49"/>
          <cell r="JAP49"/>
          <cell r="JAQ49"/>
          <cell r="JAR49"/>
          <cell r="JAS49"/>
          <cell r="JAT49"/>
          <cell r="JAU49"/>
          <cell r="JAV49"/>
          <cell r="JAW49"/>
          <cell r="JAX49"/>
          <cell r="JAY49"/>
          <cell r="JAZ49"/>
          <cell r="JBA49"/>
          <cell r="JBB49"/>
          <cell r="JBC49"/>
          <cell r="JBD49"/>
          <cell r="JBE49"/>
          <cell r="JBF49"/>
          <cell r="JBG49"/>
          <cell r="JBH49"/>
          <cell r="JBI49"/>
          <cell r="JBJ49"/>
          <cell r="JBK49"/>
          <cell r="JBL49"/>
          <cell r="JBM49"/>
          <cell r="JBN49"/>
          <cell r="JBO49"/>
          <cell r="JBP49"/>
          <cell r="JBQ49"/>
          <cell r="JBR49"/>
          <cell r="JBS49"/>
          <cell r="JBT49"/>
          <cell r="JBU49"/>
          <cell r="JBV49"/>
          <cell r="JBW49"/>
          <cell r="JBX49"/>
          <cell r="JBY49"/>
          <cell r="JBZ49"/>
          <cell r="JCA49"/>
          <cell r="JCB49"/>
          <cell r="JCC49"/>
          <cell r="JCD49"/>
          <cell r="JCE49"/>
          <cell r="JCF49"/>
          <cell r="JCG49"/>
          <cell r="JCH49"/>
          <cell r="JCI49"/>
          <cell r="JCJ49"/>
          <cell r="JCK49"/>
          <cell r="JCL49"/>
          <cell r="JCM49"/>
          <cell r="JCN49"/>
          <cell r="JCO49"/>
          <cell r="JCP49"/>
          <cell r="JCQ49"/>
          <cell r="JCR49"/>
          <cell r="JCS49"/>
          <cell r="JCT49"/>
          <cell r="JCU49"/>
          <cell r="JCV49"/>
          <cell r="JCW49"/>
          <cell r="JCX49"/>
          <cell r="JCY49"/>
          <cell r="JCZ49"/>
          <cell r="JDA49"/>
          <cell r="JDB49"/>
          <cell r="JDC49"/>
          <cell r="JDD49"/>
          <cell r="JDE49"/>
          <cell r="JDF49"/>
          <cell r="JDG49"/>
          <cell r="JDH49"/>
          <cell r="JDI49"/>
          <cell r="JDJ49"/>
          <cell r="JDK49"/>
          <cell r="JDL49"/>
          <cell r="JDM49"/>
          <cell r="JDN49"/>
          <cell r="JDO49"/>
          <cell r="JDP49"/>
          <cell r="JDQ49"/>
          <cell r="JDR49"/>
          <cell r="JDS49"/>
          <cell r="JDT49"/>
          <cell r="JDU49"/>
          <cell r="JDV49"/>
          <cell r="JDW49"/>
          <cell r="JDX49"/>
          <cell r="JDY49"/>
          <cell r="JDZ49"/>
          <cell r="JEA49"/>
          <cell r="JEB49"/>
          <cell r="JEC49"/>
          <cell r="JED49"/>
          <cell r="JEE49"/>
          <cell r="JEF49"/>
          <cell r="JEG49"/>
          <cell r="JEH49"/>
          <cell r="JEI49"/>
          <cell r="JEJ49"/>
          <cell r="JEK49"/>
          <cell r="JEL49"/>
          <cell r="JEM49"/>
          <cell r="JEN49"/>
          <cell r="JEO49"/>
          <cell r="JEP49"/>
          <cell r="JEQ49"/>
          <cell r="JER49"/>
          <cell r="JES49"/>
          <cell r="JET49"/>
          <cell r="JEU49"/>
          <cell r="JEV49"/>
          <cell r="JEW49"/>
          <cell r="JEX49"/>
          <cell r="JEY49"/>
          <cell r="JEZ49"/>
          <cell r="JFA49"/>
          <cell r="JFB49"/>
          <cell r="JFC49"/>
          <cell r="JFD49"/>
          <cell r="JFE49"/>
          <cell r="JFF49"/>
          <cell r="JFG49"/>
          <cell r="JFH49"/>
          <cell r="JFI49"/>
          <cell r="JFJ49"/>
          <cell r="JFK49"/>
          <cell r="JFL49"/>
          <cell r="JFM49"/>
          <cell r="JFN49"/>
          <cell r="JFO49"/>
          <cell r="JFP49"/>
          <cell r="JFQ49"/>
          <cell r="JFR49"/>
          <cell r="JFS49"/>
          <cell r="JFT49"/>
          <cell r="JFU49"/>
          <cell r="JFV49"/>
          <cell r="JFW49"/>
          <cell r="JFX49"/>
          <cell r="JFY49"/>
          <cell r="JFZ49"/>
          <cell r="JGA49"/>
          <cell r="JGB49"/>
          <cell r="JGC49"/>
          <cell r="JGD49"/>
          <cell r="JGE49"/>
          <cell r="JGF49"/>
          <cell r="JGG49"/>
          <cell r="JGH49"/>
          <cell r="JGI49"/>
          <cell r="JGJ49"/>
          <cell r="JGK49"/>
          <cell r="JGL49"/>
          <cell r="JGM49"/>
          <cell r="JGN49"/>
          <cell r="JGO49"/>
          <cell r="JGP49"/>
          <cell r="JGQ49"/>
          <cell r="JGR49"/>
          <cell r="JGS49"/>
          <cell r="JGT49"/>
          <cell r="JGU49"/>
          <cell r="JGV49"/>
          <cell r="JGW49"/>
          <cell r="JGX49"/>
          <cell r="JGY49"/>
          <cell r="JGZ49"/>
          <cell r="JHA49"/>
          <cell r="JHB49"/>
          <cell r="JHC49"/>
          <cell r="JHD49"/>
          <cell r="JHE49"/>
          <cell r="JHF49"/>
          <cell r="JHG49"/>
          <cell r="JHH49"/>
          <cell r="JHI49"/>
          <cell r="JHJ49"/>
          <cell r="JHK49"/>
          <cell r="JHL49"/>
          <cell r="JHM49"/>
          <cell r="JHN49"/>
          <cell r="JHO49"/>
          <cell r="JHP49"/>
          <cell r="JHQ49"/>
          <cell r="JHR49"/>
          <cell r="JHS49"/>
          <cell r="JHT49"/>
          <cell r="JHU49"/>
          <cell r="JHV49"/>
          <cell r="JHW49"/>
          <cell r="JHX49"/>
          <cell r="JHY49"/>
          <cell r="JHZ49"/>
          <cell r="JIA49"/>
          <cell r="JIB49"/>
          <cell r="JIC49"/>
          <cell r="JID49"/>
          <cell r="JIE49"/>
          <cell r="JIF49"/>
          <cell r="JIG49"/>
          <cell r="JIH49"/>
          <cell r="JII49"/>
          <cell r="JIJ49"/>
          <cell r="JIK49"/>
          <cell r="JIL49"/>
          <cell r="JIM49"/>
          <cell r="JIN49"/>
          <cell r="JIO49"/>
          <cell r="JIP49"/>
          <cell r="JIQ49"/>
          <cell r="JIR49"/>
          <cell r="JIS49"/>
          <cell r="JIT49"/>
          <cell r="JIU49"/>
          <cell r="JIV49"/>
          <cell r="JIW49"/>
          <cell r="JIX49"/>
          <cell r="JIY49"/>
          <cell r="JIZ49"/>
          <cell r="JJA49"/>
          <cell r="JJB49"/>
          <cell r="JJC49"/>
          <cell r="JJD49"/>
          <cell r="JJE49"/>
          <cell r="JJF49"/>
          <cell r="JJG49"/>
          <cell r="JJH49"/>
          <cell r="JJI49"/>
          <cell r="JJJ49"/>
          <cell r="JJK49"/>
          <cell r="JJL49"/>
          <cell r="JJM49"/>
          <cell r="JJN49"/>
          <cell r="JJO49"/>
          <cell r="JJP49"/>
          <cell r="JJQ49"/>
          <cell r="JJR49"/>
          <cell r="JJS49"/>
          <cell r="JJT49"/>
          <cell r="JJU49"/>
          <cell r="JJV49"/>
          <cell r="JJW49"/>
          <cell r="JJX49"/>
          <cell r="JJY49"/>
          <cell r="JJZ49"/>
          <cell r="JKA49"/>
          <cell r="JKB49"/>
          <cell r="JKC49"/>
          <cell r="JKD49"/>
          <cell r="JKE49"/>
          <cell r="JKF49"/>
          <cell r="JKG49"/>
          <cell r="JKH49"/>
          <cell r="JKI49"/>
          <cell r="JKJ49"/>
          <cell r="JKK49"/>
          <cell r="JKL49"/>
          <cell r="JKM49"/>
          <cell r="JKN49"/>
          <cell r="JKO49"/>
          <cell r="JKP49"/>
          <cell r="JKQ49"/>
          <cell r="JKR49"/>
          <cell r="JKS49"/>
          <cell r="JKT49"/>
          <cell r="JKU49"/>
          <cell r="JKV49"/>
          <cell r="JKW49"/>
          <cell r="JKX49"/>
          <cell r="JKY49"/>
          <cell r="JKZ49"/>
          <cell r="JLA49"/>
          <cell r="JLB49"/>
          <cell r="JLC49"/>
          <cell r="JLD49"/>
          <cell r="JLE49"/>
          <cell r="JLF49"/>
          <cell r="JLG49"/>
          <cell r="JLH49"/>
          <cell r="JLI49"/>
          <cell r="JLJ49"/>
          <cell r="JLK49"/>
          <cell r="JLL49"/>
          <cell r="JLM49"/>
          <cell r="JLN49"/>
          <cell r="JLO49"/>
          <cell r="JLP49"/>
          <cell r="JLQ49"/>
          <cell r="JLR49"/>
          <cell r="JLS49"/>
          <cell r="JLT49"/>
          <cell r="JLU49"/>
          <cell r="JLV49"/>
          <cell r="JLW49"/>
          <cell r="JLX49"/>
          <cell r="JLY49"/>
          <cell r="JLZ49"/>
          <cell r="JMA49"/>
          <cell r="JMB49"/>
          <cell r="JMC49"/>
          <cell r="JMD49"/>
          <cell r="JME49"/>
          <cell r="JMF49"/>
          <cell r="JMG49"/>
          <cell r="JMH49"/>
          <cell r="JMI49"/>
          <cell r="JMJ49"/>
          <cell r="JMK49"/>
          <cell r="JML49"/>
          <cell r="JMM49"/>
          <cell r="JMN49"/>
          <cell r="JMO49"/>
          <cell r="JMP49"/>
          <cell r="JMQ49"/>
          <cell r="JMR49"/>
          <cell r="JMS49"/>
          <cell r="JMT49"/>
          <cell r="JMU49"/>
          <cell r="JMV49"/>
          <cell r="JMW49"/>
          <cell r="JMX49"/>
          <cell r="JMY49"/>
          <cell r="JMZ49"/>
          <cell r="JNA49"/>
          <cell r="JNB49"/>
          <cell r="JNC49"/>
          <cell r="JND49"/>
          <cell r="JNE49"/>
          <cell r="JNF49"/>
          <cell r="JNG49"/>
          <cell r="JNH49"/>
          <cell r="JNI49"/>
          <cell r="JNJ49"/>
          <cell r="JNK49"/>
          <cell r="JNL49"/>
          <cell r="JNM49"/>
          <cell r="JNN49"/>
          <cell r="JNO49"/>
          <cell r="JNP49"/>
          <cell r="JNQ49"/>
          <cell r="JNR49"/>
          <cell r="JNS49"/>
          <cell r="JNT49"/>
          <cell r="JNU49"/>
          <cell r="JNV49"/>
          <cell r="JNW49"/>
          <cell r="JNX49"/>
          <cell r="JNY49"/>
          <cell r="JNZ49"/>
          <cell r="JOA49"/>
          <cell r="JOB49"/>
          <cell r="JOC49"/>
          <cell r="JOD49"/>
          <cell r="JOE49"/>
          <cell r="JOF49"/>
          <cell r="JOG49"/>
          <cell r="JOH49"/>
          <cell r="JOI49"/>
          <cell r="JOJ49"/>
          <cell r="JOK49"/>
          <cell r="JOL49"/>
          <cell r="JOM49"/>
          <cell r="JON49"/>
          <cell r="JOO49"/>
          <cell r="JOP49"/>
          <cell r="JOQ49"/>
          <cell r="JOR49"/>
          <cell r="JOS49"/>
          <cell r="JOT49"/>
          <cell r="JOU49"/>
          <cell r="JOV49"/>
          <cell r="JOW49"/>
          <cell r="JOX49"/>
          <cell r="JOY49"/>
          <cell r="JOZ49"/>
          <cell r="JPA49"/>
          <cell r="JPB49"/>
          <cell r="JPC49"/>
          <cell r="JPD49"/>
          <cell r="JPE49"/>
          <cell r="JPF49"/>
          <cell r="JPG49"/>
          <cell r="JPH49"/>
          <cell r="JPI49"/>
          <cell r="JPJ49"/>
          <cell r="JPK49"/>
          <cell r="JPL49"/>
          <cell r="JPM49"/>
          <cell r="JPN49"/>
          <cell r="JPO49"/>
          <cell r="JPP49"/>
          <cell r="JPQ49"/>
          <cell r="JPR49"/>
          <cell r="JPS49"/>
          <cell r="JPT49"/>
          <cell r="JPU49"/>
          <cell r="JPV49"/>
          <cell r="JPW49"/>
          <cell r="JPX49"/>
          <cell r="JPY49"/>
          <cell r="JPZ49"/>
          <cell r="JQA49"/>
          <cell r="JQB49"/>
          <cell r="JQC49"/>
          <cell r="JQD49"/>
          <cell r="JQE49"/>
          <cell r="JQF49"/>
          <cell r="JQG49"/>
          <cell r="JQH49"/>
          <cell r="JQI49"/>
          <cell r="JQJ49"/>
          <cell r="JQK49"/>
          <cell r="JQL49"/>
          <cell r="JQM49"/>
          <cell r="JQN49"/>
          <cell r="JQO49"/>
          <cell r="JQP49"/>
          <cell r="JQQ49"/>
          <cell r="JQR49"/>
          <cell r="JQS49"/>
          <cell r="JQT49"/>
          <cell r="JQU49"/>
          <cell r="JQV49"/>
          <cell r="JQW49"/>
          <cell r="JQX49"/>
          <cell r="JQY49"/>
          <cell r="JQZ49"/>
          <cell r="JRA49"/>
          <cell r="JRB49"/>
          <cell r="JRC49"/>
          <cell r="JRD49"/>
          <cell r="JRE49"/>
          <cell r="JRF49"/>
          <cell r="JRG49"/>
          <cell r="JRH49"/>
          <cell r="JRI49"/>
          <cell r="JRJ49"/>
          <cell r="JRK49"/>
          <cell r="JRL49"/>
          <cell r="JRM49"/>
          <cell r="JRN49"/>
          <cell r="JRO49"/>
          <cell r="JRP49"/>
          <cell r="JRQ49"/>
          <cell r="JRR49"/>
          <cell r="JRS49"/>
          <cell r="JRT49"/>
          <cell r="JRU49"/>
          <cell r="JRV49"/>
          <cell r="JRW49"/>
          <cell r="JRX49"/>
          <cell r="JRY49"/>
          <cell r="JRZ49"/>
          <cell r="JSA49"/>
          <cell r="JSB49"/>
          <cell r="JSC49"/>
          <cell r="JSD49"/>
          <cell r="JSE49"/>
          <cell r="JSF49"/>
          <cell r="JSG49"/>
          <cell r="JSH49"/>
          <cell r="JSI49"/>
          <cell r="JSJ49"/>
          <cell r="JSK49"/>
          <cell r="JSL49"/>
          <cell r="JSM49"/>
          <cell r="JSN49"/>
          <cell r="JSO49"/>
          <cell r="JSP49"/>
          <cell r="JSQ49"/>
          <cell r="JSR49"/>
          <cell r="JSS49"/>
          <cell r="JST49"/>
          <cell r="JSU49"/>
          <cell r="JSV49"/>
          <cell r="JSW49"/>
          <cell r="JSX49"/>
          <cell r="JSY49"/>
          <cell r="JSZ49"/>
          <cell r="JTA49"/>
          <cell r="JTB49"/>
          <cell r="JTC49"/>
          <cell r="JTD49"/>
          <cell r="JTE49"/>
          <cell r="JTF49"/>
          <cell r="JTG49"/>
          <cell r="JTH49"/>
          <cell r="JTI49"/>
          <cell r="JTJ49"/>
          <cell r="JTK49"/>
          <cell r="JTL49"/>
          <cell r="JTM49"/>
          <cell r="JTN49"/>
          <cell r="JTO49"/>
          <cell r="JTP49"/>
          <cell r="JTQ49"/>
          <cell r="JTR49"/>
          <cell r="JTS49"/>
          <cell r="JTT49"/>
          <cell r="JTU49"/>
          <cell r="JTV49"/>
          <cell r="JTW49"/>
          <cell r="JTX49"/>
          <cell r="JTY49"/>
          <cell r="JTZ49"/>
          <cell r="JUA49"/>
          <cell r="JUB49"/>
          <cell r="JUC49"/>
          <cell r="JUD49"/>
          <cell r="JUE49"/>
          <cell r="JUF49"/>
          <cell r="JUG49"/>
          <cell r="JUH49"/>
          <cell r="JUI49"/>
          <cell r="JUJ49"/>
          <cell r="JUK49"/>
          <cell r="JUL49"/>
          <cell r="JUM49"/>
          <cell r="JUN49"/>
          <cell r="JUO49"/>
          <cell r="JUP49"/>
          <cell r="JUQ49"/>
          <cell r="JUR49"/>
          <cell r="JUS49"/>
          <cell r="JUT49"/>
          <cell r="JUU49"/>
          <cell r="JUV49"/>
          <cell r="JUW49"/>
          <cell r="JUX49"/>
          <cell r="JUY49"/>
          <cell r="JUZ49"/>
          <cell r="JVA49"/>
          <cell r="JVB49"/>
          <cell r="JVC49"/>
          <cell r="JVD49"/>
          <cell r="JVE49"/>
          <cell r="JVF49"/>
          <cell r="JVG49"/>
          <cell r="JVH49"/>
          <cell r="JVI49"/>
          <cell r="JVJ49"/>
          <cell r="JVK49"/>
          <cell r="JVL49"/>
          <cell r="JVM49"/>
          <cell r="JVN49"/>
          <cell r="JVO49"/>
          <cell r="JVP49"/>
          <cell r="JVQ49"/>
          <cell r="JVR49"/>
          <cell r="JVS49"/>
          <cell r="JVT49"/>
          <cell r="JVU49"/>
          <cell r="JVV49"/>
          <cell r="JVW49"/>
          <cell r="JVX49"/>
          <cell r="JVY49"/>
          <cell r="JVZ49"/>
          <cell r="JWA49"/>
          <cell r="JWB49"/>
          <cell r="JWC49"/>
          <cell r="JWD49"/>
          <cell r="JWE49"/>
          <cell r="JWF49"/>
          <cell r="JWG49"/>
          <cell r="JWH49"/>
          <cell r="JWI49"/>
          <cell r="JWJ49"/>
          <cell r="JWK49"/>
          <cell r="JWL49"/>
          <cell r="JWM49"/>
          <cell r="JWN49"/>
          <cell r="JWO49"/>
          <cell r="JWP49"/>
          <cell r="JWQ49"/>
          <cell r="JWR49"/>
          <cell r="JWS49"/>
          <cell r="JWT49"/>
          <cell r="JWU49"/>
          <cell r="JWV49"/>
          <cell r="JWW49"/>
          <cell r="JWX49"/>
          <cell r="JWY49"/>
          <cell r="JWZ49"/>
          <cell r="JXA49"/>
          <cell r="JXB49"/>
          <cell r="JXC49"/>
          <cell r="JXD49"/>
          <cell r="JXE49"/>
          <cell r="JXF49"/>
          <cell r="JXG49"/>
          <cell r="JXH49"/>
          <cell r="JXI49"/>
          <cell r="JXJ49"/>
          <cell r="JXK49"/>
          <cell r="JXL49"/>
          <cell r="JXM49"/>
          <cell r="JXN49"/>
          <cell r="JXO49"/>
          <cell r="JXP49"/>
          <cell r="JXQ49"/>
          <cell r="JXR49"/>
          <cell r="JXS49"/>
          <cell r="JXT49"/>
          <cell r="JXU49"/>
          <cell r="JXV49"/>
          <cell r="JXW49"/>
          <cell r="JXX49"/>
          <cell r="JXY49"/>
          <cell r="JXZ49"/>
          <cell r="JYA49"/>
          <cell r="JYB49"/>
          <cell r="JYC49"/>
          <cell r="JYD49"/>
          <cell r="JYE49"/>
          <cell r="JYF49"/>
          <cell r="JYG49"/>
          <cell r="JYH49"/>
          <cell r="JYI49"/>
          <cell r="JYJ49"/>
          <cell r="JYK49"/>
          <cell r="JYL49"/>
          <cell r="JYM49"/>
          <cell r="JYN49"/>
          <cell r="JYO49"/>
          <cell r="JYP49"/>
          <cell r="JYQ49"/>
          <cell r="JYR49"/>
          <cell r="JYS49"/>
          <cell r="JYT49"/>
          <cell r="JYU49"/>
          <cell r="JYV49"/>
          <cell r="JYW49"/>
          <cell r="JYX49"/>
          <cell r="JYY49"/>
          <cell r="JYZ49"/>
          <cell r="JZA49"/>
          <cell r="JZB49"/>
          <cell r="JZC49"/>
          <cell r="JZD49"/>
          <cell r="JZE49"/>
          <cell r="JZF49"/>
          <cell r="JZG49"/>
          <cell r="JZH49"/>
          <cell r="JZI49"/>
          <cell r="JZJ49"/>
          <cell r="JZK49"/>
          <cell r="JZL49"/>
          <cell r="JZM49"/>
          <cell r="JZN49"/>
          <cell r="JZO49"/>
          <cell r="JZP49"/>
          <cell r="JZQ49"/>
          <cell r="JZR49"/>
          <cell r="JZS49"/>
          <cell r="JZT49"/>
          <cell r="JZU49"/>
          <cell r="JZV49"/>
          <cell r="JZW49"/>
          <cell r="JZX49"/>
          <cell r="JZY49"/>
          <cell r="JZZ49"/>
          <cell r="KAA49"/>
          <cell r="KAB49"/>
          <cell r="KAC49"/>
          <cell r="KAD49"/>
          <cell r="KAE49"/>
          <cell r="KAF49"/>
          <cell r="KAG49"/>
          <cell r="KAH49"/>
          <cell r="KAI49"/>
          <cell r="KAJ49"/>
          <cell r="KAK49"/>
          <cell r="KAL49"/>
          <cell r="KAM49"/>
          <cell r="KAN49"/>
          <cell r="KAO49"/>
          <cell r="KAP49"/>
          <cell r="KAQ49"/>
          <cell r="KAR49"/>
          <cell r="KAS49"/>
          <cell r="KAT49"/>
          <cell r="KAU49"/>
          <cell r="KAV49"/>
          <cell r="KAW49"/>
          <cell r="KAX49"/>
          <cell r="KAY49"/>
          <cell r="KAZ49"/>
          <cell r="KBA49"/>
          <cell r="KBB49"/>
          <cell r="KBC49"/>
          <cell r="KBD49"/>
          <cell r="KBE49"/>
          <cell r="KBF49"/>
          <cell r="KBG49"/>
          <cell r="KBH49"/>
          <cell r="KBI49"/>
          <cell r="KBJ49"/>
          <cell r="KBK49"/>
          <cell r="KBL49"/>
          <cell r="KBM49"/>
          <cell r="KBN49"/>
          <cell r="KBO49"/>
          <cell r="KBP49"/>
          <cell r="KBQ49"/>
          <cell r="KBR49"/>
          <cell r="KBS49"/>
          <cell r="KBT49"/>
          <cell r="KBU49"/>
          <cell r="KBV49"/>
          <cell r="KBW49"/>
          <cell r="KBX49"/>
          <cell r="KBY49"/>
          <cell r="KBZ49"/>
          <cell r="KCA49"/>
          <cell r="KCB49"/>
          <cell r="KCC49"/>
          <cell r="KCD49"/>
          <cell r="KCE49"/>
          <cell r="KCF49"/>
          <cell r="KCG49"/>
          <cell r="KCH49"/>
          <cell r="KCI49"/>
          <cell r="KCJ49"/>
          <cell r="KCK49"/>
          <cell r="KCL49"/>
          <cell r="KCM49"/>
          <cell r="KCN49"/>
          <cell r="KCO49"/>
          <cell r="KCP49"/>
          <cell r="KCQ49"/>
          <cell r="KCR49"/>
          <cell r="KCS49"/>
          <cell r="KCT49"/>
          <cell r="KCU49"/>
          <cell r="KCV49"/>
          <cell r="KCW49"/>
          <cell r="KCX49"/>
          <cell r="KCY49"/>
          <cell r="KCZ49"/>
          <cell r="KDA49"/>
          <cell r="KDB49"/>
          <cell r="KDC49"/>
          <cell r="KDD49"/>
          <cell r="KDE49"/>
          <cell r="KDF49"/>
          <cell r="KDG49"/>
          <cell r="KDH49"/>
          <cell r="KDI49"/>
          <cell r="KDJ49"/>
          <cell r="KDK49"/>
          <cell r="KDL49"/>
          <cell r="KDM49"/>
          <cell r="KDN49"/>
          <cell r="KDO49"/>
          <cell r="KDP49"/>
          <cell r="KDQ49"/>
          <cell r="KDR49"/>
          <cell r="KDS49"/>
          <cell r="KDT49"/>
          <cell r="KDU49"/>
          <cell r="KDV49"/>
          <cell r="KDW49"/>
          <cell r="KDX49"/>
          <cell r="KDY49"/>
          <cell r="KDZ49"/>
          <cell r="KEA49"/>
          <cell r="KEB49"/>
          <cell r="KEC49"/>
          <cell r="KED49"/>
          <cell r="KEE49"/>
          <cell r="KEF49"/>
          <cell r="KEG49"/>
          <cell r="KEH49"/>
          <cell r="KEI49"/>
          <cell r="KEJ49"/>
          <cell r="KEK49"/>
          <cell r="KEL49"/>
          <cell r="KEM49"/>
          <cell r="KEN49"/>
          <cell r="KEO49"/>
          <cell r="KEP49"/>
          <cell r="KEQ49"/>
          <cell r="KER49"/>
          <cell r="KES49"/>
          <cell r="KET49"/>
          <cell r="KEU49"/>
          <cell r="KEV49"/>
          <cell r="KEW49"/>
          <cell r="KEX49"/>
          <cell r="KEY49"/>
          <cell r="KEZ49"/>
          <cell r="KFA49"/>
          <cell r="KFB49"/>
          <cell r="KFC49"/>
          <cell r="KFD49"/>
          <cell r="KFE49"/>
          <cell r="KFF49"/>
          <cell r="KFG49"/>
          <cell r="KFH49"/>
          <cell r="KFI49"/>
          <cell r="KFJ49"/>
          <cell r="KFK49"/>
          <cell r="KFL49"/>
          <cell r="KFM49"/>
          <cell r="KFN49"/>
          <cell r="KFO49"/>
          <cell r="KFP49"/>
          <cell r="KFQ49"/>
          <cell r="KFR49"/>
          <cell r="KFS49"/>
          <cell r="KFT49"/>
          <cell r="KFU49"/>
          <cell r="KFV49"/>
          <cell r="KFW49"/>
          <cell r="KFX49"/>
          <cell r="KFY49"/>
          <cell r="KFZ49"/>
          <cell r="KGA49"/>
          <cell r="KGB49"/>
          <cell r="KGC49"/>
          <cell r="KGD49"/>
          <cell r="KGE49"/>
          <cell r="KGF49"/>
          <cell r="KGG49"/>
          <cell r="KGH49"/>
          <cell r="KGI49"/>
          <cell r="KGJ49"/>
          <cell r="KGK49"/>
          <cell r="KGL49"/>
          <cell r="KGM49"/>
          <cell r="KGN49"/>
          <cell r="KGO49"/>
          <cell r="KGP49"/>
          <cell r="KGQ49"/>
          <cell r="KGR49"/>
          <cell r="KGS49"/>
          <cell r="KGT49"/>
          <cell r="KGU49"/>
          <cell r="KGV49"/>
          <cell r="KGW49"/>
          <cell r="KGX49"/>
          <cell r="KGY49"/>
          <cell r="KGZ49"/>
          <cell r="KHA49"/>
          <cell r="KHB49"/>
          <cell r="KHC49"/>
          <cell r="KHD49"/>
          <cell r="KHE49"/>
          <cell r="KHF49"/>
          <cell r="KHG49"/>
          <cell r="KHH49"/>
          <cell r="KHI49"/>
          <cell r="KHJ49"/>
          <cell r="KHK49"/>
          <cell r="KHL49"/>
          <cell r="KHM49"/>
          <cell r="KHN49"/>
          <cell r="KHO49"/>
          <cell r="KHP49"/>
          <cell r="KHQ49"/>
          <cell r="KHR49"/>
          <cell r="KHS49"/>
          <cell r="KHT49"/>
          <cell r="KHU49"/>
          <cell r="KHV49"/>
          <cell r="KHW49"/>
          <cell r="KHX49"/>
          <cell r="KHY49"/>
          <cell r="KHZ49"/>
          <cell r="KIA49"/>
          <cell r="KIB49"/>
          <cell r="KIC49"/>
          <cell r="KID49"/>
          <cell r="KIE49"/>
          <cell r="KIF49"/>
          <cell r="KIG49"/>
          <cell r="KIH49"/>
          <cell r="KII49"/>
          <cell r="KIJ49"/>
          <cell r="KIK49"/>
          <cell r="KIL49"/>
          <cell r="KIM49"/>
          <cell r="KIN49"/>
          <cell r="KIO49"/>
          <cell r="KIP49"/>
          <cell r="KIQ49"/>
          <cell r="KIR49"/>
          <cell r="KIS49"/>
          <cell r="KIT49"/>
          <cell r="KIU49"/>
          <cell r="KIV49"/>
          <cell r="KIW49"/>
          <cell r="KIX49"/>
          <cell r="KIY49"/>
          <cell r="KIZ49"/>
          <cell r="KJA49"/>
          <cell r="KJB49"/>
          <cell r="KJC49"/>
          <cell r="KJD49"/>
          <cell r="KJE49"/>
          <cell r="KJF49"/>
          <cell r="KJG49"/>
          <cell r="KJH49"/>
          <cell r="KJI49"/>
          <cell r="KJJ49"/>
          <cell r="KJK49"/>
          <cell r="KJL49"/>
          <cell r="KJM49"/>
          <cell r="KJN49"/>
          <cell r="KJO49"/>
          <cell r="KJP49"/>
          <cell r="KJQ49"/>
          <cell r="KJR49"/>
          <cell r="KJS49"/>
          <cell r="KJT49"/>
          <cell r="KJU49"/>
          <cell r="KJV49"/>
          <cell r="KJW49"/>
          <cell r="KJX49"/>
          <cell r="KJY49"/>
          <cell r="KJZ49"/>
          <cell r="KKA49"/>
          <cell r="KKB49"/>
          <cell r="KKC49"/>
          <cell r="KKD49"/>
          <cell r="KKE49"/>
          <cell r="KKF49"/>
          <cell r="KKG49"/>
          <cell r="KKH49"/>
          <cell r="KKI49"/>
          <cell r="KKJ49"/>
          <cell r="KKK49"/>
          <cell r="KKL49"/>
          <cell r="KKM49"/>
          <cell r="KKN49"/>
          <cell r="KKO49"/>
          <cell r="KKP49"/>
          <cell r="KKQ49"/>
          <cell r="KKR49"/>
          <cell r="KKS49"/>
          <cell r="KKT49"/>
          <cell r="KKU49"/>
          <cell r="KKV49"/>
          <cell r="KKW49"/>
          <cell r="KKX49"/>
          <cell r="KKY49"/>
          <cell r="KKZ49"/>
          <cell r="KLA49"/>
          <cell r="KLB49"/>
          <cell r="KLC49"/>
          <cell r="KLD49"/>
          <cell r="KLE49"/>
          <cell r="KLF49"/>
          <cell r="KLG49"/>
          <cell r="KLH49"/>
          <cell r="KLI49"/>
          <cell r="KLJ49"/>
          <cell r="KLK49"/>
          <cell r="KLL49"/>
          <cell r="KLM49"/>
          <cell r="KLN49"/>
          <cell r="KLO49"/>
          <cell r="KLP49"/>
          <cell r="KLQ49"/>
          <cell r="KLR49"/>
          <cell r="KLS49"/>
          <cell r="KLT49"/>
          <cell r="KLU49"/>
          <cell r="KLV49"/>
          <cell r="KLW49"/>
          <cell r="KLX49"/>
          <cell r="KLY49"/>
          <cell r="KLZ49"/>
          <cell r="KMA49"/>
          <cell r="KMB49"/>
          <cell r="KMC49"/>
          <cell r="KMD49"/>
          <cell r="KME49"/>
          <cell r="KMF49"/>
          <cell r="KMG49"/>
          <cell r="KMH49"/>
          <cell r="KMI49"/>
          <cell r="KMJ49"/>
          <cell r="KMK49"/>
          <cell r="KML49"/>
          <cell r="KMM49"/>
          <cell r="KMN49"/>
          <cell r="KMO49"/>
          <cell r="KMP49"/>
          <cell r="KMQ49"/>
          <cell r="KMR49"/>
          <cell r="KMS49"/>
          <cell r="KMT49"/>
          <cell r="KMU49"/>
          <cell r="KMV49"/>
          <cell r="KMW49"/>
          <cell r="KMX49"/>
          <cell r="KMY49"/>
          <cell r="KMZ49"/>
          <cell r="KNA49"/>
          <cell r="KNB49"/>
          <cell r="KNC49"/>
          <cell r="KND49"/>
          <cell r="KNE49"/>
          <cell r="KNF49"/>
          <cell r="KNG49"/>
          <cell r="KNH49"/>
          <cell r="KNI49"/>
          <cell r="KNJ49"/>
          <cell r="KNK49"/>
          <cell r="KNL49"/>
          <cell r="KNM49"/>
          <cell r="KNN49"/>
          <cell r="KNO49"/>
          <cell r="KNP49"/>
          <cell r="KNQ49"/>
          <cell r="KNR49"/>
          <cell r="KNS49"/>
          <cell r="KNT49"/>
          <cell r="KNU49"/>
          <cell r="KNV49"/>
          <cell r="KNW49"/>
          <cell r="KNX49"/>
          <cell r="KNY49"/>
          <cell r="KNZ49"/>
          <cell r="KOA49"/>
          <cell r="KOB49"/>
          <cell r="KOC49"/>
          <cell r="KOD49"/>
          <cell r="KOE49"/>
          <cell r="KOF49"/>
          <cell r="KOG49"/>
          <cell r="KOH49"/>
          <cell r="KOI49"/>
          <cell r="KOJ49"/>
          <cell r="KOK49"/>
          <cell r="KOL49"/>
          <cell r="KOM49"/>
          <cell r="KON49"/>
          <cell r="KOO49"/>
          <cell r="KOP49"/>
          <cell r="KOQ49"/>
          <cell r="KOR49"/>
          <cell r="KOS49"/>
          <cell r="KOT49"/>
          <cell r="KOU49"/>
          <cell r="KOV49"/>
          <cell r="KOW49"/>
          <cell r="KOX49"/>
          <cell r="KOY49"/>
          <cell r="KOZ49"/>
          <cell r="KPA49"/>
          <cell r="KPB49"/>
          <cell r="KPC49"/>
          <cell r="KPD49"/>
          <cell r="KPE49"/>
          <cell r="KPF49"/>
          <cell r="KPG49"/>
          <cell r="KPH49"/>
          <cell r="KPI49"/>
          <cell r="KPJ49"/>
          <cell r="KPK49"/>
          <cell r="KPL49"/>
          <cell r="KPM49"/>
          <cell r="KPN49"/>
          <cell r="KPO49"/>
          <cell r="KPP49"/>
          <cell r="KPQ49"/>
          <cell r="KPR49"/>
          <cell r="KPS49"/>
          <cell r="KPT49"/>
          <cell r="KPU49"/>
          <cell r="KPV49"/>
          <cell r="KPW49"/>
          <cell r="KPX49"/>
          <cell r="KPY49"/>
          <cell r="KPZ49"/>
          <cell r="KQA49"/>
          <cell r="KQB49"/>
          <cell r="KQC49"/>
          <cell r="KQD49"/>
          <cell r="KQE49"/>
          <cell r="KQF49"/>
          <cell r="KQG49"/>
          <cell r="KQH49"/>
          <cell r="KQI49"/>
          <cell r="KQJ49"/>
          <cell r="KQK49"/>
          <cell r="KQL49"/>
          <cell r="KQM49"/>
          <cell r="KQN49"/>
          <cell r="KQO49"/>
          <cell r="KQP49"/>
          <cell r="KQQ49"/>
          <cell r="KQR49"/>
          <cell r="KQS49"/>
          <cell r="KQT49"/>
          <cell r="KQU49"/>
          <cell r="KQV49"/>
          <cell r="KQW49"/>
          <cell r="KQX49"/>
          <cell r="KQY49"/>
          <cell r="KQZ49"/>
          <cell r="KRA49"/>
          <cell r="KRB49"/>
          <cell r="KRC49"/>
          <cell r="KRD49"/>
          <cell r="KRE49"/>
          <cell r="KRF49"/>
          <cell r="KRG49"/>
          <cell r="KRH49"/>
          <cell r="KRI49"/>
          <cell r="KRJ49"/>
          <cell r="KRK49"/>
          <cell r="KRL49"/>
          <cell r="KRM49"/>
          <cell r="KRN49"/>
          <cell r="KRO49"/>
          <cell r="KRP49"/>
          <cell r="KRQ49"/>
          <cell r="KRR49"/>
          <cell r="KRS49"/>
          <cell r="KRT49"/>
          <cell r="KRU49"/>
          <cell r="KRV49"/>
          <cell r="KRW49"/>
          <cell r="KRX49"/>
          <cell r="KRY49"/>
          <cell r="KRZ49"/>
          <cell r="KSA49"/>
          <cell r="KSB49"/>
          <cell r="KSC49"/>
          <cell r="KSD49"/>
          <cell r="KSE49"/>
          <cell r="KSF49"/>
          <cell r="KSG49"/>
          <cell r="KSH49"/>
          <cell r="KSI49"/>
          <cell r="KSJ49"/>
          <cell r="KSK49"/>
          <cell r="KSL49"/>
          <cell r="KSM49"/>
          <cell r="KSN49"/>
          <cell r="KSO49"/>
          <cell r="KSP49"/>
          <cell r="KSQ49"/>
          <cell r="KSR49"/>
          <cell r="KSS49"/>
          <cell r="KST49"/>
          <cell r="KSU49"/>
          <cell r="KSV49"/>
          <cell r="KSW49"/>
          <cell r="KSX49"/>
          <cell r="KSY49"/>
          <cell r="KSZ49"/>
          <cell r="KTA49"/>
          <cell r="KTB49"/>
          <cell r="KTC49"/>
          <cell r="KTD49"/>
          <cell r="KTE49"/>
          <cell r="KTF49"/>
          <cell r="KTG49"/>
          <cell r="KTH49"/>
          <cell r="KTI49"/>
          <cell r="KTJ49"/>
          <cell r="KTK49"/>
          <cell r="KTL49"/>
          <cell r="KTM49"/>
          <cell r="KTN49"/>
          <cell r="KTO49"/>
          <cell r="KTP49"/>
          <cell r="KTQ49"/>
          <cell r="KTR49"/>
          <cell r="KTS49"/>
          <cell r="KTT49"/>
          <cell r="KTU49"/>
          <cell r="KTV49"/>
          <cell r="KTW49"/>
          <cell r="KTX49"/>
          <cell r="KTY49"/>
          <cell r="KTZ49"/>
          <cell r="KUA49"/>
          <cell r="KUB49"/>
          <cell r="KUC49"/>
          <cell r="KUD49"/>
          <cell r="KUE49"/>
          <cell r="KUF49"/>
          <cell r="KUG49"/>
          <cell r="KUH49"/>
          <cell r="KUI49"/>
          <cell r="KUJ49"/>
          <cell r="KUK49"/>
          <cell r="KUL49"/>
          <cell r="KUM49"/>
          <cell r="KUN49"/>
          <cell r="KUO49"/>
          <cell r="KUP49"/>
          <cell r="KUQ49"/>
          <cell r="KUR49"/>
          <cell r="KUS49"/>
          <cell r="KUT49"/>
          <cell r="KUU49"/>
          <cell r="KUV49"/>
          <cell r="KUW49"/>
          <cell r="KUX49"/>
          <cell r="KUY49"/>
          <cell r="KUZ49"/>
          <cell r="KVA49"/>
          <cell r="KVB49"/>
          <cell r="KVC49"/>
          <cell r="KVD49"/>
          <cell r="KVE49"/>
          <cell r="KVF49"/>
          <cell r="KVG49"/>
          <cell r="KVH49"/>
          <cell r="KVI49"/>
          <cell r="KVJ49"/>
          <cell r="KVK49"/>
          <cell r="KVL49"/>
          <cell r="KVM49"/>
          <cell r="KVN49"/>
          <cell r="KVO49"/>
          <cell r="KVP49"/>
          <cell r="KVQ49"/>
          <cell r="KVR49"/>
          <cell r="KVS49"/>
          <cell r="KVT49"/>
          <cell r="KVU49"/>
          <cell r="KVV49"/>
          <cell r="KVW49"/>
          <cell r="KVX49"/>
          <cell r="KVY49"/>
          <cell r="KVZ49"/>
          <cell r="KWA49"/>
          <cell r="KWB49"/>
          <cell r="KWC49"/>
          <cell r="KWD49"/>
          <cell r="KWE49"/>
          <cell r="KWF49"/>
          <cell r="KWG49"/>
          <cell r="KWH49"/>
          <cell r="KWI49"/>
          <cell r="KWJ49"/>
          <cell r="KWK49"/>
          <cell r="KWL49"/>
          <cell r="KWM49"/>
          <cell r="KWN49"/>
          <cell r="KWO49"/>
          <cell r="KWP49"/>
          <cell r="KWQ49"/>
          <cell r="KWR49"/>
          <cell r="KWS49"/>
          <cell r="KWT49"/>
          <cell r="KWU49"/>
          <cell r="KWV49"/>
          <cell r="KWW49"/>
          <cell r="KWX49"/>
          <cell r="KWY49"/>
          <cell r="KWZ49"/>
          <cell r="KXA49"/>
          <cell r="KXB49"/>
          <cell r="KXC49"/>
          <cell r="KXD49"/>
          <cell r="KXE49"/>
          <cell r="KXF49"/>
          <cell r="KXG49"/>
          <cell r="KXH49"/>
          <cell r="KXI49"/>
          <cell r="KXJ49"/>
          <cell r="KXK49"/>
          <cell r="KXL49"/>
          <cell r="KXM49"/>
          <cell r="KXN49"/>
          <cell r="KXO49"/>
          <cell r="KXP49"/>
          <cell r="KXQ49"/>
          <cell r="KXR49"/>
          <cell r="KXS49"/>
          <cell r="KXT49"/>
          <cell r="KXU49"/>
          <cell r="KXV49"/>
          <cell r="KXW49"/>
          <cell r="KXX49"/>
          <cell r="KXY49"/>
          <cell r="KXZ49"/>
          <cell r="KYA49"/>
          <cell r="KYB49"/>
          <cell r="KYC49"/>
          <cell r="KYD49"/>
          <cell r="KYE49"/>
          <cell r="KYF49"/>
          <cell r="KYG49"/>
          <cell r="KYH49"/>
          <cell r="KYI49"/>
          <cell r="KYJ49"/>
          <cell r="KYK49"/>
          <cell r="KYL49"/>
          <cell r="KYM49"/>
          <cell r="KYN49"/>
          <cell r="KYO49"/>
          <cell r="KYP49"/>
          <cell r="KYQ49"/>
          <cell r="KYR49"/>
          <cell r="KYS49"/>
          <cell r="KYT49"/>
          <cell r="KYU49"/>
          <cell r="KYV49"/>
          <cell r="KYW49"/>
          <cell r="KYX49"/>
          <cell r="KYY49"/>
          <cell r="KYZ49"/>
          <cell r="KZA49"/>
          <cell r="KZB49"/>
          <cell r="KZC49"/>
          <cell r="KZD49"/>
          <cell r="KZE49"/>
          <cell r="KZF49"/>
          <cell r="KZG49"/>
          <cell r="KZH49"/>
          <cell r="KZI49"/>
          <cell r="KZJ49"/>
          <cell r="KZK49"/>
          <cell r="KZL49"/>
          <cell r="KZM49"/>
          <cell r="KZN49"/>
          <cell r="KZO49"/>
          <cell r="KZP49"/>
          <cell r="KZQ49"/>
          <cell r="KZR49"/>
          <cell r="KZS49"/>
          <cell r="KZT49"/>
          <cell r="KZU49"/>
          <cell r="KZV49"/>
          <cell r="KZW49"/>
          <cell r="KZX49"/>
          <cell r="KZY49"/>
          <cell r="KZZ49"/>
          <cell r="LAA49"/>
          <cell r="LAB49"/>
          <cell r="LAC49"/>
          <cell r="LAD49"/>
          <cell r="LAE49"/>
          <cell r="LAF49"/>
          <cell r="LAG49"/>
          <cell r="LAH49"/>
          <cell r="LAI49"/>
          <cell r="LAJ49"/>
          <cell r="LAK49"/>
          <cell r="LAL49"/>
          <cell r="LAM49"/>
          <cell r="LAN49"/>
          <cell r="LAO49"/>
          <cell r="LAP49"/>
          <cell r="LAQ49"/>
          <cell r="LAR49"/>
          <cell r="LAS49"/>
          <cell r="LAT49"/>
          <cell r="LAU49"/>
          <cell r="LAV49"/>
          <cell r="LAW49"/>
          <cell r="LAX49"/>
          <cell r="LAY49"/>
          <cell r="LAZ49"/>
          <cell r="LBA49"/>
          <cell r="LBB49"/>
          <cell r="LBC49"/>
          <cell r="LBD49"/>
          <cell r="LBE49"/>
          <cell r="LBF49"/>
          <cell r="LBG49"/>
          <cell r="LBH49"/>
          <cell r="LBI49"/>
          <cell r="LBJ49"/>
          <cell r="LBK49"/>
          <cell r="LBL49"/>
          <cell r="LBM49"/>
          <cell r="LBN49"/>
          <cell r="LBO49"/>
          <cell r="LBP49"/>
          <cell r="LBQ49"/>
          <cell r="LBR49"/>
          <cell r="LBS49"/>
          <cell r="LBT49"/>
          <cell r="LBU49"/>
          <cell r="LBV49"/>
          <cell r="LBW49"/>
          <cell r="LBX49"/>
          <cell r="LBY49"/>
          <cell r="LBZ49"/>
          <cell r="LCA49"/>
          <cell r="LCB49"/>
          <cell r="LCC49"/>
          <cell r="LCD49"/>
          <cell r="LCE49"/>
          <cell r="LCF49"/>
          <cell r="LCG49"/>
          <cell r="LCH49"/>
          <cell r="LCI49"/>
          <cell r="LCJ49"/>
          <cell r="LCK49"/>
          <cell r="LCL49"/>
          <cell r="LCM49"/>
          <cell r="LCN49"/>
          <cell r="LCO49"/>
          <cell r="LCP49"/>
          <cell r="LCQ49"/>
          <cell r="LCR49"/>
          <cell r="LCS49"/>
          <cell r="LCT49"/>
          <cell r="LCU49"/>
          <cell r="LCV49"/>
          <cell r="LCW49"/>
          <cell r="LCX49"/>
          <cell r="LCY49"/>
          <cell r="LCZ49"/>
          <cell r="LDA49"/>
          <cell r="LDB49"/>
          <cell r="LDC49"/>
          <cell r="LDD49"/>
          <cell r="LDE49"/>
          <cell r="LDF49"/>
          <cell r="LDG49"/>
          <cell r="LDH49"/>
          <cell r="LDI49"/>
          <cell r="LDJ49"/>
          <cell r="LDK49"/>
          <cell r="LDL49"/>
          <cell r="LDM49"/>
          <cell r="LDN49"/>
          <cell r="LDO49"/>
          <cell r="LDP49"/>
          <cell r="LDQ49"/>
          <cell r="LDR49"/>
          <cell r="LDS49"/>
          <cell r="LDT49"/>
          <cell r="LDU49"/>
          <cell r="LDV49"/>
          <cell r="LDW49"/>
          <cell r="LDX49"/>
          <cell r="LDY49"/>
          <cell r="LDZ49"/>
          <cell r="LEA49"/>
          <cell r="LEB49"/>
          <cell r="LEC49"/>
          <cell r="LED49"/>
          <cell r="LEE49"/>
          <cell r="LEF49"/>
          <cell r="LEG49"/>
          <cell r="LEH49"/>
          <cell r="LEI49"/>
          <cell r="LEJ49"/>
          <cell r="LEK49"/>
          <cell r="LEL49"/>
          <cell r="LEM49"/>
          <cell r="LEN49"/>
          <cell r="LEO49"/>
          <cell r="LEP49"/>
          <cell r="LEQ49"/>
          <cell r="LER49"/>
          <cell r="LES49"/>
          <cell r="LET49"/>
          <cell r="LEU49"/>
          <cell r="LEV49"/>
          <cell r="LEW49"/>
          <cell r="LEX49"/>
          <cell r="LEY49"/>
          <cell r="LEZ49"/>
          <cell r="LFA49"/>
          <cell r="LFB49"/>
          <cell r="LFC49"/>
          <cell r="LFD49"/>
          <cell r="LFE49"/>
          <cell r="LFF49"/>
          <cell r="LFG49"/>
          <cell r="LFH49"/>
          <cell r="LFI49"/>
          <cell r="LFJ49"/>
          <cell r="LFK49"/>
          <cell r="LFL49"/>
          <cell r="LFM49"/>
          <cell r="LFN49"/>
          <cell r="LFO49"/>
          <cell r="LFP49"/>
          <cell r="LFQ49"/>
          <cell r="LFR49"/>
          <cell r="LFS49"/>
          <cell r="LFT49"/>
          <cell r="LFU49"/>
          <cell r="LFV49"/>
          <cell r="LFW49"/>
          <cell r="LFX49"/>
          <cell r="LFY49"/>
          <cell r="LFZ49"/>
          <cell r="LGA49"/>
          <cell r="LGB49"/>
          <cell r="LGC49"/>
          <cell r="LGD49"/>
          <cell r="LGE49"/>
          <cell r="LGF49"/>
          <cell r="LGG49"/>
          <cell r="LGH49"/>
          <cell r="LGI49"/>
          <cell r="LGJ49"/>
          <cell r="LGK49"/>
          <cell r="LGL49"/>
          <cell r="LGM49"/>
          <cell r="LGN49"/>
          <cell r="LGO49"/>
          <cell r="LGP49"/>
          <cell r="LGQ49"/>
          <cell r="LGR49"/>
          <cell r="LGS49"/>
          <cell r="LGT49"/>
          <cell r="LGU49"/>
          <cell r="LGV49"/>
          <cell r="LGW49"/>
          <cell r="LGX49"/>
          <cell r="LGY49"/>
          <cell r="LGZ49"/>
          <cell r="LHA49"/>
          <cell r="LHB49"/>
          <cell r="LHC49"/>
          <cell r="LHD49"/>
          <cell r="LHE49"/>
          <cell r="LHF49"/>
          <cell r="LHG49"/>
          <cell r="LHH49"/>
          <cell r="LHI49"/>
          <cell r="LHJ49"/>
          <cell r="LHK49"/>
          <cell r="LHL49"/>
          <cell r="LHM49"/>
          <cell r="LHN49"/>
          <cell r="LHO49"/>
          <cell r="LHP49"/>
          <cell r="LHQ49"/>
          <cell r="LHR49"/>
          <cell r="LHS49"/>
          <cell r="LHT49"/>
          <cell r="LHU49"/>
          <cell r="LHV49"/>
          <cell r="LHW49"/>
          <cell r="LHX49"/>
          <cell r="LHY49"/>
          <cell r="LHZ49"/>
          <cell r="LIA49"/>
          <cell r="LIB49"/>
          <cell r="LIC49"/>
          <cell r="LID49"/>
          <cell r="LIE49"/>
          <cell r="LIF49"/>
          <cell r="LIG49"/>
          <cell r="LIH49"/>
          <cell r="LII49"/>
          <cell r="LIJ49"/>
          <cell r="LIK49"/>
          <cell r="LIL49"/>
          <cell r="LIM49"/>
          <cell r="LIN49"/>
          <cell r="LIO49"/>
          <cell r="LIP49"/>
          <cell r="LIQ49"/>
          <cell r="LIR49"/>
          <cell r="LIS49"/>
          <cell r="LIT49"/>
          <cell r="LIU49"/>
          <cell r="LIV49"/>
          <cell r="LIW49"/>
          <cell r="LIX49"/>
          <cell r="LIY49"/>
          <cell r="LIZ49"/>
          <cell r="LJA49"/>
          <cell r="LJB49"/>
          <cell r="LJC49"/>
          <cell r="LJD49"/>
          <cell r="LJE49"/>
          <cell r="LJF49"/>
          <cell r="LJG49"/>
          <cell r="LJH49"/>
          <cell r="LJI49"/>
          <cell r="LJJ49"/>
          <cell r="LJK49"/>
          <cell r="LJL49"/>
          <cell r="LJM49"/>
          <cell r="LJN49"/>
          <cell r="LJO49"/>
          <cell r="LJP49"/>
          <cell r="LJQ49"/>
          <cell r="LJR49"/>
          <cell r="LJS49"/>
          <cell r="LJT49"/>
          <cell r="LJU49"/>
          <cell r="LJV49"/>
          <cell r="LJW49"/>
          <cell r="LJX49"/>
          <cell r="LJY49"/>
          <cell r="LJZ49"/>
          <cell r="LKA49"/>
          <cell r="LKB49"/>
          <cell r="LKC49"/>
          <cell r="LKD49"/>
          <cell r="LKE49"/>
          <cell r="LKF49"/>
          <cell r="LKG49"/>
          <cell r="LKH49"/>
          <cell r="LKI49"/>
          <cell r="LKJ49"/>
          <cell r="LKK49"/>
          <cell r="LKL49"/>
          <cell r="LKM49"/>
          <cell r="LKN49"/>
          <cell r="LKO49"/>
          <cell r="LKP49"/>
          <cell r="LKQ49"/>
          <cell r="LKR49"/>
          <cell r="LKS49"/>
          <cell r="LKT49"/>
          <cell r="LKU49"/>
          <cell r="LKV49"/>
          <cell r="LKW49"/>
          <cell r="LKX49"/>
          <cell r="LKY49"/>
          <cell r="LKZ49"/>
          <cell r="LLA49"/>
          <cell r="LLB49"/>
          <cell r="LLC49"/>
          <cell r="LLD49"/>
          <cell r="LLE49"/>
          <cell r="LLF49"/>
          <cell r="LLG49"/>
          <cell r="LLH49"/>
          <cell r="LLI49"/>
          <cell r="LLJ49"/>
          <cell r="LLK49"/>
          <cell r="LLL49"/>
          <cell r="LLM49"/>
          <cell r="LLN49"/>
          <cell r="LLO49"/>
          <cell r="LLP49"/>
          <cell r="LLQ49"/>
          <cell r="LLR49"/>
          <cell r="LLS49"/>
          <cell r="LLT49"/>
          <cell r="LLU49"/>
          <cell r="LLV49"/>
          <cell r="LLW49"/>
          <cell r="LLX49"/>
          <cell r="LLY49"/>
          <cell r="LLZ49"/>
          <cell r="LMA49"/>
          <cell r="LMB49"/>
          <cell r="LMC49"/>
          <cell r="LMD49"/>
          <cell r="LME49"/>
          <cell r="LMF49"/>
          <cell r="LMG49"/>
          <cell r="LMH49"/>
          <cell r="LMI49"/>
          <cell r="LMJ49"/>
          <cell r="LMK49"/>
          <cell r="LML49"/>
          <cell r="LMM49"/>
          <cell r="LMN49"/>
          <cell r="LMO49"/>
          <cell r="LMP49"/>
          <cell r="LMQ49"/>
          <cell r="LMR49"/>
          <cell r="LMS49"/>
          <cell r="LMT49"/>
          <cell r="LMU49"/>
          <cell r="LMV49"/>
          <cell r="LMW49"/>
          <cell r="LMX49"/>
          <cell r="LMY49"/>
          <cell r="LMZ49"/>
          <cell r="LNA49"/>
          <cell r="LNB49"/>
          <cell r="LNC49"/>
          <cell r="LND49"/>
          <cell r="LNE49"/>
          <cell r="LNF49"/>
          <cell r="LNG49"/>
          <cell r="LNH49"/>
          <cell r="LNI49"/>
          <cell r="LNJ49"/>
          <cell r="LNK49"/>
          <cell r="LNL49"/>
          <cell r="LNM49"/>
          <cell r="LNN49"/>
          <cell r="LNO49"/>
          <cell r="LNP49"/>
          <cell r="LNQ49"/>
          <cell r="LNR49"/>
          <cell r="LNS49"/>
          <cell r="LNT49"/>
          <cell r="LNU49"/>
          <cell r="LNV49"/>
          <cell r="LNW49"/>
          <cell r="LNX49"/>
          <cell r="LNY49"/>
          <cell r="LNZ49"/>
          <cell r="LOA49"/>
          <cell r="LOB49"/>
          <cell r="LOC49"/>
          <cell r="LOD49"/>
          <cell r="LOE49"/>
          <cell r="LOF49"/>
          <cell r="LOG49"/>
          <cell r="LOH49"/>
          <cell r="LOI49"/>
          <cell r="LOJ49"/>
          <cell r="LOK49"/>
          <cell r="LOL49"/>
          <cell r="LOM49"/>
          <cell r="LON49"/>
          <cell r="LOO49"/>
          <cell r="LOP49"/>
          <cell r="LOQ49"/>
          <cell r="LOR49"/>
          <cell r="LOS49"/>
          <cell r="LOT49"/>
          <cell r="LOU49"/>
          <cell r="LOV49"/>
          <cell r="LOW49"/>
          <cell r="LOX49"/>
          <cell r="LOY49"/>
          <cell r="LOZ49"/>
          <cell r="LPA49"/>
          <cell r="LPB49"/>
          <cell r="LPC49"/>
          <cell r="LPD49"/>
          <cell r="LPE49"/>
          <cell r="LPF49"/>
          <cell r="LPG49"/>
          <cell r="LPH49"/>
          <cell r="LPI49"/>
          <cell r="LPJ49"/>
          <cell r="LPK49"/>
          <cell r="LPL49"/>
          <cell r="LPM49"/>
          <cell r="LPN49"/>
          <cell r="LPO49"/>
          <cell r="LPP49"/>
          <cell r="LPQ49"/>
          <cell r="LPR49"/>
          <cell r="LPS49"/>
          <cell r="LPT49"/>
          <cell r="LPU49"/>
          <cell r="LPV49"/>
          <cell r="LPW49"/>
          <cell r="LPX49"/>
          <cell r="LPY49"/>
          <cell r="LPZ49"/>
          <cell r="LQA49"/>
          <cell r="LQB49"/>
          <cell r="LQC49"/>
          <cell r="LQD49"/>
          <cell r="LQE49"/>
          <cell r="LQF49"/>
          <cell r="LQG49"/>
          <cell r="LQH49"/>
          <cell r="LQI49"/>
          <cell r="LQJ49"/>
          <cell r="LQK49"/>
          <cell r="LQL49"/>
          <cell r="LQM49"/>
          <cell r="LQN49"/>
          <cell r="LQO49"/>
          <cell r="LQP49"/>
          <cell r="LQQ49"/>
          <cell r="LQR49"/>
          <cell r="LQS49"/>
          <cell r="LQT49"/>
          <cell r="LQU49"/>
          <cell r="LQV49"/>
          <cell r="LQW49"/>
          <cell r="LQX49"/>
          <cell r="LQY49"/>
          <cell r="LQZ49"/>
          <cell r="LRA49"/>
          <cell r="LRB49"/>
          <cell r="LRC49"/>
          <cell r="LRD49"/>
          <cell r="LRE49"/>
          <cell r="LRF49"/>
          <cell r="LRG49"/>
          <cell r="LRH49"/>
          <cell r="LRI49"/>
          <cell r="LRJ49"/>
          <cell r="LRK49"/>
          <cell r="LRL49"/>
          <cell r="LRM49"/>
          <cell r="LRN49"/>
          <cell r="LRO49"/>
          <cell r="LRP49"/>
          <cell r="LRQ49"/>
          <cell r="LRR49"/>
          <cell r="LRS49"/>
          <cell r="LRT49"/>
          <cell r="LRU49"/>
          <cell r="LRV49"/>
          <cell r="LRW49"/>
          <cell r="LRX49"/>
          <cell r="LRY49"/>
          <cell r="LRZ49"/>
          <cell r="LSA49"/>
          <cell r="LSB49"/>
          <cell r="LSC49"/>
          <cell r="LSD49"/>
          <cell r="LSE49"/>
          <cell r="LSF49"/>
          <cell r="LSG49"/>
          <cell r="LSH49"/>
          <cell r="LSI49"/>
          <cell r="LSJ49"/>
          <cell r="LSK49"/>
          <cell r="LSL49"/>
          <cell r="LSM49"/>
          <cell r="LSN49"/>
          <cell r="LSO49"/>
          <cell r="LSP49"/>
          <cell r="LSQ49"/>
          <cell r="LSR49"/>
          <cell r="LSS49"/>
          <cell r="LST49"/>
          <cell r="LSU49"/>
          <cell r="LSV49"/>
          <cell r="LSW49"/>
          <cell r="LSX49"/>
          <cell r="LSY49"/>
          <cell r="LSZ49"/>
          <cell r="LTA49"/>
          <cell r="LTB49"/>
          <cell r="LTC49"/>
          <cell r="LTD49"/>
          <cell r="LTE49"/>
          <cell r="LTF49"/>
          <cell r="LTG49"/>
          <cell r="LTH49"/>
          <cell r="LTI49"/>
          <cell r="LTJ49"/>
          <cell r="LTK49"/>
          <cell r="LTL49"/>
          <cell r="LTM49"/>
          <cell r="LTN49"/>
          <cell r="LTO49"/>
          <cell r="LTP49"/>
          <cell r="LTQ49"/>
          <cell r="LTR49"/>
          <cell r="LTS49"/>
          <cell r="LTT49"/>
          <cell r="LTU49"/>
          <cell r="LTV49"/>
          <cell r="LTW49"/>
          <cell r="LTX49"/>
          <cell r="LTY49"/>
          <cell r="LTZ49"/>
          <cell r="LUA49"/>
          <cell r="LUB49"/>
          <cell r="LUC49"/>
          <cell r="LUD49"/>
          <cell r="LUE49"/>
          <cell r="LUF49"/>
          <cell r="LUG49"/>
          <cell r="LUH49"/>
          <cell r="LUI49"/>
          <cell r="LUJ49"/>
          <cell r="LUK49"/>
          <cell r="LUL49"/>
          <cell r="LUM49"/>
          <cell r="LUN49"/>
          <cell r="LUO49"/>
          <cell r="LUP49"/>
          <cell r="LUQ49"/>
          <cell r="LUR49"/>
          <cell r="LUS49"/>
          <cell r="LUT49"/>
          <cell r="LUU49"/>
          <cell r="LUV49"/>
          <cell r="LUW49"/>
          <cell r="LUX49"/>
          <cell r="LUY49"/>
          <cell r="LUZ49"/>
          <cell r="LVA49"/>
          <cell r="LVB49"/>
          <cell r="LVC49"/>
          <cell r="LVD49"/>
          <cell r="LVE49"/>
          <cell r="LVF49"/>
          <cell r="LVG49"/>
          <cell r="LVH49"/>
          <cell r="LVI49"/>
          <cell r="LVJ49"/>
          <cell r="LVK49"/>
          <cell r="LVL49"/>
          <cell r="LVM49"/>
          <cell r="LVN49"/>
          <cell r="LVO49"/>
          <cell r="LVP49"/>
          <cell r="LVQ49"/>
          <cell r="LVR49"/>
          <cell r="LVS49"/>
          <cell r="LVT49"/>
          <cell r="LVU49"/>
          <cell r="LVV49"/>
          <cell r="LVW49"/>
          <cell r="LVX49"/>
          <cell r="LVY49"/>
          <cell r="LVZ49"/>
          <cell r="LWA49"/>
          <cell r="LWB49"/>
          <cell r="LWC49"/>
          <cell r="LWD49"/>
          <cell r="LWE49"/>
          <cell r="LWF49"/>
          <cell r="LWG49"/>
          <cell r="LWH49"/>
          <cell r="LWI49"/>
          <cell r="LWJ49"/>
          <cell r="LWK49"/>
          <cell r="LWL49"/>
          <cell r="LWM49"/>
          <cell r="LWN49"/>
          <cell r="LWO49"/>
          <cell r="LWP49"/>
          <cell r="LWQ49"/>
          <cell r="LWR49"/>
          <cell r="LWS49"/>
          <cell r="LWT49"/>
          <cell r="LWU49"/>
          <cell r="LWV49"/>
          <cell r="LWW49"/>
          <cell r="LWX49"/>
          <cell r="LWY49"/>
          <cell r="LWZ49"/>
          <cell r="LXA49"/>
          <cell r="LXB49"/>
          <cell r="LXC49"/>
          <cell r="LXD49"/>
          <cell r="LXE49"/>
          <cell r="LXF49"/>
          <cell r="LXG49"/>
          <cell r="LXH49"/>
          <cell r="LXI49"/>
          <cell r="LXJ49"/>
          <cell r="LXK49"/>
          <cell r="LXL49"/>
          <cell r="LXM49"/>
          <cell r="LXN49"/>
          <cell r="LXO49"/>
          <cell r="LXP49"/>
          <cell r="LXQ49"/>
          <cell r="LXR49"/>
          <cell r="LXS49"/>
          <cell r="LXT49"/>
          <cell r="LXU49"/>
          <cell r="LXV49"/>
          <cell r="LXW49"/>
          <cell r="LXX49"/>
          <cell r="LXY49"/>
          <cell r="LXZ49"/>
          <cell r="LYA49"/>
          <cell r="LYB49"/>
          <cell r="LYC49"/>
          <cell r="LYD49"/>
          <cell r="LYE49"/>
          <cell r="LYF49"/>
          <cell r="LYG49"/>
          <cell r="LYH49"/>
          <cell r="LYI49"/>
          <cell r="LYJ49"/>
          <cell r="LYK49"/>
          <cell r="LYL49"/>
          <cell r="LYM49"/>
          <cell r="LYN49"/>
          <cell r="LYO49"/>
          <cell r="LYP49"/>
          <cell r="LYQ49"/>
          <cell r="LYR49"/>
          <cell r="LYS49"/>
          <cell r="LYT49"/>
          <cell r="LYU49"/>
          <cell r="LYV49"/>
          <cell r="LYW49"/>
          <cell r="LYX49"/>
          <cell r="LYY49"/>
          <cell r="LYZ49"/>
          <cell r="LZA49"/>
          <cell r="LZB49"/>
          <cell r="LZC49"/>
          <cell r="LZD49"/>
          <cell r="LZE49"/>
          <cell r="LZF49"/>
          <cell r="LZG49"/>
          <cell r="LZH49"/>
          <cell r="LZI49"/>
          <cell r="LZJ49"/>
          <cell r="LZK49"/>
          <cell r="LZL49"/>
          <cell r="LZM49"/>
          <cell r="LZN49"/>
          <cell r="LZO49"/>
          <cell r="LZP49"/>
          <cell r="LZQ49"/>
          <cell r="LZR49"/>
          <cell r="LZS49"/>
          <cell r="LZT49"/>
          <cell r="LZU49"/>
          <cell r="LZV49"/>
          <cell r="LZW49"/>
          <cell r="LZX49"/>
          <cell r="LZY49"/>
          <cell r="LZZ49"/>
          <cell r="MAA49"/>
          <cell r="MAB49"/>
          <cell r="MAC49"/>
          <cell r="MAD49"/>
          <cell r="MAE49"/>
          <cell r="MAF49"/>
          <cell r="MAG49"/>
          <cell r="MAH49"/>
          <cell r="MAI49"/>
          <cell r="MAJ49"/>
          <cell r="MAK49"/>
          <cell r="MAL49"/>
          <cell r="MAM49"/>
          <cell r="MAN49"/>
          <cell r="MAO49"/>
          <cell r="MAP49"/>
          <cell r="MAQ49"/>
          <cell r="MAR49"/>
          <cell r="MAS49"/>
          <cell r="MAT49"/>
          <cell r="MAU49"/>
          <cell r="MAV49"/>
          <cell r="MAW49"/>
          <cell r="MAX49"/>
          <cell r="MAY49"/>
          <cell r="MAZ49"/>
          <cell r="MBA49"/>
          <cell r="MBB49"/>
          <cell r="MBC49"/>
          <cell r="MBD49"/>
          <cell r="MBE49"/>
          <cell r="MBF49"/>
          <cell r="MBG49"/>
          <cell r="MBH49"/>
          <cell r="MBI49"/>
          <cell r="MBJ49"/>
          <cell r="MBK49"/>
          <cell r="MBL49"/>
          <cell r="MBM49"/>
          <cell r="MBN49"/>
          <cell r="MBO49"/>
          <cell r="MBP49"/>
          <cell r="MBQ49"/>
          <cell r="MBR49"/>
          <cell r="MBS49"/>
          <cell r="MBT49"/>
          <cell r="MBU49"/>
          <cell r="MBV49"/>
          <cell r="MBW49"/>
          <cell r="MBX49"/>
          <cell r="MBY49"/>
          <cell r="MBZ49"/>
          <cell r="MCA49"/>
          <cell r="MCB49"/>
          <cell r="MCC49"/>
          <cell r="MCD49"/>
          <cell r="MCE49"/>
          <cell r="MCF49"/>
          <cell r="MCG49"/>
          <cell r="MCH49"/>
          <cell r="MCI49"/>
          <cell r="MCJ49"/>
          <cell r="MCK49"/>
          <cell r="MCL49"/>
          <cell r="MCM49"/>
          <cell r="MCN49"/>
          <cell r="MCO49"/>
          <cell r="MCP49"/>
          <cell r="MCQ49"/>
          <cell r="MCR49"/>
          <cell r="MCS49"/>
          <cell r="MCT49"/>
          <cell r="MCU49"/>
          <cell r="MCV49"/>
          <cell r="MCW49"/>
          <cell r="MCX49"/>
          <cell r="MCY49"/>
          <cell r="MCZ49"/>
          <cell r="MDA49"/>
          <cell r="MDB49"/>
          <cell r="MDC49"/>
          <cell r="MDD49"/>
          <cell r="MDE49"/>
          <cell r="MDF49"/>
          <cell r="MDG49"/>
          <cell r="MDH49"/>
          <cell r="MDI49"/>
          <cell r="MDJ49"/>
          <cell r="MDK49"/>
          <cell r="MDL49"/>
          <cell r="MDM49"/>
          <cell r="MDN49"/>
          <cell r="MDO49"/>
          <cell r="MDP49"/>
          <cell r="MDQ49"/>
          <cell r="MDR49"/>
          <cell r="MDS49"/>
          <cell r="MDT49"/>
          <cell r="MDU49"/>
          <cell r="MDV49"/>
          <cell r="MDW49"/>
          <cell r="MDX49"/>
          <cell r="MDY49"/>
          <cell r="MDZ49"/>
          <cell r="MEA49"/>
          <cell r="MEB49"/>
          <cell r="MEC49"/>
          <cell r="MED49"/>
          <cell r="MEE49"/>
          <cell r="MEF49"/>
          <cell r="MEG49"/>
          <cell r="MEH49"/>
          <cell r="MEI49"/>
          <cell r="MEJ49"/>
          <cell r="MEK49"/>
          <cell r="MEL49"/>
          <cell r="MEM49"/>
          <cell r="MEN49"/>
          <cell r="MEO49"/>
          <cell r="MEP49"/>
          <cell r="MEQ49"/>
          <cell r="MER49"/>
          <cell r="MES49"/>
          <cell r="MET49"/>
          <cell r="MEU49"/>
          <cell r="MEV49"/>
          <cell r="MEW49"/>
          <cell r="MEX49"/>
          <cell r="MEY49"/>
          <cell r="MEZ49"/>
          <cell r="MFA49"/>
          <cell r="MFB49"/>
          <cell r="MFC49"/>
          <cell r="MFD49"/>
          <cell r="MFE49"/>
          <cell r="MFF49"/>
          <cell r="MFG49"/>
          <cell r="MFH49"/>
          <cell r="MFI49"/>
          <cell r="MFJ49"/>
          <cell r="MFK49"/>
          <cell r="MFL49"/>
          <cell r="MFM49"/>
          <cell r="MFN49"/>
          <cell r="MFO49"/>
          <cell r="MFP49"/>
          <cell r="MFQ49"/>
          <cell r="MFR49"/>
          <cell r="MFS49"/>
          <cell r="MFT49"/>
          <cell r="MFU49"/>
          <cell r="MFV49"/>
          <cell r="MFW49"/>
          <cell r="MFX49"/>
          <cell r="MFY49"/>
          <cell r="MFZ49"/>
          <cell r="MGA49"/>
          <cell r="MGB49"/>
          <cell r="MGC49"/>
          <cell r="MGD49"/>
          <cell r="MGE49"/>
          <cell r="MGF49"/>
          <cell r="MGG49"/>
          <cell r="MGH49"/>
          <cell r="MGI49"/>
          <cell r="MGJ49"/>
          <cell r="MGK49"/>
          <cell r="MGL49"/>
          <cell r="MGM49"/>
          <cell r="MGN49"/>
          <cell r="MGO49"/>
          <cell r="MGP49"/>
          <cell r="MGQ49"/>
          <cell r="MGR49"/>
          <cell r="MGS49"/>
          <cell r="MGT49"/>
          <cell r="MGU49"/>
          <cell r="MGV49"/>
          <cell r="MGW49"/>
          <cell r="MGX49"/>
          <cell r="MGY49"/>
          <cell r="MGZ49"/>
          <cell r="MHA49"/>
          <cell r="MHB49"/>
          <cell r="MHC49"/>
          <cell r="MHD49"/>
          <cell r="MHE49"/>
          <cell r="MHF49"/>
          <cell r="MHG49"/>
          <cell r="MHH49"/>
          <cell r="MHI49"/>
          <cell r="MHJ49"/>
          <cell r="MHK49"/>
          <cell r="MHL49"/>
          <cell r="MHM49"/>
          <cell r="MHN49"/>
          <cell r="MHO49"/>
          <cell r="MHP49"/>
          <cell r="MHQ49"/>
          <cell r="MHR49"/>
          <cell r="MHS49"/>
          <cell r="MHT49"/>
          <cell r="MHU49"/>
          <cell r="MHV49"/>
          <cell r="MHW49"/>
          <cell r="MHX49"/>
          <cell r="MHY49"/>
          <cell r="MHZ49"/>
          <cell r="MIA49"/>
          <cell r="MIB49"/>
          <cell r="MIC49"/>
          <cell r="MID49"/>
          <cell r="MIE49"/>
          <cell r="MIF49"/>
          <cell r="MIG49"/>
          <cell r="MIH49"/>
          <cell r="MII49"/>
          <cell r="MIJ49"/>
          <cell r="MIK49"/>
          <cell r="MIL49"/>
          <cell r="MIM49"/>
          <cell r="MIN49"/>
          <cell r="MIO49"/>
          <cell r="MIP49"/>
          <cell r="MIQ49"/>
          <cell r="MIR49"/>
          <cell r="MIS49"/>
          <cell r="MIT49"/>
          <cell r="MIU49"/>
          <cell r="MIV49"/>
          <cell r="MIW49"/>
          <cell r="MIX49"/>
          <cell r="MIY49"/>
          <cell r="MIZ49"/>
          <cell r="MJA49"/>
          <cell r="MJB49"/>
          <cell r="MJC49"/>
          <cell r="MJD49"/>
          <cell r="MJE49"/>
          <cell r="MJF49"/>
          <cell r="MJG49"/>
          <cell r="MJH49"/>
          <cell r="MJI49"/>
          <cell r="MJJ49"/>
          <cell r="MJK49"/>
          <cell r="MJL49"/>
          <cell r="MJM49"/>
          <cell r="MJN49"/>
          <cell r="MJO49"/>
          <cell r="MJP49"/>
          <cell r="MJQ49"/>
          <cell r="MJR49"/>
          <cell r="MJS49"/>
          <cell r="MJT49"/>
          <cell r="MJU49"/>
          <cell r="MJV49"/>
          <cell r="MJW49"/>
          <cell r="MJX49"/>
          <cell r="MJY49"/>
          <cell r="MJZ49"/>
          <cell r="MKA49"/>
          <cell r="MKB49"/>
          <cell r="MKC49"/>
          <cell r="MKD49"/>
          <cell r="MKE49"/>
          <cell r="MKF49"/>
          <cell r="MKG49"/>
          <cell r="MKH49"/>
          <cell r="MKI49"/>
          <cell r="MKJ49"/>
          <cell r="MKK49"/>
          <cell r="MKL49"/>
          <cell r="MKM49"/>
          <cell r="MKN49"/>
          <cell r="MKO49"/>
          <cell r="MKP49"/>
          <cell r="MKQ49"/>
          <cell r="MKR49"/>
          <cell r="MKS49"/>
          <cell r="MKT49"/>
          <cell r="MKU49"/>
          <cell r="MKV49"/>
          <cell r="MKW49"/>
          <cell r="MKX49"/>
          <cell r="MKY49"/>
          <cell r="MKZ49"/>
          <cell r="MLA49"/>
          <cell r="MLB49"/>
          <cell r="MLC49"/>
          <cell r="MLD49"/>
          <cell r="MLE49"/>
          <cell r="MLF49"/>
          <cell r="MLG49"/>
          <cell r="MLH49"/>
          <cell r="MLI49"/>
          <cell r="MLJ49"/>
          <cell r="MLK49"/>
          <cell r="MLL49"/>
          <cell r="MLM49"/>
          <cell r="MLN49"/>
          <cell r="MLO49"/>
          <cell r="MLP49"/>
          <cell r="MLQ49"/>
          <cell r="MLR49"/>
          <cell r="MLS49"/>
          <cell r="MLT49"/>
          <cell r="MLU49"/>
          <cell r="MLV49"/>
          <cell r="MLW49"/>
          <cell r="MLX49"/>
          <cell r="MLY49"/>
          <cell r="MLZ49"/>
          <cell r="MMA49"/>
          <cell r="MMB49"/>
          <cell r="MMC49"/>
          <cell r="MMD49"/>
          <cell r="MME49"/>
          <cell r="MMF49"/>
          <cell r="MMG49"/>
          <cell r="MMH49"/>
          <cell r="MMI49"/>
          <cell r="MMJ49"/>
          <cell r="MMK49"/>
          <cell r="MML49"/>
          <cell r="MMM49"/>
          <cell r="MMN49"/>
          <cell r="MMO49"/>
          <cell r="MMP49"/>
          <cell r="MMQ49"/>
          <cell r="MMR49"/>
          <cell r="MMS49"/>
          <cell r="MMT49"/>
          <cell r="MMU49"/>
          <cell r="MMV49"/>
          <cell r="MMW49"/>
          <cell r="MMX49"/>
          <cell r="MMY49"/>
          <cell r="MMZ49"/>
          <cell r="MNA49"/>
          <cell r="MNB49"/>
          <cell r="MNC49"/>
          <cell r="MND49"/>
          <cell r="MNE49"/>
          <cell r="MNF49"/>
          <cell r="MNG49"/>
          <cell r="MNH49"/>
          <cell r="MNI49"/>
          <cell r="MNJ49"/>
          <cell r="MNK49"/>
          <cell r="MNL49"/>
          <cell r="MNM49"/>
          <cell r="MNN49"/>
          <cell r="MNO49"/>
          <cell r="MNP49"/>
          <cell r="MNQ49"/>
          <cell r="MNR49"/>
          <cell r="MNS49"/>
          <cell r="MNT49"/>
          <cell r="MNU49"/>
          <cell r="MNV49"/>
          <cell r="MNW49"/>
          <cell r="MNX49"/>
          <cell r="MNY49"/>
          <cell r="MNZ49"/>
          <cell r="MOA49"/>
          <cell r="MOB49"/>
          <cell r="MOC49"/>
          <cell r="MOD49"/>
          <cell r="MOE49"/>
          <cell r="MOF49"/>
          <cell r="MOG49"/>
          <cell r="MOH49"/>
          <cell r="MOI49"/>
          <cell r="MOJ49"/>
          <cell r="MOK49"/>
          <cell r="MOL49"/>
          <cell r="MOM49"/>
          <cell r="MON49"/>
          <cell r="MOO49"/>
          <cell r="MOP49"/>
          <cell r="MOQ49"/>
          <cell r="MOR49"/>
          <cell r="MOS49"/>
          <cell r="MOT49"/>
          <cell r="MOU49"/>
          <cell r="MOV49"/>
          <cell r="MOW49"/>
          <cell r="MOX49"/>
          <cell r="MOY49"/>
          <cell r="MOZ49"/>
          <cell r="MPA49"/>
          <cell r="MPB49"/>
          <cell r="MPC49"/>
          <cell r="MPD49"/>
          <cell r="MPE49"/>
          <cell r="MPF49"/>
          <cell r="MPG49"/>
          <cell r="MPH49"/>
          <cell r="MPI49"/>
          <cell r="MPJ49"/>
          <cell r="MPK49"/>
          <cell r="MPL49"/>
          <cell r="MPM49"/>
          <cell r="MPN49"/>
          <cell r="MPO49"/>
          <cell r="MPP49"/>
          <cell r="MPQ49"/>
          <cell r="MPR49"/>
          <cell r="MPS49"/>
          <cell r="MPT49"/>
          <cell r="MPU49"/>
          <cell r="MPV49"/>
          <cell r="MPW49"/>
          <cell r="MPX49"/>
          <cell r="MPY49"/>
          <cell r="MPZ49"/>
          <cell r="MQA49"/>
          <cell r="MQB49"/>
          <cell r="MQC49"/>
          <cell r="MQD49"/>
          <cell r="MQE49"/>
          <cell r="MQF49"/>
          <cell r="MQG49"/>
          <cell r="MQH49"/>
          <cell r="MQI49"/>
          <cell r="MQJ49"/>
          <cell r="MQK49"/>
          <cell r="MQL49"/>
          <cell r="MQM49"/>
          <cell r="MQN49"/>
          <cell r="MQO49"/>
          <cell r="MQP49"/>
          <cell r="MQQ49"/>
          <cell r="MQR49"/>
          <cell r="MQS49"/>
          <cell r="MQT49"/>
          <cell r="MQU49"/>
          <cell r="MQV49"/>
          <cell r="MQW49"/>
          <cell r="MQX49"/>
          <cell r="MQY49"/>
          <cell r="MQZ49"/>
          <cell r="MRA49"/>
          <cell r="MRB49"/>
          <cell r="MRC49"/>
          <cell r="MRD49"/>
          <cell r="MRE49"/>
          <cell r="MRF49"/>
          <cell r="MRG49"/>
          <cell r="MRH49"/>
          <cell r="MRI49"/>
          <cell r="MRJ49"/>
          <cell r="MRK49"/>
          <cell r="MRL49"/>
          <cell r="MRM49"/>
          <cell r="MRN49"/>
          <cell r="MRO49"/>
          <cell r="MRP49"/>
          <cell r="MRQ49"/>
          <cell r="MRR49"/>
          <cell r="MRS49"/>
          <cell r="MRT49"/>
          <cell r="MRU49"/>
          <cell r="MRV49"/>
          <cell r="MRW49"/>
          <cell r="MRX49"/>
          <cell r="MRY49"/>
          <cell r="MRZ49"/>
          <cell r="MSA49"/>
          <cell r="MSB49"/>
          <cell r="MSC49"/>
          <cell r="MSD49"/>
          <cell r="MSE49"/>
          <cell r="MSF49"/>
          <cell r="MSG49"/>
          <cell r="MSH49"/>
          <cell r="MSI49"/>
          <cell r="MSJ49"/>
          <cell r="MSK49"/>
          <cell r="MSL49"/>
          <cell r="MSM49"/>
          <cell r="MSN49"/>
          <cell r="MSO49"/>
          <cell r="MSP49"/>
          <cell r="MSQ49"/>
          <cell r="MSR49"/>
          <cell r="MSS49"/>
          <cell r="MST49"/>
          <cell r="MSU49"/>
          <cell r="MSV49"/>
          <cell r="MSW49"/>
          <cell r="MSX49"/>
          <cell r="MSY49"/>
          <cell r="MSZ49"/>
          <cell r="MTA49"/>
          <cell r="MTB49"/>
          <cell r="MTC49"/>
          <cell r="MTD49"/>
          <cell r="MTE49"/>
          <cell r="MTF49"/>
          <cell r="MTG49"/>
          <cell r="MTH49"/>
          <cell r="MTI49"/>
          <cell r="MTJ49"/>
          <cell r="MTK49"/>
          <cell r="MTL49"/>
          <cell r="MTM49"/>
          <cell r="MTN49"/>
          <cell r="MTO49"/>
          <cell r="MTP49"/>
          <cell r="MTQ49"/>
          <cell r="MTR49"/>
          <cell r="MTS49"/>
          <cell r="MTT49"/>
          <cell r="MTU49"/>
          <cell r="MTV49"/>
          <cell r="MTW49"/>
          <cell r="MTX49"/>
          <cell r="MTY49"/>
          <cell r="MTZ49"/>
          <cell r="MUA49"/>
          <cell r="MUB49"/>
          <cell r="MUC49"/>
          <cell r="MUD49"/>
          <cell r="MUE49"/>
          <cell r="MUF49"/>
          <cell r="MUG49"/>
          <cell r="MUH49"/>
          <cell r="MUI49"/>
          <cell r="MUJ49"/>
          <cell r="MUK49"/>
          <cell r="MUL49"/>
          <cell r="MUM49"/>
          <cell r="MUN49"/>
          <cell r="MUO49"/>
          <cell r="MUP49"/>
          <cell r="MUQ49"/>
          <cell r="MUR49"/>
          <cell r="MUS49"/>
          <cell r="MUT49"/>
          <cell r="MUU49"/>
          <cell r="MUV49"/>
          <cell r="MUW49"/>
          <cell r="MUX49"/>
          <cell r="MUY49"/>
          <cell r="MUZ49"/>
          <cell r="MVA49"/>
          <cell r="MVB49"/>
          <cell r="MVC49"/>
          <cell r="MVD49"/>
          <cell r="MVE49"/>
          <cell r="MVF49"/>
          <cell r="MVG49"/>
          <cell r="MVH49"/>
          <cell r="MVI49"/>
          <cell r="MVJ49"/>
          <cell r="MVK49"/>
          <cell r="MVL49"/>
          <cell r="MVM49"/>
          <cell r="MVN49"/>
          <cell r="MVO49"/>
          <cell r="MVP49"/>
          <cell r="MVQ49"/>
          <cell r="MVR49"/>
          <cell r="MVS49"/>
          <cell r="MVT49"/>
          <cell r="MVU49"/>
          <cell r="MVV49"/>
          <cell r="MVW49"/>
          <cell r="MVX49"/>
          <cell r="MVY49"/>
          <cell r="MVZ49"/>
          <cell r="MWA49"/>
          <cell r="MWB49"/>
          <cell r="MWC49"/>
          <cell r="MWD49"/>
          <cell r="MWE49"/>
          <cell r="MWF49"/>
          <cell r="MWG49"/>
          <cell r="MWH49"/>
          <cell r="MWI49"/>
          <cell r="MWJ49"/>
          <cell r="MWK49"/>
          <cell r="MWL49"/>
          <cell r="MWM49"/>
          <cell r="MWN49"/>
          <cell r="MWO49"/>
          <cell r="MWP49"/>
          <cell r="MWQ49"/>
          <cell r="MWR49"/>
          <cell r="MWS49"/>
          <cell r="MWT49"/>
          <cell r="MWU49"/>
          <cell r="MWV49"/>
          <cell r="MWW49"/>
          <cell r="MWX49"/>
          <cell r="MWY49"/>
          <cell r="MWZ49"/>
          <cell r="MXA49"/>
          <cell r="MXB49"/>
          <cell r="MXC49"/>
          <cell r="MXD49"/>
          <cell r="MXE49"/>
          <cell r="MXF49"/>
          <cell r="MXG49"/>
          <cell r="MXH49"/>
          <cell r="MXI49"/>
          <cell r="MXJ49"/>
          <cell r="MXK49"/>
          <cell r="MXL49"/>
          <cell r="MXM49"/>
          <cell r="MXN49"/>
          <cell r="MXO49"/>
          <cell r="MXP49"/>
          <cell r="MXQ49"/>
          <cell r="MXR49"/>
          <cell r="MXS49"/>
          <cell r="MXT49"/>
          <cell r="MXU49"/>
          <cell r="MXV49"/>
          <cell r="MXW49"/>
          <cell r="MXX49"/>
          <cell r="MXY49"/>
          <cell r="MXZ49"/>
          <cell r="MYA49"/>
          <cell r="MYB49"/>
          <cell r="MYC49"/>
          <cell r="MYD49"/>
          <cell r="MYE49"/>
          <cell r="MYF49"/>
          <cell r="MYG49"/>
          <cell r="MYH49"/>
          <cell r="MYI49"/>
          <cell r="MYJ49"/>
          <cell r="MYK49"/>
          <cell r="MYL49"/>
          <cell r="MYM49"/>
          <cell r="MYN49"/>
          <cell r="MYO49"/>
          <cell r="MYP49"/>
          <cell r="MYQ49"/>
          <cell r="MYR49"/>
          <cell r="MYS49"/>
          <cell r="MYT49"/>
          <cell r="MYU49"/>
          <cell r="MYV49"/>
          <cell r="MYW49"/>
          <cell r="MYX49"/>
          <cell r="MYY49"/>
          <cell r="MYZ49"/>
          <cell r="MZA49"/>
          <cell r="MZB49"/>
          <cell r="MZC49"/>
          <cell r="MZD49"/>
          <cell r="MZE49"/>
          <cell r="MZF49"/>
          <cell r="MZG49"/>
          <cell r="MZH49"/>
          <cell r="MZI49"/>
          <cell r="MZJ49"/>
          <cell r="MZK49"/>
          <cell r="MZL49"/>
          <cell r="MZM49"/>
          <cell r="MZN49"/>
          <cell r="MZO49"/>
          <cell r="MZP49"/>
          <cell r="MZQ49"/>
          <cell r="MZR49"/>
          <cell r="MZS49"/>
          <cell r="MZT49"/>
          <cell r="MZU49"/>
          <cell r="MZV49"/>
          <cell r="MZW49"/>
          <cell r="MZX49"/>
          <cell r="MZY49"/>
          <cell r="MZZ49"/>
          <cell r="NAA49"/>
          <cell r="NAB49"/>
          <cell r="NAC49"/>
          <cell r="NAD49"/>
          <cell r="NAE49"/>
          <cell r="NAF49"/>
          <cell r="NAG49"/>
          <cell r="NAH49"/>
          <cell r="NAI49"/>
          <cell r="NAJ49"/>
          <cell r="NAK49"/>
          <cell r="NAL49"/>
          <cell r="NAM49"/>
          <cell r="NAN49"/>
          <cell r="NAO49"/>
          <cell r="NAP49"/>
          <cell r="NAQ49"/>
          <cell r="NAR49"/>
          <cell r="NAS49"/>
          <cell r="NAT49"/>
          <cell r="NAU49"/>
          <cell r="NAV49"/>
          <cell r="NAW49"/>
          <cell r="NAX49"/>
          <cell r="NAY49"/>
          <cell r="NAZ49"/>
          <cell r="NBA49"/>
          <cell r="NBB49"/>
          <cell r="NBC49"/>
          <cell r="NBD49"/>
          <cell r="NBE49"/>
          <cell r="NBF49"/>
          <cell r="NBG49"/>
          <cell r="NBH49"/>
          <cell r="NBI49"/>
          <cell r="NBJ49"/>
          <cell r="NBK49"/>
          <cell r="NBL49"/>
          <cell r="NBM49"/>
          <cell r="NBN49"/>
          <cell r="NBO49"/>
          <cell r="NBP49"/>
          <cell r="NBQ49"/>
          <cell r="NBR49"/>
          <cell r="NBS49"/>
          <cell r="NBT49"/>
          <cell r="NBU49"/>
          <cell r="NBV49"/>
          <cell r="NBW49"/>
          <cell r="NBX49"/>
          <cell r="NBY49"/>
          <cell r="NBZ49"/>
          <cell r="NCA49"/>
          <cell r="NCB49"/>
          <cell r="NCC49"/>
          <cell r="NCD49"/>
          <cell r="NCE49"/>
          <cell r="NCF49"/>
          <cell r="NCG49"/>
          <cell r="NCH49"/>
          <cell r="NCI49"/>
          <cell r="NCJ49"/>
          <cell r="NCK49"/>
          <cell r="NCL49"/>
          <cell r="NCM49"/>
          <cell r="NCN49"/>
          <cell r="NCO49"/>
          <cell r="NCP49"/>
          <cell r="NCQ49"/>
          <cell r="NCR49"/>
          <cell r="NCS49"/>
          <cell r="NCT49"/>
          <cell r="NCU49"/>
          <cell r="NCV49"/>
          <cell r="NCW49"/>
          <cell r="NCX49"/>
          <cell r="NCY49"/>
          <cell r="NCZ49"/>
          <cell r="NDA49"/>
          <cell r="NDB49"/>
          <cell r="NDC49"/>
          <cell r="NDD49"/>
          <cell r="NDE49"/>
          <cell r="NDF49"/>
          <cell r="NDG49"/>
          <cell r="NDH49"/>
          <cell r="NDI49"/>
          <cell r="NDJ49"/>
          <cell r="NDK49"/>
          <cell r="NDL49"/>
          <cell r="NDM49"/>
          <cell r="NDN49"/>
          <cell r="NDO49"/>
          <cell r="NDP49"/>
          <cell r="NDQ49"/>
          <cell r="NDR49"/>
          <cell r="NDS49"/>
          <cell r="NDT49"/>
          <cell r="NDU49"/>
          <cell r="NDV49"/>
          <cell r="NDW49"/>
          <cell r="NDX49"/>
          <cell r="NDY49"/>
          <cell r="NDZ49"/>
          <cell r="NEA49"/>
          <cell r="NEB49"/>
          <cell r="NEC49"/>
          <cell r="NED49"/>
          <cell r="NEE49"/>
          <cell r="NEF49"/>
          <cell r="NEG49"/>
          <cell r="NEH49"/>
          <cell r="NEI49"/>
          <cell r="NEJ49"/>
          <cell r="NEK49"/>
          <cell r="NEL49"/>
          <cell r="NEM49"/>
          <cell r="NEN49"/>
          <cell r="NEO49"/>
          <cell r="NEP49"/>
          <cell r="NEQ49"/>
          <cell r="NER49"/>
          <cell r="NES49"/>
          <cell r="NET49"/>
          <cell r="NEU49"/>
          <cell r="NEV49"/>
          <cell r="NEW49"/>
          <cell r="NEX49"/>
          <cell r="NEY49"/>
          <cell r="NEZ49"/>
          <cell r="NFA49"/>
          <cell r="NFB49"/>
          <cell r="NFC49"/>
          <cell r="NFD49"/>
          <cell r="NFE49"/>
          <cell r="NFF49"/>
          <cell r="NFG49"/>
          <cell r="NFH49"/>
          <cell r="NFI49"/>
          <cell r="NFJ49"/>
          <cell r="NFK49"/>
          <cell r="NFL49"/>
          <cell r="NFM49"/>
          <cell r="NFN49"/>
          <cell r="NFO49"/>
          <cell r="NFP49"/>
          <cell r="NFQ49"/>
          <cell r="NFR49"/>
          <cell r="NFS49"/>
          <cell r="NFT49"/>
          <cell r="NFU49"/>
          <cell r="NFV49"/>
          <cell r="NFW49"/>
          <cell r="NFX49"/>
          <cell r="NFY49"/>
          <cell r="NFZ49"/>
          <cell r="NGA49"/>
          <cell r="NGB49"/>
          <cell r="NGC49"/>
          <cell r="NGD49"/>
          <cell r="NGE49"/>
          <cell r="NGF49"/>
          <cell r="NGG49"/>
          <cell r="NGH49"/>
          <cell r="NGI49"/>
          <cell r="NGJ49"/>
          <cell r="NGK49"/>
          <cell r="NGL49"/>
          <cell r="NGM49"/>
          <cell r="NGN49"/>
          <cell r="NGO49"/>
          <cell r="NGP49"/>
          <cell r="NGQ49"/>
          <cell r="NGR49"/>
          <cell r="NGS49"/>
          <cell r="NGT49"/>
          <cell r="NGU49"/>
          <cell r="NGV49"/>
          <cell r="NGW49"/>
          <cell r="NGX49"/>
          <cell r="NGY49"/>
          <cell r="NGZ49"/>
          <cell r="NHA49"/>
          <cell r="NHB49"/>
          <cell r="NHC49"/>
          <cell r="NHD49"/>
          <cell r="NHE49"/>
          <cell r="NHF49"/>
          <cell r="NHG49"/>
          <cell r="NHH49"/>
          <cell r="NHI49"/>
          <cell r="NHJ49"/>
          <cell r="NHK49"/>
          <cell r="NHL49"/>
          <cell r="NHM49"/>
          <cell r="NHN49"/>
          <cell r="NHO49"/>
          <cell r="NHP49"/>
          <cell r="NHQ49"/>
          <cell r="NHR49"/>
          <cell r="NHS49"/>
          <cell r="NHT49"/>
          <cell r="NHU49"/>
          <cell r="NHV49"/>
          <cell r="NHW49"/>
          <cell r="NHX49"/>
          <cell r="NHY49"/>
          <cell r="NHZ49"/>
          <cell r="NIA49"/>
          <cell r="NIB49"/>
          <cell r="NIC49"/>
          <cell r="NID49"/>
          <cell r="NIE49"/>
          <cell r="NIF49"/>
          <cell r="NIG49"/>
          <cell r="NIH49"/>
          <cell r="NII49"/>
          <cell r="NIJ49"/>
          <cell r="NIK49"/>
          <cell r="NIL49"/>
          <cell r="NIM49"/>
          <cell r="NIN49"/>
          <cell r="NIO49"/>
          <cell r="NIP49"/>
          <cell r="NIQ49"/>
          <cell r="NIR49"/>
          <cell r="NIS49"/>
          <cell r="NIT49"/>
          <cell r="NIU49"/>
          <cell r="NIV49"/>
          <cell r="NIW49"/>
          <cell r="NIX49"/>
          <cell r="NIY49"/>
          <cell r="NIZ49"/>
          <cell r="NJA49"/>
          <cell r="NJB49"/>
          <cell r="NJC49"/>
          <cell r="NJD49"/>
          <cell r="NJE49"/>
          <cell r="NJF49"/>
          <cell r="NJG49"/>
          <cell r="NJH49"/>
          <cell r="NJI49"/>
          <cell r="NJJ49"/>
          <cell r="NJK49"/>
          <cell r="NJL49"/>
          <cell r="NJM49"/>
          <cell r="NJN49"/>
          <cell r="NJO49"/>
          <cell r="NJP49"/>
          <cell r="NJQ49"/>
          <cell r="NJR49"/>
          <cell r="NJS49"/>
          <cell r="NJT49"/>
          <cell r="NJU49"/>
          <cell r="NJV49"/>
          <cell r="NJW49"/>
          <cell r="NJX49"/>
          <cell r="NJY49"/>
          <cell r="NJZ49"/>
          <cell r="NKA49"/>
          <cell r="NKB49"/>
          <cell r="NKC49"/>
          <cell r="NKD49"/>
          <cell r="NKE49"/>
          <cell r="NKF49"/>
          <cell r="NKG49"/>
          <cell r="NKH49"/>
          <cell r="NKI49"/>
          <cell r="NKJ49"/>
          <cell r="NKK49"/>
          <cell r="NKL49"/>
          <cell r="NKM49"/>
          <cell r="NKN49"/>
          <cell r="NKO49"/>
          <cell r="NKP49"/>
          <cell r="NKQ49"/>
          <cell r="NKR49"/>
          <cell r="NKS49"/>
          <cell r="NKT49"/>
          <cell r="NKU49"/>
          <cell r="NKV49"/>
          <cell r="NKW49"/>
          <cell r="NKX49"/>
          <cell r="NKY49"/>
          <cell r="NKZ49"/>
          <cell r="NLA49"/>
          <cell r="NLB49"/>
          <cell r="NLC49"/>
          <cell r="NLD49"/>
          <cell r="NLE49"/>
          <cell r="NLF49"/>
          <cell r="NLG49"/>
          <cell r="NLH49"/>
          <cell r="NLI49"/>
          <cell r="NLJ49"/>
          <cell r="NLK49"/>
          <cell r="NLL49"/>
          <cell r="NLM49"/>
          <cell r="NLN49"/>
          <cell r="NLO49"/>
          <cell r="NLP49"/>
          <cell r="NLQ49"/>
          <cell r="NLR49"/>
          <cell r="NLS49"/>
          <cell r="NLT49"/>
          <cell r="NLU49"/>
          <cell r="NLV49"/>
          <cell r="NLW49"/>
          <cell r="NLX49"/>
          <cell r="NLY49"/>
          <cell r="NLZ49"/>
          <cell r="NMA49"/>
          <cell r="NMB49"/>
          <cell r="NMC49"/>
          <cell r="NMD49"/>
          <cell r="NME49"/>
          <cell r="NMF49"/>
          <cell r="NMG49"/>
          <cell r="NMH49"/>
          <cell r="NMI49"/>
          <cell r="NMJ49"/>
          <cell r="NMK49"/>
          <cell r="NML49"/>
          <cell r="NMM49"/>
          <cell r="NMN49"/>
          <cell r="NMO49"/>
          <cell r="NMP49"/>
          <cell r="NMQ49"/>
          <cell r="NMR49"/>
          <cell r="NMS49"/>
          <cell r="NMT49"/>
          <cell r="NMU49"/>
          <cell r="NMV49"/>
          <cell r="NMW49"/>
          <cell r="NMX49"/>
          <cell r="NMY49"/>
          <cell r="NMZ49"/>
          <cell r="NNA49"/>
          <cell r="NNB49"/>
          <cell r="NNC49"/>
          <cell r="NND49"/>
          <cell r="NNE49"/>
          <cell r="NNF49"/>
          <cell r="NNG49"/>
          <cell r="NNH49"/>
          <cell r="NNI49"/>
          <cell r="NNJ49"/>
          <cell r="NNK49"/>
          <cell r="NNL49"/>
          <cell r="NNM49"/>
          <cell r="NNN49"/>
          <cell r="NNO49"/>
          <cell r="NNP49"/>
          <cell r="NNQ49"/>
          <cell r="NNR49"/>
          <cell r="NNS49"/>
          <cell r="NNT49"/>
          <cell r="NNU49"/>
          <cell r="NNV49"/>
          <cell r="NNW49"/>
          <cell r="NNX49"/>
          <cell r="NNY49"/>
          <cell r="NNZ49"/>
          <cell r="NOA49"/>
          <cell r="NOB49"/>
          <cell r="NOC49"/>
          <cell r="NOD49"/>
          <cell r="NOE49"/>
          <cell r="NOF49"/>
          <cell r="NOG49"/>
          <cell r="NOH49"/>
          <cell r="NOI49"/>
          <cell r="NOJ49"/>
          <cell r="NOK49"/>
          <cell r="NOL49"/>
          <cell r="NOM49"/>
          <cell r="NON49"/>
          <cell r="NOO49"/>
          <cell r="NOP49"/>
          <cell r="NOQ49"/>
          <cell r="NOR49"/>
          <cell r="NOS49"/>
          <cell r="NOT49"/>
          <cell r="NOU49"/>
          <cell r="NOV49"/>
          <cell r="NOW49"/>
          <cell r="NOX49"/>
          <cell r="NOY49"/>
          <cell r="NOZ49"/>
          <cell r="NPA49"/>
          <cell r="NPB49"/>
          <cell r="NPC49"/>
          <cell r="NPD49"/>
          <cell r="NPE49"/>
          <cell r="NPF49"/>
          <cell r="NPG49"/>
          <cell r="NPH49"/>
          <cell r="NPI49"/>
          <cell r="NPJ49"/>
          <cell r="NPK49"/>
          <cell r="NPL49"/>
          <cell r="NPM49"/>
          <cell r="NPN49"/>
          <cell r="NPO49"/>
          <cell r="NPP49"/>
          <cell r="NPQ49"/>
          <cell r="NPR49"/>
          <cell r="NPS49"/>
          <cell r="NPT49"/>
          <cell r="NPU49"/>
          <cell r="NPV49"/>
          <cell r="NPW49"/>
          <cell r="NPX49"/>
          <cell r="NPY49"/>
          <cell r="NPZ49"/>
          <cell r="NQA49"/>
          <cell r="NQB49"/>
          <cell r="NQC49"/>
          <cell r="NQD49"/>
          <cell r="NQE49"/>
          <cell r="NQF49"/>
          <cell r="NQG49"/>
          <cell r="NQH49"/>
          <cell r="NQI49"/>
          <cell r="NQJ49"/>
          <cell r="NQK49"/>
          <cell r="NQL49"/>
          <cell r="NQM49"/>
          <cell r="NQN49"/>
          <cell r="NQO49"/>
          <cell r="NQP49"/>
          <cell r="NQQ49"/>
          <cell r="NQR49"/>
          <cell r="NQS49"/>
          <cell r="NQT49"/>
          <cell r="NQU49"/>
          <cell r="NQV49"/>
          <cell r="NQW49"/>
          <cell r="NQX49"/>
          <cell r="NQY49"/>
          <cell r="NQZ49"/>
          <cell r="NRA49"/>
          <cell r="NRB49"/>
          <cell r="NRC49"/>
          <cell r="NRD49"/>
          <cell r="NRE49"/>
          <cell r="NRF49"/>
          <cell r="NRG49"/>
          <cell r="NRH49"/>
          <cell r="NRI49"/>
          <cell r="NRJ49"/>
          <cell r="NRK49"/>
          <cell r="NRL49"/>
          <cell r="NRM49"/>
          <cell r="NRN49"/>
          <cell r="NRO49"/>
          <cell r="NRP49"/>
          <cell r="NRQ49"/>
          <cell r="NRR49"/>
          <cell r="NRS49"/>
          <cell r="NRT49"/>
          <cell r="NRU49"/>
          <cell r="NRV49"/>
          <cell r="NRW49"/>
          <cell r="NRX49"/>
          <cell r="NRY49"/>
          <cell r="NRZ49"/>
          <cell r="NSA49"/>
          <cell r="NSB49"/>
          <cell r="NSC49"/>
          <cell r="NSD49"/>
          <cell r="NSE49"/>
          <cell r="NSF49"/>
          <cell r="NSG49"/>
          <cell r="NSH49"/>
          <cell r="NSI49"/>
          <cell r="NSJ49"/>
          <cell r="NSK49"/>
          <cell r="NSL49"/>
          <cell r="NSM49"/>
          <cell r="NSN49"/>
          <cell r="NSO49"/>
          <cell r="NSP49"/>
          <cell r="NSQ49"/>
          <cell r="NSR49"/>
          <cell r="NSS49"/>
          <cell r="NST49"/>
          <cell r="NSU49"/>
          <cell r="NSV49"/>
          <cell r="NSW49"/>
          <cell r="NSX49"/>
          <cell r="NSY49"/>
          <cell r="NSZ49"/>
          <cell r="NTA49"/>
          <cell r="NTB49"/>
          <cell r="NTC49"/>
          <cell r="NTD49"/>
          <cell r="NTE49"/>
          <cell r="NTF49"/>
          <cell r="NTG49"/>
          <cell r="NTH49"/>
          <cell r="NTI49"/>
          <cell r="NTJ49"/>
          <cell r="NTK49"/>
          <cell r="NTL49"/>
          <cell r="NTM49"/>
          <cell r="NTN49"/>
          <cell r="NTO49"/>
          <cell r="NTP49"/>
          <cell r="NTQ49"/>
          <cell r="NTR49"/>
          <cell r="NTS49"/>
          <cell r="NTT49"/>
          <cell r="NTU49"/>
          <cell r="NTV49"/>
          <cell r="NTW49"/>
          <cell r="NTX49"/>
          <cell r="NTY49"/>
          <cell r="NTZ49"/>
          <cell r="NUA49"/>
          <cell r="NUB49"/>
          <cell r="NUC49"/>
          <cell r="NUD49"/>
          <cell r="NUE49"/>
          <cell r="NUF49"/>
          <cell r="NUG49"/>
          <cell r="NUH49"/>
          <cell r="NUI49"/>
          <cell r="NUJ49"/>
          <cell r="NUK49"/>
          <cell r="NUL49"/>
          <cell r="NUM49"/>
          <cell r="NUN49"/>
          <cell r="NUO49"/>
          <cell r="NUP49"/>
          <cell r="NUQ49"/>
          <cell r="NUR49"/>
          <cell r="NUS49"/>
          <cell r="NUT49"/>
          <cell r="NUU49"/>
          <cell r="NUV49"/>
          <cell r="NUW49"/>
          <cell r="NUX49"/>
          <cell r="NUY49"/>
          <cell r="NUZ49"/>
          <cell r="NVA49"/>
          <cell r="NVB49"/>
          <cell r="NVC49"/>
          <cell r="NVD49"/>
          <cell r="NVE49"/>
          <cell r="NVF49"/>
          <cell r="NVG49"/>
          <cell r="NVH49"/>
          <cell r="NVI49"/>
          <cell r="NVJ49"/>
          <cell r="NVK49"/>
          <cell r="NVL49"/>
          <cell r="NVM49"/>
          <cell r="NVN49"/>
          <cell r="NVO49"/>
          <cell r="NVP49"/>
          <cell r="NVQ49"/>
          <cell r="NVR49"/>
          <cell r="NVS49"/>
          <cell r="NVT49"/>
          <cell r="NVU49"/>
          <cell r="NVV49"/>
          <cell r="NVW49"/>
          <cell r="NVX49"/>
          <cell r="NVY49"/>
          <cell r="NVZ49"/>
          <cell r="NWA49"/>
          <cell r="NWB49"/>
          <cell r="NWC49"/>
          <cell r="NWD49"/>
          <cell r="NWE49"/>
          <cell r="NWF49"/>
          <cell r="NWG49"/>
          <cell r="NWH49"/>
          <cell r="NWI49"/>
          <cell r="NWJ49"/>
          <cell r="NWK49"/>
          <cell r="NWL49"/>
          <cell r="NWM49"/>
          <cell r="NWN49"/>
          <cell r="NWO49"/>
          <cell r="NWP49"/>
          <cell r="NWQ49"/>
          <cell r="NWR49"/>
          <cell r="NWS49"/>
          <cell r="NWT49"/>
          <cell r="NWU49"/>
          <cell r="NWV49"/>
          <cell r="NWW49"/>
          <cell r="NWX49"/>
          <cell r="NWY49"/>
          <cell r="NWZ49"/>
          <cell r="NXA49"/>
          <cell r="NXB49"/>
          <cell r="NXC49"/>
          <cell r="NXD49"/>
          <cell r="NXE49"/>
          <cell r="NXF49"/>
          <cell r="NXG49"/>
          <cell r="NXH49"/>
          <cell r="NXI49"/>
          <cell r="NXJ49"/>
          <cell r="NXK49"/>
          <cell r="NXL49"/>
          <cell r="NXM49"/>
          <cell r="NXN49"/>
          <cell r="NXO49"/>
          <cell r="NXP49"/>
          <cell r="NXQ49"/>
          <cell r="NXR49"/>
          <cell r="NXS49"/>
          <cell r="NXT49"/>
          <cell r="NXU49"/>
          <cell r="NXV49"/>
          <cell r="NXW49"/>
          <cell r="NXX49"/>
          <cell r="NXY49"/>
          <cell r="NXZ49"/>
          <cell r="NYA49"/>
          <cell r="NYB49"/>
          <cell r="NYC49"/>
          <cell r="NYD49"/>
          <cell r="NYE49"/>
          <cell r="NYF49"/>
          <cell r="NYG49"/>
          <cell r="NYH49"/>
          <cell r="NYI49"/>
          <cell r="NYJ49"/>
          <cell r="NYK49"/>
          <cell r="NYL49"/>
          <cell r="NYM49"/>
          <cell r="NYN49"/>
          <cell r="NYO49"/>
          <cell r="NYP49"/>
          <cell r="NYQ49"/>
          <cell r="NYR49"/>
          <cell r="NYS49"/>
          <cell r="NYT49"/>
          <cell r="NYU49"/>
          <cell r="NYV49"/>
          <cell r="NYW49"/>
          <cell r="NYX49"/>
          <cell r="NYY49"/>
          <cell r="NYZ49"/>
          <cell r="NZA49"/>
          <cell r="NZB49"/>
          <cell r="NZC49"/>
          <cell r="NZD49"/>
          <cell r="NZE49"/>
          <cell r="NZF49"/>
          <cell r="NZG49"/>
          <cell r="NZH49"/>
          <cell r="NZI49"/>
          <cell r="NZJ49"/>
          <cell r="NZK49"/>
          <cell r="NZL49"/>
          <cell r="NZM49"/>
          <cell r="NZN49"/>
          <cell r="NZO49"/>
          <cell r="NZP49"/>
          <cell r="NZQ49"/>
          <cell r="NZR49"/>
          <cell r="NZS49"/>
          <cell r="NZT49"/>
          <cell r="NZU49"/>
          <cell r="NZV49"/>
          <cell r="NZW49"/>
          <cell r="NZX49"/>
          <cell r="NZY49"/>
          <cell r="NZZ49"/>
          <cell r="OAA49"/>
          <cell r="OAB49"/>
          <cell r="OAC49"/>
          <cell r="OAD49"/>
          <cell r="OAE49"/>
          <cell r="OAF49"/>
          <cell r="OAG49"/>
          <cell r="OAH49"/>
          <cell r="OAI49"/>
          <cell r="OAJ49"/>
          <cell r="OAK49"/>
          <cell r="OAL49"/>
          <cell r="OAM49"/>
          <cell r="OAN49"/>
          <cell r="OAO49"/>
          <cell r="OAP49"/>
          <cell r="OAQ49"/>
          <cell r="OAR49"/>
          <cell r="OAS49"/>
          <cell r="OAT49"/>
          <cell r="OAU49"/>
          <cell r="OAV49"/>
          <cell r="OAW49"/>
          <cell r="OAX49"/>
          <cell r="OAY49"/>
          <cell r="OAZ49"/>
          <cell r="OBA49"/>
          <cell r="OBB49"/>
          <cell r="OBC49"/>
          <cell r="OBD49"/>
          <cell r="OBE49"/>
          <cell r="OBF49"/>
          <cell r="OBG49"/>
          <cell r="OBH49"/>
          <cell r="OBI49"/>
          <cell r="OBJ49"/>
          <cell r="OBK49"/>
          <cell r="OBL49"/>
          <cell r="OBM49"/>
          <cell r="OBN49"/>
          <cell r="OBO49"/>
          <cell r="OBP49"/>
          <cell r="OBQ49"/>
          <cell r="OBR49"/>
          <cell r="OBS49"/>
          <cell r="OBT49"/>
          <cell r="OBU49"/>
          <cell r="OBV49"/>
          <cell r="OBW49"/>
          <cell r="OBX49"/>
          <cell r="OBY49"/>
          <cell r="OBZ49"/>
          <cell r="OCA49"/>
          <cell r="OCB49"/>
          <cell r="OCC49"/>
          <cell r="OCD49"/>
          <cell r="OCE49"/>
          <cell r="OCF49"/>
          <cell r="OCG49"/>
          <cell r="OCH49"/>
          <cell r="OCI49"/>
          <cell r="OCJ49"/>
          <cell r="OCK49"/>
          <cell r="OCL49"/>
          <cell r="OCM49"/>
          <cell r="OCN49"/>
          <cell r="OCO49"/>
          <cell r="OCP49"/>
          <cell r="OCQ49"/>
          <cell r="OCR49"/>
          <cell r="OCS49"/>
          <cell r="OCT49"/>
          <cell r="OCU49"/>
          <cell r="OCV49"/>
          <cell r="OCW49"/>
          <cell r="OCX49"/>
          <cell r="OCY49"/>
          <cell r="OCZ49"/>
          <cell r="ODA49"/>
          <cell r="ODB49"/>
          <cell r="ODC49"/>
          <cell r="ODD49"/>
          <cell r="ODE49"/>
          <cell r="ODF49"/>
          <cell r="ODG49"/>
          <cell r="ODH49"/>
          <cell r="ODI49"/>
          <cell r="ODJ49"/>
          <cell r="ODK49"/>
          <cell r="ODL49"/>
          <cell r="ODM49"/>
          <cell r="ODN49"/>
          <cell r="ODO49"/>
          <cell r="ODP49"/>
          <cell r="ODQ49"/>
          <cell r="ODR49"/>
          <cell r="ODS49"/>
          <cell r="ODT49"/>
          <cell r="ODU49"/>
          <cell r="ODV49"/>
          <cell r="ODW49"/>
          <cell r="ODX49"/>
          <cell r="ODY49"/>
          <cell r="ODZ49"/>
          <cell r="OEA49"/>
          <cell r="OEB49"/>
          <cell r="OEC49"/>
          <cell r="OED49"/>
          <cell r="OEE49"/>
          <cell r="OEF49"/>
          <cell r="OEG49"/>
          <cell r="OEH49"/>
          <cell r="OEI49"/>
          <cell r="OEJ49"/>
          <cell r="OEK49"/>
          <cell r="OEL49"/>
          <cell r="OEM49"/>
          <cell r="OEN49"/>
          <cell r="OEO49"/>
          <cell r="OEP49"/>
          <cell r="OEQ49"/>
          <cell r="OER49"/>
          <cell r="OES49"/>
          <cell r="OET49"/>
          <cell r="OEU49"/>
          <cell r="OEV49"/>
          <cell r="OEW49"/>
          <cell r="OEX49"/>
          <cell r="OEY49"/>
          <cell r="OEZ49"/>
          <cell r="OFA49"/>
          <cell r="OFB49"/>
          <cell r="OFC49"/>
          <cell r="OFD49"/>
          <cell r="OFE49"/>
          <cell r="OFF49"/>
          <cell r="OFG49"/>
          <cell r="OFH49"/>
          <cell r="OFI49"/>
          <cell r="OFJ49"/>
          <cell r="OFK49"/>
          <cell r="OFL49"/>
          <cell r="OFM49"/>
          <cell r="OFN49"/>
          <cell r="OFO49"/>
          <cell r="OFP49"/>
          <cell r="OFQ49"/>
          <cell r="OFR49"/>
          <cell r="OFS49"/>
          <cell r="OFT49"/>
          <cell r="OFU49"/>
          <cell r="OFV49"/>
          <cell r="OFW49"/>
          <cell r="OFX49"/>
          <cell r="OFY49"/>
          <cell r="OFZ49"/>
          <cell r="OGA49"/>
          <cell r="OGB49"/>
          <cell r="OGC49"/>
          <cell r="OGD49"/>
          <cell r="OGE49"/>
          <cell r="OGF49"/>
          <cell r="OGG49"/>
          <cell r="OGH49"/>
          <cell r="OGI49"/>
          <cell r="OGJ49"/>
          <cell r="OGK49"/>
          <cell r="OGL49"/>
          <cell r="OGM49"/>
          <cell r="OGN49"/>
          <cell r="OGO49"/>
          <cell r="OGP49"/>
          <cell r="OGQ49"/>
          <cell r="OGR49"/>
          <cell r="OGS49"/>
          <cell r="OGT49"/>
          <cell r="OGU49"/>
          <cell r="OGV49"/>
          <cell r="OGW49"/>
          <cell r="OGX49"/>
          <cell r="OGY49"/>
          <cell r="OGZ49"/>
          <cell r="OHA49"/>
          <cell r="OHB49"/>
          <cell r="OHC49"/>
          <cell r="OHD49"/>
          <cell r="OHE49"/>
          <cell r="OHF49"/>
          <cell r="OHG49"/>
          <cell r="OHH49"/>
          <cell r="OHI49"/>
          <cell r="OHJ49"/>
          <cell r="OHK49"/>
          <cell r="OHL49"/>
          <cell r="OHM49"/>
          <cell r="OHN49"/>
          <cell r="OHO49"/>
          <cell r="OHP49"/>
          <cell r="OHQ49"/>
          <cell r="OHR49"/>
          <cell r="OHS49"/>
          <cell r="OHT49"/>
          <cell r="OHU49"/>
          <cell r="OHV49"/>
          <cell r="OHW49"/>
          <cell r="OHX49"/>
          <cell r="OHY49"/>
          <cell r="OHZ49"/>
          <cell r="OIA49"/>
          <cell r="OIB49"/>
          <cell r="OIC49"/>
          <cell r="OID49"/>
          <cell r="OIE49"/>
          <cell r="OIF49"/>
          <cell r="OIG49"/>
          <cell r="OIH49"/>
          <cell r="OII49"/>
          <cell r="OIJ49"/>
          <cell r="OIK49"/>
          <cell r="OIL49"/>
          <cell r="OIM49"/>
          <cell r="OIN49"/>
          <cell r="OIO49"/>
          <cell r="OIP49"/>
          <cell r="OIQ49"/>
          <cell r="OIR49"/>
          <cell r="OIS49"/>
          <cell r="OIT49"/>
          <cell r="OIU49"/>
          <cell r="OIV49"/>
          <cell r="OIW49"/>
          <cell r="OIX49"/>
          <cell r="OIY49"/>
          <cell r="OIZ49"/>
          <cell r="OJA49"/>
          <cell r="OJB49"/>
          <cell r="OJC49"/>
          <cell r="OJD49"/>
          <cell r="OJE49"/>
          <cell r="OJF49"/>
          <cell r="OJG49"/>
          <cell r="OJH49"/>
          <cell r="OJI49"/>
          <cell r="OJJ49"/>
          <cell r="OJK49"/>
          <cell r="OJL49"/>
          <cell r="OJM49"/>
          <cell r="OJN49"/>
          <cell r="OJO49"/>
          <cell r="OJP49"/>
          <cell r="OJQ49"/>
          <cell r="OJR49"/>
          <cell r="OJS49"/>
          <cell r="OJT49"/>
          <cell r="OJU49"/>
          <cell r="OJV49"/>
          <cell r="OJW49"/>
          <cell r="OJX49"/>
          <cell r="OJY49"/>
          <cell r="OJZ49"/>
          <cell r="OKA49"/>
          <cell r="OKB49"/>
          <cell r="OKC49"/>
          <cell r="OKD49"/>
          <cell r="OKE49"/>
          <cell r="OKF49"/>
          <cell r="OKG49"/>
          <cell r="OKH49"/>
          <cell r="OKI49"/>
          <cell r="OKJ49"/>
          <cell r="OKK49"/>
          <cell r="OKL49"/>
          <cell r="OKM49"/>
          <cell r="OKN49"/>
          <cell r="OKO49"/>
          <cell r="OKP49"/>
          <cell r="OKQ49"/>
          <cell r="OKR49"/>
          <cell r="OKS49"/>
          <cell r="OKT49"/>
          <cell r="OKU49"/>
          <cell r="OKV49"/>
          <cell r="OKW49"/>
          <cell r="OKX49"/>
          <cell r="OKY49"/>
          <cell r="OKZ49"/>
          <cell r="OLA49"/>
          <cell r="OLB49"/>
          <cell r="OLC49"/>
          <cell r="OLD49"/>
          <cell r="OLE49"/>
          <cell r="OLF49"/>
          <cell r="OLG49"/>
          <cell r="OLH49"/>
          <cell r="OLI49"/>
          <cell r="OLJ49"/>
          <cell r="OLK49"/>
          <cell r="OLL49"/>
          <cell r="OLM49"/>
          <cell r="OLN49"/>
          <cell r="OLO49"/>
          <cell r="OLP49"/>
          <cell r="OLQ49"/>
          <cell r="OLR49"/>
          <cell r="OLS49"/>
          <cell r="OLT49"/>
          <cell r="OLU49"/>
          <cell r="OLV49"/>
          <cell r="OLW49"/>
          <cell r="OLX49"/>
          <cell r="OLY49"/>
          <cell r="OLZ49"/>
          <cell r="OMA49"/>
          <cell r="OMB49"/>
          <cell r="OMC49"/>
          <cell r="OMD49"/>
          <cell r="OME49"/>
          <cell r="OMF49"/>
          <cell r="OMG49"/>
          <cell r="OMH49"/>
          <cell r="OMI49"/>
          <cell r="OMJ49"/>
          <cell r="OMK49"/>
          <cell r="OML49"/>
          <cell r="OMM49"/>
          <cell r="OMN49"/>
          <cell r="OMO49"/>
          <cell r="OMP49"/>
          <cell r="OMQ49"/>
          <cell r="OMR49"/>
          <cell r="OMS49"/>
          <cell r="OMT49"/>
          <cell r="OMU49"/>
          <cell r="OMV49"/>
          <cell r="OMW49"/>
          <cell r="OMX49"/>
          <cell r="OMY49"/>
          <cell r="OMZ49"/>
          <cell r="ONA49"/>
          <cell r="ONB49"/>
          <cell r="ONC49"/>
          <cell r="OND49"/>
          <cell r="ONE49"/>
          <cell r="ONF49"/>
          <cell r="ONG49"/>
          <cell r="ONH49"/>
          <cell r="ONI49"/>
          <cell r="ONJ49"/>
          <cell r="ONK49"/>
          <cell r="ONL49"/>
          <cell r="ONM49"/>
          <cell r="ONN49"/>
          <cell r="ONO49"/>
          <cell r="ONP49"/>
          <cell r="ONQ49"/>
          <cell r="ONR49"/>
          <cell r="ONS49"/>
          <cell r="ONT49"/>
          <cell r="ONU49"/>
          <cell r="ONV49"/>
          <cell r="ONW49"/>
          <cell r="ONX49"/>
          <cell r="ONY49"/>
          <cell r="ONZ49"/>
          <cell r="OOA49"/>
          <cell r="OOB49"/>
          <cell r="OOC49"/>
          <cell r="OOD49"/>
          <cell r="OOE49"/>
          <cell r="OOF49"/>
          <cell r="OOG49"/>
          <cell r="OOH49"/>
          <cell r="OOI49"/>
          <cell r="OOJ49"/>
          <cell r="OOK49"/>
          <cell r="OOL49"/>
          <cell r="OOM49"/>
          <cell r="OON49"/>
          <cell r="OOO49"/>
          <cell r="OOP49"/>
          <cell r="OOQ49"/>
          <cell r="OOR49"/>
          <cell r="OOS49"/>
          <cell r="OOT49"/>
          <cell r="OOU49"/>
          <cell r="OOV49"/>
          <cell r="OOW49"/>
          <cell r="OOX49"/>
          <cell r="OOY49"/>
          <cell r="OOZ49"/>
          <cell r="OPA49"/>
          <cell r="OPB49"/>
          <cell r="OPC49"/>
          <cell r="OPD49"/>
          <cell r="OPE49"/>
          <cell r="OPF49"/>
          <cell r="OPG49"/>
          <cell r="OPH49"/>
          <cell r="OPI49"/>
          <cell r="OPJ49"/>
          <cell r="OPK49"/>
          <cell r="OPL49"/>
          <cell r="OPM49"/>
          <cell r="OPN49"/>
          <cell r="OPO49"/>
          <cell r="OPP49"/>
          <cell r="OPQ49"/>
          <cell r="OPR49"/>
          <cell r="OPS49"/>
          <cell r="OPT49"/>
          <cell r="OPU49"/>
          <cell r="OPV49"/>
          <cell r="OPW49"/>
          <cell r="OPX49"/>
          <cell r="OPY49"/>
          <cell r="OPZ49"/>
          <cell r="OQA49"/>
          <cell r="OQB49"/>
          <cell r="OQC49"/>
          <cell r="OQD49"/>
          <cell r="OQE49"/>
          <cell r="OQF49"/>
          <cell r="OQG49"/>
          <cell r="OQH49"/>
          <cell r="OQI49"/>
          <cell r="OQJ49"/>
          <cell r="OQK49"/>
          <cell r="OQL49"/>
          <cell r="OQM49"/>
          <cell r="OQN49"/>
          <cell r="OQO49"/>
          <cell r="OQP49"/>
          <cell r="OQQ49"/>
          <cell r="OQR49"/>
          <cell r="OQS49"/>
          <cell r="OQT49"/>
          <cell r="OQU49"/>
          <cell r="OQV49"/>
          <cell r="OQW49"/>
          <cell r="OQX49"/>
          <cell r="OQY49"/>
          <cell r="OQZ49"/>
          <cell r="ORA49"/>
          <cell r="ORB49"/>
          <cell r="ORC49"/>
          <cell r="ORD49"/>
          <cell r="ORE49"/>
          <cell r="ORF49"/>
          <cell r="ORG49"/>
          <cell r="ORH49"/>
          <cell r="ORI49"/>
          <cell r="ORJ49"/>
          <cell r="ORK49"/>
          <cell r="ORL49"/>
          <cell r="ORM49"/>
          <cell r="ORN49"/>
          <cell r="ORO49"/>
          <cell r="ORP49"/>
          <cell r="ORQ49"/>
          <cell r="ORR49"/>
          <cell r="ORS49"/>
          <cell r="ORT49"/>
          <cell r="ORU49"/>
          <cell r="ORV49"/>
          <cell r="ORW49"/>
          <cell r="ORX49"/>
          <cell r="ORY49"/>
          <cell r="ORZ49"/>
          <cell r="OSA49"/>
          <cell r="OSB49"/>
          <cell r="OSC49"/>
          <cell r="OSD49"/>
          <cell r="OSE49"/>
          <cell r="OSF49"/>
          <cell r="OSG49"/>
          <cell r="OSH49"/>
          <cell r="OSI49"/>
          <cell r="OSJ49"/>
          <cell r="OSK49"/>
          <cell r="OSL49"/>
          <cell r="OSM49"/>
          <cell r="OSN49"/>
          <cell r="OSO49"/>
          <cell r="OSP49"/>
          <cell r="OSQ49"/>
          <cell r="OSR49"/>
          <cell r="OSS49"/>
          <cell r="OST49"/>
          <cell r="OSU49"/>
          <cell r="OSV49"/>
          <cell r="OSW49"/>
          <cell r="OSX49"/>
          <cell r="OSY49"/>
          <cell r="OSZ49"/>
          <cell r="OTA49"/>
          <cell r="OTB49"/>
          <cell r="OTC49"/>
          <cell r="OTD49"/>
          <cell r="OTE49"/>
          <cell r="OTF49"/>
          <cell r="OTG49"/>
          <cell r="OTH49"/>
          <cell r="OTI49"/>
          <cell r="OTJ49"/>
          <cell r="OTK49"/>
          <cell r="OTL49"/>
          <cell r="OTM49"/>
          <cell r="OTN49"/>
          <cell r="OTO49"/>
          <cell r="OTP49"/>
          <cell r="OTQ49"/>
          <cell r="OTR49"/>
          <cell r="OTS49"/>
          <cell r="OTT49"/>
          <cell r="OTU49"/>
          <cell r="OTV49"/>
          <cell r="OTW49"/>
          <cell r="OTX49"/>
          <cell r="OTY49"/>
          <cell r="OTZ49"/>
          <cell r="OUA49"/>
          <cell r="OUB49"/>
          <cell r="OUC49"/>
          <cell r="OUD49"/>
          <cell r="OUE49"/>
          <cell r="OUF49"/>
          <cell r="OUG49"/>
          <cell r="OUH49"/>
          <cell r="OUI49"/>
          <cell r="OUJ49"/>
          <cell r="OUK49"/>
          <cell r="OUL49"/>
          <cell r="OUM49"/>
          <cell r="OUN49"/>
          <cell r="OUO49"/>
          <cell r="OUP49"/>
          <cell r="OUQ49"/>
          <cell r="OUR49"/>
          <cell r="OUS49"/>
          <cell r="OUT49"/>
          <cell r="OUU49"/>
          <cell r="OUV49"/>
          <cell r="OUW49"/>
          <cell r="OUX49"/>
          <cell r="OUY49"/>
          <cell r="OUZ49"/>
          <cell r="OVA49"/>
          <cell r="OVB49"/>
          <cell r="OVC49"/>
          <cell r="OVD49"/>
          <cell r="OVE49"/>
          <cell r="OVF49"/>
          <cell r="OVG49"/>
          <cell r="OVH49"/>
          <cell r="OVI49"/>
          <cell r="OVJ49"/>
          <cell r="OVK49"/>
          <cell r="OVL49"/>
          <cell r="OVM49"/>
          <cell r="OVN49"/>
          <cell r="OVO49"/>
          <cell r="OVP49"/>
          <cell r="OVQ49"/>
          <cell r="OVR49"/>
          <cell r="OVS49"/>
          <cell r="OVT49"/>
          <cell r="OVU49"/>
          <cell r="OVV49"/>
          <cell r="OVW49"/>
          <cell r="OVX49"/>
          <cell r="OVY49"/>
          <cell r="OVZ49"/>
          <cell r="OWA49"/>
          <cell r="OWB49"/>
          <cell r="OWC49"/>
          <cell r="OWD49"/>
          <cell r="OWE49"/>
          <cell r="OWF49"/>
          <cell r="OWG49"/>
          <cell r="OWH49"/>
          <cell r="OWI49"/>
          <cell r="OWJ49"/>
          <cell r="OWK49"/>
          <cell r="OWL49"/>
          <cell r="OWM49"/>
          <cell r="OWN49"/>
          <cell r="OWO49"/>
          <cell r="OWP49"/>
          <cell r="OWQ49"/>
          <cell r="OWR49"/>
          <cell r="OWS49"/>
          <cell r="OWT49"/>
          <cell r="OWU49"/>
          <cell r="OWV49"/>
          <cell r="OWW49"/>
          <cell r="OWX49"/>
          <cell r="OWY49"/>
          <cell r="OWZ49"/>
          <cell r="OXA49"/>
          <cell r="OXB49"/>
          <cell r="OXC49"/>
          <cell r="OXD49"/>
          <cell r="OXE49"/>
          <cell r="OXF49"/>
          <cell r="OXG49"/>
          <cell r="OXH49"/>
          <cell r="OXI49"/>
          <cell r="OXJ49"/>
          <cell r="OXK49"/>
          <cell r="OXL49"/>
          <cell r="OXM49"/>
          <cell r="OXN49"/>
          <cell r="OXO49"/>
          <cell r="OXP49"/>
          <cell r="OXQ49"/>
          <cell r="OXR49"/>
          <cell r="OXS49"/>
          <cell r="OXT49"/>
          <cell r="OXU49"/>
          <cell r="OXV49"/>
          <cell r="OXW49"/>
          <cell r="OXX49"/>
          <cell r="OXY49"/>
          <cell r="OXZ49"/>
          <cell r="OYA49"/>
          <cell r="OYB49"/>
          <cell r="OYC49"/>
          <cell r="OYD49"/>
          <cell r="OYE49"/>
          <cell r="OYF49"/>
          <cell r="OYG49"/>
          <cell r="OYH49"/>
          <cell r="OYI49"/>
          <cell r="OYJ49"/>
          <cell r="OYK49"/>
          <cell r="OYL49"/>
          <cell r="OYM49"/>
          <cell r="OYN49"/>
          <cell r="OYO49"/>
          <cell r="OYP49"/>
          <cell r="OYQ49"/>
          <cell r="OYR49"/>
          <cell r="OYS49"/>
          <cell r="OYT49"/>
          <cell r="OYU49"/>
          <cell r="OYV49"/>
          <cell r="OYW49"/>
          <cell r="OYX49"/>
          <cell r="OYY49"/>
          <cell r="OYZ49"/>
          <cell r="OZA49"/>
          <cell r="OZB49"/>
          <cell r="OZC49"/>
          <cell r="OZD49"/>
          <cell r="OZE49"/>
          <cell r="OZF49"/>
          <cell r="OZG49"/>
          <cell r="OZH49"/>
          <cell r="OZI49"/>
          <cell r="OZJ49"/>
          <cell r="OZK49"/>
          <cell r="OZL49"/>
          <cell r="OZM49"/>
          <cell r="OZN49"/>
          <cell r="OZO49"/>
          <cell r="OZP49"/>
          <cell r="OZQ49"/>
          <cell r="OZR49"/>
          <cell r="OZS49"/>
          <cell r="OZT49"/>
          <cell r="OZU49"/>
          <cell r="OZV49"/>
          <cell r="OZW49"/>
          <cell r="OZX49"/>
          <cell r="OZY49"/>
          <cell r="OZZ49"/>
          <cell r="PAA49"/>
          <cell r="PAB49"/>
          <cell r="PAC49"/>
          <cell r="PAD49"/>
          <cell r="PAE49"/>
          <cell r="PAF49"/>
          <cell r="PAG49"/>
          <cell r="PAH49"/>
          <cell r="PAI49"/>
          <cell r="PAJ49"/>
          <cell r="PAK49"/>
          <cell r="PAL49"/>
          <cell r="PAM49"/>
          <cell r="PAN49"/>
          <cell r="PAO49"/>
          <cell r="PAP49"/>
          <cell r="PAQ49"/>
          <cell r="PAR49"/>
          <cell r="PAS49"/>
          <cell r="PAT49"/>
          <cell r="PAU49"/>
          <cell r="PAV49"/>
          <cell r="PAW49"/>
          <cell r="PAX49"/>
          <cell r="PAY49"/>
          <cell r="PAZ49"/>
          <cell r="PBA49"/>
          <cell r="PBB49"/>
          <cell r="PBC49"/>
          <cell r="PBD49"/>
          <cell r="PBE49"/>
          <cell r="PBF49"/>
          <cell r="PBG49"/>
          <cell r="PBH49"/>
          <cell r="PBI49"/>
          <cell r="PBJ49"/>
          <cell r="PBK49"/>
          <cell r="PBL49"/>
          <cell r="PBM49"/>
          <cell r="PBN49"/>
          <cell r="PBO49"/>
          <cell r="PBP49"/>
          <cell r="PBQ49"/>
          <cell r="PBR49"/>
          <cell r="PBS49"/>
          <cell r="PBT49"/>
          <cell r="PBU49"/>
          <cell r="PBV49"/>
          <cell r="PBW49"/>
          <cell r="PBX49"/>
          <cell r="PBY49"/>
          <cell r="PBZ49"/>
          <cell r="PCA49"/>
          <cell r="PCB49"/>
          <cell r="PCC49"/>
          <cell r="PCD49"/>
          <cell r="PCE49"/>
          <cell r="PCF49"/>
          <cell r="PCG49"/>
          <cell r="PCH49"/>
          <cell r="PCI49"/>
          <cell r="PCJ49"/>
          <cell r="PCK49"/>
          <cell r="PCL49"/>
          <cell r="PCM49"/>
          <cell r="PCN49"/>
          <cell r="PCO49"/>
          <cell r="PCP49"/>
          <cell r="PCQ49"/>
          <cell r="PCR49"/>
          <cell r="PCS49"/>
          <cell r="PCT49"/>
          <cell r="PCU49"/>
          <cell r="PCV49"/>
          <cell r="PCW49"/>
          <cell r="PCX49"/>
          <cell r="PCY49"/>
          <cell r="PCZ49"/>
          <cell r="PDA49"/>
          <cell r="PDB49"/>
          <cell r="PDC49"/>
          <cell r="PDD49"/>
          <cell r="PDE49"/>
          <cell r="PDF49"/>
          <cell r="PDG49"/>
          <cell r="PDH49"/>
          <cell r="PDI49"/>
          <cell r="PDJ49"/>
          <cell r="PDK49"/>
          <cell r="PDL49"/>
          <cell r="PDM49"/>
          <cell r="PDN49"/>
          <cell r="PDO49"/>
          <cell r="PDP49"/>
          <cell r="PDQ49"/>
          <cell r="PDR49"/>
          <cell r="PDS49"/>
          <cell r="PDT49"/>
          <cell r="PDU49"/>
          <cell r="PDV49"/>
          <cell r="PDW49"/>
          <cell r="PDX49"/>
          <cell r="PDY49"/>
          <cell r="PDZ49"/>
          <cell r="PEA49"/>
          <cell r="PEB49"/>
          <cell r="PEC49"/>
          <cell r="PED49"/>
          <cell r="PEE49"/>
          <cell r="PEF49"/>
          <cell r="PEG49"/>
          <cell r="PEH49"/>
          <cell r="PEI49"/>
          <cell r="PEJ49"/>
          <cell r="PEK49"/>
          <cell r="PEL49"/>
          <cell r="PEM49"/>
          <cell r="PEN49"/>
          <cell r="PEO49"/>
          <cell r="PEP49"/>
          <cell r="PEQ49"/>
          <cell r="PER49"/>
          <cell r="PES49"/>
          <cell r="PET49"/>
          <cell r="PEU49"/>
          <cell r="PEV49"/>
          <cell r="PEW49"/>
          <cell r="PEX49"/>
          <cell r="PEY49"/>
          <cell r="PEZ49"/>
          <cell r="PFA49"/>
          <cell r="PFB49"/>
          <cell r="PFC49"/>
          <cell r="PFD49"/>
          <cell r="PFE49"/>
          <cell r="PFF49"/>
          <cell r="PFG49"/>
          <cell r="PFH49"/>
          <cell r="PFI49"/>
          <cell r="PFJ49"/>
          <cell r="PFK49"/>
          <cell r="PFL49"/>
          <cell r="PFM49"/>
          <cell r="PFN49"/>
          <cell r="PFO49"/>
          <cell r="PFP49"/>
          <cell r="PFQ49"/>
          <cell r="PFR49"/>
          <cell r="PFS49"/>
          <cell r="PFT49"/>
          <cell r="PFU49"/>
          <cell r="PFV49"/>
          <cell r="PFW49"/>
          <cell r="PFX49"/>
          <cell r="PFY49"/>
          <cell r="PFZ49"/>
          <cell r="PGA49"/>
          <cell r="PGB49"/>
          <cell r="PGC49"/>
          <cell r="PGD49"/>
          <cell r="PGE49"/>
          <cell r="PGF49"/>
          <cell r="PGG49"/>
          <cell r="PGH49"/>
          <cell r="PGI49"/>
          <cell r="PGJ49"/>
          <cell r="PGK49"/>
          <cell r="PGL49"/>
          <cell r="PGM49"/>
          <cell r="PGN49"/>
          <cell r="PGO49"/>
          <cell r="PGP49"/>
          <cell r="PGQ49"/>
          <cell r="PGR49"/>
          <cell r="PGS49"/>
          <cell r="PGT49"/>
          <cell r="PGU49"/>
          <cell r="PGV49"/>
          <cell r="PGW49"/>
          <cell r="PGX49"/>
          <cell r="PGY49"/>
          <cell r="PGZ49"/>
          <cell r="PHA49"/>
          <cell r="PHB49"/>
          <cell r="PHC49"/>
          <cell r="PHD49"/>
          <cell r="PHE49"/>
          <cell r="PHF49"/>
          <cell r="PHG49"/>
          <cell r="PHH49"/>
          <cell r="PHI49"/>
          <cell r="PHJ49"/>
          <cell r="PHK49"/>
          <cell r="PHL49"/>
          <cell r="PHM49"/>
          <cell r="PHN49"/>
          <cell r="PHO49"/>
          <cell r="PHP49"/>
          <cell r="PHQ49"/>
          <cell r="PHR49"/>
          <cell r="PHS49"/>
          <cell r="PHT49"/>
          <cell r="PHU49"/>
          <cell r="PHV49"/>
          <cell r="PHW49"/>
          <cell r="PHX49"/>
          <cell r="PHY49"/>
          <cell r="PHZ49"/>
          <cell r="PIA49"/>
          <cell r="PIB49"/>
          <cell r="PIC49"/>
          <cell r="PID49"/>
          <cell r="PIE49"/>
          <cell r="PIF49"/>
          <cell r="PIG49"/>
          <cell r="PIH49"/>
          <cell r="PII49"/>
          <cell r="PIJ49"/>
          <cell r="PIK49"/>
          <cell r="PIL49"/>
          <cell r="PIM49"/>
          <cell r="PIN49"/>
          <cell r="PIO49"/>
          <cell r="PIP49"/>
          <cell r="PIQ49"/>
          <cell r="PIR49"/>
          <cell r="PIS49"/>
          <cell r="PIT49"/>
          <cell r="PIU49"/>
          <cell r="PIV49"/>
          <cell r="PIW49"/>
          <cell r="PIX49"/>
          <cell r="PIY49"/>
          <cell r="PIZ49"/>
          <cell r="PJA49"/>
          <cell r="PJB49"/>
          <cell r="PJC49"/>
          <cell r="PJD49"/>
          <cell r="PJE49"/>
          <cell r="PJF49"/>
          <cell r="PJG49"/>
          <cell r="PJH49"/>
          <cell r="PJI49"/>
          <cell r="PJJ49"/>
          <cell r="PJK49"/>
          <cell r="PJL49"/>
          <cell r="PJM49"/>
          <cell r="PJN49"/>
          <cell r="PJO49"/>
          <cell r="PJP49"/>
          <cell r="PJQ49"/>
          <cell r="PJR49"/>
          <cell r="PJS49"/>
          <cell r="PJT49"/>
          <cell r="PJU49"/>
          <cell r="PJV49"/>
          <cell r="PJW49"/>
          <cell r="PJX49"/>
          <cell r="PJY49"/>
          <cell r="PJZ49"/>
          <cell r="PKA49"/>
          <cell r="PKB49"/>
          <cell r="PKC49"/>
          <cell r="PKD49"/>
          <cell r="PKE49"/>
          <cell r="PKF49"/>
          <cell r="PKG49"/>
          <cell r="PKH49"/>
          <cell r="PKI49"/>
          <cell r="PKJ49"/>
          <cell r="PKK49"/>
          <cell r="PKL49"/>
          <cell r="PKM49"/>
          <cell r="PKN49"/>
          <cell r="PKO49"/>
          <cell r="PKP49"/>
          <cell r="PKQ49"/>
          <cell r="PKR49"/>
          <cell r="PKS49"/>
          <cell r="PKT49"/>
          <cell r="PKU49"/>
          <cell r="PKV49"/>
          <cell r="PKW49"/>
          <cell r="PKX49"/>
          <cell r="PKY49"/>
          <cell r="PKZ49"/>
          <cell r="PLA49"/>
          <cell r="PLB49"/>
          <cell r="PLC49"/>
          <cell r="PLD49"/>
          <cell r="PLE49"/>
          <cell r="PLF49"/>
          <cell r="PLG49"/>
          <cell r="PLH49"/>
          <cell r="PLI49"/>
          <cell r="PLJ49"/>
          <cell r="PLK49"/>
          <cell r="PLL49"/>
          <cell r="PLM49"/>
          <cell r="PLN49"/>
          <cell r="PLO49"/>
          <cell r="PLP49"/>
          <cell r="PLQ49"/>
          <cell r="PLR49"/>
          <cell r="PLS49"/>
          <cell r="PLT49"/>
          <cell r="PLU49"/>
          <cell r="PLV49"/>
          <cell r="PLW49"/>
          <cell r="PLX49"/>
          <cell r="PLY49"/>
          <cell r="PLZ49"/>
          <cell r="PMA49"/>
          <cell r="PMB49"/>
          <cell r="PMC49"/>
          <cell r="PMD49"/>
          <cell r="PME49"/>
          <cell r="PMF49"/>
          <cell r="PMG49"/>
          <cell r="PMH49"/>
          <cell r="PMI49"/>
          <cell r="PMJ49"/>
          <cell r="PMK49"/>
          <cell r="PML49"/>
          <cell r="PMM49"/>
          <cell r="PMN49"/>
          <cell r="PMO49"/>
          <cell r="PMP49"/>
          <cell r="PMQ49"/>
          <cell r="PMR49"/>
          <cell r="PMS49"/>
          <cell r="PMT49"/>
          <cell r="PMU49"/>
          <cell r="PMV49"/>
          <cell r="PMW49"/>
          <cell r="PMX49"/>
          <cell r="PMY49"/>
          <cell r="PMZ49"/>
          <cell r="PNA49"/>
          <cell r="PNB49"/>
          <cell r="PNC49"/>
          <cell r="PND49"/>
          <cell r="PNE49"/>
          <cell r="PNF49"/>
          <cell r="PNG49"/>
          <cell r="PNH49"/>
          <cell r="PNI49"/>
          <cell r="PNJ49"/>
          <cell r="PNK49"/>
          <cell r="PNL49"/>
          <cell r="PNM49"/>
          <cell r="PNN49"/>
          <cell r="PNO49"/>
          <cell r="PNP49"/>
          <cell r="PNQ49"/>
          <cell r="PNR49"/>
          <cell r="PNS49"/>
          <cell r="PNT49"/>
          <cell r="PNU49"/>
          <cell r="PNV49"/>
          <cell r="PNW49"/>
          <cell r="PNX49"/>
          <cell r="PNY49"/>
          <cell r="PNZ49"/>
          <cell r="POA49"/>
          <cell r="POB49"/>
          <cell r="POC49"/>
          <cell r="POD49"/>
          <cell r="POE49"/>
          <cell r="POF49"/>
          <cell r="POG49"/>
          <cell r="POH49"/>
          <cell r="POI49"/>
          <cell r="POJ49"/>
          <cell r="POK49"/>
          <cell r="POL49"/>
          <cell r="POM49"/>
          <cell r="PON49"/>
          <cell r="POO49"/>
          <cell r="POP49"/>
          <cell r="POQ49"/>
          <cell r="POR49"/>
          <cell r="POS49"/>
          <cell r="POT49"/>
          <cell r="POU49"/>
          <cell r="POV49"/>
          <cell r="POW49"/>
          <cell r="POX49"/>
          <cell r="POY49"/>
          <cell r="POZ49"/>
          <cell r="PPA49"/>
          <cell r="PPB49"/>
          <cell r="PPC49"/>
          <cell r="PPD49"/>
          <cell r="PPE49"/>
          <cell r="PPF49"/>
          <cell r="PPG49"/>
          <cell r="PPH49"/>
          <cell r="PPI49"/>
          <cell r="PPJ49"/>
          <cell r="PPK49"/>
          <cell r="PPL49"/>
          <cell r="PPM49"/>
          <cell r="PPN49"/>
          <cell r="PPO49"/>
          <cell r="PPP49"/>
          <cell r="PPQ49"/>
          <cell r="PPR49"/>
          <cell r="PPS49"/>
          <cell r="PPT49"/>
          <cell r="PPU49"/>
          <cell r="PPV49"/>
          <cell r="PPW49"/>
          <cell r="PPX49"/>
          <cell r="PPY49"/>
          <cell r="PPZ49"/>
          <cell r="PQA49"/>
          <cell r="PQB49"/>
          <cell r="PQC49"/>
          <cell r="PQD49"/>
          <cell r="PQE49"/>
          <cell r="PQF49"/>
          <cell r="PQG49"/>
          <cell r="PQH49"/>
          <cell r="PQI49"/>
          <cell r="PQJ49"/>
          <cell r="PQK49"/>
          <cell r="PQL49"/>
          <cell r="PQM49"/>
          <cell r="PQN49"/>
          <cell r="PQO49"/>
          <cell r="PQP49"/>
          <cell r="PQQ49"/>
          <cell r="PQR49"/>
          <cell r="PQS49"/>
          <cell r="PQT49"/>
          <cell r="PQU49"/>
          <cell r="PQV49"/>
          <cell r="PQW49"/>
          <cell r="PQX49"/>
          <cell r="PQY49"/>
          <cell r="PQZ49"/>
          <cell r="PRA49"/>
          <cell r="PRB49"/>
          <cell r="PRC49"/>
          <cell r="PRD49"/>
          <cell r="PRE49"/>
          <cell r="PRF49"/>
          <cell r="PRG49"/>
          <cell r="PRH49"/>
          <cell r="PRI49"/>
          <cell r="PRJ49"/>
          <cell r="PRK49"/>
          <cell r="PRL49"/>
          <cell r="PRM49"/>
          <cell r="PRN49"/>
          <cell r="PRO49"/>
          <cell r="PRP49"/>
          <cell r="PRQ49"/>
          <cell r="PRR49"/>
          <cell r="PRS49"/>
          <cell r="PRT49"/>
          <cell r="PRU49"/>
          <cell r="PRV49"/>
          <cell r="PRW49"/>
          <cell r="PRX49"/>
          <cell r="PRY49"/>
          <cell r="PRZ49"/>
          <cell r="PSA49"/>
          <cell r="PSB49"/>
          <cell r="PSC49"/>
          <cell r="PSD49"/>
          <cell r="PSE49"/>
          <cell r="PSF49"/>
          <cell r="PSG49"/>
          <cell r="PSH49"/>
          <cell r="PSI49"/>
          <cell r="PSJ49"/>
          <cell r="PSK49"/>
          <cell r="PSL49"/>
          <cell r="PSM49"/>
          <cell r="PSN49"/>
          <cell r="PSO49"/>
          <cell r="PSP49"/>
          <cell r="PSQ49"/>
          <cell r="PSR49"/>
          <cell r="PSS49"/>
          <cell r="PST49"/>
          <cell r="PSU49"/>
          <cell r="PSV49"/>
          <cell r="PSW49"/>
          <cell r="PSX49"/>
          <cell r="PSY49"/>
          <cell r="PSZ49"/>
          <cell r="PTA49"/>
          <cell r="PTB49"/>
          <cell r="PTC49"/>
          <cell r="PTD49"/>
          <cell r="PTE49"/>
          <cell r="PTF49"/>
          <cell r="PTG49"/>
          <cell r="PTH49"/>
          <cell r="PTI49"/>
          <cell r="PTJ49"/>
          <cell r="PTK49"/>
          <cell r="PTL49"/>
          <cell r="PTM49"/>
          <cell r="PTN49"/>
          <cell r="PTO49"/>
          <cell r="PTP49"/>
          <cell r="PTQ49"/>
          <cell r="PTR49"/>
          <cell r="PTS49"/>
          <cell r="PTT49"/>
          <cell r="PTU49"/>
          <cell r="PTV49"/>
          <cell r="PTW49"/>
          <cell r="PTX49"/>
          <cell r="PTY49"/>
          <cell r="PTZ49"/>
          <cell r="PUA49"/>
          <cell r="PUB49"/>
          <cell r="PUC49"/>
          <cell r="PUD49"/>
          <cell r="PUE49"/>
          <cell r="PUF49"/>
          <cell r="PUG49"/>
          <cell r="PUH49"/>
          <cell r="PUI49"/>
          <cell r="PUJ49"/>
          <cell r="PUK49"/>
          <cell r="PUL49"/>
          <cell r="PUM49"/>
          <cell r="PUN49"/>
          <cell r="PUO49"/>
          <cell r="PUP49"/>
          <cell r="PUQ49"/>
          <cell r="PUR49"/>
          <cell r="PUS49"/>
          <cell r="PUT49"/>
          <cell r="PUU49"/>
          <cell r="PUV49"/>
          <cell r="PUW49"/>
          <cell r="PUX49"/>
          <cell r="PUY49"/>
          <cell r="PUZ49"/>
          <cell r="PVA49"/>
          <cell r="PVB49"/>
          <cell r="PVC49"/>
          <cell r="PVD49"/>
          <cell r="PVE49"/>
          <cell r="PVF49"/>
          <cell r="PVG49"/>
          <cell r="PVH49"/>
          <cell r="PVI49"/>
          <cell r="PVJ49"/>
          <cell r="PVK49"/>
          <cell r="PVL49"/>
          <cell r="PVM49"/>
          <cell r="PVN49"/>
          <cell r="PVO49"/>
          <cell r="PVP49"/>
          <cell r="PVQ49"/>
          <cell r="PVR49"/>
          <cell r="PVS49"/>
          <cell r="PVT49"/>
          <cell r="PVU49"/>
          <cell r="PVV49"/>
          <cell r="PVW49"/>
          <cell r="PVX49"/>
          <cell r="PVY49"/>
          <cell r="PVZ49"/>
          <cell r="PWA49"/>
          <cell r="PWB49"/>
          <cell r="PWC49"/>
          <cell r="PWD49"/>
          <cell r="PWE49"/>
          <cell r="PWF49"/>
          <cell r="PWG49"/>
          <cell r="PWH49"/>
          <cell r="PWI49"/>
          <cell r="PWJ49"/>
          <cell r="PWK49"/>
          <cell r="PWL49"/>
          <cell r="PWM49"/>
          <cell r="PWN49"/>
          <cell r="PWO49"/>
          <cell r="PWP49"/>
          <cell r="PWQ49"/>
          <cell r="PWR49"/>
          <cell r="PWS49"/>
          <cell r="PWT49"/>
          <cell r="PWU49"/>
          <cell r="PWV49"/>
          <cell r="PWW49"/>
          <cell r="PWX49"/>
          <cell r="PWY49"/>
          <cell r="PWZ49"/>
          <cell r="PXA49"/>
          <cell r="PXB49"/>
          <cell r="PXC49"/>
          <cell r="PXD49"/>
          <cell r="PXE49"/>
          <cell r="PXF49"/>
          <cell r="PXG49"/>
          <cell r="PXH49"/>
          <cell r="PXI49"/>
          <cell r="PXJ49"/>
          <cell r="PXK49"/>
          <cell r="PXL49"/>
          <cell r="PXM49"/>
          <cell r="PXN49"/>
          <cell r="PXO49"/>
          <cell r="PXP49"/>
          <cell r="PXQ49"/>
          <cell r="PXR49"/>
          <cell r="PXS49"/>
          <cell r="PXT49"/>
          <cell r="PXU49"/>
          <cell r="PXV49"/>
          <cell r="PXW49"/>
          <cell r="PXX49"/>
          <cell r="PXY49"/>
          <cell r="PXZ49"/>
          <cell r="PYA49"/>
          <cell r="PYB49"/>
          <cell r="PYC49"/>
          <cell r="PYD49"/>
          <cell r="PYE49"/>
          <cell r="PYF49"/>
          <cell r="PYG49"/>
          <cell r="PYH49"/>
          <cell r="PYI49"/>
          <cell r="PYJ49"/>
          <cell r="PYK49"/>
          <cell r="PYL49"/>
          <cell r="PYM49"/>
          <cell r="PYN49"/>
          <cell r="PYO49"/>
          <cell r="PYP49"/>
          <cell r="PYQ49"/>
          <cell r="PYR49"/>
          <cell r="PYS49"/>
          <cell r="PYT49"/>
          <cell r="PYU49"/>
          <cell r="PYV49"/>
          <cell r="PYW49"/>
          <cell r="PYX49"/>
          <cell r="PYY49"/>
          <cell r="PYZ49"/>
          <cell r="PZA49"/>
          <cell r="PZB49"/>
          <cell r="PZC49"/>
          <cell r="PZD49"/>
          <cell r="PZE49"/>
          <cell r="PZF49"/>
          <cell r="PZG49"/>
          <cell r="PZH49"/>
          <cell r="PZI49"/>
          <cell r="PZJ49"/>
          <cell r="PZK49"/>
          <cell r="PZL49"/>
          <cell r="PZM49"/>
          <cell r="PZN49"/>
          <cell r="PZO49"/>
          <cell r="PZP49"/>
          <cell r="PZQ49"/>
          <cell r="PZR49"/>
          <cell r="PZS49"/>
          <cell r="PZT49"/>
          <cell r="PZU49"/>
          <cell r="PZV49"/>
          <cell r="PZW49"/>
          <cell r="PZX49"/>
          <cell r="PZY49"/>
          <cell r="PZZ49"/>
          <cell r="QAA49"/>
          <cell r="QAB49"/>
          <cell r="QAC49"/>
          <cell r="QAD49"/>
          <cell r="QAE49"/>
          <cell r="QAF49"/>
          <cell r="QAG49"/>
          <cell r="QAH49"/>
          <cell r="QAI49"/>
          <cell r="QAJ49"/>
          <cell r="QAK49"/>
          <cell r="QAL49"/>
          <cell r="QAM49"/>
          <cell r="QAN49"/>
          <cell r="QAO49"/>
          <cell r="QAP49"/>
          <cell r="QAQ49"/>
          <cell r="QAR49"/>
          <cell r="QAS49"/>
          <cell r="QAT49"/>
          <cell r="QAU49"/>
          <cell r="QAV49"/>
          <cell r="QAW49"/>
          <cell r="QAX49"/>
          <cell r="QAY49"/>
          <cell r="QAZ49"/>
          <cell r="QBA49"/>
          <cell r="QBB49"/>
          <cell r="QBC49"/>
          <cell r="QBD49"/>
          <cell r="QBE49"/>
          <cell r="QBF49"/>
          <cell r="QBG49"/>
          <cell r="QBH49"/>
          <cell r="QBI49"/>
          <cell r="QBJ49"/>
          <cell r="QBK49"/>
          <cell r="QBL49"/>
          <cell r="QBM49"/>
          <cell r="QBN49"/>
          <cell r="QBO49"/>
          <cell r="QBP49"/>
          <cell r="QBQ49"/>
          <cell r="QBR49"/>
          <cell r="QBS49"/>
          <cell r="QBT49"/>
          <cell r="QBU49"/>
          <cell r="QBV49"/>
          <cell r="QBW49"/>
          <cell r="QBX49"/>
          <cell r="QBY49"/>
          <cell r="QBZ49"/>
          <cell r="QCA49"/>
          <cell r="QCB49"/>
          <cell r="QCC49"/>
          <cell r="QCD49"/>
          <cell r="QCE49"/>
          <cell r="QCF49"/>
          <cell r="QCG49"/>
          <cell r="QCH49"/>
          <cell r="QCI49"/>
          <cell r="QCJ49"/>
          <cell r="QCK49"/>
          <cell r="QCL49"/>
          <cell r="QCM49"/>
          <cell r="QCN49"/>
          <cell r="QCO49"/>
          <cell r="QCP49"/>
          <cell r="QCQ49"/>
          <cell r="QCR49"/>
          <cell r="QCS49"/>
          <cell r="QCT49"/>
          <cell r="QCU49"/>
          <cell r="QCV49"/>
          <cell r="QCW49"/>
          <cell r="QCX49"/>
          <cell r="QCY49"/>
          <cell r="QCZ49"/>
          <cell r="QDA49"/>
          <cell r="QDB49"/>
          <cell r="QDC49"/>
          <cell r="QDD49"/>
          <cell r="QDE49"/>
          <cell r="QDF49"/>
          <cell r="QDG49"/>
          <cell r="QDH49"/>
          <cell r="QDI49"/>
          <cell r="QDJ49"/>
          <cell r="QDK49"/>
          <cell r="QDL49"/>
          <cell r="QDM49"/>
          <cell r="QDN49"/>
          <cell r="QDO49"/>
          <cell r="QDP49"/>
          <cell r="QDQ49"/>
          <cell r="QDR49"/>
          <cell r="QDS49"/>
          <cell r="QDT49"/>
          <cell r="QDU49"/>
          <cell r="QDV49"/>
          <cell r="QDW49"/>
          <cell r="QDX49"/>
          <cell r="QDY49"/>
          <cell r="QDZ49"/>
          <cell r="QEA49"/>
          <cell r="QEB49"/>
          <cell r="QEC49"/>
          <cell r="QED49"/>
          <cell r="QEE49"/>
          <cell r="QEF49"/>
          <cell r="QEG49"/>
          <cell r="QEH49"/>
          <cell r="QEI49"/>
          <cell r="QEJ49"/>
          <cell r="QEK49"/>
          <cell r="QEL49"/>
          <cell r="QEM49"/>
          <cell r="QEN49"/>
          <cell r="QEO49"/>
          <cell r="QEP49"/>
          <cell r="QEQ49"/>
          <cell r="QER49"/>
          <cell r="QES49"/>
          <cell r="QET49"/>
          <cell r="QEU49"/>
          <cell r="QEV49"/>
          <cell r="QEW49"/>
          <cell r="QEX49"/>
          <cell r="QEY49"/>
          <cell r="QEZ49"/>
          <cell r="QFA49"/>
          <cell r="QFB49"/>
          <cell r="QFC49"/>
          <cell r="QFD49"/>
          <cell r="QFE49"/>
          <cell r="QFF49"/>
          <cell r="QFG49"/>
          <cell r="QFH49"/>
          <cell r="QFI49"/>
          <cell r="QFJ49"/>
          <cell r="QFK49"/>
          <cell r="QFL49"/>
          <cell r="QFM49"/>
          <cell r="QFN49"/>
          <cell r="QFO49"/>
          <cell r="QFP49"/>
          <cell r="QFQ49"/>
          <cell r="QFR49"/>
          <cell r="QFS49"/>
          <cell r="QFT49"/>
          <cell r="QFU49"/>
          <cell r="QFV49"/>
          <cell r="QFW49"/>
          <cell r="QFX49"/>
          <cell r="QFY49"/>
          <cell r="QFZ49"/>
          <cell r="QGA49"/>
          <cell r="QGB49"/>
          <cell r="QGC49"/>
          <cell r="QGD49"/>
          <cell r="QGE49"/>
          <cell r="QGF49"/>
          <cell r="QGG49"/>
          <cell r="QGH49"/>
          <cell r="QGI49"/>
          <cell r="QGJ49"/>
          <cell r="QGK49"/>
          <cell r="QGL49"/>
          <cell r="QGM49"/>
          <cell r="QGN49"/>
          <cell r="QGO49"/>
          <cell r="QGP49"/>
          <cell r="QGQ49"/>
          <cell r="QGR49"/>
          <cell r="QGS49"/>
          <cell r="QGT49"/>
          <cell r="QGU49"/>
          <cell r="QGV49"/>
          <cell r="QGW49"/>
          <cell r="QGX49"/>
          <cell r="QGY49"/>
          <cell r="QGZ49"/>
          <cell r="QHA49"/>
          <cell r="QHB49"/>
          <cell r="QHC49"/>
          <cell r="QHD49"/>
          <cell r="QHE49"/>
          <cell r="QHF49"/>
          <cell r="QHG49"/>
          <cell r="QHH49"/>
          <cell r="QHI49"/>
          <cell r="QHJ49"/>
          <cell r="QHK49"/>
          <cell r="QHL49"/>
          <cell r="QHM49"/>
          <cell r="QHN49"/>
          <cell r="QHO49"/>
          <cell r="QHP49"/>
          <cell r="QHQ49"/>
          <cell r="QHR49"/>
          <cell r="QHS49"/>
          <cell r="QHT49"/>
          <cell r="QHU49"/>
          <cell r="QHV49"/>
          <cell r="QHW49"/>
          <cell r="QHX49"/>
          <cell r="QHY49"/>
          <cell r="QHZ49"/>
          <cell r="QIA49"/>
          <cell r="QIB49"/>
          <cell r="QIC49"/>
          <cell r="QID49"/>
          <cell r="QIE49"/>
          <cell r="QIF49"/>
          <cell r="QIG49"/>
          <cell r="QIH49"/>
          <cell r="QII49"/>
          <cell r="QIJ49"/>
          <cell r="QIK49"/>
          <cell r="QIL49"/>
          <cell r="QIM49"/>
          <cell r="QIN49"/>
          <cell r="QIO49"/>
          <cell r="QIP49"/>
          <cell r="QIQ49"/>
          <cell r="QIR49"/>
          <cell r="QIS49"/>
          <cell r="QIT49"/>
          <cell r="QIU49"/>
          <cell r="QIV49"/>
          <cell r="QIW49"/>
          <cell r="QIX49"/>
          <cell r="QIY49"/>
          <cell r="QIZ49"/>
          <cell r="QJA49"/>
          <cell r="QJB49"/>
          <cell r="QJC49"/>
          <cell r="QJD49"/>
          <cell r="QJE49"/>
          <cell r="QJF49"/>
          <cell r="QJG49"/>
          <cell r="QJH49"/>
          <cell r="QJI49"/>
          <cell r="QJJ49"/>
          <cell r="QJK49"/>
          <cell r="QJL49"/>
          <cell r="QJM49"/>
          <cell r="QJN49"/>
          <cell r="QJO49"/>
          <cell r="QJP49"/>
          <cell r="QJQ49"/>
          <cell r="QJR49"/>
          <cell r="QJS49"/>
          <cell r="QJT49"/>
          <cell r="QJU49"/>
          <cell r="QJV49"/>
          <cell r="QJW49"/>
          <cell r="QJX49"/>
          <cell r="QJY49"/>
          <cell r="QJZ49"/>
          <cell r="QKA49"/>
          <cell r="QKB49"/>
          <cell r="QKC49"/>
          <cell r="QKD49"/>
          <cell r="QKE49"/>
          <cell r="QKF49"/>
          <cell r="QKG49"/>
          <cell r="QKH49"/>
          <cell r="QKI49"/>
          <cell r="QKJ49"/>
          <cell r="QKK49"/>
          <cell r="QKL49"/>
          <cell r="QKM49"/>
          <cell r="QKN49"/>
          <cell r="QKO49"/>
          <cell r="QKP49"/>
          <cell r="QKQ49"/>
          <cell r="QKR49"/>
          <cell r="QKS49"/>
          <cell r="QKT49"/>
          <cell r="QKU49"/>
          <cell r="QKV49"/>
          <cell r="QKW49"/>
          <cell r="QKX49"/>
          <cell r="QKY49"/>
          <cell r="QKZ49"/>
          <cell r="QLA49"/>
          <cell r="QLB49"/>
          <cell r="QLC49"/>
          <cell r="QLD49"/>
          <cell r="QLE49"/>
          <cell r="QLF49"/>
          <cell r="QLG49"/>
          <cell r="QLH49"/>
          <cell r="QLI49"/>
          <cell r="QLJ49"/>
          <cell r="QLK49"/>
          <cell r="QLL49"/>
          <cell r="QLM49"/>
          <cell r="QLN49"/>
          <cell r="QLO49"/>
          <cell r="QLP49"/>
          <cell r="QLQ49"/>
          <cell r="QLR49"/>
          <cell r="QLS49"/>
          <cell r="QLT49"/>
          <cell r="QLU49"/>
          <cell r="QLV49"/>
          <cell r="QLW49"/>
          <cell r="QLX49"/>
          <cell r="QLY49"/>
          <cell r="QLZ49"/>
          <cell r="QMA49"/>
          <cell r="QMB49"/>
          <cell r="QMC49"/>
          <cell r="QMD49"/>
          <cell r="QME49"/>
          <cell r="QMF49"/>
          <cell r="QMG49"/>
          <cell r="QMH49"/>
          <cell r="QMI49"/>
          <cell r="QMJ49"/>
          <cell r="QMK49"/>
          <cell r="QML49"/>
          <cell r="QMM49"/>
          <cell r="QMN49"/>
          <cell r="QMO49"/>
          <cell r="QMP49"/>
          <cell r="QMQ49"/>
          <cell r="QMR49"/>
          <cell r="QMS49"/>
          <cell r="QMT49"/>
          <cell r="QMU49"/>
          <cell r="QMV49"/>
          <cell r="QMW49"/>
          <cell r="QMX49"/>
          <cell r="QMY49"/>
          <cell r="QMZ49"/>
          <cell r="QNA49"/>
          <cell r="QNB49"/>
          <cell r="QNC49"/>
          <cell r="QND49"/>
          <cell r="QNE49"/>
          <cell r="QNF49"/>
          <cell r="QNG49"/>
          <cell r="QNH49"/>
          <cell r="QNI49"/>
          <cell r="QNJ49"/>
          <cell r="QNK49"/>
          <cell r="QNL49"/>
          <cell r="QNM49"/>
          <cell r="QNN49"/>
          <cell r="QNO49"/>
          <cell r="QNP49"/>
          <cell r="QNQ49"/>
          <cell r="QNR49"/>
          <cell r="QNS49"/>
          <cell r="QNT49"/>
          <cell r="QNU49"/>
          <cell r="QNV49"/>
          <cell r="QNW49"/>
          <cell r="QNX49"/>
          <cell r="QNY49"/>
          <cell r="QNZ49"/>
          <cell r="QOA49"/>
          <cell r="QOB49"/>
          <cell r="QOC49"/>
          <cell r="QOD49"/>
          <cell r="QOE49"/>
          <cell r="QOF49"/>
          <cell r="QOG49"/>
          <cell r="QOH49"/>
          <cell r="QOI49"/>
          <cell r="QOJ49"/>
          <cell r="QOK49"/>
          <cell r="QOL49"/>
          <cell r="QOM49"/>
          <cell r="QON49"/>
          <cell r="QOO49"/>
          <cell r="QOP49"/>
          <cell r="QOQ49"/>
          <cell r="QOR49"/>
          <cell r="QOS49"/>
          <cell r="QOT49"/>
          <cell r="QOU49"/>
          <cell r="QOV49"/>
          <cell r="QOW49"/>
          <cell r="QOX49"/>
          <cell r="QOY49"/>
          <cell r="QOZ49"/>
          <cell r="QPA49"/>
          <cell r="QPB49"/>
          <cell r="QPC49"/>
          <cell r="QPD49"/>
          <cell r="QPE49"/>
          <cell r="QPF49"/>
          <cell r="QPG49"/>
          <cell r="QPH49"/>
          <cell r="QPI49"/>
          <cell r="QPJ49"/>
          <cell r="QPK49"/>
          <cell r="QPL49"/>
          <cell r="QPM49"/>
          <cell r="QPN49"/>
          <cell r="QPO49"/>
          <cell r="QPP49"/>
          <cell r="QPQ49"/>
          <cell r="QPR49"/>
          <cell r="QPS49"/>
          <cell r="QPT49"/>
          <cell r="QPU49"/>
          <cell r="QPV49"/>
          <cell r="QPW49"/>
          <cell r="QPX49"/>
          <cell r="QPY49"/>
          <cell r="QPZ49"/>
          <cell r="QQA49"/>
          <cell r="QQB49"/>
          <cell r="QQC49"/>
          <cell r="QQD49"/>
          <cell r="QQE49"/>
          <cell r="QQF49"/>
          <cell r="QQG49"/>
          <cell r="QQH49"/>
          <cell r="QQI49"/>
          <cell r="QQJ49"/>
          <cell r="QQK49"/>
          <cell r="QQL49"/>
          <cell r="QQM49"/>
          <cell r="QQN49"/>
          <cell r="QQO49"/>
          <cell r="QQP49"/>
          <cell r="QQQ49"/>
          <cell r="QQR49"/>
          <cell r="QQS49"/>
          <cell r="QQT49"/>
          <cell r="QQU49"/>
          <cell r="QQV49"/>
          <cell r="QQW49"/>
          <cell r="QQX49"/>
          <cell r="QQY49"/>
          <cell r="QQZ49"/>
          <cell r="QRA49"/>
          <cell r="QRB49"/>
          <cell r="QRC49"/>
          <cell r="QRD49"/>
          <cell r="QRE49"/>
          <cell r="QRF49"/>
          <cell r="QRG49"/>
          <cell r="QRH49"/>
          <cell r="QRI49"/>
          <cell r="QRJ49"/>
          <cell r="QRK49"/>
          <cell r="QRL49"/>
          <cell r="QRM49"/>
          <cell r="QRN49"/>
          <cell r="QRO49"/>
          <cell r="QRP49"/>
          <cell r="QRQ49"/>
          <cell r="QRR49"/>
          <cell r="QRS49"/>
          <cell r="QRT49"/>
          <cell r="QRU49"/>
          <cell r="QRV49"/>
          <cell r="QRW49"/>
          <cell r="QRX49"/>
          <cell r="QRY49"/>
          <cell r="QRZ49"/>
          <cell r="QSA49"/>
          <cell r="QSB49"/>
          <cell r="QSC49"/>
          <cell r="QSD49"/>
          <cell r="QSE49"/>
          <cell r="QSF49"/>
          <cell r="QSG49"/>
          <cell r="QSH49"/>
          <cell r="QSI49"/>
          <cell r="QSJ49"/>
          <cell r="QSK49"/>
          <cell r="QSL49"/>
          <cell r="QSM49"/>
          <cell r="QSN49"/>
          <cell r="QSO49"/>
          <cell r="QSP49"/>
          <cell r="QSQ49"/>
          <cell r="QSR49"/>
          <cell r="QSS49"/>
          <cell r="QST49"/>
          <cell r="QSU49"/>
          <cell r="QSV49"/>
          <cell r="QSW49"/>
          <cell r="QSX49"/>
          <cell r="QSY49"/>
          <cell r="QSZ49"/>
          <cell r="QTA49"/>
          <cell r="QTB49"/>
          <cell r="QTC49"/>
          <cell r="QTD49"/>
          <cell r="QTE49"/>
          <cell r="QTF49"/>
          <cell r="QTG49"/>
          <cell r="QTH49"/>
          <cell r="QTI49"/>
          <cell r="QTJ49"/>
          <cell r="QTK49"/>
          <cell r="QTL49"/>
          <cell r="QTM49"/>
          <cell r="QTN49"/>
          <cell r="QTO49"/>
          <cell r="QTP49"/>
          <cell r="QTQ49"/>
          <cell r="QTR49"/>
          <cell r="QTS49"/>
          <cell r="QTT49"/>
          <cell r="QTU49"/>
          <cell r="QTV49"/>
          <cell r="QTW49"/>
          <cell r="QTX49"/>
          <cell r="QTY49"/>
          <cell r="QTZ49"/>
          <cell r="QUA49"/>
          <cell r="QUB49"/>
          <cell r="QUC49"/>
          <cell r="QUD49"/>
          <cell r="QUE49"/>
          <cell r="QUF49"/>
          <cell r="QUG49"/>
          <cell r="QUH49"/>
          <cell r="QUI49"/>
          <cell r="QUJ49"/>
          <cell r="QUK49"/>
          <cell r="QUL49"/>
          <cell r="QUM49"/>
          <cell r="QUN49"/>
          <cell r="QUO49"/>
          <cell r="QUP49"/>
          <cell r="QUQ49"/>
          <cell r="QUR49"/>
          <cell r="QUS49"/>
          <cell r="QUT49"/>
          <cell r="QUU49"/>
          <cell r="QUV49"/>
          <cell r="QUW49"/>
          <cell r="QUX49"/>
          <cell r="QUY49"/>
          <cell r="QUZ49"/>
          <cell r="QVA49"/>
          <cell r="QVB49"/>
          <cell r="QVC49"/>
          <cell r="QVD49"/>
          <cell r="QVE49"/>
          <cell r="QVF49"/>
          <cell r="QVG49"/>
          <cell r="QVH49"/>
          <cell r="QVI49"/>
          <cell r="QVJ49"/>
          <cell r="QVK49"/>
          <cell r="QVL49"/>
          <cell r="QVM49"/>
          <cell r="QVN49"/>
          <cell r="QVO49"/>
          <cell r="QVP49"/>
          <cell r="QVQ49"/>
          <cell r="QVR49"/>
          <cell r="QVS49"/>
          <cell r="QVT49"/>
          <cell r="QVU49"/>
          <cell r="QVV49"/>
          <cell r="QVW49"/>
          <cell r="QVX49"/>
          <cell r="QVY49"/>
          <cell r="QVZ49"/>
          <cell r="QWA49"/>
          <cell r="QWB49"/>
          <cell r="QWC49"/>
          <cell r="QWD49"/>
          <cell r="QWE49"/>
          <cell r="QWF49"/>
          <cell r="QWG49"/>
          <cell r="QWH49"/>
          <cell r="QWI49"/>
          <cell r="QWJ49"/>
          <cell r="QWK49"/>
          <cell r="QWL49"/>
          <cell r="QWM49"/>
          <cell r="QWN49"/>
          <cell r="QWO49"/>
          <cell r="QWP49"/>
          <cell r="QWQ49"/>
          <cell r="QWR49"/>
          <cell r="QWS49"/>
          <cell r="QWT49"/>
          <cell r="QWU49"/>
          <cell r="QWV49"/>
          <cell r="QWW49"/>
          <cell r="QWX49"/>
          <cell r="QWY49"/>
          <cell r="QWZ49"/>
          <cell r="QXA49"/>
          <cell r="QXB49"/>
          <cell r="QXC49"/>
          <cell r="QXD49"/>
          <cell r="QXE49"/>
          <cell r="QXF49"/>
          <cell r="QXG49"/>
          <cell r="QXH49"/>
          <cell r="QXI49"/>
          <cell r="QXJ49"/>
          <cell r="QXK49"/>
          <cell r="QXL49"/>
          <cell r="QXM49"/>
          <cell r="QXN49"/>
          <cell r="QXO49"/>
          <cell r="QXP49"/>
          <cell r="QXQ49"/>
          <cell r="QXR49"/>
          <cell r="QXS49"/>
          <cell r="QXT49"/>
          <cell r="QXU49"/>
          <cell r="QXV49"/>
          <cell r="QXW49"/>
          <cell r="QXX49"/>
          <cell r="QXY49"/>
          <cell r="QXZ49"/>
          <cell r="QYA49"/>
          <cell r="QYB49"/>
          <cell r="QYC49"/>
          <cell r="QYD49"/>
          <cell r="QYE49"/>
          <cell r="QYF49"/>
          <cell r="QYG49"/>
          <cell r="QYH49"/>
          <cell r="QYI49"/>
          <cell r="QYJ49"/>
          <cell r="QYK49"/>
          <cell r="QYL49"/>
          <cell r="QYM49"/>
          <cell r="QYN49"/>
          <cell r="QYO49"/>
          <cell r="QYP49"/>
          <cell r="QYQ49"/>
          <cell r="QYR49"/>
          <cell r="QYS49"/>
          <cell r="QYT49"/>
          <cell r="QYU49"/>
          <cell r="QYV49"/>
          <cell r="QYW49"/>
          <cell r="QYX49"/>
          <cell r="QYY49"/>
          <cell r="QYZ49"/>
          <cell r="QZA49"/>
          <cell r="QZB49"/>
          <cell r="QZC49"/>
          <cell r="QZD49"/>
          <cell r="QZE49"/>
          <cell r="QZF49"/>
          <cell r="QZG49"/>
          <cell r="QZH49"/>
          <cell r="QZI49"/>
          <cell r="QZJ49"/>
          <cell r="QZK49"/>
          <cell r="QZL49"/>
          <cell r="QZM49"/>
          <cell r="QZN49"/>
          <cell r="QZO49"/>
          <cell r="QZP49"/>
          <cell r="QZQ49"/>
          <cell r="QZR49"/>
          <cell r="QZS49"/>
          <cell r="QZT49"/>
          <cell r="QZU49"/>
          <cell r="QZV49"/>
          <cell r="QZW49"/>
          <cell r="QZX49"/>
          <cell r="QZY49"/>
          <cell r="QZZ49"/>
          <cell r="RAA49"/>
          <cell r="RAB49"/>
          <cell r="RAC49"/>
          <cell r="RAD49"/>
          <cell r="RAE49"/>
          <cell r="RAF49"/>
          <cell r="RAG49"/>
          <cell r="RAH49"/>
          <cell r="RAI49"/>
          <cell r="RAJ49"/>
          <cell r="RAK49"/>
          <cell r="RAL49"/>
          <cell r="RAM49"/>
          <cell r="RAN49"/>
          <cell r="RAO49"/>
          <cell r="RAP49"/>
          <cell r="RAQ49"/>
          <cell r="RAR49"/>
          <cell r="RAS49"/>
          <cell r="RAT49"/>
          <cell r="RAU49"/>
          <cell r="RAV49"/>
          <cell r="RAW49"/>
          <cell r="RAX49"/>
          <cell r="RAY49"/>
          <cell r="RAZ49"/>
          <cell r="RBA49"/>
          <cell r="RBB49"/>
          <cell r="RBC49"/>
          <cell r="RBD49"/>
          <cell r="RBE49"/>
          <cell r="RBF49"/>
          <cell r="RBG49"/>
          <cell r="RBH49"/>
          <cell r="RBI49"/>
          <cell r="RBJ49"/>
          <cell r="RBK49"/>
          <cell r="RBL49"/>
          <cell r="RBM49"/>
          <cell r="RBN49"/>
          <cell r="RBO49"/>
          <cell r="RBP49"/>
          <cell r="RBQ49"/>
          <cell r="RBR49"/>
          <cell r="RBS49"/>
          <cell r="RBT49"/>
          <cell r="RBU49"/>
          <cell r="RBV49"/>
          <cell r="RBW49"/>
          <cell r="RBX49"/>
          <cell r="RBY49"/>
          <cell r="RBZ49"/>
          <cell r="RCA49"/>
          <cell r="RCB49"/>
          <cell r="RCC49"/>
          <cell r="RCD49"/>
          <cell r="RCE49"/>
          <cell r="RCF49"/>
          <cell r="RCG49"/>
          <cell r="RCH49"/>
          <cell r="RCI49"/>
          <cell r="RCJ49"/>
          <cell r="RCK49"/>
          <cell r="RCL49"/>
          <cell r="RCM49"/>
          <cell r="RCN49"/>
          <cell r="RCO49"/>
          <cell r="RCP49"/>
          <cell r="RCQ49"/>
          <cell r="RCR49"/>
          <cell r="RCS49"/>
          <cell r="RCT49"/>
          <cell r="RCU49"/>
          <cell r="RCV49"/>
          <cell r="RCW49"/>
          <cell r="RCX49"/>
          <cell r="RCY49"/>
          <cell r="RCZ49"/>
          <cell r="RDA49"/>
          <cell r="RDB49"/>
          <cell r="RDC49"/>
          <cell r="RDD49"/>
          <cell r="RDE49"/>
          <cell r="RDF49"/>
          <cell r="RDG49"/>
          <cell r="RDH49"/>
          <cell r="RDI49"/>
          <cell r="RDJ49"/>
          <cell r="RDK49"/>
          <cell r="RDL49"/>
          <cell r="RDM49"/>
          <cell r="RDN49"/>
          <cell r="RDO49"/>
          <cell r="RDP49"/>
          <cell r="RDQ49"/>
          <cell r="RDR49"/>
          <cell r="RDS49"/>
          <cell r="RDT49"/>
          <cell r="RDU49"/>
          <cell r="RDV49"/>
          <cell r="RDW49"/>
          <cell r="RDX49"/>
          <cell r="RDY49"/>
          <cell r="RDZ49"/>
          <cell r="REA49"/>
          <cell r="REB49"/>
          <cell r="REC49"/>
          <cell r="RED49"/>
          <cell r="REE49"/>
          <cell r="REF49"/>
          <cell r="REG49"/>
          <cell r="REH49"/>
          <cell r="REI49"/>
          <cell r="REJ49"/>
          <cell r="REK49"/>
          <cell r="REL49"/>
          <cell r="REM49"/>
          <cell r="REN49"/>
          <cell r="REO49"/>
          <cell r="REP49"/>
          <cell r="REQ49"/>
          <cell r="RER49"/>
          <cell r="RES49"/>
          <cell r="RET49"/>
          <cell r="REU49"/>
          <cell r="REV49"/>
          <cell r="REW49"/>
          <cell r="REX49"/>
          <cell r="REY49"/>
          <cell r="REZ49"/>
          <cell r="RFA49"/>
          <cell r="RFB49"/>
          <cell r="RFC49"/>
          <cell r="RFD49"/>
          <cell r="RFE49"/>
          <cell r="RFF49"/>
          <cell r="RFG49"/>
          <cell r="RFH49"/>
          <cell r="RFI49"/>
          <cell r="RFJ49"/>
          <cell r="RFK49"/>
          <cell r="RFL49"/>
          <cell r="RFM49"/>
          <cell r="RFN49"/>
          <cell r="RFO49"/>
          <cell r="RFP49"/>
          <cell r="RFQ49"/>
          <cell r="RFR49"/>
          <cell r="RFS49"/>
          <cell r="RFT49"/>
          <cell r="RFU49"/>
          <cell r="RFV49"/>
          <cell r="RFW49"/>
          <cell r="RFX49"/>
          <cell r="RFY49"/>
          <cell r="RFZ49"/>
          <cell r="RGA49"/>
          <cell r="RGB49"/>
          <cell r="RGC49"/>
          <cell r="RGD49"/>
          <cell r="RGE49"/>
          <cell r="RGF49"/>
          <cell r="RGG49"/>
          <cell r="RGH49"/>
          <cell r="RGI49"/>
          <cell r="RGJ49"/>
          <cell r="RGK49"/>
          <cell r="RGL49"/>
          <cell r="RGM49"/>
          <cell r="RGN49"/>
          <cell r="RGO49"/>
          <cell r="RGP49"/>
          <cell r="RGQ49"/>
          <cell r="RGR49"/>
          <cell r="RGS49"/>
          <cell r="RGT49"/>
          <cell r="RGU49"/>
          <cell r="RGV49"/>
          <cell r="RGW49"/>
          <cell r="RGX49"/>
          <cell r="RGY49"/>
          <cell r="RGZ49"/>
          <cell r="RHA49"/>
          <cell r="RHB49"/>
          <cell r="RHC49"/>
          <cell r="RHD49"/>
          <cell r="RHE49"/>
          <cell r="RHF49"/>
          <cell r="RHG49"/>
          <cell r="RHH49"/>
          <cell r="RHI49"/>
          <cell r="RHJ49"/>
          <cell r="RHK49"/>
          <cell r="RHL49"/>
          <cell r="RHM49"/>
          <cell r="RHN49"/>
          <cell r="RHO49"/>
          <cell r="RHP49"/>
          <cell r="RHQ49"/>
          <cell r="RHR49"/>
          <cell r="RHS49"/>
          <cell r="RHT49"/>
          <cell r="RHU49"/>
          <cell r="RHV49"/>
          <cell r="RHW49"/>
          <cell r="RHX49"/>
          <cell r="RHY49"/>
          <cell r="RHZ49"/>
          <cell r="RIA49"/>
          <cell r="RIB49"/>
          <cell r="RIC49"/>
          <cell r="RID49"/>
          <cell r="RIE49"/>
          <cell r="RIF49"/>
          <cell r="RIG49"/>
          <cell r="RIH49"/>
          <cell r="RII49"/>
          <cell r="RIJ49"/>
          <cell r="RIK49"/>
          <cell r="RIL49"/>
          <cell r="RIM49"/>
          <cell r="RIN49"/>
          <cell r="RIO49"/>
          <cell r="RIP49"/>
          <cell r="RIQ49"/>
          <cell r="RIR49"/>
          <cell r="RIS49"/>
          <cell r="RIT49"/>
          <cell r="RIU49"/>
          <cell r="RIV49"/>
          <cell r="RIW49"/>
          <cell r="RIX49"/>
          <cell r="RIY49"/>
          <cell r="RIZ49"/>
          <cell r="RJA49"/>
          <cell r="RJB49"/>
          <cell r="RJC49"/>
          <cell r="RJD49"/>
          <cell r="RJE49"/>
          <cell r="RJF49"/>
          <cell r="RJG49"/>
          <cell r="RJH49"/>
          <cell r="RJI49"/>
          <cell r="RJJ49"/>
          <cell r="RJK49"/>
          <cell r="RJL49"/>
          <cell r="RJM49"/>
          <cell r="RJN49"/>
          <cell r="RJO49"/>
          <cell r="RJP49"/>
          <cell r="RJQ49"/>
          <cell r="RJR49"/>
          <cell r="RJS49"/>
          <cell r="RJT49"/>
          <cell r="RJU49"/>
          <cell r="RJV49"/>
          <cell r="RJW49"/>
          <cell r="RJX49"/>
          <cell r="RJY49"/>
          <cell r="RJZ49"/>
          <cell r="RKA49"/>
          <cell r="RKB49"/>
          <cell r="RKC49"/>
          <cell r="RKD49"/>
          <cell r="RKE49"/>
          <cell r="RKF49"/>
          <cell r="RKG49"/>
          <cell r="RKH49"/>
          <cell r="RKI49"/>
          <cell r="RKJ49"/>
          <cell r="RKK49"/>
          <cell r="RKL49"/>
          <cell r="RKM49"/>
          <cell r="RKN49"/>
          <cell r="RKO49"/>
          <cell r="RKP49"/>
          <cell r="RKQ49"/>
          <cell r="RKR49"/>
          <cell r="RKS49"/>
          <cell r="RKT49"/>
          <cell r="RKU49"/>
          <cell r="RKV49"/>
          <cell r="RKW49"/>
          <cell r="RKX49"/>
          <cell r="RKY49"/>
          <cell r="RKZ49"/>
          <cell r="RLA49"/>
          <cell r="RLB49"/>
          <cell r="RLC49"/>
          <cell r="RLD49"/>
          <cell r="RLE49"/>
          <cell r="RLF49"/>
          <cell r="RLG49"/>
          <cell r="RLH49"/>
          <cell r="RLI49"/>
          <cell r="RLJ49"/>
          <cell r="RLK49"/>
          <cell r="RLL49"/>
          <cell r="RLM49"/>
          <cell r="RLN49"/>
          <cell r="RLO49"/>
          <cell r="RLP49"/>
          <cell r="RLQ49"/>
          <cell r="RLR49"/>
          <cell r="RLS49"/>
          <cell r="RLT49"/>
          <cell r="RLU49"/>
          <cell r="RLV49"/>
          <cell r="RLW49"/>
          <cell r="RLX49"/>
          <cell r="RLY49"/>
          <cell r="RLZ49"/>
          <cell r="RMA49"/>
          <cell r="RMB49"/>
          <cell r="RMC49"/>
          <cell r="RMD49"/>
          <cell r="RME49"/>
          <cell r="RMF49"/>
          <cell r="RMG49"/>
          <cell r="RMH49"/>
          <cell r="RMI49"/>
          <cell r="RMJ49"/>
          <cell r="RMK49"/>
          <cell r="RML49"/>
          <cell r="RMM49"/>
          <cell r="RMN49"/>
          <cell r="RMO49"/>
          <cell r="RMP49"/>
          <cell r="RMQ49"/>
          <cell r="RMR49"/>
          <cell r="RMS49"/>
          <cell r="RMT49"/>
          <cell r="RMU49"/>
          <cell r="RMV49"/>
          <cell r="RMW49"/>
          <cell r="RMX49"/>
          <cell r="RMY49"/>
          <cell r="RMZ49"/>
          <cell r="RNA49"/>
          <cell r="RNB49"/>
          <cell r="RNC49"/>
          <cell r="RND49"/>
          <cell r="RNE49"/>
          <cell r="RNF49"/>
          <cell r="RNG49"/>
          <cell r="RNH49"/>
          <cell r="RNI49"/>
          <cell r="RNJ49"/>
          <cell r="RNK49"/>
          <cell r="RNL49"/>
          <cell r="RNM49"/>
          <cell r="RNN49"/>
          <cell r="RNO49"/>
          <cell r="RNP49"/>
          <cell r="RNQ49"/>
          <cell r="RNR49"/>
          <cell r="RNS49"/>
          <cell r="RNT49"/>
          <cell r="RNU49"/>
          <cell r="RNV49"/>
          <cell r="RNW49"/>
          <cell r="RNX49"/>
          <cell r="RNY49"/>
          <cell r="RNZ49"/>
          <cell r="ROA49"/>
          <cell r="ROB49"/>
          <cell r="ROC49"/>
          <cell r="ROD49"/>
          <cell r="ROE49"/>
          <cell r="ROF49"/>
          <cell r="ROG49"/>
          <cell r="ROH49"/>
          <cell r="ROI49"/>
          <cell r="ROJ49"/>
          <cell r="ROK49"/>
          <cell r="ROL49"/>
          <cell r="ROM49"/>
          <cell r="RON49"/>
          <cell r="ROO49"/>
          <cell r="ROP49"/>
          <cell r="ROQ49"/>
          <cell r="ROR49"/>
          <cell r="ROS49"/>
          <cell r="ROT49"/>
          <cell r="ROU49"/>
          <cell r="ROV49"/>
          <cell r="ROW49"/>
          <cell r="ROX49"/>
          <cell r="ROY49"/>
          <cell r="ROZ49"/>
          <cell r="RPA49"/>
          <cell r="RPB49"/>
          <cell r="RPC49"/>
          <cell r="RPD49"/>
          <cell r="RPE49"/>
          <cell r="RPF49"/>
          <cell r="RPG49"/>
          <cell r="RPH49"/>
          <cell r="RPI49"/>
          <cell r="RPJ49"/>
          <cell r="RPK49"/>
          <cell r="RPL49"/>
          <cell r="RPM49"/>
          <cell r="RPN49"/>
          <cell r="RPO49"/>
          <cell r="RPP49"/>
          <cell r="RPQ49"/>
          <cell r="RPR49"/>
          <cell r="RPS49"/>
          <cell r="RPT49"/>
          <cell r="RPU49"/>
          <cell r="RPV49"/>
          <cell r="RPW49"/>
          <cell r="RPX49"/>
          <cell r="RPY49"/>
          <cell r="RPZ49"/>
          <cell r="RQA49"/>
          <cell r="RQB49"/>
          <cell r="RQC49"/>
          <cell r="RQD49"/>
          <cell r="RQE49"/>
          <cell r="RQF49"/>
          <cell r="RQG49"/>
          <cell r="RQH49"/>
          <cell r="RQI49"/>
          <cell r="RQJ49"/>
          <cell r="RQK49"/>
          <cell r="RQL49"/>
          <cell r="RQM49"/>
          <cell r="RQN49"/>
          <cell r="RQO49"/>
          <cell r="RQP49"/>
          <cell r="RQQ49"/>
          <cell r="RQR49"/>
          <cell r="RQS49"/>
          <cell r="RQT49"/>
          <cell r="RQU49"/>
          <cell r="RQV49"/>
          <cell r="RQW49"/>
          <cell r="RQX49"/>
          <cell r="RQY49"/>
          <cell r="RQZ49"/>
          <cell r="RRA49"/>
          <cell r="RRB49"/>
          <cell r="RRC49"/>
          <cell r="RRD49"/>
          <cell r="RRE49"/>
          <cell r="RRF49"/>
          <cell r="RRG49"/>
          <cell r="RRH49"/>
          <cell r="RRI49"/>
          <cell r="RRJ49"/>
          <cell r="RRK49"/>
          <cell r="RRL49"/>
          <cell r="RRM49"/>
          <cell r="RRN49"/>
          <cell r="RRO49"/>
          <cell r="RRP49"/>
          <cell r="RRQ49"/>
          <cell r="RRR49"/>
          <cell r="RRS49"/>
          <cell r="RRT49"/>
          <cell r="RRU49"/>
          <cell r="RRV49"/>
          <cell r="RRW49"/>
          <cell r="RRX49"/>
          <cell r="RRY49"/>
          <cell r="RRZ49"/>
          <cell r="RSA49"/>
          <cell r="RSB49"/>
          <cell r="RSC49"/>
          <cell r="RSD49"/>
          <cell r="RSE49"/>
          <cell r="RSF49"/>
          <cell r="RSG49"/>
          <cell r="RSH49"/>
          <cell r="RSI49"/>
          <cell r="RSJ49"/>
          <cell r="RSK49"/>
          <cell r="RSL49"/>
          <cell r="RSM49"/>
          <cell r="RSN49"/>
          <cell r="RSO49"/>
          <cell r="RSP49"/>
          <cell r="RSQ49"/>
          <cell r="RSR49"/>
          <cell r="RSS49"/>
          <cell r="RST49"/>
          <cell r="RSU49"/>
          <cell r="RSV49"/>
          <cell r="RSW49"/>
          <cell r="RSX49"/>
          <cell r="RSY49"/>
          <cell r="RSZ49"/>
          <cell r="RTA49"/>
          <cell r="RTB49"/>
          <cell r="RTC49"/>
          <cell r="RTD49"/>
          <cell r="RTE49"/>
          <cell r="RTF49"/>
          <cell r="RTG49"/>
          <cell r="RTH49"/>
          <cell r="RTI49"/>
          <cell r="RTJ49"/>
          <cell r="RTK49"/>
          <cell r="RTL49"/>
          <cell r="RTM49"/>
          <cell r="RTN49"/>
          <cell r="RTO49"/>
          <cell r="RTP49"/>
          <cell r="RTQ49"/>
          <cell r="RTR49"/>
          <cell r="RTS49"/>
          <cell r="RTT49"/>
          <cell r="RTU49"/>
          <cell r="RTV49"/>
          <cell r="RTW49"/>
          <cell r="RTX49"/>
          <cell r="RTY49"/>
          <cell r="RTZ49"/>
          <cell r="RUA49"/>
          <cell r="RUB49"/>
          <cell r="RUC49"/>
          <cell r="RUD49"/>
          <cell r="RUE49"/>
          <cell r="RUF49"/>
          <cell r="RUG49"/>
          <cell r="RUH49"/>
          <cell r="RUI49"/>
          <cell r="RUJ49"/>
          <cell r="RUK49"/>
          <cell r="RUL49"/>
          <cell r="RUM49"/>
          <cell r="RUN49"/>
          <cell r="RUO49"/>
          <cell r="RUP49"/>
          <cell r="RUQ49"/>
          <cell r="RUR49"/>
          <cell r="RUS49"/>
          <cell r="RUT49"/>
          <cell r="RUU49"/>
          <cell r="RUV49"/>
          <cell r="RUW49"/>
          <cell r="RUX49"/>
          <cell r="RUY49"/>
          <cell r="RUZ49"/>
          <cell r="RVA49"/>
          <cell r="RVB49"/>
          <cell r="RVC49"/>
          <cell r="RVD49"/>
          <cell r="RVE49"/>
          <cell r="RVF49"/>
          <cell r="RVG49"/>
          <cell r="RVH49"/>
          <cell r="RVI49"/>
          <cell r="RVJ49"/>
          <cell r="RVK49"/>
          <cell r="RVL49"/>
          <cell r="RVM49"/>
          <cell r="RVN49"/>
          <cell r="RVO49"/>
          <cell r="RVP49"/>
          <cell r="RVQ49"/>
          <cell r="RVR49"/>
          <cell r="RVS49"/>
          <cell r="RVT49"/>
          <cell r="RVU49"/>
          <cell r="RVV49"/>
          <cell r="RVW49"/>
          <cell r="RVX49"/>
          <cell r="RVY49"/>
          <cell r="RVZ49"/>
          <cell r="RWA49"/>
          <cell r="RWB49"/>
          <cell r="RWC49"/>
          <cell r="RWD49"/>
          <cell r="RWE49"/>
          <cell r="RWF49"/>
          <cell r="RWG49"/>
          <cell r="RWH49"/>
          <cell r="RWI49"/>
          <cell r="RWJ49"/>
          <cell r="RWK49"/>
          <cell r="RWL49"/>
          <cell r="RWM49"/>
          <cell r="RWN49"/>
          <cell r="RWO49"/>
          <cell r="RWP49"/>
          <cell r="RWQ49"/>
          <cell r="RWR49"/>
          <cell r="RWS49"/>
          <cell r="RWT49"/>
          <cell r="RWU49"/>
          <cell r="RWV49"/>
          <cell r="RWW49"/>
          <cell r="RWX49"/>
          <cell r="RWY49"/>
          <cell r="RWZ49"/>
          <cell r="RXA49"/>
          <cell r="RXB49"/>
          <cell r="RXC49"/>
          <cell r="RXD49"/>
          <cell r="RXE49"/>
          <cell r="RXF49"/>
          <cell r="RXG49"/>
          <cell r="RXH49"/>
          <cell r="RXI49"/>
          <cell r="RXJ49"/>
          <cell r="RXK49"/>
          <cell r="RXL49"/>
          <cell r="RXM49"/>
          <cell r="RXN49"/>
          <cell r="RXO49"/>
          <cell r="RXP49"/>
          <cell r="RXQ49"/>
          <cell r="RXR49"/>
          <cell r="RXS49"/>
          <cell r="RXT49"/>
          <cell r="RXU49"/>
          <cell r="RXV49"/>
          <cell r="RXW49"/>
          <cell r="RXX49"/>
          <cell r="RXY49"/>
          <cell r="RXZ49"/>
          <cell r="RYA49"/>
          <cell r="RYB49"/>
          <cell r="RYC49"/>
          <cell r="RYD49"/>
          <cell r="RYE49"/>
          <cell r="RYF49"/>
          <cell r="RYG49"/>
          <cell r="RYH49"/>
          <cell r="RYI49"/>
          <cell r="RYJ49"/>
          <cell r="RYK49"/>
          <cell r="RYL49"/>
          <cell r="RYM49"/>
          <cell r="RYN49"/>
          <cell r="RYO49"/>
          <cell r="RYP49"/>
          <cell r="RYQ49"/>
          <cell r="RYR49"/>
          <cell r="RYS49"/>
          <cell r="RYT49"/>
          <cell r="RYU49"/>
          <cell r="RYV49"/>
          <cell r="RYW49"/>
          <cell r="RYX49"/>
          <cell r="RYY49"/>
          <cell r="RYZ49"/>
          <cell r="RZA49"/>
          <cell r="RZB49"/>
          <cell r="RZC49"/>
          <cell r="RZD49"/>
          <cell r="RZE49"/>
          <cell r="RZF49"/>
          <cell r="RZG49"/>
          <cell r="RZH49"/>
          <cell r="RZI49"/>
          <cell r="RZJ49"/>
          <cell r="RZK49"/>
          <cell r="RZL49"/>
          <cell r="RZM49"/>
          <cell r="RZN49"/>
          <cell r="RZO49"/>
          <cell r="RZP49"/>
          <cell r="RZQ49"/>
          <cell r="RZR49"/>
          <cell r="RZS49"/>
          <cell r="RZT49"/>
          <cell r="RZU49"/>
          <cell r="RZV49"/>
          <cell r="RZW49"/>
          <cell r="RZX49"/>
          <cell r="RZY49"/>
          <cell r="RZZ49"/>
          <cell r="SAA49"/>
          <cell r="SAB49"/>
          <cell r="SAC49"/>
          <cell r="SAD49"/>
          <cell r="SAE49"/>
          <cell r="SAF49"/>
          <cell r="SAG49"/>
          <cell r="SAH49"/>
          <cell r="SAI49"/>
          <cell r="SAJ49"/>
          <cell r="SAK49"/>
          <cell r="SAL49"/>
          <cell r="SAM49"/>
          <cell r="SAN49"/>
          <cell r="SAO49"/>
          <cell r="SAP49"/>
          <cell r="SAQ49"/>
          <cell r="SAR49"/>
          <cell r="SAS49"/>
          <cell r="SAT49"/>
          <cell r="SAU49"/>
          <cell r="SAV49"/>
          <cell r="SAW49"/>
          <cell r="SAX49"/>
          <cell r="SAY49"/>
          <cell r="SAZ49"/>
          <cell r="SBA49"/>
          <cell r="SBB49"/>
          <cell r="SBC49"/>
          <cell r="SBD49"/>
          <cell r="SBE49"/>
          <cell r="SBF49"/>
          <cell r="SBG49"/>
          <cell r="SBH49"/>
          <cell r="SBI49"/>
          <cell r="SBJ49"/>
          <cell r="SBK49"/>
          <cell r="SBL49"/>
          <cell r="SBM49"/>
          <cell r="SBN49"/>
          <cell r="SBO49"/>
          <cell r="SBP49"/>
          <cell r="SBQ49"/>
          <cell r="SBR49"/>
          <cell r="SBS49"/>
          <cell r="SBT49"/>
          <cell r="SBU49"/>
          <cell r="SBV49"/>
          <cell r="SBW49"/>
          <cell r="SBX49"/>
          <cell r="SBY49"/>
          <cell r="SBZ49"/>
          <cell r="SCA49"/>
          <cell r="SCB49"/>
          <cell r="SCC49"/>
          <cell r="SCD49"/>
          <cell r="SCE49"/>
          <cell r="SCF49"/>
          <cell r="SCG49"/>
          <cell r="SCH49"/>
          <cell r="SCI49"/>
          <cell r="SCJ49"/>
          <cell r="SCK49"/>
          <cell r="SCL49"/>
          <cell r="SCM49"/>
          <cell r="SCN49"/>
          <cell r="SCO49"/>
          <cell r="SCP49"/>
          <cell r="SCQ49"/>
          <cell r="SCR49"/>
          <cell r="SCS49"/>
          <cell r="SCT49"/>
          <cell r="SCU49"/>
          <cell r="SCV49"/>
          <cell r="SCW49"/>
          <cell r="SCX49"/>
          <cell r="SCY49"/>
          <cell r="SCZ49"/>
          <cell r="SDA49"/>
          <cell r="SDB49"/>
          <cell r="SDC49"/>
          <cell r="SDD49"/>
          <cell r="SDE49"/>
          <cell r="SDF49"/>
          <cell r="SDG49"/>
          <cell r="SDH49"/>
          <cell r="SDI49"/>
          <cell r="SDJ49"/>
          <cell r="SDK49"/>
          <cell r="SDL49"/>
          <cell r="SDM49"/>
          <cell r="SDN49"/>
          <cell r="SDO49"/>
          <cell r="SDP49"/>
          <cell r="SDQ49"/>
          <cell r="SDR49"/>
          <cell r="SDS49"/>
          <cell r="SDT49"/>
          <cell r="SDU49"/>
          <cell r="SDV49"/>
          <cell r="SDW49"/>
          <cell r="SDX49"/>
          <cell r="SDY49"/>
          <cell r="SDZ49"/>
          <cell r="SEA49"/>
          <cell r="SEB49"/>
          <cell r="SEC49"/>
          <cell r="SED49"/>
          <cell r="SEE49"/>
          <cell r="SEF49"/>
          <cell r="SEG49"/>
          <cell r="SEH49"/>
          <cell r="SEI49"/>
          <cell r="SEJ49"/>
          <cell r="SEK49"/>
          <cell r="SEL49"/>
          <cell r="SEM49"/>
          <cell r="SEN49"/>
          <cell r="SEO49"/>
          <cell r="SEP49"/>
          <cell r="SEQ49"/>
          <cell r="SER49"/>
          <cell r="SES49"/>
          <cell r="SET49"/>
          <cell r="SEU49"/>
          <cell r="SEV49"/>
          <cell r="SEW49"/>
          <cell r="SEX49"/>
          <cell r="SEY49"/>
          <cell r="SEZ49"/>
          <cell r="SFA49"/>
          <cell r="SFB49"/>
          <cell r="SFC49"/>
          <cell r="SFD49"/>
          <cell r="SFE49"/>
          <cell r="SFF49"/>
          <cell r="SFG49"/>
          <cell r="SFH49"/>
          <cell r="SFI49"/>
          <cell r="SFJ49"/>
          <cell r="SFK49"/>
          <cell r="SFL49"/>
          <cell r="SFM49"/>
          <cell r="SFN49"/>
          <cell r="SFO49"/>
          <cell r="SFP49"/>
          <cell r="SFQ49"/>
          <cell r="SFR49"/>
          <cell r="SFS49"/>
          <cell r="SFT49"/>
          <cell r="SFU49"/>
          <cell r="SFV49"/>
          <cell r="SFW49"/>
          <cell r="SFX49"/>
          <cell r="SFY49"/>
          <cell r="SFZ49"/>
          <cell r="SGA49"/>
          <cell r="SGB49"/>
          <cell r="SGC49"/>
          <cell r="SGD49"/>
          <cell r="SGE49"/>
          <cell r="SGF49"/>
          <cell r="SGG49"/>
          <cell r="SGH49"/>
          <cell r="SGI49"/>
          <cell r="SGJ49"/>
          <cell r="SGK49"/>
          <cell r="SGL49"/>
          <cell r="SGM49"/>
          <cell r="SGN49"/>
          <cell r="SGO49"/>
          <cell r="SGP49"/>
          <cell r="SGQ49"/>
          <cell r="SGR49"/>
          <cell r="SGS49"/>
          <cell r="SGT49"/>
          <cell r="SGU49"/>
          <cell r="SGV49"/>
          <cell r="SGW49"/>
          <cell r="SGX49"/>
          <cell r="SGY49"/>
          <cell r="SGZ49"/>
          <cell r="SHA49"/>
          <cell r="SHB49"/>
          <cell r="SHC49"/>
          <cell r="SHD49"/>
          <cell r="SHE49"/>
          <cell r="SHF49"/>
          <cell r="SHG49"/>
          <cell r="SHH49"/>
          <cell r="SHI49"/>
          <cell r="SHJ49"/>
          <cell r="SHK49"/>
          <cell r="SHL49"/>
          <cell r="SHM49"/>
          <cell r="SHN49"/>
          <cell r="SHO49"/>
          <cell r="SHP49"/>
          <cell r="SHQ49"/>
          <cell r="SHR49"/>
          <cell r="SHS49"/>
          <cell r="SHT49"/>
          <cell r="SHU49"/>
          <cell r="SHV49"/>
          <cell r="SHW49"/>
          <cell r="SHX49"/>
          <cell r="SHY49"/>
          <cell r="SHZ49"/>
          <cell r="SIA49"/>
          <cell r="SIB49"/>
          <cell r="SIC49"/>
          <cell r="SID49"/>
          <cell r="SIE49"/>
          <cell r="SIF49"/>
          <cell r="SIG49"/>
          <cell r="SIH49"/>
          <cell r="SII49"/>
          <cell r="SIJ49"/>
          <cell r="SIK49"/>
          <cell r="SIL49"/>
          <cell r="SIM49"/>
          <cell r="SIN49"/>
          <cell r="SIO49"/>
          <cell r="SIP49"/>
          <cell r="SIQ49"/>
          <cell r="SIR49"/>
          <cell r="SIS49"/>
          <cell r="SIT49"/>
          <cell r="SIU49"/>
          <cell r="SIV49"/>
          <cell r="SIW49"/>
          <cell r="SIX49"/>
          <cell r="SIY49"/>
          <cell r="SIZ49"/>
          <cell r="SJA49"/>
          <cell r="SJB49"/>
          <cell r="SJC49"/>
          <cell r="SJD49"/>
          <cell r="SJE49"/>
          <cell r="SJF49"/>
          <cell r="SJG49"/>
          <cell r="SJH49"/>
          <cell r="SJI49"/>
          <cell r="SJJ49"/>
          <cell r="SJK49"/>
          <cell r="SJL49"/>
          <cell r="SJM49"/>
          <cell r="SJN49"/>
          <cell r="SJO49"/>
          <cell r="SJP49"/>
          <cell r="SJQ49"/>
          <cell r="SJR49"/>
          <cell r="SJS49"/>
          <cell r="SJT49"/>
          <cell r="SJU49"/>
          <cell r="SJV49"/>
          <cell r="SJW49"/>
          <cell r="SJX49"/>
          <cell r="SJY49"/>
          <cell r="SJZ49"/>
          <cell r="SKA49"/>
          <cell r="SKB49"/>
          <cell r="SKC49"/>
          <cell r="SKD49"/>
          <cell r="SKE49"/>
          <cell r="SKF49"/>
          <cell r="SKG49"/>
          <cell r="SKH49"/>
          <cell r="SKI49"/>
          <cell r="SKJ49"/>
          <cell r="SKK49"/>
          <cell r="SKL49"/>
          <cell r="SKM49"/>
          <cell r="SKN49"/>
          <cell r="SKO49"/>
          <cell r="SKP49"/>
          <cell r="SKQ49"/>
          <cell r="SKR49"/>
          <cell r="SKS49"/>
          <cell r="SKT49"/>
          <cell r="SKU49"/>
          <cell r="SKV49"/>
          <cell r="SKW49"/>
          <cell r="SKX49"/>
          <cell r="SKY49"/>
          <cell r="SKZ49"/>
          <cell r="SLA49"/>
          <cell r="SLB49"/>
          <cell r="SLC49"/>
          <cell r="SLD49"/>
          <cell r="SLE49"/>
          <cell r="SLF49"/>
          <cell r="SLG49"/>
          <cell r="SLH49"/>
          <cell r="SLI49"/>
          <cell r="SLJ49"/>
          <cell r="SLK49"/>
          <cell r="SLL49"/>
          <cell r="SLM49"/>
          <cell r="SLN49"/>
          <cell r="SLO49"/>
          <cell r="SLP49"/>
          <cell r="SLQ49"/>
          <cell r="SLR49"/>
          <cell r="SLS49"/>
          <cell r="SLT49"/>
          <cell r="SLU49"/>
          <cell r="SLV49"/>
          <cell r="SLW49"/>
          <cell r="SLX49"/>
          <cell r="SLY49"/>
          <cell r="SLZ49"/>
          <cell r="SMA49"/>
          <cell r="SMB49"/>
          <cell r="SMC49"/>
          <cell r="SMD49"/>
          <cell r="SME49"/>
          <cell r="SMF49"/>
          <cell r="SMG49"/>
          <cell r="SMH49"/>
          <cell r="SMI49"/>
          <cell r="SMJ49"/>
          <cell r="SMK49"/>
          <cell r="SML49"/>
          <cell r="SMM49"/>
          <cell r="SMN49"/>
          <cell r="SMO49"/>
          <cell r="SMP49"/>
          <cell r="SMQ49"/>
          <cell r="SMR49"/>
          <cell r="SMS49"/>
          <cell r="SMT49"/>
          <cell r="SMU49"/>
          <cell r="SMV49"/>
          <cell r="SMW49"/>
          <cell r="SMX49"/>
          <cell r="SMY49"/>
          <cell r="SMZ49"/>
          <cell r="SNA49"/>
          <cell r="SNB49"/>
          <cell r="SNC49"/>
          <cell r="SND49"/>
          <cell r="SNE49"/>
          <cell r="SNF49"/>
          <cell r="SNG49"/>
          <cell r="SNH49"/>
          <cell r="SNI49"/>
          <cell r="SNJ49"/>
          <cell r="SNK49"/>
          <cell r="SNL49"/>
          <cell r="SNM49"/>
          <cell r="SNN49"/>
          <cell r="SNO49"/>
          <cell r="SNP49"/>
          <cell r="SNQ49"/>
          <cell r="SNR49"/>
          <cell r="SNS49"/>
          <cell r="SNT49"/>
          <cell r="SNU49"/>
          <cell r="SNV49"/>
          <cell r="SNW49"/>
          <cell r="SNX49"/>
          <cell r="SNY49"/>
          <cell r="SNZ49"/>
          <cell r="SOA49"/>
          <cell r="SOB49"/>
          <cell r="SOC49"/>
          <cell r="SOD49"/>
          <cell r="SOE49"/>
          <cell r="SOF49"/>
          <cell r="SOG49"/>
          <cell r="SOH49"/>
          <cell r="SOI49"/>
          <cell r="SOJ49"/>
          <cell r="SOK49"/>
          <cell r="SOL49"/>
          <cell r="SOM49"/>
          <cell r="SON49"/>
          <cell r="SOO49"/>
          <cell r="SOP49"/>
          <cell r="SOQ49"/>
          <cell r="SOR49"/>
          <cell r="SOS49"/>
          <cell r="SOT49"/>
          <cell r="SOU49"/>
          <cell r="SOV49"/>
          <cell r="SOW49"/>
          <cell r="SOX49"/>
          <cell r="SOY49"/>
          <cell r="SOZ49"/>
          <cell r="SPA49"/>
          <cell r="SPB49"/>
          <cell r="SPC49"/>
          <cell r="SPD49"/>
          <cell r="SPE49"/>
          <cell r="SPF49"/>
          <cell r="SPG49"/>
          <cell r="SPH49"/>
          <cell r="SPI49"/>
          <cell r="SPJ49"/>
          <cell r="SPK49"/>
          <cell r="SPL49"/>
          <cell r="SPM49"/>
          <cell r="SPN49"/>
          <cell r="SPO49"/>
          <cell r="SPP49"/>
          <cell r="SPQ49"/>
          <cell r="SPR49"/>
          <cell r="SPS49"/>
          <cell r="SPT49"/>
          <cell r="SPU49"/>
          <cell r="SPV49"/>
          <cell r="SPW49"/>
          <cell r="SPX49"/>
          <cell r="SPY49"/>
          <cell r="SPZ49"/>
          <cell r="SQA49"/>
          <cell r="SQB49"/>
          <cell r="SQC49"/>
          <cell r="SQD49"/>
          <cell r="SQE49"/>
          <cell r="SQF49"/>
          <cell r="SQG49"/>
          <cell r="SQH49"/>
          <cell r="SQI49"/>
          <cell r="SQJ49"/>
          <cell r="SQK49"/>
          <cell r="SQL49"/>
          <cell r="SQM49"/>
          <cell r="SQN49"/>
          <cell r="SQO49"/>
          <cell r="SQP49"/>
          <cell r="SQQ49"/>
          <cell r="SQR49"/>
          <cell r="SQS49"/>
          <cell r="SQT49"/>
          <cell r="SQU49"/>
          <cell r="SQV49"/>
          <cell r="SQW49"/>
          <cell r="SQX49"/>
          <cell r="SQY49"/>
          <cell r="SQZ49"/>
          <cell r="SRA49"/>
          <cell r="SRB49"/>
          <cell r="SRC49"/>
          <cell r="SRD49"/>
          <cell r="SRE49"/>
          <cell r="SRF49"/>
          <cell r="SRG49"/>
          <cell r="SRH49"/>
          <cell r="SRI49"/>
          <cell r="SRJ49"/>
          <cell r="SRK49"/>
          <cell r="SRL49"/>
          <cell r="SRM49"/>
          <cell r="SRN49"/>
          <cell r="SRO49"/>
          <cell r="SRP49"/>
          <cell r="SRQ49"/>
          <cell r="SRR49"/>
          <cell r="SRS49"/>
          <cell r="SRT49"/>
          <cell r="SRU49"/>
          <cell r="SRV49"/>
          <cell r="SRW49"/>
          <cell r="SRX49"/>
          <cell r="SRY49"/>
          <cell r="SRZ49"/>
          <cell r="SSA49"/>
          <cell r="SSB49"/>
          <cell r="SSC49"/>
          <cell r="SSD49"/>
          <cell r="SSE49"/>
          <cell r="SSF49"/>
          <cell r="SSG49"/>
          <cell r="SSH49"/>
          <cell r="SSI49"/>
          <cell r="SSJ49"/>
          <cell r="SSK49"/>
          <cell r="SSL49"/>
          <cell r="SSM49"/>
          <cell r="SSN49"/>
          <cell r="SSO49"/>
          <cell r="SSP49"/>
          <cell r="SSQ49"/>
          <cell r="SSR49"/>
          <cell r="SSS49"/>
          <cell r="SST49"/>
          <cell r="SSU49"/>
          <cell r="SSV49"/>
          <cell r="SSW49"/>
          <cell r="SSX49"/>
          <cell r="SSY49"/>
          <cell r="SSZ49"/>
          <cell r="STA49"/>
          <cell r="STB49"/>
          <cell r="STC49"/>
          <cell r="STD49"/>
          <cell r="STE49"/>
          <cell r="STF49"/>
          <cell r="STG49"/>
          <cell r="STH49"/>
          <cell r="STI49"/>
          <cell r="STJ49"/>
          <cell r="STK49"/>
          <cell r="STL49"/>
          <cell r="STM49"/>
          <cell r="STN49"/>
          <cell r="STO49"/>
          <cell r="STP49"/>
          <cell r="STQ49"/>
          <cell r="STR49"/>
          <cell r="STS49"/>
          <cell r="STT49"/>
          <cell r="STU49"/>
          <cell r="STV49"/>
          <cell r="STW49"/>
          <cell r="STX49"/>
          <cell r="STY49"/>
          <cell r="STZ49"/>
          <cell r="SUA49"/>
          <cell r="SUB49"/>
          <cell r="SUC49"/>
          <cell r="SUD49"/>
          <cell r="SUE49"/>
          <cell r="SUF49"/>
          <cell r="SUG49"/>
          <cell r="SUH49"/>
          <cell r="SUI49"/>
          <cell r="SUJ49"/>
          <cell r="SUK49"/>
          <cell r="SUL49"/>
          <cell r="SUM49"/>
          <cell r="SUN49"/>
          <cell r="SUO49"/>
          <cell r="SUP49"/>
          <cell r="SUQ49"/>
          <cell r="SUR49"/>
          <cell r="SUS49"/>
          <cell r="SUT49"/>
          <cell r="SUU49"/>
          <cell r="SUV49"/>
          <cell r="SUW49"/>
          <cell r="SUX49"/>
          <cell r="SUY49"/>
          <cell r="SUZ49"/>
          <cell r="SVA49"/>
          <cell r="SVB49"/>
          <cell r="SVC49"/>
          <cell r="SVD49"/>
          <cell r="SVE49"/>
          <cell r="SVF49"/>
          <cell r="SVG49"/>
          <cell r="SVH49"/>
          <cell r="SVI49"/>
          <cell r="SVJ49"/>
          <cell r="SVK49"/>
          <cell r="SVL49"/>
          <cell r="SVM49"/>
          <cell r="SVN49"/>
          <cell r="SVO49"/>
          <cell r="SVP49"/>
          <cell r="SVQ49"/>
          <cell r="SVR49"/>
          <cell r="SVS49"/>
          <cell r="SVT49"/>
          <cell r="SVU49"/>
          <cell r="SVV49"/>
          <cell r="SVW49"/>
          <cell r="SVX49"/>
          <cell r="SVY49"/>
          <cell r="SVZ49"/>
          <cell r="SWA49"/>
          <cell r="SWB49"/>
          <cell r="SWC49"/>
          <cell r="SWD49"/>
          <cell r="SWE49"/>
          <cell r="SWF49"/>
          <cell r="SWG49"/>
          <cell r="SWH49"/>
          <cell r="SWI49"/>
          <cell r="SWJ49"/>
          <cell r="SWK49"/>
          <cell r="SWL49"/>
          <cell r="SWM49"/>
          <cell r="SWN49"/>
          <cell r="SWO49"/>
          <cell r="SWP49"/>
          <cell r="SWQ49"/>
          <cell r="SWR49"/>
          <cell r="SWS49"/>
          <cell r="SWT49"/>
          <cell r="SWU49"/>
          <cell r="SWV49"/>
          <cell r="SWW49"/>
          <cell r="SWX49"/>
          <cell r="SWY49"/>
          <cell r="SWZ49"/>
          <cell r="SXA49"/>
          <cell r="SXB49"/>
          <cell r="SXC49"/>
          <cell r="SXD49"/>
          <cell r="SXE49"/>
          <cell r="SXF49"/>
          <cell r="SXG49"/>
          <cell r="SXH49"/>
          <cell r="SXI49"/>
          <cell r="SXJ49"/>
          <cell r="SXK49"/>
          <cell r="SXL49"/>
          <cell r="SXM49"/>
          <cell r="SXN49"/>
          <cell r="SXO49"/>
          <cell r="SXP49"/>
          <cell r="SXQ49"/>
          <cell r="SXR49"/>
          <cell r="SXS49"/>
          <cell r="SXT49"/>
          <cell r="SXU49"/>
          <cell r="SXV49"/>
          <cell r="SXW49"/>
          <cell r="SXX49"/>
          <cell r="SXY49"/>
          <cell r="SXZ49"/>
          <cell r="SYA49"/>
          <cell r="SYB49"/>
          <cell r="SYC49"/>
          <cell r="SYD49"/>
          <cell r="SYE49"/>
          <cell r="SYF49"/>
          <cell r="SYG49"/>
          <cell r="SYH49"/>
          <cell r="SYI49"/>
          <cell r="SYJ49"/>
          <cell r="SYK49"/>
          <cell r="SYL49"/>
          <cell r="SYM49"/>
          <cell r="SYN49"/>
          <cell r="SYO49"/>
          <cell r="SYP49"/>
          <cell r="SYQ49"/>
          <cell r="SYR49"/>
          <cell r="SYS49"/>
          <cell r="SYT49"/>
          <cell r="SYU49"/>
          <cell r="SYV49"/>
          <cell r="SYW49"/>
          <cell r="SYX49"/>
          <cell r="SYY49"/>
          <cell r="SYZ49"/>
          <cell r="SZA49"/>
          <cell r="SZB49"/>
          <cell r="SZC49"/>
          <cell r="SZD49"/>
          <cell r="SZE49"/>
          <cell r="SZF49"/>
          <cell r="SZG49"/>
          <cell r="SZH49"/>
          <cell r="SZI49"/>
          <cell r="SZJ49"/>
          <cell r="SZK49"/>
          <cell r="SZL49"/>
          <cell r="SZM49"/>
          <cell r="SZN49"/>
          <cell r="SZO49"/>
          <cell r="SZP49"/>
          <cell r="SZQ49"/>
          <cell r="SZR49"/>
          <cell r="SZS49"/>
          <cell r="SZT49"/>
          <cell r="SZU49"/>
          <cell r="SZV49"/>
          <cell r="SZW49"/>
          <cell r="SZX49"/>
          <cell r="SZY49"/>
          <cell r="SZZ49"/>
          <cell r="TAA49"/>
          <cell r="TAB49"/>
          <cell r="TAC49"/>
          <cell r="TAD49"/>
          <cell r="TAE49"/>
          <cell r="TAF49"/>
          <cell r="TAG49"/>
          <cell r="TAH49"/>
          <cell r="TAI49"/>
          <cell r="TAJ49"/>
          <cell r="TAK49"/>
          <cell r="TAL49"/>
          <cell r="TAM49"/>
          <cell r="TAN49"/>
          <cell r="TAO49"/>
          <cell r="TAP49"/>
          <cell r="TAQ49"/>
          <cell r="TAR49"/>
          <cell r="TAS49"/>
          <cell r="TAT49"/>
          <cell r="TAU49"/>
          <cell r="TAV49"/>
          <cell r="TAW49"/>
          <cell r="TAX49"/>
          <cell r="TAY49"/>
          <cell r="TAZ49"/>
          <cell r="TBA49"/>
          <cell r="TBB49"/>
          <cell r="TBC49"/>
          <cell r="TBD49"/>
          <cell r="TBE49"/>
          <cell r="TBF49"/>
          <cell r="TBG49"/>
          <cell r="TBH49"/>
          <cell r="TBI49"/>
          <cell r="TBJ49"/>
          <cell r="TBK49"/>
          <cell r="TBL49"/>
          <cell r="TBM49"/>
          <cell r="TBN49"/>
          <cell r="TBO49"/>
          <cell r="TBP49"/>
          <cell r="TBQ49"/>
          <cell r="TBR49"/>
          <cell r="TBS49"/>
          <cell r="TBT49"/>
          <cell r="TBU49"/>
          <cell r="TBV49"/>
          <cell r="TBW49"/>
          <cell r="TBX49"/>
          <cell r="TBY49"/>
          <cell r="TBZ49"/>
          <cell r="TCA49"/>
          <cell r="TCB49"/>
          <cell r="TCC49"/>
          <cell r="TCD49"/>
          <cell r="TCE49"/>
          <cell r="TCF49"/>
          <cell r="TCG49"/>
          <cell r="TCH49"/>
          <cell r="TCI49"/>
          <cell r="TCJ49"/>
          <cell r="TCK49"/>
          <cell r="TCL49"/>
          <cell r="TCM49"/>
          <cell r="TCN49"/>
          <cell r="TCO49"/>
          <cell r="TCP49"/>
          <cell r="TCQ49"/>
          <cell r="TCR49"/>
          <cell r="TCS49"/>
          <cell r="TCT49"/>
          <cell r="TCU49"/>
          <cell r="TCV49"/>
          <cell r="TCW49"/>
          <cell r="TCX49"/>
          <cell r="TCY49"/>
          <cell r="TCZ49"/>
          <cell r="TDA49"/>
          <cell r="TDB49"/>
          <cell r="TDC49"/>
          <cell r="TDD49"/>
          <cell r="TDE49"/>
          <cell r="TDF49"/>
          <cell r="TDG49"/>
          <cell r="TDH49"/>
          <cell r="TDI49"/>
          <cell r="TDJ49"/>
          <cell r="TDK49"/>
          <cell r="TDL49"/>
          <cell r="TDM49"/>
          <cell r="TDN49"/>
          <cell r="TDO49"/>
          <cell r="TDP49"/>
          <cell r="TDQ49"/>
          <cell r="TDR49"/>
          <cell r="TDS49"/>
          <cell r="TDT49"/>
          <cell r="TDU49"/>
          <cell r="TDV49"/>
          <cell r="TDW49"/>
          <cell r="TDX49"/>
          <cell r="TDY49"/>
          <cell r="TDZ49"/>
          <cell r="TEA49"/>
          <cell r="TEB49"/>
          <cell r="TEC49"/>
          <cell r="TED49"/>
          <cell r="TEE49"/>
          <cell r="TEF49"/>
          <cell r="TEG49"/>
          <cell r="TEH49"/>
          <cell r="TEI49"/>
          <cell r="TEJ49"/>
          <cell r="TEK49"/>
          <cell r="TEL49"/>
          <cell r="TEM49"/>
          <cell r="TEN49"/>
          <cell r="TEO49"/>
          <cell r="TEP49"/>
          <cell r="TEQ49"/>
          <cell r="TER49"/>
          <cell r="TES49"/>
          <cell r="TET49"/>
          <cell r="TEU49"/>
          <cell r="TEV49"/>
          <cell r="TEW49"/>
          <cell r="TEX49"/>
          <cell r="TEY49"/>
          <cell r="TEZ49"/>
          <cell r="TFA49"/>
          <cell r="TFB49"/>
          <cell r="TFC49"/>
          <cell r="TFD49"/>
          <cell r="TFE49"/>
          <cell r="TFF49"/>
          <cell r="TFG49"/>
          <cell r="TFH49"/>
          <cell r="TFI49"/>
          <cell r="TFJ49"/>
          <cell r="TFK49"/>
          <cell r="TFL49"/>
          <cell r="TFM49"/>
          <cell r="TFN49"/>
          <cell r="TFO49"/>
          <cell r="TFP49"/>
          <cell r="TFQ49"/>
          <cell r="TFR49"/>
          <cell r="TFS49"/>
          <cell r="TFT49"/>
          <cell r="TFU49"/>
          <cell r="TFV49"/>
          <cell r="TFW49"/>
          <cell r="TFX49"/>
          <cell r="TFY49"/>
          <cell r="TFZ49"/>
          <cell r="TGA49"/>
          <cell r="TGB49"/>
          <cell r="TGC49"/>
          <cell r="TGD49"/>
          <cell r="TGE49"/>
          <cell r="TGF49"/>
          <cell r="TGG49"/>
          <cell r="TGH49"/>
          <cell r="TGI49"/>
          <cell r="TGJ49"/>
          <cell r="TGK49"/>
          <cell r="TGL49"/>
          <cell r="TGM49"/>
          <cell r="TGN49"/>
          <cell r="TGO49"/>
          <cell r="TGP49"/>
          <cell r="TGQ49"/>
          <cell r="TGR49"/>
          <cell r="TGS49"/>
          <cell r="TGT49"/>
          <cell r="TGU49"/>
          <cell r="TGV49"/>
          <cell r="TGW49"/>
          <cell r="TGX49"/>
          <cell r="TGY49"/>
          <cell r="TGZ49"/>
          <cell r="THA49"/>
          <cell r="THB49"/>
          <cell r="THC49"/>
          <cell r="THD49"/>
          <cell r="THE49"/>
          <cell r="THF49"/>
          <cell r="THG49"/>
          <cell r="THH49"/>
          <cell r="THI49"/>
          <cell r="THJ49"/>
          <cell r="THK49"/>
          <cell r="THL49"/>
          <cell r="THM49"/>
          <cell r="THN49"/>
          <cell r="THO49"/>
          <cell r="THP49"/>
          <cell r="THQ49"/>
          <cell r="THR49"/>
          <cell r="THS49"/>
          <cell r="THT49"/>
          <cell r="THU49"/>
          <cell r="THV49"/>
          <cell r="THW49"/>
          <cell r="THX49"/>
          <cell r="THY49"/>
          <cell r="THZ49"/>
          <cell r="TIA49"/>
          <cell r="TIB49"/>
          <cell r="TIC49"/>
          <cell r="TID49"/>
          <cell r="TIE49"/>
          <cell r="TIF49"/>
          <cell r="TIG49"/>
          <cell r="TIH49"/>
          <cell r="TII49"/>
          <cell r="TIJ49"/>
          <cell r="TIK49"/>
          <cell r="TIL49"/>
          <cell r="TIM49"/>
          <cell r="TIN49"/>
          <cell r="TIO49"/>
          <cell r="TIP49"/>
          <cell r="TIQ49"/>
          <cell r="TIR49"/>
          <cell r="TIS49"/>
          <cell r="TIT49"/>
          <cell r="TIU49"/>
          <cell r="TIV49"/>
          <cell r="TIW49"/>
          <cell r="TIX49"/>
          <cell r="TIY49"/>
          <cell r="TIZ49"/>
          <cell r="TJA49"/>
          <cell r="TJB49"/>
          <cell r="TJC49"/>
          <cell r="TJD49"/>
          <cell r="TJE49"/>
          <cell r="TJF49"/>
          <cell r="TJG49"/>
          <cell r="TJH49"/>
          <cell r="TJI49"/>
          <cell r="TJJ49"/>
          <cell r="TJK49"/>
          <cell r="TJL49"/>
          <cell r="TJM49"/>
          <cell r="TJN49"/>
          <cell r="TJO49"/>
          <cell r="TJP49"/>
          <cell r="TJQ49"/>
          <cell r="TJR49"/>
          <cell r="TJS49"/>
          <cell r="TJT49"/>
          <cell r="TJU49"/>
          <cell r="TJV49"/>
          <cell r="TJW49"/>
          <cell r="TJX49"/>
          <cell r="TJY49"/>
          <cell r="TJZ49"/>
          <cell r="TKA49"/>
          <cell r="TKB49"/>
          <cell r="TKC49"/>
          <cell r="TKD49"/>
          <cell r="TKE49"/>
          <cell r="TKF49"/>
          <cell r="TKG49"/>
          <cell r="TKH49"/>
          <cell r="TKI49"/>
          <cell r="TKJ49"/>
          <cell r="TKK49"/>
          <cell r="TKL49"/>
          <cell r="TKM49"/>
          <cell r="TKN49"/>
          <cell r="TKO49"/>
          <cell r="TKP49"/>
          <cell r="TKQ49"/>
          <cell r="TKR49"/>
          <cell r="TKS49"/>
          <cell r="TKT49"/>
          <cell r="TKU49"/>
          <cell r="TKV49"/>
          <cell r="TKW49"/>
          <cell r="TKX49"/>
          <cell r="TKY49"/>
          <cell r="TKZ49"/>
          <cell r="TLA49"/>
          <cell r="TLB49"/>
          <cell r="TLC49"/>
          <cell r="TLD49"/>
          <cell r="TLE49"/>
          <cell r="TLF49"/>
          <cell r="TLG49"/>
          <cell r="TLH49"/>
          <cell r="TLI49"/>
          <cell r="TLJ49"/>
          <cell r="TLK49"/>
          <cell r="TLL49"/>
          <cell r="TLM49"/>
          <cell r="TLN49"/>
          <cell r="TLO49"/>
          <cell r="TLP49"/>
          <cell r="TLQ49"/>
          <cell r="TLR49"/>
          <cell r="TLS49"/>
          <cell r="TLT49"/>
          <cell r="TLU49"/>
          <cell r="TLV49"/>
          <cell r="TLW49"/>
          <cell r="TLX49"/>
          <cell r="TLY49"/>
          <cell r="TLZ49"/>
          <cell r="TMA49"/>
          <cell r="TMB49"/>
          <cell r="TMC49"/>
          <cell r="TMD49"/>
          <cell r="TME49"/>
          <cell r="TMF49"/>
          <cell r="TMG49"/>
          <cell r="TMH49"/>
          <cell r="TMI49"/>
          <cell r="TMJ49"/>
          <cell r="TMK49"/>
          <cell r="TML49"/>
          <cell r="TMM49"/>
          <cell r="TMN49"/>
          <cell r="TMO49"/>
          <cell r="TMP49"/>
          <cell r="TMQ49"/>
          <cell r="TMR49"/>
          <cell r="TMS49"/>
          <cell r="TMT49"/>
          <cell r="TMU49"/>
          <cell r="TMV49"/>
          <cell r="TMW49"/>
          <cell r="TMX49"/>
          <cell r="TMY49"/>
          <cell r="TMZ49"/>
          <cell r="TNA49"/>
          <cell r="TNB49"/>
          <cell r="TNC49"/>
          <cell r="TND49"/>
          <cell r="TNE49"/>
          <cell r="TNF49"/>
          <cell r="TNG49"/>
          <cell r="TNH49"/>
          <cell r="TNI49"/>
          <cell r="TNJ49"/>
          <cell r="TNK49"/>
          <cell r="TNL49"/>
          <cell r="TNM49"/>
          <cell r="TNN49"/>
          <cell r="TNO49"/>
          <cell r="TNP49"/>
          <cell r="TNQ49"/>
          <cell r="TNR49"/>
          <cell r="TNS49"/>
          <cell r="TNT49"/>
          <cell r="TNU49"/>
          <cell r="TNV49"/>
          <cell r="TNW49"/>
          <cell r="TNX49"/>
          <cell r="TNY49"/>
          <cell r="TNZ49"/>
          <cell r="TOA49"/>
          <cell r="TOB49"/>
          <cell r="TOC49"/>
          <cell r="TOD49"/>
          <cell r="TOE49"/>
          <cell r="TOF49"/>
          <cell r="TOG49"/>
          <cell r="TOH49"/>
          <cell r="TOI49"/>
          <cell r="TOJ49"/>
          <cell r="TOK49"/>
          <cell r="TOL49"/>
          <cell r="TOM49"/>
          <cell r="TON49"/>
          <cell r="TOO49"/>
          <cell r="TOP49"/>
          <cell r="TOQ49"/>
          <cell r="TOR49"/>
          <cell r="TOS49"/>
          <cell r="TOT49"/>
          <cell r="TOU49"/>
          <cell r="TOV49"/>
          <cell r="TOW49"/>
          <cell r="TOX49"/>
          <cell r="TOY49"/>
          <cell r="TOZ49"/>
          <cell r="TPA49"/>
          <cell r="TPB49"/>
          <cell r="TPC49"/>
          <cell r="TPD49"/>
          <cell r="TPE49"/>
          <cell r="TPF49"/>
          <cell r="TPG49"/>
          <cell r="TPH49"/>
          <cell r="TPI49"/>
          <cell r="TPJ49"/>
          <cell r="TPK49"/>
          <cell r="TPL49"/>
          <cell r="TPM49"/>
          <cell r="TPN49"/>
          <cell r="TPO49"/>
          <cell r="TPP49"/>
          <cell r="TPQ49"/>
          <cell r="TPR49"/>
          <cell r="TPS49"/>
          <cell r="TPT49"/>
          <cell r="TPU49"/>
          <cell r="TPV49"/>
          <cell r="TPW49"/>
          <cell r="TPX49"/>
          <cell r="TPY49"/>
          <cell r="TPZ49"/>
          <cell r="TQA49"/>
          <cell r="TQB49"/>
          <cell r="TQC49"/>
          <cell r="TQD49"/>
          <cell r="TQE49"/>
          <cell r="TQF49"/>
          <cell r="TQG49"/>
          <cell r="TQH49"/>
          <cell r="TQI49"/>
          <cell r="TQJ49"/>
          <cell r="TQK49"/>
          <cell r="TQL49"/>
          <cell r="TQM49"/>
          <cell r="TQN49"/>
          <cell r="TQO49"/>
          <cell r="TQP49"/>
          <cell r="TQQ49"/>
          <cell r="TQR49"/>
          <cell r="TQS49"/>
          <cell r="TQT49"/>
          <cell r="TQU49"/>
          <cell r="TQV49"/>
          <cell r="TQW49"/>
          <cell r="TQX49"/>
          <cell r="TQY49"/>
          <cell r="TQZ49"/>
          <cell r="TRA49"/>
          <cell r="TRB49"/>
          <cell r="TRC49"/>
          <cell r="TRD49"/>
          <cell r="TRE49"/>
          <cell r="TRF49"/>
          <cell r="TRG49"/>
          <cell r="TRH49"/>
          <cell r="TRI49"/>
          <cell r="TRJ49"/>
          <cell r="TRK49"/>
          <cell r="TRL49"/>
          <cell r="TRM49"/>
          <cell r="TRN49"/>
          <cell r="TRO49"/>
          <cell r="TRP49"/>
          <cell r="TRQ49"/>
          <cell r="TRR49"/>
          <cell r="TRS49"/>
          <cell r="TRT49"/>
          <cell r="TRU49"/>
          <cell r="TRV49"/>
          <cell r="TRW49"/>
          <cell r="TRX49"/>
          <cell r="TRY49"/>
          <cell r="TRZ49"/>
          <cell r="TSA49"/>
          <cell r="TSB49"/>
          <cell r="TSC49"/>
          <cell r="TSD49"/>
          <cell r="TSE49"/>
          <cell r="TSF49"/>
          <cell r="TSG49"/>
          <cell r="TSH49"/>
          <cell r="TSI49"/>
          <cell r="TSJ49"/>
          <cell r="TSK49"/>
          <cell r="TSL49"/>
          <cell r="TSM49"/>
          <cell r="TSN49"/>
          <cell r="TSO49"/>
          <cell r="TSP49"/>
          <cell r="TSQ49"/>
          <cell r="TSR49"/>
          <cell r="TSS49"/>
          <cell r="TST49"/>
          <cell r="TSU49"/>
          <cell r="TSV49"/>
          <cell r="TSW49"/>
          <cell r="TSX49"/>
          <cell r="TSY49"/>
          <cell r="TSZ49"/>
          <cell r="TTA49"/>
          <cell r="TTB49"/>
          <cell r="TTC49"/>
          <cell r="TTD49"/>
          <cell r="TTE49"/>
          <cell r="TTF49"/>
          <cell r="TTG49"/>
          <cell r="TTH49"/>
          <cell r="TTI49"/>
          <cell r="TTJ49"/>
          <cell r="TTK49"/>
          <cell r="TTL49"/>
          <cell r="TTM49"/>
          <cell r="TTN49"/>
          <cell r="TTO49"/>
          <cell r="TTP49"/>
          <cell r="TTQ49"/>
          <cell r="TTR49"/>
          <cell r="TTS49"/>
          <cell r="TTT49"/>
          <cell r="TTU49"/>
          <cell r="TTV49"/>
          <cell r="TTW49"/>
          <cell r="TTX49"/>
          <cell r="TTY49"/>
          <cell r="TTZ49"/>
          <cell r="TUA49"/>
          <cell r="TUB49"/>
          <cell r="TUC49"/>
          <cell r="TUD49"/>
          <cell r="TUE49"/>
          <cell r="TUF49"/>
          <cell r="TUG49"/>
          <cell r="TUH49"/>
          <cell r="TUI49"/>
          <cell r="TUJ49"/>
          <cell r="TUK49"/>
          <cell r="TUL49"/>
          <cell r="TUM49"/>
          <cell r="TUN49"/>
          <cell r="TUO49"/>
          <cell r="TUP49"/>
          <cell r="TUQ49"/>
          <cell r="TUR49"/>
          <cell r="TUS49"/>
          <cell r="TUT49"/>
          <cell r="TUU49"/>
          <cell r="TUV49"/>
          <cell r="TUW49"/>
          <cell r="TUX49"/>
          <cell r="TUY49"/>
          <cell r="TUZ49"/>
          <cell r="TVA49"/>
          <cell r="TVB49"/>
          <cell r="TVC49"/>
          <cell r="TVD49"/>
          <cell r="TVE49"/>
          <cell r="TVF49"/>
          <cell r="TVG49"/>
          <cell r="TVH49"/>
          <cell r="TVI49"/>
          <cell r="TVJ49"/>
          <cell r="TVK49"/>
          <cell r="TVL49"/>
          <cell r="TVM49"/>
          <cell r="TVN49"/>
          <cell r="TVO49"/>
          <cell r="TVP49"/>
          <cell r="TVQ49"/>
          <cell r="TVR49"/>
          <cell r="TVS49"/>
          <cell r="TVT49"/>
          <cell r="TVU49"/>
          <cell r="TVV49"/>
          <cell r="TVW49"/>
          <cell r="TVX49"/>
          <cell r="TVY49"/>
          <cell r="TVZ49"/>
          <cell r="TWA49"/>
          <cell r="TWB49"/>
          <cell r="TWC49"/>
          <cell r="TWD49"/>
          <cell r="TWE49"/>
          <cell r="TWF49"/>
          <cell r="TWG49"/>
          <cell r="TWH49"/>
          <cell r="TWI49"/>
          <cell r="TWJ49"/>
          <cell r="TWK49"/>
          <cell r="TWL49"/>
          <cell r="TWM49"/>
          <cell r="TWN49"/>
          <cell r="TWO49"/>
          <cell r="TWP49"/>
          <cell r="TWQ49"/>
          <cell r="TWR49"/>
          <cell r="TWS49"/>
          <cell r="TWT49"/>
          <cell r="TWU49"/>
          <cell r="TWV49"/>
          <cell r="TWW49"/>
          <cell r="TWX49"/>
          <cell r="TWY49"/>
          <cell r="TWZ49"/>
          <cell r="TXA49"/>
          <cell r="TXB49"/>
          <cell r="TXC49"/>
          <cell r="TXD49"/>
          <cell r="TXE49"/>
          <cell r="TXF49"/>
          <cell r="TXG49"/>
          <cell r="TXH49"/>
          <cell r="TXI49"/>
          <cell r="TXJ49"/>
          <cell r="TXK49"/>
          <cell r="TXL49"/>
          <cell r="TXM49"/>
          <cell r="TXN49"/>
          <cell r="TXO49"/>
          <cell r="TXP49"/>
          <cell r="TXQ49"/>
          <cell r="TXR49"/>
          <cell r="TXS49"/>
          <cell r="TXT49"/>
          <cell r="TXU49"/>
          <cell r="TXV49"/>
          <cell r="TXW49"/>
          <cell r="TXX49"/>
          <cell r="TXY49"/>
          <cell r="TXZ49"/>
          <cell r="TYA49"/>
          <cell r="TYB49"/>
          <cell r="TYC49"/>
          <cell r="TYD49"/>
          <cell r="TYE49"/>
          <cell r="TYF49"/>
          <cell r="TYG49"/>
          <cell r="TYH49"/>
          <cell r="TYI49"/>
          <cell r="TYJ49"/>
          <cell r="TYK49"/>
          <cell r="TYL49"/>
          <cell r="TYM49"/>
          <cell r="TYN49"/>
          <cell r="TYO49"/>
          <cell r="TYP49"/>
          <cell r="TYQ49"/>
          <cell r="TYR49"/>
          <cell r="TYS49"/>
          <cell r="TYT49"/>
          <cell r="TYU49"/>
          <cell r="TYV49"/>
          <cell r="TYW49"/>
          <cell r="TYX49"/>
          <cell r="TYY49"/>
          <cell r="TYZ49"/>
          <cell r="TZA49"/>
          <cell r="TZB49"/>
          <cell r="TZC49"/>
          <cell r="TZD49"/>
          <cell r="TZE49"/>
          <cell r="TZF49"/>
          <cell r="TZG49"/>
          <cell r="TZH49"/>
          <cell r="TZI49"/>
          <cell r="TZJ49"/>
          <cell r="TZK49"/>
          <cell r="TZL49"/>
          <cell r="TZM49"/>
          <cell r="TZN49"/>
          <cell r="TZO49"/>
          <cell r="TZP49"/>
          <cell r="TZQ49"/>
          <cell r="TZR49"/>
          <cell r="TZS49"/>
          <cell r="TZT49"/>
          <cell r="TZU49"/>
          <cell r="TZV49"/>
          <cell r="TZW49"/>
          <cell r="TZX49"/>
          <cell r="TZY49"/>
          <cell r="TZZ49"/>
          <cell r="UAA49"/>
          <cell r="UAB49"/>
          <cell r="UAC49"/>
          <cell r="UAD49"/>
          <cell r="UAE49"/>
          <cell r="UAF49"/>
          <cell r="UAG49"/>
          <cell r="UAH49"/>
          <cell r="UAI49"/>
          <cell r="UAJ49"/>
          <cell r="UAK49"/>
          <cell r="UAL49"/>
          <cell r="UAM49"/>
          <cell r="UAN49"/>
          <cell r="UAO49"/>
          <cell r="UAP49"/>
          <cell r="UAQ49"/>
          <cell r="UAR49"/>
          <cell r="UAS49"/>
          <cell r="UAT49"/>
          <cell r="UAU49"/>
          <cell r="UAV49"/>
          <cell r="UAW49"/>
          <cell r="UAX49"/>
          <cell r="UAY49"/>
          <cell r="UAZ49"/>
          <cell r="UBA49"/>
          <cell r="UBB49"/>
          <cell r="UBC49"/>
          <cell r="UBD49"/>
          <cell r="UBE49"/>
          <cell r="UBF49"/>
          <cell r="UBG49"/>
          <cell r="UBH49"/>
          <cell r="UBI49"/>
          <cell r="UBJ49"/>
          <cell r="UBK49"/>
          <cell r="UBL49"/>
          <cell r="UBM49"/>
          <cell r="UBN49"/>
          <cell r="UBO49"/>
          <cell r="UBP49"/>
          <cell r="UBQ49"/>
          <cell r="UBR49"/>
          <cell r="UBS49"/>
          <cell r="UBT49"/>
          <cell r="UBU49"/>
          <cell r="UBV49"/>
          <cell r="UBW49"/>
          <cell r="UBX49"/>
          <cell r="UBY49"/>
          <cell r="UBZ49"/>
          <cell r="UCA49"/>
          <cell r="UCB49"/>
          <cell r="UCC49"/>
          <cell r="UCD49"/>
          <cell r="UCE49"/>
          <cell r="UCF49"/>
          <cell r="UCG49"/>
          <cell r="UCH49"/>
          <cell r="UCI49"/>
          <cell r="UCJ49"/>
          <cell r="UCK49"/>
          <cell r="UCL49"/>
          <cell r="UCM49"/>
          <cell r="UCN49"/>
          <cell r="UCO49"/>
          <cell r="UCP49"/>
          <cell r="UCQ49"/>
          <cell r="UCR49"/>
          <cell r="UCS49"/>
          <cell r="UCT49"/>
          <cell r="UCU49"/>
          <cell r="UCV49"/>
          <cell r="UCW49"/>
          <cell r="UCX49"/>
          <cell r="UCY49"/>
          <cell r="UCZ49"/>
          <cell r="UDA49"/>
          <cell r="UDB49"/>
          <cell r="UDC49"/>
          <cell r="UDD49"/>
          <cell r="UDE49"/>
          <cell r="UDF49"/>
          <cell r="UDG49"/>
          <cell r="UDH49"/>
          <cell r="UDI49"/>
          <cell r="UDJ49"/>
          <cell r="UDK49"/>
          <cell r="UDL49"/>
          <cell r="UDM49"/>
          <cell r="UDN49"/>
          <cell r="UDO49"/>
          <cell r="UDP49"/>
          <cell r="UDQ49"/>
          <cell r="UDR49"/>
          <cell r="UDS49"/>
          <cell r="UDT49"/>
          <cell r="UDU49"/>
          <cell r="UDV49"/>
          <cell r="UDW49"/>
          <cell r="UDX49"/>
          <cell r="UDY49"/>
          <cell r="UDZ49"/>
          <cell r="UEA49"/>
          <cell r="UEB49"/>
          <cell r="UEC49"/>
          <cell r="UED49"/>
          <cell r="UEE49"/>
          <cell r="UEF49"/>
          <cell r="UEG49"/>
          <cell r="UEH49"/>
          <cell r="UEI49"/>
          <cell r="UEJ49"/>
          <cell r="UEK49"/>
          <cell r="UEL49"/>
          <cell r="UEM49"/>
          <cell r="UEN49"/>
          <cell r="UEO49"/>
          <cell r="UEP49"/>
          <cell r="UEQ49"/>
          <cell r="UER49"/>
          <cell r="UES49"/>
          <cell r="UET49"/>
          <cell r="UEU49"/>
          <cell r="UEV49"/>
          <cell r="UEW49"/>
          <cell r="UEX49"/>
          <cell r="UEY49"/>
          <cell r="UEZ49"/>
          <cell r="UFA49"/>
          <cell r="UFB49"/>
          <cell r="UFC49"/>
          <cell r="UFD49"/>
          <cell r="UFE49"/>
          <cell r="UFF49"/>
          <cell r="UFG49"/>
          <cell r="UFH49"/>
          <cell r="UFI49"/>
          <cell r="UFJ49"/>
          <cell r="UFK49"/>
          <cell r="UFL49"/>
          <cell r="UFM49"/>
          <cell r="UFN49"/>
          <cell r="UFO49"/>
          <cell r="UFP49"/>
          <cell r="UFQ49"/>
          <cell r="UFR49"/>
          <cell r="UFS49"/>
          <cell r="UFT49"/>
          <cell r="UFU49"/>
          <cell r="UFV49"/>
          <cell r="UFW49"/>
          <cell r="UFX49"/>
          <cell r="UFY49"/>
          <cell r="UFZ49"/>
          <cell r="UGA49"/>
          <cell r="UGB49"/>
          <cell r="UGC49"/>
          <cell r="UGD49"/>
          <cell r="UGE49"/>
          <cell r="UGF49"/>
          <cell r="UGG49"/>
          <cell r="UGH49"/>
          <cell r="UGI49"/>
          <cell r="UGJ49"/>
          <cell r="UGK49"/>
          <cell r="UGL49"/>
          <cell r="UGM49"/>
          <cell r="UGN49"/>
          <cell r="UGO49"/>
          <cell r="UGP49"/>
          <cell r="UGQ49"/>
          <cell r="UGR49"/>
          <cell r="UGS49"/>
          <cell r="UGT49"/>
          <cell r="UGU49"/>
          <cell r="UGV49"/>
          <cell r="UGW49"/>
          <cell r="UGX49"/>
          <cell r="UGY49"/>
          <cell r="UGZ49"/>
          <cell r="UHA49"/>
          <cell r="UHB49"/>
          <cell r="UHC49"/>
          <cell r="UHD49"/>
          <cell r="UHE49"/>
          <cell r="UHF49"/>
          <cell r="UHG49"/>
          <cell r="UHH49"/>
          <cell r="UHI49"/>
          <cell r="UHJ49"/>
          <cell r="UHK49"/>
          <cell r="UHL49"/>
          <cell r="UHM49"/>
          <cell r="UHN49"/>
          <cell r="UHO49"/>
          <cell r="UHP49"/>
          <cell r="UHQ49"/>
          <cell r="UHR49"/>
          <cell r="UHS49"/>
          <cell r="UHT49"/>
          <cell r="UHU49"/>
          <cell r="UHV49"/>
          <cell r="UHW49"/>
          <cell r="UHX49"/>
          <cell r="UHY49"/>
          <cell r="UHZ49"/>
          <cell r="UIA49"/>
          <cell r="UIB49"/>
          <cell r="UIC49"/>
          <cell r="UID49"/>
          <cell r="UIE49"/>
          <cell r="UIF49"/>
          <cell r="UIG49"/>
          <cell r="UIH49"/>
          <cell r="UII49"/>
          <cell r="UIJ49"/>
          <cell r="UIK49"/>
          <cell r="UIL49"/>
          <cell r="UIM49"/>
          <cell r="UIN49"/>
          <cell r="UIO49"/>
          <cell r="UIP49"/>
          <cell r="UIQ49"/>
          <cell r="UIR49"/>
          <cell r="UIS49"/>
          <cell r="UIT49"/>
          <cell r="UIU49"/>
          <cell r="UIV49"/>
          <cell r="UIW49"/>
          <cell r="UIX49"/>
          <cell r="UIY49"/>
          <cell r="UIZ49"/>
          <cell r="UJA49"/>
          <cell r="UJB49"/>
          <cell r="UJC49"/>
          <cell r="UJD49"/>
          <cell r="UJE49"/>
          <cell r="UJF49"/>
          <cell r="UJG49"/>
          <cell r="UJH49"/>
          <cell r="UJI49"/>
          <cell r="UJJ49"/>
          <cell r="UJK49"/>
          <cell r="UJL49"/>
          <cell r="UJM49"/>
          <cell r="UJN49"/>
          <cell r="UJO49"/>
          <cell r="UJP49"/>
          <cell r="UJQ49"/>
          <cell r="UJR49"/>
          <cell r="UJS49"/>
          <cell r="UJT49"/>
          <cell r="UJU49"/>
          <cell r="UJV49"/>
          <cell r="UJW49"/>
          <cell r="UJX49"/>
          <cell r="UJY49"/>
          <cell r="UJZ49"/>
          <cell r="UKA49"/>
          <cell r="UKB49"/>
          <cell r="UKC49"/>
          <cell r="UKD49"/>
          <cell r="UKE49"/>
          <cell r="UKF49"/>
          <cell r="UKG49"/>
          <cell r="UKH49"/>
          <cell r="UKI49"/>
          <cell r="UKJ49"/>
          <cell r="UKK49"/>
          <cell r="UKL49"/>
          <cell r="UKM49"/>
          <cell r="UKN49"/>
          <cell r="UKO49"/>
          <cell r="UKP49"/>
          <cell r="UKQ49"/>
          <cell r="UKR49"/>
          <cell r="UKS49"/>
          <cell r="UKT49"/>
          <cell r="UKU49"/>
          <cell r="UKV49"/>
          <cell r="UKW49"/>
          <cell r="UKX49"/>
          <cell r="UKY49"/>
          <cell r="UKZ49"/>
          <cell r="ULA49"/>
          <cell r="ULB49"/>
          <cell r="ULC49"/>
          <cell r="ULD49"/>
          <cell r="ULE49"/>
          <cell r="ULF49"/>
          <cell r="ULG49"/>
          <cell r="ULH49"/>
          <cell r="ULI49"/>
          <cell r="ULJ49"/>
          <cell r="ULK49"/>
          <cell r="ULL49"/>
          <cell r="ULM49"/>
          <cell r="ULN49"/>
          <cell r="ULO49"/>
          <cell r="ULP49"/>
          <cell r="ULQ49"/>
          <cell r="ULR49"/>
          <cell r="ULS49"/>
          <cell r="ULT49"/>
          <cell r="ULU49"/>
          <cell r="ULV49"/>
          <cell r="ULW49"/>
          <cell r="ULX49"/>
          <cell r="ULY49"/>
          <cell r="ULZ49"/>
          <cell r="UMA49"/>
          <cell r="UMB49"/>
          <cell r="UMC49"/>
          <cell r="UMD49"/>
          <cell r="UME49"/>
          <cell r="UMF49"/>
          <cell r="UMG49"/>
          <cell r="UMH49"/>
          <cell r="UMI49"/>
          <cell r="UMJ49"/>
          <cell r="UMK49"/>
          <cell r="UML49"/>
          <cell r="UMM49"/>
          <cell r="UMN49"/>
          <cell r="UMO49"/>
          <cell r="UMP49"/>
          <cell r="UMQ49"/>
          <cell r="UMR49"/>
          <cell r="UMS49"/>
          <cell r="UMT49"/>
          <cell r="UMU49"/>
          <cell r="UMV49"/>
          <cell r="UMW49"/>
          <cell r="UMX49"/>
          <cell r="UMY49"/>
          <cell r="UMZ49"/>
          <cell r="UNA49"/>
          <cell r="UNB49"/>
          <cell r="UNC49"/>
          <cell r="UND49"/>
          <cell r="UNE49"/>
          <cell r="UNF49"/>
          <cell r="UNG49"/>
          <cell r="UNH49"/>
          <cell r="UNI49"/>
          <cell r="UNJ49"/>
          <cell r="UNK49"/>
          <cell r="UNL49"/>
          <cell r="UNM49"/>
          <cell r="UNN49"/>
          <cell r="UNO49"/>
          <cell r="UNP49"/>
          <cell r="UNQ49"/>
          <cell r="UNR49"/>
          <cell r="UNS49"/>
          <cell r="UNT49"/>
          <cell r="UNU49"/>
          <cell r="UNV49"/>
          <cell r="UNW49"/>
          <cell r="UNX49"/>
          <cell r="UNY49"/>
          <cell r="UNZ49"/>
          <cell r="UOA49"/>
          <cell r="UOB49"/>
          <cell r="UOC49"/>
          <cell r="UOD49"/>
          <cell r="UOE49"/>
          <cell r="UOF49"/>
          <cell r="UOG49"/>
          <cell r="UOH49"/>
          <cell r="UOI49"/>
          <cell r="UOJ49"/>
          <cell r="UOK49"/>
          <cell r="UOL49"/>
          <cell r="UOM49"/>
          <cell r="UON49"/>
          <cell r="UOO49"/>
          <cell r="UOP49"/>
          <cell r="UOQ49"/>
          <cell r="UOR49"/>
          <cell r="UOS49"/>
          <cell r="UOT49"/>
          <cell r="UOU49"/>
          <cell r="UOV49"/>
          <cell r="UOW49"/>
          <cell r="UOX49"/>
          <cell r="UOY49"/>
          <cell r="UOZ49"/>
          <cell r="UPA49"/>
          <cell r="UPB49"/>
          <cell r="UPC49"/>
          <cell r="UPD49"/>
          <cell r="UPE49"/>
          <cell r="UPF49"/>
          <cell r="UPG49"/>
          <cell r="UPH49"/>
          <cell r="UPI49"/>
          <cell r="UPJ49"/>
          <cell r="UPK49"/>
          <cell r="UPL49"/>
          <cell r="UPM49"/>
          <cell r="UPN49"/>
          <cell r="UPO49"/>
          <cell r="UPP49"/>
          <cell r="UPQ49"/>
          <cell r="UPR49"/>
          <cell r="UPS49"/>
          <cell r="UPT49"/>
          <cell r="UPU49"/>
          <cell r="UPV49"/>
          <cell r="UPW49"/>
          <cell r="UPX49"/>
          <cell r="UPY49"/>
          <cell r="UPZ49"/>
          <cell r="UQA49"/>
          <cell r="UQB49"/>
          <cell r="UQC49"/>
          <cell r="UQD49"/>
          <cell r="UQE49"/>
          <cell r="UQF49"/>
          <cell r="UQG49"/>
          <cell r="UQH49"/>
          <cell r="UQI49"/>
          <cell r="UQJ49"/>
          <cell r="UQK49"/>
          <cell r="UQL49"/>
          <cell r="UQM49"/>
          <cell r="UQN49"/>
          <cell r="UQO49"/>
          <cell r="UQP49"/>
          <cell r="UQQ49"/>
          <cell r="UQR49"/>
          <cell r="UQS49"/>
          <cell r="UQT49"/>
          <cell r="UQU49"/>
          <cell r="UQV49"/>
          <cell r="UQW49"/>
          <cell r="UQX49"/>
          <cell r="UQY49"/>
          <cell r="UQZ49"/>
          <cell r="URA49"/>
          <cell r="URB49"/>
          <cell r="URC49"/>
          <cell r="URD49"/>
          <cell r="URE49"/>
          <cell r="URF49"/>
          <cell r="URG49"/>
          <cell r="URH49"/>
          <cell r="URI49"/>
          <cell r="URJ49"/>
          <cell r="URK49"/>
          <cell r="URL49"/>
          <cell r="URM49"/>
          <cell r="URN49"/>
          <cell r="URO49"/>
          <cell r="URP49"/>
          <cell r="URQ49"/>
          <cell r="URR49"/>
          <cell r="URS49"/>
          <cell r="URT49"/>
          <cell r="URU49"/>
          <cell r="URV49"/>
          <cell r="URW49"/>
          <cell r="URX49"/>
          <cell r="URY49"/>
          <cell r="URZ49"/>
          <cell r="USA49"/>
          <cell r="USB49"/>
          <cell r="USC49"/>
          <cell r="USD49"/>
          <cell r="USE49"/>
          <cell r="USF49"/>
          <cell r="USG49"/>
          <cell r="USH49"/>
          <cell r="USI49"/>
          <cell r="USJ49"/>
          <cell r="USK49"/>
          <cell r="USL49"/>
          <cell r="USM49"/>
          <cell r="USN49"/>
          <cell r="USO49"/>
          <cell r="USP49"/>
          <cell r="USQ49"/>
          <cell r="USR49"/>
          <cell r="USS49"/>
          <cell r="UST49"/>
          <cell r="USU49"/>
          <cell r="USV49"/>
          <cell r="USW49"/>
          <cell r="USX49"/>
          <cell r="USY49"/>
          <cell r="USZ49"/>
          <cell r="UTA49"/>
          <cell r="UTB49"/>
          <cell r="UTC49"/>
          <cell r="UTD49"/>
          <cell r="UTE49"/>
          <cell r="UTF49"/>
          <cell r="UTG49"/>
          <cell r="UTH49"/>
          <cell r="UTI49"/>
          <cell r="UTJ49"/>
          <cell r="UTK49"/>
          <cell r="UTL49"/>
          <cell r="UTM49"/>
          <cell r="UTN49"/>
          <cell r="UTO49"/>
          <cell r="UTP49"/>
          <cell r="UTQ49"/>
          <cell r="UTR49"/>
          <cell r="UTS49"/>
          <cell r="UTT49"/>
          <cell r="UTU49"/>
          <cell r="UTV49"/>
          <cell r="UTW49"/>
          <cell r="UTX49"/>
          <cell r="UTY49"/>
          <cell r="UTZ49"/>
          <cell r="UUA49"/>
          <cell r="UUB49"/>
          <cell r="UUC49"/>
          <cell r="UUD49"/>
          <cell r="UUE49"/>
          <cell r="UUF49"/>
          <cell r="UUG49"/>
          <cell r="UUH49"/>
          <cell r="UUI49"/>
          <cell r="UUJ49"/>
          <cell r="UUK49"/>
          <cell r="UUL49"/>
          <cell r="UUM49"/>
          <cell r="UUN49"/>
          <cell r="UUO49"/>
          <cell r="UUP49"/>
          <cell r="UUQ49"/>
          <cell r="UUR49"/>
          <cell r="UUS49"/>
          <cell r="UUT49"/>
          <cell r="UUU49"/>
          <cell r="UUV49"/>
          <cell r="UUW49"/>
          <cell r="UUX49"/>
          <cell r="UUY49"/>
          <cell r="UUZ49"/>
          <cell r="UVA49"/>
          <cell r="UVB49"/>
          <cell r="UVC49"/>
          <cell r="UVD49"/>
          <cell r="UVE49"/>
          <cell r="UVF49"/>
          <cell r="UVG49"/>
          <cell r="UVH49"/>
          <cell r="UVI49"/>
          <cell r="UVJ49"/>
          <cell r="UVK49"/>
          <cell r="UVL49"/>
          <cell r="UVM49"/>
          <cell r="UVN49"/>
          <cell r="UVO49"/>
          <cell r="UVP49"/>
          <cell r="UVQ49"/>
          <cell r="UVR49"/>
          <cell r="UVS49"/>
          <cell r="UVT49"/>
          <cell r="UVU49"/>
          <cell r="UVV49"/>
          <cell r="UVW49"/>
          <cell r="UVX49"/>
          <cell r="UVY49"/>
          <cell r="UVZ49"/>
          <cell r="UWA49"/>
          <cell r="UWB49"/>
          <cell r="UWC49"/>
          <cell r="UWD49"/>
          <cell r="UWE49"/>
          <cell r="UWF49"/>
          <cell r="UWG49"/>
          <cell r="UWH49"/>
          <cell r="UWI49"/>
          <cell r="UWJ49"/>
          <cell r="UWK49"/>
          <cell r="UWL49"/>
          <cell r="UWM49"/>
          <cell r="UWN49"/>
          <cell r="UWO49"/>
          <cell r="UWP49"/>
          <cell r="UWQ49"/>
          <cell r="UWR49"/>
          <cell r="UWS49"/>
          <cell r="UWT49"/>
          <cell r="UWU49"/>
          <cell r="UWV49"/>
          <cell r="UWW49"/>
          <cell r="UWX49"/>
          <cell r="UWY49"/>
          <cell r="UWZ49"/>
          <cell r="UXA49"/>
          <cell r="UXB49"/>
          <cell r="UXC49"/>
          <cell r="UXD49"/>
          <cell r="UXE49"/>
          <cell r="UXF49"/>
          <cell r="UXG49"/>
          <cell r="UXH49"/>
          <cell r="UXI49"/>
          <cell r="UXJ49"/>
          <cell r="UXK49"/>
          <cell r="UXL49"/>
          <cell r="UXM49"/>
          <cell r="UXN49"/>
          <cell r="UXO49"/>
          <cell r="UXP49"/>
          <cell r="UXQ49"/>
          <cell r="UXR49"/>
          <cell r="UXS49"/>
          <cell r="UXT49"/>
          <cell r="UXU49"/>
          <cell r="UXV49"/>
          <cell r="UXW49"/>
          <cell r="UXX49"/>
          <cell r="UXY49"/>
          <cell r="UXZ49"/>
          <cell r="UYA49"/>
          <cell r="UYB49"/>
          <cell r="UYC49"/>
          <cell r="UYD49"/>
          <cell r="UYE49"/>
          <cell r="UYF49"/>
          <cell r="UYG49"/>
          <cell r="UYH49"/>
          <cell r="UYI49"/>
          <cell r="UYJ49"/>
          <cell r="UYK49"/>
          <cell r="UYL49"/>
          <cell r="UYM49"/>
          <cell r="UYN49"/>
          <cell r="UYO49"/>
          <cell r="UYP49"/>
          <cell r="UYQ49"/>
          <cell r="UYR49"/>
          <cell r="UYS49"/>
          <cell r="UYT49"/>
          <cell r="UYU49"/>
          <cell r="UYV49"/>
          <cell r="UYW49"/>
          <cell r="UYX49"/>
          <cell r="UYY49"/>
          <cell r="UYZ49"/>
          <cell r="UZA49"/>
          <cell r="UZB49"/>
          <cell r="UZC49"/>
          <cell r="UZD49"/>
          <cell r="UZE49"/>
          <cell r="UZF49"/>
          <cell r="UZG49"/>
          <cell r="UZH49"/>
          <cell r="UZI49"/>
          <cell r="UZJ49"/>
          <cell r="UZK49"/>
          <cell r="UZL49"/>
          <cell r="UZM49"/>
          <cell r="UZN49"/>
          <cell r="UZO49"/>
          <cell r="UZP49"/>
          <cell r="UZQ49"/>
          <cell r="UZR49"/>
          <cell r="UZS49"/>
          <cell r="UZT49"/>
          <cell r="UZU49"/>
          <cell r="UZV49"/>
          <cell r="UZW49"/>
          <cell r="UZX49"/>
          <cell r="UZY49"/>
          <cell r="UZZ49"/>
          <cell r="VAA49"/>
          <cell r="VAB49"/>
          <cell r="VAC49"/>
          <cell r="VAD49"/>
          <cell r="VAE49"/>
          <cell r="VAF49"/>
          <cell r="VAG49"/>
          <cell r="VAH49"/>
          <cell r="VAI49"/>
          <cell r="VAJ49"/>
          <cell r="VAK49"/>
          <cell r="VAL49"/>
          <cell r="VAM49"/>
          <cell r="VAN49"/>
          <cell r="VAO49"/>
          <cell r="VAP49"/>
          <cell r="VAQ49"/>
          <cell r="VAR49"/>
          <cell r="VAS49"/>
          <cell r="VAT49"/>
          <cell r="VAU49"/>
          <cell r="VAV49"/>
          <cell r="VAW49"/>
          <cell r="VAX49"/>
          <cell r="VAY49"/>
          <cell r="VAZ49"/>
          <cell r="VBA49"/>
          <cell r="VBB49"/>
          <cell r="VBC49"/>
          <cell r="VBD49"/>
          <cell r="VBE49"/>
          <cell r="VBF49"/>
          <cell r="VBG49"/>
          <cell r="VBH49"/>
          <cell r="VBI49"/>
          <cell r="VBJ49"/>
          <cell r="VBK49"/>
          <cell r="VBL49"/>
          <cell r="VBM49"/>
          <cell r="VBN49"/>
          <cell r="VBO49"/>
          <cell r="VBP49"/>
          <cell r="VBQ49"/>
          <cell r="VBR49"/>
          <cell r="VBS49"/>
          <cell r="VBT49"/>
          <cell r="VBU49"/>
          <cell r="VBV49"/>
          <cell r="VBW49"/>
          <cell r="VBX49"/>
          <cell r="VBY49"/>
          <cell r="VBZ49"/>
          <cell r="VCA49"/>
          <cell r="VCB49"/>
          <cell r="VCC49"/>
          <cell r="VCD49"/>
          <cell r="VCE49"/>
          <cell r="VCF49"/>
          <cell r="VCG49"/>
          <cell r="VCH49"/>
          <cell r="VCI49"/>
          <cell r="VCJ49"/>
          <cell r="VCK49"/>
          <cell r="VCL49"/>
          <cell r="VCM49"/>
          <cell r="VCN49"/>
          <cell r="VCO49"/>
          <cell r="VCP49"/>
          <cell r="VCQ49"/>
          <cell r="VCR49"/>
          <cell r="VCS49"/>
          <cell r="VCT49"/>
          <cell r="VCU49"/>
          <cell r="VCV49"/>
          <cell r="VCW49"/>
          <cell r="VCX49"/>
          <cell r="VCY49"/>
          <cell r="VCZ49"/>
          <cell r="VDA49"/>
          <cell r="VDB49"/>
          <cell r="VDC49"/>
          <cell r="VDD49"/>
          <cell r="VDE49"/>
          <cell r="VDF49"/>
          <cell r="VDG49"/>
          <cell r="VDH49"/>
          <cell r="VDI49"/>
          <cell r="VDJ49"/>
          <cell r="VDK49"/>
          <cell r="VDL49"/>
          <cell r="VDM49"/>
          <cell r="VDN49"/>
          <cell r="VDO49"/>
          <cell r="VDP49"/>
          <cell r="VDQ49"/>
          <cell r="VDR49"/>
          <cell r="VDS49"/>
          <cell r="VDT49"/>
          <cell r="VDU49"/>
          <cell r="VDV49"/>
          <cell r="VDW49"/>
          <cell r="VDX49"/>
          <cell r="VDY49"/>
          <cell r="VDZ49"/>
          <cell r="VEA49"/>
          <cell r="VEB49"/>
          <cell r="VEC49"/>
          <cell r="VED49"/>
          <cell r="VEE49"/>
          <cell r="VEF49"/>
          <cell r="VEG49"/>
          <cell r="VEH49"/>
          <cell r="VEI49"/>
          <cell r="VEJ49"/>
          <cell r="VEK49"/>
          <cell r="VEL49"/>
          <cell r="VEM49"/>
          <cell r="VEN49"/>
          <cell r="VEO49"/>
          <cell r="VEP49"/>
          <cell r="VEQ49"/>
          <cell r="VER49"/>
          <cell r="VES49"/>
          <cell r="VET49"/>
          <cell r="VEU49"/>
          <cell r="VEV49"/>
          <cell r="VEW49"/>
          <cell r="VEX49"/>
          <cell r="VEY49"/>
          <cell r="VEZ49"/>
          <cell r="VFA49"/>
          <cell r="VFB49"/>
          <cell r="VFC49"/>
          <cell r="VFD49"/>
          <cell r="VFE49"/>
          <cell r="VFF49"/>
          <cell r="VFG49"/>
          <cell r="VFH49"/>
          <cell r="VFI49"/>
          <cell r="VFJ49"/>
          <cell r="VFK49"/>
          <cell r="VFL49"/>
          <cell r="VFM49"/>
          <cell r="VFN49"/>
          <cell r="VFO49"/>
          <cell r="VFP49"/>
          <cell r="VFQ49"/>
          <cell r="VFR49"/>
          <cell r="VFS49"/>
          <cell r="VFT49"/>
          <cell r="VFU49"/>
          <cell r="VFV49"/>
          <cell r="VFW49"/>
          <cell r="VFX49"/>
          <cell r="VFY49"/>
          <cell r="VFZ49"/>
          <cell r="VGA49"/>
          <cell r="VGB49"/>
          <cell r="VGC49"/>
          <cell r="VGD49"/>
          <cell r="VGE49"/>
          <cell r="VGF49"/>
          <cell r="VGG49"/>
          <cell r="VGH49"/>
          <cell r="VGI49"/>
          <cell r="VGJ49"/>
          <cell r="VGK49"/>
          <cell r="VGL49"/>
          <cell r="VGM49"/>
          <cell r="VGN49"/>
          <cell r="VGO49"/>
          <cell r="VGP49"/>
          <cell r="VGQ49"/>
          <cell r="VGR49"/>
          <cell r="VGS49"/>
          <cell r="VGT49"/>
          <cell r="VGU49"/>
          <cell r="VGV49"/>
          <cell r="VGW49"/>
          <cell r="VGX49"/>
          <cell r="VGY49"/>
          <cell r="VGZ49"/>
          <cell r="VHA49"/>
          <cell r="VHB49"/>
          <cell r="VHC49"/>
          <cell r="VHD49"/>
          <cell r="VHE49"/>
          <cell r="VHF49"/>
          <cell r="VHG49"/>
          <cell r="VHH49"/>
          <cell r="VHI49"/>
          <cell r="VHJ49"/>
          <cell r="VHK49"/>
          <cell r="VHL49"/>
          <cell r="VHM49"/>
          <cell r="VHN49"/>
          <cell r="VHO49"/>
          <cell r="VHP49"/>
          <cell r="VHQ49"/>
          <cell r="VHR49"/>
          <cell r="VHS49"/>
          <cell r="VHT49"/>
          <cell r="VHU49"/>
          <cell r="VHV49"/>
          <cell r="VHW49"/>
          <cell r="VHX49"/>
          <cell r="VHY49"/>
          <cell r="VHZ49"/>
          <cell r="VIA49"/>
          <cell r="VIB49"/>
          <cell r="VIC49"/>
          <cell r="VID49"/>
          <cell r="VIE49"/>
          <cell r="VIF49"/>
          <cell r="VIG49"/>
          <cell r="VIH49"/>
          <cell r="VII49"/>
          <cell r="VIJ49"/>
          <cell r="VIK49"/>
          <cell r="VIL49"/>
          <cell r="VIM49"/>
          <cell r="VIN49"/>
          <cell r="VIO49"/>
          <cell r="VIP49"/>
          <cell r="VIQ49"/>
          <cell r="VIR49"/>
          <cell r="VIS49"/>
          <cell r="VIT49"/>
          <cell r="VIU49"/>
          <cell r="VIV49"/>
          <cell r="VIW49"/>
          <cell r="VIX49"/>
          <cell r="VIY49"/>
          <cell r="VIZ49"/>
          <cell r="VJA49"/>
          <cell r="VJB49"/>
          <cell r="VJC49"/>
          <cell r="VJD49"/>
          <cell r="VJE49"/>
          <cell r="VJF49"/>
          <cell r="VJG49"/>
          <cell r="VJH49"/>
          <cell r="VJI49"/>
          <cell r="VJJ49"/>
          <cell r="VJK49"/>
          <cell r="VJL49"/>
          <cell r="VJM49"/>
          <cell r="VJN49"/>
          <cell r="VJO49"/>
          <cell r="VJP49"/>
          <cell r="VJQ49"/>
          <cell r="VJR49"/>
          <cell r="VJS49"/>
          <cell r="VJT49"/>
          <cell r="VJU49"/>
          <cell r="VJV49"/>
          <cell r="VJW49"/>
          <cell r="VJX49"/>
          <cell r="VJY49"/>
          <cell r="VJZ49"/>
          <cell r="VKA49"/>
          <cell r="VKB49"/>
          <cell r="VKC49"/>
          <cell r="VKD49"/>
          <cell r="VKE49"/>
          <cell r="VKF49"/>
          <cell r="VKG49"/>
          <cell r="VKH49"/>
          <cell r="VKI49"/>
          <cell r="VKJ49"/>
          <cell r="VKK49"/>
          <cell r="VKL49"/>
          <cell r="VKM49"/>
          <cell r="VKN49"/>
          <cell r="VKO49"/>
          <cell r="VKP49"/>
          <cell r="VKQ49"/>
          <cell r="VKR49"/>
          <cell r="VKS49"/>
          <cell r="VKT49"/>
          <cell r="VKU49"/>
          <cell r="VKV49"/>
          <cell r="VKW49"/>
          <cell r="VKX49"/>
          <cell r="VKY49"/>
          <cell r="VKZ49"/>
          <cell r="VLA49"/>
          <cell r="VLB49"/>
          <cell r="VLC49"/>
          <cell r="VLD49"/>
          <cell r="VLE49"/>
          <cell r="VLF49"/>
          <cell r="VLG49"/>
          <cell r="VLH49"/>
          <cell r="VLI49"/>
          <cell r="VLJ49"/>
          <cell r="VLK49"/>
          <cell r="VLL49"/>
          <cell r="VLM49"/>
          <cell r="VLN49"/>
          <cell r="VLO49"/>
          <cell r="VLP49"/>
          <cell r="VLQ49"/>
          <cell r="VLR49"/>
          <cell r="VLS49"/>
          <cell r="VLT49"/>
          <cell r="VLU49"/>
          <cell r="VLV49"/>
          <cell r="VLW49"/>
          <cell r="VLX49"/>
          <cell r="VLY49"/>
          <cell r="VLZ49"/>
          <cell r="VMA49"/>
          <cell r="VMB49"/>
          <cell r="VMC49"/>
          <cell r="VMD49"/>
          <cell r="VME49"/>
          <cell r="VMF49"/>
          <cell r="VMG49"/>
          <cell r="VMH49"/>
          <cell r="VMI49"/>
          <cell r="VMJ49"/>
          <cell r="VMK49"/>
          <cell r="VML49"/>
          <cell r="VMM49"/>
          <cell r="VMN49"/>
          <cell r="VMO49"/>
          <cell r="VMP49"/>
          <cell r="VMQ49"/>
          <cell r="VMR49"/>
          <cell r="VMS49"/>
          <cell r="VMT49"/>
          <cell r="VMU49"/>
          <cell r="VMV49"/>
          <cell r="VMW49"/>
          <cell r="VMX49"/>
          <cell r="VMY49"/>
          <cell r="VMZ49"/>
          <cell r="VNA49"/>
          <cell r="VNB49"/>
          <cell r="VNC49"/>
          <cell r="VND49"/>
          <cell r="VNE49"/>
          <cell r="VNF49"/>
          <cell r="VNG49"/>
          <cell r="VNH49"/>
          <cell r="VNI49"/>
          <cell r="VNJ49"/>
          <cell r="VNK49"/>
          <cell r="VNL49"/>
          <cell r="VNM49"/>
          <cell r="VNN49"/>
          <cell r="VNO49"/>
          <cell r="VNP49"/>
          <cell r="VNQ49"/>
          <cell r="VNR49"/>
          <cell r="VNS49"/>
          <cell r="VNT49"/>
          <cell r="VNU49"/>
          <cell r="VNV49"/>
          <cell r="VNW49"/>
          <cell r="VNX49"/>
          <cell r="VNY49"/>
          <cell r="VNZ49"/>
          <cell r="VOA49"/>
          <cell r="VOB49"/>
          <cell r="VOC49"/>
          <cell r="VOD49"/>
          <cell r="VOE49"/>
          <cell r="VOF49"/>
          <cell r="VOG49"/>
          <cell r="VOH49"/>
          <cell r="VOI49"/>
          <cell r="VOJ49"/>
          <cell r="VOK49"/>
          <cell r="VOL49"/>
          <cell r="VOM49"/>
          <cell r="VON49"/>
          <cell r="VOO49"/>
          <cell r="VOP49"/>
          <cell r="VOQ49"/>
          <cell r="VOR49"/>
          <cell r="VOS49"/>
          <cell r="VOT49"/>
          <cell r="VOU49"/>
          <cell r="VOV49"/>
          <cell r="VOW49"/>
          <cell r="VOX49"/>
          <cell r="VOY49"/>
          <cell r="VOZ49"/>
          <cell r="VPA49"/>
          <cell r="VPB49"/>
          <cell r="VPC49"/>
          <cell r="VPD49"/>
          <cell r="VPE49"/>
          <cell r="VPF49"/>
          <cell r="VPG49"/>
          <cell r="VPH49"/>
          <cell r="VPI49"/>
          <cell r="VPJ49"/>
          <cell r="VPK49"/>
          <cell r="VPL49"/>
          <cell r="VPM49"/>
          <cell r="VPN49"/>
          <cell r="VPO49"/>
          <cell r="VPP49"/>
          <cell r="VPQ49"/>
          <cell r="VPR49"/>
          <cell r="VPS49"/>
          <cell r="VPT49"/>
          <cell r="VPU49"/>
          <cell r="VPV49"/>
          <cell r="VPW49"/>
          <cell r="VPX49"/>
          <cell r="VPY49"/>
          <cell r="VPZ49"/>
          <cell r="VQA49"/>
          <cell r="VQB49"/>
          <cell r="VQC49"/>
          <cell r="VQD49"/>
          <cell r="VQE49"/>
          <cell r="VQF49"/>
          <cell r="VQG49"/>
          <cell r="VQH49"/>
          <cell r="VQI49"/>
          <cell r="VQJ49"/>
          <cell r="VQK49"/>
          <cell r="VQL49"/>
          <cell r="VQM49"/>
          <cell r="VQN49"/>
          <cell r="VQO49"/>
          <cell r="VQP49"/>
          <cell r="VQQ49"/>
          <cell r="VQR49"/>
          <cell r="VQS49"/>
          <cell r="VQT49"/>
          <cell r="VQU49"/>
          <cell r="VQV49"/>
          <cell r="VQW49"/>
          <cell r="VQX49"/>
          <cell r="VQY49"/>
          <cell r="VQZ49"/>
          <cell r="VRA49"/>
          <cell r="VRB49"/>
          <cell r="VRC49"/>
          <cell r="VRD49"/>
          <cell r="VRE49"/>
          <cell r="VRF49"/>
          <cell r="VRG49"/>
          <cell r="VRH49"/>
          <cell r="VRI49"/>
          <cell r="VRJ49"/>
          <cell r="VRK49"/>
          <cell r="VRL49"/>
          <cell r="VRM49"/>
          <cell r="VRN49"/>
          <cell r="VRO49"/>
          <cell r="VRP49"/>
          <cell r="VRQ49"/>
          <cell r="VRR49"/>
          <cell r="VRS49"/>
          <cell r="VRT49"/>
          <cell r="VRU49"/>
          <cell r="VRV49"/>
          <cell r="VRW49"/>
          <cell r="VRX49"/>
          <cell r="VRY49"/>
          <cell r="VRZ49"/>
          <cell r="VSA49"/>
          <cell r="VSB49"/>
          <cell r="VSC49"/>
          <cell r="VSD49"/>
          <cell r="VSE49"/>
          <cell r="VSF49"/>
          <cell r="VSG49"/>
          <cell r="VSH49"/>
          <cell r="VSI49"/>
          <cell r="VSJ49"/>
          <cell r="VSK49"/>
          <cell r="VSL49"/>
          <cell r="VSM49"/>
          <cell r="VSN49"/>
          <cell r="VSO49"/>
          <cell r="VSP49"/>
          <cell r="VSQ49"/>
          <cell r="VSR49"/>
          <cell r="VSS49"/>
          <cell r="VST49"/>
          <cell r="VSU49"/>
          <cell r="VSV49"/>
          <cell r="VSW49"/>
          <cell r="VSX49"/>
          <cell r="VSY49"/>
          <cell r="VSZ49"/>
          <cell r="VTA49"/>
          <cell r="VTB49"/>
          <cell r="VTC49"/>
          <cell r="VTD49"/>
          <cell r="VTE49"/>
          <cell r="VTF49"/>
          <cell r="VTG49"/>
          <cell r="VTH49"/>
          <cell r="VTI49"/>
          <cell r="VTJ49"/>
          <cell r="VTK49"/>
          <cell r="VTL49"/>
          <cell r="VTM49"/>
          <cell r="VTN49"/>
          <cell r="VTO49"/>
          <cell r="VTP49"/>
          <cell r="VTQ49"/>
          <cell r="VTR49"/>
          <cell r="VTS49"/>
          <cell r="VTT49"/>
          <cell r="VTU49"/>
          <cell r="VTV49"/>
          <cell r="VTW49"/>
          <cell r="VTX49"/>
          <cell r="VTY49"/>
          <cell r="VTZ49"/>
          <cell r="VUA49"/>
          <cell r="VUB49"/>
          <cell r="VUC49"/>
          <cell r="VUD49"/>
          <cell r="VUE49"/>
          <cell r="VUF49"/>
          <cell r="VUG49"/>
          <cell r="VUH49"/>
          <cell r="VUI49"/>
          <cell r="VUJ49"/>
          <cell r="VUK49"/>
          <cell r="VUL49"/>
          <cell r="VUM49"/>
          <cell r="VUN49"/>
          <cell r="VUO49"/>
          <cell r="VUP49"/>
          <cell r="VUQ49"/>
          <cell r="VUR49"/>
          <cell r="VUS49"/>
          <cell r="VUT49"/>
          <cell r="VUU49"/>
          <cell r="VUV49"/>
          <cell r="VUW49"/>
          <cell r="VUX49"/>
          <cell r="VUY49"/>
          <cell r="VUZ49"/>
          <cell r="VVA49"/>
          <cell r="VVB49"/>
          <cell r="VVC49"/>
          <cell r="VVD49"/>
          <cell r="VVE49"/>
          <cell r="VVF49"/>
          <cell r="VVG49"/>
          <cell r="VVH49"/>
          <cell r="VVI49"/>
          <cell r="VVJ49"/>
          <cell r="VVK49"/>
          <cell r="VVL49"/>
          <cell r="VVM49"/>
          <cell r="VVN49"/>
          <cell r="VVO49"/>
          <cell r="VVP49"/>
          <cell r="VVQ49"/>
          <cell r="VVR49"/>
          <cell r="VVS49"/>
          <cell r="VVT49"/>
          <cell r="VVU49"/>
          <cell r="VVV49"/>
          <cell r="VVW49"/>
          <cell r="VVX49"/>
          <cell r="VVY49"/>
          <cell r="VVZ49"/>
          <cell r="VWA49"/>
          <cell r="VWB49"/>
          <cell r="VWC49"/>
          <cell r="VWD49"/>
          <cell r="VWE49"/>
          <cell r="VWF49"/>
          <cell r="VWG49"/>
          <cell r="VWH49"/>
          <cell r="VWI49"/>
          <cell r="VWJ49"/>
          <cell r="VWK49"/>
          <cell r="VWL49"/>
          <cell r="VWM49"/>
          <cell r="VWN49"/>
          <cell r="VWO49"/>
          <cell r="VWP49"/>
          <cell r="VWQ49"/>
          <cell r="VWR49"/>
          <cell r="VWS49"/>
          <cell r="VWT49"/>
          <cell r="VWU49"/>
          <cell r="VWV49"/>
          <cell r="VWW49"/>
          <cell r="VWX49"/>
          <cell r="VWY49"/>
          <cell r="VWZ49"/>
          <cell r="VXA49"/>
          <cell r="VXB49"/>
          <cell r="VXC49"/>
          <cell r="VXD49"/>
          <cell r="VXE49"/>
          <cell r="VXF49"/>
          <cell r="VXG49"/>
          <cell r="VXH49"/>
          <cell r="VXI49"/>
          <cell r="VXJ49"/>
          <cell r="VXK49"/>
          <cell r="VXL49"/>
          <cell r="VXM49"/>
          <cell r="VXN49"/>
          <cell r="VXO49"/>
          <cell r="VXP49"/>
          <cell r="VXQ49"/>
          <cell r="VXR49"/>
          <cell r="VXS49"/>
          <cell r="VXT49"/>
          <cell r="VXU49"/>
          <cell r="VXV49"/>
          <cell r="VXW49"/>
          <cell r="VXX49"/>
          <cell r="VXY49"/>
          <cell r="VXZ49"/>
          <cell r="VYA49"/>
          <cell r="VYB49"/>
          <cell r="VYC49"/>
          <cell r="VYD49"/>
          <cell r="VYE49"/>
          <cell r="VYF49"/>
          <cell r="VYG49"/>
          <cell r="VYH49"/>
          <cell r="VYI49"/>
          <cell r="VYJ49"/>
          <cell r="VYK49"/>
          <cell r="VYL49"/>
          <cell r="VYM49"/>
          <cell r="VYN49"/>
          <cell r="VYO49"/>
          <cell r="VYP49"/>
          <cell r="VYQ49"/>
          <cell r="VYR49"/>
          <cell r="VYS49"/>
          <cell r="VYT49"/>
          <cell r="VYU49"/>
          <cell r="VYV49"/>
          <cell r="VYW49"/>
          <cell r="VYX49"/>
          <cell r="VYY49"/>
          <cell r="VYZ49"/>
          <cell r="VZA49"/>
          <cell r="VZB49"/>
          <cell r="VZC49"/>
          <cell r="VZD49"/>
          <cell r="VZE49"/>
          <cell r="VZF49"/>
          <cell r="VZG49"/>
          <cell r="VZH49"/>
          <cell r="VZI49"/>
          <cell r="VZJ49"/>
          <cell r="VZK49"/>
          <cell r="VZL49"/>
          <cell r="VZM49"/>
          <cell r="VZN49"/>
          <cell r="VZO49"/>
          <cell r="VZP49"/>
          <cell r="VZQ49"/>
          <cell r="VZR49"/>
          <cell r="VZS49"/>
          <cell r="VZT49"/>
          <cell r="VZU49"/>
          <cell r="VZV49"/>
          <cell r="VZW49"/>
          <cell r="VZX49"/>
          <cell r="VZY49"/>
          <cell r="VZZ49"/>
          <cell r="WAA49"/>
          <cell r="WAB49"/>
          <cell r="WAC49"/>
          <cell r="WAD49"/>
          <cell r="WAE49"/>
          <cell r="WAF49"/>
          <cell r="WAG49"/>
          <cell r="WAH49"/>
          <cell r="WAI49"/>
          <cell r="WAJ49"/>
          <cell r="WAK49"/>
          <cell r="WAL49"/>
          <cell r="WAM49"/>
          <cell r="WAN49"/>
          <cell r="WAO49"/>
          <cell r="WAP49"/>
          <cell r="WAQ49"/>
          <cell r="WAR49"/>
          <cell r="WAS49"/>
          <cell r="WAT49"/>
          <cell r="WAU49"/>
          <cell r="WAV49"/>
          <cell r="WAW49"/>
          <cell r="WAX49"/>
          <cell r="WAY49"/>
          <cell r="WAZ49"/>
          <cell r="WBA49"/>
          <cell r="WBB49"/>
          <cell r="WBC49"/>
          <cell r="WBD49"/>
          <cell r="WBE49"/>
          <cell r="WBF49"/>
          <cell r="WBG49"/>
          <cell r="WBH49"/>
          <cell r="WBI49"/>
          <cell r="WBJ49"/>
          <cell r="WBK49"/>
          <cell r="WBL49"/>
          <cell r="WBM49"/>
          <cell r="WBN49"/>
          <cell r="WBO49"/>
          <cell r="WBP49"/>
          <cell r="WBQ49"/>
          <cell r="WBR49"/>
          <cell r="WBS49"/>
          <cell r="WBT49"/>
          <cell r="WBU49"/>
          <cell r="WBV49"/>
          <cell r="WBW49"/>
          <cell r="WBX49"/>
          <cell r="WBY49"/>
          <cell r="WBZ49"/>
          <cell r="WCA49"/>
          <cell r="WCB49"/>
          <cell r="WCC49"/>
          <cell r="WCD49"/>
          <cell r="WCE49"/>
          <cell r="WCF49"/>
          <cell r="WCG49"/>
          <cell r="WCH49"/>
          <cell r="WCI49"/>
          <cell r="WCJ49"/>
          <cell r="WCK49"/>
          <cell r="WCL49"/>
          <cell r="WCM49"/>
          <cell r="WCN49"/>
          <cell r="WCO49"/>
          <cell r="WCP49"/>
          <cell r="WCQ49"/>
          <cell r="WCR49"/>
          <cell r="WCS49"/>
          <cell r="WCT49"/>
          <cell r="WCU49"/>
          <cell r="WCV49"/>
          <cell r="WCW49"/>
          <cell r="WCX49"/>
          <cell r="WCY49"/>
          <cell r="WCZ49"/>
          <cell r="WDA49"/>
          <cell r="WDB49"/>
          <cell r="WDC49"/>
          <cell r="WDD49"/>
          <cell r="WDE49"/>
          <cell r="WDF49"/>
          <cell r="WDG49"/>
          <cell r="WDH49"/>
          <cell r="WDI49"/>
          <cell r="WDJ49"/>
          <cell r="WDK49"/>
          <cell r="WDL49"/>
          <cell r="WDM49"/>
          <cell r="WDN49"/>
          <cell r="WDO49"/>
          <cell r="WDP49"/>
          <cell r="WDQ49"/>
          <cell r="WDR49"/>
          <cell r="WDS49"/>
          <cell r="WDT49"/>
          <cell r="WDU49"/>
          <cell r="WDV49"/>
          <cell r="WDW49"/>
          <cell r="WDX49"/>
          <cell r="WDY49"/>
          <cell r="WDZ49"/>
          <cell r="WEA49"/>
          <cell r="WEB49"/>
          <cell r="WEC49"/>
          <cell r="WED49"/>
          <cell r="WEE49"/>
          <cell r="WEF49"/>
          <cell r="WEG49"/>
          <cell r="WEH49"/>
          <cell r="WEI49"/>
          <cell r="WEJ49"/>
          <cell r="WEK49"/>
          <cell r="WEL49"/>
          <cell r="WEM49"/>
          <cell r="WEN49"/>
          <cell r="WEO49"/>
          <cell r="WEP49"/>
          <cell r="WEQ49"/>
          <cell r="WER49"/>
          <cell r="WES49"/>
          <cell r="WET49"/>
          <cell r="WEU49"/>
          <cell r="WEV49"/>
          <cell r="WEW49"/>
          <cell r="WEX49"/>
          <cell r="WEY49"/>
          <cell r="WEZ49"/>
          <cell r="WFA49"/>
          <cell r="WFB49"/>
          <cell r="WFC49"/>
          <cell r="WFD49"/>
          <cell r="WFE49"/>
          <cell r="WFF49"/>
          <cell r="WFG49"/>
          <cell r="WFH49"/>
          <cell r="WFI49"/>
          <cell r="WFJ49"/>
          <cell r="WFK49"/>
          <cell r="WFL49"/>
          <cell r="WFM49"/>
          <cell r="WFN49"/>
          <cell r="WFO49"/>
          <cell r="WFP49"/>
          <cell r="WFQ49"/>
          <cell r="WFR49"/>
          <cell r="WFS49"/>
          <cell r="WFT49"/>
          <cell r="WFU49"/>
          <cell r="WFV49"/>
          <cell r="WFW49"/>
          <cell r="WFX49"/>
          <cell r="WFY49"/>
          <cell r="WFZ49"/>
          <cell r="WGA49"/>
          <cell r="WGB49"/>
          <cell r="WGC49"/>
          <cell r="WGD49"/>
          <cell r="WGE49"/>
          <cell r="WGF49"/>
          <cell r="WGG49"/>
          <cell r="WGH49"/>
          <cell r="WGI49"/>
          <cell r="WGJ49"/>
          <cell r="WGK49"/>
          <cell r="WGL49"/>
          <cell r="WGM49"/>
          <cell r="WGN49"/>
          <cell r="WGO49"/>
          <cell r="WGP49"/>
          <cell r="WGQ49"/>
          <cell r="WGR49"/>
          <cell r="WGS49"/>
          <cell r="WGT49"/>
          <cell r="WGU49"/>
          <cell r="WGV49"/>
          <cell r="WGW49"/>
          <cell r="WGX49"/>
          <cell r="WGY49"/>
          <cell r="WGZ49"/>
          <cell r="WHA49"/>
          <cell r="WHB49"/>
          <cell r="WHC49"/>
          <cell r="WHD49"/>
          <cell r="WHE49"/>
          <cell r="WHF49"/>
          <cell r="WHG49"/>
          <cell r="WHH49"/>
          <cell r="WHI49"/>
          <cell r="WHJ49"/>
          <cell r="WHK49"/>
          <cell r="WHL49"/>
          <cell r="WHM49"/>
          <cell r="WHN49"/>
          <cell r="WHO49"/>
          <cell r="WHP49"/>
          <cell r="WHQ49"/>
          <cell r="WHR49"/>
          <cell r="WHS49"/>
          <cell r="WHT49"/>
          <cell r="WHU49"/>
          <cell r="WHV49"/>
          <cell r="WHW49"/>
          <cell r="WHX49"/>
          <cell r="WHY49"/>
          <cell r="WHZ49"/>
          <cell r="WIA49"/>
          <cell r="WIB49"/>
          <cell r="WIC49"/>
          <cell r="WID49"/>
          <cell r="WIE49"/>
          <cell r="WIF49"/>
          <cell r="WIG49"/>
          <cell r="WIH49"/>
          <cell r="WII49"/>
          <cell r="WIJ49"/>
          <cell r="WIK49"/>
          <cell r="WIL49"/>
          <cell r="WIM49"/>
          <cell r="WIN49"/>
          <cell r="WIO49"/>
          <cell r="WIP49"/>
          <cell r="WIQ49"/>
          <cell r="WIR49"/>
          <cell r="WIS49"/>
          <cell r="WIT49"/>
          <cell r="WIU49"/>
          <cell r="WIV49"/>
          <cell r="WIW49"/>
          <cell r="WIX49"/>
          <cell r="WIY49"/>
          <cell r="WIZ49"/>
          <cell r="WJA49"/>
          <cell r="WJB49"/>
          <cell r="WJC49"/>
          <cell r="WJD49"/>
          <cell r="WJE49"/>
          <cell r="WJF49"/>
          <cell r="WJG49"/>
          <cell r="WJH49"/>
          <cell r="WJI49"/>
          <cell r="WJJ49"/>
          <cell r="WJK49"/>
          <cell r="WJL49"/>
          <cell r="WJM49"/>
          <cell r="WJN49"/>
          <cell r="WJO49"/>
          <cell r="WJP49"/>
          <cell r="WJQ49"/>
          <cell r="WJR49"/>
          <cell r="WJS49"/>
          <cell r="WJT49"/>
          <cell r="WJU49"/>
          <cell r="WJV49"/>
          <cell r="WJW49"/>
          <cell r="WJX49"/>
          <cell r="WJY49"/>
          <cell r="WJZ49"/>
          <cell r="WKA49"/>
          <cell r="WKB49"/>
          <cell r="WKC49"/>
          <cell r="WKD49"/>
          <cell r="WKE49"/>
          <cell r="WKF49"/>
          <cell r="WKG49"/>
          <cell r="WKH49"/>
          <cell r="WKI49"/>
          <cell r="WKJ49"/>
          <cell r="WKK49"/>
          <cell r="WKL49"/>
          <cell r="WKM49"/>
          <cell r="WKN49"/>
          <cell r="WKO49"/>
          <cell r="WKP49"/>
          <cell r="WKQ49"/>
          <cell r="WKR49"/>
          <cell r="WKS49"/>
          <cell r="WKT49"/>
          <cell r="WKU49"/>
          <cell r="WKV49"/>
          <cell r="WKW49"/>
          <cell r="WKX49"/>
          <cell r="WKY49"/>
          <cell r="WKZ49"/>
          <cell r="WLA49"/>
          <cell r="WLB49"/>
          <cell r="WLC49"/>
          <cell r="WLD49"/>
          <cell r="WLE49"/>
          <cell r="WLF49"/>
          <cell r="WLG49"/>
          <cell r="WLH49"/>
          <cell r="WLI49"/>
          <cell r="WLJ49"/>
          <cell r="WLK49"/>
          <cell r="WLL49"/>
          <cell r="WLM49"/>
          <cell r="WLN49"/>
          <cell r="WLO49"/>
          <cell r="WLP49"/>
          <cell r="WLQ49"/>
          <cell r="WLR49"/>
          <cell r="WLS49"/>
          <cell r="WLT49"/>
          <cell r="WLU49"/>
          <cell r="WLV49"/>
          <cell r="WLW49"/>
          <cell r="WLX49"/>
          <cell r="WLY49"/>
          <cell r="WLZ49"/>
          <cell r="WMA49"/>
          <cell r="WMB49"/>
          <cell r="WMC49"/>
          <cell r="WMD49"/>
          <cell r="WME49"/>
          <cell r="WMF49"/>
          <cell r="WMG49"/>
          <cell r="WMH49"/>
          <cell r="WMI49"/>
          <cell r="WMJ49"/>
          <cell r="WMK49"/>
          <cell r="WML49"/>
          <cell r="WMM49"/>
          <cell r="WMN49"/>
          <cell r="WMO49"/>
          <cell r="WMP49"/>
          <cell r="WMQ49"/>
          <cell r="WMR49"/>
          <cell r="WMS49"/>
          <cell r="WMT49"/>
          <cell r="WMU49"/>
          <cell r="WMV49"/>
          <cell r="WMW49"/>
          <cell r="WMX49"/>
          <cell r="WMY49"/>
          <cell r="WMZ49"/>
          <cell r="WNA49"/>
          <cell r="WNB49"/>
          <cell r="WNC49"/>
          <cell r="WND49"/>
          <cell r="WNE49"/>
          <cell r="WNF49"/>
          <cell r="WNG49"/>
          <cell r="WNH49"/>
          <cell r="WNI49"/>
          <cell r="WNJ49"/>
          <cell r="WNK49"/>
          <cell r="WNL49"/>
          <cell r="WNM49"/>
          <cell r="WNN49"/>
          <cell r="WNO49"/>
          <cell r="WNP49"/>
          <cell r="WNQ49"/>
          <cell r="WNR49"/>
          <cell r="WNS49"/>
          <cell r="WNT49"/>
          <cell r="WNU49"/>
          <cell r="WNV49"/>
          <cell r="WNW49"/>
          <cell r="WNX49"/>
          <cell r="WNY49"/>
          <cell r="WNZ49"/>
          <cell r="WOA49"/>
          <cell r="WOB49"/>
          <cell r="WOC49"/>
          <cell r="WOD49"/>
          <cell r="WOE49"/>
          <cell r="WOF49"/>
          <cell r="WOG49"/>
          <cell r="WOH49"/>
          <cell r="WOI49"/>
          <cell r="WOJ49"/>
          <cell r="WOK49"/>
          <cell r="WOL49"/>
          <cell r="WOM49"/>
          <cell r="WON49"/>
          <cell r="WOO49"/>
          <cell r="WOP49"/>
          <cell r="WOQ49"/>
          <cell r="WOR49"/>
          <cell r="WOS49"/>
          <cell r="WOT49"/>
          <cell r="WOU49"/>
          <cell r="WOV49"/>
          <cell r="WOW49"/>
          <cell r="WOX49"/>
          <cell r="WOY49"/>
          <cell r="WOZ49"/>
          <cell r="WPA49"/>
          <cell r="WPB49"/>
          <cell r="WPC49"/>
          <cell r="WPD49"/>
          <cell r="WPE49"/>
          <cell r="WPF49"/>
          <cell r="WPG49"/>
          <cell r="WPH49"/>
          <cell r="WPI49"/>
          <cell r="WPJ49"/>
          <cell r="WPK49"/>
          <cell r="WPL49"/>
          <cell r="WPM49"/>
          <cell r="WPN49"/>
          <cell r="WPO49"/>
          <cell r="WPP49"/>
          <cell r="WPQ49"/>
          <cell r="WPR49"/>
          <cell r="WPS49"/>
          <cell r="WPT49"/>
          <cell r="WPU49"/>
          <cell r="WPV49"/>
          <cell r="WPW49"/>
          <cell r="WPX49"/>
          <cell r="WPY49"/>
          <cell r="WPZ49"/>
          <cell r="WQA49"/>
          <cell r="WQB49"/>
          <cell r="WQC49"/>
          <cell r="WQD49"/>
          <cell r="WQE49"/>
          <cell r="WQF49"/>
          <cell r="WQG49"/>
          <cell r="WQH49"/>
          <cell r="WQI49"/>
          <cell r="WQJ49"/>
          <cell r="WQK49"/>
          <cell r="WQL49"/>
          <cell r="WQM49"/>
          <cell r="WQN49"/>
          <cell r="WQO49"/>
          <cell r="WQP49"/>
          <cell r="WQQ49"/>
          <cell r="WQR49"/>
          <cell r="WQS49"/>
          <cell r="WQT49"/>
          <cell r="WQU49"/>
          <cell r="WQV49"/>
          <cell r="WQW49"/>
          <cell r="WQX49"/>
          <cell r="WQY49"/>
          <cell r="WQZ49"/>
          <cell r="WRA49"/>
          <cell r="WRB49"/>
          <cell r="WRC49"/>
          <cell r="WRD49"/>
          <cell r="WRE49"/>
          <cell r="WRF49"/>
          <cell r="WRG49"/>
          <cell r="WRH49"/>
          <cell r="WRI49"/>
          <cell r="WRJ49"/>
          <cell r="WRK49"/>
          <cell r="WRL49"/>
          <cell r="WRM49"/>
          <cell r="WRN49"/>
          <cell r="WRO49"/>
          <cell r="WRP49"/>
          <cell r="WRQ49"/>
          <cell r="WRR49"/>
          <cell r="WRS49"/>
          <cell r="WRT49"/>
          <cell r="WRU49"/>
          <cell r="WRV49"/>
          <cell r="WRW49"/>
          <cell r="WRX49"/>
          <cell r="WRY49"/>
          <cell r="WRZ49"/>
          <cell r="WSA49"/>
          <cell r="WSB49"/>
          <cell r="WSC49"/>
          <cell r="WSD49"/>
          <cell r="WSE49"/>
          <cell r="WSF49"/>
          <cell r="WSG49"/>
          <cell r="WSH49"/>
          <cell r="WSI49"/>
          <cell r="WSJ49"/>
          <cell r="WSK49"/>
          <cell r="WSL49"/>
          <cell r="WSM49"/>
          <cell r="WSN49"/>
          <cell r="WSO49"/>
          <cell r="WSP49"/>
          <cell r="WSQ49"/>
          <cell r="WSR49"/>
          <cell r="WSS49"/>
          <cell r="WST49"/>
          <cell r="WSU49"/>
          <cell r="WSV49"/>
          <cell r="WSW49"/>
          <cell r="WSX49"/>
          <cell r="WSY49"/>
          <cell r="WSZ49"/>
          <cell r="WTA49"/>
          <cell r="WTB49"/>
          <cell r="WTC49"/>
          <cell r="WTD49"/>
          <cell r="WTE49"/>
          <cell r="WTF49"/>
          <cell r="WTG49"/>
          <cell r="WTH49"/>
          <cell r="WTI49"/>
          <cell r="WTJ49"/>
          <cell r="WTK49"/>
          <cell r="WTL49"/>
          <cell r="WTM49"/>
          <cell r="WTN49"/>
          <cell r="WTO49"/>
          <cell r="WTP49"/>
          <cell r="WTQ49"/>
          <cell r="WTR49"/>
          <cell r="WTS49"/>
          <cell r="WTT49"/>
          <cell r="WTU49"/>
          <cell r="WTV49"/>
          <cell r="WTW49"/>
          <cell r="WTX49"/>
          <cell r="WTY49"/>
          <cell r="WTZ49"/>
          <cell r="WUA49"/>
          <cell r="WUB49"/>
          <cell r="WUC49"/>
          <cell r="WUD49"/>
          <cell r="WUE49"/>
          <cell r="WUF49"/>
          <cell r="WUG49"/>
          <cell r="WUH49"/>
          <cell r="WUI49"/>
          <cell r="WUJ49"/>
          <cell r="WUK49"/>
          <cell r="WUL49"/>
          <cell r="WUM49"/>
          <cell r="WUN49"/>
          <cell r="WUO49"/>
          <cell r="WUP49"/>
          <cell r="WUQ49"/>
          <cell r="WUR49"/>
          <cell r="WUS49"/>
          <cell r="WUT49"/>
          <cell r="WUU49"/>
          <cell r="WUV49"/>
          <cell r="WUW49"/>
          <cell r="WUX49"/>
          <cell r="WUY49"/>
          <cell r="WUZ49"/>
          <cell r="WVA49"/>
          <cell r="WVB49"/>
          <cell r="WVC49"/>
          <cell r="WVD49"/>
          <cell r="WVE49"/>
          <cell r="WVF49"/>
          <cell r="WVG49"/>
          <cell r="WVH49"/>
          <cell r="WVI49"/>
          <cell r="WVJ49"/>
          <cell r="WVK49"/>
          <cell r="WVL49"/>
          <cell r="WVM49"/>
          <cell r="WVN49"/>
          <cell r="WVO49"/>
          <cell r="WVP49"/>
          <cell r="WVQ49"/>
          <cell r="WVR49"/>
          <cell r="WVS49"/>
          <cell r="WVT49"/>
          <cell r="WVU49"/>
          <cell r="WVV49"/>
          <cell r="WVW49"/>
          <cell r="WVX49"/>
          <cell r="WVY49"/>
          <cell r="WVZ49"/>
          <cell r="WWA49"/>
          <cell r="WWB49"/>
          <cell r="WWC49"/>
          <cell r="WWD49"/>
          <cell r="WWE49"/>
          <cell r="WWF49"/>
          <cell r="WWG49"/>
          <cell r="WWH49"/>
          <cell r="WWI49"/>
          <cell r="WWJ49"/>
          <cell r="WWK49"/>
        </row>
        <row r="50">
          <cell r="B50" t="str">
            <v>&gt;$2bn</v>
          </cell>
          <cell r="C50"/>
          <cell r="D50">
            <v>2000</v>
          </cell>
          <cell r="E50"/>
          <cell r="F50"/>
          <cell r="G50"/>
          <cell r="H50"/>
          <cell r="I50"/>
          <cell r="J50"/>
          <cell r="K50"/>
          <cell r="L50"/>
          <cell r="M50">
            <v>0.27</v>
          </cell>
          <cell r="N50">
            <v>0.27</v>
          </cell>
          <cell r="O50">
            <v>0.27</v>
          </cell>
          <cell r="P50">
            <v>0.27</v>
          </cell>
          <cell r="Q50">
            <v>0.27</v>
          </cell>
          <cell r="R50">
            <v>0.27</v>
          </cell>
          <cell r="S50">
            <v>0.27</v>
          </cell>
          <cell r="T50">
            <v>0.27</v>
          </cell>
          <cell r="U50">
            <v>0.27</v>
          </cell>
          <cell r="V50">
            <v>0.27</v>
          </cell>
          <cell r="W50">
            <v>0.27</v>
          </cell>
          <cell r="X50">
            <v>0.27</v>
          </cell>
          <cell r="Y50">
            <v>0.27</v>
          </cell>
          <cell r="Z50">
            <v>0.27</v>
          </cell>
          <cell r="AA50">
            <v>0.27</v>
          </cell>
          <cell r="AB50">
            <v>0.27</v>
          </cell>
          <cell r="AC50">
            <v>0.27</v>
          </cell>
          <cell r="AD50">
            <v>0.27</v>
          </cell>
          <cell r="AE50"/>
          <cell r="AF50"/>
          <cell r="AG50"/>
          <cell r="AH50"/>
          <cell r="AI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cell r="BZ50"/>
          <cell r="CA50"/>
          <cell r="CB50"/>
          <cell r="CC50"/>
          <cell r="CD50"/>
          <cell r="CE50"/>
          <cell r="CF50"/>
          <cell r="CG50"/>
          <cell r="CH50"/>
          <cell r="CI50"/>
          <cell r="CJ50"/>
          <cell r="CK50"/>
          <cell r="CL50"/>
          <cell r="CM50"/>
          <cell r="CN50"/>
          <cell r="CO50"/>
          <cell r="CP50"/>
          <cell r="CQ50"/>
          <cell r="CR50"/>
          <cell r="CS50"/>
          <cell r="CT50"/>
          <cell r="CU50"/>
          <cell r="CV50"/>
          <cell r="CW50"/>
          <cell r="CX50"/>
          <cell r="CY50"/>
          <cell r="CZ50"/>
          <cell r="DA50"/>
          <cell r="DB50"/>
          <cell r="DC50"/>
          <cell r="DD50"/>
          <cell r="DE50"/>
          <cell r="DF50"/>
          <cell r="DG50"/>
          <cell r="DH50"/>
          <cell r="DI50"/>
          <cell r="DJ50"/>
          <cell r="DK50"/>
          <cell r="DL50"/>
          <cell r="DM50"/>
          <cell r="DN50"/>
          <cell r="DO50"/>
          <cell r="DP50"/>
          <cell r="DQ50"/>
          <cell r="DR50"/>
          <cell r="DS50"/>
          <cell r="DT50"/>
          <cell r="DU50"/>
          <cell r="DV50"/>
          <cell r="DW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cell r="HJ50"/>
          <cell r="HK50"/>
          <cell r="HL50"/>
          <cell r="HM50"/>
          <cell r="HN50"/>
          <cell r="HO50"/>
          <cell r="HP50"/>
          <cell r="HQ50"/>
          <cell r="HR50"/>
          <cell r="HS50"/>
          <cell r="HT50"/>
          <cell r="HU50"/>
          <cell r="HV50"/>
          <cell r="HW50"/>
          <cell r="HX50"/>
          <cell r="HY50"/>
          <cell r="HZ50"/>
          <cell r="IA50"/>
          <cell r="IB50"/>
          <cell r="IC50"/>
          <cell r="ID50"/>
          <cell r="IE50"/>
          <cell r="IF50"/>
          <cell r="IG50"/>
          <cell r="IH50"/>
          <cell r="II50"/>
          <cell r="IJ50"/>
          <cell r="IK50"/>
          <cell r="IL50"/>
          <cell r="IM50"/>
          <cell r="IN50"/>
          <cell r="IO50"/>
          <cell r="IP50"/>
          <cell r="IQ50"/>
          <cell r="IR50"/>
          <cell r="IS50"/>
          <cell r="IT50"/>
          <cell r="IU50"/>
          <cell r="IV50"/>
          <cell r="IW50"/>
          <cell r="IX50"/>
          <cell r="IY50"/>
          <cell r="IZ50"/>
          <cell r="JA50"/>
          <cell r="JB50"/>
          <cell r="JC50"/>
          <cell r="JD50"/>
          <cell r="JE50"/>
          <cell r="JF50"/>
          <cell r="JG50"/>
          <cell r="JH50"/>
          <cell r="JI50"/>
          <cell r="JJ50"/>
          <cell r="JK50"/>
          <cell r="JL50"/>
          <cell r="JM50"/>
          <cell r="JN50"/>
          <cell r="JO50"/>
          <cell r="JP50"/>
          <cell r="JQ50"/>
          <cell r="JR50"/>
          <cell r="JS50"/>
          <cell r="JT50"/>
          <cell r="JU50"/>
          <cell r="JV50"/>
          <cell r="JW50"/>
          <cell r="JX50"/>
          <cell r="JY50"/>
          <cell r="JZ50"/>
          <cell r="KA50"/>
          <cell r="KB50"/>
          <cell r="KC50"/>
          <cell r="KD50"/>
          <cell r="KE50"/>
          <cell r="KF50"/>
          <cell r="KG50"/>
          <cell r="KH50"/>
          <cell r="KI50"/>
          <cell r="KJ50"/>
          <cell r="KK50"/>
          <cell r="KL50"/>
          <cell r="KM50"/>
          <cell r="KN50"/>
          <cell r="KO50"/>
          <cell r="KP50"/>
          <cell r="KQ50"/>
          <cell r="KR50"/>
          <cell r="KS50"/>
          <cell r="KT50"/>
          <cell r="KU50"/>
          <cell r="KV50"/>
          <cell r="KW50"/>
          <cell r="KX50"/>
          <cell r="KY50"/>
          <cell r="KZ50"/>
          <cell r="LA50"/>
          <cell r="LB50"/>
          <cell r="LC50"/>
          <cell r="LD50"/>
          <cell r="LE50"/>
          <cell r="LF50"/>
          <cell r="LG50"/>
          <cell r="LH50"/>
          <cell r="LI50"/>
          <cell r="LJ50"/>
          <cell r="LK50"/>
          <cell r="LL50"/>
          <cell r="LM50"/>
          <cell r="LN50"/>
          <cell r="LO50"/>
          <cell r="LP50"/>
          <cell r="LQ50"/>
          <cell r="LR50"/>
          <cell r="LS50"/>
          <cell r="LT50"/>
          <cell r="LU50"/>
          <cell r="LV50"/>
          <cell r="LW50"/>
          <cell r="LX50"/>
          <cell r="LY50"/>
          <cell r="LZ50"/>
          <cell r="MA50"/>
          <cell r="MB50"/>
          <cell r="MC50"/>
          <cell r="MD50"/>
          <cell r="ME50"/>
          <cell r="MF50"/>
          <cell r="MG50"/>
          <cell r="MH50"/>
          <cell r="MI50"/>
          <cell r="MJ50"/>
          <cell r="MK50"/>
          <cell r="ML50"/>
          <cell r="MM50"/>
          <cell r="MN50"/>
          <cell r="MO50"/>
          <cell r="MP50"/>
          <cell r="MQ50"/>
          <cell r="MR50"/>
          <cell r="MS50"/>
          <cell r="MT50"/>
          <cell r="MU50"/>
          <cell r="MV50"/>
          <cell r="MW50"/>
          <cell r="MX50"/>
          <cell r="MY50"/>
          <cell r="MZ50"/>
          <cell r="NA50"/>
          <cell r="NB50"/>
          <cell r="NC50"/>
          <cell r="ND50"/>
          <cell r="NE50"/>
          <cell r="NF50"/>
          <cell r="NG50"/>
          <cell r="NH50"/>
          <cell r="NI50"/>
          <cell r="NJ50"/>
          <cell r="NK50"/>
          <cell r="NL50"/>
          <cell r="NM50"/>
          <cell r="NN50"/>
          <cell r="NO50"/>
          <cell r="NP50"/>
          <cell r="NQ50"/>
          <cell r="NR50"/>
          <cell r="NS50"/>
          <cell r="NT50"/>
          <cell r="NU50"/>
          <cell r="NV50"/>
          <cell r="NW50"/>
          <cell r="NX50"/>
          <cell r="NY50"/>
          <cell r="NZ50"/>
          <cell r="OA50"/>
          <cell r="OB50"/>
          <cell r="OC50"/>
          <cell r="OD50"/>
          <cell r="OE50"/>
          <cell r="OF50"/>
          <cell r="OG50"/>
          <cell r="OH50"/>
          <cell r="OI50"/>
          <cell r="OJ50"/>
          <cell r="OK50"/>
          <cell r="OL50"/>
          <cell r="OM50"/>
          <cell r="ON50"/>
          <cell r="OO50"/>
          <cell r="OP50"/>
          <cell r="OQ50"/>
          <cell r="OR50"/>
          <cell r="OS50"/>
          <cell r="OT50"/>
          <cell r="OU50"/>
          <cell r="OV50"/>
          <cell r="OW50"/>
          <cell r="OX50"/>
          <cell r="OY50"/>
          <cell r="OZ50"/>
          <cell r="PA50"/>
          <cell r="PB50"/>
          <cell r="PC50"/>
          <cell r="PD50"/>
          <cell r="PE50"/>
          <cell r="PF50"/>
          <cell r="PG50"/>
          <cell r="PH50"/>
          <cell r="PI50"/>
          <cell r="PJ50"/>
          <cell r="PK50"/>
          <cell r="PL50"/>
          <cell r="PM50"/>
          <cell r="PN50"/>
          <cell r="PO50"/>
          <cell r="PP50"/>
          <cell r="PQ50"/>
          <cell r="PR50"/>
          <cell r="PS50"/>
          <cell r="PT50"/>
          <cell r="PU50"/>
          <cell r="PV50"/>
          <cell r="PW50"/>
          <cell r="PX50"/>
          <cell r="PY50"/>
          <cell r="PZ50"/>
          <cell r="QA50"/>
          <cell r="QB50"/>
          <cell r="QC50"/>
          <cell r="QD50"/>
          <cell r="QE50"/>
          <cell r="QF50"/>
          <cell r="QG50"/>
          <cell r="QH50"/>
          <cell r="QI50"/>
          <cell r="QJ50"/>
          <cell r="QK50"/>
          <cell r="QL50"/>
          <cell r="QM50"/>
          <cell r="QN50"/>
          <cell r="QO50"/>
          <cell r="QP50"/>
          <cell r="QQ50"/>
          <cell r="QR50"/>
          <cell r="QS50"/>
          <cell r="QT50"/>
          <cell r="QU50"/>
          <cell r="QV50"/>
          <cell r="QW50"/>
          <cell r="QX50"/>
          <cell r="QY50"/>
          <cell r="QZ50"/>
          <cell r="RA50"/>
          <cell r="RB50"/>
          <cell r="RC50"/>
          <cell r="RD50"/>
          <cell r="RE50"/>
          <cell r="RF50"/>
          <cell r="RG50"/>
          <cell r="RH50"/>
          <cell r="RI50"/>
          <cell r="RJ50"/>
          <cell r="RK50"/>
          <cell r="RL50"/>
          <cell r="RM50"/>
          <cell r="RN50"/>
          <cell r="RO50"/>
          <cell r="RP50"/>
          <cell r="RQ50"/>
          <cell r="RR50"/>
          <cell r="RS50"/>
          <cell r="RT50"/>
          <cell r="RU50"/>
          <cell r="RV50"/>
          <cell r="RW50"/>
          <cell r="RX50"/>
          <cell r="RY50"/>
          <cell r="RZ50"/>
          <cell r="SA50"/>
          <cell r="SB50"/>
          <cell r="SC50"/>
          <cell r="SD50"/>
          <cell r="SE50"/>
          <cell r="SF50"/>
          <cell r="SG50"/>
          <cell r="SH50"/>
          <cell r="SI50"/>
          <cell r="SJ50"/>
          <cell r="SK50"/>
          <cell r="SL50"/>
          <cell r="SM50"/>
          <cell r="SN50"/>
          <cell r="SO50"/>
          <cell r="SP50"/>
          <cell r="SQ50"/>
          <cell r="SR50"/>
          <cell r="SS50"/>
          <cell r="ST50"/>
          <cell r="SU50"/>
          <cell r="SV50"/>
          <cell r="SW50"/>
          <cell r="SX50"/>
          <cell r="SY50"/>
          <cell r="SZ50"/>
          <cell r="TA50"/>
          <cell r="TB50"/>
          <cell r="TC50"/>
          <cell r="TD50"/>
          <cell r="TE50"/>
          <cell r="TF50"/>
          <cell r="TG50"/>
          <cell r="TH50"/>
          <cell r="TI50"/>
          <cell r="TJ50"/>
          <cell r="TK50"/>
          <cell r="TL50"/>
          <cell r="TM50"/>
          <cell r="TN50"/>
          <cell r="TO50"/>
          <cell r="TP50"/>
          <cell r="TQ50"/>
          <cell r="TR50"/>
          <cell r="TS50"/>
          <cell r="TT50"/>
          <cell r="TU50"/>
          <cell r="TV50"/>
          <cell r="TW50"/>
          <cell r="TX50"/>
          <cell r="TY50"/>
          <cell r="TZ50"/>
          <cell r="UA50"/>
          <cell r="UB50"/>
          <cell r="UC50"/>
          <cell r="UD50"/>
          <cell r="UE50"/>
          <cell r="UF50"/>
          <cell r="UG50"/>
          <cell r="UH50"/>
          <cell r="UI50"/>
          <cell r="UJ50"/>
          <cell r="UK50"/>
          <cell r="UL50"/>
          <cell r="UM50"/>
          <cell r="UN50"/>
          <cell r="UO50"/>
          <cell r="UP50"/>
          <cell r="UQ50"/>
          <cell r="UR50"/>
          <cell r="US50"/>
          <cell r="UT50"/>
          <cell r="UU50"/>
          <cell r="UV50"/>
          <cell r="UW50"/>
          <cell r="UX50"/>
          <cell r="UY50"/>
          <cell r="UZ50"/>
          <cell r="VA50"/>
          <cell r="VB50"/>
          <cell r="VC50"/>
          <cell r="VD50"/>
          <cell r="VE50"/>
          <cell r="VF50"/>
          <cell r="VG50"/>
          <cell r="VH50"/>
          <cell r="VI50"/>
          <cell r="VJ50"/>
          <cell r="VK50"/>
          <cell r="VL50"/>
          <cell r="VM50"/>
          <cell r="VN50"/>
          <cell r="VO50"/>
          <cell r="VP50"/>
          <cell r="VQ50"/>
          <cell r="VR50"/>
          <cell r="VS50"/>
          <cell r="VT50"/>
          <cell r="VU50"/>
          <cell r="VV50"/>
          <cell r="VW50"/>
          <cell r="VX50"/>
          <cell r="VY50"/>
          <cell r="VZ50"/>
          <cell r="WA50"/>
          <cell r="WB50"/>
          <cell r="WC50"/>
          <cell r="WD50"/>
          <cell r="WE50"/>
          <cell r="WF50"/>
          <cell r="WG50"/>
          <cell r="WH50"/>
          <cell r="WI50"/>
          <cell r="WJ50"/>
          <cell r="WK50"/>
          <cell r="WL50"/>
          <cell r="WM50"/>
          <cell r="WN50"/>
          <cell r="WO50"/>
          <cell r="WP50"/>
          <cell r="WQ50"/>
          <cell r="WR50"/>
          <cell r="WS50"/>
          <cell r="WT50"/>
          <cell r="WU50"/>
          <cell r="WV50"/>
          <cell r="WW50"/>
          <cell r="WX50"/>
          <cell r="WY50"/>
          <cell r="WZ50"/>
          <cell r="XA50"/>
          <cell r="XB50"/>
          <cell r="XC50"/>
          <cell r="XD50"/>
          <cell r="XE50"/>
          <cell r="XF50"/>
          <cell r="XG50"/>
          <cell r="XH50"/>
          <cell r="XI50"/>
          <cell r="XJ50"/>
          <cell r="XK50"/>
          <cell r="XL50"/>
          <cell r="XM50"/>
          <cell r="XN50"/>
          <cell r="XO50"/>
          <cell r="XP50"/>
          <cell r="XQ50"/>
          <cell r="XR50"/>
          <cell r="XS50"/>
          <cell r="XT50"/>
          <cell r="XU50"/>
          <cell r="XV50"/>
          <cell r="XW50"/>
          <cell r="XX50"/>
          <cell r="XY50"/>
          <cell r="XZ50"/>
          <cell r="YA50"/>
          <cell r="YB50"/>
          <cell r="YC50"/>
          <cell r="YD50"/>
          <cell r="YE50"/>
          <cell r="YF50"/>
          <cell r="YG50"/>
          <cell r="YH50"/>
          <cell r="YI50"/>
          <cell r="YJ50"/>
          <cell r="YK50"/>
          <cell r="YL50"/>
          <cell r="YM50"/>
          <cell r="YN50"/>
          <cell r="YO50"/>
          <cell r="YP50"/>
          <cell r="YQ50"/>
          <cell r="YR50"/>
          <cell r="YS50"/>
          <cell r="YT50"/>
          <cell r="YU50"/>
          <cell r="YV50"/>
          <cell r="YW50"/>
          <cell r="YX50"/>
          <cell r="YY50"/>
          <cell r="YZ50"/>
          <cell r="ZA50"/>
          <cell r="ZB50"/>
          <cell r="ZC50"/>
          <cell r="ZD50"/>
          <cell r="ZE50"/>
          <cell r="ZF50"/>
          <cell r="ZG50"/>
          <cell r="ZH50"/>
          <cell r="ZI50"/>
          <cell r="ZJ50"/>
          <cell r="ZK50"/>
          <cell r="ZL50"/>
          <cell r="ZM50"/>
          <cell r="ZN50"/>
          <cell r="ZO50"/>
          <cell r="ZP50"/>
          <cell r="ZQ50"/>
          <cell r="ZR50"/>
          <cell r="ZS50"/>
          <cell r="ZT50"/>
          <cell r="ZU50"/>
          <cell r="ZV50"/>
          <cell r="ZW50"/>
          <cell r="ZX50"/>
          <cell r="ZY50"/>
          <cell r="ZZ50"/>
          <cell r="AAA50"/>
          <cell r="AAB50"/>
          <cell r="AAC50"/>
          <cell r="AAD50"/>
          <cell r="AAE50"/>
          <cell r="AAF50"/>
          <cell r="AAG50"/>
          <cell r="AAH50"/>
          <cell r="AAI50"/>
          <cell r="AAJ50"/>
          <cell r="AAK50"/>
          <cell r="AAL50"/>
          <cell r="AAM50"/>
          <cell r="AAN50"/>
          <cell r="AAO50"/>
          <cell r="AAP50"/>
          <cell r="AAQ50"/>
          <cell r="AAR50"/>
          <cell r="AAS50"/>
          <cell r="AAT50"/>
          <cell r="AAU50"/>
          <cell r="AAV50"/>
          <cell r="AAW50"/>
          <cell r="AAX50"/>
          <cell r="AAY50"/>
          <cell r="AAZ50"/>
          <cell r="ABA50"/>
          <cell r="ABB50"/>
          <cell r="ABC50"/>
          <cell r="ABD50"/>
          <cell r="ABE50"/>
          <cell r="ABF50"/>
          <cell r="ABG50"/>
          <cell r="ABH50"/>
          <cell r="ABI50"/>
          <cell r="ABJ50"/>
          <cell r="ABK50"/>
          <cell r="ABL50"/>
          <cell r="ABM50"/>
          <cell r="ABN50"/>
          <cell r="ABO50"/>
          <cell r="ABP50"/>
          <cell r="ABQ50"/>
          <cell r="ABR50"/>
          <cell r="ABS50"/>
          <cell r="ABT50"/>
          <cell r="ABU50"/>
          <cell r="ABV50"/>
          <cell r="ABW50"/>
          <cell r="ABX50"/>
          <cell r="ABY50"/>
          <cell r="ABZ50"/>
          <cell r="ACA50"/>
          <cell r="ACB50"/>
          <cell r="ACC50"/>
          <cell r="ACD50"/>
          <cell r="ACE50"/>
          <cell r="ACF50"/>
          <cell r="ACG50"/>
          <cell r="ACH50"/>
          <cell r="ACI50"/>
          <cell r="ACJ50"/>
          <cell r="ACK50"/>
          <cell r="ACL50"/>
          <cell r="ACM50"/>
          <cell r="ACN50"/>
          <cell r="ACO50"/>
          <cell r="ACP50"/>
          <cell r="ACQ50"/>
          <cell r="ACR50"/>
          <cell r="ACS50"/>
          <cell r="ACT50"/>
          <cell r="ACU50"/>
          <cell r="ACV50"/>
          <cell r="ACW50"/>
          <cell r="ACX50"/>
          <cell r="ACY50"/>
          <cell r="ACZ50"/>
          <cell r="ADA50"/>
          <cell r="ADB50"/>
          <cell r="ADC50"/>
          <cell r="ADD50"/>
          <cell r="ADE50"/>
          <cell r="ADF50"/>
          <cell r="ADG50"/>
          <cell r="ADH50"/>
          <cell r="ADI50"/>
          <cell r="ADJ50"/>
          <cell r="ADK50"/>
          <cell r="ADL50"/>
          <cell r="ADM50"/>
          <cell r="ADN50"/>
          <cell r="ADO50"/>
          <cell r="ADP50"/>
          <cell r="ADQ50"/>
          <cell r="ADR50"/>
          <cell r="ADS50"/>
          <cell r="ADT50"/>
          <cell r="ADU50"/>
          <cell r="ADV50"/>
          <cell r="ADW50"/>
          <cell r="ADX50"/>
          <cell r="ADY50"/>
          <cell r="ADZ50"/>
          <cell r="AEA50"/>
          <cell r="AEB50"/>
          <cell r="AEC50"/>
          <cell r="AED50"/>
          <cell r="AEE50"/>
          <cell r="AEF50"/>
          <cell r="AEG50"/>
          <cell r="AEH50"/>
          <cell r="AEI50"/>
          <cell r="AEJ50"/>
          <cell r="AEK50"/>
          <cell r="AEL50"/>
          <cell r="AEM50"/>
          <cell r="AEN50"/>
          <cell r="AEO50"/>
          <cell r="AEP50"/>
          <cell r="AEQ50"/>
          <cell r="AER50"/>
          <cell r="AES50"/>
          <cell r="AET50"/>
          <cell r="AEU50"/>
          <cell r="AEV50"/>
          <cell r="AEW50"/>
          <cell r="AEX50"/>
          <cell r="AEY50"/>
          <cell r="AEZ50"/>
          <cell r="AFA50"/>
          <cell r="AFB50"/>
          <cell r="AFC50"/>
          <cell r="AFD50"/>
          <cell r="AFE50"/>
          <cell r="AFF50"/>
          <cell r="AFG50"/>
          <cell r="AFH50"/>
          <cell r="AFI50"/>
          <cell r="AFJ50"/>
          <cell r="AFK50"/>
          <cell r="AFL50"/>
          <cell r="AFM50"/>
          <cell r="AFN50"/>
          <cell r="AFO50"/>
          <cell r="AFP50"/>
          <cell r="AFQ50"/>
          <cell r="AFR50"/>
          <cell r="AFS50"/>
          <cell r="AFT50"/>
          <cell r="AFU50"/>
          <cell r="AFV50"/>
          <cell r="AFW50"/>
          <cell r="AFX50"/>
          <cell r="AFY50"/>
          <cell r="AFZ50"/>
          <cell r="AGA50"/>
          <cell r="AGB50"/>
          <cell r="AGC50"/>
          <cell r="AGD50"/>
          <cell r="AGE50"/>
          <cell r="AGF50"/>
          <cell r="AGG50"/>
          <cell r="AGH50"/>
          <cell r="AGI50"/>
          <cell r="AGJ50"/>
          <cell r="AGK50"/>
          <cell r="AGL50"/>
          <cell r="AGM50"/>
          <cell r="AGN50"/>
          <cell r="AGO50"/>
          <cell r="AGP50"/>
          <cell r="AGQ50"/>
          <cell r="AGR50"/>
          <cell r="AGS50"/>
          <cell r="AGT50"/>
          <cell r="AGU50"/>
          <cell r="AGV50"/>
          <cell r="AGW50"/>
          <cell r="AGX50"/>
          <cell r="AGY50"/>
          <cell r="AGZ50"/>
          <cell r="AHA50"/>
          <cell r="AHB50"/>
          <cell r="AHC50"/>
          <cell r="AHD50"/>
          <cell r="AHE50"/>
          <cell r="AHF50"/>
          <cell r="AHG50"/>
          <cell r="AHH50"/>
          <cell r="AHI50"/>
          <cell r="AHJ50"/>
          <cell r="AHK50"/>
          <cell r="AHL50"/>
          <cell r="AHM50"/>
          <cell r="AHN50"/>
          <cell r="AHO50"/>
          <cell r="AHP50"/>
          <cell r="AHQ50"/>
          <cell r="AHR50"/>
          <cell r="AHS50"/>
          <cell r="AHT50"/>
          <cell r="AHU50"/>
          <cell r="AHV50"/>
          <cell r="AHW50"/>
          <cell r="AHX50"/>
          <cell r="AHY50"/>
          <cell r="AHZ50"/>
          <cell r="AIA50"/>
          <cell r="AIB50"/>
          <cell r="AIC50"/>
          <cell r="AID50"/>
          <cell r="AIE50"/>
          <cell r="AIF50"/>
          <cell r="AIG50"/>
          <cell r="AIH50"/>
          <cell r="AII50"/>
          <cell r="AIJ50"/>
          <cell r="AIK50"/>
          <cell r="AIL50"/>
          <cell r="AIM50"/>
          <cell r="AIN50"/>
          <cell r="AIO50"/>
          <cell r="AIP50"/>
          <cell r="AIQ50"/>
          <cell r="AIR50"/>
          <cell r="AIS50"/>
          <cell r="AIT50"/>
          <cell r="AIU50"/>
          <cell r="AIV50"/>
          <cell r="AIW50"/>
          <cell r="AIX50"/>
          <cell r="AIY50"/>
          <cell r="AIZ50"/>
          <cell r="AJA50"/>
          <cell r="AJB50"/>
          <cell r="AJC50"/>
          <cell r="AJD50"/>
          <cell r="AJE50"/>
          <cell r="AJF50"/>
          <cell r="AJG50"/>
          <cell r="AJH50"/>
          <cell r="AJI50"/>
          <cell r="AJJ50"/>
          <cell r="AJK50"/>
          <cell r="AJL50"/>
          <cell r="AJM50"/>
          <cell r="AJN50"/>
          <cell r="AJO50"/>
          <cell r="AJP50"/>
          <cell r="AJQ50"/>
          <cell r="AJR50"/>
          <cell r="AJS50"/>
          <cell r="AJT50"/>
          <cell r="AJU50"/>
          <cell r="AJV50"/>
          <cell r="AJW50"/>
          <cell r="AJX50"/>
          <cell r="AJY50"/>
          <cell r="AJZ50"/>
          <cell r="AKA50"/>
          <cell r="AKB50"/>
          <cell r="AKC50"/>
          <cell r="AKD50"/>
          <cell r="AKE50"/>
          <cell r="AKF50"/>
          <cell r="AKG50"/>
          <cell r="AKH50"/>
          <cell r="AKI50"/>
          <cell r="AKJ50"/>
          <cell r="AKK50"/>
          <cell r="AKL50"/>
          <cell r="AKM50"/>
          <cell r="AKN50"/>
          <cell r="AKO50"/>
          <cell r="AKP50"/>
          <cell r="AKQ50"/>
          <cell r="AKR50"/>
          <cell r="AKS50"/>
          <cell r="AKT50"/>
          <cell r="AKU50"/>
          <cell r="AKV50"/>
          <cell r="AKW50"/>
          <cell r="AKX50"/>
          <cell r="AKY50"/>
          <cell r="AKZ50"/>
          <cell r="ALA50"/>
          <cell r="ALB50"/>
          <cell r="ALC50"/>
          <cell r="ALD50"/>
          <cell r="ALE50"/>
          <cell r="ALF50"/>
          <cell r="ALG50"/>
          <cell r="ALH50"/>
          <cell r="ALI50"/>
          <cell r="ALJ50"/>
          <cell r="ALK50"/>
          <cell r="ALL50"/>
          <cell r="ALM50"/>
          <cell r="ALN50"/>
          <cell r="ALO50"/>
          <cell r="ALP50"/>
          <cell r="ALQ50"/>
          <cell r="ALR50"/>
          <cell r="ALS50"/>
          <cell r="ALT50"/>
          <cell r="ALU50"/>
          <cell r="ALV50"/>
          <cell r="ALW50"/>
          <cell r="ALX50"/>
          <cell r="ALY50"/>
          <cell r="ALZ50"/>
          <cell r="AMA50"/>
          <cell r="AMB50"/>
          <cell r="AMC50"/>
          <cell r="AMD50"/>
          <cell r="AME50"/>
          <cell r="AMF50"/>
          <cell r="AMG50"/>
          <cell r="AMH50"/>
          <cell r="AMI50"/>
          <cell r="AMJ50"/>
          <cell r="AMK50"/>
          <cell r="AML50"/>
          <cell r="AMM50"/>
          <cell r="AMN50"/>
          <cell r="AMO50"/>
          <cell r="AMP50"/>
          <cell r="AMQ50"/>
          <cell r="AMR50"/>
          <cell r="AMS50"/>
          <cell r="AMT50"/>
          <cell r="AMU50"/>
          <cell r="AMV50"/>
          <cell r="AMW50"/>
          <cell r="AMX50"/>
          <cell r="AMY50"/>
          <cell r="AMZ50"/>
          <cell r="ANA50"/>
          <cell r="ANB50"/>
          <cell r="ANC50"/>
          <cell r="AND50"/>
          <cell r="ANE50"/>
          <cell r="ANF50"/>
          <cell r="ANG50"/>
          <cell r="ANH50"/>
          <cell r="ANI50"/>
          <cell r="ANJ50"/>
          <cell r="ANK50"/>
          <cell r="ANL50"/>
          <cell r="ANM50"/>
          <cell r="ANN50"/>
          <cell r="ANO50"/>
          <cell r="ANP50"/>
          <cell r="ANQ50"/>
          <cell r="ANR50"/>
          <cell r="ANS50"/>
          <cell r="ANT50"/>
          <cell r="ANU50"/>
          <cell r="ANV50"/>
          <cell r="ANW50"/>
          <cell r="ANX50"/>
          <cell r="ANY50"/>
          <cell r="ANZ50"/>
          <cell r="AOA50"/>
          <cell r="AOB50"/>
          <cell r="AOC50"/>
          <cell r="AOD50"/>
          <cell r="AOE50"/>
          <cell r="AOF50"/>
          <cell r="AOG50"/>
          <cell r="AOH50"/>
          <cell r="AOI50"/>
          <cell r="AOJ50"/>
          <cell r="AOK50"/>
          <cell r="AOL50"/>
          <cell r="AOM50"/>
          <cell r="AON50"/>
          <cell r="AOO50"/>
          <cell r="AOP50"/>
          <cell r="AOQ50"/>
          <cell r="AOR50"/>
          <cell r="AOS50"/>
          <cell r="AOT50"/>
          <cell r="AOU50"/>
          <cell r="AOV50"/>
          <cell r="AOW50"/>
          <cell r="AOX50"/>
          <cell r="AOY50"/>
          <cell r="AOZ50"/>
          <cell r="APA50"/>
          <cell r="APB50"/>
          <cell r="APC50"/>
          <cell r="APD50"/>
          <cell r="APE50"/>
          <cell r="APF50"/>
          <cell r="APG50"/>
          <cell r="APH50"/>
          <cell r="API50"/>
          <cell r="APJ50"/>
          <cell r="APK50"/>
          <cell r="APL50"/>
          <cell r="APM50"/>
          <cell r="APN50"/>
          <cell r="APO50"/>
          <cell r="APP50"/>
          <cell r="APQ50"/>
          <cell r="APR50"/>
          <cell r="APS50"/>
          <cell r="APT50"/>
          <cell r="APU50"/>
          <cell r="APV50"/>
          <cell r="APW50"/>
          <cell r="APX50"/>
          <cell r="APY50"/>
          <cell r="APZ50"/>
          <cell r="AQA50"/>
          <cell r="AQB50"/>
          <cell r="AQC50"/>
          <cell r="AQD50"/>
          <cell r="AQE50"/>
          <cell r="AQF50"/>
          <cell r="AQG50"/>
          <cell r="AQH50"/>
          <cell r="AQI50"/>
          <cell r="AQJ50"/>
          <cell r="AQK50"/>
          <cell r="AQL50"/>
          <cell r="AQM50"/>
          <cell r="AQN50"/>
          <cell r="AQO50"/>
          <cell r="AQP50"/>
          <cell r="AQQ50"/>
          <cell r="AQR50"/>
          <cell r="AQS50"/>
          <cell r="AQT50"/>
          <cell r="AQU50"/>
          <cell r="AQV50"/>
          <cell r="AQW50"/>
          <cell r="AQX50"/>
          <cell r="AQY50"/>
          <cell r="AQZ50"/>
          <cell r="ARA50"/>
          <cell r="ARB50"/>
          <cell r="ARC50"/>
          <cell r="ARD50"/>
          <cell r="ARE50"/>
          <cell r="ARF50"/>
          <cell r="ARG50"/>
          <cell r="ARH50"/>
          <cell r="ARI50"/>
          <cell r="ARJ50"/>
          <cell r="ARK50"/>
          <cell r="ARL50"/>
          <cell r="ARM50"/>
          <cell r="ARN50"/>
          <cell r="ARO50"/>
          <cell r="ARP50"/>
          <cell r="ARQ50"/>
          <cell r="ARR50"/>
          <cell r="ARS50"/>
          <cell r="ART50"/>
          <cell r="ARU50"/>
          <cell r="ARV50"/>
          <cell r="ARW50"/>
          <cell r="ARX50"/>
          <cell r="ARY50"/>
          <cell r="ARZ50"/>
          <cell r="ASA50"/>
          <cell r="ASB50"/>
          <cell r="ASC50"/>
          <cell r="ASD50"/>
          <cell r="ASE50"/>
          <cell r="ASF50"/>
          <cell r="ASG50"/>
          <cell r="ASH50"/>
          <cell r="ASI50"/>
          <cell r="ASJ50"/>
          <cell r="ASK50"/>
          <cell r="ASL50"/>
          <cell r="ASM50"/>
          <cell r="ASN50"/>
          <cell r="ASO50"/>
          <cell r="ASP50"/>
          <cell r="ASQ50"/>
          <cell r="ASR50"/>
          <cell r="ASS50"/>
          <cell r="AST50"/>
          <cell r="ASU50"/>
          <cell r="ASV50"/>
          <cell r="ASW50"/>
          <cell r="ASX50"/>
          <cell r="ASY50"/>
          <cell r="ASZ50"/>
          <cell r="ATA50"/>
          <cell r="ATB50"/>
          <cell r="ATC50"/>
          <cell r="ATD50"/>
          <cell r="ATE50"/>
          <cell r="ATF50"/>
          <cell r="ATG50"/>
          <cell r="ATH50"/>
          <cell r="ATI50"/>
          <cell r="ATJ50"/>
          <cell r="ATK50"/>
          <cell r="ATL50"/>
          <cell r="ATM50"/>
          <cell r="ATN50"/>
          <cell r="ATO50"/>
          <cell r="ATP50"/>
          <cell r="ATQ50"/>
          <cell r="ATR50"/>
          <cell r="ATS50"/>
          <cell r="ATT50"/>
          <cell r="ATU50"/>
          <cell r="ATV50"/>
          <cell r="ATW50"/>
          <cell r="ATX50"/>
          <cell r="ATY50"/>
          <cell r="ATZ50"/>
          <cell r="AUA50"/>
          <cell r="AUB50"/>
          <cell r="AUC50"/>
          <cell r="AUD50"/>
          <cell r="AUE50"/>
          <cell r="AUF50"/>
          <cell r="AUG50"/>
          <cell r="AUH50"/>
          <cell r="AUI50"/>
          <cell r="AUJ50"/>
          <cell r="AUK50"/>
          <cell r="AUL50"/>
          <cell r="AUM50"/>
          <cell r="AUN50"/>
          <cell r="AUO50"/>
          <cell r="AUP50"/>
          <cell r="AUQ50"/>
          <cell r="AUR50"/>
          <cell r="AUS50"/>
          <cell r="AUT50"/>
          <cell r="AUU50"/>
          <cell r="AUV50"/>
          <cell r="AUW50"/>
          <cell r="AUX50"/>
          <cell r="AUY50"/>
          <cell r="AUZ50"/>
          <cell r="AVA50"/>
          <cell r="AVB50"/>
          <cell r="AVC50"/>
          <cell r="AVD50"/>
          <cell r="AVE50"/>
          <cell r="AVF50"/>
          <cell r="AVG50"/>
          <cell r="AVH50"/>
          <cell r="AVI50"/>
          <cell r="AVJ50"/>
          <cell r="AVK50"/>
          <cell r="AVL50"/>
          <cell r="AVM50"/>
          <cell r="AVN50"/>
          <cell r="AVO50"/>
          <cell r="AVP50"/>
          <cell r="AVQ50"/>
          <cell r="AVR50"/>
          <cell r="AVS50"/>
          <cell r="AVT50"/>
          <cell r="AVU50"/>
          <cell r="AVV50"/>
          <cell r="AVW50"/>
          <cell r="AVX50"/>
          <cell r="AVY50"/>
          <cell r="AVZ50"/>
          <cell r="AWA50"/>
          <cell r="AWB50"/>
          <cell r="AWC50"/>
          <cell r="AWD50"/>
          <cell r="AWE50"/>
          <cell r="AWF50"/>
          <cell r="AWG50"/>
          <cell r="AWH50"/>
          <cell r="AWI50"/>
          <cell r="AWJ50"/>
          <cell r="AWK50"/>
          <cell r="AWL50"/>
          <cell r="AWM50"/>
          <cell r="AWN50"/>
          <cell r="AWO50"/>
          <cell r="AWP50"/>
          <cell r="AWQ50"/>
          <cell r="AWR50"/>
          <cell r="AWS50"/>
          <cell r="AWT50"/>
          <cell r="AWU50"/>
          <cell r="AWV50"/>
          <cell r="AWW50"/>
          <cell r="AWX50"/>
          <cell r="AWY50"/>
          <cell r="AWZ50"/>
          <cell r="AXA50"/>
          <cell r="AXB50"/>
          <cell r="AXC50"/>
          <cell r="AXD50"/>
          <cell r="AXE50"/>
          <cell r="AXF50"/>
          <cell r="AXG50"/>
          <cell r="AXH50"/>
          <cell r="AXI50"/>
          <cell r="AXJ50"/>
          <cell r="AXK50"/>
          <cell r="AXL50"/>
          <cell r="AXM50"/>
          <cell r="AXN50"/>
          <cell r="AXO50"/>
          <cell r="AXP50"/>
          <cell r="AXQ50"/>
          <cell r="AXR50"/>
          <cell r="AXS50"/>
          <cell r="AXT50"/>
          <cell r="AXU50"/>
          <cell r="AXV50"/>
          <cell r="AXW50"/>
          <cell r="AXX50"/>
          <cell r="AXY50"/>
          <cell r="AXZ50"/>
          <cell r="AYA50"/>
          <cell r="AYB50"/>
          <cell r="AYC50"/>
          <cell r="AYD50"/>
          <cell r="AYE50"/>
          <cell r="AYF50"/>
          <cell r="AYG50"/>
          <cell r="AYH50"/>
          <cell r="AYI50"/>
          <cell r="AYJ50"/>
          <cell r="AYK50"/>
          <cell r="AYL50"/>
          <cell r="AYM50"/>
          <cell r="AYN50"/>
          <cell r="AYO50"/>
          <cell r="AYP50"/>
          <cell r="AYQ50"/>
          <cell r="AYR50"/>
          <cell r="AYS50"/>
          <cell r="AYT50"/>
          <cell r="AYU50"/>
          <cell r="AYV50"/>
          <cell r="AYW50"/>
          <cell r="AYX50"/>
          <cell r="AYY50"/>
          <cell r="AYZ50"/>
          <cell r="AZA50"/>
          <cell r="AZB50"/>
          <cell r="AZC50"/>
          <cell r="AZD50"/>
          <cell r="AZE50"/>
          <cell r="AZF50"/>
          <cell r="AZG50"/>
          <cell r="AZH50"/>
          <cell r="AZI50"/>
          <cell r="AZJ50"/>
          <cell r="AZK50"/>
          <cell r="AZL50"/>
          <cell r="AZM50"/>
          <cell r="AZN50"/>
          <cell r="AZO50"/>
          <cell r="AZP50"/>
          <cell r="AZQ50"/>
          <cell r="AZR50"/>
          <cell r="AZS50"/>
          <cell r="AZT50"/>
          <cell r="AZU50"/>
          <cell r="AZV50"/>
          <cell r="AZW50"/>
          <cell r="AZX50"/>
          <cell r="AZY50"/>
          <cell r="AZZ50"/>
          <cell r="BAA50"/>
          <cell r="BAB50"/>
          <cell r="BAC50"/>
          <cell r="BAD50"/>
          <cell r="BAE50"/>
          <cell r="BAF50"/>
          <cell r="BAG50"/>
          <cell r="BAH50"/>
          <cell r="BAI50"/>
          <cell r="BAJ50"/>
          <cell r="BAK50"/>
          <cell r="BAL50"/>
          <cell r="BAM50"/>
          <cell r="BAN50"/>
          <cell r="BAO50"/>
          <cell r="BAP50"/>
          <cell r="BAQ50"/>
          <cell r="BAR50"/>
          <cell r="BAS50"/>
          <cell r="BAT50"/>
          <cell r="BAU50"/>
          <cell r="BAV50"/>
          <cell r="BAW50"/>
          <cell r="BAX50"/>
          <cell r="BAY50"/>
          <cell r="BAZ50"/>
          <cell r="BBA50"/>
          <cell r="BBB50"/>
          <cell r="BBC50"/>
          <cell r="BBD50"/>
          <cell r="BBE50"/>
          <cell r="BBF50"/>
          <cell r="BBG50"/>
          <cell r="BBH50"/>
          <cell r="BBI50"/>
          <cell r="BBJ50"/>
          <cell r="BBK50"/>
          <cell r="BBL50"/>
          <cell r="BBM50"/>
          <cell r="BBN50"/>
          <cell r="BBO50"/>
          <cell r="BBP50"/>
          <cell r="BBQ50"/>
          <cell r="BBR50"/>
          <cell r="BBS50"/>
          <cell r="BBT50"/>
          <cell r="BBU50"/>
          <cell r="BBV50"/>
          <cell r="BBW50"/>
          <cell r="BBX50"/>
          <cell r="BBY50"/>
          <cell r="BBZ50"/>
          <cell r="BCA50"/>
          <cell r="BCB50"/>
          <cell r="BCC50"/>
          <cell r="BCD50"/>
          <cell r="BCE50"/>
          <cell r="BCF50"/>
          <cell r="BCG50"/>
          <cell r="BCH50"/>
          <cell r="BCI50"/>
          <cell r="BCJ50"/>
          <cell r="BCK50"/>
          <cell r="BCL50"/>
          <cell r="BCM50"/>
          <cell r="BCN50"/>
          <cell r="BCO50"/>
          <cell r="BCP50"/>
          <cell r="BCQ50"/>
          <cell r="BCR50"/>
          <cell r="BCS50"/>
          <cell r="BCT50"/>
          <cell r="BCU50"/>
          <cell r="BCV50"/>
          <cell r="BCW50"/>
          <cell r="BCX50"/>
          <cell r="BCY50"/>
          <cell r="BCZ50"/>
          <cell r="BDA50"/>
          <cell r="BDB50"/>
          <cell r="BDC50"/>
          <cell r="BDD50"/>
          <cell r="BDE50"/>
          <cell r="BDF50"/>
          <cell r="BDG50"/>
          <cell r="BDH50"/>
          <cell r="BDI50"/>
          <cell r="BDJ50"/>
          <cell r="BDK50"/>
          <cell r="BDL50"/>
          <cell r="BDM50"/>
          <cell r="BDN50"/>
          <cell r="BDO50"/>
          <cell r="BDP50"/>
          <cell r="BDQ50"/>
          <cell r="BDR50"/>
          <cell r="BDS50"/>
          <cell r="BDT50"/>
          <cell r="BDU50"/>
          <cell r="BDV50"/>
          <cell r="BDW50"/>
          <cell r="BDX50"/>
          <cell r="BDY50"/>
          <cell r="BDZ50"/>
          <cell r="BEA50"/>
          <cell r="BEB50"/>
          <cell r="BEC50"/>
          <cell r="BED50"/>
          <cell r="BEE50"/>
          <cell r="BEF50"/>
          <cell r="BEG50"/>
          <cell r="BEH50"/>
          <cell r="BEI50"/>
          <cell r="BEJ50"/>
          <cell r="BEK50"/>
          <cell r="BEL50"/>
          <cell r="BEM50"/>
          <cell r="BEN50"/>
          <cell r="BEO50"/>
          <cell r="BEP50"/>
          <cell r="BEQ50"/>
          <cell r="BER50"/>
          <cell r="BES50"/>
          <cell r="BET50"/>
          <cell r="BEU50"/>
          <cell r="BEV50"/>
          <cell r="BEW50"/>
          <cell r="BEX50"/>
          <cell r="BEY50"/>
          <cell r="BEZ50"/>
          <cell r="BFA50"/>
          <cell r="BFB50"/>
          <cell r="BFC50"/>
          <cell r="BFD50"/>
          <cell r="BFE50"/>
          <cell r="BFF50"/>
          <cell r="BFG50"/>
          <cell r="BFH50"/>
          <cell r="BFI50"/>
          <cell r="BFJ50"/>
          <cell r="BFK50"/>
          <cell r="BFL50"/>
          <cell r="BFM50"/>
          <cell r="BFN50"/>
          <cell r="BFO50"/>
          <cell r="BFP50"/>
          <cell r="BFQ50"/>
          <cell r="BFR50"/>
          <cell r="BFS50"/>
          <cell r="BFT50"/>
          <cell r="BFU50"/>
          <cell r="BFV50"/>
          <cell r="BFW50"/>
          <cell r="BFX50"/>
          <cell r="BFY50"/>
          <cell r="BFZ50"/>
          <cell r="BGA50"/>
          <cell r="BGB50"/>
          <cell r="BGC50"/>
          <cell r="BGD50"/>
          <cell r="BGE50"/>
          <cell r="BGF50"/>
          <cell r="BGG50"/>
          <cell r="BGH50"/>
          <cell r="BGI50"/>
          <cell r="BGJ50"/>
          <cell r="BGK50"/>
          <cell r="BGL50"/>
          <cell r="BGM50"/>
          <cell r="BGN50"/>
          <cell r="BGO50"/>
          <cell r="BGP50"/>
          <cell r="BGQ50"/>
          <cell r="BGR50"/>
          <cell r="BGS50"/>
          <cell r="BGT50"/>
          <cell r="BGU50"/>
          <cell r="BGV50"/>
          <cell r="BGW50"/>
          <cell r="BGX50"/>
          <cell r="BGY50"/>
          <cell r="BGZ50"/>
          <cell r="BHA50"/>
          <cell r="BHB50"/>
          <cell r="BHC50"/>
          <cell r="BHD50"/>
          <cell r="BHE50"/>
          <cell r="BHF50"/>
          <cell r="BHG50"/>
          <cell r="BHH50"/>
          <cell r="BHI50"/>
          <cell r="BHJ50"/>
          <cell r="BHK50"/>
          <cell r="BHL50"/>
          <cell r="BHM50"/>
          <cell r="BHN50"/>
          <cell r="BHO50"/>
          <cell r="BHP50"/>
          <cell r="BHQ50"/>
          <cell r="BHR50"/>
          <cell r="BHS50"/>
          <cell r="BHT50"/>
          <cell r="BHU50"/>
          <cell r="BHV50"/>
          <cell r="BHW50"/>
          <cell r="BHX50"/>
          <cell r="BHY50"/>
          <cell r="BHZ50"/>
          <cell r="BIA50"/>
          <cell r="BIB50"/>
          <cell r="BIC50"/>
          <cell r="BID50"/>
          <cell r="BIE50"/>
          <cell r="BIF50"/>
          <cell r="BIG50"/>
          <cell r="BIH50"/>
          <cell r="BII50"/>
          <cell r="BIJ50"/>
          <cell r="BIK50"/>
          <cell r="BIL50"/>
          <cell r="BIM50"/>
          <cell r="BIN50"/>
          <cell r="BIO50"/>
          <cell r="BIP50"/>
          <cell r="BIQ50"/>
          <cell r="BIR50"/>
          <cell r="BIS50"/>
          <cell r="BIT50"/>
          <cell r="BIU50"/>
          <cell r="BIV50"/>
          <cell r="BIW50"/>
          <cell r="BIX50"/>
          <cell r="BIY50"/>
          <cell r="BIZ50"/>
          <cell r="BJA50"/>
          <cell r="BJB50"/>
          <cell r="BJC50"/>
          <cell r="BJD50"/>
          <cell r="BJE50"/>
          <cell r="BJF50"/>
          <cell r="BJG50"/>
          <cell r="BJH50"/>
          <cell r="BJI50"/>
          <cell r="BJJ50"/>
          <cell r="BJK50"/>
          <cell r="BJL50"/>
          <cell r="BJM50"/>
          <cell r="BJN50"/>
          <cell r="BJO50"/>
          <cell r="BJP50"/>
          <cell r="BJQ50"/>
          <cell r="BJR50"/>
          <cell r="BJS50"/>
          <cell r="BJT50"/>
          <cell r="BJU50"/>
          <cell r="BJV50"/>
          <cell r="BJW50"/>
          <cell r="BJX50"/>
          <cell r="BJY50"/>
          <cell r="BJZ50"/>
          <cell r="BKA50"/>
          <cell r="BKB50"/>
          <cell r="BKC50"/>
          <cell r="BKD50"/>
          <cell r="BKE50"/>
          <cell r="BKF50"/>
          <cell r="BKG50"/>
          <cell r="BKH50"/>
          <cell r="BKI50"/>
          <cell r="BKJ50"/>
          <cell r="BKK50"/>
          <cell r="BKL50"/>
          <cell r="BKM50"/>
          <cell r="BKN50"/>
          <cell r="BKO50"/>
          <cell r="BKP50"/>
          <cell r="BKQ50"/>
          <cell r="BKR50"/>
          <cell r="BKS50"/>
          <cell r="BKT50"/>
          <cell r="BKU50"/>
          <cell r="BKV50"/>
          <cell r="BKW50"/>
          <cell r="BKX50"/>
          <cell r="BKY50"/>
          <cell r="BKZ50"/>
          <cell r="BLA50"/>
          <cell r="BLB50"/>
          <cell r="BLC50"/>
          <cell r="BLD50"/>
          <cell r="BLE50"/>
          <cell r="BLF50"/>
          <cell r="BLG50"/>
          <cell r="BLH50"/>
          <cell r="BLI50"/>
          <cell r="BLJ50"/>
          <cell r="BLK50"/>
          <cell r="BLL50"/>
          <cell r="BLM50"/>
          <cell r="BLN50"/>
          <cell r="BLO50"/>
          <cell r="BLP50"/>
          <cell r="BLQ50"/>
          <cell r="BLR50"/>
          <cell r="BLS50"/>
          <cell r="BLT50"/>
          <cell r="BLU50"/>
          <cell r="BLV50"/>
          <cell r="BLW50"/>
          <cell r="BLX50"/>
          <cell r="BLY50"/>
          <cell r="BLZ50"/>
          <cell r="BMA50"/>
          <cell r="BMB50"/>
          <cell r="BMC50"/>
          <cell r="BMD50"/>
          <cell r="BME50"/>
          <cell r="BMF50"/>
          <cell r="BMG50"/>
          <cell r="BMH50"/>
          <cell r="BMI50"/>
          <cell r="BMJ50"/>
          <cell r="BMK50"/>
          <cell r="BML50"/>
          <cell r="BMM50"/>
          <cell r="BMN50"/>
          <cell r="BMO50"/>
          <cell r="BMP50"/>
          <cell r="BMQ50"/>
          <cell r="BMR50"/>
          <cell r="BMS50"/>
          <cell r="BMT50"/>
          <cell r="BMU50"/>
          <cell r="BMV50"/>
          <cell r="BMW50"/>
          <cell r="BMX50"/>
          <cell r="BMY50"/>
          <cell r="BMZ50"/>
          <cell r="BNA50"/>
          <cell r="BNB50"/>
          <cell r="BNC50"/>
          <cell r="BND50"/>
          <cell r="BNE50"/>
          <cell r="BNF50"/>
          <cell r="BNG50"/>
          <cell r="BNH50"/>
          <cell r="BNI50"/>
          <cell r="BNJ50"/>
          <cell r="BNK50"/>
          <cell r="BNL50"/>
          <cell r="BNM50"/>
          <cell r="BNN50"/>
          <cell r="BNO50"/>
          <cell r="BNP50"/>
          <cell r="BNQ50"/>
          <cell r="BNR50"/>
          <cell r="BNS50"/>
          <cell r="BNT50"/>
          <cell r="BNU50"/>
          <cell r="BNV50"/>
          <cell r="BNW50"/>
          <cell r="BNX50"/>
          <cell r="BNY50"/>
          <cell r="BNZ50"/>
          <cell r="BOA50"/>
          <cell r="BOB50"/>
          <cell r="BOC50"/>
          <cell r="BOD50"/>
          <cell r="BOE50"/>
          <cell r="BOF50"/>
          <cell r="BOG50"/>
          <cell r="BOH50"/>
          <cell r="BOI50"/>
          <cell r="BOJ50"/>
          <cell r="BOK50"/>
          <cell r="BOL50"/>
          <cell r="BOM50"/>
          <cell r="BON50"/>
          <cell r="BOO50"/>
          <cell r="BOP50"/>
          <cell r="BOQ50"/>
          <cell r="BOR50"/>
          <cell r="BOS50"/>
          <cell r="BOT50"/>
          <cell r="BOU50"/>
          <cell r="BOV50"/>
          <cell r="BOW50"/>
          <cell r="BOX50"/>
          <cell r="BOY50"/>
          <cell r="BOZ50"/>
          <cell r="BPA50"/>
          <cell r="BPB50"/>
          <cell r="BPC50"/>
          <cell r="BPD50"/>
          <cell r="BPE50"/>
          <cell r="BPF50"/>
          <cell r="BPG50"/>
          <cell r="BPH50"/>
          <cell r="BPI50"/>
          <cell r="BPJ50"/>
          <cell r="BPK50"/>
          <cell r="BPL50"/>
          <cell r="BPM50"/>
          <cell r="BPN50"/>
          <cell r="BPO50"/>
          <cell r="BPP50"/>
          <cell r="BPQ50"/>
          <cell r="BPR50"/>
          <cell r="BPS50"/>
          <cell r="BPT50"/>
          <cell r="BPU50"/>
          <cell r="BPV50"/>
          <cell r="BPW50"/>
          <cell r="BPX50"/>
          <cell r="BPY50"/>
          <cell r="BPZ50"/>
          <cell r="BQA50"/>
          <cell r="BQB50"/>
          <cell r="BQC50"/>
          <cell r="BQD50"/>
          <cell r="BQE50"/>
          <cell r="BQF50"/>
          <cell r="BQG50"/>
          <cell r="BQH50"/>
          <cell r="BQI50"/>
          <cell r="BQJ50"/>
          <cell r="BQK50"/>
          <cell r="BQL50"/>
          <cell r="BQM50"/>
          <cell r="BQN50"/>
          <cell r="BQO50"/>
          <cell r="BQP50"/>
          <cell r="BQQ50"/>
          <cell r="BQR50"/>
          <cell r="BQS50"/>
          <cell r="BQT50"/>
          <cell r="BQU50"/>
          <cell r="BQV50"/>
          <cell r="BQW50"/>
          <cell r="BQX50"/>
          <cell r="BQY50"/>
          <cell r="BQZ50"/>
          <cell r="BRA50"/>
          <cell r="BRB50"/>
          <cell r="BRC50"/>
          <cell r="BRD50"/>
          <cell r="BRE50"/>
          <cell r="BRF50"/>
          <cell r="BRG50"/>
          <cell r="BRH50"/>
          <cell r="BRI50"/>
          <cell r="BRJ50"/>
          <cell r="BRK50"/>
          <cell r="BRL50"/>
          <cell r="BRM50"/>
          <cell r="BRN50"/>
          <cell r="BRO50"/>
          <cell r="BRP50"/>
          <cell r="BRQ50"/>
          <cell r="BRR50"/>
          <cell r="BRS50"/>
          <cell r="BRT50"/>
          <cell r="BRU50"/>
          <cell r="BRV50"/>
          <cell r="BRW50"/>
          <cell r="BRX50"/>
          <cell r="BRY50"/>
          <cell r="BRZ50"/>
          <cell r="BSA50"/>
          <cell r="BSB50"/>
          <cell r="BSC50"/>
          <cell r="BSD50"/>
          <cell r="BSE50"/>
          <cell r="BSF50"/>
          <cell r="BSG50"/>
          <cell r="BSH50"/>
          <cell r="BSI50"/>
          <cell r="BSJ50"/>
          <cell r="BSK50"/>
          <cell r="BSL50"/>
          <cell r="BSM50"/>
          <cell r="BSN50"/>
          <cell r="BSO50"/>
          <cell r="BSP50"/>
          <cell r="BSQ50"/>
          <cell r="BSR50"/>
          <cell r="BSS50"/>
          <cell r="BST50"/>
          <cell r="BSU50"/>
          <cell r="BSV50"/>
          <cell r="BSW50"/>
          <cell r="BSX50"/>
          <cell r="BSY50"/>
          <cell r="BSZ50"/>
          <cell r="BTA50"/>
          <cell r="BTB50"/>
          <cell r="BTC50"/>
          <cell r="BTD50"/>
          <cell r="BTE50"/>
          <cell r="BTF50"/>
          <cell r="BTG50"/>
          <cell r="BTH50"/>
          <cell r="BTI50"/>
          <cell r="BTJ50"/>
          <cell r="BTK50"/>
          <cell r="BTL50"/>
          <cell r="BTM50"/>
          <cell r="BTN50"/>
          <cell r="BTO50"/>
          <cell r="BTP50"/>
          <cell r="BTQ50"/>
          <cell r="BTR50"/>
          <cell r="BTS50"/>
          <cell r="BTT50"/>
          <cell r="BTU50"/>
          <cell r="BTV50"/>
          <cell r="BTW50"/>
          <cell r="BTX50"/>
          <cell r="BTY50"/>
          <cell r="BTZ50"/>
          <cell r="BUA50"/>
          <cell r="BUB50"/>
          <cell r="BUC50"/>
          <cell r="BUD50"/>
          <cell r="BUE50"/>
          <cell r="BUF50"/>
          <cell r="BUG50"/>
          <cell r="BUH50"/>
          <cell r="BUI50"/>
          <cell r="BUJ50"/>
          <cell r="BUK50"/>
          <cell r="BUL50"/>
          <cell r="BUM50"/>
          <cell r="BUN50"/>
          <cell r="BUO50"/>
          <cell r="BUP50"/>
          <cell r="BUQ50"/>
          <cell r="BUR50"/>
          <cell r="BUS50"/>
          <cell r="BUT50"/>
          <cell r="BUU50"/>
          <cell r="BUV50"/>
          <cell r="BUW50"/>
          <cell r="BUX50"/>
          <cell r="BUY50"/>
          <cell r="BUZ50"/>
          <cell r="BVA50"/>
          <cell r="BVB50"/>
          <cell r="BVC50"/>
          <cell r="BVD50"/>
          <cell r="BVE50"/>
          <cell r="BVF50"/>
          <cell r="BVG50"/>
          <cell r="BVH50"/>
          <cell r="BVI50"/>
          <cell r="BVJ50"/>
          <cell r="BVK50"/>
          <cell r="BVL50"/>
          <cell r="BVM50"/>
          <cell r="BVN50"/>
          <cell r="BVO50"/>
          <cell r="BVP50"/>
          <cell r="BVQ50"/>
          <cell r="BVR50"/>
          <cell r="BVS50"/>
          <cell r="BVT50"/>
          <cell r="BVU50"/>
          <cell r="BVV50"/>
          <cell r="BVW50"/>
          <cell r="BVX50"/>
          <cell r="BVY50"/>
          <cell r="BVZ50"/>
          <cell r="BWA50"/>
          <cell r="BWB50"/>
          <cell r="BWC50"/>
          <cell r="BWD50"/>
          <cell r="BWE50"/>
          <cell r="BWF50"/>
          <cell r="BWG50"/>
          <cell r="BWH50"/>
          <cell r="BWI50"/>
          <cell r="BWJ50"/>
          <cell r="BWK50"/>
          <cell r="BWL50"/>
          <cell r="BWM50"/>
          <cell r="BWN50"/>
          <cell r="BWO50"/>
          <cell r="BWP50"/>
          <cell r="BWQ50"/>
          <cell r="BWR50"/>
          <cell r="BWS50"/>
          <cell r="BWT50"/>
          <cell r="BWU50"/>
          <cell r="BWV50"/>
          <cell r="BWW50"/>
          <cell r="BWX50"/>
          <cell r="BWY50"/>
          <cell r="BWZ50"/>
          <cell r="BXA50"/>
          <cell r="BXB50"/>
          <cell r="BXC50"/>
          <cell r="BXD50"/>
          <cell r="BXE50"/>
          <cell r="BXF50"/>
          <cell r="BXG50"/>
          <cell r="BXH50"/>
          <cell r="BXI50"/>
          <cell r="BXJ50"/>
          <cell r="BXK50"/>
          <cell r="BXL50"/>
          <cell r="BXM50"/>
          <cell r="BXN50"/>
          <cell r="BXO50"/>
          <cell r="BXP50"/>
          <cell r="BXQ50"/>
          <cell r="BXR50"/>
          <cell r="BXS50"/>
          <cell r="BXT50"/>
          <cell r="BXU50"/>
          <cell r="BXV50"/>
          <cell r="BXW50"/>
          <cell r="BXX50"/>
          <cell r="BXY50"/>
          <cell r="BXZ50"/>
          <cell r="BYA50"/>
          <cell r="BYB50"/>
          <cell r="BYC50"/>
          <cell r="BYD50"/>
          <cell r="BYE50"/>
          <cell r="BYF50"/>
          <cell r="BYG50"/>
          <cell r="BYH50"/>
          <cell r="BYI50"/>
          <cell r="BYJ50"/>
          <cell r="BYK50"/>
          <cell r="BYL50"/>
          <cell r="BYM50"/>
          <cell r="BYN50"/>
          <cell r="BYO50"/>
          <cell r="BYP50"/>
          <cell r="BYQ50"/>
          <cell r="BYR50"/>
          <cell r="BYS50"/>
          <cell r="BYT50"/>
          <cell r="BYU50"/>
          <cell r="BYV50"/>
          <cell r="BYW50"/>
          <cell r="BYX50"/>
          <cell r="BYY50"/>
          <cell r="BYZ50"/>
          <cell r="BZA50"/>
          <cell r="BZB50"/>
          <cell r="BZC50"/>
          <cell r="BZD50"/>
          <cell r="BZE50"/>
          <cell r="BZF50"/>
          <cell r="BZG50"/>
          <cell r="BZH50"/>
          <cell r="BZI50"/>
          <cell r="BZJ50"/>
          <cell r="BZK50"/>
          <cell r="BZL50"/>
          <cell r="BZM50"/>
          <cell r="BZN50"/>
          <cell r="BZO50"/>
          <cell r="BZP50"/>
          <cell r="BZQ50"/>
          <cell r="BZR50"/>
          <cell r="BZS50"/>
          <cell r="BZT50"/>
          <cell r="BZU50"/>
          <cell r="BZV50"/>
          <cell r="BZW50"/>
          <cell r="BZX50"/>
          <cell r="BZY50"/>
          <cell r="BZZ50"/>
          <cell r="CAA50"/>
          <cell r="CAB50"/>
          <cell r="CAC50"/>
          <cell r="CAD50"/>
          <cell r="CAE50"/>
          <cell r="CAF50"/>
          <cell r="CAG50"/>
          <cell r="CAH50"/>
          <cell r="CAI50"/>
          <cell r="CAJ50"/>
          <cell r="CAK50"/>
          <cell r="CAL50"/>
          <cell r="CAM50"/>
          <cell r="CAN50"/>
          <cell r="CAO50"/>
          <cell r="CAP50"/>
          <cell r="CAQ50"/>
          <cell r="CAR50"/>
          <cell r="CAS50"/>
          <cell r="CAT50"/>
          <cell r="CAU50"/>
          <cell r="CAV50"/>
          <cell r="CAW50"/>
          <cell r="CAX50"/>
          <cell r="CAY50"/>
          <cell r="CAZ50"/>
          <cell r="CBA50"/>
          <cell r="CBB50"/>
          <cell r="CBC50"/>
          <cell r="CBD50"/>
          <cell r="CBE50"/>
          <cell r="CBF50"/>
          <cell r="CBG50"/>
          <cell r="CBH50"/>
          <cell r="CBI50"/>
          <cell r="CBJ50"/>
          <cell r="CBK50"/>
          <cell r="CBL50"/>
          <cell r="CBM50"/>
          <cell r="CBN50"/>
          <cell r="CBO50"/>
          <cell r="CBP50"/>
          <cell r="CBQ50"/>
          <cell r="CBR50"/>
          <cell r="CBS50"/>
          <cell r="CBT50"/>
          <cell r="CBU50"/>
          <cell r="CBV50"/>
          <cell r="CBW50"/>
          <cell r="CBX50"/>
          <cell r="CBY50"/>
          <cell r="CBZ50"/>
          <cell r="CCA50"/>
          <cell r="CCB50"/>
          <cell r="CCC50"/>
          <cell r="CCD50"/>
          <cell r="CCE50"/>
          <cell r="CCF50"/>
          <cell r="CCG50"/>
          <cell r="CCH50"/>
          <cell r="CCI50"/>
          <cell r="CCJ50"/>
          <cell r="CCK50"/>
          <cell r="CCL50"/>
          <cell r="CCM50"/>
          <cell r="CCN50"/>
          <cell r="CCO50"/>
          <cell r="CCP50"/>
          <cell r="CCQ50"/>
          <cell r="CCR50"/>
          <cell r="CCS50"/>
          <cell r="CCT50"/>
          <cell r="CCU50"/>
          <cell r="CCV50"/>
          <cell r="CCW50"/>
          <cell r="CCX50"/>
          <cell r="CCY50"/>
          <cell r="CCZ50"/>
          <cell r="CDA50"/>
          <cell r="CDB50"/>
          <cell r="CDC50"/>
          <cell r="CDD50"/>
          <cell r="CDE50"/>
          <cell r="CDF50"/>
          <cell r="CDG50"/>
          <cell r="CDH50"/>
          <cell r="CDI50"/>
          <cell r="CDJ50"/>
          <cell r="CDK50"/>
          <cell r="CDL50"/>
          <cell r="CDM50"/>
          <cell r="CDN50"/>
          <cell r="CDO50"/>
          <cell r="CDP50"/>
          <cell r="CDQ50"/>
          <cell r="CDR50"/>
          <cell r="CDS50"/>
          <cell r="CDT50"/>
          <cell r="CDU50"/>
          <cell r="CDV50"/>
          <cell r="CDW50"/>
          <cell r="CDX50"/>
          <cell r="CDY50"/>
          <cell r="CDZ50"/>
          <cell r="CEA50"/>
          <cell r="CEB50"/>
          <cell r="CEC50"/>
          <cell r="CED50"/>
          <cell r="CEE50"/>
          <cell r="CEF50"/>
          <cell r="CEG50"/>
          <cell r="CEH50"/>
          <cell r="CEI50"/>
          <cell r="CEJ50"/>
          <cell r="CEK50"/>
          <cell r="CEL50"/>
          <cell r="CEM50"/>
          <cell r="CEN50"/>
          <cell r="CEO50"/>
          <cell r="CEP50"/>
          <cell r="CEQ50"/>
          <cell r="CER50"/>
          <cell r="CES50"/>
          <cell r="CET50"/>
          <cell r="CEU50"/>
          <cell r="CEV50"/>
          <cell r="CEW50"/>
          <cell r="CEX50"/>
          <cell r="CEY50"/>
          <cell r="CEZ50"/>
          <cell r="CFA50"/>
          <cell r="CFB50"/>
          <cell r="CFC50"/>
          <cell r="CFD50"/>
          <cell r="CFE50"/>
          <cell r="CFF50"/>
          <cell r="CFG50"/>
          <cell r="CFH50"/>
          <cell r="CFI50"/>
          <cell r="CFJ50"/>
          <cell r="CFK50"/>
          <cell r="CFL50"/>
          <cell r="CFM50"/>
          <cell r="CFN50"/>
          <cell r="CFO50"/>
          <cell r="CFP50"/>
          <cell r="CFQ50"/>
          <cell r="CFR50"/>
          <cell r="CFS50"/>
          <cell r="CFT50"/>
          <cell r="CFU50"/>
          <cell r="CFV50"/>
          <cell r="CFW50"/>
          <cell r="CFX50"/>
          <cell r="CFY50"/>
          <cell r="CFZ50"/>
          <cell r="CGA50"/>
          <cell r="CGB50"/>
          <cell r="CGC50"/>
          <cell r="CGD50"/>
          <cell r="CGE50"/>
          <cell r="CGF50"/>
          <cell r="CGG50"/>
          <cell r="CGH50"/>
          <cell r="CGI50"/>
          <cell r="CGJ50"/>
          <cell r="CGK50"/>
          <cell r="CGL50"/>
          <cell r="CGM50"/>
          <cell r="CGN50"/>
          <cell r="CGO50"/>
          <cell r="CGP50"/>
          <cell r="CGQ50"/>
          <cell r="CGR50"/>
          <cell r="CGS50"/>
          <cell r="CGT50"/>
          <cell r="CGU50"/>
          <cell r="CGV50"/>
          <cell r="CGW50"/>
          <cell r="CGX50"/>
          <cell r="CGY50"/>
          <cell r="CGZ50"/>
          <cell r="CHA50"/>
          <cell r="CHB50"/>
          <cell r="CHC50"/>
          <cell r="CHD50"/>
          <cell r="CHE50"/>
          <cell r="CHF50"/>
          <cell r="CHG50"/>
          <cell r="CHH50"/>
          <cell r="CHI50"/>
          <cell r="CHJ50"/>
          <cell r="CHK50"/>
          <cell r="CHL50"/>
          <cell r="CHM50"/>
          <cell r="CHN50"/>
          <cell r="CHO50"/>
          <cell r="CHP50"/>
          <cell r="CHQ50"/>
          <cell r="CHR50"/>
          <cell r="CHS50"/>
          <cell r="CHT50"/>
          <cell r="CHU50"/>
          <cell r="CHV50"/>
          <cell r="CHW50"/>
          <cell r="CHX50"/>
          <cell r="CHY50"/>
          <cell r="CHZ50"/>
          <cell r="CIA50"/>
          <cell r="CIB50"/>
          <cell r="CIC50"/>
          <cell r="CID50"/>
          <cell r="CIE50"/>
          <cell r="CIF50"/>
          <cell r="CIG50"/>
          <cell r="CIH50"/>
          <cell r="CII50"/>
          <cell r="CIJ50"/>
          <cell r="CIK50"/>
          <cell r="CIL50"/>
          <cell r="CIM50"/>
          <cell r="CIN50"/>
          <cell r="CIO50"/>
          <cell r="CIP50"/>
          <cell r="CIQ50"/>
          <cell r="CIR50"/>
          <cell r="CIS50"/>
          <cell r="CIT50"/>
          <cell r="CIU50"/>
          <cell r="CIV50"/>
          <cell r="CIW50"/>
          <cell r="CIX50"/>
          <cell r="CIY50"/>
          <cell r="CIZ50"/>
          <cell r="CJA50"/>
          <cell r="CJB50"/>
          <cell r="CJC50"/>
          <cell r="CJD50"/>
          <cell r="CJE50"/>
          <cell r="CJF50"/>
          <cell r="CJG50"/>
          <cell r="CJH50"/>
          <cell r="CJI50"/>
          <cell r="CJJ50"/>
          <cell r="CJK50"/>
          <cell r="CJL50"/>
          <cell r="CJM50"/>
          <cell r="CJN50"/>
          <cell r="CJO50"/>
          <cell r="CJP50"/>
          <cell r="CJQ50"/>
          <cell r="CJR50"/>
          <cell r="CJS50"/>
          <cell r="CJT50"/>
          <cell r="CJU50"/>
          <cell r="CJV50"/>
          <cell r="CJW50"/>
          <cell r="CJX50"/>
          <cell r="CJY50"/>
          <cell r="CJZ50"/>
          <cell r="CKA50"/>
          <cell r="CKB50"/>
          <cell r="CKC50"/>
          <cell r="CKD50"/>
          <cell r="CKE50"/>
          <cell r="CKF50"/>
          <cell r="CKG50"/>
          <cell r="CKH50"/>
          <cell r="CKI50"/>
          <cell r="CKJ50"/>
          <cell r="CKK50"/>
          <cell r="CKL50"/>
          <cell r="CKM50"/>
          <cell r="CKN50"/>
          <cell r="CKO50"/>
          <cell r="CKP50"/>
          <cell r="CKQ50"/>
          <cell r="CKR50"/>
          <cell r="CKS50"/>
          <cell r="CKT50"/>
          <cell r="CKU50"/>
          <cell r="CKV50"/>
          <cell r="CKW50"/>
          <cell r="CKX50"/>
          <cell r="CKY50"/>
          <cell r="CKZ50"/>
          <cell r="CLA50"/>
          <cell r="CLB50"/>
          <cell r="CLC50"/>
          <cell r="CLD50"/>
          <cell r="CLE50"/>
          <cell r="CLF50"/>
          <cell r="CLG50"/>
          <cell r="CLH50"/>
          <cell r="CLI50"/>
          <cell r="CLJ50"/>
          <cell r="CLK50"/>
          <cell r="CLL50"/>
          <cell r="CLM50"/>
          <cell r="CLN50"/>
          <cell r="CLO50"/>
          <cell r="CLP50"/>
          <cell r="CLQ50"/>
          <cell r="CLR50"/>
          <cell r="CLS50"/>
          <cell r="CLT50"/>
          <cell r="CLU50"/>
          <cell r="CLV50"/>
          <cell r="CLW50"/>
          <cell r="CLX50"/>
          <cell r="CLY50"/>
          <cell r="CLZ50"/>
          <cell r="CMA50"/>
          <cell r="CMB50"/>
          <cell r="CMC50"/>
          <cell r="CMD50"/>
          <cell r="CME50"/>
          <cell r="CMF50"/>
          <cell r="CMG50"/>
          <cell r="CMH50"/>
          <cell r="CMI50"/>
          <cell r="CMJ50"/>
          <cell r="CMK50"/>
          <cell r="CML50"/>
          <cell r="CMM50"/>
          <cell r="CMN50"/>
          <cell r="CMO50"/>
          <cell r="CMP50"/>
          <cell r="CMQ50"/>
          <cell r="CMR50"/>
          <cell r="CMS50"/>
          <cell r="CMT50"/>
          <cell r="CMU50"/>
          <cell r="CMV50"/>
          <cell r="CMW50"/>
          <cell r="CMX50"/>
          <cell r="CMY50"/>
          <cell r="CMZ50"/>
          <cell r="CNA50"/>
          <cell r="CNB50"/>
          <cell r="CNC50"/>
          <cell r="CND50"/>
          <cell r="CNE50"/>
          <cell r="CNF50"/>
          <cell r="CNG50"/>
          <cell r="CNH50"/>
          <cell r="CNI50"/>
          <cell r="CNJ50"/>
          <cell r="CNK50"/>
          <cell r="CNL50"/>
          <cell r="CNM50"/>
          <cell r="CNN50"/>
          <cell r="CNO50"/>
          <cell r="CNP50"/>
          <cell r="CNQ50"/>
          <cell r="CNR50"/>
          <cell r="CNS50"/>
          <cell r="CNT50"/>
          <cell r="CNU50"/>
          <cell r="CNV50"/>
          <cell r="CNW50"/>
          <cell r="CNX50"/>
          <cell r="CNY50"/>
          <cell r="CNZ50"/>
          <cell r="COA50"/>
          <cell r="COB50"/>
          <cell r="COC50"/>
          <cell r="COD50"/>
          <cell r="COE50"/>
          <cell r="COF50"/>
          <cell r="COG50"/>
          <cell r="COH50"/>
          <cell r="COI50"/>
          <cell r="COJ50"/>
          <cell r="COK50"/>
          <cell r="COL50"/>
          <cell r="COM50"/>
          <cell r="CON50"/>
          <cell r="COO50"/>
          <cell r="COP50"/>
          <cell r="COQ50"/>
          <cell r="COR50"/>
          <cell r="COS50"/>
          <cell r="COT50"/>
          <cell r="COU50"/>
          <cell r="COV50"/>
          <cell r="COW50"/>
          <cell r="COX50"/>
          <cell r="COY50"/>
          <cell r="COZ50"/>
          <cell r="CPA50"/>
          <cell r="CPB50"/>
          <cell r="CPC50"/>
          <cell r="CPD50"/>
          <cell r="CPE50"/>
          <cell r="CPF50"/>
          <cell r="CPG50"/>
          <cell r="CPH50"/>
          <cell r="CPI50"/>
          <cell r="CPJ50"/>
          <cell r="CPK50"/>
          <cell r="CPL50"/>
          <cell r="CPM50"/>
          <cell r="CPN50"/>
          <cell r="CPO50"/>
          <cell r="CPP50"/>
          <cell r="CPQ50"/>
          <cell r="CPR50"/>
          <cell r="CPS50"/>
          <cell r="CPT50"/>
          <cell r="CPU50"/>
          <cell r="CPV50"/>
          <cell r="CPW50"/>
          <cell r="CPX50"/>
          <cell r="CPY50"/>
          <cell r="CPZ50"/>
          <cell r="CQA50"/>
          <cell r="CQB50"/>
          <cell r="CQC50"/>
          <cell r="CQD50"/>
          <cell r="CQE50"/>
          <cell r="CQF50"/>
          <cell r="CQG50"/>
          <cell r="CQH50"/>
          <cell r="CQI50"/>
          <cell r="CQJ50"/>
          <cell r="CQK50"/>
          <cell r="CQL50"/>
          <cell r="CQM50"/>
          <cell r="CQN50"/>
          <cell r="CQO50"/>
          <cell r="CQP50"/>
          <cell r="CQQ50"/>
          <cell r="CQR50"/>
          <cell r="CQS50"/>
          <cell r="CQT50"/>
          <cell r="CQU50"/>
          <cell r="CQV50"/>
          <cell r="CQW50"/>
          <cell r="CQX50"/>
          <cell r="CQY50"/>
          <cell r="CQZ50"/>
          <cell r="CRA50"/>
          <cell r="CRB50"/>
          <cell r="CRC50"/>
          <cell r="CRD50"/>
          <cell r="CRE50"/>
          <cell r="CRF50"/>
          <cell r="CRG50"/>
          <cell r="CRH50"/>
          <cell r="CRI50"/>
          <cell r="CRJ50"/>
          <cell r="CRK50"/>
          <cell r="CRL50"/>
          <cell r="CRM50"/>
          <cell r="CRN50"/>
          <cell r="CRO50"/>
          <cell r="CRP50"/>
          <cell r="CRQ50"/>
          <cell r="CRR50"/>
          <cell r="CRS50"/>
          <cell r="CRT50"/>
          <cell r="CRU50"/>
          <cell r="CRV50"/>
          <cell r="CRW50"/>
          <cell r="CRX50"/>
          <cell r="CRY50"/>
          <cell r="CRZ50"/>
          <cell r="CSA50"/>
          <cell r="CSB50"/>
          <cell r="CSC50"/>
          <cell r="CSD50"/>
          <cell r="CSE50"/>
          <cell r="CSF50"/>
          <cell r="CSG50"/>
          <cell r="CSH50"/>
          <cell r="CSI50"/>
          <cell r="CSJ50"/>
          <cell r="CSK50"/>
          <cell r="CSL50"/>
          <cell r="CSM50"/>
          <cell r="CSN50"/>
          <cell r="CSO50"/>
          <cell r="CSP50"/>
          <cell r="CSQ50"/>
          <cell r="CSR50"/>
          <cell r="CSS50"/>
          <cell r="CST50"/>
          <cell r="CSU50"/>
          <cell r="CSV50"/>
          <cell r="CSW50"/>
          <cell r="CSX50"/>
          <cell r="CSY50"/>
          <cell r="CSZ50"/>
          <cell r="CTA50"/>
          <cell r="CTB50"/>
          <cell r="CTC50"/>
          <cell r="CTD50"/>
          <cell r="CTE50"/>
          <cell r="CTF50"/>
          <cell r="CTG50"/>
          <cell r="CTH50"/>
          <cell r="CTI50"/>
          <cell r="CTJ50"/>
          <cell r="CTK50"/>
          <cell r="CTL50"/>
          <cell r="CTM50"/>
          <cell r="CTN50"/>
          <cell r="CTO50"/>
          <cell r="CTP50"/>
          <cell r="CTQ50"/>
          <cell r="CTR50"/>
          <cell r="CTS50"/>
          <cell r="CTT50"/>
          <cell r="CTU50"/>
          <cell r="CTV50"/>
          <cell r="CTW50"/>
          <cell r="CTX50"/>
          <cell r="CTY50"/>
          <cell r="CTZ50"/>
          <cell r="CUA50"/>
          <cell r="CUB50"/>
          <cell r="CUC50"/>
          <cell r="CUD50"/>
          <cell r="CUE50"/>
          <cell r="CUF50"/>
          <cell r="CUG50"/>
          <cell r="CUH50"/>
          <cell r="CUI50"/>
          <cell r="CUJ50"/>
          <cell r="CUK50"/>
          <cell r="CUL50"/>
          <cell r="CUM50"/>
          <cell r="CUN50"/>
          <cell r="CUO50"/>
          <cell r="CUP50"/>
          <cell r="CUQ50"/>
          <cell r="CUR50"/>
          <cell r="CUS50"/>
          <cell r="CUT50"/>
          <cell r="CUU50"/>
          <cell r="CUV50"/>
          <cell r="CUW50"/>
          <cell r="CUX50"/>
          <cell r="CUY50"/>
          <cell r="CUZ50"/>
          <cell r="CVA50"/>
          <cell r="CVB50"/>
          <cell r="CVC50"/>
          <cell r="CVD50"/>
          <cell r="CVE50"/>
          <cell r="CVF50"/>
          <cell r="CVG50"/>
          <cell r="CVH50"/>
          <cell r="CVI50"/>
          <cell r="CVJ50"/>
          <cell r="CVK50"/>
          <cell r="CVL50"/>
          <cell r="CVM50"/>
          <cell r="CVN50"/>
          <cell r="CVO50"/>
          <cell r="CVP50"/>
          <cell r="CVQ50"/>
          <cell r="CVR50"/>
          <cell r="CVS50"/>
          <cell r="CVT50"/>
          <cell r="CVU50"/>
          <cell r="CVV50"/>
          <cell r="CVW50"/>
          <cell r="CVX50"/>
          <cell r="CVY50"/>
          <cell r="CVZ50"/>
          <cell r="CWA50"/>
          <cell r="CWB50"/>
          <cell r="CWC50"/>
          <cell r="CWD50"/>
          <cell r="CWE50"/>
          <cell r="CWF50"/>
          <cell r="CWG50"/>
          <cell r="CWH50"/>
          <cell r="CWI50"/>
          <cell r="CWJ50"/>
          <cell r="CWK50"/>
          <cell r="CWL50"/>
          <cell r="CWM50"/>
          <cell r="CWN50"/>
          <cell r="CWO50"/>
          <cell r="CWP50"/>
          <cell r="CWQ50"/>
          <cell r="CWR50"/>
          <cell r="CWS50"/>
          <cell r="CWT50"/>
          <cell r="CWU50"/>
          <cell r="CWV50"/>
          <cell r="CWW50"/>
          <cell r="CWX50"/>
          <cell r="CWY50"/>
          <cell r="CWZ50"/>
          <cell r="CXA50"/>
          <cell r="CXB50"/>
          <cell r="CXC50"/>
          <cell r="CXD50"/>
          <cell r="CXE50"/>
          <cell r="CXF50"/>
          <cell r="CXG50"/>
          <cell r="CXH50"/>
          <cell r="CXI50"/>
          <cell r="CXJ50"/>
          <cell r="CXK50"/>
          <cell r="CXL50"/>
          <cell r="CXM50"/>
          <cell r="CXN50"/>
          <cell r="CXO50"/>
          <cell r="CXP50"/>
          <cell r="CXQ50"/>
          <cell r="CXR50"/>
          <cell r="CXS50"/>
          <cell r="CXT50"/>
          <cell r="CXU50"/>
          <cell r="CXV50"/>
          <cell r="CXW50"/>
          <cell r="CXX50"/>
          <cell r="CXY50"/>
          <cell r="CXZ50"/>
          <cell r="CYA50"/>
          <cell r="CYB50"/>
          <cell r="CYC50"/>
          <cell r="CYD50"/>
          <cell r="CYE50"/>
          <cell r="CYF50"/>
          <cell r="CYG50"/>
          <cell r="CYH50"/>
          <cell r="CYI50"/>
          <cell r="CYJ50"/>
          <cell r="CYK50"/>
          <cell r="CYL50"/>
          <cell r="CYM50"/>
          <cell r="CYN50"/>
          <cell r="CYO50"/>
          <cell r="CYP50"/>
          <cell r="CYQ50"/>
          <cell r="CYR50"/>
          <cell r="CYS50"/>
          <cell r="CYT50"/>
          <cell r="CYU50"/>
          <cell r="CYV50"/>
          <cell r="CYW50"/>
          <cell r="CYX50"/>
          <cell r="CYY50"/>
          <cell r="CYZ50"/>
          <cell r="CZA50"/>
          <cell r="CZB50"/>
          <cell r="CZC50"/>
          <cell r="CZD50"/>
          <cell r="CZE50"/>
          <cell r="CZF50"/>
          <cell r="CZG50"/>
          <cell r="CZH50"/>
          <cell r="CZI50"/>
          <cell r="CZJ50"/>
          <cell r="CZK50"/>
          <cell r="CZL50"/>
          <cell r="CZM50"/>
          <cell r="CZN50"/>
          <cell r="CZO50"/>
          <cell r="CZP50"/>
          <cell r="CZQ50"/>
          <cell r="CZR50"/>
          <cell r="CZS50"/>
          <cell r="CZT50"/>
          <cell r="CZU50"/>
          <cell r="CZV50"/>
          <cell r="CZW50"/>
          <cell r="CZX50"/>
          <cell r="CZY50"/>
          <cell r="CZZ50"/>
          <cell r="DAA50"/>
          <cell r="DAB50"/>
          <cell r="DAC50"/>
          <cell r="DAD50"/>
          <cell r="DAE50"/>
          <cell r="DAF50"/>
          <cell r="DAG50"/>
          <cell r="DAH50"/>
          <cell r="DAI50"/>
          <cell r="DAJ50"/>
          <cell r="DAK50"/>
          <cell r="DAL50"/>
          <cell r="DAM50"/>
          <cell r="DAN50"/>
          <cell r="DAO50"/>
          <cell r="DAP50"/>
          <cell r="DAQ50"/>
          <cell r="DAR50"/>
          <cell r="DAS50"/>
          <cell r="DAT50"/>
          <cell r="DAU50"/>
          <cell r="DAV50"/>
          <cell r="DAW50"/>
          <cell r="DAX50"/>
          <cell r="DAY50"/>
          <cell r="DAZ50"/>
          <cell r="DBA50"/>
          <cell r="DBB50"/>
          <cell r="DBC50"/>
          <cell r="DBD50"/>
          <cell r="DBE50"/>
          <cell r="DBF50"/>
          <cell r="DBG50"/>
          <cell r="DBH50"/>
          <cell r="DBI50"/>
          <cell r="DBJ50"/>
          <cell r="DBK50"/>
          <cell r="DBL50"/>
          <cell r="DBM50"/>
          <cell r="DBN50"/>
          <cell r="DBO50"/>
          <cell r="DBP50"/>
          <cell r="DBQ50"/>
          <cell r="DBR50"/>
          <cell r="DBS50"/>
          <cell r="DBT50"/>
          <cell r="DBU50"/>
          <cell r="DBV50"/>
          <cell r="DBW50"/>
          <cell r="DBX50"/>
          <cell r="DBY50"/>
          <cell r="DBZ50"/>
          <cell r="DCA50"/>
          <cell r="DCB50"/>
          <cell r="DCC50"/>
          <cell r="DCD50"/>
          <cell r="DCE50"/>
          <cell r="DCF50"/>
          <cell r="DCG50"/>
          <cell r="DCH50"/>
          <cell r="DCI50"/>
          <cell r="DCJ50"/>
          <cell r="DCK50"/>
          <cell r="DCL50"/>
          <cell r="DCM50"/>
          <cell r="DCN50"/>
          <cell r="DCO50"/>
          <cell r="DCP50"/>
          <cell r="DCQ50"/>
          <cell r="DCR50"/>
          <cell r="DCS50"/>
          <cell r="DCT50"/>
          <cell r="DCU50"/>
          <cell r="DCV50"/>
          <cell r="DCW50"/>
          <cell r="DCX50"/>
          <cell r="DCY50"/>
          <cell r="DCZ50"/>
          <cell r="DDA50"/>
          <cell r="DDB50"/>
          <cell r="DDC50"/>
          <cell r="DDD50"/>
          <cell r="DDE50"/>
          <cell r="DDF50"/>
          <cell r="DDG50"/>
          <cell r="DDH50"/>
          <cell r="DDI50"/>
          <cell r="DDJ50"/>
          <cell r="DDK50"/>
          <cell r="DDL50"/>
          <cell r="DDM50"/>
          <cell r="DDN50"/>
          <cell r="DDO50"/>
          <cell r="DDP50"/>
          <cell r="DDQ50"/>
          <cell r="DDR50"/>
          <cell r="DDS50"/>
          <cell r="DDT50"/>
          <cell r="DDU50"/>
          <cell r="DDV50"/>
          <cell r="DDW50"/>
          <cell r="DDX50"/>
          <cell r="DDY50"/>
          <cell r="DDZ50"/>
          <cell r="DEA50"/>
          <cell r="DEB50"/>
          <cell r="DEC50"/>
          <cell r="DED50"/>
          <cell r="DEE50"/>
          <cell r="DEF50"/>
          <cell r="DEG50"/>
          <cell r="DEH50"/>
          <cell r="DEI50"/>
          <cell r="DEJ50"/>
          <cell r="DEK50"/>
          <cell r="DEL50"/>
          <cell r="DEM50"/>
          <cell r="DEN50"/>
          <cell r="DEO50"/>
          <cell r="DEP50"/>
          <cell r="DEQ50"/>
          <cell r="DER50"/>
          <cell r="DES50"/>
          <cell r="DET50"/>
          <cell r="DEU50"/>
          <cell r="DEV50"/>
          <cell r="DEW50"/>
          <cell r="DEX50"/>
          <cell r="DEY50"/>
          <cell r="DEZ50"/>
          <cell r="DFA50"/>
          <cell r="DFB50"/>
          <cell r="DFC50"/>
          <cell r="DFD50"/>
          <cell r="DFE50"/>
          <cell r="DFF50"/>
          <cell r="DFG50"/>
          <cell r="DFH50"/>
          <cell r="DFI50"/>
          <cell r="DFJ50"/>
          <cell r="DFK50"/>
          <cell r="DFL50"/>
          <cell r="DFM50"/>
          <cell r="DFN50"/>
          <cell r="DFO50"/>
          <cell r="DFP50"/>
          <cell r="DFQ50"/>
          <cell r="DFR50"/>
          <cell r="DFS50"/>
          <cell r="DFT50"/>
          <cell r="DFU50"/>
          <cell r="DFV50"/>
          <cell r="DFW50"/>
          <cell r="DFX50"/>
          <cell r="DFY50"/>
          <cell r="DFZ50"/>
          <cell r="DGA50"/>
          <cell r="DGB50"/>
          <cell r="DGC50"/>
          <cell r="DGD50"/>
          <cell r="DGE50"/>
          <cell r="DGF50"/>
          <cell r="DGG50"/>
          <cell r="DGH50"/>
          <cell r="DGI50"/>
          <cell r="DGJ50"/>
          <cell r="DGK50"/>
          <cell r="DGL50"/>
          <cell r="DGM50"/>
          <cell r="DGN50"/>
          <cell r="DGO50"/>
          <cell r="DGP50"/>
          <cell r="DGQ50"/>
          <cell r="DGR50"/>
          <cell r="DGS50"/>
          <cell r="DGT50"/>
          <cell r="DGU50"/>
          <cell r="DGV50"/>
          <cell r="DGW50"/>
          <cell r="DGX50"/>
          <cell r="DGY50"/>
          <cell r="DGZ50"/>
          <cell r="DHA50"/>
          <cell r="DHB50"/>
          <cell r="DHC50"/>
          <cell r="DHD50"/>
          <cell r="DHE50"/>
          <cell r="DHF50"/>
          <cell r="DHG50"/>
          <cell r="DHH50"/>
          <cell r="DHI50"/>
          <cell r="DHJ50"/>
          <cell r="DHK50"/>
          <cell r="DHL50"/>
          <cell r="DHM50"/>
          <cell r="DHN50"/>
          <cell r="DHO50"/>
          <cell r="DHP50"/>
          <cell r="DHQ50"/>
          <cell r="DHR50"/>
          <cell r="DHS50"/>
          <cell r="DHT50"/>
          <cell r="DHU50"/>
          <cell r="DHV50"/>
          <cell r="DHW50"/>
          <cell r="DHX50"/>
          <cell r="DHY50"/>
          <cell r="DHZ50"/>
          <cell r="DIA50"/>
          <cell r="DIB50"/>
          <cell r="DIC50"/>
          <cell r="DID50"/>
          <cell r="DIE50"/>
          <cell r="DIF50"/>
          <cell r="DIG50"/>
          <cell r="DIH50"/>
          <cell r="DII50"/>
          <cell r="DIJ50"/>
          <cell r="DIK50"/>
          <cell r="DIL50"/>
          <cell r="DIM50"/>
          <cell r="DIN50"/>
          <cell r="DIO50"/>
          <cell r="DIP50"/>
          <cell r="DIQ50"/>
          <cell r="DIR50"/>
          <cell r="DIS50"/>
          <cell r="DIT50"/>
          <cell r="DIU50"/>
          <cell r="DIV50"/>
          <cell r="DIW50"/>
          <cell r="DIX50"/>
          <cell r="DIY50"/>
          <cell r="DIZ50"/>
          <cell r="DJA50"/>
          <cell r="DJB50"/>
          <cell r="DJC50"/>
          <cell r="DJD50"/>
          <cell r="DJE50"/>
          <cell r="DJF50"/>
          <cell r="DJG50"/>
          <cell r="DJH50"/>
          <cell r="DJI50"/>
          <cell r="DJJ50"/>
          <cell r="DJK50"/>
          <cell r="DJL50"/>
          <cell r="DJM50"/>
          <cell r="DJN50"/>
          <cell r="DJO50"/>
          <cell r="DJP50"/>
          <cell r="DJQ50"/>
          <cell r="DJR50"/>
          <cell r="DJS50"/>
          <cell r="DJT50"/>
          <cell r="DJU50"/>
          <cell r="DJV50"/>
          <cell r="DJW50"/>
          <cell r="DJX50"/>
          <cell r="DJY50"/>
          <cell r="DJZ50"/>
          <cell r="DKA50"/>
          <cell r="DKB50"/>
          <cell r="DKC50"/>
          <cell r="DKD50"/>
          <cell r="DKE50"/>
          <cell r="DKF50"/>
          <cell r="DKG50"/>
          <cell r="DKH50"/>
          <cell r="DKI50"/>
          <cell r="DKJ50"/>
          <cell r="DKK50"/>
          <cell r="DKL50"/>
          <cell r="DKM50"/>
          <cell r="DKN50"/>
          <cell r="DKO50"/>
          <cell r="DKP50"/>
          <cell r="DKQ50"/>
          <cell r="DKR50"/>
          <cell r="DKS50"/>
          <cell r="DKT50"/>
          <cell r="DKU50"/>
          <cell r="DKV50"/>
          <cell r="DKW50"/>
          <cell r="DKX50"/>
          <cell r="DKY50"/>
          <cell r="DKZ50"/>
          <cell r="DLA50"/>
          <cell r="DLB50"/>
          <cell r="DLC50"/>
          <cell r="DLD50"/>
          <cell r="DLE50"/>
          <cell r="DLF50"/>
          <cell r="DLG50"/>
          <cell r="DLH50"/>
          <cell r="DLI50"/>
          <cell r="DLJ50"/>
          <cell r="DLK50"/>
          <cell r="DLL50"/>
          <cell r="DLM50"/>
          <cell r="DLN50"/>
          <cell r="DLO50"/>
          <cell r="DLP50"/>
          <cell r="DLQ50"/>
          <cell r="DLR50"/>
          <cell r="DLS50"/>
          <cell r="DLT50"/>
          <cell r="DLU50"/>
          <cell r="DLV50"/>
          <cell r="DLW50"/>
          <cell r="DLX50"/>
          <cell r="DLY50"/>
          <cell r="DLZ50"/>
          <cell r="DMA50"/>
          <cell r="DMB50"/>
          <cell r="DMC50"/>
          <cell r="DMD50"/>
          <cell r="DME50"/>
          <cell r="DMF50"/>
          <cell r="DMG50"/>
          <cell r="DMH50"/>
          <cell r="DMI50"/>
          <cell r="DMJ50"/>
          <cell r="DMK50"/>
          <cell r="DML50"/>
          <cell r="DMM50"/>
          <cell r="DMN50"/>
          <cell r="DMO50"/>
          <cell r="DMP50"/>
          <cell r="DMQ50"/>
          <cell r="DMR50"/>
          <cell r="DMS50"/>
          <cell r="DMT50"/>
          <cell r="DMU50"/>
          <cell r="DMV50"/>
          <cell r="DMW50"/>
          <cell r="DMX50"/>
          <cell r="DMY50"/>
          <cell r="DMZ50"/>
          <cell r="DNA50"/>
          <cell r="DNB50"/>
          <cell r="DNC50"/>
          <cell r="DND50"/>
          <cell r="DNE50"/>
          <cell r="DNF50"/>
          <cell r="DNG50"/>
          <cell r="DNH50"/>
          <cell r="DNI50"/>
          <cell r="DNJ50"/>
          <cell r="DNK50"/>
          <cell r="DNL50"/>
          <cell r="DNM50"/>
          <cell r="DNN50"/>
          <cell r="DNO50"/>
          <cell r="DNP50"/>
          <cell r="DNQ50"/>
          <cell r="DNR50"/>
          <cell r="DNS50"/>
          <cell r="DNT50"/>
          <cell r="DNU50"/>
          <cell r="DNV50"/>
          <cell r="DNW50"/>
          <cell r="DNX50"/>
          <cell r="DNY50"/>
          <cell r="DNZ50"/>
          <cell r="DOA50"/>
          <cell r="DOB50"/>
          <cell r="DOC50"/>
          <cell r="DOD50"/>
          <cell r="DOE50"/>
          <cell r="DOF50"/>
          <cell r="DOG50"/>
          <cell r="DOH50"/>
          <cell r="DOI50"/>
          <cell r="DOJ50"/>
          <cell r="DOK50"/>
          <cell r="DOL50"/>
          <cell r="DOM50"/>
          <cell r="DON50"/>
          <cell r="DOO50"/>
          <cell r="DOP50"/>
          <cell r="DOQ50"/>
          <cell r="DOR50"/>
          <cell r="DOS50"/>
          <cell r="DOT50"/>
          <cell r="DOU50"/>
          <cell r="DOV50"/>
          <cell r="DOW50"/>
          <cell r="DOX50"/>
          <cell r="DOY50"/>
          <cell r="DOZ50"/>
          <cell r="DPA50"/>
          <cell r="DPB50"/>
          <cell r="DPC50"/>
          <cell r="DPD50"/>
          <cell r="DPE50"/>
          <cell r="DPF50"/>
          <cell r="DPG50"/>
          <cell r="DPH50"/>
          <cell r="DPI50"/>
          <cell r="DPJ50"/>
          <cell r="DPK50"/>
          <cell r="DPL50"/>
          <cell r="DPM50"/>
          <cell r="DPN50"/>
          <cell r="DPO50"/>
          <cell r="DPP50"/>
          <cell r="DPQ50"/>
          <cell r="DPR50"/>
          <cell r="DPS50"/>
          <cell r="DPT50"/>
          <cell r="DPU50"/>
          <cell r="DPV50"/>
          <cell r="DPW50"/>
          <cell r="DPX50"/>
          <cell r="DPY50"/>
          <cell r="DPZ50"/>
          <cell r="DQA50"/>
          <cell r="DQB50"/>
          <cell r="DQC50"/>
          <cell r="DQD50"/>
          <cell r="DQE50"/>
          <cell r="DQF50"/>
          <cell r="DQG50"/>
          <cell r="DQH50"/>
          <cell r="DQI50"/>
          <cell r="DQJ50"/>
          <cell r="DQK50"/>
          <cell r="DQL50"/>
          <cell r="DQM50"/>
          <cell r="DQN50"/>
          <cell r="DQO50"/>
          <cell r="DQP50"/>
          <cell r="DQQ50"/>
          <cell r="DQR50"/>
          <cell r="DQS50"/>
          <cell r="DQT50"/>
          <cell r="DQU50"/>
          <cell r="DQV50"/>
          <cell r="DQW50"/>
          <cell r="DQX50"/>
          <cell r="DQY50"/>
          <cell r="DQZ50"/>
          <cell r="DRA50"/>
          <cell r="DRB50"/>
          <cell r="DRC50"/>
          <cell r="DRD50"/>
          <cell r="DRE50"/>
          <cell r="DRF50"/>
          <cell r="DRG50"/>
          <cell r="DRH50"/>
          <cell r="DRI50"/>
          <cell r="DRJ50"/>
          <cell r="DRK50"/>
          <cell r="DRL50"/>
          <cell r="DRM50"/>
          <cell r="DRN50"/>
          <cell r="DRO50"/>
          <cell r="DRP50"/>
          <cell r="DRQ50"/>
          <cell r="DRR50"/>
          <cell r="DRS50"/>
          <cell r="DRT50"/>
          <cell r="DRU50"/>
          <cell r="DRV50"/>
          <cell r="DRW50"/>
          <cell r="DRX50"/>
          <cell r="DRY50"/>
          <cell r="DRZ50"/>
          <cell r="DSA50"/>
          <cell r="DSB50"/>
          <cell r="DSC50"/>
          <cell r="DSD50"/>
          <cell r="DSE50"/>
          <cell r="DSF50"/>
          <cell r="DSG50"/>
          <cell r="DSH50"/>
          <cell r="DSI50"/>
          <cell r="DSJ50"/>
          <cell r="DSK50"/>
          <cell r="DSL50"/>
          <cell r="DSM50"/>
          <cell r="DSN50"/>
          <cell r="DSO50"/>
          <cell r="DSP50"/>
          <cell r="DSQ50"/>
          <cell r="DSR50"/>
          <cell r="DSS50"/>
          <cell r="DST50"/>
          <cell r="DSU50"/>
          <cell r="DSV50"/>
          <cell r="DSW50"/>
          <cell r="DSX50"/>
          <cell r="DSY50"/>
          <cell r="DSZ50"/>
          <cell r="DTA50"/>
          <cell r="DTB50"/>
          <cell r="DTC50"/>
          <cell r="DTD50"/>
          <cell r="DTE50"/>
          <cell r="DTF50"/>
          <cell r="DTG50"/>
          <cell r="DTH50"/>
          <cell r="DTI50"/>
          <cell r="DTJ50"/>
          <cell r="DTK50"/>
          <cell r="DTL50"/>
          <cell r="DTM50"/>
          <cell r="DTN50"/>
          <cell r="DTO50"/>
          <cell r="DTP50"/>
          <cell r="DTQ50"/>
          <cell r="DTR50"/>
          <cell r="DTS50"/>
          <cell r="DTT50"/>
          <cell r="DTU50"/>
          <cell r="DTV50"/>
          <cell r="DTW50"/>
          <cell r="DTX50"/>
          <cell r="DTY50"/>
          <cell r="DTZ50"/>
          <cell r="DUA50"/>
          <cell r="DUB50"/>
          <cell r="DUC50"/>
          <cell r="DUD50"/>
          <cell r="DUE50"/>
          <cell r="DUF50"/>
          <cell r="DUG50"/>
          <cell r="DUH50"/>
          <cell r="DUI50"/>
          <cell r="DUJ50"/>
          <cell r="DUK50"/>
          <cell r="DUL50"/>
          <cell r="DUM50"/>
          <cell r="DUN50"/>
          <cell r="DUO50"/>
          <cell r="DUP50"/>
          <cell r="DUQ50"/>
          <cell r="DUR50"/>
          <cell r="DUS50"/>
          <cell r="DUT50"/>
          <cell r="DUU50"/>
          <cell r="DUV50"/>
          <cell r="DUW50"/>
          <cell r="DUX50"/>
          <cell r="DUY50"/>
          <cell r="DUZ50"/>
          <cell r="DVA50"/>
          <cell r="DVB50"/>
          <cell r="DVC50"/>
          <cell r="DVD50"/>
          <cell r="DVE50"/>
          <cell r="DVF50"/>
          <cell r="DVG50"/>
          <cell r="DVH50"/>
          <cell r="DVI50"/>
          <cell r="DVJ50"/>
          <cell r="DVK50"/>
          <cell r="DVL50"/>
          <cell r="DVM50"/>
          <cell r="DVN50"/>
          <cell r="DVO50"/>
          <cell r="DVP50"/>
          <cell r="DVQ50"/>
          <cell r="DVR50"/>
          <cell r="DVS50"/>
          <cell r="DVT50"/>
          <cell r="DVU50"/>
          <cell r="DVV50"/>
          <cell r="DVW50"/>
          <cell r="DVX50"/>
          <cell r="DVY50"/>
          <cell r="DVZ50"/>
          <cell r="DWA50"/>
          <cell r="DWB50"/>
          <cell r="DWC50"/>
          <cell r="DWD50"/>
          <cell r="DWE50"/>
          <cell r="DWF50"/>
          <cell r="DWG50"/>
          <cell r="DWH50"/>
          <cell r="DWI50"/>
          <cell r="DWJ50"/>
          <cell r="DWK50"/>
          <cell r="DWL50"/>
          <cell r="DWM50"/>
          <cell r="DWN50"/>
          <cell r="DWO50"/>
          <cell r="DWP50"/>
          <cell r="DWQ50"/>
          <cell r="DWR50"/>
          <cell r="DWS50"/>
          <cell r="DWT50"/>
          <cell r="DWU50"/>
          <cell r="DWV50"/>
          <cell r="DWW50"/>
          <cell r="DWX50"/>
          <cell r="DWY50"/>
          <cell r="DWZ50"/>
          <cell r="DXA50"/>
          <cell r="DXB50"/>
          <cell r="DXC50"/>
          <cell r="DXD50"/>
          <cell r="DXE50"/>
          <cell r="DXF50"/>
          <cell r="DXG50"/>
          <cell r="DXH50"/>
          <cell r="DXI50"/>
          <cell r="DXJ50"/>
          <cell r="DXK50"/>
          <cell r="DXL50"/>
          <cell r="DXM50"/>
          <cell r="DXN50"/>
          <cell r="DXO50"/>
          <cell r="DXP50"/>
          <cell r="DXQ50"/>
          <cell r="DXR50"/>
          <cell r="DXS50"/>
          <cell r="DXT50"/>
          <cell r="DXU50"/>
          <cell r="DXV50"/>
          <cell r="DXW50"/>
          <cell r="DXX50"/>
          <cell r="DXY50"/>
          <cell r="DXZ50"/>
          <cell r="DYA50"/>
          <cell r="DYB50"/>
          <cell r="DYC50"/>
          <cell r="DYD50"/>
          <cell r="DYE50"/>
          <cell r="DYF50"/>
          <cell r="DYG50"/>
          <cell r="DYH50"/>
          <cell r="DYI50"/>
          <cell r="DYJ50"/>
          <cell r="DYK50"/>
          <cell r="DYL50"/>
          <cell r="DYM50"/>
          <cell r="DYN50"/>
          <cell r="DYO50"/>
          <cell r="DYP50"/>
          <cell r="DYQ50"/>
          <cell r="DYR50"/>
          <cell r="DYS50"/>
          <cell r="DYT50"/>
          <cell r="DYU50"/>
          <cell r="DYV50"/>
          <cell r="DYW50"/>
          <cell r="DYX50"/>
          <cell r="DYY50"/>
          <cell r="DYZ50"/>
          <cell r="DZA50"/>
          <cell r="DZB50"/>
          <cell r="DZC50"/>
          <cell r="DZD50"/>
          <cell r="DZE50"/>
          <cell r="DZF50"/>
          <cell r="DZG50"/>
          <cell r="DZH50"/>
          <cell r="DZI50"/>
          <cell r="DZJ50"/>
          <cell r="DZK50"/>
          <cell r="DZL50"/>
          <cell r="DZM50"/>
          <cell r="DZN50"/>
          <cell r="DZO50"/>
          <cell r="DZP50"/>
          <cell r="DZQ50"/>
          <cell r="DZR50"/>
          <cell r="DZS50"/>
          <cell r="DZT50"/>
          <cell r="DZU50"/>
          <cell r="DZV50"/>
          <cell r="DZW50"/>
          <cell r="DZX50"/>
          <cell r="DZY50"/>
          <cell r="DZZ50"/>
          <cell r="EAA50"/>
          <cell r="EAB50"/>
          <cell r="EAC50"/>
          <cell r="EAD50"/>
          <cell r="EAE50"/>
          <cell r="EAF50"/>
          <cell r="EAG50"/>
          <cell r="EAH50"/>
          <cell r="EAI50"/>
          <cell r="EAJ50"/>
          <cell r="EAK50"/>
          <cell r="EAL50"/>
          <cell r="EAM50"/>
          <cell r="EAN50"/>
          <cell r="EAO50"/>
          <cell r="EAP50"/>
          <cell r="EAQ50"/>
          <cell r="EAR50"/>
          <cell r="EAS50"/>
          <cell r="EAT50"/>
          <cell r="EAU50"/>
          <cell r="EAV50"/>
          <cell r="EAW50"/>
          <cell r="EAX50"/>
          <cell r="EAY50"/>
          <cell r="EAZ50"/>
          <cell r="EBA50"/>
          <cell r="EBB50"/>
          <cell r="EBC50"/>
          <cell r="EBD50"/>
          <cell r="EBE50"/>
          <cell r="EBF50"/>
          <cell r="EBG50"/>
          <cell r="EBH50"/>
          <cell r="EBI50"/>
          <cell r="EBJ50"/>
          <cell r="EBK50"/>
          <cell r="EBL50"/>
          <cell r="EBM50"/>
          <cell r="EBN50"/>
          <cell r="EBO50"/>
          <cell r="EBP50"/>
          <cell r="EBQ50"/>
          <cell r="EBR50"/>
          <cell r="EBS50"/>
          <cell r="EBT50"/>
          <cell r="EBU50"/>
          <cell r="EBV50"/>
          <cell r="EBW50"/>
          <cell r="EBX50"/>
          <cell r="EBY50"/>
          <cell r="EBZ50"/>
          <cell r="ECA50"/>
          <cell r="ECB50"/>
          <cell r="ECC50"/>
          <cell r="ECD50"/>
          <cell r="ECE50"/>
          <cell r="ECF50"/>
          <cell r="ECG50"/>
          <cell r="ECH50"/>
          <cell r="ECI50"/>
          <cell r="ECJ50"/>
          <cell r="ECK50"/>
          <cell r="ECL50"/>
          <cell r="ECM50"/>
          <cell r="ECN50"/>
          <cell r="ECO50"/>
          <cell r="ECP50"/>
          <cell r="ECQ50"/>
          <cell r="ECR50"/>
          <cell r="ECS50"/>
          <cell r="ECT50"/>
          <cell r="ECU50"/>
          <cell r="ECV50"/>
          <cell r="ECW50"/>
          <cell r="ECX50"/>
          <cell r="ECY50"/>
          <cell r="ECZ50"/>
          <cell r="EDA50"/>
          <cell r="EDB50"/>
          <cell r="EDC50"/>
          <cell r="EDD50"/>
          <cell r="EDE50"/>
          <cell r="EDF50"/>
          <cell r="EDG50"/>
          <cell r="EDH50"/>
          <cell r="EDI50"/>
          <cell r="EDJ50"/>
          <cell r="EDK50"/>
          <cell r="EDL50"/>
          <cell r="EDM50"/>
          <cell r="EDN50"/>
          <cell r="EDO50"/>
          <cell r="EDP50"/>
          <cell r="EDQ50"/>
          <cell r="EDR50"/>
          <cell r="EDS50"/>
          <cell r="EDT50"/>
          <cell r="EDU50"/>
          <cell r="EDV50"/>
          <cell r="EDW50"/>
          <cell r="EDX50"/>
          <cell r="EDY50"/>
          <cell r="EDZ50"/>
          <cell r="EEA50"/>
          <cell r="EEB50"/>
          <cell r="EEC50"/>
          <cell r="EED50"/>
          <cell r="EEE50"/>
          <cell r="EEF50"/>
          <cell r="EEG50"/>
          <cell r="EEH50"/>
          <cell r="EEI50"/>
          <cell r="EEJ50"/>
          <cell r="EEK50"/>
          <cell r="EEL50"/>
          <cell r="EEM50"/>
          <cell r="EEN50"/>
          <cell r="EEO50"/>
          <cell r="EEP50"/>
          <cell r="EEQ50"/>
          <cell r="EER50"/>
          <cell r="EES50"/>
          <cell r="EET50"/>
          <cell r="EEU50"/>
          <cell r="EEV50"/>
          <cell r="EEW50"/>
          <cell r="EEX50"/>
          <cell r="EEY50"/>
          <cell r="EEZ50"/>
          <cell r="EFA50"/>
          <cell r="EFB50"/>
          <cell r="EFC50"/>
          <cell r="EFD50"/>
          <cell r="EFE50"/>
          <cell r="EFF50"/>
          <cell r="EFG50"/>
          <cell r="EFH50"/>
          <cell r="EFI50"/>
          <cell r="EFJ50"/>
          <cell r="EFK50"/>
          <cell r="EFL50"/>
          <cell r="EFM50"/>
          <cell r="EFN50"/>
          <cell r="EFO50"/>
          <cell r="EFP50"/>
          <cell r="EFQ50"/>
          <cell r="EFR50"/>
          <cell r="EFS50"/>
          <cell r="EFT50"/>
          <cell r="EFU50"/>
          <cell r="EFV50"/>
          <cell r="EFW50"/>
          <cell r="EFX50"/>
          <cell r="EFY50"/>
          <cell r="EFZ50"/>
          <cell r="EGA50"/>
          <cell r="EGB50"/>
          <cell r="EGC50"/>
          <cell r="EGD50"/>
          <cell r="EGE50"/>
          <cell r="EGF50"/>
          <cell r="EGG50"/>
          <cell r="EGH50"/>
          <cell r="EGI50"/>
          <cell r="EGJ50"/>
          <cell r="EGK50"/>
          <cell r="EGL50"/>
          <cell r="EGM50"/>
          <cell r="EGN50"/>
          <cell r="EGO50"/>
          <cell r="EGP50"/>
          <cell r="EGQ50"/>
          <cell r="EGR50"/>
          <cell r="EGS50"/>
          <cell r="EGT50"/>
          <cell r="EGU50"/>
          <cell r="EGV50"/>
          <cell r="EGW50"/>
          <cell r="EGX50"/>
          <cell r="EGY50"/>
          <cell r="EGZ50"/>
          <cell r="EHA50"/>
          <cell r="EHB50"/>
          <cell r="EHC50"/>
          <cell r="EHD50"/>
          <cell r="EHE50"/>
          <cell r="EHF50"/>
          <cell r="EHG50"/>
          <cell r="EHH50"/>
          <cell r="EHI50"/>
          <cell r="EHJ50"/>
          <cell r="EHK50"/>
          <cell r="EHL50"/>
          <cell r="EHM50"/>
          <cell r="EHN50"/>
          <cell r="EHO50"/>
          <cell r="EHP50"/>
          <cell r="EHQ50"/>
          <cell r="EHR50"/>
          <cell r="EHS50"/>
          <cell r="EHT50"/>
          <cell r="EHU50"/>
          <cell r="EHV50"/>
          <cell r="EHW50"/>
          <cell r="EHX50"/>
          <cell r="EHY50"/>
          <cell r="EHZ50"/>
          <cell r="EIA50"/>
          <cell r="EIB50"/>
          <cell r="EIC50"/>
          <cell r="EID50"/>
          <cell r="EIE50"/>
          <cell r="EIF50"/>
          <cell r="EIG50"/>
          <cell r="EIH50"/>
          <cell r="EII50"/>
          <cell r="EIJ50"/>
          <cell r="EIK50"/>
          <cell r="EIL50"/>
          <cell r="EIM50"/>
          <cell r="EIN50"/>
          <cell r="EIO50"/>
          <cell r="EIP50"/>
          <cell r="EIQ50"/>
          <cell r="EIR50"/>
          <cell r="EIS50"/>
          <cell r="EIT50"/>
          <cell r="EIU50"/>
          <cell r="EIV50"/>
          <cell r="EIW50"/>
          <cell r="EIX50"/>
          <cell r="EIY50"/>
          <cell r="EIZ50"/>
          <cell r="EJA50"/>
          <cell r="EJB50"/>
          <cell r="EJC50"/>
          <cell r="EJD50"/>
          <cell r="EJE50"/>
          <cell r="EJF50"/>
          <cell r="EJG50"/>
          <cell r="EJH50"/>
          <cell r="EJI50"/>
          <cell r="EJJ50"/>
          <cell r="EJK50"/>
          <cell r="EJL50"/>
          <cell r="EJM50"/>
          <cell r="EJN50"/>
          <cell r="EJO50"/>
          <cell r="EJP50"/>
          <cell r="EJQ50"/>
          <cell r="EJR50"/>
          <cell r="EJS50"/>
          <cell r="EJT50"/>
          <cell r="EJU50"/>
          <cell r="EJV50"/>
          <cell r="EJW50"/>
          <cell r="EJX50"/>
          <cell r="EJY50"/>
          <cell r="EJZ50"/>
          <cell r="EKA50"/>
          <cell r="EKB50"/>
          <cell r="EKC50"/>
          <cell r="EKD50"/>
          <cell r="EKE50"/>
          <cell r="EKF50"/>
          <cell r="EKG50"/>
          <cell r="EKH50"/>
          <cell r="EKI50"/>
          <cell r="EKJ50"/>
          <cell r="EKK50"/>
          <cell r="EKL50"/>
          <cell r="EKM50"/>
          <cell r="EKN50"/>
          <cell r="EKO50"/>
          <cell r="EKP50"/>
          <cell r="EKQ50"/>
          <cell r="EKR50"/>
          <cell r="EKS50"/>
          <cell r="EKT50"/>
          <cell r="EKU50"/>
          <cell r="EKV50"/>
          <cell r="EKW50"/>
          <cell r="EKX50"/>
          <cell r="EKY50"/>
          <cell r="EKZ50"/>
          <cell r="ELA50"/>
          <cell r="ELB50"/>
          <cell r="ELC50"/>
          <cell r="ELD50"/>
          <cell r="ELE50"/>
          <cell r="ELF50"/>
          <cell r="ELG50"/>
          <cell r="ELH50"/>
          <cell r="ELI50"/>
          <cell r="ELJ50"/>
          <cell r="ELK50"/>
          <cell r="ELL50"/>
          <cell r="ELM50"/>
          <cell r="ELN50"/>
          <cell r="ELO50"/>
          <cell r="ELP50"/>
          <cell r="ELQ50"/>
          <cell r="ELR50"/>
          <cell r="ELS50"/>
          <cell r="ELT50"/>
          <cell r="ELU50"/>
          <cell r="ELV50"/>
          <cell r="ELW50"/>
          <cell r="ELX50"/>
          <cell r="ELY50"/>
          <cell r="ELZ50"/>
          <cell r="EMA50"/>
          <cell r="EMB50"/>
          <cell r="EMC50"/>
          <cell r="EMD50"/>
          <cell r="EME50"/>
          <cell r="EMF50"/>
          <cell r="EMG50"/>
          <cell r="EMH50"/>
          <cell r="EMI50"/>
          <cell r="EMJ50"/>
          <cell r="EMK50"/>
          <cell r="EML50"/>
          <cell r="EMM50"/>
          <cell r="EMN50"/>
          <cell r="EMO50"/>
          <cell r="EMP50"/>
          <cell r="EMQ50"/>
          <cell r="EMR50"/>
          <cell r="EMS50"/>
          <cell r="EMT50"/>
          <cell r="EMU50"/>
          <cell r="EMV50"/>
          <cell r="EMW50"/>
          <cell r="EMX50"/>
          <cell r="EMY50"/>
          <cell r="EMZ50"/>
          <cell r="ENA50"/>
          <cell r="ENB50"/>
          <cell r="ENC50"/>
          <cell r="END50"/>
          <cell r="ENE50"/>
          <cell r="ENF50"/>
          <cell r="ENG50"/>
          <cell r="ENH50"/>
          <cell r="ENI50"/>
          <cell r="ENJ50"/>
          <cell r="ENK50"/>
          <cell r="ENL50"/>
          <cell r="ENM50"/>
          <cell r="ENN50"/>
          <cell r="ENO50"/>
          <cell r="ENP50"/>
          <cell r="ENQ50"/>
          <cell r="ENR50"/>
          <cell r="ENS50"/>
          <cell r="ENT50"/>
          <cell r="ENU50"/>
          <cell r="ENV50"/>
          <cell r="ENW50"/>
          <cell r="ENX50"/>
          <cell r="ENY50"/>
          <cell r="ENZ50"/>
          <cell r="EOA50"/>
          <cell r="EOB50"/>
          <cell r="EOC50"/>
          <cell r="EOD50"/>
          <cell r="EOE50"/>
          <cell r="EOF50"/>
          <cell r="EOG50"/>
          <cell r="EOH50"/>
          <cell r="EOI50"/>
          <cell r="EOJ50"/>
          <cell r="EOK50"/>
          <cell r="EOL50"/>
          <cell r="EOM50"/>
          <cell r="EON50"/>
          <cell r="EOO50"/>
          <cell r="EOP50"/>
          <cell r="EOQ50"/>
          <cell r="EOR50"/>
          <cell r="EOS50"/>
          <cell r="EOT50"/>
          <cell r="EOU50"/>
          <cell r="EOV50"/>
          <cell r="EOW50"/>
          <cell r="EOX50"/>
          <cell r="EOY50"/>
          <cell r="EOZ50"/>
          <cell r="EPA50"/>
          <cell r="EPB50"/>
          <cell r="EPC50"/>
          <cell r="EPD50"/>
          <cell r="EPE50"/>
          <cell r="EPF50"/>
          <cell r="EPG50"/>
          <cell r="EPH50"/>
          <cell r="EPI50"/>
          <cell r="EPJ50"/>
          <cell r="EPK50"/>
          <cell r="EPL50"/>
          <cell r="EPM50"/>
          <cell r="EPN50"/>
          <cell r="EPO50"/>
          <cell r="EPP50"/>
          <cell r="EPQ50"/>
          <cell r="EPR50"/>
          <cell r="EPS50"/>
          <cell r="EPT50"/>
          <cell r="EPU50"/>
          <cell r="EPV50"/>
          <cell r="EPW50"/>
          <cell r="EPX50"/>
          <cell r="EPY50"/>
          <cell r="EPZ50"/>
          <cell r="EQA50"/>
          <cell r="EQB50"/>
          <cell r="EQC50"/>
          <cell r="EQD50"/>
          <cell r="EQE50"/>
          <cell r="EQF50"/>
          <cell r="EQG50"/>
          <cell r="EQH50"/>
          <cell r="EQI50"/>
          <cell r="EQJ50"/>
          <cell r="EQK50"/>
          <cell r="EQL50"/>
          <cell r="EQM50"/>
          <cell r="EQN50"/>
          <cell r="EQO50"/>
          <cell r="EQP50"/>
          <cell r="EQQ50"/>
          <cell r="EQR50"/>
          <cell r="EQS50"/>
          <cell r="EQT50"/>
          <cell r="EQU50"/>
          <cell r="EQV50"/>
          <cell r="EQW50"/>
          <cell r="EQX50"/>
          <cell r="EQY50"/>
          <cell r="EQZ50"/>
          <cell r="ERA50"/>
          <cell r="ERB50"/>
          <cell r="ERC50"/>
          <cell r="ERD50"/>
          <cell r="ERE50"/>
          <cell r="ERF50"/>
          <cell r="ERG50"/>
          <cell r="ERH50"/>
          <cell r="ERI50"/>
          <cell r="ERJ50"/>
          <cell r="ERK50"/>
          <cell r="ERL50"/>
          <cell r="ERM50"/>
          <cell r="ERN50"/>
          <cell r="ERO50"/>
          <cell r="ERP50"/>
          <cell r="ERQ50"/>
          <cell r="ERR50"/>
          <cell r="ERS50"/>
          <cell r="ERT50"/>
          <cell r="ERU50"/>
          <cell r="ERV50"/>
          <cell r="ERW50"/>
          <cell r="ERX50"/>
          <cell r="ERY50"/>
          <cell r="ERZ50"/>
          <cell r="ESA50"/>
          <cell r="ESB50"/>
          <cell r="ESC50"/>
          <cell r="ESD50"/>
          <cell r="ESE50"/>
          <cell r="ESF50"/>
          <cell r="ESG50"/>
          <cell r="ESH50"/>
          <cell r="ESI50"/>
          <cell r="ESJ50"/>
          <cell r="ESK50"/>
          <cell r="ESL50"/>
          <cell r="ESM50"/>
          <cell r="ESN50"/>
          <cell r="ESO50"/>
          <cell r="ESP50"/>
          <cell r="ESQ50"/>
          <cell r="ESR50"/>
          <cell r="ESS50"/>
          <cell r="EST50"/>
          <cell r="ESU50"/>
          <cell r="ESV50"/>
          <cell r="ESW50"/>
          <cell r="ESX50"/>
          <cell r="ESY50"/>
          <cell r="ESZ50"/>
          <cell r="ETA50"/>
          <cell r="ETB50"/>
          <cell r="ETC50"/>
          <cell r="ETD50"/>
          <cell r="ETE50"/>
          <cell r="ETF50"/>
          <cell r="ETG50"/>
          <cell r="ETH50"/>
          <cell r="ETI50"/>
          <cell r="ETJ50"/>
          <cell r="ETK50"/>
          <cell r="ETL50"/>
          <cell r="ETM50"/>
          <cell r="ETN50"/>
          <cell r="ETO50"/>
          <cell r="ETP50"/>
          <cell r="ETQ50"/>
          <cell r="ETR50"/>
          <cell r="ETS50"/>
          <cell r="ETT50"/>
          <cell r="ETU50"/>
          <cell r="ETV50"/>
          <cell r="ETW50"/>
          <cell r="ETX50"/>
          <cell r="ETY50"/>
          <cell r="ETZ50"/>
          <cell r="EUA50"/>
          <cell r="EUB50"/>
          <cell r="EUC50"/>
          <cell r="EUD50"/>
          <cell r="EUE50"/>
          <cell r="EUF50"/>
          <cell r="EUG50"/>
          <cell r="EUH50"/>
          <cell r="EUI50"/>
          <cell r="EUJ50"/>
          <cell r="EUK50"/>
          <cell r="EUL50"/>
          <cell r="EUM50"/>
          <cell r="EUN50"/>
          <cell r="EUO50"/>
          <cell r="EUP50"/>
          <cell r="EUQ50"/>
          <cell r="EUR50"/>
          <cell r="EUS50"/>
          <cell r="EUT50"/>
          <cell r="EUU50"/>
          <cell r="EUV50"/>
          <cell r="EUW50"/>
          <cell r="EUX50"/>
          <cell r="EUY50"/>
          <cell r="EUZ50"/>
          <cell r="EVA50"/>
          <cell r="EVB50"/>
          <cell r="EVC50"/>
          <cell r="EVD50"/>
          <cell r="EVE50"/>
          <cell r="EVF50"/>
          <cell r="EVG50"/>
          <cell r="EVH50"/>
          <cell r="EVI50"/>
          <cell r="EVJ50"/>
          <cell r="EVK50"/>
          <cell r="EVL50"/>
          <cell r="EVM50"/>
          <cell r="EVN50"/>
          <cell r="EVO50"/>
          <cell r="EVP50"/>
          <cell r="EVQ50"/>
          <cell r="EVR50"/>
          <cell r="EVS50"/>
          <cell r="EVT50"/>
          <cell r="EVU50"/>
          <cell r="EVV50"/>
          <cell r="EVW50"/>
          <cell r="EVX50"/>
          <cell r="EVY50"/>
          <cell r="EVZ50"/>
          <cell r="EWA50"/>
          <cell r="EWB50"/>
          <cell r="EWC50"/>
          <cell r="EWD50"/>
          <cell r="EWE50"/>
          <cell r="EWF50"/>
          <cell r="EWG50"/>
          <cell r="EWH50"/>
          <cell r="EWI50"/>
          <cell r="EWJ50"/>
          <cell r="EWK50"/>
          <cell r="EWL50"/>
          <cell r="EWM50"/>
          <cell r="EWN50"/>
          <cell r="EWO50"/>
          <cell r="EWP50"/>
          <cell r="EWQ50"/>
          <cell r="EWR50"/>
          <cell r="EWS50"/>
          <cell r="EWT50"/>
          <cell r="EWU50"/>
          <cell r="EWV50"/>
          <cell r="EWW50"/>
          <cell r="EWX50"/>
          <cell r="EWY50"/>
          <cell r="EWZ50"/>
          <cell r="EXA50"/>
          <cell r="EXB50"/>
          <cell r="EXC50"/>
          <cell r="EXD50"/>
          <cell r="EXE50"/>
          <cell r="EXF50"/>
          <cell r="EXG50"/>
          <cell r="EXH50"/>
          <cell r="EXI50"/>
          <cell r="EXJ50"/>
          <cell r="EXK50"/>
          <cell r="EXL50"/>
          <cell r="EXM50"/>
          <cell r="EXN50"/>
          <cell r="EXO50"/>
          <cell r="EXP50"/>
          <cell r="EXQ50"/>
          <cell r="EXR50"/>
          <cell r="EXS50"/>
          <cell r="EXT50"/>
          <cell r="EXU50"/>
          <cell r="EXV50"/>
          <cell r="EXW50"/>
          <cell r="EXX50"/>
          <cell r="EXY50"/>
          <cell r="EXZ50"/>
          <cell r="EYA50"/>
          <cell r="EYB50"/>
          <cell r="EYC50"/>
          <cell r="EYD50"/>
          <cell r="EYE50"/>
          <cell r="EYF50"/>
          <cell r="EYG50"/>
          <cell r="EYH50"/>
          <cell r="EYI50"/>
          <cell r="EYJ50"/>
          <cell r="EYK50"/>
          <cell r="EYL50"/>
          <cell r="EYM50"/>
          <cell r="EYN50"/>
          <cell r="EYO50"/>
          <cell r="EYP50"/>
          <cell r="EYQ50"/>
          <cell r="EYR50"/>
          <cell r="EYS50"/>
          <cell r="EYT50"/>
          <cell r="EYU50"/>
          <cell r="EYV50"/>
          <cell r="EYW50"/>
          <cell r="EYX50"/>
          <cell r="EYY50"/>
          <cell r="EYZ50"/>
          <cell r="EZA50"/>
          <cell r="EZB50"/>
          <cell r="EZC50"/>
          <cell r="EZD50"/>
          <cell r="EZE50"/>
          <cell r="EZF50"/>
          <cell r="EZG50"/>
          <cell r="EZH50"/>
          <cell r="EZI50"/>
          <cell r="EZJ50"/>
          <cell r="EZK50"/>
          <cell r="EZL50"/>
          <cell r="EZM50"/>
          <cell r="EZN50"/>
          <cell r="EZO50"/>
          <cell r="EZP50"/>
          <cell r="EZQ50"/>
          <cell r="EZR50"/>
          <cell r="EZS50"/>
          <cell r="EZT50"/>
          <cell r="EZU50"/>
          <cell r="EZV50"/>
          <cell r="EZW50"/>
          <cell r="EZX50"/>
          <cell r="EZY50"/>
          <cell r="EZZ50"/>
          <cell r="FAA50"/>
          <cell r="FAB50"/>
          <cell r="FAC50"/>
          <cell r="FAD50"/>
          <cell r="FAE50"/>
          <cell r="FAF50"/>
          <cell r="FAG50"/>
          <cell r="FAH50"/>
          <cell r="FAI50"/>
          <cell r="FAJ50"/>
          <cell r="FAK50"/>
          <cell r="FAL50"/>
          <cell r="FAM50"/>
          <cell r="FAN50"/>
          <cell r="FAO50"/>
          <cell r="FAP50"/>
          <cell r="FAQ50"/>
          <cell r="FAR50"/>
          <cell r="FAS50"/>
          <cell r="FAT50"/>
          <cell r="FAU50"/>
          <cell r="FAV50"/>
          <cell r="FAW50"/>
          <cell r="FAX50"/>
          <cell r="FAY50"/>
          <cell r="FAZ50"/>
          <cell r="FBA50"/>
          <cell r="FBB50"/>
          <cell r="FBC50"/>
          <cell r="FBD50"/>
          <cell r="FBE50"/>
          <cell r="FBF50"/>
          <cell r="FBG50"/>
          <cell r="FBH50"/>
          <cell r="FBI50"/>
          <cell r="FBJ50"/>
          <cell r="FBK50"/>
          <cell r="FBL50"/>
          <cell r="FBM50"/>
          <cell r="FBN50"/>
          <cell r="FBO50"/>
          <cell r="FBP50"/>
          <cell r="FBQ50"/>
          <cell r="FBR50"/>
          <cell r="FBS50"/>
          <cell r="FBT50"/>
          <cell r="FBU50"/>
          <cell r="FBV50"/>
          <cell r="FBW50"/>
          <cell r="FBX50"/>
          <cell r="FBY50"/>
          <cell r="FBZ50"/>
          <cell r="FCA50"/>
          <cell r="FCB50"/>
          <cell r="FCC50"/>
          <cell r="FCD50"/>
          <cell r="FCE50"/>
          <cell r="FCF50"/>
          <cell r="FCG50"/>
          <cell r="FCH50"/>
          <cell r="FCI50"/>
          <cell r="FCJ50"/>
          <cell r="FCK50"/>
          <cell r="FCL50"/>
          <cell r="FCM50"/>
          <cell r="FCN50"/>
          <cell r="FCO50"/>
          <cell r="FCP50"/>
          <cell r="FCQ50"/>
          <cell r="FCR50"/>
          <cell r="FCS50"/>
          <cell r="FCT50"/>
          <cell r="FCU50"/>
          <cell r="FCV50"/>
          <cell r="FCW50"/>
          <cell r="FCX50"/>
          <cell r="FCY50"/>
          <cell r="FCZ50"/>
          <cell r="FDA50"/>
          <cell r="FDB50"/>
          <cell r="FDC50"/>
          <cell r="FDD50"/>
          <cell r="FDE50"/>
          <cell r="FDF50"/>
          <cell r="FDG50"/>
          <cell r="FDH50"/>
          <cell r="FDI50"/>
          <cell r="FDJ50"/>
          <cell r="FDK50"/>
          <cell r="FDL50"/>
          <cell r="FDM50"/>
          <cell r="FDN50"/>
          <cell r="FDO50"/>
          <cell r="FDP50"/>
          <cell r="FDQ50"/>
          <cell r="FDR50"/>
          <cell r="FDS50"/>
          <cell r="FDT50"/>
          <cell r="FDU50"/>
          <cell r="FDV50"/>
          <cell r="FDW50"/>
          <cell r="FDX50"/>
          <cell r="FDY50"/>
          <cell r="FDZ50"/>
          <cell r="FEA50"/>
          <cell r="FEB50"/>
          <cell r="FEC50"/>
          <cell r="FED50"/>
          <cell r="FEE50"/>
          <cell r="FEF50"/>
          <cell r="FEG50"/>
          <cell r="FEH50"/>
          <cell r="FEI50"/>
          <cell r="FEJ50"/>
          <cell r="FEK50"/>
          <cell r="FEL50"/>
          <cell r="FEM50"/>
          <cell r="FEN50"/>
          <cell r="FEO50"/>
          <cell r="FEP50"/>
          <cell r="FEQ50"/>
          <cell r="FER50"/>
          <cell r="FES50"/>
          <cell r="FET50"/>
          <cell r="FEU50"/>
          <cell r="FEV50"/>
          <cell r="FEW50"/>
          <cell r="FEX50"/>
          <cell r="FEY50"/>
          <cell r="FEZ50"/>
          <cell r="FFA50"/>
          <cell r="FFB50"/>
          <cell r="FFC50"/>
          <cell r="FFD50"/>
          <cell r="FFE50"/>
          <cell r="FFF50"/>
          <cell r="FFG50"/>
          <cell r="FFH50"/>
          <cell r="FFI50"/>
          <cell r="FFJ50"/>
          <cell r="FFK50"/>
          <cell r="FFL50"/>
          <cell r="FFM50"/>
          <cell r="FFN50"/>
          <cell r="FFO50"/>
          <cell r="FFP50"/>
          <cell r="FFQ50"/>
          <cell r="FFR50"/>
          <cell r="FFS50"/>
          <cell r="FFT50"/>
          <cell r="FFU50"/>
          <cell r="FFV50"/>
          <cell r="FFW50"/>
          <cell r="FFX50"/>
          <cell r="FFY50"/>
          <cell r="FFZ50"/>
          <cell r="FGA50"/>
          <cell r="FGB50"/>
          <cell r="FGC50"/>
          <cell r="FGD50"/>
          <cell r="FGE50"/>
          <cell r="FGF50"/>
          <cell r="FGG50"/>
          <cell r="FGH50"/>
          <cell r="FGI50"/>
          <cell r="FGJ50"/>
          <cell r="FGK50"/>
          <cell r="FGL50"/>
          <cell r="FGM50"/>
          <cell r="FGN50"/>
          <cell r="FGO50"/>
          <cell r="FGP50"/>
          <cell r="FGQ50"/>
          <cell r="FGR50"/>
          <cell r="FGS50"/>
          <cell r="FGT50"/>
          <cell r="FGU50"/>
          <cell r="FGV50"/>
          <cell r="FGW50"/>
          <cell r="FGX50"/>
          <cell r="FGY50"/>
          <cell r="FGZ50"/>
          <cell r="FHA50"/>
          <cell r="FHB50"/>
          <cell r="FHC50"/>
          <cell r="FHD50"/>
          <cell r="FHE50"/>
          <cell r="FHF50"/>
          <cell r="FHG50"/>
          <cell r="FHH50"/>
          <cell r="FHI50"/>
          <cell r="FHJ50"/>
          <cell r="FHK50"/>
          <cell r="FHL50"/>
          <cell r="FHM50"/>
          <cell r="FHN50"/>
          <cell r="FHO50"/>
          <cell r="FHP50"/>
          <cell r="FHQ50"/>
          <cell r="FHR50"/>
          <cell r="FHS50"/>
          <cell r="FHT50"/>
          <cell r="FHU50"/>
          <cell r="FHV50"/>
          <cell r="FHW50"/>
          <cell r="FHX50"/>
          <cell r="FHY50"/>
          <cell r="FHZ50"/>
          <cell r="FIA50"/>
          <cell r="FIB50"/>
          <cell r="FIC50"/>
          <cell r="FID50"/>
          <cell r="FIE50"/>
          <cell r="FIF50"/>
          <cell r="FIG50"/>
          <cell r="FIH50"/>
          <cell r="FII50"/>
          <cell r="FIJ50"/>
          <cell r="FIK50"/>
          <cell r="FIL50"/>
          <cell r="FIM50"/>
          <cell r="FIN50"/>
          <cell r="FIO50"/>
          <cell r="FIP50"/>
          <cell r="FIQ50"/>
          <cell r="FIR50"/>
          <cell r="FIS50"/>
          <cell r="FIT50"/>
          <cell r="FIU50"/>
          <cell r="FIV50"/>
          <cell r="FIW50"/>
          <cell r="FIX50"/>
          <cell r="FIY50"/>
          <cell r="FIZ50"/>
          <cell r="FJA50"/>
          <cell r="FJB50"/>
          <cell r="FJC50"/>
          <cell r="FJD50"/>
          <cell r="FJE50"/>
          <cell r="FJF50"/>
          <cell r="FJG50"/>
          <cell r="FJH50"/>
          <cell r="FJI50"/>
          <cell r="FJJ50"/>
          <cell r="FJK50"/>
          <cell r="FJL50"/>
          <cell r="FJM50"/>
          <cell r="FJN50"/>
          <cell r="FJO50"/>
          <cell r="FJP50"/>
          <cell r="FJQ50"/>
          <cell r="FJR50"/>
          <cell r="FJS50"/>
          <cell r="FJT50"/>
          <cell r="FJU50"/>
          <cell r="FJV50"/>
          <cell r="FJW50"/>
          <cell r="FJX50"/>
          <cell r="FJY50"/>
          <cell r="FJZ50"/>
          <cell r="FKA50"/>
          <cell r="FKB50"/>
          <cell r="FKC50"/>
          <cell r="FKD50"/>
          <cell r="FKE50"/>
          <cell r="FKF50"/>
          <cell r="FKG50"/>
          <cell r="FKH50"/>
          <cell r="FKI50"/>
          <cell r="FKJ50"/>
          <cell r="FKK50"/>
          <cell r="FKL50"/>
          <cell r="FKM50"/>
          <cell r="FKN50"/>
          <cell r="FKO50"/>
          <cell r="FKP50"/>
          <cell r="FKQ50"/>
          <cell r="FKR50"/>
          <cell r="FKS50"/>
          <cell r="FKT50"/>
          <cell r="FKU50"/>
          <cell r="FKV50"/>
          <cell r="FKW50"/>
          <cell r="FKX50"/>
          <cell r="FKY50"/>
          <cell r="FKZ50"/>
          <cell r="FLA50"/>
          <cell r="FLB50"/>
          <cell r="FLC50"/>
          <cell r="FLD50"/>
          <cell r="FLE50"/>
          <cell r="FLF50"/>
          <cell r="FLG50"/>
          <cell r="FLH50"/>
          <cell r="FLI50"/>
          <cell r="FLJ50"/>
          <cell r="FLK50"/>
          <cell r="FLL50"/>
          <cell r="FLM50"/>
          <cell r="FLN50"/>
          <cell r="FLO50"/>
          <cell r="FLP50"/>
          <cell r="FLQ50"/>
          <cell r="FLR50"/>
          <cell r="FLS50"/>
          <cell r="FLT50"/>
          <cell r="FLU50"/>
          <cell r="FLV50"/>
          <cell r="FLW50"/>
          <cell r="FLX50"/>
          <cell r="FLY50"/>
          <cell r="FLZ50"/>
          <cell r="FMA50"/>
          <cell r="FMB50"/>
          <cell r="FMC50"/>
          <cell r="FMD50"/>
          <cell r="FME50"/>
          <cell r="FMF50"/>
          <cell r="FMG50"/>
          <cell r="FMH50"/>
          <cell r="FMI50"/>
          <cell r="FMJ50"/>
          <cell r="FMK50"/>
          <cell r="FML50"/>
          <cell r="FMM50"/>
          <cell r="FMN50"/>
          <cell r="FMO50"/>
          <cell r="FMP50"/>
          <cell r="FMQ50"/>
          <cell r="FMR50"/>
          <cell r="FMS50"/>
          <cell r="FMT50"/>
          <cell r="FMU50"/>
          <cell r="FMV50"/>
          <cell r="FMW50"/>
          <cell r="FMX50"/>
          <cell r="FMY50"/>
          <cell r="FMZ50"/>
          <cell r="FNA50"/>
          <cell r="FNB50"/>
          <cell r="FNC50"/>
          <cell r="FND50"/>
          <cell r="FNE50"/>
          <cell r="FNF50"/>
          <cell r="FNG50"/>
          <cell r="FNH50"/>
          <cell r="FNI50"/>
          <cell r="FNJ50"/>
          <cell r="FNK50"/>
          <cell r="FNL50"/>
          <cell r="FNM50"/>
          <cell r="FNN50"/>
          <cell r="FNO50"/>
          <cell r="FNP50"/>
          <cell r="FNQ50"/>
          <cell r="FNR50"/>
          <cell r="FNS50"/>
          <cell r="FNT50"/>
          <cell r="FNU50"/>
          <cell r="FNV50"/>
          <cell r="FNW50"/>
          <cell r="FNX50"/>
          <cell r="FNY50"/>
          <cell r="FNZ50"/>
          <cell r="FOA50"/>
          <cell r="FOB50"/>
          <cell r="FOC50"/>
          <cell r="FOD50"/>
          <cell r="FOE50"/>
          <cell r="FOF50"/>
          <cell r="FOG50"/>
          <cell r="FOH50"/>
          <cell r="FOI50"/>
          <cell r="FOJ50"/>
          <cell r="FOK50"/>
          <cell r="FOL50"/>
          <cell r="FOM50"/>
          <cell r="FON50"/>
          <cell r="FOO50"/>
          <cell r="FOP50"/>
          <cell r="FOQ50"/>
          <cell r="FOR50"/>
          <cell r="FOS50"/>
          <cell r="FOT50"/>
          <cell r="FOU50"/>
          <cell r="FOV50"/>
          <cell r="FOW50"/>
          <cell r="FOX50"/>
          <cell r="FOY50"/>
          <cell r="FOZ50"/>
          <cell r="FPA50"/>
          <cell r="FPB50"/>
          <cell r="FPC50"/>
          <cell r="FPD50"/>
          <cell r="FPE50"/>
          <cell r="FPF50"/>
          <cell r="FPG50"/>
          <cell r="FPH50"/>
          <cell r="FPI50"/>
          <cell r="FPJ50"/>
          <cell r="FPK50"/>
          <cell r="FPL50"/>
          <cell r="FPM50"/>
          <cell r="FPN50"/>
          <cell r="FPO50"/>
          <cell r="FPP50"/>
          <cell r="FPQ50"/>
          <cell r="FPR50"/>
          <cell r="FPS50"/>
          <cell r="FPT50"/>
          <cell r="FPU50"/>
          <cell r="FPV50"/>
          <cell r="FPW50"/>
          <cell r="FPX50"/>
          <cell r="FPY50"/>
          <cell r="FPZ50"/>
          <cell r="FQA50"/>
          <cell r="FQB50"/>
          <cell r="FQC50"/>
          <cell r="FQD50"/>
          <cell r="FQE50"/>
          <cell r="FQF50"/>
          <cell r="FQG50"/>
          <cell r="FQH50"/>
          <cell r="FQI50"/>
          <cell r="FQJ50"/>
          <cell r="FQK50"/>
          <cell r="FQL50"/>
          <cell r="FQM50"/>
          <cell r="FQN50"/>
          <cell r="FQO50"/>
          <cell r="FQP50"/>
          <cell r="FQQ50"/>
          <cell r="FQR50"/>
          <cell r="FQS50"/>
          <cell r="FQT50"/>
          <cell r="FQU50"/>
          <cell r="FQV50"/>
          <cell r="FQW50"/>
          <cell r="FQX50"/>
          <cell r="FQY50"/>
          <cell r="FQZ50"/>
          <cell r="FRA50"/>
          <cell r="FRB50"/>
          <cell r="FRC50"/>
          <cell r="FRD50"/>
          <cell r="FRE50"/>
          <cell r="FRF50"/>
          <cell r="FRG50"/>
          <cell r="FRH50"/>
          <cell r="FRI50"/>
          <cell r="FRJ50"/>
          <cell r="FRK50"/>
          <cell r="FRL50"/>
          <cell r="FRM50"/>
          <cell r="FRN50"/>
          <cell r="FRO50"/>
          <cell r="FRP50"/>
          <cell r="FRQ50"/>
          <cell r="FRR50"/>
          <cell r="FRS50"/>
          <cell r="FRT50"/>
          <cell r="FRU50"/>
          <cell r="FRV50"/>
          <cell r="FRW50"/>
          <cell r="FRX50"/>
          <cell r="FRY50"/>
          <cell r="FRZ50"/>
          <cell r="FSA50"/>
          <cell r="FSB50"/>
          <cell r="FSC50"/>
          <cell r="FSD50"/>
          <cell r="FSE50"/>
          <cell r="FSF50"/>
          <cell r="FSG50"/>
          <cell r="FSH50"/>
          <cell r="FSI50"/>
          <cell r="FSJ50"/>
          <cell r="FSK50"/>
          <cell r="FSL50"/>
          <cell r="FSM50"/>
          <cell r="FSN50"/>
          <cell r="FSO50"/>
          <cell r="FSP50"/>
          <cell r="FSQ50"/>
          <cell r="FSR50"/>
          <cell r="FSS50"/>
          <cell r="FST50"/>
          <cell r="FSU50"/>
          <cell r="FSV50"/>
          <cell r="FSW50"/>
          <cell r="FSX50"/>
          <cell r="FSY50"/>
          <cell r="FSZ50"/>
          <cell r="FTA50"/>
          <cell r="FTB50"/>
          <cell r="FTC50"/>
          <cell r="FTD50"/>
          <cell r="FTE50"/>
          <cell r="FTF50"/>
          <cell r="FTG50"/>
          <cell r="FTH50"/>
          <cell r="FTI50"/>
          <cell r="FTJ50"/>
          <cell r="FTK50"/>
          <cell r="FTL50"/>
          <cell r="FTM50"/>
          <cell r="FTN50"/>
          <cell r="FTO50"/>
          <cell r="FTP50"/>
          <cell r="FTQ50"/>
          <cell r="FTR50"/>
          <cell r="FTS50"/>
          <cell r="FTT50"/>
          <cell r="FTU50"/>
          <cell r="FTV50"/>
          <cell r="FTW50"/>
          <cell r="FTX50"/>
          <cell r="FTY50"/>
          <cell r="FTZ50"/>
          <cell r="FUA50"/>
          <cell r="FUB50"/>
          <cell r="FUC50"/>
          <cell r="FUD50"/>
          <cell r="FUE50"/>
          <cell r="FUF50"/>
          <cell r="FUG50"/>
          <cell r="FUH50"/>
          <cell r="FUI50"/>
          <cell r="FUJ50"/>
          <cell r="FUK50"/>
          <cell r="FUL50"/>
          <cell r="FUM50"/>
          <cell r="FUN50"/>
          <cell r="FUO50"/>
          <cell r="FUP50"/>
          <cell r="FUQ50"/>
          <cell r="FUR50"/>
          <cell r="FUS50"/>
          <cell r="FUT50"/>
          <cell r="FUU50"/>
          <cell r="FUV50"/>
          <cell r="FUW50"/>
          <cell r="FUX50"/>
          <cell r="FUY50"/>
          <cell r="FUZ50"/>
          <cell r="FVA50"/>
          <cell r="FVB50"/>
          <cell r="FVC50"/>
          <cell r="FVD50"/>
          <cell r="FVE50"/>
          <cell r="FVF50"/>
          <cell r="FVG50"/>
          <cell r="FVH50"/>
          <cell r="FVI50"/>
          <cell r="FVJ50"/>
          <cell r="FVK50"/>
          <cell r="FVL50"/>
          <cell r="FVM50"/>
          <cell r="FVN50"/>
          <cell r="FVO50"/>
          <cell r="FVP50"/>
          <cell r="FVQ50"/>
          <cell r="FVR50"/>
          <cell r="FVS50"/>
          <cell r="FVT50"/>
          <cell r="FVU50"/>
          <cell r="FVV50"/>
          <cell r="FVW50"/>
          <cell r="FVX50"/>
          <cell r="FVY50"/>
          <cell r="FVZ50"/>
          <cell r="FWA50"/>
          <cell r="FWB50"/>
          <cell r="FWC50"/>
          <cell r="FWD50"/>
          <cell r="FWE50"/>
          <cell r="FWF50"/>
          <cell r="FWG50"/>
          <cell r="FWH50"/>
          <cell r="FWI50"/>
          <cell r="FWJ50"/>
          <cell r="FWK50"/>
          <cell r="FWL50"/>
          <cell r="FWM50"/>
          <cell r="FWN50"/>
          <cell r="FWO50"/>
          <cell r="FWP50"/>
          <cell r="FWQ50"/>
          <cell r="FWR50"/>
          <cell r="FWS50"/>
          <cell r="FWT50"/>
          <cell r="FWU50"/>
          <cell r="FWV50"/>
          <cell r="FWW50"/>
          <cell r="FWX50"/>
          <cell r="FWY50"/>
          <cell r="FWZ50"/>
          <cell r="FXA50"/>
          <cell r="FXB50"/>
          <cell r="FXC50"/>
          <cell r="FXD50"/>
          <cell r="FXE50"/>
          <cell r="FXF50"/>
          <cell r="FXG50"/>
          <cell r="FXH50"/>
          <cell r="FXI50"/>
          <cell r="FXJ50"/>
          <cell r="FXK50"/>
          <cell r="FXL50"/>
          <cell r="FXM50"/>
          <cell r="FXN50"/>
          <cell r="FXO50"/>
          <cell r="FXP50"/>
          <cell r="FXQ50"/>
          <cell r="FXR50"/>
          <cell r="FXS50"/>
          <cell r="FXT50"/>
          <cell r="FXU50"/>
          <cell r="FXV50"/>
          <cell r="FXW50"/>
          <cell r="FXX50"/>
          <cell r="FXY50"/>
          <cell r="FXZ50"/>
          <cell r="FYA50"/>
          <cell r="FYB50"/>
          <cell r="FYC50"/>
          <cell r="FYD50"/>
          <cell r="FYE50"/>
          <cell r="FYF50"/>
          <cell r="FYG50"/>
          <cell r="FYH50"/>
          <cell r="FYI50"/>
          <cell r="FYJ50"/>
          <cell r="FYK50"/>
          <cell r="FYL50"/>
          <cell r="FYM50"/>
          <cell r="FYN50"/>
          <cell r="FYO50"/>
          <cell r="FYP50"/>
          <cell r="FYQ50"/>
          <cell r="FYR50"/>
          <cell r="FYS50"/>
          <cell r="FYT50"/>
          <cell r="FYU50"/>
          <cell r="FYV50"/>
          <cell r="FYW50"/>
          <cell r="FYX50"/>
          <cell r="FYY50"/>
          <cell r="FYZ50"/>
          <cell r="FZA50"/>
          <cell r="FZB50"/>
          <cell r="FZC50"/>
          <cell r="FZD50"/>
          <cell r="FZE50"/>
          <cell r="FZF50"/>
          <cell r="FZG50"/>
          <cell r="FZH50"/>
          <cell r="FZI50"/>
          <cell r="FZJ50"/>
          <cell r="FZK50"/>
          <cell r="FZL50"/>
          <cell r="FZM50"/>
          <cell r="FZN50"/>
          <cell r="FZO50"/>
          <cell r="FZP50"/>
          <cell r="FZQ50"/>
          <cell r="FZR50"/>
          <cell r="FZS50"/>
          <cell r="FZT50"/>
          <cell r="FZU50"/>
          <cell r="FZV50"/>
          <cell r="FZW50"/>
          <cell r="FZX50"/>
          <cell r="FZY50"/>
          <cell r="FZZ50"/>
          <cell r="GAA50"/>
          <cell r="GAB50"/>
          <cell r="GAC50"/>
          <cell r="GAD50"/>
          <cell r="GAE50"/>
          <cell r="GAF50"/>
          <cell r="GAG50"/>
          <cell r="GAH50"/>
          <cell r="GAI50"/>
          <cell r="GAJ50"/>
          <cell r="GAK50"/>
          <cell r="GAL50"/>
          <cell r="GAM50"/>
          <cell r="GAN50"/>
          <cell r="GAO50"/>
          <cell r="GAP50"/>
          <cell r="GAQ50"/>
          <cell r="GAR50"/>
          <cell r="GAS50"/>
          <cell r="GAT50"/>
          <cell r="GAU50"/>
          <cell r="GAV50"/>
          <cell r="GAW50"/>
          <cell r="GAX50"/>
          <cell r="GAY50"/>
          <cell r="GAZ50"/>
          <cell r="GBA50"/>
          <cell r="GBB50"/>
          <cell r="GBC50"/>
          <cell r="GBD50"/>
          <cell r="GBE50"/>
          <cell r="GBF50"/>
          <cell r="GBG50"/>
          <cell r="GBH50"/>
          <cell r="GBI50"/>
          <cell r="GBJ50"/>
          <cell r="GBK50"/>
          <cell r="GBL50"/>
          <cell r="GBM50"/>
          <cell r="GBN50"/>
          <cell r="GBO50"/>
          <cell r="GBP50"/>
          <cell r="GBQ50"/>
          <cell r="GBR50"/>
          <cell r="GBS50"/>
          <cell r="GBT50"/>
          <cell r="GBU50"/>
          <cell r="GBV50"/>
          <cell r="GBW50"/>
          <cell r="GBX50"/>
          <cell r="GBY50"/>
          <cell r="GBZ50"/>
          <cell r="GCA50"/>
          <cell r="GCB50"/>
          <cell r="GCC50"/>
          <cell r="GCD50"/>
          <cell r="GCE50"/>
          <cell r="GCF50"/>
          <cell r="GCG50"/>
          <cell r="GCH50"/>
          <cell r="GCI50"/>
          <cell r="GCJ50"/>
          <cell r="GCK50"/>
          <cell r="GCL50"/>
          <cell r="GCM50"/>
          <cell r="GCN50"/>
          <cell r="GCO50"/>
          <cell r="GCP50"/>
          <cell r="GCQ50"/>
          <cell r="GCR50"/>
          <cell r="GCS50"/>
          <cell r="GCT50"/>
          <cell r="GCU50"/>
          <cell r="GCV50"/>
          <cell r="GCW50"/>
          <cell r="GCX50"/>
          <cell r="GCY50"/>
          <cell r="GCZ50"/>
          <cell r="GDA50"/>
          <cell r="GDB50"/>
          <cell r="GDC50"/>
          <cell r="GDD50"/>
          <cell r="GDE50"/>
          <cell r="GDF50"/>
          <cell r="GDG50"/>
          <cell r="GDH50"/>
          <cell r="GDI50"/>
          <cell r="GDJ50"/>
          <cell r="GDK50"/>
          <cell r="GDL50"/>
          <cell r="GDM50"/>
          <cell r="GDN50"/>
          <cell r="GDO50"/>
          <cell r="GDP50"/>
          <cell r="GDQ50"/>
          <cell r="GDR50"/>
          <cell r="GDS50"/>
          <cell r="GDT50"/>
          <cell r="GDU50"/>
          <cell r="GDV50"/>
          <cell r="GDW50"/>
          <cell r="GDX50"/>
          <cell r="GDY50"/>
          <cell r="GDZ50"/>
          <cell r="GEA50"/>
          <cell r="GEB50"/>
          <cell r="GEC50"/>
          <cell r="GED50"/>
          <cell r="GEE50"/>
          <cell r="GEF50"/>
          <cell r="GEG50"/>
          <cell r="GEH50"/>
          <cell r="GEI50"/>
          <cell r="GEJ50"/>
          <cell r="GEK50"/>
          <cell r="GEL50"/>
          <cell r="GEM50"/>
          <cell r="GEN50"/>
          <cell r="GEO50"/>
          <cell r="GEP50"/>
          <cell r="GEQ50"/>
          <cell r="GER50"/>
          <cell r="GES50"/>
          <cell r="GET50"/>
          <cell r="GEU50"/>
          <cell r="GEV50"/>
          <cell r="GEW50"/>
          <cell r="GEX50"/>
          <cell r="GEY50"/>
          <cell r="GEZ50"/>
          <cell r="GFA50"/>
          <cell r="GFB50"/>
          <cell r="GFC50"/>
          <cell r="GFD50"/>
          <cell r="GFE50"/>
          <cell r="GFF50"/>
          <cell r="GFG50"/>
          <cell r="GFH50"/>
          <cell r="GFI50"/>
          <cell r="GFJ50"/>
          <cell r="GFK50"/>
          <cell r="GFL50"/>
          <cell r="GFM50"/>
          <cell r="GFN50"/>
          <cell r="GFO50"/>
          <cell r="GFP50"/>
          <cell r="GFQ50"/>
          <cell r="GFR50"/>
          <cell r="GFS50"/>
          <cell r="GFT50"/>
          <cell r="GFU50"/>
          <cell r="GFV50"/>
          <cell r="GFW50"/>
          <cell r="GFX50"/>
          <cell r="GFY50"/>
          <cell r="GFZ50"/>
          <cell r="GGA50"/>
          <cell r="GGB50"/>
          <cell r="GGC50"/>
          <cell r="GGD50"/>
          <cell r="GGE50"/>
          <cell r="GGF50"/>
          <cell r="GGG50"/>
          <cell r="GGH50"/>
          <cell r="GGI50"/>
          <cell r="GGJ50"/>
          <cell r="GGK50"/>
          <cell r="GGL50"/>
          <cell r="GGM50"/>
          <cell r="GGN50"/>
          <cell r="GGO50"/>
          <cell r="GGP50"/>
          <cell r="GGQ50"/>
          <cell r="GGR50"/>
          <cell r="GGS50"/>
          <cell r="GGT50"/>
          <cell r="GGU50"/>
          <cell r="GGV50"/>
          <cell r="GGW50"/>
          <cell r="GGX50"/>
          <cell r="GGY50"/>
          <cell r="GGZ50"/>
          <cell r="GHA50"/>
          <cell r="GHB50"/>
          <cell r="GHC50"/>
          <cell r="GHD50"/>
          <cell r="GHE50"/>
          <cell r="GHF50"/>
          <cell r="GHG50"/>
          <cell r="GHH50"/>
          <cell r="GHI50"/>
          <cell r="GHJ50"/>
          <cell r="GHK50"/>
          <cell r="GHL50"/>
          <cell r="GHM50"/>
          <cell r="GHN50"/>
          <cell r="GHO50"/>
          <cell r="GHP50"/>
          <cell r="GHQ50"/>
          <cell r="GHR50"/>
          <cell r="GHS50"/>
          <cell r="GHT50"/>
          <cell r="GHU50"/>
          <cell r="GHV50"/>
          <cell r="GHW50"/>
          <cell r="GHX50"/>
          <cell r="GHY50"/>
          <cell r="GHZ50"/>
          <cell r="GIA50"/>
          <cell r="GIB50"/>
          <cell r="GIC50"/>
          <cell r="GID50"/>
          <cell r="GIE50"/>
          <cell r="GIF50"/>
          <cell r="GIG50"/>
          <cell r="GIH50"/>
          <cell r="GII50"/>
          <cell r="GIJ50"/>
          <cell r="GIK50"/>
          <cell r="GIL50"/>
          <cell r="GIM50"/>
          <cell r="GIN50"/>
          <cell r="GIO50"/>
          <cell r="GIP50"/>
          <cell r="GIQ50"/>
          <cell r="GIR50"/>
          <cell r="GIS50"/>
          <cell r="GIT50"/>
          <cell r="GIU50"/>
          <cell r="GIV50"/>
          <cell r="GIW50"/>
          <cell r="GIX50"/>
          <cell r="GIY50"/>
          <cell r="GIZ50"/>
          <cell r="GJA50"/>
          <cell r="GJB50"/>
          <cell r="GJC50"/>
          <cell r="GJD50"/>
          <cell r="GJE50"/>
          <cell r="GJF50"/>
          <cell r="GJG50"/>
          <cell r="GJH50"/>
          <cell r="GJI50"/>
          <cell r="GJJ50"/>
          <cell r="GJK50"/>
          <cell r="GJL50"/>
          <cell r="GJM50"/>
          <cell r="GJN50"/>
          <cell r="GJO50"/>
          <cell r="GJP50"/>
          <cell r="GJQ50"/>
          <cell r="GJR50"/>
          <cell r="GJS50"/>
          <cell r="GJT50"/>
          <cell r="GJU50"/>
          <cell r="GJV50"/>
          <cell r="GJW50"/>
          <cell r="GJX50"/>
          <cell r="GJY50"/>
          <cell r="GJZ50"/>
          <cell r="GKA50"/>
          <cell r="GKB50"/>
          <cell r="GKC50"/>
          <cell r="GKD50"/>
          <cell r="GKE50"/>
          <cell r="GKF50"/>
          <cell r="GKG50"/>
          <cell r="GKH50"/>
          <cell r="GKI50"/>
          <cell r="GKJ50"/>
          <cell r="GKK50"/>
          <cell r="GKL50"/>
          <cell r="GKM50"/>
          <cell r="GKN50"/>
          <cell r="GKO50"/>
          <cell r="GKP50"/>
          <cell r="GKQ50"/>
          <cell r="GKR50"/>
          <cell r="GKS50"/>
          <cell r="GKT50"/>
          <cell r="GKU50"/>
          <cell r="GKV50"/>
          <cell r="GKW50"/>
          <cell r="GKX50"/>
          <cell r="GKY50"/>
          <cell r="GKZ50"/>
          <cell r="GLA50"/>
          <cell r="GLB50"/>
          <cell r="GLC50"/>
          <cell r="GLD50"/>
          <cell r="GLE50"/>
          <cell r="GLF50"/>
          <cell r="GLG50"/>
          <cell r="GLH50"/>
          <cell r="GLI50"/>
          <cell r="GLJ50"/>
          <cell r="GLK50"/>
          <cell r="GLL50"/>
          <cell r="GLM50"/>
          <cell r="GLN50"/>
          <cell r="GLO50"/>
          <cell r="GLP50"/>
          <cell r="GLQ50"/>
          <cell r="GLR50"/>
          <cell r="GLS50"/>
          <cell r="GLT50"/>
          <cell r="GLU50"/>
          <cell r="GLV50"/>
          <cell r="GLW50"/>
          <cell r="GLX50"/>
          <cell r="GLY50"/>
          <cell r="GLZ50"/>
          <cell r="GMA50"/>
          <cell r="GMB50"/>
          <cell r="GMC50"/>
          <cell r="GMD50"/>
          <cell r="GME50"/>
          <cell r="GMF50"/>
          <cell r="GMG50"/>
          <cell r="GMH50"/>
          <cell r="GMI50"/>
          <cell r="GMJ50"/>
          <cell r="GMK50"/>
          <cell r="GML50"/>
          <cell r="GMM50"/>
          <cell r="GMN50"/>
          <cell r="GMO50"/>
          <cell r="GMP50"/>
          <cell r="GMQ50"/>
          <cell r="GMR50"/>
          <cell r="GMS50"/>
          <cell r="GMT50"/>
          <cell r="GMU50"/>
          <cell r="GMV50"/>
          <cell r="GMW50"/>
          <cell r="GMX50"/>
          <cell r="GMY50"/>
          <cell r="GMZ50"/>
          <cell r="GNA50"/>
          <cell r="GNB50"/>
          <cell r="GNC50"/>
          <cell r="GND50"/>
          <cell r="GNE50"/>
          <cell r="GNF50"/>
          <cell r="GNG50"/>
          <cell r="GNH50"/>
          <cell r="GNI50"/>
          <cell r="GNJ50"/>
          <cell r="GNK50"/>
          <cell r="GNL50"/>
          <cell r="GNM50"/>
          <cell r="GNN50"/>
          <cell r="GNO50"/>
          <cell r="GNP50"/>
          <cell r="GNQ50"/>
          <cell r="GNR50"/>
          <cell r="GNS50"/>
          <cell r="GNT50"/>
          <cell r="GNU50"/>
          <cell r="GNV50"/>
          <cell r="GNW50"/>
          <cell r="GNX50"/>
          <cell r="GNY50"/>
          <cell r="GNZ50"/>
          <cell r="GOA50"/>
          <cell r="GOB50"/>
          <cell r="GOC50"/>
          <cell r="GOD50"/>
          <cell r="GOE50"/>
          <cell r="GOF50"/>
          <cell r="GOG50"/>
          <cell r="GOH50"/>
          <cell r="GOI50"/>
          <cell r="GOJ50"/>
          <cell r="GOK50"/>
          <cell r="GOL50"/>
          <cell r="GOM50"/>
          <cell r="GON50"/>
          <cell r="GOO50"/>
          <cell r="GOP50"/>
          <cell r="GOQ50"/>
          <cell r="GOR50"/>
          <cell r="GOS50"/>
          <cell r="GOT50"/>
          <cell r="GOU50"/>
          <cell r="GOV50"/>
          <cell r="GOW50"/>
          <cell r="GOX50"/>
          <cell r="GOY50"/>
          <cell r="GOZ50"/>
          <cell r="GPA50"/>
          <cell r="GPB50"/>
          <cell r="GPC50"/>
          <cell r="GPD50"/>
          <cell r="GPE50"/>
          <cell r="GPF50"/>
          <cell r="GPG50"/>
          <cell r="GPH50"/>
          <cell r="GPI50"/>
          <cell r="GPJ50"/>
          <cell r="GPK50"/>
          <cell r="GPL50"/>
          <cell r="GPM50"/>
          <cell r="GPN50"/>
          <cell r="GPO50"/>
          <cell r="GPP50"/>
          <cell r="GPQ50"/>
          <cell r="GPR50"/>
          <cell r="GPS50"/>
          <cell r="GPT50"/>
          <cell r="GPU50"/>
          <cell r="GPV50"/>
          <cell r="GPW50"/>
          <cell r="GPX50"/>
          <cell r="GPY50"/>
          <cell r="GPZ50"/>
          <cell r="GQA50"/>
          <cell r="GQB50"/>
          <cell r="GQC50"/>
          <cell r="GQD50"/>
          <cell r="GQE50"/>
          <cell r="GQF50"/>
          <cell r="GQG50"/>
          <cell r="GQH50"/>
          <cell r="GQI50"/>
          <cell r="GQJ50"/>
          <cell r="GQK50"/>
          <cell r="GQL50"/>
          <cell r="GQM50"/>
          <cell r="GQN50"/>
          <cell r="GQO50"/>
          <cell r="GQP50"/>
          <cell r="GQQ50"/>
          <cell r="GQR50"/>
          <cell r="GQS50"/>
          <cell r="GQT50"/>
          <cell r="GQU50"/>
          <cell r="GQV50"/>
          <cell r="GQW50"/>
          <cell r="GQX50"/>
          <cell r="GQY50"/>
          <cell r="GQZ50"/>
          <cell r="GRA50"/>
          <cell r="GRB50"/>
          <cell r="GRC50"/>
          <cell r="GRD50"/>
          <cell r="GRE50"/>
          <cell r="GRF50"/>
          <cell r="GRG50"/>
          <cell r="GRH50"/>
          <cell r="GRI50"/>
          <cell r="GRJ50"/>
          <cell r="GRK50"/>
          <cell r="GRL50"/>
          <cell r="GRM50"/>
          <cell r="GRN50"/>
          <cell r="GRO50"/>
          <cell r="GRP50"/>
          <cell r="GRQ50"/>
          <cell r="GRR50"/>
          <cell r="GRS50"/>
          <cell r="GRT50"/>
          <cell r="GRU50"/>
          <cell r="GRV50"/>
          <cell r="GRW50"/>
          <cell r="GRX50"/>
          <cell r="GRY50"/>
          <cell r="GRZ50"/>
          <cell r="GSA50"/>
          <cell r="GSB50"/>
          <cell r="GSC50"/>
          <cell r="GSD50"/>
          <cell r="GSE50"/>
          <cell r="GSF50"/>
          <cell r="GSG50"/>
          <cell r="GSH50"/>
          <cell r="GSI50"/>
          <cell r="GSJ50"/>
          <cell r="GSK50"/>
          <cell r="GSL50"/>
          <cell r="GSM50"/>
          <cell r="GSN50"/>
          <cell r="GSO50"/>
          <cell r="GSP50"/>
          <cell r="GSQ50"/>
          <cell r="GSR50"/>
          <cell r="GSS50"/>
          <cell r="GST50"/>
          <cell r="GSU50"/>
          <cell r="GSV50"/>
          <cell r="GSW50"/>
          <cell r="GSX50"/>
          <cell r="GSY50"/>
          <cell r="GSZ50"/>
          <cell r="GTA50"/>
          <cell r="GTB50"/>
          <cell r="GTC50"/>
          <cell r="GTD50"/>
          <cell r="GTE50"/>
          <cell r="GTF50"/>
          <cell r="GTG50"/>
          <cell r="GTH50"/>
          <cell r="GTI50"/>
          <cell r="GTJ50"/>
          <cell r="GTK50"/>
          <cell r="GTL50"/>
          <cell r="GTM50"/>
          <cell r="GTN50"/>
          <cell r="GTO50"/>
          <cell r="GTP50"/>
          <cell r="GTQ50"/>
          <cell r="GTR50"/>
          <cell r="GTS50"/>
          <cell r="GTT50"/>
          <cell r="GTU50"/>
          <cell r="GTV50"/>
          <cell r="GTW50"/>
          <cell r="GTX50"/>
          <cell r="GTY50"/>
          <cell r="GTZ50"/>
          <cell r="GUA50"/>
          <cell r="GUB50"/>
          <cell r="GUC50"/>
          <cell r="GUD50"/>
          <cell r="GUE50"/>
          <cell r="GUF50"/>
          <cell r="GUG50"/>
          <cell r="GUH50"/>
          <cell r="GUI50"/>
          <cell r="GUJ50"/>
          <cell r="GUK50"/>
          <cell r="GUL50"/>
          <cell r="GUM50"/>
          <cell r="GUN50"/>
          <cell r="GUO50"/>
          <cell r="GUP50"/>
          <cell r="GUQ50"/>
          <cell r="GUR50"/>
          <cell r="GUS50"/>
          <cell r="GUT50"/>
          <cell r="GUU50"/>
          <cell r="GUV50"/>
          <cell r="GUW50"/>
          <cell r="GUX50"/>
          <cell r="GUY50"/>
          <cell r="GUZ50"/>
          <cell r="GVA50"/>
          <cell r="GVB50"/>
          <cell r="GVC50"/>
          <cell r="GVD50"/>
          <cell r="GVE50"/>
          <cell r="GVF50"/>
          <cell r="GVG50"/>
          <cell r="GVH50"/>
          <cell r="GVI50"/>
          <cell r="GVJ50"/>
          <cell r="GVK50"/>
          <cell r="GVL50"/>
          <cell r="GVM50"/>
          <cell r="GVN50"/>
          <cell r="GVO50"/>
          <cell r="GVP50"/>
          <cell r="GVQ50"/>
          <cell r="GVR50"/>
          <cell r="GVS50"/>
          <cell r="GVT50"/>
          <cell r="GVU50"/>
          <cell r="GVV50"/>
          <cell r="GVW50"/>
          <cell r="GVX50"/>
          <cell r="GVY50"/>
          <cell r="GVZ50"/>
          <cell r="GWA50"/>
          <cell r="GWB50"/>
          <cell r="GWC50"/>
          <cell r="GWD50"/>
          <cell r="GWE50"/>
          <cell r="GWF50"/>
          <cell r="GWG50"/>
          <cell r="GWH50"/>
          <cell r="GWI50"/>
          <cell r="GWJ50"/>
          <cell r="GWK50"/>
          <cell r="GWL50"/>
          <cell r="GWM50"/>
          <cell r="GWN50"/>
          <cell r="GWO50"/>
          <cell r="GWP50"/>
          <cell r="GWQ50"/>
          <cell r="GWR50"/>
          <cell r="GWS50"/>
          <cell r="GWT50"/>
          <cell r="GWU50"/>
          <cell r="GWV50"/>
          <cell r="GWW50"/>
          <cell r="GWX50"/>
          <cell r="GWY50"/>
          <cell r="GWZ50"/>
          <cell r="GXA50"/>
          <cell r="GXB50"/>
          <cell r="GXC50"/>
          <cell r="GXD50"/>
          <cell r="GXE50"/>
          <cell r="GXF50"/>
          <cell r="GXG50"/>
          <cell r="GXH50"/>
          <cell r="GXI50"/>
          <cell r="GXJ50"/>
          <cell r="GXK50"/>
          <cell r="GXL50"/>
          <cell r="GXM50"/>
          <cell r="GXN50"/>
          <cell r="GXO50"/>
          <cell r="GXP50"/>
          <cell r="GXQ50"/>
          <cell r="GXR50"/>
          <cell r="GXS50"/>
          <cell r="GXT50"/>
          <cell r="GXU50"/>
          <cell r="GXV50"/>
          <cell r="GXW50"/>
          <cell r="GXX50"/>
          <cell r="GXY50"/>
          <cell r="GXZ50"/>
          <cell r="GYA50"/>
          <cell r="GYB50"/>
          <cell r="GYC50"/>
          <cell r="GYD50"/>
          <cell r="GYE50"/>
          <cell r="GYF50"/>
          <cell r="GYG50"/>
          <cell r="GYH50"/>
          <cell r="GYI50"/>
          <cell r="GYJ50"/>
          <cell r="GYK50"/>
          <cell r="GYL50"/>
          <cell r="GYM50"/>
          <cell r="GYN50"/>
          <cell r="GYO50"/>
          <cell r="GYP50"/>
          <cell r="GYQ50"/>
          <cell r="GYR50"/>
          <cell r="GYS50"/>
          <cell r="GYT50"/>
          <cell r="GYU50"/>
          <cell r="GYV50"/>
          <cell r="GYW50"/>
          <cell r="GYX50"/>
          <cell r="GYY50"/>
          <cell r="GYZ50"/>
          <cell r="GZA50"/>
          <cell r="GZB50"/>
          <cell r="GZC50"/>
          <cell r="GZD50"/>
          <cell r="GZE50"/>
          <cell r="GZF50"/>
          <cell r="GZG50"/>
          <cell r="GZH50"/>
          <cell r="GZI50"/>
          <cell r="GZJ50"/>
          <cell r="GZK50"/>
          <cell r="GZL50"/>
          <cell r="GZM50"/>
          <cell r="GZN50"/>
          <cell r="GZO50"/>
          <cell r="GZP50"/>
          <cell r="GZQ50"/>
          <cell r="GZR50"/>
          <cell r="GZS50"/>
          <cell r="GZT50"/>
          <cell r="GZU50"/>
          <cell r="GZV50"/>
          <cell r="GZW50"/>
          <cell r="GZX50"/>
          <cell r="GZY50"/>
          <cell r="GZZ50"/>
          <cell r="HAA50"/>
          <cell r="HAB50"/>
          <cell r="HAC50"/>
          <cell r="HAD50"/>
          <cell r="HAE50"/>
          <cell r="HAF50"/>
          <cell r="HAG50"/>
          <cell r="HAH50"/>
          <cell r="HAI50"/>
          <cell r="HAJ50"/>
          <cell r="HAK50"/>
          <cell r="HAL50"/>
          <cell r="HAM50"/>
          <cell r="HAN50"/>
          <cell r="HAO50"/>
          <cell r="HAP50"/>
          <cell r="HAQ50"/>
          <cell r="HAR50"/>
          <cell r="HAS50"/>
          <cell r="HAT50"/>
          <cell r="HAU50"/>
          <cell r="HAV50"/>
          <cell r="HAW50"/>
          <cell r="HAX50"/>
          <cell r="HAY50"/>
          <cell r="HAZ50"/>
          <cell r="HBA50"/>
          <cell r="HBB50"/>
          <cell r="HBC50"/>
          <cell r="HBD50"/>
          <cell r="HBE50"/>
          <cell r="HBF50"/>
          <cell r="HBG50"/>
          <cell r="HBH50"/>
          <cell r="HBI50"/>
          <cell r="HBJ50"/>
          <cell r="HBK50"/>
          <cell r="HBL50"/>
          <cell r="HBM50"/>
          <cell r="HBN50"/>
          <cell r="HBO50"/>
          <cell r="HBP50"/>
          <cell r="HBQ50"/>
          <cell r="HBR50"/>
          <cell r="HBS50"/>
          <cell r="HBT50"/>
          <cell r="HBU50"/>
          <cell r="HBV50"/>
          <cell r="HBW50"/>
          <cell r="HBX50"/>
          <cell r="HBY50"/>
          <cell r="HBZ50"/>
          <cell r="HCA50"/>
          <cell r="HCB50"/>
          <cell r="HCC50"/>
          <cell r="HCD50"/>
          <cell r="HCE50"/>
          <cell r="HCF50"/>
          <cell r="HCG50"/>
          <cell r="HCH50"/>
          <cell r="HCI50"/>
          <cell r="HCJ50"/>
          <cell r="HCK50"/>
          <cell r="HCL50"/>
          <cell r="HCM50"/>
          <cell r="HCN50"/>
          <cell r="HCO50"/>
          <cell r="HCP50"/>
          <cell r="HCQ50"/>
          <cell r="HCR50"/>
          <cell r="HCS50"/>
          <cell r="HCT50"/>
          <cell r="HCU50"/>
          <cell r="HCV50"/>
          <cell r="HCW50"/>
          <cell r="HCX50"/>
          <cell r="HCY50"/>
          <cell r="HCZ50"/>
          <cell r="HDA50"/>
          <cell r="HDB50"/>
          <cell r="HDC50"/>
          <cell r="HDD50"/>
          <cell r="HDE50"/>
          <cell r="HDF50"/>
          <cell r="HDG50"/>
          <cell r="HDH50"/>
          <cell r="HDI50"/>
          <cell r="HDJ50"/>
          <cell r="HDK50"/>
          <cell r="HDL50"/>
          <cell r="HDM50"/>
          <cell r="HDN50"/>
          <cell r="HDO50"/>
          <cell r="HDP50"/>
          <cell r="HDQ50"/>
          <cell r="HDR50"/>
          <cell r="HDS50"/>
          <cell r="HDT50"/>
          <cell r="HDU50"/>
          <cell r="HDV50"/>
          <cell r="HDW50"/>
          <cell r="HDX50"/>
          <cell r="HDY50"/>
          <cell r="HDZ50"/>
          <cell r="HEA50"/>
          <cell r="HEB50"/>
          <cell r="HEC50"/>
          <cell r="HED50"/>
          <cell r="HEE50"/>
          <cell r="HEF50"/>
          <cell r="HEG50"/>
          <cell r="HEH50"/>
          <cell r="HEI50"/>
          <cell r="HEJ50"/>
          <cell r="HEK50"/>
          <cell r="HEL50"/>
          <cell r="HEM50"/>
          <cell r="HEN50"/>
          <cell r="HEO50"/>
          <cell r="HEP50"/>
          <cell r="HEQ50"/>
          <cell r="HER50"/>
          <cell r="HES50"/>
          <cell r="HET50"/>
          <cell r="HEU50"/>
          <cell r="HEV50"/>
          <cell r="HEW50"/>
          <cell r="HEX50"/>
          <cell r="HEY50"/>
          <cell r="HEZ50"/>
          <cell r="HFA50"/>
          <cell r="HFB50"/>
          <cell r="HFC50"/>
          <cell r="HFD50"/>
          <cell r="HFE50"/>
          <cell r="HFF50"/>
          <cell r="HFG50"/>
          <cell r="HFH50"/>
          <cell r="HFI50"/>
          <cell r="HFJ50"/>
          <cell r="HFK50"/>
          <cell r="HFL50"/>
          <cell r="HFM50"/>
          <cell r="HFN50"/>
          <cell r="HFO50"/>
          <cell r="HFP50"/>
          <cell r="HFQ50"/>
          <cell r="HFR50"/>
          <cell r="HFS50"/>
          <cell r="HFT50"/>
          <cell r="HFU50"/>
          <cell r="HFV50"/>
          <cell r="HFW50"/>
          <cell r="HFX50"/>
          <cell r="HFY50"/>
          <cell r="HFZ50"/>
          <cell r="HGA50"/>
          <cell r="HGB50"/>
          <cell r="HGC50"/>
          <cell r="HGD50"/>
          <cell r="HGE50"/>
          <cell r="HGF50"/>
          <cell r="HGG50"/>
          <cell r="HGH50"/>
          <cell r="HGI50"/>
          <cell r="HGJ50"/>
          <cell r="HGK50"/>
          <cell r="HGL50"/>
          <cell r="HGM50"/>
          <cell r="HGN50"/>
          <cell r="HGO50"/>
          <cell r="HGP50"/>
          <cell r="HGQ50"/>
          <cell r="HGR50"/>
          <cell r="HGS50"/>
          <cell r="HGT50"/>
          <cell r="HGU50"/>
          <cell r="HGV50"/>
          <cell r="HGW50"/>
          <cell r="HGX50"/>
          <cell r="HGY50"/>
          <cell r="HGZ50"/>
          <cell r="HHA50"/>
          <cell r="HHB50"/>
          <cell r="HHC50"/>
          <cell r="HHD50"/>
          <cell r="HHE50"/>
          <cell r="HHF50"/>
          <cell r="HHG50"/>
          <cell r="HHH50"/>
          <cell r="HHI50"/>
          <cell r="HHJ50"/>
          <cell r="HHK50"/>
          <cell r="HHL50"/>
          <cell r="HHM50"/>
          <cell r="HHN50"/>
          <cell r="HHO50"/>
          <cell r="HHP50"/>
          <cell r="HHQ50"/>
          <cell r="HHR50"/>
          <cell r="HHS50"/>
          <cell r="HHT50"/>
          <cell r="HHU50"/>
          <cell r="HHV50"/>
          <cell r="HHW50"/>
          <cell r="HHX50"/>
          <cell r="HHY50"/>
          <cell r="HHZ50"/>
          <cell r="HIA50"/>
          <cell r="HIB50"/>
          <cell r="HIC50"/>
          <cell r="HID50"/>
          <cell r="HIE50"/>
          <cell r="HIF50"/>
          <cell r="HIG50"/>
          <cell r="HIH50"/>
          <cell r="HII50"/>
          <cell r="HIJ50"/>
          <cell r="HIK50"/>
          <cell r="HIL50"/>
          <cell r="HIM50"/>
          <cell r="HIN50"/>
          <cell r="HIO50"/>
          <cell r="HIP50"/>
          <cell r="HIQ50"/>
          <cell r="HIR50"/>
          <cell r="HIS50"/>
          <cell r="HIT50"/>
          <cell r="HIU50"/>
          <cell r="HIV50"/>
          <cell r="HIW50"/>
          <cell r="HIX50"/>
          <cell r="HIY50"/>
          <cell r="HIZ50"/>
          <cell r="HJA50"/>
          <cell r="HJB50"/>
          <cell r="HJC50"/>
          <cell r="HJD50"/>
          <cell r="HJE50"/>
          <cell r="HJF50"/>
          <cell r="HJG50"/>
          <cell r="HJH50"/>
          <cell r="HJI50"/>
          <cell r="HJJ50"/>
          <cell r="HJK50"/>
          <cell r="HJL50"/>
          <cell r="HJM50"/>
          <cell r="HJN50"/>
          <cell r="HJO50"/>
          <cell r="HJP50"/>
          <cell r="HJQ50"/>
          <cell r="HJR50"/>
          <cell r="HJS50"/>
          <cell r="HJT50"/>
          <cell r="HJU50"/>
          <cell r="HJV50"/>
          <cell r="HJW50"/>
          <cell r="HJX50"/>
          <cell r="HJY50"/>
          <cell r="HJZ50"/>
          <cell r="HKA50"/>
          <cell r="HKB50"/>
          <cell r="HKC50"/>
          <cell r="HKD50"/>
          <cell r="HKE50"/>
          <cell r="HKF50"/>
          <cell r="HKG50"/>
          <cell r="HKH50"/>
          <cell r="HKI50"/>
          <cell r="HKJ50"/>
          <cell r="HKK50"/>
          <cell r="HKL50"/>
          <cell r="HKM50"/>
          <cell r="HKN50"/>
          <cell r="HKO50"/>
          <cell r="HKP50"/>
          <cell r="HKQ50"/>
          <cell r="HKR50"/>
          <cell r="HKS50"/>
          <cell r="HKT50"/>
          <cell r="HKU50"/>
          <cell r="HKV50"/>
          <cell r="HKW50"/>
          <cell r="HKX50"/>
          <cell r="HKY50"/>
          <cell r="HKZ50"/>
          <cell r="HLA50"/>
          <cell r="HLB50"/>
          <cell r="HLC50"/>
          <cell r="HLD50"/>
          <cell r="HLE50"/>
          <cell r="HLF50"/>
          <cell r="HLG50"/>
          <cell r="HLH50"/>
          <cell r="HLI50"/>
          <cell r="HLJ50"/>
          <cell r="HLK50"/>
          <cell r="HLL50"/>
          <cell r="HLM50"/>
          <cell r="HLN50"/>
          <cell r="HLO50"/>
          <cell r="HLP50"/>
          <cell r="HLQ50"/>
          <cell r="HLR50"/>
          <cell r="HLS50"/>
          <cell r="HLT50"/>
          <cell r="HLU50"/>
          <cell r="HLV50"/>
          <cell r="HLW50"/>
          <cell r="HLX50"/>
          <cell r="HLY50"/>
          <cell r="HLZ50"/>
          <cell r="HMA50"/>
          <cell r="HMB50"/>
          <cell r="HMC50"/>
          <cell r="HMD50"/>
          <cell r="HME50"/>
          <cell r="HMF50"/>
          <cell r="HMG50"/>
          <cell r="HMH50"/>
          <cell r="HMI50"/>
          <cell r="HMJ50"/>
          <cell r="HMK50"/>
          <cell r="HML50"/>
          <cell r="HMM50"/>
          <cell r="HMN50"/>
          <cell r="HMO50"/>
          <cell r="HMP50"/>
          <cell r="HMQ50"/>
          <cell r="HMR50"/>
          <cell r="HMS50"/>
          <cell r="HMT50"/>
          <cell r="HMU50"/>
          <cell r="HMV50"/>
          <cell r="HMW50"/>
          <cell r="HMX50"/>
          <cell r="HMY50"/>
          <cell r="HMZ50"/>
          <cell r="HNA50"/>
          <cell r="HNB50"/>
          <cell r="HNC50"/>
          <cell r="HND50"/>
          <cell r="HNE50"/>
          <cell r="HNF50"/>
          <cell r="HNG50"/>
          <cell r="HNH50"/>
          <cell r="HNI50"/>
          <cell r="HNJ50"/>
          <cell r="HNK50"/>
          <cell r="HNL50"/>
          <cell r="HNM50"/>
          <cell r="HNN50"/>
          <cell r="HNO50"/>
          <cell r="HNP50"/>
          <cell r="HNQ50"/>
          <cell r="HNR50"/>
          <cell r="HNS50"/>
          <cell r="HNT50"/>
          <cell r="HNU50"/>
          <cell r="HNV50"/>
          <cell r="HNW50"/>
          <cell r="HNX50"/>
          <cell r="HNY50"/>
          <cell r="HNZ50"/>
          <cell r="HOA50"/>
          <cell r="HOB50"/>
          <cell r="HOC50"/>
          <cell r="HOD50"/>
          <cell r="HOE50"/>
          <cell r="HOF50"/>
          <cell r="HOG50"/>
          <cell r="HOH50"/>
          <cell r="HOI50"/>
          <cell r="HOJ50"/>
          <cell r="HOK50"/>
          <cell r="HOL50"/>
          <cell r="HOM50"/>
          <cell r="HON50"/>
          <cell r="HOO50"/>
          <cell r="HOP50"/>
          <cell r="HOQ50"/>
          <cell r="HOR50"/>
          <cell r="HOS50"/>
          <cell r="HOT50"/>
          <cell r="HOU50"/>
          <cell r="HOV50"/>
          <cell r="HOW50"/>
          <cell r="HOX50"/>
          <cell r="HOY50"/>
          <cell r="HOZ50"/>
          <cell r="HPA50"/>
          <cell r="HPB50"/>
          <cell r="HPC50"/>
          <cell r="HPD50"/>
          <cell r="HPE50"/>
          <cell r="HPF50"/>
          <cell r="HPG50"/>
          <cell r="HPH50"/>
          <cell r="HPI50"/>
          <cell r="HPJ50"/>
          <cell r="HPK50"/>
          <cell r="HPL50"/>
          <cell r="HPM50"/>
          <cell r="HPN50"/>
          <cell r="HPO50"/>
          <cell r="HPP50"/>
          <cell r="HPQ50"/>
          <cell r="HPR50"/>
          <cell r="HPS50"/>
          <cell r="HPT50"/>
          <cell r="HPU50"/>
          <cell r="HPV50"/>
          <cell r="HPW50"/>
          <cell r="HPX50"/>
          <cell r="HPY50"/>
          <cell r="HPZ50"/>
          <cell r="HQA50"/>
          <cell r="HQB50"/>
          <cell r="HQC50"/>
          <cell r="HQD50"/>
          <cell r="HQE50"/>
          <cell r="HQF50"/>
          <cell r="HQG50"/>
          <cell r="HQH50"/>
          <cell r="HQI50"/>
          <cell r="HQJ50"/>
          <cell r="HQK50"/>
          <cell r="HQL50"/>
          <cell r="HQM50"/>
          <cell r="HQN50"/>
          <cell r="HQO50"/>
          <cell r="HQP50"/>
          <cell r="HQQ50"/>
          <cell r="HQR50"/>
          <cell r="HQS50"/>
          <cell r="HQT50"/>
          <cell r="HQU50"/>
          <cell r="HQV50"/>
          <cell r="HQW50"/>
          <cell r="HQX50"/>
          <cell r="HQY50"/>
          <cell r="HQZ50"/>
          <cell r="HRA50"/>
          <cell r="HRB50"/>
          <cell r="HRC50"/>
          <cell r="HRD50"/>
          <cell r="HRE50"/>
          <cell r="HRF50"/>
          <cell r="HRG50"/>
          <cell r="HRH50"/>
          <cell r="HRI50"/>
          <cell r="HRJ50"/>
          <cell r="HRK50"/>
          <cell r="HRL50"/>
          <cell r="HRM50"/>
          <cell r="HRN50"/>
          <cell r="HRO50"/>
          <cell r="HRP50"/>
          <cell r="HRQ50"/>
          <cell r="HRR50"/>
          <cell r="HRS50"/>
          <cell r="HRT50"/>
          <cell r="HRU50"/>
          <cell r="HRV50"/>
          <cell r="HRW50"/>
          <cell r="HRX50"/>
          <cell r="HRY50"/>
          <cell r="HRZ50"/>
          <cell r="HSA50"/>
          <cell r="HSB50"/>
          <cell r="HSC50"/>
          <cell r="HSD50"/>
          <cell r="HSE50"/>
          <cell r="HSF50"/>
          <cell r="HSG50"/>
          <cell r="HSH50"/>
          <cell r="HSI50"/>
          <cell r="HSJ50"/>
          <cell r="HSK50"/>
          <cell r="HSL50"/>
          <cell r="HSM50"/>
          <cell r="HSN50"/>
          <cell r="HSO50"/>
          <cell r="HSP50"/>
          <cell r="HSQ50"/>
          <cell r="HSR50"/>
          <cell r="HSS50"/>
          <cell r="HST50"/>
          <cell r="HSU50"/>
          <cell r="HSV50"/>
          <cell r="HSW50"/>
          <cell r="HSX50"/>
          <cell r="HSY50"/>
          <cell r="HSZ50"/>
          <cell r="HTA50"/>
          <cell r="HTB50"/>
          <cell r="HTC50"/>
          <cell r="HTD50"/>
          <cell r="HTE50"/>
          <cell r="HTF50"/>
          <cell r="HTG50"/>
          <cell r="HTH50"/>
          <cell r="HTI50"/>
          <cell r="HTJ50"/>
          <cell r="HTK50"/>
          <cell r="HTL50"/>
          <cell r="HTM50"/>
          <cell r="HTN50"/>
          <cell r="HTO50"/>
          <cell r="HTP50"/>
          <cell r="HTQ50"/>
          <cell r="HTR50"/>
          <cell r="HTS50"/>
          <cell r="HTT50"/>
          <cell r="HTU50"/>
          <cell r="HTV50"/>
          <cell r="HTW50"/>
          <cell r="HTX50"/>
          <cell r="HTY50"/>
          <cell r="HTZ50"/>
          <cell r="HUA50"/>
          <cell r="HUB50"/>
          <cell r="HUC50"/>
          <cell r="HUD50"/>
          <cell r="HUE50"/>
          <cell r="HUF50"/>
          <cell r="HUG50"/>
          <cell r="HUH50"/>
          <cell r="HUI50"/>
          <cell r="HUJ50"/>
          <cell r="HUK50"/>
          <cell r="HUL50"/>
          <cell r="HUM50"/>
          <cell r="HUN50"/>
          <cell r="HUO50"/>
          <cell r="HUP50"/>
          <cell r="HUQ50"/>
          <cell r="HUR50"/>
          <cell r="HUS50"/>
          <cell r="HUT50"/>
          <cell r="HUU50"/>
          <cell r="HUV50"/>
          <cell r="HUW50"/>
          <cell r="HUX50"/>
          <cell r="HUY50"/>
          <cell r="HUZ50"/>
          <cell r="HVA50"/>
          <cell r="HVB50"/>
          <cell r="HVC50"/>
          <cell r="HVD50"/>
          <cell r="HVE50"/>
          <cell r="HVF50"/>
          <cell r="HVG50"/>
          <cell r="HVH50"/>
          <cell r="HVI50"/>
          <cell r="HVJ50"/>
          <cell r="HVK50"/>
          <cell r="HVL50"/>
          <cell r="HVM50"/>
          <cell r="HVN50"/>
          <cell r="HVO50"/>
          <cell r="HVP50"/>
          <cell r="HVQ50"/>
          <cell r="HVR50"/>
          <cell r="HVS50"/>
          <cell r="HVT50"/>
          <cell r="HVU50"/>
          <cell r="HVV50"/>
          <cell r="HVW50"/>
          <cell r="HVX50"/>
          <cell r="HVY50"/>
          <cell r="HVZ50"/>
          <cell r="HWA50"/>
          <cell r="HWB50"/>
          <cell r="HWC50"/>
          <cell r="HWD50"/>
          <cell r="HWE50"/>
          <cell r="HWF50"/>
          <cell r="HWG50"/>
          <cell r="HWH50"/>
          <cell r="HWI50"/>
          <cell r="HWJ50"/>
          <cell r="HWK50"/>
          <cell r="HWL50"/>
          <cell r="HWM50"/>
          <cell r="HWN50"/>
          <cell r="HWO50"/>
          <cell r="HWP50"/>
          <cell r="HWQ50"/>
          <cell r="HWR50"/>
          <cell r="HWS50"/>
          <cell r="HWT50"/>
          <cell r="HWU50"/>
          <cell r="HWV50"/>
          <cell r="HWW50"/>
          <cell r="HWX50"/>
          <cell r="HWY50"/>
          <cell r="HWZ50"/>
          <cell r="HXA50"/>
          <cell r="HXB50"/>
          <cell r="HXC50"/>
          <cell r="HXD50"/>
          <cell r="HXE50"/>
          <cell r="HXF50"/>
          <cell r="HXG50"/>
          <cell r="HXH50"/>
          <cell r="HXI50"/>
          <cell r="HXJ50"/>
          <cell r="HXK50"/>
          <cell r="HXL50"/>
          <cell r="HXM50"/>
          <cell r="HXN50"/>
          <cell r="HXO50"/>
          <cell r="HXP50"/>
          <cell r="HXQ50"/>
          <cell r="HXR50"/>
          <cell r="HXS50"/>
          <cell r="HXT50"/>
          <cell r="HXU50"/>
          <cell r="HXV50"/>
          <cell r="HXW50"/>
          <cell r="HXX50"/>
          <cell r="HXY50"/>
          <cell r="HXZ50"/>
          <cell r="HYA50"/>
          <cell r="HYB50"/>
          <cell r="HYC50"/>
          <cell r="HYD50"/>
          <cell r="HYE50"/>
          <cell r="HYF50"/>
          <cell r="HYG50"/>
          <cell r="HYH50"/>
          <cell r="HYI50"/>
          <cell r="HYJ50"/>
          <cell r="HYK50"/>
          <cell r="HYL50"/>
          <cell r="HYM50"/>
          <cell r="HYN50"/>
          <cell r="HYO50"/>
          <cell r="HYP50"/>
          <cell r="HYQ50"/>
          <cell r="HYR50"/>
          <cell r="HYS50"/>
          <cell r="HYT50"/>
          <cell r="HYU50"/>
          <cell r="HYV50"/>
          <cell r="HYW50"/>
          <cell r="HYX50"/>
          <cell r="HYY50"/>
          <cell r="HYZ50"/>
          <cell r="HZA50"/>
          <cell r="HZB50"/>
          <cell r="HZC50"/>
          <cell r="HZD50"/>
          <cell r="HZE50"/>
          <cell r="HZF50"/>
          <cell r="HZG50"/>
          <cell r="HZH50"/>
          <cell r="HZI50"/>
          <cell r="HZJ50"/>
          <cell r="HZK50"/>
          <cell r="HZL50"/>
          <cell r="HZM50"/>
          <cell r="HZN50"/>
          <cell r="HZO50"/>
          <cell r="HZP50"/>
          <cell r="HZQ50"/>
          <cell r="HZR50"/>
          <cell r="HZS50"/>
          <cell r="HZT50"/>
          <cell r="HZU50"/>
          <cell r="HZV50"/>
          <cell r="HZW50"/>
          <cell r="HZX50"/>
          <cell r="HZY50"/>
          <cell r="HZZ50"/>
          <cell r="IAA50"/>
          <cell r="IAB50"/>
          <cell r="IAC50"/>
          <cell r="IAD50"/>
          <cell r="IAE50"/>
          <cell r="IAF50"/>
          <cell r="IAG50"/>
          <cell r="IAH50"/>
          <cell r="IAI50"/>
          <cell r="IAJ50"/>
          <cell r="IAK50"/>
          <cell r="IAL50"/>
          <cell r="IAM50"/>
          <cell r="IAN50"/>
          <cell r="IAO50"/>
          <cell r="IAP50"/>
          <cell r="IAQ50"/>
          <cell r="IAR50"/>
          <cell r="IAS50"/>
          <cell r="IAT50"/>
          <cell r="IAU50"/>
          <cell r="IAV50"/>
          <cell r="IAW50"/>
          <cell r="IAX50"/>
          <cell r="IAY50"/>
          <cell r="IAZ50"/>
          <cell r="IBA50"/>
          <cell r="IBB50"/>
          <cell r="IBC50"/>
          <cell r="IBD50"/>
          <cell r="IBE50"/>
          <cell r="IBF50"/>
          <cell r="IBG50"/>
          <cell r="IBH50"/>
          <cell r="IBI50"/>
          <cell r="IBJ50"/>
          <cell r="IBK50"/>
          <cell r="IBL50"/>
          <cell r="IBM50"/>
          <cell r="IBN50"/>
          <cell r="IBO50"/>
          <cell r="IBP50"/>
          <cell r="IBQ50"/>
          <cell r="IBR50"/>
          <cell r="IBS50"/>
          <cell r="IBT50"/>
          <cell r="IBU50"/>
          <cell r="IBV50"/>
          <cell r="IBW50"/>
          <cell r="IBX50"/>
          <cell r="IBY50"/>
          <cell r="IBZ50"/>
          <cell r="ICA50"/>
          <cell r="ICB50"/>
          <cell r="ICC50"/>
          <cell r="ICD50"/>
          <cell r="ICE50"/>
          <cell r="ICF50"/>
          <cell r="ICG50"/>
          <cell r="ICH50"/>
          <cell r="ICI50"/>
          <cell r="ICJ50"/>
          <cell r="ICK50"/>
          <cell r="ICL50"/>
          <cell r="ICM50"/>
          <cell r="ICN50"/>
          <cell r="ICO50"/>
          <cell r="ICP50"/>
          <cell r="ICQ50"/>
          <cell r="ICR50"/>
          <cell r="ICS50"/>
          <cell r="ICT50"/>
          <cell r="ICU50"/>
          <cell r="ICV50"/>
          <cell r="ICW50"/>
          <cell r="ICX50"/>
          <cell r="ICY50"/>
          <cell r="ICZ50"/>
          <cell r="IDA50"/>
          <cell r="IDB50"/>
          <cell r="IDC50"/>
          <cell r="IDD50"/>
          <cell r="IDE50"/>
          <cell r="IDF50"/>
          <cell r="IDG50"/>
          <cell r="IDH50"/>
          <cell r="IDI50"/>
          <cell r="IDJ50"/>
          <cell r="IDK50"/>
          <cell r="IDL50"/>
          <cell r="IDM50"/>
          <cell r="IDN50"/>
          <cell r="IDO50"/>
          <cell r="IDP50"/>
          <cell r="IDQ50"/>
          <cell r="IDR50"/>
          <cell r="IDS50"/>
          <cell r="IDT50"/>
          <cell r="IDU50"/>
          <cell r="IDV50"/>
          <cell r="IDW50"/>
          <cell r="IDX50"/>
          <cell r="IDY50"/>
          <cell r="IDZ50"/>
          <cell r="IEA50"/>
          <cell r="IEB50"/>
          <cell r="IEC50"/>
          <cell r="IED50"/>
          <cell r="IEE50"/>
          <cell r="IEF50"/>
          <cell r="IEG50"/>
          <cell r="IEH50"/>
          <cell r="IEI50"/>
          <cell r="IEJ50"/>
          <cell r="IEK50"/>
          <cell r="IEL50"/>
          <cell r="IEM50"/>
          <cell r="IEN50"/>
          <cell r="IEO50"/>
          <cell r="IEP50"/>
          <cell r="IEQ50"/>
          <cell r="IER50"/>
          <cell r="IES50"/>
          <cell r="IET50"/>
          <cell r="IEU50"/>
          <cell r="IEV50"/>
          <cell r="IEW50"/>
          <cell r="IEX50"/>
          <cell r="IEY50"/>
          <cell r="IEZ50"/>
          <cell r="IFA50"/>
          <cell r="IFB50"/>
          <cell r="IFC50"/>
          <cell r="IFD50"/>
          <cell r="IFE50"/>
          <cell r="IFF50"/>
          <cell r="IFG50"/>
          <cell r="IFH50"/>
          <cell r="IFI50"/>
          <cell r="IFJ50"/>
          <cell r="IFK50"/>
          <cell r="IFL50"/>
          <cell r="IFM50"/>
          <cell r="IFN50"/>
          <cell r="IFO50"/>
          <cell r="IFP50"/>
          <cell r="IFQ50"/>
          <cell r="IFR50"/>
          <cell r="IFS50"/>
          <cell r="IFT50"/>
          <cell r="IFU50"/>
          <cell r="IFV50"/>
          <cell r="IFW50"/>
          <cell r="IFX50"/>
          <cell r="IFY50"/>
          <cell r="IFZ50"/>
          <cell r="IGA50"/>
          <cell r="IGB50"/>
          <cell r="IGC50"/>
          <cell r="IGD50"/>
          <cell r="IGE50"/>
          <cell r="IGF50"/>
          <cell r="IGG50"/>
          <cell r="IGH50"/>
          <cell r="IGI50"/>
          <cell r="IGJ50"/>
          <cell r="IGK50"/>
          <cell r="IGL50"/>
          <cell r="IGM50"/>
          <cell r="IGN50"/>
          <cell r="IGO50"/>
          <cell r="IGP50"/>
          <cell r="IGQ50"/>
          <cell r="IGR50"/>
          <cell r="IGS50"/>
          <cell r="IGT50"/>
          <cell r="IGU50"/>
          <cell r="IGV50"/>
          <cell r="IGW50"/>
          <cell r="IGX50"/>
          <cell r="IGY50"/>
          <cell r="IGZ50"/>
          <cell r="IHA50"/>
          <cell r="IHB50"/>
          <cell r="IHC50"/>
          <cell r="IHD50"/>
          <cell r="IHE50"/>
          <cell r="IHF50"/>
          <cell r="IHG50"/>
          <cell r="IHH50"/>
          <cell r="IHI50"/>
          <cell r="IHJ50"/>
          <cell r="IHK50"/>
          <cell r="IHL50"/>
          <cell r="IHM50"/>
          <cell r="IHN50"/>
          <cell r="IHO50"/>
          <cell r="IHP50"/>
          <cell r="IHQ50"/>
          <cell r="IHR50"/>
          <cell r="IHS50"/>
          <cell r="IHT50"/>
          <cell r="IHU50"/>
          <cell r="IHV50"/>
          <cell r="IHW50"/>
          <cell r="IHX50"/>
          <cell r="IHY50"/>
          <cell r="IHZ50"/>
          <cell r="IIA50"/>
          <cell r="IIB50"/>
          <cell r="IIC50"/>
          <cell r="IID50"/>
          <cell r="IIE50"/>
          <cell r="IIF50"/>
          <cell r="IIG50"/>
          <cell r="IIH50"/>
          <cell r="III50"/>
          <cell r="IIJ50"/>
          <cell r="IIK50"/>
          <cell r="IIL50"/>
          <cell r="IIM50"/>
          <cell r="IIN50"/>
          <cell r="IIO50"/>
          <cell r="IIP50"/>
          <cell r="IIQ50"/>
          <cell r="IIR50"/>
          <cell r="IIS50"/>
          <cell r="IIT50"/>
          <cell r="IIU50"/>
          <cell r="IIV50"/>
          <cell r="IIW50"/>
          <cell r="IIX50"/>
          <cell r="IIY50"/>
          <cell r="IIZ50"/>
          <cell r="IJA50"/>
          <cell r="IJB50"/>
          <cell r="IJC50"/>
          <cell r="IJD50"/>
          <cell r="IJE50"/>
          <cell r="IJF50"/>
          <cell r="IJG50"/>
          <cell r="IJH50"/>
          <cell r="IJI50"/>
          <cell r="IJJ50"/>
          <cell r="IJK50"/>
          <cell r="IJL50"/>
          <cell r="IJM50"/>
          <cell r="IJN50"/>
          <cell r="IJO50"/>
          <cell r="IJP50"/>
          <cell r="IJQ50"/>
          <cell r="IJR50"/>
          <cell r="IJS50"/>
          <cell r="IJT50"/>
          <cell r="IJU50"/>
          <cell r="IJV50"/>
          <cell r="IJW50"/>
          <cell r="IJX50"/>
          <cell r="IJY50"/>
          <cell r="IJZ50"/>
          <cell r="IKA50"/>
          <cell r="IKB50"/>
          <cell r="IKC50"/>
          <cell r="IKD50"/>
          <cell r="IKE50"/>
          <cell r="IKF50"/>
          <cell r="IKG50"/>
          <cell r="IKH50"/>
          <cell r="IKI50"/>
          <cell r="IKJ50"/>
          <cell r="IKK50"/>
          <cell r="IKL50"/>
          <cell r="IKM50"/>
          <cell r="IKN50"/>
          <cell r="IKO50"/>
          <cell r="IKP50"/>
          <cell r="IKQ50"/>
          <cell r="IKR50"/>
          <cell r="IKS50"/>
          <cell r="IKT50"/>
          <cell r="IKU50"/>
          <cell r="IKV50"/>
          <cell r="IKW50"/>
          <cell r="IKX50"/>
          <cell r="IKY50"/>
          <cell r="IKZ50"/>
          <cell r="ILA50"/>
          <cell r="ILB50"/>
          <cell r="ILC50"/>
          <cell r="ILD50"/>
          <cell r="ILE50"/>
          <cell r="ILF50"/>
          <cell r="ILG50"/>
          <cell r="ILH50"/>
          <cell r="ILI50"/>
          <cell r="ILJ50"/>
          <cell r="ILK50"/>
          <cell r="ILL50"/>
          <cell r="ILM50"/>
          <cell r="ILN50"/>
          <cell r="ILO50"/>
          <cell r="ILP50"/>
          <cell r="ILQ50"/>
          <cell r="ILR50"/>
          <cell r="ILS50"/>
          <cell r="ILT50"/>
          <cell r="ILU50"/>
          <cell r="ILV50"/>
          <cell r="ILW50"/>
          <cell r="ILX50"/>
          <cell r="ILY50"/>
          <cell r="ILZ50"/>
          <cell r="IMA50"/>
          <cell r="IMB50"/>
          <cell r="IMC50"/>
          <cell r="IMD50"/>
          <cell r="IME50"/>
          <cell r="IMF50"/>
          <cell r="IMG50"/>
          <cell r="IMH50"/>
          <cell r="IMI50"/>
          <cell r="IMJ50"/>
          <cell r="IMK50"/>
          <cell r="IML50"/>
          <cell r="IMM50"/>
          <cell r="IMN50"/>
          <cell r="IMO50"/>
          <cell r="IMP50"/>
          <cell r="IMQ50"/>
          <cell r="IMR50"/>
          <cell r="IMS50"/>
          <cell r="IMT50"/>
          <cell r="IMU50"/>
          <cell r="IMV50"/>
          <cell r="IMW50"/>
          <cell r="IMX50"/>
          <cell r="IMY50"/>
          <cell r="IMZ50"/>
          <cell r="INA50"/>
          <cell r="INB50"/>
          <cell r="INC50"/>
          <cell r="IND50"/>
          <cell r="INE50"/>
          <cell r="INF50"/>
          <cell r="ING50"/>
          <cell r="INH50"/>
          <cell r="INI50"/>
          <cell r="INJ50"/>
          <cell r="INK50"/>
          <cell r="INL50"/>
          <cell r="INM50"/>
          <cell r="INN50"/>
          <cell r="INO50"/>
          <cell r="INP50"/>
          <cell r="INQ50"/>
          <cell r="INR50"/>
          <cell r="INS50"/>
          <cell r="INT50"/>
          <cell r="INU50"/>
          <cell r="INV50"/>
          <cell r="INW50"/>
          <cell r="INX50"/>
          <cell r="INY50"/>
          <cell r="INZ50"/>
          <cell r="IOA50"/>
          <cell r="IOB50"/>
          <cell r="IOC50"/>
          <cell r="IOD50"/>
          <cell r="IOE50"/>
          <cell r="IOF50"/>
          <cell r="IOG50"/>
          <cell r="IOH50"/>
          <cell r="IOI50"/>
          <cell r="IOJ50"/>
          <cell r="IOK50"/>
          <cell r="IOL50"/>
          <cell r="IOM50"/>
          <cell r="ION50"/>
          <cell r="IOO50"/>
          <cell r="IOP50"/>
          <cell r="IOQ50"/>
          <cell r="IOR50"/>
          <cell r="IOS50"/>
          <cell r="IOT50"/>
          <cell r="IOU50"/>
          <cell r="IOV50"/>
          <cell r="IOW50"/>
          <cell r="IOX50"/>
          <cell r="IOY50"/>
          <cell r="IOZ50"/>
          <cell r="IPA50"/>
          <cell r="IPB50"/>
          <cell r="IPC50"/>
          <cell r="IPD50"/>
          <cell r="IPE50"/>
          <cell r="IPF50"/>
          <cell r="IPG50"/>
          <cell r="IPH50"/>
          <cell r="IPI50"/>
          <cell r="IPJ50"/>
          <cell r="IPK50"/>
          <cell r="IPL50"/>
          <cell r="IPM50"/>
          <cell r="IPN50"/>
          <cell r="IPO50"/>
          <cell r="IPP50"/>
          <cell r="IPQ50"/>
          <cell r="IPR50"/>
          <cell r="IPS50"/>
          <cell r="IPT50"/>
          <cell r="IPU50"/>
          <cell r="IPV50"/>
          <cell r="IPW50"/>
          <cell r="IPX50"/>
          <cell r="IPY50"/>
          <cell r="IPZ50"/>
          <cell r="IQA50"/>
          <cell r="IQB50"/>
          <cell r="IQC50"/>
          <cell r="IQD50"/>
          <cell r="IQE50"/>
          <cell r="IQF50"/>
          <cell r="IQG50"/>
          <cell r="IQH50"/>
          <cell r="IQI50"/>
          <cell r="IQJ50"/>
          <cell r="IQK50"/>
          <cell r="IQL50"/>
          <cell r="IQM50"/>
          <cell r="IQN50"/>
          <cell r="IQO50"/>
          <cell r="IQP50"/>
          <cell r="IQQ50"/>
          <cell r="IQR50"/>
          <cell r="IQS50"/>
          <cell r="IQT50"/>
          <cell r="IQU50"/>
          <cell r="IQV50"/>
          <cell r="IQW50"/>
          <cell r="IQX50"/>
          <cell r="IQY50"/>
          <cell r="IQZ50"/>
          <cell r="IRA50"/>
          <cell r="IRB50"/>
          <cell r="IRC50"/>
          <cell r="IRD50"/>
          <cell r="IRE50"/>
          <cell r="IRF50"/>
          <cell r="IRG50"/>
          <cell r="IRH50"/>
          <cell r="IRI50"/>
          <cell r="IRJ50"/>
          <cell r="IRK50"/>
          <cell r="IRL50"/>
          <cell r="IRM50"/>
          <cell r="IRN50"/>
          <cell r="IRO50"/>
          <cell r="IRP50"/>
          <cell r="IRQ50"/>
          <cell r="IRR50"/>
          <cell r="IRS50"/>
          <cell r="IRT50"/>
          <cell r="IRU50"/>
          <cell r="IRV50"/>
          <cell r="IRW50"/>
          <cell r="IRX50"/>
          <cell r="IRY50"/>
          <cell r="IRZ50"/>
          <cell r="ISA50"/>
          <cell r="ISB50"/>
          <cell r="ISC50"/>
          <cell r="ISD50"/>
          <cell r="ISE50"/>
          <cell r="ISF50"/>
          <cell r="ISG50"/>
          <cell r="ISH50"/>
          <cell r="ISI50"/>
          <cell r="ISJ50"/>
          <cell r="ISK50"/>
          <cell r="ISL50"/>
          <cell r="ISM50"/>
          <cell r="ISN50"/>
          <cell r="ISO50"/>
          <cell r="ISP50"/>
          <cell r="ISQ50"/>
          <cell r="ISR50"/>
          <cell r="ISS50"/>
          <cell r="IST50"/>
          <cell r="ISU50"/>
          <cell r="ISV50"/>
          <cell r="ISW50"/>
          <cell r="ISX50"/>
          <cell r="ISY50"/>
          <cell r="ISZ50"/>
          <cell r="ITA50"/>
          <cell r="ITB50"/>
          <cell r="ITC50"/>
          <cell r="ITD50"/>
          <cell r="ITE50"/>
          <cell r="ITF50"/>
          <cell r="ITG50"/>
          <cell r="ITH50"/>
          <cell r="ITI50"/>
          <cell r="ITJ50"/>
          <cell r="ITK50"/>
          <cell r="ITL50"/>
          <cell r="ITM50"/>
          <cell r="ITN50"/>
          <cell r="ITO50"/>
          <cell r="ITP50"/>
          <cell r="ITQ50"/>
          <cell r="ITR50"/>
          <cell r="ITS50"/>
          <cell r="ITT50"/>
          <cell r="ITU50"/>
          <cell r="ITV50"/>
          <cell r="ITW50"/>
          <cell r="ITX50"/>
          <cell r="ITY50"/>
          <cell r="ITZ50"/>
          <cell r="IUA50"/>
          <cell r="IUB50"/>
          <cell r="IUC50"/>
          <cell r="IUD50"/>
          <cell r="IUE50"/>
          <cell r="IUF50"/>
          <cell r="IUG50"/>
          <cell r="IUH50"/>
          <cell r="IUI50"/>
          <cell r="IUJ50"/>
          <cell r="IUK50"/>
          <cell r="IUL50"/>
          <cell r="IUM50"/>
          <cell r="IUN50"/>
          <cell r="IUO50"/>
          <cell r="IUP50"/>
          <cell r="IUQ50"/>
          <cell r="IUR50"/>
          <cell r="IUS50"/>
          <cell r="IUT50"/>
          <cell r="IUU50"/>
          <cell r="IUV50"/>
          <cell r="IUW50"/>
          <cell r="IUX50"/>
          <cell r="IUY50"/>
          <cell r="IUZ50"/>
          <cell r="IVA50"/>
          <cell r="IVB50"/>
          <cell r="IVC50"/>
          <cell r="IVD50"/>
          <cell r="IVE50"/>
          <cell r="IVF50"/>
          <cell r="IVG50"/>
          <cell r="IVH50"/>
          <cell r="IVI50"/>
          <cell r="IVJ50"/>
          <cell r="IVK50"/>
          <cell r="IVL50"/>
          <cell r="IVM50"/>
          <cell r="IVN50"/>
          <cell r="IVO50"/>
          <cell r="IVP50"/>
          <cell r="IVQ50"/>
          <cell r="IVR50"/>
          <cell r="IVS50"/>
          <cell r="IVT50"/>
          <cell r="IVU50"/>
          <cell r="IVV50"/>
          <cell r="IVW50"/>
          <cell r="IVX50"/>
          <cell r="IVY50"/>
          <cell r="IVZ50"/>
          <cell r="IWA50"/>
          <cell r="IWB50"/>
          <cell r="IWC50"/>
          <cell r="IWD50"/>
          <cell r="IWE50"/>
          <cell r="IWF50"/>
          <cell r="IWG50"/>
          <cell r="IWH50"/>
          <cell r="IWI50"/>
          <cell r="IWJ50"/>
          <cell r="IWK50"/>
          <cell r="IWL50"/>
          <cell r="IWM50"/>
          <cell r="IWN50"/>
          <cell r="IWO50"/>
          <cell r="IWP50"/>
          <cell r="IWQ50"/>
          <cell r="IWR50"/>
          <cell r="IWS50"/>
          <cell r="IWT50"/>
          <cell r="IWU50"/>
          <cell r="IWV50"/>
          <cell r="IWW50"/>
          <cell r="IWX50"/>
          <cell r="IWY50"/>
          <cell r="IWZ50"/>
          <cell r="IXA50"/>
          <cell r="IXB50"/>
          <cell r="IXC50"/>
          <cell r="IXD50"/>
          <cell r="IXE50"/>
          <cell r="IXF50"/>
          <cell r="IXG50"/>
          <cell r="IXH50"/>
          <cell r="IXI50"/>
          <cell r="IXJ50"/>
          <cell r="IXK50"/>
          <cell r="IXL50"/>
          <cell r="IXM50"/>
          <cell r="IXN50"/>
          <cell r="IXO50"/>
          <cell r="IXP50"/>
          <cell r="IXQ50"/>
          <cell r="IXR50"/>
          <cell r="IXS50"/>
          <cell r="IXT50"/>
          <cell r="IXU50"/>
          <cell r="IXV50"/>
          <cell r="IXW50"/>
          <cell r="IXX50"/>
          <cell r="IXY50"/>
          <cell r="IXZ50"/>
          <cell r="IYA50"/>
          <cell r="IYB50"/>
          <cell r="IYC50"/>
          <cell r="IYD50"/>
          <cell r="IYE50"/>
          <cell r="IYF50"/>
          <cell r="IYG50"/>
          <cell r="IYH50"/>
          <cell r="IYI50"/>
          <cell r="IYJ50"/>
          <cell r="IYK50"/>
          <cell r="IYL50"/>
          <cell r="IYM50"/>
          <cell r="IYN50"/>
          <cell r="IYO50"/>
          <cell r="IYP50"/>
          <cell r="IYQ50"/>
          <cell r="IYR50"/>
          <cell r="IYS50"/>
          <cell r="IYT50"/>
          <cell r="IYU50"/>
          <cell r="IYV50"/>
          <cell r="IYW50"/>
          <cell r="IYX50"/>
          <cell r="IYY50"/>
          <cell r="IYZ50"/>
          <cell r="IZA50"/>
          <cell r="IZB50"/>
          <cell r="IZC50"/>
          <cell r="IZD50"/>
          <cell r="IZE50"/>
          <cell r="IZF50"/>
          <cell r="IZG50"/>
          <cell r="IZH50"/>
          <cell r="IZI50"/>
          <cell r="IZJ50"/>
          <cell r="IZK50"/>
          <cell r="IZL50"/>
          <cell r="IZM50"/>
          <cell r="IZN50"/>
          <cell r="IZO50"/>
          <cell r="IZP50"/>
          <cell r="IZQ50"/>
          <cell r="IZR50"/>
          <cell r="IZS50"/>
          <cell r="IZT50"/>
          <cell r="IZU50"/>
          <cell r="IZV50"/>
          <cell r="IZW50"/>
          <cell r="IZX50"/>
          <cell r="IZY50"/>
          <cell r="IZZ50"/>
          <cell r="JAA50"/>
          <cell r="JAB50"/>
          <cell r="JAC50"/>
          <cell r="JAD50"/>
          <cell r="JAE50"/>
          <cell r="JAF50"/>
          <cell r="JAG50"/>
          <cell r="JAH50"/>
          <cell r="JAI50"/>
          <cell r="JAJ50"/>
          <cell r="JAK50"/>
          <cell r="JAL50"/>
          <cell r="JAM50"/>
          <cell r="JAN50"/>
          <cell r="JAO50"/>
          <cell r="JAP50"/>
          <cell r="JAQ50"/>
          <cell r="JAR50"/>
          <cell r="JAS50"/>
          <cell r="JAT50"/>
          <cell r="JAU50"/>
          <cell r="JAV50"/>
          <cell r="JAW50"/>
          <cell r="JAX50"/>
          <cell r="JAY50"/>
          <cell r="JAZ50"/>
          <cell r="JBA50"/>
          <cell r="JBB50"/>
          <cell r="JBC50"/>
          <cell r="JBD50"/>
          <cell r="JBE50"/>
          <cell r="JBF50"/>
          <cell r="JBG50"/>
          <cell r="JBH50"/>
          <cell r="JBI50"/>
          <cell r="JBJ50"/>
          <cell r="JBK50"/>
          <cell r="JBL50"/>
          <cell r="JBM50"/>
          <cell r="JBN50"/>
          <cell r="JBO50"/>
          <cell r="JBP50"/>
          <cell r="JBQ50"/>
          <cell r="JBR50"/>
          <cell r="JBS50"/>
          <cell r="JBT50"/>
          <cell r="JBU50"/>
          <cell r="JBV50"/>
          <cell r="JBW50"/>
          <cell r="JBX50"/>
          <cell r="JBY50"/>
          <cell r="JBZ50"/>
          <cell r="JCA50"/>
          <cell r="JCB50"/>
          <cell r="JCC50"/>
          <cell r="JCD50"/>
          <cell r="JCE50"/>
          <cell r="JCF50"/>
          <cell r="JCG50"/>
          <cell r="JCH50"/>
          <cell r="JCI50"/>
          <cell r="JCJ50"/>
          <cell r="JCK50"/>
          <cell r="JCL50"/>
          <cell r="JCM50"/>
          <cell r="JCN50"/>
          <cell r="JCO50"/>
          <cell r="JCP50"/>
          <cell r="JCQ50"/>
          <cell r="JCR50"/>
          <cell r="JCS50"/>
          <cell r="JCT50"/>
          <cell r="JCU50"/>
          <cell r="JCV50"/>
          <cell r="JCW50"/>
          <cell r="JCX50"/>
          <cell r="JCY50"/>
          <cell r="JCZ50"/>
          <cell r="JDA50"/>
          <cell r="JDB50"/>
          <cell r="JDC50"/>
          <cell r="JDD50"/>
          <cell r="JDE50"/>
          <cell r="JDF50"/>
          <cell r="JDG50"/>
          <cell r="JDH50"/>
          <cell r="JDI50"/>
          <cell r="JDJ50"/>
          <cell r="JDK50"/>
          <cell r="JDL50"/>
          <cell r="JDM50"/>
          <cell r="JDN50"/>
          <cell r="JDO50"/>
          <cell r="JDP50"/>
          <cell r="JDQ50"/>
          <cell r="JDR50"/>
          <cell r="JDS50"/>
          <cell r="JDT50"/>
          <cell r="JDU50"/>
          <cell r="JDV50"/>
          <cell r="JDW50"/>
          <cell r="JDX50"/>
          <cell r="JDY50"/>
          <cell r="JDZ50"/>
          <cell r="JEA50"/>
          <cell r="JEB50"/>
          <cell r="JEC50"/>
          <cell r="JED50"/>
          <cell r="JEE50"/>
          <cell r="JEF50"/>
          <cell r="JEG50"/>
          <cell r="JEH50"/>
          <cell r="JEI50"/>
          <cell r="JEJ50"/>
          <cell r="JEK50"/>
          <cell r="JEL50"/>
          <cell r="JEM50"/>
          <cell r="JEN50"/>
          <cell r="JEO50"/>
          <cell r="JEP50"/>
          <cell r="JEQ50"/>
          <cell r="JER50"/>
          <cell r="JES50"/>
          <cell r="JET50"/>
          <cell r="JEU50"/>
          <cell r="JEV50"/>
          <cell r="JEW50"/>
          <cell r="JEX50"/>
          <cell r="JEY50"/>
          <cell r="JEZ50"/>
          <cell r="JFA50"/>
          <cell r="JFB50"/>
          <cell r="JFC50"/>
          <cell r="JFD50"/>
          <cell r="JFE50"/>
          <cell r="JFF50"/>
          <cell r="JFG50"/>
          <cell r="JFH50"/>
          <cell r="JFI50"/>
          <cell r="JFJ50"/>
          <cell r="JFK50"/>
          <cell r="JFL50"/>
          <cell r="JFM50"/>
          <cell r="JFN50"/>
          <cell r="JFO50"/>
          <cell r="JFP50"/>
          <cell r="JFQ50"/>
          <cell r="JFR50"/>
          <cell r="JFS50"/>
          <cell r="JFT50"/>
          <cell r="JFU50"/>
          <cell r="JFV50"/>
          <cell r="JFW50"/>
          <cell r="JFX50"/>
          <cell r="JFY50"/>
          <cell r="JFZ50"/>
          <cell r="JGA50"/>
          <cell r="JGB50"/>
          <cell r="JGC50"/>
          <cell r="JGD50"/>
          <cell r="JGE50"/>
          <cell r="JGF50"/>
          <cell r="JGG50"/>
          <cell r="JGH50"/>
          <cell r="JGI50"/>
          <cell r="JGJ50"/>
          <cell r="JGK50"/>
          <cell r="JGL50"/>
          <cell r="JGM50"/>
          <cell r="JGN50"/>
          <cell r="JGO50"/>
          <cell r="JGP50"/>
          <cell r="JGQ50"/>
          <cell r="JGR50"/>
          <cell r="JGS50"/>
          <cell r="JGT50"/>
          <cell r="JGU50"/>
          <cell r="JGV50"/>
          <cell r="JGW50"/>
          <cell r="JGX50"/>
          <cell r="JGY50"/>
          <cell r="JGZ50"/>
          <cell r="JHA50"/>
          <cell r="JHB50"/>
          <cell r="JHC50"/>
          <cell r="JHD50"/>
          <cell r="JHE50"/>
          <cell r="JHF50"/>
          <cell r="JHG50"/>
          <cell r="JHH50"/>
          <cell r="JHI50"/>
          <cell r="JHJ50"/>
          <cell r="JHK50"/>
          <cell r="JHL50"/>
          <cell r="JHM50"/>
          <cell r="JHN50"/>
          <cell r="JHO50"/>
          <cell r="JHP50"/>
          <cell r="JHQ50"/>
          <cell r="JHR50"/>
          <cell r="JHS50"/>
          <cell r="JHT50"/>
          <cell r="JHU50"/>
          <cell r="JHV50"/>
          <cell r="JHW50"/>
          <cell r="JHX50"/>
          <cell r="JHY50"/>
          <cell r="JHZ50"/>
          <cell r="JIA50"/>
          <cell r="JIB50"/>
          <cell r="JIC50"/>
          <cell r="JID50"/>
          <cell r="JIE50"/>
          <cell r="JIF50"/>
          <cell r="JIG50"/>
          <cell r="JIH50"/>
          <cell r="JII50"/>
          <cell r="JIJ50"/>
          <cell r="JIK50"/>
          <cell r="JIL50"/>
          <cell r="JIM50"/>
          <cell r="JIN50"/>
          <cell r="JIO50"/>
          <cell r="JIP50"/>
          <cell r="JIQ50"/>
          <cell r="JIR50"/>
          <cell r="JIS50"/>
          <cell r="JIT50"/>
          <cell r="JIU50"/>
          <cell r="JIV50"/>
          <cell r="JIW50"/>
          <cell r="JIX50"/>
          <cell r="JIY50"/>
          <cell r="JIZ50"/>
          <cell r="JJA50"/>
          <cell r="JJB50"/>
          <cell r="JJC50"/>
          <cell r="JJD50"/>
          <cell r="JJE50"/>
          <cell r="JJF50"/>
          <cell r="JJG50"/>
          <cell r="JJH50"/>
          <cell r="JJI50"/>
          <cell r="JJJ50"/>
          <cell r="JJK50"/>
          <cell r="JJL50"/>
          <cell r="JJM50"/>
          <cell r="JJN50"/>
          <cell r="JJO50"/>
          <cell r="JJP50"/>
          <cell r="JJQ50"/>
          <cell r="JJR50"/>
          <cell r="JJS50"/>
          <cell r="JJT50"/>
          <cell r="JJU50"/>
          <cell r="JJV50"/>
          <cell r="JJW50"/>
          <cell r="JJX50"/>
          <cell r="JJY50"/>
          <cell r="JJZ50"/>
          <cell r="JKA50"/>
          <cell r="JKB50"/>
          <cell r="JKC50"/>
          <cell r="JKD50"/>
          <cell r="JKE50"/>
          <cell r="JKF50"/>
          <cell r="JKG50"/>
          <cell r="JKH50"/>
          <cell r="JKI50"/>
          <cell r="JKJ50"/>
          <cell r="JKK50"/>
          <cell r="JKL50"/>
          <cell r="JKM50"/>
          <cell r="JKN50"/>
          <cell r="JKO50"/>
          <cell r="JKP50"/>
          <cell r="JKQ50"/>
          <cell r="JKR50"/>
          <cell r="JKS50"/>
          <cell r="JKT50"/>
          <cell r="JKU50"/>
          <cell r="JKV50"/>
          <cell r="JKW50"/>
          <cell r="JKX50"/>
          <cell r="JKY50"/>
          <cell r="JKZ50"/>
          <cell r="JLA50"/>
          <cell r="JLB50"/>
          <cell r="JLC50"/>
          <cell r="JLD50"/>
          <cell r="JLE50"/>
          <cell r="JLF50"/>
          <cell r="JLG50"/>
          <cell r="JLH50"/>
          <cell r="JLI50"/>
          <cell r="JLJ50"/>
          <cell r="JLK50"/>
          <cell r="JLL50"/>
          <cell r="JLM50"/>
          <cell r="JLN50"/>
          <cell r="JLO50"/>
          <cell r="JLP50"/>
          <cell r="JLQ50"/>
          <cell r="JLR50"/>
          <cell r="JLS50"/>
          <cell r="JLT50"/>
          <cell r="JLU50"/>
          <cell r="JLV50"/>
          <cell r="JLW50"/>
          <cell r="JLX50"/>
          <cell r="JLY50"/>
          <cell r="JLZ50"/>
          <cell r="JMA50"/>
          <cell r="JMB50"/>
          <cell r="JMC50"/>
          <cell r="JMD50"/>
          <cell r="JME50"/>
          <cell r="JMF50"/>
          <cell r="JMG50"/>
          <cell r="JMH50"/>
          <cell r="JMI50"/>
          <cell r="JMJ50"/>
          <cell r="JMK50"/>
          <cell r="JML50"/>
          <cell r="JMM50"/>
          <cell r="JMN50"/>
          <cell r="JMO50"/>
          <cell r="JMP50"/>
          <cell r="JMQ50"/>
          <cell r="JMR50"/>
          <cell r="JMS50"/>
          <cell r="JMT50"/>
          <cell r="JMU50"/>
          <cell r="JMV50"/>
          <cell r="JMW50"/>
          <cell r="JMX50"/>
          <cell r="JMY50"/>
          <cell r="JMZ50"/>
          <cell r="JNA50"/>
          <cell r="JNB50"/>
          <cell r="JNC50"/>
          <cell r="JND50"/>
          <cell r="JNE50"/>
          <cell r="JNF50"/>
          <cell r="JNG50"/>
          <cell r="JNH50"/>
          <cell r="JNI50"/>
          <cell r="JNJ50"/>
          <cell r="JNK50"/>
          <cell r="JNL50"/>
          <cell r="JNM50"/>
          <cell r="JNN50"/>
          <cell r="JNO50"/>
          <cell r="JNP50"/>
          <cell r="JNQ50"/>
          <cell r="JNR50"/>
          <cell r="JNS50"/>
          <cell r="JNT50"/>
          <cell r="JNU50"/>
          <cell r="JNV50"/>
          <cell r="JNW50"/>
          <cell r="JNX50"/>
          <cell r="JNY50"/>
          <cell r="JNZ50"/>
          <cell r="JOA50"/>
          <cell r="JOB50"/>
          <cell r="JOC50"/>
          <cell r="JOD50"/>
          <cell r="JOE50"/>
          <cell r="JOF50"/>
          <cell r="JOG50"/>
          <cell r="JOH50"/>
          <cell r="JOI50"/>
          <cell r="JOJ50"/>
          <cell r="JOK50"/>
          <cell r="JOL50"/>
          <cell r="JOM50"/>
          <cell r="JON50"/>
          <cell r="JOO50"/>
          <cell r="JOP50"/>
          <cell r="JOQ50"/>
          <cell r="JOR50"/>
          <cell r="JOS50"/>
          <cell r="JOT50"/>
          <cell r="JOU50"/>
          <cell r="JOV50"/>
          <cell r="JOW50"/>
          <cell r="JOX50"/>
          <cell r="JOY50"/>
          <cell r="JOZ50"/>
          <cell r="JPA50"/>
          <cell r="JPB50"/>
          <cell r="JPC50"/>
          <cell r="JPD50"/>
          <cell r="JPE50"/>
          <cell r="JPF50"/>
          <cell r="JPG50"/>
          <cell r="JPH50"/>
          <cell r="JPI50"/>
          <cell r="JPJ50"/>
          <cell r="JPK50"/>
          <cell r="JPL50"/>
          <cell r="JPM50"/>
          <cell r="JPN50"/>
          <cell r="JPO50"/>
          <cell r="JPP50"/>
          <cell r="JPQ50"/>
          <cell r="JPR50"/>
          <cell r="JPS50"/>
          <cell r="JPT50"/>
          <cell r="JPU50"/>
          <cell r="JPV50"/>
          <cell r="JPW50"/>
          <cell r="JPX50"/>
          <cell r="JPY50"/>
          <cell r="JPZ50"/>
          <cell r="JQA50"/>
          <cell r="JQB50"/>
          <cell r="JQC50"/>
          <cell r="JQD50"/>
          <cell r="JQE50"/>
          <cell r="JQF50"/>
          <cell r="JQG50"/>
          <cell r="JQH50"/>
          <cell r="JQI50"/>
          <cell r="JQJ50"/>
          <cell r="JQK50"/>
          <cell r="JQL50"/>
          <cell r="JQM50"/>
          <cell r="JQN50"/>
          <cell r="JQO50"/>
          <cell r="JQP50"/>
          <cell r="JQQ50"/>
          <cell r="JQR50"/>
          <cell r="JQS50"/>
          <cell r="JQT50"/>
          <cell r="JQU50"/>
          <cell r="JQV50"/>
          <cell r="JQW50"/>
          <cell r="JQX50"/>
          <cell r="JQY50"/>
          <cell r="JQZ50"/>
          <cell r="JRA50"/>
          <cell r="JRB50"/>
          <cell r="JRC50"/>
          <cell r="JRD50"/>
          <cell r="JRE50"/>
          <cell r="JRF50"/>
          <cell r="JRG50"/>
          <cell r="JRH50"/>
          <cell r="JRI50"/>
          <cell r="JRJ50"/>
          <cell r="JRK50"/>
          <cell r="JRL50"/>
          <cell r="JRM50"/>
          <cell r="JRN50"/>
          <cell r="JRO50"/>
          <cell r="JRP50"/>
          <cell r="JRQ50"/>
          <cell r="JRR50"/>
          <cell r="JRS50"/>
          <cell r="JRT50"/>
          <cell r="JRU50"/>
          <cell r="JRV50"/>
          <cell r="JRW50"/>
          <cell r="JRX50"/>
          <cell r="JRY50"/>
          <cell r="JRZ50"/>
          <cell r="JSA50"/>
          <cell r="JSB50"/>
          <cell r="JSC50"/>
          <cell r="JSD50"/>
          <cell r="JSE50"/>
          <cell r="JSF50"/>
          <cell r="JSG50"/>
          <cell r="JSH50"/>
          <cell r="JSI50"/>
          <cell r="JSJ50"/>
          <cell r="JSK50"/>
          <cell r="JSL50"/>
          <cell r="JSM50"/>
          <cell r="JSN50"/>
          <cell r="JSO50"/>
          <cell r="JSP50"/>
          <cell r="JSQ50"/>
          <cell r="JSR50"/>
          <cell r="JSS50"/>
          <cell r="JST50"/>
          <cell r="JSU50"/>
          <cell r="JSV50"/>
          <cell r="JSW50"/>
          <cell r="JSX50"/>
          <cell r="JSY50"/>
          <cell r="JSZ50"/>
          <cell r="JTA50"/>
          <cell r="JTB50"/>
          <cell r="JTC50"/>
          <cell r="JTD50"/>
          <cell r="JTE50"/>
          <cell r="JTF50"/>
          <cell r="JTG50"/>
          <cell r="JTH50"/>
          <cell r="JTI50"/>
          <cell r="JTJ50"/>
          <cell r="JTK50"/>
          <cell r="JTL50"/>
          <cell r="JTM50"/>
          <cell r="JTN50"/>
          <cell r="JTO50"/>
          <cell r="JTP50"/>
          <cell r="JTQ50"/>
          <cell r="JTR50"/>
          <cell r="JTS50"/>
          <cell r="JTT50"/>
          <cell r="JTU50"/>
          <cell r="JTV50"/>
          <cell r="JTW50"/>
          <cell r="JTX50"/>
          <cell r="JTY50"/>
          <cell r="JTZ50"/>
          <cell r="JUA50"/>
          <cell r="JUB50"/>
          <cell r="JUC50"/>
          <cell r="JUD50"/>
          <cell r="JUE50"/>
          <cell r="JUF50"/>
          <cell r="JUG50"/>
          <cell r="JUH50"/>
          <cell r="JUI50"/>
          <cell r="JUJ50"/>
          <cell r="JUK50"/>
          <cell r="JUL50"/>
          <cell r="JUM50"/>
          <cell r="JUN50"/>
          <cell r="JUO50"/>
          <cell r="JUP50"/>
          <cell r="JUQ50"/>
          <cell r="JUR50"/>
          <cell r="JUS50"/>
          <cell r="JUT50"/>
          <cell r="JUU50"/>
          <cell r="JUV50"/>
          <cell r="JUW50"/>
          <cell r="JUX50"/>
          <cell r="JUY50"/>
          <cell r="JUZ50"/>
          <cell r="JVA50"/>
          <cell r="JVB50"/>
          <cell r="JVC50"/>
          <cell r="JVD50"/>
          <cell r="JVE50"/>
          <cell r="JVF50"/>
          <cell r="JVG50"/>
          <cell r="JVH50"/>
          <cell r="JVI50"/>
          <cell r="JVJ50"/>
          <cell r="JVK50"/>
          <cell r="JVL50"/>
          <cell r="JVM50"/>
          <cell r="JVN50"/>
          <cell r="JVO50"/>
          <cell r="JVP50"/>
          <cell r="JVQ50"/>
          <cell r="JVR50"/>
          <cell r="JVS50"/>
          <cell r="JVT50"/>
          <cell r="JVU50"/>
          <cell r="JVV50"/>
          <cell r="JVW50"/>
          <cell r="JVX50"/>
          <cell r="JVY50"/>
          <cell r="JVZ50"/>
          <cell r="JWA50"/>
          <cell r="JWB50"/>
          <cell r="JWC50"/>
          <cell r="JWD50"/>
          <cell r="JWE50"/>
          <cell r="JWF50"/>
          <cell r="JWG50"/>
          <cell r="JWH50"/>
          <cell r="JWI50"/>
          <cell r="JWJ50"/>
          <cell r="JWK50"/>
          <cell r="JWL50"/>
          <cell r="JWM50"/>
          <cell r="JWN50"/>
          <cell r="JWO50"/>
          <cell r="JWP50"/>
          <cell r="JWQ50"/>
          <cell r="JWR50"/>
          <cell r="JWS50"/>
          <cell r="JWT50"/>
          <cell r="JWU50"/>
          <cell r="JWV50"/>
          <cell r="JWW50"/>
          <cell r="JWX50"/>
          <cell r="JWY50"/>
          <cell r="JWZ50"/>
          <cell r="JXA50"/>
          <cell r="JXB50"/>
          <cell r="JXC50"/>
          <cell r="JXD50"/>
          <cell r="JXE50"/>
          <cell r="JXF50"/>
          <cell r="JXG50"/>
          <cell r="JXH50"/>
          <cell r="JXI50"/>
          <cell r="JXJ50"/>
          <cell r="JXK50"/>
          <cell r="JXL50"/>
          <cell r="JXM50"/>
          <cell r="JXN50"/>
          <cell r="JXO50"/>
          <cell r="JXP50"/>
          <cell r="JXQ50"/>
          <cell r="JXR50"/>
          <cell r="JXS50"/>
          <cell r="JXT50"/>
          <cell r="JXU50"/>
          <cell r="JXV50"/>
          <cell r="JXW50"/>
          <cell r="JXX50"/>
          <cell r="JXY50"/>
          <cell r="JXZ50"/>
          <cell r="JYA50"/>
          <cell r="JYB50"/>
          <cell r="JYC50"/>
          <cell r="JYD50"/>
          <cell r="JYE50"/>
          <cell r="JYF50"/>
          <cell r="JYG50"/>
          <cell r="JYH50"/>
          <cell r="JYI50"/>
          <cell r="JYJ50"/>
          <cell r="JYK50"/>
          <cell r="JYL50"/>
          <cell r="JYM50"/>
          <cell r="JYN50"/>
          <cell r="JYO50"/>
          <cell r="JYP50"/>
          <cell r="JYQ50"/>
          <cell r="JYR50"/>
          <cell r="JYS50"/>
          <cell r="JYT50"/>
          <cell r="JYU50"/>
          <cell r="JYV50"/>
          <cell r="JYW50"/>
          <cell r="JYX50"/>
          <cell r="JYY50"/>
          <cell r="JYZ50"/>
          <cell r="JZA50"/>
          <cell r="JZB50"/>
          <cell r="JZC50"/>
          <cell r="JZD50"/>
          <cell r="JZE50"/>
          <cell r="JZF50"/>
          <cell r="JZG50"/>
          <cell r="JZH50"/>
          <cell r="JZI50"/>
          <cell r="JZJ50"/>
          <cell r="JZK50"/>
          <cell r="JZL50"/>
          <cell r="JZM50"/>
          <cell r="JZN50"/>
          <cell r="JZO50"/>
          <cell r="JZP50"/>
          <cell r="JZQ50"/>
          <cell r="JZR50"/>
          <cell r="JZS50"/>
          <cell r="JZT50"/>
          <cell r="JZU50"/>
          <cell r="JZV50"/>
          <cell r="JZW50"/>
          <cell r="JZX50"/>
          <cell r="JZY50"/>
          <cell r="JZZ50"/>
          <cell r="KAA50"/>
          <cell r="KAB50"/>
          <cell r="KAC50"/>
          <cell r="KAD50"/>
          <cell r="KAE50"/>
          <cell r="KAF50"/>
          <cell r="KAG50"/>
          <cell r="KAH50"/>
          <cell r="KAI50"/>
          <cell r="KAJ50"/>
          <cell r="KAK50"/>
          <cell r="KAL50"/>
          <cell r="KAM50"/>
          <cell r="KAN50"/>
          <cell r="KAO50"/>
          <cell r="KAP50"/>
          <cell r="KAQ50"/>
          <cell r="KAR50"/>
          <cell r="KAS50"/>
          <cell r="KAT50"/>
          <cell r="KAU50"/>
          <cell r="KAV50"/>
          <cell r="KAW50"/>
          <cell r="KAX50"/>
          <cell r="KAY50"/>
          <cell r="KAZ50"/>
          <cell r="KBA50"/>
          <cell r="KBB50"/>
          <cell r="KBC50"/>
          <cell r="KBD50"/>
          <cell r="KBE50"/>
          <cell r="KBF50"/>
          <cell r="KBG50"/>
          <cell r="KBH50"/>
          <cell r="KBI50"/>
          <cell r="KBJ50"/>
          <cell r="KBK50"/>
          <cell r="KBL50"/>
          <cell r="KBM50"/>
          <cell r="KBN50"/>
          <cell r="KBO50"/>
          <cell r="KBP50"/>
          <cell r="KBQ50"/>
          <cell r="KBR50"/>
          <cell r="KBS50"/>
          <cell r="KBT50"/>
          <cell r="KBU50"/>
          <cell r="KBV50"/>
          <cell r="KBW50"/>
          <cell r="KBX50"/>
          <cell r="KBY50"/>
          <cell r="KBZ50"/>
          <cell r="KCA50"/>
          <cell r="KCB50"/>
          <cell r="KCC50"/>
          <cell r="KCD50"/>
          <cell r="KCE50"/>
          <cell r="KCF50"/>
          <cell r="KCG50"/>
          <cell r="KCH50"/>
          <cell r="KCI50"/>
          <cell r="KCJ50"/>
          <cell r="KCK50"/>
          <cell r="KCL50"/>
          <cell r="KCM50"/>
          <cell r="KCN50"/>
          <cell r="KCO50"/>
          <cell r="KCP50"/>
          <cell r="KCQ50"/>
          <cell r="KCR50"/>
          <cell r="KCS50"/>
          <cell r="KCT50"/>
          <cell r="KCU50"/>
          <cell r="KCV50"/>
          <cell r="KCW50"/>
          <cell r="KCX50"/>
          <cell r="KCY50"/>
          <cell r="KCZ50"/>
          <cell r="KDA50"/>
          <cell r="KDB50"/>
          <cell r="KDC50"/>
          <cell r="KDD50"/>
          <cell r="KDE50"/>
          <cell r="KDF50"/>
          <cell r="KDG50"/>
          <cell r="KDH50"/>
          <cell r="KDI50"/>
          <cell r="KDJ50"/>
          <cell r="KDK50"/>
          <cell r="KDL50"/>
          <cell r="KDM50"/>
          <cell r="KDN50"/>
          <cell r="KDO50"/>
          <cell r="KDP50"/>
          <cell r="KDQ50"/>
          <cell r="KDR50"/>
          <cell r="KDS50"/>
          <cell r="KDT50"/>
          <cell r="KDU50"/>
          <cell r="KDV50"/>
          <cell r="KDW50"/>
          <cell r="KDX50"/>
          <cell r="KDY50"/>
          <cell r="KDZ50"/>
          <cell r="KEA50"/>
          <cell r="KEB50"/>
          <cell r="KEC50"/>
          <cell r="KED50"/>
          <cell r="KEE50"/>
          <cell r="KEF50"/>
          <cell r="KEG50"/>
          <cell r="KEH50"/>
          <cell r="KEI50"/>
          <cell r="KEJ50"/>
          <cell r="KEK50"/>
          <cell r="KEL50"/>
          <cell r="KEM50"/>
          <cell r="KEN50"/>
          <cell r="KEO50"/>
          <cell r="KEP50"/>
          <cell r="KEQ50"/>
          <cell r="KER50"/>
          <cell r="KES50"/>
          <cell r="KET50"/>
          <cell r="KEU50"/>
          <cell r="KEV50"/>
          <cell r="KEW50"/>
          <cell r="KEX50"/>
          <cell r="KEY50"/>
          <cell r="KEZ50"/>
          <cell r="KFA50"/>
          <cell r="KFB50"/>
          <cell r="KFC50"/>
          <cell r="KFD50"/>
          <cell r="KFE50"/>
          <cell r="KFF50"/>
          <cell r="KFG50"/>
          <cell r="KFH50"/>
          <cell r="KFI50"/>
          <cell r="KFJ50"/>
          <cell r="KFK50"/>
          <cell r="KFL50"/>
          <cell r="KFM50"/>
          <cell r="KFN50"/>
          <cell r="KFO50"/>
          <cell r="KFP50"/>
          <cell r="KFQ50"/>
          <cell r="KFR50"/>
          <cell r="KFS50"/>
          <cell r="KFT50"/>
          <cell r="KFU50"/>
          <cell r="KFV50"/>
          <cell r="KFW50"/>
          <cell r="KFX50"/>
          <cell r="KFY50"/>
          <cell r="KFZ50"/>
          <cell r="KGA50"/>
          <cell r="KGB50"/>
          <cell r="KGC50"/>
          <cell r="KGD50"/>
          <cell r="KGE50"/>
          <cell r="KGF50"/>
          <cell r="KGG50"/>
          <cell r="KGH50"/>
          <cell r="KGI50"/>
          <cell r="KGJ50"/>
          <cell r="KGK50"/>
          <cell r="KGL50"/>
          <cell r="KGM50"/>
          <cell r="KGN50"/>
          <cell r="KGO50"/>
          <cell r="KGP50"/>
          <cell r="KGQ50"/>
          <cell r="KGR50"/>
          <cell r="KGS50"/>
          <cell r="KGT50"/>
          <cell r="KGU50"/>
          <cell r="KGV50"/>
          <cell r="KGW50"/>
          <cell r="KGX50"/>
          <cell r="KGY50"/>
          <cell r="KGZ50"/>
          <cell r="KHA50"/>
          <cell r="KHB50"/>
          <cell r="KHC50"/>
          <cell r="KHD50"/>
          <cell r="KHE50"/>
          <cell r="KHF50"/>
          <cell r="KHG50"/>
          <cell r="KHH50"/>
          <cell r="KHI50"/>
          <cell r="KHJ50"/>
          <cell r="KHK50"/>
          <cell r="KHL50"/>
          <cell r="KHM50"/>
          <cell r="KHN50"/>
          <cell r="KHO50"/>
          <cell r="KHP50"/>
          <cell r="KHQ50"/>
          <cell r="KHR50"/>
          <cell r="KHS50"/>
          <cell r="KHT50"/>
          <cell r="KHU50"/>
          <cell r="KHV50"/>
          <cell r="KHW50"/>
          <cell r="KHX50"/>
          <cell r="KHY50"/>
          <cell r="KHZ50"/>
          <cell r="KIA50"/>
          <cell r="KIB50"/>
          <cell r="KIC50"/>
          <cell r="KID50"/>
          <cell r="KIE50"/>
          <cell r="KIF50"/>
          <cell r="KIG50"/>
          <cell r="KIH50"/>
          <cell r="KII50"/>
          <cell r="KIJ50"/>
          <cell r="KIK50"/>
          <cell r="KIL50"/>
          <cell r="KIM50"/>
          <cell r="KIN50"/>
          <cell r="KIO50"/>
          <cell r="KIP50"/>
          <cell r="KIQ50"/>
          <cell r="KIR50"/>
          <cell r="KIS50"/>
          <cell r="KIT50"/>
          <cell r="KIU50"/>
          <cell r="KIV50"/>
          <cell r="KIW50"/>
          <cell r="KIX50"/>
          <cell r="KIY50"/>
          <cell r="KIZ50"/>
          <cell r="KJA50"/>
          <cell r="KJB50"/>
          <cell r="KJC50"/>
          <cell r="KJD50"/>
          <cell r="KJE50"/>
          <cell r="KJF50"/>
          <cell r="KJG50"/>
          <cell r="KJH50"/>
          <cell r="KJI50"/>
          <cell r="KJJ50"/>
          <cell r="KJK50"/>
          <cell r="KJL50"/>
          <cell r="KJM50"/>
          <cell r="KJN50"/>
          <cell r="KJO50"/>
          <cell r="KJP50"/>
          <cell r="KJQ50"/>
          <cell r="KJR50"/>
          <cell r="KJS50"/>
          <cell r="KJT50"/>
          <cell r="KJU50"/>
          <cell r="KJV50"/>
          <cell r="KJW50"/>
          <cell r="KJX50"/>
          <cell r="KJY50"/>
          <cell r="KJZ50"/>
          <cell r="KKA50"/>
          <cell r="KKB50"/>
          <cell r="KKC50"/>
          <cell r="KKD50"/>
          <cell r="KKE50"/>
          <cell r="KKF50"/>
          <cell r="KKG50"/>
          <cell r="KKH50"/>
          <cell r="KKI50"/>
          <cell r="KKJ50"/>
          <cell r="KKK50"/>
          <cell r="KKL50"/>
          <cell r="KKM50"/>
          <cell r="KKN50"/>
          <cell r="KKO50"/>
          <cell r="KKP50"/>
          <cell r="KKQ50"/>
          <cell r="KKR50"/>
          <cell r="KKS50"/>
          <cell r="KKT50"/>
          <cell r="KKU50"/>
          <cell r="KKV50"/>
          <cell r="KKW50"/>
          <cell r="KKX50"/>
          <cell r="KKY50"/>
          <cell r="KKZ50"/>
          <cell r="KLA50"/>
          <cell r="KLB50"/>
          <cell r="KLC50"/>
          <cell r="KLD50"/>
          <cell r="KLE50"/>
          <cell r="KLF50"/>
          <cell r="KLG50"/>
          <cell r="KLH50"/>
          <cell r="KLI50"/>
          <cell r="KLJ50"/>
          <cell r="KLK50"/>
          <cell r="KLL50"/>
          <cell r="KLM50"/>
          <cell r="KLN50"/>
          <cell r="KLO50"/>
          <cell r="KLP50"/>
          <cell r="KLQ50"/>
          <cell r="KLR50"/>
          <cell r="KLS50"/>
          <cell r="KLT50"/>
          <cell r="KLU50"/>
          <cell r="KLV50"/>
          <cell r="KLW50"/>
          <cell r="KLX50"/>
          <cell r="KLY50"/>
          <cell r="KLZ50"/>
          <cell r="KMA50"/>
          <cell r="KMB50"/>
          <cell r="KMC50"/>
          <cell r="KMD50"/>
          <cell r="KME50"/>
          <cell r="KMF50"/>
          <cell r="KMG50"/>
          <cell r="KMH50"/>
          <cell r="KMI50"/>
          <cell r="KMJ50"/>
          <cell r="KMK50"/>
          <cell r="KML50"/>
          <cell r="KMM50"/>
          <cell r="KMN50"/>
          <cell r="KMO50"/>
          <cell r="KMP50"/>
          <cell r="KMQ50"/>
          <cell r="KMR50"/>
          <cell r="KMS50"/>
          <cell r="KMT50"/>
          <cell r="KMU50"/>
          <cell r="KMV50"/>
          <cell r="KMW50"/>
          <cell r="KMX50"/>
          <cell r="KMY50"/>
          <cell r="KMZ50"/>
          <cell r="KNA50"/>
          <cell r="KNB50"/>
          <cell r="KNC50"/>
          <cell r="KND50"/>
          <cell r="KNE50"/>
          <cell r="KNF50"/>
          <cell r="KNG50"/>
          <cell r="KNH50"/>
          <cell r="KNI50"/>
          <cell r="KNJ50"/>
          <cell r="KNK50"/>
          <cell r="KNL50"/>
          <cell r="KNM50"/>
          <cell r="KNN50"/>
          <cell r="KNO50"/>
          <cell r="KNP50"/>
          <cell r="KNQ50"/>
          <cell r="KNR50"/>
          <cell r="KNS50"/>
          <cell r="KNT50"/>
          <cell r="KNU50"/>
          <cell r="KNV50"/>
          <cell r="KNW50"/>
          <cell r="KNX50"/>
          <cell r="KNY50"/>
          <cell r="KNZ50"/>
          <cell r="KOA50"/>
          <cell r="KOB50"/>
          <cell r="KOC50"/>
          <cell r="KOD50"/>
          <cell r="KOE50"/>
          <cell r="KOF50"/>
          <cell r="KOG50"/>
          <cell r="KOH50"/>
          <cell r="KOI50"/>
          <cell r="KOJ50"/>
          <cell r="KOK50"/>
          <cell r="KOL50"/>
          <cell r="KOM50"/>
          <cell r="KON50"/>
          <cell r="KOO50"/>
          <cell r="KOP50"/>
          <cell r="KOQ50"/>
          <cell r="KOR50"/>
          <cell r="KOS50"/>
          <cell r="KOT50"/>
          <cell r="KOU50"/>
          <cell r="KOV50"/>
          <cell r="KOW50"/>
          <cell r="KOX50"/>
          <cell r="KOY50"/>
          <cell r="KOZ50"/>
          <cell r="KPA50"/>
          <cell r="KPB50"/>
          <cell r="KPC50"/>
          <cell r="KPD50"/>
          <cell r="KPE50"/>
          <cell r="KPF50"/>
          <cell r="KPG50"/>
          <cell r="KPH50"/>
          <cell r="KPI50"/>
          <cell r="KPJ50"/>
          <cell r="KPK50"/>
          <cell r="KPL50"/>
          <cell r="KPM50"/>
          <cell r="KPN50"/>
          <cell r="KPO50"/>
          <cell r="KPP50"/>
          <cell r="KPQ50"/>
          <cell r="KPR50"/>
          <cell r="KPS50"/>
          <cell r="KPT50"/>
          <cell r="KPU50"/>
          <cell r="KPV50"/>
          <cell r="KPW50"/>
          <cell r="KPX50"/>
          <cell r="KPY50"/>
          <cell r="KPZ50"/>
          <cell r="KQA50"/>
          <cell r="KQB50"/>
          <cell r="KQC50"/>
          <cell r="KQD50"/>
          <cell r="KQE50"/>
          <cell r="KQF50"/>
          <cell r="KQG50"/>
          <cell r="KQH50"/>
          <cell r="KQI50"/>
          <cell r="KQJ50"/>
          <cell r="KQK50"/>
          <cell r="KQL50"/>
          <cell r="KQM50"/>
          <cell r="KQN50"/>
          <cell r="KQO50"/>
          <cell r="KQP50"/>
          <cell r="KQQ50"/>
          <cell r="KQR50"/>
          <cell r="KQS50"/>
          <cell r="KQT50"/>
          <cell r="KQU50"/>
          <cell r="KQV50"/>
          <cell r="KQW50"/>
          <cell r="KQX50"/>
          <cell r="KQY50"/>
          <cell r="KQZ50"/>
          <cell r="KRA50"/>
          <cell r="KRB50"/>
          <cell r="KRC50"/>
          <cell r="KRD50"/>
          <cell r="KRE50"/>
          <cell r="KRF50"/>
          <cell r="KRG50"/>
          <cell r="KRH50"/>
          <cell r="KRI50"/>
          <cell r="KRJ50"/>
          <cell r="KRK50"/>
          <cell r="KRL50"/>
          <cell r="KRM50"/>
          <cell r="KRN50"/>
          <cell r="KRO50"/>
          <cell r="KRP50"/>
          <cell r="KRQ50"/>
          <cell r="KRR50"/>
          <cell r="KRS50"/>
          <cell r="KRT50"/>
          <cell r="KRU50"/>
          <cell r="KRV50"/>
          <cell r="KRW50"/>
          <cell r="KRX50"/>
          <cell r="KRY50"/>
          <cell r="KRZ50"/>
          <cell r="KSA50"/>
          <cell r="KSB50"/>
          <cell r="KSC50"/>
          <cell r="KSD50"/>
          <cell r="KSE50"/>
          <cell r="KSF50"/>
          <cell r="KSG50"/>
          <cell r="KSH50"/>
          <cell r="KSI50"/>
          <cell r="KSJ50"/>
          <cell r="KSK50"/>
          <cell r="KSL50"/>
          <cell r="KSM50"/>
          <cell r="KSN50"/>
          <cell r="KSO50"/>
          <cell r="KSP50"/>
          <cell r="KSQ50"/>
          <cell r="KSR50"/>
          <cell r="KSS50"/>
          <cell r="KST50"/>
          <cell r="KSU50"/>
          <cell r="KSV50"/>
          <cell r="KSW50"/>
          <cell r="KSX50"/>
          <cell r="KSY50"/>
          <cell r="KSZ50"/>
          <cell r="KTA50"/>
          <cell r="KTB50"/>
          <cell r="KTC50"/>
          <cell r="KTD50"/>
          <cell r="KTE50"/>
          <cell r="KTF50"/>
          <cell r="KTG50"/>
          <cell r="KTH50"/>
          <cell r="KTI50"/>
          <cell r="KTJ50"/>
          <cell r="KTK50"/>
          <cell r="KTL50"/>
          <cell r="KTM50"/>
          <cell r="KTN50"/>
          <cell r="KTO50"/>
          <cell r="KTP50"/>
          <cell r="KTQ50"/>
          <cell r="KTR50"/>
          <cell r="KTS50"/>
          <cell r="KTT50"/>
          <cell r="KTU50"/>
          <cell r="KTV50"/>
          <cell r="KTW50"/>
          <cell r="KTX50"/>
          <cell r="KTY50"/>
          <cell r="KTZ50"/>
          <cell r="KUA50"/>
          <cell r="KUB50"/>
          <cell r="KUC50"/>
          <cell r="KUD50"/>
          <cell r="KUE50"/>
          <cell r="KUF50"/>
          <cell r="KUG50"/>
          <cell r="KUH50"/>
          <cell r="KUI50"/>
          <cell r="KUJ50"/>
          <cell r="KUK50"/>
          <cell r="KUL50"/>
          <cell r="KUM50"/>
          <cell r="KUN50"/>
          <cell r="KUO50"/>
          <cell r="KUP50"/>
          <cell r="KUQ50"/>
          <cell r="KUR50"/>
          <cell r="KUS50"/>
          <cell r="KUT50"/>
          <cell r="KUU50"/>
          <cell r="KUV50"/>
          <cell r="KUW50"/>
          <cell r="KUX50"/>
          <cell r="KUY50"/>
          <cell r="KUZ50"/>
          <cell r="KVA50"/>
          <cell r="KVB50"/>
          <cell r="KVC50"/>
          <cell r="KVD50"/>
          <cell r="KVE50"/>
          <cell r="KVF50"/>
          <cell r="KVG50"/>
          <cell r="KVH50"/>
          <cell r="KVI50"/>
          <cell r="KVJ50"/>
          <cell r="KVK50"/>
          <cell r="KVL50"/>
          <cell r="KVM50"/>
          <cell r="KVN50"/>
          <cell r="KVO50"/>
          <cell r="KVP50"/>
          <cell r="KVQ50"/>
          <cell r="KVR50"/>
          <cell r="KVS50"/>
          <cell r="KVT50"/>
          <cell r="KVU50"/>
          <cell r="KVV50"/>
          <cell r="KVW50"/>
          <cell r="KVX50"/>
          <cell r="KVY50"/>
          <cell r="KVZ50"/>
          <cell r="KWA50"/>
          <cell r="KWB50"/>
          <cell r="KWC50"/>
          <cell r="KWD50"/>
          <cell r="KWE50"/>
          <cell r="KWF50"/>
          <cell r="KWG50"/>
          <cell r="KWH50"/>
          <cell r="KWI50"/>
          <cell r="KWJ50"/>
          <cell r="KWK50"/>
          <cell r="KWL50"/>
          <cell r="KWM50"/>
          <cell r="KWN50"/>
          <cell r="KWO50"/>
          <cell r="KWP50"/>
          <cell r="KWQ50"/>
          <cell r="KWR50"/>
          <cell r="KWS50"/>
          <cell r="KWT50"/>
          <cell r="KWU50"/>
          <cell r="KWV50"/>
          <cell r="KWW50"/>
          <cell r="KWX50"/>
          <cell r="KWY50"/>
          <cell r="KWZ50"/>
          <cell r="KXA50"/>
          <cell r="KXB50"/>
          <cell r="KXC50"/>
          <cell r="KXD50"/>
          <cell r="KXE50"/>
          <cell r="KXF50"/>
          <cell r="KXG50"/>
          <cell r="KXH50"/>
          <cell r="KXI50"/>
          <cell r="KXJ50"/>
          <cell r="KXK50"/>
          <cell r="KXL50"/>
          <cell r="KXM50"/>
          <cell r="KXN50"/>
          <cell r="KXO50"/>
          <cell r="KXP50"/>
          <cell r="KXQ50"/>
          <cell r="KXR50"/>
          <cell r="KXS50"/>
          <cell r="KXT50"/>
          <cell r="KXU50"/>
          <cell r="KXV50"/>
          <cell r="KXW50"/>
          <cell r="KXX50"/>
          <cell r="KXY50"/>
          <cell r="KXZ50"/>
          <cell r="KYA50"/>
          <cell r="KYB50"/>
          <cell r="KYC50"/>
          <cell r="KYD50"/>
          <cell r="KYE50"/>
          <cell r="KYF50"/>
          <cell r="KYG50"/>
          <cell r="KYH50"/>
          <cell r="KYI50"/>
          <cell r="KYJ50"/>
          <cell r="KYK50"/>
          <cell r="KYL50"/>
          <cell r="KYM50"/>
          <cell r="KYN50"/>
          <cell r="KYO50"/>
          <cell r="KYP50"/>
          <cell r="KYQ50"/>
          <cell r="KYR50"/>
          <cell r="KYS50"/>
          <cell r="KYT50"/>
          <cell r="KYU50"/>
          <cell r="KYV50"/>
          <cell r="KYW50"/>
          <cell r="KYX50"/>
          <cell r="KYY50"/>
          <cell r="KYZ50"/>
          <cell r="KZA50"/>
          <cell r="KZB50"/>
          <cell r="KZC50"/>
          <cell r="KZD50"/>
          <cell r="KZE50"/>
          <cell r="KZF50"/>
          <cell r="KZG50"/>
          <cell r="KZH50"/>
          <cell r="KZI50"/>
          <cell r="KZJ50"/>
          <cell r="KZK50"/>
          <cell r="KZL50"/>
          <cell r="KZM50"/>
          <cell r="KZN50"/>
          <cell r="KZO50"/>
          <cell r="KZP50"/>
          <cell r="KZQ50"/>
          <cell r="KZR50"/>
          <cell r="KZS50"/>
          <cell r="KZT50"/>
          <cell r="KZU50"/>
          <cell r="KZV50"/>
          <cell r="KZW50"/>
          <cell r="KZX50"/>
          <cell r="KZY50"/>
          <cell r="KZZ50"/>
          <cell r="LAA50"/>
          <cell r="LAB50"/>
          <cell r="LAC50"/>
          <cell r="LAD50"/>
          <cell r="LAE50"/>
          <cell r="LAF50"/>
          <cell r="LAG50"/>
          <cell r="LAH50"/>
          <cell r="LAI50"/>
          <cell r="LAJ50"/>
          <cell r="LAK50"/>
          <cell r="LAL50"/>
          <cell r="LAM50"/>
          <cell r="LAN50"/>
          <cell r="LAO50"/>
          <cell r="LAP50"/>
          <cell r="LAQ50"/>
          <cell r="LAR50"/>
          <cell r="LAS50"/>
          <cell r="LAT50"/>
          <cell r="LAU50"/>
          <cell r="LAV50"/>
          <cell r="LAW50"/>
          <cell r="LAX50"/>
          <cell r="LAY50"/>
          <cell r="LAZ50"/>
          <cell r="LBA50"/>
          <cell r="LBB50"/>
          <cell r="LBC50"/>
          <cell r="LBD50"/>
          <cell r="LBE50"/>
          <cell r="LBF50"/>
          <cell r="LBG50"/>
          <cell r="LBH50"/>
          <cell r="LBI50"/>
          <cell r="LBJ50"/>
          <cell r="LBK50"/>
          <cell r="LBL50"/>
          <cell r="LBM50"/>
          <cell r="LBN50"/>
          <cell r="LBO50"/>
          <cell r="LBP50"/>
          <cell r="LBQ50"/>
          <cell r="LBR50"/>
          <cell r="LBS50"/>
          <cell r="LBT50"/>
          <cell r="LBU50"/>
          <cell r="LBV50"/>
          <cell r="LBW50"/>
          <cell r="LBX50"/>
          <cell r="LBY50"/>
          <cell r="LBZ50"/>
          <cell r="LCA50"/>
          <cell r="LCB50"/>
          <cell r="LCC50"/>
          <cell r="LCD50"/>
          <cell r="LCE50"/>
          <cell r="LCF50"/>
          <cell r="LCG50"/>
          <cell r="LCH50"/>
          <cell r="LCI50"/>
          <cell r="LCJ50"/>
          <cell r="LCK50"/>
          <cell r="LCL50"/>
          <cell r="LCM50"/>
          <cell r="LCN50"/>
          <cell r="LCO50"/>
          <cell r="LCP50"/>
          <cell r="LCQ50"/>
          <cell r="LCR50"/>
          <cell r="LCS50"/>
          <cell r="LCT50"/>
          <cell r="LCU50"/>
          <cell r="LCV50"/>
          <cell r="LCW50"/>
          <cell r="LCX50"/>
          <cell r="LCY50"/>
          <cell r="LCZ50"/>
          <cell r="LDA50"/>
          <cell r="LDB50"/>
          <cell r="LDC50"/>
          <cell r="LDD50"/>
          <cell r="LDE50"/>
          <cell r="LDF50"/>
          <cell r="LDG50"/>
          <cell r="LDH50"/>
          <cell r="LDI50"/>
          <cell r="LDJ50"/>
          <cell r="LDK50"/>
          <cell r="LDL50"/>
          <cell r="LDM50"/>
          <cell r="LDN50"/>
          <cell r="LDO50"/>
          <cell r="LDP50"/>
          <cell r="LDQ50"/>
          <cell r="LDR50"/>
          <cell r="LDS50"/>
          <cell r="LDT50"/>
          <cell r="LDU50"/>
          <cell r="LDV50"/>
          <cell r="LDW50"/>
          <cell r="LDX50"/>
          <cell r="LDY50"/>
          <cell r="LDZ50"/>
          <cell r="LEA50"/>
          <cell r="LEB50"/>
          <cell r="LEC50"/>
          <cell r="LED50"/>
          <cell r="LEE50"/>
          <cell r="LEF50"/>
          <cell r="LEG50"/>
          <cell r="LEH50"/>
          <cell r="LEI50"/>
          <cell r="LEJ50"/>
          <cell r="LEK50"/>
          <cell r="LEL50"/>
          <cell r="LEM50"/>
          <cell r="LEN50"/>
          <cell r="LEO50"/>
          <cell r="LEP50"/>
          <cell r="LEQ50"/>
          <cell r="LER50"/>
          <cell r="LES50"/>
          <cell r="LET50"/>
          <cell r="LEU50"/>
          <cell r="LEV50"/>
          <cell r="LEW50"/>
          <cell r="LEX50"/>
          <cell r="LEY50"/>
          <cell r="LEZ50"/>
          <cell r="LFA50"/>
          <cell r="LFB50"/>
          <cell r="LFC50"/>
          <cell r="LFD50"/>
          <cell r="LFE50"/>
          <cell r="LFF50"/>
          <cell r="LFG50"/>
          <cell r="LFH50"/>
          <cell r="LFI50"/>
          <cell r="LFJ50"/>
          <cell r="LFK50"/>
          <cell r="LFL50"/>
          <cell r="LFM50"/>
          <cell r="LFN50"/>
          <cell r="LFO50"/>
          <cell r="LFP50"/>
          <cell r="LFQ50"/>
          <cell r="LFR50"/>
          <cell r="LFS50"/>
          <cell r="LFT50"/>
          <cell r="LFU50"/>
          <cell r="LFV50"/>
          <cell r="LFW50"/>
          <cell r="LFX50"/>
          <cell r="LFY50"/>
          <cell r="LFZ50"/>
          <cell r="LGA50"/>
          <cell r="LGB50"/>
          <cell r="LGC50"/>
          <cell r="LGD50"/>
          <cell r="LGE50"/>
          <cell r="LGF50"/>
          <cell r="LGG50"/>
          <cell r="LGH50"/>
          <cell r="LGI50"/>
          <cell r="LGJ50"/>
          <cell r="LGK50"/>
          <cell r="LGL50"/>
          <cell r="LGM50"/>
          <cell r="LGN50"/>
          <cell r="LGO50"/>
          <cell r="LGP50"/>
          <cell r="LGQ50"/>
          <cell r="LGR50"/>
          <cell r="LGS50"/>
          <cell r="LGT50"/>
          <cell r="LGU50"/>
          <cell r="LGV50"/>
          <cell r="LGW50"/>
          <cell r="LGX50"/>
          <cell r="LGY50"/>
          <cell r="LGZ50"/>
          <cell r="LHA50"/>
          <cell r="LHB50"/>
          <cell r="LHC50"/>
          <cell r="LHD50"/>
          <cell r="LHE50"/>
          <cell r="LHF50"/>
          <cell r="LHG50"/>
          <cell r="LHH50"/>
          <cell r="LHI50"/>
          <cell r="LHJ50"/>
          <cell r="LHK50"/>
          <cell r="LHL50"/>
          <cell r="LHM50"/>
          <cell r="LHN50"/>
          <cell r="LHO50"/>
          <cell r="LHP50"/>
          <cell r="LHQ50"/>
          <cell r="LHR50"/>
          <cell r="LHS50"/>
          <cell r="LHT50"/>
          <cell r="LHU50"/>
          <cell r="LHV50"/>
          <cell r="LHW50"/>
          <cell r="LHX50"/>
          <cell r="LHY50"/>
          <cell r="LHZ50"/>
          <cell r="LIA50"/>
          <cell r="LIB50"/>
          <cell r="LIC50"/>
          <cell r="LID50"/>
          <cell r="LIE50"/>
          <cell r="LIF50"/>
          <cell r="LIG50"/>
          <cell r="LIH50"/>
          <cell r="LII50"/>
          <cell r="LIJ50"/>
          <cell r="LIK50"/>
          <cell r="LIL50"/>
          <cell r="LIM50"/>
          <cell r="LIN50"/>
          <cell r="LIO50"/>
          <cell r="LIP50"/>
          <cell r="LIQ50"/>
          <cell r="LIR50"/>
          <cell r="LIS50"/>
          <cell r="LIT50"/>
          <cell r="LIU50"/>
          <cell r="LIV50"/>
          <cell r="LIW50"/>
          <cell r="LIX50"/>
          <cell r="LIY50"/>
          <cell r="LIZ50"/>
          <cell r="LJA50"/>
          <cell r="LJB50"/>
          <cell r="LJC50"/>
          <cell r="LJD50"/>
          <cell r="LJE50"/>
          <cell r="LJF50"/>
          <cell r="LJG50"/>
          <cell r="LJH50"/>
          <cell r="LJI50"/>
          <cell r="LJJ50"/>
          <cell r="LJK50"/>
          <cell r="LJL50"/>
          <cell r="LJM50"/>
          <cell r="LJN50"/>
          <cell r="LJO50"/>
          <cell r="LJP50"/>
          <cell r="LJQ50"/>
          <cell r="LJR50"/>
          <cell r="LJS50"/>
          <cell r="LJT50"/>
          <cell r="LJU50"/>
          <cell r="LJV50"/>
          <cell r="LJW50"/>
          <cell r="LJX50"/>
          <cell r="LJY50"/>
          <cell r="LJZ50"/>
          <cell r="LKA50"/>
          <cell r="LKB50"/>
          <cell r="LKC50"/>
          <cell r="LKD50"/>
          <cell r="LKE50"/>
          <cell r="LKF50"/>
          <cell r="LKG50"/>
          <cell r="LKH50"/>
          <cell r="LKI50"/>
          <cell r="LKJ50"/>
          <cell r="LKK50"/>
          <cell r="LKL50"/>
          <cell r="LKM50"/>
          <cell r="LKN50"/>
          <cell r="LKO50"/>
          <cell r="LKP50"/>
          <cell r="LKQ50"/>
          <cell r="LKR50"/>
          <cell r="LKS50"/>
          <cell r="LKT50"/>
          <cell r="LKU50"/>
          <cell r="LKV50"/>
          <cell r="LKW50"/>
          <cell r="LKX50"/>
          <cell r="LKY50"/>
          <cell r="LKZ50"/>
          <cell r="LLA50"/>
          <cell r="LLB50"/>
          <cell r="LLC50"/>
          <cell r="LLD50"/>
          <cell r="LLE50"/>
          <cell r="LLF50"/>
          <cell r="LLG50"/>
          <cell r="LLH50"/>
          <cell r="LLI50"/>
          <cell r="LLJ50"/>
          <cell r="LLK50"/>
          <cell r="LLL50"/>
          <cell r="LLM50"/>
          <cell r="LLN50"/>
          <cell r="LLO50"/>
          <cell r="LLP50"/>
          <cell r="LLQ50"/>
          <cell r="LLR50"/>
          <cell r="LLS50"/>
          <cell r="LLT50"/>
          <cell r="LLU50"/>
          <cell r="LLV50"/>
          <cell r="LLW50"/>
          <cell r="LLX50"/>
          <cell r="LLY50"/>
          <cell r="LLZ50"/>
          <cell r="LMA50"/>
          <cell r="LMB50"/>
          <cell r="LMC50"/>
          <cell r="LMD50"/>
          <cell r="LME50"/>
          <cell r="LMF50"/>
          <cell r="LMG50"/>
          <cell r="LMH50"/>
          <cell r="LMI50"/>
          <cell r="LMJ50"/>
          <cell r="LMK50"/>
          <cell r="LML50"/>
          <cell r="LMM50"/>
          <cell r="LMN50"/>
          <cell r="LMO50"/>
          <cell r="LMP50"/>
          <cell r="LMQ50"/>
          <cell r="LMR50"/>
          <cell r="LMS50"/>
          <cell r="LMT50"/>
          <cell r="LMU50"/>
          <cell r="LMV50"/>
          <cell r="LMW50"/>
          <cell r="LMX50"/>
          <cell r="LMY50"/>
          <cell r="LMZ50"/>
          <cell r="LNA50"/>
          <cell r="LNB50"/>
          <cell r="LNC50"/>
          <cell r="LND50"/>
          <cell r="LNE50"/>
          <cell r="LNF50"/>
          <cell r="LNG50"/>
          <cell r="LNH50"/>
          <cell r="LNI50"/>
          <cell r="LNJ50"/>
          <cell r="LNK50"/>
          <cell r="LNL50"/>
          <cell r="LNM50"/>
          <cell r="LNN50"/>
          <cell r="LNO50"/>
          <cell r="LNP50"/>
          <cell r="LNQ50"/>
          <cell r="LNR50"/>
          <cell r="LNS50"/>
          <cell r="LNT50"/>
          <cell r="LNU50"/>
          <cell r="LNV50"/>
          <cell r="LNW50"/>
          <cell r="LNX50"/>
          <cell r="LNY50"/>
          <cell r="LNZ50"/>
          <cell r="LOA50"/>
          <cell r="LOB50"/>
          <cell r="LOC50"/>
          <cell r="LOD50"/>
          <cell r="LOE50"/>
          <cell r="LOF50"/>
          <cell r="LOG50"/>
          <cell r="LOH50"/>
          <cell r="LOI50"/>
          <cell r="LOJ50"/>
          <cell r="LOK50"/>
          <cell r="LOL50"/>
          <cell r="LOM50"/>
          <cell r="LON50"/>
          <cell r="LOO50"/>
          <cell r="LOP50"/>
          <cell r="LOQ50"/>
          <cell r="LOR50"/>
          <cell r="LOS50"/>
          <cell r="LOT50"/>
          <cell r="LOU50"/>
          <cell r="LOV50"/>
          <cell r="LOW50"/>
          <cell r="LOX50"/>
          <cell r="LOY50"/>
          <cell r="LOZ50"/>
          <cell r="LPA50"/>
          <cell r="LPB50"/>
          <cell r="LPC50"/>
          <cell r="LPD50"/>
          <cell r="LPE50"/>
          <cell r="LPF50"/>
          <cell r="LPG50"/>
          <cell r="LPH50"/>
          <cell r="LPI50"/>
          <cell r="LPJ50"/>
          <cell r="LPK50"/>
          <cell r="LPL50"/>
          <cell r="LPM50"/>
          <cell r="LPN50"/>
          <cell r="LPO50"/>
          <cell r="LPP50"/>
          <cell r="LPQ50"/>
          <cell r="LPR50"/>
          <cell r="LPS50"/>
          <cell r="LPT50"/>
          <cell r="LPU50"/>
          <cell r="LPV50"/>
          <cell r="LPW50"/>
          <cell r="LPX50"/>
          <cell r="LPY50"/>
          <cell r="LPZ50"/>
          <cell r="LQA50"/>
          <cell r="LQB50"/>
          <cell r="LQC50"/>
          <cell r="LQD50"/>
          <cell r="LQE50"/>
          <cell r="LQF50"/>
          <cell r="LQG50"/>
          <cell r="LQH50"/>
          <cell r="LQI50"/>
          <cell r="LQJ50"/>
          <cell r="LQK50"/>
          <cell r="LQL50"/>
          <cell r="LQM50"/>
          <cell r="LQN50"/>
          <cell r="LQO50"/>
          <cell r="LQP50"/>
          <cell r="LQQ50"/>
          <cell r="LQR50"/>
          <cell r="LQS50"/>
          <cell r="LQT50"/>
          <cell r="LQU50"/>
          <cell r="LQV50"/>
          <cell r="LQW50"/>
          <cell r="LQX50"/>
          <cell r="LQY50"/>
          <cell r="LQZ50"/>
          <cell r="LRA50"/>
          <cell r="LRB50"/>
          <cell r="LRC50"/>
          <cell r="LRD50"/>
          <cell r="LRE50"/>
          <cell r="LRF50"/>
          <cell r="LRG50"/>
          <cell r="LRH50"/>
          <cell r="LRI50"/>
          <cell r="LRJ50"/>
          <cell r="LRK50"/>
          <cell r="LRL50"/>
          <cell r="LRM50"/>
          <cell r="LRN50"/>
          <cell r="LRO50"/>
          <cell r="LRP50"/>
          <cell r="LRQ50"/>
          <cell r="LRR50"/>
          <cell r="LRS50"/>
          <cell r="LRT50"/>
          <cell r="LRU50"/>
          <cell r="LRV50"/>
          <cell r="LRW50"/>
          <cell r="LRX50"/>
          <cell r="LRY50"/>
          <cell r="LRZ50"/>
          <cell r="LSA50"/>
          <cell r="LSB50"/>
          <cell r="LSC50"/>
          <cell r="LSD50"/>
          <cell r="LSE50"/>
          <cell r="LSF50"/>
          <cell r="LSG50"/>
          <cell r="LSH50"/>
          <cell r="LSI50"/>
          <cell r="LSJ50"/>
          <cell r="LSK50"/>
          <cell r="LSL50"/>
          <cell r="LSM50"/>
          <cell r="LSN50"/>
          <cell r="LSO50"/>
          <cell r="LSP50"/>
          <cell r="LSQ50"/>
          <cell r="LSR50"/>
          <cell r="LSS50"/>
          <cell r="LST50"/>
          <cell r="LSU50"/>
          <cell r="LSV50"/>
          <cell r="LSW50"/>
          <cell r="LSX50"/>
          <cell r="LSY50"/>
          <cell r="LSZ50"/>
          <cell r="LTA50"/>
          <cell r="LTB50"/>
          <cell r="LTC50"/>
          <cell r="LTD50"/>
          <cell r="LTE50"/>
          <cell r="LTF50"/>
          <cell r="LTG50"/>
          <cell r="LTH50"/>
          <cell r="LTI50"/>
          <cell r="LTJ50"/>
          <cell r="LTK50"/>
          <cell r="LTL50"/>
          <cell r="LTM50"/>
          <cell r="LTN50"/>
          <cell r="LTO50"/>
          <cell r="LTP50"/>
          <cell r="LTQ50"/>
          <cell r="LTR50"/>
          <cell r="LTS50"/>
          <cell r="LTT50"/>
          <cell r="LTU50"/>
          <cell r="LTV50"/>
          <cell r="LTW50"/>
          <cell r="LTX50"/>
          <cell r="LTY50"/>
          <cell r="LTZ50"/>
          <cell r="LUA50"/>
          <cell r="LUB50"/>
          <cell r="LUC50"/>
          <cell r="LUD50"/>
          <cell r="LUE50"/>
          <cell r="LUF50"/>
          <cell r="LUG50"/>
          <cell r="LUH50"/>
          <cell r="LUI50"/>
          <cell r="LUJ50"/>
          <cell r="LUK50"/>
          <cell r="LUL50"/>
          <cell r="LUM50"/>
          <cell r="LUN50"/>
          <cell r="LUO50"/>
          <cell r="LUP50"/>
          <cell r="LUQ50"/>
          <cell r="LUR50"/>
          <cell r="LUS50"/>
          <cell r="LUT50"/>
          <cell r="LUU50"/>
          <cell r="LUV50"/>
          <cell r="LUW50"/>
          <cell r="LUX50"/>
          <cell r="LUY50"/>
          <cell r="LUZ50"/>
          <cell r="LVA50"/>
          <cell r="LVB50"/>
          <cell r="LVC50"/>
          <cell r="LVD50"/>
          <cell r="LVE50"/>
          <cell r="LVF50"/>
          <cell r="LVG50"/>
          <cell r="LVH50"/>
          <cell r="LVI50"/>
          <cell r="LVJ50"/>
          <cell r="LVK50"/>
          <cell r="LVL50"/>
          <cell r="LVM50"/>
          <cell r="LVN50"/>
          <cell r="LVO50"/>
          <cell r="LVP50"/>
          <cell r="LVQ50"/>
          <cell r="LVR50"/>
          <cell r="LVS50"/>
          <cell r="LVT50"/>
          <cell r="LVU50"/>
          <cell r="LVV50"/>
          <cell r="LVW50"/>
          <cell r="LVX50"/>
          <cell r="LVY50"/>
          <cell r="LVZ50"/>
          <cell r="LWA50"/>
          <cell r="LWB50"/>
          <cell r="LWC50"/>
          <cell r="LWD50"/>
          <cell r="LWE50"/>
          <cell r="LWF50"/>
          <cell r="LWG50"/>
          <cell r="LWH50"/>
          <cell r="LWI50"/>
          <cell r="LWJ50"/>
          <cell r="LWK50"/>
          <cell r="LWL50"/>
          <cell r="LWM50"/>
          <cell r="LWN50"/>
          <cell r="LWO50"/>
          <cell r="LWP50"/>
          <cell r="LWQ50"/>
          <cell r="LWR50"/>
          <cell r="LWS50"/>
          <cell r="LWT50"/>
          <cell r="LWU50"/>
          <cell r="LWV50"/>
          <cell r="LWW50"/>
          <cell r="LWX50"/>
          <cell r="LWY50"/>
          <cell r="LWZ50"/>
          <cell r="LXA50"/>
          <cell r="LXB50"/>
          <cell r="LXC50"/>
          <cell r="LXD50"/>
          <cell r="LXE50"/>
          <cell r="LXF50"/>
          <cell r="LXG50"/>
          <cell r="LXH50"/>
          <cell r="LXI50"/>
          <cell r="LXJ50"/>
          <cell r="LXK50"/>
          <cell r="LXL50"/>
          <cell r="LXM50"/>
          <cell r="LXN50"/>
          <cell r="LXO50"/>
          <cell r="LXP50"/>
          <cell r="LXQ50"/>
          <cell r="LXR50"/>
          <cell r="LXS50"/>
          <cell r="LXT50"/>
          <cell r="LXU50"/>
          <cell r="LXV50"/>
          <cell r="LXW50"/>
          <cell r="LXX50"/>
          <cell r="LXY50"/>
          <cell r="LXZ50"/>
          <cell r="LYA50"/>
          <cell r="LYB50"/>
          <cell r="LYC50"/>
          <cell r="LYD50"/>
          <cell r="LYE50"/>
          <cell r="LYF50"/>
          <cell r="LYG50"/>
          <cell r="LYH50"/>
          <cell r="LYI50"/>
          <cell r="LYJ50"/>
          <cell r="LYK50"/>
          <cell r="LYL50"/>
          <cell r="LYM50"/>
          <cell r="LYN50"/>
          <cell r="LYO50"/>
          <cell r="LYP50"/>
          <cell r="LYQ50"/>
          <cell r="LYR50"/>
          <cell r="LYS50"/>
          <cell r="LYT50"/>
          <cell r="LYU50"/>
          <cell r="LYV50"/>
          <cell r="LYW50"/>
          <cell r="LYX50"/>
          <cell r="LYY50"/>
          <cell r="LYZ50"/>
          <cell r="LZA50"/>
          <cell r="LZB50"/>
          <cell r="LZC50"/>
          <cell r="LZD50"/>
          <cell r="LZE50"/>
          <cell r="LZF50"/>
          <cell r="LZG50"/>
          <cell r="LZH50"/>
          <cell r="LZI50"/>
          <cell r="LZJ50"/>
          <cell r="LZK50"/>
          <cell r="LZL50"/>
          <cell r="LZM50"/>
          <cell r="LZN50"/>
          <cell r="LZO50"/>
          <cell r="LZP50"/>
          <cell r="LZQ50"/>
          <cell r="LZR50"/>
          <cell r="LZS50"/>
          <cell r="LZT50"/>
          <cell r="LZU50"/>
          <cell r="LZV50"/>
          <cell r="LZW50"/>
          <cell r="LZX50"/>
          <cell r="LZY50"/>
          <cell r="LZZ50"/>
          <cell r="MAA50"/>
          <cell r="MAB50"/>
          <cell r="MAC50"/>
          <cell r="MAD50"/>
          <cell r="MAE50"/>
          <cell r="MAF50"/>
          <cell r="MAG50"/>
          <cell r="MAH50"/>
          <cell r="MAI50"/>
          <cell r="MAJ50"/>
          <cell r="MAK50"/>
          <cell r="MAL50"/>
          <cell r="MAM50"/>
          <cell r="MAN50"/>
          <cell r="MAO50"/>
          <cell r="MAP50"/>
          <cell r="MAQ50"/>
          <cell r="MAR50"/>
          <cell r="MAS50"/>
          <cell r="MAT50"/>
          <cell r="MAU50"/>
          <cell r="MAV50"/>
          <cell r="MAW50"/>
          <cell r="MAX50"/>
          <cell r="MAY50"/>
          <cell r="MAZ50"/>
          <cell r="MBA50"/>
          <cell r="MBB50"/>
          <cell r="MBC50"/>
          <cell r="MBD50"/>
          <cell r="MBE50"/>
          <cell r="MBF50"/>
          <cell r="MBG50"/>
          <cell r="MBH50"/>
          <cell r="MBI50"/>
          <cell r="MBJ50"/>
          <cell r="MBK50"/>
          <cell r="MBL50"/>
          <cell r="MBM50"/>
          <cell r="MBN50"/>
          <cell r="MBO50"/>
          <cell r="MBP50"/>
          <cell r="MBQ50"/>
          <cell r="MBR50"/>
          <cell r="MBS50"/>
          <cell r="MBT50"/>
          <cell r="MBU50"/>
          <cell r="MBV50"/>
          <cell r="MBW50"/>
          <cell r="MBX50"/>
          <cell r="MBY50"/>
          <cell r="MBZ50"/>
          <cell r="MCA50"/>
          <cell r="MCB50"/>
          <cell r="MCC50"/>
          <cell r="MCD50"/>
          <cell r="MCE50"/>
          <cell r="MCF50"/>
          <cell r="MCG50"/>
          <cell r="MCH50"/>
          <cell r="MCI50"/>
          <cell r="MCJ50"/>
          <cell r="MCK50"/>
          <cell r="MCL50"/>
          <cell r="MCM50"/>
          <cell r="MCN50"/>
          <cell r="MCO50"/>
          <cell r="MCP50"/>
          <cell r="MCQ50"/>
          <cell r="MCR50"/>
          <cell r="MCS50"/>
          <cell r="MCT50"/>
          <cell r="MCU50"/>
          <cell r="MCV50"/>
          <cell r="MCW50"/>
          <cell r="MCX50"/>
          <cell r="MCY50"/>
          <cell r="MCZ50"/>
          <cell r="MDA50"/>
          <cell r="MDB50"/>
          <cell r="MDC50"/>
          <cell r="MDD50"/>
          <cell r="MDE50"/>
          <cell r="MDF50"/>
          <cell r="MDG50"/>
          <cell r="MDH50"/>
          <cell r="MDI50"/>
          <cell r="MDJ50"/>
          <cell r="MDK50"/>
          <cell r="MDL50"/>
          <cell r="MDM50"/>
          <cell r="MDN50"/>
          <cell r="MDO50"/>
          <cell r="MDP50"/>
          <cell r="MDQ50"/>
          <cell r="MDR50"/>
          <cell r="MDS50"/>
          <cell r="MDT50"/>
          <cell r="MDU50"/>
          <cell r="MDV50"/>
          <cell r="MDW50"/>
          <cell r="MDX50"/>
          <cell r="MDY50"/>
          <cell r="MDZ50"/>
          <cell r="MEA50"/>
          <cell r="MEB50"/>
          <cell r="MEC50"/>
          <cell r="MED50"/>
          <cell r="MEE50"/>
          <cell r="MEF50"/>
          <cell r="MEG50"/>
          <cell r="MEH50"/>
          <cell r="MEI50"/>
          <cell r="MEJ50"/>
          <cell r="MEK50"/>
          <cell r="MEL50"/>
          <cell r="MEM50"/>
          <cell r="MEN50"/>
          <cell r="MEO50"/>
          <cell r="MEP50"/>
          <cell r="MEQ50"/>
          <cell r="MER50"/>
          <cell r="MES50"/>
          <cell r="MET50"/>
          <cell r="MEU50"/>
          <cell r="MEV50"/>
          <cell r="MEW50"/>
          <cell r="MEX50"/>
          <cell r="MEY50"/>
          <cell r="MEZ50"/>
          <cell r="MFA50"/>
          <cell r="MFB50"/>
          <cell r="MFC50"/>
          <cell r="MFD50"/>
          <cell r="MFE50"/>
          <cell r="MFF50"/>
          <cell r="MFG50"/>
          <cell r="MFH50"/>
          <cell r="MFI50"/>
          <cell r="MFJ50"/>
          <cell r="MFK50"/>
          <cell r="MFL50"/>
          <cell r="MFM50"/>
          <cell r="MFN50"/>
          <cell r="MFO50"/>
          <cell r="MFP50"/>
          <cell r="MFQ50"/>
          <cell r="MFR50"/>
          <cell r="MFS50"/>
          <cell r="MFT50"/>
          <cell r="MFU50"/>
          <cell r="MFV50"/>
          <cell r="MFW50"/>
          <cell r="MFX50"/>
          <cell r="MFY50"/>
          <cell r="MFZ50"/>
          <cell r="MGA50"/>
          <cell r="MGB50"/>
          <cell r="MGC50"/>
          <cell r="MGD50"/>
          <cell r="MGE50"/>
          <cell r="MGF50"/>
          <cell r="MGG50"/>
          <cell r="MGH50"/>
          <cell r="MGI50"/>
          <cell r="MGJ50"/>
          <cell r="MGK50"/>
          <cell r="MGL50"/>
          <cell r="MGM50"/>
          <cell r="MGN50"/>
          <cell r="MGO50"/>
          <cell r="MGP50"/>
          <cell r="MGQ50"/>
          <cell r="MGR50"/>
          <cell r="MGS50"/>
          <cell r="MGT50"/>
          <cell r="MGU50"/>
          <cell r="MGV50"/>
          <cell r="MGW50"/>
          <cell r="MGX50"/>
          <cell r="MGY50"/>
          <cell r="MGZ50"/>
          <cell r="MHA50"/>
          <cell r="MHB50"/>
          <cell r="MHC50"/>
          <cell r="MHD50"/>
          <cell r="MHE50"/>
          <cell r="MHF50"/>
          <cell r="MHG50"/>
          <cell r="MHH50"/>
          <cell r="MHI50"/>
          <cell r="MHJ50"/>
          <cell r="MHK50"/>
          <cell r="MHL50"/>
          <cell r="MHM50"/>
          <cell r="MHN50"/>
          <cell r="MHO50"/>
          <cell r="MHP50"/>
          <cell r="MHQ50"/>
          <cell r="MHR50"/>
          <cell r="MHS50"/>
          <cell r="MHT50"/>
          <cell r="MHU50"/>
          <cell r="MHV50"/>
          <cell r="MHW50"/>
          <cell r="MHX50"/>
          <cell r="MHY50"/>
          <cell r="MHZ50"/>
          <cell r="MIA50"/>
          <cell r="MIB50"/>
          <cell r="MIC50"/>
          <cell r="MID50"/>
          <cell r="MIE50"/>
          <cell r="MIF50"/>
          <cell r="MIG50"/>
          <cell r="MIH50"/>
          <cell r="MII50"/>
          <cell r="MIJ50"/>
          <cell r="MIK50"/>
          <cell r="MIL50"/>
          <cell r="MIM50"/>
          <cell r="MIN50"/>
          <cell r="MIO50"/>
          <cell r="MIP50"/>
          <cell r="MIQ50"/>
          <cell r="MIR50"/>
          <cell r="MIS50"/>
          <cell r="MIT50"/>
          <cell r="MIU50"/>
          <cell r="MIV50"/>
          <cell r="MIW50"/>
          <cell r="MIX50"/>
          <cell r="MIY50"/>
          <cell r="MIZ50"/>
          <cell r="MJA50"/>
          <cell r="MJB50"/>
          <cell r="MJC50"/>
          <cell r="MJD50"/>
          <cell r="MJE50"/>
          <cell r="MJF50"/>
          <cell r="MJG50"/>
          <cell r="MJH50"/>
          <cell r="MJI50"/>
          <cell r="MJJ50"/>
          <cell r="MJK50"/>
          <cell r="MJL50"/>
          <cell r="MJM50"/>
          <cell r="MJN50"/>
          <cell r="MJO50"/>
          <cell r="MJP50"/>
          <cell r="MJQ50"/>
          <cell r="MJR50"/>
          <cell r="MJS50"/>
          <cell r="MJT50"/>
          <cell r="MJU50"/>
          <cell r="MJV50"/>
          <cell r="MJW50"/>
          <cell r="MJX50"/>
          <cell r="MJY50"/>
          <cell r="MJZ50"/>
          <cell r="MKA50"/>
          <cell r="MKB50"/>
          <cell r="MKC50"/>
          <cell r="MKD50"/>
          <cell r="MKE50"/>
          <cell r="MKF50"/>
          <cell r="MKG50"/>
          <cell r="MKH50"/>
          <cell r="MKI50"/>
          <cell r="MKJ50"/>
          <cell r="MKK50"/>
          <cell r="MKL50"/>
          <cell r="MKM50"/>
          <cell r="MKN50"/>
          <cell r="MKO50"/>
          <cell r="MKP50"/>
          <cell r="MKQ50"/>
          <cell r="MKR50"/>
          <cell r="MKS50"/>
          <cell r="MKT50"/>
          <cell r="MKU50"/>
          <cell r="MKV50"/>
          <cell r="MKW50"/>
          <cell r="MKX50"/>
          <cell r="MKY50"/>
          <cell r="MKZ50"/>
          <cell r="MLA50"/>
          <cell r="MLB50"/>
          <cell r="MLC50"/>
          <cell r="MLD50"/>
          <cell r="MLE50"/>
          <cell r="MLF50"/>
          <cell r="MLG50"/>
          <cell r="MLH50"/>
          <cell r="MLI50"/>
          <cell r="MLJ50"/>
          <cell r="MLK50"/>
          <cell r="MLL50"/>
          <cell r="MLM50"/>
          <cell r="MLN50"/>
          <cell r="MLO50"/>
          <cell r="MLP50"/>
          <cell r="MLQ50"/>
          <cell r="MLR50"/>
          <cell r="MLS50"/>
          <cell r="MLT50"/>
          <cell r="MLU50"/>
          <cell r="MLV50"/>
          <cell r="MLW50"/>
          <cell r="MLX50"/>
          <cell r="MLY50"/>
          <cell r="MLZ50"/>
          <cell r="MMA50"/>
          <cell r="MMB50"/>
          <cell r="MMC50"/>
          <cell r="MMD50"/>
          <cell r="MME50"/>
          <cell r="MMF50"/>
          <cell r="MMG50"/>
          <cell r="MMH50"/>
          <cell r="MMI50"/>
          <cell r="MMJ50"/>
          <cell r="MMK50"/>
          <cell r="MML50"/>
          <cell r="MMM50"/>
          <cell r="MMN50"/>
          <cell r="MMO50"/>
          <cell r="MMP50"/>
          <cell r="MMQ50"/>
          <cell r="MMR50"/>
          <cell r="MMS50"/>
          <cell r="MMT50"/>
          <cell r="MMU50"/>
          <cell r="MMV50"/>
          <cell r="MMW50"/>
          <cell r="MMX50"/>
          <cell r="MMY50"/>
          <cell r="MMZ50"/>
          <cell r="MNA50"/>
          <cell r="MNB50"/>
          <cell r="MNC50"/>
          <cell r="MND50"/>
          <cell r="MNE50"/>
          <cell r="MNF50"/>
          <cell r="MNG50"/>
          <cell r="MNH50"/>
          <cell r="MNI50"/>
          <cell r="MNJ50"/>
          <cell r="MNK50"/>
          <cell r="MNL50"/>
          <cell r="MNM50"/>
          <cell r="MNN50"/>
          <cell r="MNO50"/>
          <cell r="MNP50"/>
          <cell r="MNQ50"/>
          <cell r="MNR50"/>
          <cell r="MNS50"/>
          <cell r="MNT50"/>
          <cell r="MNU50"/>
          <cell r="MNV50"/>
          <cell r="MNW50"/>
          <cell r="MNX50"/>
          <cell r="MNY50"/>
          <cell r="MNZ50"/>
          <cell r="MOA50"/>
          <cell r="MOB50"/>
          <cell r="MOC50"/>
          <cell r="MOD50"/>
          <cell r="MOE50"/>
          <cell r="MOF50"/>
          <cell r="MOG50"/>
          <cell r="MOH50"/>
          <cell r="MOI50"/>
          <cell r="MOJ50"/>
          <cell r="MOK50"/>
          <cell r="MOL50"/>
          <cell r="MOM50"/>
          <cell r="MON50"/>
          <cell r="MOO50"/>
          <cell r="MOP50"/>
          <cell r="MOQ50"/>
          <cell r="MOR50"/>
          <cell r="MOS50"/>
          <cell r="MOT50"/>
          <cell r="MOU50"/>
          <cell r="MOV50"/>
          <cell r="MOW50"/>
          <cell r="MOX50"/>
          <cell r="MOY50"/>
          <cell r="MOZ50"/>
          <cell r="MPA50"/>
          <cell r="MPB50"/>
          <cell r="MPC50"/>
          <cell r="MPD50"/>
          <cell r="MPE50"/>
          <cell r="MPF50"/>
          <cell r="MPG50"/>
          <cell r="MPH50"/>
          <cell r="MPI50"/>
          <cell r="MPJ50"/>
          <cell r="MPK50"/>
          <cell r="MPL50"/>
          <cell r="MPM50"/>
          <cell r="MPN50"/>
          <cell r="MPO50"/>
          <cell r="MPP50"/>
          <cell r="MPQ50"/>
          <cell r="MPR50"/>
          <cell r="MPS50"/>
          <cell r="MPT50"/>
          <cell r="MPU50"/>
          <cell r="MPV50"/>
          <cell r="MPW50"/>
          <cell r="MPX50"/>
          <cell r="MPY50"/>
          <cell r="MPZ50"/>
          <cell r="MQA50"/>
          <cell r="MQB50"/>
          <cell r="MQC50"/>
          <cell r="MQD50"/>
          <cell r="MQE50"/>
          <cell r="MQF50"/>
          <cell r="MQG50"/>
          <cell r="MQH50"/>
          <cell r="MQI50"/>
          <cell r="MQJ50"/>
          <cell r="MQK50"/>
          <cell r="MQL50"/>
          <cell r="MQM50"/>
          <cell r="MQN50"/>
          <cell r="MQO50"/>
          <cell r="MQP50"/>
          <cell r="MQQ50"/>
          <cell r="MQR50"/>
          <cell r="MQS50"/>
          <cell r="MQT50"/>
          <cell r="MQU50"/>
          <cell r="MQV50"/>
          <cell r="MQW50"/>
          <cell r="MQX50"/>
          <cell r="MQY50"/>
          <cell r="MQZ50"/>
          <cell r="MRA50"/>
          <cell r="MRB50"/>
          <cell r="MRC50"/>
          <cell r="MRD50"/>
          <cell r="MRE50"/>
          <cell r="MRF50"/>
          <cell r="MRG50"/>
          <cell r="MRH50"/>
          <cell r="MRI50"/>
          <cell r="MRJ50"/>
          <cell r="MRK50"/>
          <cell r="MRL50"/>
          <cell r="MRM50"/>
          <cell r="MRN50"/>
          <cell r="MRO50"/>
          <cell r="MRP50"/>
          <cell r="MRQ50"/>
          <cell r="MRR50"/>
          <cell r="MRS50"/>
          <cell r="MRT50"/>
          <cell r="MRU50"/>
          <cell r="MRV50"/>
          <cell r="MRW50"/>
          <cell r="MRX50"/>
          <cell r="MRY50"/>
          <cell r="MRZ50"/>
          <cell r="MSA50"/>
          <cell r="MSB50"/>
          <cell r="MSC50"/>
          <cell r="MSD50"/>
          <cell r="MSE50"/>
          <cell r="MSF50"/>
          <cell r="MSG50"/>
          <cell r="MSH50"/>
          <cell r="MSI50"/>
          <cell r="MSJ50"/>
          <cell r="MSK50"/>
          <cell r="MSL50"/>
          <cell r="MSM50"/>
          <cell r="MSN50"/>
          <cell r="MSO50"/>
          <cell r="MSP50"/>
          <cell r="MSQ50"/>
          <cell r="MSR50"/>
          <cell r="MSS50"/>
          <cell r="MST50"/>
          <cell r="MSU50"/>
          <cell r="MSV50"/>
          <cell r="MSW50"/>
          <cell r="MSX50"/>
          <cell r="MSY50"/>
          <cell r="MSZ50"/>
          <cell r="MTA50"/>
          <cell r="MTB50"/>
          <cell r="MTC50"/>
          <cell r="MTD50"/>
          <cell r="MTE50"/>
          <cell r="MTF50"/>
          <cell r="MTG50"/>
          <cell r="MTH50"/>
          <cell r="MTI50"/>
          <cell r="MTJ50"/>
          <cell r="MTK50"/>
          <cell r="MTL50"/>
          <cell r="MTM50"/>
          <cell r="MTN50"/>
          <cell r="MTO50"/>
          <cell r="MTP50"/>
          <cell r="MTQ50"/>
          <cell r="MTR50"/>
          <cell r="MTS50"/>
          <cell r="MTT50"/>
          <cell r="MTU50"/>
          <cell r="MTV50"/>
          <cell r="MTW50"/>
          <cell r="MTX50"/>
          <cell r="MTY50"/>
          <cell r="MTZ50"/>
          <cell r="MUA50"/>
          <cell r="MUB50"/>
          <cell r="MUC50"/>
          <cell r="MUD50"/>
          <cell r="MUE50"/>
          <cell r="MUF50"/>
          <cell r="MUG50"/>
          <cell r="MUH50"/>
          <cell r="MUI50"/>
          <cell r="MUJ50"/>
          <cell r="MUK50"/>
          <cell r="MUL50"/>
          <cell r="MUM50"/>
          <cell r="MUN50"/>
          <cell r="MUO50"/>
          <cell r="MUP50"/>
          <cell r="MUQ50"/>
          <cell r="MUR50"/>
          <cell r="MUS50"/>
          <cell r="MUT50"/>
          <cell r="MUU50"/>
          <cell r="MUV50"/>
          <cell r="MUW50"/>
          <cell r="MUX50"/>
          <cell r="MUY50"/>
          <cell r="MUZ50"/>
          <cell r="MVA50"/>
          <cell r="MVB50"/>
          <cell r="MVC50"/>
          <cell r="MVD50"/>
          <cell r="MVE50"/>
          <cell r="MVF50"/>
          <cell r="MVG50"/>
          <cell r="MVH50"/>
          <cell r="MVI50"/>
          <cell r="MVJ50"/>
          <cell r="MVK50"/>
          <cell r="MVL50"/>
          <cell r="MVM50"/>
          <cell r="MVN50"/>
          <cell r="MVO50"/>
          <cell r="MVP50"/>
          <cell r="MVQ50"/>
          <cell r="MVR50"/>
          <cell r="MVS50"/>
          <cell r="MVT50"/>
          <cell r="MVU50"/>
          <cell r="MVV50"/>
          <cell r="MVW50"/>
          <cell r="MVX50"/>
          <cell r="MVY50"/>
          <cell r="MVZ50"/>
          <cell r="MWA50"/>
          <cell r="MWB50"/>
          <cell r="MWC50"/>
          <cell r="MWD50"/>
          <cell r="MWE50"/>
          <cell r="MWF50"/>
          <cell r="MWG50"/>
          <cell r="MWH50"/>
          <cell r="MWI50"/>
          <cell r="MWJ50"/>
          <cell r="MWK50"/>
          <cell r="MWL50"/>
          <cell r="MWM50"/>
          <cell r="MWN50"/>
          <cell r="MWO50"/>
          <cell r="MWP50"/>
          <cell r="MWQ50"/>
          <cell r="MWR50"/>
          <cell r="MWS50"/>
          <cell r="MWT50"/>
          <cell r="MWU50"/>
          <cell r="MWV50"/>
          <cell r="MWW50"/>
          <cell r="MWX50"/>
          <cell r="MWY50"/>
          <cell r="MWZ50"/>
          <cell r="MXA50"/>
          <cell r="MXB50"/>
          <cell r="MXC50"/>
          <cell r="MXD50"/>
          <cell r="MXE50"/>
          <cell r="MXF50"/>
          <cell r="MXG50"/>
          <cell r="MXH50"/>
          <cell r="MXI50"/>
          <cell r="MXJ50"/>
          <cell r="MXK50"/>
          <cell r="MXL50"/>
          <cell r="MXM50"/>
          <cell r="MXN50"/>
          <cell r="MXO50"/>
          <cell r="MXP50"/>
          <cell r="MXQ50"/>
          <cell r="MXR50"/>
          <cell r="MXS50"/>
          <cell r="MXT50"/>
          <cell r="MXU50"/>
          <cell r="MXV50"/>
          <cell r="MXW50"/>
          <cell r="MXX50"/>
          <cell r="MXY50"/>
          <cell r="MXZ50"/>
          <cell r="MYA50"/>
          <cell r="MYB50"/>
          <cell r="MYC50"/>
          <cell r="MYD50"/>
          <cell r="MYE50"/>
          <cell r="MYF50"/>
          <cell r="MYG50"/>
          <cell r="MYH50"/>
          <cell r="MYI50"/>
          <cell r="MYJ50"/>
          <cell r="MYK50"/>
          <cell r="MYL50"/>
          <cell r="MYM50"/>
          <cell r="MYN50"/>
          <cell r="MYO50"/>
          <cell r="MYP50"/>
          <cell r="MYQ50"/>
          <cell r="MYR50"/>
          <cell r="MYS50"/>
          <cell r="MYT50"/>
          <cell r="MYU50"/>
          <cell r="MYV50"/>
          <cell r="MYW50"/>
          <cell r="MYX50"/>
          <cell r="MYY50"/>
          <cell r="MYZ50"/>
          <cell r="MZA50"/>
          <cell r="MZB50"/>
          <cell r="MZC50"/>
          <cell r="MZD50"/>
          <cell r="MZE50"/>
          <cell r="MZF50"/>
          <cell r="MZG50"/>
          <cell r="MZH50"/>
          <cell r="MZI50"/>
          <cell r="MZJ50"/>
          <cell r="MZK50"/>
          <cell r="MZL50"/>
          <cell r="MZM50"/>
          <cell r="MZN50"/>
          <cell r="MZO50"/>
          <cell r="MZP50"/>
          <cell r="MZQ50"/>
          <cell r="MZR50"/>
          <cell r="MZS50"/>
          <cell r="MZT50"/>
          <cell r="MZU50"/>
          <cell r="MZV50"/>
          <cell r="MZW50"/>
          <cell r="MZX50"/>
          <cell r="MZY50"/>
          <cell r="MZZ50"/>
          <cell r="NAA50"/>
          <cell r="NAB50"/>
          <cell r="NAC50"/>
          <cell r="NAD50"/>
          <cell r="NAE50"/>
          <cell r="NAF50"/>
          <cell r="NAG50"/>
          <cell r="NAH50"/>
          <cell r="NAI50"/>
          <cell r="NAJ50"/>
          <cell r="NAK50"/>
          <cell r="NAL50"/>
          <cell r="NAM50"/>
          <cell r="NAN50"/>
          <cell r="NAO50"/>
          <cell r="NAP50"/>
          <cell r="NAQ50"/>
          <cell r="NAR50"/>
          <cell r="NAS50"/>
          <cell r="NAT50"/>
          <cell r="NAU50"/>
          <cell r="NAV50"/>
          <cell r="NAW50"/>
          <cell r="NAX50"/>
          <cell r="NAY50"/>
          <cell r="NAZ50"/>
          <cell r="NBA50"/>
          <cell r="NBB50"/>
          <cell r="NBC50"/>
          <cell r="NBD50"/>
          <cell r="NBE50"/>
          <cell r="NBF50"/>
          <cell r="NBG50"/>
          <cell r="NBH50"/>
          <cell r="NBI50"/>
          <cell r="NBJ50"/>
          <cell r="NBK50"/>
          <cell r="NBL50"/>
          <cell r="NBM50"/>
          <cell r="NBN50"/>
          <cell r="NBO50"/>
          <cell r="NBP50"/>
          <cell r="NBQ50"/>
          <cell r="NBR50"/>
          <cell r="NBS50"/>
          <cell r="NBT50"/>
          <cell r="NBU50"/>
          <cell r="NBV50"/>
          <cell r="NBW50"/>
          <cell r="NBX50"/>
          <cell r="NBY50"/>
          <cell r="NBZ50"/>
          <cell r="NCA50"/>
          <cell r="NCB50"/>
          <cell r="NCC50"/>
          <cell r="NCD50"/>
          <cell r="NCE50"/>
          <cell r="NCF50"/>
          <cell r="NCG50"/>
          <cell r="NCH50"/>
          <cell r="NCI50"/>
          <cell r="NCJ50"/>
          <cell r="NCK50"/>
          <cell r="NCL50"/>
          <cell r="NCM50"/>
          <cell r="NCN50"/>
          <cell r="NCO50"/>
          <cell r="NCP50"/>
          <cell r="NCQ50"/>
          <cell r="NCR50"/>
          <cell r="NCS50"/>
          <cell r="NCT50"/>
          <cell r="NCU50"/>
          <cell r="NCV50"/>
          <cell r="NCW50"/>
          <cell r="NCX50"/>
          <cell r="NCY50"/>
          <cell r="NCZ50"/>
          <cell r="NDA50"/>
          <cell r="NDB50"/>
          <cell r="NDC50"/>
          <cell r="NDD50"/>
          <cell r="NDE50"/>
          <cell r="NDF50"/>
          <cell r="NDG50"/>
          <cell r="NDH50"/>
          <cell r="NDI50"/>
          <cell r="NDJ50"/>
          <cell r="NDK50"/>
          <cell r="NDL50"/>
          <cell r="NDM50"/>
          <cell r="NDN50"/>
          <cell r="NDO50"/>
          <cell r="NDP50"/>
          <cell r="NDQ50"/>
          <cell r="NDR50"/>
          <cell r="NDS50"/>
          <cell r="NDT50"/>
          <cell r="NDU50"/>
          <cell r="NDV50"/>
          <cell r="NDW50"/>
          <cell r="NDX50"/>
          <cell r="NDY50"/>
          <cell r="NDZ50"/>
          <cell r="NEA50"/>
          <cell r="NEB50"/>
          <cell r="NEC50"/>
          <cell r="NED50"/>
          <cell r="NEE50"/>
          <cell r="NEF50"/>
          <cell r="NEG50"/>
          <cell r="NEH50"/>
          <cell r="NEI50"/>
          <cell r="NEJ50"/>
          <cell r="NEK50"/>
          <cell r="NEL50"/>
          <cell r="NEM50"/>
          <cell r="NEN50"/>
          <cell r="NEO50"/>
          <cell r="NEP50"/>
          <cell r="NEQ50"/>
          <cell r="NER50"/>
          <cell r="NES50"/>
          <cell r="NET50"/>
          <cell r="NEU50"/>
          <cell r="NEV50"/>
          <cell r="NEW50"/>
          <cell r="NEX50"/>
          <cell r="NEY50"/>
          <cell r="NEZ50"/>
          <cell r="NFA50"/>
          <cell r="NFB50"/>
          <cell r="NFC50"/>
          <cell r="NFD50"/>
          <cell r="NFE50"/>
          <cell r="NFF50"/>
          <cell r="NFG50"/>
          <cell r="NFH50"/>
          <cell r="NFI50"/>
          <cell r="NFJ50"/>
          <cell r="NFK50"/>
          <cell r="NFL50"/>
          <cell r="NFM50"/>
          <cell r="NFN50"/>
          <cell r="NFO50"/>
          <cell r="NFP50"/>
          <cell r="NFQ50"/>
          <cell r="NFR50"/>
          <cell r="NFS50"/>
          <cell r="NFT50"/>
          <cell r="NFU50"/>
          <cell r="NFV50"/>
          <cell r="NFW50"/>
          <cell r="NFX50"/>
          <cell r="NFY50"/>
          <cell r="NFZ50"/>
          <cell r="NGA50"/>
          <cell r="NGB50"/>
          <cell r="NGC50"/>
          <cell r="NGD50"/>
          <cell r="NGE50"/>
          <cell r="NGF50"/>
          <cell r="NGG50"/>
          <cell r="NGH50"/>
          <cell r="NGI50"/>
          <cell r="NGJ50"/>
          <cell r="NGK50"/>
          <cell r="NGL50"/>
          <cell r="NGM50"/>
          <cell r="NGN50"/>
          <cell r="NGO50"/>
          <cell r="NGP50"/>
          <cell r="NGQ50"/>
          <cell r="NGR50"/>
          <cell r="NGS50"/>
          <cell r="NGT50"/>
          <cell r="NGU50"/>
          <cell r="NGV50"/>
          <cell r="NGW50"/>
          <cell r="NGX50"/>
          <cell r="NGY50"/>
          <cell r="NGZ50"/>
          <cell r="NHA50"/>
          <cell r="NHB50"/>
          <cell r="NHC50"/>
          <cell r="NHD50"/>
          <cell r="NHE50"/>
          <cell r="NHF50"/>
          <cell r="NHG50"/>
          <cell r="NHH50"/>
          <cell r="NHI50"/>
          <cell r="NHJ50"/>
          <cell r="NHK50"/>
          <cell r="NHL50"/>
          <cell r="NHM50"/>
          <cell r="NHN50"/>
          <cell r="NHO50"/>
          <cell r="NHP50"/>
          <cell r="NHQ50"/>
          <cell r="NHR50"/>
          <cell r="NHS50"/>
          <cell r="NHT50"/>
          <cell r="NHU50"/>
          <cell r="NHV50"/>
          <cell r="NHW50"/>
          <cell r="NHX50"/>
          <cell r="NHY50"/>
          <cell r="NHZ50"/>
          <cell r="NIA50"/>
          <cell r="NIB50"/>
          <cell r="NIC50"/>
          <cell r="NID50"/>
          <cell r="NIE50"/>
          <cell r="NIF50"/>
          <cell r="NIG50"/>
          <cell r="NIH50"/>
          <cell r="NII50"/>
          <cell r="NIJ50"/>
          <cell r="NIK50"/>
          <cell r="NIL50"/>
          <cell r="NIM50"/>
          <cell r="NIN50"/>
          <cell r="NIO50"/>
          <cell r="NIP50"/>
          <cell r="NIQ50"/>
          <cell r="NIR50"/>
          <cell r="NIS50"/>
          <cell r="NIT50"/>
          <cell r="NIU50"/>
          <cell r="NIV50"/>
          <cell r="NIW50"/>
          <cell r="NIX50"/>
          <cell r="NIY50"/>
          <cell r="NIZ50"/>
          <cell r="NJA50"/>
          <cell r="NJB50"/>
          <cell r="NJC50"/>
          <cell r="NJD50"/>
          <cell r="NJE50"/>
          <cell r="NJF50"/>
          <cell r="NJG50"/>
          <cell r="NJH50"/>
          <cell r="NJI50"/>
          <cell r="NJJ50"/>
          <cell r="NJK50"/>
          <cell r="NJL50"/>
          <cell r="NJM50"/>
          <cell r="NJN50"/>
          <cell r="NJO50"/>
          <cell r="NJP50"/>
          <cell r="NJQ50"/>
          <cell r="NJR50"/>
          <cell r="NJS50"/>
          <cell r="NJT50"/>
          <cell r="NJU50"/>
          <cell r="NJV50"/>
          <cell r="NJW50"/>
          <cell r="NJX50"/>
          <cell r="NJY50"/>
          <cell r="NJZ50"/>
          <cell r="NKA50"/>
          <cell r="NKB50"/>
          <cell r="NKC50"/>
          <cell r="NKD50"/>
          <cell r="NKE50"/>
          <cell r="NKF50"/>
          <cell r="NKG50"/>
          <cell r="NKH50"/>
          <cell r="NKI50"/>
          <cell r="NKJ50"/>
          <cell r="NKK50"/>
          <cell r="NKL50"/>
          <cell r="NKM50"/>
          <cell r="NKN50"/>
          <cell r="NKO50"/>
          <cell r="NKP50"/>
          <cell r="NKQ50"/>
          <cell r="NKR50"/>
          <cell r="NKS50"/>
          <cell r="NKT50"/>
          <cell r="NKU50"/>
          <cell r="NKV50"/>
          <cell r="NKW50"/>
          <cell r="NKX50"/>
          <cell r="NKY50"/>
          <cell r="NKZ50"/>
          <cell r="NLA50"/>
          <cell r="NLB50"/>
          <cell r="NLC50"/>
          <cell r="NLD50"/>
          <cell r="NLE50"/>
          <cell r="NLF50"/>
          <cell r="NLG50"/>
          <cell r="NLH50"/>
          <cell r="NLI50"/>
          <cell r="NLJ50"/>
          <cell r="NLK50"/>
          <cell r="NLL50"/>
          <cell r="NLM50"/>
          <cell r="NLN50"/>
          <cell r="NLO50"/>
          <cell r="NLP50"/>
          <cell r="NLQ50"/>
          <cell r="NLR50"/>
          <cell r="NLS50"/>
          <cell r="NLT50"/>
          <cell r="NLU50"/>
          <cell r="NLV50"/>
          <cell r="NLW50"/>
          <cell r="NLX50"/>
          <cell r="NLY50"/>
          <cell r="NLZ50"/>
          <cell r="NMA50"/>
          <cell r="NMB50"/>
          <cell r="NMC50"/>
          <cell r="NMD50"/>
          <cell r="NME50"/>
          <cell r="NMF50"/>
          <cell r="NMG50"/>
          <cell r="NMH50"/>
          <cell r="NMI50"/>
          <cell r="NMJ50"/>
          <cell r="NMK50"/>
          <cell r="NML50"/>
          <cell r="NMM50"/>
          <cell r="NMN50"/>
          <cell r="NMO50"/>
          <cell r="NMP50"/>
          <cell r="NMQ50"/>
          <cell r="NMR50"/>
          <cell r="NMS50"/>
          <cell r="NMT50"/>
          <cell r="NMU50"/>
          <cell r="NMV50"/>
          <cell r="NMW50"/>
          <cell r="NMX50"/>
          <cell r="NMY50"/>
          <cell r="NMZ50"/>
          <cell r="NNA50"/>
          <cell r="NNB50"/>
          <cell r="NNC50"/>
          <cell r="NND50"/>
          <cell r="NNE50"/>
          <cell r="NNF50"/>
          <cell r="NNG50"/>
          <cell r="NNH50"/>
          <cell r="NNI50"/>
          <cell r="NNJ50"/>
          <cell r="NNK50"/>
          <cell r="NNL50"/>
          <cell r="NNM50"/>
          <cell r="NNN50"/>
          <cell r="NNO50"/>
          <cell r="NNP50"/>
          <cell r="NNQ50"/>
          <cell r="NNR50"/>
          <cell r="NNS50"/>
          <cell r="NNT50"/>
          <cell r="NNU50"/>
          <cell r="NNV50"/>
          <cell r="NNW50"/>
          <cell r="NNX50"/>
          <cell r="NNY50"/>
          <cell r="NNZ50"/>
          <cell r="NOA50"/>
          <cell r="NOB50"/>
          <cell r="NOC50"/>
          <cell r="NOD50"/>
          <cell r="NOE50"/>
          <cell r="NOF50"/>
          <cell r="NOG50"/>
          <cell r="NOH50"/>
          <cell r="NOI50"/>
          <cell r="NOJ50"/>
          <cell r="NOK50"/>
          <cell r="NOL50"/>
          <cell r="NOM50"/>
          <cell r="NON50"/>
          <cell r="NOO50"/>
          <cell r="NOP50"/>
          <cell r="NOQ50"/>
          <cell r="NOR50"/>
          <cell r="NOS50"/>
          <cell r="NOT50"/>
          <cell r="NOU50"/>
          <cell r="NOV50"/>
          <cell r="NOW50"/>
          <cell r="NOX50"/>
          <cell r="NOY50"/>
          <cell r="NOZ50"/>
          <cell r="NPA50"/>
          <cell r="NPB50"/>
          <cell r="NPC50"/>
          <cell r="NPD50"/>
          <cell r="NPE50"/>
          <cell r="NPF50"/>
          <cell r="NPG50"/>
          <cell r="NPH50"/>
          <cell r="NPI50"/>
          <cell r="NPJ50"/>
          <cell r="NPK50"/>
          <cell r="NPL50"/>
          <cell r="NPM50"/>
          <cell r="NPN50"/>
          <cell r="NPO50"/>
          <cell r="NPP50"/>
          <cell r="NPQ50"/>
          <cell r="NPR50"/>
          <cell r="NPS50"/>
          <cell r="NPT50"/>
          <cell r="NPU50"/>
          <cell r="NPV50"/>
          <cell r="NPW50"/>
          <cell r="NPX50"/>
          <cell r="NPY50"/>
          <cell r="NPZ50"/>
          <cell r="NQA50"/>
          <cell r="NQB50"/>
          <cell r="NQC50"/>
          <cell r="NQD50"/>
          <cell r="NQE50"/>
          <cell r="NQF50"/>
          <cell r="NQG50"/>
          <cell r="NQH50"/>
          <cell r="NQI50"/>
          <cell r="NQJ50"/>
          <cell r="NQK50"/>
          <cell r="NQL50"/>
          <cell r="NQM50"/>
          <cell r="NQN50"/>
          <cell r="NQO50"/>
          <cell r="NQP50"/>
          <cell r="NQQ50"/>
          <cell r="NQR50"/>
          <cell r="NQS50"/>
          <cell r="NQT50"/>
          <cell r="NQU50"/>
          <cell r="NQV50"/>
          <cell r="NQW50"/>
          <cell r="NQX50"/>
          <cell r="NQY50"/>
          <cell r="NQZ50"/>
          <cell r="NRA50"/>
          <cell r="NRB50"/>
          <cell r="NRC50"/>
          <cell r="NRD50"/>
          <cell r="NRE50"/>
          <cell r="NRF50"/>
          <cell r="NRG50"/>
          <cell r="NRH50"/>
          <cell r="NRI50"/>
          <cell r="NRJ50"/>
          <cell r="NRK50"/>
          <cell r="NRL50"/>
          <cell r="NRM50"/>
          <cell r="NRN50"/>
          <cell r="NRO50"/>
          <cell r="NRP50"/>
          <cell r="NRQ50"/>
          <cell r="NRR50"/>
          <cell r="NRS50"/>
          <cell r="NRT50"/>
          <cell r="NRU50"/>
          <cell r="NRV50"/>
          <cell r="NRW50"/>
          <cell r="NRX50"/>
          <cell r="NRY50"/>
          <cell r="NRZ50"/>
          <cell r="NSA50"/>
          <cell r="NSB50"/>
          <cell r="NSC50"/>
          <cell r="NSD50"/>
          <cell r="NSE50"/>
          <cell r="NSF50"/>
          <cell r="NSG50"/>
          <cell r="NSH50"/>
          <cell r="NSI50"/>
          <cell r="NSJ50"/>
          <cell r="NSK50"/>
          <cell r="NSL50"/>
          <cell r="NSM50"/>
          <cell r="NSN50"/>
          <cell r="NSO50"/>
          <cell r="NSP50"/>
          <cell r="NSQ50"/>
          <cell r="NSR50"/>
          <cell r="NSS50"/>
          <cell r="NST50"/>
          <cell r="NSU50"/>
          <cell r="NSV50"/>
          <cell r="NSW50"/>
          <cell r="NSX50"/>
          <cell r="NSY50"/>
          <cell r="NSZ50"/>
          <cell r="NTA50"/>
          <cell r="NTB50"/>
          <cell r="NTC50"/>
          <cell r="NTD50"/>
          <cell r="NTE50"/>
          <cell r="NTF50"/>
          <cell r="NTG50"/>
          <cell r="NTH50"/>
          <cell r="NTI50"/>
          <cell r="NTJ50"/>
          <cell r="NTK50"/>
          <cell r="NTL50"/>
          <cell r="NTM50"/>
          <cell r="NTN50"/>
          <cell r="NTO50"/>
          <cell r="NTP50"/>
          <cell r="NTQ50"/>
          <cell r="NTR50"/>
          <cell r="NTS50"/>
          <cell r="NTT50"/>
          <cell r="NTU50"/>
          <cell r="NTV50"/>
          <cell r="NTW50"/>
          <cell r="NTX50"/>
          <cell r="NTY50"/>
          <cell r="NTZ50"/>
          <cell r="NUA50"/>
          <cell r="NUB50"/>
          <cell r="NUC50"/>
          <cell r="NUD50"/>
          <cell r="NUE50"/>
          <cell r="NUF50"/>
          <cell r="NUG50"/>
          <cell r="NUH50"/>
          <cell r="NUI50"/>
          <cell r="NUJ50"/>
          <cell r="NUK50"/>
          <cell r="NUL50"/>
          <cell r="NUM50"/>
          <cell r="NUN50"/>
          <cell r="NUO50"/>
          <cell r="NUP50"/>
          <cell r="NUQ50"/>
          <cell r="NUR50"/>
          <cell r="NUS50"/>
          <cell r="NUT50"/>
          <cell r="NUU50"/>
          <cell r="NUV50"/>
          <cell r="NUW50"/>
          <cell r="NUX50"/>
          <cell r="NUY50"/>
          <cell r="NUZ50"/>
          <cell r="NVA50"/>
          <cell r="NVB50"/>
          <cell r="NVC50"/>
          <cell r="NVD50"/>
          <cell r="NVE50"/>
          <cell r="NVF50"/>
          <cell r="NVG50"/>
          <cell r="NVH50"/>
          <cell r="NVI50"/>
          <cell r="NVJ50"/>
          <cell r="NVK50"/>
          <cell r="NVL50"/>
          <cell r="NVM50"/>
          <cell r="NVN50"/>
          <cell r="NVO50"/>
          <cell r="NVP50"/>
          <cell r="NVQ50"/>
          <cell r="NVR50"/>
          <cell r="NVS50"/>
          <cell r="NVT50"/>
          <cell r="NVU50"/>
          <cell r="NVV50"/>
          <cell r="NVW50"/>
          <cell r="NVX50"/>
          <cell r="NVY50"/>
          <cell r="NVZ50"/>
          <cell r="NWA50"/>
          <cell r="NWB50"/>
          <cell r="NWC50"/>
          <cell r="NWD50"/>
          <cell r="NWE50"/>
          <cell r="NWF50"/>
          <cell r="NWG50"/>
          <cell r="NWH50"/>
          <cell r="NWI50"/>
          <cell r="NWJ50"/>
          <cell r="NWK50"/>
          <cell r="NWL50"/>
          <cell r="NWM50"/>
          <cell r="NWN50"/>
          <cell r="NWO50"/>
          <cell r="NWP50"/>
          <cell r="NWQ50"/>
          <cell r="NWR50"/>
          <cell r="NWS50"/>
          <cell r="NWT50"/>
          <cell r="NWU50"/>
          <cell r="NWV50"/>
          <cell r="NWW50"/>
          <cell r="NWX50"/>
          <cell r="NWY50"/>
          <cell r="NWZ50"/>
          <cell r="NXA50"/>
          <cell r="NXB50"/>
          <cell r="NXC50"/>
          <cell r="NXD50"/>
          <cell r="NXE50"/>
          <cell r="NXF50"/>
          <cell r="NXG50"/>
          <cell r="NXH50"/>
          <cell r="NXI50"/>
          <cell r="NXJ50"/>
          <cell r="NXK50"/>
          <cell r="NXL50"/>
          <cell r="NXM50"/>
          <cell r="NXN50"/>
          <cell r="NXO50"/>
          <cell r="NXP50"/>
          <cell r="NXQ50"/>
          <cell r="NXR50"/>
          <cell r="NXS50"/>
          <cell r="NXT50"/>
          <cell r="NXU50"/>
          <cell r="NXV50"/>
          <cell r="NXW50"/>
          <cell r="NXX50"/>
          <cell r="NXY50"/>
          <cell r="NXZ50"/>
          <cell r="NYA50"/>
          <cell r="NYB50"/>
          <cell r="NYC50"/>
          <cell r="NYD50"/>
          <cell r="NYE50"/>
          <cell r="NYF50"/>
          <cell r="NYG50"/>
          <cell r="NYH50"/>
          <cell r="NYI50"/>
          <cell r="NYJ50"/>
          <cell r="NYK50"/>
          <cell r="NYL50"/>
          <cell r="NYM50"/>
          <cell r="NYN50"/>
          <cell r="NYO50"/>
          <cell r="NYP50"/>
          <cell r="NYQ50"/>
          <cell r="NYR50"/>
          <cell r="NYS50"/>
          <cell r="NYT50"/>
          <cell r="NYU50"/>
          <cell r="NYV50"/>
          <cell r="NYW50"/>
          <cell r="NYX50"/>
          <cell r="NYY50"/>
          <cell r="NYZ50"/>
          <cell r="NZA50"/>
          <cell r="NZB50"/>
          <cell r="NZC50"/>
          <cell r="NZD50"/>
          <cell r="NZE50"/>
          <cell r="NZF50"/>
          <cell r="NZG50"/>
          <cell r="NZH50"/>
          <cell r="NZI50"/>
          <cell r="NZJ50"/>
          <cell r="NZK50"/>
          <cell r="NZL50"/>
          <cell r="NZM50"/>
          <cell r="NZN50"/>
          <cell r="NZO50"/>
          <cell r="NZP50"/>
          <cell r="NZQ50"/>
          <cell r="NZR50"/>
          <cell r="NZS50"/>
          <cell r="NZT50"/>
          <cell r="NZU50"/>
          <cell r="NZV50"/>
          <cell r="NZW50"/>
          <cell r="NZX50"/>
          <cell r="NZY50"/>
          <cell r="NZZ50"/>
          <cell r="OAA50"/>
          <cell r="OAB50"/>
          <cell r="OAC50"/>
          <cell r="OAD50"/>
          <cell r="OAE50"/>
          <cell r="OAF50"/>
          <cell r="OAG50"/>
          <cell r="OAH50"/>
          <cell r="OAI50"/>
          <cell r="OAJ50"/>
          <cell r="OAK50"/>
          <cell r="OAL50"/>
          <cell r="OAM50"/>
          <cell r="OAN50"/>
          <cell r="OAO50"/>
          <cell r="OAP50"/>
          <cell r="OAQ50"/>
          <cell r="OAR50"/>
          <cell r="OAS50"/>
          <cell r="OAT50"/>
          <cell r="OAU50"/>
          <cell r="OAV50"/>
          <cell r="OAW50"/>
          <cell r="OAX50"/>
          <cell r="OAY50"/>
          <cell r="OAZ50"/>
          <cell r="OBA50"/>
          <cell r="OBB50"/>
          <cell r="OBC50"/>
          <cell r="OBD50"/>
          <cell r="OBE50"/>
          <cell r="OBF50"/>
          <cell r="OBG50"/>
          <cell r="OBH50"/>
          <cell r="OBI50"/>
          <cell r="OBJ50"/>
          <cell r="OBK50"/>
          <cell r="OBL50"/>
          <cell r="OBM50"/>
          <cell r="OBN50"/>
          <cell r="OBO50"/>
          <cell r="OBP50"/>
          <cell r="OBQ50"/>
          <cell r="OBR50"/>
          <cell r="OBS50"/>
          <cell r="OBT50"/>
          <cell r="OBU50"/>
          <cell r="OBV50"/>
          <cell r="OBW50"/>
          <cell r="OBX50"/>
          <cell r="OBY50"/>
          <cell r="OBZ50"/>
          <cell r="OCA50"/>
          <cell r="OCB50"/>
          <cell r="OCC50"/>
          <cell r="OCD50"/>
          <cell r="OCE50"/>
          <cell r="OCF50"/>
          <cell r="OCG50"/>
          <cell r="OCH50"/>
          <cell r="OCI50"/>
          <cell r="OCJ50"/>
          <cell r="OCK50"/>
          <cell r="OCL50"/>
          <cell r="OCM50"/>
          <cell r="OCN50"/>
          <cell r="OCO50"/>
          <cell r="OCP50"/>
          <cell r="OCQ50"/>
          <cell r="OCR50"/>
          <cell r="OCS50"/>
          <cell r="OCT50"/>
          <cell r="OCU50"/>
          <cell r="OCV50"/>
          <cell r="OCW50"/>
          <cell r="OCX50"/>
          <cell r="OCY50"/>
          <cell r="OCZ50"/>
          <cell r="ODA50"/>
          <cell r="ODB50"/>
          <cell r="ODC50"/>
          <cell r="ODD50"/>
          <cell r="ODE50"/>
          <cell r="ODF50"/>
          <cell r="ODG50"/>
          <cell r="ODH50"/>
          <cell r="ODI50"/>
          <cell r="ODJ50"/>
          <cell r="ODK50"/>
          <cell r="ODL50"/>
          <cell r="ODM50"/>
          <cell r="ODN50"/>
          <cell r="ODO50"/>
          <cell r="ODP50"/>
          <cell r="ODQ50"/>
          <cell r="ODR50"/>
          <cell r="ODS50"/>
          <cell r="ODT50"/>
          <cell r="ODU50"/>
          <cell r="ODV50"/>
          <cell r="ODW50"/>
          <cell r="ODX50"/>
          <cell r="ODY50"/>
          <cell r="ODZ50"/>
          <cell r="OEA50"/>
          <cell r="OEB50"/>
          <cell r="OEC50"/>
          <cell r="OED50"/>
          <cell r="OEE50"/>
          <cell r="OEF50"/>
          <cell r="OEG50"/>
          <cell r="OEH50"/>
          <cell r="OEI50"/>
          <cell r="OEJ50"/>
          <cell r="OEK50"/>
          <cell r="OEL50"/>
          <cell r="OEM50"/>
          <cell r="OEN50"/>
          <cell r="OEO50"/>
          <cell r="OEP50"/>
          <cell r="OEQ50"/>
          <cell r="OER50"/>
          <cell r="OES50"/>
          <cell r="OET50"/>
          <cell r="OEU50"/>
          <cell r="OEV50"/>
          <cell r="OEW50"/>
          <cell r="OEX50"/>
          <cell r="OEY50"/>
          <cell r="OEZ50"/>
          <cell r="OFA50"/>
          <cell r="OFB50"/>
          <cell r="OFC50"/>
          <cell r="OFD50"/>
          <cell r="OFE50"/>
          <cell r="OFF50"/>
          <cell r="OFG50"/>
          <cell r="OFH50"/>
          <cell r="OFI50"/>
          <cell r="OFJ50"/>
          <cell r="OFK50"/>
          <cell r="OFL50"/>
          <cell r="OFM50"/>
          <cell r="OFN50"/>
          <cell r="OFO50"/>
          <cell r="OFP50"/>
          <cell r="OFQ50"/>
          <cell r="OFR50"/>
          <cell r="OFS50"/>
          <cell r="OFT50"/>
          <cell r="OFU50"/>
          <cell r="OFV50"/>
          <cell r="OFW50"/>
          <cell r="OFX50"/>
          <cell r="OFY50"/>
          <cell r="OFZ50"/>
          <cell r="OGA50"/>
          <cell r="OGB50"/>
          <cell r="OGC50"/>
          <cell r="OGD50"/>
          <cell r="OGE50"/>
          <cell r="OGF50"/>
          <cell r="OGG50"/>
          <cell r="OGH50"/>
          <cell r="OGI50"/>
          <cell r="OGJ50"/>
          <cell r="OGK50"/>
          <cell r="OGL50"/>
          <cell r="OGM50"/>
          <cell r="OGN50"/>
          <cell r="OGO50"/>
          <cell r="OGP50"/>
          <cell r="OGQ50"/>
          <cell r="OGR50"/>
          <cell r="OGS50"/>
          <cell r="OGT50"/>
          <cell r="OGU50"/>
          <cell r="OGV50"/>
          <cell r="OGW50"/>
          <cell r="OGX50"/>
          <cell r="OGY50"/>
          <cell r="OGZ50"/>
          <cell r="OHA50"/>
          <cell r="OHB50"/>
          <cell r="OHC50"/>
          <cell r="OHD50"/>
          <cell r="OHE50"/>
          <cell r="OHF50"/>
          <cell r="OHG50"/>
          <cell r="OHH50"/>
          <cell r="OHI50"/>
          <cell r="OHJ50"/>
          <cell r="OHK50"/>
          <cell r="OHL50"/>
          <cell r="OHM50"/>
          <cell r="OHN50"/>
          <cell r="OHO50"/>
          <cell r="OHP50"/>
          <cell r="OHQ50"/>
          <cell r="OHR50"/>
          <cell r="OHS50"/>
          <cell r="OHT50"/>
          <cell r="OHU50"/>
          <cell r="OHV50"/>
          <cell r="OHW50"/>
          <cell r="OHX50"/>
          <cell r="OHY50"/>
          <cell r="OHZ50"/>
          <cell r="OIA50"/>
          <cell r="OIB50"/>
          <cell r="OIC50"/>
          <cell r="OID50"/>
          <cell r="OIE50"/>
          <cell r="OIF50"/>
          <cell r="OIG50"/>
          <cell r="OIH50"/>
          <cell r="OII50"/>
          <cell r="OIJ50"/>
          <cell r="OIK50"/>
          <cell r="OIL50"/>
          <cell r="OIM50"/>
          <cell r="OIN50"/>
          <cell r="OIO50"/>
          <cell r="OIP50"/>
          <cell r="OIQ50"/>
          <cell r="OIR50"/>
          <cell r="OIS50"/>
          <cell r="OIT50"/>
          <cell r="OIU50"/>
          <cell r="OIV50"/>
          <cell r="OIW50"/>
          <cell r="OIX50"/>
          <cell r="OIY50"/>
          <cell r="OIZ50"/>
          <cell r="OJA50"/>
          <cell r="OJB50"/>
          <cell r="OJC50"/>
          <cell r="OJD50"/>
          <cell r="OJE50"/>
          <cell r="OJF50"/>
          <cell r="OJG50"/>
          <cell r="OJH50"/>
          <cell r="OJI50"/>
          <cell r="OJJ50"/>
          <cell r="OJK50"/>
          <cell r="OJL50"/>
          <cell r="OJM50"/>
          <cell r="OJN50"/>
          <cell r="OJO50"/>
          <cell r="OJP50"/>
          <cell r="OJQ50"/>
          <cell r="OJR50"/>
          <cell r="OJS50"/>
          <cell r="OJT50"/>
          <cell r="OJU50"/>
          <cell r="OJV50"/>
          <cell r="OJW50"/>
          <cell r="OJX50"/>
          <cell r="OJY50"/>
          <cell r="OJZ50"/>
          <cell r="OKA50"/>
          <cell r="OKB50"/>
          <cell r="OKC50"/>
          <cell r="OKD50"/>
          <cell r="OKE50"/>
          <cell r="OKF50"/>
          <cell r="OKG50"/>
          <cell r="OKH50"/>
          <cell r="OKI50"/>
          <cell r="OKJ50"/>
          <cell r="OKK50"/>
          <cell r="OKL50"/>
          <cell r="OKM50"/>
          <cell r="OKN50"/>
          <cell r="OKO50"/>
          <cell r="OKP50"/>
          <cell r="OKQ50"/>
          <cell r="OKR50"/>
          <cell r="OKS50"/>
          <cell r="OKT50"/>
          <cell r="OKU50"/>
          <cell r="OKV50"/>
          <cell r="OKW50"/>
          <cell r="OKX50"/>
          <cell r="OKY50"/>
          <cell r="OKZ50"/>
          <cell r="OLA50"/>
          <cell r="OLB50"/>
          <cell r="OLC50"/>
          <cell r="OLD50"/>
          <cell r="OLE50"/>
          <cell r="OLF50"/>
          <cell r="OLG50"/>
          <cell r="OLH50"/>
          <cell r="OLI50"/>
          <cell r="OLJ50"/>
          <cell r="OLK50"/>
          <cell r="OLL50"/>
          <cell r="OLM50"/>
          <cell r="OLN50"/>
          <cell r="OLO50"/>
          <cell r="OLP50"/>
          <cell r="OLQ50"/>
          <cell r="OLR50"/>
          <cell r="OLS50"/>
          <cell r="OLT50"/>
          <cell r="OLU50"/>
          <cell r="OLV50"/>
          <cell r="OLW50"/>
          <cell r="OLX50"/>
          <cell r="OLY50"/>
          <cell r="OLZ50"/>
          <cell r="OMA50"/>
          <cell r="OMB50"/>
          <cell r="OMC50"/>
          <cell r="OMD50"/>
          <cell r="OME50"/>
          <cell r="OMF50"/>
          <cell r="OMG50"/>
          <cell r="OMH50"/>
          <cell r="OMI50"/>
          <cell r="OMJ50"/>
          <cell r="OMK50"/>
          <cell r="OML50"/>
          <cell r="OMM50"/>
          <cell r="OMN50"/>
          <cell r="OMO50"/>
          <cell r="OMP50"/>
          <cell r="OMQ50"/>
          <cell r="OMR50"/>
          <cell r="OMS50"/>
          <cell r="OMT50"/>
          <cell r="OMU50"/>
          <cell r="OMV50"/>
          <cell r="OMW50"/>
          <cell r="OMX50"/>
          <cell r="OMY50"/>
          <cell r="OMZ50"/>
          <cell r="ONA50"/>
          <cell r="ONB50"/>
          <cell r="ONC50"/>
          <cell r="OND50"/>
          <cell r="ONE50"/>
          <cell r="ONF50"/>
          <cell r="ONG50"/>
          <cell r="ONH50"/>
          <cell r="ONI50"/>
          <cell r="ONJ50"/>
          <cell r="ONK50"/>
          <cell r="ONL50"/>
          <cell r="ONM50"/>
          <cell r="ONN50"/>
          <cell r="ONO50"/>
          <cell r="ONP50"/>
          <cell r="ONQ50"/>
          <cell r="ONR50"/>
          <cell r="ONS50"/>
          <cell r="ONT50"/>
          <cell r="ONU50"/>
          <cell r="ONV50"/>
          <cell r="ONW50"/>
          <cell r="ONX50"/>
          <cell r="ONY50"/>
          <cell r="ONZ50"/>
          <cell r="OOA50"/>
          <cell r="OOB50"/>
          <cell r="OOC50"/>
          <cell r="OOD50"/>
          <cell r="OOE50"/>
          <cell r="OOF50"/>
          <cell r="OOG50"/>
          <cell r="OOH50"/>
          <cell r="OOI50"/>
          <cell r="OOJ50"/>
          <cell r="OOK50"/>
          <cell r="OOL50"/>
          <cell r="OOM50"/>
          <cell r="OON50"/>
          <cell r="OOO50"/>
          <cell r="OOP50"/>
          <cell r="OOQ50"/>
          <cell r="OOR50"/>
          <cell r="OOS50"/>
          <cell r="OOT50"/>
          <cell r="OOU50"/>
          <cell r="OOV50"/>
          <cell r="OOW50"/>
          <cell r="OOX50"/>
          <cell r="OOY50"/>
          <cell r="OOZ50"/>
          <cell r="OPA50"/>
          <cell r="OPB50"/>
          <cell r="OPC50"/>
          <cell r="OPD50"/>
          <cell r="OPE50"/>
          <cell r="OPF50"/>
          <cell r="OPG50"/>
          <cell r="OPH50"/>
          <cell r="OPI50"/>
          <cell r="OPJ50"/>
          <cell r="OPK50"/>
          <cell r="OPL50"/>
          <cell r="OPM50"/>
          <cell r="OPN50"/>
          <cell r="OPO50"/>
          <cell r="OPP50"/>
          <cell r="OPQ50"/>
          <cell r="OPR50"/>
          <cell r="OPS50"/>
          <cell r="OPT50"/>
          <cell r="OPU50"/>
          <cell r="OPV50"/>
          <cell r="OPW50"/>
          <cell r="OPX50"/>
          <cell r="OPY50"/>
          <cell r="OPZ50"/>
          <cell r="OQA50"/>
          <cell r="OQB50"/>
          <cell r="OQC50"/>
          <cell r="OQD50"/>
          <cell r="OQE50"/>
          <cell r="OQF50"/>
          <cell r="OQG50"/>
          <cell r="OQH50"/>
          <cell r="OQI50"/>
          <cell r="OQJ50"/>
          <cell r="OQK50"/>
          <cell r="OQL50"/>
          <cell r="OQM50"/>
          <cell r="OQN50"/>
          <cell r="OQO50"/>
          <cell r="OQP50"/>
          <cell r="OQQ50"/>
          <cell r="OQR50"/>
          <cell r="OQS50"/>
          <cell r="OQT50"/>
          <cell r="OQU50"/>
          <cell r="OQV50"/>
          <cell r="OQW50"/>
          <cell r="OQX50"/>
          <cell r="OQY50"/>
          <cell r="OQZ50"/>
          <cell r="ORA50"/>
          <cell r="ORB50"/>
          <cell r="ORC50"/>
          <cell r="ORD50"/>
          <cell r="ORE50"/>
          <cell r="ORF50"/>
          <cell r="ORG50"/>
          <cell r="ORH50"/>
          <cell r="ORI50"/>
          <cell r="ORJ50"/>
          <cell r="ORK50"/>
          <cell r="ORL50"/>
          <cell r="ORM50"/>
          <cell r="ORN50"/>
          <cell r="ORO50"/>
          <cell r="ORP50"/>
          <cell r="ORQ50"/>
          <cell r="ORR50"/>
          <cell r="ORS50"/>
          <cell r="ORT50"/>
          <cell r="ORU50"/>
          <cell r="ORV50"/>
          <cell r="ORW50"/>
          <cell r="ORX50"/>
          <cell r="ORY50"/>
          <cell r="ORZ50"/>
          <cell r="OSA50"/>
          <cell r="OSB50"/>
          <cell r="OSC50"/>
          <cell r="OSD50"/>
          <cell r="OSE50"/>
          <cell r="OSF50"/>
          <cell r="OSG50"/>
          <cell r="OSH50"/>
          <cell r="OSI50"/>
          <cell r="OSJ50"/>
          <cell r="OSK50"/>
          <cell r="OSL50"/>
          <cell r="OSM50"/>
          <cell r="OSN50"/>
          <cell r="OSO50"/>
          <cell r="OSP50"/>
          <cell r="OSQ50"/>
          <cell r="OSR50"/>
          <cell r="OSS50"/>
          <cell r="OST50"/>
          <cell r="OSU50"/>
          <cell r="OSV50"/>
          <cell r="OSW50"/>
          <cell r="OSX50"/>
          <cell r="OSY50"/>
          <cell r="OSZ50"/>
          <cell r="OTA50"/>
          <cell r="OTB50"/>
          <cell r="OTC50"/>
          <cell r="OTD50"/>
          <cell r="OTE50"/>
          <cell r="OTF50"/>
          <cell r="OTG50"/>
          <cell r="OTH50"/>
          <cell r="OTI50"/>
          <cell r="OTJ50"/>
          <cell r="OTK50"/>
          <cell r="OTL50"/>
          <cell r="OTM50"/>
          <cell r="OTN50"/>
          <cell r="OTO50"/>
          <cell r="OTP50"/>
          <cell r="OTQ50"/>
          <cell r="OTR50"/>
          <cell r="OTS50"/>
          <cell r="OTT50"/>
          <cell r="OTU50"/>
          <cell r="OTV50"/>
          <cell r="OTW50"/>
          <cell r="OTX50"/>
          <cell r="OTY50"/>
          <cell r="OTZ50"/>
          <cell r="OUA50"/>
          <cell r="OUB50"/>
          <cell r="OUC50"/>
          <cell r="OUD50"/>
          <cell r="OUE50"/>
          <cell r="OUF50"/>
          <cell r="OUG50"/>
          <cell r="OUH50"/>
          <cell r="OUI50"/>
          <cell r="OUJ50"/>
          <cell r="OUK50"/>
          <cell r="OUL50"/>
          <cell r="OUM50"/>
          <cell r="OUN50"/>
          <cell r="OUO50"/>
          <cell r="OUP50"/>
          <cell r="OUQ50"/>
          <cell r="OUR50"/>
          <cell r="OUS50"/>
          <cell r="OUT50"/>
          <cell r="OUU50"/>
          <cell r="OUV50"/>
          <cell r="OUW50"/>
          <cell r="OUX50"/>
          <cell r="OUY50"/>
          <cell r="OUZ50"/>
          <cell r="OVA50"/>
          <cell r="OVB50"/>
          <cell r="OVC50"/>
          <cell r="OVD50"/>
          <cell r="OVE50"/>
          <cell r="OVF50"/>
          <cell r="OVG50"/>
          <cell r="OVH50"/>
          <cell r="OVI50"/>
          <cell r="OVJ50"/>
          <cell r="OVK50"/>
          <cell r="OVL50"/>
          <cell r="OVM50"/>
          <cell r="OVN50"/>
          <cell r="OVO50"/>
          <cell r="OVP50"/>
          <cell r="OVQ50"/>
          <cell r="OVR50"/>
          <cell r="OVS50"/>
          <cell r="OVT50"/>
          <cell r="OVU50"/>
          <cell r="OVV50"/>
          <cell r="OVW50"/>
          <cell r="OVX50"/>
          <cell r="OVY50"/>
          <cell r="OVZ50"/>
          <cell r="OWA50"/>
          <cell r="OWB50"/>
          <cell r="OWC50"/>
          <cell r="OWD50"/>
          <cell r="OWE50"/>
          <cell r="OWF50"/>
          <cell r="OWG50"/>
          <cell r="OWH50"/>
          <cell r="OWI50"/>
          <cell r="OWJ50"/>
          <cell r="OWK50"/>
          <cell r="OWL50"/>
          <cell r="OWM50"/>
          <cell r="OWN50"/>
          <cell r="OWO50"/>
          <cell r="OWP50"/>
          <cell r="OWQ50"/>
          <cell r="OWR50"/>
          <cell r="OWS50"/>
          <cell r="OWT50"/>
          <cell r="OWU50"/>
          <cell r="OWV50"/>
          <cell r="OWW50"/>
          <cell r="OWX50"/>
          <cell r="OWY50"/>
          <cell r="OWZ50"/>
          <cell r="OXA50"/>
          <cell r="OXB50"/>
          <cell r="OXC50"/>
          <cell r="OXD50"/>
          <cell r="OXE50"/>
          <cell r="OXF50"/>
          <cell r="OXG50"/>
          <cell r="OXH50"/>
          <cell r="OXI50"/>
          <cell r="OXJ50"/>
          <cell r="OXK50"/>
          <cell r="OXL50"/>
          <cell r="OXM50"/>
          <cell r="OXN50"/>
          <cell r="OXO50"/>
          <cell r="OXP50"/>
          <cell r="OXQ50"/>
          <cell r="OXR50"/>
          <cell r="OXS50"/>
          <cell r="OXT50"/>
          <cell r="OXU50"/>
          <cell r="OXV50"/>
          <cell r="OXW50"/>
          <cell r="OXX50"/>
          <cell r="OXY50"/>
          <cell r="OXZ50"/>
          <cell r="OYA50"/>
          <cell r="OYB50"/>
          <cell r="OYC50"/>
          <cell r="OYD50"/>
          <cell r="OYE50"/>
          <cell r="OYF50"/>
          <cell r="OYG50"/>
          <cell r="OYH50"/>
          <cell r="OYI50"/>
          <cell r="OYJ50"/>
          <cell r="OYK50"/>
          <cell r="OYL50"/>
          <cell r="OYM50"/>
          <cell r="OYN50"/>
          <cell r="OYO50"/>
          <cell r="OYP50"/>
          <cell r="OYQ50"/>
          <cell r="OYR50"/>
          <cell r="OYS50"/>
          <cell r="OYT50"/>
          <cell r="OYU50"/>
          <cell r="OYV50"/>
          <cell r="OYW50"/>
          <cell r="OYX50"/>
          <cell r="OYY50"/>
          <cell r="OYZ50"/>
          <cell r="OZA50"/>
          <cell r="OZB50"/>
          <cell r="OZC50"/>
          <cell r="OZD50"/>
          <cell r="OZE50"/>
          <cell r="OZF50"/>
          <cell r="OZG50"/>
          <cell r="OZH50"/>
          <cell r="OZI50"/>
          <cell r="OZJ50"/>
          <cell r="OZK50"/>
          <cell r="OZL50"/>
          <cell r="OZM50"/>
          <cell r="OZN50"/>
          <cell r="OZO50"/>
          <cell r="OZP50"/>
          <cell r="OZQ50"/>
          <cell r="OZR50"/>
          <cell r="OZS50"/>
          <cell r="OZT50"/>
          <cell r="OZU50"/>
          <cell r="OZV50"/>
          <cell r="OZW50"/>
          <cell r="OZX50"/>
          <cell r="OZY50"/>
          <cell r="OZZ50"/>
          <cell r="PAA50"/>
          <cell r="PAB50"/>
          <cell r="PAC50"/>
          <cell r="PAD50"/>
          <cell r="PAE50"/>
          <cell r="PAF50"/>
          <cell r="PAG50"/>
          <cell r="PAH50"/>
          <cell r="PAI50"/>
          <cell r="PAJ50"/>
          <cell r="PAK50"/>
          <cell r="PAL50"/>
          <cell r="PAM50"/>
          <cell r="PAN50"/>
          <cell r="PAO50"/>
          <cell r="PAP50"/>
          <cell r="PAQ50"/>
          <cell r="PAR50"/>
          <cell r="PAS50"/>
          <cell r="PAT50"/>
          <cell r="PAU50"/>
          <cell r="PAV50"/>
          <cell r="PAW50"/>
          <cell r="PAX50"/>
          <cell r="PAY50"/>
          <cell r="PAZ50"/>
          <cell r="PBA50"/>
          <cell r="PBB50"/>
          <cell r="PBC50"/>
          <cell r="PBD50"/>
          <cell r="PBE50"/>
          <cell r="PBF50"/>
          <cell r="PBG50"/>
          <cell r="PBH50"/>
          <cell r="PBI50"/>
          <cell r="PBJ50"/>
          <cell r="PBK50"/>
          <cell r="PBL50"/>
          <cell r="PBM50"/>
          <cell r="PBN50"/>
          <cell r="PBO50"/>
          <cell r="PBP50"/>
          <cell r="PBQ50"/>
          <cell r="PBR50"/>
          <cell r="PBS50"/>
          <cell r="PBT50"/>
          <cell r="PBU50"/>
          <cell r="PBV50"/>
          <cell r="PBW50"/>
          <cell r="PBX50"/>
          <cell r="PBY50"/>
          <cell r="PBZ50"/>
          <cell r="PCA50"/>
          <cell r="PCB50"/>
          <cell r="PCC50"/>
          <cell r="PCD50"/>
          <cell r="PCE50"/>
          <cell r="PCF50"/>
          <cell r="PCG50"/>
          <cell r="PCH50"/>
          <cell r="PCI50"/>
          <cell r="PCJ50"/>
          <cell r="PCK50"/>
          <cell r="PCL50"/>
          <cell r="PCM50"/>
          <cell r="PCN50"/>
          <cell r="PCO50"/>
          <cell r="PCP50"/>
          <cell r="PCQ50"/>
          <cell r="PCR50"/>
          <cell r="PCS50"/>
          <cell r="PCT50"/>
          <cell r="PCU50"/>
          <cell r="PCV50"/>
          <cell r="PCW50"/>
          <cell r="PCX50"/>
          <cell r="PCY50"/>
          <cell r="PCZ50"/>
          <cell r="PDA50"/>
          <cell r="PDB50"/>
          <cell r="PDC50"/>
          <cell r="PDD50"/>
          <cell r="PDE50"/>
          <cell r="PDF50"/>
          <cell r="PDG50"/>
          <cell r="PDH50"/>
          <cell r="PDI50"/>
          <cell r="PDJ50"/>
          <cell r="PDK50"/>
          <cell r="PDL50"/>
          <cell r="PDM50"/>
          <cell r="PDN50"/>
          <cell r="PDO50"/>
          <cell r="PDP50"/>
          <cell r="PDQ50"/>
          <cell r="PDR50"/>
          <cell r="PDS50"/>
          <cell r="PDT50"/>
          <cell r="PDU50"/>
          <cell r="PDV50"/>
          <cell r="PDW50"/>
          <cell r="PDX50"/>
          <cell r="PDY50"/>
          <cell r="PDZ50"/>
          <cell r="PEA50"/>
          <cell r="PEB50"/>
          <cell r="PEC50"/>
          <cell r="PED50"/>
          <cell r="PEE50"/>
          <cell r="PEF50"/>
          <cell r="PEG50"/>
          <cell r="PEH50"/>
          <cell r="PEI50"/>
          <cell r="PEJ50"/>
          <cell r="PEK50"/>
          <cell r="PEL50"/>
          <cell r="PEM50"/>
          <cell r="PEN50"/>
          <cell r="PEO50"/>
          <cell r="PEP50"/>
          <cell r="PEQ50"/>
          <cell r="PER50"/>
          <cell r="PES50"/>
          <cell r="PET50"/>
          <cell r="PEU50"/>
          <cell r="PEV50"/>
          <cell r="PEW50"/>
          <cell r="PEX50"/>
          <cell r="PEY50"/>
          <cell r="PEZ50"/>
          <cell r="PFA50"/>
          <cell r="PFB50"/>
          <cell r="PFC50"/>
          <cell r="PFD50"/>
          <cell r="PFE50"/>
          <cell r="PFF50"/>
          <cell r="PFG50"/>
          <cell r="PFH50"/>
          <cell r="PFI50"/>
          <cell r="PFJ50"/>
          <cell r="PFK50"/>
          <cell r="PFL50"/>
          <cell r="PFM50"/>
          <cell r="PFN50"/>
          <cell r="PFO50"/>
          <cell r="PFP50"/>
          <cell r="PFQ50"/>
          <cell r="PFR50"/>
          <cell r="PFS50"/>
          <cell r="PFT50"/>
          <cell r="PFU50"/>
          <cell r="PFV50"/>
          <cell r="PFW50"/>
          <cell r="PFX50"/>
          <cell r="PFY50"/>
          <cell r="PFZ50"/>
          <cell r="PGA50"/>
          <cell r="PGB50"/>
          <cell r="PGC50"/>
          <cell r="PGD50"/>
          <cell r="PGE50"/>
          <cell r="PGF50"/>
          <cell r="PGG50"/>
          <cell r="PGH50"/>
          <cell r="PGI50"/>
          <cell r="PGJ50"/>
          <cell r="PGK50"/>
          <cell r="PGL50"/>
          <cell r="PGM50"/>
          <cell r="PGN50"/>
          <cell r="PGO50"/>
          <cell r="PGP50"/>
          <cell r="PGQ50"/>
          <cell r="PGR50"/>
          <cell r="PGS50"/>
          <cell r="PGT50"/>
          <cell r="PGU50"/>
          <cell r="PGV50"/>
          <cell r="PGW50"/>
          <cell r="PGX50"/>
          <cell r="PGY50"/>
          <cell r="PGZ50"/>
          <cell r="PHA50"/>
          <cell r="PHB50"/>
          <cell r="PHC50"/>
          <cell r="PHD50"/>
          <cell r="PHE50"/>
          <cell r="PHF50"/>
          <cell r="PHG50"/>
          <cell r="PHH50"/>
          <cell r="PHI50"/>
          <cell r="PHJ50"/>
          <cell r="PHK50"/>
          <cell r="PHL50"/>
          <cell r="PHM50"/>
          <cell r="PHN50"/>
          <cell r="PHO50"/>
          <cell r="PHP50"/>
          <cell r="PHQ50"/>
          <cell r="PHR50"/>
          <cell r="PHS50"/>
          <cell r="PHT50"/>
          <cell r="PHU50"/>
          <cell r="PHV50"/>
          <cell r="PHW50"/>
          <cell r="PHX50"/>
          <cell r="PHY50"/>
          <cell r="PHZ50"/>
          <cell r="PIA50"/>
          <cell r="PIB50"/>
          <cell r="PIC50"/>
          <cell r="PID50"/>
          <cell r="PIE50"/>
          <cell r="PIF50"/>
          <cell r="PIG50"/>
          <cell r="PIH50"/>
          <cell r="PII50"/>
          <cell r="PIJ50"/>
          <cell r="PIK50"/>
          <cell r="PIL50"/>
          <cell r="PIM50"/>
          <cell r="PIN50"/>
          <cell r="PIO50"/>
          <cell r="PIP50"/>
          <cell r="PIQ50"/>
          <cell r="PIR50"/>
          <cell r="PIS50"/>
          <cell r="PIT50"/>
          <cell r="PIU50"/>
          <cell r="PIV50"/>
          <cell r="PIW50"/>
          <cell r="PIX50"/>
          <cell r="PIY50"/>
          <cell r="PIZ50"/>
          <cell r="PJA50"/>
          <cell r="PJB50"/>
          <cell r="PJC50"/>
          <cell r="PJD50"/>
          <cell r="PJE50"/>
          <cell r="PJF50"/>
          <cell r="PJG50"/>
          <cell r="PJH50"/>
          <cell r="PJI50"/>
          <cell r="PJJ50"/>
          <cell r="PJK50"/>
          <cell r="PJL50"/>
          <cell r="PJM50"/>
          <cell r="PJN50"/>
          <cell r="PJO50"/>
          <cell r="PJP50"/>
          <cell r="PJQ50"/>
          <cell r="PJR50"/>
          <cell r="PJS50"/>
          <cell r="PJT50"/>
          <cell r="PJU50"/>
          <cell r="PJV50"/>
          <cell r="PJW50"/>
          <cell r="PJX50"/>
          <cell r="PJY50"/>
          <cell r="PJZ50"/>
          <cell r="PKA50"/>
          <cell r="PKB50"/>
          <cell r="PKC50"/>
          <cell r="PKD50"/>
          <cell r="PKE50"/>
          <cell r="PKF50"/>
          <cell r="PKG50"/>
          <cell r="PKH50"/>
          <cell r="PKI50"/>
          <cell r="PKJ50"/>
          <cell r="PKK50"/>
          <cell r="PKL50"/>
          <cell r="PKM50"/>
          <cell r="PKN50"/>
          <cell r="PKO50"/>
          <cell r="PKP50"/>
          <cell r="PKQ50"/>
          <cell r="PKR50"/>
          <cell r="PKS50"/>
          <cell r="PKT50"/>
          <cell r="PKU50"/>
          <cell r="PKV50"/>
          <cell r="PKW50"/>
          <cell r="PKX50"/>
          <cell r="PKY50"/>
          <cell r="PKZ50"/>
          <cell r="PLA50"/>
          <cell r="PLB50"/>
          <cell r="PLC50"/>
          <cell r="PLD50"/>
          <cell r="PLE50"/>
          <cell r="PLF50"/>
          <cell r="PLG50"/>
          <cell r="PLH50"/>
          <cell r="PLI50"/>
          <cell r="PLJ50"/>
          <cell r="PLK50"/>
          <cell r="PLL50"/>
          <cell r="PLM50"/>
          <cell r="PLN50"/>
          <cell r="PLO50"/>
          <cell r="PLP50"/>
          <cell r="PLQ50"/>
          <cell r="PLR50"/>
          <cell r="PLS50"/>
          <cell r="PLT50"/>
          <cell r="PLU50"/>
          <cell r="PLV50"/>
          <cell r="PLW50"/>
          <cell r="PLX50"/>
          <cell r="PLY50"/>
          <cell r="PLZ50"/>
          <cell r="PMA50"/>
          <cell r="PMB50"/>
          <cell r="PMC50"/>
          <cell r="PMD50"/>
          <cell r="PME50"/>
          <cell r="PMF50"/>
          <cell r="PMG50"/>
          <cell r="PMH50"/>
          <cell r="PMI50"/>
          <cell r="PMJ50"/>
          <cell r="PMK50"/>
          <cell r="PML50"/>
          <cell r="PMM50"/>
          <cell r="PMN50"/>
          <cell r="PMO50"/>
          <cell r="PMP50"/>
          <cell r="PMQ50"/>
          <cell r="PMR50"/>
          <cell r="PMS50"/>
          <cell r="PMT50"/>
          <cell r="PMU50"/>
          <cell r="PMV50"/>
          <cell r="PMW50"/>
          <cell r="PMX50"/>
          <cell r="PMY50"/>
          <cell r="PMZ50"/>
          <cell r="PNA50"/>
          <cell r="PNB50"/>
          <cell r="PNC50"/>
          <cell r="PND50"/>
          <cell r="PNE50"/>
          <cell r="PNF50"/>
          <cell r="PNG50"/>
          <cell r="PNH50"/>
          <cell r="PNI50"/>
          <cell r="PNJ50"/>
          <cell r="PNK50"/>
          <cell r="PNL50"/>
          <cell r="PNM50"/>
          <cell r="PNN50"/>
          <cell r="PNO50"/>
          <cell r="PNP50"/>
          <cell r="PNQ50"/>
          <cell r="PNR50"/>
          <cell r="PNS50"/>
          <cell r="PNT50"/>
          <cell r="PNU50"/>
          <cell r="PNV50"/>
          <cell r="PNW50"/>
          <cell r="PNX50"/>
          <cell r="PNY50"/>
          <cell r="PNZ50"/>
          <cell r="POA50"/>
          <cell r="POB50"/>
          <cell r="POC50"/>
          <cell r="POD50"/>
          <cell r="POE50"/>
          <cell r="POF50"/>
          <cell r="POG50"/>
          <cell r="POH50"/>
          <cell r="POI50"/>
          <cell r="POJ50"/>
          <cell r="POK50"/>
          <cell r="POL50"/>
          <cell r="POM50"/>
          <cell r="PON50"/>
          <cell r="POO50"/>
          <cell r="POP50"/>
          <cell r="POQ50"/>
          <cell r="POR50"/>
          <cell r="POS50"/>
          <cell r="POT50"/>
          <cell r="POU50"/>
          <cell r="POV50"/>
          <cell r="POW50"/>
          <cell r="POX50"/>
          <cell r="POY50"/>
          <cell r="POZ50"/>
          <cell r="PPA50"/>
          <cell r="PPB50"/>
          <cell r="PPC50"/>
          <cell r="PPD50"/>
          <cell r="PPE50"/>
          <cell r="PPF50"/>
          <cell r="PPG50"/>
          <cell r="PPH50"/>
          <cell r="PPI50"/>
          <cell r="PPJ50"/>
          <cell r="PPK50"/>
          <cell r="PPL50"/>
          <cell r="PPM50"/>
          <cell r="PPN50"/>
          <cell r="PPO50"/>
          <cell r="PPP50"/>
          <cell r="PPQ50"/>
          <cell r="PPR50"/>
          <cell r="PPS50"/>
          <cell r="PPT50"/>
          <cell r="PPU50"/>
          <cell r="PPV50"/>
          <cell r="PPW50"/>
          <cell r="PPX50"/>
          <cell r="PPY50"/>
          <cell r="PPZ50"/>
          <cell r="PQA50"/>
          <cell r="PQB50"/>
          <cell r="PQC50"/>
          <cell r="PQD50"/>
          <cell r="PQE50"/>
          <cell r="PQF50"/>
          <cell r="PQG50"/>
          <cell r="PQH50"/>
          <cell r="PQI50"/>
          <cell r="PQJ50"/>
          <cell r="PQK50"/>
          <cell r="PQL50"/>
          <cell r="PQM50"/>
          <cell r="PQN50"/>
          <cell r="PQO50"/>
          <cell r="PQP50"/>
          <cell r="PQQ50"/>
          <cell r="PQR50"/>
          <cell r="PQS50"/>
          <cell r="PQT50"/>
          <cell r="PQU50"/>
          <cell r="PQV50"/>
          <cell r="PQW50"/>
          <cell r="PQX50"/>
          <cell r="PQY50"/>
          <cell r="PQZ50"/>
          <cell r="PRA50"/>
          <cell r="PRB50"/>
          <cell r="PRC50"/>
          <cell r="PRD50"/>
          <cell r="PRE50"/>
          <cell r="PRF50"/>
          <cell r="PRG50"/>
          <cell r="PRH50"/>
          <cell r="PRI50"/>
          <cell r="PRJ50"/>
          <cell r="PRK50"/>
          <cell r="PRL50"/>
          <cell r="PRM50"/>
          <cell r="PRN50"/>
          <cell r="PRO50"/>
          <cell r="PRP50"/>
          <cell r="PRQ50"/>
          <cell r="PRR50"/>
          <cell r="PRS50"/>
          <cell r="PRT50"/>
          <cell r="PRU50"/>
          <cell r="PRV50"/>
          <cell r="PRW50"/>
          <cell r="PRX50"/>
          <cell r="PRY50"/>
          <cell r="PRZ50"/>
          <cell r="PSA50"/>
          <cell r="PSB50"/>
          <cell r="PSC50"/>
          <cell r="PSD50"/>
          <cell r="PSE50"/>
          <cell r="PSF50"/>
          <cell r="PSG50"/>
          <cell r="PSH50"/>
          <cell r="PSI50"/>
          <cell r="PSJ50"/>
          <cell r="PSK50"/>
          <cell r="PSL50"/>
          <cell r="PSM50"/>
          <cell r="PSN50"/>
          <cell r="PSO50"/>
          <cell r="PSP50"/>
          <cell r="PSQ50"/>
          <cell r="PSR50"/>
          <cell r="PSS50"/>
          <cell r="PST50"/>
          <cell r="PSU50"/>
          <cell r="PSV50"/>
          <cell r="PSW50"/>
          <cell r="PSX50"/>
          <cell r="PSY50"/>
          <cell r="PSZ50"/>
          <cell r="PTA50"/>
          <cell r="PTB50"/>
          <cell r="PTC50"/>
          <cell r="PTD50"/>
          <cell r="PTE50"/>
          <cell r="PTF50"/>
          <cell r="PTG50"/>
          <cell r="PTH50"/>
          <cell r="PTI50"/>
          <cell r="PTJ50"/>
          <cell r="PTK50"/>
          <cell r="PTL50"/>
          <cell r="PTM50"/>
          <cell r="PTN50"/>
          <cell r="PTO50"/>
          <cell r="PTP50"/>
          <cell r="PTQ50"/>
          <cell r="PTR50"/>
          <cell r="PTS50"/>
          <cell r="PTT50"/>
          <cell r="PTU50"/>
          <cell r="PTV50"/>
          <cell r="PTW50"/>
          <cell r="PTX50"/>
          <cell r="PTY50"/>
          <cell r="PTZ50"/>
          <cell r="PUA50"/>
          <cell r="PUB50"/>
          <cell r="PUC50"/>
          <cell r="PUD50"/>
          <cell r="PUE50"/>
          <cell r="PUF50"/>
          <cell r="PUG50"/>
          <cell r="PUH50"/>
          <cell r="PUI50"/>
          <cell r="PUJ50"/>
          <cell r="PUK50"/>
          <cell r="PUL50"/>
          <cell r="PUM50"/>
          <cell r="PUN50"/>
          <cell r="PUO50"/>
          <cell r="PUP50"/>
          <cell r="PUQ50"/>
          <cell r="PUR50"/>
          <cell r="PUS50"/>
          <cell r="PUT50"/>
          <cell r="PUU50"/>
          <cell r="PUV50"/>
          <cell r="PUW50"/>
          <cell r="PUX50"/>
          <cell r="PUY50"/>
          <cell r="PUZ50"/>
          <cell r="PVA50"/>
          <cell r="PVB50"/>
          <cell r="PVC50"/>
          <cell r="PVD50"/>
          <cell r="PVE50"/>
          <cell r="PVF50"/>
          <cell r="PVG50"/>
          <cell r="PVH50"/>
          <cell r="PVI50"/>
          <cell r="PVJ50"/>
          <cell r="PVK50"/>
          <cell r="PVL50"/>
          <cell r="PVM50"/>
          <cell r="PVN50"/>
          <cell r="PVO50"/>
          <cell r="PVP50"/>
          <cell r="PVQ50"/>
          <cell r="PVR50"/>
          <cell r="PVS50"/>
          <cell r="PVT50"/>
          <cell r="PVU50"/>
          <cell r="PVV50"/>
          <cell r="PVW50"/>
          <cell r="PVX50"/>
          <cell r="PVY50"/>
          <cell r="PVZ50"/>
          <cell r="PWA50"/>
          <cell r="PWB50"/>
          <cell r="PWC50"/>
          <cell r="PWD50"/>
          <cell r="PWE50"/>
          <cell r="PWF50"/>
          <cell r="PWG50"/>
          <cell r="PWH50"/>
          <cell r="PWI50"/>
          <cell r="PWJ50"/>
          <cell r="PWK50"/>
          <cell r="PWL50"/>
          <cell r="PWM50"/>
          <cell r="PWN50"/>
          <cell r="PWO50"/>
          <cell r="PWP50"/>
          <cell r="PWQ50"/>
          <cell r="PWR50"/>
          <cell r="PWS50"/>
          <cell r="PWT50"/>
          <cell r="PWU50"/>
          <cell r="PWV50"/>
          <cell r="PWW50"/>
          <cell r="PWX50"/>
          <cell r="PWY50"/>
          <cell r="PWZ50"/>
          <cell r="PXA50"/>
          <cell r="PXB50"/>
          <cell r="PXC50"/>
          <cell r="PXD50"/>
          <cell r="PXE50"/>
          <cell r="PXF50"/>
          <cell r="PXG50"/>
          <cell r="PXH50"/>
          <cell r="PXI50"/>
          <cell r="PXJ50"/>
          <cell r="PXK50"/>
          <cell r="PXL50"/>
          <cell r="PXM50"/>
          <cell r="PXN50"/>
          <cell r="PXO50"/>
          <cell r="PXP50"/>
          <cell r="PXQ50"/>
          <cell r="PXR50"/>
          <cell r="PXS50"/>
          <cell r="PXT50"/>
          <cell r="PXU50"/>
          <cell r="PXV50"/>
          <cell r="PXW50"/>
          <cell r="PXX50"/>
          <cell r="PXY50"/>
          <cell r="PXZ50"/>
          <cell r="PYA50"/>
          <cell r="PYB50"/>
          <cell r="PYC50"/>
          <cell r="PYD50"/>
          <cell r="PYE50"/>
          <cell r="PYF50"/>
          <cell r="PYG50"/>
          <cell r="PYH50"/>
          <cell r="PYI50"/>
          <cell r="PYJ50"/>
          <cell r="PYK50"/>
          <cell r="PYL50"/>
          <cell r="PYM50"/>
          <cell r="PYN50"/>
          <cell r="PYO50"/>
          <cell r="PYP50"/>
          <cell r="PYQ50"/>
          <cell r="PYR50"/>
          <cell r="PYS50"/>
          <cell r="PYT50"/>
          <cell r="PYU50"/>
          <cell r="PYV50"/>
          <cell r="PYW50"/>
          <cell r="PYX50"/>
          <cell r="PYY50"/>
          <cell r="PYZ50"/>
          <cell r="PZA50"/>
          <cell r="PZB50"/>
          <cell r="PZC50"/>
          <cell r="PZD50"/>
          <cell r="PZE50"/>
          <cell r="PZF50"/>
          <cell r="PZG50"/>
          <cell r="PZH50"/>
          <cell r="PZI50"/>
          <cell r="PZJ50"/>
          <cell r="PZK50"/>
          <cell r="PZL50"/>
          <cell r="PZM50"/>
          <cell r="PZN50"/>
          <cell r="PZO50"/>
          <cell r="PZP50"/>
          <cell r="PZQ50"/>
          <cell r="PZR50"/>
          <cell r="PZS50"/>
          <cell r="PZT50"/>
          <cell r="PZU50"/>
          <cell r="PZV50"/>
          <cell r="PZW50"/>
          <cell r="PZX50"/>
          <cell r="PZY50"/>
          <cell r="PZZ50"/>
          <cell r="QAA50"/>
          <cell r="QAB50"/>
          <cell r="QAC50"/>
          <cell r="QAD50"/>
          <cell r="QAE50"/>
          <cell r="QAF50"/>
          <cell r="QAG50"/>
          <cell r="QAH50"/>
          <cell r="QAI50"/>
          <cell r="QAJ50"/>
          <cell r="QAK50"/>
          <cell r="QAL50"/>
          <cell r="QAM50"/>
          <cell r="QAN50"/>
          <cell r="QAO50"/>
          <cell r="QAP50"/>
          <cell r="QAQ50"/>
          <cell r="QAR50"/>
          <cell r="QAS50"/>
          <cell r="QAT50"/>
          <cell r="QAU50"/>
          <cell r="QAV50"/>
          <cell r="QAW50"/>
          <cell r="QAX50"/>
          <cell r="QAY50"/>
          <cell r="QAZ50"/>
          <cell r="QBA50"/>
          <cell r="QBB50"/>
          <cell r="QBC50"/>
          <cell r="QBD50"/>
          <cell r="QBE50"/>
          <cell r="QBF50"/>
          <cell r="QBG50"/>
          <cell r="QBH50"/>
          <cell r="QBI50"/>
          <cell r="QBJ50"/>
          <cell r="QBK50"/>
          <cell r="QBL50"/>
          <cell r="QBM50"/>
          <cell r="QBN50"/>
          <cell r="QBO50"/>
          <cell r="QBP50"/>
          <cell r="QBQ50"/>
          <cell r="QBR50"/>
          <cell r="QBS50"/>
          <cell r="QBT50"/>
          <cell r="QBU50"/>
          <cell r="QBV50"/>
          <cell r="QBW50"/>
          <cell r="QBX50"/>
          <cell r="QBY50"/>
          <cell r="QBZ50"/>
          <cell r="QCA50"/>
          <cell r="QCB50"/>
          <cell r="QCC50"/>
          <cell r="QCD50"/>
          <cell r="QCE50"/>
          <cell r="QCF50"/>
          <cell r="QCG50"/>
          <cell r="QCH50"/>
          <cell r="QCI50"/>
          <cell r="QCJ50"/>
          <cell r="QCK50"/>
          <cell r="QCL50"/>
          <cell r="QCM50"/>
          <cell r="QCN50"/>
          <cell r="QCO50"/>
          <cell r="QCP50"/>
          <cell r="QCQ50"/>
          <cell r="QCR50"/>
          <cell r="QCS50"/>
          <cell r="QCT50"/>
          <cell r="QCU50"/>
          <cell r="QCV50"/>
          <cell r="QCW50"/>
          <cell r="QCX50"/>
          <cell r="QCY50"/>
          <cell r="QCZ50"/>
          <cell r="QDA50"/>
          <cell r="QDB50"/>
          <cell r="QDC50"/>
          <cell r="QDD50"/>
          <cell r="QDE50"/>
          <cell r="QDF50"/>
          <cell r="QDG50"/>
          <cell r="QDH50"/>
          <cell r="QDI50"/>
          <cell r="QDJ50"/>
          <cell r="QDK50"/>
          <cell r="QDL50"/>
          <cell r="QDM50"/>
          <cell r="QDN50"/>
          <cell r="QDO50"/>
          <cell r="QDP50"/>
          <cell r="QDQ50"/>
          <cell r="QDR50"/>
          <cell r="QDS50"/>
          <cell r="QDT50"/>
          <cell r="QDU50"/>
          <cell r="QDV50"/>
          <cell r="QDW50"/>
          <cell r="QDX50"/>
          <cell r="QDY50"/>
          <cell r="QDZ50"/>
          <cell r="QEA50"/>
          <cell r="QEB50"/>
          <cell r="QEC50"/>
          <cell r="QED50"/>
          <cell r="QEE50"/>
          <cell r="QEF50"/>
          <cell r="QEG50"/>
          <cell r="QEH50"/>
          <cell r="QEI50"/>
          <cell r="QEJ50"/>
          <cell r="QEK50"/>
          <cell r="QEL50"/>
          <cell r="QEM50"/>
          <cell r="QEN50"/>
          <cell r="QEO50"/>
          <cell r="QEP50"/>
          <cell r="QEQ50"/>
          <cell r="QER50"/>
          <cell r="QES50"/>
          <cell r="QET50"/>
          <cell r="QEU50"/>
          <cell r="QEV50"/>
          <cell r="QEW50"/>
          <cell r="QEX50"/>
          <cell r="QEY50"/>
          <cell r="QEZ50"/>
          <cell r="QFA50"/>
          <cell r="QFB50"/>
          <cell r="QFC50"/>
          <cell r="QFD50"/>
          <cell r="QFE50"/>
          <cell r="QFF50"/>
          <cell r="QFG50"/>
          <cell r="QFH50"/>
          <cell r="QFI50"/>
          <cell r="QFJ50"/>
          <cell r="QFK50"/>
          <cell r="QFL50"/>
          <cell r="QFM50"/>
          <cell r="QFN50"/>
          <cell r="QFO50"/>
          <cell r="QFP50"/>
          <cell r="QFQ50"/>
          <cell r="QFR50"/>
          <cell r="QFS50"/>
          <cell r="QFT50"/>
          <cell r="QFU50"/>
          <cell r="QFV50"/>
          <cell r="QFW50"/>
          <cell r="QFX50"/>
          <cell r="QFY50"/>
          <cell r="QFZ50"/>
          <cell r="QGA50"/>
          <cell r="QGB50"/>
          <cell r="QGC50"/>
          <cell r="QGD50"/>
          <cell r="QGE50"/>
          <cell r="QGF50"/>
          <cell r="QGG50"/>
          <cell r="QGH50"/>
          <cell r="QGI50"/>
          <cell r="QGJ50"/>
          <cell r="QGK50"/>
          <cell r="QGL50"/>
          <cell r="QGM50"/>
          <cell r="QGN50"/>
          <cell r="QGO50"/>
          <cell r="QGP50"/>
          <cell r="QGQ50"/>
          <cell r="QGR50"/>
          <cell r="QGS50"/>
          <cell r="QGT50"/>
          <cell r="QGU50"/>
          <cell r="QGV50"/>
          <cell r="QGW50"/>
          <cell r="QGX50"/>
          <cell r="QGY50"/>
          <cell r="QGZ50"/>
          <cell r="QHA50"/>
          <cell r="QHB50"/>
          <cell r="QHC50"/>
          <cell r="QHD50"/>
          <cell r="QHE50"/>
          <cell r="QHF50"/>
          <cell r="QHG50"/>
          <cell r="QHH50"/>
          <cell r="QHI50"/>
          <cell r="QHJ50"/>
          <cell r="QHK50"/>
          <cell r="QHL50"/>
          <cell r="QHM50"/>
          <cell r="QHN50"/>
          <cell r="QHO50"/>
          <cell r="QHP50"/>
          <cell r="QHQ50"/>
          <cell r="QHR50"/>
          <cell r="QHS50"/>
          <cell r="QHT50"/>
          <cell r="QHU50"/>
          <cell r="QHV50"/>
          <cell r="QHW50"/>
          <cell r="QHX50"/>
          <cell r="QHY50"/>
          <cell r="QHZ50"/>
          <cell r="QIA50"/>
          <cell r="QIB50"/>
          <cell r="QIC50"/>
          <cell r="QID50"/>
          <cell r="QIE50"/>
          <cell r="QIF50"/>
          <cell r="QIG50"/>
          <cell r="QIH50"/>
          <cell r="QII50"/>
          <cell r="QIJ50"/>
          <cell r="QIK50"/>
          <cell r="QIL50"/>
          <cell r="QIM50"/>
          <cell r="QIN50"/>
          <cell r="QIO50"/>
          <cell r="QIP50"/>
          <cell r="QIQ50"/>
          <cell r="QIR50"/>
          <cell r="QIS50"/>
          <cell r="QIT50"/>
          <cell r="QIU50"/>
          <cell r="QIV50"/>
          <cell r="QIW50"/>
          <cell r="QIX50"/>
          <cell r="QIY50"/>
          <cell r="QIZ50"/>
          <cell r="QJA50"/>
          <cell r="QJB50"/>
          <cell r="QJC50"/>
          <cell r="QJD50"/>
          <cell r="QJE50"/>
          <cell r="QJF50"/>
          <cell r="QJG50"/>
          <cell r="QJH50"/>
          <cell r="QJI50"/>
          <cell r="QJJ50"/>
          <cell r="QJK50"/>
          <cell r="QJL50"/>
          <cell r="QJM50"/>
          <cell r="QJN50"/>
          <cell r="QJO50"/>
          <cell r="QJP50"/>
          <cell r="QJQ50"/>
          <cell r="QJR50"/>
          <cell r="QJS50"/>
          <cell r="QJT50"/>
          <cell r="QJU50"/>
          <cell r="QJV50"/>
          <cell r="QJW50"/>
          <cell r="QJX50"/>
          <cell r="QJY50"/>
          <cell r="QJZ50"/>
          <cell r="QKA50"/>
          <cell r="QKB50"/>
          <cell r="QKC50"/>
          <cell r="QKD50"/>
          <cell r="QKE50"/>
          <cell r="QKF50"/>
          <cell r="QKG50"/>
          <cell r="QKH50"/>
          <cell r="QKI50"/>
          <cell r="QKJ50"/>
          <cell r="QKK50"/>
          <cell r="QKL50"/>
          <cell r="QKM50"/>
          <cell r="QKN50"/>
          <cell r="QKO50"/>
          <cell r="QKP50"/>
          <cell r="QKQ50"/>
          <cell r="QKR50"/>
          <cell r="QKS50"/>
          <cell r="QKT50"/>
          <cell r="QKU50"/>
          <cell r="QKV50"/>
          <cell r="QKW50"/>
          <cell r="QKX50"/>
          <cell r="QKY50"/>
          <cell r="QKZ50"/>
          <cell r="QLA50"/>
          <cell r="QLB50"/>
          <cell r="QLC50"/>
          <cell r="QLD50"/>
          <cell r="QLE50"/>
          <cell r="QLF50"/>
          <cell r="QLG50"/>
          <cell r="QLH50"/>
          <cell r="QLI50"/>
          <cell r="QLJ50"/>
          <cell r="QLK50"/>
          <cell r="QLL50"/>
          <cell r="QLM50"/>
          <cell r="QLN50"/>
          <cell r="QLO50"/>
          <cell r="QLP50"/>
          <cell r="QLQ50"/>
          <cell r="QLR50"/>
          <cell r="QLS50"/>
          <cell r="QLT50"/>
          <cell r="QLU50"/>
          <cell r="QLV50"/>
          <cell r="QLW50"/>
          <cell r="QLX50"/>
          <cell r="QLY50"/>
          <cell r="QLZ50"/>
          <cell r="QMA50"/>
          <cell r="QMB50"/>
          <cell r="QMC50"/>
          <cell r="QMD50"/>
          <cell r="QME50"/>
          <cell r="QMF50"/>
          <cell r="QMG50"/>
          <cell r="QMH50"/>
          <cell r="QMI50"/>
          <cell r="QMJ50"/>
          <cell r="QMK50"/>
          <cell r="QML50"/>
          <cell r="QMM50"/>
          <cell r="QMN50"/>
          <cell r="QMO50"/>
          <cell r="QMP50"/>
          <cell r="QMQ50"/>
          <cell r="QMR50"/>
          <cell r="QMS50"/>
          <cell r="QMT50"/>
          <cell r="QMU50"/>
          <cell r="QMV50"/>
          <cell r="QMW50"/>
          <cell r="QMX50"/>
          <cell r="QMY50"/>
          <cell r="QMZ50"/>
          <cell r="QNA50"/>
          <cell r="QNB50"/>
          <cell r="QNC50"/>
          <cell r="QND50"/>
          <cell r="QNE50"/>
          <cell r="QNF50"/>
          <cell r="QNG50"/>
          <cell r="QNH50"/>
          <cell r="QNI50"/>
          <cell r="QNJ50"/>
          <cell r="QNK50"/>
          <cell r="QNL50"/>
          <cell r="QNM50"/>
          <cell r="QNN50"/>
          <cell r="QNO50"/>
          <cell r="QNP50"/>
          <cell r="QNQ50"/>
          <cell r="QNR50"/>
          <cell r="QNS50"/>
          <cell r="QNT50"/>
          <cell r="QNU50"/>
          <cell r="QNV50"/>
          <cell r="QNW50"/>
          <cell r="QNX50"/>
          <cell r="QNY50"/>
          <cell r="QNZ50"/>
          <cell r="QOA50"/>
          <cell r="QOB50"/>
          <cell r="QOC50"/>
          <cell r="QOD50"/>
          <cell r="QOE50"/>
          <cell r="QOF50"/>
          <cell r="QOG50"/>
          <cell r="QOH50"/>
          <cell r="QOI50"/>
          <cell r="QOJ50"/>
          <cell r="QOK50"/>
          <cell r="QOL50"/>
          <cell r="QOM50"/>
          <cell r="QON50"/>
          <cell r="QOO50"/>
          <cell r="QOP50"/>
          <cell r="QOQ50"/>
          <cell r="QOR50"/>
          <cell r="QOS50"/>
          <cell r="QOT50"/>
          <cell r="QOU50"/>
          <cell r="QOV50"/>
          <cell r="QOW50"/>
          <cell r="QOX50"/>
          <cell r="QOY50"/>
          <cell r="QOZ50"/>
          <cell r="QPA50"/>
          <cell r="QPB50"/>
          <cell r="QPC50"/>
          <cell r="QPD50"/>
          <cell r="QPE50"/>
          <cell r="QPF50"/>
          <cell r="QPG50"/>
          <cell r="QPH50"/>
          <cell r="QPI50"/>
          <cell r="QPJ50"/>
          <cell r="QPK50"/>
          <cell r="QPL50"/>
          <cell r="QPM50"/>
          <cell r="QPN50"/>
          <cell r="QPO50"/>
          <cell r="QPP50"/>
          <cell r="QPQ50"/>
          <cell r="QPR50"/>
          <cell r="QPS50"/>
          <cell r="QPT50"/>
          <cell r="QPU50"/>
          <cell r="QPV50"/>
          <cell r="QPW50"/>
          <cell r="QPX50"/>
          <cell r="QPY50"/>
          <cell r="QPZ50"/>
          <cell r="QQA50"/>
          <cell r="QQB50"/>
          <cell r="QQC50"/>
          <cell r="QQD50"/>
          <cell r="QQE50"/>
          <cell r="QQF50"/>
          <cell r="QQG50"/>
          <cell r="QQH50"/>
          <cell r="QQI50"/>
          <cell r="QQJ50"/>
          <cell r="QQK50"/>
          <cell r="QQL50"/>
          <cell r="QQM50"/>
          <cell r="QQN50"/>
          <cell r="QQO50"/>
          <cell r="QQP50"/>
          <cell r="QQQ50"/>
          <cell r="QQR50"/>
          <cell r="QQS50"/>
          <cell r="QQT50"/>
          <cell r="QQU50"/>
          <cell r="QQV50"/>
          <cell r="QQW50"/>
          <cell r="QQX50"/>
          <cell r="QQY50"/>
          <cell r="QQZ50"/>
          <cell r="QRA50"/>
          <cell r="QRB50"/>
          <cell r="QRC50"/>
          <cell r="QRD50"/>
          <cell r="QRE50"/>
          <cell r="QRF50"/>
          <cell r="QRG50"/>
          <cell r="QRH50"/>
          <cell r="QRI50"/>
          <cell r="QRJ50"/>
          <cell r="QRK50"/>
          <cell r="QRL50"/>
          <cell r="QRM50"/>
          <cell r="QRN50"/>
          <cell r="QRO50"/>
          <cell r="QRP50"/>
          <cell r="QRQ50"/>
          <cell r="QRR50"/>
          <cell r="QRS50"/>
          <cell r="QRT50"/>
          <cell r="QRU50"/>
          <cell r="QRV50"/>
          <cell r="QRW50"/>
          <cell r="QRX50"/>
          <cell r="QRY50"/>
          <cell r="QRZ50"/>
          <cell r="QSA50"/>
          <cell r="QSB50"/>
          <cell r="QSC50"/>
          <cell r="QSD50"/>
          <cell r="QSE50"/>
          <cell r="QSF50"/>
          <cell r="QSG50"/>
          <cell r="QSH50"/>
          <cell r="QSI50"/>
          <cell r="QSJ50"/>
          <cell r="QSK50"/>
          <cell r="QSL50"/>
          <cell r="QSM50"/>
          <cell r="QSN50"/>
          <cell r="QSO50"/>
          <cell r="QSP50"/>
          <cell r="QSQ50"/>
          <cell r="QSR50"/>
          <cell r="QSS50"/>
          <cell r="QST50"/>
          <cell r="QSU50"/>
          <cell r="QSV50"/>
          <cell r="QSW50"/>
          <cell r="QSX50"/>
          <cell r="QSY50"/>
          <cell r="QSZ50"/>
          <cell r="QTA50"/>
          <cell r="QTB50"/>
          <cell r="QTC50"/>
          <cell r="QTD50"/>
          <cell r="QTE50"/>
          <cell r="QTF50"/>
          <cell r="QTG50"/>
          <cell r="QTH50"/>
          <cell r="QTI50"/>
          <cell r="QTJ50"/>
          <cell r="QTK50"/>
          <cell r="QTL50"/>
          <cell r="QTM50"/>
          <cell r="QTN50"/>
          <cell r="QTO50"/>
          <cell r="QTP50"/>
          <cell r="QTQ50"/>
          <cell r="QTR50"/>
          <cell r="QTS50"/>
          <cell r="QTT50"/>
          <cell r="QTU50"/>
          <cell r="QTV50"/>
          <cell r="QTW50"/>
          <cell r="QTX50"/>
          <cell r="QTY50"/>
          <cell r="QTZ50"/>
          <cell r="QUA50"/>
          <cell r="QUB50"/>
          <cell r="QUC50"/>
          <cell r="QUD50"/>
          <cell r="QUE50"/>
          <cell r="QUF50"/>
          <cell r="QUG50"/>
          <cell r="QUH50"/>
          <cell r="QUI50"/>
          <cell r="QUJ50"/>
          <cell r="QUK50"/>
          <cell r="QUL50"/>
          <cell r="QUM50"/>
          <cell r="QUN50"/>
          <cell r="QUO50"/>
          <cell r="QUP50"/>
          <cell r="QUQ50"/>
          <cell r="QUR50"/>
          <cell r="QUS50"/>
          <cell r="QUT50"/>
          <cell r="QUU50"/>
          <cell r="QUV50"/>
          <cell r="QUW50"/>
          <cell r="QUX50"/>
          <cell r="QUY50"/>
          <cell r="QUZ50"/>
          <cell r="QVA50"/>
          <cell r="QVB50"/>
          <cell r="QVC50"/>
          <cell r="QVD50"/>
          <cell r="QVE50"/>
          <cell r="QVF50"/>
          <cell r="QVG50"/>
          <cell r="QVH50"/>
          <cell r="QVI50"/>
          <cell r="QVJ50"/>
          <cell r="QVK50"/>
          <cell r="QVL50"/>
          <cell r="QVM50"/>
          <cell r="QVN50"/>
          <cell r="QVO50"/>
          <cell r="QVP50"/>
          <cell r="QVQ50"/>
          <cell r="QVR50"/>
          <cell r="QVS50"/>
          <cell r="QVT50"/>
          <cell r="QVU50"/>
          <cell r="QVV50"/>
          <cell r="QVW50"/>
          <cell r="QVX50"/>
          <cell r="QVY50"/>
          <cell r="QVZ50"/>
          <cell r="QWA50"/>
          <cell r="QWB50"/>
          <cell r="QWC50"/>
          <cell r="QWD50"/>
          <cell r="QWE50"/>
          <cell r="QWF50"/>
          <cell r="QWG50"/>
          <cell r="QWH50"/>
          <cell r="QWI50"/>
          <cell r="QWJ50"/>
          <cell r="QWK50"/>
          <cell r="QWL50"/>
          <cell r="QWM50"/>
          <cell r="QWN50"/>
          <cell r="QWO50"/>
          <cell r="QWP50"/>
          <cell r="QWQ50"/>
          <cell r="QWR50"/>
          <cell r="QWS50"/>
          <cell r="QWT50"/>
          <cell r="QWU50"/>
          <cell r="QWV50"/>
          <cell r="QWW50"/>
          <cell r="QWX50"/>
          <cell r="QWY50"/>
          <cell r="QWZ50"/>
          <cell r="QXA50"/>
          <cell r="QXB50"/>
          <cell r="QXC50"/>
          <cell r="QXD50"/>
          <cell r="QXE50"/>
          <cell r="QXF50"/>
          <cell r="QXG50"/>
          <cell r="QXH50"/>
          <cell r="QXI50"/>
          <cell r="QXJ50"/>
          <cell r="QXK50"/>
          <cell r="QXL50"/>
          <cell r="QXM50"/>
          <cell r="QXN50"/>
          <cell r="QXO50"/>
          <cell r="QXP50"/>
          <cell r="QXQ50"/>
          <cell r="QXR50"/>
          <cell r="QXS50"/>
          <cell r="QXT50"/>
          <cell r="QXU50"/>
          <cell r="QXV50"/>
          <cell r="QXW50"/>
          <cell r="QXX50"/>
          <cell r="QXY50"/>
          <cell r="QXZ50"/>
          <cell r="QYA50"/>
          <cell r="QYB50"/>
          <cell r="QYC50"/>
          <cell r="QYD50"/>
          <cell r="QYE50"/>
          <cell r="QYF50"/>
          <cell r="QYG50"/>
          <cell r="QYH50"/>
          <cell r="QYI50"/>
          <cell r="QYJ50"/>
          <cell r="QYK50"/>
          <cell r="QYL50"/>
          <cell r="QYM50"/>
          <cell r="QYN50"/>
          <cell r="QYO50"/>
          <cell r="QYP50"/>
          <cell r="QYQ50"/>
          <cell r="QYR50"/>
          <cell r="QYS50"/>
          <cell r="QYT50"/>
          <cell r="QYU50"/>
          <cell r="QYV50"/>
          <cell r="QYW50"/>
          <cell r="QYX50"/>
          <cell r="QYY50"/>
          <cell r="QYZ50"/>
          <cell r="QZA50"/>
          <cell r="QZB50"/>
          <cell r="QZC50"/>
          <cell r="QZD50"/>
          <cell r="QZE50"/>
          <cell r="QZF50"/>
          <cell r="QZG50"/>
          <cell r="QZH50"/>
          <cell r="QZI50"/>
          <cell r="QZJ50"/>
          <cell r="QZK50"/>
          <cell r="QZL50"/>
          <cell r="QZM50"/>
          <cell r="QZN50"/>
          <cell r="QZO50"/>
          <cell r="QZP50"/>
          <cell r="QZQ50"/>
          <cell r="QZR50"/>
          <cell r="QZS50"/>
          <cell r="QZT50"/>
          <cell r="QZU50"/>
          <cell r="QZV50"/>
          <cell r="QZW50"/>
          <cell r="QZX50"/>
          <cell r="QZY50"/>
          <cell r="QZZ50"/>
          <cell r="RAA50"/>
          <cell r="RAB50"/>
          <cell r="RAC50"/>
          <cell r="RAD50"/>
          <cell r="RAE50"/>
          <cell r="RAF50"/>
          <cell r="RAG50"/>
          <cell r="RAH50"/>
          <cell r="RAI50"/>
          <cell r="RAJ50"/>
          <cell r="RAK50"/>
          <cell r="RAL50"/>
          <cell r="RAM50"/>
          <cell r="RAN50"/>
          <cell r="RAO50"/>
          <cell r="RAP50"/>
          <cell r="RAQ50"/>
          <cell r="RAR50"/>
          <cell r="RAS50"/>
          <cell r="RAT50"/>
          <cell r="RAU50"/>
          <cell r="RAV50"/>
          <cell r="RAW50"/>
          <cell r="RAX50"/>
          <cell r="RAY50"/>
          <cell r="RAZ50"/>
          <cell r="RBA50"/>
          <cell r="RBB50"/>
          <cell r="RBC50"/>
          <cell r="RBD50"/>
          <cell r="RBE50"/>
          <cell r="RBF50"/>
          <cell r="RBG50"/>
          <cell r="RBH50"/>
          <cell r="RBI50"/>
          <cell r="RBJ50"/>
          <cell r="RBK50"/>
          <cell r="RBL50"/>
          <cell r="RBM50"/>
          <cell r="RBN50"/>
          <cell r="RBO50"/>
          <cell r="RBP50"/>
          <cell r="RBQ50"/>
          <cell r="RBR50"/>
          <cell r="RBS50"/>
          <cell r="RBT50"/>
          <cell r="RBU50"/>
          <cell r="RBV50"/>
          <cell r="RBW50"/>
          <cell r="RBX50"/>
          <cell r="RBY50"/>
          <cell r="RBZ50"/>
          <cell r="RCA50"/>
          <cell r="RCB50"/>
          <cell r="RCC50"/>
          <cell r="RCD50"/>
          <cell r="RCE50"/>
          <cell r="RCF50"/>
          <cell r="RCG50"/>
          <cell r="RCH50"/>
          <cell r="RCI50"/>
          <cell r="RCJ50"/>
          <cell r="RCK50"/>
          <cell r="RCL50"/>
          <cell r="RCM50"/>
          <cell r="RCN50"/>
          <cell r="RCO50"/>
          <cell r="RCP50"/>
          <cell r="RCQ50"/>
          <cell r="RCR50"/>
          <cell r="RCS50"/>
          <cell r="RCT50"/>
          <cell r="RCU50"/>
          <cell r="RCV50"/>
          <cell r="RCW50"/>
          <cell r="RCX50"/>
          <cell r="RCY50"/>
          <cell r="RCZ50"/>
          <cell r="RDA50"/>
          <cell r="RDB50"/>
          <cell r="RDC50"/>
          <cell r="RDD50"/>
          <cell r="RDE50"/>
          <cell r="RDF50"/>
          <cell r="RDG50"/>
          <cell r="RDH50"/>
          <cell r="RDI50"/>
          <cell r="RDJ50"/>
          <cell r="RDK50"/>
          <cell r="RDL50"/>
          <cell r="RDM50"/>
          <cell r="RDN50"/>
          <cell r="RDO50"/>
          <cell r="RDP50"/>
          <cell r="RDQ50"/>
          <cell r="RDR50"/>
          <cell r="RDS50"/>
          <cell r="RDT50"/>
          <cell r="RDU50"/>
          <cell r="RDV50"/>
          <cell r="RDW50"/>
          <cell r="RDX50"/>
          <cell r="RDY50"/>
          <cell r="RDZ50"/>
          <cell r="REA50"/>
          <cell r="REB50"/>
          <cell r="REC50"/>
          <cell r="RED50"/>
          <cell r="REE50"/>
          <cell r="REF50"/>
          <cell r="REG50"/>
          <cell r="REH50"/>
          <cell r="REI50"/>
          <cell r="REJ50"/>
          <cell r="REK50"/>
          <cell r="REL50"/>
          <cell r="REM50"/>
          <cell r="REN50"/>
          <cell r="REO50"/>
          <cell r="REP50"/>
          <cell r="REQ50"/>
          <cell r="RER50"/>
          <cell r="RES50"/>
          <cell r="RET50"/>
          <cell r="REU50"/>
          <cell r="REV50"/>
          <cell r="REW50"/>
          <cell r="REX50"/>
          <cell r="REY50"/>
          <cell r="REZ50"/>
          <cell r="RFA50"/>
          <cell r="RFB50"/>
          <cell r="RFC50"/>
          <cell r="RFD50"/>
          <cell r="RFE50"/>
          <cell r="RFF50"/>
          <cell r="RFG50"/>
          <cell r="RFH50"/>
          <cell r="RFI50"/>
          <cell r="RFJ50"/>
          <cell r="RFK50"/>
          <cell r="RFL50"/>
          <cell r="RFM50"/>
          <cell r="RFN50"/>
          <cell r="RFO50"/>
          <cell r="RFP50"/>
          <cell r="RFQ50"/>
          <cell r="RFR50"/>
          <cell r="RFS50"/>
          <cell r="RFT50"/>
          <cell r="RFU50"/>
          <cell r="RFV50"/>
          <cell r="RFW50"/>
          <cell r="RFX50"/>
          <cell r="RFY50"/>
          <cell r="RFZ50"/>
          <cell r="RGA50"/>
          <cell r="RGB50"/>
          <cell r="RGC50"/>
          <cell r="RGD50"/>
          <cell r="RGE50"/>
          <cell r="RGF50"/>
          <cell r="RGG50"/>
          <cell r="RGH50"/>
          <cell r="RGI50"/>
          <cell r="RGJ50"/>
          <cell r="RGK50"/>
          <cell r="RGL50"/>
          <cell r="RGM50"/>
          <cell r="RGN50"/>
          <cell r="RGO50"/>
          <cell r="RGP50"/>
          <cell r="RGQ50"/>
          <cell r="RGR50"/>
          <cell r="RGS50"/>
          <cell r="RGT50"/>
          <cell r="RGU50"/>
          <cell r="RGV50"/>
          <cell r="RGW50"/>
          <cell r="RGX50"/>
          <cell r="RGY50"/>
          <cell r="RGZ50"/>
          <cell r="RHA50"/>
          <cell r="RHB50"/>
          <cell r="RHC50"/>
          <cell r="RHD50"/>
          <cell r="RHE50"/>
          <cell r="RHF50"/>
          <cell r="RHG50"/>
          <cell r="RHH50"/>
          <cell r="RHI50"/>
          <cell r="RHJ50"/>
          <cell r="RHK50"/>
          <cell r="RHL50"/>
          <cell r="RHM50"/>
          <cell r="RHN50"/>
          <cell r="RHO50"/>
          <cell r="RHP50"/>
          <cell r="RHQ50"/>
          <cell r="RHR50"/>
          <cell r="RHS50"/>
          <cell r="RHT50"/>
          <cell r="RHU50"/>
          <cell r="RHV50"/>
          <cell r="RHW50"/>
          <cell r="RHX50"/>
          <cell r="RHY50"/>
          <cell r="RHZ50"/>
          <cell r="RIA50"/>
          <cell r="RIB50"/>
          <cell r="RIC50"/>
          <cell r="RID50"/>
          <cell r="RIE50"/>
          <cell r="RIF50"/>
          <cell r="RIG50"/>
          <cell r="RIH50"/>
          <cell r="RII50"/>
          <cell r="RIJ50"/>
          <cell r="RIK50"/>
          <cell r="RIL50"/>
          <cell r="RIM50"/>
          <cell r="RIN50"/>
          <cell r="RIO50"/>
          <cell r="RIP50"/>
          <cell r="RIQ50"/>
          <cell r="RIR50"/>
          <cell r="RIS50"/>
          <cell r="RIT50"/>
          <cell r="RIU50"/>
          <cell r="RIV50"/>
          <cell r="RIW50"/>
          <cell r="RIX50"/>
          <cell r="RIY50"/>
          <cell r="RIZ50"/>
          <cell r="RJA50"/>
          <cell r="RJB50"/>
          <cell r="RJC50"/>
          <cell r="RJD50"/>
          <cell r="RJE50"/>
          <cell r="RJF50"/>
          <cell r="RJG50"/>
          <cell r="RJH50"/>
          <cell r="RJI50"/>
          <cell r="RJJ50"/>
          <cell r="RJK50"/>
          <cell r="RJL50"/>
          <cell r="RJM50"/>
          <cell r="RJN50"/>
          <cell r="RJO50"/>
          <cell r="RJP50"/>
          <cell r="RJQ50"/>
          <cell r="RJR50"/>
          <cell r="RJS50"/>
          <cell r="RJT50"/>
          <cell r="RJU50"/>
          <cell r="RJV50"/>
          <cell r="RJW50"/>
          <cell r="RJX50"/>
          <cell r="RJY50"/>
          <cell r="RJZ50"/>
          <cell r="RKA50"/>
          <cell r="RKB50"/>
          <cell r="RKC50"/>
          <cell r="RKD50"/>
          <cell r="RKE50"/>
          <cell r="RKF50"/>
          <cell r="RKG50"/>
          <cell r="RKH50"/>
          <cell r="RKI50"/>
          <cell r="RKJ50"/>
          <cell r="RKK50"/>
          <cell r="RKL50"/>
          <cell r="RKM50"/>
          <cell r="RKN50"/>
          <cell r="RKO50"/>
          <cell r="RKP50"/>
          <cell r="RKQ50"/>
          <cell r="RKR50"/>
          <cell r="RKS50"/>
          <cell r="RKT50"/>
          <cell r="RKU50"/>
          <cell r="RKV50"/>
          <cell r="RKW50"/>
          <cell r="RKX50"/>
          <cell r="RKY50"/>
          <cell r="RKZ50"/>
          <cell r="RLA50"/>
          <cell r="RLB50"/>
          <cell r="RLC50"/>
          <cell r="RLD50"/>
          <cell r="RLE50"/>
          <cell r="RLF50"/>
          <cell r="RLG50"/>
          <cell r="RLH50"/>
          <cell r="RLI50"/>
          <cell r="RLJ50"/>
          <cell r="RLK50"/>
          <cell r="RLL50"/>
          <cell r="RLM50"/>
          <cell r="RLN50"/>
          <cell r="RLO50"/>
          <cell r="RLP50"/>
          <cell r="RLQ50"/>
          <cell r="RLR50"/>
          <cell r="RLS50"/>
          <cell r="RLT50"/>
          <cell r="RLU50"/>
          <cell r="RLV50"/>
          <cell r="RLW50"/>
          <cell r="RLX50"/>
          <cell r="RLY50"/>
          <cell r="RLZ50"/>
          <cell r="RMA50"/>
          <cell r="RMB50"/>
          <cell r="RMC50"/>
          <cell r="RMD50"/>
          <cell r="RME50"/>
          <cell r="RMF50"/>
          <cell r="RMG50"/>
          <cell r="RMH50"/>
          <cell r="RMI50"/>
          <cell r="RMJ50"/>
          <cell r="RMK50"/>
          <cell r="RML50"/>
          <cell r="RMM50"/>
          <cell r="RMN50"/>
          <cell r="RMO50"/>
          <cell r="RMP50"/>
          <cell r="RMQ50"/>
          <cell r="RMR50"/>
          <cell r="RMS50"/>
          <cell r="RMT50"/>
          <cell r="RMU50"/>
          <cell r="RMV50"/>
          <cell r="RMW50"/>
          <cell r="RMX50"/>
          <cell r="RMY50"/>
          <cell r="RMZ50"/>
          <cell r="RNA50"/>
          <cell r="RNB50"/>
          <cell r="RNC50"/>
          <cell r="RND50"/>
          <cell r="RNE50"/>
          <cell r="RNF50"/>
          <cell r="RNG50"/>
          <cell r="RNH50"/>
          <cell r="RNI50"/>
          <cell r="RNJ50"/>
          <cell r="RNK50"/>
          <cell r="RNL50"/>
          <cell r="RNM50"/>
          <cell r="RNN50"/>
          <cell r="RNO50"/>
          <cell r="RNP50"/>
          <cell r="RNQ50"/>
          <cell r="RNR50"/>
          <cell r="RNS50"/>
          <cell r="RNT50"/>
          <cell r="RNU50"/>
          <cell r="RNV50"/>
          <cell r="RNW50"/>
          <cell r="RNX50"/>
          <cell r="RNY50"/>
          <cell r="RNZ50"/>
          <cell r="ROA50"/>
          <cell r="ROB50"/>
          <cell r="ROC50"/>
          <cell r="ROD50"/>
          <cell r="ROE50"/>
          <cell r="ROF50"/>
          <cell r="ROG50"/>
          <cell r="ROH50"/>
          <cell r="ROI50"/>
          <cell r="ROJ50"/>
          <cell r="ROK50"/>
          <cell r="ROL50"/>
          <cell r="ROM50"/>
          <cell r="RON50"/>
          <cell r="ROO50"/>
          <cell r="ROP50"/>
          <cell r="ROQ50"/>
          <cell r="ROR50"/>
          <cell r="ROS50"/>
          <cell r="ROT50"/>
          <cell r="ROU50"/>
          <cell r="ROV50"/>
          <cell r="ROW50"/>
          <cell r="ROX50"/>
          <cell r="ROY50"/>
          <cell r="ROZ50"/>
          <cell r="RPA50"/>
          <cell r="RPB50"/>
          <cell r="RPC50"/>
          <cell r="RPD50"/>
          <cell r="RPE50"/>
          <cell r="RPF50"/>
          <cell r="RPG50"/>
          <cell r="RPH50"/>
          <cell r="RPI50"/>
          <cell r="RPJ50"/>
          <cell r="RPK50"/>
          <cell r="RPL50"/>
          <cell r="RPM50"/>
          <cell r="RPN50"/>
          <cell r="RPO50"/>
          <cell r="RPP50"/>
          <cell r="RPQ50"/>
          <cell r="RPR50"/>
          <cell r="RPS50"/>
          <cell r="RPT50"/>
          <cell r="RPU50"/>
          <cell r="RPV50"/>
          <cell r="RPW50"/>
          <cell r="RPX50"/>
          <cell r="RPY50"/>
          <cell r="RPZ50"/>
          <cell r="RQA50"/>
          <cell r="RQB50"/>
          <cell r="RQC50"/>
          <cell r="RQD50"/>
          <cell r="RQE50"/>
          <cell r="RQF50"/>
          <cell r="RQG50"/>
          <cell r="RQH50"/>
          <cell r="RQI50"/>
          <cell r="RQJ50"/>
          <cell r="RQK50"/>
          <cell r="RQL50"/>
          <cell r="RQM50"/>
          <cell r="RQN50"/>
          <cell r="RQO50"/>
          <cell r="RQP50"/>
          <cell r="RQQ50"/>
          <cell r="RQR50"/>
          <cell r="RQS50"/>
          <cell r="RQT50"/>
          <cell r="RQU50"/>
          <cell r="RQV50"/>
          <cell r="RQW50"/>
          <cell r="RQX50"/>
          <cell r="RQY50"/>
          <cell r="RQZ50"/>
          <cell r="RRA50"/>
          <cell r="RRB50"/>
          <cell r="RRC50"/>
          <cell r="RRD50"/>
          <cell r="RRE50"/>
          <cell r="RRF50"/>
          <cell r="RRG50"/>
          <cell r="RRH50"/>
          <cell r="RRI50"/>
          <cell r="RRJ50"/>
          <cell r="RRK50"/>
          <cell r="RRL50"/>
          <cell r="RRM50"/>
          <cell r="RRN50"/>
          <cell r="RRO50"/>
          <cell r="RRP50"/>
          <cell r="RRQ50"/>
          <cell r="RRR50"/>
          <cell r="RRS50"/>
          <cell r="RRT50"/>
          <cell r="RRU50"/>
          <cell r="RRV50"/>
          <cell r="RRW50"/>
          <cell r="RRX50"/>
          <cell r="RRY50"/>
          <cell r="RRZ50"/>
          <cell r="RSA50"/>
          <cell r="RSB50"/>
          <cell r="RSC50"/>
          <cell r="RSD50"/>
          <cell r="RSE50"/>
          <cell r="RSF50"/>
          <cell r="RSG50"/>
          <cell r="RSH50"/>
          <cell r="RSI50"/>
          <cell r="RSJ50"/>
          <cell r="RSK50"/>
          <cell r="RSL50"/>
          <cell r="RSM50"/>
          <cell r="RSN50"/>
          <cell r="RSO50"/>
          <cell r="RSP50"/>
          <cell r="RSQ50"/>
          <cell r="RSR50"/>
          <cell r="RSS50"/>
          <cell r="RST50"/>
          <cell r="RSU50"/>
          <cell r="RSV50"/>
          <cell r="RSW50"/>
          <cell r="RSX50"/>
          <cell r="RSY50"/>
          <cell r="RSZ50"/>
          <cell r="RTA50"/>
          <cell r="RTB50"/>
          <cell r="RTC50"/>
          <cell r="RTD50"/>
          <cell r="RTE50"/>
          <cell r="RTF50"/>
          <cell r="RTG50"/>
          <cell r="RTH50"/>
          <cell r="RTI50"/>
          <cell r="RTJ50"/>
          <cell r="RTK50"/>
          <cell r="RTL50"/>
          <cell r="RTM50"/>
          <cell r="RTN50"/>
          <cell r="RTO50"/>
          <cell r="RTP50"/>
          <cell r="RTQ50"/>
          <cell r="RTR50"/>
          <cell r="RTS50"/>
          <cell r="RTT50"/>
          <cell r="RTU50"/>
          <cell r="RTV50"/>
          <cell r="RTW50"/>
          <cell r="RTX50"/>
          <cell r="RTY50"/>
          <cell r="RTZ50"/>
          <cell r="RUA50"/>
          <cell r="RUB50"/>
          <cell r="RUC50"/>
          <cell r="RUD50"/>
          <cell r="RUE50"/>
          <cell r="RUF50"/>
          <cell r="RUG50"/>
          <cell r="RUH50"/>
          <cell r="RUI50"/>
          <cell r="RUJ50"/>
          <cell r="RUK50"/>
          <cell r="RUL50"/>
          <cell r="RUM50"/>
          <cell r="RUN50"/>
          <cell r="RUO50"/>
          <cell r="RUP50"/>
          <cell r="RUQ50"/>
          <cell r="RUR50"/>
          <cell r="RUS50"/>
          <cell r="RUT50"/>
          <cell r="RUU50"/>
          <cell r="RUV50"/>
          <cell r="RUW50"/>
          <cell r="RUX50"/>
          <cell r="RUY50"/>
          <cell r="RUZ50"/>
          <cell r="RVA50"/>
          <cell r="RVB50"/>
          <cell r="RVC50"/>
          <cell r="RVD50"/>
          <cell r="RVE50"/>
          <cell r="RVF50"/>
          <cell r="RVG50"/>
          <cell r="RVH50"/>
          <cell r="RVI50"/>
          <cell r="RVJ50"/>
          <cell r="RVK50"/>
          <cell r="RVL50"/>
          <cell r="RVM50"/>
          <cell r="RVN50"/>
          <cell r="RVO50"/>
          <cell r="RVP50"/>
          <cell r="RVQ50"/>
          <cell r="RVR50"/>
          <cell r="RVS50"/>
          <cell r="RVT50"/>
          <cell r="RVU50"/>
          <cell r="RVV50"/>
          <cell r="RVW50"/>
          <cell r="RVX50"/>
          <cell r="RVY50"/>
          <cell r="RVZ50"/>
          <cell r="RWA50"/>
          <cell r="RWB50"/>
          <cell r="RWC50"/>
          <cell r="RWD50"/>
          <cell r="RWE50"/>
          <cell r="RWF50"/>
          <cell r="RWG50"/>
          <cell r="RWH50"/>
          <cell r="RWI50"/>
          <cell r="RWJ50"/>
          <cell r="RWK50"/>
          <cell r="RWL50"/>
          <cell r="RWM50"/>
          <cell r="RWN50"/>
          <cell r="RWO50"/>
          <cell r="RWP50"/>
          <cell r="RWQ50"/>
          <cell r="RWR50"/>
          <cell r="RWS50"/>
          <cell r="RWT50"/>
          <cell r="RWU50"/>
          <cell r="RWV50"/>
          <cell r="RWW50"/>
          <cell r="RWX50"/>
          <cell r="RWY50"/>
          <cell r="RWZ50"/>
          <cell r="RXA50"/>
          <cell r="RXB50"/>
          <cell r="RXC50"/>
          <cell r="RXD50"/>
          <cell r="RXE50"/>
          <cell r="RXF50"/>
          <cell r="RXG50"/>
          <cell r="RXH50"/>
          <cell r="RXI50"/>
          <cell r="RXJ50"/>
          <cell r="RXK50"/>
          <cell r="RXL50"/>
          <cell r="RXM50"/>
          <cell r="RXN50"/>
          <cell r="RXO50"/>
          <cell r="RXP50"/>
          <cell r="RXQ50"/>
          <cell r="RXR50"/>
          <cell r="RXS50"/>
          <cell r="RXT50"/>
          <cell r="RXU50"/>
          <cell r="RXV50"/>
          <cell r="RXW50"/>
          <cell r="RXX50"/>
          <cell r="RXY50"/>
          <cell r="RXZ50"/>
          <cell r="RYA50"/>
          <cell r="RYB50"/>
          <cell r="RYC50"/>
          <cell r="RYD50"/>
          <cell r="RYE50"/>
          <cell r="RYF50"/>
          <cell r="RYG50"/>
          <cell r="RYH50"/>
          <cell r="RYI50"/>
          <cell r="RYJ50"/>
          <cell r="RYK50"/>
          <cell r="RYL50"/>
          <cell r="RYM50"/>
          <cell r="RYN50"/>
          <cell r="RYO50"/>
          <cell r="RYP50"/>
          <cell r="RYQ50"/>
          <cell r="RYR50"/>
          <cell r="RYS50"/>
          <cell r="RYT50"/>
          <cell r="RYU50"/>
          <cell r="RYV50"/>
          <cell r="RYW50"/>
          <cell r="RYX50"/>
          <cell r="RYY50"/>
          <cell r="RYZ50"/>
          <cell r="RZA50"/>
          <cell r="RZB50"/>
          <cell r="RZC50"/>
          <cell r="RZD50"/>
          <cell r="RZE50"/>
          <cell r="RZF50"/>
          <cell r="RZG50"/>
          <cell r="RZH50"/>
          <cell r="RZI50"/>
          <cell r="RZJ50"/>
          <cell r="RZK50"/>
          <cell r="RZL50"/>
          <cell r="RZM50"/>
          <cell r="RZN50"/>
          <cell r="RZO50"/>
          <cell r="RZP50"/>
          <cell r="RZQ50"/>
          <cell r="RZR50"/>
          <cell r="RZS50"/>
          <cell r="RZT50"/>
          <cell r="RZU50"/>
          <cell r="RZV50"/>
          <cell r="RZW50"/>
          <cell r="RZX50"/>
          <cell r="RZY50"/>
          <cell r="RZZ50"/>
          <cell r="SAA50"/>
          <cell r="SAB50"/>
          <cell r="SAC50"/>
          <cell r="SAD50"/>
          <cell r="SAE50"/>
          <cell r="SAF50"/>
          <cell r="SAG50"/>
          <cell r="SAH50"/>
          <cell r="SAI50"/>
          <cell r="SAJ50"/>
          <cell r="SAK50"/>
          <cell r="SAL50"/>
          <cell r="SAM50"/>
          <cell r="SAN50"/>
          <cell r="SAO50"/>
          <cell r="SAP50"/>
          <cell r="SAQ50"/>
          <cell r="SAR50"/>
          <cell r="SAS50"/>
          <cell r="SAT50"/>
          <cell r="SAU50"/>
          <cell r="SAV50"/>
          <cell r="SAW50"/>
          <cell r="SAX50"/>
          <cell r="SAY50"/>
          <cell r="SAZ50"/>
          <cell r="SBA50"/>
          <cell r="SBB50"/>
          <cell r="SBC50"/>
          <cell r="SBD50"/>
          <cell r="SBE50"/>
          <cell r="SBF50"/>
          <cell r="SBG50"/>
          <cell r="SBH50"/>
          <cell r="SBI50"/>
          <cell r="SBJ50"/>
          <cell r="SBK50"/>
          <cell r="SBL50"/>
          <cell r="SBM50"/>
          <cell r="SBN50"/>
          <cell r="SBO50"/>
          <cell r="SBP50"/>
          <cell r="SBQ50"/>
          <cell r="SBR50"/>
          <cell r="SBS50"/>
          <cell r="SBT50"/>
          <cell r="SBU50"/>
          <cell r="SBV50"/>
          <cell r="SBW50"/>
          <cell r="SBX50"/>
          <cell r="SBY50"/>
          <cell r="SBZ50"/>
          <cell r="SCA50"/>
          <cell r="SCB50"/>
          <cell r="SCC50"/>
          <cell r="SCD50"/>
          <cell r="SCE50"/>
          <cell r="SCF50"/>
          <cell r="SCG50"/>
          <cell r="SCH50"/>
          <cell r="SCI50"/>
          <cell r="SCJ50"/>
          <cell r="SCK50"/>
          <cell r="SCL50"/>
          <cell r="SCM50"/>
          <cell r="SCN50"/>
          <cell r="SCO50"/>
          <cell r="SCP50"/>
          <cell r="SCQ50"/>
          <cell r="SCR50"/>
          <cell r="SCS50"/>
          <cell r="SCT50"/>
          <cell r="SCU50"/>
          <cell r="SCV50"/>
          <cell r="SCW50"/>
          <cell r="SCX50"/>
          <cell r="SCY50"/>
          <cell r="SCZ50"/>
          <cell r="SDA50"/>
          <cell r="SDB50"/>
          <cell r="SDC50"/>
          <cell r="SDD50"/>
          <cell r="SDE50"/>
          <cell r="SDF50"/>
          <cell r="SDG50"/>
          <cell r="SDH50"/>
          <cell r="SDI50"/>
          <cell r="SDJ50"/>
          <cell r="SDK50"/>
          <cell r="SDL50"/>
          <cell r="SDM50"/>
          <cell r="SDN50"/>
          <cell r="SDO50"/>
          <cell r="SDP50"/>
          <cell r="SDQ50"/>
          <cell r="SDR50"/>
          <cell r="SDS50"/>
          <cell r="SDT50"/>
          <cell r="SDU50"/>
          <cell r="SDV50"/>
          <cell r="SDW50"/>
          <cell r="SDX50"/>
          <cell r="SDY50"/>
          <cell r="SDZ50"/>
          <cell r="SEA50"/>
          <cell r="SEB50"/>
          <cell r="SEC50"/>
          <cell r="SED50"/>
          <cell r="SEE50"/>
          <cell r="SEF50"/>
          <cell r="SEG50"/>
          <cell r="SEH50"/>
          <cell r="SEI50"/>
          <cell r="SEJ50"/>
          <cell r="SEK50"/>
          <cell r="SEL50"/>
          <cell r="SEM50"/>
          <cell r="SEN50"/>
          <cell r="SEO50"/>
          <cell r="SEP50"/>
          <cell r="SEQ50"/>
          <cell r="SER50"/>
          <cell r="SES50"/>
          <cell r="SET50"/>
          <cell r="SEU50"/>
          <cell r="SEV50"/>
          <cell r="SEW50"/>
          <cell r="SEX50"/>
          <cell r="SEY50"/>
          <cell r="SEZ50"/>
          <cell r="SFA50"/>
          <cell r="SFB50"/>
          <cell r="SFC50"/>
          <cell r="SFD50"/>
          <cell r="SFE50"/>
          <cell r="SFF50"/>
          <cell r="SFG50"/>
          <cell r="SFH50"/>
          <cell r="SFI50"/>
          <cell r="SFJ50"/>
          <cell r="SFK50"/>
          <cell r="SFL50"/>
          <cell r="SFM50"/>
          <cell r="SFN50"/>
          <cell r="SFO50"/>
          <cell r="SFP50"/>
          <cell r="SFQ50"/>
          <cell r="SFR50"/>
          <cell r="SFS50"/>
          <cell r="SFT50"/>
          <cell r="SFU50"/>
          <cell r="SFV50"/>
          <cell r="SFW50"/>
          <cell r="SFX50"/>
          <cell r="SFY50"/>
          <cell r="SFZ50"/>
          <cell r="SGA50"/>
          <cell r="SGB50"/>
          <cell r="SGC50"/>
          <cell r="SGD50"/>
          <cell r="SGE50"/>
          <cell r="SGF50"/>
          <cell r="SGG50"/>
          <cell r="SGH50"/>
          <cell r="SGI50"/>
          <cell r="SGJ50"/>
          <cell r="SGK50"/>
          <cell r="SGL50"/>
          <cell r="SGM50"/>
          <cell r="SGN50"/>
          <cell r="SGO50"/>
          <cell r="SGP50"/>
          <cell r="SGQ50"/>
          <cell r="SGR50"/>
          <cell r="SGS50"/>
          <cell r="SGT50"/>
          <cell r="SGU50"/>
          <cell r="SGV50"/>
          <cell r="SGW50"/>
          <cell r="SGX50"/>
          <cell r="SGY50"/>
          <cell r="SGZ50"/>
          <cell r="SHA50"/>
          <cell r="SHB50"/>
          <cell r="SHC50"/>
          <cell r="SHD50"/>
          <cell r="SHE50"/>
          <cell r="SHF50"/>
          <cell r="SHG50"/>
          <cell r="SHH50"/>
          <cell r="SHI50"/>
          <cell r="SHJ50"/>
          <cell r="SHK50"/>
          <cell r="SHL50"/>
          <cell r="SHM50"/>
          <cell r="SHN50"/>
          <cell r="SHO50"/>
          <cell r="SHP50"/>
          <cell r="SHQ50"/>
          <cell r="SHR50"/>
          <cell r="SHS50"/>
          <cell r="SHT50"/>
          <cell r="SHU50"/>
          <cell r="SHV50"/>
          <cell r="SHW50"/>
          <cell r="SHX50"/>
          <cell r="SHY50"/>
          <cell r="SHZ50"/>
          <cell r="SIA50"/>
          <cell r="SIB50"/>
          <cell r="SIC50"/>
          <cell r="SID50"/>
          <cell r="SIE50"/>
          <cell r="SIF50"/>
          <cell r="SIG50"/>
          <cell r="SIH50"/>
          <cell r="SII50"/>
          <cell r="SIJ50"/>
          <cell r="SIK50"/>
          <cell r="SIL50"/>
          <cell r="SIM50"/>
          <cell r="SIN50"/>
          <cell r="SIO50"/>
          <cell r="SIP50"/>
          <cell r="SIQ50"/>
          <cell r="SIR50"/>
          <cell r="SIS50"/>
          <cell r="SIT50"/>
          <cell r="SIU50"/>
          <cell r="SIV50"/>
          <cell r="SIW50"/>
          <cell r="SIX50"/>
          <cell r="SIY50"/>
          <cell r="SIZ50"/>
          <cell r="SJA50"/>
          <cell r="SJB50"/>
          <cell r="SJC50"/>
          <cell r="SJD50"/>
          <cell r="SJE50"/>
          <cell r="SJF50"/>
          <cell r="SJG50"/>
          <cell r="SJH50"/>
          <cell r="SJI50"/>
          <cell r="SJJ50"/>
          <cell r="SJK50"/>
          <cell r="SJL50"/>
          <cell r="SJM50"/>
          <cell r="SJN50"/>
          <cell r="SJO50"/>
          <cell r="SJP50"/>
          <cell r="SJQ50"/>
          <cell r="SJR50"/>
          <cell r="SJS50"/>
          <cell r="SJT50"/>
          <cell r="SJU50"/>
          <cell r="SJV50"/>
          <cell r="SJW50"/>
          <cell r="SJX50"/>
          <cell r="SJY50"/>
          <cell r="SJZ50"/>
          <cell r="SKA50"/>
          <cell r="SKB50"/>
          <cell r="SKC50"/>
          <cell r="SKD50"/>
          <cell r="SKE50"/>
          <cell r="SKF50"/>
          <cell r="SKG50"/>
          <cell r="SKH50"/>
          <cell r="SKI50"/>
          <cell r="SKJ50"/>
          <cell r="SKK50"/>
          <cell r="SKL50"/>
          <cell r="SKM50"/>
          <cell r="SKN50"/>
          <cell r="SKO50"/>
          <cell r="SKP50"/>
          <cell r="SKQ50"/>
          <cell r="SKR50"/>
          <cell r="SKS50"/>
          <cell r="SKT50"/>
          <cell r="SKU50"/>
          <cell r="SKV50"/>
          <cell r="SKW50"/>
          <cell r="SKX50"/>
          <cell r="SKY50"/>
          <cell r="SKZ50"/>
          <cell r="SLA50"/>
          <cell r="SLB50"/>
          <cell r="SLC50"/>
          <cell r="SLD50"/>
          <cell r="SLE50"/>
          <cell r="SLF50"/>
          <cell r="SLG50"/>
          <cell r="SLH50"/>
          <cell r="SLI50"/>
          <cell r="SLJ50"/>
          <cell r="SLK50"/>
          <cell r="SLL50"/>
          <cell r="SLM50"/>
          <cell r="SLN50"/>
          <cell r="SLO50"/>
          <cell r="SLP50"/>
          <cell r="SLQ50"/>
          <cell r="SLR50"/>
          <cell r="SLS50"/>
          <cell r="SLT50"/>
          <cell r="SLU50"/>
          <cell r="SLV50"/>
          <cell r="SLW50"/>
          <cell r="SLX50"/>
          <cell r="SLY50"/>
          <cell r="SLZ50"/>
          <cell r="SMA50"/>
          <cell r="SMB50"/>
          <cell r="SMC50"/>
          <cell r="SMD50"/>
          <cell r="SME50"/>
          <cell r="SMF50"/>
          <cell r="SMG50"/>
          <cell r="SMH50"/>
          <cell r="SMI50"/>
          <cell r="SMJ50"/>
          <cell r="SMK50"/>
          <cell r="SML50"/>
          <cell r="SMM50"/>
          <cell r="SMN50"/>
          <cell r="SMO50"/>
          <cell r="SMP50"/>
          <cell r="SMQ50"/>
          <cell r="SMR50"/>
          <cell r="SMS50"/>
          <cell r="SMT50"/>
          <cell r="SMU50"/>
          <cell r="SMV50"/>
          <cell r="SMW50"/>
          <cell r="SMX50"/>
          <cell r="SMY50"/>
          <cell r="SMZ50"/>
          <cell r="SNA50"/>
          <cell r="SNB50"/>
          <cell r="SNC50"/>
          <cell r="SND50"/>
          <cell r="SNE50"/>
          <cell r="SNF50"/>
          <cell r="SNG50"/>
          <cell r="SNH50"/>
          <cell r="SNI50"/>
          <cell r="SNJ50"/>
          <cell r="SNK50"/>
          <cell r="SNL50"/>
          <cell r="SNM50"/>
          <cell r="SNN50"/>
          <cell r="SNO50"/>
          <cell r="SNP50"/>
          <cell r="SNQ50"/>
          <cell r="SNR50"/>
          <cell r="SNS50"/>
          <cell r="SNT50"/>
          <cell r="SNU50"/>
          <cell r="SNV50"/>
          <cell r="SNW50"/>
          <cell r="SNX50"/>
          <cell r="SNY50"/>
          <cell r="SNZ50"/>
          <cell r="SOA50"/>
          <cell r="SOB50"/>
          <cell r="SOC50"/>
          <cell r="SOD50"/>
          <cell r="SOE50"/>
          <cell r="SOF50"/>
          <cell r="SOG50"/>
          <cell r="SOH50"/>
          <cell r="SOI50"/>
          <cell r="SOJ50"/>
          <cell r="SOK50"/>
          <cell r="SOL50"/>
          <cell r="SOM50"/>
          <cell r="SON50"/>
          <cell r="SOO50"/>
          <cell r="SOP50"/>
          <cell r="SOQ50"/>
          <cell r="SOR50"/>
          <cell r="SOS50"/>
          <cell r="SOT50"/>
          <cell r="SOU50"/>
          <cell r="SOV50"/>
          <cell r="SOW50"/>
          <cell r="SOX50"/>
          <cell r="SOY50"/>
          <cell r="SOZ50"/>
          <cell r="SPA50"/>
          <cell r="SPB50"/>
          <cell r="SPC50"/>
          <cell r="SPD50"/>
          <cell r="SPE50"/>
          <cell r="SPF50"/>
          <cell r="SPG50"/>
          <cell r="SPH50"/>
          <cell r="SPI50"/>
          <cell r="SPJ50"/>
          <cell r="SPK50"/>
          <cell r="SPL50"/>
          <cell r="SPM50"/>
          <cell r="SPN50"/>
          <cell r="SPO50"/>
          <cell r="SPP50"/>
          <cell r="SPQ50"/>
          <cell r="SPR50"/>
          <cell r="SPS50"/>
          <cell r="SPT50"/>
          <cell r="SPU50"/>
          <cell r="SPV50"/>
          <cell r="SPW50"/>
          <cell r="SPX50"/>
          <cell r="SPY50"/>
          <cell r="SPZ50"/>
          <cell r="SQA50"/>
          <cell r="SQB50"/>
          <cell r="SQC50"/>
          <cell r="SQD50"/>
          <cell r="SQE50"/>
          <cell r="SQF50"/>
          <cell r="SQG50"/>
          <cell r="SQH50"/>
          <cell r="SQI50"/>
          <cell r="SQJ50"/>
          <cell r="SQK50"/>
          <cell r="SQL50"/>
          <cell r="SQM50"/>
          <cell r="SQN50"/>
          <cell r="SQO50"/>
          <cell r="SQP50"/>
          <cell r="SQQ50"/>
          <cell r="SQR50"/>
          <cell r="SQS50"/>
          <cell r="SQT50"/>
          <cell r="SQU50"/>
          <cell r="SQV50"/>
          <cell r="SQW50"/>
          <cell r="SQX50"/>
          <cell r="SQY50"/>
          <cell r="SQZ50"/>
          <cell r="SRA50"/>
          <cell r="SRB50"/>
          <cell r="SRC50"/>
          <cell r="SRD50"/>
          <cell r="SRE50"/>
          <cell r="SRF50"/>
          <cell r="SRG50"/>
          <cell r="SRH50"/>
          <cell r="SRI50"/>
          <cell r="SRJ50"/>
          <cell r="SRK50"/>
          <cell r="SRL50"/>
          <cell r="SRM50"/>
          <cell r="SRN50"/>
          <cell r="SRO50"/>
          <cell r="SRP50"/>
          <cell r="SRQ50"/>
          <cell r="SRR50"/>
          <cell r="SRS50"/>
          <cell r="SRT50"/>
          <cell r="SRU50"/>
          <cell r="SRV50"/>
          <cell r="SRW50"/>
          <cell r="SRX50"/>
          <cell r="SRY50"/>
          <cell r="SRZ50"/>
          <cell r="SSA50"/>
          <cell r="SSB50"/>
          <cell r="SSC50"/>
          <cell r="SSD50"/>
          <cell r="SSE50"/>
          <cell r="SSF50"/>
          <cell r="SSG50"/>
          <cell r="SSH50"/>
          <cell r="SSI50"/>
          <cell r="SSJ50"/>
          <cell r="SSK50"/>
          <cell r="SSL50"/>
          <cell r="SSM50"/>
          <cell r="SSN50"/>
          <cell r="SSO50"/>
          <cell r="SSP50"/>
          <cell r="SSQ50"/>
          <cell r="SSR50"/>
          <cell r="SSS50"/>
          <cell r="SST50"/>
          <cell r="SSU50"/>
          <cell r="SSV50"/>
          <cell r="SSW50"/>
          <cell r="SSX50"/>
          <cell r="SSY50"/>
          <cell r="SSZ50"/>
          <cell r="STA50"/>
          <cell r="STB50"/>
          <cell r="STC50"/>
          <cell r="STD50"/>
          <cell r="STE50"/>
          <cell r="STF50"/>
          <cell r="STG50"/>
          <cell r="STH50"/>
          <cell r="STI50"/>
          <cell r="STJ50"/>
          <cell r="STK50"/>
          <cell r="STL50"/>
          <cell r="STM50"/>
          <cell r="STN50"/>
          <cell r="STO50"/>
          <cell r="STP50"/>
          <cell r="STQ50"/>
          <cell r="STR50"/>
          <cell r="STS50"/>
          <cell r="STT50"/>
          <cell r="STU50"/>
          <cell r="STV50"/>
          <cell r="STW50"/>
          <cell r="STX50"/>
          <cell r="STY50"/>
          <cell r="STZ50"/>
          <cell r="SUA50"/>
          <cell r="SUB50"/>
          <cell r="SUC50"/>
          <cell r="SUD50"/>
          <cell r="SUE50"/>
          <cell r="SUF50"/>
          <cell r="SUG50"/>
          <cell r="SUH50"/>
          <cell r="SUI50"/>
          <cell r="SUJ50"/>
          <cell r="SUK50"/>
          <cell r="SUL50"/>
          <cell r="SUM50"/>
          <cell r="SUN50"/>
          <cell r="SUO50"/>
          <cell r="SUP50"/>
          <cell r="SUQ50"/>
          <cell r="SUR50"/>
          <cell r="SUS50"/>
          <cell r="SUT50"/>
          <cell r="SUU50"/>
          <cell r="SUV50"/>
          <cell r="SUW50"/>
          <cell r="SUX50"/>
          <cell r="SUY50"/>
          <cell r="SUZ50"/>
          <cell r="SVA50"/>
          <cell r="SVB50"/>
          <cell r="SVC50"/>
          <cell r="SVD50"/>
          <cell r="SVE50"/>
          <cell r="SVF50"/>
          <cell r="SVG50"/>
          <cell r="SVH50"/>
          <cell r="SVI50"/>
          <cell r="SVJ50"/>
          <cell r="SVK50"/>
          <cell r="SVL50"/>
          <cell r="SVM50"/>
          <cell r="SVN50"/>
          <cell r="SVO50"/>
          <cell r="SVP50"/>
          <cell r="SVQ50"/>
          <cell r="SVR50"/>
          <cell r="SVS50"/>
          <cell r="SVT50"/>
          <cell r="SVU50"/>
          <cell r="SVV50"/>
          <cell r="SVW50"/>
          <cell r="SVX50"/>
          <cell r="SVY50"/>
          <cell r="SVZ50"/>
          <cell r="SWA50"/>
          <cell r="SWB50"/>
          <cell r="SWC50"/>
          <cell r="SWD50"/>
          <cell r="SWE50"/>
          <cell r="SWF50"/>
          <cell r="SWG50"/>
          <cell r="SWH50"/>
          <cell r="SWI50"/>
          <cell r="SWJ50"/>
          <cell r="SWK50"/>
          <cell r="SWL50"/>
          <cell r="SWM50"/>
          <cell r="SWN50"/>
          <cell r="SWO50"/>
          <cell r="SWP50"/>
          <cell r="SWQ50"/>
          <cell r="SWR50"/>
          <cell r="SWS50"/>
          <cell r="SWT50"/>
          <cell r="SWU50"/>
          <cell r="SWV50"/>
          <cell r="SWW50"/>
          <cell r="SWX50"/>
          <cell r="SWY50"/>
          <cell r="SWZ50"/>
          <cell r="SXA50"/>
          <cell r="SXB50"/>
          <cell r="SXC50"/>
          <cell r="SXD50"/>
          <cell r="SXE50"/>
          <cell r="SXF50"/>
          <cell r="SXG50"/>
          <cell r="SXH50"/>
          <cell r="SXI50"/>
          <cell r="SXJ50"/>
          <cell r="SXK50"/>
          <cell r="SXL50"/>
          <cell r="SXM50"/>
          <cell r="SXN50"/>
          <cell r="SXO50"/>
          <cell r="SXP50"/>
          <cell r="SXQ50"/>
          <cell r="SXR50"/>
          <cell r="SXS50"/>
          <cell r="SXT50"/>
          <cell r="SXU50"/>
          <cell r="SXV50"/>
          <cell r="SXW50"/>
          <cell r="SXX50"/>
          <cell r="SXY50"/>
          <cell r="SXZ50"/>
          <cell r="SYA50"/>
          <cell r="SYB50"/>
          <cell r="SYC50"/>
          <cell r="SYD50"/>
          <cell r="SYE50"/>
          <cell r="SYF50"/>
          <cell r="SYG50"/>
          <cell r="SYH50"/>
          <cell r="SYI50"/>
          <cell r="SYJ50"/>
          <cell r="SYK50"/>
          <cell r="SYL50"/>
          <cell r="SYM50"/>
          <cell r="SYN50"/>
          <cell r="SYO50"/>
          <cell r="SYP50"/>
          <cell r="SYQ50"/>
          <cell r="SYR50"/>
          <cell r="SYS50"/>
          <cell r="SYT50"/>
          <cell r="SYU50"/>
          <cell r="SYV50"/>
          <cell r="SYW50"/>
          <cell r="SYX50"/>
          <cell r="SYY50"/>
          <cell r="SYZ50"/>
          <cell r="SZA50"/>
          <cell r="SZB50"/>
          <cell r="SZC50"/>
          <cell r="SZD50"/>
          <cell r="SZE50"/>
          <cell r="SZF50"/>
          <cell r="SZG50"/>
          <cell r="SZH50"/>
          <cell r="SZI50"/>
          <cell r="SZJ50"/>
          <cell r="SZK50"/>
          <cell r="SZL50"/>
          <cell r="SZM50"/>
          <cell r="SZN50"/>
          <cell r="SZO50"/>
          <cell r="SZP50"/>
          <cell r="SZQ50"/>
          <cell r="SZR50"/>
          <cell r="SZS50"/>
          <cell r="SZT50"/>
          <cell r="SZU50"/>
          <cell r="SZV50"/>
          <cell r="SZW50"/>
          <cell r="SZX50"/>
          <cell r="SZY50"/>
          <cell r="SZZ50"/>
          <cell r="TAA50"/>
          <cell r="TAB50"/>
          <cell r="TAC50"/>
          <cell r="TAD50"/>
          <cell r="TAE50"/>
          <cell r="TAF50"/>
          <cell r="TAG50"/>
          <cell r="TAH50"/>
          <cell r="TAI50"/>
          <cell r="TAJ50"/>
          <cell r="TAK50"/>
          <cell r="TAL50"/>
          <cell r="TAM50"/>
          <cell r="TAN50"/>
          <cell r="TAO50"/>
          <cell r="TAP50"/>
          <cell r="TAQ50"/>
          <cell r="TAR50"/>
          <cell r="TAS50"/>
          <cell r="TAT50"/>
          <cell r="TAU50"/>
          <cell r="TAV50"/>
          <cell r="TAW50"/>
          <cell r="TAX50"/>
          <cell r="TAY50"/>
          <cell r="TAZ50"/>
          <cell r="TBA50"/>
          <cell r="TBB50"/>
          <cell r="TBC50"/>
          <cell r="TBD50"/>
          <cell r="TBE50"/>
          <cell r="TBF50"/>
          <cell r="TBG50"/>
          <cell r="TBH50"/>
          <cell r="TBI50"/>
          <cell r="TBJ50"/>
          <cell r="TBK50"/>
          <cell r="TBL50"/>
          <cell r="TBM50"/>
          <cell r="TBN50"/>
          <cell r="TBO50"/>
          <cell r="TBP50"/>
          <cell r="TBQ50"/>
          <cell r="TBR50"/>
          <cell r="TBS50"/>
          <cell r="TBT50"/>
          <cell r="TBU50"/>
          <cell r="TBV50"/>
          <cell r="TBW50"/>
          <cell r="TBX50"/>
          <cell r="TBY50"/>
          <cell r="TBZ50"/>
          <cell r="TCA50"/>
          <cell r="TCB50"/>
          <cell r="TCC50"/>
          <cell r="TCD50"/>
          <cell r="TCE50"/>
          <cell r="TCF50"/>
          <cell r="TCG50"/>
          <cell r="TCH50"/>
          <cell r="TCI50"/>
          <cell r="TCJ50"/>
          <cell r="TCK50"/>
          <cell r="TCL50"/>
          <cell r="TCM50"/>
          <cell r="TCN50"/>
          <cell r="TCO50"/>
          <cell r="TCP50"/>
          <cell r="TCQ50"/>
          <cell r="TCR50"/>
          <cell r="TCS50"/>
          <cell r="TCT50"/>
          <cell r="TCU50"/>
          <cell r="TCV50"/>
          <cell r="TCW50"/>
          <cell r="TCX50"/>
          <cell r="TCY50"/>
          <cell r="TCZ50"/>
          <cell r="TDA50"/>
          <cell r="TDB50"/>
          <cell r="TDC50"/>
          <cell r="TDD50"/>
          <cell r="TDE50"/>
          <cell r="TDF50"/>
          <cell r="TDG50"/>
          <cell r="TDH50"/>
          <cell r="TDI50"/>
          <cell r="TDJ50"/>
          <cell r="TDK50"/>
          <cell r="TDL50"/>
          <cell r="TDM50"/>
          <cell r="TDN50"/>
          <cell r="TDO50"/>
          <cell r="TDP50"/>
          <cell r="TDQ50"/>
          <cell r="TDR50"/>
          <cell r="TDS50"/>
          <cell r="TDT50"/>
          <cell r="TDU50"/>
          <cell r="TDV50"/>
          <cell r="TDW50"/>
          <cell r="TDX50"/>
          <cell r="TDY50"/>
          <cell r="TDZ50"/>
          <cell r="TEA50"/>
          <cell r="TEB50"/>
          <cell r="TEC50"/>
          <cell r="TED50"/>
          <cell r="TEE50"/>
          <cell r="TEF50"/>
          <cell r="TEG50"/>
          <cell r="TEH50"/>
          <cell r="TEI50"/>
          <cell r="TEJ50"/>
          <cell r="TEK50"/>
          <cell r="TEL50"/>
          <cell r="TEM50"/>
          <cell r="TEN50"/>
          <cell r="TEO50"/>
          <cell r="TEP50"/>
          <cell r="TEQ50"/>
          <cell r="TER50"/>
          <cell r="TES50"/>
          <cell r="TET50"/>
          <cell r="TEU50"/>
          <cell r="TEV50"/>
          <cell r="TEW50"/>
          <cell r="TEX50"/>
          <cell r="TEY50"/>
          <cell r="TEZ50"/>
          <cell r="TFA50"/>
          <cell r="TFB50"/>
          <cell r="TFC50"/>
          <cell r="TFD50"/>
          <cell r="TFE50"/>
          <cell r="TFF50"/>
          <cell r="TFG50"/>
          <cell r="TFH50"/>
          <cell r="TFI50"/>
          <cell r="TFJ50"/>
          <cell r="TFK50"/>
          <cell r="TFL50"/>
          <cell r="TFM50"/>
          <cell r="TFN50"/>
          <cell r="TFO50"/>
          <cell r="TFP50"/>
          <cell r="TFQ50"/>
          <cell r="TFR50"/>
          <cell r="TFS50"/>
          <cell r="TFT50"/>
          <cell r="TFU50"/>
          <cell r="TFV50"/>
          <cell r="TFW50"/>
          <cell r="TFX50"/>
          <cell r="TFY50"/>
          <cell r="TFZ50"/>
          <cell r="TGA50"/>
          <cell r="TGB50"/>
          <cell r="TGC50"/>
          <cell r="TGD50"/>
          <cell r="TGE50"/>
          <cell r="TGF50"/>
          <cell r="TGG50"/>
          <cell r="TGH50"/>
          <cell r="TGI50"/>
          <cell r="TGJ50"/>
          <cell r="TGK50"/>
          <cell r="TGL50"/>
          <cell r="TGM50"/>
          <cell r="TGN50"/>
          <cell r="TGO50"/>
          <cell r="TGP50"/>
          <cell r="TGQ50"/>
          <cell r="TGR50"/>
          <cell r="TGS50"/>
          <cell r="TGT50"/>
          <cell r="TGU50"/>
          <cell r="TGV50"/>
          <cell r="TGW50"/>
          <cell r="TGX50"/>
          <cell r="TGY50"/>
          <cell r="TGZ50"/>
          <cell r="THA50"/>
          <cell r="THB50"/>
          <cell r="THC50"/>
          <cell r="THD50"/>
          <cell r="THE50"/>
          <cell r="THF50"/>
          <cell r="THG50"/>
          <cell r="THH50"/>
          <cell r="THI50"/>
          <cell r="THJ50"/>
          <cell r="THK50"/>
          <cell r="THL50"/>
          <cell r="THM50"/>
          <cell r="THN50"/>
          <cell r="THO50"/>
          <cell r="THP50"/>
          <cell r="THQ50"/>
          <cell r="THR50"/>
          <cell r="THS50"/>
          <cell r="THT50"/>
          <cell r="THU50"/>
          <cell r="THV50"/>
          <cell r="THW50"/>
          <cell r="THX50"/>
          <cell r="THY50"/>
          <cell r="THZ50"/>
          <cell r="TIA50"/>
          <cell r="TIB50"/>
          <cell r="TIC50"/>
          <cell r="TID50"/>
          <cell r="TIE50"/>
          <cell r="TIF50"/>
          <cell r="TIG50"/>
          <cell r="TIH50"/>
          <cell r="TII50"/>
          <cell r="TIJ50"/>
          <cell r="TIK50"/>
          <cell r="TIL50"/>
          <cell r="TIM50"/>
          <cell r="TIN50"/>
          <cell r="TIO50"/>
          <cell r="TIP50"/>
          <cell r="TIQ50"/>
          <cell r="TIR50"/>
          <cell r="TIS50"/>
          <cell r="TIT50"/>
          <cell r="TIU50"/>
          <cell r="TIV50"/>
          <cell r="TIW50"/>
          <cell r="TIX50"/>
          <cell r="TIY50"/>
          <cell r="TIZ50"/>
          <cell r="TJA50"/>
          <cell r="TJB50"/>
          <cell r="TJC50"/>
          <cell r="TJD50"/>
          <cell r="TJE50"/>
          <cell r="TJF50"/>
          <cell r="TJG50"/>
          <cell r="TJH50"/>
          <cell r="TJI50"/>
          <cell r="TJJ50"/>
          <cell r="TJK50"/>
          <cell r="TJL50"/>
          <cell r="TJM50"/>
          <cell r="TJN50"/>
          <cell r="TJO50"/>
          <cell r="TJP50"/>
          <cell r="TJQ50"/>
          <cell r="TJR50"/>
          <cell r="TJS50"/>
          <cell r="TJT50"/>
          <cell r="TJU50"/>
          <cell r="TJV50"/>
          <cell r="TJW50"/>
          <cell r="TJX50"/>
          <cell r="TJY50"/>
          <cell r="TJZ50"/>
          <cell r="TKA50"/>
          <cell r="TKB50"/>
          <cell r="TKC50"/>
          <cell r="TKD50"/>
          <cell r="TKE50"/>
          <cell r="TKF50"/>
          <cell r="TKG50"/>
          <cell r="TKH50"/>
          <cell r="TKI50"/>
          <cell r="TKJ50"/>
          <cell r="TKK50"/>
          <cell r="TKL50"/>
          <cell r="TKM50"/>
          <cell r="TKN50"/>
          <cell r="TKO50"/>
          <cell r="TKP50"/>
          <cell r="TKQ50"/>
          <cell r="TKR50"/>
          <cell r="TKS50"/>
          <cell r="TKT50"/>
          <cell r="TKU50"/>
          <cell r="TKV50"/>
          <cell r="TKW50"/>
          <cell r="TKX50"/>
          <cell r="TKY50"/>
          <cell r="TKZ50"/>
          <cell r="TLA50"/>
          <cell r="TLB50"/>
          <cell r="TLC50"/>
          <cell r="TLD50"/>
          <cell r="TLE50"/>
          <cell r="TLF50"/>
          <cell r="TLG50"/>
          <cell r="TLH50"/>
          <cell r="TLI50"/>
          <cell r="TLJ50"/>
          <cell r="TLK50"/>
          <cell r="TLL50"/>
          <cell r="TLM50"/>
          <cell r="TLN50"/>
          <cell r="TLO50"/>
          <cell r="TLP50"/>
          <cell r="TLQ50"/>
          <cell r="TLR50"/>
          <cell r="TLS50"/>
          <cell r="TLT50"/>
          <cell r="TLU50"/>
          <cell r="TLV50"/>
          <cell r="TLW50"/>
          <cell r="TLX50"/>
          <cell r="TLY50"/>
          <cell r="TLZ50"/>
          <cell r="TMA50"/>
          <cell r="TMB50"/>
          <cell r="TMC50"/>
          <cell r="TMD50"/>
          <cell r="TME50"/>
          <cell r="TMF50"/>
          <cell r="TMG50"/>
          <cell r="TMH50"/>
          <cell r="TMI50"/>
          <cell r="TMJ50"/>
          <cell r="TMK50"/>
          <cell r="TML50"/>
          <cell r="TMM50"/>
          <cell r="TMN50"/>
          <cell r="TMO50"/>
          <cell r="TMP50"/>
          <cell r="TMQ50"/>
          <cell r="TMR50"/>
          <cell r="TMS50"/>
          <cell r="TMT50"/>
          <cell r="TMU50"/>
          <cell r="TMV50"/>
          <cell r="TMW50"/>
          <cell r="TMX50"/>
          <cell r="TMY50"/>
          <cell r="TMZ50"/>
          <cell r="TNA50"/>
          <cell r="TNB50"/>
          <cell r="TNC50"/>
          <cell r="TND50"/>
          <cell r="TNE50"/>
          <cell r="TNF50"/>
          <cell r="TNG50"/>
          <cell r="TNH50"/>
          <cell r="TNI50"/>
          <cell r="TNJ50"/>
          <cell r="TNK50"/>
          <cell r="TNL50"/>
          <cell r="TNM50"/>
          <cell r="TNN50"/>
          <cell r="TNO50"/>
          <cell r="TNP50"/>
          <cell r="TNQ50"/>
          <cell r="TNR50"/>
          <cell r="TNS50"/>
          <cell r="TNT50"/>
          <cell r="TNU50"/>
          <cell r="TNV50"/>
          <cell r="TNW50"/>
          <cell r="TNX50"/>
          <cell r="TNY50"/>
          <cell r="TNZ50"/>
          <cell r="TOA50"/>
          <cell r="TOB50"/>
          <cell r="TOC50"/>
          <cell r="TOD50"/>
          <cell r="TOE50"/>
          <cell r="TOF50"/>
          <cell r="TOG50"/>
          <cell r="TOH50"/>
          <cell r="TOI50"/>
          <cell r="TOJ50"/>
          <cell r="TOK50"/>
          <cell r="TOL50"/>
          <cell r="TOM50"/>
          <cell r="TON50"/>
          <cell r="TOO50"/>
          <cell r="TOP50"/>
          <cell r="TOQ50"/>
          <cell r="TOR50"/>
          <cell r="TOS50"/>
          <cell r="TOT50"/>
          <cell r="TOU50"/>
          <cell r="TOV50"/>
          <cell r="TOW50"/>
          <cell r="TOX50"/>
          <cell r="TOY50"/>
          <cell r="TOZ50"/>
          <cell r="TPA50"/>
          <cell r="TPB50"/>
          <cell r="TPC50"/>
          <cell r="TPD50"/>
          <cell r="TPE50"/>
          <cell r="TPF50"/>
          <cell r="TPG50"/>
          <cell r="TPH50"/>
          <cell r="TPI50"/>
          <cell r="TPJ50"/>
          <cell r="TPK50"/>
          <cell r="TPL50"/>
          <cell r="TPM50"/>
          <cell r="TPN50"/>
          <cell r="TPO50"/>
          <cell r="TPP50"/>
          <cell r="TPQ50"/>
          <cell r="TPR50"/>
          <cell r="TPS50"/>
          <cell r="TPT50"/>
          <cell r="TPU50"/>
          <cell r="TPV50"/>
          <cell r="TPW50"/>
          <cell r="TPX50"/>
          <cell r="TPY50"/>
          <cell r="TPZ50"/>
          <cell r="TQA50"/>
          <cell r="TQB50"/>
          <cell r="TQC50"/>
          <cell r="TQD50"/>
          <cell r="TQE50"/>
          <cell r="TQF50"/>
          <cell r="TQG50"/>
          <cell r="TQH50"/>
          <cell r="TQI50"/>
          <cell r="TQJ50"/>
          <cell r="TQK50"/>
          <cell r="TQL50"/>
          <cell r="TQM50"/>
          <cell r="TQN50"/>
          <cell r="TQO50"/>
          <cell r="TQP50"/>
          <cell r="TQQ50"/>
          <cell r="TQR50"/>
          <cell r="TQS50"/>
          <cell r="TQT50"/>
          <cell r="TQU50"/>
          <cell r="TQV50"/>
          <cell r="TQW50"/>
          <cell r="TQX50"/>
          <cell r="TQY50"/>
          <cell r="TQZ50"/>
          <cell r="TRA50"/>
          <cell r="TRB50"/>
          <cell r="TRC50"/>
          <cell r="TRD50"/>
          <cell r="TRE50"/>
          <cell r="TRF50"/>
          <cell r="TRG50"/>
          <cell r="TRH50"/>
          <cell r="TRI50"/>
          <cell r="TRJ50"/>
          <cell r="TRK50"/>
          <cell r="TRL50"/>
          <cell r="TRM50"/>
          <cell r="TRN50"/>
          <cell r="TRO50"/>
          <cell r="TRP50"/>
          <cell r="TRQ50"/>
          <cell r="TRR50"/>
          <cell r="TRS50"/>
          <cell r="TRT50"/>
          <cell r="TRU50"/>
          <cell r="TRV50"/>
          <cell r="TRW50"/>
          <cell r="TRX50"/>
          <cell r="TRY50"/>
          <cell r="TRZ50"/>
          <cell r="TSA50"/>
          <cell r="TSB50"/>
          <cell r="TSC50"/>
          <cell r="TSD50"/>
          <cell r="TSE50"/>
          <cell r="TSF50"/>
          <cell r="TSG50"/>
          <cell r="TSH50"/>
          <cell r="TSI50"/>
          <cell r="TSJ50"/>
          <cell r="TSK50"/>
          <cell r="TSL50"/>
          <cell r="TSM50"/>
          <cell r="TSN50"/>
          <cell r="TSO50"/>
          <cell r="TSP50"/>
          <cell r="TSQ50"/>
          <cell r="TSR50"/>
          <cell r="TSS50"/>
          <cell r="TST50"/>
          <cell r="TSU50"/>
          <cell r="TSV50"/>
          <cell r="TSW50"/>
          <cell r="TSX50"/>
          <cell r="TSY50"/>
          <cell r="TSZ50"/>
          <cell r="TTA50"/>
          <cell r="TTB50"/>
          <cell r="TTC50"/>
          <cell r="TTD50"/>
          <cell r="TTE50"/>
          <cell r="TTF50"/>
          <cell r="TTG50"/>
          <cell r="TTH50"/>
          <cell r="TTI50"/>
          <cell r="TTJ50"/>
          <cell r="TTK50"/>
          <cell r="TTL50"/>
          <cell r="TTM50"/>
          <cell r="TTN50"/>
          <cell r="TTO50"/>
          <cell r="TTP50"/>
          <cell r="TTQ50"/>
          <cell r="TTR50"/>
          <cell r="TTS50"/>
          <cell r="TTT50"/>
          <cell r="TTU50"/>
          <cell r="TTV50"/>
          <cell r="TTW50"/>
          <cell r="TTX50"/>
          <cell r="TTY50"/>
          <cell r="TTZ50"/>
          <cell r="TUA50"/>
          <cell r="TUB50"/>
          <cell r="TUC50"/>
          <cell r="TUD50"/>
          <cell r="TUE50"/>
          <cell r="TUF50"/>
          <cell r="TUG50"/>
          <cell r="TUH50"/>
          <cell r="TUI50"/>
          <cell r="TUJ50"/>
          <cell r="TUK50"/>
          <cell r="TUL50"/>
          <cell r="TUM50"/>
          <cell r="TUN50"/>
          <cell r="TUO50"/>
          <cell r="TUP50"/>
          <cell r="TUQ50"/>
          <cell r="TUR50"/>
          <cell r="TUS50"/>
          <cell r="TUT50"/>
          <cell r="TUU50"/>
          <cell r="TUV50"/>
          <cell r="TUW50"/>
          <cell r="TUX50"/>
          <cell r="TUY50"/>
          <cell r="TUZ50"/>
          <cell r="TVA50"/>
          <cell r="TVB50"/>
          <cell r="TVC50"/>
          <cell r="TVD50"/>
          <cell r="TVE50"/>
          <cell r="TVF50"/>
          <cell r="TVG50"/>
          <cell r="TVH50"/>
          <cell r="TVI50"/>
          <cell r="TVJ50"/>
          <cell r="TVK50"/>
          <cell r="TVL50"/>
          <cell r="TVM50"/>
          <cell r="TVN50"/>
          <cell r="TVO50"/>
          <cell r="TVP50"/>
          <cell r="TVQ50"/>
          <cell r="TVR50"/>
          <cell r="TVS50"/>
          <cell r="TVT50"/>
          <cell r="TVU50"/>
          <cell r="TVV50"/>
          <cell r="TVW50"/>
          <cell r="TVX50"/>
          <cell r="TVY50"/>
          <cell r="TVZ50"/>
          <cell r="TWA50"/>
          <cell r="TWB50"/>
          <cell r="TWC50"/>
          <cell r="TWD50"/>
          <cell r="TWE50"/>
          <cell r="TWF50"/>
          <cell r="TWG50"/>
          <cell r="TWH50"/>
          <cell r="TWI50"/>
          <cell r="TWJ50"/>
          <cell r="TWK50"/>
          <cell r="TWL50"/>
          <cell r="TWM50"/>
          <cell r="TWN50"/>
          <cell r="TWO50"/>
          <cell r="TWP50"/>
          <cell r="TWQ50"/>
          <cell r="TWR50"/>
          <cell r="TWS50"/>
          <cell r="TWT50"/>
          <cell r="TWU50"/>
          <cell r="TWV50"/>
          <cell r="TWW50"/>
          <cell r="TWX50"/>
          <cell r="TWY50"/>
          <cell r="TWZ50"/>
          <cell r="TXA50"/>
          <cell r="TXB50"/>
          <cell r="TXC50"/>
          <cell r="TXD50"/>
          <cell r="TXE50"/>
          <cell r="TXF50"/>
          <cell r="TXG50"/>
          <cell r="TXH50"/>
          <cell r="TXI50"/>
          <cell r="TXJ50"/>
          <cell r="TXK50"/>
          <cell r="TXL50"/>
          <cell r="TXM50"/>
          <cell r="TXN50"/>
          <cell r="TXO50"/>
          <cell r="TXP50"/>
          <cell r="TXQ50"/>
          <cell r="TXR50"/>
          <cell r="TXS50"/>
          <cell r="TXT50"/>
          <cell r="TXU50"/>
          <cell r="TXV50"/>
          <cell r="TXW50"/>
          <cell r="TXX50"/>
          <cell r="TXY50"/>
          <cell r="TXZ50"/>
          <cell r="TYA50"/>
          <cell r="TYB50"/>
          <cell r="TYC50"/>
          <cell r="TYD50"/>
          <cell r="TYE50"/>
          <cell r="TYF50"/>
          <cell r="TYG50"/>
          <cell r="TYH50"/>
          <cell r="TYI50"/>
          <cell r="TYJ50"/>
          <cell r="TYK50"/>
          <cell r="TYL50"/>
          <cell r="TYM50"/>
          <cell r="TYN50"/>
          <cell r="TYO50"/>
          <cell r="TYP50"/>
          <cell r="TYQ50"/>
          <cell r="TYR50"/>
          <cell r="TYS50"/>
          <cell r="TYT50"/>
          <cell r="TYU50"/>
          <cell r="TYV50"/>
          <cell r="TYW50"/>
          <cell r="TYX50"/>
          <cell r="TYY50"/>
          <cell r="TYZ50"/>
          <cell r="TZA50"/>
          <cell r="TZB50"/>
          <cell r="TZC50"/>
          <cell r="TZD50"/>
          <cell r="TZE50"/>
          <cell r="TZF50"/>
          <cell r="TZG50"/>
          <cell r="TZH50"/>
          <cell r="TZI50"/>
          <cell r="TZJ50"/>
          <cell r="TZK50"/>
          <cell r="TZL50"/>
          <cell r="TZM50"/>
          <cell r="TZN50"/>
          <cell r="TZO50"/>
          <cell r="TZP50"/>
          <cell r="TZQ50"/>
          <cell r="TZR50"/>
          <cell r="TZS50"/>
          <cell r="TZT50"/>
          <cell r="TZU50"/>
          <cell r="TZV50"/>
          <cell r="TZW50"/>
          <cell r="TZX50"/>
          <cell r="TZY50"/>
          <cell r="TZZ50"/>
          <cell r="UAA50"/>
          <cell r="UAB50"/>
          <cell r="UAC50"/>
          <cell r="UAD50"/>
          <cell r="UAE50"/>
          <cell r="UAF50"/>
          <cell r="UAG50"/>
          <cell r="UAH50"/>
          <cell r="UAI50"/>
          <cell r="UAJ50"/>
          <cell r="UAK50"/>
          <cell r="UAL50"/>
          <cell r="UAM50"/>
          <cell r="UAN50"/>
          <cell r="UAO50"/>
          <cell r="UAP50"/>
          <cell r="UAQ50"/>
          <cell r="UAR50"/>
          <cell r="UAS50"/>
          <cell r="UAT50"/>
          <cell r="UAU50"/>
          <cell r="UAV50"/>
          <cell r="UAW50"/>
          <cell r="UAX50"/>
          <cell r="UAY50"/>
          <cell r="UAZ50"/>
          <cell r="UBA50"/>
          <cell r="UBB50"/>
          <cell r="UBC50"/>
          <cell r="UBD50"/>
          <cell r="UBE50"/>
          <cell r="UBF50"/>
          <cell r="UBG50"/>
          <cell r="UBH50"/>
          <cell r="UBI50"/>
          <cell r="UBJ50"/>
          <cell r="UBK50"/>
          <cell r="UBL50"/>
          <cell r="UBM50"/>
          <cell r="UBN50"/>
          <cell r="UBO50"/>
          <cell r="UBP50"/>
          <cell r="UBQ50"/>
          <cell r="UBR50"/>
          <cell r="UBS50"/>
          <cell r="UBT50"/>
          <cell r="UBU50"/>
          <cell r="UBV50"/>
          <cell r="UBW50"/>
          <cell r="UBX50"/>
          <cell r="UBY50"/>
          <cell r="UBZ50"/>
          <cell r="UCA50"/>
          <cell r="UCB50"/>
          <cell r="UCC50"/>
          <cell r="UCD50"/>
          <cell r="UCE50"/>
          <cell r="UCF50"/>
          <cell r="UCG50"/>
          <cell r="UCH50"/>
          <cell r="UCI50"/>
          <cell r="UCJ50"/>
          <cell r="UCK50"/>
          <cell r="UCL50"/>
          <cell r="UCM50"/>
          <cell r="UCN50"/>
          <cell r="UCO50"/>
          <cell r="UCP50"/>
          <cell r="UCQ50"/>
          <cell r="UCR50"/>
          <cell r="UCS50"/>
          <cell r="UCT50"/>
          <cell r="UCU50"/>
          <cell r="UCV50"/>
          <cell r="UCW50"/>
          <cell r="UCX50"/>
          <cell r="UCY50"/>
          <cell r="UCZ50"/>
          <cell r="UDA50"/>
          <cell r="UDB50"/>
          <cell r="UDC50"/>
          <cell r="UDD50"/>
          <cell r="UDE50"/>
          <cell r="UDF50"/>
          <cell r="UDG50"/>
          <cell r="UDH50"/>
          <cell r="UDI50"/>
          <cell r="UDJ50"/>
          <cell r="UDK50"/>
          <cell r="UDL50"/>
          <cell r="UDM50"/>
          <cell r="UDN50"/>
          <cell r="UDO50"/>
          <cell r="UDP50"/>
          <cell r="UDQ50"/>
          <cell r="UDR50"/>
          <cell r="UDS50"/>
          <cell r="UDT50"/>
          <cell r="UDU50"/>
          <cell r="UDV50"/>
          <cell r="UDW50"/>
          <cell r="UDX50"/>
          <cell r="UDY50"/>
          <cell r="UDZ50"/>
          <cell r="UEA50"/>
          <cell r="UEB50"/>
          <cell r="UEC50"/>
          <cell r="UED50"/>
          <cell r="UEE50"/>
          <cell r="UEF50"/>
          <cell r="UEG50"/>
          <cell r="UEH50"/>
          <cell r="UEI50"/>
          <cell r="UEJ50"/>
          <cell r="UEK50"/>
          <cell r="UEL50"/>
          <cell r="UEM50"/>
          <cell r="UEN50"/>
          <cell r="UEO50"/>
          <cell r="UEP50"/>
          <cell r="UEQ50"/>
          <cell r="UER50"/>
          <cell r="UES50"/>
          <cell r="UET50"/>
          <cell r="UEU50"/>
          <cell r="UEV50"/>
          <cell r="UEW50"/>
          <cell r="UEX50"/>
          <cell r="UEY50"/>
          <cell r="UEZ50"/>
          <cell r="UFA50"/>
          <cell r="UFB50"/>
          <cell r="UFC50"/>
          <cell r="UFD50"/>
          <cell r="UFE50"/>
          <cell r="UFF50"/>
          <cell r="UFG50"/>
          <cell r="UFH50"/>
          <cell r="UFI50"/>
          <cell r="UFJ50"/>
          <cell r="UFK50"/>
          <cell r="UFL50"/>
          <cell r="UFM50"/>
          <cell r="UFN50"/>
          <cell r="UFO50"/>
          <cell r="UFP50"/>
          <cell r="UFQ50"/>
          <cell r="UFR50"/>
          <cell r="UFS50"/>
          <cell r="UFT50"/>
          <cell r="UFU50"/>
          <cell r="UFV50"/>
          <cell r="UFW50"/>
          <cell r="UFX50"/>
          <cell r="UFY50"/>
          <cell r="UFZ50"/>
          <cell r="UGA50"/>
          <cell r="UGB50"/>
          <cell r="UGC50"/>
          <cell r="UGD50"/>
          <cell r="UGE50"/>
          <cell r="UGF50"/>
          <cell r="UGG50"/>
          <cell r="UGH50"/>
          <cell r="UGI50"/>
          <cell r="UGJ50"/>
          <cell r="UGK50"/>
          <cell r="UGL50"/>
          <cell r="UGM50"/>
          <cell r="UGN50"/>
          <cell r="UGO50"/>
          <cell r="UGP50"/>
          <cell r="UGQ50"/>
          <cell r="UGR50"/>
          <cell r="UGS50"/>
          <cell r="UGT50"/>
          <cell r="UGU50"/>
          <cell r="UGV50"/>
          <cell r="UGW50"/>
          <cell r="UGX50"/>
          <cell r="UGY50"/>
          <cell r="UGZ50"/>
          <cell r="UHA50"/>
          <cell r="UHB50"/>
          <cell r="UHC50"/>
          <cell r="UHD50"/>
          <cell r="UHE50"/>
          <cell r="UHF50"/>
          <cell r="UHG50"/>
          <cell r="UHH50"/>
          <cell r="UHI50"/>
          <cell r="UHJ50"/>
          <cell r="UHK50"/>
          <cell r="UHL50"/>
          <cell r="UHM50"/>
          <cell r="UHN50"/>
          <cell r="UHO50"/>
          <cell r="UHP50"/>
          <cell r="UHQ50"/>
          <cell r="UHR50"/>
          <cell r="UHS50"/>
          <cell r="UHT50"/>
          <cell r="UHU50"/>
          <cell r="UHV50"/>
          <cell r="UHW50"/>
          <cell r="UHX50"/>
          <cell r="UHY50"/>
          <cell r="UHZ50"/>
          <cell r="UIA50"/>
          <cell r="UIB50"/>
          <cell r="UIC50"/>
          <cell r="UID50"/>
          <cell r="UIE50"/>
          <cell r="UIF50"/>
          <cell r="UIG50"/>
          <cell r="UIH50"/>
          <cell r="UII50"/>
          <cell r="UIJ50"/>
          <cell r="UIK50"/>
          <cell r="UIL50"/>
          <cell r="UIM50"/>
          <cell r="UIN50"/>
          <cell r="UIO50"/>
          <cell r="UIP50"/>
          <cell r="UIQ50"/>
          <cell r="UIR50"/>
          <cell r="UIS50"/>
          <cell r="UIT50"/>
          <cell r="UIU50"/>
          <cell r="UIV50"/>
          <cell r="UIW50"/>
          <cell r="UIX50"/>
          <cell r="UIY50"/>
          <cell r="UIZ50"/>
          <cell r="UJA50"/>
          <cell r="UJB50"/>
          <cell r="UJC50"/>
          <cell r="UJD50"/>
          <cell r="UJE50"/>
          <cell r="UJF50"/>
          <cell r="UJG50"/>
          <cell r="UJH50"/>
          <cell r="UJI50"/>
          <cell r="UJJ50"/>
          <cell r="UJK50"/>
          <cell r="UJL50"/>
          <cell r="UJM50"/>
          <cell r="UJN50"/>
          <cell r="UJO50"/>
          <cell r="UJP50"/>
          <cell r="UJQ50"/>
          <cell r="UJR50"/>
          <cell r="UJS50"/>
          <cell r="UJT50"/>
          <cell r="UJU50"/>
          <cell r="UJV50"/>
          <cell r="UJW50"/>
          <cell r="UJX50"/>
          <cell r="UJY50"/>
          <cell r="UJZ50"/>
          <cell r="UKA50"/>
          <cell r="UKB50"/>
          <cell r="UKC50"/>
          <cell r="UKD50"/>
          <cell r="UKE50"/>
          <cell r="UKF50"/>
          <cell r="UKG50"/>
          <cell r="UKH50"/>
          <cell r="UKI50"/>
          <cell r="UKJ50"/>
          <cell r="UKK50"/>
          <cell r="UKL50"/>
          <cell r="UKM50"/>
          <cell r="UKN50"/>
          <cell r="UKO50"/>
          <cell r="UKP50"/>
          <cell r="UKQ50"/>
          <cell r="UKR50"/>
          <cell r="UKS50"/>
          <cell r="UKT50"/>
          <cell r="UKU50"/>
          <cell r="UKV50"/>
          <cell r="UKW50"/>
          <cell r="UKX50"/>
          <cell r="UKY50"/>
          <cell r="UKZ50"/>
          <cell r="ULA50"/>
          <cell r="ULB50"/>
          <cell r="ULC50"/>
          <cell r="ULD50"/>
          <cell r="ULE50"/>
          <cell r="ULF50"/>
          <cell r="ULG50"/>
          <cell r="ULH50"/>
          <cell r="ULI50"/>
          <cell r="ULJ50"/>
          <cell r="ULK50"/>
          <cell r="ULL50"/>
          <cell r="ULM50"/>
          <cell r="ULN50"/>
          <cell r="ULO50"/>
          <cell r="ULP50"/>
          <cell r="ULQ50"/>
          <cell r="ULR50"/>
          <cell r="ULS50"/>
          <cell r="ULT50"/>
          <cell r="ULU50"/>
          <cell r="ULV50"/>
          <cell r="ULW50"/>
          <cell r="ULX50"/>
          <cell r="ULY50"/>
          <cell r="ULZ50"/>
          <cell r="UMA50"/>
          <cell r="UMB50"/>
          <cell r="UMC50"/>
          <cell r="UMD50"/>
          <cell r="UME50"/>
          <cell r="UMF50"/>
          <cell r="UMG50"/>
          <cell r="UMH50"/>
          <cell r="UMI50"/>
          <cell r="UMJ50"/>
          <cell r="UMK50"/>
          <cell r="UML50"/>
          <cell r="UMM50"/>
          <cell r="UMN50"/>
          <cell r="UMO50"/>
          <cell r="UMP50"/>
          <cell r="UMQ50"/>
          <cell r="UMR50"/>
          <cell r="UMS50"/>
          <cell r="UMT50"/>
          <cell r="UMU50"/>
          <cell r="UMV50"/>
          <cell r="UMW50"/>
          <cell r="UMX50"/>
          <cell r="UMY50"/>
          <cell r="UMZ50"/>
          <cell r="UNA50"/>
          <cell r="UNB50"/>
          <cell r="UNC50"/>
          <cell r="UND50"/>
          <cell r="UNE50"/>
          <cell r="UNF50"/>
          <cell r="UNG50"/>
          <cell r="UNH50"/>
          <cell r="UNI50"/>
          <cell r="UNJ50"/>
          <cell r="UNK50"/>
          <cell r="UNL50"/>
          <cell r="UNM50"/>
          <cell r="UNN50"/>
          <cell r="UNO50"/>
          <cell r="UNP50"/>
          <cell r="UNQ50"/>
          <cell r="UNR50"/>
          <cell r="UNS50"/>
          <cell r="UNT50"/>
          <cell r="UNU50"/>
          <cell r="UNV50"/>
          <cell r="UNW50"/>
          <cell r="UNX50"/>
          <cell r="UNY50"/>
          <cell r="UNZ50"/>
          <cell r="UOA50"/>
          <cell r="UOB50"/>
          <cell r="UOC50"/>
          <cell r="UOD50"/>
          <cell r="UOE50"/>
          <cell r="UOF50"/>
          <cell r="UOG50"/>
          <cell r="UOH50"/>
          <cell r="UOI50"/>
          <cell r="UOJ50"/>
          <cell r="UOK50"/>
          <cell r="UOL50"/>
          <cell r="UOM50"/>
          <cell r="UON50"/>
          <cell r="UOO50"/>
          <cell r="UOP50"/>
          <cell r="UOQ50"/>
          <cell r="UOR50"/>
          <cell r="UOS50"/>
          <cell r="UOT50"/>
          <cell r="UOU50"/>
          <cell r="UOV50"/>
          <cell r="UOW50"/>
          <cell r="UOX50"/>
          <cell r="UOY50"/>
          <cell r="UOZ50"/>
          <cell r="UPA50"/>
          <cell r="UPB50"/>
          <cell r="UPC50"/>
          <cell r="UPD50"/>
          <cell r="UPE50"/>
          <cell r="UPF50"/>
          <cell r="UPG50"/>
          <cell r="UPH50"/>
          <cell r="UPI50"/>
          <cell r="UPJ50"/>
          <cell r="UPK50"/>
          <cell r="UPL50"/>
          <cell r="UPM50"/>
          <cell r="UPN50"/>
          <cell r="UPO50"/>
          <cell r="UPP50"/>
          <cell r="UPQ50"/>
          <cell r="UPR50"/>
          <cell r="UPS50"/>
          <cell r="UPT50"/>
          <cell r="UPU50"/>
          <cell r="UPV50"/>
          <cell r="UPW50"/>
          <cell r="UPX50"/>
          <cell r="UPY50"/>
          <cell r="UPZ50"/>
          <cell r="UQA50"/>
          <cell r="UQB50"/>
          <cell r="UQC50"/>
          <cell r="UQD50"/>
          <cell r="UQE50"/>
          <cell r="UQF50"/>
          <cell r="UQG50"/>
          <cell r="UQH50"/>
          <cell r="UQI50"/>
          <cell r="UQJ50"/>
          <cell r="UQK50"/>
          <cell r="UQL50"/>
          <cell r="UQM50"/>
          <cell r="UQN50"/>
          <cell r="UQO50"/>
          <cell r="UQP50"/>
          <cell r="UQQ50"/>
          <cell r="UQR50"/>
          <cell r="UQS50"/>
          <cell r="UQT50"/>
          <cell r="UQU50"/>
          <cell r="UQV50"/>
          <cell r="UQW50"/>
          <cell r="UQX50"/>
          <cell r="UQY50"/>
          <cell r="UQZ50"/>
          <cell r="URA50"/>
          <cell r="URB50"/>
          <cell r="URC50"/>
          <cell r="URD50"/>
          <cell r="URE50"/>
          <cell r="URF50"/>
          <cell r="URG50"/>
          <cell r="URH50"/>
          <cell r="URI50"/>
          <cell r="URJ50"/>
          <cell r="URK50"/>
          <cell r="URL50"/>
          <cell r="URM50"/>
          <cell r="URN50"/>
          <cell r="URO50"/>
          <cell r="URP50"/>
          <cell r="URQ50"/>
          <cell r="URR50"/>
          <cell r="URS50"/>
          <cell r="URT50"/>
          <cell r="URU50"/>
          <cell r="URV50"/>
          <cell r="URW50"/>
          <cell r="URX50"/>
          <cell r="URY50"/>
          <cell r="URZ50"/>
          <cell r="USA50"/>
          <cell r="USB50"/>
          <cell r="USC50"/>
          <cell r="USD50"/>
          <cell r="USE50"/>
          <cell r="USF50"/>
          <cell r="USG50"/>
          <cell r="USH50"/>
          <cell r="USI50"/>
          <cell r="USJ50"/>
          <cell r="USK50"/>
          <cell r="USL50"/>
          <cell r="USM50"/>
          <cell r="USN50"/>
          <cell r="USO50"/>
          <cell r="USP50"/>
          <cell r="USQ50"/>
          <cell r="USR50"/>
          <cell r="USS50"/>
          <cell r="UST50"/>
          <cell r="USU50"/>
          <cell r="USV50"/>
          <cell r="USW50"/>
          <cell r="USX50"/>
          <cell r="USY50"/>
          <cell r="USZ50"/>
          <cell r="UTA50"/>
          <cell r="UTB50"/>
          <cell r="UTC50"/>
          <cell r="UTD50"/>
          <cell r="UTE50"/>
          <cell r="UTF50"/>
          <cell r="UTG50"/>
          <cell r="UTH50"/>
          <cell r="UTI50"/>
          <cell r="UTJ50"/>
          <cell r="UTK50"/>
          <cell r="UTL50"/>
          <cell r="UTM50"/>
          <cell r="UTN50"/>
          <cell r="UTO50"/>
          <cell r="UTP50"/>
          <cell r="UTQ50"/>
          <cell r="UTR50"/>
          <cell r="UTS50"/>
          <cell r="UTT50"/>
          <cell r="UTU50"/>
          <cell r="UTV50"/>
          <cell r="UTW50"/>
          <cell r="UTX50"/>
          <cell r="UTY50"/>
          <cell r="UTZ50"/>
          <cell r="UUA50"/>
          <cell r="UUB50"/>
          <cell r="UUC50"/>
          <cell r="UUD50"/>
          <cell r="UUE50"/>
          <cell r="UUF50"/>
          <cell r="UUG50"/>
          <cell r="UUH50"/>
          <cell r="UUI50"/>
          <cell r="UUJ50"/>
          <cell r="UUK50"/>
          <cell r="UUL50"/>
          <cell r="UUM50"/>
          <cell r="UUN50"/>
          <cell r="UUO50"/>
          <cell r="UUP50"/>
          <cell r="UUQ50"/>
          <cell r="UUR50"/>
          <cell r="UUS50"/>
          <cell r="UUT50"/>
          <cell r="UUU50"/>
          <cell r="UUV50"/>
          <cell r="UUW50"/>
          <cell r="UUX50"/>
          <cell r="UUY50"/>
          <cell r="UUZ50"/>
          <cell r="UVA50"/>
          <cell r="UVB50"/>
          <cell r="UVC50"/>
          <cell r="UVD50"/>
          <cell r="UVE50"/>
          <cell r="UVF50"/>
          <cell r="UVG50"/>
          <cell r="UVH50"/>
          <cell r="UVI50"/>
          <cell r="UVJ50"/>
          <cell r="UVK50"/>
          <cell r="UVL50"/>
          <cell r="UVM50"/>
          <cell r="UVN50"/>
          <cell r="UVO50"/>
          <cell r="UVP50"/>
          <cell r="UVQ50"/>
          <cell r="UVR50"/>
          <cell r="UVS50"/>
          <cell r="UVT50"/>
          <cell r="UVU50"/>
          <cell r="UVV50"/>
          <cell r="UVW50"/>
          <cell r="UVX50"/>
          <cell r="UVY50"/>
          <cell r="UVZ50"/>
          <cell r="UWA50"/>
          <cell r="UWB50"/>
          <cell r="UWC50"/>
          <cell r="UWD50"/>
          <cell r="UWE50"/>
          <cell r="UWF50"/>
          <cell r="UWG50"/>
          <cell r="UWH50"/>
          <cell r="UWI50"/>
          <cell r="UWJ50"/>
          <cell r="UWK50"/>
          <cell r="UWL50"/>
          <cell r="UWM50"/>
          <cell r="UWN50"/>
          <cell r="UWO50"/>
          <cell r="UWP50"/>
          <cell r="UWQ50"/>
          <cell r="UWR50"/>
          <cell r="UWS50"/>
          <cell r="UWT50"/>
          <cell r="UWU50"/>
          <cell r="UWV50"/>
          <cell r="UWW50"/>
          <cell r="UWX50"/>
          <cell r="UWY50"/>
          <cell r="UWZ50"/>
          <cell r="UXA50"/>
          <cell r="UXB50"/>
          <cell r="UXC50"/>
          <cell r="UXD50"/>
          <cell r="UXE50"/>
          <cell r="UXF50"/>
          <cell r="UXG50"/>
          <cell r="UXH50"/>
          <cell r="UXI50"/>
          <cell r="UXJ50"/>
          <cell r="UXK50"/>
          <cell r="UXL50"/>
          <cell r="UXM50"/>
          <cell r="UXN50"/>
          <cell r="UXO50"/>
          <cell r="UXP50"/>
          <cell r="UXQ50"/>
          <cell r="UXR50"/>
          <cell r="UXS50"/>
          <cell r="UXT50"/>
          <cell r="UXU50"/>
          <cell r="UXV50"/>
          <cell r="UXW50"/>
          <cell r="UXX50"/>
          <cell r="UXY50"/>
          <cell r="UXZ50"/>
          <cell r="UYA50"/>
          <cell r="UYB50"/>
          <cell r="UYC50"/>
          <cell r="UYD50"/>
          <cell r="UYE50"/>
          <cell r="UYF50"/>
          <cell r="UYG50"/>
          <cell r="UYH50"/>
          <cell r="UYI50"/>
          <cell r="UYJ50"/>
          <cell r="UYK50"/>
          <cell r="UYL50"/>
          <cell r="UYM50"/>
          <cell r="UYN50"/>
          <cell r="UYO50"/>
          <cell r="UYP50"/>
          <cell r="UYQ50"/>
          <cell r="UYR50"/>
          <cell r="UYS50"/>
          <cell r="UYT50"/>
          <cell r="UYU50"/>
          <cell r="UYV50"/>
          <cell r="UYW50"/>
          <cell r="UYX50"/>
          <cell r="UYY50"/>
          <cell r="UYZ50"/>
          <cell r="UZA50"/>
          <cell r="UZB50"/>
          <cell r="UZC50"/>
          <cell r="UZD50"/>
          <cell r="UZE50"/>
          <cell r="UZF50"/>
          <cell r="UZG50"/>
          <cell r="UZH50"/>
          <cell r="UZI50"/>
          <cell r="UZJ50"/>
          <cell r="UZK50"/>
          <cell r="UZL50"/>
          <cell r="UZM50"/>
          <cell r="UZN50"/>
          <cell r="UZO50"/>
          <cell r="UZP50"/>
          <cell r="UZQ50"/>
          <cell r="UZR50"/>
          <cell r="UZS50"/>
          <cell r="UZT50"/>
          <cell r="UZU50"/>
          <cell r="UZV50"/>
          <cell r="UZW50"/>
          <cell r="UZX50"/>
          <cell r="UZY50"/>
          <cell r="UZZ50"/>
          <cell r="VAA50"/>
          <cell r="VAB50"/>
          <cell r="VAC50"/>
          <cell r="VAD50"/>
          <cell r="VAE50"/>
          <cell r="VAF50"/>
          <cell r="VAG50"/>
          <cell r="VAH50"/>
          <cell r="VAI50"/>
          <cell r="VAJ50"/>
          <cell r="VAK50"/>
          <cell r="VAL50"/>
          <cell r="VAM50"/>
          <cell r="VAN50"/>
          <cell r="VAO50"/>
          <cell r="VAP50"/>
          <cell r="VAQ50"/>
          <cell r="VAR50"/>
          <cell r="VAS50"/>
          <cell r="VAT50"/>
          <cell r="VAU50"/>
          <cell r="VAV50"/>
          <cell r="VAW50"/>
          <cell r="VAX50"/>
          <cell r="VAY50"/>
          <cell r="VAZ50"/>
          <cell r="VBA50"/>
          <cell r="VBB50"/>
          <cell r="VBC50"/>
          <cell r="VBD50"/>
          <cell r="VBE50"/>
          <cell r="VBF50"/>
          <cell r="VBG50"/>
          <cell r="VBH50"/>
          <cell r="VBI50"/>
          <cell r="VBJ50"/>
          <cell r="VBK50"/>
          <cell r="VBL50"/>
          <cell r="VBM50"/>
          <cell r="VBN50"/>
          <cell r="VBO50"/>
          <cell r="VBP50"/>
          <cell r="VBQ50"/>
          <cell r="VBR50"/>
          <cell r="VBS50"/>
          <cell r="VBT50"/>
          <cell r="VBU50"/>
          <cell r="VBV50"/>
          <cell r="VBW50"/>
          <cell r="VBX50"/>
          <cell r="VBY50"/>
          <cell r="VBZ50"/>
          <cell r="VCA50"/>
          <cell r="VCB50"/>
          <cell r="VCC50"/>
          <cell r="VCD50"/>
          <cell r="VCE50"/>
          <cell r="VCF50"/>
          <cell r="VCG50"/>
          <cell r="VCH50"/>
          <cell r="VCI50"/>
          <cell r="VCJ50"/>
          <cell r="VCK50"/>
          <cell r="VCL50"/>
          <cell r="VCM50"/>
          <cell r="VCN50"/>
          <cell r="VCO50"/>
          <cell r="VCP50"/>
          <cell r="VCQ50"/>
          <cell r="VCR50"/>
          <cell r="VCS50"/>
          <cell r="VCT50"/>
          <cell r="VCU50"/>
          <cell r="VCV50"/>
          <cell r="VCW50"/>
          <cell r="VCX50"/>
          <cell r="VCY50"/>
          <cell r="VCZ50"/>
          <cell r="VDA50"/>
          <cell r="VDB50"/>
          <cell r="VDC50"/>
          <cell r="VDD50"/>
          <cell r="VDE50"/>
          <cell r="VDF50"/>
          <cell r="VDG50"/>
          <cell r="VDH50"/>
          <cell r="VDI50"/>
          <cell r="VDJ50"/>
          <cell r="VDK50"/>
          <cell r="VDL50"/>
          <cell r="VDM50"/>
          <cell r="VDN50"/>
          <cell r="VDO50"/>
          <cell r="VDP50"/>
          <cell r="VDQ50"/>
          <cell r="VDR50"/>
          <cell r="VDS50"/>
          <cell r="VDT50"/>
          <cell r="VDU50"/>
          <cell r="VDV50"/>
          <cell r="VDW50"/>
          <cell r="VDX50"/>
          <cell r="VDY50"/>
          <cell r="VDZ50"/>
          <cell r="VEA50"/>
          <cell r="VEB50"/>
          <cell r="VEC50"/>
          <cell r="VED50"/>
          <cell r="VEE50"/>
          <cell r="VEF50"/>
          <cell r="VEG50"/>
          <cell r="VEH50"/>
          <cell r="VEI50"/>
          <cell r="VEJ50"/>
          <cell r="VEK50"/>
          <cell r="VEL50"/>
          <cell r="VEM50"/>
          <cell r="VEN50"/>
          <cell r="VEO50"/>
          <cell r="VEP50"/>
          <cell r="VEQ50"/>
          <cell r="VER50"/>
          <cell r="VES50"/>
          <cell r="VET50"/>
          <cell r="VEU50"/>
          <cell r="VEV50"/>
          <cell r="VEW50"/>
          <cell r="VEX50"/>
          <cell r="VEY50"/>
          <cell r="VEZ50"/>
          <cell r="VFA50"/>
          <cell r="VFB50"/>
          <cell r="VFC50"/>
          <cell r="VFD50"/>
          <cell r="VFE50"/>
          <cell r="VFF50"/>
          <cell r="VFG50"/>
          <cell r="VFH50"/>
          <cell r="VFI50"/>
          <cell r="VFJ50"/>
          <cell r="VFK50"/>
          <cell r="VFL50"/>
          <cell r="VFM50"/>
          <cell r="VFN50"/>
          <cell r="VFO50"/>
          <cell r="VFP50"/>
          <cell r="VFQ50"/>
          <cell r="VFR50"/>
          <cell r="VFS50"/>
          <cell r="VFT50"/>
          <cell r="VFU50"/>
          <cell r="VFV50"/>
          <cell r="VFW50"/>
          <cell r="VFX50"/>
          <cell r="VFY50"/>
          <cell r="VFZ50"/>
          <cell r="VGA50"/>
          <cell r="VGB50"/>
          <cell r="VGC50"/>
          <cell r="VGD50"/>
          <cell r="VGE50"/>
          <cell r="VGF50"/>
          <cell r="VGG50"/>
          <cell r="VGH50"/>
          <cell r="VGI50"/>
          <cell r="VGJ50"/>
          <cell r="VGK50"/>
          <cell r="VGL50"/>
          <cell r="VGM50"/>
          <cell r="VGN50"/>
          <cell r="VGO50"/>
          <cell r="VGP50"/>
          <cell r="VGQ50"/>
          <cell r="VGR50"/>
          <cell r="VGS50"/>
          <cell r="VGT50"/>
          <cell r="VGU50"/>
          <cell r="VGV50"/>
          <cell r="VGW50"/>
          <cell r="VGX50"/>
          <cell r="VGY50"/>
          <cell r="VGZ50"/>
          <cell r="VHA50"/>
          <cell r="VHB50"/>
          <cell r="VHC50"/>
          <cell r="VHD50"/>
          <cell r="VHE50"/>
          <cell r="VHF50"/>
          <cell r="VHG50"/>
          <cell r="VHH50"/>
          <cell r="VHI50"/>
          <cell r="VHJ50"/>
          <cell r="VHK50"/>
          <cell r="VHL50"/>
          <cell r="VHM50"/>
          <cell r="VHN50"/>
          <cell r="VHO50"/>
          <cell r="VHP50"/>
          <cell r="VHQ50"/>
          <cell r="VHR50"/>
          <cell r="VHS50"/>
          <cell r="VHT50"/>
          <cell r="VHU50"/>
          <cell r="VHV50"/>
          <cell r="VHW50"/>
          <cell r="VHX50"/>
          <cell r="VHY50"/>
          <cell r="VHZ50"/>
          <cell r="VIA50"/>
          <cell r="VIB50"/>
          <cell r="VIC50"/>
          <cell r="VID50"/>
          <cell r="VIE50"/>
          <cell r="VIF50"/>
          <cell r="VIG50"/>
          <cell r="VIH50"/>
          <cell r="VII50"/>
          <cell r="VIJ50"/>
          <cell r="VIK50"/>
          <cell r="VIL50"/>
          <cell r="VIM50"/>
          <cell r="VIN50"/>
          <cell r="VIO50"/>
          <cell r="VIP50"/>
          <cell r="VIQ50"/>
          <cell r="VIR50"/>
          <cell r="VIS50"/>
          <cell r="VIT50"/>
          <cell r="VIU50"/>
          <cell r="VIV50"/>
          <cell r="VIW50"/>
          <cell r="VIX50"/>
          <cell r="VIY50"/>
          <cell r="VIZ50"/>
          <cell r="VJA50"/>
          <cell r="VJB50"/>
          <cell r="VJC50"/>
          <cell r="VJD50"/>
          <cell r="VJE50"/>
          <cell r="VJF50"/>
          <cell r="VJG50"/>
          <cell r="VJH50"/>
          <cell r="VJI50"/>
          <cell r="VJJ50"/>
          <cell r="VJK50"/>
          <cell r="VJL50"/>
          <cell r="VJM50"/>
          <cell r="VJN50"/>
          <cell r="VJO50"/>
          <cell r="VJP50"/>
          <cell r="VJQ50"/>
          <cell r="VJR50"/>
          <cell r="VJS50"/>
          <cell r="VJT50"/>
          <cell r="VJU50"/>
          <cell r="VJV50"/>
          <cell r="VJW50"/>
          <cell r="VJX50"/>
          <cell r="VJY50"/>
          <cell r="VJZ50"/>
          <cell r="VKA50"/>
          <cell r="VKB50"/>
          <cell r="VKC50"/>
          <cell r="VKD50"/>
          <cell r="VKE50"/>
          <cell r="VKF50"/>
          <cell r="VKG50"/>
          <cell r="VKH50"/>
          <cell r="VKI50"/>
          <cell r="VKJ50"/>
          <cell r="VKK50"/>
          <cell r="VKL50"/>
          <cell r="VKM50"/>
          <cell r="VKN50"/>
          <cell r="VKO50"/>
          <cell r="VKP50"/>
          <cell r="VKQ50"/>
          <cell r="VKR50"/>
          <cell r="VKS50"/>
          <cell r="VKT50"/>
          <cell r="VKU50"/>
          <cell r="VKV50"/>
          <cell r="VKW50"/>
          <cell r="VKX50"/>
          <cell r="VKY50"/>
          <cell r="VKZ50"/>
          <cell r="VLA50"/>
          <cell r="VLB50"/>
          <cell r="VLC50"/>
          <cell r="VLD50"/>
          <cell r="VLE50"/>
          <cell r="VLF50"/>
          <cell r="VLG50"/>
          <cell r="VLH50"/>
          <cell r="VLI50"/>
          <cell r="VLJ50"/>
          <cell r="VLK50"/>
          <cell r="VLL50"/>
          <cell r="VLM50"/>
          <cell r="VLN50"/>
          <cell r="VLO50"/>
          <cell r="VLP50"/>
          <cell r="VLQ50"/>
          <cell r="VLR50"/>
          <cell r="VLS50"/>
          <cell r="VLT50"/>
          <cell r="VLU50"/>
          <cell r="VLV50"/>
          <cell r="VLW50"/>
          <cell r="VLX50"/>
          <cell r="VLY50"/>
          <cell r="VLZ50"/>
          <cell r="VMA50"/>
          <cell r="VMB50"/>
          <cell r="VMC50"/>
          <cell r="VMD50"/>
          <cell r="VME50"/>
          <cell r="VMF50"/>
          <cell r="VMG50"/>
          <cell r="VMH50"/>
          <cell r="VMI50"/>
          <cell r="VMJ50"/>
          <cell r="VMK50"/>
          <cell r="VML50"/>
          <cell r="VMM50"/>
          <cell r="VMN50"/>
          <cell r="VMO50"/>
          <cell r="VMP50"/>
          <cell r="VMQ50"/>
          <cell r="VMR50"/>
          <cell r="VMS50"/>
          <cell r="VMT50"/>
          <cell r="VMU50"/>
          <cell r="VMV50"/>
          <cell r="VMW50"/>
          <cell r="VMX50"/>
          <cell r="VMY50"/>
          <cell r="VMZ50"/>
          <cell r="VNA50"/>
          <cell r="VNB50"/>
          <cell r="VNC50"/>
          <cell r="VND50"/>
          <cell r="VNE50"/>
          <cell r="VNF50"/>
          <cell r="VNG50"/>
          <cell r="VNH50"/>
          <cell r="VNI50"/>
          <cell r="VNJ50"/>
          <cell r="VNK50"/>
          <cell r="VNL50"/>
          <cell r="VNM50"/>
          <cell r="VNN50"/>
          <cell r="VNO50"/>
          <cell r="VNP50"/>
          <cell r="VNQ50"/>
          <cell r="VNR50"/>
          <cell r="VNS50"/>
          <cell r="VNT50"/>
          <cell r="VNU50"/>
          <cell r="VNV50"/>
          <cell r="VNW50"/>
          <cell r="VNX50"/>
          <cell r="VNY50"/>
          <cell r="VNZ50"/>
          <cell r="VOA50"/>
          <cell r="VOB50"/>
          <cell r="VOC50"/>
          <cell r="VOD50"/>
          <cell r="VOE50"/>
          <cell r="VOF50"/>
          <cell r="VOG50"/>
          <cell r="VOH50"/>
          <cell r="VOI50"/>
          <cell r="VOJ50"/>
          <cell r="VOK50"/>
          <cell r="VOL50"/>
          <cell r="VOM50"/>
          <cell r="VON50"/>
          <cell r="VOO50"/>
          <cell r="VOP50"/>
          <cell r="VOQ50"/>
          <cell r="VOR50"/>
          <cell r="VOS50"/>
          <cell r="VOT50"/>
          <cell r="VOU50"/>
          <cell r="VOV50"/>
          <cell r="VOW50"/>
          <cell r="VOX50"/>
          <cell r="VOY50"/>
          <cell r="VOZ50"/>
          <cell r="VPA50"/>
          <cell r="VPB50"/>
          <cell r="VPC50"/>
          <cell r="VPD50"/>
          <cell r="VPE50"/>
          <cell r="VPF50"/>
          <cell r="VPG50"/>
          <cell r="VPH50"/>
          <cell r="VPI50"/>
          <cell r="VPJ50"/>
          <cell r="VPK50"/>
          <cell r="VPL50"/>
          <cell r="VPM50"/>
          <cell r="VPN50"/>
          <cell r="VPO50"/>
          <cell r="VPP50"/>
          <cell r="VPQ50"/>
          <cell r="VPR50"/>
          <cell r="VPS50"/>
          <cell r="VPT50"/>
          <cell r="VPU50"/>
          <cell r="VPV50"/>
          <cell r="VPW50"/>
          <cell r="VPX50"/>
          <cell r="VPY50"/>
          <cell r="VPZ50"/>
          <cell r="VQA50"/>
          <cell r="VQB50"/>
          <cell r="VQC50"/>
          <cell r="VQD50"/>
          <cell r="VQE50"/>
          <cell r="VQF50"/>
          <cell r="VQG50"/>
          <cell r="VQH50"/>
          <cell r="VQI50"/>
          <cell r="VQJ50"/>
          <cell r="VQK50"/>
          <cell r="VQL50"/>
          <cell r="VQM50"/>
          <cell r="VQN50"/>
          <cell r="VQO50"/>
          <cell r="VQP50"/>
          <cell r="VQQ50"/>
          <cell r="VQR50"/>
          <cell r="VQS50"/>
          <cell r="VQT50"/>
          <cell r="VQU50"/>
          <cell r="VQV50"/>
          <cell r="VQW50"/>
          <cell r="VQX50"/>
          <cell r="VQY50"/>
          <cell r="VQZ50"/>
          <cell r="VRA50"/>
          <cell r="VRB50"/>
          <cell r="VRC50"/>
          <cell r="VRD50"/>
          <cell r="VRE50"/>
          <cell r="VRF50"/>
          <cell r="VRG50"/>
          <cell r="VRH50"/>
          <cell r="VRI50"/>
          <cell r="VRJ50"/>
          <cell r="VRK50"/>
          <cell r="VRL50"/>
          <cell r="VRM50"/>
          <cell r="VRN50"/>
          <cell r="VRO50"/>
          <cell r="VRP50"/>
          <cell r="VRQ50"/>
          <cell r="VRR50"/>
          <cell r="VRS50"/>
          <cell r="VRT50"/>
          <cell r="VRU50"/>
          <cell r="VRV50"/>
          <cell r="VRW50"/>
          <cell r="VRX50"/>
          <cell r="VRY50"/>
          <cell r="VRZ50"/>
          <cell r="VSA50"/>
          <cell r="VSB50"/>
          <cell r="VSC50"/>
          <cell r="VSD50"/>
          <cell r="VSE50"/>
          <cell r="VSF50"/>
          <cell r="VSG50"/>
          <cell r="VSH50"/>
          <cell r="VSI50"/>
          <cell r="VSJ50"/>
          <cell r="VSK50"/>
          <cell r="VSL50"/>
          <cell r="VSM50"/>
          <cell r="VSN50"/>
          <cell r="VSO50"/>
          <cell r="VSP50"/>
          <cell r="VSQ50"/>
          <cell r="VSR50"/>
          <cell r="VSS50"/>
          <cell r="VST50"/>
          <cell r="VSU50"/>
          <cell r="VSV50"/>
          <cell r="VSW50"/>
          <cell r="VSX50"/>
          <cell r="VSY50"/>
          <cell r="VSZ50"/>
          <cell r="VTA50"/>
          <cell r="VTB50"/>
          <cell r="VTC50"/>
          <cell r="VTD50"/>
          <cell r="VTE50"/>
          <cell r="VTF50"/>
          <cell r="VTG50"/>
          <cell r="VTH50"/>
          <cell r="VTI50"/>
          <cell r="VTJ50"/>
          <cell r="VTK50"/>
          <cell r="VTL50"/>
          <cell r="VTM50"/>
          <cell r="VTN50"/>
          <cell r="VTO50"/>
          <cell r="VTP50"/>
          <cell r="VTQ50"/>
          <cell r="VTR50"/>
          <cell r="VTS50"/>
          <cell r="VTT50"/>
          <cell r="VTU50"/>
          <cell r="VTV50"/>
          <cell r="VTW50"/>
          <cell r="VTX50"/>
          <cell r="VTY50"/>
          <cell r="VTZ50"/>
          <cell r="VUA50"/>
          <cell r="VUB50"/>
          <cell r="VUC50"/>
          <cell r="VUD50"/>
          <cell r="VUE50"/>
          <cell r="VUF50"/>
          <cell r="VUG50"/>
          <cell r="VUH50"/>
          <cell r="VUI50"/>
          <cell r="VUJ50"/>
          <cell r="VUK50"/>
          <cell r="VUL50"/>
          <cell r="VUM50"/>
          <cell r="VUN50"/>
          <cell r="VUO50"/>
          <cell r="VUP50"/>
          <cell r="VUQ50"/>
          <cell r="VUR50"/>
          <cell r="VUS50"/>
          <cell r="VUT50"/>
          <cell r="VUU50"/>
          <cell r="VUV50"/>
          <cell r="VUW50"/>
          <cell r="VUX50"/>
          <cell r="VUY50"/>
          <cell r="VUZ50"/>
          <cell r="VVA50"/>
          <cell r="VVB50"/>
          <cell r="VVC50"/>
          <cell r="VVD50"/>
          <cell r="VVE50"/>
          <cell r="VVF50"/>
          <cell r="VVG50"/>
          <cell r="VVH50"/>
          <cell r="VVI50"/>
          <cell r="VVJ50"/>
          <cell r="VVK50"/>
          <cell r="VVL50"/>
          <cell r="VVM50"/>
          <cell r="VVN50"/>
          <cell r="VVO50"/>
          <cell r="VVP50"/>
          <cell r="VVQ50"/>
          <cell r="VVR50"/>
          <cell r="VVS50"/>
          <cell r="VVT50"/>
          <cell r="VVU50"/>
          <cell r="VVV50"/>
          <cell r="VVW50"/>
          <cell r="VVX50"/>
          <cell r="VVY50"/>
          <cell r="VVZ50"/>
          <cell r="VWA50"/>
          <cell r="VWB50"/>
          <cell r="VWC50"/>
          <cell r="VWD50"/>
          <cell r="VWE50"/>
          <cell r="VWF50"/>
          <cell r="VWG50"/>
          <cell r="VWH50"/>
          <cell r="VWI50"/>
          <cell r="VWJ50"/>
          <cell r="VWK50"/>
          <cell r="VWL50"/>
          <cell r="VWM50"/>
          <cell r="VWN50"/>
          <cell r="VWO50"/>
          <cell r="VWP50"/>
          <cell r="VWQ50"/>
          <cell r="VWR50"/>
          <cell r="VWS50"/>
          <cell r="VWT50"/>
          <cell r="VWU50"/>
          <cell r="VWV50"/>
          <cell r="VWW50"/>
          <cell r="VWX50"/>
          <cell r="VWY50"/>
          <cell r="VWZ50"/>
          <cell r="VXA50"/>
          <cell r="VXB50"/>
          <cell r="VXC50"/>
          <cell r="VXD50"/>
          <cell r="VXE50"/>
          <cell r="VXF50"/>
          <cell r="VXG50"/>
          <cell r="VXH50"/>
          <cell r="VXI50"/>
          <cell r="VXJ50"/>
          <cell r="VXK50"/>
          <cell r="VXL50"/>
          <cell r="VXM50"/>
          <cell r="VXN50"/>
          <cell r="VXO50"/>
          <cell r="VXP50"/>
          <cell r="VXQ50"/>
          <cell r="VXR50"/>
          <cell r="VXS50"/>
          <cell r="VXT50"/>
          <cell r="VXU50"/>
          <cell r="VXV50"/>
          <cell r="VXW50"/>
          <cell r="VXX50"/>
          <cell r="VXY50"/>
          <cell r="VXZ50"/>
          <cell r="VYA50"/>
          <cell r="VYB50"/>
          <cell r="VYC50"/>
          <cell r="VYD50"/>
          <cell r="VYE50"/>
          <cell r="VYF50"/>
          <cell r="VYG50"/>
          <cell r="VYH50"/>
          <cell r="VYI50"/>
          <cell r="VYJ50"/>
          <cell r="VYK50"/>
          <cell r="VYL50"/>
          <cell r="VYM50"/>
          <cell r="VYN50"/>
          <cell r="VYO50"/>
          <cell r="VYP50"/>
          <cell r="VYQ50"/>
          <cell r="VYR50"/>
          <cell r="VYS50"/>
          <cell r="VYT50"/>
          <cell r="VYU50"/>
          <cell r="VYV50"/>
          <cell r="VYW50"/>
          <cell r="VYX50"/>
          <cell r="VYY50"/>
          <cell r="VYZ50"/>
          <cell r="VZA50"/>
          <cell r="VZB50"/>
          <cell r="VZC50"/>
          <cell r="VZD50"/>
          <cell r="VZE50"/>
          <cell r="VZF50"/>
          <cell r="VZG50"/>
          <cell r="VZH50"/>
          <cell r="VZI50"/>
          <cell r="VZJ50"/>
          <cell r="VZK50"/>
          <cell r="VZL50"/>
          <cell r="VZM50"/>
          <cell r="VZN50"/>
          <cell r="VZO50"/>
          <cell r="VZP50"/>
          <cell r="VZQ50"/>
          <cell r="VZR50"/>
          <cell r="VZS50"/>
          <cell r="VZT50"/>
          <cell r="VZU50"/>
          <cell r="VZV50"/>
          <cell r="VZW50"/>
          <cell r="VZX50"/>
          <cell r="VZY50"/>
          <cell r="VZZ50"/>
          <cell r="WAA50"/>
          <cell r="WAB50"/>
          <cell r="WAC50"/>
          <cell r="WAD50"/>
          <cell r="WAE50"/>
          <cell r="WAF50"/>
          <cell r="WAG50"/>
          <cell r="WAH50"/>
          <cell r="WAI50"/>
          <cell r="WAJ50"/>
          <cell r="WAK50"/>
          <cell r="WAL50"/>
          <cell r="WAM50"/>
          <cell r="WAN50"/>
          <cell r="WAO50"/>
          <cell r="WAP50"/>
          <cell r="WAQ50"/>
          <cell r="WAR50"/>
          <cell r="WAS50"/>
          <cell r="WAT50"/>
          <cell r="WAU50"/>
          <cell r="WAV50"/>
          <cell r="WAW50"/>
          <cell r="WAX50"/>
          <cell r="WAY50"/>
          <cell r="WAZ50"/>
          <cell r="WBA50"/>
          <cell r="WBB50"/>
          <cell r="WBC50"/>
          <cell r="WBD50"/>
          <cell r="WBE50"/>
          <cell r="WBF50"/>
          <cell r="WBG50"/>
          <cell r="WBH50"/>
          <cell r="WBI50"/>
          <cell r="WBJ50"/>
          <cell r="WBK50"/>
          <cell r="WBL50"/>
          <cell r="WBM50"/>
          <cell r="WBN50"/>
          <cell r="WBO50"/>
          <cell r="WBP50"/>
          <cell r="WBQ50"/>
          <cell r="WBR50"/>
          <cell r="WBS50"/>
          <cell r="WBT50"/>
          <cell r="WBU50"/>
          <cell r="WBV50"/>
          <cell r="WBW50"/>
          <cell r="WBX50"/>
          <cell r="WBY50"/>
          <cell r="WBZ50"/>
          <cell r="WCA50"/>
          <cell r="WCB50"/>
          <cell r="WCC50"/>
          <cell r="WCD50"/>
          <cell r="WCE50"/>
          <cell r="WCF50"/>
          <cell r="WCG50"/>
          <cell r="WCH50"/>
          <cell r="WCI50"/>
          <cell r="WCJ50"/>
          <cell r="WCK50"/>
          <cell r="WCL50"/>
          <cell r="WCM50"/>
          <cell r="WCN50"/>
          <cell r="WCO50"/>
          <cell r="WCP50"/>
          <cell r="WCQ50"/>
          <cell r="WCR50"/>
          <cell r="WCS50"/>
          <cell r="WCT50"/>
          <cell r="WCU50"/>
          <cell r="WCV50"/>
          <cell r="WCW50"/>
          <cell r="WCX50"/>
          <cell r="WCY50"/>
          <cell r="WCZ50"/>
          <cell r="WDA50"/>
          <cell r="WDB50"/>
          <cell r="WDC50"/>
          <cell r="WDD50"/>
          <cell r="WDE50"/>
          <cell r="WDF50"/>
          <cell r="WDG50"/>
          <cell r="WDH50"/>
          <cell r="WDI50"/>
          <cell r="WDJ50"/>
          <cell r="WDK50"/>
          <cell r="WDL50"/>
          <cell r="WDM50"/>
          <cell r="WDN50"/>
          <cell r="WDO50"/>
          <cell r="WDP50"/>
          <cell r="WDQ50"/>
          <cell r="WDR50"/>
          <cell r="WDS50"/>
          <cell r="WDT50"/>
          <cell r="WDU50"/>
          <cell r="WDV50"/>
          <cell r="WDW50"/>
          <cell r="WDX50"/>
          <cell r="WDY50"/>
          <cell r="WDZ50"/>
          <cell r="WEA50"/>
          <cell r="WEB50"/>
          <cell r="WEC50"/>
          <cell r="WED50"/>
          <cell r="WEE50"/>
          <cell r="WEF50"/>
          <cell r="WEG50"/>
          <cell r="WEH50"/>
          <cell r="WEI50"/>
          <cell r="WEJ50"/>
          <cell r="WEK50"/>
          <cell r="WEL50"/>
          <cell r="WEM50"/>
          <cell r="WEN50"/>
          <cell r="WEO50"/>
          <cell r="WEP50"/>
          <cell r="WEQ50"/>
          <cell r="WER50"/>
          <cell r="WES50"/>
          <cell r="WET50"/>
          <cell r="WEU50"/>
          <cell r="WEV50"/>
          <cell r="WEW50"/>
          <cell r="WEX50"/>
          <cell r="WEY50"/>
          <cell r="WEZ50"/>
          <cell r="WFA50"/>
          <cell r="WFB50"/>
          <cell r="WFC50"/>
          <cell r="WFD50"/>
          <cell r="WFE50"/>
          <cell r="WFF50"/>
          <cell r="WFG50"/>
          <cell r="WFH50"/>
          <cell r="WFI50"/>
          <cell r="WFJ50"/>
          <cell r="WFK50"/>
          <cell r="WFL50"/>
          <cell r="WFM50"/>
          <cell r="WFN50"/>
          <cell r="WFO50"/>
          <cell r="WFP50"/>
          <cell r="WFQ50"/>
          <cell r="WFR50"/>
          <cell r="WFS50"/>
          <cell r="WFT50"/>
          <cell r="WFU50"/>
          <cell r="WFV50"/>
          <cell r="WFW50"/>
          <cell r="WFX50"/>
          <cell r="WFY50"/>
          <cell r="WFZ50"/>
          <cell r="WGA50"/>
          <cell r="WGB50"/>
          <cell r="WGC50"/>
          <cell r="WGD50"/>
          <cell r="WGE50"/>
          <cell r="WGF50"/>
          <cell r="WGG50"/>
          <cell r="WGH50"/>
          <cell r="WGI50"/>
          <cell r="WGJ50"/>
          <cell r="WGK50"/>
          <cell r="WGL50"/>
          <cell r="WGM50"/>
          <cell r="WGN50"/>
          <cell r="WGO50"/>
          <cell r="WGP50"/>
          <cell r="WGQ50"/>
          <cell r="WGR50"/>
          <cell r="WGS50"/>
          <cell r="WGT50"/>
          <cell r="WGU50"/>
          <cell r="WGV50"/>
          <cell r="WGW50"/>
          <cell r="WGX50"/>
          <cell r="WGY50"/>
          <cell r="WGZ50"/>
          <cell r="WHA50"/>
          <cell r="WHB50"/>
          <cell r="WHC50"/>
          <cell r="WHD50"/>
          <cell r="WHE50"/>
          <cell r="WHF50"/>
          <cell r="WHG50"/>
          <cell r="WHH50"/>
          <cell r="WHI50"/>
          <cell r="WHJ50"/>
          <cell r="WHK50"/>
          <cell r="WHL50"/>
          <cell r="WHM50"/>
          <cell r="WHN50"/>
          <cell r="WHO50"/>
          <cell r="WHP50"/>
          <cell r="WHQ50"/>
          <cell r="WHR50"/>
          <cell r="WHS50"/>
          <cell r="WHT50"/>
          <cell r="WHU50"/>
          <cell r="WHV50"/>
          <cell r="WHW50"/>
          <cell r="WHX50"/>
          <cell r="WHY50"/>
          <cell r="WHZ50"/>
          <cell r="WIA50"/>
          <cell r="WIB50"/>
          <cell r="WIC50"/>
          <cell r="WID50"/>
          <cell r="WIE50"/>
          <cell r="WIF50"/>
          <cell r="WIG50"/>
          <cell r="WIH50"/>
          <cell r="WII50"/>
          <cell r="WIJ50"/>
          <cell r="WIK50"/>
          <cell r="WIL50"/>
          <cell r="WIM50"/>
          <cell r="WIN50"/>
          <cell r="WIO50"/>
          <cell r="WIP50"/>
          <cell r="WIQ50"/>
          <cell r="WIR50"/>
          <cell r="WIS50"/>
          <cell r="WIT50"/>
          <cell r="WIU50"/>
          <cell r="WIV50"/>
          <cell r="WIW50"/>
          <cell r="WIX50"/>
          <cell r="WIY50"/>
          <cell r="WIZ50"/>
          <cell r="WJA50"/>
          <cell r="WJB50"/>
          <cell r="WJC50"/>
          <cell r="WJD50"/>
          <cell r="WJE50"/>
          <cell r="WJF50"/>
          <cell r="WJG50"/>
          <cell r="WJH50"/>
          <cell r="WJI50"/>
          <cell r="WJJ50"/>
          <cell r="WJK50"/>
          <cell r="WJL50"/>
          <cell r="WJM50"/>
          <cell r="WJN50"/>
          <cell r="WJO50"/>
          <cell r="WJP50"/>
          <cell r="WJQ50"/>
          <cell r="WJR50"/>
          <cell r="WJS50"/>
          <cell r="WJT50"/>
          <cell r="WJU50"/>
          <cell r="WJV50"/>
          <cell r="WJW50"/>
          <cell r="WJX50"/>
          <cell r="WJY50"/>
          <cell r="WJZ50"/>
          <cell r="WKA50"/>
          <cell r="WKB50"/>
          <cell r="WKC50"/>
          <cell r="WKD50"/>
          <cell r="WKE50"/>
          <cell r="WKF50"/>
          <cell r="WKG50"/>
          <cell r="WKH50"/>
          <cell r="WKI50"/>
          <cell r="WKJ50"/>
          <cell r="WKK50"/>
          <cell r="WKL50"/>
          <cell r="WKM50"/>
          <cell r="WKN50"/>
          <cell r="WKO50"/>
          <cell r="WKP50"/>
          <cell r="WKQ50"/>
          <cell r="WKR50"/>
          <cell r="WKS50"/>
          <cell r="WKT50"/>
          <cell r="WKU50"/>
          <cell r="WKV50"/>
          <cell r="WKW50"/>
          <cell r="WKX50"/>
          <cell r="WKY50"/>
          <cell r="WKZ50"/>
          <cell r="WLA50"/>
          <cell r="WLB50"/>
          <cell r="WLC50"/>
          <cell r="WLD50"/>
          <cell r="WLE50"/>
          <cell r="WLF50"/>
          <cell r="WLG50"/>
          <cell r="WLH50"/>
          <cell r="WLI50"/>
          <cell r="WLJ50"/>
          <cell r="WLK50"/>
          <cell r="WLL50"/>
          <cell r="WLM50"/>
          <cell r="WLN50"/>
          <cell r="WLO50"/>
          <cell r="WLP50"/>
          <cell r="WLQ50"/>
          <cell r="WLR50"/>
          <cell r="WLS50"/>
          <cell r="WLT50"/>
          <cell r="WLU50"/>
          <cell r="WLV50"/>
          <cell r="WLW50"/>
          <cell r="WLX50"/>
          <cell r="WLY50"/>
          <cell r="WLZ50"/>
          <cell r="WMA50"/>
          <cell r="WMB50"/>
          <cell r="WMC50"/>
          <cell r="WMD50"/>
          <cell r="WME50"/>
          <cell r="WMF50"/>
          <cell r="WMG50"/>
          <cell r="WMH50"/>
          <cell r="WMI50"/>
          <cell r="WMJ50"/>
          <cell r="WMK50"/>
          <cell r="WML50"/>
          <cell r="WMM50"/>
          <cell r="WMN50"/>
          <cell r="WMO50"/>
          <cell r="WMP50"/>
          <cell r="WMQ50"/>
          <cell r="WMR50"/>
          <cell r="WMS50"/>
          <cell r="WMT50"/>
          <cell r="WMU50"/>
          <cell r="WMV50"/>
          <cell r="WMW50"/>
          <cell r="WMX50"/>
          <cell r="WMY50"/>
          <cell r="WMZ50"/>
          <cell r="WNA50"/>
          <cell r="WNB50"/>
          <cell r="WNC50"/>
          <cell r="WND50"/>
          <cell r="WNE50"/>
          <cell r="WNF50"/>
          <cell r="WNG50"/>
          <cell r="WNH50"/>
          <cell r="WNI50"/>
          <cell r="WNJ50"/>
          <cell r="WNK50"/>
          <cell r="WNL50"/>
          <cell r="WNM50"/>
          <cell r="WNN50"/>
          <cell r="WNO50"/>
          <cell r="WNP50"/>
          <cell r="WNQ50"/>
          <cell r="WNR50"/>
          <cell r="WNS50"/>
          <cell r="WNT50"/>
          <cell r="WNU50"/>
          <cell r="WNV50"/>
          <cell r="WNW50"/>
          <cell r="WNX50"/>
          <cell r="WNY50"/>
          <cell r="WNZ50"/>
          <cell r="WOA50"/>
          <cell r="WOB50"/>
          <cell r="WOC50"/>
          <cell r="WOD50"/>
          <cell r="WOE50"/>
          <cell r="WOF50"/>
          <cell r="WOG50"/>
          <cell r="WOH50"/>
          <cell r="WOI50"/>
          <cell r="WOJ50"/>
          <cell r="WOK50"/>
          <cell r="WOL50"/>
          <cell r="WOM50"/>
          <cell r="WON50"/>
          <cell r="WOO50"/>
          <cell r="WOP50"/>
          <cell r="WOQ50"/>
          <cell r="WOR50"/>
          <cell r="WOS50"/>
          <cell r="WOT50"/>
          <cell r="WOU50"/>
          <cell r="WOV50"/>
          <cell r="WOW50"/>
          <cell r="WOX50"/>
          <cell r="WOY50"/>
          <cell r="WOZ50"/>
          <cell r="WPA50"/>
          <cell r="WPB50"/>
          <cell r="WPC50"/>
          <cell r="WPD50"/>
          <cell r="WPE50"/>
          <cell r="WPF50"/>
          <cell r="WPG50"/>
          <cell r="WPH50"/>
          <cell r="WPI50"/>
          <cell r="WPJ50"/>
          <cell r="WPK50"/>
          <cell r="WPL50"/>
          <cell r="WPM50"/>
          <cell r="WPN50"/>
          <cell r="WPO50"/>
          <cell r="WPP50"/>
          <cell r="WPQ50"/>
          <cell r="WPR50"/>
          <cell r="WPS50"/>
          <cell r="WPT50"/>
          <cell r="WPU50"/>
          <cell r="WPV50"/>
          <cell r="WPW50"/>
          <cell r="WPX50"/>
          <cell r="WPY50"/>
          <cell r="WPZ50"/>
          <cell r="WQA50"/>
          <cell r="WQB50"/>
          <cell r="WQC50"/>
          <cell r="WQD50"/>
          <cell r="WQE50"/>
          <cell r="WQF50"/>
          <cell r="WQG50"/>
          <cell r="WQH50"/>
          <cell r="WQI50"/>
          <cell r="WQJ50"/>
          <cell r="WQK50"/>
          <cell r="WQL50"/>
          <cell r="WQM50"/>
          <cell r="WQN50"/>
          <cell r="WQO50"/>
          <cell r="WQP50"/>
          <cell r="WQQ50"/>
          <cell r="WQR50"/>
          <cell r="WQS50"/>
          <cell r="WQT50"/>
          <cell r="WQU50"/>
          <cell r="WQV50"/>
          <cell r="WQW50"/>
          <cell r="WQX50"/>
          <cell r="WQY50"/>
          <cell r="WQZ50"/>
          <cell r="WRA50"/>
          <cell r="WRB50"/>
          <cell r="WRC50"/>
          <cell r="WRD50"/>
          <cell r="WRE50"/>
          <cell r="WRF50"/>
          <cell r="WRG50"/>
          <cell r="WRH50"/>
          <cell r="WRI50"/>
          <cell r="WRJ50"/>
          <cell r="WRK50"/>
          <cell r="WRL50"/>
          <cell r="WRM50"/>
          <cell r="WRN50"/>
          <cell r="WRO50"/>
          <cell r="WRP50"/>
          <cell r="WRQ50"/>
          <cell r="WRR50"/>
          <cell r="WRS50"/>
          <cell r="WRT50"/>
          <cell r="WRU50"/>
          <cell r="WRV50"/>
          <cell r="WRW50"/>
          <cell r="WRX50"/>
          <cell r="WRY50"/>
          <cell r="WRZ50"/>
          <cell r="WSA50"/>
          <cell r="WSB50"/>
          <cell r="WSC50"/>
          <cell r="WSD50"/>
          <cell r="WSE50"/>
          <cell r="WSF50"/>
          <cell r="WSG50"/>
          <cell r="WSH50"/>
          <cell r="WSI50"/>
          <cell r="WSJ50"/>
          <cell r="WSK50"/>
          <cell r="WSL50"/>
          <cell r="WSM50"/>
          <cell r="WSN50"/>
          <cell r="WSO50"/>
          <cell r="WSP50"/>
          <cell r="WSQ50"/>
          <cell r="WSR50"/>
          <cell r="WSS50"/>
          <cell r="WST50"/>
          <cell r="WSU50"/>
          <cell r="WSV50"/>
          <cell r="WSW50"/>
          <cell r="WSX50"/>
          <cell r="WSY50"/>
          <cell r="WSZ50"/>
          <cell r="WTA50"/>
          <cell r="WTB50"/>
          <cell r="WTC50"/>
          <cell r="WTD50"/>
          <cell r="WTE50"/>
          <cell r="WTF50"/>
          <cell r="WTG50"/>
          <cell r="WTH50"/>
          <cell r="WTI50"/>
          <cell r="WTJ50"/>
          <cell r="WTK50"/>
          <cell r="WTL50"/>
          <cell r="WTM50"/>
          <cell r="WTN50"/>
          <cell r="WTO50"/>
          <cell r="WTP50"/>
          <cell r="WTQ50"/>
          <cell r="WTR50"/>
          <cell r="WTS50"/>
          <cell r="WTT50"/>
          <cell r="WTU50"/>
          <cell r="WTV50"/>
          <cell r="WTW50"/>
          <cell r="WTX50"/>
          <cell r="WTY50"/>
          <cell r="WTZ50"/>
          <cell r="WUA50"/>
          <cell r="WUB50"/>
          <cell r="WUC50"/>
          <cell r="WUD50"/>
          <cell r="WUE50"/>
          <cell r="WUF50"/>
          <cell r="WUG50"/>
          <cell r="WUH50"/>
          <cell r="WUI50"/>
          <cell r="WUJ50"/>
          <cell r="WUK50"/>
          <cell r="WUL50"/>
          <cell r="WUM50"/>
          <cell r="WUN50"/>
          <cell r="WUO50"/>
          <cell r="WUP50"/>
          <cell r="WUQ50"/>
          <cell r="WUR50"/>
          <cell r="WUS50"/>
          <cell r="WUT50"/>
          <cell r="WUU50"/>
          <cell r="WUV50"/>
          <cell r="WUW50"/>
          <cell r="WUX50"/>
          <cell r="WUY50"/>
          <cell r="WUZ50"/>
          <cell r="WVA50"/>
          <cell r="WVB50"/>
          <cell r="WVC50"/>
          <cell r="WVD50"/>
          <cell r="WVE50"/>
          <cell r="WVF50"/>
          <cell r="WVG50"/>
          <cell r="WVH50"/>
          <cell r="WVI50"/>
          <cell r="WVJ50"/>
          <cell r="WVK50"/>
          <cell r="WVL50"/>
          <cell r="WVM50"/>
          <cell r="WVN50"/>
          <cell r="WVO50"/>
          <cell r="WVP50"/>
          <cell r="WVQ50"/>
          <cell r="WVR50"/>
          <cell r="WVS50"/>
          <cell r="WVT50"/>
          <cell r="WVU50"/>
          <cell r="WVV50"/>
          <cell r="WVW50"/>
          <cell r="WVX50"/>
          <cell r="WVY50"/>
          <cell r="WVZ50"/>
          <cell r="WWA50"/>
          <cell r="WWB50"/>
          <cell r="WWC50"/>
          <cell r="WWD50"/>
          <cell r="WWE50"/>
          <cell r="WWF50"/>
          <cell r="WWG50"/>
          <cell r="WWH50"/>
          <cell r="WWI50"/>
          <cell r="WWJ50"/>
          <cell r="WWK50"/>
        </row>
        <row r="51">
          <cell r="B51" t="str">
            <v>royalty rate</v>
          </cell>
          <cell r="C51"/>
          <cell r="D51"/>
          <cell r="E51"/>
          <cell r="F51"/>
          <cell r="G51"/>
          <cell r="H51"/>
          <cell r="I51"/>
          <cell r="J51"/>
          <cell r="K51"/>
          <cell r="L51"/>
          <cell r="M51"/>
          <cell r="N51"/>
          <cell r="O51"/>
          <cell r="P51">
            <v>0.19999999999999998</v>
          </cell>
          <cell r="Q51">
            <v>0.2</v>
          </cell>
          <cell r="R51">
            <v>0.20599881100164522</v>
          </cell>
          <cell r="S51">
            <v>0.21281906772309414</v>
          </cell>
          <cell r="T51">
            <v>0.21679724255247396</v>
          </cell>
          <cell r="U51">
            <v>0.21948205707264296</v>
          </cell>
          <cell r="V51">
            <v>0.22274060830390244</v>
          </cell>
          <cell r="W51">
            <v>0.22547069771381492</v>
          </cell>
          <cell r="X51">
            <v>0.22846378919976362</v>
          </cell>
          <cell r="Y51">
            <v>0.23164236023368773</v>
          </cell>
          <cell r="Z51">
            <v>0.23542053171305227</v>
          </cell>
          <cell r="AA51">
            <v>0.23841559467902618</v>
          </cell>
          <cell r="AB51">
            <v>0.24151716323689748</v>
          </cell>
          <cell r="AC51">
            <v>0.23934744970531682</v>
          </cell>
          <cell r="AD51">
            <v>0.23271832765992836</v>
          </cell>
          <cell r="AE51"/>
          <cell r="AF51"/>
          <cell r="AG51"/>
          <cell r="AH51"/>
          <cell r="AI51"/>
          <cell r="AW51"/>
          <cell r="AX51"/>
          <cell r="AY51"/>
          <cell r="AZ51"/>
          <cell r="BA51"/>
          <cell r="BB51"/>
          <cell r="BC51"/>
          <cell r="BD51"/>
          <cell r="BE51"/>
          <cell r="BF51"/>
          <cell r="BG51"/>
          <cell r="BH51"/>
          <cell r="BI51"/>
          <cell r="BJ51"/>
          <cell r="BK51"/>
          <cell r="BL51"/>
          <cell r="BM51"/>
          <cell r="BN51"/>
          <cell r="BO51"/>
          <cell r="BP51"/>
          <cell r="BQ51"/>
          <cell r="BR51"/>
          <cell r="BS51"/>
          <cell r="BT51"/>
          <cell r="BU51"/>
          <cell r="BV51"/>
          <cell r="BW51"/>
          <cell r="BX51"/>
          <cell r="BY51"/>
          <cell r="BZ51"/>
          <cell r="CA51"/>
          <cell r="CB51"/>
          <cell r="CC51"/>
          <cell r="CD51"/>
          <cell r="CE51"/>
          <cell r="CF51"/>
          <cell r="CG51"/>
          <cell r="CH51"/>
          <cell r="CI51"/>
          <cell r="CJ51"/>
          <cell r="CK51"/>
          <cell r="CL51"/>
          <cell r="CM51"/>
          <cell r="CN51"/>
          <cell r="CO51"/>
          <cell r="CP51"/>
          <cell r="CQ51"/>
          <cell r="CR51"/>
          <cell r="CS51"/>
          <cell r="CT51"/>
          <cell r="CU51"/>
          <cell r="CV51"/>
          <cell r="CW51"/>
          <cell r="CX51"/>
          <cell r="CY51"/>
          <cell r="CZ51"/>
          <cell r="DA51"/>
          <cell r="DB51"/>
          <cell r="DC51"/>
          <cell r="DD51"/>
          <cell r="DE51"/>
          <cell r="DF51"/>
          <cell r="DG51"/>
          <cell r="DH51"/>
          <cell r="DI51"/>
          <cell r="DJ51"/>
          <cell r="DK51"/>
          <cell r="DL51"/>
          <cell r="DM51"/>
          <cell r="DN51"/>
          <cell r="DO51"/>
          <cell r="DP51"/>
          <cell r="DQ51"/>
          <cell r="DR51"/>
          <cell r="DS51"/>
          <cell r="DT51"/>
          <cell r="DU51"/>
          <cell r="DV51"/>
          <cell r="DW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cell r="HJ51"/>
          <cell r="HK51"/>
          <cell r="HL51"/>
          <cell r="HM51"/>
          <cell r="HN51"/>
          <cell r="HO51"/>
          <cell r="HP51"/>
          <cell r="HQ51"/>
          <cell r="HR51"/>
          <cell r="HS51"/>
          <cell r="HT51"/>
          <cell r="HU51"/>
          <cell r="HV51"/>
          <cell r="HW51"/>
          <cell r="HX51"/>
          <cell r="HY51"/>
          <cell r="HZ51"/>
          <cell r="IA51"/>
          <cell r="IB51"/>
          <cell r="IC51"/>
          <cell r="ID51"/>
          <cell r="IE51"/>
          <cell r="IF51"/>
          <cell r="IG51"/>
          <cell r="IH51"/>
          <cell r="II51"/>
          <cell r="IJ51"/>
          <cell r="IK51"/>
          <cell r="IL51"/>
          <cell r="IM51"/>
          <cell r="IN51"/>
          <cell r="IO51"/>
          <cell r="IP51"/>
          <cell r="IQ51"/>
          <cell r="IR51"/>
          <cell r="IS51"/>
          <cell r="IT51"/>
          <cell r="IU51"/>
          <cell r="IV51"/>
          <cell r="IW51"/>
          <cell r="IX51"/>
          <cell r="IY51"/>
          <cell r="IZ51"/>
          <cell r="JA51"/>
          <cell r="JB51"/>
          <cell r="JC51"/>
          <cell r="JD51"/>
          <cell r="JE51"/>
          <cell r="JF51"/>
          <cell r="JG51"/>
          <cell r="JH51"/>
          <cell r="JI51"/>
          <cell r="JJ51"/>
          <cell r="JK51"/>
          <cell r="JL51"/>
          <cell r="JM51"/>
          <cell r="JN51"/>
          <cell r="JO51"/>
          <cell r="JP51"/>
          <cell r="JQ51"/>
          <cell r="JR51"/>
          <cell r="JS51"/>
          <cell r="JT51"/>
          <cell r="JU51"/>
          <cell r="JV51"/>
          <cell r="JW51"/>
          <cell r="JX51"/>
          <cell r="JY51"/>
          <cell r="JZ51"/>
          <cell r="KA51"/>
          <cell r="KB51"/>
          <cell r="KC51"/>
          <cell r="KD51"/>
          <cell r="KE51"/>
          <cell r="KF51"/>
          <cell r="KG51"/>
          <cell r="KH51"/>
          <cell r="KI51"/>
          <cell r="KJ51"/>
          <cell r="KK51"/>
          <cell r="KL51"/>
          <cell r="KM51"/>
          <cell r="KN51"/>
          <cell r="KO51"/>
          <cell r="KP51"/>
          <cell r="KQ51"/>
          <cell r="KR51"/>
          <cell r="KS51"/>
          <cell r="KT51"/>
          <cell r="KU51"/>
          <cell r="KV51"/>
          <cell r="KW51"/>
          <cell r="KX51"/>
          <cell r="KY51"/>
          <cell r="KZ51"/>
          <cell r="LA51"/>
          <cell r="LB51"/>
          <cell r="LC51"/>
          <cell r="LD51"/>
          <cell r="LE51"/>
          <cell r="LF51"/>
          <cell r="LG51"/>
          <cell r="LH51"/>
          <cell r="LI51"/>
          <cell r="LJ51"/>
          <cell r="LK51"/>
          <cell r="LL51"/>
          <cell r="LM51"/>
          <cell r="LN51"/>
          <cell r="LO51"/>
          <cell r="LP51"/>
          <cell r="LQ51"/>
          <cell r="LR51"/>
          <cell r="LS51"/>
          <cell r="LT51"/>
          <cell r="LU51"/>
          <cell r="LV51"/>
          <cell r="LW51"/>
          <cell r="LX51"/>
          <cell r="LY51"/>
          <cell r="LZ51"/>
          <cell r="MA51"/>
          <cell r="MB51"/>
          <cell r="MC51"/>
          <cell r="MD51"/>
          <cell r="ME51"/>
          <cell r="MF51"/>
          <cell r="MG51"/>
          <cell r="MH51"/>
          <cell r="MI51"/>
          <cell r="MJ51"/>
          <cell r="MK51"/>
          <cell r="ML51"/>
          <cell r="MM51"/>
          <cell r="MN51"/>
          <cell r="MO51"/>
          <cell r="MP51"/>
          <cell r="MQ51"/>
          <cell r="MR51"/>
          <cell r="MS51"/>
          <cell r="MT51"/>
          <cell r="MU51"/>
          <cell r="MV51"/>
          <cell r="MW51"/>
          <cell r="MX51"/>
          <cell r="MY51"/>
          <cell r="MZ51"/>
          <cell r="NA51"/>
          <cell r="NB51"/>
          <cell r="NC51"/>
          <cell r="ND51"/>
          <cell r="NE51"/>
          <cell r="NF51"/>
          <cell r="NG51"/>
          <cell r="NH51"/>
          <cell r="NI51"/>
          <cell r="NJ51"/>
          <cell r="NK51"/>
          <cell r="NL51"/>
          <cell r="NM51"/>
          <cell r="NN51"/>
          <cell r="NO51"/>
          <cell r="NP51"/>
          <cell r="NQ51"/>
          <cell r="NR51"/>
          <cell r="NS51"/>
          <cell r="NT51"/>
          <cell r="NU51"/>
          <cell r="NV51"/>
          <cell r="NW51"/>
          <cell r="NX51"/>
          <cell r="NY51"/>
          <cell r="NZ51"/>
          <cell r="OA51"/>
          <cell r="OB51"/>
          <cell r="OC51"/>
          <cell r="OD51"/>
          <cell r="OE51"/>
          <cell r="OF51"/>
          <cell r="OG51"/>
          <cell r="OH51"/>
          <cell r="OI51"/>
          <cell r="OJ51"/>
          <cell r="OK51"/>
          <cell r="OL51"/>
          <cell r="OM51"/>
          <cell r="ON51"/>
          <cell r="OO51"/>
          <cell r="OP51"/>
          <cell r="OQ51"/>
          <cell r="OR51"/>
          <cell r="OS51"/>
          <cell r="OT51"/>
          <cell r="OU51"/>
          <cell r="OV51"/>
          <cell r="OW51"/>
          <cell r="OX51"/>
          <cell r="OY51"/>
          <cell r="OZ51"/>
          <cell r="PA51"/>
          <cell r="PB51"/>
          <cell r="PC51"/>
          <cell r="PD51"/>
          <cell r="PE51"/>
          <cell r="PF51"/>
          <cell r="PG51"/>
          <cell r="PH51"/>
          <cell r="PI51"/>
          <cell r="PJ51"/>
          <cell r="PK51"/>
          <cell r="PL51"/>
          <cell r="PM51"/>
          <cell r="PN51"/>
          <cell r="PO51"/>
          <cell r="PP51"/>
          <cell r="PQ51"/>
          <cell r="PR51"/>
          <cell r="PS51"/>
          <cell r="PT51"/>
          <cell r="PU51"/>
          <cell r="PV51"/>
          <cell r="PW51"/>
          <cell r="PX51"/>
          <cell r="PY51"/>
          <cell r="PZ51"/>
          <cell r="QA51"/>
          <cell r="QB51"/>
          <cell r="QC51"/>
          <cell r="QD51"/>
          <cell r="QE51"/>
          <cell r="QF51"/>
          <cell r="QG51"/>
          <cell r="QH51"/>
          <cell r="QI51"/>
          <cell r="QJ51"/>
          <cell r="QK51"/>
          <cell r="QL51"/>
          <cell r="QM51"/>
          <cell r="QN51"/>
          <cell r="QO51"/>
          <cell r="QP51"/>
          <cell r="QQ51"/>
          <cell r="QR51"/>
          <cell r="QS51"/>
          <cell r="QT51"/>
          <cell r="QU51"/>
          <cell r="QV51"/>
          <cell r="QW51"/>
          <cell r="QX51"/>
          <cell r="QY51"/>
          <cell r="QZ51"/>
          <cell r="RA51"/>
          <cell r="RB51"/>
          <cell r="RC51"/>
          <cell r="RD51"/>
          <cell r="RE51"/>
          <cell r="RF51"/>
          <cell r="RG51"/>
          <cell r="RH51"/>
          <cell r="RI51"/>
          <cell r="RJ51"/>
          <cell r="RK51"/>
          <cell r="RL51"/>
          <cell r="RM51"/>
          <cell r="RN51"/>
          <cell r="RO51"/>
          <cell r="RP51"/>
          <cell r="RQ51"/>
          <cell r="RR51"/>
          <cell r="RS51"/>
          <cell r="RT51"/>
          <cell r="RU51"/>
          <cell r="RV51"/>
          <cell r="RW51"/>
          <cell r="RX51"/>
          <cell r="RY51"/>
          <cell r="RZ51"/>
          <cell r="SA51"/>
          <cell r="SB51"/>
          <cell r="SC51"/>
          <cell r="SD51"/>
          <cell r="SE51"/>
          <cell r="SF51"/>
          <cell r="SG51"/>
          <cell r="SH51"/>
          <cell r="SI51"/>
          <cell r="SJ51"/>
          <cell r="SK51"/>
          <cell r="SL51"/>
          <cell r="SM51"/>
          <cell r="SN51"/>
          <cell r="SO51"/>
          <cell r="SP51"/>
          <cell r="SQ51"/>
          <cell r="SR51"/>
          <cell r="SS51"/>
          <cell r="ST51"/>
          <cell r="SU51"/>
          <cell r="SV51"/>
          <cell r="SW51"/>
          <cell r="SX51"/>
          <cell r="SY51"/>
          <cell r="SZ51"/>
          <cell r="TA51"/>
          <cell r="TB51"/>
          <cell r="TC51"/>
          <cell r="TD51"/>
          <cell r="TE51"/>
          <cell r="TF51"/>
          <cell r="TG51"/>
          <cell r="TH51"/>
          <cell r="TI51"/>
          <cell r="TJ51"/>
          <cell r="TK51"/>
          <cell r="TL51"/>
          <cell r="TM51"/>
          <cell r="TN51"/>
          <cell r="TO51"/>
          <cell r="TP51"/>
          <cell r="TQ51"/>
          <cell r="TR51"/>
          <cell r="TS51"/>
          <cell r="TT51"/>
          <cell r="TU51"/>
          <cell r="TV51"/>
          <cell r="TW51"/>
          <cell r="TX51"/>
          <cell r="TY51"/>
          <cell r="TZ51"/>
          <cell r="UA51"/>
          <cell r="UB51"/>
          <cell r="UC51"/>
          <cell r="UD51"/>
          <cell r="UE51"/>
          <cell r="UF51"/>
          <cell r="UG51"/>
          <cell r="UH51"/>
          <cell r="UI51"/>
          <cell r="UJ51"/>
          <cell r="UK51"/>
          <cell r="UL51"/>
          <cell r="UM51"/>
          <cell r="UN51"/>
          <cell r="UO51"/>
          <cell r="UP51"/>
          <cell r="UQ51"/>
          <cell r="UR51"/>
          <cell r="US51"/>
          <cell r="UT51"/>
          <cell r="UU51"/>
          <cell r="UV51"/>
          <cell r="UW51"/>
          <cell r="UX51"/>
          <cell r="UY51"/>
          <cell r="UZ51"/>
          <cell r="VA51"/>
          <cell r="VB51"/>
          <cell r="VC51"/>
          <cell r="VD51"/>
          <cell r="VE51"/>
          <cell r="VF51"/>
          <cell r="VG51"/>
          <cell r="VH51"/>
          <cell r="VI51"/>
          <cell r="VJ51"/>
          <cell r="VK51"/>
          <cell r="VL51"/>
          <cell r="VM51"/>
          <cell r="VN51"/>
          <cell r="VO51"/>
          <cell r="VP51"/>
          <cell r="VQ51"/>
          <cell r="VR51"/>
          <cell r="VS51"/>
          <cell r="VT51"/>
          <cell r="VU51"/>
          <cell r="VV51"/>
          <cell r="VW51"/>
          <cell r="VX51"/>
          <cell r="VY51"/>
          <cell r="VZ51"/>
          <cell r="WA51"/>
          <cell r="WB51"/>
          <cell r="WC51"/>
          <cell r="WD51"/>
          <cell r="WE51"/>
          <cell r="WF51"/>
          <cell r="WG51"/>
          <cell r="WH51"/>
          <cell r="WI51"/>
          <cell r="WJ51"/>
          <cell r="WK51"/>
          <cell r="WL51"/>
          <cell r="WM51"/>
          <cell r="WN51"/>
          <cell r="WO51"/>
          <cell r="WP51"/>
          <cell r="WQ51"/>
          <cell r="WR51"/>
          <cell r="WS51"/>
          <cell r="WT51"/>
          <cell r="WU51"/>
          <cell r="WV51"/>
          <cell r="WW51"/>
          <cell r="WX51"/>
          <cell r="WY51"/>
          <cell r="WZ51"/>
          <cell r="XA51"/>
          <cell r="XB51"/>
          <cell r="XC51"/>
          <cell r="XD51"/>
          <cell r="XE51"/>
          <cell r="XF51"/>
          <cell r="XG51"/>
          <cell r="XH51"/>
          <cell r="XI51"/>
          <cell r="XJ51"/>
          <cell r="XK51"/>
          <cell r="XL51"/>
          <cell r="XM51"/>
          <cell r="XN51"/>
          <cell r="XO51"/>
          <cell r="XP51"/>
          <cell r="XQ51"/>
          <cell r="XR51"/>
          <cell r="XS51"/>
          <cell r="XT51"/>
          <cell r="XU51"/>
          <cell r="XV51"/>
          <cell r="XW51"/>
          <cell r="XX51"/>
          <cell r="XY51"/>
          <cell r="XZ51"/>
          <cell r="YA51"/>
          <cell r="YB51"/>
          <cell r="YC51"/>
          <cell r="YD51"/>
          <cell r="YE51"/>
          <cell r="YF51"/>
          <cell r="YG51"/>
          <cell r="YH51"/>
          <cell r="YI51"/>
          <cell r="YJ51"/>
          <cell r="YK51"/>
          <cell r="YL51"/>
          <cell r="YM51"/>
          <cell r="YN51"/>
          <cell r="YO51"/>
          <cell r="YP51"/>
          <cell r="YQ51"/>
          <cell r="YR51"/>
          <cell r="YS51"/>
          <cell r="YT51"/>
          <cell r="YU51"/>
          <cell r="YV51"/>
          <cell r="YW51"/>
          <cell r="YX51"/>
          <cell r="YY51"/>
          <cell r="YZ51"/>
          <cell r="ZA51"/>
          <cell r="ZB51"/>
          <cell r="ZC51"/>
          <cell r="ZD51"/>
          <cell r="ZE51"/>
          <cell r="ZF51"/>
          <cell r="ZG51"/>
          <cell r="ZH51"/>
          <cell r="ZI51"/>
          <cell r="ZJ51"/>
          <cell r="ZK51"/>
          <cell r="ZL51"/>
          <cell r="ZM51"/>
          <cell r="ZN51"/>
          <cell r="ZO51"/>
          <cell r="ZP51"/>
          <cell r="ZQ51"/>
          <cell r="ZR51"/>
          <cell r="ZS51"/>
          <cell r="ZT51"/>
          <cell r="ZU51"/>
          <cell r="ZV51"/>
          <cell r="ZW51"/>
          <cell r="ZX51"/>
          <cell r="ZY51"/>
          <cell r="ZZ51"/>
          <cell r="AAA51"/>
          <cell r="AAB51"/>
          <cell r="AAC51"/>
          <cell r="AAD51"/>
          <cell r="AAE51"/>
          <cell r="AAF51"/>
          <cell r="AAG51"/>
          <cell r="AAH51"/>
          <cell r="AAI51"/>
          <cell r="AAJ51"/>
          <cell r="AAK51"/>
          <cell r="AAL51"/>
          <cell r="AAM51"/>
          <cell r="AAN51"/>
          <cell r="AAO51"/>
          <cell r="AAP51"/>
          <cell r="AAQ51"/>
          <cell r="AAR51"/>
          <cell r="AAS51"/>
          <cell r="AAT51"/>
          <cell r="AAU51"/>
          <cell r="AAV51"/>
          <cell r="AAW51"/>
          <cell r="AAX51"/>
          <cell r="AAY51"/>
          <cell r="AAZ51"/>
          <cell r="ABA51"/>
          <cell r="ABB51"/>
          <cell r="ABC51"/>
          <cell r="ABD51"/>
          <cell r="ABE51"/>
          <cell r="ABF51"/>
          <cell r="ABG51"/>
          <cell r="ABH51"/>
          <cell r="ABI51"/>
          <cell r="ABJ51"/>
          <cell r="ABK51"/>
          <cell r="ABL51"/>
          <cell r="ABM51"/>
          <cell r="ABN51"/>
          <cell r="ABO51"/>
          <cell r="ABP51"/>
          <cell r="ABQ51"/>
          <cell r="ABR51"/>
          <cell r="ABS51"/>
          <cell r="ABT51"/>
          <cell r="ABU51"/>
          <cell r="ABV51"/>
          <cell r="ABW51"/>
          <cell r="ABX51"/>
          <cell r="ABY51"/>
          <cell r="ABZ51"/>
          <cell r="ACA51"/>
          <cell r="ACB51"/>
          <cell r="ACC51"/>
          <cell r="ACD51"/>
          <cell r="ACE51"/>
          <cell r="ACF51"/>
          <cell r="ACG51"/>
          <cell r="ACH51"/>
          <cell r="ACI51"/>
          <cell r="ACJ51"/>
          <cell r="ACK51"/>
          <cell r="ACL51"/>
          <cell r="ACM51"/>
          <cell r="ACN51"/>
          <cell r="ACO51"/>
          <cell r="ACP51"/>
          <cell r="ACQ51"/>
          <cell r="ACR51"/>
          <cell r="ACS51"/>
          <cell r="ACT51"/>
          <cell r="ACU51"/>
          <cell r="ACV51"/>
          <cell r="ACW51"/>
          <cell r="ACX51"/>
          <cell r="ACY51"/>
          <cell r="ACZ51"/>
          <cell r="ADA51"/>
          <cell r="ADB51"/>
          <cell r="ADC51"/>
          <cell r="ADD51"/>
          <cell r="ADE51"/>
          <cell r="ADF51"/>
          <cell r="ADG51"/>
          <cell r="ADH51"/>
          <cell r="ADI51"/>
          <cell r="ADJ51"/>
          <cell r="ADK51"/>
          <cell r="ADL51"/>
          <cell r="ADM51"/>
          <cell r="ADN51"/>
          <cell r="ADO51"/>
          <cell r="ADP51"/>
          <cell r="ADQ51"/>
          <cell r="ADR51"/>
          <cell r="ADS51"/>
          <cell r="ADT51"/>
          <cell r="ADU51"/>
          <cell r="ADV51"/>
          <cell r="ADW51"/>
          <cell r="ADX51"/>
          <cell r="ADY51"/>
          <cell r="ADZ51"/>
          <cell r="AEA51"/>
          <cell r="AEB51"/>
          <cell r="AEC51"/>
          <cell r="AED51"/>
          <cell r="AEE51"/>
          <cell r="AEF51"/>
          <cell r="AEG51"/>
          <cell r="AEH51"/>
          <cell r="AEI51"/>
          <cell r="AEJ51"/>
          <cell r="AEK51"/>
          <cell r="AEL51"/>
          <cell r="AEM51"/>
          <cell r="AEN51"/>
          <cell r="AEO51"/>
          <cell r="AEP51"/>
          <cell r="AEQ51"/>
          <cell r="AER51"/>
          <cell r="AES51"/>
          <cell r="AET51"/>
          <cell r="AEU51"/>
          <cell r="AEV51"/>
          <cell r="AEW51"/>
          <cell r="AEX51"/>
          <cell r="AEY51"/>
          <cell r="AEZ51"/>
          <cell r="AFA51"/>
          <cell r="AFB51"/>
          <cell r="AFC51"/>
          <cell r="AFD51"/>
          <cell r="AFE51"/>
          <cell r="AFF51"/>
          <cell r="AFG51"/>
          <cell r="AFH51"/>
          <cell r="AFI51"/>
          <cell r="AFJ51"/>
          <cell r="AFK51"/>
          <cell r="AFL51"/>
          <cell r="AFM51"/>
          <cell r="AFN51"/>
          <cell r="AFO51"/>
          <cell r="AFP51"/>
          <cell r="AFQ51"/>
          <cell r="AFR51"/>
          <cell r="AFS51"/>
          <cell r="AFT51"/>
          <cell r="AFU51"/>
          <cell r="AFV51"/>
          <cell r="AFW51"/>
          <cell r="AFX51"/>
          <cell r="AFY51"/>
          <cell r="AFZ51"/>
          <cell r="AGA51"/>
          <cell r="AGB51"/>
          <cell r="AGC51"/>
          <cell r="AGD51"/>
          <cell r="AGE51"/>
          <cell r="AGF51"/>
          <cell r="AGG51"/>
          <cell r="AGH51"/>
          <cell r="AGI51"/>
          <cell r="AGJ51"/>
          <cell r="AGK51"/>
          <cell r="AGL51"/>
          <cell r="AGM51"/>
          <cell r="AGN51"/>
          <cell r="AGO51"/>
          <cell r="AGP51"/>
          <cell r="AGQ51"/>
          <cell r="AGR51"/>
          <cell r="AGS51"/>
          <cell r="AGT51"/>
          <cell r="AGU51"/>
          <cell r="AGV51"/>
          <cell r="AGW51"/>
          <cell r="AGX51"/>
          <cell r="AGY51"/>
          <cell r="AGZ51"/>
          <cell r="AHA51"/>
          <cell r="AHB51"/>
          <cell r="AHC51"/>
          <cell r="AHD51"/>
          <cell r="AHE51"/>
          <cell r="AHF51"/>
          <cell r="AHG51"/>
          <cell r="AHH51"/>
          <cell r="AHI51"/>
          <cell r="AHJ51"/>
          <cell r="AHK51"/>
          <cell r="AHL51"/>
          <cell r="AHM51"/>
          <cell r="AHN51"/>
          <cell r="AHO51"/>
          <cell r="AHP51"/>
          <cell r="AHQ51"/>
          <cell r="AHR51"/>
          <cell r="AHS51"/>
          <cell r="AHT51"/>
          <cell r="AHU51"/>
          <cell r="AHV51"/>
          <cell r="AHW51"/>
          <cell r="AHX51"/>
          <cell r="AHY51"/>
          <cell r="AHZ51"/>
          <cell r="AIA51"/>
          <cell r="AIB51"/>
          <cell r="AIC51"/>
          <cell r="AID51"/>
          <cell r="AIE51"/>
          <cell r="AIF51"/>
          <cell r="AIG51"/>
          <cell r="AIH51"/>
          <cell r="AII51"/>
          <cell r="AIJ51"/>
          <cell r="AIK51"/>
          <cell r="AIL51"/>
          <cell r="AIM51"/>
          <cell r="AIN51"/>
          <cell r="AIO51"/>
          <cell r="AIP51"/>
          <cell r="AIQ51"/>
          <cell r="AIR51"/>
          <cell r="AIS51"/>
          <cell r="AIT51"/>
          <cell r="AIU51"/>
          <cell r="AIV51"/>
          <cell r="AIW51"/>
          <cell r="AIX51"/>
          <cell r="AIY51"/>
          <cell r="AIZ51"/>
          <cell r="AJA51"/>
          <cell r="AJB51"/>
          <cell r="AJC51"/>
          <cell r="AJD51"/>
          <cell r="AJE51"/>
          <cell r="AJF51"/>
          <cell r="AJG51"/>
          <cell r="AJH51"/>
          <cell r="AJI51"/>
          <cell r="AJJ51"/>
          <cell r="AJK51"/>
          <cell r="AJL51"/>
          <cell r="AJM51"/>
          <cell r="AJN51"/>
          <cell r="AJO51"/>
          <cell r="AJP51"/>
          <cell r="AJQ51"/>
          <cell r="AJR51"/>
          <cell r="AJS51"/>
          <cell r="AJT51"/>
          <cell r="AJU51"/>
          <cell r="AJV51"/>
          <cell r="AJW51"/>
          <cell r="AJX51"/>
          <cell r="AJY51"/>
          <cell r="AJZ51"/>
          <cell r="AKA51"/>
          <cell r="AKB51"/>
          <cell r="AKC51"/>
          <cell r="AKD51"/>
          <cell r="AKE51"/>
          <cell r="AKF51"/>
          <cell r="AKG51"/>
          <cell r="AKH51"/>
          <cell r="AKI51"/>
          <cell r="AKJ51"/>
          <cell r="AKK51"/>
          <cell r="AKL51"/>
          <cell r="AKM51"/>
          <cell r="AKN51"/>
          <cell r="AKO51"/>
          <cell r="AKP51"/>
          <cell r="AKQ51"/>
          <cell r="AKR51"/>
          <cell r="AKS51"/>
          <cell r="AKT51"/>
          <cell r="AKU51"/>
          <cell r="AKV51"/>
          <cell r="AKW51"/>
          <cell r="AKX51"/>
          <cell r="AKY51"/>
          <cell r="AKZ51"/>
          <cell r="ALA51"/>
          <cell r="ALB51"/>
          <cell r="ALC51"/>
          <cell r="ALD51"/>
          <cell r="ALE51"/>
          <cell r="ALF51"/>
          <cell r="ALG51"/>
          <cell r="ALH51"/>
          <cell r="ALI51"/>
          <cell r="ALJ51"/>
          <cell r="ALK51"/>
          <cell r="ALL51"/>
          <cell r="ALM51"/>
          <cell r="ALN51"/>
          <cell r="ALO51"/>
          <cell r="ALP51"/>
          <cell r="ALQ51"/>
          <cell r="ALR51"/>
          <cell r="ALS51"/>
          <cell r="ALT51"/>
          <cell r="ALU51"/>
          <cell r="ALV51"/>
          <cell r="ALW51"/>
          <cell r="ALX51"/>
          <cell r="ALY51"/>
          <cell r="ALZ51"/>
          <cell r="AMA51"/>
          <cell r="AMB51"/>
          <cell r="AMC51"/>
          <cell r="AMD51"/>
          <cell r="AME51"/>
          <cell r="AMF51"/>
          <cell r="AMG51"/>
          <cell r="AMH51"/>
          <cell r="AMI51"/>
          <cell r="AMJ51"/>
          <cell r="AMK51"/>
          <cell r="AML51"/>
          <cell r="AMM51"/>
          <cell r="AMN51"/>
          <cell r="AMO51"/>
          <cell r="AMP51"/>
          <cell r="AMQ51"/>
          <cell r="AMR51"/>
          <cell r="AMS51"/>
          <cell r="AMT51"/>
          <cell r="AMU51"/>
          <cell r="AMV51"/>
          <cell r="AMW51"/>
          <cell r="AMX51"/>
          <cell r="AMY51"/>
          <cell r="AMZ51"/>
          <cell r="ANA51"/>
          <cell r="ANB51"/>
          <cell r="ANC51"/>
          <cell r="AND51"/>
          <cell r="ANE51"/>
          <cell r="ANF51"/>
          <cell r="ANG51"/>
          <cell r="ANH51"/>
          <cell r="ANI51"/>
          <cell r="ANJ51"/>
          <cell r="ANK51"/>
          <cell r="ANL51"/>
          <cell r="ANM51"/>
          <cell r="ANN51"/>
          <cell r="ANO51"/>
          <cell r="ANP51"/>
          <cell r="ANQ51"/>
          <cell r="ANR51"/>
          <cell r="ANS51"/>
          <cell r="ANT51"/>
          <cell r="ANU51"/>
          <cell r="ANV51"/>
          <cell r="ANW51"/>
          <cell r="ANX51"/>
          <cell r="ANY51"/>
          <cell r="ANZ51"/>
          <cell r="AOA51"/>
          <cell r="AOB51"/>
          <cell r="AOC51"/>
          <cell r="AOD51"/>
          <cell r="AOE51"/>
          <cell r="AOF51"/>
          <cell r="AOG51"/>
          <cell r="AOH51"/>
          <cell r="AOI51"/>
          <cell r="AOJ51"/>
          <cell r="AOK51"/>
          <cell r="AOL51"/>
          <cell r="AOM51"/>
          <cell r="AON51"/>
          <cell r="AOO51"/>
          <cell r="AOP51"/>
          <cell r="AOQ51"/>
          <cell r="AOR51"/>
          <cell r="AOS51"/>
          <cell r="AOT51"/>
          <cell r="AOU51"/>
          <cell r="AOV51"/>
          <cell r="AOW51"/>
          <cell r="AOX51"/>
          <cell r="AOY51"/>
          <cell r="AOZ51"/>
          <cell r="APA51"/>
          <cell r="APB51"/>
          <cell r="APC51"/>
          <cell r="APD51"/>
          <cell r="APE51"/>
          <cell r="APF51"/>
          <cell r="APG51"/>
          <cell r="APH51"/>
          <cell r="API51"/>
          <cell r="APJ51"/>
          <cell r="APK51"/>
          <cell r="APL51"/>
          <cell r="APM51"/>
          <cell r="APN51"/>
          <cell r="APO51"/>
          <cell r="APP51"/>
          <cell r="APQ51"/>
          <cell r="APR51"/>
          <cell r="APS51"/>
          <cell r="APT51"/>
          <cell r="APU51"/>
          <cell r="APV51"/>
          <cell r="APW51"/>
          <cell r="APX51"/>
          <cell r="APY51"/>
          <cell r="APZ51"/>
          <cell r="AQA51"/>
          <cell r="AQB51"/>
          <cell r="AQC51"/>
          <cell r="AQD51"/>
          <cell r="AQE51"/>
          <cell r="AQF51"/>
          <cell r="AQG51"/>
          <cell r="AQH51"/>
          <cell r="AQI51"/>
          <cell r="AQJ51"/>
          <cell r="AQK51"/>
          <cell r="AQL51"/>
          <cell r="AQM51"/>
          <cell r="AQN51"/>
          <cell r="AQO51"/>
          <cell r="AQP51"/>
          <cell r="AQQ51"/>
          <cell r="AQR51"/>
          <cell r="AQS51"/>
          <cell r="AQT51"/>
          <cell r="AQU51"/>
          <cell r="AQV51"/>
          <cell r="AQW51"/>
          <cell r="AQX51"/>
          <cell r="AQY51"/>
          <cell r="AQZ51"/>
          <cell r="ARA51"/>
          <cell r="ARB51"/>
          <cell r="ARC51"/>
          <cell r="ARD51"/>
          <cell r="ARE51"/>
          <cell r="ARF51"/>
          <cell r="ARG51"/>
          <cell r="ARH51"/>
          <cell r="ARI51"/>
          <cell r="ARJ51"/>
          <cell r="ARK51"/>
          <cell r="ARL51"/>
          <cell r="ARM51"/>
          <cell r="ARN51"/>
          <cell r="ARO51"/>
          <cell r="ARP51"/>
          <cell r="ARQ51"/>
          <cell r="ARR51"/>
          <cell r="ARS51"/>
          <cell r="ART51"/>
          <cell r="ARU51"/>
          <cell r="ARV51"/>
          <cell r="ARW51"/>
          <cell r="ARX51"/>
          <cell r="ARY51"/>
          <cell r="ARZ51"/>
          <cell r="ASA51"/>
          <cell r="ASB51"/>
          <cell r="ASC51"/>
          <cell r="ASD51"/>
          <cell r="ASE51"/>
          <cell r="ASF51"/>
          <cell r="ASG51"/>
          <cell r="ASH51"/>
          <cell r="ASI51"/>
          <cell r="ASJ51"/>
          <cell r="ASK51"/>
          <cell r="ASL51"/>
          <cell r="ASM51"/>
          <cell r="ASN51"/>
          <cell r="ASO51"/>
          <cell r="ASP51"/>
          <cell r="ASQ51"/>
          <cell r="ASR51"/>
          <cell r="ASS51"/>
          <cell r="AST51"/>
          <cell r="ASU51"/>
          <cell r="ASV51"/>
          <cell r="ASW51"/>
          <cell r="ASX51"/>
          <cell r="ASY51"/>
          <cell r="ASZ51"/>
          <cell r="ATA51"/>
          <cell r="ATB51"/>
          <cell r="ATC51"/>
          <cell r="ATD51"/>
          <cell r="ATE51"/>
          <cell r="ATF51"/>
          <cell r="ATG51"/>
          <cell r="ATH51"/>
          <cell r="ATI51"/>
          <cell r="ATJ51"/>
          <cell r="ATK51"/>
          <cell r="ATL51"/>
          <cell r="ATM51"/>
          <cell r="ATN51"/>
          <cell r="ATO51"/>
          <cell r="ATP51"/>
          <cell r="ATQ51"/>
          <cell r="ATR51"/>
          <cell r="ATS51"/>
          <cell r="ATT51"/>
          <cell r="ATU51"/>
          <cell r="ATV51"/>
          <cell r="ATW51"/>
          <cell r="ATX51"/>
          <cell r="ATY51"/>
          <cell r="ATZ51"/>
          <cell r="AUA51"/>
          <cell r="AUB51"/>
          <cell r="AUC51"/>
          <cell r="AUD51"/>
          <cell r="AUE51"/>
          <cell r="AUF51"/>
          <cell r="AUG51"/>
          <cell r="AUH51"/>
          <cell r="AUI51"/>
          <cell r="AUJ51"/>
          <cell r="AUK51"/>
          <cell r="AUL51"/>
          <cell r="AUM51"/>
          <cell r="AUN51"/>
          <cell r="AUO51"/>
          <cell r="AUP51"/>
          <cell r="AUQ51"/>
          <cell r="AUR51"/>
          <cell r="AUS51"/>
          <cell r="AUT51"/>
          <cell r="AUU51"/>
          <cell r="AUV51"/>
          <cell r="AUW51"/>
          <cell r="AUX51"/>
          <cell r="AUY51"/>
          <cell r="AUZ51"/>
          <cell r="AVA51"/>
          <cell r="AVB51"/>
          <cell r="AVC51"/>
          <cell r="AVD51"/>
          <cell r="AVE51"/>
          <cell r="AVF51"/>
          <cell r="AVG51"/>
          <cell r="AVH51"/>
          <cell r="AVI51"/>
          <cell r="AVJ51"/>
          <cell r="AVK51"/>
          <cell r="AVL51"/>
          <cell r="AVM51"/>
          <cell r="AVN51"/>
          <cell r="AVO51"/>
          <cell r="AVP51"/>
          <cell r="AVQ51"/>
          <cell r="AVR51"/>
          <cell r="AVS51"/>
          <cell r="AVT51"/>
          <cell r="AVU51"/>
          <cell r="AVV51"/>
          <cell r="AVW51"/>
          <cell r="AVX51"/>
          <cell r="AVY51"/>
          <cell r="AVZ51"/>
          <cell r="AWA51"/>
          <cell r="AWB51"/>
          <cell r="AWC51"/>
          <cell r="AWD51"/>
          <cell r="AWE51"/>
          <cell r="AWF51"/>
          <cell r="AWG51"/>
          <cell r="AWH51"/>
          <cell r="AWI51"/>
          <cell r="AWJ51"/>
          <cell r="AWK51"/>
          <cell r="AWL51"/>
          <cell r="AWM51"/>
          <cell r="AWN51"/>
          <cell r="AWO51"/>
          <cell r="AWP51"/>
          <cell r="AWQ51"/>
          <cell r="AWR51"/>
          <cell r="AWS51"/>
          <cell r="AWT51"/>
          <cell r="AWU51"/>
          <cell r="AWV51"/>
          <cell r="AWW51"/>
          <cell r="AWX51"/>
          <cell r="AWY51"/>
          <cell r="AWZ51"/>
          <cell r="AXA51"/>
          <cell r="AXB51"/>
          <cell r="AXC51"/>
          <cell r="AXD51"/>
          <cell r="AXE51"/>
          <cell r="AXF51"/>
          <cell r="AXG51"/>
          <cell r="AXH51"/>
          <cell r="AXI51"/>
          <cell r="AXJ51"/>
          <cell r="AXK51"/>
          <cell r="AXL51"/>
          <cell r="AXM51"/>
          <cell r="AXN51"/>
          <cell r="AXO51"/>
          <cell r="AXP51"/>
          <cell r="AXQ51"/>
          <cell r="AXR51"/>
          <cell r="AXS51"/>
          <cell r="AXT51"/>
          <cell r="AXU51"/>
          <cell r="AXV51"/>
          <cell r="AXW51"/>
          <cell r="AXX51"/>
          <cell r="AXY51"/>
          <cell r="AXZ51"/>
          <cell r="AYA51"/>
          <cell r="AYB51"/>
          <cell r="AYC51"/>
          <cell r="AYD51"/>
          <cell r="AYE51"/>
          <cell r="AYF51"/>
          <cell r="AYG51"/>
          <cell r="AYH51"/>
          <cell r="AYI51"/>
          <cell r="AYJ51"/>
          <cell r="AYK51"/>
          <cell r="AYL51"/>
          <cell r="AYM51"/>
          <cell r="AYN51"/>
          <cell r="AYO51"/>
          <cell r="AYP51"/>
          <cell r="AYQ51"/>
          <cell r="AYR51"/>
          <cell r="AYS51"/>
          <cell r="AYT51"/>
          <cell r="AYU51"/>
          <cell r="AYV51"/>
          <cell r="AYW51"/>
          <cell r="AYX51"/>
          <cell r="AYY51"/>
          <cell r="AYZ51"/>
          <cell r="AZA51"/>
          <cell r="AZB51"/>
          <cell r="AZC51"/>
          <cell r="AZD51"/>
          <cell r="AZE51"/>
          <cell r="AZF51"/>
          <cell r="AZG51"/>
          <cell r="AZH51"/>
          <cell r="AZI51"/>
          <cell r="AZJ51"/>
          <cell r="AZK51"/>
          <cell r="AZL51"/>
          <cell r="AZM51"/>
          <cell r="AZN51"/>
          <cell r="AZO51"/>
          <cell r="AZP51"/>
          <cell r="AZQ51"/>
          <cell r="AZR51"/>
          <cell r="AZS51"/>
          <cell r="AZT51"/>
          <cell r="AZU51"/>
          <cell r="AZV51"/>
          <cell r="AZW51"/>
          <cell r="AZX51"/>
          <cell r="AZY51"/>
          <cell r="AZZ51"/>
          <cell r="BAA51"/>
          <cell r="BAB51"/>
          <cell r="BAC51"/>
          <cell r="BAD51"/>
          <cell r="BAE51"/>
          <cell r="BAF51"/>
          <cell r="BAG51"/>
          <cell r="BAH51"/>
          <cell r="BAI51"/>
          <cell r="BAJ51"/>
          <cell r="BAK51"/>
          <cell r="BAL51"/>
          <cell r="BAM51"/>
          <cell r="BAN51"/>
          <cell r="BAO51"/>
          <cell r="BAP51"/>
          <cell r="BAQ51"/>
          <cell r="BAR51"/>
          <cell r="BAS51"/>
          <cell r="BAT51"/>
          <cell r="BAU51"/>
          <cell r="BAV51"/>
          <cell r="BAW51"/>
          <cell r="BAX51"/>
          <cell r="BAY51"/>
          <cell r="BAZ51"/>
          <cell r="BBA51"/>
          <cell r="BBB51"/>
          <cell r="BBC51"/>
          <cell r="BBD51"/>
          <cell r="BBE51"/>
          <cell r="BBF51"/>
          <cell r="BBG51"/>
          <cell r="BBH51"/>
          <cell r="BBI51"/>
          <cell r="BBJ51"/>
          <cell r="BBK51"/>
          <cell r="BBL51"/>
          <cell r="BBM51"/>
          <cell r="BBN51"/>
          <cell r="BBO51"/>
          <cell r="BBP51"/>
          <cell r="BBQ51"/>
          <cell r="BBR51"/>
          <cell r="BBS51"/>
          <cell r="BBT51"/>
          <cell r="BBU51"/>
          <cell r="BBV51"/>
          <cell r="BBW51"/>
          <cell r="BBX51"/>
          <cell r="BBY51"/>
          <cell r="BBZ51"/>
          <cell r="BCA51"/>
          <cell r="BCB51"/>
          <cell r="BCC51"/>
          <cell r="BCD51"/>
          <cell r="BCE51"/>
          <cell r="BCF51"/>
          <cell r="BCG51"/>
          <cell r="BCH51"/>
          <cell r="BCI51"/>
          <cell r="BCJ51"/>
          <cell r="BCK51"/>
          <cell r="BCL51"/>
          <cell r="BCM51"/>
          <cell r="BCN51"/>
          <cell r="BCO51"/>
          <cell r="BCP51"/>
          <cell r="BCQ51"/>
          <cell r="BCR51"/>
          <cell r="BCS51"/>
          <cell r="BCT51"/>
          <cell r="BCU51"/>
          <cell r="BCV51"/>
          <cell r="BCW51"/>
          <cell r="BCX51"/>
          <cell r="BCY51"/>
          <cell r="BCZ51"/>
          <cell r="BDA51"/>
          <cell r="BDB51"/>
          <cell r="BDC51"/>
          <cell r="BDD51"/>
          <cell r="BDE51"/>
          <cell r="BDF51"/>
          <cell r="BDG51"/>
          <cell r="BDH51"/>
          <cell r="BDI51"/>
          <cell r="BDJ51"/>
          <cell r="BDK51"/>
          <cell r="BDL51"/>
          <cell r="BDM51"/>
          <cell r="BDN51"/>
          <cell r="BDO51"/>
          <cell r="BDP51"/>
          <cell r="BDQ51"/>
          <cell r="BDR51"/>
          <cell r="BDS51"/>
          <cell r="BDT51"/>
          <cell r="BDU51"/>
          <cell r="BDV51"/>
          <cell r="BDW51"/>
          <cell r="BDX51"/>
          <cell r="BDY51"/>
          <cell r="BDZ51"/>
          <cell r="BEA51"/>
          <cell r="BEB51"/>
          <cell r="BEC51"/>
          <cell r="BED51"/>
          <cell r="BEE51"/>
          <cell r="BEF51"/>
          <cell r="BEG51"/>
          <cell r="BEH51"/>
          <cell r="BEI51"/>
          <cell r="BEJ51"/>
          <cell r="BEK51"/>
          <cell r="BEL51"/>
          <cell r="BEM51"/>
          <cell r="BEN51"/>
          <cell r="BEO51"/>
          <cell r="BEP51"/>
          <cell r="BEQ51"/>
          <cell r="BER51"/>
          <cell r="BES51"/>
          <cell r="BET51"/>
          <cell r="BEU51"/>
          <cell r="BEV51"/>
          <cell r="BEW51"/>
          <cell r="BEX51"/>
          <cell r="BEY51"/>
          <cell r="BEZ51"/>
          <cell r="BFA51"/>
          <cell r="BFB51"/>
          <cell r="BFC51"/>
          <cell r="BFD51"/>
          <cell r="BFE51"/>
          <cell r="BFF51"/>
          <cell r="BFG51"/>
          <cell r="BFH51"/>
          <cell r="BFI51"/>
          <cell r="BFJ51"/>
          <cell r="BFK51"/>
          <cell r="BFL51"/>
          <cell r="BFM51"/>
          <cell r="BFN51"/>
          <cell r="BFO51"/>
          <cell r="BFP51"/>
          <cell r="BFQ51"/>
          <cell r="BFR51"/>
          <cell r="BFS51"/>
          <cell r="BFT51"/>
          <cell r="BFU51"/>
          <cell r="BFV51"/>
          <cell r="BFW51"/>
          <cell r="BFX51"/>
          <cell r="BFY51"/>
          <cell r="BFZ51"/>
          <cell r="BGA51"/>
          <cell r="BGB51"/>
          <cell r="BGC51"/>
          <cell r="BGD51"/>
          <cell r="BGE51"/>
          <cell r="BGF51"/>
          <cell r="BGG51"/>
          <cell r="BGH51"/>
          <cell r="BGI51"/>
          <cell r="BGJ51"/>
          <cell r="BGK51"/>
          <cell r="BGL51"/>
          <cell r="BGM51"/>
          <cell r="BGN51"/>
          <cell r="BGO51"/>
          <cell r="BGP51"/>
          <cell r="BGQ51"/>
          <cell r="BGR51"/>
          <cell r="BGS51"/>
          <cell r="BGT51"/>
          <cell r="BGU51"/>
          <cell r="BGV51"/>
          <cell r="BGW51"/>
          <cell r="BGX51"/>
          <cell r="BGY51"/>
          <cell r="BGZ51"/>
          <cell r="BHA51"/>
          <cell r="BHB51"/>
          <cell r="BHC51"/>
          <cell r="BHD51"/>
          <cell r="BHE51"/>
          <cell r="BHF51"/>
          <cell r="BHG51"/>
          <cell r="BHH51"/>
          <cell r="BHI51"/>
          <cell r="BHJ51"/>
          <cell r="BHK51"/>
          <cell r="BHL51"/>
          <cell r="BHM51"/>
          <cell r="BHN51"/>
          <cell r="BHO51"/>
          <cell r="BHP51"/>
          <cell r="BHQ51"/>
          <cell r="BHR51"/>
          <cell r="BHS51"/>
          <cell r="BHT51"/>
          <cell r="BHU51"/>
          <cell r="BHV51"/>
          <cell r="BHW51"/>
          <cell r="BHX51"/>
          <cell r="BHY51"/>
          <cell r="BHZ51"/>
          <cell r="BIA51"/>
          <cell r="BIB51"/>
          <cell r="BIC51"/>
          <cell r="BID51"/>
          <cell r="BIE51"/>
          <cell r="BIF51"/>
          <cell r="BIG51"/>
          <cell r="BIH51"/>
          <cell r="BII51"/>
          <cell r="BIJ51"/>
          <cell r="BIK51"/>
          <cell r="BIL51"/>
          <cell r="BIM51"/>
          <cell r="BIN51"/>
          <cell r="BIO51"/>
          <cell r="BIP51"/>
          <cell r="BIQ51"/>
          <cell r="BIR51"/>
          <cell r="BIS51"/>
          <cell r="BIT51"/>
          <cell r="BIU51"/>
          <cell r="BIV51"/>
          <cell r="BIW51"/>
          <cell r="BIX51"/>
          <cell r="BIY51"/>
          <cell r="BIZ51"/>
          <cell r="BJA51"/>
          <cell r="BJB51"/>
          <cell r="BJC51"/>
          <cell r="BJD51"/>
          <cell r="BJE51"/>
          <cell r="BJF51"/>
          <cell r="BJG51"/>
          <cell r="BJH51"/>
          <cell r="BJI51"/>
          <cell r="BJJ51"/>
          <cell r="BJK51"/>
          <cell r="BJL51"/>
          <cell r="BJM51"/>
          <cell r="BJN51"/>
          <cell r="BJO51"/>
          <cell r="BJP51"/>
          <cell r="BJQ51"/>
          <cell r="BJR51"/>
          <cell r="BJS51"/>
          <cell r="BJT51"/>
          <cell r="BJU51"/>
          <cell r="BJV51"/>
          <cell r="BJW51"/>
          <cell r="BJX51"/>
          <cell r="BJY51"/>
          <cell r="BJZ51"/>
          <cell r="BKA51"/>
          <cell r="BKB51"/>
          <cell r="BKC51"/>
          <cell r="BKD51"/>
          <cell r="BKE51"/>
          <cell r="BKF51"/>
          <cell r="BKG51"/>
          <cell r="BKH51"/>
          <cell r="BKI51"/>
          <cell r="BKJ51"/>
          <cell r="BKK51"/>
          <cell r="BKL51"/>
          <cell r="BKM51"/>
          <cell r="BKN51"/>
          <cell r="BKO51"/>
          <cell r="BKP51"/>
          <cell r="BKQ51"/>
          <cell r="BKR51"/>
          <cell r="BKS51"/>
          <cell r="BKT51"/>
          <cell r="BKU51"/>
          <cell r="BKV51"/>
          <cell r="BKW51"/>
          <cell r="BKX51"/>
          <cell r="BKY51"/>
          <cell r="BKZ51"/>
          <cell r="BLA51"/>
          <cell r="BLB51"/>
          <cell r="BLC51"/>
          <cell r="BLD51"/>
          <cell r="BLE51"/>
          <cell r="BLF51"/>
          <cell r="BLG51"/>
          <cell r="BLH51"/>
          <cell r="BLI51"/>
          <cell r="BLJ51"/>
          <cell r="BLK51"/>
          <cell r="BLL51"/>
          <cell r="BLM51"/>
          <cell r="BLN51"/>
          <cell r="BLO51"/>
          <cell r="BLP51"/>
          <cell r="BLQ51"/>
          <cell r="BLR51"/>
          <cell r="BLS51"/>
          <cell r="BLT51"/>
          <cell r="BLU51"/>
          <cell r="BLV51"/>
          <cell r="BLW51"/>
          <cell r="BLX51"/>
          <cell r="BLY51"/>
          <cell r="BLZ51"/>
          <cell r="BMA51"/>
          <cell r="BMB51"/>
          <cell r="BMC51"/>
          <cell r="BMD51"/>
          <cell r="BME51"/>
          <cell r="BMF51"/>
          <cell r="BMG51"/>
          <cell r="BMH51"/>
          <cell r="BMI51"/>
          <cell r="BMJ51"/>
          <cell r="BMK51"/>
          <cell r="BML51"/>
          <cell r="BMM51"/>
          <cell r="BMN51"/>
          <cell r="BMO51"/>
          <cell r="BMP51"/>
          <cell r="BMQ51"/>
          <cell r="BMR51"/>
          <cell r="BMS51"/>
          <cell r="BMT51"/>
          <cell r="BMU51"/>
          <cell r="BMV51"/>
          <cell r="BMW51"/>
          <cell r="BMX51"/>
          <cell r="BMY51"/>
          <cell r="BMZ51"/>
          <cell r="BNA51"/>
          <cell r="BNB51"/>
          <cell r="BNC51"/>
          <cell r="BND51"/>
          <cell r="BNE51"/>
          <cell r="BNF51"/>
          <cell r="BNG51"/>
          <cell r="BNH51"/>
          <cell r="BNI51"/>
          <cell r="BNJ51"/>
          <cell r="BNK51"/>
          <cell r="BNL51"/>
          <cell r="BNM51"/>
          <cell r="BNN51"/>
          <cell r="BNO51"/>
          <cell r="BNP51"/>
          <cell r="BNQ51"/>
          <cell r="BNR51"/>
          <cell r="BNS51"/>
          <cell r="BNT51"/>
          <cell r="BNU51"/>
          <cell r="BNV51"/>
          <cell r="BNW51"/>
          <cell r="BNX51"/>
          <cell r="BNY51"/>
          <cell r="BNZ51"/>
          <cell r="BOA51"/>
          <cell r="BOB51"/>
          <cell r="BOC51"/>
          <cell r="BOD51"/>
          <cell r="BOE51"/>
          <cell r="BOF51"/>
          <cell r="BOG51"/>
          <cell r="BOH51"/>
          <cell r="BOI51"/>
          <cell r="BOJ51"/>
          <cell r="BOK51"/>
          <cell r="BOL51"/>
          <cell r="BOM51"/>
          <cell r="BON51"/>
          <cell r="BOO51"/>
          <cell r="BOP51"/>
          <cell r="BOQ51"/>
          <cell r="BOR51"/>
          <cell r="BOS51"/>
          <cell r="BOT51"/>
          <cell r="BOU51"/>
          <cell r="BOV51"/>
          <cell r="BOW51"/>
          <cell r="BOX51"/>
          <cell r="BOY51"/>
          <cell r="BOZ51"/>
          <cell r="BPA51"/>
          <cell r="BPB51"/>
          <cell r="BPC51"/>
          <cell r="BPD51"/>
          <cell r="BPE51"/>
          <cell r="BPF51"/>
          <cell r="BPG51"/>
          <cell r="BPH51"/>
          <cell r="BPI51"/>
          <cell r="BPJ51"/>
          <cell r="BPK51"/>
          <cell r="BPL51"/>
          <cell r="BPM51"/>
          <cell r="BPN51"/>
          <cell r="BPO51"/>
          <cell r="BPP51"/>
          <cell r="BPQ51"/>
          <cell r="BPR51"/>
          <cell r="BPS51"/>
          <cell r="BPT51"/>
          <cell r="BPU51"/>
          <cell r="BPV51"/>
          <cell r="BPW51"/>
          <cell r="BPX51"/>
          <cell r="BPY51"/>
          <cell r="BPZ51"/>
          <cell r="BQA51"/>
          <cell r="BQB51"/>
          <cell r="BQC51"/>
          <cell r="BQD51"/>
          <cell r="BQE51"/>
          <cell r="BQF51"/>
          <cell r="BQG51"/>
          <cell r="BQH51"/>
          <cell r="BQI51"/>
          <cell r="BQJ51"/>
          <cell r="BQK51"/>
          <cell r="BQL51"/>
          <cell r="BQM51"/>
          <cell r="BQN51"/>
          <cell r="BQO51"/>
          <cell r="BQP51"/>
          <cell r="BQQ51"/>
          <cell r="BQR51"/>
          <cell r="BQS51"/>
          <cell r="BQT51"/>
          <cell r="BQU51"/>
          <cell r="BQV51"/>
          <cell r="BQW51"/>
          <cell r="BQX51"/>
          <cell r="BQY51"/>
          <cell r="BQZ51"/>
          <cell r="BRA51"/>
          <cell r="BRB51"/>
          <cell r="BRC51"/>
          <cell r="BRD51"/>
          <cell r="BRE51"/>
          <cell r="BRF51"/>
          <cell r="BRG51"/>
          <cell r="BRH51"/>
          <cell r="BRI51"/>
          <cell r="BRJ51"/>
          <cell r="BRK51"/>
          <cell r="BRL51"/>
          <cell r="BRM51"/>
          <cell r="BRN51"/>
          <cell r="BRO51"/>
          <cell r="BRP51"/>
          <cell r="BRQ51"/>
          <cell r="BRR51"/>
          <cell r="BRS51"/>
          <cell r="BRT51"/>
          <cell r="BRU51"/>
          <cell r="BRV51"/>
          <cell r="BRW51"/>
          <cell r="BRX51"/>
          <cell r="BRY51"/>
          <cell r="BRZ51"/>
          <cell r="BSA51"/>
          <cell r="BSB51"/>
          <cell r="BSC51"/>
          <cell r="BSD51"/>
          <cell r="BSE51"/>
          <cell r="BSF51"/>
          <cell r="BSG51"/>
          <cell r="BSH51"/>
          <cell r="BSI51"/>
          <cell r="BSJ51"/>
          <cell r="BSK51"/>
          <cell r="BSL51"/>
          <cell r="BSM51"/>
          <cell r="BSN51"/>
          <cell r="BSO51"/>
          <cell r="BSP51"/>
          <cell r="BSQ51"/>
          <cell r="BSR51"/>
          <cell r="BSS51"/>
          <cell r="BST51"/>
          <cell r="BSU51"/>
          <cell r="BSV51"/>
          <cell r="BSW51"/>
          <cell r="BSX51"/>
          <cell r="BSY51"/>
          <cell r="BSZ51"/>
          <cell r="BTA51"/>
          <cell r="BTB51"/>
          <cell r="BTC51"/>
          <cell r="BTD51"/>
          <cell r="BTE51"/>
          <cell r="BTF51"/>
          <cell r="BTG51"/>
          <cell r="BTH51"/>
          <cell r="BTI51"/>
          <cell r="BTJ51"/>
          <cell r="BTK51"/>
          <cell r="BTL51"/>
          <cell r="BTM51"/>
          <cell r="BTN51"/>
          <cell r="BTO51"/>
          <cell r="BTP51"/>
          <cell r="BTQ51"/>
          <cell r="BTR51"/>
          <cell r="BTS51"/>
          <cell r="BTT51"/>
          <cell r="BTU51"/>
          <cell r="BTV51"/>
          <cell r="BTW51"/>
          <cell r="BTX51"/>
          <cell r="BTY51"/>
          <cell r="BTZ51"/>
          <cell r="BUA51"/>
          <cell r="BUB51"/>
          <cell r="BUC51"/>
          <cell r="BUD51"/>
          <cell r="BUE51"/>
          <cell r="BUF51"/>
          <cell r="BUG51"/>
          <cell r="BUH51"/>
          <cell r="BUI51"/>
          <cell r="BUJ51"/>
          <cell r="BUK51"/>
          <cell r="BUL51"/>
          <cell r="BUM51"/>
          <cell r="BUN51"/>
          <cell r="BUO51"/>
          <cell r="BUP51"/>
          <cell r="BUQ51"/>
          <cell r="BUR51"/>
          <cell r="BUS51"/>
          <cell r="BUT51"/>
          <cell r="BUU51"/>
          <cell r="BUV51"/>
          <cell r="BUW51"/>
          <cell r="BUX51"/>
          <cell r="BUY51"/>
          <cell r="BUZ51"/>
          <cell r="BVA51"/>
          <cell r="BVB51"/>
          <cell r="BVC51"/>
          <cell r="BVD51"/>
          <cell r="BVE51"/>
          <cell r="BVF51"/>
          <cell r="BVG51"/>
          <cell r="BVH51"/>
          <cell r="BVI51"/>
          <cell r="BVJ51"/>
          <cell r="BVK51"/>
          <cell r="BVL51"/>
          <cell r="BVM51"/>
          <cell r="BVN51"/>
          <cell r="BVO51"/>
          <cell r="BVP51"/>
          <cell r="BVQ51"/>
          <cell r="BVR51"/>
          <cell r="BVS51"/>
          <cell r="BVT51"/>
          <cell r="BVU51"/>
          <cell r="BVV51"/>
          <cell r="BVW51"/>
          <cell r="BVX51"/>
          <cell r="BVY51"/>
          <cell r="BVZ51"/>
          <cell r="BWA51"/>
          <cell r="BWB51"/>
          <cell r="BWC51"/>
          <cell r="BWD51"/>
          <cell r="BWE51"/>
          <cell r="BWF51"/>
          <cell r="BWG51"/>
          <cell r="BWH51"/>
          <cell r="BWI51"/>
          <cell r="BWJ51"/>
          <cell r="BWK51"/>
          <cell r="BWL51"/>
          <cell r="BWM51"/>
          <cell r="BWN51"/>
          <cell r="BWO51"/>
          <cell r="BWP51"/>
          <cell r="BWQ51"/>
          <cell r="BWR51"/>
          <cell r="BWS51"/>
          <cell r="BWT51"/>
          <cell r="BWU51"/>
          <cell r="BWV51"/>
          <cell r="BWW51"/>
          <cell r="BWX51"/>
          <cell r="BWY51"/>
          <cell r="BWZ51"/>
          <cell r="BXA51"/>
          <cell r="BXB51"/>
          <cell r="BXC51"/>
          <cell r="BXD51"/>
          <cell r="BXE51"/>
          <cell r="BXF51"/>
          <cell r="BXG51"/>
          <cell r="BXH51"/>
          <cell r="BXI51"/>
          <cell r="BXJ51"/>
          <cell r="BXK51"/>
          <cell r="BXL51"/>
          <cell r="BXM51"/>
          <cell r="BXN51"/>
          <cell r="BXO51"/>
          <cell r="BXP51"/>
          <cell r="BXQ51"/>
          <cell r="BXR51"/>
          <cell r="BXS51"/>
          <cell r="BXT51"/>
          <cell r="BXU51"/>
          <cell r="BXV51"/>
          <cell r="BXW51"/>
          <cell r="BXX51"/>
          <cell r="BXY51"/>
          <cell r="BXZ51"/>
          <cell r="BYA51"/>
          <cell r="BYB51"/>
          <cell r="BYC51"/>
          <cell r="BYD51"/>
          <cell r="BYE51"/>
          <cell r="BYF51"/>
          <cell r="BYG51"/>
          <cell r="BYH51"/>
          <cell r="BYI51"/>
          <cell r="BYJ51"/>
          <cell r="BYK51"/>
          <cell r="BYL51"/>
          <cell r="BYM51"/>
          <cell r="BYN51"/>
          <cell r="BYO51"/>
          <cell r="BYP51"/>
          <cell r="BYQ51"/>
          <cell r="BYR51"/>
          <cell r="BYS51"/>
          <cell r="BYT51"/>
          <cell r="BYU51"/>
          <cell r="BYV51"/>
          <cell r="BYW51"/>
          <cell r="BYX51"/>
          <cell r="BYY51"/>
          <cell r="BYZ51"/>
          <cell r="BZA51"/>
          <cell r="BZB51"/>
          <cell r="BZC51"/>
          <cell r="BZD51"/>
          <cell r="BZE51"/>
          <cell r="BZF51"/>
          <cell r="BZG51"/>
          <cell r="BZH51"/>
          <cell r="BZI51"/>
          <cell r="BZJ51"/>
          <cell r="BZK51"/>
          <cell r="BZL51"/>
          <cell r="BZM51"/>
          <cell r="BZN51"/>
          <cell r="BZO51"/>
          <cell r="BZP51"/>
          <cell r="BZQ51"/>
          <cell r="BZR51"/>
          <cell r="BZS51"/>
          <cell r="BZT51"/>
          <cell r="BZU51"/>
          <cell r="BZV51"/>
          <cell r="BZW51"/>
          <cell r="BZX51"/>
          <cell r="BZY51"/>
          <cell r="BZZ51"/>
          <cell r="CAA51"/>
          <cell r="CAB51"/>
          <cell r="CAC51"/>
          <cell r="CAD51"/>
          <cell r="CAE51"/>
          <cell r="CAF51"/>
          <cell r="CAG51"/>
          <cell r="CAH51"/>
          <cell r="CAI51"/>
          <cell r="CAJ51"/>
          <cell r="CAK51"/>
          <cell r="CAL51"/>
          <cell r="CAM51"/>
          <cell r="CAN51"/>
          <cell r="CAO51"/>
          <cell r="CAP51"/>
          <cell r="CAQ51"/>
          <cell r="CAR51"/>
          <cell r="CAS51"/>
          <cell r="CAT51"/>
          <cell r="CAU51"/>
          <cell r="CAV51"/>
          <cell r="CAW51"/>
          <cell r="CAX51"/>
          <cell r="CAY51"/>
          <cell r="CAZ51"/>
          <cell r="CBA51"/>
          <cell r="CBB51"/>
          <cell r="CBC51"/>
          <cell r="CBD51"/>
          <cell r="CBE51"/>
          <cell r="CBF51"/>
          <cell r="CBG51"/>
          <cell r="CBH51"/>
          <cell r="CBI51"/>
          <cell r="CBJ51"/>
          <cell r="CBK51"/>
          <cell r="CBL51"/>
          <cell r="CBM51"/>
          <cell r="CBN51"/>
          <cell r="CBO51"/>
          <cell r="CBP51"/>
          <cell r="CBQ51"/>
          <cell r="CBR51"/>
          <cell r="CBS51"/>
          <cell r="CBT51"/>
          <cell r="CBU51"/>
          <cell r="CBV51"/>
          <cell r="CBW51"/>
          <cell r="CBX51"/>
          <cell r="CBY51"/>
          <cell r="CBZ51"/>
          <cell r="CCA51"/>
          <cell r="CCB51"/>
          <cell r="CCC51"/>
          <cell r="CCD51"/>
          <cell r="CCE51"/>
          <cell r="CCF51"/>
          <cell r="CCG51"/>
          <cell r="CCH51"/>
          <cell r="CCI51"/>
          <cell r="CCJ51"/>
          <cell r="CCK51"/>
          <cell r="CCL51"/>
          <cell r="CCM51"/>
          <cell r="CCN51"/>
          <cell r="CCO51"/>
          <cell r="CCP51"/>
          <cell r="CCQ51"/>
          <cell r="CCR51"/>
          <cell r="CCS51"/>
          <cell r="CCT51"/>
          <cell r="CCU51"/>
          <cell r="CCV51"/>
          <cell r="CCW51"/>
          <cell r="CCX51"/>
          <cell r="CCY51"/>
          <cell r="CCZ51"/>
          <cell r="CDA51"/>
          <cell r="CDB51"/>
          <cell r="CDC51"/>
          <cell r="CDD51"/>
          <cell r="CDE51"/>
          <cell r="CDF51"/>
          <cell r="CDG51"/>
          <cell r="CDH51"/>
          <cell r="CDI51"/>
          <cell r="CDJ51"/>
          <cell r="CDK51"/>
          <cell r="CDL51"/>
          <cell r="CDM51"/>
          <cell r="CDN51"/>
          <cell r="CDO51"/>
          <cell r="CDP51"/>
          <cell r="CDQ51"/>
          <cell r="CDR51"/>
          <cell r="CDS51"/>
          <cell r="CDT51"/>
          <cell r="CDU51"/>
          <cell r="CDV51"/>
          <cell r="CDW51"/>
          <cell r="CDX51"/>
          <cell r="CDY51"/>
          <cell r="CDZ51"/>
          <cell r="CEA51"/>
          <cell r="CEB51"/>
          <cell r="CEC51"/>
          <cell r="CED51"/>
          <cell r="CEE51"/>
          <cell r="CEF51"/>
          <cell r="CEG51"/>
          <cell r="CEH51"/>
          <cell r="CEI51"/>
          <cell r="CEJ51"/>
          <cell r="CEK51"/>
          <cell r="CEL51"/>
          <cell r="CEM51"/>
          <cell r="CEN51"/>
          <cell r="CEO51"/>
          <cell r="CEP51"/>
          <cell r="CEQ51"/>
          <cell r="CER51"/>
          <cell r="CES51"/>
          <cell r="CET51"/>
          <cell r="CEU51"/>
          <cell r="CEV51"/>
          <cell r="CEW51"/>
          <cell r="CEX51"/>
          <cell r="CEY51"/>
          <cell r="CEZ51"/>
          <cell r="CFA51"/>
          <cell r="CFB51"/>
          <cell r="CFC51"/>
          <cell r="CFD51"/>
          <cell r="CFE51"/>
          <cell r="CFF51"/>
          <cell r="CFG51"/>
          <cell r="CFH51"/>
          <cell r="CFI51"/>
          <cell r="CFJ51"/>
          <cell r="CFK51"/>
          <cell r="CFL51"/>
          <cell r="CFM51"/>
          <cell r="CFN51"/>
          <cell r="CFO51"/>
          <cell r="CFP51"/>
          <cell r="CFQ51"/>
          <cell r="CFR51"/>
          <cell r="CFS51"/>
          <cell r="CFT51"/>
          <cell r="CFU51"/>
          <cell r="CFV51"/>
          <cell r="CFW51"/>
          <cell r="CFX51"/>
          <cell r="CFY51"/>
          <cell r="CFZ51"/>
          <cell r="CGA51"/>
          <cell r="CGB51"/>
          <cell r="CGC51"/>
          <cell r="CGD51"/>
          <cell r="CGE51"/>
          <cell r="CGF51"/>
          <cell r="CGG51"/>
          <cell r="CGH51"/>
          <cell r="CGI51"/>
          <cell r="CGJ51"/>
          <cell r="CGK51"/>
          <cell r="CGL51"/>
          <cell r="CGM51"/>
          <cell r="CGN51"/>
          <cell r="CGO51"/>
          <cell r="CGP51"/>
          <cell r="CGQ51"/>
          <cell r="CGR51"/>
          <cell r="CGS51"/>
          <cell r="CGT51"/>
          <cell r="CGU51"/>
          <cell r="CGV51"/>
          <cell r="CGW51"/>
          <cell r="CGX51"/>
          <cell r="CGY51"/>
          <cell r="CGZ51"/>
          <cell r="CHA51"/>
          <cell r="CHB51"/>
          <cell r="CHC51"/>
          <cell r="CHD51"/>
          <cell r="CHE51"/>
          <cell r="CHF51"/>
          <cell r="CHG51"/>
          <cell r="CHH51"/>
          <cell r="CHI51"/>
          <cell r="CHJ51"/>
          <cell r="CHK51"/>
          <cell r="CHL51"/>
          <cell r="CHM51"/>
          <cell r="CHN51"/>
          <cell r="CHO51"/>
          <cell r="CHP51"/>
          <cell r="CHQ51"/>
          <cell r="CHR51"/>
          <cell r="CHS51"/>
          <cell r="CHT51"/>
          <cell r="CHU51"/>
          <cell r="CHV51"/>
          <cell r="CHW51"/>
          <cell r="CHX51"/>
          <cell r="CHY51"/>
          <cell r="CHZ51"/>
          <cell r="CIA51"/>
          <cell r="CIB51"/>
          <cell r="CIC51"/>
          <cell r="CID51"/>
          <cell r="CIE51"/>
          <cell r="CIF51"/>
          <cell r="CIG51"/>
          <cell r="CIH51"/>
          <cell r="CII51"/>
          <cell r="CIJ51"/>
          <cell r="CIK51"/>
          <cell r="CIL51"/>
          <cell r="CIM51"/>
          <cell r="CIN51"/>
          <cell r="CIO51"/>
          <cell r="CIP51"/>
          <cell r="CIQ51"/>
          <cell r="CIR51"/>
          <cell r="CIS51"/>
          <cell r="CIT51"/>
          <cell r="CIU51"/>
          <cell r="CIV51"/>
          <cell r="CIW51"/>
          <cell r="CIX51"/>
          <cell r="CIY51"/>
          <cell r="CIZ51"/>
          <cell r="CJA51"/>
          <cell r="CJB51"/>
          <cell r="CJC51"/>
          <cell r="CJD51"/>
          <cell r="CJE51"/>
          <cell r="CJF51"/>
          <cell r="CJG51"/>
          <cell r="CJH51"/>
          <cell r="CJI51"/>
          <cell r="CJJ51"/>
          <cell r="CJK51"/>
          <cell r="CJL51"/>
          <cell r="CJM51"/>
          <cell r="CJN51"/>
          <cell r="CJO51"/>
          <cell r="CJP51"/>
          <cell r="CJQ51"/>
          <cell r="CJR51"/>
          <cell r="CJS51"/>
          <cell r="CJT51"/>
          <cell r="CJU51"/>
          <cell r="CJV51"/>
          <cell r="CJW51"/>
          <cell r="CJX51"/>
          <cell r="CJY51"/>
          <cell r="CJZ51"/>
          <cell r="CKA51"/>
          <cell r="CKB51"/>
          <cell r="CKC51"/>
          <cell r="CKD51"/>
          <cell r="CKE51"/>
          <cell r="CKF51"/>
          <cell r="CKG51"/>
          <cell r="CKH51"/>
          <cell r="CKI51"/>
          <cell r="CKJ51"/>
          <cell r="CKK51"/>
          <cell r="CKL51"/>
          <cell r="CKM51"/>
          <cell r="CKN51"/>
          <cell r="CKO51"/>
          <cell r="CKP51"/>
          <cell r="CKQ51"/>
          <cell r="CKR51"/>
          <cell r="CKS51"/>
          <cell r="CKT51"/>
          <cell r="CKU51"/>
          <cell r="CKV51"/>
          <cell r="CKW51"/>
          <cell r="CKX51"/>
          <cell r="CKY51"/>
          <cell r="CKZ51"/>
          <cell r="CLA51"/>
          <cell r="CLB51"/>
          <cell r="CLC51"/>
          <cell r="CLD51"/>
          <cell r="CLE51"/>
          <cell r="CLF51"/>
          <cell r="CLG51"/>
          <cell r="CLH51"/>
          <cell r="CLI51"/>
          <cell r="CLJ51"/>
          <cell r="CLK51"/>
          <cell r="CLL51"/>
          <cell r="CLM51"/>
          <cell r="CLN51"/>
          <cell r="CLO51"/>
          <cell r="CLP51"/>
          <cell r="CLQ51"/>
          <cell r="CLR51"/>
          <cell r="CLS51"/>
          <cell r="CLT51"/>
          <cell r="CLU51"/>
          <cell r="CLV51"/>
          <cell r="CLW51"/>
          <cell r="CLX51"/>
          <cell r="CLY51"/>
          <cell r="CLZ51"/>
          <cell r="CMA51"/>
          <cell r="CMB51"/>
          <cell r="CMC51"/>
          <cell r="CMD51"/>
          <cell r="CME51"/>
          <cell r="CMF51"/>
          <cell r="CMG51"/>
          <cell r="CMH51"/>
          <cell r="CMI51"/>
          <cell r="CMJ51"/>
          <cell r="CMK51"/>
          <cell r="CML51"/>
          <cell r="CMM51"/>
          <cell r="CMN51"/>
          <cell r="CMO51"/>
          <cell r="CMP51"/>
          <cell r="CMQ51"/>
          <cell r="CMR51"/>
          <cell r="CMS51"/>
          <cell r="CMT51"/>
          <cell r="CMU51"/>
          <cell r="CMV51"/>
          <cell r="CMW51"/>
          <cell r="CMX51"/>
          <cell r="CMY51"/>
          <cell r="CMZ51"/>
          <cell r="CNA51"/>
          <cell r="CNB51"/>
          <cell r="CNC51"/>
          <cell r="CND51"/>
          <cell r="CNE51"/>
          <cell r="CNF51"/>
          <cell r="CNG51"/>
          <cell r="CNH51"/>
          <cell r="CNI51"/>
          <cell r="CNJ51"/>
          <cell r="CNK51"/>
          <cell r="CNL51"/>
          <cell r="CNM51"/>
          <cell r="CNN51"/>
          <cell r="CNO51"/>
          <cell r="CNP51"/>
          <cell r="CNQ51"/>
          <cell r="CNR51"/>
          <cell r="CNS51"/>
          <cell r="CNT51"/>
          <cell r="CNU51"/>
          <cell r="CNV51"/>
          <cell r="CNW51"/>
          <cell r="CNX51"/>
          <cell r="CNY51"/>
          <cell r="CNZ51"/>
          <cell r="COA51"/>
          <cell r="COB51"/>
          <cell r="COC51"/>
          <cell r="COD51"/>
          <cell r="COE51"/>
          <cell r="COF51"/>
          <cell r="COG51"/>
          <cell r="COH51"/>
          <cell r="COI51"/>
          <cell r="COJ51"/>
          <cell r="COK51"/>
          <cell r="COL51"/>
          <cell r="COM51"/>
          <cell r="CON51"/>
          <cell r="COO51"/>
          <cell r="COP51"/>
          <cell r="COQ51"/>
          <cell r="COR51"/>
          <cell r="COS51"/>
          <cell r="COT51"/>
          <cell r="COU51"/>
          <cell r="COV51"/>
          <cell r="COW51"/>
          <cell r="COX51"/>
          <cell r="COY51"/>
          <cell r="COZ51"/>
          <cell r="CPA51"/>
          <cell r="CPB51"/>
          <cell r="CPC51"/>
          <cell r="CPD51"/>
          <cell r="CPE51"/>
          <cell r="CPF51"/>
          <cell r="CPG51"/>
          <cell r="CPH51"/>
          <cell r="CPI51"/>
          <cell r="CPJ51"/>
          <cell r="CPK51"/>
          <cell r="CPL51"/>
          <cell r="CPM51"/>
          <cell r="CPN51"/>
          <cell r="CPO51"/>
          <cell r="CPP51"/>
          <cell r="CPQ51"/>
          <cell r="CPR51"/>
          <cell r="CPS51"/>
          <cell r="CPT51"/>
          <cell r="CPU51"/>
          <cell r="CPV51"/>
          <cell r="CPW51"/>
          <cell r="CPX51"/>
          <cell r="CPY51"/>
          <cell r="CPZ51"/>
          <cell r="CQA51"/>
          <cell r="CQB51"/>
          <cell r="CQC51"/>
          <cell r="CQD51"/>
          <cell r="CQE51"/>
          <cell r="CQF51"/>
          <cell r="CQG51"/>
          <cell r="CQH51"/>
          <cell r="CQI51"/>
          <cell r="CQJ51"/>
          <cell r="CQK51"/>
          <cell r="CQL51"/>
          <cell r="CQM51"/>
          <cell r="CQN51"/>
          <cell r="CQO51"/>
          <cell r="CQP51"/>
          <cell r="CQQ51"/>
          <cell r="CQR51"/>
          <cell r="CQS51"/>
          <cell r="CQT51"/>
          <cell r="CQU51"/>
          <cell r="CQV51"/>
          <cell r="CQW51"/>
          <cell r="CQX51"/>
          <cell r="CQY51"/>
          <cell r="CQZ51"/>
          <cell r="CRA51"/>
          <cell r="CRB51"/>
          <cell r="CRC51"/>
          <cell r="CRD51"/>
          <cell r="CRE51"/>
          <cell r="CRF51"/>
          <cell r="CRG51"/>
          <cell r="CRH51"/>
          <cell r="CRI51"/>
          <cell r="CRJ51"/>
          <cell r="CRK51"/>
          <cell r="CRL51"/>
          <cell r="CRM51"/>
          <cell r="CRN51"/>
          <cell r="CRO51"/>
          <cell r="CRP51"/>
          <cell r="CRQ51"/>
          <cell r="CRR51"/>
          <cell r="CRS51"/>
          <cell r="CRT51"/>
          <cell r="CRU51"/>
          <cell r="CRV51"/>
          <cell r="CRW51"/>
          <cell r="CRX51"/>
          <cell r="CRY51"/>
          <cell r="CRZ51"/>
          <cell r="CSA51"/>
          <cell r="CSB51"/>
          <cell r="CSC51"/>
          <cell r="CSD51"/>
          <cell r="CSE51"/>
          <cell r="CSF51"/>
          <cell r="CSG51"/>
          <cell r="CSH51"/>
          <cell r="CSI51"/>
          <cell r="CSJ51"/>
          <cell r="CSK51"/>
          <cell r="CSL51"/>
          <cell r="CSM51"/>
          <cell r="CSN51"/>
          <cell r="CSO51"/>
          <cell r="CSP51"/>
          <cell r="CSQ51"/>
          <cell r="CSR51"/>
          <cell r="CSS51"/>
          <cell r="CST51"/>
          <cell r="CSU51"/>
          <cell r="CSV51"/>
          <cell r="CSW51"/>
          <cell r="CSX51"/>
          <cell r="CSY51"/>
          <cell r="CSZ51"/>
          <cell r="CTA51"/>
          <cell r="CTB51"/>
          <cell r="CTC51"/>
          <cell r="CTD51"/>
          <cell r="CTE51"/>
          <cell r="CTF51"/>
          <cell r="CTG51"/>
          <cell r="CTH51"/>
          <cell r="CTI51"/>
          <cell r="CTJ51"/>
          <cell r="CTK51"/>
          <cell r="CTL51"/>
          <cell r="CTM51"/>
          <cell r="CTN51"/>
          <cell r="CTO51"/>
          <cell r="CTP51"/>
          <cell r="CTQ51"/>
          <cell r="CTR51"/>
          <cell r="CTS51"/>
          <cell r="CTT51"/>
          <cell r="CTU51"/>
          <cell r="CTV51"/>
          <cell r="CTW51"/>
          <cell r="CTX51"/>
          <cell r="CTY51"/>
          <cell r="CTZ51"/>
          <cell r="CUA51"/>
          <cell r="CUB51"/>
          <cell r="CUC51"/>
          <cell r="CUD51"/>
          <cell r="CUE51"/>
          <cell r="CUF51"/>
          <cell r="CUG51"/>
          <cell r="CUH51"/>
          <cell r="CUI51"/>
          <cell r="CUJ51"/>
          <cell r="CUK51"/>
          <cell r="CUL51"/>
          <cell r="CUM51"/>
          <cell r="CUN51"/>
          <cell r="CUO51"/>
          <cell r="CUP51"/>
          <cell r="CUQ51"/>
          <cell r="CUR51"/>
          <cell r="CUS51"/>
          <cell r="CUT51"/>
          <cell r="CUU51"/>
          <cell r="CUV51"/>
          <cell r="CUW51"/>
          <cell r="CUX51"/>
          <cell r="CUY51"/>
          <cell r="CUZ51"/>
          <cell r="CVA51"/>
          <cell r="CVB51"/>
          <cell r="CVC51"/>
          <cell r="CVD51"/>
          <cell r="CVE51"/>
          <cell r="CVF51"/>
          <cell r="CVG51"/>
          <cell r="CVH51"/>
          <cell r="CVI51"/>
          <cell r="CVJ51"/>
          <cell r="CVK51"/>
          <cell r="CVL51"/>
          <cell r="CVM51"/>
          <cell r="CVN51"/>
          <cell r="CVO51"/>
          <cell r="CVP51"/>
          <cell r="CVQ51"/>
          <cell r="CVR51"/>
          <cell r="CVS51"/>
          <cell r="CVT51"/>
          <cell r="CVU51"/>
          <cell r="CVV51"/>
          <cell r="CVW51"/>
          <cell r="CVX51"/>
          <cell r="CVY51"/>
          <cell r="CVZ51"/>
          <cell r="CWA51"/>
          <cell r="CWB51"/>
          <cell r="CWC51"/>
          <cell r="CWD51"/>
          <cell r="CWE51"/>
          <cell r="CWF51"/>
          <cell r="CWG51"/>
          <cell r="CWH51"/>
          <cell r="CWI51"/>
          <cell r="CWJ51"/>
          <cell r="CWK51"/>
          <cell r="CWL51"/>
          <cell r="CWM51"/>
          <cell r="CWN51"/>
          <cell r="CWO51"/>
          <cell r="CWP51"/>
          <cell r="CWQ51"/>
          <cell r="CWR51"/>
          <cell r="CWS51"/>
          <cell r="CWT51"/>
          <cell r="CWU51"/>
          <cell r="CWV51"/>
          <cell r="CWW51"/>
          <cell r="CWX51"/>
          <cell r="CWY51"/>
          <cell r="CWZ51"/>
          <cell r="CXA51"/>
          <cell r="CXB51"/>
          <cell r="CXC51"/>
          <cell r="CXD51"/>
          <cell r="CXE51"/>
          <cell r="CXF51"/>
          <cell r="CXG51"/>
          <cell r="CXH51"/>
          <cell r="CXI51"/>
          <cell r="CXJ51"/>
          <cell r="CXK51"/>
          <cell r="CXL51"/>
          <cell r="CXM51"/>
          <cell r="CXN51"/>
          <cell r="CXO51"/>
          <cell r="CXP51"/>
          <cell r="CXQ51"/>
          <cell r="CXR51"/>
          <cell r="CXS51"/>
          <cell r="CXT51"/>
          <cell r="CXU51"/>
          <cell r="CXV51"/>
          <cell r="CXW51"/>
          <cell r="CXX51"/>
          <cell r="CXY51"/>
          <cell r="CXZ51"/>
          <cell r="CYA51"/>
          <cell r="CYB51"/>
          <cell r="CYC51"/>
          <cell r="CYD51"/>
          <cell r="CYE51"/>
          <cell r="CYF51"/>
          <cell r="CYG51"/>
          <cell r="CYH51"/>
          <cell r="CYI51"/>
          <cell r="CYJ51"/>
          <cell r="CYK51"/>
          <cell r="CYL51"/>
          <cell r="CYM51"/>
          <cell r="CYN51"/>
          <cell r="CYO51"/>
          <cell r="CYP51"/>
          <cell r="CYQ51"/>
          <cell r="CYR51"/>
          <cell r="CYS51"/>
          <cell r="CYT51"/>
          <cell r="CYU51"/>
          <cell r="CYV51"/>
          <cell r="CYW51"/>
          <cell r="CYX51"/>
          <cell r="CYY51"/>
          <cell r="CYZ51"/>
          <cell r="CZA51"/>
          <cell r="CZB51"/>
          <cell r="CZC51"/>
          <cell r="CZD51"/>
          <cell r="CZE51"/>
          <cell r="CZF51"/>
          <cell r="CZG51"/>
          <cell r="CZH51"/>
          <cell r="CZI51"/>
          <cell r="CZJ51"/>
          <cell r="CZK51"/>
          <cell r="CZL51"/>
          <cell r="CZM51"/>
          <cell r="CZN51"/>
          <cell r="CZO51"/>
          <cell r="CZP51"/>
          <cell r="CZQ51"/>
          <cell r="CZR51"/>
          <cell r="CZS51"/>
          <cell r="CZT51"/>
          <cell r="CZU51"/>
          <cell r="CZV51"/>
          <cell r="CZW51"/>
          <cell r="CZX51"/>
          <cell r="CZY51"/>
          <cell r="CZZ51"/>
          <cell r="DAA51"/>
          <cell r="DAB51"/>
          <cell r="DAC51"/>
          <cell r="DAD51"/>
          <cell r="DAE51"/>
          <cell r="DAF51"/>
          <cell r="DAG51"/>
          <cell r="DAH51"/>
          <cell r="DAI51"/>
          <cell r="DAJ51"/>
          <cell r="DAK51"/>
          <cell r="DAL51"/>
          <cell r="DAM51"/>
          <cell r="DAN51"/>
          <cell r="DAO51"/>
          <cell r="DAP51"/>
          <cell r="DAQ51"/>
          <cell r="DAR51"/>
          <cell r="DAS51"/>
          <cell r="DAT51"/>
          <cell r="DAU51"/>
          <cell r="DAV51"/>
          <cell r="DAW51"/>
          <cell r="DAX51"/>
          <cell r="DAY51"/>
          <cell r="DAZ51"/>
          <cell r="DBA51"/>
          <cell r="DBB51"/>
          <cell r="DBC51"/>
          <cell r="DBD51"/>
          <cell r="DBE51"/>
          <cell r="DBF51"/>
          <cell r="DBG51"/>
          <cell r="DBH51"/>
          <cell r="DBI51"/>
          <cell r="DBJ51"/>
          <cell r="DBK51"/>
          <cell r="DBL51"/>
          <cell r="DBM51"/>
          <cell r="DBN51"/>
          <cell r="DBO51"/>
          <cell r="DBP51"/>
          <cell r="DBQ51"/>
          <cell r="DBR51"/>
          <cell r="DBS51"/>
          <cell r="DBT51"/>
          <cell r="DBU51"/>
          <cell r="DBV51"/>
          <cell r="DBW51"/>
          <cell r="DBX51"/>
          <cell r="DBY51"/>
          <cell r="DBZ51"/>
          <cell r="DCA51"/>
          <cell r="DCB51"/>
          <cell r="DCC51"/>
          <cell r="DCD51"/>
          <cell r="DCE51"/>
          <cell r="DCF51"/>
          <cell r="DCG51"/>
          <cell r="DCH51"/>
          <cell r="DCI51"/>
          <cell r="DCJ51"/>
          <cell r="DCK51"/>
          <cell r="DCL51"/>
          <cell r="DCM51"/>
          <cell r="DCN51"/>
          <cell r="DCO51"/>
          <cell r="DCP51"/>
          <cell r="DCQ51"/>
          <cell r="DCR51"/>
          <cell r="DCS51"/>
          <cell r="DCT51"/>
          <cell r="DCU51"/>
          <cell r="DCV51"/>
          <cell r="DCW51"/>
          <cell r="DCX51"/>
          <cell r="DCY51"/>
          <cell r="DCZ51"/>
          <cell r="DDA51"/>
          <cell r="DDB51"/>
          <cell r="DDC51"/>
          <cell r="DDD51"/>
          <cell r="DDE51"/>
          <cell r="DDF51"/>
          <cell r="DDG51"/>
          <cell r="DDH51"/>
          <cell r="DDI51"/>
          <cell r="DDJ51"/>
          <cell r="DDK51"/>
          <cell r="DDL51"/>
          <cell r="DDM51"/>
          <cell r="DDN51"/>
          <cell r="DDO51"/>
          <cell r="DDP51"/>
          <cell r="DDQ51"/>
          <cell r="DDR51"/>
          <cell r="DDS51"/>
          <cell r="DDT51"/>
          <cell r="DDU51"/>
          <cell r="DDV51"/>
          <cell r="DDW51"/>
          <cell r="DDX51"/>
          <cell r="DDY51"/>
          <cell r="DDZ51"/>
          <cell r="DEA51"/>
          <cell r="DEB51"/>
          <cell r="DEC51"/>
          <cell r="DED51"/>
          <cell r="DEE51"/>
          <cell r="DEF51"/>
          <cell r="DEG51"/>
          <cell r="DEH51"/>
          <cell r="DEI51"/>
          <cell r="DEJ51"/>
          <cell r="DEK51"/>
          <cell r="DEL51"/>
          <cell r="DEM51"/>
          <cell r="DEN51"/>
          <cell r="DEO51"/>
          <cell r="DEP51"/>
          <cell r="DEQ51"/>
          <cell r="DER51"/>
          <cell r="DES51"/>
          <cell r="DET51"/>
          <cell r="DEU51"/>
          <cell r="DEV51"/>
          <cell r="DEW51"/>
          <cell r="DEX51"/>
          <cell r="DEY51"/>
          <cell r="DEZ51"/>
          <cell r="DFA51"/>
          <cell r="DFB51"/>
          <cell r="DFC51"/>
          <cell r="DFD51"/>
          <cell r="DFE51"/>
          <cell r="DFF51"/>
          <cell r="DFG51"/>
          <cell r="DFH51"/>
          <cell r="DFI51"/>
          <cell r="DFJ51"/>
          <cell r="DFK51"/>
          <cell r="DFL51"/>
          <cell r="DFM51"/>
          <cell r="DFN51"/>
          <cell r="DFO51"/>
          <cell r="DFP51"/>
          <cell r="DFQ51"/>
          <cell r="DFR51"/>
          <cell r="DFS51"/>
          <cell r="DFT51"/>
          <cell r="DFU51"/>
          <cell r="DFV51"/>
          <cell r="DFW51"/>
          <cell r="DFX51"/>
          <cell r="DFY51"/>
          <cell r="DFZ51"/>
          <cell r="DGA51"/>
          <cell r="DGB51"/>
          <cell r="DGC51"/>
          <cell r="DGD51"/>
          <cell r="DGE51"/>
          <cell r="DGF51"/>
          <cell r="DGG51"/>
          <cell r="DGH51"/>
          <cell r="DGI51"/>
          <cell r="DGJ51"/>
          <cell r="DGK51"/>
          <cell r="DGL51"/>
          <cell r="DGM51"/>
          <cell r="DGN51"/>
          <cell r="DGO51"/>
          <cell r="DGP51"/>
          <cell r="DGQ51"/>
          <cell r="DGR51"/>
          <cell r="DGS51"/>
          <cell r="DGT51"/>
          <cell r="DGU51"/>
          <cell r="DGV51"/>
          <cell r="DGW51"/>
          <cell r="DGX51"/>
          <cell r="DGY51"/>
          <cell r="DGZ51"/>
          <cell r="DHA51"/>
          <cell r="DHB51"/>
          <cell r="DHC51"/>
          <cell r="DHD51"/>
          <cell r="DHE51"/>
          <cell r="DHF51"/>
          <cell r="DHG51"/>
          <cell r="DHH51"/>
          <cell r="DHI51"/>
          <cell r="DHJ51"/>
          <cell r="DHK51"/>
          <cell r="DHL51"/>
          <cell r="DHM51"/>
          <cell r="DHN51"/>
          <cell r="DHO51"/>
          <cell r="DHP51"/>
          <cell r="DHQ51"/>
          <cell r="DHR51"/>
          <cell r="DHS51"/>
          <cell r="DHT51"/>
          <cell r="DHU51"/>
          <cell r="DHV51"/>
          <cell r="DHW51"/>
          <cell r="DHX51"/>
          <cell r="DHY51"/>
          <cell r="DHZ51"/>
          <cell r="DIA51"/>
          <cell r="DIB51"/>
          <cell r="DIC51"/>
          <cell r="DID51"/>
          <cell r="DIE51"/>
          <cell r="DIF51"/>
          <cell r="DIG51"/>
          <cell r="DIH51"/>
          <cell r="DII51"/>
          <cell r="DIJ51"/>
          <cell r="DIK51"/>
          <cell r="DIL51"/>
          <cell r="DIM51"/>
          <cell r="DIN51"/>
          <cell r="DIO51"/>
          <cell r="DIP51"/>
          <cell r="DIQ51"/>
          <cell r="DIR51"/>
          <cell r="DIS51"/>
          <cell r="DIT51"/>
          <cell r="DIU51"/>
          <cell r="DIV51"/>
          <cell r="DIW51"/>
          <cell r="DIX51"/>
          <cell r="DIY51"/>
          <cell r="DIZ51"/>
          <cell r="DJA51"/>
          <cell r="DJB51"/>
          <cell r="DJC51"/>
          <cell r="DJD51"/>
          <cell r="DJE51"/>
          <cell r="DJF51"/>
          <cell r="DJG51"/>
          <cell r="DJH51"/>
          <cell r="DJI51"/>
          <cell r="DJJ51"/>
          <cell r="DJK51"/>
          <cell r="DJL51"/>
          <cell r="DJM51"/>
          <cell r="DJN51"/>
          <cell r="DJO51"/>
          <cell r="DJP51"/>
          <cell r="DJQ51"/>
          <cell r="DJR51"/>
          <cell r="DJS51"/>
          <cell r="DJT51"/>
          <cell r="DJU51"/>
          <cell r="DJV51"/>
          <cell r="DJW51"/>
          <cell r="DJX51"/>
          <cell r="DJY51"/>
          <cell r="DJZ51"/>
          <cell r="DKA51"/>
          <cell r="DKB51"/>
          <cell r="DKC51"/>
          <cell r="DKD51"/>
          <cell r="DKE51"/>
          <cell r="DKF51"/>
          <cell r="DKG51"/>
          <cell r="DKH51"/>
          <cell r="DKI51"/>
          <cell r="DKJ51"/>
          <cell r="DKK51"/>
          <cell r="DKL51"/>
          <cell r="DKM51"/>
          <cell r="DKN51"/>
          <cell r="DKO51"/>
          <cell r="DKP51"/>
          <cell r="DKQ51"/>
          <cell r="DKR51"/>
          <cell r="DKS51"/>
          <cell r="DKT51"/>
          <cell r="DKU51"/>
          <cell r="DKV51"/>
          <cell r="DKW51"/>
          <cell r="DKX51"/>
          <cell r="DKY51"/>
          <cell r="DKZ51"/>
          <cell r="DLA51"/>
          <cell r="DLB51"/>
          <cell r="DLC51"/>
          <cell r="DLD51"/>
          <cell r="DLE51"/>
          <cell r="DLF51"/>
          <cell r="DLG51"/>
          <cell r="DLH51"/>
          <cell r="DLI51"/>
          <cell r="DLJ51"/>
          <cell r="DLK51"/>
          <cell r="DLL51"/>
          <cell r="DLM51"/>
          <cell r="DLN51"/>
          <cell r="DLO51"/>
          <cell r="DLP51"/>
          <cell r="DLQ51"/>
          <cell r="DLR51"/>
          <cell r="DLS51"/>
          <cell r="DLT51"/>
          <cell r="DLU51"/>
          <cell r="DLV51"/>
          <cell r="DLW51"/>
          <cell r="DLX51"/>
          <cell r="DLY51"/>
          <cell r="DLZ51"/>
          <cell r="DMA51"/>
          <cell r="DMB51"/>
          <cell r="DMC51"/>
          <cell r="DMD51"/>
          <cell r="DME51"/>
          <cell r="DMF51"/>
          <cell r="DMG51"/>
          <cell r="DMH51"/>
          <cell r="DMI51"/>
          <cell r="DMJ51"/>
          <cell r="DMK51"/>
          <cell r="DML51"/>
          <cell r="DMM51"/>
          <cell r="DMN51"/>
          <cell r="DMO51"/>
          <cell r="DMP51"/>
          <cell r="DMQ51"/>
          <cell r="DMR51"/>
          <cell r="DMS51"/>
          <cell r="DMT51"/>
          <cell r="DMU51"/>
          <cell r="DMV51"/>
          <cell r="DMW51"/>
          <cell r="DMX51"/>
          <cell r="DMY51"/>
          <cell r="DMZ51"/>
          <cell r="DNA51"/>
          <cell r="DNB51"/>
          <cell r="DNC51"/>
          <cell r="DND51"/>
          <cell r="DNE51"/>
          <cell r="DNF51"/>
          <cell r="DNG51"/>
          <cell r="DNH51"/>
          <cell r="DNI51"/>
          <cell r="DNJ51"/>
          <cell r="DNK51"/>
          <cell r="DNL51"/>
          <cell r="DNM51"/>
          <cell r="DNN51"/>
          <cell r="DNO51"/>
          <cell r="DNP51"/>
          <cell r="DNQ51"/>
          <cell r="DNR51"/>
          <cell r="DNS51"/>
          <cell r="DNT51"/>
          <cell r="DNU51"/>
          <cell r="DNV51"/>
          <cell r="DNW51"/>
          <cell r="DNX51"/>
          <cell r="DNY51"/>
          <cell r="DNZ51"/>
          <cell r="DOA51"/>
          <cell r="DOB51"/>
          <cell r="DOC51"/>
          <cell r="DOD51"/>
          <cell r="DOE51"/>
          <cell r="DOF51"/>
          <cell r="DOG51"/>
          <cell r="DOH51"/>
          <cell r="DOI51"/>
          <cell r="DOJ51"/>
          <cell r="DOK51"/>
          <cell r="DOL51"/>
          <cell r="DOM51"/>
          <cell r="DON51"/>
          <cell r="DOO51"/>
          <cell r="DOP51"/>
          <cell r="DOQ51"/>
          <cell r="DOR51"/>
          <cell r="DOS51"/>
          <cell r="DOT51"/>
          <cell r="DOU51"/>
          <cell r="DOV51"/>
          <cell r="DOW51"/>
          <cell r="DOX51"/>
          <cell r="DOY51"/>
          <cell r="DOZ51"/>
          <cell r="DPA51"/>
          <cell r="DPB51"/>
          <cell r="DPC51"/>
          <cell r="DPD51"/>
          <cell r="DPE51"/>
          <cell r="DPF51"/>
          <cell r="DPG51"/>
          <cell r="DPH51"/>
          <cell r="DPI51"/>
          <cell r="DPJ51"/>
          <cell r="DPK51"/>
          <cell r="DPL51"/>
          <cell r="DPM51"/>
          <cell r="DPN51"/>
          <cell r="DPO51"/>
          <cell r="DPP51"/>
          <cell r="DPQ51"/>
          <cell r="DPR51"/>
          <cell r="DPS51"/>
          <cell r="DPT51"/>
          <cell r="DPU51"/>
          <cell r="DPV51"/>
          <cell r="DPW51"/>
          <cell r="DPX51"/>
          <cell r="DPY51"/>
          <cell r="DPZ51"/>
          <cell r="DQA51"/>
          <cell r="DQB51"/>
          <cell r="DQC51"/>
          <cell r="DQD51"/>
          <cell r="DQE51"/>
          <cell r="DQF51"/>
          <cell r="DQG51"/>
          <cell r="DQH51"/>
          <cell r="DQI51"/>
          <cell r="DQJ51"/>
          <cell r="DQK51"/>
          <cell r="DQL51"/>
          <cell r="DQM51"/>
          <cell r="DQN51"/>
          <cell r="DQO51"/>
          <cell r="DQP51"/>
          <cell r="DQQ51"/>
          <cell r="DQR51"/>
          <cell r="DQS51"/>
          <cell r="DQT51"/>
          <cell r="DQU51"/>
          <cell r="DQV51"/>
          <cell r="DQW51"/>
          <cell r="DQX51"/>
          <cell r="DQY51"/>
          <cell r="DQZ51"/>
          <cell r="DRA51"/>
          <cell r="DRB51"/>
          <cell r="DRC51"/>
          <cell r="DRD51"/>
          <cell r="DRE51"/>
          <cell r="DRF51"/>
          <cell r="DRG51"/>
          <cell r="DRH51"/>
          <cell r="DRI51"/>
          <cell r="DRJ51"/>
          <cell r="DRK51"/>
          <cell r="DRL51"/>
          <cell r="DRM51"/>
          <cell r="DRN51"/>
          <cell r="DRO51"/>
          <cell r="DRP51"/>
          <cell r="DRQ51"/>
          <cell r="DRR51"/>
          <cell r="DRS51"/>
          <cell r="DRT51"/>
          <cell r="DRU51"/>
          <cell r="DRV51"/>
          <cell r="DRW51"/>
          <cell r="DRX51"/>
          <cell r="DRY51"/>
          <cell r="DRZ51"/>
          <cell r="DSA51"/>
          <cell r="DSB51"/>
          <cell r="DSC51"/>
          <cell r="DSD51"/>
          <cell r="DSE51"/>
          <cell r="DSF51"/>
          <cell r="DSG51"/>
          <cell r="DSH51"/>
          <cell r="DSI51"/>
          <cell r="DSJ51"/>
          <cell r="DSK51"/>
          <cell r="DSL51"/>
          <cell r="DSM51"/>
          <cell r="DSN51"/>
          <cell r="DSO51"/>
          <cell r="DSP51"/>
          <cell r="DSQ51"/>
          <cell r="DSR51"/>
          <cell r="DSS51"/>
          <cell r="DST51"/>
          <cell r="DSU51"/>
          <cell r="DSV51"/>
          <cell r="DSW51"/>
          <cell r="DSX51"/>
          <cell r="DSY51"/>
          <cell r="DSZ51"/>
          <cell r="DTA51"/>
          <cell r="DTB51"/>
          <cell r="DTC51"/>
          <cell r="DTD51"/>
          <cell r="DTE51"/>
          <cell r="DTF51"/>
          <cell r="DTG51"/>
          <cell r="DTH51"/>
          <cell r="DTI51"/>
          <cell r="DTJ51"/>
          <cell r="DTK51"/>
          <cell r="DTL51"/>
          <cell r="DTM51"/>
          <cell r="DTN51"/>
          <cell r="DTO51"/>
          <cell r="DTP51"/>
          <cell r="DTQ51"/>
          <cell r="DTR51"/>
          <cell r="DTS51"/>
          <cell r="DTT51"/>
          <cell r="DTU51"/>
          <cell r="DTV51"/>
          <cell r="DTW51"/>
          <cell r="DTX51"/>
          <cell r="DTY51"/>
          <cell r="DTZ51"/>
          <cell r="DUA51"/>
          <cell r="DUB51"/>
          <cell r="DUC51"/>
          <cell r="DUD51"/>
          <cell r="DUE51"/>
          <cell r="DUF51"/>
          <cell r="DUG51"/>
          <cell r="DUH51"/>
          <cell r="DUI51"/>
          <cell r="DUJ51"/>
          <cell r="DUK51"/>
          <cell r="DUL51"/>
          <cell r="DUM51"/>
          <cell r="DUN51"/>
          <cell r="DUO51"/>
          <cell r="DUP51"/>
          <cell r="DUQ51"/>
          <cell r="DUR51"/>
          <cell r="DUS51"/>
          <cell r="DUT51"/>
          <cell r="DUU51"/>
          <cell r="DUV51"/>
          <cell r="DUW51"/>
          <cell r="DUX51"/>
          <cell r="DUY51"/>
          <cell r="DUZ51"/>
          <cell r="DVA51"/>
          <cell r="DVB51"/>
          <cell r="DVC51"/>
          <cell r="DVD51"/>
          <cell r="DVE51"/>
          <cell r="DVF51"/>
          <cell r="DVG51"/>
          <cell r="DVH51"/>
          <cell r="DVI51"/>
          <cell r="DVJ51"/>
          <cell r="DVK51"/>
          <cell r="DVL51"/>
          <cell r="DVM51"/>
          <cell r="DVN51"/>
          <cell r="DVO51"/>
          <cell r="DVP51"/>
          <cell r="DVQ51"/>
          <cell r="DVR51"/>
          <cell r="DVS51"/>
          <cell r="DVT51"/>
          <cell r="DVU51"/>
          <cell r="DVV51"/>
          <cell r="DVW51"/>
          <cell r="DVX51"/>
          <cell r="DVY51"/>
          <cell r="DVZ51"/>
          <cell r="DWA51"/>
          <cell r="DWB51"/>
          <cell r="DWC51"/>
          <cell r="DWD51"/>
          <cell r="DWE51"/>
          <cell r="DWF51"/>
          <cell r="DWG51"/>
          <cell r="DWH51"/>
          <cell r="DWI51"/>
          <cell r="DWJ51"/>
          <cell r="DWK51"/>
          <cell r="DWL51"/>
          <cell r="DWM51"/>
          <cell r="DWN51"/>
          <cell r="DWO51"/>
          <cell r="DWP51"/>
          <cell r="DWQ51"/>
          <cell r="DWR51"/>
          <cell r="DWS51"/>
          <cell r="DWT51"/>
          <cell r="DWU51"/>
          <cell r="DWV51"/>
          <cell r="DWW51"/>
          <cell r="DWX51"/>
          <cell r="DWY51"/>
          <cell r="DWZ51"/>
          <cell r="DXA51"/>
          <cell r="DXB51"/>
          <cell r="DXC51"/>
          <cell r="DXD51"/>
          <cell r="DXE51"/>
          <cell r="DXF51"/>
          <cell r="DXG51"/>
          <cell r="DXH51"/>
          <cell r="DXI51"/>
          <cell r="DXJ51"/>
          <cell r="DXK51"/>
          <cell r="DXL51"/>
          <cell r="DXM51"/>
          <cell r="DXN51"/>
          <cell r="DXO51"/>
          <cell r="DXP51"/>
          <cell r="DXQ51"/>
          <cell r="DXR51"/>
          <cell r="DXS51"/>
          <cell r="DXT51"/>
          <cell r="DXU51"/>
          <cell r="DXV51"/>
          <cell r="DXW51"/>
          <cell r="DXX51"/>
          <cell r="DXY51"/>
          <cell r="DXZ51"/>
          <cell r="DYA51"/>
          <cell r="DYB51"/>
          <cell r="DYC51"/>
          <cell r="DYD51"/>
          <cell r="DYE51"/>
          <cell r="DYF51"/>
          <cell r="DYG51"/>
          <cell r="DYH51"/>
          <cell r="DYI51"/>
          <cell r="DYJ51"/>
          <cell r="DYK51"/>
          <cell r="DYL51"/>
          <cell r="DYM51"/>
          <cell r="DYN51"/>
          <cell r="DYO51"/>
          <cell r="DYP51"/>
          <cell r="DYQ51"/>
          <cell r="DYR51"/>
          <cell r="DYS51"/>
          <cell r="DYT51"/>
          <cell r="DYU51"/>
          <cell r="DYV51"/>
          <cell r="DYW51"/>
          <cell r="DYX51"/>
          <cell r="DYY51"/>
          <cell r="DYZ51"/>
          <cell r="DZA51"/>
          <cell r="DZB51"/>
          <cell r="DZC51"/>
          <cell r="DZD51"/>
          <cell r="DZE51"/>
          <cell r="DZF51"/>
          <cell r="DZG51"/>
          <cell r="DZH51"/>
          <cell r="DZI51"/>
          <cell r="DZJ51"/>
          <cell r="DZK51"/>
          <cell r="DZL51"/>
          <cell r="DZM51"/>
          <cell r="DZN51"/>
          <cell r="DZO51"/>
          <cell r="DZP51"/>
          <cell r="DZQ51"/>
          <cell r="DZR51"/>
          <cell r="DZS51"/>
          <cell r="DZT51"/>
          <cell r="DZU51"/>
          <cell r="DZV51"/>
          <cell r="DZW51"/>
          <cell r="DZX51"/>
          <cell r="DZY51"/>
          <cell r="DZZ51"/>
          <cell r="EAA51"/>
          <cell r="EAB51"/>
          <cell r="EAC51"/>
          <cell r="EAD51"/>
          <cell r="EAE51"/>
          <cell r="EAF51"/>
          <cell r="EAG51"/>
          <cell r="EAH51"/>
          <cell r="EAI51"/>
          <cell r="EAJ51"/>
          <cell r="EAK51"/>
          <cell r="EAL51"/>
          <cell r="EAM51"/>
          <cell r="EAN51"/>
          <cell r="EAO51"/>
          <cell r="EAP51"/>
          <cell r="EAQ51"/>
          <cell r="EAR51"/>
          <cell r="EAS51"/>
          <cell r="EAT51"/>
          <cell r="EAU51"/>
          <cell r="EAV51"/>
          <cell r="EAW51"/>
          <cell r="EAX51"/>
          <cell r="EAY51"/>
          <cell r="EAZ51"/>
          <cell r="EBA51"/>
          <cell r="EBB51"/>
          <cell r="EBC51"/>
          <cell r="EBD51"/>
          <cell r="EBE51"/>
          <cell r="EBF51"/>
          <cell r="EBG51"/>
          <cell r="EBH51"/>
          <cell r="EBI51"/>
          <cell r="EBJ51"/>
          <cell r="EBK51"/>
          <cell r="EBL51"/>
          <cell r="EBM51"/>
          <cell r="EBN51"/>
          <cell r="EBO51"/>
          <cell r="EBP51"/>
          <cell r="EBQ51"/>
          <cell r="EBR51"/>
          <cell r="EBS51"/>
          <cell r="EBT51"/>
          <cell r="EBU51"/>
          <cell r="EBV51"/>
          <cell r="EBW51"/>
          <cell r="EBX51"/>
          <cell r="EBY51"/>
          <cell r="EBZ51"/>
          <cell r="ECA51"/>
          <cell r="ECB51"/>
          <cell r="ECC51"/>
          <cell r="ECD51"/>
          <cell r="ECE51"/>
          <cell r="ECF51"/>
          <cell r="ECG51"/>
          <cell r="ECH51"/>
          <cell r="ECI51"/>
          <cell r="ECJ51"/>
          <cell r="ECK51"/>
          <cell r="ECL51"/>
          <cell r="ECM51"/>
          <cell r="ECN51"/>
          <cell r="ECO51"/>
          <cell r="ECP51"/>
          <cell r="ECQ51"/>
          <cell r="ECR51"/>
          <cell r="ECS51"/>
          <cell r="ECT51"/>
          <cell r="ECU51"/>
          <cell r="ECV51"/>
          <cell r="ECW51"/>
          <cell r="ECX51"/>
          <cell r="ECY51"/>
          <cell r="ECZ51"/>
          <cell r="EDA51"/>
          <cell r="EDB51"/>
          <cell r="EDC51"/>
          <cell r="EDD51"/>
          <cell r="EDE51"/>
          <cell r="EDF51"/>
          <cell r="EDG51"/>
          <cell r="EDH51"/>
          <cell r="EDI51"/>
          <cell r="EDJ51"/>
          <cell r="EDK51"/>
          <cell r="EDL51"/>
          <cell r="EDM51"/>
          <cell r="EDN51"/>
          <cell r="EDO51"/>
          <cell r="EDP51"/>
          <cell r="EDQ51"/>
          <cell r="EDR51"/>
          <cell r="EDS51"/>
          <cell r="EDT51"/>
          <cell r="EDU51"/>
          <cell r="EDV51"/>
          <cell r="EDW51"/>
          <cell r="EDX51"/>
          <cell r="EDY51"/>
          <cell r="EDZ51"/>
          <cell r="EEA51"/>
          <cell r="EEB51"/>
          <cell r="EEC51"/>
          <cell r="EED51"/>
          <cell r="EEE51"/>
          <cell r="EEF51"/>
          <cell r="EEG51"/>
          <cell r="EEH51"/>
          <cell r="EEI51"/>
          <cell r="EEJ51"/>
          <cell r="EEK51"/>
          <cell r="EEL51"/>
          <cell r="EEM51"/>
          <cell r="EEN51"/>
          <cell r="EEO51"/>
          <cell r="EEP51"/>
          <cell r="EEQ51"/>
          <cell r="EER51"/>
          <cell r="EES51"/>
          <cell r="EET51"/>
          <cell r="EEU51"/>
          <cell r="EEV51"/>
          <cell r="EEW51"/>
          <cell r="EEX51"/>
          <cell r="EEY51"/>
          <cell r="EEZ51"/>
          <cell r="EFA51"/>
          <cell r="EFB51"/>
          <cell r="EFC51"/>
          <cell r="EFD51"/>
          <cell r="EFE51"/>
          <cell r="EFF51"/>
          <cell r="EFG51"/>
          <cell r="EFH51"/>
          <cell r="EFI51"/>
          <cell r="EFJ51"/>
          <cell r="EFK51"/>
          <cell r="EFL51"/>
          <cell r="EFM51"/>
          <cell r="EFN51"/>
          <cell r="EFO51"/>
          <cell r="EFP51"/>
          <cell r="EFQ51"/>
          <cell r="EFR51"/>
          <cell r="EFS51"/>
          <cell r="EFT51"/>
          <cell r="EFU51"/>
          <cell r="EFV51"/>
          <cell r="EFW51"/>
          <cell r="EFX51"/>
          <cell r="EFY51"/>
          <cell r="EFZ51"/>
          <cell r="EGA51"/>
          <cell r="EGB51"/>
          <cell r="EGC51"/>
          <cell r="EGD51"/>
          <cell r="EGE51"/>
          <cell r="EGF51"/>
          <cell r="EGG51"/>
          <cell r="EGH51"/>
          <cell r="EGI51"/>
          <cell r="EGJ51"/>
          <cell r="EGK51"/>
          <cell r="EGL51"/>
          <cell r="EGM51"/>
          <cell r="EGN51"/>
          <cell r="EGO51"/>
          <cell r="EGP51"/>
          <cell r="EGQ51"/>
          <cell r="EGR51"/>
          <cell r="EGS51"/>
          <cell r="EGT51"/>
          <cell r="EGU51"/>
          <cell r="EGV51"/>
          <cell r="EGW51"/>
          <cell r="EGX51"/>
          <cell r="EGY51"/>
          <cell r="EGZ51"/>
          <cell r="EHA51"/>
          <cell r="EHB51"/>
          <cell r="EHC51"/>
          <cell r="EHD51"/>
          <cell r="EHE51"/>
          <cell r="EHF51"/>
          <cell r="EHG51"/>
          <cell r="EHH51"/>
          <cell r="EHI51"/>
          <cell r="EHJ51"/>
          <cell r="EHK51"/>
          <cell r="EHL51"/>
          <cell r="EHM51"/>
          <cell r="EHN51"/>
          <cell r="EHO51"/>
          <cell r="EHP51"/>
          <cell r="EHQ51"/>
          <cell r="EHR51"/>
          <cell r="EHS51"/>
          <cell r="EHT51"/>
          <cell r="EHU51"/>
          <cell r="EHV51"/>
          <cell r="EHW51"/>
          <cell r="EHX51"/>
          <cell r="EHY51"/>
          <cell r="EHZ51"/>
          <cell r="EIA51"/>
          <cell r="EIB51"/>
          <cell r="EIC51"/>
          <cell r="EID51"/>
          <cell r="EIE51"/>
          <cell r="EIF51"/>
          <cell r="EIG51"/>
          <cell r="EIH51"/>
          <cell r="EII51"/>
          <cell r="EIJ51"/>
          <cell r="EIK51"/>
          <cell r="EIL51"/>
          <cell r="EIM51"/>
          <cell r="EIN51"/>
          <cell r="EIO51"/>
          <cell r="EIP51"/>
          <cell r="EIQ51"/>
          <cell r="EIR51"/>
          <cell r="EIS51"/>
          <cell r="EIT51"/>
          <cell r="EIU51"/>
          <cell r="EIV51"/>
          <cell r="EIW51"/>
          <cell r="EIX51"/>
          <cell r="EIY51"/>
          <cell r="EIZ51"/>
          <cell r="EJA51"/>
          <cell r="EJB51"/>
          <cell r="EJC51"/>
          <cell r="EJD51"/>
          <cell r="EJE51"/>
          <cell r="EJF51"/>
          <cell r="EJG51"/>
          <cell r="EJH51"/>
          <cell r="EJI51"/>
          <cell r="EJJ51"/>
          <cell r="EJK51"/>
          <cell r="EJL51"/>
          <cell r="EJM51"/>
          <cell r="EJN51"/>
          <cell r="EJO51"/>
          <cell r="EJP51"/>
          <cell r="EJQ51"/>
          <cell r="EJR51"/>
          <cell r="EJS51"/>
          <cell r="EJT51"/>
          <cell r="EJU51"/>
          <cell r="EJV51"/>
          <cell r="EJW51"/>
          <cell r="EJX51"/>
          <cell r="EJY51"/>
          <cell r="EJZ51"/>
          <cell r="EKA51"/>
          <cell r="EKB51"/>
          <cell r="EKC51"/>
          <cell r="EKD51"/>
          <cell r="EKE51"/>
          <cell r="EKF51"/>
          <cell r="EKG51"/>
          <cell r="EKH51"/>
          <cell r="EKI51"/>
          <cell r="EKJ51"/>
          <cell r="EKK51"/>
          <cell r="EKL51"/>
          <cell r="EKM51"/>
          <cell r="EKN51"/>
          <cell r="EKO51"/>
          <cell r="EKP51"/>
          <cell r="EKQ51"/>
          <cell r="EKR51"/>
          <cell r="EKS51"/>
          <cell r="EKT51"/>
          <cell r="EKU51"/>
          <cell r="EKV51"/>
          <cell r="EKW51"/>
          <cell r="EKX51"/>
          <cell r="EKY51"/>
          <cell r="EKZ51"/>
          <cell r="ELA51"/>
          <cell r="ELB51"/>
          <cell r="ELC51"/>
          <cell r="ELD51"/>
          <cell r="ELE51"/>
          <cell r="ELF51"/>
          <cell r="ELG51"/>
          <cell r="ELH51"/>
          <cell r="ELI51"/>
          <cell r="ELJ51"/>
          <cell r="ELK51"/>
          <cell r="ELL51"/>
          <cell r="ELM51"/>
          <cell r="ELN51"/>
          <cell r="ELO51"/>
          <cell r="ELP51"/>
          <cell r="ELQ51"/>
          <cell r="ELR51"/>
          <cell r="ELS51"/>
          <cell r="ELT51"/>
          <cell r="ELU51"/>
          <cell r="ELV51"/>
          <cell r="ELW51"/>
          <cell r="ELX51"/>
          <cell r="ELY51"/>
          <cell r="ELZ51"/>
          <cell r="EMA51"/>
          <cell r="EMB51"/>
          <cell r="EMC51"/>
          <cell r="EMD51"/>
          <cell r="EME51"/>
          <cell r="EMF51"/>
          <cell r="EMG51"/>
          <cell r="EMH51"/>
          <cell r="EMI51"/>
          <cell r="EMJ51"/>
          <cell r="EMK51"/>
          <cell r="EML51"/>
          <cell r="EMM51"/>
          <cell r="EMN51"/>
          <cell r="EMO51"/>
          <cell r="EMP51"/>
          <cell r="EMQ51"/>
          <cell r="EMR51"/>
          <cell r="EMS51"/>
          <cell r="EMT51"/>
          <cell r="EMU51"/>
          <cell r="EMV51"/>
          <cell r="EMW51"/>
          <cell r="EMX51"/>
          <cell r="EMY51"/>
          <cell r="EMZ51"/>
          <cell r="ENA51"/>
          <cell r="ENB51"/>
          <cell r="ENC51"/>
          <cell r="END51"/>
          <cell r="ENE51"/>
          <cell r="ENF51"/>
          <cell r="ENG51"/>
          <cell r="ENH51"/>
          <cell r="ENI51"/>
          <cell r="ENJ51"/>
          <cell r="ENK51"/>
          <cell r="ENL51"/>
          <cell r="ENM51"/>
          <cell r="ENN51"/>
          <cell r="ENO51"/>
          <cell r="ENP51"/>
          <cell r="ENQ51"/>
          <cell r="ENR51"/>
          <cell r="ENS51"/>
          <cell r="ENT51"/>
          <cell r="ENU51"/>
          <cell r="ENV51"/>
          <cell r="ENW51"/>
          <cell r="ENX51"/>
          <cell r="ENY51"/>
          <cell r="ENZ51"/>
          <cell r="EOA51"/>
          <cell r="EOB51"/>
          <cell r="EOC51"/>
          <cell r="EOD51"/>
          <cell r="EOE51"/>
          <cell r="EOF51"/>
          <cell r="EOG51"/>
          <cell r="EOH51"/>
          <cell r="EOI51"/>
          <cell r="EOJ51"/>
          <cell r="EOK51"/>
          <cell r="EOL51"/>
          <cell r="EOM51"/>
          <cell r="EON51"/>
          <cell r="EOO51"/>
          <cell r="EOP51"/>
          <cell r="EOQ51"/>
          <cell r="EOR51"/>
          <cell r="EOS51"/>
          <cell r="EOT51"/>
          <cell r="EOU51"/>
          <cell r="EOV51"/>
          <cell r="EOW51"/>
          <cell r="EOX51"/>
          <cell r="EOY51"/>
          <cell r="EOZ51"/>
          <cell r="EPA51"/>
          <cell r="EPB51"/>
          <cell r="EPC51"/>
          <cell r="EPD51"/>
          <cell r="EPE51"/>
          <cell r="EPF51"/>
          <cell r="EPG51"/>
          <cell r="EPH51"/>
          <cell r="EPI51"/>
          <cell r="EPJ51"/>
          <cell r="EPK51"/>
          <cell r="EPL51"/>
          <cell r="EPM51"/>
          <cell r="EPN51"/>
          <cell r="EPO51"/>
          <cell r="EPP51"/>
          <cell r="EPQ51"/>
          <cell r="EPR51"/>
          <cell r="EPS51"/>
          <cell r="EPT51"/>
          <cell r="EPU51"/>
          <cell r="EPV51"/>
          <cell r="EPW51"/>
          <cell r="EPX51"/>
          <cell r="EPY51"/>
          <cell r="EPZ51"/>
          <cell r="EQA51"/>
          <cell r="EQB51"/>
          <cell r="EQC51"/>
          <cell r="EQD51"/>
          <cell r="EQE51"/>
          <cell r="EQF51"/>
          <cell r="EQG51"/>
          <cell r="EQH51"/>
          <cell r="EQI51"/>
          <cell r="EQJ51"/>
          <cell r="EQK51"/>
          <cell r="EQL51"/>
          <cell r="EQM51"/>
          <cell r="EQN51"/>
          <cell r="EQO51"/>
          <cell r="EQP51"/>
          <cell r="EQQ51"/>
          <cell r="EQR51"/>
          <cell r="EQS51"/>
          <cell r="EQT51"/>
          <cell r="EQU51"/>
          <cell r="EQV51"/>
          <cell r="EQW51"/>
          <cell r="EQX51"/>
          <cell r="EQY51"/>
          <cell r="EQZ51"/>
          <cell r="ERA51"/>
          <cell r="ERB51"/>
          <cell r="ERC51"/>
          <cell r="ERD51"/>
          <cell r="ERE51"/>
          <cell r="ERF51"/>
          <cell r="ERG51"/>
          <cell r="ERH51"/>
          <cell r="ERI51"/>
          <cell r="ERJ51"/>
          <cell r="ERK51"/>
          <cell r="ERL51"/>
          <cell r="ERM51"/>
          <cell r="ERN51"/>
          <cell r="ERO51"/>
          <cell r="ERP51"/>
          <cell r="ERQ51"/>
          <cell r="ERR51"/>
          <cell r="ERS51"/>
          <cell r="ERT51"/>
          <cell r="ERU51"/>
          <cell r="ERV51"/>
          <cell r="ERW51"/>
          <cell r="ERX51"/>
          <cell r="ERY51"/>
          <cell r="ERZ51"/>
          <cell r="ESA51"/>
          <cell r="ESB51"/>
          <cell r="ESC51"/>
          <cell r="ESD51"/>
          <cell r="ESE51"/>
          <cell r="ESF51"/>
          <cell r="ESG51"/>
          <cell r="ESH51"/>
          <cell r="ESI51"/>
          <cell r="ESJ51"/>
          <cell r="ESK51"/>
          <cell r="ESL51"/>
          <cell r="ESM51"/>
          <cell r="ESN51"/>
          <cell r="ESO51"/>
          <cell r="ESP51"/>
          <cell r="ESQ51"/>
          <cell r="ESR51"/>
          <cell r="ESS51"/>
          <cell r="EST51"/>
          <cell r="ESU51"/>
          <cell r="ESV51"/>
          <cell r="ESW51"/>
          <cell r="ESX51"/>
          <cell r="ESY51"/>
          <cell r="ESZ51"/>
          <cell r="ETA51"/>
          <cell r="ETB51"/>
          <cell r="ETC51"/>
          <cell r="ETD51"/>
          <cell r="ETE51"/>
          <cell r="ETF51"/>
          <cell r="ETG51"/>
          <cell r="ETH51"/>
          <cell r="ETI51"/>
          <cell r="ETJ51"/>
          <cell r="ETK51"/>
          <cell r="ETL51"/>
          <cell r="ETM51"/>
          <cell r="ETN51"/>
          <cell r="ETO51"/>
          <cell r="ETP51"/>
          <cell r="ETQ51"/>
          <cell r="ETR51"/>
          <cell r="ETS51"/>
          <cell r="ETT51"/>
          <cell r="ETU51"/>
          <cell r="ETV51"/>
          <cell r="ETW51"/>
          <cell r="ETX51"/>
          <cell r="ETY51"/>
          <cell r="ETZ51"/>
          <cell r="EUA51"/>
          <cell r="EUB51"/>
          <cell r="EUC51"/>
          <cell r="EUD51"/>
          <cell r="EUE51"/>
          <cell r="EUF51"/>
          <cell r="EUG51"/>
          <cell r="EUH51"/>
          <cell r="EUI51"/>
          <cell r="EUJ51"/>
          <cell r="EUK51"/>
          <cell r="EUL51"/>
          <cell r="EUM51"/>
          <cell r="EUN51"/>
          <cell r="EUO51"/>
          <cell r="EUP51"/>
          <cell r="EUQ51"/>
          <cell r="EUR51"/>
          <cell r="EUS51"/>
          <cell r="EUT51"/>
          <cell r="EUU51"/>
          <cell r="EUV51"/>
          <cell r="EUW51"/>
          <cell r="EUX51"/>
          <cell r="EUY51"/>
          <cell r="EUZ51"/>
          <cell r="EVA51"/>
          <cell r="EVB51"/>
          <cell r="EVC51"/>
          <cell r="EVD51"/>
          <cell r="EVE51"/>
          <cell r="EVF51"/>
          <cell r="EVG51"/>
          <cell r="EVH51"/>
          <cell r="EVI51"/>
          <cell r="EVJ51"/>
          <cell r="EVK51"/>
          <cell r="EVL51"/>
          <cell r="EVM51"/>
          <cell r="EVN51"/>
          <cell r="EVO51"/>
          <cell r="EVP51"/>
          <cell r="EVQ51"/>
          <cell r="EVR51"/>
          <cell r="EVS51"/>
          <cell r="EVT51"/>
          <cell r="EVU51"/>
          <cell r="EVV51"/>
          <cell r="EVW51"/>
          <cell r="EVX51"/>
          <cell r="EVY51"/>
          <cell r="EVZ51"/>
          <cell r="EWA51"/>
          <cell r="EWB51"/>
          <cell r="EWC51"/>
          <cell r="EWD51"/>
          <cell r="EWE51"/>
          <cell r="EWF51"/>
          <cell r="EWG51"/>
          <cell r="EWH51"/>
          <cell r="EWI51"/>
          <cell r="EWJ51"/>
          <cell r="EWK51"/>
          <cell r="EWL51"/>
          <cell r="EWM51"/>
          <cell r="EWN51"/>
          <cell r="EWO51"/>
          <cell r="EWP51"/>
          <cell r="EWQ51"/>
          <cell r="EWR51"/>
          <cell r="EWS51"/>
          <cell r="EWT51"/>
          <cell r="EWU51"/>
          <cell r="EWV51"/>
          <cell r="EWW51"/>
          <cell r="EWX51"/>
          <cell r="EWY51"/>
          <cell r="EWZ51"/>
          <cell r="EXA51"/>
          <cell r="EXB51"/>
          <cell r="EXC51"/>
          <cell r="EXD51"/>
          <cell r="EXE51"/>
          <cell r="EXF51"/>
          <cell r="EXG51"/>
          <cell r="EXH51"/>
          <cell r="EXI51"/>
          <cell r="EXJ51"/>
          <cell r="EXK51"/>
          <cell r="EXL51"/>
          <cell r="EXM51"/>
          <cell r="EXN51"/>
          <cell r="EXO51"/>
          <cell r="EXP51"/>
          <cell r="EXQ51"/>
          <cell r="EXR51"/>
          <cell r="EXS51"/>
          <cell r="EXT51"/>
          <cell r="EXU51"/>
          <cell r="EXV51"/>
          <cell r="EXW51"/>
          <cell r="EXX51"/>
          <cell r="EXY51"/>
          <cell r="EXZ51"/>
          <cell r="EYA51"/>
          <cell r="EYB51"/>
          <cell r="EYC51"/>
          <cell r="EYD51"/>
          <cell r="EYE51"/>
          <cell r="EYF51"/>
          <cell r="EYG51"/>
          <cell r="EYH51"/>
          <cell r="EYI51"/>
          <cell r="EYJ51"/>
          <cell r="EYK51"/>
          <cell r="EYL51"/>
          <cell r="EYM51"/>
          <cell r="EYN51"/>
          <cell r="EYO51"/>
          <cell r="EYP51"/>
          <cell r="EYQ51"/>
          <cell r="EYR51"/>
          <cell r="EYS51"/>
          <cell r="EYT51"/>
          <cell r="EYU51"/>
          <cell r="EYV51"/>
          <cell r="EYW51"/>
          <cell r="EYX51"/>
          <cell r="EYY51"/>
          <cell r="EYZ51"/>
          <cell r="EZA51"/>
          <cell r="EZB51"/>
          <cell r="EZC51"/>
          <cell r="EZD51"/>
          <cell r="EZE51"/>
          <cell r="EZF51"/>
          <cell r="EZG51"/>
          <cell r="EZH51"/>
          <cell r="EZI51"/>
          <cell r="EZJ51"/>
          <cell r="EZK51"/>
          <cell r="EZL51"/>
          <cell r="EZM51"/>
          <cell r="EZN51"/>
          <cell r="EZO51"/>
          <cell r="EZP51"/>
          <cell r="EZQ51"/>
          <cell r="EZR51"/>
          <cell r="EZS51"/>
          <cell r="EZT51"/>
          <cell r="EZU51"/>
          <cell r="EZV51"/>
          <cell r="EZW51"/>
          <cell r="EZX51"/>
          <cell r="EZY51"/>
          <cell r="EZZ51"/>
          <cell r="FAA51"/>
          <cell r="FAB51"/>
          <cell r="FAC51"/>
          <cell r="FAD51"/>
          <cell r="FAE51"/>
          <cell r="FAF51"/>
          <cell r="FAG51"/>
          <cell r="FAH51"/>
          <cell r="FAI51"/>
          <cell r="FAJ51"/>
          <cell r="FAK51"/>
          <cell r="FAL51"/>
          <cell r="FAM51"/>
          <cell r="FAN51"/>
          <cell r="FAO51"/>
          <cell r="FAP51"/>
          <cell r="FAQ51"/>
          <cell r="FAR51"/>
          <cell r="FAS51"/>
          <cell r="FAT51"/>
          <cell r="FAU51"/>
          <cell r="FAV51"/>
          <cell r="FAW51"/>
          <cell r="FAX51"/>
          <cell r="FAY51"/>
          <cell r="FAZ51"/>
          <cell r="FBA51"/>
          <cell r="FBB51"/>
          <cell r="FBC51"/>
          <cell r="FBD51"/>
          <cell r="FBE51"/>
          <cell r="FBF51"/>
          <cell r="FBG51"/>
          <cell r="FBH51"/>
          <cell r="FBI51"/>
          <cell r="FBJ51"/>
          <cell r="FBK51"/>
          <cell r="FBL51"/>
          <cell r="FBM51"/>
          <cell r="FBN51"/>
          <cell r="FBO51"/>
          <cell r="FBP51"/>
          <cell r="FBQ51"/>
          <cell r="FBR51"/>
          <cell r="FBS51"/>
          <cell r="FBT51"/>
          <cell r="FBU51"/>
          <cell r="FBV51"/>
          <cell r="FBW51"/>
          <cell r="FBX51"/>
          <cell r="FBY51"/>
          <cell r="FBZ51"/>
          <cell r="FCA51"/>
          <cell r="FCB51"/>
          <cell r="FCC51"/>
          <cell r="FCD51"/>
          <cell r="FCE51"/>
          <cell r="FCF51"/>
          <cell r="FCG51"/>
          <cell r="FCH51"/>
          <cell r="FCI51"/>
          <cell r="FCJ51"/>
          <cell r="FCK51"/>
          <cell r="FCL51"/>
          <cell r="FCM51"/>
          <cell r="FCN51"/>
          <cell r="FCO51"/>
          <cell r="FCP51"/>
          <cell r="FCQ51"/>
          <cell r="FCR51"/>
          <cell r="FCS51"/>
          <cell r="FCT51"/>
          <cell r="FCU51"/>
          <cell r="FCV51"/>
          <cell r="FCW51"/>
          <cell r="FCX51"/>
          <cell r="FCY51"/>
          <cell r="FCZ51"/>
          <cell r="FDA51"/>
          <cell r="FDB51"/>
          <cell r="FDC51"/>
          <cell r="FDD51"/>
          <cell r="FDE51"/>
          <cell r="FDF51"/>
          <cell r="FDG51"/>
          <cell r="FDH51"/>
          <cell r="FDI51"/>
          <cell r="FDJ51"/>
          <cell r="FDK51"/>
          <cell r="FDL51"/>
          <cell r="FDM51"/>
          <cell r="FDN51"/>
          <cell r="FDO51"/>
          <cell r="FDP51"/>
          <cell r="FDQ51"/>
          <cell r="FDR51"/>
          <cell r="FDS51"/>
          <cell r="FDT51"/>
          <cell r="FDU51"/>
          <cell r="FDV51"/>
          <cell r="FDW51"/>
          <cell r="FDX51"/>
          <cell r="FDY51"/>
          <cell r="FDZ51"/>
          <cell r="FEA51"/>
          <cell r="FEB51"/>
          <cell r="FEC51"/>
          <cell r="FED51"/>
          <cell r="FEE51"/>
          <cell r="FEF51"/>
          <cell r="FEG51"/>
          <cell r="FEH51"/>
          <cell r="FEI51"/>
          <cell r="FEJ51"/>
          <cell r="FEK51"/>
          <cell r="FEL51"/>
          <cell r="FEM51"/>
          <cell r="FEN51"/>
          <cell r="FEO51"/>
          <cell r="FEP51"/>
          <cell r="FEQ51"/>
          <cell r="FER51"/>
          <cell r="FES51"/>
          <cell r="FET51"/>
          <cell r="FEU51"/>
          <cell r="FEV51"/>
          <cell r="FEW51"/>
          <cell r="FEX51"/>
          <cell r="FEY51"/>
          <cell r="FEZ51"/>
          <cell r="FFA51"/>
          <cell r="FFB51"/>
          <cell r="FFC51"/>
          <cell r="FFD51"/>
          <cell r="FFE51"/>
          <cell r="FFF51"/>
          <cell r="FFG51"/>
          <cell r="FFH51"/>
          <cell r="FFI51"/>
          <cell r="FFJ51"/>
          <cell r="FFK51"/>
          <cell r="FFL51"/>
          <cell r="FFM51"/>
          <cell r="FFN51"/>
          <cell r="FFO51"/>
          <cell r="FFP51"/>
          <cell r="FFQ51"/>
          <cell r="FFR51"/>
          <cell r="FFS51"/>
          <cell r="FFT51"/>
          <cell r="FFU51"/>
          <cell r="FFV51"/>
          <cell r="FFW51"/>
          <cell r="FFX51"/>
          <cell r="FFY51"/>
          <cell r="FFZ51"/>
          <cell r="FGA51"/>
          <cell r="FGB51"/>
          <cell r="FGC51"/>
          <cell r="FGD51"/>
          <cell r="FGE51"/>
          <cell r="FGF51"/>
          <cell r="FGG51"/>
          <cell r="FGH51"/>
          <cell r="FGI51"/>
          <cell r="FGJ51"/>
          <cell r="FGK51"/>
          <cell r="FGL51"/>
          <cell r="FGM51"/>
          <cell r="FGN51"/>
          <cell r="FGO51"/>
          <cell r="FGP51"/>
          <cell r="FGQ51"/>
          <cell r="FGR51"/>
          <cell r="FGS51"/>
          <cell r="FGT51"/>
          <cell r="FGU51"/>
          <cell r="FGV51"/>
          <cell r="FGW51"/>
          <cell r="FGX51"/>
          <cell r="FGY51"/>
          <cell r="FGZ51"/>
          <cell r="FHA51"/>
          <cell r="FHB51"/>
          <cell r="FHC51"/>
          <cell r="FHD51"/>
          <cell r="FHE51"/>
          <cell r="FHF51"/>
          <cell r="FHG51"/>
          <cell r="FHH51"/>
          <cell r="FHI51"/>
          <cell r="FHJ51"/>
          <cell r="FHK51"/>
          <cell r="FHL51"/>
          <cell r="FHM51"/>
          <cell r="FHN51"/>
          <cell r="FHO51"/>
          <cell r="FHP51"/>
          <cell r="FHQ51"/>
          <cell r="FHR51"/>
          <cell r="FHS51"/>
          <cell r="FHT51"/>
          <cell r="FHU51"/>
          <cell r="FHV51"/>
          <cell r="FHW51"/>
          <cell r="FHX51"/>
          <cell r="FHY51"/>
          <cell r="FHZ51"/>
          <cell r="FIA51"/>
          <cell r="FIB51"/>
          <cell r="FIC51"/>
          <cell r="FID51"/>
          <cell r="FIE51"/>
          <cell r="FIF51"/>
          <cell r="FIG51"/>
          <cell r="FIH51"/>
          <cell r="FII51"/>
          <cell r="FIJ51"/>
          <cell r="FIK51"/>
          <cell r="FIL51"/>
          <cell r="FIM51"/>
          <cell r="FIN51"/>
          <cell r="FIO51"/>
          <cell r="FIP51"/>
          <cell r="FIQ51"/>
          <cell r="FIR51"/>
          <cell r="FIS51"/>
          <cell r="FIT51"/>
          <cell r="FIU51"/>
          <cell r="FIV51"/>
          <cell r="FIW51"/>
          <cell r="FIX51"/>
          <cell r="FIY51"/>
          <cell r="FIZ51"/>
          <cell r="FJA51"/>
          <cell r="FJB51"/>
          <cell r="FJC51"/>
          <cell r="FJD51"/>
          <cell r="FJE51"/>
          <cell r="FJF51"/>
          <cell r="FJG51"/>
          <cell r="FJH51"/>
          <cell r="FJI51"/>
          <cell r="FJJ51"/>
          <cell r="FJK51"/>
          <cell r="FJL51"/>
          <cell r="FJM51"/>
          <cell r="FJN51"/>
          <cell r="FJO51"/>
          <cell r="FJP51"/>
          <cell r="FJQ51"/>
          <cell r="FJR51"/>
          <cell r="FJS51"/>
          <cell r="FJT51"/>
          <cell r="FJU51"/>
          <cell r="FJV51"/>
          <cell r="FJW51"/>
          <cell r="FJX51"/>
          <cell r="FJY51"/>
          <cell r="FJZ51"/>
          <cell r="FKA51"/>
          <cell r="FKB51"/>
          <cell r="FKC51"/>
          <cell r="FKD51"/>
          <cell r="FKE51"/>
          <cell r="FKF51"/>
          <cell r="FKG51"/>
          <cell r="FKH51"/>
          <cell r="FKI51"/>
          <cell r="FKJ51"/>
          <cell r="FKK51"/>
          <cell r="FKL51"/>
          <cell r="FKM51"/>
          <cell r="FKN51"/>
          <cell r="FKO51"/>
          <cell r="FKP51"/>
          <cell r="FKQ51"/>
          <cell r="FKR51"/>
          <cell r="FKS51"/>
          <cell r="FKT51"/>
          <cell r="FKU51"/>
          <cell r="FKV51"/>
          <cell r="FKW51"/>
          <cell r="FKX51"/>
          <cell r="FKY51"/>
          <cell r="FKZ51"/>
          <cell r="FLA51"/>
          <cell r="FLB51"/>
          <cell r="FLC51"/>
          <cell r="FLD51"/>
          <cell r="FLE51"/>
          <cell r="FLF51"/>
          <cell r="FLG51"/>
          <cell r="FLH51"/>
          <cell r="FLI51"/>
          <cell r="FLJ51"/>
          <cell r="FLK51"/>
          <cell r="FLL51"/>
          <cell r="FLM51"/>
          <cell r="FLN51"/>
          <cell r="FLO51"/>
          <cell r="FLP51"/>
          <cell r="FLQ51"/>
          <cell r="FLR51"/>
          <cell r="FLS51"/>
          <cell r="FLT51"/>
          <cell r="FLU51"/>
          <cell r="FLV51"/>
          <cell r="FLW51"/>
          <cell r="FLX51"/>
          <cell r="FLY51"/>
          <cell r="FLZ51"/>
          <cell r="FMA51"/>
          <cell r="FMB51"/>
          <cell r="FMC51"/>
          <cell r="FMD51"/>
          <cell r="FME51"/>
          <cell r="FMF51"/>
          <cell r="FMG51"/>
          <cell r="FMH51"/>
          <cell r="FMI51"/>
          <cell r="FMJ51"/>
          <cell r="FMK51"/>
          <cell r="FML51"/>
          <cell r="FMM51"/>
          <cell r="FMN51"/>
          <cell r="FMO51"/>
          <cell r="FMP51"/>
          <cell r="FMQ51"/>
          <cell r="FMR51"/>
          <cell r="FMS51"/>
          <cell r="FMT51"/>
          <cell r="FMU51"/>
          <cell r="FMV51"/>
          <cell r="FMW51"/>
          <cell r="FMX51"/>
          <cell r="FMY51"/>
          <cell r="FMZ51"/>
          <cell r="FNA51"/>
          <cell r="FNB51"/>
          <cell r="FNC51"/>
          <cell r="FND51"/>
          <cell r="FNE51"/>
          <cell r="FNF51"/>
          <cell r="FNG51"/>
          <cell r="FNH51"/>
          <cell r="FNI51"/>
          <cell r="FNJ51"/>
          <cell r="FNK51"/>
          <cell r="FNL51"/>
          <cell r="FNM51"/>
          <cell r="FNN51"/>
          <cell r="FNO51"/>
          <cell r="FNP51"/>
          <cell r="FNQ51"/>
          <cell r="FNR51"/>
          <cell r="FNS51"/>
          <cell r="FNT51"/>
          <cell r="FNU51"/>
          <cell r="FNV51"/>
          <cell r="FNW51"/>
          <cell r="FNX51"/>
          <cell r="FNY51"/>
          <cell r="FNZ51"/>
          <cell r="FOA51"/>
          <cell r="FOB51"/>
          <cell r="FOC51"/>
          <cell r="FOD51"/>
          <cell r="FOE51"/>
          <cell r="FOF51"/>
          <cell r="FOG51"/>
          <cell r="FOH51"/>
          <cell r="FOI51"/>
          <cell r="FOJ51"/>
          <cell r="FOK51"/>
          <cell r="FOL51"/>
          <cell r="FOM51"/>
          <cell r="FON51"/>
          <cell r="FOO51"/>
          <cell r="FOP51"/>
          <cell r="FOQ51"/>
          <cell r="FOR51"/>
          <cell r="FOS51"/>
          <cell r="FOT51"/>
          <cell r="FOU51"/>
          <cell r="FOV51"/>
          <cell r="FOW51"/>
          <cell r="FOX51"/>
          <cell r="FOY51"/>
          <cell r="FOZ51"/>
          <cell r="FPA51"/>
          <cell r="FPB51"/>
          <cell r="FPC51"/>
          <cell r="FPD51"/>
          <cell r="FPE51"/>
          <cell r="FPF51"/>
          <cell r="FPG51"/>
          <cell r="FPH51"/>
          <cell r="FPI51"/>
          <cell r="FPJ51"/>
          <cell r="FPK51"/>
          <cell r="FPL51"/>
          <cell r="FPM51"/>
          <cell r="FPN51"/>
          <cell r="FPO51"/>
          <cell r="FPP51"/>
          <cell r="FPQ51"/>
          <cell r="FPR51"/>
          <cell r="FPS51"/>
          <cell r="FPT51"/>
          <cell r="FPU51"/>
          <cell r="FPV51"/>
          <cell r="FPW51"/>
          <cell r="FPX51"/>
          <cell r="FPY51"/>
          <cell r="FPZ51"/>
          <cell r="FQA51"/>
          <cell r="FQB51"/>
          <cell r="FQC51"/>
          <cell r="FQD51"/>
          <cell r="FQE51"/>
          <cell r="FQF51"/>
          <cell r="FQG51"/>
          <cell r="FQH51"/>
          <cell r="FQI51"/>
          <cell r="FQJ51"/>
          <cell r="FQK51"/>
          <cell r="FQL51"/>
          <cell r="FQM51"/>
          <cell r="FQN51"/>
          <cell r="FQO51"/>
          <cell r="FQP51"/>
          <cell r="FQQ51"/>
          <cell r="FQR51"/>
          <cell r="FQS51"/>
          <cell r="FQT51"/>
          <cell r="FQU51"/>
          <cell r="FQV51"/>
          <cell r="FQW51"/>
          <cell r="FQX51"/>
          <cell r="FQY51"/>
          <cell r="FQZ51"/>
          <cell r="FRA51"/>
          <cell r="FRB51"/>
          <cell r="FRC51"/>
          <cell r="FRD51"/>
          <cell r="FRE51"/>
          <cell r="FRF51"/>
          <cell r="FRG51"/>
          <cell r="FRH51"/>
          <cell r="FRI51"/>
          <cell r="FRJ51"/>
          <cell r="FRK51"/>
          <cell r="FRL51"/>
          <cell r="FRM51"/>
          <cell r="FRN51"/>
          <cell r="FRO51"/>
          <cell r="FRP51"/>
          <cell r="FRQ51"/>
          <cell r="FRR51"/>
          <cell r="FRS51"/>
          <cell r="FRT51"/>
          <cell r="FRU51"/>
          <cell r="FRV51"/>
          <cell r="FRW51"/>
          <cell r="FRX51"/>
          <cell r="FRY51"/>
          <cell r="FRZ51"/>
          <cell r="FSA51"/>
          <cell r="FSB51"/>
          <cell r="FSC51"/>
          <cell r="FSD51"/>
          <cell r="FSE51"/>
          <cell r="FSF51"/>
          <cell r="FSG51"/>
          <cell r="FSH51"/>
          <cell r="FSI51"/>
          <cell r="FSJ51"/>
          <cell r="FSK51"/>
          <cell r="FSL51"/>
          <cell r="FSM51"/>
          <cell r="FSN51"/>
          <cell r="FSO51"/>
          <cell r="FSP51"/>
          <cell r="FSQ51"/>
          <cell r="FSR51"/>
          <cell r="FSS51"/>
          <cell r="FST51"/>
          <cell r="FSU51"/>
          <cell r="FSV51"/>
          <cell r="FSW51"/>
          <cell r="FSX51"/>
          <cell r="FSY51"/>
          <cell r="FSZ51"/>
          <cell r="FTA51"/>
          <cell r="FTB51"/>
          <cell r="FTC51"/>
          <cell r="FTD51"/>
          <cell r="FTE51"/>
          <cell r="FTF51"/>
          <cell r="FTG51"/>
          <cell r="FTH51"/>
          <cell r="FTI51"/>
          <cell r="FTJ51"/>
          <cell r="FTK51"/>
          <cell r="FTL51"/>
          <cell r="FTM51"/>
          <cell r="FTN51"/>
          <cell r="FTO51"/>
          <cell r="FTP51"/>
          <cell r="FTQ51"/>
          <cell r="FTR51"/>
          <cell r="FTS51"/>
          <cell r="FTT51"/>
          <cell r="FTU51"/>
          <cell r="FTV51"/>
          <cell r="FTW51"/>
          <cell r="FTX51"/>
          <cell r="FTY51"/>
          <cell r="FTZ51"/>
          <cell r="FUA51"/>
          <cell r="FUB51"/>
          <cell r="FUC51"/>
          <cell r="FUD51"/>
          <cell r="FUE51"/>
          <cell r="FUF51"/>
          <cell r="FUG51"/>
          <cell r="FUH51"/>
          <cell r="FUI51"/>
          <cell r="FUJ51"/>
          <cell r="FUK51"/>
          <cell r="FUL51"/>
          <cell r="FUM51"/>
          <cell r="FUN51"/>
          <cell r="FUO51"/>
          <cell r="FUP51"/>
          <cell r="FUQ51"/>
          <cell r="FUR51"/>
          <cell r="FUS51"/>
          <cell r="FUT51"/>
          <cell r="FUU51"/>
          <cell r="FUV51"/>
          <cell r="FUW51"/>
          <cell r="FUX51"/>
          <cell r="FUY51"/>
          <cell r="FUZ51"/>
          <cell r="FVA51"/>
          <cell r="FVB51"/>
          <cell r="FVC51"/>
          <cell r="FVD51"/>
          <cell r="FVE51"/>
          <cell r="FVF51"/>
          <cell r="FVG51"/>
          <cell r="FVH51"/>
          <cell r="FVI51"/>
          <cell r="FVJ51"/>
          <cell r="FVK51"/>
          <cell r="FVL51"/>
          <cell r="FVM51"/>
          <cell r="FVN51"/>
          <cell r="FVO51"/>
          <cell r="FVP51"/>
          <cell r="FVQ51"/>
          <cell r="FVR51"/>
          <cell r="FVS51"/>
          <cell r="FVT51"/>
          <cell r="FVU51"/>
          <cell r="FVV51"/>
          <cell r="FVW51"/>
          <cell r="FVX51"/>
          <cell r="FVY51"/>
          <cell r="FVZ51"/>
          <cell r="FWA51"/>
          <cell r="FWB51"/>
          <cell r="FWC51"/>
          <cell r="FWD51"/>
          <cell r="FWE51"/>
          <cell r="FWF51"/>
          <cell r="FWG51"/>
          <cell r="FWH51"/>
          <cell r="FWI51"/>
          <cell r="FWJ51"/>
          <cell r="FWK51"/>
          <cell r="FWL51"/>
          <cell r="FWM51"/>
          <cell r="FWN51"/>
          <cell r="FWO51"/>
          <cell r="FWP51"/>
          <cell r="FWQ51"/>
          <cell r="FWR51"/>
          <cell r="FWS51"/>
          <cell r="FWT51"/>
          <cell r="FWU51"/>
          <cell r="FWV51"/>
          <cell r="FWW51"/>
          <cell r="FWX51"/>
          <cell r="FWY51"/>
          <cell r="FWZ51"/>
          <cell r="FXA51"/>
          <cell r="FXB51"/>
          <cell r="FXC51"/>
          <cell r="FXD51"/>
          <cell r="FXE51"/>
          <cell r="FXF51"/>
          <cell r="FXG51"/>
          <cell r="FXH51"/>
          <cell r="FXI51"/>
          <cell r="FXJ51"/>
          <cell r="FXK51"/>
          <cell r="FXL51"/>
          <cell r="FXM51"/>
          <cell r="FXN51"/>
          <cell r="FXO51"/>
          <cell r="FXP51"/>
          <cell r="FXQ51"/>
          <cell r="FXR51"/>
          <cell r="FXS51"/>
          <cell r="FXT51"/>
          <cell r="FXU51"/>
          <cell r="FXV51"/>
          <cell r="FXW51"/>
          <cell r="FXX51"/>
          <cell r="FXY51"/>
          <cell r="FXZ51"/>
          <cell r="FYA51"/>
          <cell r="FYB51"/>
          <cell r="FYC51"/>
          <cell r="FYD51"/>
          <cell r="FYE51"/>
          <cell r="FYF51"/>
          <cell r="FYG51"/>
          <cell r="FYH51"/>
          <cell r="FYI51"/>
          <cell r="FYJ51"/>
          <cell r="FYK51"/>
          <cell r="FYL51"/>
          <cell r="FYM51"/>
          <cell r="FYN51"/>
          <cell r="FYO51"/>
          <cell r="FYP51"/>
          <cell r="FYQ51"/>
          <cell r="FYR51"/>
          <cell r="FYS51"/>
          <cell r="FYT51"/>
          <cell r="FYU51"/>
          <cell r="FYV51"/>
          <cell r="FYW51"/>
          <cell r="FYX51"/>
          <cell r="FYY51"/>
          <cell r="FYZ51"/>
          <cell r="FZA51"/>
          <cell r="FZB51"/>
          <cell r="FZC51"/>
          <cell r="FZD51"/>
          <cell r="FZE51"/>
          <cell r="FZF51"/>
          <cell r="FZG51"/>
          <cell r="FZH51"/>
          <cell r="FZI51"/>
          <cell r="FZJ51"/>
          <cell r="FZK51"/>
          <cell r="FZL51"/>
          <cell r="FZM51"/>
          <cell r="FZN51"/>
          <cell r="FZO51"/>
          <cell r="FZP51"/>
          <cell r="FZQ51"/>
          <cell r="FZR51"/>
          <cell r="FZS51"/>
          <cell r="FZT51"/>
          <cell r="FZU51"/>
          <cell r="FZV51"/>
          <cell r="FZW51"/>
          <cell r="FZX51"/>
          <cell r="FZY51"/>
          <cell r="FZZ51"/>
          <cell r="GAA51"/>
          <cell r="GAB51"/>
          <cell r="GAC51"/>
          <cell r="GAD51"/>
          <cell r="GAE51"/>
          <cell r="GAF51"/>
          <cell r="GAG51"/>
          <cell r="GAH51"/>
          <cell r="GAI51"/>
          <cell r="GAJ51"/>
          <cell r="GAK51"/>
          <cell r="GAL51"/>
          <cell r="GAM51"/>
          <cell r="GAN51"/>
          <cell r="GAO51"/>
          <cell r="GAP51"/>
          <cell r="GAQ51"/>
          <cell r="GAR51"/>
          <cell r="GAS51"/>
          <cell r="GAT51"/>
          <cell r="GAU51"/>
          <cell r="GAV51"/>
          <cell r="GAW51"/>
          <cell r="GAX51"/>
          <cell r="GAY51"/>
          <cell r="GAZ51"/>
          <cell r="GBA51"/>
          <cell r="GBB51"/>
          <cell r="GBC51"/>
          <cell r="GBD51"/>
          <cell r="GBE51"/>
          <cell r="GBF51"/>
          <cell r="GBG51"/>
          <cell r="GBH51"/>
          <cell r="GBI51"/>
          <cell r="GBJ51"/>
          <cell r="GBK51"/>
          <cell r="GBL51"/>
          <cell r="GBM51"/>
          <cell r="GBN51"/>
          <cell r="GBO51"/>
          <cell r="GBP51"/>
          <cell r="GBQ51"/>
          <cell r="GBR51"/>
          <cell r="GBS51"/>
          <cell r="GBT51"/>
          <cell r="GBU51"/>
          <cell r="GBV51"/>
          <cell r="GBW51"/>
          <cell r="GBX51"/>
          <cell r="GBY51"/>
          <cell r="GBZ51"/>
          <cell r="GCA51"/>
          <cell r="GCB51"/>
          <cell r="GCC51"/>
          <cell r="GCD51"/>
          <cell r="GCE51"/>
          <cell r="GCF51"/>
          <cell r="GCG51"/>
          <cell r="GCH51"/>
          <cell r="GCI51"/>
          <cell r="GCJ51"/>
          <cell r="GCK51"/>
          <cell r="GCL51"/>
          <cell r="GCM51"/>
          <cell r="GCN51"/>
          <cell r="GCO51"/>
          <cell r="GCP51"/>
          <cell r="GCQ51"/>
          <cell r="GCR51"/>
          <cell r="GCS51"/>
          <cell r="GCT51"/>
          <cell r="GCU51"/>
          <cell r="GCV51"/>
          <cell r="GCW51"/>
          <cell r="GCX51"/>
          <cell r="GCY51"/>
          <cell r="GCZ51"/>
          <cell r="GDA51"/>
          <cell r="GDB51"/>
          <cell r="GDC51"/>
          <cell r="GDD51"/>
          <cell r="GDE51"/>
          <cell r="GDF51"/>
          <cell r="GDG51"/>
          <cell r="GDH51"/>
          <cell r="GDI51"/>
          <cell r="GDJ51"/>
          <cell r="GDK51"/>
          <cell r="GDL51"/>
          <cell r="GDM51"/>
          <cell r="GDN51"/>
          <cell r="GDO51"/>
          <cell r="GDP51"/>
          <cell r="GDQ51"/>
          <cell r="GDR51"/>
          <cell r="GDS51"/>
          <cell r="GDT51"/>
          <cell r="GDU51"/>
          <cell r="GDV51"/>
          <cell r="GDW51"/>
          <cell r="GDX51"/>
          <cell r="GDY51"/>
          <cell r="GDZ51"/>
          <cell r="GEA51"/>
          <cell r="GEB51"/>
          <cell r="GEC51"/>
          <cell r="GED51"/>
          <cell r="GEE51"/>
          <cell r="GEF51"/>
          <cell r="GEG51"/>
          <cell r="GEH51"/>
          <cell r="GEI51"/>
          <cell r="GEJ51"/>
          <cell r="GEK51"/>
          <cell r="GEL51"/>
          <cell r="GEM51"/>
          <cell r="GEN51"/>
          <cell r="GEO51"/>
          <cell r="GEP51"/>
          <cell r="GEQ51"/>
          <cell r="GER51"/>
          <cell r="GES51"/>
          <cell r="GET51"/>
          <cell r="GEU51"/>
          <cell r="GEV51"/>
          <cell r="GEW51"/>
          <cell r="GEX51"/>
          <cell r="GEY51"/>
          <cell r="GEZ51"/>
          <cell r="GFA51"/>
          <cell r="GFB51"/>
          <cell r="GFC51"/>
          <cell r="GFD51"/>
          <cell r="GFE51"/>
          <cell r="GFF51"/>
          <cell r="GFG51"/>
          <cell r="GFH51"/>
          <cell r="GFI51"/>
          <cell r="GFJ51"/>
          <cell r="GFK51"/>
          <cell r="GFL51"/>
          <cell r="GFM51"/>
          <cell r="GFN51"/>
          <cell r="GFO51"/>
          <cell r="GFP51"/>
          <cell r="GFQ51"/>
          <cell r="GFR51"/>
          <cell r="GFS51"/>
          <cell r="GFT51"/>
          <cell r="GFU51"/>
          <cell r="GFV51"/>
          <cell r="GFW51"/>
          <cell r="GFX51"/>
          <cell r="GFY51"/>
          <cell r="GFZ51"/>
          <cell r="GGA51"/>
          <cell r="GGB51"/>
          <cell r="GGC51"/>
          <cell r="GGD51"/>
          <cell r="GGE51"/>
          <cell r="GGF51"/>
          <cell r="GGG51"/>
          <cell r="GGH51"/>
          <cell r="GGI51"/>
          <cell r="GGJ51"/>
          <cell r="GGK51"/>
          <cell r="GGL51"/>
          <cell r="GGM51"/>
          <cell r="GGN51"/>
          <cell r="GGO51"/>
          <cell r="GGP51"/>
          <cell r="GGQ51"/>
          <cell r="GGR51"/>
          <cell r="GGS51"/>
          <cell r="GGT51"/>
          <cell r="GGU51"/>
          <cell r="GGV51"/>
          <cell r="GGW51"/>
          <cell r="GGX51"/>
          <cell r="GGY51"/>
          <cell r="GGZ51"/>
          <cell r="GHA51"/>
          <cell r="GHB51"/>
          <cell r="GHC51"/>
          <cell r="GHD51"/>
          <cell r="GHE51"/>
          <cell r="GHF51"/>
          <cell r="GHG51"/>
          <cell r="GHH51"/>
          <cell r="GHI51"/>
          <cell r="GHJ51"/>
          <cell r="GHK51"/>
          <cell r="GHL51"/>
          <cell r="GHM51"/>
          <cell r="GHN51"/>
          <cell r="GHO51"/>
          <cell r="GHP51"/>
          <cell r="GHQ51"/>
          <cell r="GHR51"/>
          <cell r="GHS51"/>
          <cell r="GHT51"/>
          <cell r="GHU51"/>
          <cell r="GHV51"/>
          <cell r="GHW51"/>
          <cell r="GHX51"/>
          <cell r="GHY51"/>
          <cell r="GHZ51"/>
          <cell r="GIA51"/>
          <cell r="GIB51"/>
          <cell r="GIC51"/>
          <cell r="GID51"/>
          <cell r="GIE51"/>
          <cell r="GIF51"/>
          <cell r="GIG51"/>
          <cell r="GIH51"/>
          <cell r="GII51"/>
          <cell r="GIJ51"/>
          <cell r="GIK51"/>
          <cell r="GIL51"/>
          <cell r="GIM51"/>
          <cell r="GIN51"/>
          <cell r="GIO51"/>
          <cell r="GIP51"/>
          <cell r="GIQ51"/>
          <cell r="GIR51"/>
          <cell r="GIS51"/>
          <cell r="GIT51"/>
          <cell r="GIU51"/>
          <cell r="GIV51"/>
          <cell r="GIW51"/>
          <cell r="GIX51"/>
          <cell r="GIY51"/>
          <cell r="GIZ51"/>
          <cell r="GJA51"/>
          <cell r="GJB51"/>
          <cell r="GJC51"/>
          <cell r="GJD51"/>
          <cell r="GJE51"/>
          <cell r="GJF51"/>
          <cell r="GJG51"/>
          <cell r="GJH51"/>
          <cell r="GJI51"/>
          <cell r="GJJ51"/>
          <cell r="GJK51"/>
          <cell r="GJL51"/>
          <cell r="GJM51"/>
          <cell r="GJN51"/>
          <cell r="GJO51"/>
          <cell r="GJP51"/>
          <cell r="GJQ51"/>
          <cell r="GJR51"/>
          <cell r="GJS51"/>
          <cell r="GJT51"/>
          <cell r="GJU51"/>
          <cell r="GJV51"/>
          <cell r="GJW51"/>
          <cell r="GJX51"/>
          <cell r="GJY51"/>
          <cell r="GJZ51"/>
          <cell r="GKA51"/>
          <cell r="GKB51"/>
          <cell r="GKC51"/>
          <cell r="GKD51"/>
          <cell r="GKE51"/>
          <cell r="GKF51"/>
          <cell r="GKG51"/>
          <cell r="GKH51"/>
          <cell r="GKI51"/>
          <cell r="GKJ51"/>
          <cell r="GKK51"/>
          <cell r="GKL51"/>
          <cell r="GKM51"/>
          <cell r="GKN51"/>
          <cell r="GKO51"/>
          <cell r="GKP51"/>
          <cell r="GKQ51"/>
          <cell r="GKR51"/>
          <cell r="GKS51"/>
          <cell r="GKT51"/>
          <cell r="GKU51"/>
          <cell r="GKV51"/>
          <cell r="GKW51"/>
          <cell r="GKX51"/>
          <cell r="GKY51"/>
          <cell r="GKZ51"/>
          <cell r="GLA51"/>
          <cell r="GLB51"/>
          <cell r="GLC51"/>
          <cell r="GLD51"/>
          <cell r="GLE51"/>
          <cell r="GLF51"/>
          <cell r="GLG51"/>
          <cell r="GLH51"/>
          <cell r="GLI51"/>
          <cell r="GLJ51"/>
          <cell r="GLK51"/>
          <cell r="GLL51"/>
          <cell r="GLM51"/>
          <cell r="GLN51"/>
          <cell r="GLO51"/>
          <cell r="GLP51"/>
          <cell r="GLQ51"/>
          <cell r="GLR51"/>
          <cell r="GLS51"/>
          <cell r="GLT51"/>
          <cell r="GLU51"/>
          <cell r="GLV51"/>
          <cell r="GLW51"/>
          <cell r="GLX51"/>
          <cell r="GLY51"/>
          <cell r="GLZ51"/>
          <cell r="GMA51"/>
          <cell r="GMB51"/>
          <cell r="GMC51"/>
          <cell r="GMD51"/>
          <cell r="GME51"/>
          <cell r="GMF51"/>
          <cell r="GMG51"/>
          <cell r="GMH51"/>
          <cell r="GMI51"/>
          <cell r="GMJ51"/>
          <cell r="GMK51"/>
          <cell r="GML51"/>
          <cell r="GMM51"/>
          <cell r="GMN51"/>
          <cell r="GMO51"/>
          <cell r="GMP51"/>
          <cell r="GMQ51"/>
          <cell r="GMR51"/>
          <cell r="GMS51"/>
          <cell r="GMT51"/>
          <cell r="GMU51"/>
          <cell r="GMV51"/>
          <cell r="GMW51"/>
          <cell r="GMX51"/>
          <cell r="GMY51"/>
          <cell r="GMZ51"/>
          <cell r="GNA51"/>
          <cell r="GNB51"/>
          <cell r="GNC51"/>
          <cell r="GND51"/>
          <cell r="GNE51"/>
          <cell r="GNF51"/>
          <cell r="GNG51"/>
          <cell r="GNH51"/>
          <cell r="GNI51"/>
          <cell r="GNJ51"/>
          <cell r="GNK51"/>
          <cell r="GNL51"/>
          <cell r="GNM51"/>
          <cell r="GNN51"/>
          <cell r="GNO51"/>
          <cell r="GNP51"/>
          <cell r="GNQ51"/>
          <cell r="GNR51"/>
          <cell r="GNS51"/>
          <cell r="GNT51"/>
          <cell r="GNU51"/>
          <cell r="GNV51"/>
          <cell r="GNW51"/>
          <cell r="GNX51"/>
          <cell r="GNY51"/>
          <cell r="GNZ51"/>
          <cell r="GOA51"/>
          <cell r="GOB51"/>
          <cell r="GOC51"/>
          <cell r="GOD51"/>
          <cell r="GOE51"/>
          <cell r="GOF51"/>
          <cell r="GOG51"/>
          <cell r="GOH51"/>
          <cell r="GOI51"/>
          <cell r="GOJ51"/>
          <cell r="GOK51"/>
          <cell r="GOL51"/>
          <cell r="GOM51"/>
          <cell r="GON51"/>
          <cell r="GOO51"/>
          <cell r="GOP51"/>
          <cell r="GOQ51"/>
          <cell r="GOR51"/>
          <cell r="GOS51"/>
          <cell r="GOT51"/>
          <cell r="GOU51"/>
          <cell r="GOV51"/>
          <cell r="GOW51"/>
          <cell r="GOX51"/>
          <cell r="GOY51"/>
          <cell r="GOZ51"/>
          <cell r="GPA51"/>
          <cell r="GPB51"/>
          <cell r="GPC51"/>
          <cell r="GPD51"/>
          <cell r="GPE51"/>
          <cell r="GPF51"/>
          <cell r="GPG51"/>
          <cell r="GPH51"/>
          <cell r="GPI51"/>
          <cell r="GPJ51"/>
          <cell r="GPK51"/>
          <cell r="GPL51"/>
          <cell r="GPM51"/>
          <cell r="GPN51"/>
          <cell r="GPO51"/>
          <cell r="GPP51"/>
          <cell r="GPQ51"/>
          <cell r="GPR51"/>
          <cell r="GPS51"/>
          <cell r="GPT51"/>
          <cell r="GPU51"/>
          <cell r="GPV51"/>
          <cell r="GPW51"/>
          <cell r="GPX51"/>
          <cell r="GPY51"/>
          <cell r="GPZ51"/>
          <cell r="GQA51"/>
          <cell r="GQB51"/>
          <cell r="GQC51"/>
          <cell r="GQD51"/>
          <cell r="GQE51"/>
          <cell r="GQF51"/>
          <cell r="GQG51"/>
          <cell r="GQH51"/>
          <cell r="GQI51"/>
          <cell r="GQJ51"/>
          <cell r="GQK51"/>
          <cell r="GQL51"/>
          <cell r="GQM51"/>
          <cell r="GQN51"/>
          <cell r="GQO51"/>
          <cell r="GQP51"/>
          <cell r="GQQ51"/>
          <cell r="GQR51"/>
          <cell r="GQS51"/>
          <cell r="GQT51"/>
          <cell r="GQU51"/>
          <cell r="GQV51"/>
          <cell r="GQW51"/>
          <cell r="GQX51"/>
          <cell r="GQY51"/>
          <cell r="GQZ51"/>
          <cell r="GRA51"/>
          <cell r="GRB51"/>
          <cell r="GRC51"/>
          <cell r="GRD51"/>
          <cell r="GRE51"/>
          <cell r="GRF51"/>
          <cell r="GRG51"/>
          <cell r="GRH51"/>
          <cell r="GRI51"/>
          <cell r="GRJ51"/>
          <cell r="GRK51"/>
          <cell r="GRL51"/>
          <cell r="GRM51"/>
          <cell r="GRN51"/>
          <cell r="GRO51"/>
          <cell r="GRP51"/>
          <cell r="GRQ51"/>
          <cell r="GRR51"/>
          <cell r="GRS51"/>
          <cell r="GRT51"/>
          <cell r="GRU51"/>
          <cell r="GRV51"/>
          <cell r="GRW51"/>
          <cell r="GRX51"/>
          <cell r="GRY51"/>
          <cell r="GRZ51"/>
          <cell r="GSA51"/>
          <cell r="GSB51"/>
          <cell r="GSC51"/>
          <cell r="GSD51"/>
          <cell r="GSE51"/>
          <cell r="GSF51"/>
          <cell r="GSG51"/>
          <cell r="GSH51"/>
          <cell r="GSI51"/>
          <cell r="GSJ51"/>
          <cell r="GSK51"/>
          <cell r="GSL51"/>
          <cell r="GSM51"/>
          <cell r="GSN51"/>
          <cell r="GSO51"/>
          <cell r="GSP51"/>
          <cell r="GSQ51"/>
          <cell r="GSR51"/>
          <cell r="GSS51"/>
          <cell r="GST51"/>
          <cell r="GSU51"/>
          <cell r="GSV51"/>
          <cell r="GSW51"/>
          <cell r="GSX51"/>
          <cell r="GSY51"/>
          <cell r="GSZ51"/>
          <cell r="GTA51"/>
          <cell r="GTB51"/>
          <cell r="GTC51"/>
          <cell r="GTD51"/>
          <cell r="GTE51"/>
          <cell r="GTF51"/>
          <cell r="GTG51"/>
          <cell r="GTH51"/>
          <cell r="GTI51"/>
          <cell r="GTJ51"/>
          <cell r="GTK51"/>
          <cell r="GTL51"/>
          <cell r="GTM51"/>
          <cell r="GTN51"/>
          <cell r="GTO51"/>
          <cell r="GTP51"/>
          <cell r="GTQ51"/>
          <cell r="GTR51"/>
          <cell r="GTS51"/>
          <cell r="GTT51"/>
          <cell r="GTU51"/>
          <cell r="GTV51"/>
          <cell r="GTW51"/>
          <cell r="GTX51"/>
          <cell r="GTY51"/>
          <cell r="GTZ51"/>
          <cell r="GUA51"/>
          <cell r="GUB51"/>
          <cell r="GUC51"/>
          <cell r="GUD51"/>
          <cell r="GUE51"/>
          <cell r="GUF51"/>
          <cell r="GUG51"/>
          <cell r="GUH51"/>
          <cell r="GUI51"/>
          <cell r="GUJ51"/>
          <cell r="GUK51"/>
          <cell r="GUL51"/>
          <cell r="GUM51"/>
          <cell r="GUN51"/>
          <cell r="GUO51"/>
          <cell r="GUP51"/>
          <cell r="GUQ51"/>
          <cell r="GUR51"/>
          <cell r="GUS51"/>
          <cell r="GUT51"/>
          <cell r="GUU51"/>
          <cell r="GUV51"/>
          <cell r="GUW51"/>
          <cell r="GUX51"/>
          <cell r="GUY51"/>
          <cell r="GUZ51"/>
          <cell r="GVA51"/>
          <cell r="GVB51"/>
          <cell r="GVC51"/>
          <cell r="GVD51"/>
          <cell r="GVE51"/>
          <cell r="GVF51"/>
          <cell r="GVG51"/>
          <cell r="GVH51"/>
          <cell r="GVI51"/>
          <cell r="GVJ51"/>
          <cell r="GVK51"/>
          <cell r="GVL51"/>
          <cell r="GVM51"/>
          <cell r="GVN51"/>
          <cell r="GVO51"/>
          <cell r="GVP51"/>
          <cell r="GVQ51"/>
          <cell r="GVR51"/>
          <cell r="GVS51"/>
          <cell r="GVT51"/>
          <cell r="GVU51"/>
          <cell r="GVV51"/>
          <cell r="GVW51"/>
          <cell r="GVX51"/>
          <cell r="GVY51"/>
          <cell r="GVZ51"/>
          <cell r="GWA51"/>
          <cell r="GWB51"/>
          <cell r="GWC51"/>
          <cell r="GWD51"/>
          <cell r="GWE51"/>
          <cell r="GWF51"/>
          <cell r="GWG51"/>
          <cell r="GWH51"/>
          <cell r="GWI51"/>
          <cell r="GWJ51"/>
          <cell r="GWK51"/>
          <cell r="GWL51"/>
          <cell r="GWM51"/>
          <cell r="GWN51"/>
          <cell r="GWO51"/>
          <cell r="GWP51"/>
          <cell r="GWQ51"/>
          <cell r="GWR51"/>
          <cell r="GWS51"/>
          <cell r="GWT51"/>
          <cell r="GWU51"/>
          <cell r="GWV51"/>
          <cell r="GWW51"/>
          <cell r="GWX51"/>
          <cell r="GWY51"/>
          <cell r="GWZ51"/>
          <cell r="GXA51"/>
          <cell r="GXB51"/>
          <cell r="GXC51"/>
          <cell r="GXD51"/>
          <cell r="GXE51"/>
          <cell r="GXF51"/>
          <cell r="GXG51"/>
          <cell r="GXH51"/>
          <cell r="GXI51"/>
          <cell r="GXJ51"/>
          <cell r="GXK51"/>
          <cell r="GXL51"/>
          <cell r="GXM51"/>
          <cell r="GXN51"/>
          <cell r="GXO51"/>
          <cell r="GXP51"/>
          <cell r="GXQ51"/>
          <cell r="GXR51"/>
          <cell r="GXS51"/>
          <cell r="GXT51"/>
          <cell r="GXU51"/>
          <cell r="GXV51"/>
          <cell r="GXW51"/>
          <cell r="GXX51"/>
          <cell r="GXY51"/>
          <cell r="GXZ51"/>
          <cell r="GYA51"/>
          <cell r="GYB51"/>
          <cell r="GYC51"/>
          <cell r="GYD51"/>
          <cell r="GYE51"/>
          <cell r="GYF51"/>
          <cell r="GYG51"/>
          <cell r="GYH51"/>
          <cell r="GYI51"/>
          <cell r="GYJ51"/>
          <cell r="GYK51"/>
          <cell r="GYL51"/>
          <cell r="GYM51"/>
          <cell r="GYN51"/>
          <cell r="GYO51"/>
          <cell r="GYP51"/>
          <cell r="GYQ51"/>
          <cell r="GYR51"/>
          <cell r="GYS51"/>
          <cell r="GYT51"/>
          <cell r="GYU51"/>
          <cell r="GYV51"/>
          <cell r="GYW51"/>
          <cell r="GYX51"/>
          <cell r="GYY51"/>
          <cell r="GYZ51"/>
          <cell r="GZA51"/>
          <cell r="GZB51"/>
          <cell r="GZC51"/>
          <cell r="GZD51"/>
          <cell r="GZE51"/>
          <cell r="GZF51"/>
          <cell r="GZG51"/>
          <cell r="GZH51"/>
          <cell r="GZI51"/>
          <cell r="GZJ51"/>
          <cell r="GZK51"/>
          <cell r="GZL51"/>
          <cell r="GZM51"/>
          <cell r="GZN51"/>
          <cell r="GZO51"/>
          <cell r="GZP51"/>
          <cell r="GZQ51"/>
          <cell r="GZR51"/>
          <cell r="GZS51"/>
          <cell r="GZT51"/>
          <cell r="GZU51"/>
          <cell r="GZV51"/>
          <cell r="GZW51"/>
          <cell r="GZX51"/>
          <cell r="GZY51"/>
          <cell r="GZZ51"/>
          <cell r="HAA51"/>
          <cell r="HAB51"/>
          <cell r="HAC51"/>
          <cell r="HAD51"/>
          <cell r="HAE51"/>
          <cell r="HAF51"/>
          <cell r="HAG51"/>
          <cell r="HAH51"/>
          <cell r="HAI51"/>
          <cell r="HAJ51"/>
          <cell r="HAK51"/>
          <cell r="HAL51"/>
          <cell r="HAM51"/>
          <cell r="HAN51"/>
          <cell r="HAO51"/>
          <cell r="HAP51"/>
          <cell r="HAQ51"/>
          <cell r="HAR51"/>
          <cell r="HAS51"/>
          <cell r="HAT51"/>
          <cell r="HAU51"/>
          <cell r="HAV51"/>
          <cell r="HAW51"/>
          <cell r="HAX51"/>
          <cell r="HAY51"/>
          <cell r="HAZ51"/>
          <cell r="HBA51"/>
          <cell r="HBB51"/>
          <cell r="HBC51"/>
          <cell r="HBD51"/>
          <cell r="HBE51"/>
          <cell r="HBF51"/>
          <cell r="HBG51"/>
          <cell r="HBH51"/>
          <cell r="HBI51"/>
          <cell r="HBJ51"/>
          <cell r="HBK51"/>
          <cell r="HBL51"/>
          <cell r="HBM51"/>
          <cell r="HBN51"/>
          <cell r="HBO51"/>
          <cell r="HBP51"/>
          <cell r="HBQ51"/>
          <cell r="HBR51"/>
          <cell r="HBS51"/>
          <cell r="HBT51"/>
          <cell r="HBU51"/>
          <cell r="HBV51"/>
          <cell r="HBW51"/>
          <cell r="HBX51"/>
          <cell r="HBY51"/>
          <cell r="HBZ51"/>
          <cell r="HCA51"/>
          <cell r="HCB51"/>
          <cell r="HCC51"/>
          <cell r="HCD51"/>
          <cell r="HCE51"/>
          <cell r="HCF51"/>
          <cell r="HCG51"/>
          <cell r="HCH51"/>
          <cell r="HCI51"/>
          <cell r="HCJ51"/>
          <cell r="HCK51"/>
          <cell r="HCL51"/>
          <cell r="HCM51"/>
          <cell r="HCN51"/>
          <cell r="HCO51"/>
          <cell r="HCP51"/>
          <cell r="HCQ51"/>
          <cell r="HCR51"/>
          <cell r="HCS51"/>
          <cell r="HCT51"/>
          <cell r="HCU51"/>
          <cell r="HCV51"/>
          <cell r="HCW51"/>
          <cell r="HCX51"/>
          <cell r="HCY51"/>
          <cell r="HCZ51"/>
          <cell r="HDA51"/>
          <cell r="HDB51"/>
          <cell r="HDC51"/>
          <cell r="HDD51"/>
          <cell r="HDE51"/>
          <cell r="HDF51"/>
          <cell r="HDG51"/>
          <cell r="HDH51"/>
          <cell r="HDI51"/>
          <cell r="HDJ51"/>
          <cell r="HDK51"/>
          <cell r="HDL51"/>
          <cell r="HDM51"/>
          <cell r="HDN51"/>
          <cell r="HDO51"/>
          <cell r="HDP51"/>
          <cell r="HDQ51"/>
          <cell r="HDR51"/>
          <cell r="HDS51"/>
          <cell r="HDT51"/>
          <cell r="HDU51"/>
          <cell r="HDV51"/>
          <cell r="HDW51"/>
          <cell r="HDX51"/>
          <cell r="HDY51"/>
          <cell r="HDZ51"/>
          <cell r="HEA51"/>
          <cell r="HEB51"/>
          <cell r="HEC51"/>
          <cell r="HED51"/>
          <cell r="HEE51"/>
          <cell r="HEF51"/>
          <cell r="HEG51"/>
          <cell r="HEH51"/>
          <cell r="HEI51"/>
          <cell r="HEJ51"/>
          <cell r="HEK51"/>
          <cell r="HEL51"/>
          <cell r="HEM51"/>
          <cell r="HEN51"/>
          <cell r="HEO51"/>
          <cell r="HEP51"/>
          <cell r="HEQ51"/>
          <cell r="HER51"/>
          <cell r="HES51"/>
          <cell r="HET51"/>
          <cell r="HEU51"/>
          <cell r="HEV51"/>
          <cell r="HEW51"/>
          <cell r="HEX51"/>
          <cell r="HEY51"/>
          <cell r="HEZ51"/>
          <cell r="HFA51"/>
          <cell r="HFB51"/>
          <cell r="HFC51"/>
          <cell r="HFD51"/>
          <cell r="HFE51"/>
          <cell r="HFF51"/>
          <cell r="HFG51"/>
          <cell r="HFH51"/>
          <cell r="HFI51"/>
          <cell r="HFJ51"/>
          <cell r="HFK51"/>
          <cell r="HFL51"/>
          <cell r="HFM51"/>
          <cell r="HFN51"/>
          <cell r="HFO51"/>
          <cell r="HFP51"/>
          <cell r="HFQ51"/>
          <cell r="HFR51"/>
          <cell r="HFS51"/>
          <cell r="HFT51"/>
          <cell r="HFU51"/>
          <cell r="HFV51"/>
          <cell r="HFW51"/>
          <cell r="HFX51"/>
          <cell r="HFY51"/>
          <cell r="HFZ51"/>
          <cell r="HGA51"/>
          <cell r="HGB51"/>
          <cell r="HGC51"/>
          <cell r="HGD51"/>
          <cell r="HGE51"/>
          <cell r="HGF51"/>
          <cell r="HGG51"/>
          <cell r="HGH51"/>
          <cell r="HGI51"/>
          <cell r="HGJ51"/>
          <cell r="HGK51"/>
          <cell r="HGL51"/>
          <cell r="HGM51"/>
          <cell r="HGN51"/>
          <cell r="HGO51"/>
          <cell r="HGP51"/>
          <cell r="HGQ51"/>
          <cell r="HGR51"/>
          <cell r="HGS51"/>
          <cell r="HGT51"/>
          <cell r="HGU51"/>
          <cell r="HGV51"/>
          <cell r="HGW51"/>
          <cell r="HGX51"/>
          <cell r="HGY51"/>
          <cell r="HGZ51"/>
          <cell r="HHA51"/>
          <cell r="HHB51"/>
          <cell r="HHC51"/>
          <cell r="HHD51"/>
          <cell r="HHE51"/>
          <cell r="HHF51"/>
          <cell r="HHG51"/>
          <cell r="HHH51"/>
          <cell r="HHI51"/>
          <cell r="HHJ51"/>
          <cell r="HHK51"/>
          <cell r="HHL51"/>
          <cell r="HHM51"/>
          <cell r="HHN51"/>
          <cell r="HHO51"/>
          <cell r="HHP51"/>
          <cell r="HHQ51"/>
          <cell r="HHR51"/>
          <cell r="HHS51"/>
          <cell r="HHT51"/>
          <cell r="HHU51"/>
          <cell r="HHV51"/>
          <cell r="HHW51"/>
          <cell r="HHX51"/>
          <cell r="HHY51"/>
          <cell r="HHZ51"/>
          <cell r="HIA51"/>
          <cell r="HIB51"/>
          <cell r="HIC51"/>
          <cell r="HID51"/>
          <cell r="HIE51"/>
          <cell r="HIF51"/>
          <cell r="HIG51"/>
          <cell r="HIH51"/>
          <cell r="HII51"/>
          <cell r="HIJ51"/>
          <cell r="HIK51"/>
          <cell r="HIL51"/>
          <cell r="HIM51"/>
          <cell r="HIN51"/>
          <cell r="HIO51"/>
          <cell r="HIP51"/>
          <cell r="HIQ51"/>
          <cell r="HIR51"/>
          <cell r="HIS51"/>
          <cell r="HIT51"/>
          <cell r="HIU51"/>
          <cell r="HIV51"/>
          <cell r="HIW51"/>
          <cell r="HIX51"/>
          <cell r="HIY51"/>
          <cell r="HIZ51"/>
          <cell r="HJA51"/>
          <cell r="HJB51"/>
          <cell r="HJC51"/>
          <cell r="HJD51"/>
          <cell r="HJE51"/>
          <cell r="HJF51"/>
          <cell r="HJG51"/>
          <cell r="HJH51"/>
          <cell r="HJI51"/>
          <cell r="HJJ51"/>
          <cell r="HJK51"/>
          <cell r="HJL51"/>
          <cell r="HJM51"/>
          <cell r="HJN51"/>
          <cell r="HJO51"/>
          <cell r="HJP51"/>
          <cell r="HJQ51"/>
          <cell r="HJR51"/>
          <cell r="HJS51"/>
          <cell r="HJT51"/>
          <cell r="HJU51"/>
          <cell r="HJV51"/>
          <cell r="HJW51"/>
          <cell r="HJX51"/>
          <cell r="HJY51"/>
          <cell r="HJZ51"/>
          <cell r="HKA51"/>
          <cell r="HKB51"/>
          <cell r="HKC51"/>
          <cell r="HKD51"/>
          <cell r="HKE51"/>
          <cell r="HKF51"/>
          <cell r="HKG51"/>
          <cell r="HKH51"/>
          <cell r="HKI51"/>
          <cell r="HKJ51"/>
          <cell r="HKK51"/>
          <cell r="HKL51"/>
          <cell r="HKM51"/>
          <cell r="HKN51"/>
          <cell r="HKO51"/>
          <cell r="HKP51"/>
          <cell r="HKQ51"/>
          <cell r="HKR51"/>
          <cell r="HKS51"/>
          <cell r="HKT51"/>
          <cell r="HKU51"/>
          <cell r="HKV51"/>
          <cell r="HKW51"/>
          <cell r="HKX51"/>
          <cell r="HKY51"/>
          <cell r="HKZ51"/>
          <cell r="HLA51"/>
          <cell r="HLB51"/>
          <cell r="HLC51"/>
          <cell r="HLD51"/>
          <cell r="HLE51"/>
          <cell r="HLF51"/>
          <cell r="HLG51"/>
          <cell r="HLH51"/>
          <cell r="HLI51"/>
          <cell r="HLJ51"/>
          <cell r="HLK51"/>
          <cell r="HLL51"/>
          <cell r="HLM51"/>
          <cell r="HLN51"/>
          <cell r="HLO51"/>
          <cell r="HLP51"/>
          <cell r="HLQ51"/>
          <cell r="HLR51"/>
          <cell r="HLS51"/>
          <cell r="HLT51"/>
          <cell r="HLU51"/>
          <cell r="HLV51"/>
          <cell r="HLW51"/>
          <cell r="HLX51"/>
          <cell r="HLY51"/>
          <cell r="HLZ51"/>
          <cell r="HMA51"/>
          <cell r="HMB51"/>
          <cell r="HMC51"/>
          <cell r="HMD51"/>
          <cell r="HME51"/>
          <cell r="HMF51"/>
          <cell r="HMG51"/>
          <cell r="HMH51"/>
          <cell r="HMI51"/>
          <cell r="HMJ51"/>
          <cell r="HMK51"/>
          <cell r="HML51"/>
          <cell r="HMM51"/>
          <cell r="HMN51"/>
          <cell r="HMO51"/>
          <cell r="HMP51"/>
          <cell r="HMQ51"/>
          <cell r="HMR51"/>
          <cell r="HMS51"/>
          <cell r="HMT51"/>
          <cell r="HMU51"/>
          <cell r="HMV51"/>
          <cell r="HMW51"/>
          <cell r="HMX51"/>
          <cell r="HMY51"/>
          <cell r="HMZ51"/>
          <cell r="HNA51"/>
          <cell r="HNB51"/>
          <cell r="HNC51"/>
          <cell r="HND51"/>
          <cell r="HNE51"/>
          <cell r="HNF51"/>
          <cell r="HNG51"/>
          <cell r="HNH51"/>
          <cell r="HNI51"/>
          <cell r="HNJ51"/>
          <cell r="HNK51"/>
          <cell r="HNL51"/>
          <cell r="HNM51"/>
          <cell r="HNN51"/>
          <cell r="HNO51"/>
          <cell r="HNP51"/>
          <cell r="HNQ51"/>
          <cell r="HNR51"/>
          <cell r="HNS51"/>
          <cell r="HNT51"/>
          <cell r="HNU51"/>
          <cell r="HNV51"/>
          <cell r="HNW51"/>
          <cell r="HNX51"/>
          <cell r="HNY51"/>
          <cell r="HNZ51"/>
          <cell r="HOA51"/>
          <cell r="HOB51"/>
          <cell r="HOC51"/>
          <cell r="HOD51"/>
          <cell r="HOE51"/>
          <cell r="HOF51"/>
          <cell r="HOG51"/>
          <cell r="HOH51"/>
          <cell r="HOI51"/>
          <cell r="HOJ51"/>
          <cell r="HOK51"/>
          <cell r="HOL51"/>
          <cell r="HOM51"/>
          <cell r="HON51"/>
          <cell r="HOO51"/>
          <cell r="HOP51"/>
          <cell r="HOQ51"/>
          <cell r="HOR51"/>
          <cell r="HOS51"/>
          <cell r="HOT51"/>
          <cell r="HOU51"/>
          <cell r="HOV51"/>
          <cell r="HOW51"/>
          <cell r="HOX51"/>
          <cell r="HOY51"/>
          <cell r="HOZ51"/>
          <cell r="HPA51"/>
          <cell r="HPB51"/>
          <cell r="HPC51"/>
          <cell r="HPD51"/>
          <cell r="HPE51"/>
          <cell r="HPF51"/>
          <cell r="HPG51"/>
          <cell r="HPH51"/>
          <cell r="HPI51"/>
          <cell r="HPJ51"/>
          <cell r="HPK51"/>
          <cell r="HPL51"/>
          <cell r="HPM51"/>
          <cell r="HPN51"/>
          <cell r="HPO51"/>
          <cell r="HPP51"/>
          <cell r="HPQ51"/>
          <cell r="HPR51"/>
          <cell r="HPS51"/>
          <cell r="HPT51"/>
          <cell r="HPU51"/>
          <cell r="HPV51"/>
          <cell r="HPW51"/>
          <cell r="HPX51"/>
          <cell r="HPY51"/>
          <cell r="HPZ51"/>
          <cell r="HQA51"/>
          <cell r="HQB51"/>
          <cell r="HQC51"/>
          <cell r="HQD51"/>
          <cell r="HQE51"/>
          <cell r="HQF51"/>
          <cell r="HQG51"/>
          <cell r="HQH51"/>
          <cell r="HQI51"/>
          <cell r="HQJ51"/>
          <cell r="HQK51"/>
          <cell r="HQL51"/>
          <cell r="HQM51"/>
          <cell r="HQN51"/>
          <cell r="HQO51"/>
          <cell r="HQP51"/>
          <cell r="HQQ51"/>
          <cell r="HQR51"/>
          <cell r="HQS51"/>
          <cell r="HQT51"/>
          <cell r="HQU51"/>
          <cell r="HQV51"/>
          <cell r="HQW51"/>
          <cell r="HQX51"/>
          <cell r="HQY51"/>
          <cell r="HQZ51"/>
          <cell r="HRA51"/>
          <cell r="HRB51"/>
          <cell r="HRC51"/>
          <cell r="HRD51"/>
          <cell r="HRE51"/>
          <cell r="HRF51"/>
          <cell r="HRG51"/>
          <cell r="HRH51"/>
          <cell r="HRI51"/>
          <cell r="HRJ51"/>
          <cell r="HRK51"/>
          <cell r="HRL51"/>
          <cell r="HRM51"/>
          <cell r="HRN51"/>
          <cell r="HRO51"/>
          <cell r="HRP51"/>
          <cell r="HRQ51"/>
          <cell r="HRR51"/>
          <cell r="HRS51"/>
          <cell r="HRT51"/>
          <cell r="HRU51"/>
          <cell r="HRV51"/>
          <cell r="HRW51"/>
          <cell r="HRX51"/>
          <cell r="HRY51"/>
          <cell r="HRZ51"/>
          <cell r="HSA51"/>
          <cell r="HSB51"/>
          <cell r="HSC51"/>
          <cell r="HSD51"/>
          <cell r="HSE51"/>
          <cell r="HSF51"/>
          <cell r="HSG51"/>
          <cell r="HSH51"/>
          <cell r="HSI51"/>
          <cell r="HSJ51"/>
          <cell r="HSK51"/>
          <cell r="HSL51"/>
          <cell r="HSM51"/>
          <cell r="HSN51"/>
          <cell r="HSO51"/>
          <cell r="HSP51"/>
          <cell r="HSQ51"/>
          <cell r="HSR51"/>
          <cell r="HSS51"/>
          <cell r="HST51"/>
          <cell r="HSU51"/>
          <cell r="HSV51"/>
          <cell r="HSW51"/>
          <cell r="HSX51"/>
          <cell r="HSY51"/>
          <cell r="HSZ51"/>
          <cell r="HTA51"/>
          <cell r="HTB51"/>
          <cell r="HTC51"/>
          <cell r="HTD51"/>
          <cell r="HTE51"/>
          <cell r="HTF51"/>
          <cell r="HTG51"/>
          <cell r="HTH51"/>
          <cell r="HTI51"/>
          <cell r="HTJ51"/>
          <cell r="HTK51"/>
          <cell r="HTL51"/>
          <cell r="HTM51"/>
          <cell r="HTN51"/>
          <cell r="HTO51"/>
          <cell r="HTP51"/>
          <cell r="HTQ51"/>
          <cell r="HTR51"/>
          <cell r="HTS51"/>
          <cell r="HTT51"/>
          <cell r="HTU51"/>
          <cell r="HTV51"/>
          <cell r="HTW51"/>
          <cell r="HTX51"/>
          <cell r="HTY51"/>
          <cell r="HTZ51"/>
          <cell r="HUA51"/>
          <cell r="HUB51"/>
          <cell r="HUC51"/>
          <cell r="HUD51"/>
          <cell r="HUE51"/>
          <cell r="HUF51"/>
          <cell r="HUG51"/>
          <cell r="HUH51"/>
          <cell r="HUI51"/>
          <cell r="HUJ51"/>
          <cell r="HUK51"/>
          <cell r="HUL51"/>
          <cell r="HUM51"/>
          <cell r="HUN51"/>
          <cell r="HUO51"/>
          <cell r="HUP51"/>
          <cell r="HUQ51"/>
          <cell r="HUR51"/>
          <cell r="HUS51"/>
          <cell r="HUT51"/>
          <cell r="HUU51"/>
          <cell r="HUV51"/>
          <cell r="HUW51"/>
          <cell r="HUX51"/>
          <cell r="HUY51"/>
          <cell r="HUZ51"/>
          <cell r="HVA51"/>
          <cell r="HVB51"/>
          <cell r="HVC51"/>
          <cell r="HVD51"/>
          <cell r="HVE51"/>
          <cell r="HVF51"/>
          <cell r="HVG51"/>
          <cell r="HVH51"/>
          <cell r="HVI51"/>
          <cell r="HVJ51"/>
          <cell r="HVK51"/>
          <cell r="HVL51"/>
          <cell r="HVM51"/>
          <cell r="HVN51"/>
          <cell r="HVO51"/>
          <cell r="HVP51"/>
          <cell r="HVQ51"/>
          <cell r="HVR51"/>
          <cell r="HVS51"/>
          <cell r="HVT51"/>
          <cell r="HVU51"/>
          <cell r="HVV51"/>
          <cell r="HVW51"/>
          <cell r="HVX51"/>
          <cell r="HVY51"/>
          <cell r="HVZ51"/>
          <cell r="HWA51"/>
          <cell r="HWB51"/>
          <cell r="HWC51"/>
          <cell r="HWD51"/>
          <cell r="HWE51"/>
          <cell r="HWF51"/>
          <cell r="HWG51"/>
          <cell r="HWH51"/>
          <cell r="HWI51"/>
          <cell r="HWJ51"/>
          <cell r="HWK51"/>
          <cell r="HWL51"/>
          <cell r="HWM51"/>
          <cell r="HWN51"/>
          <cell r="HWO51"/>
          <cell r="HWP51"/>
          <cell r="HWQ51"/>
          <cell r="HWR51"/>
          <cell r="HWS51"/>
          <cell r="HWT51"/>
          <cell r="HWU51"/>
          <cell r="HWV51"/>
          <cell r="HWW51"/>
          <cell r="HWX51"/>
          <cell r="HWY51"/>
          <cell r="HWZ51"/>
          <cell r="HXA51"/>
          <cell r="HXB51"/>
          <cell r="HXC51"/>
          <cell r="HXD51"/>
          <cell r="HXE51"/>
          <cell r="HXF51"/>
          <cell r="HXG51"/>
          <cell r="HXH51"/>
          <cell r="HXI51"/>
          <cell r="HXJ51"/>
          <cell r="HXK51"/>
          <cell r="HXL51"/>
          <cell r="HXM51"/>
          <cell r="HXN51"/>
          <cell r="HXO51"/>
          <cell r="HXP51"/>
          <cell r="HXQ51"/>
          <cell r="HXR51"/>
          <cell r="HXS51"/>
          <cell r="HXT51"/>
          <cell r="HXU51"/>
          <cell r="HXV51"/>
          <cell r="HXW51"/>
          <cell r="HXX51"/>
          <cell r="HXY51"/>
          <cell r="HXZ51"/>
          <cell r="HYA51"/>
          <cell r="HYB51"/>
          <cell r="HYC51"/>
          <cell r="HYD51"/>
          <cell r="HYE51"/>
          <cell r="HYF51"/>
          <cell r="HYG51"/>
          <cell r="HYH51"/>
          <cell r="HYI51"/>
          <cell r="HYJ51"/>
          <cell r="HYK51"/>
          <cell r="HYL51"/>
          <cell r="HYM51"/>
          <cell r="HYN51"/>
          <cell r="HYO51"/>
          <cell r="HYP51"/>
          <cell r="HYQ51"/>
          <cell r="HYR51"/>
          <cell r="HYS51"/>
          <cell r="HYT51"/>
          <cell r="HYU51"/>
          <cell r="HYV51"/>
          <cell r="HYW51"/>
          <cell r="HYX51"/>
          <cell r="HYY51"/>
          <cell r="HYZ51"/>
          <cell r="HZA51"/>
          <cell r="HZB51"/>
          <cell r="HZC51"/>
          <cell r="HZD51"/>
          <cell r="HZE51"/>
          <cell r="HZF51"/>
          <cell r="HZG51"/>
          <cell r="HZH51"/>
          <cell r="HZI51"/>
          <cell r="HZJ51"/>
          <cell r="HZK51"/>
          <cell r="HZL51"/>
          <cell r="HZM51"/>
          <cell r="HZN51"/>
          <cell r="HZO51"/>
          <cell r="HZP51"/>
          <cell r="HZQ51"/>
          <cell r="HZR51"/>
          <cell r="HZS51"/>
          <cell r="HZT51"/>
          <cell r="HZU51"/>
          <cell r="HZV51"/>
          <cell r="HZW51"/>
          <cell r="HZX51"/>
          <cell r="HZY51"/>
          <cell r="HZZ51"/>
          <cell r="IAA51"/>
          <cell r="IAB51"/>
          <cell r="IAC51"/>
          <cell r="IAD51"/>
          <cell r="IAE51"/>
          <cell r="IAF51"/>
          <cell r="IAG51"/>
          <cell r="IAH51"/>
          <cell r="IAI51"/>
          <cell r="IAJ51"/>
          <cell r="IAK51"/>
          <cell r="IAL51"/>
          <cell r="IAM51"/>
          <cell r="IAN51"/>
          <cell r="IAO51"/>
          <cell r="IAP51"/>
          <cell r="IAQ51"/>
          <cell r="IAR51"/>
          <cell r="IAS51"/>
          <cell r="IAT51"/>
          <cell r="IAU51"/>
          <cell r="IAV51"/>
          <cell r="IAW51"/>
          <cell r="IAX51"/>
          <cell r="IAY51"/>
          <cell r="IAZ51"/>
          <cell r="IBA51"/>
          <cell r="IBB51"/>
          <cell r="IBC51"/>
          <cell r="IBD51"/>
          <cell r="IBE51"/>
          <cell r="IBF51"/>
          <cell r="IBG51"/>
          <cell r="IBH51"/>
          <cell r="IBI51"/>
          <cell r="IBJ51"/>
          <cell r="IBK51"/>
          <cell r="IBL51"/>
          <cell r="IBM51"/>
          <cell r="IBN51"/>
          <cell r="IBO51"/>
          <cell r="IBP51"/>
          <cell r="IBQ51"/>
          <cell r="IBR51"/>
          <cell r="IBS51"/>
          <cell r="IBT51"/>
          <cell r="IBU51"/>
          <cell r="IBV51"/>
          <cell r="IBW51"/>
          <cell r="IBX51"/>
          <cell r="IBY51"/>
          <cell r="IBZ51"/>
          <cell r="ICA51"/>
          <cell r="ICB51"/>
          <cell r="ICC51"/>
          <cell r="ICD51"/>
          <cell r="ICE51"/>
          <cell r="ICF51"/>
          <cell r="ICG51"/>
          <cell r="ICH51"/>
          <cell r="ICI51"/>
          <cell r="ICJ51"/>
          <cell r="ICK51"/>
          <cell r="ICL51"/>
          <cell r="ICM51"/>
          <cell r="ICN51"/>
          <cell r="ICO51"/>
          <cell r="ICP51"/>
          <cell r="ICQ51"/>
          <cell r="ICR51"/>
          <cell r="ICS51"/>
          <cell r="ICT51"/>
          <cell r="ICU51"/>
          <cell r="ICV51"/>
          <cell r="ICW51"/>
          <cell r="ICX51"/>
          <cell r="ICY51"/>
          <cell r="ICZ51"/>
          <cell r="IDA51"/>
          <cell r="IDB51"/>
          <cell r="IDC51"/>
          <cell r="IDD51"/>
          <cell r="IDE51"/>
          <cell r="IDF51"/>
          <cell r="IDG51"/>
          <cell r="IDH51"/>
          <cell r="IDI51"/>
          <cell r="IDJ51"/>
          <cell r="IDK51"/>
          <cell r="IDL51"/>
          <cell r="IDM51"/>
          <cell r="IDN51"/>
          <cell r="IDO51"/>
          <cell r="IDP51"/>
          <cell r="IDQ51"/>
          <cell r="IDR51"/>
          <cell r="IDS51"/>
          <cell r="IDT51"/>
          <cell r="IDU51"/>
          <cell r="IDV51"/>
          <cell r="IDW51"/>
          <cell r="IDX51"/>
          <cell r="IDY51"/>
          <cell r="IDZ51"/>
          <cell r="IEA51"/>
          <cell r="IEB51"/>
          <cell r="IEC51"/>
          <cell r="IED51"/>
          <cell r="IEE51"/>
          <cell r="IEF51"/>
          <cell r="IEG51"/>
          <cell r="IEH51"/>
          <cell r="IEI51"/>
          <cell r="IEJ51"/>
          <cell r="IEK51"/>
          <cell r="IEL51"/>
          <cell r="IEM51"/>
          <cell r="IEN51"/>
          <cell r="IEO51"/>
          <cell r="IEP51"/>
          <cell r="IEQ51"/>
          <cell r="IER51"/>
          <cell r="IES51"/>
          <cell r="IET51"/>
          <cell r="IEU51"/>
          <cell r="IEV51"/>
          <cell r="IEW51"/>
          <cell r="IEX51"/>
          <cell r="IEY51"/>
          <cell r="IEZ51"/>
          <cell r="IFA51"/>
          <cell r="IFB51"/>
          <cell r="IFC51"/>
          <cell r="IFD51"/>
          <cell r="IFE51"/>
          <cell r="IFF51"/>
          <cell r="IFG51"/>
          <cell r="IFH51"/>
          <cell r="IFI51"/>
          <cell r="IFJ51"/>
          <cell r="IFK51"/>
          <cell r="IFL51"/>
          <cell r="IFM51"/>
          <cell r="IFN51"/>
          <cell r="IFO51"/>
          <cell r="IFP51"/>
          <cell r="IFQ51"/>
          <cell r="IFR51"/>
          <cell r="IFS51"/>
          <cell r="IFT51"/>
          <cell r="IFU51"/>
          <cell r="IFV51"/>
          <cell r="IFW51"/>
          <cell r="IFX51"/>
          <cell r="IFY51"/>
          <cell r="IFZ51"/>
          <cell r="IGA51"/>
          <cell r="IGB51"/>
          <cell r="IGC51"/>
          <cell r="IGD51"/>
          <cell r="IGE51"/>
          <cell r="IGF51"/>
          <cell r="IGG51"/>
          <cell r="IGH51"/>
          <cell r="IGI51"/>
          <cell r="IGJ51"/>
          <cell r="IGK51"/>
          <cell r="IGL51"/>
          <cell r="IGM51"/>
          <cell r="IGN51"/>
          <cell r="IGO51"/>
          <cell r="IGP51"/>
          <cell r="IGQ51"/>
          <cell r="IGR51"/>
          <cell r="IGS51"/>
          <cell r="IGT51"/>
          <cell r="IGU51"/>
          <cell r="IGV51"/>
          <cell r="IGW51"/>
          <cell r="IGX51"/>
          <cell r="IGY51"/>
          <cell r="IGZ51"/>
          <cell r="IHA51"/>
          <cell r="IHB51"/>
          <cell r="IHC51"/>
          <cell r="IHD51"/>
          <cell r="IHE51"/>
          <cell r="IHF51"/>
          <cell r="IHG51"/>
          <cell r="IHH51"/>
          <cell r="IHI51"/>
          <cell r="IHJ51"/>
          <cell r="IHK51"/>
          <cell r="IHL51"/>
          <cell r="IHM51"/>
          <cell r="IHN51"/>
          <cell r="IHO51"/>
          <cell r="IHP51"/>
          <cell r="IHQ51"/>
          <cell r="IHR51"/>
          <cell r="IHS51"/>
          <cell r="IHT51"/>
          <cell r="IHU51"/>
          <cell r="IHV51"/>
          <cell r="IHW51"/>
          <cell r="IHX51"/>
          <cell r="IHY51"/>
          <cell r="IHZ51"/>
          <cell r="IIA51"/>
          <cell r="IIB51"/>
          <cell r="IIC51"/>
          <cell r="IID51"/>
          <cell r="IIE51"/>
          <cell r="IIF51"/>
          <cell r="IIG51"/>
          <cell r="IIH51"/>
          <cell r="III51"/>
          <cell r="IIJ51"/>
          <cell r="IIK51"/>
          <cell r="IIL51"/>
          <cell r="IIM51"/>
          <cell r="IIN51"/>
          <cell r="IIO51"/>
          <cell r="IIP51"/>
          <cell r="IIQ51"/>
          <cell r="IIR51"/>
          <cell r="IIS51"/>
          <cell r="IIT51"/>
          <cell r="IIU51"/>
          <cell r="IIV51"/>
          <cell r="IIW51"/>
          <cell r="IIX51"/>
          <cell r="IIY51"/>
          <cell r="IIZ51"/>
          <cell r="IJA51"/>
          <cell r="IJB51"/>
          <cell r="IJC51"/>
          <cell r="IJD51"/>
          <cell r="IJE51"/>
          <cell r="IJF51"/>
          <cell r="IJG51"/>
          <cell r="IJH51"/>
          <cell r="IJI51"/>
          <cell r="IJJ51"/>
          <cell r="IJK51"/>
          <cell r="IJL51"/>
          <cell r="IJM51"/>
          <cell r="IJN51"/>
          <cell r="IJO51"/>
          <cell r="IJP51"/>
          <cell r="IJQ51"/>
          <cell r="IJR51"/>
          <cell r="IJS51"/>
          <cell r="IJT51"/>
          <cell r="IJU51"/>
          <cell r="IJV51"/>
          <cell r="IJW51"/>
          <cell r="IJX51"/>
          <cell r="IJY51"/>
          <cell r="IJZ51"/>
          <cell r="IKA51"/>
          <cell r="IKB51"/>
          <cell r="IKC51"/>
          <cell r="IKD51"/>
          <cell r="IKE51"/>
          <cell r="IKF51"/>
          <cell r="IKG51"/>
          <cell r="IKH51"/>
          <cell r="IKI51"/>
          <cell r="IKJ51"/>
          <cell r="IKK51"/>
          <cell r="IKL51"/>
          <cell r="IKM51"/>
          <cell r="IKN51"/>
          <cell r="IKO51"/>
          <cell r="IKP51"/>
          <cell r="IKQ51"/>
          <cell r="IKR51"/>
          <cell r="IKS51"/>
          <cell r="IKT51"/>
          <cell r="IKU51"/>
          <cell r="IKV51"/>
          <cell r="IKW51"/>
          <cell r="IKX51"/>
          <cell r="IKY51"/>
          <cell r="IKZ51"/>
          <cell r="ILA51"/>
          <cell r="ILB51"/>
          <cell r="ILC51"/>
          <cell r="ILD51"/>
          <cell r="ILE51"/>
          <cell r="ILF51"/>
          <cell r="ILG51"/>
          <cell r="ILH51"/>
          <cell r="ILI51"/>
          <cell r="ILJ51"/>
          <cell r="ILK51"/>
          <cell r="ILL51"/>
          <cell r="ILM51"/>
          <cell r="ILN51"/>
          <cell r="ILO51"/>
          <cell r="ILP51"/>
          <cell r="ILQ51"/>
          <cell r="ILR51"/>
          <cell r="ILS51"/>
          <cell r="ILT51"/>
          <cell r="ILU51"/>
          <cell r="ILV51"/>
          <cell r="ILW51"/>
          <cell r="ILX51"/>
          <cell r="ILY51"/>
          <cell r="ILZ51"/>
          <cell r="IMA51"/>
          <cell r="IMB51"/>
          <cell r="IMC51"/>
          <cell r="IMD51"/>
          <cell r="IME51"/>
          <cell r="IMF51"/>
          <cell r="IMG51"/>
          <cell r="IMH51"/>
          <cell r="IMI51"/>
          <cell r="IMJ51"/>
          <cell r="IMK51"/>
          <cell r="IML51"/>
          <cell r="IMM51"/>
          <cell r="IMN51"/>
          <cell r="IMO51"/>
          <cell r="IMP51"/>
          <cell r="IMQ51"/>
          <cell r="IMR51"/>
          <cell r="IMS51"/>
          <cell r="IMT51"/>
          <cell r="IMU51"/>
          <cell r="IMV51"/>
          <cell r="IMW51"/>
          <cell r="IMX51"/>
          <cell r="IMY51"/>
          <cell r="IMZ51"/>
          <cell r="INA51"/>
          <cell r="INB51"/>
          <cell r="INC51"/>
          <cell r="IND51"/>
          <cell r="INE51"/>
          <cell r="INF51"/>
          <cell r="ING51"/>
          <cell r="INH51"/>
          <cell r="INI51"/>
          <cell r="INJ51"/>
          <cell r="INK51"/>
          <cell r="INL51"/>
          <cell r="INM51"/>
          <cell r="INN51"/>
          <cell r="INO51"/>
          <cell r="INP51"/>
          <cell r="INQ51"/>
          <cell r="INR51"/>
          <cell r="INS51"/>
          <cell r="INT51"/>
          <cell r="INU51"/>
          <cell r="INV51"/>
          <cell r="INW51"/>
          <cell r="INX51"/>
          <cell r="INY51"/>
          <cell r="INZ51"/>
          <cell r="IOA51"/>
          <cell r="IOB51"/>
          <cell r="IOC51"/>
          <cell r="IOD51"/>
          <cell r="IOE51"/>
          <cell r="IOF51"/>
          <cell r="IOG51"/>
          <cell r="IOH51"/>
          <cell r="IOI51"/>
          <cell r="IOJ51"/>
          <cell r="IOK51"/>
          <cell r="IOL51"/>
          <cell r="IOM51"/>
          <cell r="ION51"/>
          <cell r="IOO51"/>
          <cell r="IOP51"/>
          <cell r="IOQ51"/>
          <cell r="IOR51"/>
          <cell r="IOS51"/>
          <cell r="IOT51"/>
          <cell r="IOU51"/>
          <cell r="IOV51"/>
          <cell r="IOW51"/>
          <cell r="IOX51"/>
          <cell r="IOY51"/>
          <cell r="IOZ51"/>
          <cell r="IPA51"/>
          <cell r="IPB51"/>
          <cell r="IPC51"/>
          <cell r="IPD51"/>
          <cell r="IPE51"/>
          <cell r="IPF51"/>
          <cell r="IPG51"/>
          <cell r="IPH51"/>
          <cell r="IPI51"/>
          <cell r="IPJ51"/>
          <cell r="IPK51"/>
          <cell r="IPL51"/>
          <cell r="IPM51"/>
          <cell r="IPN51"/>
          <cell r="IPO51"/>
          <cell r="IPP51"/>
          <cell r="IPQ51"/>
          <cell r="IPR51"/>
          <cell r="IPS51"/>
          <cell r="IPT51"/>
          <cell r="IPU51"/>
          <cell r="IPV51"/>
          <cell r="IPW51"/>
          <cell r="IPX51"/>
          <cell r="IPY51"/>
          <cell r="IPZ51"/>
          <cell r="IQA51"/>
          <cell r="IQB51"/>
          <cell r="IQC51"/>
          <cell r="IQD51"/>
          <cell r="IQE51"/>
          <cell r="IQF51"/>
          <cell r="IQG51"/>
          <cell r="IQH51"/>
          <cell r="IQI51"/>
          <cell r="IQJ51"/>
          <cell r="IQK51"/>
          <cell r="IQL51"/>
          <cell r="IQM51"/>
          <cell r="IQN51"/>
          <cell r="IQO51"/>
          <cell r="IQP51"/>
          <cell r="IQQ51"/>
          <cell r="IQR51"/>
          <cell r="IQS51"/>
          <cell r="IQT51"/>
          <cell r="IQU51"/>
          <cell r="IQV51"/>
          <cell r="IQW51"/>
          <cell r="IQX51"/>
          <cell r="IQY51"/>
          <cell r="IQZ51"/>
          <cell r="IRA51"/>
          <cell r="IRB51"/>
          <cell r="IRC51"/>
          <cell r="IRD51"/>
          <cell r="IRE51"/>
          <cell r="IRF51"/>
          <cell r="IRG51"/>
          <cell r="IRH51"/>
          <cell r="IRI51"/>
          <cell r="IRJ51"/>
          <cell r="IRK51"/>
          <cell r="IRL51"/>
          <cell r="IRM51"/>
          <cell r="IRN51"/>
          <cell r="IRO51"/>
          <cell r="IRP51"/>
          <cell r="IRQ51"/>
          <cell r="IRR51"/>
          <cell r="IRS51"/>
          <cell r="IRT51"/>
          <cell r="IRU51"/>
          <cell r="IRV51"/>
          <cell r="IRW51"/>
          <cell r="IRX51"/>
          <cell r="IRY51"/>
          <cell r="IRZ51"/>
          <cell r="ISA51"/>
          <cell r="ISB51"/>
          <cell r="ISC51"/>
          <cell r="ISD51"/>
          <cell r="ISE51"/>
          <cell r="ISF51"/>
          <cell r="ISG51"/>
          <cell r="ISH51"/>
          <cell r="ISI51"/>
          <cell r="ISJ51"/>
          <cell r="ISK51"/>
          <cell r="ISL51"/>
          <cell r="ISM51"/>
          <cell r="ISN51"/>
          <cell r="ISO51"/>
          <cell r="ISP51"/>
          <cell r="ISQ51"/>
          <cell r="ISR51"/>
          <cell r="ISS51"/>
          <cell r="IST51"/>
          <cell r="ISU51"/>
          <cell r="ISV51"/>
          <cell r="ISW51"/>
          <cell r="ISX51"/>
          <cell r="ISY51"/>
          <cell r="ISZ51"/>
          <cell r="ITA51"/>
          <cell r="ITB51"/>
          <cell r="ITC51"/>
          <cell r="ITD51"/>
          <cell r="ITE51"/>
          <cell r="ITF51"/>
          <cell r="ITG51"/>
          <cell r="ITH51"/>
          <cell r="ITI51"/>
          <cell r="ITJ51"/>
          <cell r="ITK51"/>
          <cell r="ITL51"/>
          <cell r="ITM51"/>
          <cell r="ITN51"/>
          <cell r="ITO51"/>
          <cell r="ITP51"/>
          <cell r="ITQ51"/>
          <cell r="ITR51"/>
          <cell r="ITS51"/>
          <cell r="ITT51"/>
          <cell r="ITU51"/>
          <cell r="ITV51"/>
          <cell r="ITW51"/>
          <cell r="ITX51"/>
          <cell r="ITY51"/>
          <cell r="ITZ51"/>
          <cell r="IUA51"/>
          <cell r="IUB51"/>
          <cell r="IUC51"/>
          <cell r="IUD51"/>
          <cell r="IUE51"/>
          <cell r="IUF51"/>
          <cell r="IUG51"/>
          <cell r="IUH51"/>
          <cell r="IUI51"/>
          <cell r="IUJ51"/>
          <cell r="IUK51"/>
          <cell r="IUL51"/>
          <cell r="IUM51"/>
          <cell r="IUN51"/>
          <cell r="IUO51"/>
          <cell r="IUP51"/>
          <cell r="IUQ51"/>
          <cell r="IUR51"/>
          <cell r="IUS51"/>
          <cell r="IUT51"/>
          <cell r="IUU51"/>
          <cell r="IUV51"/>
          <cell r="IUW51"/>
          <cell r="IUX51"/>
          <cell r="IUY51"/>
          <cell r="IUZ51"/>
          <cell r="IVA51"/>
          <cell r="IVB51"/>
          <cell r="IVC51"/>
          <cell r="IVD51"/>
          <cell r="IVE51"/>
          <cell r="IVF51"/>
          <cell r="IVG51"/>
          <cell r="IVH51"/>
          <cell r="IVI51"/>
          <cell r="IVJ51"/>
          <cell r="IVK51"/>
          <cell r="IVL51"/>
          <cell r="IVM51"/>
          <cell r="IVN51"/>
          <cell r="IVO51"/>
          <cell r="IVP51"/>
          <cell r="IVQ51"/>
          <cell r="IVR51"/>
          <cell r="IVS51"/>
          <cell r="IVT51"/>
          <cell r="IVU51"/>
          <cell r="IVV51"/>
          <cell r="IVW51"/>
          <cell r="IVX51"/>
          <cell r="IVY51"/>
          <cell r="IVZ51"/>
          <cell r="IWA51"/>
          <cell r="IWB51"/>
          <cell r="IWC51"/>
          <cell r="IWD51"/>
          <cell r="IWE51"/>
          <cell r="IWF51"/>
          <cell r="IWG51"/>
          <cell r="IWH51"/>
          <cell r="IWI51"/>
          <cell r="IWJ51"/>
          <cell r="IWK51"/>
          <cell r="IWL51"/>
          <cell r="IWM51"/>
          <cell r="IWN51"/>
          <cell r="IWO51"/>
          <cell r="IWP51"/>
          <cell r="IWQ51"/>
          <cell r="IWR51"/>
          <cell r="IWS51"/>
          <cell r="IWT51"/>
          <cell r="IWU51"/>
          <cell r="IWV51"/>
          <cell r="IWW51"/>
          <cell r="IWX51"/>
          <cell r="IWY51"/>
          <cell r="IWZ51"/>
          <cell r="IXA51"/>
          <cell r="IXB51"/>
          <cell r="IXC51"/>
          <cell r="IXD51"/>
          <cell r="IXE51"/>
          <cell r="IXF51"/>
          <cell r="IXG51"/>
          <cell r="IXH51"/>
          <cell r="IXI51"/>
          <cell r="IXJ51"/>
          <cell r="IXK51"/>
          <cell r="IXL51"/>
          <cell r="IXM51"/>
          <cell r="IXN51"/>
          <cell r="IXO51"/>
          <cell r="IXP51"/>
          <cell r="IXQ51"/>
          <cell r="IXR51"/>
          <cell r="IXS51"/>
          <cell r="IXT51"/>
          <cell r="IXU51"/>
          <cell r="IXV51"/>
          <cell r="IXW51"/>
          <cell r="IXX51"/>
          <cell r="IXY51"/>
          <cell r="IXZ51"/>
          <cell r="IYA51"/>
          <cell r="IYB51"/>
          <cell r="IYC51"/>
          <cell r="IYD51"/>
          <cell r="IYE51"/>
          <cell r="IYF51"/>
          <cell r="IYG51"/>
          <cell r="IYH51"/>
          <cell r="IYI51"/>
          <cell r="IYJ51"/>
          <cell r="IYK51"/>
          <cell r="IYL51"/>
          <cell r="IYM51"/>
          <cell r="IYN51"/>
          <cell r="IYO51"/>
          <cell r="IYP51"/>
          <cell r="IYQ51"/>
          <cell r="IYR51"/>
          <cell r="IYS51"/>
          <cell r="IYT51"/>
          <cell r="IYU51"/>
          <cell r="IYV51"/>
          <cell r="IYW51"/>
          <cell r="IYX51"/>
          <cell r="IYY51"/>
          <cell r="IYZ51"/>
          <cell r="IZA51"/>
          <cell r="IZB51"/>
          <cell r="IZC51"/>
          <cell r="IZD51"/>
          <cell r="IZE51"/>
          <cell r="IZF51"/>
          <cell r="IZG51"/>
          <cell r="IZH51"/>
          <cell r="IZI51"/>
          <cell r="IZJ51"/>
          <cell r="IZK51"/>
          <cell r="IZL51"/>
          <cell r="IZM51"/>
          <cell r="IZN51"/>
          <cell r="IZO51"/>
          <cell r="IZP51"/>
          <cell r="IZQ51"/>
          <cell r="IZR51"/>
          <cell r="IZS51"/>
          <cell r="IZT51"/>
          <cell r="IZU51"/>
          <cell r="IZV51"/>
          <cell r="IZW51"/>
          <cell r="IZX51"/>
          <cell r="IZY51"/>
          <cell r="IZZ51"/>
          <cell r="JAA51"/>
          <cell r="JAB51"/>
          <cell r="JAC51"/>
          <cell r="JAD51"/>
          <cell r="JAE51"/>
          <cell r="JAF51"/>
          <cell r="JAG51"/>
          <cell r="JAH51"/>
          <cell r="JAI51"/>
          <cell r="JAJ51"/>
          <cell r="JAK51"/>
          <cell r="JAL51"/>
          <cell r="JAM51"/>
          <cell r="JAN51"/>
          <cell r="JAO51"/>
          <cell r="JAP51"/>
          <cell r="JAQ51"/>
          <cell r="JAR51"/>
          <cell r="JAS51"/>
          <cell r="JAT51"/>
          <cell r="JAU51"/>
          <cell r="JAV51"/>
          <cell r="JAW51"/>
          <cell r="JAX51"/>
          <cell r="JAY51"/>
          <cell r="JAZ51"/>
          <cell r="JBA51"/>
          <cell r="JBB51"/>
          <cell r="JBC51"/>
          <cell r="JBD51"/>
          <cell r="JBE51"/>
          <cell r="JBF51"/>
          <cell r="JBG51"/>
          <cell r="JBH51"/>
          <cell r="JBI51"/>
          <cell r="JBJ51"/>
          <cell r="JBK51"/>
          <cell r="JBL51"/>
          <cell r="JBM51"/>
          <cell r="JBN51"/>
          <cell r="JBO51"/>
          <cell r="JBP51"/>
          <cell r="JBQ51"/>
          <cell r="JBR51"/>
          <cell r="JBS51"/>
          <cell r="JBT51"/>
          <cell r="JBU51"/>
          <cell r="JBV51"/>
          <cell r="JBW51"/>
          <cell r="JBX51"/>
          <cell r="JBY51"/>
          <cell r="JBZ51"/>
          <cell r="JCA51"/>
          <cell r="JCB51"/>
          <cell r="JCC51"/>
          <cell r="JCD51"/>
          <cell r="JCE51"/>
          <cell r="JCF51"/>
          <cell r="JCG51"/>
          <cell r="JCH51"/>
          <cell r="JCI51"/>
          <cell r="JCJ51"/>
          <cell r="JCK51"/>
          <cell r="JCL51"/>
          <cell r="JCM51"/>
          <cell r="JCN51"/>
          <cell r="JCO51"/>
          <cell r="JCP51"/>
          <cell r="JCQ51"/>
          <cell r="JCR51"/>
          <cell r="JCS51"/>
          <cell r="JCT51"/>
          <cell r="JCU51"/>
          <cell r="JCV51"/>
          <cell r="JCW51"/>
          <cell r="JCX51"/>
          <cell r="JCY51"/>
          <cell r="JCZ51"/>
          <cell r="JDA51"/>
          <cell r="JDB51"/>
          <cell r="JDC51"/>
          <cell r="JDD51"/>
          <cell r="JDE51"/>
          <cell r="JDF51"/>
          <cell r="JDG51"/>
          <cell r="JDH51"/>
          <cell r="JDI51"/>
          <cell r="JDJ51"/>
          <cell r="JDK51"/>
          <cell r="JDL51"/>
          <cell r="JDM51"/>
          <cell r="JDN51"/>
          <cell r="JDO51"/>
          <cell r="JDP51"/>
          <cell r="JDQ51"/>
          <cell r="JDR51"/>
          <cell r="JDS51"/>
          <cell r="JDT51"/>
          <cell r="JDU51"/>
          <cell r="JDV51"/>
          <cell r="JDW51"/>
          <cell r="JDX51"/>
          <cell r="JDY51"/>
          <cell r="JDZ51"/>
          <cell r="JEA51"/>
          <cell r="JEB51"/>
          <cell r="JEC51"/>
          <cell r="JED51"/>
          <cell r="JEE51"/>
          <cell r="JEF51"/>
          <cell r="JEG51"/>
          <cell r="JEH51"/>
          <cell r="JEI51"/>
          <cell r="JEJ51"/>
          <cell r="JEK51"/>
          <cell r="JEL51"/>
          <cell r="JEM51"/>
          <cell r="JEN51"/>
          <cell r="JEO51"/>
          <cell r="JEP51"/>
          <cell r="JEQ51"/>
          <cell r="JER51"/>
          <cell r="JES51"/>
          <cell r="JET51"/>
          <cell r="JEU51"/>
          <cell r="JEV51"/>
          <cell r="JEW51"/>
          <cell r="JEX51"/>
          <cell r="JEY51"/>
          <cell r="JEZ51"/>
          <cell r="JFA51"/>
          <cell r="JFB51"/>
          <cell r="JFC51"/>
          <cell r="JFD51"/>
          <cell r="JFE51"/>
          <cell r="JFF51"/>
          <cell r="JFG51"/>
          <cell r="JFH51"/>
          <cell r="JFI51"/>
          <cell r="JFJ51"/>
          <cell r="JFK51"/>
          <cell r="JFL51"/>
          <cell r="JFM51"/>
          <cell r="JFN51"/>
          <cell r="JFO51"/>
          <cell r="JFP51"/>
          <cell r="JFQ51"/>
          <cell r="JFR51"/>
          <cell r="JFS51"/>
          <cell r="JFT51"/>
          <cell r="JFU51"/>
          <cell r="JFV51"/>
          <cell r="JFW51"/>
          <cell r="JFX51"/>
          <cell r="JFY51"/>
          <cell r="JFZ51"/>
          <cell r="JGA51"/>
          <cell r="JGB51"/>
          <cell r="JGC51"/>
          <cell r="JGD51"/>
          <cell r="JGE51"/>
          <cell r="JGF51"/>
          <cell r="JGG51"/>
          <cell r="JGH51"/>
          <cell r="JGI51"/>
          <cell r="JGJ51"/>
          <cell r="JGK51"/>
          <cell r="JGL51"/>
          <cell r="JGM51"/>
          <cell r="JGN51"/>
          <cell r="JGO51"/>
          <cell r="JGP51"/>
          <cell r="JGQ51"/>
          <cell r="JGR51"/>
          <cell r="JGS51"/>
          <cell r="JGT51"/>
          <cell r="JGU51"/>
          <cell r="JGV51"/>
          <cell r="JGW51"/>
          <cell r="JGX51"/>
          <cell r="JGY51"/>
          <cell r="JGZ51"/>
          <cell r="JHA51"/>
          <cell r="JHB51"/>
          <cell r="JHC51"/>
          <cell r="JHD51"/>
          <cell r="JHE51"/>
          <cell r="JHF51"/>
          <cell r="JHG51"/>
          <cell r="JHH51"/>
          <cell r="JHI51"/>
          <cell r="JHJ51"/>
          <cell r="JHK51"/>
          <cell r="JHL51"/>
          <cell r="JHM51"/>
          <cell r="JHN51"/>
          <cell r="JHO51"/>
          <cell r="JHP51"/>
          <cell r="JHQ51"/>
          <cell r="JHR51"/>
          <cell r="JHS51"/>
          <cell r="JHT51"/>
          <cell r="JHU51"/>
          <cell r="JHV51"/>
          <cell r="JHW51"/>
          <cell r="JHX51"/>
          <cell r="JHY51"/>
          <cell r="JHZ51"/>
          <cell r="JIA51"/>
          <cell r="JIB51"/>
          <cell r="JIC51"/>
          <cell r="JID51"/>
          <cell r="JIE51"/>
          <cell r="JIF51"/>
          <cell r="JIG51"/>
          <cell r="JIH51"/>
          <cell r="JII51"/>
          <cell r="JIJ51"/>
          <cell r="JIK51"/>
          <cell r="JIL51"/>
          <cell r="JIM51"/>
          <cell r="JIN51"/>
          <cell r="JIO51"/>
          <cell r="JIP51"/>
          <cell r="JIQ51"/>
          <cell r="JIR51"/>
          <cell r="JIS51"/>
          <cell r="JIT51"/>
          <cell r="JIU51"/>
          <cell r="JIV51"/>
          <cell r="JIW51"/>
          <cell r="JIX51"/>
          <cell r="JIY51"/>
          <cell r="JIZ51"/>
          <cell r="JJA51"/>
          <cell r="JJB51"/>
          <cell r="JJC51"/>
          <cell r="JJD51"/>
          <cell r="JJE51"/>
          <cell r="JJF51"/>
          <cell r="JJG51"/>
          <cell r="JJH51"/>
          <cell r="JJI51"/>
          <cell r="JJJ51"/>
          <cell r="JJK51"/>
          <cell r="JJL51"/>
          <cell r="JJM51"/>
          <cell r="JJN51"/>
          <cell r="JJO51"/>
          <cell r="JJP51"/>
          <cell r="JJQ51"/>
          <cell r="JJR51"/>
          <cell r="JJS51"/>
          <cell r="JJT51"/>
          <cell r="JJU51"/>
          <cell r="JJV51"/>
          <cell r="JJW51"/>
          <cell r="JJX51"/>
          <cell r="JJY51"/>
          <cell r="JJZ51"/>
          <cell r="JKA51"/>
          <cell r="JKB51"/>
          <cell r="JKC51"/>
          <cell r="JKD51"/>
          <cell r="JKE51"/>
          <cell r="JKF51"/>
          <cell r="JKG51"/>
          <cell r="JKH51"/>
          <cell r="JKI51"/>
          <cell r="JKJ51"/>
          <cell r="JKK51"/>
          <cell r="JKL51"/>
          <cell r="JKM51"/>
          <cell r="JKN51"/>
          <cell r="JKO51"/>
          <cell r="JKP51"/>
          <cell r="JKQ51"/>
          <cell r="JKR51"/>
          <cell r="JKS51"/>
          <cell r="JKT51"/>
          <cell r="JKU51"/>
          <cell r="JKV51"/>
          <cell r="JKW51"/>
          <cell r="JKX51"/>
          <cell r="JKY51"/>
          <cell r="JKZ51"/>
          <cell r="JLA51"/>
          <cell r="JLB51"/>
          <cell r="JLC51"/>
          <cell r="JLD51"/>
          <cell r="JLE51"/>
          <cell r="JLF51"/>
          <cell r="JLG51"/>
          <cell r="JLH51"/>
          <cell r="JLI51"/>
          <cell r="JLJ51"/>
          <cell r="JLK51"/>
          <cell r="JLL51"/>
          <cell r="JLM51"/>
          <cell r="JLN51"/>
          <cell r="JLO51"/>
          <cell r="JLP51"/>
          <cell r="JLQ51"/>
          <cell r="JLR51"/>
          <cell r="JLS51"/>
          <cell r="JLT51"/>
          <cell r="JLU51"/>
          <cell r="JLV51"/>
          <cell r="JLW51"/>
          <cell r="JLX51"/>
          <cell r="JLY51"/>
          <cell r="JLZ51"/>
          <cell r="JMA51"/>
          <cell r="JMB51"/>
          <cell r="JMC51"/>
          <cell r="JMD51"/>
          <cell r="JME51"/>
          <cell r="JMF51"/>
          <cell r="JMG51"/>
          <cell r="JMH51"/>
          <cell r="JMI51"/>
          <cell r="JMJ51"/>
          <cell r="JMK51"/>
          <cell r="JML51"/>
          <cell r="JMM51"/>
          <cell r="JMN51"/>
          <cell r="JMO51"/>
          <cell r="JMP51"/>
          <cell r="JMQ51"/>
          <cell r="JMR51"/>
          <cell r="JMS51"/>
          <cell r="JMT51"/>
          <cell r="JMU51"/>
          <cell r="JMV51"/>
          <cell r="JMW51"/>
          <cell r="JMX51"/>
          <cell r="JMY51"/>
          <cell r="JMZ51"/>
          <cell r="JNA51"/>
          <cell r="JNB51"/>
          <cell r="JNC51"/>
          <cell r="JND51"/>
          <cell r="JNE51"/>
          <cell r="JNF51"/>
          <cell r="JNG51"/>
          <cell r="JNH51"/>
          <cell r="JNI51"/>
          <cell r="JNJ51"/>
          <cell r="JNK51"/>
          <cell r="JNL51"/>
          <cell r="JNM51"/>
          <cell r="JNN51"/>
          <cell r="JNO51"/>
          <cell r="JNP51"/>
          <cell r="JNQ51"/>
          <cell r="JNR51"/>
          <cell r="JNS51"/>
          <cell r="JNT51"/>
          <cell r="JNU51"/>
          <cell r="JNV51"/>
          <cell r="JNW51"/>
          <cell r="JNX51"/>
          <cell r="JNY51"/>
          <cell r="JNZ51"/>
          <cell r="JOA51"/>
          <cell r="JOB51"/>
          <cell r="JOC51"/>
          <cell r="JOD51"/>
          <cell r="JOE51"/>
          <cell r="JOF51"/>
          <cell r="JOG51"/>
          <cell r="JOH51"/>
          <cell r="JOI51"/>
          <cell r="JOJ51"/>
          <cell r="JOK51"/>
          <cell r="JOL51"/>
          <cell r="JOM51"/>
          <cell r="JON51"/>
          <cell r="JOO51"/>
          <cell r="JOP51"/>
          <cell r="JOQ51"/>
          <cell r="JOR51"/>
          <cell r="JOS51"/>
          <cell r="JOT51"/>
          <cell r="JOU51"/>
          <cell r="JOV51"/>
          <cell r="JOW51"/>
          <cell r="JOX51"/>
          <cell r="JOY51"/>
          <cell r="JOZ51"/>
          <cell r="JPA51"/>
          <cell r="JPB51"/>
          <cell r="JPC51"/>
          <cell r="JPD51"/>
          <cell r="JPE51"/>
          <cell r="JPF51"/>
          <cell r="JPG51"/>
          <cell r="JPH51"/>
          <cell r="JPI51"/>
          <cell r="JPJ51"/>
          <cell r="JPK51"/>
          <cell r="JPL51"/>
          <cell r="JPM51"/>
          <cell r="JPN51"/>
          <cell r="JPO51"/>
          <cell r="JPP51"/>
          <cell r="JPQ51"/>
          <cell r="JPR51"/>
          <cell r="JPS51"/>
          <cell r="JPT51"/>
          <cell r="JPU51"/>
          <cell r="JPV51"/>
          <cell r="JPW51"/>
          <cell r="JPX51"/>
          <cell r="JPY51"/>
          <cell r="JPZ51"/>
          <cell r="JQA51"/>
          <cell r="JQB51"/>
          <cell r="JQC51"/>
          <cell r="JQD51"/>
          <cell r="JQE51"/>
          <cell r="JQF51"/>
          <cell r="JQG51"/>
          <cell r="JQH51"/>
          <cell r="JQI51"/>
          <cell r="JQJ51"/>
          <cell r="JQK51"/>
          <cell r="JQL51"/>
          <cell r="JQM51"/>
          <cell r="JQN51"/>
          <cell r="JQO51"/>
          <cell r="JQP51"/>
          <cell r="JQQ51"/>
          <cell r="JQR51"/>
          <cell r="JQS51"/>
          <cell r="JQT51"/>
          <cell r="JQU51"/>
          <cell r="JQV51"/>
          <cell r="JQW51"/>
          <cell r="JQX51"/>
          <cell r="JQY51"/>
          <cell r="JQZ51"/>
          <cell r="JRA51"/>
          <cell r="JRB51"/>
          <cell r="JRC51"/>
          <cell r="JRD51"/>
          <cell r="JRE51"/>
          <cell r="JRF51"/>
          <cell r="JRG51"/>
          <cell r="JRH51"/>
          <cell r="JRI51"/>
          <cell r="JRJ51"/>
          <cell r="JRK51"/>
          <cell r="JRL51"/>
          <cell r="JRM51"/>
          <cell r="JRN51"/>
          <cell r="JRO51"/>
          <cell r="JRP51"/>
          <cell r="JRQ51"/>
          <cell r="JRR51"/>
          <cell r="JRS51"/>
          <cell r="JRT51"/>
          <cell r="JRU51"/>
          <cell r="JRV51"/>
          <cell r="JRW51"/>
          <cell r="JRX51"/>
          <cell r="JRY51"/>
          <cell r="JRZ51"/>
          <cell r="JSA51"/>
          <cell r="JSB51"/>
          <cell r="JSC51"/>
          <cell r="JSD51"/>
          <cell r="JSE51"/>
          <cell r="JSF51"/>
          <cell r="JSG51"/>
          <cell r="JSH51"/>
          <cell r="JSI51"/>
          <cell r="JSJ51"/>
          <cell r="JSK51"/>
          <cell r="JSL51"/>
          <cell r="JSM51"/>
          <cell r="JSN51"/>
          <cell r="JSO51"/>
          <cell r="JSP51"/>
          <cell r="JSQ51"/>
          <cell r="JSR51"/>
          <cell r="JSS51"/>
          <cell r="JST51"/>
          <cell r="JSU51"/>
          <cell r="JSV51"/>
          <cell r="JSW51"/>
          <cell r="JSX51"/>
          <cell r="JSY51"/>
          <cell r="JSZ51"/>
          <cell r="JTA51"/>
          <cell r="JTB51"/>
          <cell r="JTC51"/>
          <cell r="JTD51"/>
          <cell r="JTE51"/>
          <cell r="JTF51"/>
          <cell r="JTG51"/>
          <cell r="JTH51"/>
          <cell r="JTI51"/>
          <cell r="JTJ51"/>
          <cell r="JTK51"/>
          <cell r="JTL51"/>
          <cell r="JTM51"/>
          <cell r="JTN51"/>
          <cell r="JTO51"/>
          <cell r="JTP51"/>
          <cell r="JTQ51"/>
          <cell r="JTR51"/>
          <cell r="JTS51"/>
          <cell r="JTT51"/>
          <cell r="JTU51"/>
          <cell r="JTV51"/>
          <cell r="JTW51"/>
          <cell r="JTX51"/>
          <cell r="JTY51"/>
          <cell r="JTZ51"/>
          <cell r="JUA51"/>
          <cell r="JUB51"/>
          <cell r="JUC51"/>
          <cell r="JUD51"/>
          <cell r="JUE51"/>
          <cell r="JUF51"/>
          <cell r="JUG51"/>
          <cell r="JUH51"/>
          <cell r="JUI51"/>
          <cell r="JUJ51"/>
          <cell r="JUK51"/>
          <cell r="JUL51"/>
          <cell r="JUM51"/>
          <cell r="JUN51"/>
          <cell r="JUO51"/>
          <cell r="JUP51"/>
          <cell r="JUQ51"/>
          <cell r="JUR51"/>
          <cell r="JUS51"/>
          <cell r="JUT51"/>
          <cell r="JUU51"/>
          <cell r="JUV51"/>
          <cell r="JUW51"/>
          <cell r="JUX51"/>
          <cell r="JUY51"/>
          <cell r="JUZ51"/>
          <cell r="JVA51"/>
          <cell r="JVB51"/>
          <cell r="JVC51"/>
          <cell r="JVD51"/>
          <cell r="JVE51"/>
          <cell r="JVF51"/>
          <cell r="JVG51"/>
          <cell r="JVH51"/>
          <cell r="JVI51"/>
          <cell r="JVJ51"/>
          <cell r="JVK51"/>
          <cell r="JVL51"/>
          <cell r="JVM51"/>
          <cell r="JVN51"/>
          <cell r="JVO51"/>
          <cell r="JVP51"/>
          <cell r="JVQ51"/>
          <cell r="JVR51"/>
          <cell r="JVS51"/>
          <cell r="JVT51"/>
          <cell r="JVU51"/>
          <cell r="JVV51"/>
          <cell r="JVW51"/>
          <cell r="JVX51"/>
          <cell r="JVY51"/>
          <cell r="JVZ51"/>
          <cell r="JWA51"/>
          <cell r="JWB51"/>
          <cell r="JWC51"/>
          <cell r="JWD51"/>
          <cell r="JWE51"/>
          <cell r="JWF51"/>
          <cell r="JWG51"/>
          <cell r="JWH51"/>
          <cell r="JWI51"/>
          <cell r="JWJ51"/>
          <cell r="JWK51"/>
          <cell r="JWL51"/>
          <cell r="JWM51"/>
          <cell r="JWN51"/>
          <cell r="JWO51"/>
          <cell r="JWP51"/>
          <cell r="JWQ51"/>
          <cell r="JWR51"/>
          <cell r="JWS51"/>
          <cell r="JWT51"/>
          <cell r="JWU51"/>
          <cell r="JWV51"/>
          <cell r="JWW51"/>
          <cell r="JWX51"/>
          <cell r="JWY51"/>
          <cell r="JWZ51"/>
          <cell r="JXA51"/>
          <cell r="JXB51"/>
          <cell r="JXC51"/>
          <cell r="JXD51"/>
          <cell r="JXE51"/>
          <cell r="JXF51"/>
          <cell r="JXG51"/>
          <cell r="JXH51"/>
          <cell r="JXI51"/>
          <cell r="JXJ51"/>
          <cell r="JXK51"/>
          <cell r="JXL51"/>
          <cell r="JXM51"/>
          <cell r="JXN51"/>
          <cell r="JXO51"/>
          <cell r="JXP51"/>
          <cell r="JXQ51"/>
          <cell r="JXR51"/>
          <cell r="JXS51"/>
          <cell r="JXT51"/>
          <cell r="JXU51"/>
          <cell r="JXV51"/>
          <cell r="JXW51"/>
          <cell r="JXX51"/>
          <cell r="JXY51"/>
          <cell r="JXZ51"/>
          <cell r="JYA51"/>
          <cell r="JYB51"/>
          <cell r="JYC51"/>
          <cell r="JYD51"/>
          <cell r="JYE51"/>
          <cell r="JYF51"/>
          <cell r="JYG51"/>
          <cell r="JYH51"/>
          <cell r="JYI51"/>
          <cell r="JYJ51"/>
          <cell r="JYK51"/>
          <cell r="JYL51"/>
          <cell r="JYM51"/>
          <cell r="JYN51"/>
          <cell r="JYO51"/>
          <cell r="JYP51"/>
          <cell r="JYQ51"/>
          <cell r="JYR51"/>
          <cell r="JYS51"/>
          <cell r="JYT51"/>
          <cell r="JYU51"/>
          <cell r="JYV51"/>
          <cell r="JYW51"/>
          <cell r="JYX51"/>
          <cell r="JYY51"/>
          <cell r="JYZ51"/>
          <cell r="JZA51"/>
          <cell r="JZB51"/>
          <cell r="JZC51"/>
          <cell r="JZD51"/>
          <cell r="JZE51"/>
          <cell r="JZF51"/>
          <cell r="JZG51"/>
          <cell r="JZH51"/>
          <cell r="JZI51"/>
          <cell r="JZJ51"/>
          <cell r="JZK51"/>
          <cell r="JZL51"/>
          <cell r="JZM51"/>
          <cell r="JZN51"/>
          <cell r="JZO51"/>
          <cell r="JZP51"/>
          <cell r="JZQ51"/>
          <cell r="JZR51"/>
          <cell r="JZS51"/>
          <cell r="JZT51"/>
          <cell r="JZU51"/>
          <cell r="JZV51"/>
          <cell r="JZW51"/>
          <cell r="JZX51"/>
          <cell r="JZY51"/>
          <cell r="JZZ51"/>
          <cell r="KAA51"/>
          <cell r="KAB51"/>
          <cell r="KAC51"/>
          <cell r="KAD51"/>
          <cell r="KAE51"/>
          <cell r="KAF51"/>
          <cell r="KAG51"/>
          <cell r="KAH51"/>
          <cell r="KAI51"/>
          <cell r="KAJ51"/>
          <cell r="KAK51"/>
          <cell r="KAL51"/>
          <cell r="KAM51"/>
          <cell r="KAN51"/>
          <cell r="KAO51"/>
          <cell r="KAP51"/>
          <cell r="KAQ51"/>
          <cell r="KAR51"/>
          <cell r="KAS51"/>
          <cell r="KAT51"/>
          <cell r="KAU51"/>
          <cell r="KAV51"/>
          <cell r="KAW51"/>
          <cell r="KAX51"/>
          <cell r="KAY51"/>
          <cell r="KAZ51"/>
          <cell r="KBA51"/>
          <cell r="KBB51"/>
          <cell r="KBC51"/>
          <cell r="KBD51"/>
          <cell r="KBE51"/>
          <cell r="KBF51"/>
          <cell r="KBG51"/>
          <cell r="KBH51"/>
          <cell r="KBI51"/>
          <cell r="KBJ51"/>
          <cell r="KBK51"/>
          <cell r="KBL51"/>
          <cell r="KBM51"/>
          <cell r="KBN51"/>
          <cell r="KBO51"/>
          <cell r="KBP51"/>
          <cell r="KBQ51"/>
          <cell r="KBR51"/>
          <cell r="KBS51"/>
          <cell r="KBT51"/>
          <cell r="KBU51"/>
          <cell r="KBV51"/>
          <cell r="KBW51"/>
          <cell r="KBX51"/>
          <cell r="KBY51"/>
          <cell r="KBZ51"/>
          <cell r="KCA51"/>
          <cell r="KCB51"/>
          <cell r="KCC51"/>
          <cell r="KCD51"/>
          <cell r="KCE51"/>
          <cell r="KCF51"/>
          <cell r="KCG51"/>
          <cell r="KCH51"/>
          <cell r="KCI51"/>
          <cell r="KCJ51"/>
          <cell r="KCK51"/>
          <cell r="KCL51"/>
          <cell r="KCM51"/>
          <cell r="KCN51"/>
          <cell r="KCO51"/>
          <cell r="KCP51"/>
          <cell r="KCQ51"/>
          <cell r="KCR51"/>
          <cell r="KCS51"/>
          <cell r="KCT51"/>
          <cell r="KCU51"/>
          <cell r="KCV51"/>
          <cell r="KCW51"/>
          <cell r="KCX51"/>
          <cell r="KCY51"/>
          <cell r="KCZ51"/>
          <cell r="KDA51"/>
          <cell r="KDB51"/>
          <cell r="KDC51"/>
          <cell r="KDD51"/>
          <cell r="KDE51"/>
          <cell r="KDF51"/>
          <cell r="KDG51"/>
          <cell r="KDH51"/>
          <cell r="KDI51"/>
          <cell r="KDJ51"/>
          <cell r="KDK51"/>
          <cell r="KDL51"/>
          <cell r="KDM51"/>
          <cell r="KDN51"/>
          <cell r="KDO51"/>
          <cell r="KDP51"/>
          <cell r="KDQ51"/>
          <cell r="KDR51"/>
          <cell r="KDS51"/>
          <cell r="KDT51"/>
          <cell r="KDU51"/>
          <cell r="KDV51"/>
          <cell r="KDW51"/>
          <cell r="KDX51"/>
          <cell r="KDY51"/>
          <cell r="KDZ51"/>
          <cell r="KEA51"/>
          <cell r="KEB51"/>
          <cell r="KEC51"/>
          <cell r="KED51"/>
          <cell r="KEE51"/>
          <cell r="KEF51"/>
          <cell r="KEG51"/>
          <cell r="KEH51"/>
          <cell r="KEI51"/>
          <cell r="KEJ51"/>
          <cell r="KEK51"/>
          <cell r="KEL51"/>
          <cell r="KEM51"/>
          <cell r="KEN51"/>
          <cell r="KEO51"/>
          <cell r="KEP51"/>
          <cell r="KEQ51"/>
          <cell r="KER51"/>
          <cell r="KES51"/>
          <cell r="KET51"/>
          <cell r="KEU51"/>
          <cell r="KEV51"/>
          <cell r="KEW51"/>
          <cell r="KEX51"/>
          <cell r="KEY51"/>
          <cell r="KEZ51"/>
          <cell r="KFA51"/>
          <cell r="KFB51"/>
          <cell r="KFC51"/>
          <cell r="KFD51"/>
          <cell r="KFE51"/>
          <cell r="KFF51"/>
          <cell r="KFG51"/>
          <cell r="KFH51"/>
          <cell r="KFI51"/>
          <cell r="KFJ51"/>
          <cell r="KFK51"/>
          <cell r="KFL51"/>
          <cell r="KFM51"/>
          <cell r="KFN51"/>
          <cell r="KFO51"/>
          <cell r="KFP51"/>
          <cell r="KFQ51"/>
          <cell r="KFR51"/>
          <cell r="KFS51"/>
          <cell r="KFT51"/>
          <cell r="KFU51"/>
          <cell r="KFV51"/>
          <cell r="KFW51"/>
          <cell r="KFX51"/>
          <cell r="KFY51"/>
          <cell r="KFZ51"/>
          <cell r="KGA51"/>
          <cell r="KGB51"/>
          <cell r="KGC51"/>
          <cell r="KGD51"/>
          <cell r="KGE51"/>
          <cell r="KGF51"/>
          <cell r="KGG51"/>
          <cell r="KGH51"/>
          <cell r="KGI51"/>
          <cell r="KGJ51"/>
          <cell r="KGK51"/>
          <cell r="KGL51"/>
          <cell r="KGM51"/>
          <cell r="KGN51"/>
          <cell r="KGO51"/>
          <cell r="KGP51"/>
          <cell r="KGQ51"/>
          <cell r="KGR51"/>
          <cell r="KGS51"/>
          <cell r="KGT51"/>
          <cell r="KGU51"/>
          <cell r="KGV51"/>
          <cell r="KGW51"/>
          <cell r="KGX51"/>
          <cell r="KGY51"/>
          <cell r="KGZ51"/>
          <cell r="KHA51"/>
          <cell r="KHB51"/>
          <cell r="KHC51"/>
          <cell r="KHD51"/>
          <cell r="KHE51"/>
          <cell r="KHF51"/>
          <cell r="KHG51"/>
          <cell r="KHH51"/>
          <cell r="KHI51"/>
          <cell r="KHJ51"/>
          <cell r="KHK51"/>
          <cell r="KHL51"/>
          <cell r="KHM51"/>
          <cell r="KHN51"/>
          <cell r="KHO51"/>
          <cell r="KHP51"/>
          <cell r="KHQ51"/>
          <cell r="KHR51"/>
          <cell r="KHS51"/>
          <cell r="KHT51"/>
          <cell r="KHU51"/>
          <cell r="KHV51"/>
          <cell r="KHW51"/>
          <cell r="KHX51"/>
          <cell r="KHY51"/>
          <cell r="KHZ51"/>
          <cell r="KIA51"/>
          <cell r="KIB51"/>
          <cell r="KIC51"/>
          <cell r="KID51"/>
          <cell r="KIE51"/>
          <cell r="KIF51"/>
          <cell r="KIG51"/>
          <cell r="KIH51"/>
          <cell r="KII51"/>
          <cell r="KIJ51"/>
          <cell r="KIK51"/>
          <cell r="KIL51"/>
          <cell r="KIM51"/>
          <cell r="KIN51"/>
          <cell r="KIO51"/>
          <cell r="KIP51"/>
          <cell r="KIQ51"/>
          <cell r="KIR51"/>
          <cell r="KIS51"/>
          <cell r="KIT51"/>
          <cell r="KIU51"/>
          <cell r="KIV51"/>
          <cell r="KIW51"/>
          <cell r="KIX51"/>
          <cell r="KIY51"/>
          <cell r="KIZ51"/>
          <cell r="KJA51"/>
          <cell r="KJB51"/>
          <cell r="KJC51"/>
          <cell r="KJD51"/>
          <cell r="KJE51"/>
          <cell r="KJF51"/>
          <cell r="KJG51"/>
          <cell r="KJH51"/>
          <cell r="KJI51"/>
          <cell r="KJJ51"/>
          <cell r="KJK51"/>
          <cell r="KJL51"/>
          <cell r="KJM51"/>
          <cell r="KJN51"/>
          <cell r="KJO51"/>
          <cell r="KJP51"/>
          <cell r="KJQ51"/>
          <cell r="KJR51"/>
          <cell r="KJS51"/>
          <cell r="KJT51"/>
          <cell r="KJU51"/>
          <cell r="KJV51"/>
          <cell r="KJW51"/>
          <cell r="KJX51"/>
          <cell r="KJY51"/>
          <cell r="KJZ51"/>
          <cell r="KKA51"/>
          <cell r="KKB51"/>
          <cell r="KKC51"/>
          <cell r="KKD51"/>
          <cell r="KKE51"/>
          <cell r="KKF51"/>
          <cell r="KKG51"/>
          <cell r="KKH51"/>
          <cell r="KKI51"/>
          <cell r="KKJ51"/>
          <cell r="KKK51"/>
          <cell r="KKL51"/>
          <cell r="KKM51"/>
          <cell r="KKN51"/>
          <cell r="KKO51"/>
          <cell r="KKP51"/>
          <cell r="KKQ51"/>
          <cell r="KKR51"/>
          <cell r="KKS51"/>
          <cell r="KKT51"/>
          <cell r="KKU51"/>
          <cell r="KKV51"/>
          <cell r="KKW51"/>
          <cell r="KKX51"/>
          <cell r="KKY51"/>
          <cell r="KKZ51"/>
          <cell r="KLA51"/>
          <cell r="KLB51"/>
          <cell r="KLC51"/>
          <cell r="KLD51"/>
          <cell r="KLE51"/>
          <cell r="KLF51"/>
          <cell r="KLG51"/>
          <cell r="KLH51"/>
          <cell r="KLI51"/>
          <cell r="KLJ51"/>
          <cell r="KLK51"/>
          <cell r="KLL51"/>
          <cell r="KLM51"/>
          <cell r="KLN51"/>
          <cell r="KLO51"/>
          <cell r="KLP51"/>
          <cell r="KLQ51"/>
          <cell r="KLR51"/>
          <cell r="KLS51"/>
          <cell r="KLT51"/>
          <cell r="KLU51"/>
          <cell r="KLV51"/>
          <cell r="KLW51"/>
          <cell r="KLX51"/>
          <cell r="KLY51"/>
          <cell r="KLZ51"/>
          <cell r="KMA51"/>
          <cell r="KMB51"/>
          <cell r="KMC51"/>
          <cell r="KMD51"/>
          <cell r="KME51"/>
          <cell r="KMF51"/>
          <cell r="KMG51"/>
          <cell r="KMH51"/>
          <cell r="KMI51"/>
          <cell r="KMJ51"/>
          <cell r="KMK51"/>
          <cell r="KML51"/>
          <cell r="KMM51"/>
          <cell r="KMN51"/>
          <cell r="KMO51"/>
          <cell r="KMP51"/>
          <cell r="KMQ51"/>
          <cell r="KMR51"/>
          <cell r="KMS51"/>
          <cell r="KMT51"/>
          <cell r="KMU51"/>
          <cell r="KMV51"/>
          <cell r="KMW51"/>
          <cell r="KMX51"/>
          <cell r="KMY51"/>
          <cell r="KMZ51"/>
          <cell r="KNA51"/>
          <cell r="KNB51"/>
          <cell r="KNC51"/>
          <cell r="KND51"/>
          <cell r="KNE51"/>
          <cell r="KNF51"/>
          <cell r="KNG51"/>
          <cell r="KNH51"/>
          <cell r="KNI51"/>
          <cell r="KNJ51"/>
          <cell r="KNK51"/>
          <cell r="KNL51"/>
          <cell r="KNM51"/>
          <cell r="KNN51"/>
          <cell r="KNO51"/>
          <cell r="KNP51"/>
          <cell r="KNQ51"/>
          <cell r="KNR51"/>
          <cell r="KNS51"/>
          <cell r="KNT51"/>
          <cell r="KNU51"/>
          <cell r="KNV51"/>
          <cell r="KNW51"/>
          <cell r="KNX51"/>
          <cell r="KNY51"/>
          <cell r="KNZ51"/>
          <cell r="KOA51"/>
          <cell r="KOB51"/>
          <cell r="KOC51"/>
          <cell r="KOD51"/>
          <cell r="KOE51"/>
          <cell r="KOF51"/>
          <cell r="KOG51"/>
          <cell r="KOH51"/>
          <cell r="KOI51"/>
          <cell r="KOJ51"/>
          <cell r="KOK51"/>
          <cell r="KOL51"/>
          <cell r="KOM51"/>
          <cell r="KON51"/>
          <cell r="KOO51"/>
          <cell r="KOP51"/>
          <cell r="KOQ51"/>
          <cell r="KOR51"/>
          <cell r="KOS51"/>
          <cell r="KOT51"/>
          <cell r="KOU51"/>
          <cell r="KOV51"/>
          <cell r="KOW51"/>
          <cell r="KOX51"/>
          <cell r="KOY51"/>
          <cell r="KOZ51"/>
          <cell r="KPA51"/>
          <cell r="KPB51"/>
          <cell r="KPC51"/>
          <cell r="KPD51"/>
          <cell r="KPE51"/>
          <cell r="KPF51"/>
          <cell r="KPG51"/>
          <cell r="KPH51"/>
          <cell r="KPI51"/>
          <cell r="KPJ51"/>
          <cell r="KPK51"/>
          <cell r="KPL51"/>
          <cell r="KPM51"/>
          <cell r="KPN51"/>
          <cell r="KPO51"/>
          <cell r="KPP51"/>
          <cell r="KPQ51"/>
          <cell r="KPR51"/>
          <cell r="KPS51"/>
          <cell r="KPT51"/>
          <cell r="KPU51"/>
          <cell r="KPV51"/>
          <cell r="KPW51"/>
          <cell r="KPX51"/>
          <cell r="KPY51"/>
          <cell r="KPZ51"/>
          <cell r="KQA51"/>
          <cell r="KQB51"/>
          <cell r="KQC51"/>
          <cell r="KQD51"/>
          <cell r="KQE51"/>
          <cell r="KQF51"/>
          <cell r="KQG51"/>
          <cell r="KQH51"/>
          <cell r="KQI51"/>
          <cell r="KQJ51"/>
          <cell r="KQK51"/>
          <cell r="KQL51"/>
          <cell r="KQM51"/>
          <cell r="KQN51"/>
          <cell r="KQO51"/>
          <cell r="KQP51"/>
          <cell r="KQQ51"/>
          <cell r="KQR51"/>
          <cell r="KQS51"/>
          <cell r="KQT51"/>
          <cell r="KQU51"/>
          <cell r="KQV51"/>
          <cell r="KQW51"/>
          <cell r="KQX51"/>
          <cell r="KQY51"/>
          <cell r="KQZ51"/>
          <cell r="KRA51"/>
          <cell r="KRB51"/>
          <cell r="KRC51"/>
          <cell r="KRD51"/>
          <cell r="KRE51"/>
          <cell r="KRF51"/>
          <cell r="KRG51"/>
          <cell r="KRH51"/>
          <cell r="KRI51"/>
          <cell r="KRJ51"/>
          <cell r="KRK51"/>
          <cell r="KRL51"/>
          <cell r="KRM51"/>
          <cell r="KRN51"/>
          <cell r="KRO51"/>
          <cell r="KRP51"/>
          <cell r="KRQ51"/>
          <cell r="KRR51"/>
          <cell r="KRS51"/>
          <cell r="KRT51"/>
          <cell r="KRU51"/>
          <cell r="KRV51"/>
          <cell r="KRW51"/>
          <cell r="KRX51"/>
          <cell r="KRY51"/>
          <cell r="KRZ51"/>
          <cell r="KSA51"/>
          <cell r="KSB51"/>
          <cell r="KSC51"/>
          <cell r="KSD51"/>
          <cell r="KSE51"/>
          <cell r="KSF51"/>
          <cell r="KSG51"/>
          <cell r="KSH51"/>
          <cell r="KSI51"/>
          <cell r="KSJ51"/>
          <cell r="KSK51"/>
          <cell r="KSL51"/>
          <cell r="KSM51"/>
          <cell r="KSN51"/>
          <cell r="KSO51"/>
          <cell r="KSP51"/>
          <cell r="KSQ51"/>
          <cell r="KSR51"/>
          <cell r="KSS51"/>
          <cell r="KST51"/>
          <cell r="KSU51"/>
          <cell r="KSV51"/>
          <cell r="KSW51"/>
          <cell r="KSX51"/>
          <cell r="KSY51"/>
          <cell r="KSZ51"/>
          <cell r="KTA51"/>
          <cell r="KTB51"/>
          <cell r="KTC51"/>
          <cell r="KTD51"/>
          <cell r="KTE51"/>
          <cell r="KTF51"/>
          <cell r="KTG51"/>
          <cell r="KTH51"/>
          <cell r="KTI51"/>
          <cell r="KTJ51"/>
          <cell r="KTK51"/>
          <cell r="KTL51"/>
          <cell r="KTM51"/>
          <cell r="KTN51"/>
          <cell r="KTO51"/>
          <cell r="KTP51"/>
          <cell r="KTQ51"/>
          <cell r="KTR51"/>
          <cell r="KTS51"/>
          <cell r="KTT51"/>
          <cell r="KTU51"/>
          <cell r="KTV51"/>
          <cell r="KTW51"/>
          <cell r="KTX51"/>
          <cell r="KTY51"/>
          <cell r="KTZ51"/>
          <cell r="KUA51"/>
          <cell r="KUB51"/>
          <cell r="KUC51"/>
          <cell r="KUD51"/>
          <cell r="KUE51"/>
          <cell r="KUF51"/>
          <cell r="KUG51"/>
          <cell r="KUH51"/>
          <cell r="KUI51"/>
          <cell r="KUJ51"/>
          <cell r="KUK51"/>
          <cell r="KUL51"/>
          <cell r="KUM51"/>
          <cell r="KUN51"/>
          <cell r="KUO51"/>
          <cell r="KUP51"/>
          <cell r="KUQ51"/>
          <cell r="KUR51"/>
          <cell r="KUS51"/>
          <cell r="KUT51"/>
          <cell r="KUU51"/>
          <cell r="KUV51"/>
          <cell r="KUW51"/>
          <cell r="KUX51"/>
          <cell r="KUY51"/>
          <cell r="KUZ51"/>
          <cell r="KVA51"/>
          <cell r="KVB51"/>
          <cell r="KVC51"/>
          <cell r="KVD51"/>
          <cell r="KVE51"/>
          <cell r="KVF51"/>
          <cell r="KVG51"/>
          <cell r="KVH51"/>
          <cell r="KVI51"/>
          <cell r="KVJ51"/>
          <cell r="KVK51"/>
          <cell r="KVL51"/>
          <cell r="KVM51"/>
          <cell r="KVN51"/>
          <cell r="KVO51"/>
          <cell r="KVP51"/>
          <cell r="KVQ51"/>
          <cell r="KVR51"/>
          <cell r="KVS51"/>
          <cell r="KVT51"/>
          <cell r="KVU51"/>
          <cell r="KVV51"/>
          <cell r="KVW51"/>
          <cell r="KVX51"/>
          <cell r="KVY51"/>
          <cell r="KVZ51"/>
          <cell r="KWA51"/>
          <cell r="KWB51"/>
          <cell r="KWC51"/>
          <cell r="KWD51"/>
          <cell r="KWE51"/>
          <cell r="KWF51"/>
          <cell r="KWG51"/>
          <cell r="KWH51"/>
          <cell r="KWI51"/>
          <cell r="KWJ51"/>
          <cell r="KWK51"/>
          <cell r="KWL51"/>
          <cell r="KWM51"/>
          <cell r="KWN51"/>
          <cell r="KWO51"/>
          <cell r="KWP51"/>
          <cell r="KWQ51"/>
          <cell r="KWR51"/>
          <cell r="KWS51"/>
          <cell r="KWT51"/>
          <cell r="KWU51"/>
          <cell r="KWV51"/>
          <cell r="KWW51"/>
          <cell r="KWX51"/>
          <cell r="KWY51"/>
          <cell r="KWZ51"/>
          <cell r="KXA51"/>
          <cell r="KXB51"/>
          <cell r="KXC51"/>
          <cell r="KXD51"/>
          <cell r="KXE51"/>
          <cell r="KXF51"/>
          <cell r="KXG51"/>
          <cell r="KXH51"/>
          <cell r="KXI51"/>
          <cell r="KXJ51"/>
          <cell r="KXK51"/>
          <cell r="KXL51"/>
          <cell r="KXM51"/>
          <cell r="KXN51"/>
          <cell r="KXO51"/>
          <cell r="KXP51"/>
          <cell r="KXQ51"/>
          <cell r="KXR51"/>
          <cell r="KXS51"/>
          <cell r="KXT51"/>
          <cell r="KXU51"/>
          <cell r="KXV51"/>
          <cell r="KXW51"/>
          <cell r="KXX51"/>
          <cell r="KXY51"/>
          <cell r="KXZ51"/>
          <cell r="KYA51"/>
          <cell r="KYB51"/>
          <cell r="KYC51"/>
          <cell r="KYD51"/>
          <cell r="KYE51"/>
          <cell r="KYF51"/>
          <cell r="KYG51"/>
          <cell r="KYH51"/>
          <cell r="KYI51"/>
          <cell r="KYJ51"/>
          <cell r="KYK51"/>
          <cell r="KYL51"/>
          <cell r="KYM51"/>
          <cell r="KYN51"/>
          <cell r="KYO51"/>
          <cell r="KYP51"/>
          <cell r="KYQ51"/>
          <cell r="KYR51"/>
          <cell r="KYS51"/>
          <cell r="KYT51"/>
          <cell r="KYU51"/>
          <cell r="KYV51"/>
          <cell r="KYW51"/>
          <cell r="KYX51"/>
          <cell r="KYY51"/>
          <cell r="KYZ51"/>
          <cell r="KZA51"/>
          <cell r="KZB51"/>
          <cell r="KZC51"/>
          <cell r="KZD51"/>
          <cell r="KZE51"/>
          <cell r="KZF51"/>
          <cell r="KZG51"/>
          <cell r="KZH51"/>
          <cell r="KZI51"/>
          <cell r="KZJ51"/>
          <cell r="KZK51"/>
          <cell r="KZL51"/>
          <cell r="KZM51"/>
          <cell r="KZN51"/>
          <cell r="KZO51"/>
          <cell r="KZP51"/>
          <cell r="KZQ51"/>
          <cell r="KZR51"/>
          <cell r="KZS51"/>
          <cell r="KZT51"/>
          <cell r="KZU51"/>
          <cell r="KZV51"/>
          <cell r="KZW51"/>
          <cell r="KZX51"/>
          <cell r="KZY51"/>
          <cell r="KZZ51"/>
          <cell r="LAA51"/>
          <cell r="LAB51"/>
          <cell r="LAC51"/>
          <cell r="LAD51"/>
          <cell r="LAE51"/>
          <cell r="LAF51"/>
          <cell r="LAG51"/>
          <cell r="LAH51"/>
          <cell r="LAI51"/>
          <cell r="LAJ51"/>
          <cell r="LAK51"/>
          <cell r="LAL51"/>
          <cell r="LAM51"/>
          <cell r="LAN51"/>
          <cell r="LAO51"/>
          <cell r="LAP51"/>
          <cell r="LAQ51"/>
          <cell r="LAR51"/>
          <cell r="LAS51"/>
          <cell r="LAT51"/>
          <cell r="LAU51"/>
          <cell r="LAV51"/>
          <cell r="LAW51"/>
          <cell r="LAX51"/>
          <cell r="LAY51"/>
          <cell r="LAZ51"/>
          <cell r="LBA51"/>
          <cell r="LBB51"/>
          <cell r="LBC51"/>
          <cell r="LBD51"/>
          <cell r="LBE51"/>
          <cell r="LBF51"/>
          <cell r="LBG51"/>
          <cell r="LBH51"/>
          <cell r="LBI51"/>
          <cell r="LBJ51"/>
          <cell r="LBK51"/>
          <cell r="LBL51"/>
          <cell r="LBM51"/>
          <cell r="LBN51"/>
          <cell r="LBO51"/>
          <cell r="LBP51"/>
          <cell r="LBQ51"/>
          <cell r="LBR51"/>
          <cell r="LBS51"/>
          <cell r="LBT51"/>
          <cell r="LBU51"/>
          <cell r="LBV51"/>
          <cell r="LBW51"/>
          <cell r="LBX51"/>
          <cell r="LBY51"/>
          <cell r="LBZ51"/>
          <cell r="LCA51"/>
          <cell r="LCB51"/>
          <cell r="LCC51"/>
          <cell r="LCD51"/>
          <cell r="LCE51"/>
          <cell r="LCF51"/>
          <cell r="LCG51"/>
          <cell r="LCH51"/>
          <cell r="LCI51"/>
          <cell r="LCJ51"/>
          <cell r="LCK51"/>
          <cell r="LCL51"/>
          <cell r="LCM51"/>
          <cell r="LCN51"/>
          <cell r="LCO51"/>
          <cell r="LCP51"/>
          <cell r="LCQ51"/>
          <cell r="LCR51"/>
          <cell r="LCS51"/>
          <cell r="LCT51"/>
          <cell r="LCU51"/>
          <cell r="LCV51"/>
          <cell r="LCW51"/>
          <cell r="LCX51"/>
          <cell r="LCY51"/>
          <cell r="LCZ51"/>
          <cell r="LDA51"/>
          <cell r="LDB51"/>
          <cell r="LDC51"/>
          <cell r="LDD51"/>
          <cell r="LDE51"/>
          <cell r="LDF51"/>
          <cell r="LDG51"/>
          <cell r="LDH51"/>
          <cell r="LDI51"/>
          <cell r="LDJ51"/>
          <cell r="LDK51"/>
          <cell r="LDL51"/>
          <cell r="LDM51"/>
          <cell r="LDN51"/>
          <cell r="LDO51"/>
          <cell r="LDP51"/>
          <cell r="LDQ51"/>
          <cell r="LDR51"/>
          <cell r="LDS51"/>
          <cell r="LDT51"/>
          <cell r="LDU51"/>
          <cell r="LDV51"/>
          <cell r="LDW51"/>
          <cell r="LDX51"/>
          <cell r="LDY51"/>
          <cell r="LDZ51"/>
          <cell r="LEA51"/>
          <cell r="LEB51"/>
          <cell r="LEC51"/>
          <cell r="LED51"/>
          <cell r="LEE51"/>
          <cell r="LEF51"/>
          <cell r="LEG51"/>
          <cell r="LEH51"/>
          <cell r="LEI51"/>
          <cell r="LEJ51"/>
          <cell r="LEK51"/>
          <cell r="LEL51"/>
          <cell r="LEM51"/>
          <cell r="LEN51"/>
          <cell r="LEO51"/>
          <cell r="LEP51"/>
          <cell r="LEQ51"/>
          <cell r="LER51"/>
          <cell r="LES51"/>
          <cell r="LET51"/>
          <cell r="LEU51"/>
          <cell r="LEV51"/>
          <cell r="LEW51"/>
          <cell r="LEX51"/>
          <cell r="LEY51"/>
          <cell r="LEZ51"/>
          <cell r="LFA51"/>
          <cell r="LFB51"/>
          <cell r="LFC51"/>
          <cell r="LFD51"/>
          <cell r="LFE51"/>
          <cell r="LFF51"/>
          <cell r="LFG51"/>
          <cell r="LFH51"/>
          <cell r="LFI51"/>
          <cell r="LFJ51"/>
          <cell r="LFK51"/>
          <cell r="LFL51"/>
          <cell r="LFM51"/>
          <cell r="LFN51"/>
          <cell r="LFO51"/>
          <cell r="LFP51"/>
          <cell r="LFQ51"/>
          <cell r="LFR51"/>
          <cell r="LFS51"/>
          <cell r="LFT51"/>
          <cell r="LFU51"/>
          <cell r="LFV51"/>
          <cell r="LFW51"/>
          <cell r="LFX51"/>
          <cell r="LFY51"/>
          <cell r="LFZ51"/>
          <cell r="LGA51"/>
          <cell r="LGB51"/>
          <cell r="LGC51"/>
          <cell r="LGD51"/>
          <cell r="LGE51"/>
          <cell r="LGF51"/>
          <cell r="LGG51"/>
          <cell r="LGH51"/>
          <cell r="LGI51"/>
          <cell r="LGJ51"/>
          <cell r="LGK51"/>
          <cell r="LGL51"/>
          <cell r="LGM51"/>
          <cell r="LGN51"/>
          <cell r="LGO51"/>
          <cell r="LGP51"/>
          <cell r="LGQ51"/>
          <cell r="LGR51"/>
          <cell r="LGS51"/>
          <cell r="LGT51"/>
          <cell r="LGU51"/>
          <cell r="LGV51"/>
          <cell r="LGW51"/>
          <cell r="LGX51"/>
          <cell r="LGY51"/>
          <cell r="LGZ51"/>
          <cell r="LHA51"/>
          <cell r="LHB51"/>
          <cell r="LHC51"/>
          <cell r="LHD51"/>
          <cell r="LHE51"/>
          <cell r="LHF51"/>
          <cell r="LHG51"/>
          <cell r="LHH51"/>
          <cell r="LHI51"/>
          <cell r="LHJ51"/>
          <cell r="LHK51"/>
          <cell r="LHL51"/>
          <cell r="LHM51"/>
          <cell r="LHN51"/>
          <cell r="LHO51"/>
          <cell r="LHP51"/>
          <cell r="LHQ51"/>
          <cell r="LHR51"/>
          <cell r="LHS51"/>
          <cell r="LHT51"/>
          <cell r="LHU51"/>
          <cell r="LHV51"/>
          <cell r="LHW51"/>
          <cell r="LHX51"/>
          <cell r="LHY51"/>
          <cell r="LHZ51"/>
          <cell r="LIA51"/>
          <cell r="LIB51"/>
          <cell r="LIC51"/>
          <cell r="LID51"/>
          <cell r="LIE51"/>
          <cell r="LIF51"/>
          <cell r="LIG51"/>
          <cell r="LIH51"/>
          <cell r="LII51"/>
          <cell r="LIJ51"/>
          <cell r="LIK51"/>
          <cell r="LIL51"/>
          <cell r="LIM51"/>
          <cell r="LIN51"/>
          <cell r="LIO51"/>
          <cell r="LIP51"/>
          <cell r="LIQ51"/>
          <cell r="LIR51"/>
          <cell r="LIS51"/>
          <cell r="LIT51"/>
          <cell r="LIU51"/>
          <cell r="LIV51"/>
          <cell r="LIW51"/>
          <cell r="LIX51"/>
          <cell r="LIY51"/>
          <cell r="LIZ51"/>
          <cell r="LJA51"/>
          <cell r="LJB51"/>
          <cell r="LJC51"/>
          <cell r="LJD51"/>
          <cell r="LJE51"/>
          <cell r="LJF51"/>
          <cell r="LJG51"/>
          <cell r="LJH51"/>
          <cell r="LJI51"/>
          <cell r="LJJ51"/>
          <cell r="LJK51"/>
          <cell r="LJL51"/>
          <cell r="LJM51"/>
          <cell r="LJN51"/>
          <cell r="LJO51"/>
          <cell r="LJP51"/>
          <cell r="LJQ51"/>
          <cell r="LJR51"/>
          <cell r="LJS51"/>
          <cell r="LJT51"/>
          <cell r="LJU51"/>
          <cell r="LJV51"/>
          <cell r="LJW51"/>
          <cell r="LJX51"/>
          <cell r="LJY51"/>
          <cell r="LJZ51"/>
          <cell r="LKA51"/>
          <cell r="LKB51"/>
          <cell r="LKC51"/>
          <cell r="LKD51"/>
          <cell r="LKE51"/>
          <cell r="LKF51"/>
          <cell r="LKG51"/>
          <cell r="LKH51"/>
          <cell r="LKI51"/>
          <cell r="LKJ51"/>
          <cell r="LKK51"/>
          <cell r="LKL51"/>
          <cell r="LKM51"/>
          <cell r="LKN51"/>
          <cell r="LKO51"/>
          <cell r="LKP51"/>
          <cell r="LKQ51"/>
          <cell r="LKR51"/>
          <cell r="LKS51"/>
          <cell r="LKT51"/>
          <cell r="LKU51"/>
          <cell r="LKV51"/>
          <cell r="LKW51"/>
          <cell r="LKX51"/>
          <cell r="LKY51"/>
          <cell r="LKZ51"/>
          <cell r="LLA51"/>
          <cell r="LLB51"/>
          <cell r="LLC51"/>
          <cell r="LLD51"/>
          <cell r="LLE51"/>
          <cell r="LLF51"/>
          <cell r="LLG51"/>
          <cell r="LLH51"/>
          <cell r="LLI51"/>
          <cell r="LLJ51"/>
          <cell r="LLK51"/>
          <cell r="LLL51"/>
          <cell r="LLM51"/>
          <cell r="LLN51"/>
          <cell r="LLO51"/>
          <cell r="LLP51"/>
          <cell r="LLQ51"/>
          <cell r="LLR51"/>
          <cell r="LLS51"/>
          <cell r="LLT51"/>
          <cell r="LLU51"/>
          <cell r="LLV51"/>
          <cell r="LLW51"/>
          <cell r="LLX51"/>
          <cell r="LLY51"/>
          <cell r="LLZ51"/>
          <cell r="LMA51"/>
          <cell r="LMB51"/>
          <cell r="LMC51"/>
          <cell r="LMD51"/>
          <cell r="LME51"/>
          <cell r="LMF51"/>
          <cell r="LMG51"/>
          <cell r="LMH51"/>
          <cell r="LMI51"/>
          <cell r="LMJ51"/>
          <cell r="LMK51"/>
          <cell r="LML51"/>
          <cell r="LMM51"/>
          <cell r="LMN51"/>
          <cell r="LMO51"/>
          <cell r="LMP51"/>
          <cell r="LMQ51"/>
          <cell r="LMR51"/>
          <cell r="LMS51"/>
          <cell r="LMT51"/>
          <cell r="LMU51"/>
          <cell r="LMV51"/>
          <cell r="LMW51"/>
          <cell r="LMX51"/>
          <cell r="LMY51"/>
          <cell r="LMZ51"/>
          <cell r="LNA51"/>
          <cell r="LNB51"/>
          <cell r="LNC51"/>
          <cell r="LND51"/>
          <cell r="LNE51"/>
          <cell r="LNF51"/>
          <cell r="LNG51"/>
          <cell r="LNH51"/>
          <cell r="LNI51"/>
          <cell r="LNJ51"/>
          <cell r="LNK51"/>
          <cell r="LNL51"/>
          <cell r="LNM51"/>
          <cell r="LNN51"/>
          <cell r="LNO51"/>
          <cell r="LNP51"/>
          <cell r="LNQ51"/>
          <cell r="LNR51"/>
          <cell r="LNS51"/>
          <cell r="LNT51"/>
          <cell r="LNU51"/>
          <cell r="LNV51"/>
          <cell r="LNW51"/>
          <cell r="LNX51"/>
          <cell r="LNY51"/>
          <cell r="LNZ51"/>
          <cell r="LOA51"/>
          <cell r="LOB51"/>
          <cell r="LOC51"/>
          <cell r="LOD51"/>
          <cell r="LOE51"/>
          <cell r="LOF51"/>
          <cell r="LOG51"/>
          <cell r="LOH51"/>
          <cell r="LOI51"/>
          <cell r="LOJ51"/>
          <cell r="LOK51"/>
          <cell r="LOL51"/>
          <cell r="LOM51"/>
          <cell r="LON51"/>
          <cell r="LOO51"/>
          <cell r="LOP51"/>
          <cell r="LOQ51"/>
          <cell r="LOR51"/>
          <cell r="LOS51"/>
          <cell r="LOT51"/>
          <cell r="LOU51"/>
          <cell r="LOV51"/>
          <cell r="LOW51"/>
          <cell r="LOX51"/>
          <cell r="LOY51"/>
          <cell r="LOZ51"/>
          <cell r="LPA51"/>
          <cell r="LPB51"/>
          <cell r="LPC51"/>
          <cell r="LPD51"/>
          <cell r="LPE51"/>
          <cell r="LPF51"/>
          <cell r="LPG51"/>
          <cell r="LPH51"/>
          <cell r="LPI51"/>
          <cell r="LPJ51"/>
          <cell r="LPK51"/>
          <cell r="LPL51"/>
          <cell r="LPM51"/>
          <cell r="LPN51"/>
          <cell r="LPO51"/>
          <cell r="LPP51"/>
          <cell r="LPQ51"/>
          <cell r="LPR51"/>
          <cell r="LPS51"/>
          <cell r="LPT51"/>
          <cell r="LPU51"/>
          <cell r="LPV51"/>
          <cell r="LPW51"/>
          <cell r="LPX51"/>
          <cell r="LPY51"/>
          <cell r="LPZ51"/>
          <cell r="LQA51"/>
          <cell r="LQB51"/>
          <cell r="LQC51"/>
          <cell r="LQD51"/>
          <cell r="LQE51"/>
          <cell r="LQF51"/>
          <cell r="LQG51"/>
          <cell r="LQH51"/>
          <cell r="LQI51"/>
          <cell r="LQJ51"/>
          <cell r="LQK51"/>
          <cell r="LQL51"/>
          <cell r="LQM51"/>
          <cell r="LQN51"/>
          <cell r="LQO51"/>
          <cell r="LQP51"/>
          <cell r="LQQ51"/>
          <cell r="LQR51"/>
          <cell r="LQS51"/>
          <cell r="LQT51"/>
          <cell r="LQU51"/>
          <cell r="LQV51"/>
          <cell r="LQW51"/>
          <cell r="LQX51"/>
          <cell r="LQY51"/>
          <cell r="LQZ51"/>
          <cell r="LRA51"/>
          <cell r="LRB51"/>
          <cell r="LRC51"/>
          <cell r="LRD51"/>
          <cell r="LRE51"/>
          <cell r="LRF51"/>
          <cell r="LRG51"/>
          <cell r="LRH51"/>
          <cell r="LRI51"/>
          <cell r="LRJ51"/>
          <cell r="LRK51"/>
          <cell r="LRL51"/>
          <cell r="LRM51"/>
          <cell r="LRN51"/>
          <cell r="LRO51"/>
          <cell r="LRP51"/>
          <cell r="LRQ51"/>
          <cell r="LRR51"/>
          <cell r="LRS51"/>
          <cell r="LRT51"/>
          <cell r="LRU51"/>
          <cell r="LRV51"/>
          <cell r="LRW51"/>
          <cell r="LRX51"/>
          <cell r="LRY51"/>
          <cell r="LRZ51"/>
          <cell r="LSA51"/>
          <cell r="LSB51"/>
          <cell r="LSC51"/>
          <cell r="LSD51"/>
          <cell r="LSE51"/>
          <cell r="LSF51"/>
          <cell r="LSG51"/>
          <cell r="LSH51"/>
          <cell r="LSI51"/>
          <cell r="LSJ51"/>
          <cell r="LSK51"/>
          <cell r="LSL51"/>
          <cell r="LSM51"/>
          <cell r="LSN51"/>
          <cell r="LSO51"/>
          <cell r="LSP51"/>
          <cell r="LSQ51"/>
          <cell r="LSR51"/>
          <cell r="LSS51"/>
          <cell r="LST51"/>
          <cell r="LSU51"/>
          <cell r="LSV51"/>
          <cell r="LSW51"/>
          <cell r="LSX51"/>
          <cell r="LSY51"/>
          <cell r="LSZ51"/>
          <cell r="LTA51"/>
          <cell r="LTB51"/>
          <cell r="LTC51"/>
          <cell r="LTD51"/>
          <cell r="LTE51"/>
          <cell r="LTF51"/>
          <cell r="LTG51"/>
          <cell r="LTH51"/>
          <cell r="LTI51"/>
          <cell r="LTJ51"/>
          <cell r="LTK51"/>
          <cell r="LTL51"/>
          <cell r="LTM51"/>
          <cell r="LTN51"/>
          <cell r="LTO51"/>
          <cell r="LTP51"/>
          <cell r="LTQ51"/>
          <cell r="LTR51"/>
          <cell r="LTS51"/>
          <cell r="LTT51"/>
          <cell r="LTU51"/>
          <cell r="LTV51"/>
          <cell r="LTW51"/>
          <cell r="LTX51"/>
          <cell r="LTY51"/>
          <cell r="LTZ51"/>
          <cell r="LUA51"/>
          <cell r="LUB51"/>
          <cell r="LUC51"/>
          <cell r="LUD51"/>
          <cell r="LUE51"/>
          <cell r="LUF51"/>
          <cell r="LUG51"/>
          <cell r="LUH51"/>
          <cell r="LUI51"/>
          <cell r="LUJ51"/>
          <cell r="LUK51"/>
          <cell r="LUL51"/>
          <cell r="LUM51"/>
          <cell r="LUN51"/>
          <cell r="LUO51"/>
          <cell r="LUP51"/>
          <cell r="LUQ51"/>
          <cell r="LUR51"/>
          <cell r="LUS51"/>
          <cell r="LUT51"/>
          <cell r="LUU51"/>
          <cell r="LUV51"/>
          <cell r="LUW51"/>
          <cell r="LUX51"/>
          <cell r="LUY51"/>
          <cell r="LUZ51"/>
          <cell r="LVA51"/>
          <cell r="LVB51"/>
          <cell r="LVC51"/>
          <cell r="LVD51"/>
          <cell r="LVE51"/>
          <cell r="LVF51"/>
          <cell r="LVG51"/>
          <cell r="LVH51"/>
          <cell r="LVI51"/>
          <cell r="LVJ51"/>
          <cell r="LVK51"/>
          <cell r="LVL51"/>
          <cell r="LVM51"/>
          <cell r="LVN51"/>
          <cell r="LVO51"/>
          <cell r="LVP51"/>
          <cell r="LVQ51"/>
          <cell r="LVR51"/>
          <cell r="LVS51"/>
          <cell r="LVT51"/>
          <cell r="LVU51"/>
          <cell r="LVV51"/>
          <cell r="LVW51"/>
          <cell r="LVX51"/>
          <cell r="LVY51"/>
          <cell r="LVZ51"/>
          <cell r="LWA51"/>
          <cell r="LWB51"/>
          <cell r="LWC51"/>
          <cell r="LWD51"/>
          <cell r="LWE51"/>
          <cell r="LWF51"/>
          <cell r="LWG51"/>
          <cell r="LWH51"/>
          <cell r="LWI51"/>
          <cell r="LWJ51"/>
          <cell r="LWK51"/>
          <cell r="LWL51"/>
          <cell r="LWM51"/>
          <cell r="LWN51"/>
          <cell r="LWO51"/>
          <cell r="LWP51"/>
          <cell r="LWQ51"/>
          <cell r="LWR51"/>
          <cell r="LWS51"/>
          <cell r="LWT51"/>
          <cell r="LWU51"/>
          <cell r="LWV51"/>
          <cell r="LWW51"/>
          <cell r="LWX51"/>
          <cell r="LWY51"/>
          <cell r="LWZ51"/>
          <cell r="LXA51"/>
          <cell r="LXB51"/>
          <cell r="LXC51"/>
          <cell r="LXD51"/>
          <cell r="LXE51"/>
          <cell r="LXF51"/>
          <cell r="LXG51"/>
          <cell r="LXH51"/>
          <cell r="LXI51"/>
          <cell r="LXJ51"/>
          <cell r="LXK51"/>
          <cell r="LXL51"/>
          <cell r="LXM51"/>
          <cell r="LXN51"/>
          <cell r="LXO51"/>
          <cell r="LXP51"/>
          <cell r="LXQ51"/>
          <cell r="LXR51"/>
          <cell r="LXS51"/>
          <cell r="LXT51"/>
          <cell r="LXU51"/>
          <cell r="LXV51"/>
          <cell r="LXW51"/>
          <cell r="LXX51"/>
          <cell r="LXY51"/>
          <cell r="LXZ51"/>
          <cell r="LYA51"/>
          <cell r="LYB51"/>
          <cell r="LYC51"/>
          <cell r="LYD51"/>
          <cell r="LYE51"/>
          <cell r="LYF51"/>
          <cell r="LYG51"/>
          <cell r="LYH51"/>
          <cell r="LYI51"/>
          <cell r="LYJ51"/>
          <cell r="LYK51"/>
          <cell r="LYL51"/>
          <cell r="LYM51"/>
          <cell r="LYN51"/>
          <cell r="LYO51"/>
          <cell r="LYP51"/>
          <cell r="LYQ51"/>
          <cell r="LYR51"/>
          <cell r="LYS51"/>
          <cell r="LYT51"/>
          <cell r="LYU51"/>
          <cell r="LYV51"/>
          <cell r="LYW51"/>
          <cell r="LYX51"/>
          <cell r="LYY51"/>
          <cell r="LYZ51"/>
          <cell r="LZA51"/>
          <cell r="LZB51"/>
          <cell r="LZC51"/>
          <cell r="LZD51"/>
          <cell r="LZE51"/>
          <cell r="LZF51"/>
          <cell r="LZG51"/>
          <cell r="LZH51"/>
          <cell r="LZI51"/>
          <cell r="LZJ51"/>
          <cell r="LZK51"/>
          <cell r="LZL51"/>
          <cell r="LZM51"/>
          <cell r="LZN51"/>
          <cell r="LZO51"/>
          <cell r="LZP51"/>
          <cell r="LZQ51"/>
          <cell r="LZR51"/>
          <cell r="LZS51"/>
          <cell r="LZT51"/>
          <cell r="LZU51"/>
          <cell r="LZV51"/>
          <cell r="LZW51"/>
          <cell r="LZX51"/>
          <cell r="LZY51"/>
          <cell r="LZZ51"/>
          <cell r="MAA51"/>
          <cell r="MAB51"/>
          <cell r="MAC51"/>
          <cell r="MAD51"/>
          <cell r="MAE51"/>
          <cell r="MAF51"/>
          <cell r="MAG51"/>
          <cell r="MAH51"/>
          <cell r="MAI51"/>
          <cell r="MAJ51"/>
          <cell r="MAK51"/>
          <cell r="MAL51"/>
          <cell r="MAM51"/>
          <cell r="MAN51"/>
          <cell r="MAO51"/>
          <cell r="MAP51"/>
          <cell r="MAQ51"/>
          <cell r="MAR51"/>
          <cell r="MAS51"/>
          <cell r="MAT51"/>
          <cell r="MAU51"/>
          <cell r="MAV51"/>
          <cell r="MAW51"/>
          <cell r="MAX51"/>
          <cell r="MAY51"/>
          <cell r="MAZ51"/>
          <cell r="MBA51"/>
          <cell r="MBB51"/>
          <cell r="MBC51"/>
          <cell r="MBD51"/>
          <cell r="MBE51"/>
          <cell r="MBF51"/>
          <cell r="MBG51"/>
          <cell r="MBH51"/>
          <cell r="MBI51"/>
          <cell r="MBJ51"/>
          <cell r="MBK51"/>
          <cell r="MBL51"/>
          <cell r="MBM51"/>
          <cell r="MBN51"/>
          <cell r="MBO51"/>
          <cell r="MBP51"/>
          <cell r="MBQ51"/>
          <cell r="MBR51"/>
          <cell r="MBS51"/>
          <cell r="MBT51"/>
          <cell r="MBU51"/>
          <cell r="MBV51"/>
          <cell r="MBW51"/>
          <cell r="MBX51"/>
          <cell r="MBY51"/>
          <cell r="MBZ51"/>
          <cell r="MCA51"/>
          <cell r="MCB51"/>
          <cell r="MCC51"/>
          <cell r="MCD51"/>
          <cell r="MCE51"/>
          <cell r="MCF51"/>
          <cell r="MCG51"/>
          <cell r="MCH51"/>
          <cell r="MCI51"/>
          <cell r="MCJ51"/>
          <cell r="MCK51"/>
          <cell r="MCL51"/>
          <cell r="MCM51"/>
          <cell r="MCN51"/>
          <cell r="MCO51"/>
          <cell r="MCP51"/>
          <cell r="MCQ51"/>
          <cell r="MCR51"/>
          <cell r="MCS51"/>
          <cell r="MCT51"/>
          <cell r="MCU51"/>
          <cell r="MCV51"/>
          <cell r="MCW51"/>
          <cell r="MCX51"/>
          <cell r="MCY51"/>
          <cell r="MCZ51"/>
          <cell r="MDA51"/>
          <cell r="MDB51"/>
          <cell r="MDC51"/>
          <cell r="MDD51"/>
          <cell r="MDE51"/>
          <cell r="MDF51"/>
          <cell r="MDG51"/>
          <cell r="MDH51"/>
          <cell r="MDI51"/>
          <cell r="MDJ51"/>
          <cell r="MDK51"/>
          <cell r="MDL51"/>
          <cell r="MDM51"/>
          <cell r="MDN51"/>
          <cell r="MDO51"/>
          <cell r="MDP51"/>
          <cell r="MDQ51"/>
          <cell r="MDR51"/>
          <cell r="MDS51"/>
          <cell r="MDT51"/>
          <cell r="MDU51"/>
          <cell r="MDV51"/>
          <cell r="MDW51"/>
          <cell r="MDX51"/>
          <cell r="MDY51"/>
          <cell r="MDZ51"/>
          <cell r="MEA51"/>
          <cell r="MEB51"/>
          <cell r="MEC51"/>
          <cell r="MED51"/>
          <cell r="MEE51"/>
          <cell r="MEF51"/>
          <cell r="MEG51"/>
          <cell r="MEH51"/>
          <cell r="MEI51"/>
          <cell r="MEJ51"/>
          <cell r="MEK51"/>
          <cell r="MEL51"/>
          <cell r="MEM51"/>
          <cell r="MEN51"/>
          <cell r="MEO51"/>
          <cell r="MEP51"/>
          <cell r="MEQ51"/>
          <cell r="MER51"/>
          <cell r="MES51"/>
          <cell r="MET51"/>
          <cell r="MEU51"/>
          <cell r="MEV51"/>
          <cell r="MEW51"/>
          <cell r="MEX51"/>
          <cell r="MEY51"/>
          <cell r="MEZ51"/>
          <cell r="MFA51"/>
          <cell r="MFB51"/>
          <cell r="MFC51"/>
          <cell r="MFD51"/>
          <cell r="MFE51"/>
          <cell r="MFF51"/>
          <cell r="MFG51"/>
          <cell r="MFH51"/>
          <cell r="MFI51"/>
          <cell r="MFJ51"/>
          <cell r="MFK51"/>
          <cell r="MFL51"/>
          <cell r="MFM51"/>
          <cell r="MFN51"/>
          <cell r="MFO51"/>
          <cell r="MFP51"/>
          <cell r="MFQ51"/>
          <cell r="MFR51"/>
          <cell r="MFS51"/>
          <cell r="MFT51"/>
          <cell r="MFU51"/>
          <cell r="MFV51"/>
          <cell r="MFW51"/>
          <cell r="MFX51"/>
          <cell r="MFY51"/>
          <cell r="MFZ51"/>
          <cell r="MGA51"/>
          <cell r="MGB51"/>
          <cell r="MGC51"/>
          <cell r="MGD51"/>
          <cell r="MGE51"/>
          <cell r="MGF51"/>
          <cell r="MGG51"/>
          <cell r="MGH51"/>
          <cell r="MGI51"/>
          <cell r="MGJ51"/>
          <cell r="MGK51"/>
          <cell r="MGL51"/>
          <cell r="MGM51"/>
          <cell r="MGN51"/>
          <cell r="MGO51"/>
          <cell r="MGP51"/>
          <cell r="MGQ51"/>
          <cell r="MGR51"/>
          <cell r="MGS51"/>
          <cell r="MGT51"/>
          <cell r="MGU51"/>
          <cell r="MGV51"/>
          <cell r="MGW51"/>
          <cell r="MGX51"/>
          <cell r="MGY51"/>
          <cell r="MGZ51"/>
          <cell r="MHA51"/>
          <cell r="MHB51"/>
          <cell r="MHC51"/>
          <cell r="MHD51"/>
          <cell r="MHE51"/>
          <cell r="MHF51"/>
          <cell r="MHG51"/>
          <cell r="MHH51"/>
          <cell r="MHI51"/>
          <cell r="MHJ51"/>
          <cell r="MHK51"/>
          <cell r="MHL51"/>
          <cell r="MHM51"/>
          <cell r="MHN51"/>
          <cell r="MHO51"/>
          <cell r="MHP51"/>
          <cell r="MHQ51"/>
          <cell r="MHR51"/>
          <cell r="MHS51"/>
          <cell r="MHT51"/>
          <cell r="MHU51"/>
          <cell r="MHV51"/>
          <cell r="MHW51"/>
          <cell r="MHX51"/>
          <cell r="MHY51"/>
          <cell r="MHZ51"/>
          <cell r="MIA51"/>
          <cell r="MIB51"/>
          <cell r="MIC51"/>
          <cell r="MID51"/>
          <cell r="MIE51"/>
          <cell r="MIF51"/>
          <cell r="MIG51"/>
          <cell r="MIH51"/>
          <cell r="MII51"/>
          <cell r="MIJ51"/>
          <cell r="MIK51"/>
          <cell r="MIL51"/>
          <cell r="MIM51"/>
          <cell r="MIN51"/>
          <cell r="MIO51"/>
          <cell r="MIP51"/>
          <cell r="MIQ51"/>
          <cell r="MIR51"/>
          <cell r="MIS51"/>
          <cell r="MIT51"/>
          <cell r="MIU51"/>
          <cell r="MIV51"/>
          <cell r="MIW51"/>
          <cell r="MIX51"/>
          <cell r="MIY51"/>
          <cell r="MIZ51"/>
          <cell r="MJA51"/>
          <cell r="MJB51"/>
          <cell r="MJC51"/>
          <cell r="MJD51"/>
          <cell r="MJE51"/>
          <cell r="MJF51"/>
          <cell r="MJG51"/>
          <cell r="MJH51"/>
          <cell r="MJI51"/>
          <cell r="MJJ51"/>
          <cell r="MJK51"/>
          <cell r="MJL51"/>
          <cell r="MJM51"/>
          <cell r="MJN51"/>
          <cell r="MJO51"/>
          <cell r="MJP51"/>
          <cell r="MJQ51"/>
          <cell r="MJR51"/>
          <cell r="MJS51"/>
          <cell r="MJT51"/>
          <cell r="MJU51"/>
          <cell r="MJV51"/>
          <cell r="MJW51"/>
          <cell r="MJX51"/>
          <cell r="MJY51"/>
          <cell r="MJZ51"/>
          <cell r="MKA51"/>
          <cell r="MKB51"/>
          <cell r="MKC51"/>
          <cell r="MKD51"/>
          <cell r="MKE51"/>
          <cell r="MKF51"/>
          <cell r="MKG51"/>
          <cell r="MKH51"/>
          <cell r="MKI51"/>
          <cell r="MKJ51"/>
          <cell r="MKK51"/>
          <cell r="MKL51"/>
          <cell r="MKM51"/>
          <cell r="MKN51"/>
          <cell r="MKO51"/>
          <cell r="MKP51"/>
          <cell r="MKQ51"/>
          <cell r="MKR51"/>
          <cell r="MKS51"/>
          <cell r="MKT51"/>
          <cell r="MKU51"/>
          <cell r="MKV51"/>
          <cell r="MKW51"/>
          <cell r="MKX51"/>
          <cell r="MKY51"/>
          <cell r="MKZ51"/>
          <cell r="MLA51"/>
          <cell r="MLB51"/>
          <cell r="MLC51"/>
          <cell r="MLD51"/>
          <cell r="MLE51"/>
          <cell r="MLF51"/>
          <cell r="MLG51"/>
          <cell r="MLH51"/>
          <cell r="MLI51"/>
          <cell r="MLJ51"/>
          <cell r="MLK51"/>
          <cell r="MLL51"/>
          <cell r="MLM51"/>
          <cell r="MLN51"/>
          <cell r="MLO51"/>
          <cell r="MLP51"/>
          <cell r="MLQ51"/>
          <cell r="MLR51"/>
          <cell r="MLS51"/>
          <cell r="MLT51"/>
          <cell r="MLU51"/>
          <cell r="MLV51"/>
          <cell r="MLW51"/>
          <cell r="MLX51"/>
          <cell r="MLY51"/>
          <cell r="MLZ51"/>
          <cell r="MMA51"/>
          <cell r="MMB51"/>
          <cell r="MMC51"/>
          <cell r="MMD51"/>
          <cell r="MME51"/>
          <cell r="MMF51"/>
          <cell r="MMG51"/>
          <cell r="MMH51"/>
          <cell r="MMI51"/>
          <cell r="MMJ51"/>
          <cell r="MMK51"/>
          <cell r="MML51"/>
          <cell r="MMM51"/>
          <cell r="MMN51"/>
          <cell r="MMO51"/>
          <cell r="MMP51"/>
          <cell r="MMQ51"/>
          <cell r="MMR51"/>
          <cell r="MMS51"/>
          <cell r="MMT51"/>
          <cell r="MMU51"/>
          <cell r="MMV51"/>
          <cell r="MMW51"/>
          <cell r="MMX51"/>
          <cell r="MMY51"/>
          <cell r="MMZ51"/>
          <cell r="MNA51"/>
          <cell r="MNB51"/>
          <cell r="MNC51"/>
          <cell r="MND51"/>
          <cell r="MNE51"/>
          <cell r="MNF51"/>
          <cell r="MNG51"/>
          <cell r="MNH51"/>
          <cell r="MNI51"/>
          <cell r="MNJ51"/>
          <cell r="MNK51"/>
          <cell r="MNL51"/>
          <cell r="MNM51"/>
          <cell r="MNN51"/>
          <cell r="MNO51"/>
          <cell r="MNP51"/>
          <cell r="MNQ51"/>
          <cell r="MNR51"/>
          <cell r="MNS51"/>
          <cell r="MNT51"/>
          <cell r="MNU51"/>
          <cell r="MNV51"/>
          <cell r="MNW51"/>
          <cell r="MNX51"/>
          <cell r="MNY51"/>
          <cell r="MNZ51"/>
          <cell r="MOA51"/>
          <cell r="MOB51"/>
          <cell r="MOC51"/>
          <cell r="MOD51"/>
          <cell r="MOE51"/>
          <cell r="MOF51"/>
          <cell r="MOG51"/>
          <cell r="MOH51"/>
          <cell r="MOI51"/>
          <cell r="MOJ51"/>
          <cell r="MOK51"/>
          <cell r="MOL51"/>
          <cell r="MOM51"/>
          <cell r="MON51"/>
          <cell r="MOO51"/>
          <cell r="MOP51"/>
          <cell r="MOQ51"/>
          <cell r="MOR51"/>
          <cell r="MOS51"/>
          <cell r="MOT51"/>
          <cell r="MOU51"/>
          <cell r="MOV51"/>
          <cell r="MOW51"/>
          <cell r="MOX51"/>
          <cell r="MOY51"/>
          <cell r="MOZ51"/>
          <cell r="MPA51"/>
          <cell r="MPB51"/>
          <cell r="MPC51"/>
          <cell r="MPD51"/>
          <cell r="MPE51"/>
          <cell r="MPF51"/>
          <cell r="MPG51"/>
          <cell r="MPH51"/>
          <cell r="MPI51"/>
          <cell r="MPJ51"/>
          <cell r="MPK51"/>
          <cell r="MPL51"/>
          <cell r="MPM51"/>
          <cell r="MPN51"/>
          <cell r="MPO51"/>
          <cell r="MPP51"/>
          <cell r="MPQ51"/>
          <cell r="MPR51"/>
          <cell r="MPS51"/>
          <cell r="MPT51"/>
          <cell r="MPU51"/>
          <cell r="MPV51"/>
          <cell r="MPW51"/>
          <cell r="MPX51"/>
          <cell r="MPY51"/>
          <cell r="MPZ51"/>
          <cell r="MQA51"/>
          <cell r="MQB51"/>
          <cell r="MQC51"/>
          <cell r="MQD51"/>
          <cell r="MQE51"/>
          <cell r="MQF51"/>
          <cell r="MQG51"/>
          <cell r="MQH51"/>
          <cell r="MQI51"/>
          <cell r="MQJ51"/>
          <cell r="MQK51"/>
          <cell r="MQL51"/>
          <cell r="MQM51"/>
          <cell r="MQN51"/>
          <cell r="MQO51"/>
          <cell r="MQP51"/>
          <cell r="MQQ51"/>
          <cell r="MQR51"/>
          <cell r="MQS51"/>
          <cell r="MQT51"/>
          <cell r="MQU51"/>
          <cell r="MQV51"/>
          <cell r="MQW51"/>
          <cell r="MQX51"/>
          <cell r="MQY51"/>
          <cell r="MQZ51"/>
          <cell r="MRA51"/>
          <cell r="MRB51"/>
          <cell r="MRC51"/>
          <cell r="MRD51"/>
          <cell r="MRE51"/>
          <cell r="MRF51"/>
          <cell r="MRG51"/>
          <cell r="MRH51"/>
          <cell r="MRI51"/>
          <cell r="MRJ51"/>
          <cell r="MRK51"/>
          <cell r="MRL51"/>
          <cell r="MRM51"/>
          <cell r="MRN51"/>
          <cell r="MRO51"/>
          <cell r="MRP51"/>
          <cell r="MRQ51"/>
          <cell r="MRR51"/>
          <cell r="MRS51"/>
          <cell r="MRT51"/>
          <cell r="MRU51"/>
          <cell r="MRV51"/>
          <cell r="MRW51"/>
          <cell r="MRX51"/>
          <cell r="MRY51"/>
          <cell r="MRZ51"/>
          <cell r="MSA51"/>
          <cell r="MSB51"/>
          <cell r="MSC51"/>
          <cell r="MSD51"/>
          <cell r="MSE51"/>
          <cell r="MSF51"/>
          <cell r="MSG51"/>
          <cell r="MSH51"/>
          <cell r="MSI51"/>
          <cell r="MSJ51"/>
          <cell r="MSK51"/>
          <cell r="MSL51"/>
          <cell r="MSM51"/>
          <cell r="MSN51"/>
          <cell r="MSO51"/>
          <cell r="MSP51"/>
          <cell r="MSQ51"/>
          <cell r="MSR51"/>
          <cell r="MSS51"/>
          <cell r="MST51"/>
          <cell r="MSU51"/>
          <cell r="MSV51"/>
          <cell r="MSW51"/>
          <cell r="MSX51"/>
          <cell r="MSY51"/>
          <cell r="MSZ51"/>
          <cell r="MTA51"/>
          <cell r="MTB51"/>
          <cell r="MTC51"/>
          <cell r="MTD51"/>
          <cell r="MTE51"/>
          <cell r="MTF51"/>
          <cell r="MTG51"/>
          <cell r="MTH51"/>
          <cell r="MTI51"/>
          <cell r="MTJ51"/>
          <cell r="MTK51"/>
          <cell r="MTL51"/>
          <cell r="MTM51"/>
          <cell r="MTN51"/>
          <cell r="MTO51"/>
          <cell r="MTP51"/>
          <cell r="MTQ51"/>
          <cell r="MTR51"/>
          <cell r="MTS51"/>
          <cell r="MTT51"/>
          <cell r="MTU51"/>
          <cell r="MTV51"/>
          <cell r="MTW51"/>
          <cell r="MTX51"/>
          <cell r="MTY51"/>
          <cell r="MTZ51"/>
          <cell r="MUA51"/>
          <cell r="MUB51"/>
          <cell r="MUC51"/>
          <cell r="MUD51"/>
          <cell r="MUE51"/>
          <cell r="MUF51"/>
          <cell r="MUG51"/>
          <cell r="MUH51"/>
          <cell r="MUI51"/>
          <cell r="MUJ51"/>
          <cell r="MUK51"/>
          <cell r="MUL51"/>
          <cell r="MUM51"/>
          <cell r="MUN51"/>
          <cell r="MUO51"/>
          <cell r="MUP51"/>
          <cell r="MUQ51"/>
          <cell r="MUR51"/>
          <cell r="MUS51"/>
          <cell r="MUT51"/>
          <cell r="MUU51"/>
          <cell r="MUV51"/>
          <cell r="MUW51"/>
          <cell r="MUX51"/>
          <cell r="MUY51"/>
          <cell r="MUZ51"/>
          <cell r="MVA51"/>
          <cell r="MVB51"/>
          <cell r="MVC51"/>
          <cell r="MVD51"/>
          <cell r="MVE51"/>
          <cell r="MVF51"/>
          <cell r="MVG51"/>
          <cell r="MVH51"/>
          <cell r="MVI51"/>
          <cell r="MVJ51"/>
          <cell r="MVK51"/>
          <cell r="MVL51"/>
          <cell r="MVM51"/>
          <cell r="MVN51"/>
          <cell r="MVO51"/>
          <cell r="MVP51"/>
          <cell r="MVQ51"/>
          <cell r="MVR51"/>
          <cell r="MVS51"/>
          <cell r="MVT51"/>
          <cell r="MVU51"/>
          <cell r="MVV51"/>
          <cell r="MVW51"/>
          <cell r="MVX51"/>
          <cell r="MVY51"/>
          <cell r="MVZ51"/>
          <cell r="MWA51"/>
          <cell r="MWB51"/>
          <cell r="MWC51"/>
          <cell r="MWD51"/>
          <cell r="MWE51"/>
          <cell r="MWF51"/>
          <cell r="MWG51"/>
          <cell r="MWH51"/>
          <cell r="MWI51"/>
          <cell r="MWJ51"/>
          <cell r="MWK51"/>
          <cell r="MWL51"/>
          <cell r="MWM51"/>
          <cell r="MWN51"/>
          <cell r="MWO51"/>
          <cell r="MWP51"/>
          <cell r="MWQ51"/>
          <cell r="MWR51"/>
          <cell r="MWS51"/>
          <cell r="MWT51"/>
          <cell r="MWU51"/>
          <cell r="MWV51"/>
          <cell r="MWW51"/>
          <cell r="MWX51"/>
          <cell r="MWY51"/>
          <cell r="MWZ51"/>
          <cell r="MXA51"/>
          <cell r="MXB51"/>
          <cell r="MXC51"/>
          <cell r="MXD51"/>
          <cell r="MXE51"/>
          <cell r="MXF51"/>
          <cell r="MXG51"/>
          <cell r="MXH51"/>
          <cell r="MXI51"/>
          <cell r="MXJ51"/>
          <cell r="MXK51"/>
          <cell r="MXL51"/>
          <cell r="MXM51"/>
          <cell r="MXN51"/>
          <cell r="MXO51"/>
          <cell r="MXP51"/>
          <cell r="MXQ51"/>
          <cell r="MXR51"/>
          <cell r="MXS51"/>
          <cell r="MXT51"/>
          <cell r="MXU51"/>
          <cell r="MXV51"/>
          <cell r="MXW51"/>
          <cell r="MXX51"/>
          <cell r="MXY51"/>
          <cell r="MXZ51"/>
          <cell r="MYA51"/>
          <cell r="MYB51"/>
          <cell r="MYC51"/>
          <cell r="MYD51"/>
          <cell r="MYE51"/>
          <cell r="MYF51"/>
          <cell r="MYG51"/>
          <cell r="MYH51"/>
          <cell r="MYI51"/>
          <cell r="MYJ51"/>
          <cell r="MYK51"/>
          <cell r="MYL51"/>
          <cell r="MYM51"/>
          <cell r="MYN51"/>
          <cell r="MYO51"/>
          <cell r="MYP51"/>
          <cell r="MYQ51"/>
          <cell r="MYR51"/>
          <cell r="MYS51"/>
          <cell r="MYT51"/>
          <cell r="MYU51"/>
          <cell r="MYV51"/>
          <cell r="MYW51"/>
          <cell r="MYX51"/>
          <cell r="MYY51"/>
          <cell r="MYZ51"/>
          <cell r="MZA51"/>
          <cell r="MZB51"/>
          <cell r="MZC51"/>
          <cell r="MZD51"/>
          <cell r="MZE51"/>
          <cell r="MZF51"/>
          <cell r="MZG51"/>
          <cell r="MZH51"/>
          <cell r="MZI51"/>
          <cell r="MZJ51"/>
          <cell r="MZK51"/>
          <cell r="MZL51"/>
          <cell r="MZM51"/>
          <cell r="MZN51"/>
          <cell r="MZO51"/>
          <cell r="MZP51"/>
          <cell r="MZQ51"/>
          <cell r="MZR51"/>
          <cell r="MZS51"/>
          <cell r="MZT51"/>
          <cell r="MZU51"/>
          <cell r="MZV51"/>
          <cell r="MZW51"/>
          <cell r="MZX51"/>
          <cell r="MZY51"/>
          <cell r="MZZ51"/>
          <cell r="NAA51"/>
          <cell r="NAB51"/>
          <cell r="NAC51"/>
          <cell r="NAD51"/>
          <cell r="NAE51"/>
          <cell r="NAF51"/>
          <cell r="NAG51"/>
          <cell r="NAH51"/>
          <cell r="NAI51"/>
          <cell r="NAJ51"/>
          <cell r="NAK51"/>
          <cell r="NAL51"/>
          <cell r="NAM51"/>
          <cell r="NAN51"/>
          <cell r="NAO51"/>
          <cell r="NAP51"/>
          <cell r="NAQ51"/>
          <cell r="NAR51"/>
          <cell r="NAS51"/>
          <cell r="NAT51"/>
          <cell r="NAU51"/>
          <cell r="NAV51"/>
          <cell r="NAW51"/>
          <cell r="NAX51"/>
          <cell r="NAY51"/>
          <cell r="NAZ51"/>
          <cell r="NBA51"/>
          <cell r="NBB51"/>
          <cell r="NBC51"/>
          <cell r="NBD51"/>
          <cell r="NBE51"/>
          <cell r="NBF51"/>
          <cell r="NBG51"/>
          <cell r="NBH51"/>
          <cell r="NBI51"/>
          <cell r="NBJ51"/>
          <cell r="NBK51"/>
          <cell r="NBL51"/>
          <cell r="NBM51"/>
          <cell r="NBN51"/>
          <cell r="NBO51"/>
          <cell r="NBP51"/>
          <cell r="NBQ51"/>
          <cell r="NBR51"/>
          <cell r="NBS51"/>
          <cell r="NBT51"/>
          <cell r="NBU51"/>
          <cell r="NBV51"/>
          <cell r="NBW51"/>
          <cell r="NBX51"/>
          <cell r="NBY51"/>
          <cell r="NBZ51"/>
          <cell r="NCA51"/>
          <cell r="NCB51"/>
          <cell r="NCC51"/>
          <cell r="NCD51"/>
          <cell r="NCE51"/>
          <cell r="NCF51"/>
          <cell r="NCG51"/>
          <cell r="NCH51"/>
          <cell r="NCI51"/>
          <cell r="NCJ51"/>
          <cell r="NCK51"/>
          <cell r="NCL51"/>
          <cell r="NCM51"/>
          <cell r="NCN51"/>
          <cell r="NCO51"/>
          <cell r="NCP51"/>
          <cell r="NCQ51"/>
          <cell r="NCR51"/>
          <cell r="NCS51"/>
          <cell r="NCT51"/>
          <cell r="NCU51"/>
          <cell r="NCV51"/>
          <cell r="NCW51"/>
          <cell r="NCX51"/>
          <cell r="NCY51"/>
          <cell r="NCZ51"/>
          <cell r="NDA51"/>
          <cell r="NDB51"/>
          <cell r="NDC51"/>
          <cell r="NDD51"/>
          <cell r="NDE51"/>
          <cell r="NDF51"/>
          <cell r="NDG51"/>
          <cell r="NDH51"/>
          <cell r="NDI51"/>
          <cell r="NDJ51"/>
          <cell r="NDK51"/>
          <cell r="NDL51"/>
          <cell r="NDM51"/>
          <cell r="NDN51"/>
          <cell r="NDO51"/>
          <cell r="NDP51"/>
          <cell r="NDQ51"/>
          <cell r="NDR51"/>
          <cell r="NDS51"/>
          <cell r="NDT51"/>
          <cell r="NDU51"/>
          <cell r="NDV51"/>
          <cell r="NDW51"/>
          <cell r="NDX51"/>
          <cell r="NDY51"/>
          <cell r="NDZ51"/>
          <cell r="NEA51"/>
          <cell r="NEB51"/>
          <cell r="NEC51"/>
          <cell r="NED51"/>
          <cell r="NEE51"/>
          <cell r="NEF51"/>
          <cell r="NEG51"/>
          <cell r="NEH51"/>
          <cell r="NEI51"/>
          <cell r="NEJ51"/>
          <cell r="NEK51"/>
          <cell r="NEL51"/>
          <cell r="NEM51"/>
          <cell r="NEN51"/>
          <cell r="NEO51"/>
          <cell r="NEP51"/>
          <cell r="NEQ51"/>
          <cell r="NER51"/>
          <cell r="NES51"/>
          <cell r="NET51"/>
          <cell r="NEU51"/>
          <cell r="NEV51"/>
          <cell r="NEW51"/>
          <cell r="NEX51"/>
          <cell r="NEY51"/>
          <cell r="NEZ51"/>
          <cell r="NFA51"/>
          <cell r="NFB51"/>
          <cell r="NFC51"/>
          <cell r="NFD51"/>
          <cell r="NFE51"/>
          <cell r="NFF51"/>
          <cell r="NFG51"/>
          <cell r="NFH51"/>
          <cell r="NFI51"/>
          <cell r="NFJ51"/>
          <cell r="NFK51"/>
          <cell r="NFL51"/>
          <cell r="NFM51"/>
          <cell r="NFN51"/>
          <cell r="NFO51"/>
          <cell r="NFP51"/>
          <cell r="NFQ51"/>
          <cell r="NFR51"/>
          <cell r="NFS51"/>
          <cell r="NFT51"/>
          <cell r="NFU51"/>
          <cell r="NFV51"/>
          <cell r="NFW51"/>
          <cell r="NFX51"/>
          <cell r="NFY51"/>
          <cell r="NFZ51"/>
          <cell r="NGA51"/>
          <cell r="NGB51"/>
          <cell r="NGC51"/>
          <cell r="NGD51"/>
          <cell r="NGE51"/>
          <cell r="NGF51"/>
          <cell r="NGG51"/>
          <cell r="NGH51"/>
          <cell r="NGI51"/>
          <cell r="NGJ51"/>
          <cell r="NGK51"/>
          <cell r="NGL51"/>
          <cell r="NGM51"/>
          <cell r="NGN51"/>
          <cell r="NGO51"/>
          <cell r="NGP51"/>
          <cell r="NGQ51"/>
          <cell r="NGR51"/>
          <cell r="NGS51"/>
          <cell r="NGT51"/>
          <cell r="NGU51"/>
          <cell r="NGV51"/>
          <cell r="NGW51"/>
          <cell r="NGX51"/>
          <cell r="NGY51"/>
          <cell r="NGZ51"/>
          <cell r="NHA51"/>
          <cell r="NHB51"/>
          <cell r="NHC51"/>
          <cell r="NHD51"/>
          <cell r="NHE51"/>
          <cell r="NHF51"/>
          <cell r="NHG51"/>
          <cell r="NHH51"/>
          <cell r="NHI51"/>
          <cell r="NHJ51"/>
          <cell r="NHK51"/>
          <cell r="NHL51"/>
          <cell r="NHM51"/>
          <cell r="NHN51"/>
          <cell r="NHO51"/>
          <cell r="NHP51"/>
          <cell r="NHQ51"/>
          <cell r="NHR51"/>
          <cell r="NHS51"/>
          <cell r="NHT51"/>
          <cell r="NHU51"/>
          <cell r="NHV51"/>
          <cell r="NHW51"/>
          <cell r="NHX51"/>
          <cell r="NHY51"/>
          <cell r="NHZ51"/>
          <cell r="NIA51"/>
          <cell r="NIB51"/>
          <cell r="NIC51"/>
          <cell r="NID51"/>
          <cell r="NIE51"/>
          <cell r="NIF51"/>
          <cell r="NIG51"/>
          <cell r="NIH51"/>
          <cell r="NII51"/>
          <cell r="NIJ51"/>
          <cell r="NIK51"/>
          <cell r="NIL51"/>
          <cell r="NIM51"/>
          <cell r="NIN51"/>
          <cell r="NIO51"/>
          <cell r="NIP51"/>
          <cell r="NIQ51"/>
          <cell r="NIR51"/>
          <cell r="NIS51"/>
          <cell r="NIT51"/>
          <cell r="NIU51"/>
          <cell r="NIV51"/>
          <cell r="NIW51"/>
          <cell r="NIX51"/>
          <cell r="NIY51"/>
          <cell r="NIZ51"/>
          <cell r="NJA51"/>
          <cell r="NJB51"/>
          <cell r="NJC51"/>
          <cell r="NJD51"/>
          <cell r="NJE51"/>
          <cell r="NJF51"/>
          <cell r="NJG51"/>
          <cell r="NJH51"/>
          <cell r="NJI51"/>
          <cell r="NJJ51"/>
          <cell r="NJK51"/>
          <cell r="NJL51"/>
          <cell r="NJM51"/>
          <cell r="NJN51"/>
          <cell r="NJO51"/>
          <cell r="NJP51"/>
          <cell r="NJQ51"/>
          <cell r="NJR51"/>
          <cell r="NJS51"/>
          <cell r="NJT51"/>
          <cell r="NJU51"/>
          <cell r="NJV51"/>
          <cell r="NJW51"/>
          <cell r="NJX51"/>
          <cell r="NJY51"/>
          <cell r="NJZ51"/>
          <cell r="NKA51"/>
          <cell r="NKB51"/>
          <cell r="NKC51"/>
          <cell r="NKD51"/>
          <cell r="NKE51"/>
          <cell r="NKF51"/>
          <cell r="NKG51"/>
          <cell r="NKH51"/>
          <cell r="NKI51"/>
          <cell r="NKJ51"/>
          <cell r="NKK51"/>
          <cell r="NKL51"/>
          <cell r="NKM51"/>
          <cell r="NKN51"/>
          <cell r="NKO51"/>
          <cell r="NKP51"/>
          <cell r="NKQ51"/>
          <cell r="NKR51"/>
          <cell r="NKS51"/>
          <cell r="NKT51"/>
          <cell r="NKU51"/>
          <cell r="NKV51"/>
          <cell r="NKW51"/>
          <cell r="NKX51"/>
          <cell r="NKY51"/>
          <cell r="NKZ51"/>
          <cell r="NLA51"/>
          <cell r="NLB51"/>
          <cell r="NLC51"/>
          <cell r="NLD51"/>
          <cell r="NLE51"/>
          <cell r="NLF51"/>
          <cell r="NLG51"/>
          <cell r="NLH51"/>
          <cell r="NLI51"/>
          <cell r="NLJ51"/>
          <cell r="NLK51"/>
          <cell r="NLL51"/>
          <cell r="NLM51"/>
          <cell r="NLN51"/>
          <cell r="NLO51"/>
          <cell r="NLP51"/>
          <cell r="NLQ51"/>
          <cell r="NLR51"/>
          <cell r="NLS51"/>
          <cell r="NLT51"/>
          <cell r="NLU51"/>
          <cell r="NLV51"/>
          <cell r="NLW51"/>
          <cell r="NLX51"/>
          <cell r="NLY51"/>
          <cell r="NLZ51"/>
          <cell r="NMA51"/>
          <cell r="NMB51"/>
          <cell r="NMC51"/>
          <cell r="NMD51"/>
          <cell r="NME51"/>
          <cell r="NMF51"/>
          <cell r="NMG51"/>
          <cell r="NMH51"/>
          <cell r="NMI51"/>
          <cell r="NMJ51"/>
          <cell r="NMK51"/>
          <cell r="NML51"/>
          <cell r="NMM51"/>
          <cell r="NMN51"/>
          <cell r="NMO51"/>
          <cell r="NMP51"/>
          <cell r="NMQ51"/>
          <cell r="NMR51"/>
          <cell r="NMS51"/>
          <cell r="NMT51"/>
          <cell r="NMU51"/>
          <cell r="NMV51"/>
          <cell r="NMW51"/>
          <cell r="NMX51"/>
          <cell r="NMY51"/>
          <cell r="NMZ51"/>
          <cell r="NNA51"/>
          <cell r="NNB51"/>
          <cell r="NNC51"/>
          <cell r="NND51"/>
          <cell r="NNE51"/>
          <cell r="NNF51"/>
          <cell r="NNG51"/>
          <cell r="NNH51"/>
          <cell r="NNI51"/>
          <cell r="NNJ51"/>
          <cell r="NNK51"/>
          <cell r="NNL51"/>
          <cell r="NNM51"/>
          <cell r="NNN51"/>
          <cell r="NNO51"/>
          <cell r="NNP51"/>
          <cell r="NNQ51"/>
          <cell r="NNR51"/>
          <cell r="NNS51"/>
          <cell r="NNT51"/>
          <cell r="NNU51"/>
          <cell r="NNV51"/>
          <cell r="NNW51"/>
          <cell r="NNX51"/>
          <cell r="NNY51"/>
          <cell r="NNZ51"/>
          <cell r="NOA51"/>
          <cell r="NOB51"/>
          <cell r="NOC51"/>
          <cell r="NOD51"/>
          <cell r="NOE51"/>
          <cell r="NOF51"/>
          <cell r="NOG51"/>
          <cell r="NOH51"/>
          <cell r="NOI51"/>
          <cell r="NOJ51"/>
          <cell r="NOK51"/>
          <cell r="NOL51"/>
          <cell r="NOM51"/>
          <cell r="NON51"/>
          <cell r="NOO51"/>
          <cell r="NOP51"/>
          <cell r="NOQ51"/>
          <cell r="NOR51"/>
          <cell r="NOS51"/>
          <cell r="NOT51"/>
          <cell r="NOU51"/>
          <cell r="NOV51"/>
          <cell r="NOW51"/>
          <cell r="NOX51"/>
          <cell r="NOY51"/>
          <cell r="NOZ51"/>
          <cell r="NPA51"/>
          <cell r="NPB51"/>
          <cell r="NPC51"/>
          <cell r="NPD51"/>
          <cell r="NPE51"/>
          <cell r="NPF51"/>
          <cell r="NPG51"/>
          <cell r="NPH51"/>
          <cell r="NPI51"/>
          <cell r="NPJ51"/>
          <cell r="NPK51"/>
          <cell r="NPL51"/>
          <cell r="NPM51"/>
          <cell r="NPN51"/>
          <cell r="NPO51"/>
          <cell r="NPP51"/>
          <cell r="NPQ51"/>
          <cell r="NPR51"/>
          <cell r="NPS51"/>
          <cell r="NPT51"/>
          <cell r="NPU51"/>
          <cell r="NPV51"/>
          <cell r="NPW51"/>
          <cell r="NPX51"/>
          <cell r="NPY51"/>
          <cell r="NPZ51"/>
          <cell r="NQA51"/>
          <cell r="NQB51"/>
          <cell r="NQC51"/>
          <cell r="NQD51"/>
          <cell r="NQE51"/>
          <cell r="NQF51"/>
          <cell r="NQG51"/>
          <cell r="NQH51"/>
          <cell r="NQI51"/>
          <cell r="NQJ51"/>
          <cell r="NQK51"/>
          <cell r="NQL51"/>
          <cell r="NQM51"/>
          <cell r="NQN51"/>
          <cell r="NQO51"/>
          <cell r="NQP51"/>
          <cell r="NQQ51"/>
          <cell r="NQR51"/>
          <cell r="NQS51"/>
          <cell r="NQT51"/>
          <cell r="NQU51"/>
          <cell r="NQV51"/>
          <cell r="NQW51"/>
          <cell r="NQX51"/>
          <cell r="NQY51"/>
          <cell r="NQZ51"/>
          <cell r="NRA51"/>
          <cell r="NRB51"/>
          <cell r="NRC51"/>
          <cell r="NRD51"/>
          <cell r="NRE51"/>
          <cell r="NRF51"/>
          <cell r="NRG51"/>
          <cell r="NRH51"/>
          <cell r="NRI51"/>
          <cell r="NRJ51"/>
          <cell r="NRK51"/>
          <cell r="NRL51"/>
          <cell r="NRM51"/>
          <cell r="NRN51"/>
          <cell r="NRO51"/>
          <cell r="NRP51"/>
          <cell r="NRQ51"/>
          <cell r="NRR51"/>
          <cell r="NRS51"/>
          <cell r="NRT51"/>
          <cell r="NRU51"/>
          <cell r="NRV51"/>
          <cell r="NRW51"/>
          <cell r="NRX51"/>
          <cell r="NRY51"/>
          <cell r="NRZ51"/>
          <cell r="NSA51"/>
          <cell r="NSB51"/>
          <cell r="NSC51"/>
          <cell r="NSD51"/>
          <cell r="NSE51"/>
          <cell r="NSF51"/>
          <cell r="NSG51"/>
          <cell r="NSH51"/>
          <cell r="NSI51"/>
          <cell r="NSJ51"/>
          <cell r="NSK51"/>
          <cell r="NSL51"/>
          <cell r="NSM51"/>
          <cell r="NSN51"/>
          <cell r="NSO51"/>
          <cell r="NSP51"/>
          <cell r="NSQ51"/>
          <cell r="NSR51"/>
          <cell r="NSS51"/>
          <cell r="NST51"/>
          <cell r="NSU51"/>
          <cell r="NSV51"/>
          <cell r="NSW51"/>
          <cell r="NSX51"/>
          <cell r="NSY51"/>
          <cell r="NSZ51"/>
          <cell r="NTA51"/>
          <cell r="NTB51"/>
          <cell r="NTC51"/>
          <cell r="NTD51"/>
          <cell r="NTE51"/>
          <cell r="NTF51"/>
          <cell r="NTG51"/>
          <cell r="NTH51"/>
          <cell r="NTI51"/>
          <cell r="NTJ51"/>
          <cell r="NTK51"/>
          <cell r="NTL51"/>
          <cell r="NTM51"/>
          <cell r="NTN51"/>
          <cell r="NTO51"/>
          <cell r="NTP51"/>
          <cell r="NTQ51"/>
          <cell r="NTR51"/>
          <cell r="NTS51"/>
          <cell r="NTT51"/>
          <cell r="NTU51"/>
          <cell r="NTV51"/>
          <cell r="NTW51"/>
          <cell r="NTX51"/>
          <cell r="NTY51"/>
          <cell r="NTZ51"/>
          <cell r="NUA51"/>
          <cell r="NUB51"/>
          <cell r="NUC51"/>
          <cell r="NUD51"/>
          <cell r="NUE51"/>
          <cell r="NUF51"/>
          <cell r="NUG51"/>
          <cell r="NUH51"/>
          <cell r="NUI51"/>
          <cell r="NUJ51"/>
          <cell r="NUK51"/>
          <cell r="NUL51"/>
          <cell r="NUM51"/>
          <cell r="NUN51"/>
          <cell r="NUO51"/>
          <cell r="NUP51"/>
          <cell r="NUQ51"/>
          <cell r="NUR51"/>
          <cell r="NUS51"/>
          <cell r="NUT51"/>
          <cell r="NUU51"/>
          <cell r="NUV51"/>
          <cell r="NUW51"/>
          <cell r="NUX51"/>
          <cell r="NUY51"/>
          <cell r="NUZ51"/>
          <cell r="NVA51"/>
          <cell r="NVB51"/>
          <cell r="NVC51"/>
          <cell r="NVD51"/>
          <cell r="NVE51"/>
          <cell r="NVF51"/>
          <cell r="NVG51"/>
          <cell r="NVH51"/>
          <cell r="NVI51"/>
          <cell r="NVJ51"/>
          <cell r="NVK51"/>
          <cell r="NVL51"/>
          <cell r="NVM51"/>
          <cell r="NVN51"/>
          <cell r="NVO51"/>
          <cell r="NVP51"/>
          <cell r="NVQ51"/>
          <cell r="NVR51"/>
          <cell r="NVS51"/>
          <cell r="NVT51"/>
          <cell r="NVU51"/>
          <cell r="NVV51"/>
          <cell r="NVW51"/>
          <cell r="NVX51"/>
          <cell r="NVY51"/>
          <cell r="NVZ51"/>
          <cell r="NWA51"/>
          <cell r="NWB51"/>
          <cell r="NWC51"/>
          <cell r="NWD51"/>
          <cell r="NWE51"/>
          <cell r="NWF51"/>
          <cell r="NWG51"/>
          <cell r="NWH51"/>
          <cell r="NWI51"/>
          <cell r="NWJ51"/>
          <cell r="NWK51"/>
          <cell r="NWL51"/>
          <cell r="NWM51"/>
          <cell r="NWN51"/>
          <cell r="NWO51"/>
          <cell r="NWP51"/>
          <cell r="NWQ51"/>
          <cell r="NWR51"/>
          <cell r="NWS51"/>
          <cell r="NWT51"/>
          <cell r="NWU51"/>
          <cell r="NWV51"/>
          <cell r="NWW51"/>
          <cell r="NWX51"/>
          <cell r="NWY51"/>
          <cell r="NWZ51"/>
          <cell r="NXA51"/>
          <cell r="NXB51"/>
          <cell r="NXC51"/>
          <cell r="NXD51"/>
          <cell r="NXE51"/>
          <cell r="NXF51"/>
          <cell r="NXG51"/>
          <cell r="NXH51"/>
          <cell r="NXI51"/>
          <cell r="NXJ51"/>
          <cell r="NXK51"/>
          <cell r="NXL51"/>
          <cell r="NXM51"/>
          <cell r="NXN51"/>
          <cell r="NXO51"/>
          <cell r="NXP51"/>
          <cell r="NXQ51"/>
          <cell r="NXR51"/>
          <cell r="NXS51"/>
          <cell r="NXT51"/>
          <cell r="NXU51"/>
          <cell r="NXV51"/>
          <cell r="NXW51"/>
          <cell r="NXX51"/>
          <cell r="NXY51"/>
          <cell r="NXZ51"/>
          <cell r="NYA51"/>
          <cell r="NYB51"/>
          <cell r="NYC51"/>
          <cell r="NYD51"/>
          <cell r="NYE51"/>
          <cell r="NYF51"/>
          <cell r="NYG51"/>
          <cell r="NYH51"/>
          <cell r="NYI51"/>
          <cell r="NYJ51"/>
          <cell r="NYK51"/>
          <cell r="NYL51"/>
          <cell r="NYM51"/>
          <cell r="NYN51"/>
          <cell r="NYO51"/>
          <cell r="NYP51"/>
          <cell r="NYQ51"/>
          <cell r="NYR51"/>
          <cell r="NYS51"/>
          <cell r="NYT51"/>
          <cell r="NYU51"/>
          <cell r="NYV51"/>
          <cell r="NYW51"/>
          <cell r="NYX51"/>
          <cell r="NYY51"/>
          <cell r="NYZ51"/>
          <cell r="NZA51"/>
          <cell r="NZB51"/>
          <cell r="NZC51"/>
          <cell r="NZD51"/>
          <cell r="NZE51"/>
          <cell r="NZF51"/>
          <cell r="NZG51"/>
          <cell r="NZH51"/>
          <cell r="NZI51"/>
          <cell r="NZJ51"/>
          <cell r="NZK51"/>
          <cell r="NZL51"/>
          <cell r="NZM51"/>
          <cell r="NZN51"/>
          <cell r="NZO51"/>
          <cell r="NZP51"/>
          <cell r="NZQ51"/>
          <cell r="NZR51"/>
          <cell r="NZS51"/>
          <cell r="NZT51"/>
          <cell r="NZU51"/>
          <cell r="NZV51"/>
          <cell r="NZW51"/>
          <cell r="NZX51"/>
          <cell r="NZY51"/>
          <cell r="NZZ51"/>
          <cell r="OAA51"/>
          <cell r="OAB51"/>
          <cell r="OAC51"/>
          <cell r="OAD51"/>
          <cell r="OAE51"/>
          <cell r="OAF51"/>
          <cell r="OAG51"/>
          <cell r="OAH51"/>
          <cell r="OAI51"/>
          <cell r="OAJ51"/>
          <cell r="OAK51"/>
          <cell r="OAL51"/>
          <cell r="OAM51"/>
          <cell r="OAN51"/>
          <cell r="OAO51"/>
          <cell r="OAP51"/>
          <cell r="OAQ51"/>
          <cell r="OAR51"/>
          <cell r="OAS51"/>
          <cell r="OAT51"/>
          <cell r="OAU51"/>
          <cell r="OAV51"/>
          <cell r="OAW51"/>
          <cell r="OAX51"/>
          <cell r="OAY51"/>
          <cell r="OAZ51"/>
          <cell r="OBA51"/>
          <cell r="OBB51"/>
          <cell r="OBC51"/>
          <cell r="OBD51"/>
          <cell r="OBE51"/>
          <cell r="OBF51"/>
          <cell r="OBG51"/>
          <cell r="OBH51"/>
          <cell r="OBI51"/>
          <cell r="OBJ51"/>
          <cell r="OBK51"/>
          <cell r="OBL51"/>
          <cell r="OBM51"/>
          <cell r="OBN51"/>
          <cell r="OBO51"/>
          <cell r="OBP51"/>
          <cell r="OBQ51"/>
          <cell r="OBR51"/>
          <cell r="OBS51"/>
          <cell r="OBT51"/>
          <cell r="OBU51"/>
          <cell r="OBV51"/>
          <cell r="OBW51"/>
          <cell r="OBX51"/>
          <cell r="OBY51"/>
          <cell r="OBZ51"/>
          <cell r="OCA51"/>
          <cell r="OCB51"/>
          <cell r="OCC51"/>
          <cell r="OCD51"/>
          <cell r="OCE51"/>
          <cell r="OCF51"/>
          <cell r="OCG51"/>
          <cell r="OCH51"/>
          <cell r="OCI51"/>
          <cell r="OCJ51"/>
          <cell r="OCK51"/>
          <cell r="OCL51"/>
          <cell r="OCM51"/>
          <cell r="OCN51"/>
          <cell r="OCO51"/>
          <cell r="OCP51"/>
          <cell r="OCQ51"/>
          <cell r="OCR51"/>
          <cell r="OCS51"/>
          <cell r="OCT51"/>
          <cell r="OCU51"/>
          <cell r="OCV51"/>
          <cell r="OCW51"/>
          <cell r="OCX51"/>
          <cell r="OCY51"/>
          <cell r="OCZ51"/>
          <cell r="ODA51"/>
          <cell r="ODB51"/>
          <cell r="ODC51"/>
          <cell r="ODD51"/>
          <cell r="ODE51"/>
          <cell r="ODF51"/>
          <cell r="ODG51"/>
          <cell r="ODH51"/>
          <cell r="ODI51"/>
          <cell r="ODJ51"/>
          <cell r="ODK51"/>
          <cell r="ODL51"/>
          <cell r="ODM51"/>
          <cell r="ODN51"/>
          <cell r="ODO51"/>
          <cell r="ODP51"/>
          <cell r="ODQ51"/>
          <cell r="ODR51"/>
          <cell r="ODS51"/>
          <cell r="ODT51"/>
          <cell r="ODU51"/>
          <cell r="ODV51"/>
          <cell r="ODW51"/>
          <cell r="ODX51"/>
          <cell r="ODY51"/>
          <cell r="ODZ51"/>
          <cell r="OEA51"/>
          <cell r="OEB51"/>
          <cell r="OEC51"/>
          <cell r="OED51"/>
          <cell r="OEE51"/>
          <cell r="OEF51"/>
          <cell r="OEG51"/>
          <cell r="OEH51"/>
          <cell r="OEI51"/>
          <cell r="OEJ51"/>
          <cell r="OEK51"/>
          <cell r="OEL51"/>
          <cell r="OEM51"/>
          <cell r="OEN51"/>
          <cell r="OEO51"/>
          <cell r="OEP51"/>
          <cell r="OEQ51"/>
          <cell r="OER51"/>
          <cell r="OES51"/>
          <cell r="OET51"/>
          <cell r="OEU51"/>
          <cell r="OEV51"/>
          <cell r="OEW51"/>
          <cell r="OEX51"/>
          <cell r="OEY51"/>
          <cell r="OEZ51"/>
          <cell r="OFA51"/>
          <cell r="OFB51"/>
          <cell r="OFC51"/>
          <cell r="OFD51"/>
          <cell r="OFE51"/>
          <cell r="OFF51"/>
          <cell r="OFG51"/>
          <cell r="OFH51"/>
          <cell r="OFI51"/>
          <cell r="OFJ51"/>
          <cell r="OFK51"/>
          <cell r="OFL51"/>
          <cell r="OFM51"/>
          <cell r="OFN51"/>
          <cell r="OFO51"/>
          <cell r="OFP51"/>
          <cell r="OFQ51"/>
          <cell r="OFR51"/>
          <cell r="OFS51"/>
          <cell r="OFT51"/>
          <cell r="OFU51"/>
          <cell r="OFV51"/>
          <cell r="OFW51"/>
          <cell r="OFX51"/>
          <cell r="OFY51"/>
          <cell r="OFZ51"/>
          <cell r="OGA51"/>
          <cell r="OGB51"/>
          <cell r="OGC51"/>
          <cell r="OGD51"/>
          <cell r="OGE51"/>
          <cell r="OGF51"/>
          <cell r="OGG51"/>
          <cell r="OGH51"/>
          <cell r="OGI51"/>
          <cell r="OGJ51"/>
          <cell r="OGK51"/>
          <cell r="OGL51"/>
          <cell r="OGM51"/>
          <cell r="OGN51"/>
          <cell r="OGO51"/>
          <cell r="OGP51"/>
          <cell r="OGQ51"/>
          <cell r="OGR51"/>
          <cell r="OGS51"/>
          <cell r="OGT51"/>
          <cell r="OGU51"/>
          <cell r="OGV51"/>
          <cell r="OGW51"/>
          <cell r="OGX51"/>
          <cell r="OGY51"/>
          <cell r="OGZ51"/>
          <cell r="OHA51"/>
          <cell r="OHB51"/>
          <cell r="OHC51"/>
          <cell r="OHD51"/>
          <cell r="OHE51"/>
          <cell r="OHF51"/>
          <cell r="OHG51"/>
          <cell r="OHH51"/>
          <cell r="OHI51"/>
          <cell r="OHJ51"/>
          <cell r="OHK51"/>
          <cell r="OHL51"/>
          <cell r="OHM51"/>
          <cell r="OHN51"/>
          <cell r="OHO51"/>
          <cell r="OHP51"/>
          <cell r="OHQ51"/>
          <cell r="OHR51"/>
          <cell r="OHS51"/>
          <cell r="OHT51"/>
          <cell r="OHU51"/>
          <cell r="OHV51"/>
          <cell r="OHW51"/>
          <cell r="OHX51"/>
          <cell r="OHY51"/>
          <cell r="OHZ51"/>
          <cell r="OIA51"/>
          <cell r="OIB51"/>
          <cell r="OIC51"/>
          <cell r="OID51"/>
          <cell r="OIE51"/>
          <cell r="OIF51"/>
          <cell r="OIG51"/>
          <cell r="OIH51"/>
          <cell r="OII51"/>
          <cell r="OIJ51"/>
          <cell r="OIK51"/>
          <cell r="OIL51"/>
          <cell r="OIM51"/>
          <cell r="OIN51"/>
          <cell r="OIO51"/>
          <cell r="OIP51"/>
          <cell r="OIQ51"/>
          <cell r="OIR51"/>
          <cell r="OIS51"/>
          <cell r="OIT51"/>
          <cell r="OIU51"/>
          <cell r="OIV51"/>
          <cell r="OIW51"/>
          <cell r="OIX51"/>
          <cell r="OIY51"/>
          <cell r="OIZ51"/>
          <cell r="OJA51"/>
          <cell r="OJB51"/>
          <cell r="OJC51"/>
          <cell r="OJD51"/>
          <cell r="OJE51"/>
          <cell r="OJF51"/>
          <cell r="OJG51"/>
          <cell r="OJH51"/>
          <cell r="OJI51"/>
          <cell r="OJJ51"/>
          <cell r="OJK51"/>
          <cell r="OJL51"/>
          <cell r="OJM51"/>
          <cell r="OJN51"/>
          <cell r="OJO51"/>
          <cell r="OJP51"/>
          <cell r="OJQ51"/>
          <cell r="OJR51"/>
          <cell r="OJS51"/>
          <cell r="OJT51"/>
          <cell r="OJU51"/>
          <cell r="OJV51"/>
          <cell r="OJW51"/>
          <cell r="OJX51"/>
          <cell r="OJY51"/>
          <cell r="OJZ51"/>
          <cell r="OKA51"/>
          <cell r="OKB51"/>
          <cell r="OKC51"/>
          <cell r="OKD51"/>
          <cell r="OKE51"/>
          <cell r="OKF51"/>
          <cell r="OKG51"/>
          <cell r="OKH51"/>
          <cell r="OKI51"/>
          <cell r="OKJ51"/>
          <cell r="OKK51"/>
          <cell r="OKL51"/>
          <cell r="OKM51"/>
          <cell r="OKN51"/>
          <cell r="OKO51"/>
          <cell r="OKP51"/>
          <cell r="OKQ51"/>
          <cell r="OKR51"/>
          <cell r="OKS51"/>
          <cell r="OKT51"/>
          <cell r="OKU51"/>
          <cell r="OKV51"/>
          <cell r="OKW51"/>
          <cell r="OKX51"/>
          <cell r="OKY51"/>
          <cell r="OKZ51"/>
          <cell r="OLA51"/>
          <cell r="OLB51"/>
          <cell r="OLC51"/>
          <cell r="OLD51"/>
          <cell r="OLE51"/>
          <cell r="OLF51"/>
          <cell r="OLG51"/>
          <cell r="OLH51"/>
          <cell r="OLI51"/>
          <cell r="OLJ51"/>
          <cell r="OLK51"/>
          <cell r="OLL51"/>
          <cell r="OLM51"/>
          <cell r="OLN51"/>
          <cell r="OLO51"/>
          <cell r="OLP51"/>
          <cell r="OLQ51"/>
          <cell r="OLR51"/>
          <cell r="OLS51"/>
          <cell r="OLT51"/>
          <cell r="OLU51"/>
          <cell r="OLV51"/>
          <cell r="OLW51"/>
          <cell r="OLX51"/>
          <cell r="OLY51"/>
          <cell r="OLZ51"/>
          <cell r="OMA51"/>
          <cell r="OMB51"/>
          <cell r="OMC51"/>
          <cell r="OMD51"/>
          <cell r="OME51"/>
          <cell r="OMF51"/>
          <cell r="OMG51"/>
          <cell r="OMH51"/>
          <cell r="OMI51"/>
          <cell r="OMJ51"/>
          <cell r="OMK51"/>
          <cell r="OML51"/>
          <cell r="OMM51"/>
          <cell r="OMN51"/>
          <cell r="OMO51"/>
          <cell r="OMP51"/>
          <cell r="OMQ51"/>
          <cell r="OMR51"/>
          <cell r="OMS51"/>
          <cell r="OMT51"/>
          <cell r="OMU51"/>
          <cell r="OMV51"/>
          <cell r="OMW51"/>
          <cell r="OMX51"/>
          <cell r="OMY51"/>
          <cell r="OMZ51"/>
          <cell r="ONA51"/>
          <cell r="ONB51"/>
          <cell r="ONC51"/>
          <cell r="OND51"/>
          <cell r="ONE51"/>
          <cell r="ONF51"/>
          <cell r="ONG51"/>
          <cell r="ONH51"/>
          <cell r="ONI51"/>
          <cell r="ONJ51"/>
          <cell r="ONK51"/>
          <cell r="ONL51"/>
          <cell r="ONM51"/>
          <cell r="ONN51"/>
          <cell r="ONO51"/>
          <cell r="ONP51"/>
          <cell r="ONQ51"/>
          <cell r="ONR51"/>
          <cell r="ONS51"/>
          <cell r="ONT51"/>
          <cell r="ONU51"/>
          <cell r="ONV51"/>
          <cell r="ONW51"/>
          <cell r="ONX51"/>
          <cell r="ONY51"/>
          <cell r="ONZ51"/>
          <cell r="OOA51"/>
          <cell r="OOB51"/>
          <cell r="OOC51"/>
          <cell r="OOD51"/>
          <cell r="OOE51"/>
          <cell r="OOF51"/>
          <cell r="OOG51"/>
          <cell r="OOH51"/>
          <cell r="OOI51"/>
          <cell r="OOJ51"/>
          <cell r="OOK51"/>
          <cell r="OOL51"/>
          <cell r="OOM51"/>
          <cell r="OON51"/>
          <cell r="OOO51"/>
          <cell r="OOP51"/>
          <cell r="OOQ51"/>
          <cell r="OOR51"/>
          <cell r="OOS51"/>
          <cell r="OOT51"/>
          <cell r="OOU51"/>
          <cell r="OOV51"/>
          <cell r="OOW51"/>
          <cell r="OOX51"/>
          <cell r="OOY51"/>
          <cell r="OOZ51"/>
          <cell r="OPA51"/>
          <cell r="OPB51"/>
          <cell r="OPC51"/>
          <cell r="OPD51"/>
          <cell r="OPE51"/>
          <cell r="OPF51"/>
          <cell r="OPG51"/>
          <cell r="OPH51"/>
          <cell r="OPI51"/>
          <cell r="OPJ51"/>
          <cell r="OPK51"/>
          <cell r="OPL51"/>
          <cell r="OPM51"/>
          <cell r="OPN51"/>
          <cell r="OPO51"/>
          <cell r="OPP51"/>
          <cell r="OPQ51"/>
          <cell r="OPR51"/>
          <cell r="OPS51"/>
          <cell r="OPT51"/>
          <cell r="OPU51"/>
          <cell r="OPV51"/>
          <cell r="OPW51"/>
          <cell r="OPX51"/>
          <cell r="OPY51"/>
          <cell r="OPZ51"/>
          <cell r="OQA51"/>
          <cell r="OQB51"/>
          <cell r="OQC51"/>
          <cell r="OQD51"/>
          <cell r="OQE51"/>
          <cell r="OQF51"/>
          <cell r="OQG51"/>
          <cell r="OQH51"/>
          <cell r="OQI51"/>
          <cell r="OQJ51"/>
          <cell r="OQK51"/>
          <cell r="OQL51"/>
          <cell r="OQM51"/>
          <cell r="OQN51"/>
          <cell r="OQO51"/>
          <cell r="OQP51"/>
          <cell r="OQQ51"/>
          <cell r="OQR51"/>
          <cell r="OQS51"/>
          <cell r="OQT51"/>
          <cell r="OQU51"/>
          <cell r="OQV51"/>
          <cell r="OQW51"/>
          <cell r="OQX51"/>
          <cell r="OQY51"/>
          <cell r="OQZ51"/>
          <cell r="ORA51"/>
          <cell r="ORB51"/>
          <cell r="ORC51"/>
          <cell r="ORD51"/>
          <cell r="ORE51"/>
          <cell r="ORF51"/>
          <cell r="ORG51"/>
          <cell r="ORH51"/>
          <cell r="ORI51"/>
          <cell r="ORJ51"/>
          <cell r="ORK51"/>
          <cell r="ORL51"/>
          <cell r="ORM51"/>
          <cell r="ORN51"/>
          <cell r="ORO51"/>
          <cell r="ORP51"/>
          <cell r="ORQ51"/>
          <cell r="ORR51"/>
          <cell r="ORS51"/>
          <cell r="ORT51"/>
          <cell r="ORU51"/>
          <cell r="ORV51"/>
          <cell r="ORW51"/>
          <cell r="ORX51"/>
          <cell r="ORY51"/>
          <cell r="ORZ51"/>
          <cell r="OSA51"/>
          <cell r="OSB51"/>
          <cell r="OSC51"/>
          <cell r="OSD51"/>
          <cell r="OSE51"/>
          <cell r="OSF51"/>
          <cell r="OSG51"/>
          <cell r="OSH51"/>
          <cell r="OSI51"/>
          <cell r="OSJ51"/>
          <cell r="OSK51"/>
          <cell r="OSL51"/>
          <cell r="OSM51"/>
          <cell r="OSN51"/>
          <cell r="OSO51"/>
          <cell r="OSP51"/>
          <cell r="OSQ51"/>
          <cell r="OSR51"/>
          <cell r="OSS51"/>
          <cell r="OST51"/>
          <cell r="OSU51"/>
          <cell r="OSV51"/>
          <cell r="OSW51"/>
          <cell r="OSX51"/>
          <cell r="OSY51"/>
          <cell r="OSZ51"/>
          <cell r="OTA51"/>
          <cell r="OTB51"/>
          <cell r="OTC51"/>
          <cell r="OTD51"/>
          <cell r="OTE51"/>
          <cell r="OTF51"/>
          <cell r="OTG51"/>
          <cell r="OTH51"/>
          <cell r="OTI51"/>
          <cell r="OTJ51"/>
          <cell r="OTK51"/>
          <cell r="OTL51"/>
          <cell r="OTM51"/>
          <cell r="OTN51"/>
          <cell r="OTO51"/>
          <cell r="OTP51"/>
          <cell r="OTQ51"/>
          <cell r="OTR51"/>
          <cell r="OTS51"/>
          <cell r="OTT51"/>
          <cell r="OTU51"/>
          <cell r="OTV51"/>
          <cell r="OTW51"/>
          <cell r="OTX51"/>
          <cell r="OTY51"/>
          <cell r="OTZ51"/>
          <cell r="OUA51"/>
          <cell r="OUB51"/>
          <cell r="OUC51"/>
          <cell r="OUD51"/>
          <cell r="OUE51"/>
          <cell r="OUF51"/>
          <cell r="OUG51"/>
          <cell r="OUH51"/>
          <cell r="OUI51"/>
          <cell r="OUJ51"/>
          <cell r="OUK51"/>
          <cell r="OUL51"/>
          <cell r="OUM51"/>
          <cell r="OUN51"/>
          <cell r="OUO51"/>
          <cell r="OUP51"/>
          <cell r="OUQ51"/>
          <cell r="OUR51"/>
          <cell r="OUS51"/>
          <cell r="OUT51"/>
          <cell r="OUU51"/>
          <cell r="OUV51"/>
          <cell r="OUW51"/>
          <cell r="OUX51"/>
          <cell r="OUY51"/>
          <cell r="OUZ51"/>
          <cell r="OVA51"/>
          <cell r="OVB51"/>
          <cell r="OVC51"/>
          <cell r="OVD51"/>
          <cell r="OVE51"/>
          <cell r="OVF51"/>
          <cell r="OVG51"/>
          <cell r="OVH51"/>
          <cell r="OVI51"/>
          <cell r="OVJ51"/>
          <cell r="OVK51"/>
          <cell r="OVL51"/>
          <cell r="OVM51"/>
          <cell r="OVN51"/>
          <cell r="OVO51"/>
          <cell r="OVP51"/>
          <cell r="OVQ51"/>
          <cell r="OVR51"/>
          <cell r="OVS51"/>
          <cell r="OVT51"/>
          <cell r="OVU51"/>
          <cell r="OVV51"/>
          <cell r="OVW51"/>
          <cell r="OVX51"/>
          <cell r="OVY51"/>
          <cell r="OVZ51"/>
          <cell r="OWA51"/>
          <cell r="OWB51"/>
          <cell r="OWC51"/>
          <cell r="OWD51"/>
          <cell r="OWE51"/>
          <cell r="OWF51"/>
          <cell r="OWG51"/>
          <cell r="OWH51"/>
          <cell r="OWI51"/>
          <cell r="OWJ51"/>
          <cell r="OWK51"/>
          <cell r="OWL51"/>
          <cell r="OWM51"/>
          <cell r="OWN51"/>
          <cell r="OWO51"/>
          <cell r="OWP51"/>
          <cell r="OWQ51"/>
          <cell r="OWR51"/>
          <cell r="OWS51"/>
          <cell r="OWT51"/>
          <cell r="OWU51"/>
          <cell r="OWV51"/>
          <cell r="OWW51"/>
          <cell r="OWX51"/>
          <cell r="OWY51"/>
          <cell r="OWZ51"/>
          <cell r="OXA51"/>
          <cell r="OXB51"/>
          <cell r="OXC51"/>
          <cell r="OXD51"/>
          <cell r="OXE51"/>
          <cell r="OXF51"/>
          <cell r="OXG51"/>
          <cell r="OXH51"/>
          <cell r="OXI51"/>
          <cell r="OXJ51"/>
          <cell r="OXK51"/>
          <cell r="OXL51"/>
          <cell r="OXM51"/>
          <cell r="OXN51"/>
          <cell r="OXO51"/>
          <cell r="OXP51"/>
          <cell r="OXQ51"/>
          <cell r="OXR51"/>
          <cell r="OXS51"/>
          <cell r="OXT51"/>
          <cell r="OXU51"/>
          <cell r="OXV51"/>
          <cell r="OXW51"/>
          <cell r="OXX51"/>
          <cell r="OXY51"/>
          <cell r="OXZ51"/>
          <cell r="OYA51"/>
          <cell r="OYB51"/>
          <cell r="OYC51"/>
          <cell r="OYD51"/>
          <cell r="OYE51"/>
          <cell r="OYF51"/>
          <cell r="OYG51"/>
          <cell r="OYH51"/>
          <cell r="OYI51"/>
          <cell r="OYJ51"/>
          <cell r="OYK51"/>
          <cell r="OYL51"/>
          <cell r="OYM51"/>
          <cell r="OYN51"/>
          <cell r="OYO51"/>
          <cell r="OYP51"/>
          <cell r="OYQ51"/>
          <cell r="OYR51"/>
          <cell r="OYS51"/>
          <cell r="OYT51"/>
          <cell r="OYU51"/>
          <cell r="OYV51"/>
          <cell r="OYW51"/>
          <cell r="OYX51"/>
          <cell r="OYY51"/>
          <cell r="OYZ51"/>
          <cell r="OZA51"/>
          <cell r="OZB51"/>
          <cell r="OZC51"/>
          <cell r="OZD51"/>
          <cell r="OZE51"/>
          <cell r="OZF51"/>
          <cell r="OZG51"/>
          <cell r="OZH51"/>
          <cell r="OZI51"/>
          <cell r="OZJ51"/>
          <cell r="OZK51"/>
          <cell r="OZL51"/>
          <cell r="OZM51"/>
          <cell r="OZN51"/>
          <cell r="OZO51"/>
          <cell r="OZP51"/>
          <cell r="OZQ51"/>
          <cell r="OZR51"/>
          <cell r="OZS51"/>
          <cell r="OZT51"/>
          <cell r="OZU51"/>
          <cell r="OZV51"/>
          <cell r="OZW51"/>
          <cell r="OZX51"/>
          <cell r="OZY51"/>
          <cell r="OZZ51"/>
          <cell r="PAA51"/>
          <cell r="PAB51"/>
          <cell r="PAC51"/>
          <cell r="PAD51"/>
          <cell r="PAE51"/>
          <cell r="PAF51"/>
          <cell r="PAG51"/>
          <cell r="PAH51"/>
          <cell r="PAI51"/>
          <cell r="PAJ51"/>
          <cell r="PAK51"/>
          <cell r="PAL51"/>
          <cell r="PAM51"/>
          <cell r="PAN51"/>
          <cell r="PAO51"/>
          <cell r="PAP51"/>
          <cell r="PAQ51"/>
          <cell r="PAR51"/>
          <cell r="PAS51"/>
          <cell r="PAT51"/>
          <cell r="PAU51"/>
          <cell r="PAV51"/>
          <cell r="PAW51"/>
          <cell r="PAX51"/>
          <cell r="PAY51"/>
          <cell r="PAZ51"/>
          <cell r="PBA51"/>
          <cell r="PBB51"/>
          <cell r="PBC51"/>
          <cell r="PBD51"/>
          <cell r="PBE51"/>
          <cell r="PBF51"/>
          <cell r="PBG51"/>
          <cell r="PBH51"/>
          <cell r="PBI51"/>
          <cell r="PBJ51"/>
          <cell r="PBK51"/>
          <cell r="PBL51"/>
          <cell r="PBM51"/>
          <cell r="PBN51"/>
          <cell r="PBO51"/>
          <cell r="PBP51"/>
          <cell r="PBQ51"/>
          <cell r="PBR51"/>
          <cell r="PBS51"/>
          <cell r="PBT51"/>
          <cell r="PBU51"/>
          <cell r="PBV51"/>
          <cell r="PBW51"/>
          <cell r="PBX51"/>
          <cell r="PBY51"/>
          <cell r="PBZ51"/>
          <cell r="PCA51"/>
          <cell r="PCB51"/>
          <cell r="PCC51"/>
          <cell r="PCD51"/>
          <cell r="PCE51"/>
          <cell r="PCF51"/>
          <cell r="PCG51"/>
          <cell r="PCH51"/>
          <cell r="PCI51"/>
          <cell r="PCJ51"/>
          <cell r="PCK51"/>
          <cell r="PCL51"/>
          <cell r="PCM51"/>
          <cell r="PCN51"/>
          <cell r="PCO51"/>
          <cell r="PCP51"/>
          <cell r="PCQ51"/>
          <cell r="PCR51"/>
          <cell r="PCS51"/>
          <cell r="PCT51"/>
          <cell r="PCU51"/>
          <cell r="PCV51"/>
          <cell r="PCW51"/>
          <cell r="PCX51"/>
          <cell r="PCY51"/>
          <cell r="PCZ51"/>
          <cell r="PDA51"/>
          <cell r="PDB51"/>
          <cell r="PDC51"/>
          <cell r="PDD51"/>
          <cell r="PDE51"/>
          <cell r="PDF51"/>
          <cell r="PDG51"/>
          <cell r="PDH51"/>
          <cell r="PDI51"/>
          <cell r="PDJ51"/>
          <cell r="PDK51"/>
          <cell r="PDL51"/>
          <cell r="PDM51"/>
          <cell r="PDN51"/>
          <cell r="PDO51"/>
          <cell r="PDP51"/>
          <cell r="PDQ51"/>
          <cell r="PDR51"/>
          <cell r="PDS51"/>
          <cell r="PDT51"/>
          <cell r="PDU51"/>
          <cell r="PDV51"/>
          <cell r="PDW51"/>
          <cell r="PDX51"/>
          <cell r="PDY51"/>
          <cell r="PDZ51"/>
          <cell r="PEA51"/>
          <cell r="PEB51"/>
          <cell r="PEC51"/>
          <cell r="PED51"/>
          <cell r="PEE51"/>
          <cell r="PEF51"/>
          <cell r="PEG51"/>
          <cell r="PEH51"/>
          <cell r="PEI51"/>
          <cell r="PEJ51"/>
          <cell r="PEK51"/>
          <cell r="PEL51"/>
          <cell r="PEM51"/>
          <cell r="PEN51"/>
          <cell r="PEO51"/>
          <cell r="PEP51"/>
          <cell r="PEQ51"/>
          <cell r="PER51"/>
          <cell r="PES51"/>
          <cell r="PET51"/>
          <cell r="PEU51"/>
          <cell r="PEV51"/>
          <cell r="PEW51"/>
          <cell r="PEX51"/>
          <cell r="PEY51"/>
          <cell r="PEZ51"/>
          <cell r="PFA51"/>
          <cell r="PFB51"/>
          <cell r="PFC51"/>
          <cell r="PFD51"/>
          <cell r="PFE51"/>
          <cell r="PFF51"/>
          <cell r="PFG51"/>
          <cell r="PFH51"/>
          <cell r="PFI51"/>
          <cell r="PFJ51"/>
          <cell r="PFK51"/>
          <cell r="PFL51"/>
          <cell r="PFM51"/>
          <cell r="PFN51"/>
          <cell r="PFO51"/>
          <cell r="PFP51"/>
          <cell r="PFQ51"/>
          <cell r="PFR51"/>
          <cell r="PFS51"/>
          <cell r="PFT51"/>
          <cell r="PFU51"/>
          <cell r="PFV51"/>
          <cell r="PFW51"/>
          <cell r="PFX51"/>
          <cell r="PFY51"/>
          <cell r="PFZ51"/>
          <cell r="PGA51"/>
          <cell r="PGB51"/>
          <cell r="PGC51"/>
          <cell r="PGD51"/>
          <cell r="PGE51"/>
          <cell r="PGF51"/>
          <cell r="PGG51"/>
          <cell r="PGH51"/>
          <cell r="PGI51"/>
          <cell r="PGJ51"/>
          <cell r="PGK51"/>
          <cell r="PGL51"/>
          <cell r="PGM51"/>
          <cell r="PGN51"/>
          <cell r="PGO51"/>
          <cell r="PGP51"/>
          <cell r="PGQ51"/>
          <cell r="PGR51"/>
          <cell r="PGS51"/>
          <cell r="PGT51"/>
          <cell r="PGU51"/>
          <cell r="PGV51"/>
          <cell r="PGW51"/>
          <cell r="PGX51"/>
          <cell r="PGY51"/>
          <cell r="PGZ51"/>
          <cell r="PHA51"/>
          <cell r="PHB51"/>
          <cell r="PHC51"/>
          <cell r="PHD51"/>
          <cell r="PHE51"/>
          <cell r="PHF51"/>
          <cell r="PHG51"/>
          <cell r="PHH51"/>
          <cell r="PHI51"/>
          <cell r="PHJ51"/>
          <cell r="PHK51"/>
          <cell r="PHL51"/>
          <cell r="PHM51"/>
          <cell r="PHN51"/>
          <cell r="PHO51"/>
          <cell r="PHP51"/>
          <cell r="PHQ51"/>
          <cell r="PHR51"/>
          <cell r="PHS51"/>
          <cell r="PHT51"/>
          <cell r="PHU51"/>
          <cell r="PHV51"/>
          <cell r="PHW51"/>
          <cell r="PHX51"/>
          <cell r="PHY51"/>
          <cell r="PHZ51"/>
          <cell r="PIA51"/>
          <cell r="PIB51"/>
          <cell r="PIC51"/>
          <cell r="PID51"/>
          <cell r="PIE51"/>
          <cell r="PIF51"/>
          <cell r="PIG51"/>
          <cell r="PIH51"/>
          <cell r="PII51"/>
          <cell r="PIJ51"/>
          <cell r="PIK51"/>
          <cell r="PIL51"/>
          <cell r="PIM51"/>
          <cell r="PIN51"/>
          <cell r="PIO51"/>
          <cell r="PIP51"/>
          <cell r="PIQ51"/>
          <cell r="PIR51"/>
          <cell r="PIS51"/>
          <cell r="PIT51"/>
          <cell r="PIU51"/>
          <cell r="PIV51"/>
          <cell r="PIW51"/>
          <cell r="PIX51"/>
          <cell r="PIY51"/>
          <cell r="PIZ51"/>
          <cell r="PJA51"/>
          <cell r="PJB51"/>
          <cell r="PJC51"/>
          <cell r="PJD51"/>
          <cell r="PJE51"/>
          <cell r="PJF51"/>
          <cell r="PJG51"/>
          <cell r="PJH51"/>
          <cell r="PJI51"/>
          <cell r="PJJ51"/>
          <cell r="PJK51"/>
          <cell r="PJL51"/>
          <cell r="PJM51"/>
          <cell r="PJN51"/>
          <cell r="PJO51"/>
          <cell r="PJP51"/>
          <cell r="PJQ51"/>
          <cell r="PJR51"/>
          <cell r="PJS51"/>
          <cell r="PJT51"/>
          <cell r="PJU51"/>
          <cell r="PJV51"/>
          <cell r="PJW51"/>
          <cell r="PJX51"/>
          <cell r="PJY51"/>
          <cell r="PJZ51"/>
          <cell r="PKA51"/>
          <cell r="PKB51"/>
          <cell r="PKC51"/>
          <cell r="PKD51"/>
          <cell r="PKE51"/>
          <cell r="PKF51"/>
          <cell r="PKG51"/>
          <cell r="PKH51"/>
          <cell r="PKI51"/>
          <cell r="PKJ51"/>
          <cell r="PKK51"/>
          <cell r="PKL51"/>
          <cell r="PKM51"/>
          <cell r="PKN51"/>
          <cell r="PKO51"/>
          <cell r="PKP51"/>
          <cell r="PKQ51"/>
          <cell r="PKR51"/>
          <cell r="PKS51"/>
          <cell r="PKT51"/>
          <cell r="PKU51"/>
          <cell r="PKV51"/>
          <cell r="PKW51"/>
          <cell r="PKX51"/>
          <cell r="PKY51"/>
          <cell r="PKZ51"/>
          <cell r="PLA51"/>
          <cell r="PLB51"/>
          <cell r="PLC51"/>
          <cell r="PLD51"/>
          <cell r="PLE51"/>
          <cell r="PLF51"/>
          <cell r="PLG51"/>
          <cell r="PLH51"/>
          <cell r="PLI51"/>
          <cell r="PLJ51"/>
          <cell r="PLK51"/>
          <cell r="PLL51"/>
          <cell r="PLM51"/>
          <cell r="PLN51"/>
          <cell r="PLO51"/>
          <cell r="PLP51"/>
          <cell r="PLQ51"/>
          <cell r="PLR51"/>
          <cell r="PLS51"/>
          <cell r="PLT51"/>
          <cell r="PLU51"/>
          <cell r="PLV51"/>
          <cell r="PLW51"/>
          <cell r="PLX51"/>
          <cell r="PLY51"/>
          <cell r="PLZ51"/>
          <cell r="PMA51"/>
          <cell r="PMB51"/>
          <cell r="PMC51"/>
          <cell r="PMD51"/>
          <cell r="PME51"/>
          <cell r="PMF51"/>
          <cell r="PMG51"/>
          <cell r="PMH51"/>
          <cell r="PMI51"/>
          <cell r="PMJ51"/>
          <cell r="PMK51"/>
          <cell r="PML51"/>
          <cell r="PMM51"/>
          <cell r="PMN51"/>
          <cell r="PMO51"/>
          <cell r="PMP51"/>
          <cell r="PMQ51"/>
          <cell r="PMR51"/>
          <cell r="PMS51"/>
          <cell r="PMT51"/>
          <cell r="PMU51"/>
          <cell r="PMV51"/>
          <cell r="PMW51"/>
          <cell r="PMX51"/>
          <cell r="PMY51"/>
          <cell r="PMZ51"/>
          <cell r="PNA51"/>
          <cell r="PNB51"/>
          <cell r="PNC51"/>
          <cell r="PND51"/>
          <cell r="PNE51"/>
          <cell r="PNF51"/>
          <cell r="PNG51"/>
          <cell r="PNH51"/>
          <cell r="PNI51"/>
          <cell r="PNJ51"/>
          <cell r="PNK51"/>
          <cell r="PNL51"/>
          <cell r="PNM51"/>
          <cell r="PNN51"/>
          <cell r="PNO51"/>
          <cell r="PNP51"/>
          <cell r="PNQ51"/>
          <cell r="PNR51"/>
          <cell r="PNS51"/>
          <cell r="PNT51"/>
          <cell r="PNU51"/>
          <cell r="PNV51"/>
          <cell r="PNW51"/>
          <cell r="PNX51"/>
          <cell r="PNY51"/>
          <cell r="PNZ51"/>
          <cell r="POA51"/>
          <cell r="POB51"/>
          <cell r="POC51"/>
          <cell r="POD51"/>
          <cell r="POE51"/>
          <cell r="POF51"/>
          <cell r="POG51"/>
          <cell r="POH51"/>
          <cell r="POI51"/>
          <cell r="POJ51"/>
          <cell r="POK51"/>
          <cell r="POL51"/>
          <cell r="POM51"/>
          <cell r="PON51"/>
          <cell r="POO51"/>
          <cell r="POP51"/>
          <cell r="POQ51"/>
          <cell r="POR51"/>
          <cell r="POS51"/>
          <cell r="POT51"/>
          <cell r="POU51"/>
          <cell r="POV51"/>
          <cell r="POW51"/>
          <cell r="POX51"/>
          <cell r="POY51"/>
          <cell r="POZ51"/>
          <cell r="PPA51"/>
          <cell r="PPB51"/>
          <cell r="PPC51"/>
          <cell r="PPD51"/>
          <cell r="PPE51"/>
          <cell r="PPF51"/>
          <cell r="PPG51"/>
          <cell r="PPH51"/>
          <cell r="PPI51"/>
          <cell r="PPJ51"/>
          <cell r="PPK51"/>
          <cell r="PPL51"/>
          <cell r="PPM51"/>
          <cell r="PPN51"/>
          <cell r="PPO51"/>
          <cell r="PPP51"/>
          <cell r="PPQ51"/>
          <cell r="PPR51"/>
          <cell r="PPS51"/>
          <cell r="PPT51"/>
          <cell r="PPU51"/>
          <cell r="PPV51"/>
          <cell r="PPW51"/>
          <cell r="PPX51"/>
          <cell r="PPY51"/>
          <cell r="PPZ51"/>
          <cell r="PQA51"/>
          <cell r="PQB51"/>
          <cell r="PQC51"/>
          <cell r="PQD51"/>
          <cell r="PQE51"/>
          <cell r="PQF51"/>
          <cell r="PQG51"/>
          <cell r="PQH51"/>
          <cell r="PQI51"/>
          <cell r="PQJ51"/>
          <cell r="PQK51"/>
          <cell r="PQL51"/>
          <cell r="PQM51"/>
          <cell r="PQN51"/>
          <cell r="PQO51"/>
          <cell r="PQP51"/>
          <cell r="PQQ51"/>
          <cell r="PQR51"/>
          <cell r="PQS51"/>
          <cell r="PQT51"/>
          <cell r="PQU51"/>
          <cell r="PQV51"/>
          <cell r="PQW51"/>
          <cell r="PQX51"/>
          <cell r="PQY51"/>
          <cell r="PQZ51"/>
          <cell r="PRA51"/>
          <cell r="PRB51"/>
          <cell r="PRC51"/>
          <cell r="PRD51"/>
          <cell r="PRE51"/>
          <cell r="PRF51"/>
          <cell r="PRG51"/>
          <cell r="PRH51"/>
          <cell r="PRI51"/>
          <cell r="PRJ51"/>
          <cell r="PRK51"/>
          <cell r="PRL51"/>
          <cell r="PRM51"/>
          <cell r="PRN51"/>
          <cell r="PRO51"/>
          <cell r="PRP51"/>
          <cell r="PRQ51"/>
          <cell r="PRR51"/>
          <cell r="PRS51"/>
          <cell r="PRT51"/>
          <cell r="PRU51"/>
          <cell r="PRV51"/>
          <cell r="PRW51"/>
          <cell r="PRX51"/>
          <cell r="PRY51"/>
          <cell r="PRZ51"/>
          <cell r="PSA51"/>
          <cell r="PSB51"/>
          <cell r="PSC51"/>
          <cell r="PSD51"/>
          <cell r="PSE51"/>
          <cell r="PSF51"/>
          <cell r="PSG51"/>
          <cell r="PSH51"/>
          <cell r="PSI51"/>
          <cell r="PSJ51"/>
          <cell r="PSK51"/>
          <cell r="PSL51"/>
          <cell r="PSM51"/>
          <cell r="PSN51"/>
          <cell r="PSO51"/>
          <cell r="PSP51"/>
          <cell r="PSQ51"/>
          <cell r="PSR51"/>
          <cell r="PSS51"/>
          <cell r="PST51"/>
          <cell r="PSU51"/>
          <cell r="PSV51"/>
          <cell r="PSW51"/>
          <cell r="PSX51"/>
          <cell r="PSY51"/>
          <cell r="PSZ51"/>
          <cell r="PTA51"/>
          <cell r="PTB51"/>
          <cell r="PTC51"/>
          <cell r="PTD51"/>
          <cell r="PTE51"/>
          <cell r="PTF51"/>
          <cell r="PTG51"/>
          <cell r="PTH51"/>
          <cell r="PTI51"/>
          <cell r="PTJ51"/>
          <cell r="PTK51"/>
          <cell r="PTL51"/>
          <cell r="PTM51"/>
          <cell r="PTN51"/>
          <cell r="PTO51"/>
          <cell r="PTP51"/>
          <cell r="PTQ51"/>
          <cell r="PTR51"/>
          <cell r="PTS51"/>
          <cell r="PTT51"/>
          <cell r="PTU51"/>
          <cell r="PTV51"/>
          <cell r="PTW51"/>
          <cell r="PTX51"/>
          <cell r="PTY51"/>
          <cell r="PTZ51"/>
          <cell r="PUA51"/>
          <cell r="PUB51"/>
          <cell r="PUC51"/>
          <cell r="PUD51"/>
          <cell r="PUE51"/>
          <cell r="PUF51"/>
          <cell r="PUG51"/>
          <cell r="PUH51"/>
          <cell r="PUI51"/>
          <cell r="PUJ51"/>
          <cell r="PUK51"/>
          <cell r="PUL51"/>
          <cell r="PUM51"/>
          <cell r="PUN51"/>
          <cell r="PUO51"/>
          <cell r="PUP51"/>
          <cell r="PUQ51"/>
          <cell r="PUR51"/>
          <cell r="PUS51"/>
          <cell r="PUT51"/>
          <cell r="PUU51"/>
          <cell r="PUV51"/>
          <cell r="PUW51"/>
          <cell r="PUX51"/>
          <cell r="PUY51"/>
          <cell r="PUZ51"/>
          <cell r="PVA51"/>
          <cell r="PVB51"/>
          <cell r="PVC51"/>
          <cell r="PVD51"/>
          <cell r="PVE51"/>
          <cell r="PVF51"/>
          <cell r="PVG51"/>
          <cell r="PVH51"/>
          <cell r="PVI51"/>
          <cell r="PVJ51"/>
          <cell r="PVK51"/>
          <cell r="PVL51"/>
          <cell r="PVM51"/>
          <cell r="PVN51"/>
          <cell r="PVO51"/>
          <cell r="PVP51"/>
          <cell r="PVQ51"/>
          <cell r="PVR51"/>
          <cell r="PVS51"/>
          <cell r="PVT51"/>
          <cell r="PVU51"/>
          <cell r="PVV51"/>
          <cell r="PVW51"/>
          <cell r="PVX51"/>
          <cell r="PVY51"/>
          <cell r="PVZ51"/>
          <cell r="PWA51"/>
          <cell r="PWB51"/>
          <cell r="PWC51"/>
          <cell r="PWD51"/>
          <cell r="PWE51"/>
          <cell r="PWF51"/>
          <cell r="PWG51"/>
          <cell r="PWH51"/>
          <cell r="PWI51"/>
          <cell r="PWJ51"/>
          <cell r="PWK51"/>
          <cell r="PWL51"/>
          <cell r="PWM51"/>
          <cell r="PWN51"/>
          <cell r="PWO51"/>
          <cell r="PWP51"/>
          <cell r="PWQ51"/>
          <cell r="PWR51"/>
          <cell r="PWS51"/>
          <cell r="PWT51"/>
          <cell r="PWU51"/>
          <cell r="PWV51"/>
          <cell r="PWW51"/>
          <cell r="PWX51"/>
          <cell r="PWY51"/>
          <cell r="PWZ51"/>
          <cell r="PXA51"/>
          <cell r="PXB51"/>
          <cell r="PXC51"/>
          <cell r="PXD51"/>
          <cell r="PXE51"/>
          <cell r="PXF51"/>
          <cell r="PXG51"/>
          <cell r="PXH51"/>
          <cell r="PXI51"/>
          <cell r="PXJ51"/>
          <cell r="PXK51"/>
          <cell r="PXL51"/>
          <cell r="PXM51"/>
          <cell r="PXN51"/>
          <cell r="PXO51"/>
          <cell r="PXP51"/>
          <cell r="PXQ51"/>
          <cell r="PXR51"/>
          <cell r="PXS51"/>
          <cell r="PXT51"/>
          <cell r="PXU51"/>
          <cell r="PXV51"/>
          <cell r="PXW51"/>
          <cell r="PXX51"/>
          <cell r="PXY51"/>
          <cell r="PXZ51"/>
          <cell r="PYA51"/>
          <cell r="PYB51"/>
          <cell r="PYC51"/>
          <cell r="PYD51"/>
          <cell r="PYE51"/>
          <cell r="PYF51"/>
          <cell r="PYG51"/>
          <cell r="PYH51"/>
          <cell r="PYI51"/>
          <cell r="PYJ51"/>
          <cell r="PYK51"/>
          <cell r="PYL51"/>
          <cell r="PYM51"/>
          <cell r="PYN51"/>
          <cell r="PYO51"/>
          <cell r="PYP51"/>
          <cell r="PYQ51"/>
          <cell r="PYR51"/>
          <cell r="PYS51"/>
          <cell r="PYT51"/>
          <cell r="PYU51"/>
          <cell r="PYV51"/>
          <cell r="PYW51"/>
          <cell r="PYX51"/>
          <cell r="PYY51"/>
          <cell r="PYZ51"/>
          <cell r="PZA51"/>
          <cell r="PZB51"/>
          <cell r="PZC51"/>
          <cell r="PZD51"/>
          <cell r="PZE51"/>
          <cell r="PZF51"/>
          <cell r="PZG51"/>
          <cell r="PZH51"/>
          <cell r="PZI51"/>
          <cell r="PZJ51"/>
          <cell r="PZK51"/>
          <cell r="PZL51"/>
          <cell r="PZM51"/>
          <cell r="PZN51"/>
          <cell r="PZO51"/>
          <cell r="PZP51"/>
          <cell r="PZQ51"/>
          <cell r="PZR51"/>
          <cell r="PZS51"/>
          <cell r="PZT51"/>
          <cell r="PZU51"/>
          <cell r="PZV51"/>
          <cell r="PZW51"/>
          <cell r="PZX51"/>
          <cell r="PZY51"/>
          <cell r="PZZ51"/>
          <cell r="QAA51"/>
          <cell r="QAB51"/>
          <cell r="QAC51"/>
          <cell r="QAD51"/>
          <cell r="QAE51"/>
          <cell r="QAF51"/>
          <cell r="QAG51"/>
          <cell r="QAH51"/>
          <cell r="QAI51"/>
          <cell r="QAJ51"/>
          <cell r="QAK51"/>
          <cell r="QAL51"/>
          <cell r="QAM51"/>
          <cell r="QAN51"/>
          <cell r="QAO51"/>
          <cell r="QAP51"/>
          <cell r="QAQ51"/>
          <cell r="QAR51"/>
          <cell r="QAS51"/>
          <cell r="QAT51"/>
          <cell r="QAU51"/>
          <cell r="QAV51"/>
          <cell r="QAW51"/>
          <cell r="QAX51"/>
          <cell r="QAY51"/>
          <cell r="QAZ51"/>
          <cell r="QBA51"/>
          <cell r="QBB51"/>
          <cell r="QBC51"/>
          <cell r="QBD51"/>
          <cell r="QBE51"/>
          <cell r="QBF51"/>
          <cell r="QBG51"/>
          <cell r="QBH51"/>
          <cell r="QBI51"/>
          <cell r="QBJ51"/>
          <cell r="QBK51"/>
          <cell r="QBL51"/>
          <cell r="QBM51"/>
          <cell r="QBN51"/>
          <cell r="QBO51"/>
          <cell r="QBP51"/>
          <cell r="QBQ51"/>
          <cell r="QBR51"/>
          <cell r="QBS51"/>
          <cell r="QBT51"/>
          <cell r="QBU51"/>
          <cell r="QBV51"/>
          <cell r="QBW51"/>
          <cell r="QBX51"/>
          <cell r="QBY51"/>
          <cell r="QBZ51"/>
          <cell r="QCA51"/>
          <cell r="QCB51"/>
          <cell r="QCC51"/>
          <cell r="QCD51"/>
          <cell r="QCE51"/>
          <cell r="QCF51"/>
          <cell r="QCG51"/>
          <cell r="QCH51"/>
          <cell r="QCI51"/>
          <cell r="QCJ51"/>
          <cell r="QCK51"/>
          <cell r="QCL51"/>
          <cell r="QCM51"/>
          <cell r="QCN51"/>
          <cell r="QCO51"/>
          <cell r="QCP51"/>
          <cell r="QCQ51"/>
          <cell r="QCR51"/>
          <cell r="QCS51"/>
          <cell r="QCT51"/>
          <cell r="QCU51"/>
          <cell r="QCV51"/>
          <cell r="QCW51"/>
          <cell r="QCX51"/>
          <cell r="QCY51"/>
          <cell r="QCZ51"/>
          <cell r="QDA51"/>
          <cell r="QDB51"/>
          <cell r="QDC51"/>
          <cell r="QDD51"/>
          <cell r="QDE51"/>
          <cell r="QDF51"/>
          <cell r="QDG51"/>
          <cell r="QDH51"/>
          <cell r="QDI51"/>
          <cell r="QDJ51"/>
          <cell r="QDK51"/>
          <cell r="QDL51"/>
          <cell r="QDM51"/>
          <cell r="QDN51"/>
          <cell r="QDO51"/>
          <cell r="QDP51"/>
          <cell r="QDQ51"/>
          <cell r="QDR51"/>
          <cell r="QDS51"/>
          <cell r="QDT51"/>
          <cell r="QDU51"/>
          <cell r="QDV51"/>
          <cell r="QDW51"/>
          <cell r="QDX51"/>
          <cell r="QDY51"/>
          <cell r="QDZ51"/>
          <cell r="QEA51"/>
          <cell r="QEB51"/>
          <cell r="QEC51"/>
          <cell r="QED51"/>
          <cell r="QEE51"/>
          <cell r="QEF51"/>
          <cell r="QEG51"/>
          <cell r="QEH51"/>
          <cell r="QEI51"/>
          <cell r="QEJ51"/>
          <cell r="QEK51"/>
          <cell r="QEL51"/>
          <cell r="QEM51"/>
          <cell r="QEN51"/>
          <cell r="QEO51"/>
          <cell r="QEP51"/>
          <cell r="QEQ51"/>
          <cell r="QER51"/>
          <cell r="QES51"/>
          <cell r="QET51"/>
          <cell r="QEU51"/>
          <cell r="QEV51"/>
          <cell r="QEW51"/>
          <cell r="QEX51"/>
          <cell r="QEY51"/>
          <cell r="QEZ51"/>
          <cell r="QFA51"/>
          <cell r="QFB51"/>
          <cell r="QFC51"/>
          <cell r="QFD51"/>
          <cell r="QFE51"/>
          <cell r="QFF51"/>
          <cell r="QFG51"/>
          <cell r="QFH51"/>
          <cell r="QFI51"/>
          <cell r="QFJ51"/>
          <cell r="QFK51"/>
          <cell r="QFL51"/>
          <cell r="QFM51"/>
          <cell r="QFN51"/>
          <cell r="QFO51"/>
          <cell r="QFP51"/>
          <cell r="QFQ51"/>
          <cell r="QFR51"/>
          <cell r="QFS51"/>
          <cell r="QFT51"/>
          <cell r="QFU51"/>
          <cell r="QFV51"/>
          <cell r="QFW51"/>
          <cell r="QFX51"/>
          <cell r="QFY51"/>
          <cell r="QFZ51"/>
          <cell r="QGA51"/>
          <cell r="QGB51"/>
          <cell r="QGC51"/>
          <cell r="QGD51"/>
          <cell r="QGE51"/>
          <cell r="QGF51"/>
          <cell r="QGG51"/>
          <cell r="QGH51"/>
          <cell r="QGI51"/>
          <cell r="QGJ51"/>
          <cell r="QGK51"/>
          <cell r="QGL51"/>
          <cell r="QGM51"/>
          <cell r="QGN51"/>
          <cell r="QGO51"/>
          <cell r="QGP51"/>
          <cell r="QGQ51"/>
          <cell r="QGR51"/>
          <cell r="QGS51"/>
          <cell r="QGT51"/>
          <cell r="QGU51"/>
          <cell r="QGV51"/>
          <cell r="QGW51"/>
          <cell r="QGX51"/>
          <cell r="QGY51"/>
          <cell r="QGZ51"/>
          <cell r="QHA51"/>
          <cell r="QHB51"/>
          <cell r="QHC51"/>
          <cell r="QHD51"/>
          <cell r="QHE51"/>
          <cell r="QHF51"/>
          <cell r="QHG51"/>
          <cell r="QHH51"/>
          <cell r="QHI51"/>
          <cell r="QHJ51"/>
          <cell r="QHK51"/>
          <cell r="QHL51"/>
          <cell r="QHM51"/>
          <cell r="QHN51"/>
          <cell r="QHO51"/>
          <cell r="QHP51"/>
          <cell r="QHQ51"/>
          <cell r="QHR51"/>
          <cell r="QHS51"/>
          <cell r="QHT51"/>
          <cell r="QHU51"/>
          <cell r="QHV51"/>
          <cell r="QHW51"/>
          <cell r="QHX51"/>
          <cell r="QHY51"/>
          <cell r="QHZ51"/>
          <cell r="QIA51"/>
          <cell r="QIB51"/>
          <cell r="QIC51"/>
          <cell r="QID51"/>
          <cell r="QIE51"/>
          <cell r="QIF51"/>
          <cell r="QIG51"/>
          <cell r="QIH51"/>
          <cell r="QII51"/>
          <cell r="QIJ51"/>
          <cell r="QIK51"/>
          <cell r="QIL51"/>
          <cell r="QIM51"/>
          <cell r="QIN51"/>
          <cell r="QIO51"/>
          <cell r="QIP51"/>
          <cell r="QIQ51"/>
          <cell r="QIR51"/>
          <cell r="QIS51"/>
          <cell r="QIT51"/>
          <cell r="QIU51"/>
          <cell r="QIV51"/>
          <cell r="QIW51"/>
          <cell r="QIX51"/>
          <cell r="QIY51"/>
          <cell r="QIZ51"/>
          <cell r="QJA51"/>
          <cell r="QJB51"/>
          <cell r="QJC51"/>
          <cell r="QJD51"/>
          <cell r="QJE51"/>
          <cell r="QJF51"/>
          <cell r="QJG51"/>
          <cell r="QJH51"/>
          <cell r="QJI51"/>
          <cell r="QJJ51"/>
          <cell r="QJK51"/>
          <cell r="QJL51"/>
          <cell r="QJM51"/>
          <cell r="QJN51"/>
          <cell r="QJO51"/>
          <cell r="QJP51"/>
          <cell r="QJQ51"/>
          <cell r="QJR51"/>
          <cell r="QJS51"/>
          <cell r="QJT51"/>
          <cell r="QJU51"/>
          <cell r="QJV51"/>
          <cell r="QJW51"/>
          <cell r="QJX51"/>
          <cell r="QJY51"/>
          <cell r="QJZ51"/>
          <cell r="QKA51"/>
          <cell r="QKB51"/>
          <cell r="QKC51"/>
          <cell r="QKD51"/>
          <cell r="QKE51"/>
          <cell r="QKF51"/>
          <cell r="QKG51"/>
          <cell r="QKH51"/>
          <cell r="QKI51"/>
          <cell r="QKJ51"/>
          <cell r="QKK51"/>
          <cell r="QKL51"/>
          <cell r="QKM51"/>
          <cell r="QKN51"/>
          <cell r="QKO51"/>
          <cell r="QKP51"/>
          <cell r="QKQ51"/>
          <cell r="QKR51"/>
          <cell r="QKS51"/>
          <cell r="QKT51"/>
          <cell r="QKU51"/>
          <cell r="QKV51"/>
          <cell r="QKW51"/>
          <cell r="QKX51"/>
          <cell r="QKY51"/>
          <cell r="QKZ51"/>
          <cell r="QLA51"/>
          <cell r="QLB51"/>
          <cell r="QLC51"/>
          <cell r="QLD51"/>
          <cell r="QLE51"/>
          <cell r="QLF51"/>
          <cell r="QLG51"/>
          <cell r="QLH51"/>
          <cell r="QLI51"/>
          <cell r="QLJ51"/>
          <cell r="QLK51"/>
          <cell r="QLL51"/>
          <cell r="QLM51"/>
          <cell r="QLN51"/>
          <cell r="QLO51"/>
          <cell r="QLP51"/>
          <cell r="QLQ51"/>
          <cell r="QLR51"/>
          <cell r="QLS51"/>
          <cell r="QLT51"/>
          <cell r="QLU51"/>
          <cell r="QLV51"/>
          <cell r="QLW51"/>
          <cell r="QLX51"/>
          <cell r="QLY51"/>
          <cell r="QLZ51"/>
          <cell r="QMA51"/>
          <cell r="QMB51"/>
          <cell r="QMC51"/>
          <cell r="QMD51"/>
          <cell r="QME51"/>
          <cell r="QMF51"/>
          <cell r="QMG51"/>
          <cell r="QMH51"/>
          <cell r="QMI51"/>
          <cell r="QMJ51"/>
          <cell r="QMK51"/>
          <cell r="QML51"/>
          <cell r="QMM51"/>
          <cell r="QMN51"/>
          <cell r="QMO51"/>
          <cell r="QMP51"/>
          <cell r="QMQ51"/>
          <cell r="QMR51"/>
          <cell r="QMS51"/>
          <cell r="QMT51"/>
          <cell r="QMU51"/>
          <cell r="QMV51"/>
          <cell r="QMW51"/>
          <cell r="QMX51"/>
          <cell r="QMY51"/>
          <cell r="QMZ51"/>
          <cell r="QNA51"/>
          <cell r="QNB51"/>
          <cell r="QNC51"/>
          <cell r="QND51"/>
          <cell r="QNE51"/>
          <cell r="QNF51"/>
          <cell r="QNG51"/>
          <cell r="QNH51"/>
          <cell r="QNI51"/>
          <cell r="QNJ51"/>
          <cell r="QNK51"/>
          <cell r="QNL51"/>
          <cell r="QNM51"/>
          <cell r="QNN51"/>
          <cell r="QNO51"/>
          <cell r="QNP51"/>
          <cell r="QNQ51"/>
          <cell r="QNR51"/>
          <cell r="QNS51"/>
          <cell r="QNT51"/>
          <cell r="QNU51"/>
          <cell r="QNV51"/>
          <cell r="QNW51"/>
          <cell r="QNX51"/>
          <cell r="QNY51"/>
          <cell r="QNZ51"/>
          <cell r="QOA51"/>
          <cell r="QOB51"/>
          <cell r="QOC51"/>
          <cell r="QOD51"/>
          <cell r="QOE51"/>
          <cell r="QOF51"/>
          <cell r="QOG51"/>
          <cell r="QOH51"/>
          <cell r="QOI51"/>
          <cell r="QOJ51"/>
          <cell r="QOK51"/>
          <cell r="QOL51"/>
          <cell r="QOM51"/>
          <cell r="QON51"/>
          <cell r="QOO51"/>
          <cell r="QOP51"/>
          <cell r="QOQ51"/>
          <cell r="QOR51"/>
          <cell r="QOS51"/>
          <cell r="QOT51"/>
          <cell r="QOU51"/>
          <cell r="QOV51"/>
          <cell r="QOW51"/>
          <cell r="QOX51"/>
          <cell r="QOY51"/>
          <cell r="QOZ51"/>
          <cell r="QPA51"/>
          <cell r="QPB51"/>
          <cell r="QPC51"/>
          <cell r="QPD51"/>
          <cell r="QPE51"/>
          <cell r="QPF51"/>
          <cell r="QPG51"/>
          <cell r="QPH51"/>
          <cell r="QPI51"/>
          <cell r="QPJ51"/>
          <cell r="QPK51"/>
          <cell r="QPL51"/>
          <cell r="QPM51"/>
          <cell r="QPN51"/>
          <cell r="QPO51"/>
          <cell r="QPP51"/>
          <cell r="QPQ51"/>
          <cell r="QPR51"/>
          <cell r="QPS51"/>
          <cell r="QPT51"/>
          <cell r="QPU51"/>
          <cell r="QPV51"/>
          <cell r="QPW51"/>
          <cell r="QPX51"/>
          <cell r="QPY51"/>
          <cell r="QPZ51"/>
          <cell r="QQA51"/>
          <cell r="QQB51"/>
          <cell r="QQC51"/>
          <cell r="QQD51"/>
          <cell r="QQE51"/>
          <cell r="QQF51"/>
          <cell r="QQG51"/>
          <cell r="QQH51"/>
          <cell r="QQI51"/>
          <cell r="QQJ51"/>
          <cell r="QQK51"/>
          <cell r="QQL51"/>
          <cell r="QQM51"/>
          <cell r="QQN51"/>
          <cell r="QQO51"/>
          <cell r="QQP51"/>
          <cell r="QQQ51"/>
          <cell r="QQR51"/>
          <cell r="QQS51"/>
          <cell r="QQT51"/>
          <cell r="QQU51"/>
          <cell r="QQV51"/>
          <cell r="QQW51"/>
          <cell r="QQX51"/>
          <cell r="QQY51"/>
          <cell r="QQZ51"/>
          <cell r="QRA51"/>
          <cell r="QRB51"/>
          <cell r="QRC51"/>
          <cell r="QRD51"/>
          <cell r="QRE51"/>
          <cell r="QRF51"/>
          <cell r="QRG51"/>
          <cell r="QRH51"/>
          <cell r="QRI51"/>
          <cell r="QRJ51"/>
          <cell r="QRK51"/>
          <cell r="QRL51"/>
          <cell r="QRM51"/>
          <cell r="QRN51"/>
          <cell r="QRO51"/>
          <cell r="QRP51"/>
          <cell r="QRQ51"/>
          <cell r="QRR51"/>
          <cell r="QRS51"/>
          <cell r="QRT51"/>
          <cell r="QRU51"/>
          <cell r="QRV51"/>
          <cell r="QRW51"/>
          <cell r="QRX51"/>
          <cell r="QRY51"/>
          <cell r="QRZ51"/>
          <cell r="QSA51"/>
          <cell r="QSB51"/>
          <cell r="QSC51"/>
          <cell r="QSD51"/>
          <cell r="QSE51"/>
          <cell r="QSF51"/>
          <cell r="QSG51"/>
          <cell r="QSH51"/>
          <cell r="QSI51"/>
          <cell r="QSJ51"/>
          <cell r="QSK51"/>
          <cell r="QSL51"/>
          <cell r="QSM51"/>
          <cell r="QSN51"/>
          <cell r="QSO51"/>
          <cell r="QSP51"/>
          <cell r="QSQ51"/>
          <cell r="QSR51"/>
          <cell r="QSS51"/>
          <cell r="QST51"/>
          <cell r="QSU51"/>
          <cell r="QSV51"/>
          <cell r="QSW51"/>
          <cell r="QSX51"/>
          <cell r="QSY51"/>
          <cell r="QSZ51"/>
          <cell r="QTA51"/>
          <cell r="QTB51"/>
          <cell r="QTC51"/>
          <cell r="QTD51"/>
          <cell r="QTE51"/>
          <cell r="QTF51"/>
          <cell r="QTG51"/>
          <cell r="QTH51"/>
          <cell r="QTI51"/>
          <cell r="QTJ51"/>
          <cell r="QTK51"/>
          <cell r="QTL51"/>
          <cell r="QTM51"/>
          <cell r="QTN51"/>
          <cell r="QTO51"/>
          <cell r="QTP51"/>
          <cell r="QTQ51"/>
          <cell r="QTR51"/>
          <cell r="QTS51"/>
          <cell r="QTT51"/>
          <cell r="QTU51"/>
          <cell r="QTV51"/>
          <cell r="QTW51"/>
          <cell r="QTX51"/>
          <cell r="QTY51"/>
          <cell r="QTZ51"/>
          <cell r="QUA51"/>
          <cell r="QUB51"/>
          <cell r="QUC51"/>
          <cell r="QUD51"/>
          <cell r="QUE51"/>
          <cell r="QUF51"/>
          <cell r="QUG51"/>
          <cell r="QUH51"/>
          <cell r="QUI51"/>
          <cell r="QUJ51"/>
          <cell r="QUK51"/>
          <cell r="QUL51"/>
          <cell r="QUM51"/>
          <cell r="QUN51"/>
          <cell r="QUO51"/>
          <cell r="QUP51"/>
          <cell r="QUQ51"/>
          <cell r="QUR51"/>
          <cell r="QUS51"/>
          <cell r="QUT51"/>
          <cell r="QUU51"/>
          <cell r="QUV51"/>
          <cell r="QUW51"/>
          <cell r="QUX51"/>
          <cell r="QUY51"/>
          <cell r="QUZ51"/>
          <cell r="QVA51"/>
          <cell r="QVB51"/>
          <cell r="QVC51"/>
          <cell r="QVD51"/>
          <cell r="QVE51"/>
          <cell r="QVF51"/>
          <cell r="QVG51"/>
          <cell r="QVH51"/>
          <cell r="QVI51"/>
          <cell r="QVJ51"/>
          <cell r="QVK51"/>
          <cell r="QVL51"/>
          <cell r="QVM51"/>
          <cell r="QVN51"/>
          <cell r="QVO51"/>
          <cell r="QVP51"/>
          <cell r="QVQ51"/>
          <cell r="QVR51"/>
          <cell r="QVS51"/>
          <cell r="QVT51"/>
          <cell r="QVU51"/>
          <cell r="QVV51"/>
          <cell r="QVW51"/>
          <cell r="QVX51"/>
          <cell r="QVY51"/>
          <cell r="QVZ51"/>
          <cell r="QWA51"/>
          <cell r="QWB51"/>
          <cell r="QWC51"/>
          <cell r="QWD51"/>
          <cell r="QWE51"/>
          <cell r="QWF51"/>
          <cell r="QWG51"/>
          <cell r="QWH51"/>
          <cell r="QWI51"/>
          <cell r="QWJ51"/>
          <cell r="QWK51"/>
          <cell r="QWL51"/>
          <cell r="QWM51"/>
          <cell r="QWN51"/>
          <cell r="QWO51"/>
          <cell r="QWP51"/>
          <cell r="QWQ51"/>
          <cell r="QWR51"/>
          <cell r="QWS51"/>
          <cell r="QWT51"/>
          <cell r="QWU51"/>
          <cell r="QWV51"/>
          <cell r="QWW51"/>
          <cell r="QWX51"/>
          <cell r="QWY51"/>
          <cell r="QWZ51"/>
          <cell r="QXA51"/>
          <cell r="QXB51"/>
          <cell r="QXC51"/>
          <cell r="QXD51"/>
          <cell r="QXE51"/>
          <cell r="QXF51"/>
          <cell r="QXG51"/>
          <cell r="QXH51"/>
          <cell r="QXI51"/>
          <cell r="QXJ51"/>
          <cell r="QXK51"/>
          <cell r="QXL51"/>
          <cell r="QXM51"/>
          <cell r="QXN51"/>
          <cell r="QXO51"/>
          <cell r="QXP51"/>
          <cell r="QXQ51"/>
          <cell r="QXR51"/>
          <cell r="QXS51"/>
          <cell r="QXT51"/>
          <cell r="QXU51"/>
          <cell r="QXV51"/>
          <cell r="QXW51"/>
          <cell r="QXX51"/>
          <cell r="QXY51"/>
          <cell r="QXZ51"/>
          <cell r="QYA51"/>
          <cell r="QYB51"/>
          <cell r="QYC51"/>
          <cell r="QYD51"/>
          <cell r="QYE51"/>
          <cell r="QYF51"/>
          <cell r="QYG51"/>
          <cell r="QYH51"/>
          <cell r="QYI51"/>
          <cell r="QYJ51"/>
          <cell r="QYK51"/>
          <cell r="QYL51"/>
          <cell r="QYM51"/>
          <cell r="QYN51"/>
          <cell r="QYO51"/>
          <cell r="QYP51"/>
          <cell r="QYQ51"/>
          <cell r="QYR51"/>
          <cell r="QYS51"/>
          <cell r="QYT51"/>
          <cell r="QYU51"/>
          <cell r="QYV51"/>
          <cell r="QYW51"/>
          <cell r="QYX51"/>
          <cell r="QYY51"/>
          <cell r="QYZ51"/>
          <cell r="QZA51"/>
          <cell r="QZB51"/>
          <cell r="QZC51"/>
          <cell r="QZD51"/>
          <cell r="QZE51"/>
          <cell r="QZF51"/>
          <cell r="QZG51"/>
          <cell r="QZH51"/>
          <cell r="QZI51"/>
          <cell r="QZJ51"/>
          <cell r="QZK51"/>
          <cell r="QZL51"/>
          <cell r="QZM51"/>
          <cell r="QZN51"/>
          <cell r="QZO51"/>
          <cell r="QZP51"/>
          <cell r="QZQ51"/>
          <cell r="QZR51"/>
          <cell r="QZS51"/>
          <cell r="QZT51"/>
          <cell r="QZU51"/>
          <cell r="QZV51"/>
          <cell r="QZW51"/>
          <cell r="QZX51"/>
          <cell r="QZY51"/>
          <cell r="QZZ51"/>
          <cell r="RAA51"/>
          <cell r="RAB51"/>
          <cell r="RAC51"/>
          <cell r="RAD51"/>
          <cell r="RAE51"/>
          <cell r="RAF51"/>
          <cell r="RAG51"/>
          <cell r="RAH51"/>
          <cell r="RAI51"/>
          <cell r="RAJ51"/>
          <cell r="RAK51"/>
          <cell r="RAL51"/>
          <cell r="RAM51"/>
          <cell r="RAN51"/>
          <cell r="RAO51"/>
          <cell r="RAP51"/>
          <cell r="RAQ51"/>
          <cell r="RAR51"/>
          <cell r="RAS51"/>
          <cell r="RAT51"/>
          <cell r="RAU51"/>
          <cell r="RAV51"/>
          <cell r="RAW51"/>
          <cell r="RAX51"/>
          <cell r="RAY51"/>
          <cell r="RAZ51"/>
          <cell r="RBA51"/>
          <cell r="RBB51"/>
          <cell r="RBC51"/>
          <cell r="RBD51"/>
          <cell r="RBE51"/>
          <cell r="RBF51"/>
          <cell r="RBG51"/>
          <cell r="RBH51"/>
          <cell r="RBI51"/>
          <cell r="RBJ51"/>
          <cell r="RBK51"/>
          <cell r="RBL51"/>
          <cell r="RBM51"/>
          <cell r="RBN51"/>
          <cell r="RBO51"/>
          <cell r="RBP51"/>
          <cell r="RBQ51"/>
          <cell r="RBR51"/>
          <cell r="RBS51"/>
          <cell r="RBT51"/>
          <cell r="RBU51"/>
          <cell r="RBV51"/>
          <cell r="RBW51"/>
          <cell r="RBX51"/>
          <cell r="RBY51"/>
          <cell r="RBZ51"/>
          <cell r="RCA51"/>
          <cell r="RCB51"/>
          <cell r="RCC51"/>
          <cell r="RCD51"/>
          <cell r="RCE51"/>
          <cell r="RCF51"/>
          <cell r="RCG51"/>
          <cell r="RCH51"/>
          <cell r="RCI51"/>
          <cell r="RCJ51"/>
          <cell r="RCK51"/>
          <cell r="RCL51"/>
          <cell r="RCM51"/>
          <cell r="RCN51"/>
          <cell r="RCO51"/>
          <cell r="RCP51"/>
          <cell r="RCQ51"/>
          <cell r="RCR51"/>
          <cell r="RCS51"/>
          <cell r="RCT51"/>
          <cell r="RCU51"/>
          <cell r="RCV51"/>
          <cell r="RCW51"/>
          <cell r="RCX51"/>
          <cell r="RCY51"/>
          <cell r="RCZ51"/>
          <cell r="RDA51"/>
          <cell r="RDB51"/>
          <cell r="RDC51"/>
          <cell r="RDD51"/>
          <cell r="RDE51"/>
          <cell r="RDF51"/>
          <cell r="RDG51"/>
          <cell r="RDH51"/>
          <cell r="RDI51"/>
          <cell r="RDJ51"/>
          <cell r="RDK51"/>
          <cell r="RDL51"/>
          <cell r="RDM51"/>
          <cell r="RDN51"/>
          <cell r="RDO51"/>
          <cell r="RDP51"/>
          <cell r="RDQ51"/>
          <cell r="RDR51"/>
          <cell r="RDS51"/>
          <cell r="RDT51"/>
          <cell r="RDU51"/>
          <cell r="RDV51"/>
          <cell r="RDW51"/>
          <cell r="RDX51"/>
          <cell r="RDY51"/>
          <cell r="RDZ51"/>
          <cell r="REA51"/>
          <cell r="REB51"/>
          <cell r="REC51"/>
          <cell r="RED51"/>
          <cell r="REE51"/>
          <cell r="REF51"/>
          <cell r="REG51"/>
          <cell r="REH51"/>
          <cell r="REI51"/>
          <cell r="REJ51"/>
          <cell r="REK51"/>
          <cell r="REL51"/>
          <cell r="REM51"/>
          <cell r="REN51"/>
          <cell r="REO51"/>
          <cell r="REP51"/>
          <cell r="REQ51"/>
          <cell r="RER51"/>
          <cell r="RES51"/>
          <cell r="RET51"/>
          <cell r="REU51"/>
          <cell r="REV51"/>
          <cell r="REW51"/>
          <cell r="REX51"/>
          <cell r="REY51"/>
          <cell r="REZ51"/>
          <cell r="RFA51"/>
          <cell r="RFB51"/>
          <cell r="RFC51"/>
          <cell r="RFD51"/>
          <cell r="RFE51"/>
          <cell r="RFF51"/>
          <cell r="RFG51"/>
          <cell r="RFH51"/>
          <cell r="RFI51"/>
          <cell r="RFJ51"/>
          <cell r="RFK51"/>
          <cell r="RFL51"/>
          <cell r="RFM51"/>
          <cell r="RFN51"/>
          <cell r="RFO51"/>
          <cell r="RFP51"/>
          <cell r="RFQ51"/>
          <cell r="RFR51"/>
          <cell r="RFS51"/>
          <cell r="RFT51"/>
          <cell r="RFU51"/>
          <cell r="RFV51"/>
          <cell r="RFW51"/>
          <cell r="RFX51"/>
          <cell r="RFY51"/>
          <cell r="RFZ51"/>
          <cell r="RGA51"/>
          <cell r="RGB51"/>
          <cell r="RGC51"/>
          <cell r="RGD51"/>
          <cell r="RGE51"/>
          <cell r="RGF51"/>
          <cell r="RGG51"/>
          <cell r="RGH51"/>
          <cell r="RGI51"/>
          <cell r="RGJ51"/>
          <cell r="RGK51"/>
          <cell r="RGL51"/>
          <cell r="RGM51"/>
          <cell r="RGN51"/>
          <cell r="RGO51"/>
          <cell r="RGP51"/>
          <cell r="RGQ51"/>
          <cell r="RGR51"/>
          <cell r="RGS51"/>
          <cell r="RGT51"/>
          <cell r="RGU51"/>
          <cell r="RGV51"/>
          <cell r="RGW51"/>
          <cell r="RGX51"/>
          <cell r="RGY51"/>
          <cell r="RGZ51"/>
          <cell r="RHA51"/>
          <cell r="RHB51"/>
          <cell r="RHC51"/>
          <cell r="RHD51"/>
          <cell r="RHE51"/>
          <cell r="RHF51"/>
          <cell r="RHG51"/>
          <cell r="RHH51"/>
          <cell r="RHI51"/>
          <cell r="RHJ51"/>
          <cell r="RHK51"/>
          <cell r="RHL51"/>
          <cell r="RHM51"/>
          <cell r="RHN51"/>
          <cell r="RHO51"/>
          <cell r="RHP51"/>
          <cell r="RHQ51"/>
          <cell r="RHR51"/>
          <cell r="RHS51"/>
          <cell r="RHT51"/>
          <cell r="RHU51"/>
          <cell r="RHV51"/>
          <cell r="RHW51"/>
          <cell r="RHX51"/>
          <cell r="RHY51"/>
          <cell r="RHZ51"/>
          <cell r="RIA51"/>
          <cell r="RIB51"/>
          <cell r="RIC51"/>
          <cell r="RID51"/>
          <cell r="RIE51"/>
          <cell r="RIF51"/>
          <cell r="RIG51"/>
          <cell r="RIH51"/>
          <cell r="RII51"/>
          <cell r="RIJ51"/>
          <cell r="RIK51"/>
          <cell r="RIL51"/>
          <cell r="RIM51"/>
          <cell r="RIN51"/>
          <cell r="RIO51"/>
          <cell r="RIP51"/>
          <cell r="RIQ51"/>
          <cell r="RIR51"/>
          <cell r="RIS51"/>
          <cell r="RIT51"/>
          <cell r="RIU51"/>
          <cell r="RIV51"/>
          <cell r="RIW51"/>
          <cell r="RIX51"/>
          <cell r="RIY51"/>
          <cell r="RIZ51"/>
          <cell r="RJA51"/>
          <cell r="RJB51"/>
          <cell r="RJC51"/>
          <cell r="RJD51"/>
          <cell r="RJE51"/>
          <cell r="RJF51"/>
          <cell r="RJG51"/>
          <cell r="RJH51"/>
          <cell r="RJI51"/>
          <cell r="RJJ51"/>
          <cell r="RJK51"/>
          <cell r="RJL51"/>
          <cell r="RJM51"/>
          <cell r="RJN51"/>
          <cell r="RJO51"/>
          <cell r="RJP51"/>
          <cell r="RJQ51"/>
          <cell r="RJR51"/>
          <cell r="RJS51"/>
          <cell r="RJT51"/>
          <cell r="RJU51"/>
          <cell r="RJV51"/>
          <cell r="RJW51"/>
          <cell r="RJX51"/>
          <cell r="RJY51"/>
          <cell r="RJZ51"/>
          <cell r="RKA51"/>
          <cell r="RKB51"/>
          <cell r="RKC51"/>
          <cell r="RKD51"/>
          <cell r="RKE51"/>
          <cell r="RKF51"/>
          <cell r="RKG51"/>
          <cell r="RKH51"/>
          <cell r="RKI51"/>
          <cell r="RKJ51"/>
          <cell r="RKK51"/>
          <cell r="RKL51"/>
          <cell r="RKM51"/>
          <cell r="RKN51"/>
          <cell r="RKO51"/>
          <cell r="RKP51"/>
          <cell r="RKQ51"/>
          <cell r="RKR51"/>
          <cell r="RKS51"/>
          <cell r="RKT51"/>
          <cell r="RKU51"/>
          <cell r="RKV51"/>
          <cell r="RKW51"/>
          <cell r="RKX51"/>
          <cell r="RKY51"/>
          <cell r="RKZ51"/>
          <cell r="RLA51"/>
          <cell r="RLB51"/>
          <cell r="RLC51"/>
          <cell r="RLD51"/>
          <cell r="RLE51"/>
          <cell r="RLF51"/>
          <cell r="RLG51"/>
          <cell r="RLH51"/>
          <cell r="RLI51"/>
          <cell r="RLJ51"/>
          <cell r="RLK51"/>
          <cell r="RLL51"/>
          <cell r="RLM51"/>
          <cell r="RLN51"/>
          <cell r="RLO51"/>
          <cell r="RLP51"/>
          <cell r="RLQ51"/>
          <cell r="RLR51"/>
          <cell r="RLS51"/>
          <cell r="RLT51"/>
          <cell r="RLU51"/>
          <cell r="RLV51"/>
          <cell r="RLW51"/>
          <cell r="RLX51"/>
          <cell r="RLY51"/>
          <cell r="RLZ51"/>
          <cell r="RMA51"/>
          <cell r="RMB51"/>
          <cell r="RMC51"/>
          <cell r="RMD51"/>
          <cell r="RME51"/>
          <cell r="RMF51"/>
          <cell r="RMG51"/>
          <cell r="RMH51"/>
          <cell r="RMI51"/>
          <cell r="RMJ51"/>
          <cell r="RMK51"/>
          <cell r="RML51"/>
          <cell r="RMM51"/>
          <cell r="RMN51"/>
          <cell r="RMO51"/>
          <cell r="RMP51"/>
          <cell r="RMQ51"/>
          <cell r="RMR51"/>
          <cell r="RMS51"/>
          <cell r="RMT51"/>
          <cell r="RMU51"/>
          <cell r="RMV51"/>
          <cell r="RMW51"/>
          <cell r="RMX51"/>
          <cell r="RMY51"/>
          <cell r="RMZ51"/>
          <cell r="RNA51"/>
          <cell r="RNB51"/>
          <cell r="RNC51"/>
          <cell r="RND51"/>
          <cell r="RNE51"/>
          <cell r="RNF51"/>
          <cell r="RNG51"/>
          <cell r="RNH51"/>
          <cell r="RNI51"/>
          <cell r="RNJ51"/>
          <cell r="RNK51"/>
          <cell r="RNL51"/>
          <cell r="RNM51"/>
          <cell r="RNN51"/>
          <cell r="RNO51"/>
          <cell r="RNP51"/>
          <cell r="RNQ51"/>
          <cell r="RNR51"/>
          <cell r="RNS51"/>
          <cell r="RNT51"/>
          <cell r="RNU51"/>
          <cell r="RNV51"/>
          <cell r="RNW51"/>
          <cell r="RNX51"/>
          <cell r="RNY51"/>
          <cell r="RNZ51"/>
          <cell r="ROA51"/>
          <cell r="ROB51"/>
          <cell r="ROC51"/>
          <cell r="ROD51"/>
          <cell r="ROE51"/>
          <cell r="ROF51"/>
          <cell r="ROG51"/>
          <cell r="ROH51"/>
          <cell r="ROI51"/>
          <cell r="ROJ51"/>
          <cell r="ROK51"/>
          <cell r="ROL51"/>
          <cell r="ROM51"/>
          <cell r="RON51"/>
          <cell r="ROO51"/>
          <cell r="ROP51"/>
          <cell r="ROQ51"/>
          <cell r="ROR51"/>
          <cell r="ROS51"/>
          <cell r="ROT51"/>
          <cell r="ROU51"/>
          <cell r="ROV51"/>
          <cell r="ROW51"/>
          <cell r="ROX51"/>
          <cell r="ROY51"/>
          <cell r="ROZ51"/>
          <cell r="RPA51"/>
          <cell r="RPB51"/>
          <cell r="RPC51"/>
          <cell r="RPD51"/>
          <cell r="RPE51"/>
          <cell r="RPF51"/>
          <cell r="RPG51"/>
          <cell r="RPH51"/>
          <cell r="RPI51"/>
          <cell r="RPJ51"/>
          <cell r="RPK51"/>
          <cell r="RPL51"/>
          <cell r="RPM51"/>
          <cell r="RPN51"/>
          <cell r="RPO51"/>
          <cell r="RPP51"/>
          <cell r="RPQ51"/>
          <cell r="RPR51"/>
          <cell r="RPS51"/>
          <cell r="RPT51"/>
          <cell r="RPU51"/>
          <cell r="RPV51"/>
          <cell r="RPW51"/>
          <cell r="RPX51"/>
          <cell r="RPY51"/>
          <cell r="RPZ51"/>
          <cell r="RQA51"/>
          <cell r="RQB51"/>
          <cell r="RQC51"/>
          <cell r="RQD51"/>
          <cell r="RQE51"/>
          <cell r="RQF51"/>
          <cell r="RQG51"/>
          <cell r="RQH51"/>
          <cell r="RQI51"/>
          <cell r="RQJ51"/>
          <cell r="RQK51"/>
          <cell r="RQL51"/>
          <cell r="RQM51"/>
          <cell r="RQN51"/>
          <cell r="RQO51"/>
          <cell r="RQP51"/>
          <cell r="RQQ51"/>
          <cell r="RQR51"/>
          <cell r="RQS51"/>
          <cell r="RQT51"/>
          <cell r="RQU51"/>
          <cell r="RQV51"/>
          <cell r="RQW51"/>
          <cell r="RQX51"/>
          <cell r="RQY51"/>
          <cell r="RQZ51"/>
          <cell r="RRA51"/>
          <cell r="RRB51"/>
          <cell r="RRC51"/>
          <cell r="RRD51"/>
          <cell r="RRE51"/>
          <cell r="RRF51"/>
          <cell r="RRG51"/>
          <cell r="RRH51"/>
          <cell r="RRI51"/>
          <cell r="RRJ51"/>
          <cell r="RRK51"/>
          <cell r="RRL51"/>
          <cell r="RRM51"/>
          <cell r="RRN51"/>
          <cell r="RRO51"/>
          <cell r="RRP51"/>
          <cell r="RRQ51"/>
          <cell r="RRR51"/>
          <cell r="RRS51"/>
          <cell r="RRT51"/>
          <cell r="RRU51"/>
          <cell r="RRV51"/>
          <cell r="RRW51"/>
          <cell r="RRX51"/>
          <cell r="RRY51"/>
          <cell r="RRZ51"/>
          <cell r="RSA51"/>
          <cell r="RSB51"/>
          <cell r="RSC51"/>
          <cell r="RSD51"/>
          <cell r="RSE51"/>
          <cell r="RSF51"/>
          <cell r="RSG51"/>
          <cell r="RSH51"/>
          <cell r="RSI51"/>
          <cell r="RSJ51"/>
          <cell r="RSK51"/>
          <cell r="RSL51"/>
          <cell r="RSM51"/>
          <cell r="RSN51"/>
          <cell r="RSO51"/>
          <cell r="RSP51"/>
          <cell r="RSQ51"/>
          <cell r="RSR51"/>
          <cell r="RSS51"/>
          <cell r="RST51"/>
          <cell r="RSU51"/>
          <cell r="RSV51"/>
          <cell r="RSW51"/>
          <cell r="RSX51"/>
          <cell r="RSY51"/>
          <cell r="RSZ51"/>
          <cell r="RTA51"/>
          <cell r="RTB51"/>
          <cell r="RTC51"/>
          <cell r="RTD51"/>
          <cell r="RTE51"/>
          <cell r="RTF51"/>
          <cell r="RTG51"/>
          <cell r="RTH51"/>
          <cell r="RTI51"/>
          <cell r="RTJ51"/>
          <cell r="RTK51"/>
          <cell r="RTL51"/>
          <cell r="RTM51"/>
          <cell r="RTN51"/>
          <cell r="RTO51"/>
          <cell r="RTP51"/>
          <cell r="RTQ51"/>
          <cell r="RTR51"/>
          <cell r="RTS51"/>
          <cell r="RTT51"/>
          <cell r="RTU51"/>
          <cell r="RTV51"/>
          <cell r="RTW51"/>
          <cell r="RTX51"/>
          <cell r="RTY51"/>
          <cell r="RTZ51"/>
          <cell r="RUA51"/>
          <cell r="RUB51"/>
          <cell r="RUC51"/>
          <cell r="RUD51"/>
          <cell r="RUE51"/>
          <cell r="RUF51"/>
          <cell r="RUG51"/>
          <cell r="RUH51"/>
          <cell r="RUI51"/>
          <cell r="RUJ51"/>
          <cell r="RUK51"/>
          <cell r="RUL51"/>
          <cell r="RUM51"/>
          <cell r="RUN51"/>
          <cell r="RUO51"/>
          <cell r="RUP51"/>
          <cell r="RUQ51"/>
          <cell r="RUR51"/>
          <cell r="RUS51"/>
          <cell r="RUT51"/>
          <cell r="RUU51"/>
          <cell r="RUV51"/>
          <cell r="RUW51"/>
          <cell r="RUX51"/>
          <cell r="RUY51"/>
          <cell r="RUZ51"/>
          <cell r="RVA51"/>
          <cell r="RVB51"/>
          <cell r="RVC51"/>
          <cell r="RVD51"/>
          <cell r="RVE51"/>
          <cell r="RVF51"/>
          <cell r="RVG51"/>
          <cell r="RVH51"/>
          <cell r="RVI51"/>
          <cell r="RVJ51"/>
          <cell r="RVK51"/>
          <cell r="RVL51"/>
          <cell r="RVM51"/>
          <cell r="RVN51"/>
          <cell r="RVO51"/>
          <cell r="RVP51"/>
          <cell r="RVQ51"/>
          <cell r="RVR51"/>
          <cell r="RVS51"/>
          <cell r="RVT51"/>
          <cell r="RVU51"/>
          <cell r="RVV51"/>
          <cell r="RVW51"/>
          <cell r="RVX51"/>
          <cell r="RVY51"/>
          <cell r="RVZ51"/>
          <cell r="RWA51"/>
          <cell r="RWB51"/>
          <cell r="RWC51"/>
          <cell r="RWD51"/>
          <cell r="RWE51"/>
          <cell r="RWF51"/>
          <cell r="RWG51"/>
          <cell r="RWH51"/>
          <cell r="RWI51"/>
          <cell r="RWJ51"/>
          <cell r="RWK51"/>
          <cell r="RWL51"/>
          <cell r="RWM51"/>
          <cell r="RWN51"/>
          <cell r="RWO51"/>
          <cell r="RWP51"/>
          <cell r="RWQ51"/>
          <cell r="RWR51"/>
          <cell r="RWS51"/>
          <cell r="RWT51"/>
          <cell r="RWU51"/>
          <cell r="RWV51"/>
          <cell r="RWW51"/>
          <cell r="RWX51"/>
          <cell r="RWY51"/>
          <cell r="RWZ51"/>
          <cell r="RXA51"/>
          <cell r="RXB51"/>
          <cell r="RXC51"/>
          <cell r="RXD51"/>
          <cell r="RXE51"/>
          <cell r="RXF51"/>
          <cell r="RXG51"/>
          <cell r="RXH51"/>
          <cell r="RXI51"/>
          <cell r="RXJ51"/>
          <cell r="RXK51"/>
          <cell r="RXL51"/>
          <cell r="RXM51"/>
          <cell r="RXN51"/>
          <cell r="RXO51"/>
          <cell r="RXP51"/>
          <cell r="RXQ51"/>
          <cell r="RXR51"/>
          <cell r="RXS51"/>
          <cell r="RXT51"/>
          <cell r="RXU51"/>
          <cell r="RXV51"/>
          <cell r="RXW51"/>
          <cell r="RXX51"/>
          <cell r="RXY51"/>
          <cell r="RXZ51"/>
          <cell r="RYA51"/>
          <cell r="RYB51"/>
          <cell r="RYC51"/>
          <cell r="RYD51"/>
          <cell r="RYE51"/>
          <cell r="RYF51"/>
          <cell r="RYG51"/>
          <cell r="RYH51"/>
          <cell r="RYI51"/>
          <cell r="RYJ51"/>
          <cell r="RYK51"/>
          <cell r="RYL51"/>
          <cell r="RYM51"/>
          <cell r="RYN51"/>
          <cell r="RYO51"/>
          <cell r="RYP51"/>
          <cell r="RYQ51"/>
          <cell r="RYR51"/>
          <cell r="RYS51"/>
          <cell r="RYT51"/>
          <cell r="RYU51"/>
          <cell r="RYV51"/>
          <cell r="RYW51"/>
          <cell r="RYX51"/>
          <cell r="RYY51"/>
          <cell r="RYZ51"/>
          <cell r="RZA51"/>
          <cell r="RZB51"/>
          <cell r="RZC51"/>
          <cell r="RZD51"/>
          <cell r="RZE51"/>
          <cell r="RZF51"/>
          <cell r="RZG51"/>
          <cell r="RZH51"/>
          <cell r="RZI51"/>
          <cell r="RZJ51"/>
          <cell r="RZK51"/>
          <cell r="RZL51"/>
          <cell r="RZM51"/>
          <cell r="RZN51"/>
          <cell r="RZO51"/>
          <cell r="RZP51"/>
          <cell r="RZQ51"/>
          <cell r="RZR51"/>
          <cell r="RZS51"/>
          <cell r="RZT51"/>
          <cell r="RZU51"/>
          <cell r="RZV51"/>
          <cell r="RZW51"/>
          <cell r="RZX51"/>
          <cell r="RZY51"/>
          <cell r="RZZ51"/>
          <cell r="SAA51"/>
          <cell r="SAB51"/>
          <cell r="SAC51"/>
          <cell r="SAD51"/>
          <cell r="SAE51"/>
          <cell r="SAF51"/>
          <cell r="SAG51"/>
          <cell r="SAH51"/>
          <cell r="SAI51"/>
          <cell r="SAJ51"/>
          <cell r="SAK51"/>
          <cell r="SAL51"/>
          <cell r="SAM51"/>
          <cell r="SAN51"/>
          <cell r="SAO51"/>
          <cell r="SAP51"/>
          <cell r="SAQ51"/>
          <cell r="SAR51"/>
          <cell r="SAS51"/>
          <cell r="SAT51"/>
          <cell r="SAU51"/>
          <cell r="SAV51"/>
          <cell r="SAW51"/>
          <cell r="SAX51"/>
          <cell r="SAY51"/>
          <cell r="SAZ51"/>
          <cell r="SBA51"/>
          <cell r="SBB51"/>
          <cell r="SBC51"/>
          <cell r="SBD51"/>
          <cell r="SBE51"/>
          <cell r="SBF51"/>
          <cell r="SBG51"/>
          <cell r="SBH51"/>
          <cell r="SBI51"/>
          <cell r="SBJ51"/>
          <cell r="SBK51"/>
          <cell r="SBL51"/>
          <cell r="SBM51"/>
          <cell r="SBN51"/>
          <cell r="SBO51"/>
          <cell r="SBP51"/>
          <cell r="SBQ51"/>
          <cell r="SBR51"/>
          <cell r="SBS51"/>
          <cell r="SBT51"/>
          <cell r="SBU51"/>
          <cell r="SBV51"/>
          <cell r="SBW51"/>
          <cell r="SBX51"/>
          <cell r="SBY51"/>
          <cell r="SBZ51"/>
          <cell r="SCA51"/>
          <cell r="SCB51"/>
          <cell r="SCC51"/>
          <cell r="SCD51"/>
          <cell r="SCE51"/>
          <cell r="SCF51"/>
          <cell r="SCG51"/>
          <cell r="SCH51"/>
          <cell r="SCI51"/>
          <cell r="SCJ51"/>
          <cell r="SCK51"/>
          <cell r="SCL51"/>
          <cell r="SCM51"/>
          <cell r="SCN51"/>
          <cell r="SCO51"/>
          <cell r="SCP51"/>
          <cell r="SCQ51"/>
          <cell r="SCR51"/>
          <cell r="SCS51"/>
          <cell r="SCT51"/>
          <cell r="SCU51"/>
          <cell r="SCV51"/>
          <cell r="SCW51"/>
          <cell r="SCX51"/>
          <cell r="SCY51"/>
          <cell r="SCZ51"/>
          <cell r="SDA51"/>
          <cell r="SDB51"/>
          <cell r="SDC51"/>
          <cell r="SDD51"/>
          <cell r="SDE51"/>
          <cell r="SDF51"/>
          <cell r="SDG51"/>
          <cell r="SDH51"/>
          <cell r="SDI51"/>
          <cell r="SDJ51"/>
          <cell r="SDK51"/>
          <cell r="SDL51"/>
          <cell r="SDM51"/>
          <cell r="SDN51"/>
          <cell r="SDO51"/>
          <cell r="SDP51"/>
          <cell r="SDQ51"/>
          <cell r="SDR51"/>
          <cell r="SDS51"/>
          <cell r="SDT51"/>
          <cell r="SDU51"/>
          <cell r="SDV51"/>
          <cell r="SDW51"/>
          <cell r="SDX51"/>
          <cell r="SDY51"/>
          <cell r="SDZ51"/>
          <cell r="SEA51"/>
          <cell r="SEB51"/>
          <cell r="SEC51"/>
          <cell r="SED51"/>
          <cell r="SEE51"/>
          <cell r="SEF51"/>
          <cell r="SEG51"/>
          <cell r="SEH51"/>
          <cell r="SEI51"/>
          <cell r="SEJ51"/>
          <cell r="SEK51"/>
          <cell r="SEL51"/>
          <cell r="SEM51"/>
          <cell r="SEN51"/>
          <cell r="SEO51"/>
          <cell r="SEP51"/>
          <cell r="SEQ51"/>
          <cell r="SER51"/>
          <cell r="SES51"/>
          <cell r="SET51"/>
          <cell r="SEU51"/>
          <cell r="SEV51"/>
          <cell r="SEW51"/>
          <cell r="SEX51"/>
          <cell r="SEY51"/>
          <cell r="SEZ51"/>
          <cell r="SFA51"/>
          <cell r="SFB51"/>
          <cell r="SFC51"/>
          <cell r="SFD51"/>
          <cell r="SFE51"/>
          <cell r="SFF51"/>
          <cell r="SFG51"/>
          <cell r="SFH51"/>
          <cell r="SFI51"/>
          <cell r="SFJ51"/>
          <cell r="SFK51"/>
          <cell r="SFL51"/>
          <cell r="SFM51"/>
          <cell r="SFN51"/>
          <cell r="SFO51"/>
          <cell r="SFP51"/>
          <cell r="SFQ51"/>
          <cell r="SFR51"/>
          <cell r="SFS51"/>
          <cell r="SFT51"/>
          <cell r="SFU51"/>
          <cell r="SFV51"/>
          <cell r="SFW51"/>
          <cell r="SFX51"/>
          <cell r="SFY51"/>
          <cell r="SFZ51"/>
          <cell r="SGA51"/>
          <cell r="SGB51"/>
          <cell r="SGC51"/>
          <cell r="SGD51"/>
          <cell r="SGE51"/>
          <cell r="SGF51"/>
          <cell r="SGG51"/>
          <cell r="SGH51"/>
          <cell r="SGI51"/>
          <cell r="SGJ51"/>
          <cell r="SGK51"/>
          <cell r="SGL51"/>
          <cell r="SGM51"/>
          <cell r="SGN51"/>
          <cell r="SGO51"/>
          <cell r="SGP51"/>
          <cell r="SGQ51"/>
          <cell r="SGR51"/>
          <cell r="SGS51"/>
          <cell r="SGT51"/>
          <cell r="SGU51"/>
          <cell r="SGV51"/>
          <cell r="SGW51"/>
          <cell r="SGX51"/>
          <cell r="SGY51"/>
          <cell r="SGZ51"/>
          <cell r="SHA51"/>
          <cell r="SHB51"/>
          <cell r="SHC51"/>
          <cell r="SHD51"/>
          <cell r="SHE51"/>
          <cell r="SHF51"/>
          <cell r="SHG51"/>
          <cell r="SHH51"/>
          <cell r="SHI51"/>
          <cell r="SHJ51"/>
          <cell r="SHK51"/>
          <cell r="SHL51"/>
          <cell r="SHM51"/>
          <cell r="SHN51"/>
          <cell r="SHO51"/>
          <cell r="SHP51"/>
          <cell r="SHQ51"/>
          <cell r="SHR51"/>
          <cell r="SHS51"/>
          <cell r="SHT51"/>
          <cell r="SHU51"/>
          <cell r="SHV51"/>
          <cell r="SHW51"/>
          <cell r="SHX51"/>
          <cell r="SHY51"/>
          <cell r="SHZ51"/>
          <cell r="SIA51"/>
          <cell r="SIB51"/>
          <cell r="SIC51"/>
          <cell r="SID51"/>
          <cell r="SIE51"/>
          <cell r="SIF51"/>
          <cell r="SIG51"/>
          <cell r="SIH51"/>
          <cell r="SII51"/>
          <cell r="SIJ51"/>
          <cell r="SIK51"/>
          <cell r="SIL51"/>
          <cell r="SIM51"/>
          <cell r="SIN51"/>
          <cell r="SIO51"/>
          <cell r="SIP51"/>
          <cell r="SIQ51"/>
          <cell r="SIR51"/>
          <cell r="SIS51"/>
          <cell r="SIT51"/>
          <cell r="SIU51"/>
          <cell r="SIV51"/>
          <cell r="SIW51"/>
          <cell r="SIX51"/>
          <cell r="SIY51"/>
          <cell r="SIZ51"/>
          <cell r="SJA51"/>
          <cell r="SJB51"/>
          <cell r="SJC51"/>
          <cell r="SJD51"/>
          <cell r="SJE51"/>
          <cell r="SJF51"/>
          <cell r="SJG51"/>
          <cell r="SJH51"/>
          <cell r="SJI51"/>
          <cell r="SJJ51"/>
          <cell r="SJK51"/>
          <cell r="SJL51"/>
          <cell r="SJM51"/>
          <cell r="SJN51"/>
          <cell r="SJO51"/>
          <cell r="SJP51"/>
          <cell r="SJQ51"/>
          <cell r="SJR51"/>
          <cell r="SJS51"/>
          <cell r="SJT51"/>
          <cell r="SJU51"/>
          <cell r="SJV51"/>
          <cell r="SJW51"/>
          <cell r="SJX51"/>
          <cell r="SJY51"/>
          <cell r="SJZ51"/>
          <cell r="SKA51"/>
          <cell r="SKB51"/>
          <cell r="SKC51"/>
          <cell r="SKD51"/>
          <cell r="SKE51"/>
          <cell r="SKF51"/>
          <cell r="SKG51"/>
          <cell r="SKH51"/>
          <cell r="SKI51"/>
          <cell r="SKJ51"/>
          <cell r="SKK51"/>
          <cell r="SKL51"/>
          <cell r="SKM51"/>
          <cell r="SKN51"/>
          <cell r="SKO51"/>
          <cell r="SKP51"/>
          <cell r="SKQ51"/>
          <cell r="SKR51"/>
          <cell r="SKS51"/>
          <cell r="SKT51"/>
          <cell r="SKU51"/>
          <cell r="SKV51"/>
          <cell r="SKW51"/>
          <cell r="SKX51"/>
          <cell r="SKY51"/>
          <cell r="SKZ51"/>
          <cell r="SLA51"/>
          <cell r="SLB51"/>
          <cell r="SLC51"/>
          <cell r="SLD51"/>
          <cell r="SLE51"/>
          <cell r="SLF51"/>
          <cell r="SLG51"/>
          <cell r="SLH51"/>
          <cell r="SLI51"/>
          <cell r="SLJ51"/>
          <cell r="SLK51"/>
          <cell r="SLL51"/>
          <cell r="SLM51"/>
          <cell r="SLN51"/>
          <cell r="SLO51"/>
          <cell r="SLP51"/>
          <cell r="SLQ51"/>
          <cell r="SLR51"/>
          <cell r="SLS51"/>
          <cell r="SLT51"/>
          <cell r="SLU51"/>
          <cell r="SLV51"/>
          <cell r="SLW51"/>
          <cell r="SLX51"/>
          <cell r="SLY51"/>
          <cell r="SLZ51"/>
          <cell r="SMA51"/>
          <cell r="SMB51"/>
          <cell r="SMC51"/>
          <cell r="SMD51"/>
          <cell r="SME51"/>
          <cell r="SMF51"/>
          <cell r="SMG51"/>
          <cell r="SMH51"/>
          <cell r="SMI51"/>
          <cell r="SMJ51"/>
          <cell r="SMK51"/>
          <cell r="SML51"/>
          <cell r="SMM51"/>
          <cell r="SMN51"/>
          <cell r="SMO51"/>
          <cell r="SMP51"/>
          <cell r="SMQ51"/>
          <cell r="SMR51"/>
          <cell r="SMS51"/>
          <cell r="SMT51"/>
          <cell r="SMU51"/>
          <cell r="SMV51"/>
          <cell r="SMW51"/>
          <cell r="SMX51"/>
          <cell r="SMY51"/>
          <cell r="SMZ51"/>
          <cell r="SNA51"/>
          <cell r="SNB51"/>
          <cell r="SNC51"/>
          <cell r="SND51"/>
          <cell r="SNE51"/>
          <cell r="SNF51"/>
          <cell r="SNG51"/>
          <cell r="SNH51"/>
          <cell r="SNI51"/>
          <cell r="SNJ51"/>
          <cell r="SNK51"/>
          <cell r="SNL51"/>
          <cell r="SNM51"/>
          <cell r="SNN51"/>
          <cell r="SNO51"/>
          <cell r="SNP51"/>
          <cell r="SNQ51"/>
          <cell r="SNR51"/>
          <cell r="SNS51"/>
          <cell r="SNT51"/>
          <cell r="SNU51"/>
          <cell r="SNV51"/>
          <cell r="SNW51"/>
          <cell r="SNX51"/>
          <cell r="SNY51"/>
          <cell r="SNZ51"/>
          <cell r="SOA51"/>
          <cell r="SOB51"/>
          <cell r="SOC51"/>
          <cell r="SOD51"/>
          <cell r="SOE51"/>
          <cell r="SOF51"/>
          <cell r="SOG51"/>
          <cell r="SOH51"/>
          <cell r="SOI51"/>
          <cell r="SOJ51"/>
          <cell r="SOK51"/>
          <cell r="SOL51"/>
          <cell r="SOM51"/>
          <cell r="SON51"/>
          <cell r="SOO51"/>
          <cell r="SOP51"/>
          <cell r="SOQ51"/>
          <cell r="SOR51"/>
          <cell r="SOS51"/>
          <cell r="SOT51"/>
          <cell r="SOU51"/>
          <cell r="SOV51"/>
          <cell r="SOW51"/>
          <cell r="SOX51"/>
          <cell r="SOY51"/>
          <cell r="SOZ51"/>
          <cell r="SPA51"/>
          <cell r="SPB51"/>
          <cell r="SPC51"/>
          <cell r="SPD51"/>
          <cell r="SPE51"/>
          <cell r="SPF51"/>
          <cell r="SPG51"/>
          <cell r="SPH51"/>
          <cell r="SPI51"/>
          <cell r="SPJ51"/>
          <cell r="SPK51"/>
          <cell r="SPL51"/>
          <cell r="SPM51"/>
          <cell r="SPN51"/>
          <cell r="SPO51"/>
          <cell r="SPP51"/>
          <cell r="SPQ51"/>
          <cell r="SPR51"/>
          <cell r="SPS51"/>
          <cell r="SPT51"/>
          <cell r="SPU51"/>
          <cell r="SPV51"/>
          <cell r="SPW51"/>
          <cell r="SPX51"/>
          <cell r="SPY51"/>
          <cell r="SPZ51"/>
          <cell r="SQA51"/>
          <cell r="SQB51"/>
          <cell r="SQC51"/>
          <cell r="SQD51"/>
          <cell r="SQE51"/>
          <cell r="SQF51"/>
          <cell r="SQG51"/>
          <cell r="SQH51"/>
          <cell r="SQI51"/>
          <cell r="SQJ51"/>
          <cell r="SQK51"/>
          <cell r="SQL51"/>
          <cell r="SQM51"/>
          <cell r="SQN51"/>
          <cell r="SQO51"/>
          <cell r="SQP51"/>
          <cell r="SQQ51"/>
          <cell r="SQR51"/>
          <cell r="SQS51"/>
          <cell r="SQT51"/>
          <cell r="SQU51"/>
          <cell r="SQV51"/>
          <cell r="SQW51"/>
          <cell r="SQX51"/>
          <cell r="SQY51"/>
          <cell r="SQZ51"/>
          <cell r="SRA51"/>
          <cell r="SRB51"/>
          <cell r="SRC51"/>
          <cell r="SRD51"/>
          <cell r="SRE51"/>
          <cell r="SRF51"/>
          <cell r="SRG51"/>
          <cell r="SRH51"/>
          <cell r="SRI51"/>
          <cell r="SRJ51"/>
          <cell r="SRK51"/>
          <cell r="SRL51"/>
          <cell r="SRM51"/>
          <cell r="SRN51"/>
          <cell r="SRO51"/>
          <cell r="SRP51"/>
          <cell r="SRQ51"/>
          <cell r="SRR51"/>
          <cell r="SRS51"/>
          <cell r="SRT51"/>
          <cell r="SRU51"/>
          <cell r="SRV51"/>
          <cell r="SRW51"/>
          <cell r="SRX51"/>
          <cell r="SRY51"/>
          <cell r="SRZ51"/>
          <cell r="SSA51"/>
          <cell r="SSB51"/>
          <cell r="SSC51"/>
          <cell r="SSD51"/>
          <cell r="SSE51"/>
          <cell r="SSF51"/>
          <cell r="SSG51"/>
          <cell r="SSH51"/>
          <cell r="SSI51"/>
          <cell r="SSJ51"/>
          <cell r="SSK51"/>
          <cell r="SSL51"/>
          <cell r="SSM51"/>
          <cell r="SSN51"/>
          <cell r="SSO51"/>
          <cell r="SSP51"/>
          <cell r="SSQ51"/>
          <cell r="SSR51"/>
          <cell r="SSS51"/>
          <cell r="SST51"/>
          <cell r="SSU51"/>
          <cell r="SSV51"/>
          <cell r="SSW51"/>
          <cell r="SSX51"/>
          <cell r="SSY51"/>
          <cell r="SSZ51"/>
          <cell r="STA51"/>
          <cell r="STB51"/>
          <cell r="STC51"/>
          <cell r="STD51"/>
          <cell r="STE51"/>
          <cell r="STF51"/>
          <cell r="STG51"/>
          <cell r="STH51"/>
          <cell r="STI51"/>
          <cell r="STJ51"/>
          <cell r="STK51"/>
          <cell r="STL51"/>
          <cell r="STM51"/>
          <cell r="STN51"/>
          <cell r="STO51"/>
          <cell r="STP51"/>
          <cell r="STQ51"/>
          <cell r="STR51"/>
          <cell r="STS51"/>
          <cell r="STT51"/>
          <cell r="STU51"/>
          <cell r="STV51"/>
          <cell r="STW51"/>
          <cell r="STX51"/>
          <cell r="STY51"/>
          <cell r="STZ51"/>
          <cell r="SUA51"/>
          <cell r="SUB51"/>
          <cell r="SUC51"/>
          <cell r="SUD51"/>
          <cell r="SUE51"/>
          <cell r="SUF51"/>
          <cell r="SUG51"/>
          <cell r="SUH51"/>
          <cell r="SUI51"/>
          <cell r="SUJ51"/>
          <cell r="SUK51"/>
          <cell r="SUL51"/>
          <cell r="SUM51"/>
          <cell r="SUN51"/>
          <cell r="SUO51"/>
          <cell r="SUP51"/>
          <cell r="SUQ51"/>
          <cell r="SUR51"/>
          <cell r="SUS51"/>
          <cell r="SUT51"/>
          <cell r="SUU51"/>
          <cell r="SUV51"/>
          <cell r="SUW51"/>
          <cell r="SUX51"/>
          <cell r="SUY51"/>
          <cell r="SUZ51"/>
          <cell r="SVA51"/>
          <cell r="SVB51"/>
          <cell r="SVC51"/>
          <cell r="SVD51"/>
          <cell r="SVE51"/>
          <cell r="SVF51"/>
          <cell r="SVG51"/>
          <cell r="SVH51"/>
          <cell r="SVI51"/>
          <cell r="SVJ51"/>
          <cell r="SVK51"/>
          <cell r="SVL51"/>
          <cell r="SVM51"/>
          <cell r="SVN51"/>
          <cell r="SVO51"/>
          <cell r="SVP51"/>
          <cell r="SVQ51"/>
          <cell r="SVR51"/>
          <cell r="SVS51"/>
          <cell r="SVT51"/>
          <cell r="SVU51"/>
          <cell r="SVV51"/>
          <cell r="SVW51"/>
          <cell r="SVX51"/>
          <cell r="SVY51"/>
          <cell r="SVZ51"/>
          <cell r="SWA51"/>
          <cell r="SWB51"/>
          <cell r="SWC51"/>
          <cell r="SWD51"/>
          <cell r="SWE51"/>
          <cell r="SWF51"/>
          <cell r="SWG51"/>
          <cell r="SWH51"/>
          <cell r="SWI51"/>
          <cell r="SWJ51"/>
          <cell r="SWK51"/>
          <cell r="SWL51"/>
          <cell r="SWM51"/>
          <cell r="SWN51"/>
          <cell r="SWO51"/>
          <cell r="SWP51"/>
          <cell r="SWQ51"/>
          <cell r="SWR51"/>
          <cell r="SWS51"/>
          <cell r="SWT51"/>
          <cell r="SWU51"/>
          <cell r="SWV51"/>
          <cell r="SWW51"/>
          <cell r="SWX51"/>
          <cell r="SWY51"/>
          <cell r="SWZ51"/>
          <cell r="SXA51"/>
          <cell r="SXB51"/>
          <cell r="SXC51"/>
          <cell r="SXD51"/>
          <cell r="SXE51"/>
          <cell r="SXF51"/>
          <cell r="SXG51"/>
          <cell r="SXH51"/>
          <cell r="SXI51"/>
          <cell r="SXJ51"/>
          <cell r="SXK51"/>
          <cell r="SXL51"/>
          <cell r="SXM51"/>
          <cell r="SXN51"/>
          <cell r="SXO51"/>
          <cell r="SXP51"/>
          <cell r="SXQ51"/>
          <cell r="SXR51"/>
          <cell r="SXS51"/>
          <cell r="SXT51"/>
          <cell r="SXU51"/>
          <cell r="SXV51"/>
          <cell r="SXW51"/>
          <cell r="SXX51"/>
          <cell r="SXY51"/>
          <cell r="SXZ51"/>
          <cell r="SYA51"/>
          <cell r="SYB51"/>
          <cell r="SYC51"/>
          <cell r="SYD51"/>
          <cell r="SYE51"/>
          <cell r="SYF51"/>
          <cell r="SYG51"/>
          <cell r="SYH51"/>
          <cell r="SYI51"/>
          <cell r="SYJ51"/>
          <cell r="SYK51"/>
          <cell r="SYL51"/>
          <cell r="SYM51"/>
          <cell r="SYN51"/>
          <cell r="SYO51"/>
          <cell r="SYP51"/>
          <cell r="SYQ51"/>
          <cell r="SYR51"/>
          <cell r="SYS51"/>
          <cell r="SYT51"/>
          <cell r="SYU51"/>
          <cell r="SYV51"/>
          <cell r="SYW51"/>
          <cell r="SYX51"/>
          <cell r="SYY51"/>
          <cell r="SYZ51"/>
          <cell r="SZA51"/>
          <cell r="SZB51"/>
          <cell r="SZC51"/>
          <cell r="SZD51"/>
          <cell r="SZE51"/>
          <cell r="SZF51"/>
          <cell r="SZG51"/>
          <cell r="SZH51"/>
          <cell r="SZI51"/>
          <cell r="SZJ51"/>
          <cell r="SZK51"/>
          <cell r="SZL51"/>
          <cell r="SZM51"/>
          <cell r="SZN51"/>
          <cell r="SZO51"/>
          <cell r="SZP51"/>
          <cell r="SZQ51"/>
          <cell r="SZR51"/>
          <cell r="SZS51"/>
          <cell r="SZT51"/>
          <cell r="SZU51"/>
          <cell r="SZV51"/>
          <cell r="SZW51"/>
          <cell r="SZX51"/>
          <cell r="SZY51"/>
          <cell r="SZZ51"/>
          <cell r="TAA51"/>
          <cell r="TAB51"/>
          <cell r="TAC51"/>
          <cell r="TAD51"/>
          <cell r="TAE51"/>
          <cell r="TAF51"/>
          <cell r="TAG51"/>
          <cell r="TAH51"/>
          <cell r="TAI51"/>
          <cell r="TAJ51"/>
          <cell r="TAK51"/>
          <cell r="TAL51"/>
          <cell r="TAM51"/>
          <cell r="TAN51"/>
          <cell r="TAO51"/>
          <cell r="TAP51"/>
          <cell r="TAQ51"/>
          <cell r="TAR51"/>
          <cell r="TAS51"/>
          <cell r="TAT51"/>
          <cell r="TAU51"/>
          <cell r="TAV51"/>
          <cell r="TAW51"/>
          <cell r="TAX51"/>
          <cell r="TAY51"/>
          <cell r="TAZ51"/>
          <cell r="TBA51"/>
          <cell r="TBB51"/>
          <cell r="TBC51"/>
          <cell r="TBD51"/>
          <cell r="TBE51"/>
          <cell r="TBF51"/>
          <cell r="TBG51"/>
          <cell r="TBH51"/>
          <cell r="TBI51"/>
          <cell r="TBJ51"/>
          <cell r="TBK51"/>
          <cell r="TBL51"/>
          <cell r="TBM51"/>
          <cell r="TBN51"/>
          <cell r="TBO51"/>
          <cell r="TBP51"/>
          <cell r="TBQ51"/>
          <cell r="TBR51"/>
          <cell r="TBS51"/>
          <cell r="TBT51"/>
          <cell r="TBU51"/>
          <cell r="TBV51"/>
          <cell r="TBW51"/>
          <cell r="TBX51"/>
          <cell r="TBY51"/>
          <cell r="TBZ51"/>
          <cell r="TCA51"/>
          <cell r="TCB51"/>
          <cell r="TCC51"/>
          <cell r="TCD51"/>
          <cell r="TCE51"/>
          <cell r="TCF51"/>
          <cell r="TCG51"/>
          <cell r="TCH51"/>
          <cell r="TCI51"/>
          <cell r="TCJ51"/>
          <cell r="TCK51"/>
          <cell r="TCL51"/>
          <cell r="TCM51"/>
          <cell r="TCN51"/>
          <cell r="TCO51"/>
          <cell r="TCP51"/>
          <cell r="TCQ51"/>
          <cell r="TCR51"/>
          <cell r="TCS51"/>
          <cell r="TCT51"/>
          <cell r="TCU51"/>
          <cell r="TCV51"/>
          <cell r="TCW51"/>
          <cell r="TCX51"/>
          <cell r="TCY51"/>
          <cell r="TCZ51"/>
          <cell r="TDA51"/>
          <cell r="TDB51"/>
          <cell r="TDC51"/>
          <cell r="TDD51"/>
          <cell r="TDE51"/>
          <cell r="TDF51"/>
          <cell r="TDG51"/>
          <cell r="TDH51"/>
          <cell r="TDI51"/>
          <cell r="TDJ51"/>
          <cell r="TDK51"/>
          <cell r="TDL51"/>
          <cell r="TDM51"/>
          <cell r="TDN51"/>
          <cell r="TDO51"/>
          <cell r="TDP51"/>
          <cell r="TDQ51"/>
          <cell r="TDR51"/>
          <cell r="TDS51"/>
          <cell r="TDT51"/>
          <cell r="TDU51"/>
          <cell r="TDV51"/>
          <cell r="TDW51"/>
          <cell r="TDX51"/>
          <cell r="TDY51"/>
          <cell r="TDZ51"/>
          <cell r="TEA51"/>
          <cell r="TEB51"/>
          <cell r="TEC51"/>
          <cell r="TED51"/>
          <cell r="TEE51"/>
          <cell r="TEF51"/>
          <cell r="TEG51"/>
          <cell r="TEH51"/>
          <cell r="TEI51"/>
          <cell r="TEJ51"/>
          <cell r="TEK51"/>
          <cell r="TEL51"/>
          <cell r="TEM51"/>
          <cell r="TEN51"/>
          <cell r="TEO51"/>
          <cell r="TEP51"/>
          <cell r="TEQ51"/>
          <cell r="TER51"/>
          <cell r="TES51"/>
          <cell r="TET51"/>
          <cell r="TEU51"/>
          <cell r="TEV51"/>
          <cell r="TEW51"/>
          <cell r="TEX51"/>
          <cell r="TEY51"/>
          <cell r="TEZ51"/>
          <cell r="TFA51"/>
          <cell r="TFB51"/>
          <cell r="TFC51"/>
          <cell r="TFD51"/>
          <cell r="TFE51"/>
          <cell r="TFF51"/>
          <cell r="TFG51"/>
          <cell r="TFH51"/>
          <cell r="TFI51"/>
          <cell r="TFJ51"/>
          <cell r="TFK51"/>
          <cell r="TFL51"/>
          <cell r="TFM51"/>
          <cell r="TFN51"/>
          <cell r="TFO51"/>
          <cell r="TFP51"/>
          <cell r="TFQ51"/>
          <cell r="TFR51"/>
          <cell r="TFS51"/>
          <cell r="TFT51"/>
          <cell r="TFU51"/>
          <cell r="TFV51"/>
          <cell r="TFW51"/>
          <cell r="TFX51"/>
          <cell r="TFY51"/>
          <cell r="TFZ51"/>
          <cell r="TGA51"/>
          <cell r="TGB51"/>
          <cell r="TGC51"/>
          <cell r="TGD51"/>
          <cell r="TGE51"/>
          <cell r="TGF51"/>
          <cell r="TGG51"/>
          <cell r="TGH51"/>
          <cell r="TGI51"/>
          <cell r="TGJ51"/>
          <cell r="TGK51"/>
          <cell r="TGL51"/>
          <cell r="TGM51"/>
          <cell r="TGN51"/>
          <cell r="TGO51"/>
          <cell r="TGP51"/>
          <cell r="TGQ51"/>
          <cell r="TGR51"/>
          <cell r="TGS51"/>
          <cell r="TGT51"/>
          <cell r="TGU51"/>
          <cell r="TGV51"/>
          <cell r="TGW51"/>
          <cell r="TGX51"/>
          <cell r="TGY51"/>
          <cell r="TGZ51"/>
          <cell r="THA51"/>
          <cell r="THB51"/>
          <cell r="THC51"/>
          <cell r="THD51"/>
          <cell r="THE51"/>
          <cell r="THF51"/>
          <cell r="THG51"/>
          <cell r="THH51"/>
          <cell r="THI51"/>
          <cell r="THJ51"/>
          <cell r="THK51"/>
          <cell r="THL51"/>
          <cell r="THM51"/>
          <cell r="THN51"/>
          <cell r="THO51"/>
          <cell r="THP51"/>
          <cell r="THQ51"/>
          <cell r="THR51"/>
          <cell r="THS51"/>
          <cell r="THT51"/>
          <cell r="THU51"/>
          <cell r="THV51"/>
          <cell r="THW51"/>
          <cell r="THX51"/>
          <cell r="THY51"/>
          <cell r="THZ51"/>
          <cell r="TIA51"/>
          <cell r="TIB51"/>
          <cell r="TIC51"/>
          <cell r="TID51"/>
          <cell r="TIE51"/>
          <cell r="TIF51"/>
          <cell r="TIG51"/>
          <cell r="TIH51"/>
          <cell r="TII51"/>
          <cell r="TIJ51"/>
          <cell r="TIK51"/>
          <cell r="TIL51"/>
          <cell r="TIM51"/>
          <cell r="TIN51"/>
          <cell r="TIO51"/>
          <cell r="TIP51"/>
          <cell r="TIQ51"/>
          <cell r="TIR51"/>
          <cell r="TIS51"/>
          <cell r="TIT51"/>
          <cell r="TIU51"/>
          <cell r="TIV51"/>
          <cell r="TIW51"/>
          <cell r="TIX51"/>
          <cell r="TIY51"/>
          <cell r="TIZ51"/>
          <cell r="TJA51"/>
          <cell r="TJB51"/>
          <cell r="TJC51"/>
          <cell r="TJD51"/>
          <cell r="TJE51"/>
          <cell r="TJF51"/>
          <cell r="TJG51"/>
          <cell r="TJH51"/>
          <cell r="TJI51"/>
          <cell r="TJJ51"/>
          <cell r="TJK51"/>
          <cell r="TJL51"/>
          <cell r="TJM51"/>
          <cell r="TJN51"/>
          <cell r="TJO51"/>
          <cell r="TJP51"/>
          <cell r="TJQ51"/>
          <cell r="TJR51"/>
          <cell r="TJS51"/>
          <cell r="TJT51"/>
          <cell r="TJU51"/>
          <cell r="TJV51"/>
          <cell r="TJW51"/>
          <cell r="TJX51"/>
          <cell r="TJY51"/>
          <cell r="TJZ51"/>
          <cell r="TKA51"/>
          <cell r="TKB51"/>
          <cell r="TKC51"/>
          <cell r="TKD51"/>
          <cell r="TKE51"/>
          <cell r="TKF51"/>
          <cell r="TKG51"/>
          <cell r="TKH51"/>
          <cell r="TKI51"/>
          <cell r="TKJ51"/>
          <cell r="TKK51"/>
          <cell r="TKL51"/>
          <cell r="TKM51"/>
          <cell r="TKN51"/>
          <cell r="TKO51"/>
          <cell r="TKP51"/>
          <cell r="TKQ51"/>
          <cell r="TKR51"/>
          <cell r="TKS51"/>
          <cell r="TKT51"/>
          <cell r="TKU51"/>
          <cell r="TKV51"/>
          <cell r="TKW51"/>
          <cell r="TKX51"/>
          <cell r="TKY51"/>
          <cell r="TKZ51"/>
          <cell r="TLA51"/>
          <cell r="TLB51"/>
          <cell r="TLC51"/>
          <cell r="TLD51"/>
          <cell r="TLE51"/>
          <cell r="TLF51"/>
          <cell r="TLG51"/>
          <cell r="TLH51"/>
          <cell r="TLI51"/>
          <cell r="TLJ51"/>
          <cell r="TLK51"/>
          <cell r="TLL51"/>
          <cell r="TLM51"/>
          <cell r="TLN51"/>
          <cell r="TLO51"/>
          <cell r="TLP51"/>
          <cell r="TLQ51"/>
          <cell r="TLR51"/>
          <cell r="TLS51"/>
          <cell r="TLT51"/>
          <cell r="TLU51"/>
          <cell r="TLV51"/>
          <cell r="TLW51"/>
          <cell r="TLX51"/>
          <cell r="TLY51"/>
          <cell r="TLZ51"/>
          <cell r="TMA51"/>
          <cell r="TMB51"/>
          <cell r="TMC51"/>
          <cell r="TMD51"/>
          <cell r="TME51"/>
          <cell r="TMF51"/>
          <cell r="TMG51"/>
          <cell r="TMH51"/>
          <cell r="TMI51"/>
          <cell r="TMJ51"/>
          <cell r="TMK51"/>
          <cell r="TML51"/>
          <cell r="TMM51"/>
          <cell r="TMN51"/>
          <cell r="TMO51"/>
          <cell r="TMP51"/>
          <cell r="TMQ51"/>
          <cell r="TMR51"/>
          <cell r="TMS51"/>
          <cell r="TMT51"/>
          <cell r="TMU51"/>
          <cell r="TMV51"/>
          <cell r="TMW51"/>
          <cell r="TMX51"/>
          <cell r="TMY51"/>
          <cell r="TMZ51"/>
          <cell r="TNA51"/>
          <cell r="TNB51"/>
          <cell r="TNC51"/>
          <cell r="TND51"/>
          <cell r="TNE51"/>
          <cell r="TNF51"/>
          <cell r="TNG51"/>
          <cell r="TNH51"/>
          <cell r="TNI51"/>
          <cell r="TNJ51"/>
          <cell r="TNK51"/>
          <cell r="TNL51"/>
          <cell r="TNM51"/>
          <cell r="TNN51"/>
          <cell r="TNO51"/>
          <cell r="TNP51"/>
          <cell r="TNQ51"/>
          <cell r="TNR51"/>
          <cell r="TNS51"/>
          <cell r="TNT51"/>
          <cell r="TNU51"/>
          <cell r="TNV51"/>
          <cell r="TNW51"/>
          <cell r="TNX51"/>
          <cell r="TNY51"/>
          <cell r="TNZ51"/>
          <cell r="TOA51"/>
          <cell r="TOB51"/>
          <cell r="TOC51"/>
          <cell r="TOD51"/>
          <cell r="TOE51"/>
          <cell r="TOF51"/>
          <cell r="TOG51"/>
          <cell r="TOH51"/>
          <cell r="TOI51"/>
          <cell r="TOJ51"/>
          <cell r="TOK51"/>
          <cell r="TOL51"/>
          <cell r="TOM51"/>
          <cell r="TON51"/>
          <cell r="TOO51"/>
          <cell r="TOP51"/>
          <cell r="TOQ51"/>
          <cell r="TOR51"/>
          <cell r="TOS51"/>
          <cell r="TOT51"/>
          <cell r="TOU51"/>
          <cell r="TOV51"/>
          <cell r="TOW51"/>
          <cell r="TOX51"/>
          <cell r="TOY51"/>
          <cell r="TOZ51"/>
          <cell r="TPA51"/>
          <cell r="TPB51"/>
          <cell r="TPC51"/>
          <cell r="TPD51"/>
          <cell r="TPE51"/>
          <cell r="TPF51"/>
          <cell r="TPG51"/>
          <cell r="TPH51"/>
          <cell r="TPI51"/>
          <cell r="TPJ51"/>
          <cell r="TPK51"/>
          <cell r="TPL51"/>
          <cell r="TPM51"/>
          <cell r="TPN51"/>
          <cell r="TPO51"/>
          <cell r="TPP51"/>
          <cell r="TPQ51"/>
          <cell r="TPR51"/>
          <cell r="TPS51"/>
          <cell r="TPT51"/>
          <cell r="TPU51"/>
          <cell r="TPV51"/>
          <cell r="TPW51"/>
          <cell r="TPX51"/>
          <cell r="TPY51"/>
          <cell r="TPZ51"/>
          <cell r="TQA51"/>
          <cell r="TQB51"/>
          <cell r="TQC51"/>
          <cell r="TQD51"/>
          <cell r="TQE51"/>
          <cell r="TQF51"/>
          <cell r="TQG51"/>
          <cell r="TQH51"/>
          <cell r="TQI51"/>
          <cell r="TQJ51"/>
          <cell r="TQK51"/>
          <cell r="TQL51"/>
          <cell r="TQM51"/>
          <cell r="TQN51"/>
          <cell r="TQO51"/>
          <cell r="TQP51"/>
          <cell r="TQQ51"/>
          <cell r="TQR51"/>
          <cell r="TQS51"/>
          <cell r="TQT51"/>
          <cell r="TQU51"/>
          <cell r="TQV51"/>
          <cell r="TQW51"/>
          <cell r="TQX51"/>
          <cell r="TQY51"/>
          <cell r="TQZ51"/>
          <cell r="TRA51"/>
          <cell r="TRB51"/>
          <cell r="TRC51"/>
          <cell r="TRD51"/>
          <cell r="TRE51"/>
          <cell r="TRF51"/>
          <cell r="TRG51"/>
          <cell r="TRH51"/>
          <cell r="TRI51"/>
          <cell r="TRJ51"/>
          <cell r="TRK51"/>
          <cell r="TRL51"/>
          <cell r="TRM51"/>
          <cell r="TRN51"/>
          <cell r="TRO51"/>
          <cell r="TRP51"/>
          <cell r="TRQ51"/>
          <cell r="TRR51"/>
          <cell r="TRS51"/>
          <cell r="TRT51"/>
          <cell r="TRU51"/>
          <cell r="TRV51"/>
          <cell r="TRW51"/>
          <cell r="TRX51"/>
          <cell r="TRY51"/>
          <cell r="TRZ51"/>
          <cell r="TSA51"/>
          <cell r="TSB51"/>
          <cell r="TSC51"/>
          <cell r="TSD51"/>
          <cell r="TSE51"/>
          <cell r="TSF51"/>
          <cell r="TSG51"/>
          <cell r="TSH51"/>
          <cell r="TSI51"/>
          <cell r="TSJ51"/>
          <cell r="TSK51"/>
          <cell r="TSL51"/>
          <cell r="TSM51"/>
          <cell r="TSN51"/>
          <cell r="TSO51"/>
          <cell r="TSP51"/>
          <cell r="TSQ51"/>
          <cell r="TSR51"/>
          <cell r="TSS51"/>
          <cell r="TST51"/>
          <cell r="TSU51"/>
          <cell r="TSV51"/>
          <cell r="TSW51"/>
          <cell r="TSX51"/>
          <cell r="TSY51"/>
          <cell r="TSZ51"/>
          <cell r="TTA51"/>
          <cell r="TTB51"/>
          <cell r="TTC51"/>
          <cell r="TTD51"/>
          <cell r="TTE51"/>
          <cell r="TTF51"/>
          <cell r="TTG51"/>
          <cell r="TTH51"/>
          <cell r="TTI51"/>
          <cell r="TTJ51"/>
          <cell r="TTK51"/>
          <cell r="TTL51"/>
          <cell r="TTM51"/>
          <cell r="TTN51"/>
          <cell r="TTO51"/>
          <cell r="TTP51"/>
          <cell r="TTQ51"/>
          <cell r="TTR51"/>
          <cell r="TTS51"/>
          <cell r="TTT51"/>
          <cell r="TTU51"/>
          <cell r="TTV51"/>
          <cell r="TTW51"/>
          <cell r="TTX51"/>
          <cell r="TTY51"/>
          <cell r="TTZ51"/>
          <cell r="TUA51"/>
          <cell r="TUB51"/>
          <cell r="TUC51"/>
          <cell r="TUD51"/>
          <cell r="TUE51"/>
          <cell r="TUF51"/>
          <cell r="TUG51"/>
          <cell r="TUH51"/>
          <cell r="TUI51"/>
          <cell r="TUJ51"/>
          <cell r="TUK51"/>
          <cell r="TUL51"/>
          <cell r="TUM51"/>
          <cell r="TUN51"/>
          <cell r="TUO51"/>
          <cell r="TUP51"/>
          <cell r="TUQ51"/>
          <cell r="TUR51"/>
          <cell r="TUS51"/>
          <cell r="TUT51"/>
          <cell r="TUU51"/>
          <cell r="TUV51"/>
          <cell r="TUW51"/>
          <cell r="TUX51"/>
          <cell r="TUY51"/>
          <cell r="TUZ51"/>
          <cell r="TVA51"/>
          <cell r="TVB51"/>
          <cell r="TVC51"/>
          <cell r="TVD51"/>
          <cell r="TVE51"/>
          <cell r="TVF51"/>
          <cell r="TVG51"/>
          <cell r="TVH51"/>
          <cell r="TVI51"/>
          <cell r="TVJ51"/>
          <cell r="TVK51"/>
          <cell r="TVL51"/>
          <cell r="TVM51"/>
          <cell r="TVN51"/>
          <cell r="TVO51"/>
          <cell r="TVP51"/>
          <cell r="TVQ51"/>
          <cell r="TVR51"/>
          <cell r="TVS51"/>
          <cell r="TVT51"/>
          <cell r="TVU51"/>
          <cell r="TVV51"/>
          <cell r="TVW51"/>
          <cell r="TVX51"/>
          <cell r="TVY51"/>
          <cell r="TVZ51"/>
          <cell r="TWA51"/>
          <cell r="TWB51"/>
          <cell r="TWC51"/>
          <cell r="TWD51"/>
          <cell r="TWE51"/>
          <cell r="TWF51"/>
          <cell r="TWG51"/>
          <cell r="TWH51"/>
          <cell r="TWI51"/>
          <cell r="TWJ51"/>
          <cell r="TWK51"/>
          <cell r="TWL51"/>
          <cell r="TWM51"/>
          <cell r="TWN51"/>
          <cell r="TWO51"/>
          <cell r="TWP51"/>
          <cell r="TWQ51"/>
          <cell r="TWR51"/>
          <cell r="TWS51"/>
          <cell r="TWT51"/>
          <cell r="TWU51"/>
          <cell r="TWV51"/>
          <cell r="TWW51"/>
          <cell r="TWX51"/>
          <cell r="TWY51"/>
          <cell r="TWZ51"/>
          <cell r="TXA51"/>
          <cell r="TXB51"/>
          <cell r="TXC51"/>
          <cell r="TXD51"/>
          <cell r="TXE51"/>
          <cell r="TXF51"/>
          <cell r="TXG51"/>
          <cell r="TXH51"/>
          <cell r="TXI51"/>
          <cell r="TXJ51"/>
          <cell r="TXK51"/>
          <cell r="TXL51"/>
          <cell r="TXM51"/>
          <cell r="TXN51"/>
          <cell r="TXO51"/>
          <cell r="TXP51"/>
          <cell r="TXQ51"/>
          <cell r="TXR51"/>
          <cell r="TXS51"/>
          <cell r="TXT51"/>
          <cell r="TXU51"/>
          <cell r="TXV51"/>
          <cell r="TXW51"/>
          <cell r="TXX51"/>
          <cell r="TXY51"/>
          <cell r="TXZ51"/>
          <cell r="TYA51"/>
          <cell r="TYB51"/>
          <cell r="TYC51"/>
          <cell r="TYD51"/>
          <cell r="TYE51"/>
          <cell r="TYF51"/>
          <cell r="TYG51"/>
          <cell r="TYH51"/>
          <cell r="TYI51"/>
          <cell r="TYJ51"/>
          <cell r="TYK51"/>
          <cell r="TYL51"/>
          <cell r="TYM51"/>
          <cell r="TYN51"/>
          <cell r="TYO51"/>
          <cell r="TYP51"/>
          <cell r="TYQ51"/>
          <cell r="TYR51"/>
          <cell r="TYS51"/>
          <cell r="TYT51"/>
          <cell r="TYU51"/>
          <cell r="TYV51"/>
          <cell r="TYW51"/>
          <cell r="TYX51"/>
          <cell r="TYY51"/>
          <cell r="TYZ51"/>
          <cell r="TZA51"/>
          <cell r="TZB51"/>
          <cell r="TZC51"/>
          <cell r="TZD51"/>
          <cell r="TZE51"/>
          <cell r="TZF51"/>
          <cell r="TZG51"/>
          <cell r="TZH51"/>
          <cell r="TZI51"/>
          <cell r="TZJ51"/>
          <cell r="TZK51"/>
          <cell r="TZL51"/>
          <cell r="TZM51"/>
          <cell r="TZN51"/>
          <cell r="TZO51"/>
          <cell r="TZP51"/>
          <cell r="TZQ51"/>
          <cell r="TZR51"/>
          <cell r="TZS51"/>
          <cell r="TZT51"/>
          <cell r="TZU51"/>
          <cell r="TZV51"/>
          <cell r="TZW51"/>
          <cell r="TZX51"/>
          <cell r="TZY51"/>
          <cell r="TZZ51"/>
          <cell r="UAA51"/>
          <cell r="UAB51"/>
          <cell r="UAC51"/>
          <cell r="UAD51"/>
          <cell r="UAE51"/>
          <cell r="UAF51"/>
          <cell r="UAG51"/>
          <cell r="UAH51"/>
          <cell r="UAI51"/>
          <cell r="UAJ51"/>
          <cell r="UAK51"/>
          <cell r="UAL51"/>
          <cell r="UAM51"/>
          <cell r="UAN51"/>
          <cell r="UAO51"/>
          <cell r="UAP51"/>
          <cell r="UAQ51"/>
          <cell r="UAR51"/>
          <cell r="UAS51"/>
          <cell r="UAT51"/>
          <cell r="UAU51"/>
          <cell r="UAV51"/>
          <cell r="UAW51"/>
          <cell r="UAX51"/>
          <cell r="UAY51"/>
          <cell r="UAZ51"/>
          <cell r="UBA51"/>
          <cell r="UBB51"/>
          <cell r="UBC51"/>
          <cell r="UBD51"/>
          <cell r="UBE51"/>
          <cell r="UBF51"/>
          <cell r="UBG51"/>
          <cell r="UBH51"/>
          <cell r="UBI51"/>
          <cell r="UBJ51"/>
          <cell r="UBK51"/>
          <cell r="UBL51"/>
          <cell r="UBM51"/>
          <cell r="UBN51"/>
          <cell r="UBO51"/>
          <cell r="UBP51"/>
          <cell r="UBQ51"/>
          <cell r="UBR51"/>
          <cell r="UBS51"/>
          <cell r="UBT51"/>
          <cell r="UBU51"/>
          <cell r="UBV51"/>
          <cell r="UBW51"/>
          <cell r="UBX51"/>
          <cell r="UBY51"/>
          <cell r="UBZ51"/>
          <cell r="UCA51"/>
          <cell r="UCB51"/>
          <cell r="UCC51"/>
          <cell r="UCD51"/>
          <cell r="UCE51"/>
          <cell r="UCF51"/>
          <cell r="UCG51"/>
          <cell r="UCH51"/>
          <cell r="UCI51"/>
          <cell r="UCJ51"/>
          <cell r="UCK51"/>
          <cell r="UCL51"/>
          <cell r="UCM51"/>
          <cell r="UCN51"/>
          <cell r="UCO51"/>
          <cell r="UCP51"/>
          <cell r="UCQ51"/>
          <cell r="UCR51"/>
          <cell r="UCS51"/>
          <cell r="UCT51"/>
          <cell r="UCU51"/>
          <cell r="UCV51"/>
          <cell r="UCW51"/>
          <cell r="UCX51"/>
          <cell r="UCY51"/>
          <cell r="UCZ51"/>
          <cell r="UDA51"/>
          <cell r="UDB51"/>
          <cell r="UDC51"/>
          <cell r="UDD51"/>
          <cell r="UDE51"/>
          <cell r="UDF51"/>
          <cell r="UDG51"/>
          <cell r="UDH51"/>
          <cell r="UDI51"/>
          <cell r="UDJ51"/>
          <cell r="UDK51"/>
          <cell r="UDL51"/>
          <cell r="UDM51"/>
          <cell r="UDN51"/>
          <cell r="UDO51"/>
          <cell r="UDP51"/>
          <cell r="UDQ51"/>
          <cell r="UDR51"/>
          <cell r="UDS51"/>
          <cell r="UDT51"/>
          <cell r="UDU51"/>
          <cell r="UDV51"/>
          <cell r="UDW51"/>
          <cell r="UDX51"/>
          <cell r="UDY51"/>
          <cell r="UDZ51"/>
          <cell r="UEA51"/>
          <cell r="UEB51"/>
          <cell r="UEC51"/>
          <cell r="UED51"/>
          <cell r="UEE51"/>
          <cell r="UEF51"/>
          <cell r="UEG51"/>
          <cell r="UEH51"/>
          <cell r="UEI51"/>
          <cell r="UEJ51"/>
          <cell r="UEK51"/>
          <cell r="UEL51"/>
          <cell r="UEM51"/>
          <cell r="UEN51"/>
          <cell r="UEO51"/>
          <cell r="UEP51"/>
          <cell r="UEQ51"/>
          <cell r="UER51"/>
          <cell r="UES51"/>
          <cell r="UET51"/>
          <cell r="UEU51"/>
          <cell r="UEV51"/>
          <cell r="UEW51"/>
          <cell r="UEX51"/>
          <cell r="UEY51"/>
          <cell r="UEZ51"/>
          <cell r="UFA51"/>
          <cell r="UFB51"/>
          <cell r="UFC51"/>
          <cell r="UFD51"/>
          <cell r="UFE51"/>
          <cell r="UFF51"/>
          <cell r="UFG51"/>
          <cell r="UFH51"/>
          <cell r="UFI51"/>
          <cell r="UFJ51"/>
          <cell r="UFK51"/>
          <cell r="UFL51"/>
          <cell r="UFM51"/>
          <cell r="UFN51"/>
          <cell r="UFO51"/>
          <cell r="UFP51"/>
          <cell r="UFQ51"/>
          <cell r="UFR51"/>
          <cell r="UFS51"/>
          <cell r="UFT51"/>
          <cell r="UFU51"/>
          <cell r="UFV51"/>
          <cell r="UFW51"/>
          <cell r="UFX51"/>
          <cell r="UFY51"/>
          <cell r="UFZ51"/>
          <cell r="UGA51"/>
          <cell r="UGB51"/>
          <cell r="UGC51"/>
          <cell r="UGD51"/>
          <cell r="UGE51"/>
          <cell r="UGF51"/>
          <cell r="UGG51"/>
          <cell r="UGH51"/>
          <cell r="UGI51"/>
          <cell r="UGJ51"/>
          <cell r="UGK51"/>
          <cell r="UGL51"/>
          <cell r="UGM51"/>
          <cell r="UGN51"/>
          <cell r="UGO51"/>
          <cell r="UGP51"/>
          <cell r="UGQ51"/>
          <cell r="UGR51"/>
          <cell r="UGS51"/>
          <cell r="UGT51"/>
          <cell r="UGU51"/>
          <cell r="UGV51"/>
          <cell r="UGW51"/>
          <cell r="UGX51"/>
          <cell r="UGY51"/>
          <cell r="UGZ51"/>
          <cell r="UHA51"/>
          <cell r="UHB51"/>
          <cell r="UHC51"/>
          <cell r="UHD51"/>
          <cell r="UHE51"/>
          <cell r="UHF51"/>
          <cell r="UHG51"/>
          <cell r="UHH51"/>
          <cell r="UHI51"/>
          <cell r="UHJ51"/>
          <cell r="UHK51"/>
          <cell r="UHL51"/>
          <cell r="UHM51"/>
          <cell r="UHN51"/>
          <cell r="UHO51"/>
          <cell r="UHP51"/>
          <cell r="UHQ51"/>
          <cell r="UHR51"/>
          <cell r="UHS51"/>
          <cell r="UHT51"/>
          <cell r="UHU51"/>
          <cell r="UHV51"/>
          <cell r="UHW51"/>
          <cell r="UHX51"/>
          <cell r="UHY51"/>
          <cell r="UHZ51"/>
          <cell r="UIA51"/>
          <cell r="UIB51"/>
          <cell r="UIC51"/>
          <cell r="UID51"/>
          <cell r="UIE51"/>
          <cell r="UIF51"/>
          <cell r="UIG51"/>
          <cell r="UIH51"/>
          <cell r="UII51"/>
          <cell r="UIJ51"/>
          <cell r="UIK51"/>
          <cell r="UIL51"/>
          <cell r="UIM51"/>
          <cell r="UIN51"/>
          <cell r="UIO51"/>
          <cell r="UIP51"/>
          <cell r="UIQ51"/>
          <cell r="UIR51"/>
          <cell r="UIS51"/>
          <cell r="UIT51"/>
          <cell r="UIU51"/>
          <cell r="UIV51"/>
          <cell r="UIW51"/>
          <cell r="UIX51"/>
          <cell r="UIY51"/>
          <cell r="UIZ51"/>
          <cell r="UJA51"/>
          <cell r="UJB51"/>
          <cell r="UJC51"/>
          <cell r="UJD51"/>
          <cell r="UJE51"/>
          <cell r="UJF51"/>
          <cell r="UJG51"/>
          <cell r="UJH51"/>
          <cell r="UJI51"/>
          <cell r="UJJ51"/>
          <cell r="UJK51"/>
          <cell r="UJL51"/>
          <cell r="UJM51"/>
          <cell r="UJN51"/>
          <cell r="UJO51"/>
          <cell r="UJP51"/>
          <cell r="UJQ51"/>
          <cell r="UJR51"/>
          <cell r="UJS51"/>
          <cell r="UJT51"/>
          <cell r="UJU51"/>
          <cell r="UJV51"/>
          <cell r="UJW51"/>
          <cell r="UJX51"/>
          <cell r="UJY51"/>
          <cell r="UJZ51"/>
          <cell r="UKA51"/>
          <cell r="UKB51"/>
          <cell r="UKC51"/>
          <cell r="UKD51"/>
          <cell r="UKE51"/>
          <cell r="UKF51"/>
          <cell r="UKG51"/>
          <cell r="UKH51"/>
          <cell r="UKI51"/>
          <cell r="UKJ51"/>
          <cell r="UKK51"/>
          <cell r="UKL51"/>
          <cell r="UKM51"/>
          <cell r="UKN51"/>
          <cell r="UKO51"/>
          <cell r="UKP51"/>
          <cell r="UKQ51"/>
          <cell r="UKR51"/>
          <cell r="UKS51"/>
          <cell r="UKT51"/>
          <cell r="UKU51"/>
          <cell r="UKV51"/>
          <cell r="UKW51"/>
          <cell r="UKX51"/>
          <cell r="UKY51"/>
          <cell r="UKZ51"/>
          <cell r="ULA51"/>
          <cell r="ULB51"/>
          <cell r="ULC51"/>
          <cell r="ULD51"/>
          <cell r="ULE51"/>
          <cell r="ULF51"/>
          <cell r="ULG51"/>
          <cell r="ULH51"/>
          <cell r="ULI51"/>
          <cell r="ULJ51"/>
          <cell r="ULK51"/>
          <cell r="ULL51"/>
          <cell r="ULM51"/>
          <cell r="ULN51"/>
          <cell r="ULO51"/>
          <cell r="ULP51"/>
          <cell r="ULQ51"/>
          <cell r="ULR51"/>
          <cell r="ULS51"/>
          <cell r="ULT51"/>
          <cell r="ULU51"/>
          <cell r="ULV51"/>
          <cell r="ULW51"/>
          <cell r="ULX51"/>
          <cell r="ULY51"/>
          <cell r="ULZ51"/>
          <cell r="UMA51"/>
          <cell r="UMB51"/>
          <cell r="UMC51"/>
          <cell r="UMD51"/>
          <cell r="UME51"/>
          <cell r="UMF51"/>
          <cell r="UMG51"/>
          <cell r="UMH51"/>
          <cell r="UMI51"/>
          <cell r="UMJ51"/>
          <cell r="UMK51"/>
          <cell r="UML51"/>
          <cell r="UMM51"/>
          <cell r="UMN51"/>
          <cell r="UMO51"/>
          <cell r="UMP51"/>
          <cell r="UMQ51"/>
          <cell r="UMR51"/>
          <cell r="UMS51"/>
          <cell r="UMT51"/>
          <cell r="UMU51"/>
          <cell r="UMV51"/>
          <cell r="UMW51"/>
          <cell r="UMX51"/>
          <cell r="UMY51"/>
          <cell r="UMZ51"/>
          <cell r="UNA51"/>
          <cell r="UNB51"/>
          <cell r="UNC51"/>
          <cell r="UND51"/>
          <cell r="UNE51"/>
          <cell r="UNF51"/>
          <cell r="UNG51"/>
          <cell r="UNH51"/>
          <cell r="UNI51"/>
          <cell r="UNJ51"/>
          <cell r="UNK51"/>
          <cell r="UNL51"/>
          <cell r="UNM51"/>
          <cell r="UNN51"/>
          <cell r="UNO51"/>
          <cell r="UNP51"/>
          <cell r="UNQ51"/>
          <cell r="UNR51"/>
          <cell r="UNS51"/>
          <cell r="UNT51"/>
          <cell r="UNU51"/>
          <cell r="UNV51"/>
          <cell r="UNW51"/>
          <cell r="UNX51"/>
          <cell r="UNY51"/>
          <cell r="UNZ51"/>
          <cell r="UOA51"/>
          <cell r="UOB51"/>
          <cell r="UOC51"/>
          <cell r="UOD51"/>
          <cell r="UOE51"/>
          <cell r="UOF51"/>
          <cell r="UOG51"/>
          <cell r="UOH51"/>
          <cell r="UOI51"/>
          <cell r="UOJ51"/>
          <cell r="UOK51"/>
          <cell r="UOL51"/>
          <cell r="UOM51"/>
          <cell r="UON51"/>
          <cell r="UOO51"/>
          <cell r="UOP51"/>
          <cell r="UOQ51"/>
          <cell r="UOR51"/>
          <cell r="UOS51"/>
          <cell r="UOT51"/>
          <cell r="UOU51"/>
          <cell r="UOV51"/>
          <cell r="UOW51"/>
          <cell r="UOX51"/>
          <cell r="UOY51"/>
          <cell r="UOZ51"/>
          <cell r="UPA51"/>
          <cell r="UPB51"/>
          <cell r="UPC51"/>
          <cell r="UPD51"/>
          <cell r="UPE51"/>
          <cell r="UPF51"/>
          <cell r="UPG51"/>
          <cell r="UPH51"/>
          <cell r="UPI51"/>
          <cell r="UPJ51"/>
          <cell r="UPK51"/>
          <cell r="UPL51"/>
          <cell r="UPM51"/>
          <cell r="UPN51"/>
          <cell r="UPO51"/>
          <cell r="UPP51"/>
          <cell r="UPQ51"/>
          <cell r="UPR51"/>
          <cell r="UPS51"/>
          <cell r="UPT51"/>
          <cell r="UPU51"/>
          <cell r="UPV51"/>
          <cell r="UPW51"/>
          <cell r="UPX51"/>
          <cell r="UPY51"/>
          <cell r="UPZ51"/>
          <cell r="UQA51"/>
          <cell r="UQB51"/>
          <cell r="UQC51"/>
          <cell r="UQD51"/>
          <cell r="UQE51"/>
          <cell r="UQF51"/>
          <cell r="UQG51"/>
          <cell r="UQH51"/>
          <cell r="UQI51"/>
          <cell r="UQJ51"/>
          <cell r="UQK51"/>
          <cell r="UQL51"/>
          <cell r="UQM51"/>
          <cell r="UQN51"/>
          <cell r="UQO51"/>
          <cell r="UQP51"/>
          <cell r="UQQ51"/>
          <cell r="UQR51"/>
          <cell r="UQS51"/>
          <cell r="UQT51"/>
          <cell r="UQU51"/>
          <cell r="UQV51"/>
          <cell r="UQW51"/>
          <cell r="UQX51"/>
          <cell r="UQY51"/>
          <cell r="UQZ51"/>
          <cell r="URA51"/>
          <cell r="URB51"/>
          <cell r="URC51"/>
          <cell r="URD51"/>
          <cell r="URE51"/>
          <cell r="URF51"/>
          <cell r="URG51"/>
          <cell r="URH51"/>
          <cell r="URI51"/>
          <cell r="URJ51"/>
          <cell r="URK51"/>
          <cell r="URL51"/>
          <cell r="URM51"/>
          <cell r="URN51"/>
          <cell r="URO51"/>
          <cell r="URP51"/>
          <cell r="URQ51"/>
          <cell r="URR51"/>
          <cell r="URS51"/>
          <cell r="URT51"/>
          <cell r="URU51"/>
          <cell r="URV51"/>
          <cell r="URW51"/>
          <cell r="URX51"/>
          <cell r="URY51"/>
          <cell r="URZ51"/>
          <cell r="USA51"/>
          <cell r="USB51"/>
          <cell r="USC51"/>
          <cell r="USD51"/>
          <cell r="USE51"/>
          <cell r="USF51"/>
          <cell r="USG51"/>
          <cell r="USH51"/>
          <cell r="USI51"/>
          <cell r="USJ51"/>
          <cell r="USK51"/>
          <cell r="USL51"/>
          <cell r="USM51"/>
          <cell r="USN51"/>
          <cell r="USO51"/>
          <cell r="USP51"/>
          <cell r="USQ51"/>
          <cell r="USR51"/>
          <cell r="USS51"/>
          <cell r="UST51"/>
          <cell r="USU51"/>
          <cell r="USV51"/>
          <cell r="USW51"/>
          <cell r="USX51"/>
          <cell r="USY51"/>
          <cell r="USZ51"/>
          <cell r="UTA51"/>
          <cell r="UTB51"/>
          <cell r="UTC51"/>
          <cell r="UTD51"/>
          <cell r="UTE51"/>
          <cell r="UTF51"/>
          <cell r="UTG51"/>
          <cell r="UTH51"/>
          <cell r="UTI51"/>
          <cell r="UTJ51"/>
          <cell r="UTK51"/>
          <cell r="UTL51"/>
          <cell r="UTM51"/>
          <cell r="UTN51"/>
          <cell r="UTO51"/>
          <cell r="UTP51"/>
          <cell r="UTQ51"/>
          <cell r="UTR51"/>
          <cell r="UTS51"/>
          <cell r="UTT51"/>
          <cell r="UTU51"/>
          <cell r="UTV51"/>
          <cell r="UTW51"/>
          <cell r="UTX51"/>
          <cell r="UTY51"/>
          <cell r="UTZ51"/>
          <cell r="UUA51"/>
          <cell r="UUB51"/>
          <cell r="UUC51"/>
          <cell r="UUD51"/>
          <cell r="UUE51"/>
          <cell r="UUF51"/>
          <cell r="UUG51"/>
          <cell r="UUH51"/>
          <cell r="UUI51"/>
          <cell r="UUJ51"/>
          <cell r="UUK51"/>
          <cell r="UUL51"/>
          <cell r="UUM51"/>
          <cell r="UUN51"/>
          <cell r="UUO51"/>
          <cell r="UUP51"/>
          <cell r="UUQ51"/>
          <cell r="UUR51"/>
          <cell r="UUS51"/>
          <cell r="UUT51"/>
          <cell r="UUU51"/>
          <cell r="UUV51"/>
          <cell r="UUW51"/>
          <cell r="UUX51"/>
          <cell r="UUY51"/>
          <cell r="UUZ51"/>
          <cell r="UVA51"/>
          <cell r="UVB51"/>
          <cell r="UVC51"/>
          <cell r="UVD51"/>
          <cell r="UVE51"/>
          <cell r="UVF51"/>
          <cell r="UVG51"/>
          <cell r="UVH51"/>
          <cell r="UVI51"/>
          <cell r="UVJ51"/>
          <cell r="UVK51"/>
          <cell r="UVL51"/>
          <cell r="UVM51"/>
          <cell r="UVN51"/>
          <cell r="UVO51"/>
          <cell r="UVP51"/>
          <cell r="UVQ51"/>
          <cell r="UVR51"/>
          <cell r="UVS51"/>
          <cell r="UVT51"/>
          <cell r="UVU51"/>
          <cell r="UVV51"/>
          <cell r="UVW51"/>
          <cell r="UVX51"/>
          <cell r="UVY51"/>
          <cell r="UVZ51"/>
          <cell r="UWA51"/>
          <cell r="UWB51"/>
          <cell r="UWC51"/>
          <cell r="UWD51"/>
          <cell r="UWE51"/>
          <cell r="UWF51"/>
          <cell r="UWG51"/>
          <cell r="UWH51"/>
          <cell r="UWI51"/>
          <cell r="UWJ51"/>
          <cell r="UWK51"/>
          <cell r="UWL51"/>
          <cell r="UWM51"/>
          <cell r="UWN51"/>
          <cell r="UWO51"/>
          <cell r="UWP51"/>
          <cell r="UWQ51"/>
          <cell r="UWR51"/>
          <cell r="UWS51"/>
          <cell r="UWT51"/>
          <cell r="UWU51"/>
          <cell r="UWV51"/>
          <cell r="UWW51"/>
          <cell r="UWX51"/>
          <cell r="UWY51"/>
          <cell r="UWZ51"/>
          <cell r="UXA51"/>
          <cell r="UXB51"/>
          <cell r="UXC51"/>
          <cell r="UXD51"/>
          <cell r="UXE51"/>
          <cell r="UXF51"/>
          <cell r="UXG51"/>
          <cell r="UXH51"/>
          <cell r="UXI51"/>
          <cell r="UXJ51"/>
          <cell r="UXK51"/>
          <cell r="UXL51"/>
          <cell r="UXM51"/>
          <cell r="UXN51"/>
          <cell r="UXO51"/>
          <cell r="UXP51"/>
          <cell r="UXQ51"/>
          <cell r="UXR51"/>
          <cell r="UXS51"/>
          <cell r="UXT51"/>
          <cell r="UXU51"/>
          <cell r="UXV51"/>
          <cell r="UXW51"/>
          <cell r="UXX51"/>
          <cell r="UXY51"/>
          <cell r="UXZ51"/>
          <cell r="UYA51"/>
          <cell r="UYB51"/>
          <cell r="UYC51"/>
          <cell r="UYD51"/>
          <cell r="UYE51"/>
          <cell r="UYF51"/>
          <cell r="UYG51"/>
          <cell r="UYH51"/>
          <cell r="UYI51"/>
          <cell r="UYJ51"/>
          <cell r="UYK51"/>
          <cell r="UYL51"/>
          <cell r="UYM51"/>
          <cell r="UYN51"/>
          <cell r="UYO51"/>
          <cell r="UYP51"/>
          <cell r="UYQ51"/>
          <cell r="UYR51"/>
          <cell r="UYS51"/>
          <cell r="UYT51"/>
          <cell r="UYU51"/>
          <cell r="UYV51"/>
          <cell r="UYW51"/>
          <cell r="UYX51"/>
          <cell r="UYY51"/>
          <cell r="UYZ51"/>
          <cell r="UZA51"/>
          <cell r="UZB51"/>
          <cell r="UZC51"/>
          <cell r="UZD51"/>
          <cell r="UZE51"/>
          <cell r="UZF51"/>
          <cell r="UZG51"/>
          <cell r="UZH51"/>
          <cell r="UZI51"/>
          <cell r="UZJ51"/>
          <cell r="UZK51"/>
          <cell r="UZL51"/>
          <cell r="UZM51"/>
          <cell r="UZN51"/>
          <cell r="UZO51"/>
          <cell r="UZP51"/>
          <cell r="UZQ51"/>
          <cell r="UZR51"/>
          <cell r="UZS51"/>
          <cell r="UZT51"/>
          <cell r="UZU51"/>
          <cell r="UZV51"/>
          <cell r="UZW51"/>
          <cell r="UZX51"/>
          <cell r="UZY51"/>
          <cell r="UZZ51"/>
          <cell r="VAA51"/>
          <cell r="VAB51"/>
          <cell r="VAC51"/>
          <cell r="VAD51"/>
          <cell r="VAE51"/>
          <cell r="VAF51"/>
          <cell r="VAG51"/>
          <cell r="VAH51"/>
          <cell r="VAI51"/>
          <cell r="VAJ51"/>
          <cell r="VAK51"/>
          <cell r="VAL51"/>
          <cell r="VAM51"/>
          <cell r="VAN51"/>
          <cell r="VAO51"/>
          <cell r="VAP51"/>
          <cell r="VAQ51"/>
          <cell r="VAR51"/>
          <cell r="VAS51"/>
          <cell r="VAT51"/>
          <cell r="VAU51"/>
          <cell r="VAV51"/>
          <cell r="VAW51"/>
          <cell r="VAX51"/>
          <cell r="VAY51"/>
          <cell r="VAZ51"/>
          <cell r="VBA51"/>
          <cell r="VBB51"/>
          <cell r="VBC51"/>
          <cell r="VBD51"/>
          <cell r="VBE51"/>
          <cell r="VBF51"/>
          <cell r="VBG51"/>
          <cell r="VBH51"/>
          <cell r="VBI51"/>
          <cell r="VBJ51"/>
          <cell r="VBK51"/>
          <cell r="VBL51"/>
          <cell r="VBM51"/>
          <cell r="VBN51"/>
          <cell r="VBO51"/>
          <cell r="VBP51"/>
          <cell r="VBQ51"/>
          <cell r="VBR51"/>
          <cell r="VBS51"/>
          <cell r="VBT51"/>
          <cell r="VBU51"/>
          <cell r="VBV51"/>
          <cell r="VBW51"/>
          <cell r="VBX51"/>
          <cell r="VBY51"/>
          <cell r="VBZ51"/>
          <cell r="VCA51"/>
          <cell r="VCB51"/>
          <cell r="VCC51"/>
          <cell r="VCD51"/>
          <cell r="VCE51"/>
          <cell r="VCF51"/>
          <cell r="VCG51"/>
          <cell r="VCH51"/>
          <cell r="VCI51"/>
          <cell r="VCJ51"/>
          <cell r="VCK51"/>
          <cell r="VCL51"/>
          <cell r="VCM51"/>
          <cell r="VCN51"/>
          <cell r="VCO51"/>
          <cell r="VCP51"/>
          <cell r="VCQ51"/>
          <cell r="VCR51"/>
          <cell r="VCS51"/>
          <cell r="VCT51"/>
          <cell r="VCU51"/>
          <cell r="VCV51"/>
          <cell r="VCW51"/>
          <cell r="VCX51"/>
          <cell r="VCY51"/>
          <cell r="VCZ51"/>
          <cell r="VDA51"/>
          <cell r="VDB51"/>
          <cell r="VDC51"/>
          <cell r="VDD51"/>
          <cell r="VDE51"/>
          <cell r="VDF51"/>
          <cell r="VDG51"/>
          <cell r="VDH51"/>
          <cell r="VDI51"/>
          <cell r="VDJ51"/>
          <cell r="VDK51"/>
          <cell r="VDL51"/>
          <cell r="VDM51"/>
          <cell r="VDN51"/>
          <cell r="VDO51"/>
          <cell r="VDP51"/>
          <cell r="VDQ51"/>
          <cell r="VDR51"/>
          <cell r="VDS51"/>
          <cell r="VDT51"/>
          <cell r="VDU51"/>
          <cell r="VDV51"/>
          <cell r="VDW51"/>
          <cell r="VDX51"/>
          <cell r="VDY51"/>
          <cell r="VDZ51"/>
          <cell r="VEA51"/>
          <cell r="VEB51"/>
          <cell r="VEC51"/>
          <cell r="VED51"/>
          <cell r="VEE51"/>
          <cell r="VEF51"/>
          <cell r="VEG51"/>
          <cell r="VEH51"/>
          <cell r="VEI51"/>
          <cell r="VEJ51"/>
          <cell r="VEK51"/>
          <cell r="VEL51"/>
          <cell r="VEM51"/>
          <cell r="VEN51"/>
          <cell r="VEO51"/>
          <cell r="VEP51"/>
          <cell r="VEQ51"/>
          <cell r="VER51"/>
          <cell r="VES51"/>
          <cell r="VET51"/>
          <cell r="VEU51"/>
          <cell r="VEV51"/>
          <cell r="VEW51"/>
          <cell r="VEX51"/>
          <cell r="VEY51"/>
          <cell r="VEZ51"/>
          <cell r="VFA51"/>
          <cell r="VFB51"/>
          <cell r="VFC51"/>
          <cell r="VFD51"/>
          <cell r="VFE51"/>
          <cell r="VFF51"/>
          <cell r="VFG51"/>
          <cell r="VFH51"/>
          <cell r="VFI51"/>
          <cell r="VFJ51"/>
          <cell r="VFK51"/>
          <cell r="VFL51"/>
          <cell r="VFM51"/>
          <cell r="VFN51"/>
          <cell r="VFO51"/>
          <cell r="VFP51"/>
          <cell r="VFQ51"/>
          <cell r="VFR51"/>
          <cell r="VFS51"/>
          <cell r="VFT51"/>
          <cell r="VFU51"/>
          <cell r="VFV51"/>
          <cell r="VFW51"/>
          <cell r="VFX51"/>
          <cell r="VFY51"/>
          <cell r="VFZ51"/>
          <cell r="VGA51"/>
          <cell r="VGB51"/>
          <cell r="VGC51"/>
          <cell r="VGD51"/>
          <cell r="VGE51"/>
          <cell r="VGF51"/>
          <cell r="VGG51"/>
          <cell r="VGH51"/>
          <cell r="VGI51"/>
          <cell r="VGJ51"/>
          <cell r="VGK51"/>
          <cell r="VGL51"/>
          <cell r="VGM51"/>
          <cell r="VGN51"/>
          <cell r="VGO51"/>
          <cell r="VGP51"/>
          <cell r="VGQ51"/>
          <cell r="VGR51"/>
          <cell r="VGS51"/>
          <cell r="VGT51"/>
          <cell r="VGU51"/>
          <cell r="VGV51"/>
          <cell r="VGW51"/>
          <cell r="VGX51"/>
          <cell r="VGY51"/>
          <cell r="VGZ51"/>
          <cell r="VHA51"/>
          <cell r="VHB51"/>
          <cell r="VHC51"/>
          <cell r="VHD51"/>
          <cell r="VHE51"/>
          <cell r="VHF51"/>
          <cell r="VHG51"/>
          <cell r="VHH51"/>
          <cell r="VHI51"/>
          <cell r="VHJ51"/>
          <cell r="VHK51"/>
          <cell r="VHL51"/>
          <cell r="VHM51"/>
          <cell r="VHN51"/>
          <cell r="VHO51"/>
          <cell r="VHP51"/>
          <cell r="VHQ51"/>
          <cell r="VHR51"/>
          <cell r="VHS51"/>
          <cell r="VHT51"/>
          <cell r="VHU51"/>
          <cell r="VHV51"/>
          <cell r="VHW51"/>
          <cell r="VHX51"/>
          <cell r="VHY51"/>
          <cell r="VHZ51"/>
          <cell r="VIA51"/>
          <cell r="VIB51"/>
          <cell r="VIC51"/>
          <cell r="VID51"/>
          <cell r="VIE51"/>
          <cell r="VIF51"/>
          <cell r="VIG51"/>
          <cell r="VIH51"/>
          <cell r="VII51"/>
          <cell r="VIJ51"/>
          <cell r="VIK51"/>
          <cell r="VIL51"/>
          <cell r="VIM51"/>
          <cell r="VIN51"/>
          <cell r="VIO51"/>
          <cell r="VIP51"/>
          <cell r="VIQ51"/>
          <cell r="VIR51"/>
          <cell r="VIS51"/>
          <cell r="VIT51"/>
          <cell r="VIU51"/>
          <cell r="VIV51"/>
          <cell r="VIW51"/>
          <cell r="VIX51"/>
          <cell r="VIY51"/>
          <cell r="VIZ51"/>
          <cell r="VJA51"/>
          <cell r="VJB51"/>
          <cell r="VJC51"/>
          <cell r="VJD51"/>
          <cell r="VJE51"/>
          <cell r="VJF51"/>
          <cell r="VJG51"/>
          <cell r="VJH51"/>
          <cell r="VJI51"/>
          <cell r="VJJ51"/>
          <cell r="VJK51"/>
          <cell r="VJL51"/>
          <cell r="VJM51"/>
          <cell r="VJN51"/>
          <cell r="VJO51"/>
          <cell r="VJP51"/>
          <cell r="VJQ51"/>
          <cell r="VJR51"/>
          <cell r="VJS51"/>
          <cell r="VJT51"/>
          <cell r="VJU51"/>
          <cell r="VJV51"/>
          <cell r="VJW51"/>
          <cell r="VJX51"/>
          <cell r="VJY51"/>
          <cell r="VJZ51"/>
          <cell r="VKA51"/>
          <cell r="VKB51"/>
          <cell r="VKC51"/>
          <cell r="VKD51"/>
          <cell r="VKE51"/>
          <cell r="VKF51"/>
          <cell r="VKG51"/>
          <cell r="VKH51"/>
          <cell r="VKI51"/>
          <cell r="VKJ51"/>
          <cell r="VKK51"/>
          <cell r="VKL51"/>
          <cell r="VKM51"/>
          <cell r="VKN51"/>
          <cell r="VKO51"/>
          <cell r="VKP51"/>
          <cell r="VKQ51"/>
          <cell r="VKR51"/>
          <cell r="VKS51"/>
          <cell r="VKT51"/>
          <cell r="VKU51"/>
          <cell r="VKV51"/>
          <cell r="VKW51"/>
          <cell r="VKX51"/>
          <cell r="VKY51"/>
          <cell r="VKZ51"/>
          <cell r="VLA51"/>
          <cell r="VLB51"/>
          <cell r="VLC51"/>
          <cell r="VLD51"/>
          <cell r="VLE51"/>
          <cell r="VLF51"/>
          <cell r="VLG51"/>
          <cell r="VLH51"/>
          <cell r="VLI51"/>
          <cell r="VLJ51"/>
          <cell r="VLK51"/>
          <cell r="VLL51"/>
          <cell r="VLM51"/>
          <cell r="VLN51"/>
          <cell r="VLO51"/>
          <cell r="VLP51"/>
          <cell r="VLQ51"/>
          <cell r="VLR51"/>
          <cell r="VLS51"/>
          <cell r="VLT51"/>
          <cell r="VLU51"/>
          <cell r="VLV51"/>
          <cell r="VLW51"/>
          <cell r="VLX51"/>
          <cell r="VLY51"/>
          <cell r="VLZ51"/>
          <cell r="VMA51"/>
          <cell r="VMB51"/>
          <cell r="VMC51"/>
          <cell r="VMD51"/>
          <cell r="VME51"/>
          <cell r="VMF51"/>
          <cell r="VMG51"/>
          <cell r="VMH51"/>
          <cell r="VMI51"/>
          <cell r="VMJ51"/>
          <cell r="VMK51"/>
          <cell r="VML51"/>
          <cell r="VMM51"/>
          <cell r="VMN51"/>
          <cell r="VMO51"/>
          <cell r="VMP51"/>
          <cell r="VMQ51"/>
          <cell r="VMR51"/>
          <cell r="VMS51"/>
          <cell r="VMT51"/>
          <cell r="VMU51"/>
          <cell r="VMV51"/>
          <cell r="VMW51"/>
          <cell r="VMX51"/>
          <cell r="VMY51"/>
          <cell r="VMZ51"/>
          <cell r="VNA51"/>
          <cell r="VNB51"/>
          <cell r="VNC51"/>
          <cell r="VND51"/>
          <cell r="VNE51"/>
          <cell r="VNF51"/>
          <cell r="VNG51"/>
          <cell r="VNH51"/>
          <cell r="VNI51"/>
          <cell r="VNJ51"/>
          <cell r="VNK51"/>
          <cell r="VNL51"/>
          <cell r="VNM51"/>
          <cell r="VNN51"/>
          <cell r="VNO51"/>
          <cell r="VNP51"/>
          <cell r="VNQ51"/>
          <cell r="VNR51"/>
          <cell r="VNS51"/>
          <cell r="VNT51"/>
          <cell r="VNU51"/>
          <cell r="VNV51"/>
          <cell r="VNW51"/>
          <cell r="VNX51"/>
          <cell r="VNY51"/>
          <cell r="VNZ51"/>
          <cell r="VOA51"/>
          <cell r="VOB51"/>
          <cell r="VOC51"/>
          <cell r="VOD51"/>
          <cell r="VOE51"/>
          <cell r="VOF51"/>
          <cell r="VOG51"/>
          <cell r="VOH51"/>
          <cell r="VOI51"/>
          <cell r="VOJ51"/>
          <cell r="VOK51"/>
          <cell r="VOL51"/>
          <cell r="VOM51"/>
          <cell r="VON51"/>
          <cell r="VOO51"/>
          <cell r="VOP51"/>
          <cell r="VOQ51"/>
          <cell r="VOR51"/>
          <cell r="VOS51"/>
          <cell r="VOT51"/>
          <cell r="VOU51"/>
          <cell r="VOV51"/>
          <cell r="VOW51"/>
          <cell r="VOX51"/>
          <cell r="VOY51"/>
          <cell r="VOZ51"/>
          <cell r="VPA51"/>
          <cell r="VPB51"/>
          <cell r="VPC51"/>
          <cell r="VPD51"/>
          <cell r="VPE51"/>
          <cell r="VPF51"/>
          <cell r="VPG51"/>
          <cell r="VPH51"/>
          <cell r="VPI51"/>
          <cell r="VPJ51"/>
          <cell r="VPK51"/>
          <cell r="VPL51"/>
          <cell r="VPM51"/>
          <cell r="VPN51"/>
          <cell r="VPO51"/>
          <cell r="VPP51"/>
          <cell r="VPQ51"/>
          <cell r="VPR51"/>
          <cell r="VPS51"/>
          <cell r="VPT51"/>
          <cell r="VPU51"/>
          <cell r="VPV51"/>
          <cell r="VPW51"/>
          <cell r="VPX51"/>
          <cell r="VPY51"/>
          <cell r="VPZ51"/>
          <cell r="VQA51"/>
          <cell r="VQB51"/>
          <cell r="VQC51"/>
          <cell r="VQD51"/>
          <cell r="VQE51"/>
          <cell r="VQF51"/>
          <cell r="VQG51"/>
          <cell r="VQH51"/>
          <cell r="VQI51"/>
          <cell r="VQJ51"/>
          <cell r="VQK51"/>
          <cell r="VQL51"/>
          <cell r="VQM51"/>
          <cell r="VQN51"/>
          <cell r="VQO51"/>
          <cell r="VQP51"/>
          <cell r="VQQ51"/>
          <cell r="VQR51"/>
          <cell r="VQS51"/>
          <cell r="VQT51"/>
          <cell r="VQU51"/>
          <cell r="VQV51"/>
          <cell r="VQW51"/>
          <cell r="VQX51"/>
          <cell r="VQY51"/>
          <cell r="VQZ51"/>
          <cell r="VRA51"/>
          <cell r="VRB51"/>
          <cell r="VRC51"/>
          <cell r="VRD51"/>
          <cell r="VRE51"/>
          <cell r="VRF51"/>
          <cell r="VRG51"/>
          <cell r="VRH51"/>
          <cell r="VRI51"/>
          <cell r="VRJ51"/>
          <cell r="VRK51"/>
          <cell r="VRL51"/>
          <cell r="VRM51"/>
          <cell r="VRN51"/>
          <cell r="VRO51"/>
          <cell r="VRP51"/>
          <cell r="VRQ51"/>
          <cell r="VRR51"/>
          <cell r="VRS51"/>
          <cell r="VRT51"/>
          <cell r="VRU51"/>
          <cell r="VRV51"/>
          <cell r="VRW51"/>
          <cell r="VRX51"/>
          <cell r="VRY51"/>
          <cell r="VRZ51"/>
          <cell r="VSA51"/>
          <cell r="VSB51"/>
          <cell r="VSC51"/>
          <cell r="VSD51"/>
          <cell r="VSE51"/>
          <cell r="VSF51"/>
          <cell r="VSG51"/>
          <cell r="VSH51"/>
          <cell r="VSI51"/>
          <cell r="VSJ51"/>
          <cell r="VSK51"/>
          <cell r="VSL51"/>
          <cell r="VSM51"/>
          <cell r="VSN51"/>
          <cell r="VSO51"/>
          <cell r="VSP51"/>
          <cell r="VSQ51"/>
          <cell r="VSR51"/>
          <cell r="VSS51"/>
          <cell r="VST51"/>
          <cell r="VSU51"/>
          <cell r="VSV51"/>
          <cell r="VSW51"/>
          <cell r="VSX51"/>
          <cell r="VSY51"/>
          <cell r="VSZ51"/>
          <cell r="VTA51"/>
          <cell r="VTB51"/>
          <cell r="VTC51"/>
          <cell r="VTD51"/>
          <cell r="VTE51"/>
          <cell r="VTF51"/>
          <cell r="VTG51"/>
          <cell r="VTH51"/>
          <cell r="VTI51"/>
          <cell r="VTJ51"/>
          <cell r="VTK51"/>
          <cell r="VTL51"/>
          <cell r="VTM51"/>
          <cell r="VTN51"/>
          <cell r="VTO51"/>
          <cell r="VTP51"/>
          <cell r="VTQ51"/>
          <cell r="VTR51"/>
          <cell r="VTS51"/>
          <cell r="VTT51"/>
          <cell r="VTU51"/>
          <cell r="VTV51"/>
          <cell r="VTW51"/>
          <cell r="VTX51"/>
          <cell r="VTY51"/>
          <cell r="VTZ51"/>
          <cell r="VUA51"/>
          <cell r="VUB51"/>
          <cell r="VUC51"/>
          <cell r="VUD51"/>
          <cell r="VUE51"/>
          <cell r="VUF51"/>
          <cell r="VUG51"/>
          <cell r="VUH51"/>
          <cell r="VUI51"/>
          <cell r="VUJ51"/>
          <cell r="VUK51"/>
          <cell r="VUL51"/>
          <cell r="VUM51"/>
          <cell r="VUN51"/>
          <cell r="VUO51"/>
          <cell r="VUP51"/>
          <cell r="VUQ51"/>
          <cell r="VUR51"/>
          <cell r="VUS51"/>
          <cell r="VUT51"/>
          <cell r="VUU51"/>
          <cell r="VUV51"/>
          <cell r="VUW51"/>
          <cell r="VUX51"/>
          <cell r="VUY51"/>
          <cell r="VUZ51"/>
          <cell r="VVA51"/>
          <cell r="VVB51"/>
          <cell r="VVC51"/>
          <cell r="VVD51"/>
          <cell r="VVE51"/>
          <cell r="VVF51"/>
          <cell r="VVG51"/>
          <cell r="VVH51"/>
          <cell r="VVI51"/>
          <cell r="VVJ51"/>
          <cell r="VVK51"/>
          <cell r="VVL51"/>
          <cell r="VVM51"/>
          <cell r="VVN51"/>
          <cell r="VVO51"/>
          <cell r="VVP51"/>
          <cell r="VVQ51"/>
          <cell r="VVR51"/>
          <cell r="VVS51"/>
          <cell r="VVT51"/>
          <cell r="VVU51"/>
          <cell r="VVV51"/>
          <cell r="VVW51"/>
          <cell r="VVX51"/>
          <cell r="VVY51"/>
          <cell r="VVZ51"/>
          <cell r="VWA51"/>
          <cell r="VWB51"/>
          <cell r="VWC51"/>
          <cell r="VWD51"/>
          <cell r="VWE51"/>
          <cell r="VWF51"/>
          <cell r="VWG51"/>
          <cell r="VWH51"/>
          <cell r="VWI51"/>
          <cell r="VWJ51"/>
          <cell r="VWK51"/>
          <cell r="VWL51"/>
          <cell r="VWM51"/>
          <cell r="VWN51"/>
          <cell r="VWO51"/>
          <cell r="VWP51"/>
          <cell r="VWQ51"/>
          <cell r="VWR51"/>
          <cell r="VWS51"/>
          <cell r="VWT51"/>
          <cell r="VWU51"/>
          <cell r="VWV51"/>
          <cell r="VWW51"/>
          <cell r="VWX51"/>
          <cell r="VWY51"/>
          <cell r="VWZ51"/>
          <cell r="VXA51"/>
          <cell r="VXB51"/>
          <cell r="VXC51"/>
          <cell r="VXD51"/>
          <cell r="VXE51"/>
          <cell r="VXF51"/>
          <cell r="VXG51"/>
          <cell r="VXH51"/>
          <cell r="VXI51"/>
          <cell r="VXJ51"/>
          <cell r="VXK51"/>
          <cell r="VXL51"/>
          <cell r="VXM51"/>
          <cell r="VXN51"/>
          <cell r="VXO51"/>
          <cell r="VXP51"/>
          <cell r="VXQ51"/>
          <cell r="VXR51"/>
          <cell r="VXS51"/>
          <cell r="VXT51"/>
          <cell r="VXU51"/>
          <cell r="VXV51"/>
          <cell r="VXW51"/>
          <cell r="VXX51"/>
          <cell r="VXY51"/>
          <cell r="VXZ51"/>
          <cell r="VYA51"/>
          <cell r="VYB51"/>
          <cell r="VYC51"/>
          <cell r="VYD51"/>
          <cell r="VYE51"/>
          <cell r="VYF51"/>
          <cell r="VYG51"/>
          <cell r="VYH51"/>
          <cell r="VYI51"/>
          <cell r="VYJ51"/>
          <cell r="VYK51"/>
          <cell r="VYL51"/>
          <cell r="VYM51"/>
          <cell r="VYN51"/>
          <cell r="VYO51"/>
          <cell r="VYP51"/>
          <cell r="VYQ51"/>
          <cell r="VYR51"/>
          <cell r="VYS51"/>
          <cell r="VYT51"/>
          <cell r="VYU51"/>
          <cell r="VYV51"/>
          <cell r="VYW51"/>
          <cell r="VYX51"/>
          <cell r="VYY51"/>
          <cell r="VYZ51"/>
          <cell r="VZA51"/>
          <cell r="VZB51"/>
          <cell r="VZC51"/>
          <cell r="VZD51"/>
          <cell r="VZE51"/>
          <cell r="VZF51"/>
          <cell r="VZG51"/>
          <cell r="VZH51"/>
          <cell r="VZI51"/>
          <cell r="VZJ51"/>
          <cell r="VZK51"/>
          <cell r="VZL51"/>
          <cell r="VZM51"/>
          <cell r="VZN51"/>
          <cell r="VZO51"/>
          <cell r="VZP51"/>
          <cell r="VZQ51"/>
          <cell r="VZR51"/>
          <cell r="VZS51"/>
          <cell r="VZT51"/>
          <cell r="VZU51"/>
          <cell r="VZV51"/>
          <cell r="VZW51"/>
          <cell r="VZX51"/>
          <cell r="VZY51"/>
          <cell r="VZZ51"/>
          <cell r="WAA51"/>
          <cell r="WAB51"/>
          <cell r="WAC51"/>
          <cell r="WAD51"/>
          <cell r="WAE51"/>
          <cell r="WAF51"/>
          <cell r="WAG51"/>
          <cell r="WAH51"/>
          <cell r="WAI51"/>
          <cell r="WAJ51"/>
          <cell r="WAK51"/>
          <cell r="WAL51"/>
          <cell r="WAM51"/>
          <cell r="WAN51"/>
          <cell r="WAO51"/>
          <cell r="WAP51"/>
          <cell r="WAQ51"/>
          <cell r="WAR51"/>
          <cell r="WAS51"/>
          <cell r="WAT51"/>
          <cell r="WAU51"/>
          <cell r="WAV51"/>
          <cell r="WAW51"/>
          <cell r="WAX51"/>
          <cell r="WAY51"/>
          <cell r="WAZ51"/>
          <cell r="WBA51"/>
          <cell r="WBB51"/>
          <cell r="WBC51"/>
          <cell r="WBD51"/>
          <cell r="WBE51"/>
          <cell r="WBF51"/>
          <cell r="WBG51"/>
          <cell r="WBH51"/>
          <cell r="WBI51"/>
          <cell r="WBJ51"/>
          <cell r="WBK51"/>
          <cell r="WBL51"/>
          <cell r="WBM51"/>
          <cell r="WBN51"/>
          <cell r="WBO51"/>
          <cell r="WBP51"/>
          <cell r="WBQ51"/>
          <cell r="WBR51"/>
          <cell r="WBS51"/>
          <cell r="WBT51"/>
          <cell r="WBU51"/>
          <cell r="WBV51"/>
          <cell r="WBW51"/>
          <cell r="WBX51"/>
          <cell r="WBY51"/>
          <cell r="WBZ51"/>
          <cell r="WCA51"/>
          <cell r="WCB51"/>
          <cell r="WCC51"/>
          <cell r="WCD51"/>
          <cell r="WCE51"/>
          <cell r="WCF51"/>
          <cell r="WCG51"/>
          <cell r="WCH51"/>
          <cell r="WCI51"/>
          <cell r="WCJ51"/>
          <cell r="WCK51"/>
          <cell r="WCL51"/>
          <cell r="WCM51"/>
          <cell r="WCN51"/>
          <cell r="WCO51"/>
          <cell r="WCP51"/>
          <cell r="WCQ51"/>
          <cell r="WCR51"/>
          <cell r="WCS51"/>
          <cell r="WCT51"/>
          <cell r="WCU51"/>
          <cell r="WCV51"/>
          <cell r="WCW51"/>
          <cell r="WCX51"/>
          <cell r="WCY51"/>
          <cell r="WCZ51"/>
          <cell r="WDA51"/>
          <cell r="WDB51"/>
          <cell r="WDC51"/>
          <cell r="WDD51"/>
          <cell r="WDE51"/>
          <cell r="WDF51"/>
          <cell r="WDG51"/>
          <cell r="WDH51"/>
          <cell r="WDI51"/>
          <cell r="WDJ51"/>
          <cell r="WDK51"/>
          <cell r="WDL51"/>
          <cell r="WDM51"/>
          <cell r="WDN51"/>
          <cell r="WDO51"/>
          <cell r="WDP51"/>
          <cell r="WDQ51"/>
          <cell r="WDR51"/>
          <cell r="WDS51"/>
          <cell r="WDT51"/>
          <cell r="WDU51"/>
          <cell r="WDV51"/>
          <cell r="WDW51"/>
          <cell r="WDX51"/>
          <cell r="WDY51"/>
          <cell r="WDZ51"/>
          <cell r="WEA51"/>
          <cell r="WEB51"/>
          <cell r="WEC51"/>
          <cell r="WED51"/>
          <cell r="WEE51"/>
          <cell r="WEF51"/>
          <cell r="WEG51"/>
          <cell r="WEH51"/>
          <cell r="WEI51"/>
          <cell r="WEJ51"/>
          <cell r="WEK51"/>
          <cell r="WEL51"/>
          <cell r="WEM51"/>
          <cell r="WEN51"/>
          <cell r="WEO51"/>
          <cell r="WEP51"/>
          <cell r="WEQ51"/>
          <cell r="WER51"/>
          <cell r="WES51"/>
          <cell r="WET51"/>
          <cell r="WEU51"/>
          <cell r="WEV51"/>
          <cell r="WEW51"/>
          <cell r="WEX51"/>
          <cell r="WEY51"/>
          <cell r="WEZ51"/>
          <cell r="WFA51"/>
          <cell r="WFB51"/>
          <cell r="WFC51"/>
          <cell r="WFD51"/>
          <cell r="WFE51"/>
          <cell r="WFF51"/>
          <cell r="WFG51"/>
          <cell r="WFH51"/>
          <cell r="WFI51"/>
          <cell r="WFJ51"/>
          <cell r="WFK51"/>
          <cell r="WFL51"/>
          <cell r="WFM51"/>
          <cell r="WFN51"/>
          <cell r="WFO51"/>
          <cell r="WFP51"/>
          <cell r="WFQ51"/>
          <cell r="WFR51"/>
          <cell r="WFS51"/>
          <cell r="WFT51"/>
          <cell r="WFU51"/>
          <cell r="WFV51"/>
          <cell r="WFW51"/>
          <cell r="WFX51"/>
          <cell r="WFY51"/>
          <cell r="WFZ51"/>
          <cell r="WGA51"/>
          <cell r="WGB51"/>
          <cell r="WGC51"/>
          <cell r="WGD51"/>
          <cell r="WGE51"/>
          <cell r="WGF51"/>
          <cell r="WGG51"/>
          <cell r="WGH51"/>
          <cell r="WGI51"/>
          <cell r="WGJ51"/>
          <cell r="WGK51"/>
          <cell r="WGL51"/>
          <cell r="WGM51"/>
          <cell r="WGN51"/>
          <cell r="WGO51"/>
          <cell r="WGP51"/>
          <cell r="WGQ51"/>
          <cell r="WGR51"/>
          <cell r="WGS51"/>
          <cell r="WGT51"/>
          <cell r="WGU51"/>
          <cell r="WGV51"/>
          <cell r="WGW51"/>
          <cell r="WGX51"/>
          <cell r="WGY51"/>
          <cell r="WGZ51"/>
          <cell r="WHA51"/>
          <cell r="WHB51"/>
          <cell r="WHC51"/>
          <cell r="WHD51"/>
          <cell r="WHE51"/>
          <cell r="WHF51"/>
          <cell r="WHG51"/>
          <cell r="WHH51"/>
          <cell r="WHI51"/>
          <cell r="WHJ51"/>
          <cell r="WHK51"/>
          <cell r="WHL51"/>
          <cell r="WHM51"/>
          <cell r="WHN51"/>
          <cell r="WHO51"/>
          <cell r="WHP51"/>
          <cell r="WHQ51"/>
          <cell r="WHR51"/>
          <cell r="WHS51"/>
          <cell r="WHT51"/>
          <cell r="WHU51"/>
          <cell r="WHV51"/>
          <cell r="WHW51"/>
          <cell r="WHX51"/>
          <cell r="WHY51"/>
          <cell r="WHZ51"/>
          <cell r="WIA51"/>
          <cell r="WIB51"/>
          <cell r="WIC51"/>
          <cell r="WID51"/>
          <cell r="WIE51"/>
          <cell r="WIF51"/>
          <cell r="WIG51"/>
          <cell r="WIH51"/>
          <cell r="WII51"/>
          <cell r="WIJ51"/>
          <cell r="WIK51"/>
          <cell r="WIL51"/>
          <cell r="WIM51"/>
          <cell r="WIN51"/>
          <cell r="WIO51"/>
          <cell r="WIP51"/>
          <cell r="WIQ51"/>
          <cell r="WIR51"/>
          <cell r="WIS51"/>
          <cell r="WIT51"/>
          <cell r="WIU51"/>
          <cell r="WIV51"/>
          <cell r="WIW51"/>
          <cell r="WIX51"/>
          <cell r="WIY51"/>
          <cell r="WIZ51"/>
          <cell r="WJA51"/>
          <cell r="WJB51"/>
          <cell r="WJC51"/>
          <cell r="WJD51"/>
          <cell r="WJE51"/>
          <cell r="WJF51"/>
          <cell r="WJG51"/>
          <cell r="WJH51"/>
          <cell r="WJI51"/>
          <cell r="WJJ51"/>
          <cell r="WJK51"/>
          <cell r="WJL51"/>
          <cell r="WJM51"/>
          <cell r="WJN51"/>
          <cell r="WJO51"/>
          <cell r="WJP51"/>
          <cell r="WJQ51"/>
          <cell r="WJR51"/>
          <cell r="WJS51"/>
          <cell r="WJT51"/>
          <cell r="WJU51"/>
          <cell r="WJV51"/>
          <cell r="WJW51"/>
          <cell r="WJX51"/>
          <cell r="WJY51"/>
          <cell r="WJZ51"/>
          <cell r="WKA51"/>
          <cell r="WKB51"/>
          <cell r="WKC51"/>
          <cell r="WKD51"/>
          <cell r="WKE51"/>
          <cell r="WKF51"/>
          <cell r="WKG51"/>
          <cell r="WKH51"/>
          <cell r="WKI51"/>
          <cell r="WKJ51"/>
          <cell r="WKK51"/>
          <cell r="WKL51"/>
          <cell r="WKM51"/>
          <cell r="WKN51"/>
          <cell r="WKO51"/>
          <cell r="WKP51"/>
          <cell r="WKQ51"/>
          <cell r="WKR51"/>
          <cell r="WKS51"/>
          <cell r="WKT51"/>
          <cell r="WKU51"/>
          <cell r="WKV51"/>
          <cell r="WKW51"/>
          <cell r="WKX51"/>
          <cell r="WKY51"/>
          <cell r="WKZ51"/>
          <cell r="WLA51"/>
          <cell r="WLB51"/>
          <cell r="WLC51"/>
          <cell r="WLD51"/>
          <cell r="WLE51"/>
          <cell r="WLF51"/>
          <cell r="WLG51"/>
          <cell r="WLH51"/>
          <cell r="WLI51"/>
          <cell r="WLJ51"/>
          <cell r="WLK51"/>
          <cell r="WLL51"/>
          <cell r="WLM51"/>
          <cell r="WLN51"/>
          <cell r="WLO51"/>
          <cell r="WLP51"/>
          <cell r="WLQ51"/>
          <cell r="WLR51"/>
          <cell r="WLS51"/>
          <cell r="WLT51"/>
          <cell r="WLU51"/>
          <cell r="WLV51"/>
          <cell r="WLW51"/>
          <cell r="WLX51"/>
          <cell r="WLY51"/>
          <cell r="WLZ51"/>
          <cell r="WMA51"/>
          <cell r="WMB51"/>
          <cell r="WMC51"/>
          <cell r="WMD51"/>
          <cell r="WME51"/>
          <cell r="WMF51"/>
          <cell r="WMG51"/>
          <cell r="WMH51"/>
          <cell r="WMI51"/>
          <cell r="WMJ51"/>
          <cell r="WMK51"/>
          <cell r="WML51"/>
          <cell r="WMM51"/>
          <cell r="WMN51"/>
          <cell r="WMO51"/>
          <cell r="WMP51"/>
          <cell r="WMQ51"/>
          <cell r="WMR51"/>
          <cell r="WMS51"/>
          <cell r="WMT51"/>
          <cell r="WMU51"/>
          <cell r="WMV51"/>
          <cell r="WMW51"/>
          <cell r="WMX51"/>
          <cell r="WMY51"/>
          <cell r="WMZ51"/>
          <cell r="WNA51"/>
          <cell r="WNB51"/>
          <cell r="WNC51"/>
          <cell r="WND51"/>
          <cell r="WNE51"/>
          <cell r="WNF51"/>
          <cell r="WNG51"/>
          <cell r="WNH51"/>
          <cell r="WNI51"/>
          <cell r="WNJ51"/>
          <cell r="WNK51"/>
          <cell r="WNL51"/>
          <cell r="WNM51"/>
          <cell r="WNN51"/>
          <cell r="WNO51"/>
          <cell r="WNP51"/>
          <cell r="WNQ51"/>
          <cell r="WNR51"/>
          <cell r="WNS51"/>
          <cell r="WNT51"/>
          <cell r="WNU51"/>
          <cell r="WNV51"/>
          <cell r="WNW51"/>
          <cell r="WNX51"/>
          <cell r="WNY51"/>
          <cell r="WNZ51"/>
          <cell r="WOA51"/>
          <cell r="WOB51"/>
          <cell r="WOC51"/>
          <cell r="WOD51"/>
          <cell r="WOE51"/>
          <cell r="WOF51"/>
          <cell r="WOG51"/>
          <cell r="WOH51"/>
          <cell r="WOI51"/>
          <cell r="WOJ51"/>
          <cell r="WOK51"/>
          <cell r="WOL51"/>
          <cell r="WOM51"/>
          <cell r="WON51"/>
          <cell r="WOO51"/>
          <cell r="WOP51"/>
          <cell r="WOQ51"/>
          <cell r="WOR51"/>
          <cell r="WOS51"/>
          <cell r="WOT51"/>
          <cell r="WOU51"/>
          <cell r="WOV51"/>
          <cell r="WOW51"/>
          <cell r="WOX51"/>
          <cell r="WOY51"/>
          <cell r="WOZ51"/>
          <cell r="WPA51"/>
          <cell r="WPB51"/>
          <cell r="WPC51"/>
          <cell r="WPD51"/>
          <cell r="WPE51"/>
          <cell r="WPF51"/>
          <cell r="WPG51"/>
          <cell r="WPH51"/>
          <cell r="WPI51"/>
          <cell r="WPJ51"/>
          <cell r="WPK51"/>
          <cell r="WPL51"/>
          <cell r="WPM51"/>
          <cell r="WPN51"/>
          <cell r="WPO51"/>
          <cell r="WPP51"/>
          <cell r="WPQ51"/>
          <cell r="WPR51"/>
          <cell r="WPS51"/>
          <cell r="WPT51"/>
          <cell r="WPU51"/>
          <cell r="WPV51"/>
          <cell r="WPW51"/>
          <cell r="WPX51"/>
          <cell r="WPY51"/>
          <cell r="WPZ51"/>
          <cell r="WQA51"/>
          <cell r="WQB51"/>
          <cell r="WQC51"/>
          <cell r="WQD51"/>
          <cell r="WQE51"/>
          <cell r="WQF51"/>
          <cell r="WQG51"/>
          <cell r="WQH51"/>
          <cell r="WQI51"/>
          <cell r="WQJ51"/>
          <cell r="WQK51"/>
          <cell r="WQL51"/>
          <cell r="WQM51"/>
          <cell r="WQN51"/>
          <cell r="WQO51"/>
          <cell r="WQP51"/>
          <cell r="WQQ51"/>
          <cell r="WQR51"/>
          <cell r="WQS51"/>
          <cell r="WQT51"/>
          <cell r="WQU51"/>
          <cell r="WQV51"/>
          <cell r="WQW51"/>
          <cell r="WQX51"/>
          <cell r="WQY51"/>
          <cell r="WQZ51"/>
          <cell r="WRA51"/>
          <cell r="WRB51"/>
          <cell r="WRC51"/>
          <cell r="WRD51"/>
          <cell r="WRE51"/>
          <cell r="WRF51"/>
          <cell r="WRG51"/>
          <cell r="WRH51"/>
          <cell r="WRI51"/>
          <cell r="WRJ51"/>
          <cell r="WRK51"/>
          <cell r="WRL51"/>
          <cell r="WRM51"/>
          <cell r="WRN51"/>
          <cell r="WRO51"/>
          <cell r="WRP51"/>
          <cell r="WRQ51"/>
          <cell r="WRR51"/>
          <cell r="WRS51"/>
          <cell r="WRT51"/>
          <cell r="WRU51"/>
          <cell r="WRV51"/>
          <cell r="WRW51"/>
          <cell r="WRX51"/>
          <cell r="WRY51"/>
          <cell r="WRZ51"/>
          <cell r="WSA51"/>
          <cell r="WSB51"/>
          <cell r="WSC51"/>
          <cell r="WSD51"/>
          <cell r="WSE51"/>
          <cell r="WSF51"/>
          <cell r="WSG51"/>
          <cell r="WSH51"/>
          <cell r="WSI51"/>
          <cell r="WSJ51"/>
          <cell r="WSK51"/>
          <cell r="WSL51"/>
          <cell r="WSM51"/>
          <cell r="WSN51"/>
          <cell r="WSO51"/>
          <cell r="WSP51"/>
          <cell r="WSQ51"/>
          <cell r="WSR51"/>
          <cell r="WSS51"/>
          <cell r="WST51"/>
          <cell r="WSU51"/>
          <cell r="WSV51"/>
          <cell r="WSW51"/>
          <cell r="WSX51"/>
          <cell r="WSY51"/>
          <cell r="WSZ51"/>
          <cell r="WTA51"/>
          <cell r="WTB51"/>
          <cell r="WTC51"/>
          <cell r="WTD51"/>
          <cell r="WTE51"/>
          <cell r="WTF51"/>
          <cell r="WTG51"/>
          <cell r="WTH51"/>
          <cell r="WTI51"/>
          <cell r="WTJ51"/>
          <cell r="WTK51"/>
          <cell r="WTL51"/>
          <cell r="WTM51"/>
          <cell r="WTN51"/>
          <cell r="WTO51"/>
          <cell r="WTP51"/>
          <cell r="WTQ51"/>
          <cell r="WTR51"/>
          <cell r="WTS51"/>
          <cell r="WTT51"/>
          <cell r="WTU51"/>
          <cell r="WTV51"/>
          <cell r="WTW51"/>
          <cell r="WTX51"/>
          <cell r="WTY51"/>
          <cell r="WTZ51"/>
          <cell r="WUA51"/>
          <cell r="WUB51"/>
          <cell r="WUC51"/>
          <cell r="WUD51"/>
          <cell r="WUE51"/>
          <cell r="WUF51"/>
          <cell r="WUG51"/>
          <cell r="WUH51"/>
          <cell r="WUI51"/>
          <cell r="WUJ51"/>
          <cell r="WUK51"/>
          <cell r="WUL51"/>
          <cell r="WUM51"/>
          <cell r="WUN51"/>
          <cell r="WUO51"/>
          <cell r="WUP51"/>
          <cell r="WUQ51"/>
          <cell r="WUR51"/>
          <cell r="WUS51"/>
          <cell r="WUT51"/>
          <cell r="WUU51"/>
          <cell r="WUV51"/>
          <cell r="WUW51"/>
          <cell r="WUX51"/>
          <cell r="WUY51"/>
          <cell r="WUZ51"/>
          <cell r="WVA51"/>
          <cell r="WVB51"/>
          <cell r="WVC51"/>
          <cell r="WVD51"/>
          <cell r="WVE51"/>
          <cell r="WVF51"/>
          <cell r="WVG51"/>
          <cell r="WVH51"/>
          <cell r="WVI51"/>
          <cell r="WVJ51"/>
          <cell r="WVK51"/>
          <cell r="WVL51"/>
          <cell r="WVM51"/>
          <cell r="WVN51"/>
          <cell r="WVO51"/>
          <cell r="WVP51"/>
          <cell r="WVQ51"/>
          <cell r="WVR51"/>
          <cell r="WVS51"/>
          <cell r="WVT51"/>
          <cell r="WVU51"/>
          <cell r="WVV51"/>
          <cell r="WVW51"/>
          <cell r="WVX51"/>
          <cell r="WVY51"/>
          <cell r="WVZ51"/>
          <cell r="WWA51"/>
          <cell r="WWB51"/>
          <cell r="WWC51"/>
          <cell r="WWD51"/>
          <cell r="WWE51"/>
          <cell r="WWF51"/>
          <cell r="WWG51"/>
          <cell r="WWH51"/>
          <cell r="WWI51"/>
          <cell r="WWJ51"/>
          <cell r="WWK51"/>
        </row>
        <row r="52">
          <cell r="B52" t="str">
            <v>Total Olumiant Royalty to INCY ($mn)</v>
          </cell>
          <cell r="C52"/>
          <cell r="D52"/>
          <cell r="E52"/>
          <cell r="F52"/>
          <cell r="G52"/>
          <cell r="H52"/>
          <cell r="I52"/>
          <cell r="J52"/>
          <cell r="K52"/>
          <cell r="L52"/>
          <cell r="M52">
            <v>0</v>
          </cell>
          <cell r="N52">
            <v>0</v>
          </cell>
          <cell r="O52">
            <v>0</v>
          </cell>
          <cell r="P52">
            <v>9.1634585690598183</v>
          </cell>
          <cell r="Q52">
            <v>42.80854542120327</v>
          </cell>
          <cell r="R52">
            <v>88.277707425783973</v>
          </cell>
          <cell r="S52">
            <v>136.25626987080093</v>
          </cell>
          <cell r="T52">
            <v>172.85656656504023</v>
          </cell>
          <cell r="U52">
            <v>197.8959620961831</v>
          </cell>
          <cell r="V52">
            <v>232.87780620467817</v>
          </cell>
          <cell r="W52">
            <v>261.96892230655931</v>
          </cell>
          <cell r="X52">
            <v>302.33814353831445</v>
          </cell>
          <cell r="Y52">
            <v>355.33432095204932</v>
          </cell>
          <cell r="Z52">
            <v>416.64014086732209</v>
          </cell>
          <cell r="AA52">
            <v>479.33117968394203</v>
          </cell>
          <cell r="AB52">
            <v>538.44144784799437</v>
          </cell>
          <cell r="AC52">
            <v>495.83355740954011</v>
          </cell>
          <cell r="AD52">
            <v>371.06402888424668</v>
          </cell>
          <cell r="AE52"/>
          <cell r="AF52"/>
          <cell r="AG52"/>
          <cell r="AH52"/>
          <cell r="AI52"/>
          <cell r="AW52"/>
          <cell r="AX52"/>
          <cell r="AY52"/>
          <cell r="AZ52"/>
          <cell r="BA52"/>
          <cell r="BB52"/>
          <cell r="BC52"/>
          <cell r="BD52"/>
          <cell r="BE52"/>
          <cell r="BF52"/>
          <cell r="BG52"/>
          <cell r="BH52"/>
          <cell r="BI52"/>
          <cell r="BJ52"/>
          <cell r="BK52"/>
          <cell r="BL52"/>
          <cell r="BM52"/>
          <cell r="BN52"/>
          <cell r="BO52"/>
          <cell r="BP52"/>
          <cell r="BQ52"/>
          <cell r="BR52"/>
          <cell r="BS52"/>
          <cell r="BT52"/>
          <cell r="BU52"/>
          <cell r="BV52"/>
          <cell r="BW52"/>
          <cell r="BX52"/>
          <cell r="BY52"/>
          <cell r="BZ52"/>
          <cell r="CA52"/>
          <cell r="CB52"/>
          <cell r="CC52"/>
          <cell r="CD52"/>
          <cell r="CE52"/>
          <cell r="CF52"/>
          <cell r="CG52"/>
          <cell r="CH52"/>
          <cell r="CI52"/>
          <cell r="CJ52"/>
          <cell r="CK52"/>
          <cell r="CL52"/>
          <cell r="CM52"/>
          <cell r="CN52"/>
          <cell r="CO52"/>
          <cell r="CP52"/>
          <cell r="CQ52"/>
          <cell r="CR52"/>
          <cell r="CS52"/>
          <cell r="CT52"/>
          <cell r="CU52"/>
          <cell r="CV52"/>
          <cell r="CW52"/>
          <cell r="CX52"/>
          <cell r="CY52"/>
          <cell r="CZ52"/>
          <cell r="DA52"/>
          <cell r="DB52"/>
          <cell r="DC52"/>
          <cell r="DD52"/>
          <cell r="DE52"/>
          <cell r="DF52"/>
          <cell r="DG52"/>
          <cell r="DH52"/>
          <cell r="DI52"/>
          <cell r="DJ52"/>
          <cell r="DK52"/>
          <cell r="DL52"/>
          <cell r="DM52"/>
          <cell r="DN52"/>
          <cell r="DO52"/>
          <cell r="DP52"/>
          <cell r="DQ52"/>
          <cell r="DR52"/>
          <cell r="DS52"/>
          <cell r="DT52"/>
          <cell r="DU52"/>
          <cell r="DV52"/>
          <cell r="DW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cell r="HJ52"/>
          <cell r="HK52"/>
          <cell r="HL52"/>
          <cell r="HM52"/>
          <cell r="HN52"/>
          <cell r="HO52"/>
          <cell r="HP52"/>
          <cell r="HQ52"/>
          <cell r="HR52"/>
          <cell r="HS52"/>
          <cell r="HT52"/>
          <cell r="HU52"/>
          <cell r="HV52"/>
          <cell r="HW52"/>
          <cell r="HX52"/>
          <cell r="HY52"/>
          <cell r="HZ52"/>
          <cell r="IA52"/>
          <cell r="IB52"/>
          <cell r="IC52"/>
          <cell r="ID52"/>
          <cell r="IE52"/>
          <cell r="IF52"/>
          <cell r="IG52"/>
          <cell r="IH52"/>
          <cell r="II52"/>
          <cell r="IJ52"/>
          <cell r="IK52"/>
          <cell r="IL52"/>
          <cell r="IM52"/>
          <cell r="IN52"/>
          <cell r="IO52"/>
          <cell r="IP52"/>
          <cell r="IQ52"/>
          <cell r="IR52"/>
          <cell r="IS52"/>
          <cell r="IT52"/>
          <cell r="IU52"/>
          <cell r="IV52"/>
          <cell r="IW52"/>
          <cell r="IX52"/>
          <cell r="IY52"/>
          <cell r="IZ52"/>
          <cell r="JA52"/>
          <cell r="JB52"/>
          <cell r="JC52"/>
          <cell r="JD52"/>
          <cell r="JE52"/>
          <cell r="JF52"/>
          <cell r="JG52"/>
          <cell r="JH52"/>
          <cell r="JI52"/>
          <cell r="JJ52"/>
          <cell r="JK52"/>
          <cell r="JL52"/>
          <cell r="JM52"/>
          <cell r="JN52"/>
          <cell r="JO52"/>
          <cell r="JP52"/>
          <cell r="JQ52"/>
          <cell r="JR52"/>
          <cell r="JS52"/>
          <cell r="JT52"/>
          <cell r="JU52"/>
          <cell r="JV52"/>
          <cell r="JW52"/>
          <cell r="JX52"/>
          <cell r="JY52"/>
          <cell r="JZ52"/>
          <cell r="KA52"/>
          <cell r="KB52"/>
          <cell r="KC52"/>
          <cell r="KD52"/>
          <cell r="KE52"/>
          <cell r="KF52"/>
          <cell r="KG52"/>
          <cell r="KH52"/>
          <cell r="KI52"/>
          <cell r="KJ52"/>
          <cell r="KK52"/>
          <cell r="KL52"/>
          <cell r="KM52"/>
          <cell r="KN52"/>
          <cell r="KO52"/>
          <cell r="KP52"/>
          <cell r="KQ52"/>
          <cell r="KR52"/>
          <cell r="KS52"/>
          <cell r="KT52"/>
          <cell r="KU52"/>
          <cell r="KV52"/>
          <cell r="KW52"/>
          <cell r="KX52"/>
          <cell r="KY52"/>
          <cell r="KZ52"/>
          <cell r="LA52"/>
          <cell r="LB52"/>
          <cell r="LC52"/>
          <cell r="LD52"/>
          <cell r="LE52"/>
          <cell r="LF52"/>
          <cell r="LG52"/>
          <cell r="LH52"/>
          <cell r="LI52"/>
          <cell r="LJ52"/>
          <cell r="LK52"/>
          <cell r="LL52"/>
          <cell r="LM52"/>
          <cell r="LN52"/>
          <cell r="LO52"/>
          <cell r="LP52"/>
          <cell r="LQ52"/>
          <cell r="LR52"/>
          <cell r="LS52"/>
          <cell r="LT52"/>
          <cell r="LU52"/>
          <cell r="LV52"/>
          <cell r="LW52"/>
          <cell r="LX52"/>
          <cell r="LY52"/>
          <cell r="LZ52"/>
          <cell r="MA52"/>
          <cell r="MB52"/>
          <cell r="MC52"/>
          <cell r="MD52"/>
          <cell r="ME52"/>
          <cell r="MF52"/>
          <cell r="MG52"/>
          <cell r="MH52"/>
          <cell r="MI52"/>
          <cell r="MJ52"/>
          <cell r="MK52"/>
          <cell r="ML52"/>
          <cell r="MM52"/>
          <cell r="MN52"/>
          <cell r="MO52"/>
          <cell r="MP52"/>
          <cell r="MQ52"/>
          <cell r="MR52"/>
          <cell r="MS52"/>
          <cell r="MT52"/>
          <cell r="MU52"/>
          <cell r="MV52"/>
          <cell r="MW52"/>
          <cell r="MX52"/>
          <cell r="MY52"/>
          <cell r="MZ52"/>
          <cell r="NA52"/>
          <cell r="NB52"/>
          <cell r="NC52"/>
          <cell r="ND52"/>
          <cell r="NE52"/>
          <cell r="NF52"/>
          <cell r="NG52"/>
          <cell r="NH52"/>
          <cell r="NI52"/>
          <cell r="NJ52"/>
          <cell r="NK52"/>
          <cell r="NL52"/>
          <cell r="NM52"/>
          <cell r="NN52"/>
          <cell r="NO52"/>
          <cell r="NP52"/>
          <cell r="NQ52"/>
          <cell r="NR52"/>
          <cell r="NS52"/>
          <cell r="NT52"/>
          <cell r="NU52"/>
          <cell r="NV52"/>
          <cell r="NW52"/>
          <cell r="NX52"/>
          <cell r="NY52"/>
          <cell r="NZ52"/>
          <cell r="OA52"/>
          <cell r="OB52"/>
          <cell r="OC52"/>
          <cell r="OD52"/>
          <cell r="OE52"/>
          <cell r="OF52"/>
          <cell r="OG52"/>
          <cell r="OH52"/>
          <cell r="OI52"/>
          <cell r="OJ52"/>
          <cell r="OK52"/>
          <cell r="OL52"/>
          <cell r="OM52"/>
          <cell r="ON52"/>
          <cell r="OO52"/>
          <cell r="OP52"/>
          <cell r="OQ52"/>
          <cell r="OR52"/>
          <cell r="OS52"/>
          <cell r="OT52"/>
          <cell r="OU52"/>
          <cell r="OV52"/>
          <cell r="OW52"/>
          <cell r="OX52"/>
          <cell r="OY52"/>
          <cell r="OZ52"/>
          <cell r="PA52"/>
          <cell r="PB52"/>
          <cell r="PC52"/>
          <cell r="PD52"/>
          <cell r="PE52"/>
          <cell r="PF52"/>
          <cell r="PG52"/>
          <cell r="PH52"/>
          <cell r="PI52"/>
          <cell r="PJ52"/>
          <cell r="PK52"/>
          <cell r="PL52"/>
          <cell r="PM52"/>
          <cell r="PN52"/>
          <cell r="PO52"/>
          <cell r="PP52"/>
          <cell r="PQ52"/>
          <cell r="PR52"/>
          <cell r="PS52"/>
          <cell r="PT52"/>
          <cell r="PU52"/>
          <cell r="PV52"/>
          <cell r="PW52"/>
          <cell r="PX52"/>
          <cell r="PY52"/>
          <cell r="PZ52"/>
          <cell r="QA52"/>
          <cell r="QB52"/>
          <cell r="QC52"/>
          <cell r="QD52"/>
          <cell r="QE52"/>
          <cell r="QF52"/>
          <cell r="QG52"/>
          <cell r="QH52"/>
          <cell r="QI52"/>
          <cell r="QJ52"/>
          <cell r="QK52"/>
          <cell r="QL52"/>
          <cell r="QM52"/>
          <cell r="QN52"/>
          <cell r="QO52"/>
          <cell r="QP52"/>
          <cell r="QQ52"/>
          <cell r="QR52"/>
          <cell r="QS52"/>
          <cell r="QT52"/>
          <cell r="QU52"/>
          <cell r="QV52"/>
          <cell r="QW52"/>
          <cell r="QX52"/>
          <cell r="QY52"/>
          <cell r="QZ52"/>
          <cell r="RA52"/>
          <cell r="RB52"/>
          <cell r="RC52"/>
          <cell r="RD52"/>
          <cell r="RE52"/>
          <cell r="RF52"/>
          <cell r="RG52"/>
          <cell r="RH52"/>
          <cell r="RI52"/>
          <cell r="RJ52"/>
          <cell r="RK52"/>
          <cell r="RL52"/>
          <cell r="RM52"/>
          <cell r="RN52"/>
          <cell r="RO52"/>
          <cell r="RP52"/>
          <cell r="RQ52"/>
          <cell r="RR52"/>
          <cell r="RS52"/>
          <cell r="RT52"/>
          <cell r="RU52"/>
          <cell r="RV52"/>
          <cell r="RW52"/>
          <cell r="RX52"/>
          <cell r="RY52"/>
          <cell r="RZ52"/>
          <cell r="SA52"/>
          <cell r="SB52"/>
          <cell r="SC52"/>
          <cell r="SD52"/>
          <cell r="SE52"/>
          <cell r="SF52"/>
          <cell r="SG52"/>
          <cell r="SH52"/>
          <cell r="SI52"/>
          <cell r="SJ52"/>
          <cell r="SK52"/>
          <cell r="SL52"/>
          <cell r="SM52"/>
          <cell r="SN52"/>
          <cell r="SO52"/>
          <cell r="SP52"/>
          <cell r="SQ52"/>
          <cell r="SR52"/>
          <cell r="SS52"/>
          <cell r="ST52"/>
          <cell r="SU52"/>
          <cell r="SV52"/>
          <cell r="SW52"/>
          <cell r="SX52"/>
          <cell r="SY52"/>
          <cell r="SZ52"/>
          <cell r="TA52"/>
          <cell r="TB52"/>
          <cell r="TC52"/>
          <cell r="TD52"/>
          <cell r="TE52"/>
          <cell r="TF52"/>
          <cell r="TG52"/>
          <cell r="TH52"/>
          <cell r="TI52"/>
          <cell r="TJ52"/>
          <cell r="TK52"/>
          <cell r="TL52"/>
          <cell r="TM52"/>
          <cell r="TN52"/>
          <cell r="TO52"/>
          <cell r="TP52"/>
          <cell r="TQ52"/>
          <cell r="TR52"/>
          <cell r="TS52"/>
          <cell r="TT52"/>
          <cell r="TU52"/>
          <cell r="TV52"/>
          <cell r="TW52"/>
          <cell r="TX52"/>
          <cell r="TY52"/>
          <cell r="TZ52"/>
          <cell r="UA52"/>
          <cell r="UB52"/>
          <cell r="UC52"/>
          <cell r="UD52"/>
          <cell r="UE52"/>
          <cell r="UF52"/>
          <cell r="UG52"/>
          <cell r="UH52"/>
          <cell r="UI52"/>
          <cell r="UJ52"/>
          <cell r="UK52"/>
          <cell r="UL52"/>
          <cell r="UM52"/>
          <cell r="UN52"/>
          <cell r="UO52"/>
          <cell r="UP52"/>
          <cell r="UQ52"/>
          <cell r="UR52"/>
          <cell r="US52"/>
          <cell r="UT52"/>
          <cell r="UU52"/>
          <cell r="UV52"/>
          <cell r="UW52"/>
          <cell r="UX52"/>
          <cell r="UY52"/>
          <cell r="UZ52"/>
          <cell r="VA52"/>
          <cell r="VB52"/>
          <cell r="VC52"/>
          <cell r="VD52"/>
          <cell r="VE52"/>
          <cell r="VF52"/>
          <cell r="VG52"/>
          <cell r="VH52"/>
          <cell r="VI52"/>
          <cell r="VJ52"/>
          <cell r="VK52"/>
          <cell r="VL52"/>
          <cell r="VM52"/>
          <cell r="VN52"/>
          <cell r="VO52"/>
          <cell r="VP52"/>
          <cell r="VQ52"/>
          <cell r="VR52"/>
          <cell r="VS52"/>
          <cell r="VT52"/>
          <cell r="VU52"/>
          <cell r="VV52"/>
          <cell r="VW52"/>
          <cell r="VX52"/>
          <cell r="VY52"/>
          <cell r="VZ52"/>
          <cell r="WA52"/>
          <cell r="WB52"/>
          <cell r="WC52"/>
          <cell r="WD52"/>
          <cell r="WE52"/>
          <cell r="WF52"/>
          <cell r="WG52"/>
          <cell r="WH52"/>
          <cell r="WI52"/>
          <cell r="WJ52"/>
          <cell r="WK52"/>
          <cell r="WL52"/>
          <cell r="WM52"/>
          <cell r="WN52"/>
          <cell r="WO52"/>
          <cell r="WP52"/>
          <cell r="WQ52"/>
          <cell r="WR52"/>
          <cell r="WS52"/>
          <cell r="WT52"/>
          <cell r="WU52"/>
          <cell r="WV52"/>
          <cell r="WW52"/>
          <cell r="WX52"/>
          <cell r="WY52"/>
          <cell r="WZ52"/>
          <cell r="XA52"/>
          <cell r="XB52"/>
          <cell r="XC52"/>
          <cell r="XD52"/>
          <cell r="XE52"/>
          <cell r="XF52"/>
          <cell r="XG52"/>
          <cell r="XH52"/>
          <cell r="XI52"/>
          <cell r="XJ52"/>
          <cell r="XK52"/>
          <cell r="XL52"/>
          <cell r="XM52"/>
          <cell r="XN52"/>
          <cell r="XO52"/>
          <cell r="XP52"/>
          <cell r="XQ52"/>
          <cell r="XR52"/>
          <cell r="XS52"/>
          <cell r="XT52"/>
          <cell r="XU52"/>
          <cell r="XV52"/>
          <cell r="XW52"/>
          <cell r="XX52"/>
          <cell r="XY52"/>
          <cell r="XZ52"/>
          <cell r="YA52"/>
          <cell r="YB52"/>
          <cell r="YC52"/>
          <cell r="YD52"/>
          <cell r="YE52"/>
          <cell r="YF52"/>
          <cell r="YG52"/>
          <cell r="YH52"/>
          <cell r="YI52"/>
          <cell r="YJ52"/>
          <cell r="YK52"/>
          <cell r="YL52"/>
          <cell r="YM52"/>
          <cell r="YN52"/>
          <cell r="YO52"/>
          <cell r="YP52"/>
          <cell r="YQ52"/>
          <cell r="YR52"/>
          <cell r="YS52"/>
          <cell r="YT52"/>
          <cell r="YU52"/>
          <cell r="YV52"/>
          <cell r="YW52"/>
          <cell r="YX52"/>
          <cell r="YY52"/>
          <cell r="YZ52"/>
          <cell r="ZA52"/>
          <cell r="ZB52"/>
          <cell r="ZC52"/>
          <cell r="ZD52"/>
          <cell r="ZE52"/>
          <cell r="ZF52"/>
          <cell r="ZG52"/>
          <cell r="ZH52"/>
          <cell r="ZI52"/>
          <cell r="ZJ52"/>
          <cell r="ZK52"/>
          <cell r="ZL52"/>
          <cell r="ZM52"/>
          <cell r="ZN52"/>
          <cell r="ZO52"/>
          <cell r="ZP52"/>
          <cell r="ZQ52"/>
          <cell r="ZR52"/>
          <cell r="ZS52"/>
          <cell r="ZT52"/>
          <cell r="ZU52"/>
          <cell r="ZV52"/>
          <cell r="ZW52"/>
          <cell r="ZX52"/>
          <cell r="ZY52"/>
          <cell r="ZZ52"/>
          <cell r="AAA52"/>
          <cell r="AAB52"/>
          <cell r="AAC52"/>
          <cell r="AAD52"/>
          <cell r="AAE52"/>
          <cell r="AAF52"/>
          <cell r="AAG52"/>
          <cell r="AAH52"/>
          <cell r="AAI52"/>
          <cell r="AAJ52"/>
          <cell r="AAK52"/>
          <cell r="AAL52"/>
          <cell r="AAM52"/>
          <cell r="AAN52"/>
          <cell r="AAO52"/>
          <cell r="AAP52"/>
          <cell r="AAQ52"/>
          <cell r="AAR52"/>
          <cell r="AAS52"/>
          <cell r="AAT52"/>
          <cell r="AAU52"/>
          <cell r="AAV52"/>
          <cell r="AAW52"/>
          <cell r="AAX52"/>
          <cell r="AAY52"/>
          <cell r="AAZ52"/>
          <cell r="ABA52"/>
          <cell r="ABB52"/>
          <cell r="ABC52"/>
          <cell r="ABD52"/>
          <cell r="ABE52"/>
          <cell r="ABF52"/>
          <cell r="ABG52"/>
          <cell r="ABH52"/>
          <cell r="ABI52"/>
          <cell r="ABJ52"/>
          <cell r="ABK52"/>
          <cell r="ABL52"/>
          <cell r="ABM52"/>
          <cell r="ABN52"/>
          <cell r="ABO52"/>
          <cell r="ABP52"/>
          <cell r="ABQ52"/>
          <cell r="ABR52"/>
          <cell r="ABS52"/>
          <cell r="ABT52"/>
          <cell r="ABU52"/>
          <cell r="ABV52"/>
          <cell r="ABW52"/>
          <cell r="ABX52"/>
          <cell r="ABY52"/>
          <cell r="ABZ52"/>
          <cell r="ACA52"/>
          <cell r="ACB52"/>
          <cell r="ACC52"/>
          <cell r="ACD52"/>
          <cell r="ACE52"/>
          <cell r="ACF52"/>
          <cell r="ACG52"/>
          <cell r="ACH52"/>
          <cell r="ACI52"/>
          <cell r="ACJ52"/>
          <cell r="ACK52"/>
          <cell r="ACL52"/>
          <cell r="ACM52"/>
          <cell r="ACN52"/>
          <cell r="ACO52"/>
          <cell r="ACP52"/>
          <cell r="ACQ52"/>
          <cell r="ACR52"/>
          <cell r="ACS52"/>
          <cell r="ACT52"/>
          <cell r="ACU52"/>
          <cell r="ACV52"/>
          <cell r="ACW52"/>
          <cell r="ACX52"/>
          <cell r="ACY52"/>
          <cell r="ACZ52"/>
          <cell r="ADA52"/>
          <cell r="ADB52"/>
          <cell r="ADC52"/>
          <cell r="ADD52"/>
          <cell r="ADE52"/>
          <cell r="ADF52"/>
          <cell r="ADG52"/>
          <cell r="ADH52"/>
          <cell r="ADI52"/>
          <cell r="ADJ52"/>
          <cell r="ADK52"/>
          <cell r="ADL52"/>
          <cell r="ADM52"/>
          <cell r="ADN52"/>
          <cell r="ADO52"/>
          <cell r="ADP52"/>
          <cell r="ADQ52"/>
          <cell r="ADR52"/>
          <cell r="ADS52"/>
          <cell r="ADT52"/>
          <cell r="ADU52"/>
          <cell r="ADV52"/>
          <cell r="ADW52"/>
          <cell r="ADX52"/>
          <cell r="ADY52"/>
          <cell r="ADZ52"/>
          <cell r="AEA52"/>
          <cell r="AEB52"/>
          <cell r="AEC52"/>
          <cell r="AED52"/>
          <cell r="AEE52"/>
          <cell r="AEF52"/>
          <cell r="AEG52"/>
          <cell r="AEH52"/>
          <cell r="AEI52"/>
          <cell r="AEJ52"/>
          <cell r="AEK52"/>
          <cell r="AEL52"/>
          <cell r="AEM52"/>
          <cell r="AEN52"/>
          <cell r="AEO52"/>
          <cell r="AEP52"/>
          <cell r="AEQ52"/>
          <cell r="AER52"/>
          <cell r="AES52"/>
          <cell r="AET52"/>
          <cell r="AEU52"/>
          <cell r="AEV52"/>
          <cell r="AEW52"/>
          <cell r="AEX52"/>
          <cell r="AEY52"/>
          <cell r="AEZ52"/>
          <cell r="AFA52"/>
          <cell r="AFB52"/>
          <cell r="AFC52"/>
          <cell r="AFD52"/>
          <cell r="AFE52"/>
          <cell r="AFF52"/>
          <cell r="AFG52"/>
          <cell r="AFH52"/>
          <cell r="AFI52"/>
          <cell r="AFJ52"/>
          <cell r="AFK52"/>
          <cell r="AFL52"/>
          <cell r="AFM52"/>
          <cell r="AFN52"/>
          <cell r="AFO52"/>
          <cell r="AFP52"/>
          <cell r="AFQ52"/>
          <cell r="AFR52"/>
          <cell r="AFS52"/>
          <cell r="AFT52"/>
          <cell r="AFU52"/>
          <cell r="AFV52"/>
          <cell r="AFW52"/>
          <cell r="AFX52"/>
          <cell r="AFY52"/>
          <cell r="AFZ52"/>
          <cell r="AGA52"/>
          <cell r="AGB52"/>
          <cell r="AGC52"/>
          <cell r="AGD52"/>
          <cell r="AGE52"/>
          <cell r="AGF52"/>
          <cell r="AGG52"/>
          <cell r="AGH52"/>
          <cell r="AGI52"/>
          <cell r="AGJ52"/>
          <cell r="AGK52"/>
          <cell r="AGL52"/>
          <cell r="AGM52"/>
          <cell r="AGN52"/>
          <cell r="AGO52"/>
          <cell r="AGP52"/>
          <cell r="AGQ52"/>
          <cell r="AGR52"/>
          <cell r="AGS52"/>
          <cell r="AGT52"/>
          <cell r="AGU52"/>
          <cell r="AGV52"/>
          <cell r="AGW52"/>
          <cell r="AGX52"/>
          <cell r="AGY52"/>
          <cell r="AGZ52"/>
          <cell r="AHA52"/>
          <cell r="AHB52"/>
          <cell r="AHC52"/>
          <cell r="AHD52"/>
          <cell r="AHE52"/>
          <cell r="AHF52"/>
          <cell r="AHG52"/>
          <cell r="AHH52"/>
          <cell r="AHI52"/>
          <cell r="AHJ52"/>
          <cell r="AHK52"/>
          <cell r="AHL52"/>
          <cell r="AHM52"/>
          <cell r="AHN52"/>
          <cell r="AHO52"/>
          <cell r="AHP52"/>
          <cell r="AHQ52"/>
          <cell r="AHR52"/>
          <cell r="AHS52"/>
          <cell r="AHT52"/>
          <cell r="AHU52"/>
          <cell r="AHV52"/>
          <cell r="AHW52"/>
          <cell r="AHX52"/>
          <cell r="AHY52"/>
          <cell r="AHZ52"/>
          <cell r="AIA52"/>
          <cell r="AIB52"/>
          <cell r="AIC52"/>
          <cell r="AID52"/>
          <cell r="AIE52"/>
          <cell r="AIF52"/>
          <cell r="AIG52"/>
          <cell r="AIH52"/>
          <cell r="AII52"/>
          <cell r="AIJ52"/>
          <cell r="AIK52"/>
          <cell r="AIL52"/>
          <cell r="AIM52"/>
          <cell r="AIN52"/>
          <cell r="AIO52"/>
          <cell r="AIP52"/>
          <cell r="AIQ52"/>
          <cell r="AIR52"/>
          <cell r="AIS52"/>
          <cell r="AIT52"/>
          <cell r="AIU52"/>
          <cell r="AIV52"/>
          <cell r="AIW52"/>
          <cell r="AIX52"/>
          <cell r="AIY52"/>
          <cell r="AIZ52"/>
          <cell r="AJA52"/>
          <cell r="AJB52"/>
          <cell r="AJC52"/>
          <cell r="AJD52"/>
          <cell r="AJE52"/>
          <cell r="AJF52"/>
          <cell r="AJG52"/>
          <cell r="AJH52"/>
          <cell r="AJI52"/>
          <cell r="AJJ52"/>
          <cell r="AJK52"/>
          <cell r="AJL52"/>
          <cell r="AJM52"/>
          <cell r="AJN52"/>
          <cell r="AJO52"/>
          <cell r="AJP52"/>
          <cell r="AJQ52"/>
          <cell r="AJR52"/>
          <cell r="AJS52"/>
          <cell r="AJT52"/>
          <cell r="AJU52"/>
          <cell r="AJV52"/>
          <cell r="AJW52"/>
          <cell r="AJX52"/>
          <cell r="AJY52"/>
          <cell r="AJZ52"/>
          <cell r="AKA52"/>
          <cell r="AKB52"/>
          <cell r="AKC52"/>
          <cell r="AKD52"/>
          <cell r="AKE52"/>
          <cell r="AKF52"/>
          <cell r="AKG52"/>
          <cell r="AKH52"/>
          <cell r="AKI52"/>
          <cell r="AKJ52"/>
          <cell r="AKK52"/>
          <cell r="AKL52"/>
          <cell r="AKM52"/>
          <cell r="AKN52"/>
          <cell r="AKO52"/>
          <cell r="AKP52"/>
          <cell r="AKQ52"/>
          <cell r="AKR52"/>
          <cell r="AKS52"/>
          <cell r="AKT52"/>
          <cell r="AKU52"/>
          <cell r="AKV52"/>
          <cell r="AKW52"/>
          <cell r="AKX52"/>
          <cell r="AKY52"/>
          <cell r="AKZ52"/>
          <cell r="ALA52"/>
          <cell r="ALB52"/>
          <cell r="ALC52"/>
          <cell r="ALD52"/>
          <cell r="ALE52"/>
          <cell r="ALF52"/>
          <cell r="ALG52"/>
          <cell r="ALH52"/>
          <cell r="ALI52"/>
          <cell r="ALJ52"/>
          <cell r="ALK52"/>
          <cell r="ALL52"/>
          <cell r="ALM52"/>
          <cell r="ALN52"/>
          <cell r="ALO52"/>
          <cell r="ALP52"/>
          <cell r="ALQ52"/>
          <cell r="ALR52"/>
          <cell r="ALS52"/>
          <cell r="ALT52"/>
          <cell r="ALU52"/>
          <cell r="ALV52"/>
          <cell r="ALW52"/>
          <cell r="ALX52"/>
          <cell r="ALY52"/>
          <cell r="ALZ52"/>
          <cell r="AMA52"/>
          <cell r="AMB52"/>
          <cell r="AMC52"/>
          <cell r="AMD52"/>
          <cell r="AME52"/>
          <cell r="AMF52"/>
          <cell r="AMG52"/>
          <cell r="AMH52"/>
          <cell r="AMI52"/>
          <cell r="AMJ52"/>
          <cell r="AMK52"/>
          <cell r="AML52"/>
          <cell r="AMM52"/>
          <cell r="AMN52"/>
          <cell r="AMO52"/>
          <cell r="AMP52"/>
          <cell r="AMQ52"/>
          <cell r="AMR52"/>
          <cell r="AMS52"/>
          <cell r="AMT52"/>
          <cell r="AMU52"/>
          <cell r="AMV52"/>
          <cell r="AMW52"/>
          <cell r="AMX52"/>
          <cell r="AMY52"/>
          <cell r="AMZ52"/>
          <cell r="ANA52"/>
          <cell r="ANB52"/>
          <cell r="ANC52"/>
          <cell r="AND52"/>
          <cell r="ANE52"/>
          <cell r="ANF52"/>
          <cell r="ANG52"/>
          <cell r="ANH52"/>
          <cell r="ANI52"/>
          <cell r="ANJ52"/>
          <cell r="ANK52"/>
          <cell r="ANL52"/>
          <cell r="ANM52"/>
          <cell r="ANN52"/>
          <cell r="ANO52"/>
          <cell r="ANP52"/>
          <cell r="ANQ52"/>
          <cell r="ANR52"/>
          <cell r="ANS52"/>
          <cell r="ANT52"/>
          <cell r="ANU52"/>
          <cell r="ANV52"/>
          <cell r="ANW52"/>
          <cell r="ANX52"/>
          <cell r="ANY52"/>
          <cell r="ANZ52"/>
          <cell r="AOA52"/>
          <cell r="AOB52"/>
          <cell r="AOC52"/>
          <cell r="AOD52"/>
          <cell r="AOE52"/>
          <cell r="AOF52"/>
          <cell r="AOG52"/>
          <cell r="AOH52"/>
          <cell r="AOI52"/>
          <cell r="AOJ52"/>
          <cell r="AOK52"/>
          <cell r="AOL52"/>
          <cell r="AOM52"/>
          <cell r="AON52"/>
          <cell r="AOO52"/>
          <cell r="AOP52"/>
          <cell r="AOQ52"/>
          <cell r="AOR52"/>
          <cell r="AOS52"/>
          <cell r="AOT52"/>
          <cell r="AOU52"/>
          <cell r="AOV52"/>
          <cell r="AOW52"/>
          <cell r="AOX52"/>
          <cell r="AOY52"/>
          <cell r="AOZ52"/>
          <cell r="APA52"/>
          <cell r="APB52"/>
          <cell r="APC52"/>
          <cell r="APD52"/>
          <cell r="APE52"/>
          <cell r="APF52"/>
          <cell r="APG52"/>
          <cell r="APH52"/>
          <cell r="API52"/>
          <cell r="APJ52"/>
          <cell r="APK52"/>
          <cell r="APL52"/>
          <cell r="APM52"/>
          <cell r="APN52"/>
          <cell r="APO52"/>
          <cell r="APP52"/>
          <cell r="APQ52"/>
          <cell r="APR52"/>
          <cell r="APS52"/>
          <cell r="APT52"/>
          <cell r="APU52"/>
          <cell r="APV52"/>
          <cell r="APW52"/>
          <cell r="APX52"/>
          <cell r="APY52"/>
          <cell r="APZ52"/>
          <cell r="AQA52"/>
          <cell r="AQB52"/>
          <cell r="AQC52"/>
          <cell r="AQD52"/>
          <cell r="AQE52"/>
          <cell r="AQF52"/>
          <cell r="AQG52"/>
          <cell r="AQH52"/>
          <cell r="AQI52"/>
          <cell r="AQJ52"/>
          <cell r="AQK52"/>
          <cell r="AQL52"/>
          <cell r="AQM52"/>
          <cell r="AQN52"/>
          <cell r="AQO52"/>
          <cell r="AQP52"/>
          <cell r="AQQ52"/>
          <cell r="AQR52"/>
          <cell r="AQS52"/>
          <cell r="AQT52"/>
          <cell r="AQU52"/>
          <cell r="AQV52"/>
          <cell r="AQW52"/>
          <cell r="AQX52"/>
          <cell r="AQY52"/>
          <cell r="AQZ52"/>
          <cell r="ARA52"/>
          <cell r="ARB52"/>
          <cell r="ARC52"/>
          <cell r="ARD52"/>
          <cell r="ARE52"/>
          <cell r="ARF52"/>
          <cell r="ARG52"/>
          <cell r="ARH52"/>
          <cell r="ARI52"/>
          <cell r="ARJ52"/>
          <cell r="ARK52"/>
          <cell r="ARL52"/>
          <cell r="ARM52"/>
          <cell r="ARN52"/>
          <cell r="ARO52"/>
          <cell r="ARP52"/>
          <cell r="ARQ52"/>
          <cell r="ARR52"/>
          <cell r="ARS52"/>
          <cell r="ART52"/>
          <cell r="ARU52"/>
          <cell r="ARV52"/>
          <cell r="ARW52"/>
          <cell r="ARX52"/>
          <cell r="ARY52"/>
          <cell r="ARZ52"/>
          <cell r="ASA52"/>
          <cell r="ASB52"/>
          <cell r="ASC52"/>
          <cell r="ASD52"/>
          <cell r="ASE52"/>
          <cell r="ASF52"/>
          <cell r="ASG52"/>
          <cell r="ASH52"/>
          <cell r="ASI52"/>
          <cell r="ASJ52"/>
          <cell r="ASK52"/>
          <cell r="ASL52"/>
          <cell r="ASM52"/>
          <cell r="ASN52"/>
          <cell r="ASO52"/>
          <cell r="ASP52"/>
          <cell r="ASQ52"/>
          <cell r="ASR52"/>
          <cell r="ASS52"/>
          <cell r="AST52"/>
          <cell r="ASU52"/>
          <cell r="ASV52"/>
          <cell r="ASW52"/>
          <cell r="ASX52"/>
          <cell r="ASY52"/>
          <cell r="ASZ52"/>
          <cell r="ATA52"/>
          <cell r="ATB52"/>
          <cell r="ATC52"/>
          <cell r="ATD52"/>
          <cell r="ATE52"/>
          <cell r="ATF52"/>
          <cell r="ATG52"/>
          <cell r="ATH52"/>
          <cell r="ATI52"/>
          <cell r="ATJ52"/>
          <cell r="ATK52"/>
          <cell r="ATL52"/>
          <cell r="ATM52"/>
          <cell r="ATN52"/>
          <cell r="ATO52"/>
          <cell r="ATP52"/>
          <cell r="ATQ52"/>
          <cell r="ATR52"/>
          <cell r="ATS52"/>
          <cell r="ATT52"/>
          <cell r="ATU52"/>
          <cell r="ATV52"/>
          <cell r="ATW52"/>
          <cell r="ATX52"/>
          <cell r="ATY52"/>
          <cell r="ATZ52"/>
          <cell r="AUA52"/>
          <cell r="AUB52"/>
          <cell r="AUC52"/>
          <cell r="AUD52"/>
          <cell r="AUE52"/>
          <cell r="AUF52"/>
          <cell r="AUG52"/>
          <cell r="AUH52"/>
          <cell r="AUI52"/>
          <cell r="AUJ52"/>
          <cell r="AUK52"/>
          <cell r="AUL52"/>
          <cell r="AUM52"/>
          <cell r="AUN52"/>
          <cell r="AUO52"/>
          <cell r="AUP52"/>
          <cell r="AUQ52"/>
          <cell r="AUR52"/>
          <cell r="AUS52"/>
          <cell r="AUT52"/>
          <cell r="AUU52"/>
          <cell r="AUV52"/>
          <cell r="AUW52"/>
          <cell r="AUX52"/>
          <cell r="AUY52"/>
          <cell r="AUZ52"/>
          <cell r="AVA52"/>
          <cell r="AVB52"/>
          <cell r="AVC52"/>
          <cell r="AVD52"/>
          <cell r="AVE52"/>
          <cell r="AVF52"/>
          <cell r="AVG52"/>
          <cell r="AVH52"/>
          <cell r="AVI52"/>
          <cell r="AVJ52"/>
          <cell r="AVK52"/>
          <cell r="AVL52"/>
          <cell r="AVM52"/>
          <cell r="AVN52"/>
          <cell r="AVO52"/>
          <cell r="AVP52"/>
          <cell r="AVQ52"/>
          <cell r="AVR52"/>
          <cell r="AVS52"/>
          <cell r="AVT52"/>
          <cell r="AVU52"/>
          <cell r="AVV52"/>
          <cell r="AVW52"/>
          <cell r="AVX52"/>
          <cell r="AVY52"/>
          <cell r="AVZ52"/>
          <cell r="AWA52"/>
          <cell r="AWB52"/>
          <cell r="AWC52"/>
          <cell r="AWD52"/>
          <cell r="AWE52"/>
          <cell r="AWF52"/>
          <cell r="AWG52"/>
          <cell r="AWH52"/>
          <cell r="AWI52"/>
          <cell r="AWJ52"/>
          <cell r="AWK52"/>
          <cell r="AWL52"/>
          <cell r="AWM52"/>
          <cell r="AWN52"/>
          <cell r="AWO52"/>
          <cell r="AWP52"/>
          <cell r="AWQ52"/>
          <cell r="AWR52"/>
          <cell r="AWS52"/>
          <cell r="AWT52"/>
          <cell r="AWU52"/>
          <cell r="AWV52"/>
          <cell r="AWW52"/>
          <cell r="AWX52"/>
          <cell r="AWY52"/>
          <cell r="AWZ52"/>
          <cell r="AXA52"/>
          <cell r="AXB52"/>
          <cell r="AXC52"/>
          <cell r="AXD52"/>
          <cell r="AXE52"/>
          <cell r="AXF52"/>
          <cell r="AXG52"/>
          <cell r="AXH52"/>
          <cell r="AXI52"/>
          <cell r="AXJ52"/>
          <cell r="AXK52"/>
          <cell r="AXL52"/>
          <cell r="AXM52"/>
          <cell r="AXN52"/>
          <cell r="AXO52"/>
          <cell r="AXP52"/>
          <cell r="AXQ52"/>
          <cell r="AXR52"/>
          <cell r="AXS52"/>
          <cell r="AXT52"/>
          <cell r="AXU52"/>
          <cell r="AXV52"/>
          <cell r="AXW52"/>
          <cell r="AXX52"/>
          <cell r="AXY52"/>
          <cell r="AXZ52"/>
          <cell r="AYA52"/>
          <cell r="AYB52"/>
          <cell r="AYC52"/>
          <cell r="AYD52"/>
          <cell r="AYE52"/>
          <cell r="AYF52"/>
          <cell r="AYG52"/>
          <cell r="AYH52"/>
          <cell r="AYI52"/>
          <cell r="AYJ52"/>
          <cell r="AYK52"/>
          <cell r="AYL52"/>
          <cell r="AYM52"/>
          <cell r="AYN52"/>
          <cell r="AYO52"/>
          <cell r="AYP52"/>
          <cell r="AYQ52"/>
          <cell r="AYR52"/>
          <cell r="AYS52"/>
          <cell r="AYT52"/>
          <cell r="AYU52"/>
          <cell r="AYV52"/>
          <cell r="AYW52"/>
          <cell r="AYX52"/>
          <cell r="AYY52"/>
          <cell r="AYZ52"/>
          <cell r="AZA52"/>
          <cell r="AZB52"/>
          <cell r="AZC52"/>
          <cell r="AZD52"/>
          <cell r="AZE52"/>
          <cell r="AZF52"/>
          <cell r="AZG52"/>
          <cell r="AZH52"/>
          <cell r="AZI52"/>
          <cell r="AZJ52"/>
          <cell r="AZK52"/>
          <cell r="AZL52"/>
          <cell r="AZM52"/>
          <cell r="AZN52"/>
          <cell r="AZO52"/>
          <cell r="AZP52"/>
          <cell r="AZQ52"/>
          <cell r="AZR52"/>
          <cell r="AZS52"/>
          <cell r="AZT52"/>
          <cell r="AZU52"/>
          <cell r="AZV52"/>
          <cell r="AZW52"/>
          <cell r="AZX52"/>
          <cell r="AZY52"/>
          <cell r="AZZ52"/>
          <cell r="BAA52"/>
          <cell r="BAB52"/>
          <cell r="BAC52"/>
          <cell r="BAD52"/>
          <cell r="BAE52"/>
          <cell r="BAF52"/>
          <cell r="BAG52"/>
          <cell r="BAH52"/>
          <cell r="BAI52"/>
          <cell r="BAJ52"/>
          <cell r="BAK52"/>
          <cell r="BAL52"/>
          <cell r="BAM52"/>
          <cell r="BAN52"/>
          <cell r="BAO52"/>
          <cell r="BAP52"/>
          <cell r="BAQ52"/>
          <cell r="BAR52"/>
          <cell r="BAS52"/>
          <cell r="BAT52"/>
          <cell r="BAU52"/>
          <cell r="BAV52"/>
          <cell r="BAW52"/>
          <cell r="BAX52"/>
          <cell r="BAY52"/>
          <cell r="BAZ52"/>
          <cell r="BBA52"/>
          <cell r="BBB52"/>
          <cell r="BBC52"/>
          <cell r="BBD52"/>
          <cell r="BBE52"/>
          <cell r="BBF52"/>
          <cell r="BBG52"/>
          <cell r="BBH52"/>
          <cell r="BBI52"/>
          <cell r="BBJ52"/>
          <cell r="BBK52"/>
          <cell r="BBL52"/>
          <cell r="BBM52"/>
          <cell r="BBN52"/>
          <cell r="BBO52"/>
          <cell r="BBP52"/>
          <cell r="BBQ52"/>
          <cell r="BBR52"/>
          <cell r="BBS52"/>
          <cell r="BBT52"/>
          <cell r="BBU52"/>
          <cell r="BBV52"/>
          <cell r="BBW52"/>
          <cell r="BBX52"/>
          <cell r="BBY52"/>
          <cell r="BBZ52"/>
          <cell r="BCA52"/>
          <cell r="BCB52"/>
          <cell r="BCC52"/>
          <cell r="BCD52"/>
          <cell r="BCE52"/>
          <cell r="BCF52"/>
          <cell r="BCG52"/>
          <cell r="BCH52"/>
          <cell r="BCI52"/>
          <cell r="BCJ52"/>
          <cell r="BCK52"/>
          <cell r="BCL52"/>
          <cell r="BCM52"/>
          <cell r="BCN52"/>
          <cell r="BCO52"/>
          <cell r="BCP52"/>
          <cell r="BCQ52"/>
          <cell r="BCR52"/>
          <cell r="BCS52"/>
          <cell r="BCT52"/>
          <cell r="BCU52"/>
          <cell r="BCV52"/>
          <cell r="BCW52"/>
          <cell r="BCX52"/>
          <cell r="BCY52"/>
          <cell r="BCZ52"/>
          <cell r="BDA52"/>
          <cell r="BDB52"/>
          <cell r="BDC52"/>
          <cell r="BDD52"/>
          <cell r="BDE52"/>
          <cell r="BDF52"/>
          <cell r="BDG52"/>
          <cell r="BDH52"/>
          <cell r="BDI52"/>
          <cell r="BDJ52"/>
          <cell r="BDK52"/>
          <cell r="BDL52"/>
          <cell r="BDM52"/>
          <cell r="BDN52"/>
          <cell r="BDO52"/>
          <cell r="BDP52"/>
          <cell r="BDQ52"/>
          <cell r="BDR52"/>
          <cell r="BDS52"/>
          <cell r="BDT52"/>
          <cell r="BDU52"/>
          <cell r="BDV52"/>
          <cell r="BDW52"/>
          <cell r="BDX52"/>
          <cell r="BDY52"/>
          <cell r="BDZ52"/>
          <cell r="BEA52"/>
          <cell r="BEB52"/>
          <cell r="BEC52"/>
          <cell r="BED52"/>
          <cell r="BEE52"/>
          <cell r="BEF52"/>
          <cell r="BEG52"/>
          <cell r="BEH52"/>
          <cell r="BEI52"/>
          <cell r="BEJ52"/>
          <cell r="BEK52"/>
          <cell r="BEL52"/>
          <cell r="BEM52"/>
          <cell r="BEN52"/>
          <cell r="BEO52"/>
          <cell r="BEP52"/>
          <cell r="BEQ52"/>
          <cell r="BER52"/>
          <cell r="BES52"/>
          <cell r="BET52"/>
          <cell r="BEU52"/>
          <cell r="BEV52"/>
          <cell r="BEW52"/>
          <cell r="BEX52"/>
          <cell r="BEY52"/>
          <cell r="BEZ52"/>
          <cell r="BFA52"/>
          <cell r="BFB52"/>
          <cell r="BFC52"/>
          <cell r="BFD52"/>
          <cell r="BFE52"/>
          <cell r="BFF52"/>
          <cell r="BFG52"/>
          <cell r="BFH52"/>
          <cell r="BFI52"/>
          <cell r="BFJ52"/>
          <cell r="BFK52"/>
          <cell r="BFL52"/>
          <cell r="BFM52"/>
          <cell r="BFN52"/>
          <cell r="BFO52"/>
          <cell r="BFP52"/>
          <cell r="BFQ52"/>
          <cell r="BFR52"/>
          <cell r="BFS52"/>
          <cell r="BFT52"/>
          <cell r="BFU52"/>
          <cell r="BFV52"/>
          <cell r="BFW52"/>
          <cell r="BFX52"/>
          <cell r="BFY52"/>
          <cell r="BFZ52"/>
          <cell r="BGA52"/>
          <cell r="BGB52"/>
          <cell r="BGC52"/>
          <cell r="BGD52"/>
          <cell r="BGE52"/>
          <cell r="BGF52"/>
          <cell r="BGG52"/>
          <cell r="BGH52"/>
          <cell r="BGI52"/>
          <cell r="BGJ52"/>
          <cell r="BGK52"/>
          <cell r="BGL52"/>
          <cell r="BGM52"/>
          <cell r="BGN52"/>
          <cell r="BGO52"/>
          <cell r="BGP52"/>
          <cell r="BGQ52"/>
          <cell r="BGR52"/>
          <cell r="BGS52"/>
          <cell r="BGT52"/>
          <cell r="BGU52"/>
          <cell r="BGV52"/>
          <cell r="BGW52"/>
          <cell r="BGX52"/>
          <cell r="BGY52"/>
          <cell r="BGZ52"/>
          <cell r="BHA52"/>
          <cell r="BHB52"/>
          <cell r="BHC52"/>
          <cell r="BHD52"/>
          <cell r="BHE52"/>
          <cell r="BHF52"/>
          <cell r="BHG52"/>
          <cell r="BHH52"/>
          <cell r="BHI52"/>
          <cell r="BHJ52"/>
          <cell r="BHK52"/>
          <cell r="BHL52"/>
          <cell r="BHM52"/>
          <cell r="BHN52"/>
          <cell r="BHO52"/>
          <cell r="BHP52"/>
          <cell r="BHQ52"/>
          <cell r="BHR52"/>
          <cell r="BHS52"/>
          <cell r="BHT52"/>
          <cell r="BHU52"/>
          <cell r="BHV52"/>
          <cell r="BHW52"/>
          <cell r="BHX52"/>
          <cell r="BHY52"/>
          <cell r="BHZ52"/>
          <cell r="BIA52"/>
          <cell r="BIB52"/>
          <cell r="BIC52"/>
          <cell r="BID52"/>
          <cell r="BIE52"/>
          <cell r="BIF52"/>
          <cell r="BIG52"/>
          <cell r="BIH52"/>
          <cell r="BII52"/>
          <cell r="BIJ52"/>
          <cell r="BIK52"/>
          <cell r="BIL52"/>
          <cell r="BIM52"/>
          <cell r="BIN52"/>
          <cell r="BIO52"/>
          <cell r="BIP52"/>
          <cell r="BIQ52"/>
          <cell r="BIR52"/>
          <cell r="BIS52"/>
          <cell r="BIT52"/>
          <cell r="BIU52"/>
          <cell r="BIV52"/>
          <cell r="BIW52"/>
          <cell r="BIX52"/>
          <cell r="BIY52"/>
          <cell r="BIZ52"/>
          <cell r="BJA52"/>
          <cell r="BJB52"/>
          <cell r="BJC52"/>
          <cell r="BJD52"/>
          <cell r="BJE52"/>
          <cell r="BJF52"/>
          <cell r="BJG52"/>
          <cell r="BJH52"/>
          <cell r="BJI52"/>
          <cell r="BJJ52"/>
          <cell r="BJK52"/>
          <cell r="BJL52"/>
          <cell r="BJM52"/>
          <cell r="BJN52"/>
          <cell r="BJO52"/>
          <cell r="BJP52"/>
          <cell r="BJQ52"/>
          <cell r="BJR52"/>
          <cell r="BJS52"/>
          <cell r="BJT52"/>
          <cell r="BJU52"/>
          <cell r="BJV52"/>
          <cell r="BJW52"/>
          <cell r="BJX52"/>
          <cell r="BJY52"/>
          <cell r="BJZ52"/>
          <cell r="BKA52"/>
          <cell r="BKB52"/>
          <cell r="BKC52"/>
          <cell r="BKD52"/>
          <cell r="BKE52"/>
          <cell r="BKF52"/>
          <cell r="BKG52"/>
          <cell r="BKH52"/>
          <cell r="BKI52"/>
          <cell r="BKJ52"/>
          <cell r="BKK52"/>
          <cell r="BKL52"/>
          <cell r="BKM52"/>
          <cell r="BKN52"/>
          <cell r="BKO52"/>
          <cell r="BKP52"/>
          <cell r="BKQ52"/>
          <cell r="BKR52"/>
          <cell r="BKS52"/>
          <cell r="BKT52"/>
          <cell r="BKU52"/>
          <cell r="BKV52"/>
          <cell r="BKW52"/>
          <cell r="BKX52"/>
          <cell r="BKY52"/>
          <cell r="BKZ52"/>
          <cell r="BLA52"/>
          <cell r="BLB52"/>
          <cell r="BLC52"/>
          <cell r="BLD52"/>
          <cell r="BLE52"/>
          <cell r="BLF52"/>
          <cell r="BLG52"/>
          <cell r="BLH52"/>
          <cell r="BLI52"/>
          <cell r="BLJ52"/>
          <cell r="BLK52"/>
          <cell r="BLL52"/>
          <cell r="BLM52"/>
          <cell r="BLN52"/>
          <cell r="BLO52"/>
          <cell r="BLP52"/>
          <cell r="BLQ52"/>
          <cell r="BLR52"/>
          <cell r="BLS52"/>
          <cell r="BLT52"/>
          <cell r="BLU52"/>
          <cell r="BLV52"/>
          <cell r="BLW52"/>
          <cell r="BLX52"/>
          <cell r="BLY52"/>
          <cell r="BLZ52"/>
          <cell r="BMA52"/>
          <cell r="BMB52"/>
          <cell r="BMC52"/>
          <cell r="BMD52"/>
          <cell r="BME52"/>
          <cell r="BMF52"/>
          <cell r="BMG52"/>
          <cell r="BMH52"/>
          <cell r="BMI52"/>
          <cell r="BMJ52"/>
          <cell r="BMK52"/>
          <cell r="BML52"/>
          <cell r="BMM52"/>
          <cell r="BMN52"/>
          <cell r="BMO52"/>
          <cell r="BMP52"/>
          <cell r="BMQ52"/>
          <cell r="BMR52"/>
          <cell r="BMS52"/>
          <cell r="BMT52"/>
          <cell r="BMU52"/>
          <cell r="BMV52"/>
          <cell r="BMW52"/>
          <cell r="BMX52"/>
          <cell r="BMY52"/>
          <cell r="BMZ52"/>
          <cell r="BNA52"/>
          <cell r="BNB52"/>
          <cell r="BNC52"/>
          <cell r="BND52"/>
          <cell r="BNE52"/>
          <cell r="BNF52"/>
          <cell r="BNG52"/>
          <cell r="BNH52"/>
          <cell r="BNI52"/>
          <cell r="BNJ52"/>
          <cell r="BNK52"/>
          <cell r="BNL52"/>
          <cell r="BNM52"/>
          <cell r="BNN52"/>
          <cell r="BNO52"/>
          <cell r="BNP52"/>
          <cell r="BNQ52"/>
          <cell r="BNR52"/>
          <cell r="BNS52"/>
          <cell r="BNT52"/>
          <cell r="BNU52"/>
          <cell r="BNV52"/>
          <cell r="BNW52"/>
          <cell r="BNX52"/>
          <cell r="BNY52"/>
          <cell r="BNZ52"/>
          <cell r="BOA52"/>
          <cell r="BOB52"/>
          <cell r="BOC52"/>
          <cell r="BOD52"/>
          <cell r="BOE52"/>
          <cell r="BOF52"/>
          <cell r="BOG52"/>
          <cell r="BOH52"/>
          <cell r="BOI52"/>
          <cell r="BOJ52"/>
          <cell r="BOK52"/>
          <cell r="BOL52"/>
          <cell r="BOM52"/>
          <cell r="BON52"/>
          <cell r="BOO52"/>
          <cell r="BOP52"/>
          <cell r="BOQ52"/>
          <cell r="BOR52"/>
          <cell r="BOS52"/>
          <cell r="BOT52"/>
          <cell r="BOU52"/>
          <cell r="BOV52"/>
          <cell r="BOW52"/>
          <cell r="BOX52"/>
          <cell r="BOY52"/>
          <cell r="BOZ52"/>
          <cell r="BPA52"/>
          <cell r="BPB52"/>
          <cell r="BPC52"/>
          <cell r="BPD52"/>
          <cell r="BPE52"/>
          <cell r="BPF52"/>
          <cell r="BPG52"/>
          <cell r="BPH52"/>
          <cell r="BPI52"/>
          <cell r="BPJ52"/>
          <cell r="BPK52"/>
          <cell r="BPL52"/>
          <cell r="BPM52"/>
          <cell r="BPN52"/>
          <cell r="BPO52"/>
          <cell r="BPP52"/>
          <cell r="BPQ52"/>
          <cell r="BPR52"/>
          <cell r="BPS52"/>
          <cell r="BPT52"/>
          <cell r="BPU52"/>
          <cell r="BPV52"/>
          <cell r="BPW52"/>
          <cell r="BPX52"/>
          <cell r="BPY52"/>
          <cell r="BPZ52"/>
          <cell r="BQA52"/>
          <cell r="BQB52"/>
          <cell r="BQC52"/>
          <cell r="BQD52"/>
          <cell r="BQE52"/>
          <cell r="BQF52"/>
          <cell r="BQG52"/>
          <cell r="BQH52"/>
          <cell r="BQI52"/>
          <cell r="BQJ52"/>
          <cell r="BQK52"/>
          <cell r="BQL52"/>
          <cell r="BQM52"/>
          <cell r="BQN52"/>
          <cell r="BQO52"/>
          <cell r="BQP52"/>
          <cell r="BQQ52"/>
          <cell r="BQR52"/>
          <cell r="BQS52"/>
          <cell r="BQT52"/>
          <cell r="BQU52"/>
          <cell r="BQV52"/>
          <cell r="BQW52"/>
          <cell r="BQX52"/>
          <cell r="BQY52"/>
          <cell r="BQZ52"/>
          <cell r="BRA52"/>
          <cell r="BRB52"/>
          <cell r="BRC52"/>
          <cell r="BRD52"/>
          <cell r="BRE52"/>
          <cell r="BRF52"/>
          <cell r="BRG52"/>
          <cell r="BRH52"/>
          <cell r="BRI52"/>
          <cell r="BRJ52"/>
          <cell r="BRK52"/>
          <cell r="BRL52"/>
          <cell r="BRM52"/>
          <cell r="BRN52"/>
          <cell r="BRO52"/>
          <cell r="BRP52"/>
          <cell r="BRQ52"/>
          <cell r="BRR52"/>
          <cell r="BRS52"/>
          <cell r="BRT52"/>
          <cell r="BRU52"/>
          <cell r="BRV52"/>
          <cell r="BRW52"/>
          <cell r="BRX52"/>
          <cell r="BRY52"/>
          <cell r="BRZ52"/>
          <cell r="BSA52"/>
          <cell r="BSB52"/>
          <cell r="BSC52"/>
          <cell r="BSD52"/>
          <cell r="BSE52"/>
          <cell r="BSF52"/>
          <cell r="BSG52"/>
          <cell r="BSH52"/>
          <cell r="BSI52"/>
          <cell r="BSJ52"/>
          <cell r="BSK52"/>
          <cell r="BSL52"/>
          <cell r="BSM52"/>
          <cell r="BSN52"/>
          <cell r="BSO52"/>
          <cell r="BSP52"/>
          <cell r="BSQ52"/>
          <cell r="BSR52"/>
          <cell r="BSS52"/>
          <cell r="BST52"/>
          <cell r="BSU52"/>
          <cell r="BSV52"/>
          <cell r="BSW52"/>
          <cell r="BSX52"/>
          <cell r="BSY52"/>
          <cell r="BSZ52"/>
          <cell r="BTA52"/>
          <cell r="BTB52"/>
          <cell r="BTC52"/>
          <cell r="BTD52"/>
          <cell r="BTE52"/>
          <cell r="BTF52"/>
          <cell r="BTG52"/>
          <cell r="BTH52"/>
          <cell r="BTI52"/>
          <cell r="BTJ52"/>
          <cell r="BTK52"/>
          <cell r="BTL52"/>
          <cell r="BTM52"/>
          <cell r="BTN52"/>
          <cell r="BTO52"/>
          <cell r="BTP52"/>
          <cell r="BTQ52"/>
          <cell r="BTR52"/>
          <cell r="BTS52"/>
          <cell r="BTT52"/>
          <cell r="BTU52"/>
          <cell r="BTV52"/>
          <cell r="BTW52"/>
          <cell r="BTX52"/>
          <cell r="BTY52"/>
          <cell r="BTZ52"/>
          <cell r="BUA52"/>
          <cell r="BUB52"/>
          <cell r="BUC52"/>
          <cell r="BUD52"/>
          <cell r="BUE52"/>
          <cell r="BUF52"/>
          <cell r="BUG52"/>
          <cell r="BUH52"/>
          <cell r="BUI52"/>
          <cell r="BUJ52"/>
          <cell r="BUK52"/>
          <cell r="BUL52"/>
          <cell r="BUM52"/>
          <cell r="BUN52"/>
          <cell r="BUO52"/>
          <cell r="BUP52"/>
          <cell r="BUQ52"/>
          <cell r="BUR52"/>
          <cell r="BUS52"/>
          <cell r="BUT52"/>
          <cell r="BUU52"/>
          <cell r="BUV52"/>
          <cell r="BUW52"/>
          <cell r="BUX52"/>
          <cell r="BUY52"/>
          <cell r="BUZ52"/>
          <cell r="BVA52"/>
          <cell r="BVB52"/>
          <cell r="BVC52"/>
          <cell r="BVD52"/>
          <cell r="BVE52"/>
          <cell r="BVF52"/>
          <cell r="BVG52"/>
          <cell r="BVH52"/>
          <cell r="BVI52"/>
          <cell r="BVJ52"/>
          <cell r="BVK52"/>
          <cell r="BVL52"/>
          <cell r="BVM52"/>
          <cell r="BVN52"/>
          <cell r="BVO52"/>
          <cell r="BVP52"/>
          <cell r="BVQ52"/>
          <cell r="BVR52"/>
          <cell r="BVS52"/>
          <cell r="BVT52"/>
          <cell r="BVU52"/>
          <cell r="BVV52"/>
          <cell r="BVW52"/>
          <cell r="BVX52"/>
          <cell r="BVY52"/>
          <cell r="BVZ52"/>
          <cell r="BWA52"/>
          <cell r="BWB52"/>
          <cell r="BWC52"/>
          <cell r="BWD52"/>
          <cell r="BWE52"/>
          <cell r="BWF52"/>
          <cell r="BWG52"/>
          <cell r="BWH52"/>
          <cell r="BWI52"/>
          <cell r="BWJ52"/>
          <cell r="BWK52"/>
          <cell r="BWL52"/>
          <cell r="BWM52"/>
          <cell r="BWN52"/>
          <cell r="BWO52"/>
          <cell r="BWP52"/>
          <cell r="BWQ52"/>
          <cell r="BWR52"/>
          <cell r="BWS52"/>
          <cell r="BWT52"/>
          <cell r="BWU52"/>
          <cell r="BWV52"/>
          <cell r="BWW52"/>
          <cell r="BWX52"/>
          <cell r="BWY52"/>
          <cell r="BWZ52"/>
          <cell r="BXA52"/>
          <cell r="BXB52"/>
          <cell r="BXC52"/>
          <cell r="BXD52"/>
          <cell r="BXE52"/>
          <cell r="BXF52"/>
          <cell r="BXG52"/>
          <cell r="BXH52"/>
          <cell r="BXI52"/>
          <cell r="BXJ52"/>
          <cell r="BXK52"/>
          <cell r="BXL52"/>
          <cell r="BXM52"/>
          <cell r="BXN52"/>
          <cell r="BXO52"/>
          <cell r="BXP52"/>
          <cell r="BXQ52"/>
          <cell r="BXR52"/>
          <cell r="BXS52"/>
          <cell r="BXT52"/>
          <cell r="BXU52"/>
          <cell r="BXV52"/>
          <cell r="BXW52"/>
          <cell r="BXX52"/>
          <cell r="BXY52"/>
          <cell r="BXZ52"/>
          <cell r="BYA52"/>
          <cell r="BYB52"/>
          <cell r="BYC52"/>
          <cell r="BYD52"/>
          <cell r="BYE52"/>
          <cell r="BYF52"/>
          <cell r="BYG52"/>
          <cell r="BYH52"/>
          <cell r="BYI52"/>
          <cell r="BYJ52"/>
          <cell r="BYK52"/>
          <cell r="BYL52"/>
          <cell r="BYM52"/>
          <cell r="BYN52"/>
          <cell r="BYO52"/>
          <cell r="BYP52"/>
          <cell r="BYQ52"/>
          <cell r="BYR52"/>
          <cell r="BYS52"/>
          <cell r="BYT52"/>
          <cell r="BYU52"/>
          <cell r="BYV52"/>
          <cell r="BYW52"/>
          <cell r="BYX52"/>
          <cell r="BYY52"/>
          <cell r="BYZ52"/>
          <cell r="BZA52"/>
          <cell r="BZB52"/>
          <cell r="BZC52"/>
          <cell r="BZD52"/>
          <cell r="BZE52"/>
          <cell r="BZF52"/>
          <cell r="BZG52"/>
          <cell r="BZH52"/>
          <cell r="BZI52"/>
          <cell r="BZJ52"/>
          <cell r="BZK52"/>
          <cell r="BZL52"/>
          <cell r="BZM52"/>
          <cell r="BZN52"/>
          <cell r="BZO52"/>
          <cell r="BZP52"/>
          <cell r="BZQ52"/>
          <cell r="BZR52"/>
          <cell r="BZS52"/>
          <cell r="BZT52"/>
          <cell r="BZU52"/>
          <cell r="BZV52"/>
          <cell r="BZW52"/>
          <cell r="BZX52"/>
          <cell r="BZY52"/>
          <cell r="BZZ52"/>
          <cell r="CAA52"/>
          <cell r="CAB52"/>
          <cell r="CAC52"/>
          <cell r="CAD52"/>
          <cell r="CAE52"/>
          <cell r="CAF52"/>
          <cell r="CAG52"/>
          <cell r="CAH52"/>
          <cell r="CAI52"/>
          <cell r="CAJ52"/>
          <cell r="CAK52"/>
          <cell r="CAL52"/>
          <cell r="CAM52"/>
          <cell r="CAN52"/>
          <cell r="CAO52"/>
          <cell r="CAP52"/>
          <cell r="CAQ52"/>
          <cell r="CAR52"/>
          <cell r="CAS52"/>
          <cell r="CAT52"/>
          <cell r="CAU52"/>
          <cell r="CAV52"/>
          <cell r="CAW52"/>
          <cell r="CAX52"/>
          <cell r="CAY52"/>
          <cell r="CAZ52"/>
          <cell r="CBA52"/>
          <cell r="CBB52"/>
          <cell r="CBC52"/>
          <cell r="CBD52"/>
          <cell r="CBE52"/>
          <cell r="CBF52"/>
          <cell r="CBG52"/>
          <cell r="CBH52"/>
          <cell r="CBI52"/>
          <cell r="CBJ52"/>
          <cell r="CBK52"/>
          <cell r="CBL52"/>
          <cell r="CBM52"/>
          <cell r="CBN52"/>
          <cell r="CBO52"/>
          <cell r="CBP52"/>
          <cell r="CBQ52"/>
          <cell r="CBR52"/>
          <cell r="CBS52"/>
          <cell r="CBT52"/>
          <cell r="CBU52"/>
          <cell r="CBV52"/>
          <cell r="CBW52"/>
          <cell r="CBX52"/>
          <cell r="CBY52"/>
          <cell r="CBZ52"/>
          <cell r="CCA52"/>
          <cell r="CCB52"/>
          <cell r="CCC52"/>
          <cell r="CCD52"/>
          <cell r="CCE52"/>
          <cell r="CCF52"/>
          <cell r="CCG52"/>
          <cell r="CCH52"/>
          <cell r="CCI52"/>
          <cell r="CCJ52"/>
          <cell r="CCK52"/>
          <cell r="CCL52"/>
          <cell r="CCM52"/>
          <cell r="CCN52"/>
          <cell r="CCO52"/>
          <cell r="CCP52"/>
          <cell r="CCQ52"/>
          <cell r="CCR52"/>
          <cell r="CCS52"/>
          <cell r="CCT52"/>
          <cell r="CCU52"/>
          <cell r="CCV52"/>
          <cell r="CCW52"/>
          <cell r="CCX52"/>
          <cell r="CCY52"/>
          <cell r="CCZ52"/>
          <cell r="CDA52"/>
          <cell r="CDB52"/>
          <cell r="CDC52"/>
          <cell r="CDD52"/>
          <cell r="CDE52"/>
          <cell r="CDF52"/>
          <cell r="CDG52"/>
          <cell r="CDH52"/>
          <cell r="CDI52"/>
          <cell r="CDJ52"/>
          <cell r="CDK52"/>
          <cell r="CDL52"/>
          <cell r="CDM52"/>
          <cell r="CDN52"/>
          <cell r="CDO52"/>
          <cell r="CDP52"/>
          <cell r="CDQ52"/>
          <cell r="CDR52"/>
          <cell r="CDS52"/>
          <cell r="CDT52"/>
          <cell r="CDU52"/>
          <cell r="CDV52"/>
          <cell r="CDW52"/>
          <cell r="CDX52"/>
          <cell r="CDY52"/>
          <cell r="CDZ52"/>
          <cell r="CEA52"/>
          <cell r="CEB52"/>
          <cell r="CEC52"/>
          <cell r="CED52"/>
          <cell r="CEE52"/>
          <cell r="CEF52"/>
          <cell r="CEG52"/>
          <cell r="CEH52"/>
          <cell r="CEI52"/>
          <cell r="CEJ52"/>
          <cell r="CEK52"/>
          <cell r="CEL52"/>
          <cell r="CEM52"/>
          <cell r="CEN52"/>
          <cell r="CEO52"/>
          <cell r="CEP52"/>
          <cell r="CEQ52"/>
          <cell r="CER52"/>
          <cell r="CES52"/>
          <cell r="CET52"/>
          <cell r="CEU52"/>
          <cell r="CEV52"/>
          <cell r="CEW52"/>
          <cell r="CEX52"/>
          <cell r="CEY52"/>
          <cell r="CEZ52"/>
          <cell r="CFA52"/>
          <cell r="CFB52"/>
          <cell r="CFC52"/>
          <cell r="CFD52"/>
          <cell r="CFE52"/>
          <cell r="CFF52"/>
          <cell r="CFG52"/>
          <cell r="CFH52"/>
          <cell r="CFI52"/>
          <cell r="CFJ52"/>
          <cell r="CFK52"/>
          <cell r="CFL52"/>
          <cell r="CFM52"/>
          <cell r="CFN52"/>
          <cell r="CFO52"/>
          <cell r="CFP52"/>
          <cell r="CFQ52"/>
          <cell r="CFR52"/>
          <cell r="CFS52"/>
          <cell r="CFT52"/>
          <cell r="CFU52"/>
          <cell r="CFV52"/>
          <cell r="CFW52"/>
          <cell r="CFX52"/>
          <cell r="CFY52"/>
          <cell r="CFZ52"/>
          <cell r="CGA52"/>
          <cell r="CGB52"/>
          <cell r="CGC52"/>
          <cell r="CGD52"/>
          <cell r="CGE52"/>
          <cell r="CGF52"/>
          <cell r="CGG52"/>
          <cell r="CGH52"/>
          <cell r="CGI52"/>
          <cell r="CGJ52"/>
          <cell r="CGK52"/>
          <cell r="CGL52"/>
          <cell r="CGM52"/>
          <cell r="CGN52"/>
          <cell r="CGO52"/>
          <cell r="CGP52"/>
          <cell r="CGQ52"/>
          <cell r="CGR52"/>
          <cell r="CGS52"/>
          <cell r="CGT52"/>
          <cell r="CGU52"/>
          <cell r="CGV52"/>
          <cell r="CGW52"/>
          <cell r="CGX52"/>
          <cell r="CGY52"/>
          <cell r="CGZ52"/>
          <cell r="CHA52"/>
          <cell r="CHB52"/>
          <cell r="CHC52"/>
          <cell r="CHD52"/>
          <cell r="CHE52"/>
          <cell r="CHF52"/>
          <cell r="CHG52"/>
          <cell r="CHH52"/>
          <cell r="CHI52"/>
          <cell r="CHJ52"/>
          <cell r="CHK52"/>
          <cell r="CHL52"/>
          <cell r="CHM52"/>
          <cell r="CHN52"/>
          <cell r="CHO52"/>
          <cell r="CHP52"/>
          <cell r="CHQ52"/>
          <cell r="CHR52"/>
          <cell r="CHS52"/>
          <cell r="CHT52"/>
          <cell r="CHU52"/>
          <cell r="CHV52"/>
          <cell r="CHW52"/>
          <cell r="CHX52"/>
          <cell r="CHY52"/>
          <cell r="CHZ52"/>
          <cell r="CIA52"/>
          <cell r="CIB52"/>
          <cell r="CIC52"/>
          <cell r="CID52"/>
          <cell r="CIE52"/>
          <cell r="CIF52"/>
          <cell r="CIG52"/>
          <cell r="CIH52"/>
          <cell r="CII52"/>
          <cell r="CIJ52"/>
          <cell r="CIK52"/>
          <cell r="CIL52"/>
          <cell r="CIM52"/>
          <cell r="CIN52"/>
          <cell r="CIO52"/>
          <cell r="CIP52"/>
          <cell r="CIQ52"/>
          <cell r="CIR52"/>
          <cell r="CIS52"/>
          <cell r="CIT52"/>
          <cell r="CIU52"/>
          <cell r="CIV52"/>
          <cell r="CIW52"/>
          <cell r="CIX52"/>
          <cell r="CIY52"/>
          <cell r="CIZ52"/>
          <cell r="CJA52"/>
          <cell r="CJB52"/>
          <cell r="CJC52"/>
          <cell r="CJD52"/>
          <cell r="CJE52"/>
          <cell r="CJF52"/>
          <cell r="CJG52"/>
          <cell r="CJH52"/>
          <cell r="CJI52"/>
          <cell r="CJJ52"/>
          <cell r="CJK52"/>
          <cell r="CJL52"/>
          <cell r="CJM52"/>
          <cell r="CJN52"/>
          <cell r="CJO52"/>
          <cell r="CJP52"/>
          <cell r="CJQ52"/>
          <cell r="CJR52"/>
          <cell r="CJS52"/>
          <cell r="CJT52"/>
          <cell r="CJU52"/>
          <cell r="CJV52"/>
          <cell r="CJW52"/>
          <cell r="CJX52"/>
          <cell r="CJY52"/>
          <cell r="CJZ52"/>
          <cell r="CKA52"/>
          <cell r="CKB52"/>
          <cell r="CKC52"/>
          <cell r="CKD52"/>
          <cell r="CKE52"/>
          <cell r="CKF52"/>
          <cell r="CKG52"/>
          <cell r="CKH52"/>
          <cell r="CKI52"/>
          <cell r="CKJ52"/>
          <cell r="CKK52"/>
          <cell r="CKL52"/>
          <cell r="CKM52"/>
          <cell r="CKN52"/>
          <cell r="CKO52"/>
          <cell r="CKP52"/>
          <cell r="CKQ52"/>
          <cell r="CKR52"/>
          <cell r="CKS52"/>
          <cell r="CKT52"/>
          <cell r="CKU52"/>
          <cell r="CKV52"/>
          <cell r="CKW52"/>
          <cell r="CKX52"/>
          <cell r="CKY52"/>
          <cell r="CKZ52"/>
          <cell r="CLA52"/>
          <cell r="CLB52"/>
          <cell r="CLC52"/>
          <cell r="CLD52"/>
          <cell r="CLE52"/>
          <cell r="CLF52"/>
          <cell r="CLG52"/>
          <cell r="CLH52"/>
          <cell r="CLI52"/>
          <cell r="CLJ52"/>
          <cell r="CLK52"/>
          <cell r="CLL52"/>
          <cell r="CLM52"/>
          <cell r="CLN52"/>
          <cell r="CLO52"/>
          <cell r="CLP52"/>
          <cell r="CLQ52"/>
          <cell r="CLR52"/>
          <cell r="CLS52"/>
          <cell r="CLT52"/>
          <cell r="CLU52"/>
          <cell r="CLV52"/>
          <cell r="CLW52"/>
          <cell r="CLX52"/>
          <cell r="CLY52"/>
          <cell r="CLZ52"/>
          <cell r="CMA52"/>
          <cell r="CMB52"/>
          <cell r="CMC52"/>
          <cell r="CMD52"/>
          <cell r="CME52"/>
          <cell r="CMF52"/>
          <cell r="CMG52"/>
          <cell r="CMH52"/>
          <cell r="CMI52"/>
          <cell r="CMJ52"/>
          <cell r="CMK52"/>
          <cell r="CML52"/>
          <cell r="CMM52"/>
          <cell r="CMN52"/>
          <cell r="CMO52"/>
          <cell r="CMP52"/>
          <cell r="CMQ52"/>
          <cell r="CMR52"/>
          <cell r="CMS52"/>
          <cell r="CMT52"/>
          <cell r="CMU52"/>
          <cell r="CMV52"/>
          <cell r="CMW52"/>
          <cell r="CMX52"/>
          <cell r="CMY52"/>
          <cell r="CMZ52"/>
          <cell r="CNA52"/>
          <cell r="CNB52"/>
          <cell r="CNC52"/>
          <cell r="CND52"/>
          <cell r="CNE52"/>
          <cell r="CNF52"/>
          <cell r="CNG52"/>
          <cell r="CNH52"/>
          <cell r="CNI52"/>
          <cell r="CNJ52"/>
          <cell r="CNK52"/>
          <cell r="CNL52"/>
          <cell r="CNM52"/>
          <cell r="CNN52"/>
          <cell r="CNO52"/>
          <cell r="CNP52"/>
          <cell r="CNQ52"/>
          <cell r="CNR52"/>
          <cell r="CNS52"/>
          <cell r="CNT52"/>
          <cell r="CNU52"/>
          <cell r="CNV52"/>
          <cell r="CNW52"/>
          <cell r="CNX52"/>
          <cell r="CNY52"/>
          <cell r="CNZ52"/>
          <cell r="COA52"/>
          <cell r="COB52"/>
          <cell r="COC52"/>
          <cell r="COD52"/>
          <cell r="COE52"/>
          <cell r="COF52"/>
          <cell r="COG52"/>
          <cell r="COH52"/>
          <cell r="COI52"/>
          <cell r="COJ52"/>
          <cell r="COK52"/>
          <cell r="COL52"/>
          <cell r="COM52"/>
          <cell r="CON52"/>
          <cell r="COO52"/>
          <cell r="COP52"/>
          <cell r="COQ52"/>
          <cell r="COR52"/>
          <cell r="COS52"/>
          <cell r="COT52"/>
          <cell r="COU52"/>
          <cell r="COV52"/>
          <cell r="COW52"/>
          <cell r="COX52"/>
          <cell r="COY52"/>
          <cell r="COZ52"/>
          <cell r="CPA52"/>
          <cell r="CPB52"/>
          <cell r="CPC52"/>
          <cell r="CPD52"/>
          <cell r="CPE52"/>
          <cell r="CPF52"/>
          <cell r="CPG52"/>
          <cell r="CPH52"/>
          <cell r="CPI52"/>
          <cell r="CPJ52"/>
          <cell r="CPK52"/>
          <cell r="CPL52"/>
          <cell r="CPM52"/>
          <cell r="CPN52"/>
          <cell r="CPO52"/>
          <cell r="CPP52"/>
          <cell r="CPQ52"/>
          <cell r="CPR52"/>
          <cell r="CPS52"/>
          <cell r="CPT52"/>
          <cell r="CPU52"/>
          <cell r="CPV52"/>
          <cell r="CPW52"/>
          <cell r="CPX52"/>
          <cell r="CPY52"/>
          <cell r="CPZ52"/>
          <cell r="CQA52"/>
          <cell r="CQB52"/>
          <cell r="CQC52"/>
          <cell r="CQD52"/>
          <cell r="CQE52"/>
          <cell r="CQF52"/>
          <cell r="CQG52"/>
          <cell r="CQH52"/>
          <cell r="CQI52"/>
          <cell r="CQJ52"/>
          <cell r="CQK52"/>
          <cell r="CQL52"/>
          <cell r="CQM52"/>
          <cell r="CQN52"/>
          <cell r="CQO52"/>
          <cell r="CQP52"/>
          <cell r="CQQ52"/>
          <cell r="CQR52"/>
          <cell r="CQS52"/>
          <cell r="CQT52"/>
          <cell r="CQU52"/>
          <cell r="CQV52"/>
          <cell r="CQW52"/>
          <cell r="CQX52"/>
          <cell r="CQY52"/>
          <cell r="CQZ52"/>
          <cell r="CRA52"/>
          <cell r="CRB52"/>
          <cell r="CRC52"/>
          <cell r="CRD52"/>
          <cell r="CRE52"/>
          <cell r="CRF52"/>
          <cell r="CRG52"/>
          <cell r="CRH52"/>
          <cell r="CRI52"/>
          <cell r="CRJ52"/>
          <cell r="CRK52"/>
          <cell r="CRL52"/>
          <cell r="CRM52"/>
          <cell r="CRN52"/>
          <cell r="CRO52"/>
          <cell r="CRP52"/>
          <cell r="CRQ52"/>
          <cell r="CRR52"/>
          <cell r="CRS52"/>
          <cell r="CRT52"/>
          <cell r="CRU52"/>
          <cell r="CRV52"/>
          <cell r="CRW52"/>
          <cell r="CRX52"/>
          <cell r="CRY52"/>
          <cell r="CRZ52"/>
          <cell r="CSA52"/>
          <cell r="CSB52"/>
          <cell r="CSC52"/>
          <cell r="CSD52"/>
          <cell r="CSE52"/>
          <cell r="CSF52"/>
          <cell r="CSG52"/>
          <cell r="CSH52"/>
          <cell r="CSI52"/>
          <cell r="CSJ52"/>
          <cell r="CSK52"/>
          <cell r="CSL52"/>
          <cell r="CSM52"/>
          <cell r="CSN52"/>
          <cell r="CSO52"/>
          <cell r="CSP52"/>
          <cell r="CSQ52"/>
          <cell r="CSR52"/>
          <cell r="CSS52"/>
          <cell r="CST52"/>
          <cell r="CSU52"/>
          <cell r="CSV52"/>
          <cell r="CSW52"/>
          <cell r="CSX52"/>
          <cell r="CSY52"/>
          <cell r="CSZ52"/>
          <cell r="CTA52"/>
          <cell r="CTB52"/>
          <cell r="CTC52"/>
          <cell r="CTD52"/>
          <cell r="CTE52"/>
          <cell r="CTF52"/>
          <cell r="CTG52"/>
          <cell r="CTH52"/>
          <cell r="CTI52"/>
          <cell r="CTJ52"/>
          <cell r="CTK52"/>
          <cell r="CTL52"/>
          <cell r="CTM52"/>
          <cell r="CTN52"/>
          <cell r="CTO52"/>
          <cell r="CTP52"/>
          <cell r="CTQ52"/>
          <cell r="CTR52"/>
          <cell r="CTS52"/>
          <cell r="CTT52"/>
          <cell r="CTU52"/>
          <cell r="CTV52"/>
          <cell r="CTW52"/>
          <cell r="CTX52"/>
          <cell r="CTY52"/>
          <cell r="CTZ52"/>
          <cell r="CUA52"/>
          <cell r="CUB52"/>
          <cell r="CUC52"/>
          <cell r="CUD52"/>
          <cell r="CUE52"/>
          <cell r="CUF52"/>
          <cell r="CUG52"/>
          <cell r="CUH52"/>
          <cell r="CUI52"/>
          <cell r="CUJ52"/>
          <cell r="CUK52"/>
          <cell r="CUL52"/>
          <cell r="CUM52"/>
          <cell r="CUN52"/>
          <cell r="CUO52"/>
          <cell r="CUP52"/>
          <cell r="CUQ52"/>
          <cell r="CUR52"/>
          <cell r="CUS52"/>
          <cell r="CUT52"/>
          <cell r="CUU52"/>
          <cell r="CUV52"/>
          <cell r="CUW52"/>
          <cell r="CUX52"/>
          <cell r="CUY52"/>
          <cell r="CUZ52"/>
          <cell r="CVA52"/>
          <cell r="CVB52"/>
          <cell r="CVC52"/>
          <cell r="CVD52"/>
          <cell r="CVE52"/>
          <cell r="CVF52"/>
          <cell r="CVG52"/>
          <cell r="CVH52"/>
          <cell r="CVI52"/>
          <cell r="CVJ52"/>
          <cell r="CVK52"/>
          <cell r="CVL52"/>
          <cell r="CVM52"/>
          <cell r="CVN52"/>
          <cell r="CVO52"/>
          <cell r="CVP52"/>
          <cell r="CVQ52"/>
          <cell r="CVR52"/>
          <cell r="CVS52"/>
          <cell r="CVT52"/>
          <cell r="CVU52"/>
          <cell r="CVV52"/>
          <cell r="CVW52"/>
          <cell r="CVX52"/>
          <cell r="CVY52"/>
          <cell r="CVZ52"/>
          <cell r="CWA52"/>
          <cell r="CWB52"/>
          <cell r="CWC52"/>
          <cell r="CWD52"/>
          <cell r="CWE52"/>
          <cell r="CWF52"/>
          <cell r="CWG52"/>
          <cell r="CWH52"/>
          <cell r="CWI52"/>
          <cell r="CWJ52"/>
          <cell r="CWK52"/>
          <cell r="CWL52"/>
          <cell r="CWM52"/>
          <cell r="CWN52"/>
          <cell r="CWO52"/>
          <cell r="CWP52"/>
          <cell r="CWQ52"/>
          <cell r="CWR52"/>
          <cell r="CWS52"/>
          <cell r="CWT52"/>
          <cell r="CWU52"/>
          <cell r="CWV52"/>
          <cell r="CWW52"/>
          <cell r="CWX52"/>
          <cell r="CWY52"/>
          <cell r="CWZ52"/>
          <cell r="CXA52"/>
          <cell r="CXB52"/>
          <cell r="CXC52"/>
          <cell r="CXD52"/>
          <cell r="CXE52"/>
          <cell r="CXF52"/>
          <cell r="CXG52"/>
          <cell r="CXH52"/>
          <cell r="CXI52"/>
          <cell r="CXJ52"/>
          <cell r="CXK52"/>
          <cell r="CXL52"/>
          <cell r="CXM52"/>
          <cell r="CXN52"/>
          <cell r="CXO52"/>
          <cell r="CXP52"/>
          <cell r="CXQ52"/>
          <cell r="CXR52"/>
          <cell r="CXS52"/>
          <cell r="CXT52"/>
          <cell r="CXU52"/>
          <cell r="CXV52"/>
          <cell r="CXW52"/>
          <cell r="CXX52"/>
          <cell r="CXY52"/>
          <cell r="CXZ52"/>
          <cell r="CYA52"/>
          <cell r="CYB52"/>
          <cell r="CYC52"/>
          <cell r="CYD52"/>
          <cell r="CYE52"/>
          <cell r="CYF52"/>
          <cell r="CYG52"/>
          <cell r="CYH52"/>
          <cell r="CYI52"/>
          <cell r="CYJ52"/>
          <cell r="CYK52"/>
          <cell r="CYL52"/>
          <cell r="CYM52"/>
          <cell r="CYN52"/>
          <cell r="CYO52"/>
          <cell r="CYP52"/>
          <cell r="CYQ52"/>
          <cell r="CYR52"/>
          <cell r="CYS52"/>
          <cell r="CYT52"/>
          <cell r="CYU52"/>
          <cell r="CYV52"/>
          <cell r="CYW52"/>
          <cell r="CYX52"/>
          <cell r="CYY52"/>
          <cell r="CYZ52"/>
          <cell r="CZA52"/>
          <cell r="CZB52"/>
          <cell r="CZC52"/>
          <cell r="CZD52"/>
          <cell r="CZE52"/>
          <cell r="CZF52"/>
          <cell r="CZG52"/>
          <cell r="CZH52"/>
          <cell r="CZI52"/>
          <cell r="CZJ52"/>
          <cell r="CZK52"/>
          <cell r="CZL52"/>
          <cell r="CZM52"/>
          <cell r="CZN52"/>
          <cell r="CZO52"/>
          <cell r="CZP52"/>
          <cell r="CZQ52"/>
          <cell r="CZR52"/>
          <cell r="CZS52"/>
          <cell r="CZT52"/>
          <cell r="CZU52"/>
          <cell r="CZV52"/>
          <cell r="CZW52"/>
          <cell r="CZX52"/>
          <cell r="CZY52"/>
          <cell r="CZZ52"/>
          <cell r="DAA52"/>
          <cell r="DAB52"/>
          <cell r="DAC52"/>
          <cell r="DAD52"/>
          <cell r="DAE52"/>
          <cell r="DAF52"/>
          <cell r="DAG52"/>
          <cell r="DAH52"/>
          <cell r="DAI52"/>
          <cell r="DAJ52"/>
          <cell r="DAK52"/>
          <cell r="DAL52"/>
          <cell r="DAM52"/>
          <cell r="DAN52"/>
          <cell r="DAO52"/>
          <cell r="DAP52"/>
          <cell r="DAQ52"/>
          <cell r="DAR52"/>
          <cell r="DAS52"/>
          <cell r="DAT52"/>
          <cell r="DAU52"/>
          <cell r="DAV52"/>
          <cell r="DAW52"/>
          <cell r="DAX52"/>
          <cell r="DAY52"/>
          <cell r="DAZ52"/>
          <cell r="DBA52"/>
          <cell r="DBB52"/>
          <cell r="DBC52"/>
          <cell r="DBD52"/>
          <cell r="DBE52"/>
          <cell r="DBF52"/>
          <cell r="DBG52"/>
          <cell r="DBH52"/>
          <cell r="DBI52"/>
          <cell r="DBJ52"/>
          <cell r="DBK52"/>
          <cell r="DBL52"/>
          <cell r="DBM52"/>
          <cell r="DBN52"/>
          <cell r="DBO52"/>
          <cell r="DBP52"/>
          <cell r="DBQ52"/>
          <cell r="DBR52"/>
          <cell r="DBS52"/>
          <cell r="DBT52"/>
          <cell r="DBU52"/>
          <cell r="DBV52"/>
          <cell r="DBW52"/>
          <cell r="DBX52"/>
          <cell r="DBY52"/>
          <cell r="DBZ52"/>
          <cell r="DCA52"/>
          <cell r="DCB52"/>
          <cell r="DCC52"/>
          <cell r="DCD52"/>
          <cell r="DCE52"/>
          <cell r="DCF52"/>
          <cell r="DCG52"/>
          <cell r="DCH52"/>
          <cell r="DCI52"/>
          <cell r="DCJ52"/>
          <cell r="DCK52"/>
          <cell r="DCL52"/>
          <cell r="DCM52"/>
          <cell r="DCN52"/>
          <cell r="DCO52"/>
          <cell r="DCP52"/>
          <cell r="DCQ52"/>
          <cell r="DCR52"/>
          <cell r="DCS52"/>
          <cell r="DCT52"/>
          <cell r="DCU52"/>
          <cell r="DCV52"/>
          <cell r="DCW52"/>
          <cell r="DCX52"/>
          <cell r="DCY52"/>
          <cell r="DCZ52"/>
          <cell r="DDA52"/>
          <cell r="DDB52"/>
          <cell r="DDC52"/>
          <cell r="DDD52"/>
          <cell r="DDE52"/>
          <cell r="DDF52"/>
          <cell r="DDG52"/>
          <cell r="DDH52"/>
          <cell r="DDI52"/>
          <cell r="DDJ52"/>
          <cell r="DDK52"/>
          <cell r="DDL52"/>
          <cell r="DDM52"/>
          <cell r="DDN52"/>
          <cell r="DDO52"/>
          <cell r="DDP52"/>
          <cell r="DDQ52"/>
          <cell r="DDR52"/>
          <cell r="DDS52"/>
          <cell r="DDT52"/>
          <cell r="DDU52"/>
          <cell r="DDV52"/>
          <cell r="DDW52"/>
          <cell r="DDX52"/>
          <cell r="DDY52"/>
          <cell r="DDZ52"/>
          <cell r="DEA52"/>
          <cell r="DEB52"/>
          <cell r="DEC52"/>
          <cell r="DED52"/>
          <cell r="DEE52"/>
          <cell r="DEF52"/>
          <cell r="DEG52"/>
          <cell r="DEH52"/>
          <cell r="DEI52"/>
          <cell r="DEJ52"/>
          <cell r="DEK52"/>
          <cell r="DEL52"/>
          <cell r="DEM52"/>
          <cell r="DEN52"/>
          <cell r="DEO52"/>
          <cell r="DEP52"/>
          <cell r="DEQ52"/>
          <cell r="DER52"/>
          <cell r="DES52"/>
          <cell r="DET52"/>
          <cell r="DEU52"/>
          <cell r="DEV52"/>
          <cell r="DEW52"/>
          <cell r="DEX52"/>
          <cell r="DEY52"/>
          <cell r="DEZ52"/>
          <cell r="DFA52"/>
          <cell r="DFB52"/>
          <cell r="DFC52"/>
          <cell r="DFD52"/>
          <cell r="DFE52"/>
          <cell r="DFF52"/>
          <cell r="DFG52"/>
          <cell r="DFH52"/>
          <cell r="DFI52"/>
          <cell r="DFJ52"/>
          <cell r="DFK52"/>
          <cell r="DFL52"/>
          <cell r="DFM52"/>
          <cell r="DFN52"/>
          <cell r="DFO52"/>
          <cell r="DFP52"/>
          <cell r="DFQ52"/>
          <cell r="DFR52"/>
          <cell r="DFS52"/>
          <cell r="DFT52"/>
          <cell r="DFU52"/>
          <cell r="DFV52"/>
          <cell r="DFW52"/>
          <cell r="DFX52"/>
          <cell r="DFY52"/>
          <cell r="DFZ52"/>
          <cell r="DGA52"/>
          <cell r="DGB52"/>
          <cell r="DGC52"/>
          <cell r="DGD52"/>
          <cell r="DGE52"/>
          <cell r="DGF52"/>
          <cell r="DGG52"/>
          <cell r="DGH52"/>
          <cell r="DGI52"/>
          <cell r="DGJ52"/>
          <cell r="DGK52"/>
          <cell r="DGL52"/>
          <cell r="DGM52"/>
          <cell r="DGN52"/>
          <cell r="DGO52"/>
          <cell r="DGP52"/>
          <cell r="DGQ52"/>
          <cell r="DGR52"/>
          <cell r="DGS52"/>
          <cell r="DGT52"/>
          <cell r="DGU52"/>
          <cell r="DGV52"/>
          <cell r="DGW52"/>
          <cell r="DGX52"/>
          <cell r="DGY52"/>
          <cell r="DGZ52"/>
          <cell r="DHA52"/>
          <cell r="DHB52"/>
          <cell r="DHC52"/>
          <cell r="DHD52"/>
          <cell r="DHE52"/>
          <cell r="DHF52"/>
          <cell r="DHG52"/>
          <cell r="DHH52"/>
          <cell r="DHI52"/>
          <cell r="DHJ52"/>
          <cell r="DHK52"/>
          <cell r="DHL52"/>
          <cell r="DHM52"/>
          <cell r="DHN52"/>
          <cell r="DHO52"/>
          <cell r="DHP52"/>
          <cell r="DHQ52"/>
          <cell r="DHR52"/>
          <cell r="DHS52"/>
          <cell r="DHT52"/>
          <cell r="DHU52"/>
          <cell r="DHV52"/>
          <cell r="DHW52"/>
          <cell r="DHX52"/>
          <cell r="DHY52"/>
          <cell r="DHZ52"/>
          <cell r="DIA52"/>
          <cell r="DIB52"/>
          <cell r="DIC52"/>
          <cell r="DID52"/>
          <cell r="DIE52"/>
          <cell r="DIF52"/>
          <cell r="DIG52"/>
          <cell r="DIH52"/>
          <cell r="DII52"/>
          <cell r="DIJ52"/>
          <cell r="DIK52"/>
          <cell r="DIL52"/>
          <cell r="DIM52"/>
          <cell r="DIN52"/>
          <cell r="DIO52"/>
          <cell r="DIP52"/>
          <cell r="DIQ52"/>
          <cell r="DIR52"/>
          <cell r="DIS52"/>
          <cell r="DIT52"/>
          <cell r="DIU52"/>
          <cell r="DIV52"/>
          <cell r="DIW52"/>
          <cell r="DIX52"/>
          <cell r="DIY52"/>
          <cell r="DIZ52"/>
          <cell r="DJA52"/>
          <cell r="DJB52"/>
          <cell r="DJC52"/>
          <cell r="DJD52"/>
          <cell r="DJE52"/>
          <cell r="DJF52"/>
          <cell r="DJG52"/>
          <cell r="DJH52"/>
          <cell r="DJI52"/>
          <cell r="DJJ52"/>
          <cell r="DJK52"/>
          <cell r="DJL52"/>
          <cell r="DJM52"/>
          <cell r="DJN52"/>
          <cell r="DJO52"/>
          <cell r="DJP52"/>
          <cell r="DJQ52"/>
          <cell r="DJR52"/>
          <cell r="DJS52"/>
          <cell r="DJT52"/>
          <cell r="DJU52"/>
          <cell r="DJV52"/>
          <cell r="DJW52"/>
          <cell r="DJX52"/>
          <cell r="DJY52"/>
          <cell r="DJZ52"/>
          <cell r="DKA52"/>
          <cell r="DKB52"/>
          <cell r="DKC52"/>
          <cell r="DKD52"/>
          <cell r="DKE52"/>
          <cell r="DKF52"/>
          <cell r="DKG52"/>
          <cell r="DKH52"/>
          <cell r="DKI52"/>
          <cell r="DKJ52"/>
          <cell r="DKK52"/>
          <cell r="DKL52"/>
          <cell r="DKM52"/>
          <cell r="DKN52"/>
          <cell r="DKO52"/>
          <cell r="DKP52"/>
          <cell r="DKQ52"/>
          <cell r="DKR52"/>
          <cell r="DKS52"/>
          <cell r="DKT52"/>
          <cell r="DKU52"/>
          <cell r="DKV52"/>
          <cell r="DKW52"/>
          <cell r="DKX52"/>
          <cell r="DKY52"/>
          <cell r="DKZ52"/>
          <cell r="DLA52"/>
          <cell r="DLB52"/>
          <cell r="DLC52"/>
          <cell r="DLD52"/>
          <cell r="DLE52"/>
          <cell r="DLF52"/>
          <cell r="DLG52"/>
          <cell r="DLH52"/>
          <cell r="DLI52"/>
          <cell r="DLJ52"/>
          <cell r="DLK52"/>
          <cell r="DLL52"/>
          <cell r="DLM52"/>
          <cell r="DLN52"/>
          <cell r="DLO52"/>
          <cell r="DLP52"/>
          <cell r="DLQ52"/>
          <cell r="DLR52"/>
          <cell r="DLS52"/>
          <cell r="DLT52"/>
          <cell r="DLU52"/>
          <cell r="DLV52"/>
          <cell r="DLW52"/>
          <cell r="DLX52"/>
          <cell r="DLY52"/>
          <cell r="DLZ52"/>
          <cell r="DMA52"/>
          <cell r="DMB52"/>
          <cell r="DMC52"/>
          <cell r="DMD52"/>
          <cell r="DME52"/>
          <cell r="DMF52"/>
          <cell r="DMG52"/>
          <cell r="DMH52"/>
          <cell r="DMI52"/>
          <cell r="DMJ52"/>
          <cell r="DMK52"/>
          <cell r="DML52"/>
          <cell r="DMM52"/>
          <cell r="DMN52"/>
          <cell r="DMO52"/>
          <cell r="DMP52"/>
          <cell r="DMQ52"/>
          <cell r="DMR52"/>
          <cell r="DMS52"/>
          <cell r="DMT52"/>
          <cell r="DMU52"/>
          <cell r="DMV52"/>
          <cell r="DMW52"/>
          <cell r="DMX52"/>
          <cell r="DMY52"/>
          <cell r="DMZ52"/>
          <cell r="DNA52"/>
          <cell r="DNB52"/>
          <cell r="DNC52"/>
          <cell r="DND52"/>
          <cell r="DNE52"/>
          <cell r="DNF52"/>
          <cell r="DNG52"/>
          <cell r="DNH52"/>
          <cell r="DNI52"/>
          <cell r="DNJ52"/>
          <cell r="DNK52"/>
          <cell r="DNL52"/>
          <cell r="DNM52"/>
          <cell r="DNN52"/>
          <cell r="DNO52"/>
          <cell r="DNP52"/>
          <cell r="DNQ52"/>
          <cell r="DNR52"/>
          <cell r="DNS52"/>
          <cell r="DNT52"/>
          <cell r="DNU52"/>
          <cell r="DNV52"/>
          <cell r="DNW52"/>
          <cell r="DNX52"/>
          <cell r="DNY52"/>
          <cell r="DNZ52"/>
          <cell r="DOA52"/>
          <cell r="DOB52"/>
          <cell r="DOC52"/>
          <cell r="DOD52"/>
          <cell r="DOE52"/>
          <cell r="DOF52"/>
          <cell r="DOG52"/>
          <cell r="DOH52"/>
          <cell r="DOI52"/>
          <cell r="DOJ52"/>
          <cell r="DOK52"/>
          <cell r="DOL52"/>
          <cell r="DOM52"/>
          <cell r="DON52"/>
          <cell r="DOO52"/>
          <cell r="DOP52"/>
          <cell r="DOQ52"/>
          <cell r="DOR52"/>
          <cell r="DOS52"/>
          <cell r="DOT52"/>
          <cell r="DOU52"/>
          <cell r="DOV52"/>
          <cell r="DOW52"/>
          <cell r="DOX52"/>
          <cell r="DOY52"/>
          <cell r="DOZ52"/>
          <cell r="DPA52"/>
          <cell r="DPB52"/>
          <cell r="DPC52"/>
          <cell r="DPD52"/>
          <cell r="DPE52"/>
          <cell r="DPF52"/>
          <cell r="DPG52"/>
          <cell r="DPH52"/>
          <cell r="DPI52"/>
          <cell r="DPJ52"/>
          <cell r="DPK52"/>
          <cell r="DPL52"/>
          <cell r="DPM52"/>
          <cell r="DPN52"/>
          <cell r="DPO52"/>
          <cell r="DPP52"/>
          <cell r="DPQ52"/>
          <cell r="DPR52"/>
          <cell r="DPS52"/>
          <cell r="DPT52"/>
          <cell r="DPU52"/>
          <cell r="DPV52"/>
          <cell r="DPW52"/>
          <cell r="DPX52"/>
          <cell r="DPY52"/>
          <cell r="DPZ52"/>
          <cell r="DQA52"/>
          <cell r="DQB52"/>
          <cell r="DQC52"/>
          <cell r="DQD52"/>
          <cell r="DQE52"/>
          <cell r="DQF52"/>
          <cell r="DQG52"/>
          <cell r="DQH52"/>
          <cell r="DQI52"/>
          <cell r="DQJ52"/>
          <cell r="DQK52"/>
          <cell r="DQL52"/>
          <cell r="DQM52"/>
          <cell r="DQN52"/>
          <cell r="DQO52"/>
          <cell r="DQP52"/>
          <cell r="DQQ52"/>
          <cell r="DQR52"/>
          <cell r="DQS52"/>
          <cell r="DQT52"/>
          <cell r="DQU52"/>
          <cell r="DQV52"/>
          <cell r="DQW52"/>
          <cell r="DQX52"/>
          <cell r="DQY52"/>
          <cell r="DQZ52"/>
          <cell r="DRA52"/>
          <cell r="DRB52"/>
          <cell r="DRC52"/>
          <cell r="DRD52"/>
          <cell r="DRE52"/>
          <cell r="DRF52"/>
          <cell r="DRG52"/>
          <cell r="DRH52"/>
          <cell r="DRI52"/>
          <cell r="DRJ52"/>
          <cell r="DRK52"/>
          <cell r="DRL52"/>
          <cell r="DRM52"/>
          <cell r="DRN52"/>
          <cell r="DRO52"/>
          <cell r="DRP52"/>
          <cell r="DRQ52"/>
          <cell r="DRR52"/>
          <cell r="DRS52"/>
          <cell r="DRT52"/>
          <cell r="DRU52"/>
          <cell r="DRV52"/>
          <cell r="DRW52"/>
          <cell r="DRX52"/>
          <cell r="DRY52"/>
          <cell r="DRZ52"/>
          <cell r="DSA52"/>
          <cell r="DSB52"/>
          <cell r="DSC52"/>
          <cell r="DSD52"/>
          <cell r="DSE52"/>
          <cell r="DSF52"/>
          <cell r="DSG52"/>
          <cell r="DSH52"/>
          <cell r="DSI52"/>
          <cell r="DSJ52"/>
          <cell r="DSK52"/>
          <cell r="DSL52"/>
          <cell r="DSM52"/>
          <cell r="DSN52"/>
          <cell r="DSO52"/>
          <cell r="DSP52"/>
          <cell r="DSQ52"/>
          <cell r="DSR52"/>
          <cell r="DSS52"/>
          <cell r="DST52"/>
          <cell r="DSU52"/>
          <cell r="DSV52"/>
          <cell r="DSW52"/>
          <cell r="DSX52"/>
          <cell r="DSY52"/>
          <cell r="DSZ52"/>
          <cell r="DTA52"/>
          <cell r="DTB52"/>
          <cell r="DTC52"/>
          <cell r="DTD52"/>
          <cell r="DTE52"/>
          <cell r="DTF52"/>
          <cell r="DTG52"/>
          <cell r="DTH52"/>
          <cell r="DTI52"/>
          <cell r="DTJ52"/>
          <cell r="DTK52"/>
          <cell r="DTL52"/>
          <cell r="DTM52"/>
          <cell r="DTN52"/>
          <cell r="DTO52"/>
          <cell r="DTP52"/>
          <cell r="DTQ52"/>
          <cell r="DTR52"/>
          <cell r="DTS52"/>
          <cell r="DTT52"/>
          <cell r="DTU52"/>
          <cell r="DTV52"/>
          <cell r="DTW52"/>
          <cell r="DTX52"/>
          <cell r="DTY52"/>
          <cell r="DTZ52"/>
          <cell r="DUA52"/>
          <cell r="DUB52"/>
          <cell r="DUC52"/>
          <cell r="DUD52"/>
          <cell r="DUE52"/>
          <cell r="DUF52"/>
          <cell r="DUG52"/>
          <cell r="DUH52"/>
          <cell r="DUI52"/>
          <cell r="DUJ52"/>
          <cell r="DUK52"/>
          <cell r="DUL52"/>
          <cell r="DUM52"/>
          <cell r="DUN52"/>
          <cell r="DUO52"/>
          <cell r="DUP52"/>
          <cell r="DUQ52"/>
          <cell r="DUR52"/>
          <cell r="DUS52"/>
          <cell r="DUT52"/>
          <cell r="DUU52"/>
          <cell r="DUV52"/>
          <cell r="DUW52"/>
          <cell r="DUX52"/>
          <cell r="DUY52"/>
          <cell r="DUZ52"/>
          <cell r="DVA52"/>
          <cell r="DVB52"/>
          <cell r="DVC52"/>
          <cell r="DVD52"/>
          <cell r="DVE52"/>
          <cell r="DVF52"/>
          <cell r="DVG52"/>
          <cell r="DVH52"/>
          <cell r="DVI52"/>
          <cell r="DVJ52"/>
          <cell r="DVK52"/>
          <cell r="DVL52"/>
          <cell r="DVM52"/>
          <cell r="DVN52"/>
          <cell r="DVO52"/>
          <cell r="DVP52"/>
          <cell r="DVQ52"/>
          <cell r="DVR52"/>
          <cell r="DVS52"/>
          <cell r="DVT52"/>
          <cell r="DVU52"/>
          <cell r="DVV52"/>
          <cell r="DVW52"/>
          <cell r="DVX52"/>
          <cell r="DVY52"/>
          <cell r="DVZ52"/>
          <cell r="DWA52"/>
          <cell r="DWB52"/>
          <cell r="DWC52"/>
          <cell r="DWD52"/>
          <cell r="DWE52"/>
          <cell r="DWF52"/>
          <cell r="DWG52"/>
          <cell r="DWH52"/>
          <cell r="DWI52"/>
          <cell r="DWJ52"/>
          <cell r="DWK52"/>
          <cell r="DWL52"/>
          <cell r="DWM52"/>
          <cell r="DWN52"/>
          <cell r="DWO52"/>
          <cell r="DWP52"/>
          <cell r="DWQ52"/>
          <cell r="DWR52"/>
          <cell r="DWS52"/>
          <cell r="DWT52"/>
          <cell r="DWU52"/>
          <cell r="DWV52"/>
          <cell r="DWW52"/>
          <cell r="DWX52"/>
          <cell r="DWY52"/>
          <cell r="DWZ52"/>
          <cell r="DXA52"/>
          <cell r="DXB52"/>
          <cell r="DXC52"/>
          <cell r="DXD52"/>
          <cell r="DXE52"/>
          <cell r="DXF52"/>
          <cell r="DXG52"/>
          <cell r="DXH52"/>
          <cell r="DXI52"/>
          <cell r="DXJ52"/>
          <cell r="DXK52"/>
          <cell r="DXL52"/>
          <cell r="DXM52"/>
          <cell r="DXN52"/>
          <cell r="DXO52"/>
          <cell r="DXP52"/>
          <cell r="DXQ52"/>
          <cell r="DXR52"/>
          <cell r="DXS52"/>
          <cell r="DXT52"/>
          <cell r="DXU52"/>
          <cell r="DXV52"/>
          <cell r="DXW52"/>
          <cell r="DXX52"/>
          <cell r="DXY52"/>
          <cell r="DXZ52"/>
          <cell r="DYA52"/>
          <cell r="DYB52"/>
          <cell r="DYC52"/>
          <cell r="DYD52"/>
          <cell r="DYE52"/>
          <cell r="DYF52"/>
          <cell r="DYG52"/>
          <cell r="DYH52"/>
          <cell r="DYI52"/>
          <cell r="DYJ52"/>
          <cell r="DYK52"/>
          <cell r="DYL52"/>
          <cell r="DYM52"/>
          <cell r="DYN52"/>
          <cell r="DYO52"/>
          <cell r="DYP52"/>
          <cell r="DYQ52"/>
          <cell r="DYR52"/>
          <cell r="DYS52"/>
          <cell r="DYT52"/>
          <cell r="DYU52"/>
          <cell r="DYV52"/>
          <cell r="DYW52"/>
          <cell r="DYX52"/>
          <cell r="DYY52"/>
          <cell r="DYZ52"/>
          <cell r="DZA52"/>
          <cell r="DZB52"/>
          <cell r="DZC52"/>
          <cell r="DZD52"/>
          <cell r="DZE52"/>
          <cell r="DZF52"/>
          <cell r="DZG52"/>
          <cell r="DZH52"/>
          <cell r="DZI52"/>
          <cell r="DZJ52"/>
          <cell r="DZK52"/>
          <cell r="DZL52"/>
          <cell r="DZM52"/>
          <cell r="DZN52"/>
          <cell r="DZO52"/>
          <cell r="DZP52"/>
          <cell r="DZQ52"/>
          <cell r="DZR52"/>
          <cell r="DZS52"/>
          <cell r="DZT52"/>
          <cell r="DZU52"/>
          <cell r="DZV52"/>
          <cell r="DZW52"/>
          <cell r="DZX52"/>
          <cell r="DZY52"/>
          <cell r="DZZ52"/>
          <cell r="EAA52"/>
          <cell r="EAB52"/>
          <cell r="EAC52"/>
          <cell r="EAD52"/>
          <cell r="EAE52"/>
          <cell r="EAF52"/>
          <cell r="EAG52"/>
          <cell r="EAH52"/>
          <cell r="EAI52"/>
          <cell r="EAJ52"/>
          <cell r="EAK52"/>
          <cell r="EAL52"/>
          <cell r="EAM52"/>
          <cell r="EAN52"/>
          <cell r="EAO52"/>
          <cell r="EAP52"/>
          <cell r="EAQ52"/>
          <cell r="EAR52"/>
          <cell r="EAS52"/>
          <cell r="EAT52"/>
          <cell r="EAU52"/>
          <cell r="EAV52"/>
          <cell r="EAW52"/>
          <cell r="EAX52"/>
          <cell r="EAY52"/>
          <cell r="EAZ52"/>
          <cell r="EBA52"/>
          <cell r="EBB52"/>
          <cell r="EBC52"/>
          <cell r="EBD52"/>
          <cell r="EBE52"/>
          <cell r="EBF52"/>
          <cell r="EBG52"/>
          <cell r="EBH52"/>
          <cell r="EBI52"/>
          <cell r="EBJ52"/>
          <cell r="EBK52"/>
          <cell r="EBL52"/>
          <cell r="EBM52"/>
          <cell r="EBN52"/>
          <cell r="EBO52"/>
          <cell r="EBP52"/>
          <cell r="EBQ52"/>
          <cell r="EBR52"/>
          <cell r="EBS52"/>
          <cell r="EBT52"/>
          <cell r="EBU52"/>
          <cell r="EBV52"/>
          <cell r="EBW52"/>
          <cell r="EBX52"/>
          <cell r="EBY52"/>
          <cell r="EBZ52"/>
          <cell r="ECA52"/>
          <cell r="ECB52"/>
          <cell r="ECC52"/>
          <cell r="ECD52"/>
          <cell r="ECE52"/>
          <cell r="ECF52"/>
          <cell r="ECG52"/>
          <cell r="ECH52"/>
          <cell r="ECI52"/>
          <cell r="ECJ52"/>
          <cell r="ECK52"/>
          <cell r="ECL52"/>
          <cell r="ECM52"/>
          <cell r="ECN52"/>
          <cell r="ECO52"/>
          <cell r="ECP52"/>
          <cell r="ECQ52"/>
          <cell r="ECR52"/>
          <cell r="ECS52"/>
          <cell r="ECT52"/>
          <cell r="ECU52"/>
          <cell r="ECV52"/>
          <cell r="ECW52"/>
          <cell r="ECX52"/>
          <cell r="ECY52"/>
          <cell r="ECZ52"/>
          <cell r="EDA52"/>
          <cell r="EDB52"/>
          <cell r="EDC52"/>
          <cell r="EDD52"/>
          <cell r="EDE52"/>
          <cell r="EDF52"/>
          <cell r="EDG52"/>
          <cell r="EDH52"/>
          <cell r="EDI52"/>
          <cell r="EDJ52"/>
          <cell r="EDK52"/>
          <cell r="EDL52"/>
          <cell r="EDM52"/>
          <cell r="EDN52"/>
          <cell r="EDO52"/>
          <cell r="EDP52"/>
          <cell r="EDQ52"/>
          <cell r="EDR52"/>
          <cell r="EDS52"/>
          <cell r="EDT52"/>
          <cell r="EDU52"/>
          <cell r="EDV52"/>
          <cell r="EDW52"/>
          <cell r="EDX52"/>
          <cell r="EDY52"/>
          <cell r="EDZ52"/>
          <cell r="EEA52"/>
          <cell r="EEB52"/>
          <cell r="EEC52"/>
          <cell r="EED52"/>
          <cell r="EEE52"/>
          <cell r="EEF52"/>
          <cell r="EEG52"/>
          <cell r="EEH52"/>
          <cell r="EEI52"/>
          <cell r="EEJ52"/>
          <cell r="EEK52"/>
          <cell r="EEL52"/>
          <cell r="EEM52"/>
          <cell r="EEN52"/>
          <cell r="EEO52"/>
          <cell r="EEP52"/>
          <cell r="EEQ52"/>
          <cell r="EER52"/>
          <cell r="EES52"/>
          <cell r="EET52"/>
          <cell r="EEU52"/>
          <cell r="EEV52"/>
          <cell r="EEW52"/>
          <cell r="EEX52"/>
          <cell r="EEY52"/>
          <cell r="EEZ52"/>
          <cell r="EFA52"/>
          <cell r="EFB52"/>
          <cell r="EFC52"/>
          <cell r="EFD52"/>
          <cell r="EFE52"/>
          <cell r="EFF52"/>
          <cell r="EFG52"/>
          <cell r="EFH52"/>
          <cell r="EFI52"/>
          <cell r="EFJ52"/>
          <cell r="EFK52"/>
          <cell r="EFL52"/>
          <cell r="EFM52"/>
          <cell r="EFN52"/>
          <cell r="EFO52"/>
          <cell r="EFP52"/>
          <cell r="EFQ52"/>
          <cell r="EFR52"/>
          <cell r="EFS52"/>
          <cell r="EFT52"/>
          <cell r="EFU52"/>
          <cell r="EFV52"/>
          <cell r="EFW52"/>
          <cell r="EFX52"/>
          <cell r="EFY52"/>
          <cell r="EFZ52"/>
          <cell r="EGA52"/>
          <cell r="EGB52"/>
          <cell r="EGC52"/>
          <cell r="EGD52"/>
          <cell r="EGE52"/>
          <cell r="EGF52"/>
          <cell r="EGG52"/>
          <cell r="EGH52"/>
          <cell r="EGI52"/>
          <cell r="EGJ52"/>
          <cell r="EGK52"/>
          <cell r="EGL52"/>
          <cell r="EGM52"/>
          <cell r="EGN52"/>
          <cell r="EGO52"/>
          <cell r="EGP52"/>
          <cell r="EGQ52"/>
          <cell r="EGR52"/>
          <cell r="EGS52"/>
          <cell r="EGT52"/>
          <cell r="EGU52"/>
          <cell r="EGV52"/>
          <cell r="EGW52"/>
          <cell r="EGX52"/>
          <cell r="EGY52"/>
          <cell r="EGZ52"/>
          <cell r="EHA52"/>
          <cell r="EHB52"/>
          <cell r="EHC52"/>
          <cell r="EHD52"/>
          <cell r="EHE52"/>
          <cell r="EHF52"/>
          <cell r="EHG52"/>
          <cell r="EHH52"/>
          <cell r="EHI52"/>
          <cell r="EHJ52"/>
          <cell r="EHK52"/>
          <cell r="EHL52"/>
          <cell r="EHM52"/>
          <cell r="EHN52"/>
          <cell r="EHO52"/>
          <cell r="EHP52"/>
          <cell r="EHQ52"/>
          <cell r="EHR52"/>
          <cell r="EHS52"/>
          <cell r="EHT52"/>
          <cell r="EHU52"/>
          <cell r="EHV52"/>
          <cell r="EHW52"/>
          <cell r="EHX52"/>
          <cell r="EHY52"/>
          <cell r="EHZ52"/>
          <cell r="EIA52"/>
          <cell r="EIB52"/>
          <cell r="EIC52"/>
          <cell r="EID52"/>
          <cell r="EIE52"/>
          <cell r="EIF52"/>
          <cell r="EIG52"/>
          <cell r="EIH52"/>
          <cell r="EII52"/>
          <cell r="EIJ52"/>
          <cell r="EIK52"/>
          <cell r="EIL52"/>
          <cell r="EIM52"/>
          <cell r="EIN52"/>
          <cell r="EIO52"/>
          <cell r="EIP52"/>
          <cell r="EIQ52"/>
          <cell r="EIR52"/>
          <cell r="EIS52"/>
          <cell r="EIT52"/>
          <cell r="EIU52"/>
          <cell r="EIV52"/>
          <cell r="EIW52"/>
          <cell r="EIX52"/>
          <cell r="EIY52"/>
          <cell r="EIZ52"/>
          <cell r="EJA52"/>
          <cell r="EJB52"/>
          <cell r="EJC52"/>
          <cell r="EJD52"/>
          <cell r="EJE52"/>
          <cell r="EJF52"/>
          <cell r="EJG52"/>
          <cell r="EJH52"/>
          <cell r="EJI52"/>
          <cell r="EJJ52"/>
          <cell r="EJK52"/>
          <cell r="EJL52"/>
          <cell r="EJM52"/>
          <cell r="EJN52"/>
          <cell r="EJO52"/>
          <cell r="EJP52"/>
          <cell r="EJQ52"/>
          <cell r="EJR52"/>
          <cell r="EJS52"/>
          <cell r="EJT52"/>
          <cell r="EJU52"/>
          <cell r="EJV52"/>
          <cell r="EJW52"/>
          <cell r="EJX52"/>
          <cell r="EJY52"/>
          <cell r="EJZ52"/>
          <cell r="EKA52"/>
          <cell r="EKB52"/>
          <cell r="EKC52"/>
          <cell r="EKD52"/>
          <cell r="EKE52"/>
          <cell r="EKF52"/>
          <cell r="EKG52"/>
          <cell r="EKH52"/>
          <cell r="EKI52"/>
          <cell r="EKJ52"/>
          <cell r="EKK52"/>
          <cell r="EKL52"/>
          <cell r="EKM52"/>
          <cell r="EKN52"/>
          <cell r="EKO52"/>
          <cell r="EKP52"/>
          <cell r="EKQ52"/>
          <cell r="EKR52"/>
          <cell r="EKS52"/>
          <cell r="EKT52"/>
          <cell r="EKU52"/>
          <cell r="EKV52"/>
          <cell r="EKW52"/>
          <cell r="EKX52"/>
          <cell r="EKY52"/>
          <cell r="EKZ52"/>
          <cell r="ELA52"/>
          <cell r="ELB52"/>
          <cell r="ELC52"/>
          <cell r="ELD52"/>
          <cell r="ELE52"/>
          <cell r="ELF52"/>
          <cell r="ELG52"/>
          <cell r="ELH52"/>
          <cell r="ELI52"/>
          <cell r="ELJ52"/>
          <cell r="ELK52"/>
          <cell r="ELL52"/>
          <cell r="ELM52"/>
          <cell r="ELN52"/>
          <cell r="ELO52"/>
          <cell r="ELP52"/>
          <cell r="ELQ52"/>
          <cell r="ELR52"/>
          <cell r="ELS52"/>
          <cell r="ELT52"/>
          <cell r="ELU52"/>
          <cell r="ELV52"/>
          <cell r="ELW52"/>
          <cell r="ELX52"/>
          <cell r="ELY52"/>
          <cell r="ELZ52"/>
          <cell r="EMA52"/>
          <cell r="EMB52"/>
          <cell r="EMC52"/>
          <cell r="EMD52"/>
          <cell r="EME52"/>
          <cell r="EMF52"/>
          <cell r="EMG52"/>
          <cell r="EMH52"/>
          <cell r="EMI52"/>
          <cell r="EMJ52"/>
          <cell r="EMK52"/>
          <cell r="EML52"/>
          <cell r="EMM52"/>
          <cell r="EMN52"/>
          <cell r="EMO52"/>
          <cell r="EMP52"/>
          <cell r="EMQ52"/>
          <cell r="EMR52"/>
          <cell r="EMS52"/>
          <cell r="EMT52"/>
          <cell r="EMU52"/>
          <cell r="EMV52"/>
          <cell r="EMW52"/>
          <cell r="EMX52"/>
          <cell r="EMY52"/>
          <cell r="EMZ52"/>
          <cell r="ENA52"/>
          <cell r="ENB52"/>
          <cell r="ENC52"/>
          <cell r="END52"/>
          <cell r="ENE52"/>
          <cell r="ENF52"/>
          <cell r="ENG52"/>
          <cell r="ENH52"/>
          <cell r="ENI52"/>
          <cell r="ENJ52"/>
          <cell r="ENK52"/>
          <cell r="ENL52"/>
          <cell r="ENM52"/>
          <cell r="ENN52"/>
          <cell r="ENO52"/>
          <cell r="ENP52"/>
          <cell r="ENQ52"/>
          <cell r="ENR52"/>
          <cell r="ENS52"/>
          <cell r="ENT52"/>
          <cell r="ENU52"/>
          <cell r="ENV52"/>
          <cell r="ENW52"/>
          <cell r="ENX52"/>
          <cell r="ENY52"/>
          <cell r="ENZ52"/>
          <cell r="EOA52"/>
          <cell r="EOB52"/>
          <cell r="EOC52"/>
          <cell r="EOD52"/>
          <cell r="EOE52"/>
          <cell r="EOF52"/>
          <cell r="EOG52"/>
          <cell r="EOH52"/>
          <cell r="EOI52"/>
          <cell r="EOJ52"/>
          <cell r="EOK52"/>
          <cell r="EOL52"/>
          <cell r="EOM52"/>
          <cell r="EON52"/>
          <cell r="EOO52"/>
          <cell r="EOP52"/>
          <cell r="EOQ52"/>
          <cell r="EOR52"/>
          <cell r="EOS52"/>
          <cell r="EOT52"/>
          <cell r="EOU52"/>
          <cell r="EOV52"/>
          <cell r="EOW52"/>
          <cell r="EOX52"/>
          <cell r="EOY52"/>
          <cell r="EOZ52"/>
          <cell r="EPA52"/>
          <cell r="EPB52"/>
          <cell r="EPC52"/>
          <cell r="EPD52"/>
          <cell r="EPE52"/>
          <cell r="EPF52"/>
          <cell r="EPG52"/>
          <cell r="EPH52"/>
          <cell r="EPI52"/>
          <cell r="EPJ52"/>
          <cell r="EPK52"/>
          <cell r="EPL52"/>
          <cell r="EPM52"/>
          <cell r="EPN52"/>
          <cell r="EPO52"/>
          <cell r="EPP52"/>
          <cell r="EPQ52"/>
          <cell r="EPR52"/>
          <cell r="EPS52"/>
          <cell r="EPT52"/>
          <cell r="EPU52"/>
          <cell r="EPV52"/>
          <cell r="EPW52"/>
          <cell r="EPX52"/>
          <cell r="EPY52"/>
          <cell r="EPZ52"/>
          <cell r="EQA52"/>
          <cell r="EQB52"/>
          <cell r="EQC52"/>
          <cell r="EQD52"/>
          <cell r="EQE52"/>
          <cell r="EQF52"/>
          <cell r="EQG52"/>
          <cell r="EQH52"/>
          <cell r="EQI52"/>
          <cell r="EQJ52"/>
          <cell r="EQK52"/>
          <cell r="EQL52"/>
          <cell r="EQM52"/>
          <cell r="EQN52"/>
          <cell r="EQO52"/>
          <cell r="EQP52"/>
          <cell r="EQQ52"/>
          <cell r="EQR52"/>
          <cell r="EQS52"/>
          <cell r="EQT52"/>
          <cell r="EQU52"/>
          <cell r="EQV52"/>
          <cell r="EQW52"/>
          <cell r="EQX52"/>
          <cell r="EQY52"/>
          <cell r="EQZ52"/>
          <cell r="ERA52"/>
          <cell r="ERB52"/>
          <cell r="ERC52"/>
          <cell r="ERD52"/>
          <cell r="ERE52"/>
          <cell r="ERF52"/>
          <cell r="ERG52"/>
          <cell r="ERH52"/>
          <cell r="ERI52"/>
          <cell r="ERJ52"/>
          <cell r="ERK52"/>
          <cell r="ERL52"/>
          <cell r="ERM52"/>
          <cell r="ERN52"/>
          <cell r="ERO52"/>
          <cell r="ERP52"/>
          <cell r="ERQ52"/>
          <cell r="ERR52"/>
          <cell r="ERS52"/>
          <cell r="ERT52"/>
          <cell r="ERU52"/>
          <cell r="ERV52"/>
          <cell r="ERW52"/>
          <cell r="ERX52"/>
          <cell r="ERY52"/>
          <cell r="ERZ52"/>
          <cell r="ESA52"/>
          <cell r="ESB52"/>
          <cell r="ESC52"/>
          <cell r="ESD52"/>
          <cell r="ESE52"/>
          <cell r="ESF52"/>
          <cell r="ESG52"/>
          <cell r="ESH52"/>
          <cell r="ESI52"/>
          <cell r="ESJ52"/>
          <cell r="ESK52"/>
          <cell r="ESL52"/>
          <cell r="ESM52"/>
          <cell r="ESN52"/>
          <cell r="ESO52"/>
          <cell r="ESP52"/>
          <cell r="ESQ52"/>
          <cell r="ESR52"/>
          <cell r="ESS52"/>
          <cell r="EST52"/>
          <cell r="ESU52"/>
          <cell r="ESV52"/>
          <cell r="ESW52"/>
          <cell r="ESX52"/>
          <cell r="ESY52"/>
          <cell r="ESZ52"/>
          <cell r="ETA52"/>
          <cell r="ETB52"/>
          <cell r="ETC52"/>
          <cell r="ETD52"/>
          <cell r="ETE52"/>
          <cell r="ETF52"/>
          <cell r="ETG52"/>
          <cell r="ETH52"/>
          <cell r="ETI52"/>
          <cell r="ETJ52"/>
          <cell r="ETK52"/>
          <cell r="ETL52"/>
          <cell r="ETM52"/>
          <cell r="ETN52"/>
          <cell r="ETO52"/>
          <cell r="ETP52"/>
          <cell r="ETQ52"/>
          <cell r="ETR52"/>
          <cell r="ETS52"/>
          <cell r="ETT52"/>
          <cell r="ETU52"/>
          <cell r="ETV52"/>
          <cell r="ETW52"/>
          <cell r="ETX52"/>
          <cell r="ETY52"/>
          <cell r="ETZ52"/>
          <cell r="EUA52"/>
          <cell r="EUB52"/>
          <cell r="EUC52"/>
          <cell r="EUD52"/>
          <cell r="EUE52"/>
          <cell r="EUF52"/>
          <cell r="EUG52"/>
          <cell r="EUH52"/>
          <cell r="EUI52"/>
          <cell r="EUJ52"/>
          <cell r="EUK52"/>
          <cell r="EUL52"/>
          <cell r="EUM52"/>
          <cell r="EUN52"/>
          <cell r="EUO52"/>
          <cell r="EUP52"/>
          <cell r="EUQ52"/>
          <cell r="EUR52"/>
          <cell r="EUS52"/>
          <cell r="EUT52"/>
          <cell r="EUU52"/>
          <cell r="EUV52"/>
          <cell r="EUW52"/>
          <cell r="EUX52"/>
          <cell r="EUY52"/>
          <cell r="EUZ52"/>
          <cell r="EVA52"/>
          <cell r="EVB52"/>
          <cell r="EVC52"/>
          <cell r="EVD52"/>
          <cell r="EVE52"/>
          <cell r="EVF52"/>
          <cell r="EVG52"/>
          <cell r="EVH52"/>
          <cell r="EVI52"/>
          <cell r="EVJ52"/>
          <cell r="EVK52"/>
          <cell r="EVL52"/>
          <cell r="EVM52"/>
          <cell r="EVN52"/>
          <cell r="EVO52"/>
          <cell r="EVP52"/>
          <cell r="EVQ52"/>
          <cell r="EVR52"/>
          <cell r="EVS52"/>
          <cell r="EVT52"/>
          <cell r="EVU52"/>
          <cell r="EVV52"/>
          <cell r="EVW52"/>
          <cell r="EVX52"/>
          <cell r="EVY52"/>
          <cell r="EVZ52"/>
          <cell r="EWA52"/>
          <cell r="EWB52"/>
          <cell r="EWC52"/>
          <cell r="EWD52"/>
          <cell r="EWE52"/>
          <cell r="EWF52"/>
          <cell r="EWG52"/>
          <cell r="EWH52"/>
          <cell r="EWI52"/>
          <cell r="EWJ52"/>
          <cell r="EWK52"/>
          <cell r="EWL52"/>
          <cell r="EWM52"/>
          <cell r="EWN52"/>
          <cell r="EWO52"/>
          <cell r="EWP52"/>
          <cell r="EWQ52"/>
          <cell r="EWR52"/>
          <cell r="EWS52"/>
          <cell r="EWT52"/>
          <cell r="EWU52"/>
          <cell r="EWV52"/>
          <cell r="EWW52"/>
          <cell r="EWX52"/>
          <cell r="EWY52"/>
          <cell r="EWZ52"/>
          <cell r="EXA52"/>
          <cell r="EXB52"/>
          <cell r="EXC52"/>
          <cell r="EXD52"/>
          <cell r="EXE52"/>
          <cell r="EXF52"/>
          <cell r="EXG52"/>
          <cell r="EXH52"/>
          <cell r="EXI52"/>
          <cell r="EXJ52"/>
          <cell r="EXK52"/>
          <cell r="EXL52"/>
          <cell r="EXM52"/>
          <cell r="EXN52"/>
          <cell r="EXO52"/>
          <cell r="EXP52"/>
          <cell r="EXQ52"/>
          <cell r="EXR52"/>
          <cell r="EXS52"/>
          <cell r="EXT52"/>
          <cell r="EXU52"/>
          <cell r="EXV52"/>
          <cell r="EXW52"/>
          <cell r="EXX52"/>
          <cell r="EXY52"/>
          <cell r="EXZ52"/>
          <cell r="EYA52"/>
          <cell r="EYB52"/>
          <cell r="EYC52"/>
          <cell r="EYD52"/>
          <cell r="EYE52"/>
          <cell r="EYF52"/>
          <cell r="EYG52"/>
          <cell r="EYH52"/>
          <cell r="EYI52"/>
          <cell r="EYJ52"/>
          <cell r="EYK52"/>
          <cell r="EYL52"/>
          <cell r="EYM52"/>
          <cell r="EYN52"/>
          <cell r="EYO52"/>
          <cell r="EYP52"/>
          <cell r="EYQ52"/>
          <cell r="EYR52"/>
          <cell r="EYS52"/>
          <cell r="EYT52"/>
          <cell r="EYU52"/>
          <cell r="EYV52"/>
          <cell r="EYW52"/>
          <cell r="EYX52"/>
          <cell r="EYY52"/>
          <cell r="EYZ52"/>
          <cell r="EZA52"/>
          <cell r="EZB52"/>
          <cell r="EZC52"/>
          <cell r="EZD52"/>
          <cell r="EZE52"/>
          <cell r="EZF52"/>
          <cell r="EZG52"/>
          <cell r="EZH52"/>
          <cell r="EZI52"/>
          <cell r="EZJ52"/>
          <cell r="EZK52"/>
          <cell r="EZL52"/>
          <cell r="EZM52"/>
          <cell r="EZN52"/>
          <cell r="EZO52"/>
          <cell r="EZP52"/>
          <cell r="EZQ52"/>
          <cell r="EZR52"/>
          <cell r="EZS52"/>
          <cell r="EZT52"/>
          <cell r="EZU52"/>
          <cell r="EZV52"/>
          <cell r="EZW52"/>
          <cell r="EZX52"/>
          <cell r="EZY52"/>
          <cell r="EZZ52"/>
          <cell r="FAA52"/>
          <cell r="FAB52"/>
          <cell r="FAC52"/>
          <cell r="FAD52"/>
          <cell r="FAE52"/>
          <cell r="FAF52"/>
          <cell r="FAG52"/>
          <cell r="FAH52"/>
          <cell r="FAI52"/>
          <cell r="FAJ52"/>
          <cell r="FAK52"/>
          <cell r="FAL52"/>
          <cell r="FAM52"/>
          <cell r="FAN52"/>
          <cell r="FAO52"/>
          <cell r="FAP52"/>
          <cell r="FAQ52"/>
          <cell r="FAR52"/>
          <cell r="FAS52"/>
          <cell r="FAT52"/>
          <cell r="FAU52"/>
          <cell r="FAV52"/>
          <cell r="FAW52"/>
          <cell r="FAX52"/>
          <cell r="FAY52"/>
          <cell r="FAZ52"/>
          <cell r="FBA52"/>
          <cell r="FBB52"/>
          <cell r="FBC52"/>
          <cell r="FBD52"/>
          <cell r="FBE52"/>
          <cell r="FBF52"/>
          <cell r="FBG52"/>
          <cell r="FBH52"/>
          <cell r="FBI52"/>
          <cell r="FBJ52"/>
          <cell r="FBK52"/>
          <cell r="FBL52"/>
          <cell r="FBM52"/>
          <cell r="FBN52"/>
          <cell r="FBO52"/>
          <cell r="FBP52"/>
          <cell r="FBQ52"/>
          <cell r="FBR52"/>
          <cell r="FBS52"/>
          <cell r="FBT52"/>
          <cell r="FBU52"/>
          <cell r="FBV52"/>
          <cell r="FBW52"/>
          <cell r="FBX52"/>
          <cell r="FBY52"/>
          <cell r="FBZ52"/>
          <cell r="FCA52"/>
          <cell r="FCB52"/>
          <cell r="FCC52"/>
          <cell r="FCD52"/>
          <cell r="FCE52"/>
          <cell r="FCF52"/>
          <cell r="FCG52"/>
          <cell r="FCH52"/>
          <cell r="FCI52"/>
          <cell r="FCJ52"/>
          <cell r="FCK52"/>
          <cell r="FCL52"/>
          <cell r="FCM52"/>
          <cell r="FCN52"/>
          <cell r="FCO52"/>
          <cell r="FCP52"/>
          <cell r="FCQ52"/>
          <cell r="FCR52"/>
          <cell r="FCS52"/>
          <cell r="FCT52"/>
          <cell r="FCU52"/>
          <cell r="FCV52"/>
          <cell r="FCW52"/>
          <cell r="FCX52"/>
          <cell r="FCY52"/>
          <cell r="FCZ52"/>
          <cell r="FDA52"/>
          <cell r="FDB52"/>
          <cell r="FDC52"/>
          <cell r="FDD52"/>
          <cell r="FDE52"/>
          <cell r="FDF52"/>
          <cell r="FDG52"/>
          <cell r="FDH52"/>
          <cell r="FDI52"/>
          <cell r="FDJ52"/>
          <cell r="FDK52"/>
          <cell r="FDL52"/>
          <cell r="FDM52"/>
          <cell r="FDN52"/>
          <cell r="FDO52"/>
          <cell r="FDP52"/>
          <cell r="FDQ52"/>
          <cell r="FDR52"/>
          <cell r="FDS52"/>
          <cell r="FDT52"/>
          <cell r="FDU52"/>
          <cell r="FDV52"/>
          <cell r="FDW52"/>
          <cell r="FDX52"/>
          <cell r="FDY52"/>
          <cell r="FDZ52"/>
          <cell r="FEA52"/>
          <cell r="FEB52"/>
          <cell r="FEC52"/>
          <cell r="FED52"/>
          <cell r="FEE52"/>
          <cell r="FEF52"/>
          <cell r="FEG52"/>
          <cell r="FEH52"/>
          <cell r="FEI52"/>
          <cell r="FEJ52"/>
          <cell r="FEK52"/>
          <cell r="FEL52"/>
          <cell r="FEM52"/>
          <cell r="FEN52"/>
          <cell r="FEO52"/>
          <cell r="FEP52"/>
          <cell r="FEQ52"/>
          <cell r="FER52"/>
          <cell r="FES52"/>
          <cell r="FET52"/>
          <cell r="FEU52"/>
          <cell r="FEV52"/>
          <cell r="FEW52"/>
          <cell r="FEX52"/>
          <cell r="FEY52"/>
          <cell r="FEZ52"/>
          <cell r="FFA52"/>
          <cell r="FFB52"/>
          <cell r="FFC52"/>
          <cell r="FFD52"/>
          <cell r="FFE52"/>
          <cell r="FFF52"/>
          <cell r="FFG52"/>
          <cell r="FFH52"/>
          <cell r="FFI52"/>
          <cell r="FFJ52"/>
          <cell r="FFK52"/>
          <cell r="FFL52"/>
          <cell r="FFM52"/>
          <cell r="FFN52"/>
          <cell r="FFO52"/>
          <cell r="FFP52"/>
          <cell r="FFQ52"/>
          <cell r="FFR52"/>
          <cell r="FFS52"/>
          <cell r="FFT52"/>
          <cell r="FFU52"/>
          <cell r="FFV52"/>
          <cell r="FFW52"/>
          <cell r="FFX52"/>
          <cell r="FFY52"/>
          <cell r="FFZ52"/>
          <cell r="FGA52"/>
          <cell r="FGB52"/>
          <cell r="FGC52"/>
          <cell r="FGD52"/>
          <cell r="FGE52"/>
          <cell r="FGF52"/>
          <cell r="FGG52"/>
          <cell r="FGH52"/>
          <cell r="FGI52"/>
          <cell r="FGJ52"/>
          <cell r="FGK52"/>
          <cell r="FGL52"/>
          <cell r="FGM52"/>
          <cell r="FGN52"/>
          <cell r="FGO52"/>
          <cell r="FGP52"/>
          <cell r="FGQ52"/>
          <cell r="FGR52"/>
          <cell r="FGS52"/>
          <cell r="FGT52"/>
          <cell r="FGU52"/>
          <cell r="FGV52"/>
          <cell r="FGW52"/>
          <cell r="FGX52"/>
          <cell r="FGY52"/>
          <cell r="FGZ52"/>
          <cell r="FHA52"/>
          <cell r="FHB52"/>
          <cell r="FHC52"/>
          <cell r="FHD52"/>
          <cell r="FHE52"/>
          <cell r="FHF52"/>
          <cell r="FHG52"/>
          <cell r="FHH52"/>
          <cell r="FHI52"/>
          <cell r="FHJ52"/>
          <cell r="FHK52"/>
          <cell r="FHL52"/>
          <cell r="FHM52"/>
          <cell r="FHN52"/>
          <cell r="FHO52"/>
          <cell r="FHP52"/>
          <cell r="FHQ52"/>
          <cell r="FHR52"/>
          <cell r="FHS52"/>
          <cell r="FHT52"/>
          <cell r="FHU52"/>
          <cell r="FHV52"/>
          <cell r="FHW52"/>
          <cell r="FHX52"/>
          <cell r="FHY52"/>
          <cell r="FHZ52"/>
          <cell r="FIA52"/>
          <cell r="FIB52"/>
          <cell r="FIC52"/>
          <cell r="FID52"/>
          <cell r="FIE52"/>
          <cell r="FIF52"/>
          <cell r="FIG52"/>
          <cell r="FIH52"/>
          <cell r="FII52"/>
          <cell r="FIJ52"/>
          <cell r="FIK52"/>
          <cell r="FIL52"/>
          <cell r="FIM52"/>
          <cell r="FIN52"/>
          <cell r="FIO52"/>
          <cell r="FIP52"/>
          <cell r="FIQ52"/>
          <cell r="FIR52"/>
          <cell r="FIS52"/>
          <cell r="FIT52"/>
          <cell r="FIU52"/>
          <cell r="FIV52"/>
          <cell r="FIW52"/>
          <cell r="FIX52"/>
          <cell r="FIY52"/>
          <cell r="FIZ52"/>
          <cell r="FJA52"/>
          <cell r="FJB52"/>
          <cell r="FJC52"/>
          <cell r="FJD52"/>
          <cell r="FJE52"/>
          <cell r="FJF52"/>
          <cell r="FJG52"/>
          <cell r="FJH52"/>
          <cell r="FJI52"/>
          <cell r="FJJ52"/>
          <cell r="FJK52"/>
          <cell r="FJL52"/>
          <cell r="FJM52"/>
          <cell r="FJN52"/>
          <cell r="FJO52"/>
          <cell r="FJP52"/>
          <cell r="FJQ52"/>
          <cell r="FJR52"/>
          <cell r="FJS52"/>
          <cell r="FJT52"/>
          <cell r="FJU52"/>
          <cell r="FJV52"/>
          <cell r="FJW52"/>
          <cell r="FJX52"/>
          <cell r="FJY52"/>
          <cell r="FJZ52"/>
          <cell r="FKA52"/>
          <cell r="FKB52"/>
          <cell r="FKC52"/>
          <cell r="FKD52"/>
          <cell r="FKE52"/>
          <cell r="FKF52"/>
          <cell r="FKG52"/>
          <cell r="FKH52"/>
          <cell r="FKI52"/>
          <cell r="FKJ52"/>
          <cell r="FKK52"/>
          <cell r="FKL52"/>
          <cell r="FKM52"/>
          <cell r="FKN52"/>
          <cell r="FKO52"/>
          <cell r="FKP52"/>
          <cell r="FKQ52"/>
          <cell r="FKR52"/>
          <cell r="FKS52"/>
          <cell r="FKT52"/>
          <cell r="FKU52"/>
          <cell r="FKV52"/>
          <cell r="FKW52"/>
          <cell r="FKX52"/>
          <cell r="FKY52"/>
          <cell r="FKZ52"/>
          <cell r="FLA52"/>
          <cell r="FLB52"/>
          <cell r="FLC52"/>
          <cell r="FLD52"/>
          <cell r="FLE52"/>
          <cell r="FLF52"/>
          <cell r="FLG52"/>
          <cell r="FLH52"/>
          <cell r="FLI52"/>
          <cell r="FLJ52"/>
          <cell r="FLK52"/>
          <cell r="FLL52"/>
          <cell r="FLM52"/>
          <cell r="FLN52"/>
          <cell r="FLO52"/>
          <cell r="FLP52"/>
          <cell r="FLQ52"/>
          <cell r="FLR52"/>
          <cell r="FLS52"/>
          <cell r="FLT52"/>
          <cell r="FLU52"/>
          <cell r="FLV52"/>
          <cell r="FLW52"/>
          <cell r="FLX52"/>
          <cell r="FLY52"/>
          <cell r="FLZ52"/>
          <cell r="FMA52"/>
          <cell r="FMB52"/>
          <cell r="FMC52"/>
          <cell r="FMD52"/>
          <cell r="FME52"/>
          <cell r="FMF52"/>
          <cell r="FMG52"/>
          <cell r="FMH52"/>
          <cell r="FMI52"/>
          <cell r="FMJ52"/>
          <cell r="FMK52"/>
          <cell r="FML52"/>
          <cell r="FMM52"/>
          <cell r="FMN52"/>
          <cell r="FMO52"/>
          <cell r="FMP52"/>
          <cell r="FMQ52"/>
          <cell r="FMR52"/>
          <cell r="FMS52"/>
          <cell r="FMT52"/>
          <cell r="FMU52"/>
          <cell r="FMV52"/>
          <cell r="FMW52"/>
          <cell r="FMX52"/>
          <cell r="FMY52"/>
          <cell r="FMZ52"/>
          <cell r="FNA52"/>
          <cell r="FNB52"/>
          <cell r="FNC52"/>
          <cell r="FND52"/>
          <cell r="FNE52"/>
          <cell r="FNF52"/>
          <cell r="FNG52"/>
          <cell r="FNH52"/>
          <cell r="FNI52"/>
          <cell r="FNJ52"/>
          <cell r="FNK52"/>
          <cell r="FNL52"/>
          <cell r="FNM52"/>
          <cell r="FNN52"/>
          <cell r="FNO52"/>
          <cell r="FNP52"/>
          <cell r="FNQ52"/>
          <cell r="FNR52"/>
          <cell r="FNS52"/>
          <cell r="FNT52"/>
          <cell r="FNU52"/>
          <cell r="FNV52"/>
          <cell r="FNW52"/>
          <cell r="FNX52"/>
          <cell r="FNY52"/>
          <cell r="FNZ52"/>
          <cell r="FOA52"/>
          <cell r="FOB52"/>
          <cell r="FOC52"/>
          <cell r="FOD52"/>
          <cell r="FOE52"/>
          <cell r="FOF52"/>
          <cell r="FOG52"/>
          <cell r="FOH52"/>
          <cell r="FOI52"/>
          <cell r="FOJ52"/>
          <cell r="FOK52"/>
          <cell r="FOL52"/>
          <cell r="FOM52"/>
          <cell r="FON52"/>
          <cell r="FOO52"/>
          <cell r="FOP52"/>
          <cell r="FOQ52"/>
          <cell r="FOR52"/>
          <cell r="FOS52"/>
          <cell r="FOT52"/>
          <cell r="FOU52"/>
          <cell r="FOV52"/>
          <cell r="FOW52"/>
          <cell r="FOX52"/>
          <cell r="FOY52"/>
          <cell r="FOZ52"/>
          <cell r="FPA52"/>
          <cell r="FPB52"/>
          <cell r="FPC52"/>
          <cell r="FPD52"/>
          <cell r="FPE52"/>
          <cell r="FPF52"/>
          <cell r="FPG52"/>
          <cell r="FPH52"/>
          <cell r="FPI52"/>
          <cell r="FPJ52"/>
          <cell r="FPK52"/>
          <cell r="FPL52"/>
          <cell r="FPM52"/>
          <cell r="FPN52"/>
          <cell r="FPO52"/>
          <cell r="FPP52"/>
          <cell r="FPQ52"/>
          <cell r="FPR52"/>
          <cell r="FPS52"/>
          <cell r="FPT52"/>
          <cell r="FPU52"/>
          <cell r="FPV52"/>
          <cell r="FPW52"/>
          <cell r="FPX52"/>
          <cell r="FPY52"/>
          <cell r="FPZ52"/>
          <cell r="FQA52"/>
          <cell r="FQB52"/>
          <cell r="FQC52"/>
          <cell r="FQD52"/>
          <cell r="FQE52"/>
          <cell r="FQF52"/>
          <cell r="FQG52"/>
          <cell r="FQH52"/>
          <cell r="FQI52"/>
          <cell r="FQJ52"/>
          <cell r="FQK52"/>
          <cell r="FQL52"/>
          <cell r="FQM52"/>
          <cell r="FQN52"/>
          <cell r="FQO52"/>
          <cell r="FQP52"/>
          <cell r="FQQ52"/>
          <cell r="FQR52"/>
          <cell r="FQS52"/>
          <cell r="FQT52"/>
          <cell r="FQU52"/>
          <cell r="FQV52"/>
          <cell r="FQW52"/>
          <cell r="FQX52"/>
          <cell r="FQY52"/>
          <cell r="FQZ52"/>
          <cell r="FRA52"/>
          <cell r="FRB52"/>
          <cell r="FRC52"/>
          <cell r="FRD52"/>
          <cell r="FRE52"/>
          <cell r="FRF52"/>
          <cell r="FRG52"/>
          <cell r="FRH52"/>
          <cell r="FRI52"/>
          <cell r="FRJ52"/>
          <cell r="FRK52"/>
          <cell r="FRL52"/>
          <cell r="FRM52"/>
          <cell r="FRN52"/>
          <cell r="FRO52"/>
          <cell r="FRP52"/>
          <cell r="FRQ52"/>
          <cell r="FRR52"/>
          <cell r="FRS52"/>
          <cell r="FRT52"/>
          <cell r="FRU52"/>
          <cell r="FRV52"/>
          <cell r="FRW52"/>
          <cell r="FRX52"/>
          <cell r="FRY52"/>
          <cell r="FRZ52"/>
          <cell r="FSA52"/>
          <cell r="FSB52"/>
          <cell r="FSC52"/>
          <cell r="FSD52"/>
          <cell r="FSE52"/>
          <cell r="FSF52"/>
          <cell r="FSG52"/>
          <cell r="FSH52"/>
          <cell r="FSI52"/>
          <cell r="FSJ52"/>
          <cell r="FSK52"/>
          <cell r="FSL52"/>
          <cell r="FSM52"/>
          <cell r="FSN52"/>
          <cell r="FSO52"/>
          <cell r="FSP52"/>
          <cell r="FSQ52"/>
          <cell r="FSR52"/>
          <cell r="FSS52"/>
          <cell r="FST52"/>
          <cell r="FSU52"/>
          <cell r="FSV52"/>
          <cell r="FSW52"/>
          <cell r="FSX52"/>
          <cell r="FSY52"/>
          <cell r="FSZ52"/>
          <cell r="FTA52"/>
          <cell r="FTB52"/>
          <cell r="FTC52"/>
          <cell r="FTD52"/>
          <cell r="FTE52"/>
          <cell r="FTF52"/>
          <cell r="FTG52"/>
          <cell r="FTH52"/>
          <cell r="FTI52"/>
          <cell r="FTJ52"/>
          <cell r="FTK52"/>
          <cell r="FTL52"/>
          <cell r="FTM52"/>
          <cell r="FTN52"/>
          <cell r="FTO52"/>
          <cell r="FTP52"/>
          <cell r="FTQ52"/>
          <cell r="FTR52"/>
          <cell r="FTS52"/>
          <cell r="FTT52"/>
          <cell r="FTU52"/>
          <cell r="FTV52"/>
          <cell r="FTW52"/>
          <cell r="FTX52"/>
          <cell r="FTY52"/>
          <cell r="FTZ52"/>
          <cell r="FUA52"/>
          <cell r="FUB52"/>
          <cell r="FUC52"/>
          <cell r="FUD52"/>
          <cell r="FUE52"/>
          <cell r="FUF52"/>
          <cell r="FUG52"/>
          <cell r="FUH52"/>
          <cell r="FUI52"/>
          <cell r="FUJ52"/>
          <cell r="FUK52"/>
          <cell r="FUL52"/>
          <cell r="FUM52"/>
          <cell r="FUN52"/>
          <cell r="FUO52"/>
          <cell r="FUP52"/>
          <cell r="FUQ52"/>
          <cell r="FUR52"/>
          <cell r="FUS52"/>
          <cell r="FUT52"/>
          <cell r="FUU52"/>
          <cell r="FUV52"/>
          <cell r="FUW52"/>
          <cell r="FUX52"/>
          <cell r="FUY52"/>
          <cell r="FUZ52"/>
          <cell r="FVA52"/>
          <cell r="FVB52"/>
          <cell r="FVC52"/>
          <cell r="FVD52"/>
          <cell r="FVE52"/>
          <cell r="FVF52"/>
          <cell r="FVG52"/>
          <cell r="FVH52"/>
          <cell r="FVI52"/>
          <cell r="FVJ52"/>
          <cell r="FVK52"/>
          <cell r="FVL52"/>
          <cell r="FVM52"/>
          <cell r="FVN52"/>
          <cell r="FVO52"/>
          <cell r="FVP52"/>
          <cell r="FVQ52"/>
          <cell r="FVR52"/>
          <cell r="FVS52"/>
          <cell r="FVT52"/>
          <cell r="FVU52"/>
          <cell r="FVV52"/>
          <cell r="FVW52"/>
          <cell r="FVX52"/>
          <cell r="FVY52"/>
          <cell r="FVZ52"/>
          <cell r="FWA52"/>
          <cell r="FWB52"/>
          <cell r="FWC52"/>
          <cell r="FWD52"/>
          <cell r="FWE52"/>
          <cell r="FWF52"/>
          <cell r="FWG52"/>
          <cell r="FWH52"/>
          <cell r="FWI52"/>
          <cell r="FWJ52"/>
          <cell r="FWK52"/>
          <cell r="FWL52"/>
          <cell r="FWM52"/>
          <cell r="FWN52"/>
          <cell r="FWO52"/>
          <cell r="FWP52"/>
          <cell r="FWQ52"/>
          <cell r="FWR52"/>
          <cell r="FWS52"/>
          <cell r="FWT52"/>
          <cell r="FWU52"/>
          <cell r="FWV52"/>
          <cell r="FWW52"/>
          <cell r="FWX52"/>
          <cell r="FWY52"/>
          <cell r="FWZ52"/>
          <cell r="FXA52"/>
          <cell r="FXB52"/>
          <cell r="FXC52"/>
          <cell r="FXD52"/>
          <cell r="FXE52"/>
          <cell r="FXF52"/>
          <cell r="FXG52"/>
          <cell r="FXH52"/>
          <cell r="FXI52"/>
          <cell r="FXJ52"/>
          <cell r="FXK52"/>
          <cell r="FXL52"/>
          <cell r="FXM52"/>
          <cell r="FXN52"/>
          <cell r="FXO52"/>
          <cell r="FXP52"/>
          <cell r="FXQ52"/>
          <cell r="FXR52"/>
          <cell r="FXS52"/>
          <cell r="FXT52"/>
          <cell r="FXU52"/>
          <cell r="FXV52"/>
          <cell r="FXW52"/>
          <cell r="FXX52"/>
          <cell r="FXY52"/>
          <cell r="FXZ52"/>
          <cell r="FYA52"/>
          <cell r="FYB52"/>
          <cell r="FYC52"/>
          <cell r="FYD52"/>
          <cell r="FYE52"/>
          <cell r="FYF52"/>
          <cell r="FYG52"/>
          <cell r="FYH52"/>
          <cell r="FYI52"/>
          <cell r="FYJ52"/>
          <cell r="FYK52"/>
          <cell r="FYL52"/>
          <cell r="FYM52"/>
          <cell r="FYN52"/>
          <cell r="FYO52"/>
          <cell r="FYP52"/>
          <cell r="FYQ52"/>
          <cell r="FYR52"/>
          <cell r="FYS52"/>
          <cell r="FYT52"/>
          <cell r="FYU52"/>
          <cell r="FYV52"/>
          <cell r="FYW52"/>
          <cell r="FYX52"/>
          <cell r="FYY52"/>
          <cell r="FYZ52"/>
          <cell r="FZA52"/>
          <cell r="FZB52"/>
          <cell r="FZC52"/>
          <cell r="FZD52"/>
          <cell r="FZE52"/>
          <cell r="FZF52"/>
          <cell r="FZG52"/>
          <cell r="FZH52"/>
          <cell r="FZI52"/>
          <cell r="FZJ52"/>
          <cell r="FZK52"/>
          <cell r="FZL52"/>
          <cell r="FZM52"/>
          <cell r="FZN52"/>
          <cell r="FZO52"/>
          <cell r="FZP52"/>
          <cell r="FZQ52"/>
          <cell r="FZR52"/>
          <cell r="FZS52"/>
          <cell r="FZT52"/>
          <cell r="FZU52"/>
          <cell r="FZV52"/>
          <cell r="FZW52"/>
          <cell r="FZX52"/>
          <cell r="FZY52"/>
          <cell r="FZZ52"/>
          <cell r="GAA52"/>
          <cell r="GAB52"/>
          <cell r="GAC52"/>
          <cell r="GAD52"/>
          <cell r="GAE52"/>
          <cell r="GAF52"/>
          <cell r="GAG52"/>
          <cell r="GAH52"/>
          <cell r="GAI52"/>
          <cell r="GAJ52"/>
          <cell r="GAK52"/>
          <cell r="GAL52"/>
          <cell r="GAM52"/>
          <cell r="GAN52"/>
          <cell r="GAO52"/>
          <cell r="GAP52"/>
          <cell r="GAQ52"/>
          <cell r="GAR52"/>
          <cell r="GAS52"/>
          <cell r="GAT52"/>
          <cell r="GAU52"/>
          <cell r="GAV52"/>
          <cell r="GAW52"/>
          <cell r="GAX52"/>
          <cell r="GAY52"/>
          <cell r="GAZ52"/>
          <cell r="GBA52"/>
          <cell r="GBB52"/>
          <cell r="GBC52"/>
          <cell r="GBD52"/>
          <cell r="GBE52"/>
          <cell r="GBF52"/>
          <cell r="GBG52"/>
          <cell r="GBH52"/>
          <cell r="GBI52"/>
          <cell r="GBJ52"/>
          <cell r="GBK52"/>
          <cell r="GBL52"/>
          <cell r="GBM52"/>
          <cell r="GBN52"/>
          <cell r="GBO52"/>
          <cell r="GBP52"/>
          <cell r="GBQ52"/>
          <cell r="GBR52"/>
          <cell r="GBS52"/>
          <cell r="GBT52"/>
          <cell r="GBU52"/>
          <cell r="GBV52"/>
          <cell r="GBW52"/>
          <cell r="GBX52"/>
          <cell r="GBY52"/>
          <cell r="GBZ52"/>
          <cell r="GCA52"/>
          <cell r="GCB52"/>
          <cell r="GCC52"/>
          <cell r="GCD52"/>
          <cell r="GCE52"/>
          <cell r="GCF52"/>
          <cell r="GCG52"/>
          <cell r="GCH52"/>
          <cell r="GCI52"/>
          <cell r="GCJ52"/>
          <cell r="GCK52"/>
          <cell r="GCL52"/>
          <cell r="GCM52"/>
          <cell r="GCN52"/>
          <cell r="GCO52"/>
          <cell r="GCP52"/>
          <cell r="GCQ52"/>
          <cell r="GCR52"/>
          <cell r="GCS52"/>
          <cell r="GCT52"/>
          <cell r="GCU52"/>
          <cell r="GCV52"/>
          <cell r="GCW52"/>
          <cell r="GCX52"/>
          <cell r="GCY52"/>
          <cell r="GCZ52"/>
          <cell r="GDA52"/>
          <cell r="GDB52"/>
          <cell r="GDC52"/>
          <cell r="GDD52"/>
          <cell r="GDE52"/>
          <cell r="GDF52"/>
          <cell r="GDG52"/>
          <cell r="GDH52"/>
          <cell r="GDI52"/>
          <cell r="GDJ52"/>
          <cell r="GDK52"/>
          <cell r="GDL52"/>
          <cell r="GDM52"/>
          <cell r="GDN52"/>
          <cell r="GDO52"/>
          <cell r="GDP52"/>
          <cell r="GDQ52"/>
          <cell r="GDR52"/>
          <cell r="GDS52"/>
          <cell r="GDT52"/>
          <cell r="GDU52"/>
          <cell r="GDV52"/>
          <cell r="GDW52"/>
          <cell r="GDX52"/>
          <cell r="GDY52"/>
          <cell r="GDZ52"/>
          <cell r="GEA52"/>
          <cell r="GEB52"/>
          <cell r="GEC52"/>
          <cell r="GED52"/>
          <cell r="GEE52"/>
          <cell r="GEF52"/>
          <cell r="GEG52"/>
          <cell r="GEH52"/>
          <cell r="GEI52"/>
          <cell r="GEJ52"/>
          <cell r="GEK52"/>
          <cell r="GEL52"/>
          <cell r="GEM52"/>
          <cell r="GEN52"/>
          <cell r="GEO52"/>
          <cell r="GEP52"/>
          <cell r="GEQ52"/>
          <cell r="GER52"/>
          <cell r="GES52"/>
          <cell r="GET52"/>
          <cell r="GEU52"/>
          <cell r="GEV52"/>
          <cell r="GEW52"/>
          <cell r="GEX52"/>
          <cell r="GEY52"/>
          <cell r="GEZ52"/>
          <cell r="GFA52"/>
          <cell r="GFB52"/>
          <cell r="GFC52"/>
          <cell r="GFD52"/>
          <cell r="GFE52"/>
          <cell r="GFF52"/>
          <cell r="GFG52"/>
          <cell r="GFH52"/>
          <cell r="GFI52"/>
          <cell r="GFJ52"/>
          <cell r="GFK52"/>
          <cell r="GFL52"/>
          <cell r="GFM52"/>
          <cell r="GFN52"/>
          <cell r="GFO52"/>
          <cell r="GFP52"/>
          <cell r="GFQ52"/>
          <cell r="GFR52"/>
          <cell r="GFS52"/>
          <cell r="GFT52"/>
          <cell r="GFU52"/>
          <cell r="GFV52"/>
          <cell r="GFW52"/>
          <cell r="GFX52"/>
          <cell r="GFY52"/>
          <cell r="GFZ52"/>
          <cell r="GGA52"/>
          <cell r="GGB52"/>
          <cell r="GGC52"/>
          <cell r="GGD52"/>
          <cell r="GGE52"/>
          <cell r="GGF52"/>
          <cell r="GGG52"/>
          <cell r="GGH52"/>
          <cell r="GGI52"/>
          <cell r="GGJ52"/>
          <cell r="GGK52"/>
          <cell r="GGL52"/>
          <cell r="GGM52"/>
          <cell r="GGN52"/>
          <cell r="GGO52"/>
          <cell r="GGP52"/>
          <cell r="GGQ52"/>
          <cell r="GGR52"/>
          <cell r="GGS52"/>
          <cell r="GGT52"/>
          <cell r="GGU52"/>
          <cell r="GGV52"/>
          <cell r="GGW52"/>
          <cell r="GGX52"/>
          <cell r="GGY52"/>
          <cell r="GGZ52"/>
          <cell r="GHA52"/>
          <cell r="GHB52"/>
          <cell r="GHC52"/>
          <cell r="GHD52"/>
          <cell r="GHE52"/>
          <cell r="GHF52"/>
          <cell r="GHG52"/>
          <cell r="GHH52"/>
          <cell r="GHI52"/>
          <cell r="GHJ52"/>
          <cell r="GHK52"/>
          <cell r="GHL52"/>
          <cell r="GHM52"/>
          <cell r="GHN52"/>
          <cell r="GHO52"/>
          <cell r="GHP52"/>
          <cell r="GHQ52"/>
          <cell r="GHR52"/>
          <cell r="GHS52"/>
          <cell r="GHT52"/>
          <cell r="GHU52"/>
          <cell r="GHV52"/>
          <cell r="GHW52"/>
          <cell r="GHX52"/>
          <cell r="GHY52"/>
          <cell r="GHZ52"/>
          <cell r="GIA52"/>
          <cell r="GIB52"/>
          <cell r="GIC52"/>
          <cell r="GID52"/>
          <cell r="GIE52"/>
          <cell r="GIF52"/>
          <cell r="GIG52"/>
          <cell r="GIH52"/>
          <cell r="GII52"/>
          <cell r="GIJ52"/>
          <cell r="GIK52"/>
          <cell r="GIL52"/>
          <cell r="GIM52"/>
          <cell r="GIN52"/>
          <cell r="GIO52"/>
          <cell r="GIP52"/>
          <cell r="GIQ52"/>
          <cell r="GIR52"/>
          <cell r="GIS52"/>
          <cell r="GIT52"/>
          <cell r="GIU52"/>
          <cell r="GIV52"/>
          <cell r="GIW52"/>
          <cell r="GIX52"/>
          <cell r="GIY52"/>
          <cell r="GIZ52"/>
          <cell r="GJA52"/>
          <cell r="GJB52"/>
          <cell r="GJC52"/>
          <cell r="GJD52"/>
          <cell r="GJE52"/>
          <cell r="GJF52"/>
          <cell r="GJG52"/>
          <cell r="GJH52"/>
          <cell r="GJI52"/>
          <cell r="GJJ52"/>
          <cell r="GJK52"/>
          <cell r="GJL52"/>
          <cell r="GJM52"/>
          <cell r="GJN52"/>
          <cell r="GJO52"/>
          <cell r="GJP52"/>
          <cell r="GJQ52"/>
          <cell r="GJR52"/>
          <cell r="GJS52"/>
          <cell r="GJT52"/>
          <cell r="GJU52"/>
          <cell r="GJV52"/>
          <cell r="GJW52"/>
          <cell r="GJX52"/>
          <cell r="GJY52"/>
          <cell r="GJZ52"/>
          <cell r="GKA52"/>
          <cell r="GKB52"/>
          <cell r="GKC52"/>
          <cell r="GKD52"/>
          <cell r="GKE52"/>
          <cell r="GKF52"/>
          <cell r="GKG52"/>
          <cell r="GKH52"/>
          <cell r="GKI52"/>
          <cell r="GKJ52"/>
          <cell r="GKK52"/>
          <cell r="GKL52"/>
          <cell r="GKM52"/>
          <cell r="GKN52"/>
          <cell r="GKO52"/>
          <cell r="GKP52"/>
          <cell r="GKQ52"/>
          <cell r="GKR52"/>
          <cell r="GKS52"/>
          <cell r="GKT52"/>
          <cell r="GKU52"/>
          <cell r="GKV52"/>
          <cell r="GKW52"/>
          <cell r="GKX52"/>
          <cell r="GKY52"/>
          <cell r="GKZ52"/>
          <cell r="GLA52"/>
          <cell r="GLB52"/>
          <cell r="GLC52"/>
          <cell r="GLD52"/>
          <cell r="GLE52"/>
          <cell r="GLF52"/>
          <cell r="GLG52"/>
          <cell r="GLH52"/>
          <cell r="GLI52"/>
          <cell r="GLJ52"/>
          <cell r="GLK52"/>
          <cell r="GLL52"/>
          <cell r="GLM52"/>
          <cell r="GLN52"/>
          <cell r="GLO52"/>
          <cell r="GLP52"/>
          <cell r="GLQ52"/>
          <cell r="GLR52"/>
          <cell r="GLS52"/>
          <cell r="GLT52"/>
          <cell r="GLU52"/>
          <cell r="GLV52"/>
          <cell r="GLW52"/>
          <cell r="GLX52"/>
          <cell r="GLY52"/>
          <cell r="GLZ52"/>
          <cell r="GMA52"/>
          <cell r="GMB52"/>
          <cell r="GMC52"/>
          <cell r="GMD52"/>
          <cell r="GME52"/>
          <cell r="GMF52"/>
          <cell r="GMG52"/>
          <cell r="GMH52"/>
          <cell r="GMI52"/>
          <cell r="GMJ52"/>
          <cell r="GMK52"/>
          <cell r="GML52"/>
          <cell r="GMM52"/>
          <cell r="GMN52"/>
          <cell r="GMO52"/>
          <cell r="GMP52"/>
          <cell r="GMQ52"/>
          <cell r="GMR52"/>
          <cell r="GMS52"/>
          <cell r="GMT52"/>
          <cell r="GMU52"/>
          <cell r="GMV52"/>
          <cell r="GMW52"/>
          <cell r="GMX52"/>
          <cell r="GMY52"/>
          <cell r="GMZ52"/>
          <cell r="GNA52"/>
          <cell r="GNB52"/>
          <cell r="GNC52"/>
          <cell r="GND52"/>
          <cell r="GNE52"/>
          <cell r="GNF52"/>
          <cell r="GNG52"/>
          <cell r="GNH52"/>
          <cell r="GNI52"/>
          <cell r="GNJ52"/>
          <cell r="GNK52"/>
          <cell r="GNL52"/>
          <cell r="GNM52"/>
          <cell r="GNN52"/>
          <cell r="GNO52"/>
          <cell r="GNP52"/>
          <cell r="GNQ52"/>
          <cell r="GNR52"/>
          <cell r="GNS52"/>
          <cell r="GNT52"/>
          <cell r="GNU52"/>
          <cell r="GNV52"/>
          <cell r="GNW52"/>
          <cell r="GNX52"/>
          <cell r="GNY52"/>
          <cell r="GNZ52"/>
          <cell r="GOA52"/>
          <cell r="GOB52"/>
          <cell r="GOC52"/>
          <cell r="GOD52"/>
          <cell r="GOE52"/>
          <cell r="GOF52"/>
          <cell r="GOG52"/>
          <cell r="GOH52"/>
          <cell r="GOI52"/>
          <cell r="GOJ52"/>
          <cell r="GOK52"/>
          <cell r="GOL52"/>
          <cell r="GOM52"/>
          <cell r="GON52"/>
          <cell r="GOO52"/>
          <cell r="GOP52"/>
          <cell r="GOQ52"/>
          <cell r="GOR52"/>
          <cell r="GOS52"/>
          <cell r="GOT52"/>
          <cell r="GOU52"/>
          <cell r="GOV52"/>
          <cell r="GOW52"/>
          <cell r="GOX52"/>
          <cell r="GOY52"/>
          <cell r="GOZ52"/>
          <cell r="GPA52"/>
          <cell r="GPB52"/>
          <cell r="GPC52"/>
          <cell r="GPD52"/>
          <cell r="GPE52"/>
          <cell r="GPF52"/>
          <cell r="GPG52"/>
          <cell r="GPH52"/>
          <cell r="GPI52"/>
          <cell r="GPJ52"/>
          <cell r="GPK52"/>
          <cell r="GPL52"/>
          <cell r="GPM52"/>
          <cell r="GPN52"/>
          <cell r="GPO52"/>
          <cell r="GPP52"/>
          <cell r="GPQ52"/>
          <cell r="GPR52"/>
          <cell r="GPS52"/>
          <cell r="GPT52"/>
          <cell r="GPU52"/>
          <cell r="GPV52"/>
          <cell r="GPW52"/>
          <cell r="GPX52"/>
          <cell r="GPY52"/>
          <cell r="GPZ52"/>
          <cell r="GQA52"/>
          <cell r="GQB52"/>
          <cell r="GQC52"/>
          <cell r="GQD52"/>
          <cell r="GQE52"/>
          <cell r="GQF52"/>
          <cell r="GQG52"/>
          <cell r="GQH52"/>
          <cell r="GQI52"/>
          <cell r="GQJ52"/>
          <cell r="GQK52"/>
          <cell r="GQL52"/>
          <cell r="GQM52"/>
          <cell r="GQN52"/>
          <cell r="GQO52"/>
          <cell r="GQP52"/>
          <cell r="GQQ52"/>
          <cell r="GQR52"/>
          <cell r="GQS52"/>
          <cell r="GQT52"/>
          <cell r="GQU52"/>
          <cell r="GQV52"/>
          <cell r="GQW52"/>
          <cell r="GQX52"/>
          <cell r="GQY52"/>
          <cell r="GQZ52"/>
          <cell r="GRA52"/>
          <cell r="GRB52"/>
          <cell r="GRC52"/>
          <cell r="GRD52"/>
          <cell r="GRE52"/>
          <cell r="GRF52"/>
          <cell r="GRG52"/>
          <cell r="GRH52"/>
          <cell r="GRI52"/>
          <cell r="GRJ52"/>
          <cell r="GRK52"/>
          <cell r="GRL52"/>
          <cell r="GRM52"/>
          <cell r="GRN52"/>
          <cell r="GRO52"/>
          <cell r="GRP52"/>
          <cell r="GRQ52"/>
          <cell r="GRR52"/>
          <cell r="GRS52"/>
          <cell r="GRT52"/>
          <cell r="GRU52"/>
          <cell r="GRV52"/>
          <cell r="GRW52"/>
          <cell r="GRX52"/>
          <cell r="GRY52"/>
          <cell r="GRZ52"/>
          <cell r="GSA52"/>
          <cell r="GSB52"/>
          <cell r="GSC52"/>
          <cell r="GSD52"/>
          <cell r="GSE52"/>
          <cell r="GSF52"/>
          <cell r="GSG52"/>
          <cell r="GSH52"/>
          <cell r="GSI52"/>
          <cell r="GSJ52"/>
          <cell r="GSK52"/>
          <cell r="GSL52"/>
          <cell r="GSM52"/>
          <cell r="GSN52"/>
          <cell r="GSO52"/>
          <cell r="GSP52"/>
          <cell r="GSQ52"/>
          <cell r="GSR52"/>
          <cell r="GSS52"/>
          <cell r="GST52"/>
          <cell r="GSU52"/>
          <cell r="GSV52"/>
          <cell r="GSW52"/>
          <cell r="GSX52"/>
          <cell r="GSY52"/>
          <cell r="GSZ52"/>
          <cell r="GTA52"/>
          <cell r="GTB52"/>
          <cell r="GTC52"/>
          <cell r="GTD52"/>
          <cell r="GTE52"/>
          <cell r="GTF52"/>
          <cell r="GTG52"/>
          <cell r="GTH52"/>
          <cell r="GTI52"/>
          <cell r="GTJ52"/>
          <cell r="GTK52"/>
          <cell r="GTL52"/>
          <cell r="GTM52"/>
          <cell r="GTN52"/>
          <cell r="GTO52"/>
          <cell r="GTP52"/>
          <cell r="GTQ52"/>
          <cell r="GTR52"/>
          <cell r="GTS52"/>
          <cell r="GTT52"/>
          <cell r="GTU52"/>
          <cell r="GTV52"/>
          <cell r="GTW52"/>
          <cell r="GTX52"/>
          <cell r="GTY52"/>
          <cell r="GTZ52"/>
          <cell r="GUA52"/>
          <cell r="GUB52"/>
          <cell r="GUC52"/>
          <cell r="GUD52"/>
          <cell r="GUE52"/>
          <cell r="GUF52"/>
          <cell r="GUG52"/>
          <cell r="GUH52"/>
          <cell r="GUI52"/>
          <cell r="GUJ52"/>
          <cell r="GUK52"/>
          <cell r="GUL52"/>
          <cell r="GUM52"/>
          <cell r="GUN52"/>
          <cell r="GUO52"/>
          <cell r="GUP52"/>
          <cell r="GUQ52"/>
          <cell r="GUR52"/>
          <cell r="GUS52"/>
          <cell r="GUT52"/>
          <cell r="GUU52"/>
          <cell r="GUV52"/>
          <cell r="GUW52"/>
          <cell r="GUX52"/>
          <cell r="GUY52"/>
          <cell r="GUZ52"/>
          <cell r="GVA52"/>
          <cell r="GVB52"/>
          <cell r="GVC52"/>
          <cell r="GVD52"/>
          <cell r="GVE52"/>
          <cell r="GVF52"/>
          <cell r="GVG52"/>
          <cell r="GVH52"/>
          <cell r="GVI52"/>
          <cell r="GVJ52"/>
          <cell r="GVK52"/>
          <cell r="GVL52"/>
          <cell r="GVM52"/>
          <cell r="GVN52"/>
          <cell r="GVO52"/>
          <cell r="GVP52"/>
          <cell r="GVQ52"/>
          <cell r="GVR52"/>
          <cell r="GVS52"/>
          <cell r="GVT52"/>
          <cell r="GVU52"/>
          <cell r="GVV52"/>
          <cell r="GVW52"/>
          <cell r="GVX52"/>
          <cell r="GVY52"/>
          <cell r="GVZ52"/>
          <cell r="GWA52"/>
          <cell r="GWB52"/>
          <cell r="GWC52"/>
          <cell r="GWD52"/>
          <cell r="GWE52"/>
          <cell r="GWF52"/>
          <cell r="GWG52"/>
          <cell r="GWH52"/>
          <cell r="GWI52"/>
          <cell r="GWJ52"/>
          <cell r="GWK52"/>
          <cell r="GWL52"/>
          <cell r="GWM52"/>
          <cell r="GWN52"/>
          <cell r="GWO52"/>
          <cell r="GWP52"/>
          <cell r="GWQ52"/>
          <cell r="GWR52"/>
          <cell r="GWS52"/>
          <cell r="GWT52"/>
          <cell r="GWU52"/>
          <cell r="GWV52"/>
          <cell r="GWW52"/>
          <cell r="GWX52"/>
          <cell r="GWY52"/>
          <cell r="GWZ52"/>
          <cell r="GXA52"/>
          <cell r="GXB52"/>
          <cell r="GXC52"/>
          <cell r="GXD52"/>
          <cell r="GXE52"/>
          <cell r="GXF52"/>
          <cell r="GXG52"/>
          <cell r="GXH52"/>
          <cell r="GXI52"/>
          <cell r="GXJ52"/>
          <cell r="GXK52"/>
          <cell r="GXL52"/>
          <cell r="GXM52"/>
          <cell r="GXN52"/>
          <cell r="GXO52"/>
          <cell r="GXP52"/>
          <cell r="GXQ52"/>
          <cell r="GXR52"/>
          <cell r="GXS52"/>
          <cell r="GXT52"/>
          <cell r="GXU52"/>
          <cell r="GXV52"/>
          <cell r="GXW52"/>
          <cell r="GXX52"/>
          <cell r="GXY52"/>
          <cell r="GXZ52"/>
          <cell r="GYA52"/>
          <cell r="GYB52"/>
          <cell r="GYC52"/>
          <cell r="GYD52"/>
          <cell r="GYE52"/>
          <cell r="GYF52"/>
          <cell r="GYG52"/>
          <cell r="GYH52"/>
          <cell r="GYI52"/>
          <cell r="GYJ52"/>
          <cell r="GYK52"/>
          <cell r="GYL52"/>
          <cell r="GYM52"/>
          <cell r="GYN52"/>
          <cell r="GYO52"/>
          <cell r="GYP52"/>
          <cell r="GYQ52"/>
          <cell r="GYR52"/>
          <cell r="GYS52"/>
          <cell r="GYT52"/>
          <cell r="GYU52"/>
          <cell r="GYV52"/>
          <cell r="GYW52"/>
          <cell r="GYX52"/>
          <cell r="GYY52"/>
          <cell r="GYZ52"/>
          <cell r="GZA52"/>
          <cell r="GZB52"/>
          <cell r="GZC52"/>
          <cell r="GZD52"/>
          <cell r="GZE52"/>
          <cell r="GZF52"/>
          <cell r="GZG52"/>
          <cell r="GZH52"/>
          <cell r="GZI52"/>
          <cell r="GZJ52"/>
          <cell r="GZK52"/>
          <cell r="GZL52"/>
          <cell r="GZM52"/>
          <cell r="GZN52"/>
          <cell r="GZO52"/>
          <cell r="GZP52"/>
          <cell r="GZQ52"/>
          <cell r="GZR52"/>
          <cell r="GZS52"/>
          <cell r="GZT52"/>
          <cell r="GZU52"/>
          <cell r="GZV52"/>
          <cell r="GZW52"/>
          <cell r="GZX52"/>
          <cell r="GZY52"/>
          <cell r="GZZ52"/>
          <cell r="HAA52"/>
          <cell r="HAB52"/>
          <cell r="HAC52"/>
          <cell r="HAD52"/>
          <cell r="HAE52"/>
          <cell r="HAF52"/>
          <cell r="HAG52"/>
          <cell r="HAH52"/>
          <cell r="HAI52"/>
          <cell r="HAJ52"/>
          <cell r="HAK52"/>
          <cell r="HAL52"/>
          <cell r="HAM52"/>
          <cell r="HAN52"/>
          <cell r="HAO52"/>
          <cell r="HAP52"/>
          <cell r="HAQ52"/>
          <cell r="HAR52"/>
          <cell r="HAS52"/>
          <cell r="HAT52"/>
          <cell r="HAU52"/>
          <cell r="HAV52"/>
          <cell r="HAW52"/>
          <cell r="HAX52"/>
          <cell r="HAY52"/>
          <cell r="HAZ52"/>
          <cell r="HBA52"/>
          <cell r="HBB52"/>
          <cell r="HBC52"/>
          <cell r="HBD52"/>
          <cell r="HBE52"/>
          <cell r="HBF52"/>
          <cell r="HBG52"/>
          <cell r="HBH52"/>
          <cell r="HBI52"/>
          <cell r="HBJ52"/>
          <cell r="HBK52"/>
          <cell r="HBL52"/>
          <cell r="HBM52"/>
          <cell r="HBN52"/>
          <cell r="HBO52"/>
          <cell r="HBP52"/>
          <cell r="HBQ52"/>
          <cell r="HBR52"/>
          <cell r="HBS52"/>
          <cell r="HBT52"/>
          <cell r="HBU52"/>
          <cell r="HBV52"/>
          <cell r="HBW52"/>
          <cell r="HBX52"/>
          <cell r="HBY52"/>
          <cell r="HBZ52"/>
          <cell r="HCA52"/>
          <cell r="HCB52"/>
          <cell r="HCC52"/>
          <cell r="HCD52"/>
          <cell r="HCE52"/>
          <cell r="HCF52"/>
          <cell r="HCG52"/>
          <cell r="HCH52"/>
          <cell r="HCI52"/>
          <cell r="HCJ52"/>
          <cell r="HCK52"/>
          <cell r="HCL52"/>
          <cell r="HCM52"/>
          <cell r="HCN52"/>
          <cell r="HCO52"/>
          <cell r="HCP52"/>
          <cell r="HCQ52"/>
          <cell r="HCR52"/>
          <cell r="HCS52"/>
          <cell r="HCT52"/>
          <cell r="HCU52"/>
          <cell r="HCV52"/>
          <cell r="HCW52"/>
          <cell r="HCX52"/>
          <cell r="HCY52"/>
          <cell r="HCZ52"/>
          <cell r="HDA52"/>
          <cell r="HDB52"/>
          <cell r="HDC52"/>
          <cell r="HDD52"/>
          <cell r="HDE52"/>
          <cell r="HDF52"/>
          <cell r="HDG52"/>
          <cell r="HDH52"/>
          <cell r="HDI52"/>
          <cell r="HDJ52"/>
          <cell r="HDK52"/>
          <cell r="HDL52"/>
          <cell r="HDM52"/>
          <cell r="HDN52"/>
          <cell r="HDO52"/>
          <cell r="HDP52"/>
          <cell r="HDQ52"/>
          <cell r="HDR52"/>
          <cell r="HDS52"/>
          <cell r="HDT52"/>
          <cell r="HDU52"/>
          <cell r="HDV52"/>
          <cell r="HDW52"/>
          <cell r="HDX52"/>
          <cell r="HDY52"/>
          <cell r="HDZ52"/>
          <cell r="HEA52"/>
          <cell r="HEB52"/>
          <cell r="HEC52"/>
          <cell r="HED52"/>
          <cell r="HEE52"/>
          <cell r="HEF52"/>
          <cell r="HEG52"/>
          <cell r="HEH52"/>
          <cell r="HEI52"/>
          <cell r="HEJ52"/>
          <cell r="HEK52"/>
          <cell r="HEL52"/>
          <cell r="HEM52"/>
          <cell r="HEN52"/>
          <cell r="HEO52"/>
          <cell r="HEP52"/>
          <cell r="HEQ52"/>
          <cell r="HER52"/>
          <cell r="HES52"/>
          <cell r="HET52"/>
          <cell r="HEU52"/>
          <cell r="HEV52"/>
          <cell r="HEW52"/>
          <cell r="HEX52"/>
          <cell r="HEY52"/>
          <cell r="HEZ52"/>
          <cell r="HFA52"/>
          <cell r="HFB52"/>
          <cell r="HFC52"/>
          <cell r="HFD52"/>
          <cell r="HFE52"/>
          <cell r="HFF52"/>
          <cell r="HFG52"/>
          <cell r="HFH52"/>
          <cell r="HFI52"/>
          <cell r="HFJ52"/>
          <cell r="HFK52"/>
          <cell r="HFL52"/>
          <cell r="HFM52"/>
          <cell r="HFN52"/>
          <cell r="HFO52"/>
          <cell r="HFP52"/>
          <cell r="HFQ52"/>
          <cell r="HFR52"/>
          <cell r="HFS52"/>
          <cell r="HFT52"/>
          <cell r="HFU52"/>
          <cell r="HFV52"/>
          <cell r="HFW52"/>
          <cell r="HFX52"/>
          <cell r="HFY52"/>
          <cell r="HFZ52"/>
          <cell r="HGA52"/>
          <cell r="HGB52"/>
          <cell r="HGC52"/>
          <cell r="HGD52"/>
          <cell r="HGE52"/>
          <cell r="HGF52"/>
          <cell r="HGG52"/>
          <cell r="HGH52"/>
          <cell r="HGI52"/>
          <cell r="HGJ52"/>
          <cell r="HGK52"/>
          <cell r="HGL52"/>
          <cell r="HGM52"/>
          <cell r="HGN52"/>
          <cell r="HGO52"/>
          <cell r="HGP52"/>
          <cell r="HGQ52"/>
          <cell r="HGR52"/>
          <cell r="HGS52"/>
          <cell r="HGT52"/>
          <cell r="HGU52"/>
          <cell r="HGV52"/>
          <cell r="HGW52"/>
          <cell r="HGX52"/>
          <cell r="HGY52"/>
          <cell r="HGZ52"/>
          <cell r="HHA52"/>
          <cell r="HHB52"/>
          <cell r="HHC52"/>
          <cell r="HHD52"/>
          <cell r="HHE52"/>
          <cell r="HHF52"/>
          <cell r="HHG52"/>
          <cell r="HHH52"/>
          <cell r="HHI52"/>
          <cell r="HHJ52"/>
          <cell r="HHK52"/>
          <cell r="HHL52"/>
          <cell r="HHM52"/>
          <cell r="HHN52"/>
          <cell r="HHO52"/>
          <cell r="HHP52"/>
          <cell r="HHQ52"/>
          <cell r="HHR52"/>
          <cell r="HHS52"/>
          <cell r="HHT52"/>
          <cell r="HHU52"/>
          <cell r="HHV52"/>
          <cell r="HHW52"/>
          <cell r="HHX52"/>
          <cell r="HHY52"/>
          <cell r="HHZ52"/>
          <cell r="HIA52"/>
          <cell r="HIB52"/>
          <cell r="HIC52"/>
          <cell r="HID52"/>
          <cell r="HIE52"/>
          <cell r="HIF52"/>
          <cell r="HIG52"/>
          <cell r="HIH52"/>
          <cell r="HII52"/>
          <cell r="HIJ52"/>
          <cell r="HIK52"/>
          <cell r="HIL52"/>
          <cell r="HIM52"/>
          <cell r="HIN52"/>
          <cell r="HIO52"/>
          <cell r="HIP52"/>
          <cell r="HIQ52"/>
          <cell r="HIR52"/>
          <cell r="HIS52"/>
          <cell r="HIT52"/>
          <cell r="HIU52"/>
          <cell r="HIV52"/>
          <cell r="HIW52"/>
          <cell r="HIX52"/>
          <cell r="HIY52"/>
          <cell r="HIZ52"/>
          <cell r="HJA52"/>
          <cell r="HJB52"/>
          <cell r="HJC52"/>
          <cell r="HJD52"/>
          <cell r="HJE52"/>
          <cell r="HJF52"/>
          <cell r="HJG52"/>
          <cell r="HJH52"/>
          <cell r="HJI52"/>
          <cell r="HJJ52"/>
          <cell r="HJK52"/>
          <cell r="HJL52"/>
          <cell r="HJM52"/>
          <cell r="HJN52"/>
          <cell r="HJO52"/>
          <cell r="HJP52"/>
          <cell r="HJQ52"/>
          <cell r="HJR52"/>
          <cell r="HJS52"/>
          <cell r="HJT52"/>
          <cell r="HJU52"/>
          <cell r="HJV52"/>
          <cell r="HJW52"/>
          <cell r="HJX52"/>
          <cell r="HJY52"/>
          <cell r="HJZ52"/>
          <cell r="HKA52"/>
          <cell r="HKB52"/>
          <cell r="HKC52"/>
          <cell r="HKD52"/>
          <cell r="HKE52"/>
          <cell r="HKF52"/>
          <cell r="HKG52"/>
          <cell r="HKH52"/>
          <cell r="HKI52"/>
          <cell r="HKJ52"/>
          <cell r="HKK52"/>
          <cell r="HKL52"/>
          <cell r="HKM52"/>
          <cell r="HKN52"/>
          <cell r="HKO52"/>
          <cell r="HKP52"/>
          <cell r="HKQ52"/>
          <cell r="HKR52"/>
          <cell r="HKS52"/>
          <cell r="HKT52"/>
          <cell r="HKU52"/>
          <cell r="HKV52"/>
          <cell r="HKW52"/>
          <cell r="HKX52"/>
          <cell r="HKY52"/>
          <cell r="HKZ52"/>
          <cell r="HLA52"/>
          <cell r="HLB52"/>
          <cell r="HLC52"/>
          <cell r="HLD52"/>
          <cell r="HLE52"/>
          <cell r="HLF52"/>
          <cell r="HLG52"/>
          <cell r="HLH52"/>
          <cell r="HLI52"/>
          <cell r="HLJ52"/>
          <cell r="HLK52"/>
          <cell r="HLL52"/>
          <cell r="HLM52"/>
          <cell r="HLN52"/>
          <cell r="HLO52"/>
          <cell r="HLP52"/>
          <cell r="HLQ52"/>
          <cell r="HLR52"/>
          <cell r="HLS52"/>
          <cell r="HLT52"/>
          <cell r="HLU52"/>
          <cell r="HLV52"/>
          <cell r="HLW52"/>
          <cell r="HLX52"/>
          <cell r="HLY52"/>
          <cell r="HLZ52"/>
          <cell r="HMA52"/>
          <cell r="HMB52"/>
          <cell r="HMC52"/>
          <cell r="HMD52"/>
          <cell r="HME52"/>
          <cell r="HMF52"/>
          <cell r="HMG52"/>
          <cell r="HMH52"/>
          <cell r="HMI52"/>
          <cell r="HMJ52"/>
          <cell r="HMK52"/>
          <cell r="HML52"/>
          <cell r="HMM52"/>
          <cell r="HMN52"/>
          <cell r="HMO52"/>
          <cell r="HMP52"/>
          <cell r="HMQ52"/>
          <cell r="HMR52"/>
          <cell r="HMS52"/>
          <cell r="HMT52"/>
          <cell r="HMU52"/>
          <cell r="HMV52"/>
          <cell r="HMW52"/>
          <cell r="HMX52"/>
          <cell r="HMY52"/>
          <cell r="HMZ52"/>
          <cell r="HNA52"/>
          <cell r="HNB52"/>
          <cell r="HNC52"/>
          <cell r="HND52"/>
          <cell r="HNE52"/>
          <cell r="HNF52"/>
          <cell r="HNG52"/>
          <cell r="HNH52"/>
          <cell r="HNI52"/>
          <cell r="HNJ52"/>
          <cell r="HNK52"/>
          <cell r="HNL52"/>
          <cell r="HNM52"/>
          <cell r="HNN52"/>
          <cell r="HNO52"/>
          <cell r="HNP52"/>
          <cell r="HNQ52"/>
          <cell r="HNR52"/>
          <cell r="HNS52"/>
          <cell r="HNT52"/>
          <cell r="HNU52"/>
          <cell r="HNV52"/>
          <cell r="HNW52"/>
          <cell r="HNX52"/>
          <cell r="HNY52"/>
          <cell r="HNZ52"/>
          <cell r="HOA52"/>
          <cell r="HOB52"/>
          <cell r="HOC52"/>
          <cell r="HOD52"/>
          <cell r="HOE52"/>
          <cell r="HOF52"/>
          <cell r="HOG52"/>
          <cell r="HOH52"/>
          <cell r="HOI52"/>
          <cell r="HOJ52"/>
          <cell r="HOK52"/>
          <cell r="HOL52"/>
          <cell r="HOM52"/>
          <cell r="HON52"/>
          <cell r="HOO52"/>
          <cell r="HOP52"/>
          <cell r="HOQ52"/>
          <cell r="HOR52"/>
          <cell r="HOS52"/>
          <cell r="HOT52"/>
          <cell r="HOU52"/>
          <cell r="HOV52"/>
          <cell r="HOW52"/>
          <cell r="HOX52"/>
          <cell r="HOY52"/>
          <cell r="HOZ52"/>
          <cell r="HPA52"/>
          <cell r="HPB52"/>
          <cell r="HPC52"/>
          <cell r="HPD52"/>
          <cell r="HPE52"/>
          <cell r="HPF52"/>
          <cell r="HPG52"/>
          <cell r="HPH52"/>
          <cell r="HPI52"/>
          <cell r="HPJ52"/>
          <cell r="HPK52"/>
          <cell r="HPL52"/>
          <cell r="HPM52"/>
          <cell r="HPN52"/>
          <cell r="HPO52"/>
          <cell r="HPP52"/>
          <cell r="HPQ52"/>
          <cell r="HPR52"/>
          <cell r="HPS52"/>
          <cell r="HPT52"/>
          <cell r="HPU52"/>
          <cell r="HPV52"/>
          <cell r="HPW52"/>
          <cell r="HPX52"/>
          <cell r="HPY52"/>
          <cell r="HPZ52"/>
          <cell r="HQA52"/>
          <cell r="HQB52"/>
          <cell r="HQC52"/>
          <cell r="HQD52"/>
          <cell r="HQE52"/>
          <cell r="HQF52"/>
          <cell r="HQG52"/>
          <cell r="HQH52"/>
          <cell r="HQI52"/>
          <cell r="HQJ52"/>
          <cell r="HQK52"/>
          <cell r="HQL52"/>
          <cell r="HQM52"/>
          <cell r="HQN52"/>
          <cell r="HQO52"/>
          <cell r="HQP52"/>
          <cell r="HQQ52"/>
          <cell r="HQR52"/>
          <cell r="HQS52"/>
          <cell r="HQT52"/>
          <cell r="HQU52"/>
          <cell r="HQV52"/>
          <cell r="HQW52"/>
          <cell r="HQX52"/>
          <cell r="HQY52"/>
          <cell r="HQZ52"/>
          <cell r="HRA52"/>
          <cell r="HRB52"/>
          <cell r="HRC52"/>
          <cell r="HRD52"/>
          <cell r="HRE52"/>
          <cell r="HRF52"/>
          <cell r="HRG52"/>
          <cell r="HRH52"/>
          <cell r="HRI52"/>
          <cell r="HRJ52"/>
          <cell r="HRK52"/>
          <cell r="HRL52"/>
          <cell r="HRM52"/>
          <cell r="HRN52"/>
          <cell r="HRO52"/>
          <cell r="HRP52"/>
          <cell r="HRQ52"/>
          <cell r="HRR52"/>
          <cell r="HRS52"/>
          <cell r="HRT52"/>
          <cell r="HRU52"/>
          <cell r="HRV52"/>
          <cell r="HRW52"/>
          <cell r="HRX52"/>
          <cell r="HRY52"/>
          <cell r="HRZ52"/>
          <cell r="HSA52"/>
          <cell r="HSB52"/>
          <cell r="HSC52"/>
          <cell r="HSD52"/>
          <cell r="HSE52"/>
          <cell r="HSF52"/>
          <cell r="HSG52"/>
          <cell r="HSH52"/>
          <cell r="HSI52"/>
          <cell r="HSJ52"/>
          <cell r="HSK52"/>
          <cell r="HSL52"/>
          <cell r="HSM52"/>
          <cell r="HSN52"/>
          <cell r="HSO52"/>
          <cell r="HSP52"/>
          <cell r="HSQ52"/>
          <cell r="HSR52"/>
          <cell r="HSS52"/>
          <cell r="HST52"/>
          <cell r="HSU52"/>
          <cell r="HSV52"/>
          <cell r="HSW52"/>
          <cell r="HSX52"/>
          <cell r="HSY52"/>
          <cell r="HSZ52"/>
          <cell r="HTA52"/>
          <cell r="HTB52"/>
          <cell r="HTC52"/>
          <cell r="HTD52"/>
          <cell r="HTE52"/>
          <cell r="HTF52"/>
          <cell r="HTG52"/>
          <cell r="HTH52"/>
          <cell r="HTI52"/>
          <cell r="HTJ52"/>
          <cell r="HTK52"/>
          <cell r="HTL52"/>
          <cell r="HTM52"/>
          <cell r="HTN52"/>
          <cell r="HTO52"/>
          <cell r="HTP52"/>
          <cell r="HTQ52"/>
          <cell r="HTR52"/>
          <cell r="HTS52"/>
          <cell r="HTT52"/>
          <cell r="HTU52"/>
          <cell r="HTV52"/>
          <cell r="HTW52"/>
          <cell r="HTX52"/>
          <cell r="HTY52"/>
          <cell r="HTZ52"/>
          <cell r="HUA52"/>
          <cell r="HUB52"/>
          <cell r="HUC52"/>
          <cell r="HUD52"/>
          <cell r="HUE52"/>
          <cell r="HUF52"/>
          <cell r="HUG52"/>
          <cell r="HUH52"/>
          <cell r="HUI52"/>
          <cell r="HUJ52"/>
          <cell r="HUK52"/>
          <cell r="HUL52"/>
          <cell r="HUM52"/>
          <cell r="HUN52"/>
          <cell r="HUO52"/>
          <cell r="HUP52"/>
          <cell r="HUQ52"/>
          <cell r="HUR52"/>
          <cell r="HUS52"/>
          <cell r="HUT52"/>
          <cell r="HUU52"/>
          <cell r="HUV52"/>
          <cell r="HUW52"/>
          <cell r="HUX52"/>
          <cell r="HUY52"/>
          <cell r="HUZ52"/>
          <cell r="HVA52"/>
          <cell r="HVB52"/>
          <cell r="HVC52"/>
          <cell r="HVD52"/>
          <cell r="HVE52"/>
          <cell r="HVF52"/>
          <cell r="HVG52"/>
          <cell r="HVH52"/>
          <cell r="HVI52"/>
          <cell r="HVJ52"/>
          <cell r="HVK52"/>
          <cell r="HVL52"/>
          <cell r="HVM52"/>
          <cell r="HVN52"/>
          <cell r="HVO52"/>
          <cell r="HVP52"/>
          <cell r="HVQ52"/>
          <cell r="HVR52"/>
          <cell r="HVS52"/>
          <cell r="HVT52"/>
          <cell r="HVU52"/>
          <cell r="HVV52"/>
          <cell r="HVW52"/>
          <cell r="HVX52"/>
          <cell r="HVY52"/>
          <cell r="HVZ52"/>
          <cell r="HWA52"/>
          <cell r="HWB52"/>
          <cell r="HWC52"/>
          <cell r="HWD52"/>
          <cell r="HWE52"/>
          <cell r="HWF52"/>
          <cell r="HWG52"/>
          <cell r="HWH52"/>
          <cell r="HWI52"/>
          <cell r="HWJ52"/>
          <cell r="HWK52"/>
          <cell r="HWL52"/>
          <cell r="HWM52"/>
          <cell r="HWN52"/>
          <cell r="HWO52"/>
          <cell r="HWP52"/>
          <cell r="HWQ52"/>
          <cell r="HWR52"/>
          <cell r="HWS52"/>
          <cell r="HWT52"/>
          <cell r="HWU52"/>
          <cell r="HWV52"/>
          <cell r="HWW52"/>
          <cell r="HWX52"/>
          <cell r="HWY52"/>
          <cell r="HWZ52"/>
          <cell r="HXA52"/>
          <cell r="HXB52"/>
          <cell r="HXC52"/>
          <cell r="HXD52"/>
          <cell r="HXE52"/>
          <cell r="HXF52"/>
          <cell r="HXG52"/>
          <cell r="HXH52"/>
          <cell r="HXI52"/>
          <cell r="HXJ52"/>
          <cell r="HXK52"/>
          <cell r="HXL52"/>
          <cell r="HXM52"/>
          <cell r="HXN52"/>
          <cell r="HXO52"/>
          <cell r="HXP52"/>
          <cell r="HXQ52"/>
          <cell r="HXR52"/>
          <cell r="HXS52"/>
          <cell r="HXT52"/>
          <cell r="HXU52"/>
          <cell r="HXV52"/>
          <cell r="HXW52"/>
          <cell r="HXX52"/>
          <cell r="HXY52"/>
          <cell r="HXZ52"/>
          <cell r="HYA52"/>
          <cell r="HYB52"/>
          <cell r="HYC52"/>
          <cell r="HYD52"/>
          <cell r="HYE52"/>
          <cell r="HYF52"/>
          <cell r="HYG52"/>
          <cell r="HYH52"/>
          <cell r="HYI52"/>
          <cell r="HYJ52"/>
          <cell r="HYK52"/>
          <cell r="HYL52"/>
          <cell r="HYM52"/>
          <cell r="HYN52"/>
          <cell r="HYO52"/>
          <cell r="HYP52"/>
          <cell r="HYQ52"/>
          <cell r="HYR52"/>
          <cell r="HYS52"/>
          <cell r="HYT52"/>
          <cell r="HYU52"/>
          <cell r="HYV52"/>
          <cell r="HYW52"/>
          <cell r="HYX52"/>
          <cell r="HYY52"/>
          <cell r="HYZ52"/>
          <cell r="HZA52"/>
          <cell r="HZB52"/>
          <cell r="HZC52"/>
          <cell r="HZD52"/>
          <cell r="HZE52"/>
          <cell r="HZF52"/>
          <cell r="HZG52"/>
          <cell r="HZH52"/>
          <cell r="HZI52"/>
          <cell r="HZJ52"/>
          <cell r="HZK52"/>
          <cell r="HZL52"/>
          <cell r="HZM52"/>
          <cell r="HZN52"/>
          <cell r="HZO52"/>
          <cell r="HZP52"/>
          <cell r="HZQ52"/>
          <cell r="HZR52"/>
          <cell r="HZS52"/>
          <cell r="HZT52"/>
          <cell r="HZU52"/>
          <cell r="HZV52"/>
          <cell r="HZW52"/>
          <cell r="HZX52"/>
          <cell r="HZY52"/>
          <cell r="HZZ52"/>
          <cell r="IAA52"/>
          <cell r="IAB52"/>
          <cell r="IAC52"/>
          <cell r="IAD52"/>
          <cell r="IAE52"/>
          <cell r="IAF52"/>
          <cell r="IAG52"/>
          <cell r="IAH52"/>
          <cell r="IAI52"/>
          <cell r="IAJ52"/>
          <cell r="IAK52"/>
          <cell r="IAL52"/>
          <cell r="IAM52"/>
          <cell r="IAN52"/>
          <cell r="IAO52"/>
          <cell r="IAP52"/>
          <cell r="IAQ52"/>
          <cell r="IAR52"/>
          <cell r="IAS52"/>
          <cell r="IAT52"/>
          <cell r="IAU52"/>
          <cell r="IAV52"/>
          <cell r="IAW52"/>
          <cell r="IAX52"/>
          <cell r="IAY52"/>
          <cell r="IAZ52"/>
          <cell r="IBA52"/>
          <cell r="IBB52"/>
          <cell r="IBC52"/>
          <cell r="IBD52"/>
          <cell r="IBE52"/>
          <cell r="IBF52"/>
          <cell r="IBG52"/>
          <cell r="IBH52"/>
          <cell r="IBI52"/>
          <cell r="IBJ52"/>
          <cell r="IBK52"/>
          <cell r="IBL52"/>
          <cell r="IBM52"/>
          <cell r="IBN52"/>
          <cell r="IBO52"/>
          <cell r="IBP52"/>
          <cell r="IBQ52"/>
          <cell r="IBR52"/>
          <cell r="IBS52"/>
          <cell r="IBT52"/>
          <cell r="IBU52"/>
          <cell r="IBV52"/>
          <cell r="IBW52"/>
          <cell r="IBX52"/>
          <cell r="IBY52"/>
          <cell r="IBZ52"/>
          <cell r="ICA52"/>
          <cell r="ICB52"/>
          <cell r="ICC52"/>
          <cell r="ICD52"/>
          <cell r="ICE52"/>
          <cell r="ICF52"/>
          <cell r="ICG52"/>
          <cell r="ICH52"/>
          <cell r="ICI52"/>
          <cell r="ICJ52"/>
          <cell r="ICK52"/>
          <cell r="ICL52"/>
          <cell r="ICM52"/>
          <cell r="ICN52"/>
          <cell r="ICO52"/>
          <cell r="ICP52"/>
          <cell r="ICQ52"/>
          <cell r="ICR52"/>
          <cell r="ICS52"/>
          <cell r="ICT52"/>
          <cell r="ICU52"/>
          <cell r="ICV52"/>
          <cell r="ICW52"/>
          <cell r="ICX52"/>
          <cell r="ICY52"/>
          <cell r="ICZ52"/>
          <cell r="IDA52"/>
          <cell r="IDB52"/>
          <cell r="IDC52"/>
          <cell r="IDD52"/>
          <cell r="IDE52"/>
          <cell r="IDF52"/>
          <cell r="IDG52"/>
          <cell r="IDH52"/>
          <cell r="IDI52"/>
          <cell r="IDJ52"/>
          <cell r="IDK52"/>
          <cell r="IDL52"/>
          <cell r="IDM52"/>
          <cell r="IDN52"/>
          <cell r="IDO52"/>
          <cell r="IDP52"/>
          <cell r="IDQ52"/>
          <cell r="IDR52"/>
          <cell r="IDS52"/>
          <cell r="IDT52"/>
          <cell r="IDU52"/>
          <cell r="IDV52"/>
          <cell r="IDW52"/>
          <cell r="IDX52"/>
          <cell r="IDY52"/>
          <cell r="IDZ52"/>
          <cell r="IEA52"/>
          <cell r="IEB52"/>
          <cell r="IEC52"/>
          <cell r="IED52"/>
          <cell r="IEE52"/>
          <cell r="IEF52"/>
          <cell r="IEG52"/>
          <cell r="IEH52"/>
          <cell r="IEI52"/>
          <cell r="IEJ52"/>
          <cell r="IEK52"/>
          <cell r="IEL52"/>
          <cell r="IEM52"/>
          <cell r="IEN52"/>
          <cell r="IEO52"/>
          <cell r="IEP52"/>
          <cell r="IEQ52"/>
          <cell r="IER52"/>
          <cell r="IES52"/>
          <cell r="IET52"/>
          <cell r="IEU52"/>
          <cell r="IEV52"/>
          <cell r="IEW52"/>
          <cell r="IEX52"/>
          <cell r="IEY52"/>
          <cell r="IEZ52"/>
          <cell r="IFA52"/>
          <cell r="IFB52"/>
          <cell r="IFC52"/>
          <cell r="IFD52"/>
          <cell r="IFE52"/>
          <cell r="IFF52"/>
          <cell r="IFG52"/>
          <cell r="IFH52"/>
          <cell r="IFI52"/>
          <cell r="IFJ52"/>
          <cell r="IFK52"/>
          <cell r="IFL52"/>
          <cell r="IFM52"/>
          <cell r="IFN52"/>
          <cell r="IFO52"/>
          <cell r="IFP52"/>
          <cell r="IFQ52"/>
          <cell r="IFR52"/>
          <cell r="IFS52"/>
          <cell r="IFT52"/>
          <cell r="IFU52"/>
          <cell r="IFV52"/>
          <cell r="IFW52"/>
          <cell r="IFX52"/>
          <cell r="IFY52"/>
          <cell r="IFZ52"/>
          <cell r="IGA52"/>
          <cell r="IGB52"/>
          <cell r="IGC52"/>
          <cell r="IGD52"/>
          <cell r="IGE52"/>
          <cell r="IGF52"/>
          <cell r="IGG52"/>
          <cell r="IGH52"/>
          <cell r="IGI52"/>
          <cell r="IGJ52"/>
          <cell r="IGK52"/>
          <cell r="IGL52"/>
          <cell r="IGM52"/>
          <cell r="IGN52"/>
          <cell r="IGO52"/>
          <cell r="IGP52"/>
          <cell r="IGQ52"/>
          <cell r="IGR52"/>
          <cell r="IGS52"/>
          <cell r="IGT52"/>
          <cell r="IGU52"/>
          <cell r="IGV52"/>
          <cell r="IGW52"/>
          <cell r="IGX52"/>
          <cell r="IGY52"/>
          <cell r="IGZ52"/>
          <cell r="IHA52"/>
          <cell r="IHB52"/>
          <cell r="IHC52"/>
          <cell r="IHD52"/>
          <cell r="IHE52"/>
          <cell r="IHF52"/>
          <cell r="IHG52"/>
          <cell r="IHH52"/>
          <cell r="IHI52"/>
          <cell r="IHJ52"/>
          <cell r="IHK52"/>
          <cell r="IHL52"/>
          <cell r="IHM52"/>
          <cell r="IHN52"/>
          <cell r="IHO52"/>
          <cell r="IHP52"/>
          <cell r="IHQ52"/>
          <cell r="IHR52"/>
          <cell r="IHS52"/>
          <cell r="IHT52"/>
          <cell r="IHU52"/>
          <cell r="IHV52"/>
          <cell r="IHW52"/>
          <cell r="IHX52"/>
          <cell r="IHY52"/>
          <cell r="IHZ52"/>
          <cell r="IIA52"/>
          <cell r="IIB52"/>
          <cell r="IIC52"/>
          <cell r="IID52"/>
          <cell r="IIE52"/>
          <cell r="IIF52"/>
          <cell r="IIG52"/>
          <cell r="IIH52"/>
          <cell r="III52"/>
          <cell r="IIJ52"/>
          <cell r="IIK52"/>
          <cell r="IIL52"/>
          <cell r="IIM52"/>
          <cell r="IIN52"/>
          <cell r="IIO52"/>
          <cell r="IIP52"/>
          <cell r="IIQ52"/>
          <cell r="IIR52"/>
          <cell r="IIS52"/>
          <cell r="IIT52"/>
          <cell r="IIU52"/>
          <cell r="IIV52"/>
          <cell r="IIW52"/>
          <cell r="IIX52"/>
          <cell r="IIY52"/>
          <cell r="IIZ52"/>
          <cell r="IJA52"/>
          <cell r="IJB52"/>
          <cell r="IJC52"/>
          <cell r="IJD52"/>
          <cell r="IJE52"/>
          <cell r="IJF52"/>
          <cell r="IJG52"/>
          <cell r="IJH52"/>
          <cell r="IJI52"/>
          <cell r="IJJ52"/>
          <cell r="IJK52"/>
          <cell r="IJL52"/>
          <cell r="IJM52"/>
          <cell r="IJN52"/>
          <cell r="IJO52"/>
          <cell r="IJP52"/>
          <cell r="IJQ52"/>
          <cell r="IJR52"/>
          <cell r="IJS52"/>
          <cell r="IJT52"/>
          <cell r="IJU52"/>
          <cell r="IJV52"/>
          <cell r="IJW52"/>
          <cell r="IJX52"/>
          <cell r="IJY52"/>
          <cell r="IJZ52"/>
          <cell r="IKA52"/>
          <cell r="IKB52"/>
          <cell r="IKC52"/>
          <cell r="IKD52"/>
          <cell r="IKE52"/>
          <cell r="IKF52"/>
          <cell r="IKG52"/>
          <cell r="IKH52"/>
          <cell r="IKI52"/>
          <cell r="IKJ52"/>
          <cell r="IKK52"/>
          <cell r="IKL52"/>
          <cell r="IKM52"/>
          <cell r="IKN52"/>
          <cell r="IKO52"/>
          <cell r="IKP52"/>
          <cell r="IKQ52"/>
          <cell r="IKR52"/>
          <cell r="IKS52"/>
          <cell r="IKT52"/>
          <cell r="IKU52"/>
          <cell r="IKV52"/>
          <cell r="IKW52"/>
          <cell r="IKX52"/>
          <cell r="IKY52"/>
          <cell r="IKZ52"/>
          <cell r="ILA52"/>
          <cell r="ILB52"/>
          <cell r="ILC52"/>
          <cell r="ILD52"/>
          <cell r="ILE52"/>
          <cell r="ILF52"/>
          <cell r="ILG52"/>
          <cell r="ILH52"/>
          <cell r="ILI52"/>
          <cell r="ILJ52"/>
          <cell r="ILK52"/>
          <cell r="ILL52"/>
          <cell r="ILM52"/>
          <cell r="ILN52"/>
          <cell r="ILO52"/>
          <cell r="ILP52"/>
          <cell r="ILQ52"/>
          <cell r="ILR52"/>
          <cell r="ILS52"/>
          <cell r="ILT52"/>
          <cell r="ILU52"/>
          <cell r="ILV52"/>
          <cell r="ILW52"/>
          <cell r="ILX52"/>
          <cell r="ILY52"/>
          <cell r="ILZ52"/>
          <cell r="IMA52"/>
          <cell r="IMB52"/>
          <cell r="IMC52"/>
          <cell r="IMD52"/>
          <cell r="IME52"/>
          <cell r="IMF52"/>
          <cell r="IMG52"/>
          <cell r="IMH52"/>
          <cell r="IMI52"/>
          <cell r="IMJ52"/>
          <cell r="IMK52"/>
          <cell r="IML52"/>
          <cell r="IMM52"/>
          <cell r="IMN52"/>
          <cell r="IMO52"/>
          <cell r="IMP52"/>
          <cell r="IMQ52"/>
          <cell r="IMR52"/>
          <cell r="IMS52"/>
          <cell r="IMT52"/>
          <cell r="IMU52"/>
          <cell r="IMV52"/>
          <cell r="IMW52"/>
          <cell r="IMX52"/>
          <cell r="IMY52"/>
          <cell r="IMZ52"/>
          <cell r="INA52"/>
          <cell r="INB52"/>
          <cell r="INC52"/>
          <cell r="IND52"/>
          <cell r="INE52"/>
          <cell r="INF52"/>
          <cell r="ING52"/>
          <cell r="INH52"/>
          <cell r="INI52"/>
          <cell r="INJ52"/>
          <cell r="INK52"/>
          <cell r="INL52"/>
          <cell r="INM52"/>
          <cell r="INN52"/>
          <cell r="INO52"/>
          <cell r="INP52"/>
          <cell r="INQ52"/>
          <cell r="INR52"/>
          <cell r="INS52"/>
          <cell r="INT52"/>
          <cell r="INU52"/>
          <cell r="INV52"/>
          <cell r="INW52"/>
          <cell r="INX52"/>
          <cell r="INY52"/>
          <cell r="INZ52"/>
          <cell r="IOA52"/>
          <cell r="IOB52"/>
          <cell r="IOC52"/>
          <cell r="IOD52"/>
          <cell r="IOE52"/>
          <cell r="IOF52"/>
          <cell r="IOG52"/>
          <cell r="IOH52"/>
          <cell r="IOI52"/>
          <cell r="IOJ52"/>
          <cell r="IOK52"/>
          <cell r="IOL52"/>
          <cell r="IOM52"/>
          <cell r="ION52"/>
          <cell r="IOO52"/>
          <cell r="IOP52"/>
          <cell r="IOQ52"/>
          <cell r="IOR52"/>
          <cell r="IOS52"/>
          <cell r="IOT52"/>
          <cell r="IOU52"/>
          <cell r="IOV52"/>
          <cell r="IOW52"/>
          <cell r="IOX52"/>
          <cell r="IOY52"/>
          <cell r="IOZ52"/>
          <cell r="IPA52"/>
          <cell r="IPB52"/>
          <cell r="IPC52"/>
          <cell r="IPD52"/>
          <cell r="IPE52"/>
          <cell r="IPF52"/>
          <cell r="IPG52"/>
          <cell r="IPH52"/>
          <cell r="IPI52"/>
          <cell r="IPJ52"/>
          <cell r="IPK52"/>
          <cell r="IPL52"/>
          <cell r="IPM52"/>
          <cell r="IPN52"/>
          <cell r="IPO52"/>
          <cell r="IPP52"/>
          <cell r="IPQ52"/>
          <cell r="IPR52"/>
          <cell r="IPS52"/>
          <cell r="IPT52"/>
          <cell r="IPU52"/>
          <cell r="IPV52"/>
          <cell r="IPW52"/>
          <cell r="IPX52"/>
          <cell r="IPY52"/>
          <cell r="IPZ52"/>
          <cell r="IQA52"/>
          <cell r="IQB52"/>
          <cell r="IQC52"/>
          <cell r="IQD52"/>
          <cell r="IQE52"/>
          <cell r="IQF52"/>
          <cell r="IQG52"/>
          <cell r="IQH52"/>
          <cell r="IQI52"/>
          <cell r="IQJ52"/>
          <cell r="IQK52"/>
          <cell r="IQL52"/>
          <cell r="IQM52"/>
          <cell r="IQN52"/>
          <cell r="IQO52"/>
          <cell r="IQP52"/>
          <cell r="IQQ52"/>
          <cell r="IQR52"/>
          <cell r="IQS52"/>
          <cell r="IQT52"/>
          <cell r="IQU52"/>
          <cell r="IQV52"/>
          <cell r="IQW52"/>
          <cell r="IQX52"/>
          <cell r="IQY52"/>
          <cell r="IQZ52"/>
          <cell r="IRA52"/>
          <cell r="IRB52"/>
          <cell r="IRC52"/>
          <cell r="IRD52"/>
          <cell r="IRE52"/>
          <cell r="IRF52"/>
          <cell r="IRG52"/>
          <cell r="IRH52"/>
          <cell r="IRI52"/>
          <cell r="IRJ52"/>
          <cell r="IRK52"/>
          <cell r="IRL52"/>
          <cell r="IRM52"/>
          <cell r="IRN52"/>
          <cell r="IRO52"/>
          <cell r="IRP52"/>
          <cell r="IRQ52"/>
          <cell r="IRR52"/>
          <cell r="IRS52"/>
          <cell r="IRT52"/>
          <cell r="IRU52"/>
          <cell r="IRV52"/>
          <cell r="IRW52"/>
          <cell r="IRX52"/>
          <cell r="IRY52"/>
          <cell r="IRZ52"/>
          <cell r="ISA52"/>
          <cell r="ISB52"/>
          <cell r="ISC52"/>
          <cell r="ISD52"/>
          <cell r="ISE52"/>
          <cell r="ISF52"/>
          <cell r="ISG52"/>
          <cell r="ISH52"/>
          <cell r="ISI52"/>
          <cell r="ISJ52"/>
          <cell r="ISK52"/>
          <cell r="ISL52"/>
          <cell r="ISM52"/>
          <cell r="ISN52"/>
          <cell r="ISO52"/>
          <cell r="ISP52"/>
          <cell r="ISQ52"/>
          <cell r="ISR52"/>
          <cell r="ISS52"/>
          <cell r="IST52"/>
          <cell r="ISU52"/>
          <cell r="ISV52"/>
          <cell r="ISW52"/>
          <cell r="ISX52"/>
          <cell r="ISY52"/>
          <cell r="ISZ52"/>
          <cell r="ITA52"/>
          <cell r="ITB52"/>
          <cell r="ITC52"/>
          <cell r="ITD52"/>
          <cell r="ITE52"/>
          <cell r="ITF52"/>
          <cell r="ITG52"/>
          <cell r="ITH52"/>
          <cell r="ITI52"/>
          <cell r="ITJ52"/>
          <cell r="ITK52"/>
          <cell r="ITL52"/>
          <cell r="ITM52"/>
          <cell r="ITN52"/>
          <cell r="ITO52"/>
          <cell r="ITP52"/>
          <cell r="ITQ52"/>
          <cell r="ITR52"/>
          <cell r="ITS52"/>
          <cell r="ITT52"/>
          <cell r="ITU52"/>
          <cell r="ITV52"/>
          <cell r="ITW52"/>
          <cell r="ITX52"/>
          <cell r="ITY52"/>
          <cell r="ITZ52"/>
          <cell r="IUA52"/>
          <cell r="IUB52"/>
          <cell r="IUC52"/>
          <cell r="IUD52"/>
          <cell r="IUE52"/>
          <cell r="IUF52"/>
          <cell r="IUG52"/>
          <cell r="IUH52"/>
          <cell r="IUI52"/>
          <cell r="IUJ52"/>
          <cell r="IUK52"/>
          <cell r="IUL52"/>
          <cell r="IUM52"/>
          <cell r="IUN52"/>
          <cell r="IUO52"/>
          <cell r="IUP52"/>
          <cell r="IUQ52"/>
          <cell r="IUR52"/>
          <cell r="IUS52"/>
          <cell r="IUT52"/>
          <cell r="IUU52"/>
          <cell r="IUV52"/>
          <cell r="IUW52"/>
          <cell r="IUX52"/>
          <cell r="IUY52"/>
          <cell r="IUZ52"/>
          <cell r="IVA52"/>
          <cell r="IVB52"/>
          <cell r="IVC52"/>
          <cell r="IVD52"/>
          <cell r="IVE52"/>
          <cell r="IVF52"/>
          <cell r="IVG52"/>
          <cell r="IVH52"/>
          <cell r="IVI52"/>
          <cell r="IVJ52"/>
          <cell r="IVK52"/>
          <cell r="IVL52"/>
          <cell r="IVM52"/>
          <cell r="IVN52"/>
          <cell r="IVO52"/>
          <cell r="IVP52"/>
          <cell r="IVQ52"/>
          <cell r="IVR52"/>
          <cell r="IVS52"/>
          <cell r="IVT52"/>
          <cell r="IVU52"/>
          <cell r="IVV52"/>
          <cell r="IVW52"/>
          <cell r="IVX52"/>
          <cell r="IVY52"/>
          <cell r="IVZ52"/>
          <cell r="IWA52"/>
          <cell r="IWB52"/>
          <cell r="IWC52"/>
          <cell r="IWD52"/>
          <cell r="IWE52"/>
          <cell r="IWF52"/>
          <cell r="IWG52"/>
          <cell r="IWH52"/>
          <cell r="IWI52"/>
          <cell r="IWJ52"/>
          <cell r="IWK52"/>
          <cell r="IWL52"/>
          <cell r="IWM52"/>
          <cell r="IWN52"/>
          <cell r="IWO52"/>
          <cell r="IWP52"/>
          <cell r="IWQ52"/>
          <cell r="IWR52"/>
          <cell r="IWS52"/>
          <cell r="IWT52"/>
          <cell r="IWU52"/>
          <cell r="IWV52"/>
          <cell r="IWW52"/>
          <cell r="IWX52"/>
          <cell r="IWY52"/>
          <cell r="IWZ52"/>
          <cell r="IXA52"/>
          <cell r="IXB52"/>
          <cell r="IXC52"/>
          <cell r="IXD52"/>
          <cell r="IXE52"/>
          <cell r="IXF52"/>
          <cell r="IXG52"/>
          <cell r="IXH52"/>
          <cell r="IXI52"/>
          <cell r="IXJ52"/>
          <cell r="IXK52"/>
          <cell r="IXL52"/>
          <cell r="IXM52"/>
          <cell r="IXN52"/>
          <cell r="IXO52"/>
          <cell r="IXP52"/>
          <cell r="IXQ52"/>
          <cell r="IXR52"/>
          <cell r="IXS52"/>
          <cell r="IXT52"/>
          <cell r="IXU52"/>
          <cell r="IXV52"/>
          <cell r="IXW52"/>
          <cell r="IXX52"/>
          <cell r="IXY52"/>
          <cell r="IXZ52"/>
          <cell r="IYA52"/>
          <cell r="IYB52"/>
          <cell r="IYC52"/>
          <cell r="IYD52"/>
          <cell r="IYE52"/>
          <cell r="IYF52"/>
          <cell r="IYG52"/>
          <cell r="IYH52"/>
          <cell r="IYI52"/>
          <cell r="IYJ52"/>
          <cell r="IYK52"/>
          <cell r="IYL52"/>
          <cell r="IYM52"/>
          <cell r="IYN52"/>
          <cell r="IYO52"/>
          <cell r="IYP52"/>
          <cell r="IYQ52"/>
          <cell r="IYR52"/>
          <cell r="IYS52"/>
          <cell r="IYT52"/>
          <cell r="IYU52"/>
          <cell r="IYV52"/>
          <cell r="IYW52"/>
          <cell r="IYX52"/>
          <cell r="IYY52"/>
          <cell r="IYZ52"/>
          <cell r="IZA52"/>
          <cell r="IZB52"/>
          <cell r="IZC52"/>
          <cell r="IZD52"/>
          <cell r="IZE52"/>
          <cell r="IZF52"/>
          <cell r="IZG52"/>
          <cell r="IZH52"/>
          <cell r="IZI52"/>
          <cell r="IZJ52"/>
          <cell r="IZK52"/>
          <cell r="IZL52"/>
          <cell r="IZM52"/>
          <cell r="IZN52"/>
          <cell r="IZO52"/>
          <cell r="IZP52"/>
          <cell r="IZQ52"/>
          <cell r="IZR52"/>
          <cell r="IZS52"/>
          <cell r="IZT52"/>
          <cell r="IZU52"/>
          <cell r="IZV52"/>
          <cell r="IZW52"/>
          <cell r="IZX52"/>
          <cell r="IZY52"/>
          <cell r="IZZ52"/>
          <cell r="JAA52"/>
          <cell r="JAB52"/>
          <cell r="JAC52"/>
          <cell r="JAD52"/>
          <cell r="JAE52"/>
          <cell r="JAF52"/>
          <cell r="JAG52"/>
          <cell r="JAH52"/>
          <cell r="JAI52"/>
          <cell r="JAJ52"/>
          <cell r="JAK52"/>
          <cell r="JAL52"/>
          <cell r="JAM52"/>
          <cell r="JAN52"/>
          <cell r="JAO52"/>
          <cell r="JAP52"/>
          <cell r="JAQ52"/>
          <cell r="JAR52"/>
          <cell r="JAS52"/>
          <cell r="JAT52"/>
          <cell r="JAU52"/>
          <cell r="JAV52"/>
          <cell r="JAW52"/>
          <cell r="JAX52"/>
          <cell r="JAY52"/>
          <cell r="JAZ52"/>
          <cell r="JBA52"/>
          <cell r="JBB52"/>
          <cell r="JBC52"/>
          <cell r="JBD52"/>
          <cell r="JBE52"/>
          <cell r="JBF52"/>
          <cell r="JBG52"/>
          <cell r="JBH52"/>
          <cell r="JBI52"/>
          <cell r="JBJ52"/>
          <cell r="JBK52"/>
          <cell r="JBL52"/>
          <cell r="JBM52"/>
          <cell r="JBN52"/>
          <cell r="JBO52"/>
          <cell r="JBP52"/>
          <cell r="JBQ52"/>
          <cell r="JBR52"/>
          <cell r="JBS52"/>
          <cell r="JBT52"/>
          <cell r="JBU52"/>
          <cell r="JBV52"/>
          <cell r="JBW52"/>
          <cell r="JBX52"/>
          <cell r="JBY52"/>
          <cell r="JBZ52"/>
          <cell r="JCA52"/>
          <cell r="JCB52"/>
          <cell r="JCC52"/>
          <cell r="JCD52"/>
          <cell r="JCE52"/>
          <cell r="JCF52"/>
          <cell r="JCG52"/>
          <cell r="JCH52"/>
          <cell r="JCI52"/>
          <cell r="JCJ52"/>
          <cell r="JCK52"/>
          <cell r="JCL52"/>
          <cell r="JCM52"/>
          <cell r="JCN52"/>
          <cell r="JCO52"/>
          <cell r="JCP52"/>
          <cell r="JCQ52"/>
          <cell r="JCR52"/>
          <cell r="JCS52"/>
          <cell r="JCT52"/>
          <cell r="JCU52"/>
          <cell r="JCV52"/>
          <cell r="JCW52"/>
          <cell r="JCX52"/>
          <cell r="JCY52"/>
          <cell r="JCZ52"/>
          <cell r="JDA52"/>
          <cell r="JDB52"/>
          <cell r="JDC52"/>
          <cell r="JDD52"/>
          <cell r="JDE52"/>
          <cell r="JDF52"/>
          <cell r="JDG52"/>
          <cell r="JDH52"/>
          <cell r="JDI52"/>
          <cell r="JDJ52"/>
          <cell r="JDK52"/>
          <cell r="JDL52"/>
          <cell r="JDM52"/>
          <cell r="JDN52"/>
          <cell r="JDO52"/>
          <cell r="JDP52"/>
          <cell r="JDQ52"/>
          <cell r="JDR52"/>
          <cell r="JDS52"/>
          <cell r="JDT52"/>
          <cell r="JDU52"/>
          <cell r="JDV52"/>
          <cell r="JDW52"/>
          <cell r="JDX52"/>
          <cell r="JDY52"/>
          <cell r="JDZ52"/>
          <cell r="JEA52"/>
          <cell r="JEB52"/>
          <cell r="JEC52"/>
          <cell r="JED52"/>
          <cell r="JEE52"/>
          <cell r="JEF52"/>
          <cell r="JEG52"/>
          <cell r="JEH52"/>
          <cell r="JEI52"/>
          <cell r="JEJ52"/>
          <cell r="JEK52"/>
          <cell r="JEL52"/>
          <cell r="JEM52"/>
          <cell r="JEN52"/>
          <cell r="JEO52"/>
          <cell r="JEP52"/>
          <cell r="JEQ52"/>
          <cell r="JER52"/>
          <cell r="JES52"/>
          <cell r="JET52"/>
          <cell r="JEU52"/>
          <cell r="JEV52"/>
          <cell r="JEW52"/>
          <cell r="JEX52"/>
          <cell r="JEY52"/>
          <cell r="JEZ52"/>
          <cell r="JFA52"/>
          <cell r="JFB52"/>
          <cell r="JFC52"/>
          <cell r="JFD52"/>
          <cell r="JFE52"/>
          <cell r="JFF52"/>
          <cell r="JFG52"/>
          <cell r="JFH52"/>
          <cell r="JFI52"/>
          <cell r="JFJ52"/>
          <cell r="JFK52"/>
          <cell r="JFL52"/>
          <cell r="JFM52"/>
          <cell r="JFN52"/>
          <cell r="JFO52"/>
          <cell r="JFP52"/>
          <cell r="JFQ52"/>
          <cell r="JFR52"/>
          <cell r="JFS52"/>
          <cell r="JFT52"/>
          <cell r="JFU52"/>
          <cell r="JFV52"/>
          <cell r="JFW52"/>
          <cell r="JFX52"/>
          <cell r="JFY52"/>
          <cell r="JFZ52"/>
          <cell r="JGA52"/>
          <cell r="JGB52"/>
          <cell r="JGC52"/>
          <cell r="JGD52"/>
          <cell r="JGE52"/>
          <cell r="JGF52"/>
          <cell r="JGG52"/>
          <cell r="JGH52"/>
          <cell r="JGI52"/>
          <cell r="JGJ52"/>
          <cell r="JGK52"/>
          <cell r="JGL52"/>
          <cell r="JGM52"/>
          <cell r="JGN52"/>
          <cell r="JGO52"/>
          <cell r="JGP52"/>
          <cell r="JGQ52"/>
          <cell r="JGR52"/>
          <cell r="JGS52"/>
          <cell r="JGT52"/>
          <cell r="JGU52"/>
          <cell r="JGV52"/>
          <cell r="JGW52"/>
          <cell r="JGX52"/>
          <cell r="JGY52"/>
          <cell r="JGZ52"/>
          <cell r="JHA52"/>
          <cell r="JHB52"/>
          <cell r="JHC52"/>
          <cell r="JHD52"/>
          <cell r="JHE52"/>
          <cell r="JHF52"/>
          <cell r="JHG52"/>
          <cell r="JHH52"/>
          <cell r="JHI52"/>
          <cell r="JHJ52"/>
          <cell r="JHK52"/>
          <cell r="JHL52"/>
          <cell r="JHM52"/>
          <cell r="JHN52"/>
          <cell r="JHO52"/>
          <cell r="JHP52"/>
          <cell r="JHQ52"/>
          <cell r="JHR52"/>
          <cell r="JHS52"/>
          <cell r="JHT52"/>
          <cell r="JHU52"/>
          <cell r="JHV52"/>
          <cell r="JHW52"/>
          <cell r="JHX52"/>
          <cell r="JHY52"/>
          <cell r="JHZ52"/>
          <cell r="JIA52"/>
          <cell r="JIB52"/>
          <cell r="JIC52"/>
          <cell r="JID52"/>
          <cell r="JIE52"/>
          <cell r="JIF52"/>
          <cell r="JIG52"/>
          <cell r="JIH52"/>
          <cell r="JII52"/>
          <cell r="JIJ52"/>
          <cell r="JIK52"/>
          <cell r="JIL52"/>
          <cell r="JIM52"/>
          <cell r="JIN52"/>
          <cell r="JIO52"/>
          <cell r="JIP52"/>
          <cell r="JIQ52"/>
          <cell r="JIR52"/>
          <cell r="JIS52"/>
          <cell r="JIT52"/>
          <cell r="JIU52"/>
          <cell r="JIV52"/>
          <cell r="JIW52"/>
          <cell r="JIX52"/>
          <cell r="JIY52"/>
          <cell r="JIZ52"/>
          <cell r="JJA52"/>
          <cell r="JJB52"/>
          <cell r="JJC52"/>
          <cell r="JJD52"/>
          <cell r="JJE52"/>
          <cell r="JJF52"/>
          <cell r="JJG52"/>
          <cell r="JJH52"/>
          <cell r="JJI52"/>
          <cell r="JJJ52"/>
          <cell r="JJK52"/>
          <cell r="JJL52"/>
          <cell r="JJM52"/>
          <cell r="JJN52"/>
          <cell r="JJO52"/>
          <cell r="JJP52"/>
          <cell r="JJQ52"/>
          <cell r="JJR52"/>
          <cell r="JJS52"/>
          <cell r="JJT52"/>
          <cell r="JJU52"/>
          <cell r="JJV52"/>
          <cell r="JJW52"/>
          <cell r="JJX52"/>
          <cell r="JJY52"/>
          <cell r="JJZ52"/>
          <cell r="JKA52"/>
          <cell r="JKB52"/>
          <cell r="JKC52"/>
          <cell r="JKD52"/>
          <cell r="JKE52"/>
          <cell r="JKF52"/>
          <cell r="JKG52"/>
          <cell r="JKH52"/>
          <cell r="JKI52"/>
          <cell r="JKJ52"/>
          <cell r="JKK52"/>
          <cell r="JKL52"/>
          <cell r="JKM52"/>
          <cell r="JKN52"/>
          <cell r="JKO52"/>
          <cell r="JKP52"/>
          <cell r="JKQ52"/>
          <cell r="JKR52"/>
          <cell r="JKS52"/>
          <cell r="JKT52"/>
          <cell r="JKU52"/>
          <cell r="JKV52"/>
          <cell r="JKW52"/>
          <cell r="JKX52"/>
          <cell r="JKY52"/>
          <cell r="JKZ52"/>
          <cell r="JLA52"/>
          <cell r="JLB52"/>
          <cell r="JLC52"/>
          <cell r="JLD52"/>
          <cell r="JLE52"/>
          <cell r="JLF52"/>
          <cell r="JLG52"/>
          <cell r="JLH52"/>
          <cell r="JLI52"/>
          <cell r="JLJ52"/>
          <cell r="JLK52"/>
          <cell r="JLL52"/>
          <cell r="JLM52"/>
          <cell r="JLN52"/>
          <cell r="JLO52"/>
          <cell r="JLP52"/>
          <cell r="JLQ52"/>
          <cell r="JLR52"/>
          <cell r="JLS52"/>
          <cell r="JLT52"/>
          <cell r="JLU52"/>
          <cell r="JLV52"/>
          <cell r="JLW52"/>
          <cell r="JLX52"/>
          <cell r="JLY52"/>
          <cell r="JLZ52"/>
          <cell r="JMA52"/>
          <cell r="JMB52"/>
          <cell r="JMC52"/>
          <cell r="JMD52"/>
          <cell r="JME52"/>
          <cell r="JMF52"/>
          <cell r="JMG52"/>
          <cell r="JMH52"/>
          <cell r="JMI52"/>
          <cell r="JMJ52"/>
          <cell r="JMK52"/>
          <cell r="JML52"/>
          <cell r="JMM52"/>
          <cell r="JMN52"/>
          <cell r="JMO52"/>
          <cell r="JMP52"/>
          <cell r="JMQ52"/>
          <cell r="JMR52"/>
          <cell r="JMS52"/>
          <cell r="JMT52"/>
          <cell r="JMU52"/>
          <cell r="JMV52"/>
          <cell r="JMW52"/>
          <cell r="JMX52"/>
          <cell r="JMY52"/>
          <cell r="JMZ52"/>
          <cell r="JNA52"/>
          <cell r="JNB52"/>
          <cell r="JNC52"/>
          <cell r="JND52"/>
          <cell r="JNE52"/>
          <cell r="JNF52"/>
          <cell r="JNG52"/>
          <cell r="JNH52"/>
          <cell r="JNI52"/>
          <cell r="JNJ52"/>
          <cell r="JNK52"/>
          <cell r="JNL52"/>
          <cell r="JNM52"/>
          <cell r="JNN52"/>
          <cell r="JNO52"/>
          <cell r="JNP52"/>
          <cell r="JNQ52"/>
          <cell r="JNR52"/>
          <cell r="JNS52"/>
          <cell r="JNT52"/>
          <cell r="JNU52"/>
          <cell r="JNV52"/>
          <cell r="JNW52"/>
          <cell r="JNX52"/>
          <cell r="JNY52"/>
          <cell r="JNZ52"/>
          <cell r="JOA52"/>
          <cell r="JOB52"/>
          <cell r="JOC52"/>
          <cell r="JOD52"/>
          <cell r="JOE52"/>
          <cell r="JOF52"/>
          <cell r="JOG52"/>
          <cell r="JOH52"/>
          <cell r="JOI52"/>
          <cell r="JOJ52"/>
          <cell r="JOK52"/>
          <cell r="JOL52"/>
          <cell r="JOM52"/>
          <cell r="JON52"/>
          <cell r="JOO52"/>
          <cell r="JOP52"/>
          <cell r="JOQ52"/>
          <cell r="JOR52"/>
          <cell r="JOS52"/>
          <cell r="JOT52"/>
          <cell r="JOU52"/>
          <cell r="JOV52"/>
          <cell r="JOW52"/>
          <cell r="JOX52"/>
          <cell r="JOY52"/>
          <cell r="JOZ52"/>
          <cell r="JPA52"/>
          <cell r="JPB52"/>
          <cell r="JPC52"/>
          <cell r="JPD52"/>
          <cell r="JPE52"/>
          <cell r="JPF52"/>
          <cell r="JPG52"/>
          <cell r="JPH52"/>
          <cell r="JPI52"/>
          <cell r="JPJ52"/>
          <cell r="JPK52"/>
          <cell r="JPL52"/>
          <cell r="JPM52"/>
          <cell r="JPN52"/>
          <cell r="JPO52"/>
          <cell r="JPP52"/>
          <cell r="JPQ52"/>
          <cell r="JPR52"/>
          <cell r="JPS52"/>
          <cell r="JPT52"/>
          <cell r="JPU52"/>
          <cell r="JPV52"/>
          <cell r="JPW52"/>
          <cell r="JPX52"/>
          <cell r="JPY52"/>
          <cell r="JPZ52"/>
          <cell r="JQA52"/>
          <cell r="JQB52"/>
          <cell r="JQC52"/>
          <cell r="JQD52"/>
          <cell r="JQE52"/>
          <cell r="JQF52"/>
          <cell r="JQG52"/>
          <cell r="JQH52"/>
          <cell r="JQI52"/>
          <cell r="JQJ52"/>
          <cell r="JQK52"/>
          <cell r="JQL52"/>
          <cell r="JQM52"/>
          <cell r="JQN52"/>
          <cell r="JQO52"/>
          <cell r="JQP52"/>
          <cell r="JQQ52"/>
          <cell r="JQR52"/>
          <cell r="JQS52"/>
          <cell r="JQT52"/>
          <cell r="JQU52"/>
          <cell r="JQV52"/>
          <cell r="JQW52"/>
          <cell r="JQX52"/>
          <cell r="JQY52"/>
          <cell r="JQZ52"/>
          <cell r="JRA52"/>
          <cell r="JRB52"/>
          <cell r="JRC52"/>
          <cell r="JRD52"/>
          <cell r="JRE52"/>
          <cell r="JRF52"/>
          <cell r="JRG52"/>
          <cell r="JRH52"/>
          <cell r="JRI52"/>
          <cell r="JRJ52"/>
          <cell r="JRK52"/>
          <cell r="JRL52"/>
          <cell r="JRM52"/>
          <cell r="JRN52"/>
          <cell r="JRO52"/>
          <cell r="JRP52"/>
          <cell r="JRQ52"/>
          <cell r="JRR52"/>
          <cell r="JRS52"/>
          <cell r="JRT52"/>
          <cell r="JRU52"/>
          <cell r="JRV52"/>
          <cell r="JRW52"/>
          <cell r="JRX52"/>
          <cell r="JRY52"/>
          <cell r="JRZ52"/>
          <cell r="JSA52"/>
          <cell r="JSB52"/>
          <cell r="JSC52"/>
          <cell r="JSD52"/>
          <cell r="JSE52"/>
          <cell r="JSF52"/>
          <cell r="JSG52"/>
          <cell r="JSH52"/>
          <cell r="JSI52"/>
          <cell r="JSJ52"/>
          <cell r="JSK52"/>
          <cell r="JSL52"/>
          <cell r="JSM52"/>
          <cell r="JSN52"/>
          <cell r="JSO52"/>
          <cell r="JSP52"/>
          <cell r="JSQ52"/>
          <cell r="JSR52"/>
          <cell r="JSS52"/>
          <cell r="JST52"/>
          <cell r="JSU52"/>
          <cell r="JSV52"/>
          <cell r="JSW52"/>
          <cell r="JSX52"/>
          <cell r="JSY52"/>
          <cell r="JSZ52"/>
          <cell r="JTA52"/>
          <cell r="JTB52"/>
          <cell r="JTC52"/>
          <cell r="JTD52"/>
          <cell r="JTE52"/>
          <cell r="JTF52"/>
          <cell r="JTG52"/>
          <cell r="JTH52"/>
          <cell r="JTI52"/>
          <cell r="JTJ52"/>
          <cell r="JTK52"/>
          <cell r="JTL52"/>
          <cell r="JTM52"/>
          <cell r="JTN52"/>
          <cell r="JTO52"/>
          <cell r="JTP52"/>
          <cell r="JTQ52"/>
          <cell r="JTR52"/>
          <cell r="JTS52"/>
          <cell r="JTT52"/>
          <cell r="JTU52"/>
          <cell r="JTV52"/>
          <cell r="JTW52"/>
          <cell r="JTX52"/>
          <cell r="JTY52"/>
          <cell r="JTZ52"/>
          <cell r="JUA52"/>
          <cell r="JUB52"/>
          <cell r="JUC52"/>
          <cell r="JUD52"/>
          <cell r="JUE52"/>
          <cell r="JUF52"/>
          <cell r="JUG52"/>
          <cell r="JUH52"/>
          <cell r="JUI52"/>
          <cell r="JUJ52"/>
          <cell r="JUK52"/>
          <cell r="JUL52"/>
          <cell r="JUM52"/>
          <cell r="JUN52"/>
          <cell r="JUO52"/>
          <cell r="JUP52"/>
          <cell r="JUQ52"/>
          <cell r="JUR52"/>
          <cell r="JUS52"/>
          <cell r="JUT52"/>
          <cell r="JUU52"/>
          <cell r="JUV52"/>
          <cell r="JUW52"/>
          <cell r="JUX52"/>
          <cell r="JUY52"/>
          <cell r="JUZ52"/>
          <cell r="JVA52"/>
          <cell r="JVB52"/>
          <cell r="JVC52"/>
          <cell r="JVD52"/>
          <cell r="JVE52"/>
          <cell r="JVF52"/>
          <cell r="JVG52"/>
          <cell r="JVH52"/>
          <cell r="JVI52"/>
          <cell r="JVJ52"/>
          <cell r="JVK52"/>
          <cell r="JVL52"/>
          <cell r="JVM52"/>
          <cell r="JVN52"/>
          <cell r="JVO52"/>
          <cell r="JVP52"/>
          <cell r="JVQ52"/>
          <cell r="JVR52"/>
          <cell r="JVS52"/>
          <cell r="JVT52"/>
          <cell r="JVU52"/>
          <cell r="JVV52"/>
          <cell r="JVW52"/>
          <cell r="JVX52"/>
          <cell r="JVY52"/>
          <cell r="JVZ52"/>
          <cell r="JWA52"/>
          <cell r="JWB52"/>
          <cell r="JWC52"/>
          <cell r="JWD52"/>
          <cell r="JWE52"/>
          <cell r="JWF52"/>
          <cell r="JWG52"/>
          <cell r="JWH52"/>
          <cell r="JWI52"/>
          <cell r="JWJ52"/>
          <cell r="JWK52"/>
          <cell r="JWL52"/>
          <cell r="JWM52"/>
          <cell r="JWN52"/>
          <cell r="JWO52"/>
          <cell r="JWP52"/>
          <cell r="JWQ52"/>
          <cell r="JWR52"/>
          <cell r="JWS52"/>
          <cell r="JWT52"/>
          <cell r="JWU52"/>
          <cell r="JWV52"/>
          <cell r="JWW52"/>
          <cell r="JWX52"/>
          <cell r="JWY52"/>
          <cell r="JWZ52"/>
          <cell r="JXA52"/>
          <cell r="JXB52"/>
          <cell r="JXC52"/>
          <cell r="JXD52"/>
          <cell r="JXE52"/>
          <cell r="JXF52"/>
          <cell r="JXG52"/>
          <cell r="JXH52"/>
          <cell r="JXI52"/>
          <cell r="JXJ52"/>
          <cell r="JXK52"/>
          <cell r="JXL52"/>
          <cell r="JXM52"/>
          <cell r="JXN52"/>
          <cell r="JXO52"/>
          <cell r="JXP52"/>
          <cell r="JXQ52"/>
          <cell r="JXR52"/>
          <cell r="JXS52"/>
          <cell r="JXT52"/>
          <cell r="JXU52"/>
          <cell r="JXV52"/>
          <cell r="JXW52"/>
          <cell r="JXX52"/>
          <cell r="JXY52"/>
          <cell r="JXZ52"/>
          <cell r="JYA52"/>
          <cell r="JYB52"/>
          <cell r="JYC52"/>
          <cell r="JYD52"/>
          <cell r="JYE52"/>
          <cell r="JYF52"/>
          <cell r="JYG52"/>
          <cell r="JYH52"/>
          <cell r="JYI52"/>
          <cell r="JYJ52"/>
          <cell r="JYK52"/>
          <cell r="JYL52"/>
          <cell r="JYM52"/>
          <cell r="JYN52"/>
          <cell r="JYO52"/>
          <cell r="JYP52"/>
          <cell r="JYQ52"/>
          <cell r="JYR52"/>
          <cell r="JYS52"/>
          <cell r="JYT52"/>
          <cell r="JYU52"/>
          <cell r="JYV52"/>
          <cell r="JYW52"/>
          <cell r="JYX52"/>
          <cell r="JYY52"/>
          <cell r="JYZ52"/>
          <cell r="JZA52"/>
          <cell r="JZB52"/>
          <cell r="JZC52"/>
          <cell r="JZD52"/>
          <cell r="JZE52"/>
          <cell r="JZF52"/>
          <cell r="JZG52"/>
          <cell r="JZH52"/>
          <cell r="JZI52"/>
          <cell r="JZJ52"/>
          <cell r="JZK52"/>
          <cell r="JZL52"/>
          <cell r="JZM52"/>
          <cell r="JZN52"/>
          <cell r="JZO52"/>
          <cell r="JZP52"/>
          <cell r="JZQ52"/>
          <cell r="JZR52"/>
          <cell r="JZS52"/>
          <cell r="JZT52"/>
          <cell r="JZU52"/>
          <cell r="JZV52"/>
          <cell r="JZW52"/>
          <cell r="JZX52"/>
          <cell r="JZY52"/>
          <cell r="JZZ52"/>
          <cell r="KAA52"/>
          <cell r="KAB52"/>
          <cell r="KAC52"/>
          <cell r="KAD52"/>
          <cell r="KAE52"/>
          <cell r="KAF52"/>
          <cell r="KAG52"/>
          <cell r="KAH52"/>
          <cell r="KAI52"/>
          <cell r="KAJ52"/>
          <cell r="KAK52"/>
          <cell r="KAL52"/>
          <cell r="KAM52"/>
          <cell r="KAN52"/>
          <cell r="KAO52"/>
          <cell r="KAP52"/>
          <cell r="KAQ52"/>
          <cell r="KAR52"/>
          <cell r="KAS52"/>
          <cell r="KAT52"/>
          <cell r="KAU52"/>
          <cell r="KAV52"/>
          <cell r="KAW52"/>
          <cell r="KAX52"/>
          <cell r="KAY52"/>
          <cell r="KAZ52"/>
          <cell r="KBA52"/>
          <cell r="KBB52"/>
          <cell r="KBC52"/>
          <cell r="KBD52"/>
          <cell r="KBE52"/>
          <cell r="KBF52"/>
          <cell r="KBG52"/>
          <cell r="KBH52"/>
          <cell r="KBI52"/>
          <cell r="KBJ52"/>
          <cell r="KBK52"/>
          <cell r="KBL52"/>
          <cell r="KBM52"/>
          <cell r="KBN52"/>
          <cell r="KBO52"/>
          <cell r="KBP52"/>
          <cell r="KBQ52"/>
          <cell r="KBR52"/>
          <cell r="KBS52"/>
          <cell r="KBT52"/>
          <cell r="KBU52"/>
          <cell r="KBV52"/>
          <cell r="KBW52"/>
          <cell r="KBX52"/>
          <cell r="KBY52"/>
          <cell r="KBZ52"/>
          <cell r="KCA52"/>
          <cell r="KCB52"/>
          <cell r="KCC52"/>
          <cell r="KCD52"/>
          <cell r="KCE52"/>
          <cell r="KCF52"/>
          <cell r="KCG52"/>
          <cell r="KCH52"/>
          <cell r="KCI52"/>
          <cell r="KCJ52"/>
          <cell r="KCK52"/>
          <cell r="KCL52"/>
          <cell r="KCM52"/>
          <cell r="KCN52"/>
          <cell r="KCO52"/>
          <cell r="KCP52"/>
          <cell r="KCQ52"/>
          <cell r="KCR52"/>
          <cell r="KCS52"/>
          <cell r="KCT52"/>
          <cell r="KCU52"/>
          <cell r="KCV52"/>
          <cell r="KCW52"/>
          <cell r="KCX52"/>
          <cell r="KCY52"/>
          <cell r="KCZ52"/>
          <cell r="KDA52"/>
          <cell r="KDB52"/>
          <cell r="KDC52"/>
          <cell r="KDD52"/>
          <cell r="KDE52"/>
          <cell r="KDF52"/>
          <cell r="KDG52"/>
          <cell r="KDH52"/>
          <cell r="KDI52"/>
          <cell r="KDJ52"/>
          <cell r="KDK52"/>
          <cell r="KDL52"/>
          <cell r="KDM52"/>
          <cell r="KDN52"/>
          <cell r="KDO52"/>
          <cell r="KDP52"/>
          <cell r="KDQ52"/>
          <cell r="KDR52"/>
          <cell r="KDS52"/>
          <cell r="KDT52"/>
          <cell r="KDU52"/>
          <cell r="KDV52"/>
          <cell r="KDW52"/>
          <cell r="KDX52"/>
          <cell r="KDY52"/>
          <cell r="KDZ52"/>
          <cell r="KEA52"/>
          <cell r="KEB52"/>
          <cell r="KEC52"/>
          <cell r="KED52"/>
          <cell r="KEE52"/>
          <cell r="KEF52"/>
          <cell r="KEG52"/>
          <cell r="KEH52"/>
          <cell r="KEI52"/>
          <cell r="KEJ52"/>
          <cell r="KEK52"/>
          <cell r="KEL52"/>
          <cell r="KEM52"/>
          <cell r="KEN52"/>
          <cell r="KEO52"/>
          <cell r="KEP52"/>
          <cell r="KEQ52"/>
          <cell r="KER52"/>
          <cell r="KES52"/>
          <cell r="KET52"/>
          <cell r="KEU52"/>
          <cell r="KEV52"/>
          <cell r="KEW52"/>
          <cell r="KEX52"/>
          <cell r="KEY52"/>
          <cell r="KEZ52"/>
          <cell r="KFA52"/>
          <cell r="KFB52"/>
          <cell r="KFC52"/>
          <cell r="KFD52"/>
          <cell r="KFE52"/>
          <cell r="KFF52"/>
          <cell r="KFG52"/>
          <cell r="KFH52"/>
          <cell r="KFI52"/>
          <cell r="KFJ52"/>
          <cell r="KFK52"/>
          <cell r="KFL52"/>
          <cell r="KFM52"/>
          <cell r="KFN52"/>
          <cell r="KFO52"/>
          <cell r="KFP52"/>
          <cell r="KFQ52"/>
          <cell r="KFR52"/>
          <cell r="KFS52"/>
          <cell r="KFT52"/>
          <cell r="KFU52"/>
          <cell r="KFV52"/>
          <cell r="KFW52"/>
          <cell r="KFX52"/>
          <cell r="KFY52"/>
          <cell r="KFZ52"/>
          <cell r="KGA52"/>
          <cell r="KGB52"/>
          <cell r="KGC52"/>
          <cell r="KGD52"/>
          <cell r="KGE52"/>
          <cell r="KGF52"/>
          <cell r="KGG52"/>
          <cell r="KGH52"/>
          <cell r="KGI52"/>
          <cell r="KGJ52"/>
          <cell r="KGK52"/>
          <cell r="KGL52"/>
          <cell r="KGM52"/>
          <cell r="KGN52"/>
          <cell r="KGO52"/>
          <cell r="KGP52"/>
          <cell r="KGQ52"/>
          <cell r="KGR52"/>
          <cell r="KGS52"/>
          <cell r="KGT52"/>
          <cell r="KGU52"/>
          <cell r="KGV52"/>
          <cell r="KGW52"/>
          <cell r="KGX52"/>
          <cell r="KGY52"/>
          <cell r="KGZ52"/>
          <cell r="KHA52"/>
          <cell r="KHB52"/>
          <cell r="KHC52"/>
          <cell r="KHD52"/>
          <cell r="KHE52"/>
          <cell r="KHF52"/>
          <cell r="KHG52"/>
          <cell r="KHH52"/>
          <cell r="KHI52"/>
          <cell r="KHJ52"/>
          <cell r="KHK52"/>
          <cell r="KHL52"/>
          <cell r="KHM52"/>
          <cell r="KHN52"/>
          <cell r="KHO52"/>
          <cell r="KHP52"/>
          <cell r="KHQ52"/>
          <cell r="KHR52"/>
          <cell r="KHS52"/>
          <cell r="KHT52"/>
          <cell r="KHU52"/>
          <cell r="KHV52"/>
          <cell r="KHW52"/>
          <cell r="KHX52"/>
          <cell r="KHY52"/>
          <cell r="KHZ52"/>
          <cell r="KIA52"/>
          <cell r="KIB52"/>
          <cell r="KIC52"/>
          <cell r="KID52"/>
          <cell r="KIE52"/>
          <cell r="KIF52"/>
          <cell r="KIG52"/>
          <cell r="KIH52"/>
          <cell r="KII52"/>
          <cell r="KIJ52"/>
          <cell r="KIK52"/>
          <cell r="KIL52"/>
          <cell r="KIM52"/>
          <cell r="KIN52"/>
          <cell r="KIO52"/>
          <cell r="KIP52"/>
          <cell r="KIQ52"/>
          <cell r="KIR52"/>
          <cell r="KIS52"/>
          <cell r="KIT52"/>
          <cell r="KIU52"/>
          <cell r="KIV52"/>
          <cell r="KIW52"/>
          <cell r="KIX52"/>
          <cell r="KIY52"/>
          <cell r="KIZ52"/>
          <cell r="KJA52"/>
          <cell r="KJB52"/>
          <cell r="KJC52"/>
          <cell r="KJD52"/>
          <cell r="KJE52"/>
          <cell r="KJF52"/>
          <cell r="KJG52"/>
          <cell r="KJH52"/>
          <cell r="KJI52"/>
          <cell r="KJJ52"/>
          <cell r="KJK52"/>
          <cell r="KJL52"/>
          <cell r="KJM52"/>
          <cell r="KJN52"/>
          <cell r="KJO52"/>
          <cell r="KJP52"/>
          <cell r="KJQ52"/>
          <cell r="KJR52"/>
          <cell r="KJS52"/>
          <cell r="KJT52"/>
          <cell r="KJU52"/>
          <cell r="KJV52"/>
          <cell r="KJW52"/>
          <cell r="KJX52"/>
          <cell r="KJY52"/>
          <cell r="KJZ52"/>
          <cell r="KKA52"/>
          <cell r="KKB52"/>
          <cell r="KKC52"/>
          <cell r="KKD52"/>
          <cell r="KKE52"/>
          <cell r="KKF52"/>
          <cell r="KKG52"/>
          <cell r="KKH52"/>
          <cell r="KKI52"/>
          <cell r="KKJ52"/>
          <cell r="KKK52"/>
          <cell r="KKL52"/>
          <cell r="KKM52"/>
          <cell r="KKN52"/>
          <cell r="KKO52"/>
          <cell r="KKP52"/>
          <cell r="KKQ52"/>
          <cell r="KKR52"/>
          <cell r="KKS52"/>
          <cell r="KKT52"/>
          <cell r="KKU52"/>
          <cell r="KKV52"/>
          <cell r="KKW52"/>
          <cell r="KKX52"/>
          <cell r="KKY52"/>
          <cell r="KKZ52"/>
          <cell r="KLA52"/>
          <cell r="KLB52"/>
          <cell r="KLC52"/>
          <cell r="KLD52"/>
          <cell r="KLE52"/>
          <cell r="KLF52"/>
          <cell r="KLG52"/>
          <cell r="KLH52"/>
          <cell r="KLI52"/>
          <cell r="KLJ52"/>
          <cell r="KLK52"/>
          <cell r="KLL52"/>
          <cell r="KLM52"/>
          <cell r="KLN52"/>
          <cell r="KLO52"/>
          <cell r="KLP52"/>
          <cell r="KLQ52"/>
          <cell r="KLR52"/>
          <cell r="KLS52"/>
          <cell r="KLT52"/>
          <cell r="KLU52"/>
          <cell r="KLV52"/>
          <cell r="KLW52"/>
          <cell r="KLX52"/>
          <cell r="KLY52"/>
          <cell r="KLZ52"/>
          <cell r="KMA52"/>
          <cell r="KMB52"/>
          <cell r="KMC52"/>
          <cell r="KMD52"/>
          <cell r="KME52"/>
          <cell r="KMF52"/>
          <cell r="KMG52"/>
          <cell r="KMH52"/>
          <cell r="KMI52"/>
          <cell r="KMJ52"/>
          <cell r="KMK52"/>
          <cell r="KML52"/>
          <cell r="KMM52"/>
          <cell r="KMN52"/>
          <cell r="KMO52"/>
          <cell r="KMP52"/>
          <cell r="KMQ52"/>
          <cell r="KMR52"/>
          <cell r="KMS52"/>
          <cell r="KMT52"/>
          <cell r="KMU52"/>
          <cell r="KMV52"/>
          <cell r="KMW52"/>
          <cell r="KMX52"/>
          <cell r="KMY52"/>
          <cell r="KMZ52"/>
          <cell r="KNA52"/>
          <cell r="KNB52"/>
          <cell r="KNC52"/>
          <cell r="KND52"/>
          <cell r="KNE52"/>
          <cell r="KNF52"/>
          <cell r="KNG52"/>
          <cell r="KNH52"/>
          <cell r="KNI52"/>
          <cell r="KNJ52"/>
          <cell r="KNK52"/>
          <cell r="KNL52"/>
          <cell r="KNM52"/>
          <cell r="KNN52"/>
          <cell r="KNO52"/>
          <cell r="KNP52"/>
          <cell r="KNQ52"/>
          <cell r="KNR52"/>
          <cell r="KNS52"/>
          <cell r="KNT52"/>
          <cell r="KNU52"/>
          <cell r="KNV52"/>
          <cell r="KNW52"/>
          <cell r="KNX52"/>
          <cell r="KNY52"/>
          <cell r="KNZ52"/>
          <cell r="KOA52"/>
          <cell r="KOB52"/>
          <cell r="KOC52"/>
          <cell r="KOD52"/>
          <cell r="KOE52"/>
          <cell r="KOF52"/>
          <cell r="KOG52"/>
          <cell r="KOH52"/>
          <cell r="KOI52"/>
          <cell r="KOJ52"/>
          <cell r="KOK52"/>
          <cell r="KOL52"/>
          <cell r="KOM52"/>
          <cell r="KON52"/>
          <cell r="KOO52"/>
          <cell r="KOP52"/>
          <cell r="KOQ52"/>
          <cell r="KOR52"/>
          <cell r="KOS52"/>
          <cell r="KOT52"/>
          <cell r="KOU52"/>
          <cell r="KOV52"/>
          <cell r="KOW52"/>
          <cell r="KOX52"/>
          <cell r="KOY52"/>
          <cell r="KOZ52"/>
          <cell r="KPA52"/>
          <cell r="KPB52"/>
          <cell r="KPC52"/>
          <cell r="KPD52"/>
          <cell r="KPE52"/>
          <cell r="KPF52"/>
          <cell r="KPG52"/>
          <cell r="KPH52"/>
          <cell r="KPI52"/>
          <cell r="KPJ52"/>
          <cell r="KPK52"/>
          <cell r="KPL52"/>
          <cell r="KPM52"/>
          <cell r="KPN52"/>
          <cell r="KPO52"/>
          <cell r="KPP52"/>
          <cell r="KPQ52"/>
          <cell r="KPR52"/>
          <cell r="KPS52"/>
          <cell r="KPT52"/>
          <cell r="KPU52"/>
          <cell r="KPV52"/>
          <cell r="KPW52"/>
          <cell r="KPX52"/>
          <cell r="KPY52"/>
          <cell r="KPZ52"/>
          <cell r="KQA52"/>
          <cell r="KQB52"/>
          <cell r="KQC52"/>
          <cell r="KQD52"/>
          <cell r="KQE52"/>
          <cell r="KQF52"/>
          <cell r="KQG52"/>
          <cell r="KQH52"/>
          <cell r="KQI52"/>
          <cell r="KQJ52"/>
          <cell r="KQK52"/>
          <cell r="KQL52"/>
          <cell r="KQM52"/>
          <cell r="KQN52"/>
          <cell r="KQO52"/>
          <cell r="KQP52"/>
          <cell r="KQQ52"/>
          <cell r="KQR52"/>
          <cell r="KQS52"/>
          <cell r="KQT52"/>
          <cell r="KQU52"/>
          <cell r="KQV52"/>
          <cell r="KQW52"/>
          <cell r="KQX52"/>
          <cell r="KQY52"/>
          <cell r="KQZ52"/>
          <cell r="KRA52"/>
          <cell r="KRB52"/>
          <cell r="KRC52"/>
          <cell r="KRD52"/>
          <cell r="KRE52"/>
          <cell r="KRF52"/>
          <cell r="KRG52"/>
          <cell r="KRH52"/>
          <cell r="KRI52"/>
          <cell r="KRJ52"/>
          <cell r="KRK52"/>
          <cell r="KRL52"/>
          <cell r="KRM52"/>
          <cell r="KRN52"/>
          <cell r="KRO52"/>
          <cell r="KRP52"/>
          <cell r="KRQ52"/>
          <cell r="KRR52"/>
          <cell r="KRS52"/>
          <cell r="KRT52"/>
          <cell r="KRU52"/>
          <cell r="KRV52"/>
          <cell r="KRW52"/>
          <cell r="KRX52"/>
          <cell r="KRY52"/>
          <cell r="KRZ52"/>
          <cell r="KSA52"/>
          <cell r="KSB52"/>
          <cell r="KSC52"/>
          <cell r="KSD52"/>
          <cell r="KSE52"/>
          <cell r="KSF52"/>
          <cell r="KSG52"/>
          <cell r="KSH52"/>
          <cell r="KSI52"/>
          <cell r="KSJ52"/>
          <cell r="KSK52"/>
          <cell r="KSL52"/>
          <cell r="KSM52"/>
          <cell r="KSN52"/>
          <cell r="KSO52"/>
          <cell r="KSP52"/>
          <cell r="KSQ52"/>
          <cell r="KSR52"/>
          <cell r="KSS52"/>
          <cell r="KST52"/>
          <cell r="KSU52"/>
          <cell r="KSV52"/>
          <cell r="KSW52"/>
          <cell r="KSX52"/>
          <cell r="KSY52"/>
          <cell r="KSZ52"/>
          <cell r="KTA52"/>
          <cell r="KTB52"/>
          <cell r="KTC52"/>
          <cell r="KTD52"/>
          <cell r="KTE52"/>
          <cell r="KTF52"/>
          <cell r="KTG52"/>
          <cell r="KTH52"/>
          <cell r="KTI52"/>
          <cell r="KTJ52"/>
          <cell r="KTK52"/>
          <cell r="KTL52"/>
          <cell r="KTM52"/>
          <cell r="KTN52"/>
          <cell r="KTO52"/>
          <cell r="KTP52"/>
          <cell r="KTQ52"/>
          <cell r="KTR52"/>
          <cell r="KTS52"/>
          <cell r="KTT52"/>
          <cell r="KTU52"/>
          <cell r="KTV52"/>
          <cell r="KTW52"/>
          <cell r="KTX52"/>
          <cell r="KTY52"/>
          <cell r="KTZ52"/>
          <cell r="KUA52"/>
          <cell r="KUB52"/>
          <cell r="KUC52"/>
          <cell r="KUD52"/>
          <cell r="KUE52"/>
          <cell r="KUF52"/>
          <cell r="KUG52"/>
          <cell r="KUH52"/>
          <cell r="KUI52"/>
          <cell r="KUJ52"/>
          <cell r="KUK52"/>
          <cell r="KUL52"/>
          <cell r="KUM52"/>
          <cell r="KUN52"/>
          <cell r="KUO52"/>
          <cell r="KUP52"/>
          <cell r="KUQ52"/>
          <cell r="KUR52"/>
          <cell r="KUS52"/>
          <cell r="KUT52"/>
          <cell r="KUU52"/>
          <cell r="KUV52"/>
          <cell r="KUW52"/>
          <cell r="KUX52"/>
          <cell r="KUY52"/>
          <cell r="KUZ52"/>
          <cell r="KVA52"/>
          <cell r="KVB52"/>
          <cell r="KVC52"/>
          <cell r="KVD52"/>
          <cell r="KVE52"/>
          <cell r="KVF52"/>
          <cell r="KVG52"/>
          <cell r="KVH52"/>
          <cell r="KVI52"/>
          <cell r="KVJ52"/>
          <cell r="KVK52"/>
          <cell r="KVL52"/>
          <cell r="KVM52"/>
          <cell r="KVN52"/>
          <cell r="KVO52"/>
          <cell r="KVP52"/>
          <cell r="KVQ52"/>
          <cell r="KVR52"/>
          <cell r="KVS52"/>
          <cell r="KVT52"/>
          <cell r="KVU52"/>
          <cell r="KVV52"/>
          <cell r="KVW52"/>
          <cell r="KVX52"/>
          <cell r="KVY52"/>
          <cell r="KVZ52"/>
          <cell r="KWA52"/>
          <cell r="KWB52"/>
          <cell r="KWC52"/>
          <cell r="KWD52"/>
          <cell r="KWE52"/>
          <cell r="KWF52"/>
          <cell r="KWG52"/>
          <cell r="KWH52"/>
          <cell r="KWI52"/>
          <cell r="KWJ52"/>
          <cell r="KWK52"/>
          <cell r="KWL52"/>
          <cell r="KWM52"/>
          <cell r="KWN52"/>
          <cell r="KWO52"/>
          <cell r="KWP52"/>
          <cell r="KWQ52"/>
          <cell r="KWR52"/>
          <cell r="KWS52"/>
          <cell r="KWT52"/>
          <cell r="KWU52"/>
          <cell r="KWV52"/>
          <cell r="KWW52"/>
          <cell r="KWX52"/>
          <cell r="KWY52"/>
          <cell r="KWZ52"/>
          <cell r="KXA52"/>
          <cell r="KXB52"/>
          <cell r="KXC52"/>
          <cell r="KXD52"/>
          <cell r="KXE52"/>
          <cell r="KXF52"/>
          <cell r="KXG52"/>
          <cell r="KXH52"/>
          <cell r="KXI52"/>
          <cell r="KXJ52"/>
          <cell r="KXK52"/>
          <cell r="KXL52"/>
          <cell r="KXM52"/>
          <cell r="KXN52"/>
          <cell r="KXO52"/>
          <cell r="KXP52"/>
          <cell r="KXQ52"/>
          <cell r="KXR52"/>
          <cell r="KXS52"/>
          <cell r="KXT52"/>
          <cell r="KXU52"/>
          <cell r="KXV52"/>
          <cell r="KXW52"/>
          <cell r="KXX52"/>
          <cell r="KXY52"/>
          <cell r="KXZ52"/>
          <cell r="KYA52"/>
          <cell r="KYB52"/>
          <cell r="KYC52"/>
          <cell r="KYD52"/>
          <cell r="KYE52"/>
          <cell r="KYF52"/>
          <cell r="KYG52"/>
          <cell r="KYH52"/>
          <cell r="KYI52"/>
          <cell r="KYJ52"/>
          <cell r="KYK52"/>
          <cell r="KYL52"/>
          <cell r="KYM52"/>
          <cell r="KYN52"/>
          <cell r="KYO52"/>
          <cell r="KYP52"/>
          <cell r="KYQ52"/>
          <cell r="KYR52"/>
          <cell r="KYS52"/>
          <cell r="KYT52"/>
          <cell r="KYU52"/>
          <cell r="KYV52"/>
          <cell r="KYW52"/>
          <cell r="KYX52"/>
          <cell r="KYY52"/>
          <cell r="KYZ52"/>
          <cell r="KZA52"/>
          <cell r="KZB52"/>
          <cell r="KZC52"/>
          <cell r="KZD52"/>
          <cell r="KZE52"/>
          <cell r="KZF52"/>
          <cell r="KZG52"/>
          <cell r="KZH52"/>
          <cell r="KZI52"/>
          <cell r="KZJ52"/>
          <cell r="KZK52"/>
          <cell r="KZL52"/>
          <cell r="KZM52"/>
          <cell r="KZN52"/>
          <cell r="KZO52"/>
          <cell r="KZP52"/>
          <cell r="KZQ52"/>
          <cell r="KZR52"/>
          <cell r="KZS52"/>
          <cell r="KZT52"/>
          <cell r="KZU52"/>
          <cell r="KZV52"/>
          <cell r="KZW52"/>
          <cell r="KZX52"/>
          <cell r="KZY52"/>
          <cell r="KZZ52"/>
          <cell r="LAA52"/>
          <cell r="LAB52"/>
          <cell r="LAC52"/>
          <cell r="LAD52"/>
          <cell r="LAE52"/>
          <cell r="LAF52"/>
          <cell r="LAG52"/>
          <cell r="LAH52"/>
          <cell r="LAI52"/>
          <cell r="LAJ52"/>
          <cell r="LAK52"/>
          <cell r="LAL52"/>
          <cell r="LAM52"/>
          <cell r="LAN52"/>
          <cell r="LAO52"/>
          <cell r="LAP52"/>
          <cell r="LAQ52"/>
          <cell r="LAR52"/>
          <cell r="LAS52"/>
          <cell r="LAT52"/>
          <cell r="LAU52"/>
          <cell r="LAV52"/>
          <cell r="LAW52"/>
          <cell r="LAX52"/>
          <cell r="LAY52"/>
          <cell r="LAZ52"/>
          <cell r="LBA52"/>
          <cell r="LBB52"/>
          <cell r="LBC52"/>
          <cell r="LBD52"/>
          <cell r="LBE52"/>
          <cell r="LBF52"/>
          <cell r="LBG52"/>
          <cell r="LBH52"/>
          <cell r="LBI52"/>
          <cell r="LBJ52"/>
          <cell r="LBK52"/>
          <cell r="LBL52"/>
          <cell r="LBM52"/>
          <cell r="LBN52"/>
          <cell r="LBO52"/>
          <cell r="LBP52"/>
          <cell r="LBQ52"/>
          <cell r="LBR52"/>
          <cell r="LBS52"/>
          <cell r="LBT52"/>
          <cell r="LBU52"/>
          <cell r="LBV52"/>
          <cell r="LBW52"/>
          <cell r="LBX52"/>
          <cell r="LBY52"/>
          <cell r="LBZ52"/>
          <cell r="LCA52"/>
          <cell r="LCB52"/>
          <cell r="LCC52"/>
          <cell r="LCD52"/>
          <cell r="LCE52"/>
          <cell r="LCF52"/>
          <cell r="LCG52"/>
          <cell r="LCH52"/>
          <cell r="LCI52"/>
          <cell r="LCJ52"/>
          <cell r="LCK52"/>
          <cell r="LCL52"/>
          <cell r="LCM52"/>
          <cell r="LCN52"/>
          <cell r="LCO52"/>
          <cell r="LCP52"/>
          <cell r="LCQ52"/>
          <cell r="LCR52"/>
          <cell r="LCS52"/>
          <cell r="LCT52"/>
          <cell r="LCU52"/>
          <cell r="LCV52"/>
          <cell r="LCW52"/>
          <cell r="LCX52"/>
          <cell r="LCY52"/>
          <cell r="LCZ52"/>
          <cell r="LDA52"/>
          <cell r="LDB52"/>
          <cell r="LDC52"/>
          <cell r="LDD52"/>
          <cell r="LDE52"/>
          <cell r="LDF52"/>
          <cell r="LDG52"/>
          <cell r="LDH52"/>
          <cell r="LDI52"/>
          <cell r="LDJ52"/>
          <cell r="LDK52"/>
          <cell r="LDL52"/>
          <cell r="LDM52"/>
          <cell r="LDN52"/>
          <cell r="LDO52"/>
          <cell r="LDP52"/>
          <cell r="LDQ52"/>
          <cell r="LDR52"/>
          <cell r="LDS52"/>
          <cell r="LDT52"/>
          <cell r="LDU52"/>
          <cell r="LDV52"/>
          <cell r="LDW52"/>
          <cell r="LDX52"/>
          <cell r="LDY52"/>
          <cell r="LDZ52"/>
          <cell r="LEA52"/>
          <cell r="LEB52"/>
          <cell r="LEC52"/>
          <cell r="LED52"/>
          <cell r="LEE52"/>
          <cell r="LEF52"/>
          <cell r="LEG52"/>
          <cell r="LEH52"/>
          <cell r="LEI52"/>
          <cell r="LEJ52"/>
          <cell r="LEK52"/>
          <cell r="LEL52"/>
          <cell r="LEM52"/>
          <cell r="LEN52"/>
          <cell r="LEO52"/>
          <cell r="LEP52"/>
          <cell r="LEQ52"/>
          <cell r="LER52"/>
          <cell r="LES52"/>
          <cell r="LET52"/>
          <cell r="LEU52"/>
          <cell r="LEV52"/>
          <cell r="LEW52"/>
          <cell r="LEX52"/>
          <cell r="LEY52"/>
          <cell r="LEZ52"/>
          <cell r="LFA52"/>
          <cell r="LFB52"/>
          <cell r="LFC52"/>
          <cell r="LFD52"/>
          <cell r="LFE52"/>
          <cell r="LFF52"/>
          <cell r="LFG52"/>
          <cell r="LFH52"/>
          <cell r="LFI52"/>
          <cell r="LFJ52"/>
          <cell r="LFK52"/>
          <cell r="LFL52"/>
          <cell r="LFM52"/>
          <cell r="LFN52"/>
          <cell r="LFO52"/>
          <cell r="LFP52"/>
          <cell r="LFQ52"/>
          <cell r="LFR52"/>
          <cell r="LFS52"/>
          <cell r="LFT52"/>
          <cell r="LFU52"/>
          <cell r="LFV52"/>
          <cell r="LFW52"/>
          <cell r="LFX52"/>
          <cell r="LFY52"/>
          <cell r="LFZ52"/>
          <cell r="LGA52"/>
          <cell r="LGB52"/>
          <cell r="LGC52"/>
          <cell r="LGD52"/>
          <cell r="LGE52"/>
          <cell r="LGF52"/>
          <cell r="LGG52"/>
          <cell r="LGH52"/>
          <cell r="LGI52"/>
          <cell r="LGJ52"/>
          <cell r="LGK52"/>
          <cell r="LGL52"/>
          <cell r="LGM52"/>
          <cell r="LGN52"/>
          <cell r="LGO52"/>
          <cell r="LGP52"/>
          <cell r="LGQ52"/>
          <cell r="LGR52"/>
          <cell r="LGS52"/>
          <cell r="LGT52"/>
          <cell r="LGU52"/>
          <cell r="LGV52"/>
          <cell r="LGW52"/>
          <cell r="LGX52"/>
          <cell r="LGY52"/>
          <cell r="LGZ52"/>
          <cell r="LHA52"/>
          <cell r="LHB52"/>
          <cell r="LHC52"/>
          <cell r="LHD52"/>
          <cell r="LHE52"/>
          <cell r="LHF52"/>
          <cell r="LHG52"/>
          <cell r="LHH52"/>
          <cell r="LHI52"/>
          <cell r="LHJ52"/>
          <cell r="LHK52"/>
          <cell r="LHL52"/>
          <cell r="LHM52"/>
          <cell r="LHN52"/>
          <cell r="LHO52"/>
          <cell r="LHP52"/>
          <cell r="LHQ52"/>
          <cell r="LHR52"/>
          <cell r="LHS52"/>
          <cell r="LHT52"/>
          <cell r="LHU52"/>
          <cell r="LHV52"/>
          <cell r="LHW52"/>
          <cell r="LHX52"/>
          <cell r="LHY52"/>
          <cell r="LHZ52"/>
          <cell r="LIA52"/>
          <cell r="LIB52"/>
          <cell r="LIC52"/>
          <cell r="LID52"/>
          <cell r="LIE52"/>
          <cell r="LIF52"/>
          <cell r="LIG52"/>
          <cell r="LIH52"/>
          <cell r="LII52"/>
          <cell r="LIJ52"/>
          <cell r="LIK52"/>
          <cell r="LIL52"/>
          <cell r="LIM52"/>
          <cell r="LIN52"/>
          <cell r="LIO52"/>
          <cell r="LIP52"/>
          <cell r="LIQ52"/>
          <cell r="LIR52"/>
          <cell r="LIS52"/>
          <cell r="LIT52"/>
          <cell r="LIU52"/>
          <cell r="LIV52"/>
          <cell r="LIW52"/>
          <cell r="LIX52"/>
          <cell r="LIY52"/>
          <cell r="LIZ52"/>
          <cell r="LJA52"/>
          <cell r="LJB52"/>
          <cell r="LJC52"/>
          <cell r="LJD52"/>
          <cell r="LJE52"/>
          <cell r="LJF52"/>
          <cell r="LJG52"/>
          <cell r="LJH52"/>
          <cell r="LJI52"/>
          <cell r="LJJ52"/>
          <cell r="LJK52"/>
          <cell r="LJL52"/>
          <cell r="LJM52"/>
          <cell r="LJN52"/>
          <cell r="LJO52"/>
          <cell r="LJP52"/>
          <cell r="LJQ52"/>
          <cell r="LJR52"/>
          <cell r="LJS52"/>
          <cell r="LJT52"/>
          <cell r="LJU52"/>
          <cell r="LJV52"/>
          <cell r="LJW52"/>
          <cell r="LJX52"/>
          <cell r="LJY52"/>
          <cell r="LJZ52"/>
          <cell r="LKA52"/>
          <cell r="LKB52"/>
          <cell r="LKC52"/>
          <cell r="LKD52"/>
          <cell r="LKE52"/>
          <cell r="LKF52"/>
          <cell r="LKG52"/>
          <cell r="LKH52"/>
          <cell r="LKI52"/>
          <cell r="LKJ52"/>
          <cell r="LKK52"/>
          <cell r="LKL52"/>
          <cell r="LKM52"/>
          <cell r="LKN52"/>
          <cell r="LKO52"/>
          <cell r="LKP52"/>
          <cell r="LKQ52"/>
          <cell r="LKR52"/>
          <cell r="LKS52"/>
          <cell r="LKT52"/>
          <cell r="LKU52"/>
          <cell r="LKV52"/>
          <cell r="LKW52"/>
          <cell r="LKX52"/>
          <cell r="LKY52"/>
          <cell r="LKZ52"/>
          <cell r="LLA52"/>
          <cell r="LLB52"/>
          <cell r="LLC52"/>
          <cell r="LLD52"/>
          <cell r="LLE52"/>
          <cell r="LLF52"/>
          <cell r="LLG52"/>
          <cell r="LLH52"/>
          <cell r="LLI52"/>
          <cell r="LLJ52"/>
          <cell r="LLK52"/>
          <cell r="LLL52"/>
          <cell r="LLM52"/>
          <cell r="LLN52"/>
          <cell r="LLO52"/>
          <cell r="LLP52"/>
          <cell r="LLQ52"/>
          <cell r="LLR52"/>
          <cell r="LLS52"/>
          <cell r="LLT52"/>
          <cell r="LLU52"/>
          <cell r="LLV52"/>
          <cell r="LLW52"/>
          <cell r="LLX52"/>
          <cell r="LLY52"/>
          <cell r="LLZ52"/>
          <cell r="LMA52"/>
          <cell r="LMB52"/>
          <cell r="LMC52"/>
          <cell r="LMD52"/>
          <cell r="LME52"/>
          <cell r="LMF52"/>
          <cell r="LMG52"/>
          <cell r="LMH52"/>
          <cell r="LMI52"/>
          <cell r="LMJ52"/>
          <cell r="LMK52"/>
          <cell r="LML52"/>
          <cell r="LMM52"/>
          <cell r="LMN52"/>
          <cell r="LMO52"/>
          <cell r="LMP52"/>
          <cell r="LMQ52"/>
          <cell r="LMR52"/>
          <cell r="LMS52"/>
          <cell r="LMT52"/>
          <cell r="LMU52"/>
          <cell r="LMV52"/>
          <cell r="LMW52"/>
          <cell r="LMX52"/>
          <cell r="LMY52"/>
          <cell r="LMZ52"/>
          <cell r="LNA52"/>
          <cell r="LNB52"/>
          <cell r="LNC52"/>
          <cell r="LND52"/>
          <cell r="LNE52"/>
          <cell r="LNF52"/>
          <cell r="LNG52"/>
          <cell r="LNH52"/>
          <cell r="LNI52"/>
          <cell r="LNJ52"/>
          <cell r="LNK52"/>
          <cell r="LNL52"/>
          <cell r="LNM52"/>
          <cell r="LNN52"/>
          <cell r="LNO52"/>
          <cell r="LNP52"/>
          <cell r="LNQ52"/>
          <cell r="LNR52"/>
          <cell r="LNS52"/>
          <cell r="LNT52"/>
          <cell r="LNU52"/>
          <cell r="LNV52"/>
          <cell r="LNW52"/>
          <cell r="LNX52"/>
          <cell r="LNY52"/>
          <cell r="LNZ52"/>
          <cell r="LOA52"/>
          <cell r="LOB52"/>
          <cell r="LOC52"/>
          <cell r="LOD52"/>
          <cell r="LOE52"/>
          <cell r="LOF52"/>
          <cell r="LOG52"/>
          <cell r="LOH52"/>
          <cell r="LOI52"/>
          <cell r="LOJ52"/>
          <cell r="LOK52"/>
          <cell r="LOL52"/>
          <cell r="LOM52"/>
          <cell r="LON52"/>
          <cell r="LOO52"/>
          <cell r="LOP52"/>
          <cell r="LOQ52"/>
          <cell r="LOR52"/>
          <cell r="LOS52"/>
          <cell r="LOT52"/>
          <cell r="LOU52"/>
          <cell r="LOV52"/>
          <cell r="LOW52"/>
          <cell r="LOX52"/>
          <cell r="LOY52"/>
          <cell r="LOZ52"/>
          <cell r="LPA52"/>
          <cell r="LPB52"/>
          <cell r="LPC52"/>
          <cell r="LPD52"/>
          <cell r="LPE52"/>
          <cell r="LPF52"/>
          <cell r="LPG52"/>
          <cell r="LPH52"/>
          <cell r="LPI52"/>
          <cell r="LPJ52"/>
          <cell r="LPK52"/>
          <cell r="LPL52"/>
          <cell r="LPM52"/>
          <cell r="LPN52"/>
          <cell r="LPO52"/>
          <cell r="LPP52"/>
          <cell r="LPQ52"/>
          <cell r="LPR52"/>
          <cell r="LPS52"/>
          <cell r="LPT52"/>
          <cell r="LPU52"/>
          <cell r="LPV52"/>
          <cell r="LPW52"/>
          <cell r="LPX52"/>
          <cell r="LPY52"/>
          <cell r="LPZ52"/>
          <cell r="LQA52"/>
          <cell r="LQB52"/>
          <cell r="LQC52"/>
          <cell r="LQD52"/>
          <cell r="LQE52"/>
          <cell r="LQF52"/>
          <cell r="LQG52"/>
          <cell r="LQH52"/>
          <cell r="LQI52"/>
          <cell r="LQJ52"/>
          <cell r="LQK52"/>
          <cell r="LQL52"/>
          <cell r="LQM52"/>
          <cell r="LQN52"/>
          <cell r="LQO52"/>
          <cell r="LQP52"/>
          <cell r="LQQ52"/>
          <cell r="LQR52"/>
          <cell r="LQS52"/>
          <cell r="LQT52"/>
          <cell r="LQU52"/>
          <cell r="LQV52"/>
          <cell r="LQW52"/>
          <cell r="LQX52"/>
          <cell r="LQY52"/>
          <cell r="LQZ52"/>
          <cell r="LRA52"/>
          <cell r="LRB52"/>
          <cell r="LRC52"/>
          <cell r="LRD52"/>
          <cell r="LRE52"/>
          <cell r="LRF52"/>
          <cell r="LRG52"/>
          <cell r="LRH52"/>
          <cell r="LRI52"/>
          <cell r="LRJ52"/>
          <cell r="LRK52"/>
          <cell r="LRL52"/>
          <cell r="LRM52"/>
          <cell r="LRN52"/>
          <cell r="LRO52"/>
          <cell r="LRP52"/>
          <cell r="LRQ52"/>
          <cell r="LRR52"/>
          <cell r="LRS52"/>
          <cell r="LRT52"/>
          <cell r="LRU52"/>
          <cell r="LRV52"/>
          <cell r="LRW52"/>
          <cell r="LRX52"/>
          <cell r="LRY52"/>
          <cell r="LRZ52"/>
          <cell r="LSA52"/>
          <cell r="LSB52"/>
          <cell r="LSC52"/>
          <cell r="LSD52"/>
          <cell r="LSE52"/>
          <cell r="LSF52"/>
          <cell r="LSG52"/>
          <cell r="LSH52"/>
          <cell r="LSI52"/>
          <cell r="LSJ52"/>
          <cell r="LSK52"/>
          <cell r="LSL52"/>
          <cell r="LSM52"/>
          <cell r="LSN52"/>
          <cell r="LSO52"/>
          <cell r="LSP52"/>
          <cell r="LSQ52"/>
          <cell r="LSR52"/>
          <cell r="LSS52"/>
          <cell r="LST52"/>
          <cell r="LSU52"/>
          <cell r="LSV52"/>
          <cell r="LSW52"/>
          <cell r="LSX52"/>
          <cell r="LSY52"/>
          <cell r="LSZ52"/>
          <cell r="LTA52"/>
          <cell r="LTB52"/>
          <cell r="LTC52"/>
          <cell r="LTD52"/>
          <cell r="LTE52"/>
          <cell r="LTF52"/>
          <cell r="LTG52"/>
          <cell r="LTH52"/>
          <cell r="LTI52"/>
          <cell r="LTJ52"/>
          <cell r="LTK52"/>
          <cell r="LTL52"/>
          <cell r="LTM52"/>
          <cell r="LTN52"/>
          <cell r="LTO52"/>
          <cell r="LTP52"/>
          <cell r="LTQ52"/>
          <cell r="LTR52"/>
          <cell r="LTS52"/>
          <cell r="LTT52"/>
          <cell r="LTU52"/>
          <cell r="LTV52"/>
          <cell r="LTW52"/>
          <cell r="LTX52"/>
          <cell r="LTY52"/>
          <cell r="LTZ52"/>
          <cell r="LUA52"/>
          <cell r="LUB52"/>
          <cell r="LUC52"/>
          <cell r="LUD52"/>
          <cell r="LUE52"/>
          <cell r="LUF52"/>
          <cell r="LUG52"/>
          <cell r="LUH52"/>
          <cell r="LUI52"/>
          <cell r="LUJ52"/>
          <cell r="LUK52"/>
          <cell r="LUL52"/>
          <cell r="LUM52"/>
          <cell r="LUN52"/>
          <cell r="LUO52"/>
          <cell r="LUP52"/>
          <cell r="LUQ52"/>
          <cell r="LUR52"/>
          <cell r="LUS52"/>
          <cell r="LUT52"/>
          <cell r="LUU52"/>
          <cell r="LUV52"/>
          <cell r="LUW52"/>
          <cell r="LUX52"/>
          <cell r="LUY52"/>
          <cell r="LUZ52"/>
          <cell r="LVA52"/>
          <cell r="LVB52"/>
          <cell r="LVC52"/>
          <cell r="LVD52"/>
          <cell r="LVE52"/>
          <cell r="LVF52"/>
          <cell r="LVG52"/>
          <cell r="LVH52"/>
          <cell r="LVI52"/>
          <cell r="LVJ52"/>
          <cell r="LVK52"/>
          <cell r="LVL52"/>
          <cell r="LVM52"/>
          <cell r="LVN52"/>
          <cell r="LVO52"/>
          <cell r="LVP52"/>
          <cell r="LVQ52"/>
          <cell r="LVR52"/>
          <cell r="LVS52"/>
          <cell r="LVT52"/>
          <cell r="LVU52"/>
          <cell r="LVV52"/>
          <cell r="LVW52"/>
          <cell r="LVX52"/>
          <cell r="LVY52"/>
          <cell r="LVZ52"/>
          <cell r="LWA52"/>
          <cell r="LWB52"/>
          <cell r="LWC52"/>
          <cell r="LWD52"/>
          <cell r="LWE52"/>
          <cell r="LWF52"/>
          <cell r="LWG52"/>
          <cell r="LWH52"/>
          <cell r="LWI52"/>
          <cell r="LWJ52"/>
          <cell r="LWK52"/>
          <cell r="LWL52"/>
          <cell r="LWM52"/>
          <cell r="LWN52"/>
          <cell r="LWO52"/>
          <cell r="LWP52"/>
          <cell r="LWQ52"/>
          <cell r="LWR52"/>
          <cell r="LWS52"/>
          <cell r="LWT52"/>
          <cell r="LWU52"/>
          <cell r="LWV52"/>
          <cell r="LWW52"/>
          <cell r="LWX52"/>
          <cell r="LWY52"/>
          <cell r="LWZ52"/>
          <cell r="LXA52"/>
          <cell r="LXB52"/>
          <cell r="LXC52"/>
          <cell r="LXD52"/>
          <cell r="LXE52"/>
          <cell r="LXF52"/>
          <cell r="LXG52"/>
          <cell r="LXH52"/>
          <cell r="LXI52"/>
          <cell r="LXJ52"/>
          <cell r="LXK52"/>
          <cell r="LXL52"/>
          <cell r="LXM52"/>
          <cell r="LXN52"/>
          <cell r="LXO52"/>
          <cell r="LXP52"/>
          <cell r="LXQ52"/>
          <cell r="LXR52"/>
          <cell r="LXS52"/>
          <cell r="LXT52"/>
          <cell r="LXU52"/>
          <cell r="LXV52"/>
          <cell r="LXW52"/>
          <cell r="LXX52"/>
          <cell r="LXY52"/>
          <cell r="LXZ52"/>
          <cell r="LYA52"/>
          <cell r="LYB52"/>
          <cell r="LYC52"/>
          <cell r="LYD52"/>
          <cell r="LYE52"/>
          <cell r="LYF52"/>
          <cell r="LYG52"/>
          <cell r="LYH52"/>
          <cell r="LYI52"/>
          <cell r="LYJ52"/>
          <cell r="LYK52"/>
          <cell r="LYL52"/>
          <cell r="LYM52"/>
          <cell r="LYN52"/>
          <cell r="LYO52"/>
          <cell r="LYP52"/>
          <cell r="LYQ52"/>
          <cell r="LYR52"/>
          <cell r="LYS52"/>
          <cell r="LYT52"/>
          <cell r="LYU52"/>
          <cell r="LYV52"/>
          <cell r="LYW52"/>
          <cell r="LYX52"/>
          <cell r="LYY52"/>
          <cell r="LYZ52"/>
          <cell r="LZA52"/>
          <cell r="LZB52"/>
          <cell r="LZC52"/>
          <cell r="LZD52"/>
          <cell r="LZE52"/>
          <cell r="LZF52"/>
          <cell r="LZG52"/>
          <cell r="LZH52"/>
          <cell r="LZI52"/>
          <cell r="LZJ52"/>
          <cell r="LZK52"/>
          <cell r="LZL52"/>
          <cell r="LZM52"/>
          <cell r="LZN52"/>
          <cell r="LZO52"/>
          <cell r="LZP52"/>
          <cell r="LZQ52"/>
          <cell r="LZR52"/>
          <cell r="LZS52"/>
          <cell r="LZT52"/>
          <cell r="LZU52"/>
          <cell r="LZV52"/>
          <cell r="LZW52"/>
          <cell r="LZX52"/>
          <cell r="LZY52"/>
          <cell r="LZZ52"/>
          <cell r="MAA52"/>
          <cell r="MAB52"/>
          <cell r="MAC52"/>
          <cell r="MAD52"/>
          <cell r="MAE52"/>
          <cell r="MAF52"/>
          <cell r="MAG52"/>
          <cell r="MAH52"/>
          <cell r="MAI52"/>
          <cell r="MAJ52"/>
          <cell r="MAK52"/>
          <cell r="MAL52"/>
          <cell r="MAM52"/>
          <cell r="MAN52"/>
          <cell r="MAO52"/>
          <cell r="MAP52"/>
          <cell r="MAQ52"/>
          <cell r="MAR52"/>
          <cell r="MAS52"/>
          <cell r="MAT52"/>
          <cell r="MAU52"/>
          <cell r="MAV52"/>
          <cell r="MAW52"/>
          <cell r="MAX52"/>
          <cell r="MAY52"/>
          <cell r="MAZ52"/>
          <cell r="MBA52"/>
          <cell r="MBB52"/>
          <cell r="MBC52"/>
          <cell r="MBD52"/>
          <cell r="MBE52"/>
          <cell r="MBF52"/>
          <cell r="MBG52"/>
          <cell r="MBH52"/>
          <cell r="MBI52"/>
          <cell r="MBJ52"/>
          <cell r="MBK52"/>
          <cell r="MBL52"/>
          <cell r="MBM52"/>
          <cell r="MBN52"/>
          <cell r="MBO52"/>
          <cell r="MBP52"/>
          <cell r="MBQ52"/>
          <cell r="MBR52"/>
          <cell r="MBS52"/>
          <cell r="MBT52"/>
          <cell r="MBU52"/>
          <cell r="MBV52"/>
          <cell r="MBW52"/>
          <cell r="MBX52"/>
          <cell r="MBY52"/>
          <cell r="MBZ52"/>
          <cell r="MCA52"/>
          <cell r="MCB52"/>
          <cell r="MCC52"/>
          <cell r="MCD52"/>
          <cell r="MCE52"/>
          <cell r="MCF52"/>
          <cell r="MCG52"/>
          <cell r="MCH52"/>
          <cell r="MCI52"/>
          <cell r="MCJ52"/>
          <cell r="MCK52"/>
          <cell r="MCL52"/>
          <cell r="MCM52"/>
          <cell r="MCN52"/>
          <cell r="MCO52"/>
          <cell r="MCP52"/>
          <cell r="MCQ52"/>
          <cell r="MCR52"/>
          <cell r="MCS52"/>
          <cell r="MCT52"/>
          <cell r="MCU52"/>
          <cell r="MCV52"/>
          <cell r="MCW52"/>
          <cell r="MCX52"/>
          <cell r="MCY52"/>
          <cell r="MCZ52"/>
          <cell r="MDA52"/>
          <cell r="MDB52"/>
          <cell r="MDC52"/>
          <cell r="MDD52"/>
          <cell r="MDE52"/>
          <cell r="MDF52"/>
          <cell r="MDG52"/>
          <cell r="MDH52"/>
          <cell r="MDI52"/>
          <cell r="MDJ52"/>
          <cell r="MDK52"/>
          <cell r="MDL52"/>
          <cell r="MDM52"/>
          <cell r="MDN52"/>
          <cell r="MDO52"/>
          <cell r="MDP52"/>
          <cell r="MDQ52"/>
          <cell r="MDR52"/>
          <cell r="MDS52"/>
          <cell r="MDT52"/>
          <cell r="MDU52"/>
          <cell r="MDV52"/>
          <cell r="MDW52"/>
          <cell r="MDX52"/>
          <cell r="MDY52"/>
          <cell r="MDZ52"/>
          <cell r="MEA52"/>
          <cell r="MEB52"/>
          <cell r="MEC52"/>
          <cell r="MED52"/>
          <cell r="MEE52"/>
          <cell r="MEF52"/>
          <cell r="MEG52"/>
          <cell r="MEH52"/>
          <cell r="MEI52"/>
          <cell r="MEJ52"/>
          <cell r="MEK52"/>
          <cell r="MEL52"/>
          <cell r="MEM52"/>
          <cell r="MEN52"/>
          <cell r="MEO52"/>
          <cell r="MEP52"/>
          <cell r="MEQ52"/>
          <cell r="MER52"/>
          <cell r="MES52"/>
          <cell r="MET52"/>
          <cell r="MEU52"/>
          <cell r="MEV52"/>
          <cell r="MEW52"/>
          <cell r="MEX52"/>
          <cell r="MEY52"/>
          <cell r="MEZ52"/>
          <cell r="MFA52"/>
          <cell r="MFB52"/>
          <cell r="MFC52"/>
          <cell r="MFD52"/>
          <cell r="MFE52"/>
          <cell r="MFF52"/>
          <cell r="MFG52"/>
          <cell r="MFH52"/>
          <cell r="MFI52"/>
          <cell r="MFJ52"/>
          <cell r="MFK52"/>
          <cell r="MFL52"/>
          <cell r="MFM52"/>
          <cell r="MFN52"/>
          <cell r="MFO52"/>
          <cell r="MFP52"/>
          <cell r="MFQ52"/>
          <cell r="MFR52"/>
          <cell r="MFS52"/>
          <cell r="MFT52"/>
          <cell r="MFU52"/>
          <cell r="MFV52"/>
          <cell r="MFW52"/>
          <cell r="MFX52"/>
          <cell r="MFY52"/>
          <cell r="MFZ52"/>
          <cell r="MGA52"/>
          <cell r="MGB52"/>
          <cell r="MGC52"/>
          <cell r="MGD52"/>
          <cell r="MGE52"/>
          <cell r="MGF52"/>
          <cell r="MGG52"/>
          <cell r="MGH52"/>
          <cell r="MGI52"/>
          <cell r="MGJ52"/>
          <cell r="MGK52"/>
          <cell r="MGL52"/>
          <cell r="MGM52"/>
          <cell r="MGN52"/>
          <cell r="MGO52"/>
          <cell r="MGP52"/>
          <cell r="MGQ52"/>
          <cell r="MGR52"/>
          <cell r="MGS52"/>
          <cell r="MGT52"/>
          <cell r="MGU52"/>
          <cell r="MGV52"/>
          <cell r="MGW52"/>
          <cell r="MGX52"/>
          <cell r="MGY52"/>
          <cell r="MGZ52"/>
          <cell r="MHA52"/>
          <cell r="MHB52"/>
          <cell r="MHC52"/>
          <cell r="MHD52"/>
          <cell r="MHE52"/>
          <cell r="MHF52"/>
          <cell r="MHG52"/>
          <cell r="MHH52"/>
          <cell r="MHI52"/>
          <cell r="MHJ52"/>
          <cell r="MHK52"/>
          <cell r="MHL52"/>
          <cell r="MHM52"/>
          <cell r="MHN52"/>
          <cell r="MHO52"/>
          <cell r="MHP52"/>
          <cell r="MHQ52"/>
          <cell r="MHR52"/>
          <cell r="MHS52"/>
          <cell r="MHT52"/>
          <cell r="MHU52"/>
          <cell r="MHV52"/>
          <cell r="MHW52"/>
          <cell r="MHX52"/>
          <cell r="MHY52"/>
          <cell r="MHZ52"/>
          <cell r="MIA52"/>
          <cell r="MIB52"/>
          <cell r="MIC52"/>
          <cell r="MID52"/>
          <cell r="MIE52"/>
          <cell r="MIF52"/>
          <cell r="MIG52"/>
          <cell r="MIH52"/>
          <cell r="MII52"/>
          <cell r="MIJ52"/>
          <cell r="MIK52"/>
          <cell r="MIL52"/>
          <cell r="MIM52"/>
          <cell r="MIN52"/>
          <cell r="MIO52"/>
          <cell r="MIP52"/>
          <cell r="MIQ52"/>
          <cell r="MIR52"/>
          <cell r="MIS52"/>
          <cell r="MIT52"/>
          <cell r="MIU52"/>
          <cell r="MIV52"/>
          <cell r="MIW52"/>
          <cell r="MIX52"/>
          <cell r="MIY52"/>
          <cell r="MIZ52"/>
          <cell r="MJA52"/>
          <cell r="MJB52"/>
          <cell r="MJC52"/>
          <cell r="MJD52"/>
          <cell r="MJE52"/>
          <cell r="MJF52"/>
          <cell r="MJG52"/>
          <cell r="MJH52"/>
          <cell r="MJI52"/>
          <cell r="MJJ52"/>
          <cell r="MJK52"/>
          <cell r="MJL52"/>
          <cell r="MJM52"/>
          <cell r="MJN52"/>
          <cell r="MJO52"/>
          <cell r="MJP52"/>
          <cell r="MJQ52"/>
          <cell r="MJR52"/>
          <cell r="MJS52"/>
          <cell r="MJT52"/>
          <cell r="MJU52"/>
          <cell r="MJV52"/>
          <cell r="MJW52"/>
          <cell r="MJX52"/>
          <cell r="MJY52"/>
          <cell r="MJZ52"/>
          <cell r="MKA52"/>
          <cell r="MKB52"/>
          <cell r="MKC52"/>
          <cell r="MKD52"/>
          <cell r="MKE52"/>
          <cell r="MKF52"/>
          <cell r="MKG52"/>
          <cell r="MKH52"/>
          <cell r="MKI52"/>
          <cell r="MKJ52"/>
          <cell r="MKK52"/>
          <cell r="MKL52"/>
          <cell r="MKM52"/>
          <cell r="MKN52"/>
          <cell r="MKO52"/>
          <cell r="MKP52"/>
          <cell r="MKQ52"/>
          <cell r="MKR52"/>
          <cell r="MKS52"/>
          <cell r="MKT52"/>
          <cell r="MKU52"/>
          <cell r="MKV52"/>
          <cell r="MKW52"/>
          <cell r="MKX52"/>
          <cell r="MKY52"/>
          <cell r="MKZ52"/>
          <cell r="MLA52"/>
          <cell r="MLB52"/>
          <cell r="MLC52"/>
          <cell r="MLD52"/>
          <cell r="MLE52"/>
          <cell r="MLF52"/>
          <cell r="MLG52"/>
          <cell r="MLH52"/>
          <cell r="MLI52"/>
          <cell r="MLJ52"/>
          <cell r="MLK52"/>
          <cell r="MLL52"/>
          <cell r="MLM52"/>
          <cell r="MLN52"/>
          <cell r="MLO52"/>
          <cell r="MLP52"/>
          <cell r="MLQ52"/>
          <cell r="MLR52"/>
          <cell r="MLS52"/>
          <cell r="MLT52"/>
          <cell r="MLU52"/>
          <cell r="MLV52"/>
          <cell r="MLW52"/>
          <cell r="MLX52"/>
          <cell r="MLY52"/>
          <cell r="MLZ52"/>
          <cell r="MMA52"/>
          <cell r="MMB52"/>
          <cell r="MMC52"/>
          <cell r="MMD52"/>
          <cell r="MME52"/>
          <cell r="MMF52"/>
          <cell r="MMG52"/>
          <cell r="MMH52"/>
          <cell r="MMI52"/>
          <cell r="MMJ52"/>
          <cell r="MMK52"/>
          <cell r="MML52"/>
          <cell r="MMM52"/>
          <cell r="MMN52"/>
          <cell r="MMO52"/>
          <cell r="MMP52"/>
          <cell r="MMQ52"/>
          <cell r="MMR52"/>
          <cell r="MMS52"/>
          <cell r="MMT52"/>
          <cell r="MMU52"/>
          <cell r="MMV52"/>
          <cell r="MMW52"/>
          <cell r="MMX52"/>
          <cell r="MMY52"/>
          <cell r="MMZ52"/>
          <cell r="MNA52"/>
          <cell r="MNB52"/>
          <cell r="MNC52"/>
          <cell r="MND52"/>
          <cell r="MNE52"/>
          <cell r="MNF52"/>
          <cell r="MNG52"/>
          <cell r="MNH52"/>
          <cell r="MNI52"/>
          <cell r="MNJ52"/>
          <cell r="MNK52"/>
          <cell r="MNL52"/>
          <cell r="MNM52"/>
          <cell r="MNN52"/>
          <cell r="MNO52"/>
          <cell r="MNP52"/>
          <cell r="MNQ52"/>
          <cell r="MNR52"/>
          <cell r="MNS52"/>
          <cell r="MNT52"/>
          <cell r="MNU52"/>
          <cell r="MNV52"/>
          <cell r="MNW52"/>
          <cell r="MNX52"/>
          <cell r="MNY52"/>
          <cell r="MNZ52"/>
          <cell r="MOA52"/>
          <cell r="MOB52"/>
          <cell r="MOC52"/>
          <cell r="MOD52"/>
          <cell r="MOE52"/>
          <cell r="MOF52"/>
          <cell r="MOG52"/>
          <cell r="MOH52"/>
          <cell r="MOI52"/>
          <cell r="MOJ52"/>
          <cell r="MOK52"/>
          <cell r="MOL52"/>
          <cell r="MOM52"/>
          <cell r="MON52"/>
          <cell r="MOO52"/>
          <cell r="MOP52"/>
          <cell r="MOQ52"/>
          <cell r="MOR52"/>
          <cell r="MOS52"/>
          <cell r="MOT52"/>
          <cell r="MOU52"/>
          <cell r="MOV52"/>
          <cell r="MOW52"/>
          <cell r="MOX52"/>
          <cell r="MOY52"/>
          <cell r="MOZ52"/>
          <cell r="MPA52"/>
          <cell r="MPB52"/>
          <cell r="MPC52"/>
          <cell r="MPD52"/>
          <cell r="MPE52"/>
          <cell r="MPF52"/>
          <cell r="MPG52"/>
          <cell r="MPH52"/>
          <cell r="MPI52"/>
          <cell r="MPJ52"/>
          <cell r="MPK52"/>
          <cell r="MPL52"/>
          <cell r="MPM52"/>
          <cell r="MPN52"/>
          <cell r="MPO52"/>
          <cell r="MPP52"/>
          <cell r="MPQ52"/>
          <cell r="MPR52"/>
          <cell r="MPS52"/>
          <cell r="MPT52"/>
          <cell r="MPU52"/>
          <cell r="MPV52"/>
          <cell r="MPW52"/>
          <cell r="MPX52"/>
          <cell r="MPY52"/>
          <cell r="MPZ52"/>
          <cell r="MQA52"/>
          <cell r="MQB52"/>
          <cell r="MQC52"/>
          <cell r="MQD52"/>
          <cell r="MQE52"/>
          <cell r="MQF52"/>
          <cell r="MQG52"/>
          <cell r="MQH52"/>
          <cell r="MQI52"/>
          <cell r="MQJ52"/>
          <cell r="MQK52"/>
          <cell r="MQL52"/>
          <cell r="MQM52"/>
          <cell r="MQN52"/>
          <cell r="MQO52"/>
          <cell r="MQP52"/>
          <cell r="MQQ52"/>
          <cell r="MQR52"/>
          <cell r="MQS52"/>
          <cell r="MQT52"/>
          <cell r="MQU52"/>
          <cell r="MQV52"/>
          <cell r="MQW52"/>
          <cell r="MQX52"/>
          <cell r="MQY52"/>
          <cell r="MQZ52"/>
          <cell r="MRA52"/>
          <cell r="MRB52"/>
          <cell r="MRC52"/>
          <cell r="MRD52"/>
          <cell r="MRE52"/>
          <cell r="MRF52"/>
          <cell r="MRG52"/>
          <cell r="MRH52"/>
          <cell r="MRI52"/>
          <cell r="MRJ52"/>
          <cell r="MRK52"/>
          <cell r="MRL52"/>
          <cell r="MRM52"/>
          <cell r="MRN52"/>
          <cell r="MRO52"/>
          <cell r="MRP52"/>
          <cell r="MRQ52"/>
          <cell r="MRR52"/>
          <cell r="MRS52"/>
          <cell r="MRT52"/>
          <cell r="MRU52"/>
          <cell r="MRV52"/>
          <cell r="MRW52"/>
          <cell r="MRX52"/>
          <cell r="MRY52"/>
          <cell r="MRZ52"/>
          <cell r="MSA52"/>
          <cell r="MSB52"/>
          <cell r="MSC52"/>
          <cell r="MSD52"/>
          <cell r="MSE52"/>
          <cell r="MSF52"/>
          <cell r="MSG52"/>
          <cell r="MSH52"/>
          <cell r="MSI52"/>
          <cell r="MSJ52"/>
          <cell r="MSK52"/>
          <cell r="MSL52"/>
          <cell r="MSM52"/>
          <cell r="MSN52"/>
          <cell r="MSO52"/>
          <cell r="MSP52"/>
          <cell r="MSQ52"/>
          <cell r="MSR52"/>
          <cell r="MSS52"/>
          <cell r="MST52"/>
          <cell r="MSU52"/>
          <cell r="MSV52"/>
          <cell r="MSW52"/>
          <cell r="MSX52"/>
          <cell r="MSY52"/>
          <cell r="MSZ52"/>
          <cell r="MTA52"/>
          <cell r="MTB52"/>
          <cell r="MTC52"/>
          <cell r="MTD52"/>
          <cell r="MTE52"/>
          <cell r="MTF52"/>
          <cell r="MTG52"/>
          <cell r="MTH52"/>
          <cell r="MTI52"/>
          <cell r="MTJ52"/>
          <cell r="MTK52"/>
          <cell r="MTL52"/>
          <cell r="MTM52"/>
          <cell r="MTN52"/>
          <cell r="MTO52"/>
          <cell r="MTP52"/>
          <cell r="MTQ52"/>
          <cell r="MTR52"/>
          <cell r="MTS52"/>
          <cell r="MTT52"/>
          <cell r="MTU52"/>
          <cell r="MTV52"/>
          <cell r="MTW52"/>
          <cell r="MTX52"/>
          <cell r="MTY52"/>
          <cell r="MTZ52"/>
          <cell r="MUA52"/>
          <cell r="MUB52"/>
          <cell r="MUC52"/>
          <cell r="MUD52"/>
          <cell r="MUE52"/>
          <cell r="MUF52"/>
          <cell r="MUG52"/>
          <cell r="MUH52"/>
          <cell r="MUI52"/>
          <cell r="MUJ52"/>
          <cell r="MUK52"/>
          <cell r="MUL52"/>
          <cell r="MUM52"/>
          <cell r="MUN52"/>
          <cell r="MUO52"/>
          <cell r="MUP52"/>
          <cell r="MUQ52"/>
          <cell r="MUR52"/>
          <cell r="MUS52"/>
          <cell r="MUT52"/>
          <cell r="MUU52"/>
          <cell r="MUV52"/>
          <cell r="MUW52"/>
          <cell r="MUX52"/>
          <cell r="MUY52"/>
          <cell r="MUZ52"/>
          <cell r="MVA52"/>
          <cell r="MVB52"/>
          <cell r="MVC52"/>
          <cell r="MVD52"/>
          <cell r="MVE52"/>
          <cell r="MVF52"/>
          <cell r="MVG52"/>
          <cell r="MVH52"/>
          <cell r="MVI52"/>
          <cell r="MVJ52"/>
          <cell r="MVK52"/>
          <cell r="MVL52"/>
          <cell r="MVM52"/>
          <cell r="MVN52"/>
          <cell r="MVO52"/>
          <cell r="MVP52"/>
          <cell r="MVQ52"/>
          <cell r="MVR52"/>
          <cell r="MVS52"/>
          <cell r="MVT52"/>
          <cell r="MVU52"/>
          <cell r="MVV52"/>
          <cell r="MVW52"/>
          <cell r="MVX52"/>
          <cell r="MVY52"/>
          <cell r="MVZ52"/>
          <cell r="MWA52"/>
          <cell r="MWB52"/>
          <cell r="MWC52"/>
          <cell r="MWD52"/>
          <cell r="MWE52"/>
          <cell r="MWF52"/>
          <cell r="MWG52"/>
          <cell r="MWH52"/>
          <cell r="MWI52"/>
          <cell r="MWJ52"/>
          <cell r="MWK52"/>
          <cell r="MWL52"/>
          <cell r="MWM52"/>
          <cell r="MWN52"/>
          <cell r="MWO52"/>
          <cell r="MWP52"/>
          <cell r="MWQ52"/>
          <cell r="MWR52"/>
          <cell r="MWS52"/>
          <cell r="MWT52"/>
          <cell r="MWU52"/>
          <cell r="MWV52"/>
          <cell r="MWW52"/>
          <cell r="MWX52"/>
          <cell r="MWY52"/>
          <cell r="MWZ52"/>
          <cell r="MXA52"/>
          <cell r="MXB52"/>
          <cell r="MXC52"/>
          <cell r="MXD52"/>
          <cell r="MXE52"/>
          <cell r="MXF52"/>
          <cell r="MXG52"/>
          <cell r="MXH52"/>
          <cell r="MXI52"/>
          <cell r="MXJ52"/>
          <cell r="MXK52"/>
          <cell r="MXL52"/>
          <cell r="MXM52"/>
          <cell r="MXN52"/>
          <cell r="MXO52"/>
          <cell r="MXP52"/>
          <cell r="MXQ52"/>
          <cell r="MXR52"/>
          <cell r="MXS52"/>
          <cell r="MXT52"/>
          <cell r="MXU52"/>
          <cell r="MXV52"/>
          <cell r="MXW52"/>
          <cell r="MXX52"/>
          <cell r="MXY52"/>
          <cell r="MXZ52"/>
          <cell r="MYA52"/>
          <cell r="MYB52"/>
          <cell r="MYC52"/>
          <cell r="MYD52"/>
          <cell r="MYE52"/>
          <cell r="MYF52"/>
          <cell r="MYG52"/>
          <cell r="MYH52"/>
          <cell r="MYI52"/>
          <cell r="MYJ52"/>
          <cell r="MYK52"/>
          <cell r="MYL52"/>
          <cell r="MYM52"/>
          <cell r="MYN52"/>
          <cell r="MYO52"/>
          <cell r="MYP52"/>
          <cell r="MYQ52"/>
          <cell r="MYR52"/>
          <cell r="MYS52"/>
          <cell r="MYT52"/>
          <cell r="MYU52"/>
          <cell r="MYV52"/>
          <cell r="MYW52"/>
          <cell r="MYX52"/>
          <cell r="MYY52"/>
          <cell r="MYZ52"/>
          <cell r="MZA52"/>
          <cell r="MZB52"/>
          <cell r="MZC52"/>
          <cell r="MZD52"/>
          <cell r="MZE52"/>
          <cell r="MZF52"/>
          <cell r="MZG52"/>
          <cell r="MZH52"/>
          <cell r="MZI52"/>
          <cell r="MZJ52"/>
          <cell r="MZK52"/>
          <cell r="MZL52"/>
          <cell r="MZM52"/>
          <cell r="MZN52"/>
          <cell r="MZO52"/>
          <cell r="MZP52"/>
          <cell r="MZQ52"/>
          <cell r="MZR52"/>
          <cell r="MZS52"/>
          <cell r="MZT52"/>
          <cell r="MZU52"/>
          <cell r="MZV52"/>
          <cell r="MZW52"/>
          <cell r="MZX52"/>
          <cell r="MZY52"/>
          <cell r="MZZ52"/>
          <cell r="NAA52"/>
          <cell r="NAB52"/>
          <cell r="NAC52"/>
          <cell r="NAD52"/>
          <cell r="NAE52"/>
          <cell r="NAF52"/>
          <cell r="NAG52"/>
          <cell r="NAH52"/>
          <cell r="NAI52"/>
          <cell r="NAJ52"/>
          <cell r="NAK52"/>
          <cell r="NAL52"/>
          <cell r="NAM52"/>
          <cell r="NAN52"/>
          <cell r="NAO52"/>
          <cell r="NAP52"/>
          <cell r="NAQ52"/>
          <cell r="NAR52"/>
          <cell r="NAS52"/>
          <cell r="NAT52"/>
          <cell r="NAU52"/>
          <cell r="NAV52"/>
          <cell r="NAW52"/>
          <cell r="NAX52"/>
          <cell r="NAY52"/>
          <cell r="NAZ52"/>
          <cell r="NBA52"/>
          <cell r="NBB52"/>
          <cell r="NBC52"/>
          <cell r="NBD52"/>
          <cell r="NBE52"/>
          <cell r="NBF52"/>
          <cell r="NBG52"/>
          <cell r="NBH52"/>
          <cell r="NBI52"/>
          <cell r="NBJ52"/>
          <cell r="NBK52"/>
          <cell r="NBL52"/>
          <cell r="NBM52"/>
          <cell r="NBN52"/>
          <cell r="NBO52"/>
          <cell r="NBP52"/>
          <cell r="NBQ52"/>
          <cell r="NBR52"/>
          <cell r="NBS52"/>
          <cell r="NBT52"/>
          <cell r="NBU52"/>
          <cell r="NBV52"/>
          <cell r="NBW52"/>
          <cell r="NBX52"/>
          <cell r="NBY52"/>
          <cell r="NBZ52"/>
          <cell r="NCA52"/>
          <cell r="NCB52"/>
          <cell r="NCC52"/>
          <cell r="NCD52"/>
          <cell r="NCE52"/>
          <cell r="NCF52"/>
          <cell r="NCG52"/>
          <cell r="NCH52"/>
          <cell r="NCI52"/>
          <cell r="NCJ52"/>
          <cell r="NCK52"/>
          <cell r="NCL52"/>
          <cell r="NCM52"/>
          <cell r="NCN52"/>
          <cell r="NCO52"/>
          <cell r="NCP52"/>
          <cell r="NCQ52"/>
          <cell r="NCR52"/>
          <cell r="NCS52"/>
          <cell r="NCT52"/>
          <cell r="NCU52"/>
          <cell r="NCV52"/>
          <cell r="NCW52"/>
          <cell r="NCX52"/>
          <cell r="NCY52"/>
          <cell r="NCZ52"/>
          <cell r="NDA52"/>
          <cell r="NDB52"/>
          <cell r="NDC52"/>
          <cell r="NDD52"/>
          <cell r="NDE52"/>
          <cell r="NDF52"/>
          <cell r="NDG52"/>
          <cell r="NDH52"/>
          <cell r="NDI52"/>
          <cell r="NDJ52"/>
          <cell r="NDK52"/>
          <cell r="NDL52"/>
          <cell r="NDM52"/>
          <cell r="NDN52"/>
          <cell r="NDO52"/>
          <cell r="NDP52"/>
          <cell r="NDQ52"/>
          <cell r="NDR52"/>
          <cell r="NDS52"/>
          <cell r="NDT52"/>
          <cell r="NDU52"/>
          <cell r="NDV52"/>
          <cell r="NDW52"/>
          <cell r="NDX52"/>
          <cell r="NDY52"/>
          <cell r="NDZ52"/>
          <cell r="NEA52"/>
          <cell r="NEB52"/>
          <cell r="NEC52"/>
          <cell r="NED52"/>
          <cell r="NEE52"/>
          <cell r="NEF52"/>
          <cell r="NEG52"/>
          <cell r="NEH52"/>
          <cell r="NEI52"/>
          <cell r="NEJ52"/>
          <cell r="NEK52"/>
          <cell r="NEL52"/>
          <cell r="NEM52"/>
          <cell r="NEN52"/>
          <cell r="NEO52"/>
          <cell r="NEP52"/>
          <cell r="NEQ52"/>
          <cell r="NER52"/>
          <cell r="NES52"/>
          <cell r="NET52"/>
          <cell r="NEU52"/>
          <cell r="NEV52"/>
          <cell r="NEW52"/>
          <cell r="NEX52"/>
          <cell r="NEY52"/>
          <cell r="NEZ52"/>
          <cell r="NFA52"/>
          <cell r="NFB52"/>
          <cell r="NFC52"/>
          <cell r="NFD52"/>
          <cell r="NFE52"/>
          <cell r="NFF52"/>
          <cell r="NFG52"/>
          <cell r="NFH52"/>
          <cell r="NFI52"/>
          <cell r="NFJ52"/>
          <cell r="NFK52"/>
          <cell r="NFL52"/>
          <cell r="NFM52"/>
          <cell r="NFN52"/>
          <cell r="NFO52"/>
          <cell r="NFP52"/>
          <cell r="NFQ52"/>
          <cell r="NFR52"/>
          <cell r="NFS52"/>
          <cell r="NFT52"/>
          <cell r="NFU52"/>
          <cell r="NFV52"/>
          <cell r="NFW52"/>
          <cell r="NFX52"/>
          <cell r="NFY52"/>
          <cell r="NFZ52"/>
          <cell r="NGA52"/>
          <cell r="NGB52"/>
          <cell r="NGC52"/>
          <cell r="NGD52"/>
          <cell r="NGE52"/>
          <cell r="NGF52"/>
          <cell r="NGG52"/>
          <cell r="NGH52"/>
          <cell r="NGI52"/>
          <cell r="NGJ52"/>
          <cell r="NGK52"/>
          <cell r="NGL52"/>
          <cell r="NGM52"/>
          <cell r="NGN52"/>
          <cell r="NGO52"/>
          <cell r="NGP52"/>
          <cell r="NGQ52"/>
          <cell r="NGR52"/>
          <cell r="NGS52"/>
          <cell r="NGT52"/>
          <cell r="NGU52"/>
          <cell r="NGV52"/>
          <cell r="NGW52"/>
          <cell r="NGX52"/>
          <cell r="NGY52"/>
          <cell r="NGZ52"/>
          <cell r="NHA52"/>
          <cell r="NHB52"/>
          <cell r="NHC52"/>
          <cell r="NHD52"/>
          <cell r="NHE52"/>
          <cell r="NHF52"/>
          <cell r="NHG52"/>
          <cell r="NHH52"/>
          <cell r="NHI52"/>
          <cell r="NHJ52"/>
          <cell r="NHK52"/>
          <cell r="NHL52"/>
          <cell r="NHM52"/>
          <cell r="NHN52"/>
          <cell r="NHO52"/>
          <cell r="NHP52"/>
          <cell r="NHQ52"/>
          <cell r="NHR52"/>
          <cell r="NHS52"/>
          <cell r="NHT52"/>
          <cell r="NHU52"/>
          <cell r="NHV52"/>
          <cell r="NHW52"/>
          <cell r="NHX52"/>
          <cell r="NHY52"/>
          <cell r="NHZ52"/>
          <cell r="NIA52"/>
          <cell r="NIB52"/>
          <cell r="NIC52"/>
          <cell r="NID52"/>
          <cell r="NIE52"/>
          <cell r="NIF52"/>
          <cell r="NIG52"/>
          <cell r="NIH52"/>
          <cell r="NII52"/>
          <cell r="NIJ52"/>
          <cell r="NIK52"/>
          <cell r="NIL52"/>
          <cell r="NIM52"/>
          <cell r="NIN52"/>
          <cell r="NIO52"/>
          <cell r="NIP52"/>
          <cell r="NIQ52"/>
          <cell r="NIR52"/>
          <cell r="NIS52"/>
          <cell r="NIT52"/>
          <cell r="NIU52"/>
          <cell r="NIV52"/>
          <cell r="NIW52"/>
          <cell r="NIX52"/>
          <cell r="NIY52"/>
          <cell r="NIZ52"/>
          <cell r="NJA52"/>
          <cell r="NJB52"/>
          <cell r="NJC52"/>
          <cell r="NJD52"/>
          <cell r="NJE52"/>
          <cell r="NJF52"/>
          <cell r="NJG52"/>
          <cell r="NJH52"/>
          <cell r="NJI52"/>
          <cell r="NJJ52"/>
          <cell r="NJK52"/>
          <cell r="NJL52"/>
          <cell r="NJM52"/>
          <cell r="NJN52"/>
          <cell r="NJO52"/>
          <cell r="NJP52"/>
          <cell r="NJQ52"/>
          <cell r="NJR52"/>
          <cell r="NJS52"/>
          <cell r="NJT52"/>
          <cell r="NJU52"/>
          <cell r="NJV52"/>
          <cell r="NJW52"/>
          <cell r="NJX52"/>
          <cell r="NJY52"/>
          <cell r="NJZ52"/>
          <cell r="NKA52"/>
          <cell r="NKB52"/>
          <cell r="NKC52"/>
          <cell r="NKD52"/>
          <cell r="NKE52"/>
          <cell r="NKF52"/>
          <cell r="NKG52"/>
          <cell r="NKH52"/>
          <cell r="NKI52"/>
          <cell r="NKJ52"/>
          <cell r="NKK52"/>
          <cell r="NKL52"/>
          <cell r="NKM52"/>
          <cell r="NKN52"/>
          <cell r="NKO52"/>
          <cell r="NKP52"/>
          <cell r="NKQ52"/>
          <cell r="NKR52"/>
          <cell r="NKS52"/>
          <cell r="NKT52"/>
          <cell r="NKU52"/>
          <cell r="NKV52"/>
          <cell r="NKW52"/>
          <cell r="NKX52"/>
          <cell r="NKY52"/>
          <cell r="NKZ52"/>
          <cell r="NLA52"/>
          <cell r="NLB52"/>
          <cell r="NLC52"/>
          <cell r="NLD52"/>
          <cell r="NLE52"/>
          <cell r="NLF52"/>
          <cell r="NLG52"/>
          <cell r="NLH52"/>
          <cell r="NLI52"/>
          <cell r="NLJ52"/>
          <cell r="NLK52"/>
          <cell r="NLL52"/>
          <cell r="NLM52"/>
          <cell r="NLN52"/>
          <cell r="NLO52"/>
          <cell r="NLP52"/>
          <cell r="NLQ52"/>
          <cell r="NLR52"/>
          <cell r="NLS52"/>
          <cell r="NLT52"/>
          <cell r="NLU52"/>
          <cell r="NLV52"/>
          <cell r="NLW52"/>
          <cell r="NLX52"/>
          <cell r="NLY52"/>
          <cell r="NLZ52"/>
          <cell r="NMA52"/>
          <cell r="NMB52"/>
          <cell r="NMC52"/>
          <cell r="NMD52"/>
          <cell r="NME52"/>
          <cell r="NMF52"/>
          <cell r="NMG52"/>
          <cell r="NMH52"/>
          <cell r="NMI52"/>
          <cell r="NMJ52"/>
          <cell r="NMK52"/>
          <cell r="NML52"/>
          <cell r="NMM52"/>
          <cell r="NMN52"/>
          <cell r="NMO52"/>
          <cell r="NMP52"/>
          <cell r="NMQ52"/>
          <cell r="NMR52"/>
          <cell r="NMS52"/>
          <cell r="NMT52"/>
          <cell r="NMU52"/>
          <cell r="NMV52"/>
          <cell r="NMW52"/>
          <cell r="NMX52"/>
          <cell r="NMY52"/>
          <cell r="NMZ52"/>
          <cell r="NNA52"/>
          <cell r="NNB52"/>
          <cell r="NNC52"/>
          <cell r="NND52"/>
          <cell r="NNE52"/>
          <cell r="NNF52"/>
          <cell r="NNG52"/>
          <cell r="NNH52"/>
          <cell r="NNI52"/>
          <cell r="NNJ52"/>
          <cell r="NNK52"/>
          <cell r="NNL52"/>
          <cell r="NNM52"/>
          <cell r="NNN52"/>
          <cell r="NNO52"/>
          <cell r="NNP52"/>
          <cell r="NNQ52"/>
          <cell r="NNR52"/>
          <cell r="NNS52"/>
          <cell r="NNT52"/>
          <cell r="NNU52"/>
          <cell r="NNV52"/>
          <cell r="NNW52"/>
          <cell r="NNX52"/>
          <cell r="NNY52"/>
          <cell r="NNZ52"/>
          <cell r="NOA52"/>
          <cell r="NOB52"/>
          <cell r="NOC52"/>
          <cell r="NOD52"/>
          <cell r="NOE52"/>
          <cell r="NOF52"/>
          <cell r="NOG52"/>
          <cell r="NOH52"/>
          <cell r="NOI52"/>
          <cell r="NOJ52"/>
          <cell r="NOK52"/>
          <cell r="NOL52"/>
          <cell r="NOM52"/>
          <cell r="NON52"/>
          <cell r="NOO52"/>
          <cell r="NOP52"/>
          <cell r="NOQ52"/>
          <cell r="NOR52"/>
          <cell r="NOS52"/>
          <cell r="NOT52"/>
          <cell r="NOU52"/>
          <cell r="NOV52"/>
          <cell r="NOW52"/>
          <cell r="NOX52"/>
          <cell r="NOY52"/>
          <cell r="NOZ52"/>
          <cell r="NPA52"/>
          <cell r="NPB52"/>
          <cell r="NPC52"/>
          <cell r="NPD52"/>
          <cell r="NPE52"/>
          <cell r="NPF52"/>
          <cell r="NPG52"/>
          <cell r="NPH52"/>
          <cell r="NPI52"/>
          <cell r="NPJ52"/>
          <cell r="NPK52"/>
          <cell r="NPL52"/>
          <cell r="NPM52"/>
          <cell r="NPN52"/>
          <cell r="NPO52"/>
          <cell r="NPP52"/>
          <cell r="NPQ52"/>
          <cell r="NPR52"/>
          <cell r="NPS52"/>
          <cell r="NPT52"/>
          <cell r="NPU52"/>
          <cell r="NPV52"/>
          <cell r="NPW52"/>
          <cell r="NPX52"/>
          <cell r="NPY52"/>
          <cell r="NPZ52"/>
          <cell r="NQA52"/>
          <cell r="NQB52"/>
          <cell r="NQC52"/>
          <cell r="NQD52"/>
          <cell r="NQE52"/>
          <cell r="NQF52"/>
          <cell r="NQG52"/>
          <cell r="NQH52"/>
          <cell r="NQI52"/>
          <cell r="NQJ52"/>
          <cell r="NQK52"/>
          <cell r="NQL52"/>
          <cell r="NQM52"/>
          <cell r="NQN52"/>
          <cell r="NQO52"/>
          <cell r="NQP52"/>
          <cell r="NQQ52"/>
          <cell r="NQR52"/>
          <cell r="NQS52"/>
          <cell r="NQT52"/>
          <cell r="NQU52"/>
          <cell r="NQV52"/>
          <cell r="NQW52"/>
          <cell r="NQX52"/>
          <cell r="NQY52"/>
          <cell r="NQZ52"/>
          <cell r="NRA52"/>
          <cell r="NRB52"/>
          <cell r="NRC52"/>
          <cell r="NRD52"/>
          <cell r="NRE52"/>
          <cell r="NRF52"/>
          <cell r="NRG52"/>
          <cell r="NRH52"/>
          <cell r="NRI52"/>
          <cell r="NRJ52"/>
          <cell r="NRK52"/>
          <cell r="NRL52"/>
          <cell r="NRM52"/>
          <cell r="NRN52"/>
          <cell r="NRO52"/>
          <cell r="NRP52"/>
          <cell r="NRQ52"/>
          <cell r="NRR52"/>
          <cell r="NRS52"/>
          <cell r="NRT52"/>
          <cell r="NRU52"/>
          <cell r="NRV52"/>
          <cell r="NRW52"/>
          <cell r="NRX52"/>
          <cell r="NRY52"/>
          <cell r="NRZ52"/>
          <cell r="NSA52"/>
          <cell r="NSB52"/>
          <cell r="NSC52"/>
          <cell r="NSD52"/>
          <cell r="NSE52"/>
          <cell r="NSF52"/>
          <cell r="NSG52"/>
          <cell r="NSH52"/>
          <cell r="NSI52"/>
          <cell r="NSJ52"/>
          <cell r="NSK52"/>
          <cell r="NSL52"/>
          <cell r="NSM52"/>
          <cell r="NSN52"/>
          <cell r="NSO52"/>
          <cell r="NSP52"/>
          <cell r="NSQ52"/>
          <cell r="NSR52"/>
          <cell r="NSS52"/>
          <cell r="NST52"/>
          <cell r="NSU52"/>
          <cell r="NSV52"/>
          <cell r="NSW52"/>
          <cell r="NSX52"/>
          <cell r="NSY52"/>
          <cell r="NSZ52"/>
          <cell r="NTA52"/>
          <cell r="NTB52"/>
          <cell r="NTC52"/>
          <cell r="NTD52"/>
          <cell r="NTE52"/>
          <cell r="NTF52"/>
          <cell r="NTG52"/>
          <cell r="NTH52"/>
          <cell r="NTI52"/>
          <cell r="NTJ52"/>
          <cell r="NTK52"/>
          <cell r="NTL52"/>
          <cell r="NTM52"/>
          <cell r="NTN52"/>
          <cell r="NTO52"/>
          <cell r="NTP52"/>
          <cell r="NTQ52"/>
          <cell r="NTR52"/>
          <cell r="NTS52"/>
          <cell r="NTT52"/>
          <cell r="NTU52"/>
          <cell r="NTV52"/>
          <cell r="NTW52"/>
          <cell r="NTX52"/>
          <cell r="NTY52"/>
          <cell r="NTZ52"/>
          <cell r="NUA52"/>
          <cell r="NUB52"/>
          <cell r="NUC52"/>
          <cell r="NUD52"/>
          <cell r="NUE52"/>
          <cell r="NUF52"/>
          <cell r="NUG52"/>
          <cell r="NUH52"/>
          <cell r="NUI52"/>
          <cell r="NUJ52"/>
          <cell r="NUK52"/>
          <cell r="NUL52"/>
          <cell r="NUM52"/>
          <cell r="NUN52"/>
          <cell r="NUO52"/>
          <cell r="NUP52"/>
          <cell r="NUQ52"/>
          <cell r="NUR52"/>
          <cell r="NUS52"/>
          <cell r="NUT52"/>
          <cell r="NUU52"/>
          <cell r="NUV52"/>
          <cell r="NUW52"/>
          <cell r="NUX52"/>
          <cell r="NUY52"/>
          <cell r="NUZ52"/>
          <cell r="NVA52"/>
          <cell r="NVB52"/>
          <cell r="NVC52"/>
          <cell r="NVD52"/>
          <cell r="NVE52"/>
          <cell r="NVF52"/>
          <cell r="NVG52"/>
          <cell r="NVH52"/>
          <cell r="NVI52"/>
          <cell r="NVJ52"/>
          <cell r="NVK52"/>
          <cell r="NVL52"/>
          <cell r="NVM52"/>
          <cell r="NVN52"/>
          <cell r="NVO52"/>
          <cell r="NVP52"/>
          <cell r="NVQ52"/>
          <cell r="NVR52"/>
          <cell r="NVS52"/>
          <cell r="NVT52"/>
          <cell r="NVU52"/>
          <cell r="NVV52"/>
          <cell r="NVW52"/>
          <cell r="NVX52"/>
          <cell r="NVY52"/>
          <cell r="NVZ52"/>
          <cell r="NWA52"/>
          <cell r="NWB52"/>
          <cell r="NWC52"/>
          <cell r="NWD52"/>
          <cell r="NWE52"/>
          <cell r="NWF52"/>
          <cell r="NWG52"/>
          <cell r="NWH52"/>
          <cell r="NWI52"/>
          <cell r="NWJ52"/>
          <cell r="NWK52"/>
          <cell r="NWL52"/>
          <cell r="NWM52"/>
          <cell r="NWN52"/>
          <cell r="NWO52"/>
          <cell r="NWP52"/>
          <cell r="NWQ52"/>
          <cell r="NWR52"/>
          <cell r="NWS52"/>
          <cell r="NWT52"/>
          <cell r="NWU52"/>
          <cell r="NWV52"/>
          <cell r="NWW52"/>
          <cell r="NWX52"/>
          <cell r="NWY52"/>
          <cell r="NWZ52"/>
          <cell r="NXA52"/>
          <cell r="NXB52"/>
          <cell r="NXC52"/>
          <cell r="NXD52"/>
          <cell r="NXE52"/>
          <cell r="NXF52"/>
          <cell r="NXG52"/>
          <cell r="NXH52"/>
          <cell r="NXI52"/>
          <cell r="NXJ52"/>
          <cell r="NXK52"/>
          <cell r="NXL52"/>
          <cell r="NXM52"/>
          <cell r="NXN52"/>
          <cell r="NXO52"/>
          <cell r="NXP52"/>
          <cell r="NXQ52"/>
          <cell r="NXR52"/>
          <cell r="NXS52"/>
          <cell r="NXT52"/>
          <cell r="NXU52"/>
          <cell r="NXV52"/>
          <cell r="NXW52"/>
          <cell r="NXX52"/>
          <cell r="NXY52"/>
          <cell r="NXZ52"/>
          <cell r="NYA52"/>
          <cell r="NYB52"/>
          <cell r="NYC52"/>
          <cell r="NYD52"/>
          <cell r="NYE52"/>
          <cell r="NYF52"/>
          <cell r="NYG52"/>
          <cell r="NYH52"/>
          <cell r="NYI52"/>
          <cell r="NYJ52"/>
          <cell r="NYK52"/>
          <cell r="NYL52"/>
          <cell r="NYM52"/>
          <cell r="NYN52"/>
          <cell r="NYO52"/>
          <cell r="NYP52"/>
          <cell r="NYQ52"/>
          <cell r="NYR52"/>
          <cell r="NYS52"/>
          <cell r="NYT52"/>
          <cell r="NYU52"/>
          <cell r="NYV52"/>
          <cell r="NYW52"/>
          <cell r="NYX52"/>
          <cell r="NYY52"/>
          <cell r="NYZ52"/>
          <cell r="NZA52"/>
          <cell r="NZB52"/>
          <cell r="NZC52"/>
          <cell r="NZD52"/>
          <cell r="NZE52"/>
          <cell r="NZF52"/>
          <cell r="NZG52"/>
          <cell r="NZH52"/>
          <cell r="NZI52"/>
          <cell r="NZJ52"/>
          <cell r="NZK52"/>
          <cell r="NZL52"/>
          <cell r="NZM52"/>
          <cell r="NZN52"/>
          <cell r="NZO52"/>
          <cell r="NZP52"/>
          <cell r="NZQ52"/>
          <cell r="NZR52"/>
          <cell r="NZS52"/>
          <cell r="NZT52"/>
          <cell r="NZU52"/>
          <cell r="NZV52"/>
          <cell r="NZW52"/>
          <cell r="NZX52"/>
          <cell r="NZY52"/>
          <cell r="NZZ52"/>
          <cell r="OAA52"/>
          <cell r="OAB52"/>
          <cell r="OAC52"/>
          <cell r="OAD52"/>
          <cell r="OAE52"/>
          <cell r="OAF52"/>
          <cell r="OAG52"/>
          <cell r="OAH52"/>
          <cell r="OAI52"/>
          <cell r="OAJ52"/>
          <cell r="OAK52"/>
          <cell r="OAL52"/>
          <cell r="OAM52"/>
          <cell r="OAN52"/>
          <cell r="OAO52"/>
          <cell r="OAP52"/>
          <cell r="OAQ52"/>
          <cell r="OAR52"/>
          <cell r="OAS52"/>
          <cell r="OAT52"/>
          <cell r="OAU52"/>
          <cell r="OAV52"/>
          <cell r="OAW52"/>
          <cell r="OAX52"/>
          <cell r="OAY52"/>
          <cell r="OAZ52"/>
          <cell r="OBA52"/>
          <cell r="OBB52"/>
          <cell r="OBC52"/>
          <cell r="OBD52"/>
          <cell r="OBE52"/>
          <cell r="OBF52"/>
          <cell r="OBG52"/>
          <cell r="OBH52"/>
          <cell r="OBI52"/>
          <cell r="OBJ52"/>
          <cell r="OBK52"/>
          <cell r="OBL52"/>
          <cell r="OBM52"/>
          <cell r="OBN52"/>
          <cell r="OBO52"/>
          <cell r="OBP52"/>
          <cell r="OBQ52"/>
          <cell r="OBR52"/>
          <cell r="OBS52"/>
          <cell r="OBT52"/>
          <cell r="OBU52"/>
          <cell r="OBV52"/>
          <cell r="OBW52"/>
          <cell r="OBX52"/>
          <cell r="OBY52"/>
          <cell r="OBZ52"/>
          <cell r="OCA52"/>
          <cell r="OCB52"/>
          <cell r="OCC52"/>
          <cell r="OCD52"/>
          <cell r="OCE52"/>
          <cell r="OCF52"/>
          <cell r="OCG52"/>
          <cell r="OCH52"/>
          <cell r="OCI52"/>
          <cell r="OCJ52"/>
          <cell r="OCK52"/>
          <cell r="OCL52"/>
          <cell r="OCM52"/>
          <cell r="OCN52"/>
          <cell r="OCO52"/>
          <cell r="OCP52"/>
          <cell r="OCQ52"/>
          <cell r="OCR52"/>
          <cell r="OCS52"/>
          <cell r="OCT52"/>
          <cell r="OCU52"/>
          <cell r="OCV52"/>
          <cell r="OCW52"/>
          <cell r="OCX52"/>
          <cell r="OCY52"/>
          <cell r="OCZ52"/>
          <cell r="ODA52"/>
          <cell r="ODB52"/>
          <cell r="ODC52"/>
          <cell r="ODD52"/>
          <cell r="ODE52"/>
          <cell r="ODF52"/>
          <cell r="ODG52"/>
          <cell r="ODH52"/>
          <cell r="ODI52"/>
          <cell r="ODJ52"/>
          <cell r="ODK52"/>
          <cell r="ODL52"/>
          <cell r="ODM52"/>
          <cell r="ODN52"/>
          <cell r="ODO52"/>
          <cell r="ODP52"/>
          <cell r="ODQ52"/>
          <cell r="ODR52"/>
          <cell r="ODS52"/>
          <cell r="ODT52"/>
          <cell r="ODU52"/>
          <cell r="ODV52"/>
          <cell r="ODW52"/>
          <cell r="ODX52"/>
          <cell r="ODY52"/>
          <cell r="ODZ52"/>
          <cell r="OEA52"/>
          <cell r="OEB52"/>
          <cell r="OEC52"/>
          <cell r="OED52"/>
          <cell r="OEE52"/>
          <cell r="OEF52"/>
          <cell r="OEG52"/>
          <cell r="OEH52"/>
          <cell r="OEI52"/>
          <cell r="OEJ52"/>
          <cell r="OEK52"/>
          <cell r="OEL52"/>
          <cell r="OEM52"/>
          <cell r="OEN52"/>
          <cell r="OEO52"/>
          <cell r="OEP52"/>
          <cell r="OEQ52"/>
          <cell r="OER52"/>
          <cell r="OES52"/>
          <cell r="OET52"/>
          <cell r="OEU52"/>
          <cell r="OEV52"/>
          <cell r="OEW52"/>
          <cell r="OEX52"/>
          <cell r="OEY52"/>
          <cell r="OEZ52"/>
          <cell r="OFA52"/>
          <cell r="OFB52"/>
          <cell r="OFC52"/>
          <cell r="OFD52"/>
          <cell r="OFE52"/>
          <cell r="OFF52"/>
          <cell r="OFG52"/>
          <cell r="OFH52"/>
          <cell r="OFI52"/>
          <cell r="OFJ52"/>
          <cell r="OFK52"/>
          <cell r="OFL52"/>
          <cell r="OFM52"/>
          <cell r="OFN52"/>
          <cell r="OFO52"/>
          <cell r="OFP52"/>
          <cell r="OFQ52"/>
          <cell r="OFR52"/>
          <cell r="OFS52"/>
          <cell r="OFT52"/>
          <cell r="OFU52"/>
          <cell r="OFV52"/>
          <cell r="OFW52"/>
          <cell r="OFX52"/>
          <cell r="OFY52"/>
          <cell r="OFZ52"/>
          <cell r="OGA52"/>
          <cell r="OGB52"/>
          <cell r="OGC52"/>
          <cell r="OGD52"/>
          <cell r="OGE52"/>
          <cell r="OGF52"/>
          <cell r="OGG52"/>
          <cell r="OGH52"/>
          <cell r="OGI52"/>
          <cell r="OGJ52"/>
          <cell r="OGK52"/>
          <cell r="OGL52"/>
          <cell r="OGM52"/>
          <cell r="OGN52"/>
          <cell r="OGO52"/>
          <cell r="OGP52"/>
          <cell r="OGQ52"/>
          <cell r="OGR52"/>
          <cell r="OGS52"/>
          <cell r="OGT52"/>
          <cell r="OGU52"/>
          <cell r="OGV52"/>
          <cell r="OGW52"/>
          <cell r="OGX52"/>
          <cell r="OGY52"/>
          <cell r="OGZ52"/>
          <cell r="OHA52"/>
          <cell r="OHB52"/>
          <cell r="OHC52"/>
          <cell r="OHD52"/>
          <cell r="OHE52"/>
          <cell r="OHF52"/>
          <cell r="OHG52"/>
          <cell r="OHH52"/>
          <cell r="OHI52"/>
          <cell r="OHJ52"/>
          <cell r="OHK52"/>
          <cell r="OHL52"/>
          <cell r="OHM52"/>
          <cell r="OHN52"/>
          <cell r="OHO52"/>
          <cell r="OHP52"/>
          <cell r="OHQ52"/>
          <cell r="OHR52"/>
          <cell r="OHS52"/>
          <cell r="OHT52"/>
          <cell r="OHU52"/>
          <cell r="OHV52"/>
          <cell r="OHW52"/>
          <cell r="OHX52"/>
          <cell r="OHY52"/>
          <cell r="OHZ52"/>
          <cell r="OIA52"/>
          <cell r="OIB52"/>
          <cell r="OIC52"/>
          <cell r="OID52"/>
          <cell r="OIE52"/>
          <cell r="OIF52"/>
          <cell r="OIG52"/>
          <cell r="OIH52"/>
          <cell r="OII52"/>
          <cell r="OIJ52"/>
          <cell r="OIK52"/>
          <cell r="OIL52"/>
          <cell r="OIM52"/>
          <cell r="OIN52"/>
          <cell r="OIO52"/>
          <cell r="OIP52"/>
          <cell r="OIQ52"/>
          <cell r="OIR52"/>
          <cell r="OIS52"/>
          <cell r="OIT52"/>
          <cell r="OIU52"/>
          <cell r="OIV52"/>
          <cell r="OIW52"/>
          <cell r="OIX52"/>
          <cell r="OIY52"/>
          <cell r="OIZ52"/>
          <cell r="OJA52"/>
          <cell r="OJB52"/>
          <cell r="OJC52"/>
          <cell r="OJD52"/>
          <cell r="OJE52"/>
          <cell r="OJF52"/>
          <cell r="OJG52"/>
          <cell r="OJH52"/>
          <cell r="OJI52"/>
          <cell r="OJJ52"/>
          <cell r="OJK52"/>
          <cell r="OJL52"/>
          <cell r="OJM52"/>
          <cell r="OJN52"/>
          <cell r="OJO52"/>
          <cell r="OJP52"/>
          <cell r="OJQ52"/>
          <cell r="OJR52"/>
          <cell r="OJS52"/>
          <cell r="OJT52"/>
          <cell r="OJU52"/>
          <cell r="OJV52"/>
          <cell r="OJW52"/>
          <cell r="OJX52"/>
          <cell r="OJY52"/>
          <cell r="OJZ52"/>
          <cell r="OKA52"/>
          <cell r="OKB52"/>
          <cell r="OKC52"/>
          <cell r="OKD52"/>
          <cell r="OKE52"/>
          <cell r="OKF52"/>
          <cell r="OKG52"/>
          <cell r="OKH52"/>
          <cell r="OKI52"/>
          <cell r="OKJ52"/>
          <cell r="OKK52"/>
          <cell r="OKL52"/>
          <cell r="OKM52"/>
          <cell r="OKN52"/>
          <cell r="OKO52"/>
          <cell r="OKP52"/>
          <cell r="OKQ52"/>
          <cell r="OKR52"/>
          <cell r="OKS52"/>
          <cell r="OKT52"/>
          <cell r="OKU52"/>
          <cell r="OKV52"/>
          <cell r="OKW52"/>
          <cell r="OKX52"/>
          <cell r="OKY52"/>
          <cell r="OKZ52"/>
          <cell r="OLA52"/>
          <cell r="OLB52"/>
          <cell r="OLC52"/>
          <cell r="OLD52"/>
          <cell r="OLE52"/>
          <cell r="OLF52"/>
          <cell r="OLG52"/>
          <cell r="OLH52"/>
          <cell r="OLI52"/>
          <cell r="OLJ52"/>
          <cell r="OLK52"/>
          <cell r="OLL52"/>
          <cell r="OLM52"/>
          <cell r="OLN52"/>
          <cell r="OLO52"/>
          <cell r="OLP52"/>
          <cell r="OLQ52"/>
          <cell r="OLR52"/>
          <cell r="OLS52"/>
          <cell r="OLT52"/>
          <cell r="OLU52"/>
          <cell r="OLV52"/>
          <cell r="OLW52"/>
          <cell r="OLX52"/>
          <cell r="OLY52"/>
          <cell r="OLZ52"/>
          <cell r="OMA52"/>
          <cell r="OMB52"/>
          <cell r="OMC52"/>
          <cell r="OMD52"/>
          <cell r="OME52"/>
          <cell r="OMF52"/>
          <cell r="OMG52"/>
          <cell r="OMH52"/>
          <cell r="OMI52"/>
          <cell r="OMJ52"/>
          <cell r="OMK52"/>
          <cell r="OML52"/>
          <cell r="OMM52"/>
          <cell r="OMN52"/>
          <cell r="OMO52"/>
          <cell r="OMP52"/>
          <cell r="OMQ52"/>
          <cell r="OMR52"/>
          <cell r="OMS52"/>
          <cell r="OMT52"/>
          <cell r="OMU52"/>
          <cell r="OMV52"/>
          <cell r="OMW52"/>
          <cell r="OMX52"/>
          <cell r="OMY52"/>
          <cell r="OMZ52"/>
          <cell r="ONA52"/>
          <cell r="ONB52"/>
          <cell r="ONC52"/>
          <cell r="OND52"/>
          <cell r="ONE52"/>
          <cell r="ONF52"/>
          <cell r="ONG52"/>
          <cell r="ONH52"/>
          <cell r="ONI52"/>
          <cell r="ONJ52"/>
          <cell r="ONK52"/>
          <cell r="ONL52"/>
          <cell r="ONM52"/>
          <cell r="ONN52"/>
          <cell r="ONO52"/>
          <cell r="ONP52"/>
          <cell r="ONQ52"/>
          <cell r="ONR52"/>
          <cell r="ONS52"/>
          <cell r="ONT52"/>
          <cell r="ONU52"/>
          <cell r="ONV52"/>
          <cell r="ONW52"/>
          <cell r="ONX52"/>
          <cell r="ONY52"/>
          <cell r="ONZ52"/>
          <cell r="OOA52"/>
          <cell r="OOB52"/>
          <cell r="OOC52"/>
          <cell r="OOD52"/>
          <cell r="OOE52"/>
          <cell r="OOF52"/>
          <cell r="OOG52"/>
          <cell r="OOH52"/>
          <cell r="OOI52"/>
          <cell r="OOJ52"/>
          <cell r="OOK52"/>
          <cell r="OOL52"/>
          <cell r="OOM52"/>
          <cell r="OON52"/>
          <cell r="OOO52"/>
          <cell r="OOP52"/>
          <cell r="OOQ52"/>
          <cell r="OOR52"/>
          <cell r="OOS52"/>
          <cell r="OOT52"/>
          <cell r="OOU52"/>
          <cell r="OOV52"/>
          <cell r="OOW52"/>
          <cell r="OOX52"/>
          <cell r="OOY52"/>
          <cell r="OOZ52"/>
          <cell r="OPA52"/>
          <cell r="OPB52"/>
          <cell r="OPC52"/>
          <cell r="OPD52"/>
          <cell r="OPE52"/>
          <cell r="OPF52"/>
          <cell r="OPG52"/>
          <cell r="OPH52"/>
          <cell r="OPI52"/>
          <cell r="OPJ52"/>
          <cell r="OPK52"/>
          <cell r="OPL52"/>
          <cell r="OPM52"/>
          <cell r="OPN52"/>
          <cell r="OPO52"/>
          <cell r="OPP52"/>
          <cell r="OPQ52"/>
          <cell r="OPR52"/>
          <cell r="OPS52"/>
          <cell r="OPT52"/>
          <cell r="OPU52"/>
          <cell r="OPV52"/>
          <cell r="OPW52"/>
          <cell r="OPX52"/>
          <cell r="OPY52"/>
          <cell r="OPZ52"/>
          <cell r="OQA52"/>
          <cell r="OQB52"/>
          <cell r="OQC52"/>
          <cell r="OQD52"/>
          <cell r="OQE52"/>
          <cell r="OQF52"/>
          <cell r="OQG52"/>
          <cell r="OQH52"/>
          <cell r="OQI52"/>
          <cell r="OQJ52"/>
          <cell r="OQK52"/>
          <cell r="OQL52"/>
          <cell r="OQM52"/>
          <cell r="OQN52"/>
          <cell r="OQO52"/>
          <cell r="OQP52"/>
          <cell r="OQQ52"/>
          <cell r="OQR52"/>
          <cell r="OQS52"/>
          <cell r="OQT52"/>
          <cell r="OQU52"/>
          <cell r="OQV52"/>
          <cell r="OQW52"/>
          <cell r="OQX52"/>
          <cell r="OQY52"/>
          <cell r="OQZ52"/>
          <cell r="ORA52"/>
          <cell r="ORB52"/>
          <cell r="ORC52"/>
          <cell r="ORD52"/>
          <cell r="ORE52"/>
          <cell r="ORF52"/>
          <cell r="ORG52"/>
          <cell r="ORH52"/>
          <cell r="ORI52"/>
          <cell r="ORJ52"/>
          <cell r="ORK52"/>
          <cell r="ORL52"/>
          <cell r="ORM52"/>
          <cell r="ORN52"/>
          <cell r="ORO52"/>
          <cell r="ORP52"/>
          <cell r="ORQ52"/>
          <cell r="ORR52"/>
          <cell r="ORS52"/>
          <cell r="ORT52"/>
          <cell r="ORU52"/>
          <cell r="ORV52"/>
          <cell r="ORW52"/>
          <cell r="ORX52"/>
          <cell r="ORY52"/>
          <cell r="ORZ52"/>
          <cell r="OSA52"/>
          <cell r="OSB52"/>
          <cell r="OSC52"/>
          <cell r="OSD52"/>
          <cell r="OSE52"/>
          <cell r="OSF52"/>
          <cell r="OSG52"/>
          <cell r="OSH52"/>
          <cell r="OSI52"/>
          <cell r="OSJ52"/>
          <cell r="OSK52"/>
          <cell r="OSL52"/>
          <cell r="OSM52"/>
          <cell r="OSN52"/>
          <cell r="OSO52"/>
          <cell r="OSP52"/>
          <cell r="OSQ52"/>
          <cell r="OSR52"/>
          <cell r="OSS52"/>
          <cell r="OST52"/>
          <cell r="OSU52"/>
          <cell r="OSV52"/>
          <cell r="OSW52"/>
          <cell r="OSX52"/>
          <cell r="OSY52"/>
          <cell r="OSZ52"/>
          <cell r="OTA52"/>
          <cell r="OTB52"/>
          <cell r="OTC52"/>
          <cell r="OTD52"/>
          <cell r="OTE52"/>
          <cell r="OTF52"/>
          <cell r="OTG52"/>
          <cell r="OTH52"/>
          <cell r="OTI52"/>
          <cell r="OTJ52"/>
          <cell r="OTK52"/>
          <cell r="OTL52"/>
          <cell r="OTM52"/>
          <cell r="OTN52"/>
          <cell r="OTO52"/>
          <cell r="OTP52"/>
          <cell r="OTQ52"/>
          <cell r="OTR52"/>
          <cell r="OTS52"/>
          <cell r="OTT52"/>
          <cell r="OTU52"/>
          <cell r="OTV52"/>
          <cell r="OTW52"/>
          <cell r="OTX52"/>
          <cell r="OTY52"/>
          <cell r="OTZ52"/>
          <cell r="OUA52"/>
          <cell r="OUB52"/>
          <cell r="OUC52"/>
          <cell r="OUD52"/>
          <cell r="OUE52"/>
          <cell r="OUF52"/>
          <cell r="OUG52"/>
          <cell r="OUH52"/>
          <cell r="OUI52"/>
          <cell r="OUJ52"/>
          <cell r="OUK52"/>
          <cell r="OUL52"/>
          <cell r="OUM52"/>
          <cell r="OUN52"/>
          <cell r="OUO52"/>
          <cell r="OUP52"/>
          <cell r="OUQ52"/>
          <cell r="OUR52"/>
          <cell r="OUS52"/>
          <cell r="OUT52"/>
          <cell r="OUU52"/>
          <cell r="OUV52"/>
          <cell r="OUW52"/>
          <cell r="OUX52"/>
          <cell r="OUY52"/>
          <cell r="OUZ52"/>
          <cell r="OVA52"/>
          <cell r="OVB52"/>
          <cell r="OVC52"/>
          <cell r="OVD52"/>
          <cell r="OVE52"/>
          <cell r="OVF52"/>
          <cell r="OVG52"/>
          <cell r="OVH52"/>
          <cell r="OVI52"/>
          <cell r="OVJ52"/>
          <cell r="OVK52"/>
          <cell r="OVL52"/>
          <cell r="OVM52"/>
          <cell r="OVN52"/>
          <cell r="OVO52"/>
          <cell r="OVP52"/>
          <cell r="OVQ52"/>
          <cell r="OVR52"/>
          <cell r="OVS52"/>
          <cell r="OVT52"/>
          <cell r="OVU52"/>
          <cell r="OVV52"/>
          <cell r="OVW52"/>
          <cell r="OVX52"/>
          <cell r="OVY52"/>
          <cell r="OVZ52"/>
          <cell r="OWA52"/>
          <cell r="OWB52"/>
          <cell r="OWC52"/>
          <cell r="OWD52"/>
          <cell r="OWE52"/>
          <cell r="OWF52"/>
          <cell r="OWG52"/>
          <cell r="OWH52"/>
          <cell r="OWI52"/>
          <cell r="OWJ52"/>
          <cell r="OWK52"/>
          <cell r="OWL52"/>
          <cell r="OWM52"/>
          <cell r="OWN52"/>
          <cell r="OWO52"/>
          <cell r="OWP52"/>
          <cell r="OWQ52"/>
          <cell r="OWR52"/>
          <cell r="OWS52"/>
          <cell r="OWT52"/>
          <cell r="OWU52"/>
          <cell r="OWV52"/>
          <cell r="OWW52"/>
          <cell r="OWX52"/>
          <cell r="OWY52"/>
          <cell r="OWZ52"/>
          <cell r="OXA52"/>
          <cell r="OXB52"/>
          <cell r="OXC52"/>
          <cell r="OXD52"/>
          <cell r="OXE52"/>
          <cell r="OXF52"/>
          <cell r="OXG52"/>
          <cell r="OXH52"/>
          <cell r="OXI52"/>
          <cell r="OXJ52"/>
          <cell r="OXK52"/>
          <cell r="OXL52"/>
          <cell r="OXM52"/>
          <cell r="OXN52"/>
          <cell r="OXO52"/>
          <cell r="OXP52"/>
          <cell r="OXQ52"/>
          <cell r="OXR52"/>
          <cell r="OXS52"/>
          <cell r="OXT52"/>
          <cell r="OXU52"/>
          <cell r="OXV52"/>
          <cell r="OXW52"/>
          <cell r="OXX52"/>
          <cell r="OXY52"/>
          <cell r="OXZ52"/>
          <cell r="OYA52"/>
          <cell r="OYB52"/>
          <cell r="OYC52"/>
          <cell r="OYD52"/>
          <cell r="OYE52"/>
          <cell r="OYF52"/>
          <cell r="OYG52"/>
          <cell r="OYH52"/>
          <cell r="OYI52"/>
          <cell r="OYJ52"/>
          <cell r="OYK52"/>
          <cell r="OYL52"/>
          <cell r="OYM52"/>
          <cell r="OYN52"/>
          <cell r="OYO52"/>
          <cell r="OYP52"/>
          <cell r="OYQ52"/>
          <cell r="OYR52"/>
          <cell r="OYS52"/>
          <cell r="OYT52"/>
          <cell r="OYU52"/>
          <cell r="OYV52"/>
          <cell r="OYW52"/>
          <cell r="OYX52"/>
          <cell r="OYY52"/>
          <cell r="OYZ52"/>
          <cell r="OZA52"/>
          <cell r="OZB52"/>
          <cell r="OZC52"/>
          <cell r="OZD52"/>
          <cell r="OZE52"/>
          <cell r="OZF52"/>
          <cell r="OZG52"/>
          <cell r="OZH52"/>
          <cell r="OZI52"/>
          <cell r="OZJ52"/>
          <cell r="OZK52"/>
          <cell r="OZL52"/>
          <cell r="OZM52"/>
          <cell r="OZN52"/>
          <cell r="OZO52"/>
          <cell r="OZP52"/>
          <cell r="OZQ52"/>
          <cell r="OZR52"/>
          <cell r="OZS52"/>
          <cell r="OZT52"/>
          <cell r="OZU52"/>
          <cell r="OZV52"/>
          <cell r="OZW52"/>
          <cell r="OZX52"/>
          <cell r="OZY52"/>
          <cell r="OZZ52"/>
          <cell r="PAA52"/>
          <cell r="PAB52"/>
          <cell r="PAC52"/>
          <cell r="PAD52"/>
          <cell r="PAE52"/>
          <cell r="PAF52"/>
          <cell r="PAG52"/>
          <cell r="PAH52"/>
          <cell r="PAI52"/>
          <cell r="PAJ52"/>
          <cell r="PAK52"/>
          <cell r="PAL52"/>
          <cell r="PAM52"/>
          <cell r="PAN52"/>
          <cell r="PAO52"/>
          <cell r="PAP52"/>
          <cell r="PAQ52"/>
          <cell r="PAR52"/>
          <cell r="PAS52"/>
          <cell r="PAT52"/>
          <cell r="PAU52"/>
          <cell r="PAV52"/>
          <cell r="PAW52"/>
          <cell r="PAX52"/>
          <cell r="PAY52"/>
          <cell r="PAZ52"/>
          <cell r="PBA52"/>
          <cell r="PBB52"/>
          <cell r="PBC52"/>
          <cell r="PBD52"/>
          <cell r="PBE52"/>
          <cell r="PBF52"/>
          <cell r="PBG52"/>
          <cell r="PBH52"/>
          <cell r="PBI52"/>
          <cell r="PBJ52"/>
          <cell r="PBK52"/>
          <cell r="PBL52"/>
          <cell r="PBM52"/>
          <cell r="PBN52"/>
          <cell r="PBO52"/>
          <cell r="PBP52"/>
          <cell r="PBQ52"/>
          <cell r="PBR52"/>
          <cell r="PBS52"/>
          <cell r="PBT52"/>
          <cell r="PBU52"/>
          <cell r="PBV52"/>
          <cell r="PBW52"/>
          <cell r="PBX52"/>
          <cell r="PBY52"/>
          <cell r="PBZ52"/>
          <cell r="PCA52"/>
          <cell r="PCB52"/>
          <cell r="PCC52"/>
          <cell r="PCD52"/>
          <cell r="PCE52"/>
          <cell r="PCF52"/>
          <cell r="PCG52"/>
          <cell r="PCH52"/>
          <cell r="PCI52"/>
          <cell r="PCJ52"/>
          <cell r="PCK52"/>
          <cell r="PCL52"/>
          <cell r="PCM52"/>
          <cell r="PCN52"/>
          <cell r="PCO52"/>
          <cell r="PCP52"/>
          <cell r="PCQ52"/>
          <cell r="PCR52"/>
          <cell r="PCS52"/>
          <cell r="PCT52"/>
          <cell r="PCU52"/>
          <cell r="PCV52"/>
          <cell r="PCW52"/>
          <cell r="PCX52"/>
          <cell r="PCY52"/>
          <cell r="PCZ52"/>
          <cell r="PDA52"/>
          <cell r="PDB52"/>
          <cell r="PDC52"/>
          <cell r="PDD52"/>
          <cell r="PDE52"/>
          <cell r="PDF52"/>
          <cell r="PDG52"/>
          <cell r="PDH52"/>
          <cell r="PDI52"/>
          <cell r="PDJ52"/>
          <cell r="PDK52"/>
          <cell r="PDL52"/>
          <cell r="PDM52"/>
          <cell r="PDN52"/>
          <cell r="PDO52"/>
          <cell r="PDP52"/>
          <cell r="PDQ52"/>
          <cell r="PDR52"/>
          <cell r="PDS52"/>
          <cell r="PDT52"/>
          <cell r="PDU52"/>
          <cell r="PDV52"/>
          <cell r="PDW52"/>
          <cell r="PDX52"/>
          <cell r="PDY52"/>
          <cell r="PDZ52"/>
          <cell r="PEA52"/>
          <cell r="PEB52"/>
          <cell r="PEC52"/>
          <cell r="PED52"/>
          <cell r="PEE52"/>
          <cell r="PEF52"/>
          <cell r="PEG52"/>
          <cell r="PEH52"/>
          <cell r="PEI52"/>
          <cell r="PEJ52"/>
          <cell r="PEK52"/>
          <cell r="PEL52"/>
          <cell r="PEM52"/>
          <cell r="PEN52"/>
          <cell r="PEO52"/>
          <cell r="PEP52"/>
          <cell r="PEQ52"/>
          <cell r="PER52"/>
          <cell r="PES52"/>
          <cell r="PET52"/>
          <cell r="PEU52"/>
          <cell r="PEV52"/>
          <cell r="PEW52"/>
          <cell r="PEX52"/>
          <cell r="PEY52"/>
          <cell r="PEZ52"/>
          <cell r="PFA52"/>
          <cell r="PFB52"/>
          <cell r="PFC52"/>
          <cell r="PFD52"/>
          <cell r="PFE52"/>
          <cell r="PFF52"/>
          <cell r="PFG52"/>
          <cell r="PFH52"/>
          <cell r="PFI52"/>
          <cell r="PFJ52"/>
          <cell r="PFK52"/>
          <cell r="PFL52"/>
          <cell r="PFM52"/>
          <cell r="PFN52"/>
          <cell r="PFO52"/>
          <cell r="PFP52"/>
          <cell r="PFQ52"/>
          <cell r="PFR52"/>
          <cell r="PFS52"/>
          <cell r="PFT52"/>
          <cell r="PFU52"/>
          <cell r="PFV52"/>
          <cell r="PFW52"/>
          <cell r="PFX52"/>
          <cell r="PFY52"/>
          <cell r="PFZ52"/>
          <cell r="PGA52"/>
          <cell r="PGB52"/>
          <cell r="PGC52"/>
          <cell r="PGD52"/>
          <cell r="PGE52"/>
          <cell r="PGF52"/>
          <cell r="PGG52"/>
          <cell r="PGH52"/>
          <cell r="PGI52"/>
          <cell r="PGJ52"/>
          <cell r="PGK52"/>
          <cell r="PGL52"/>
          <cell r="PGM52"/>
          <cell r="PGN52"/>
          <cell r="PGO52"/>
          <cell r="PGP52"/>
          <cell r="PGQ52"/>
          <cell r="PGR52"/>
          <cell r="PGS52"/>
          <cell r="PGT52"/>
          <cell r="PGU52"/>
          <cell r="PGV52"/>
          <cell r="PGW52"/>
          <cell r="PGX52"/>
          <cell r="PGY52"/>
          <cell r="PGZ52"/>
          <cell r="PHA52"/>
          <cell r="PHB52"/>
          <cell r="PHC52"/>
          <cell r="PHD52"/>
          <cell r="PHE52"/>
          <cell r="PHF52"/>
          <cell r="PHG52"/>
          <cell r="PHH52"/>
          <cell r="PHI52"/>
          <cell r="PHJ52"/>
          <cell r="PHK52"/>
          <cell r="PHL52"/>
          <cell r="PHM52"/>
          <cell r="PHN52"/>
          <cell r="PHO52"/>
          <cell r="PHP52"/>
          <cell r="PHQ52"/>
          <cell r="PHR52"/>
          <cell r="PHS52"/>
          <cell r="PHT52"/>
          <cell r="PHU52"/>
          <cell r="PHV52"/>
          <cell r="PHW52"/>
          <cell r="PHX52"/>
          <cell r="PHY52"/>
          <cell r="PHZ52"/>
          <cell r="PIA52"/>
          <cell r="PIB52"/>
          <cell r="PIC52"/>
          <cell r="PID52"/>
          <cell r="PIE52"/>
          <cell r="PIF52"/>
          <cell r="PIG52"/>
          <cell r="PIH52"/>
          <cell r="PII52"/>
          <cell r="PIJ52"/>
          <cell r="PIK52"/>
          <cell r="PIL52"/>
          <cell r="PIM52"/>
          <cell r="PIN52"/>
          <cell r="PIO52"/>
          <cell r="PIP52"/>
          <cell r="PIQ52"/>
          <cell r="PIR52"/>
          <cell r="PIS52"/>
          <cell r="PIT52"/>
          <cell r="PIU52"/>
          <cell r="PIV52"/>
          <cell r="PIW52"/>
          <cell r="PIX52"/>
          <cell r="PIY52"/>
          <cell r="PIZ52"/>
          <cell r="PJA52"/>
          <cell r="PJB52"/>
          <cell r="PJC52"/>
          <cell r="PJD52"/>
          <cell r="PJE52"/>
          <cell r="PJF52"/>
          <cell r="PJG52"/>
          <cell r="PJH52"/>
          <cell r="PJI52"/>
          <cell r="PJJ52"/>
          <cell r="PJK52"/>
          <cell r="PJL52"/>
          <cell r="PJM52"/>
          <cell r="PJN52"/>
          <cell r="PJO52"/>
          <cell r="PJP52"/>
          <cell r="PJQ52"/>
          <cell r="PJR52"/>
          <cell r="PJS52"/>
          <cell r="PJT52"/>
          <cell r="PJU52"/>
          <cell r="PJV52"/>
          <cell r="PJW52"/>
          <cell r="PJX52"/>
          <cell r="PJY52"/>
          <cell r="PJZ52"/>
          <cell r="PKA52"/>
          <cell r="PKB52"/>
          <cell r="PKC52"/>
          <cell r="PKD52"/>
          <cell r="PKE52"/>
          <cell r="PKF52"/>
          <cell r="PKG52"/>
          <cell r="PKH52"/>
          <cell r="PKI52"/>
          <cell r="PKJ52"/>
          <cell r="PKK52"/>
          <cell r="PKL52"/>
          <cell r="PKM52"/>
          <cell r="PKN52"/>
          <cell r="PKO52"/>
          <cell r="PKP52"/>
          <cell r="PKQ52"/>
          <cell r="PKR52"/>
          <cell r="PKS52"/>
          <cell r="PKT52"/>
          <cell r="PKU52"/>
          <cell r="PKV52"/>
          <cell r="PKW52"/>
          <cell r="PKX52"/>
          <cell r="PKY52"/>
          <cell r="PKZ52"/>
          <cell r="PLA52"/>
          <cell r="PLB52"/>
          <cell r="PLC52"/>
          <cell r="PLD52"/>
          <cell r="PLE52"/>
          <cell r="PLF52"/>
          <cell r="PLG52"/>
          <cell r="PLH52"/>
          <cell r="PLI52"/>
          <cell r="PLJ52"/>
          <cell r="PLK52"/>
          <cell r="PLL52"/>
          <cell r="PLM52"/>
          <cell r="PLN52"/>
          <cell r="PLO52"/>
          <cell r="PLP52"/>
          <cell r="PLQ52"/>
          <cell r="PLR52"/>
          <cell r="PLS52"/>
          <cell r="PLT52"/>
          <cell r="PLU52"/>
          <cell r="PLV52"/>
          <cell r="PLW52"/>
          <cell r="PLX52"/>
          <cell r="PLY52"/>
          <cell r="PLZ52"/>
          <cell r="PMA52"/>
          <cell r="PMB52"/>
          <cell r="PMC52"/>
          <cell r="PMD52"/>
          <cell r="PME52"/>
          <cell r="PMF52"/>
          <cell r="PMG52"/>
          <cell r="PMH52"/>
          <cell r="PMI52"/>
          <cell r="PMJ52"/>
          <cell r="PMK52"/>
          <cell r="PML52"/>
          <cell r="PMM52"/>
          <cell r="PMN52"/>
          <cell r="PMO52"/>
          <cell r="PMP52"/>
          <cell r="PMQ52"/>
          <cell r="PMR52"/>
          <cell r="PMS52"/>
          <cell r="PMT52"/>
          <cell r="PMU52"/>
          <cell r="PMV52"/>
          <cell r="PMW52"/>
          <cell r="PMX52"/>
          <cell r="PMY52"/>
          <cell r="PMZ52"/>
          <cell r="PNA52"/>
          <cell r="PNB52"/>
          <cell r="PNC52"/>
          <cell r="PND52"/>
          <cell r="PNE52"/>
          <cell r="PNF52"/>
          <cell r="PNG52"/>
          <cell r="PNH52"/>
          <cell r="PNI52"/>
          <cell r="PNJ52"/>
          <cell r="PNK52"/>
          <cell r="PNL52"/>
          <cell r="PNM52"/>
          <cell r="PNN52"/>
          <cell r="PNO52"/>
          <cell r="PNP52"/>
          <cell r="PNQ52"/>
          <cell r="PNR52"/>
          <cell r="PNS52"/>
          <cell r="PNT52"/>
          <cell r="PNU52"/>
          <cell r="PNV52"/>
          <cell r="PNW52"/>
          <cell r="PNX52"/>
          <cell r="PNY52"/>
          <cell r="PNZ52"/>
          <cell r="POA52"/>
          <cell r="POB52"/>
          <cell r="POC52"/>
          <cell r="POD52"/>
          <cell r="POE52"/>
          <cell r="POF52"/>
          <cell r="POG52"/>
          <cell r="POH52"/>
          <cell r="POI52"/>
          <cell r="POJ52"/>
          <cell r="POK52"/>
          <cell r="POL52"/>
          <cell r="POM52"/>
          <cell r="PON52"/>
          <cell r="POO52"/>
          <cell r="POP52"/>
          <cell r="POQ52"/>
          <cell r="POR52"/>
          <cell r="POS52"/>
          <cell r="POT52"/>
          <cell r="POU52"/>
          <cell r="POV52"/>
          <cell r="POW52"/>
          <cell r="POX52"/>
          <cell r="POY52"/>
          <cell r="POZ52"/>
          <cell r="PPA52"/>
          <cell r="PPB52"/>
          <cell r="PPC52"/>
          <cell r="PPD52"/>
          <cell r="PPE52"/>
          <cell r="PPF52"/>
          <cell r="PPG52"/>
          <cell r="PPH52"/>
          <cell r="PPI52"/>
          <cell r="PPJ52"/>
          <cell r="PPK52"/>
          <cell r="PPL52"/>
          <cell r="PPM52"/>
          <cell r="PPN52"/>
          <cell r="PPO52"/>
          <cell r="PPP52"/>
          <cell r="PPQ52"/>
          <cell r="PPR52"/>
          <cell r="PPS52"/>
          <cell r="PPT52"/>
          <cell r="PPU52"/>
          <cell r="PPV52"/>
          <cell r="PPW52"/>
          <cell r="PPX52"/>
          <cell r="PPY52"/>
          <cell r="PPZ52"/>
          <cell r="PQA52"/>
          <cell r="PQB52"/>
          <cell r="PQC52"/>
          <cell r="PQD52"/>
          <cell r="PQE52"/>
          <cell r="PQF52"/>
          <cell r="PQG52"/>
          <cell r="PQH52"/>
          <cell r="PQI52"/>
          <cell r="PQJ52"/>
          <cell r="PQK52"/>
          <cell r="PQL52"/>
          <cell r="PQM52"/>
          <cell r="PQN52"/>
          <cell r="PQO52"/>
          <cell r="PQP52"/>
          <cell r="PQQ52"/>
          <cell r="PQR52"/>
          <cell r="PQS52"/>
          <cell r="PQT52"/>
          <cell r="PQU52"/>
          <cell r="PQV52"/>
          <cell r="PQW52"/>
          <cell r="PQX52"/>
          <cell r="PQY52"/>
          <cell r="PQZ52"/>
          <cell r="PRA52"/>
          <cell r="PRB52"/>
          <cell r="PRC52"/>
          <cell r="PRD52"/>
          <cell r="PRE52"/>
          <cell r="PRF52"/>
          <cell r="PRG52"/>
          <cell r="PRH52"/>
          <cell r="PRI52"/>
          <cell r="PRJ52"/>
          <cell r="PRK52"/>
          <cell r="PRL52"/>
          <cell r="PRM52"/>
          <cell r="PRN52"/>
          <cell r="PRO52"/>
          <cell r="PRP52"/>
          <cell r="PRQ52"/>
          <cell r="PRR52"/>
          <cell r="PRS52"/>
          <cell r="PRT52"/>
          <cell r="PRU52"/>
          <cell r="PRV52"/>
          <cell r="PRW52"/>
          <cell r="PRX52"/>
          <cell r="PRY52"/>
          <cell r="PRZ52"/>
          <cell r="PSA52"/>
          <cell r="PSB52"/>
          <cell r="PSC52"/>
          <cell r="PSD52"/>
          <cell r="PSE52"/>
          <cell r="PSF52"/>
          <cell r="PSG52"/>
          <cell r="PSH52"/>
          <cell r="PSI52"/>
          <cell r="PSJ52"/>
          <cell r="PSK52"/>
          <cell r="PSL52"/>
          <cell r="PSM52"/>
          <cell r="PSN52"/>
          <cell r="PSO52"/>
          <cell r="PSP52"/>
          <cell r="PSQ52"/>
          <cell r="PSR52"/>
          <cell r="PSS52"/>
          <cell r="PST52"/>
          <cell r="PSU52"/>
          <cell r="PSV52"/>
          <cell r="PSW52"/>
          <cell r="PSX52"/>
          <cell r="PSY52"/>
          <cell r="PSZ52"/>
          <cell r="PTA52"/>
          <cell r="PTB52"/>
          <cell r="PTC52"/>
          <cell r="PTD52"/>
          <cell r="PTE52"/>
          <cell r="PTF52"/>
          <cell r="PTG52"/>
          <cell r="PTH52"/>
          <cell r="PTI52"/>
          <cell r="PTJ52"/>
          <cell r="PTK52"/>
          <cell r="PTL52"/>
          <cell r="PTM52"/>
          <cell r="PTN52"/>
          <cell r="PTO52"/>
          <cell r="PTP52"/>
          <cell r="PTQ52"/>
          <cell r="PTR52"/>
          <cell r="PTS52"/>
          <cell r="PTT52"/>
          <cell r="PTU52"/>
          <cell r="PTV52"/>
          <cell r="PTW52"/>
          <cell r="PTX52"/>
          <cell r="PTY52"/>
          <cell r="PTZ52"/>
          <cell r="PUA52"/>
          <cell r="PUB52"/>
          <cell r="PUC52"/>
          <cell r="PUD52"/>
          <cell r="PUE52"/>
          <cell r="PUF52"/>
          <cell r="PUG52"/>
          <cell r="PUH52"/>
          <cell r="PUI52"/>
          <cell r="PUJ52"/>
          <cell r="PUK52"/>
          <cell r="PUL52"/>
          <cell r="PUM52"/>
          <cell r="PUN52"/>
          <cell r="PUO52"/>
          <cell r="PUP52"/>
          <cell r="PUQ52"/>
          <cell r="PUR52"/>
          <cell r="PUS52"/>
          <cell r="PUT52"/>
          <cell r="PUU52"/>
          <cell r="PUV52"/>
          <cell r="PUW52"/>
          <cell r="PUX52"/>
          <cell r="PUY52"/>
          <cell r="PUZ52"/>
          <cell r="PVA52"/>
          <cell r="PVB52"/>
          <cell r="PVC52"/>
          <cell r="PVD52"/>
          <cell r="PVE52"/>
          <cell r="PVF52"/>
          <cell r="PVG52"/>
          <cell r="PVH52"/>
          <cell r="PVI52"/>
          <cell r="PVJ52"/>
          <cell r="PVK52"/>
          <cell r="PVL52"/>
          <cell r="PVM52"/>
          <cell r="PVN52"/>
          <cell r="PVO52"/>
          <cell r="PVP52"/>
          <cell r="PVQ52"/>
          <cell r="PVR52"/>
          <cell r="PVS52"/>
          <cell r="PVT52"/>
          <cell r="PVU52"/>
          <cell r="PVV52"/>
          <cell r="PVW52"/>
          <cell r="PVX52"/>
          <cell r="PVY52"/>
          <cell r="PVZ52"/>
          <cell r="PWA52"/>
          <cell r="PWB52"/>
          <cell r="PWC52"/>
          <cell r="PWD52"/>
          <cell r="PWE52"/>
          <cell r="PWF52"/>
          <cell r="PWG52"/>
          <cell r="PWH52"/>
          <cell r="PWI52"/>
          <cell r="PWJ52"/>
          <cell r="PWK52"/>
          <cell r="PWL52"/>
          <cell r="PWM52"/>
          <cell r="PWN52"/>
          <cell r="PWO52"/>
          <cell r="PWP52"/>
          <cell r="PWQ52"/>
          <cell r="PWR52"/>
          <cell r="PWS52"/>
          <cell r="PWT52"/>
          <cell r="PWU52"/>
          <cell r="PWV52"/>
          <cell r="PWW52"/>
          <cell r="PWX52"/>
          <cell r="PWY52"/>
          <cell r="PWZ52"/>
          <cell r="PXA52"/>
          <cell r="PXB52"/>
          <cell r="PXC52"/>
          <cell r="PXD52"/>
          <cell r="PXE52"/>
          <cell r="PXF52"/>
          <cell r="PXG52"/>
          <cell r="PXH52"/>
          <cell r="PXI52"/>
          <cell r="PXJ52"/>
          <cell r="PXK52"/>
          <cell r="PXL52"/>
          <cell r="PXM52"/>
          <cell r="PXN52"/>
          <cell r="PXO52"/>
          <cell r="PXP52"/>
          <cell r="PXQ52"/>
          <cell r="PXR52"/>
          <cell r="PXS52"/>
          <cell r="PXT52"/>
          <cell r="PXU52"/>
          <cell r="PXV52"/>
          <cell r="PXW52"/>
          <cell r="PXX52"/>
          <cell r="PXY52"/>
          <cell r="PXZ52"/>
          <cell r="PYA52"/>
          <cell r="PYB52"/>
          <cell r="PYC52"/>
          <cell r="PYD52"/>
          <cell r="PYE52"/>
          <cell r="PYF52"/>
          <cell r="PYG52"/>
          <cell r="PYH52"/>
          <cell r="PYI52"/>
          <cell r="PYJ52"/>
          <cell r="PYK52"/>
          <cell r="PYL52"/>
          <cell r="PYM52"/>
          <cell r="PYN52"/>
          <cell r="PYO52"/>
          <cell r="PYP52"/>
          <cell r="PYQ52"/>
          <cell r="PYR52"/>
          <cell r="PYS52"/>
          <cell r="PYT52"/>
          <cell r="PYU52"/>
          <cell r="PYV52"/>
          <cell r="PYW52"/>
          <cell r="PYX52"/>
          <cell r="PYY52"/>
          <cell r="PYZ52"/>
          <cell r="PZA52"/>
          <cell r="PZB52"/>
          <cell r="PZC52"/>
          <cell r="PZD52"/>
          <cell r="PZE52"/>
          <cell r="PZF52"/>
          <cell r="PZG52"/>
          <cell r="PZH52"/>
          <cell r="PZI52"/>
          <cell r="PZJ52"/>
          <cell r="PZK52"/>
          <cell r="PZL52"/>
          <cell r="PZM52"/>
          <cell r="PZN52"/>
          <cell r="PZO52"/>
          <cell r="PZP52"/>
          <cell r="PZQ52"/>
          <cell r="PZR52"/>
          <cell r="PZS52"/>
          <cell r="PZT52"/>
          <cell r="PZU52"/>
          <cell r="PZV52"/>
          <cell r="PZW52"/>
          <cell r="PZX52"/>
          <cell r="PZY52"/>
          <cell r="PZZ52"/>
          <cell r="QAA52"/>
          <cell r="QAB52"/>
          <cell r="QAC52"/>
          <cell r="QAD52"/>
          <cell r="QAE52"/>
          <cell r="QAF52"/>
          <cell r="QAG52"/>
          <cell r="QAH52"/>
          <cell r="QAI52"/>
          <cell r="QAJ52"/>
          <cell r="QAK52"/>
          <cell r="QAL52"/>
          <cell r="QAM52"/>
          <cell r="QAN52"/>
          <cell r="QAO52"/>
          <cell r="QAP52"/>
          <cell r="QAQ52"/>
          <cell r="QAR52"/>
          <cell r="QAS52"/>
          <cell r="QAT52"/>
          <cell r="QAU52"/>
          <cell r="QAV52"/>
          <cell r="QAW52"/>
          <cell r="QAX52"/>
          <cell r="QAY52"/>
          <cell r="QAZ52"/>
          <cell r="QBA52"/>
          <cell r="QBB52"/>
          <cell r="QBC52"/>
          <cell r="QBD52"/>
          <cell r="QBE52"/>
          <cell r="QBF52"/>
          <cell r="QBG52"/>
          <cell r="QBH52"/>
          <cell r="QBI52"/>
          <cell r="QBJ52"/>
          <cell r="QBK52"/>
          <cell r="QBL52"/>
          <cell r="QBM52"/>
          <cell r="QBN52"/>
          <cell r="QBO52"/>
          <cell r="QBP52"/>
          <cell r="QBQ52"/>
          <cell r="QBR52"/>
          <cell r="QBS52"/>
          <cell r="QBT52"/>
          <cell r="QBU52"/>
          <cell r="QBV52"/>
          <cell r="QBW52"/>
          <cell r="QBX52"/>
          <cell r="QBY52"/>
          <cell r="QBZ52"/>
          <cell r="QCA52"/>
          <cell r="QCB52"/>
          <cell r="QCC52"/>
          <cell r="QCD52"/>
          <cell r="QCE52"/>
          <cell r="QCF52"/>
          <cell r="QCG52"/>
          <cell r="QCH52"/>
          <cell r="QCI52"/>
          <cell r="QCJ52"/>
          <cell r="QCK52"/>
          <cell r="QCL52"/>
          <cell r="QCM52"/>
          <cell r="QCN52"/>
          <cell r="QCO52"/>
          <cell r="QCP52"/>
          <cell r="QCQ52"/>
          <cell r="QCR52"/>
          <cell r="QCS52"/>
          <cell r="QCT52"/>
          <cell r="QCU52"/>
          <cell r="QCV52"/>
          <cell r="QCW52"/>
          <cell r="QCX52"/>
          <cell r="QCY52"/>
          <cell r="QCZ52"/>
          <cell r="QDA52"/>
          <cell r="QDB52"/>
          <cell r="QDC52"/>
          <cell r="QDD52"/>
          <cell r="QDE52"/>
          <cell r="QDF52"/>
          <cell r="QDG52"/>
          <cell r="QDH52"/>
          <cell r="QDI52"/>
          <cell r="QDJ52"/>
          <cell r="QDK52"/>
          <cell r="QDL52"/>
          <cell r="QDM52"/>
          <cell r="QDN52"/>
          <cell r="QDO52"/>
          <cell r="QDP52"/>
          <cell r="QDQ52"/>
          <cell r="QDR52"/>
          <cell r="QDS52"/>
          <cell r="QDT52"/>
          <cell r="QDU52"/>
          <cell r="QDV52"/>
          <cell r="QDW52"/>
          <cell r="QDX52"/>
          <cell r="QDY52"/>
          <cell r="QDZ52"/>
          <cell r="QEA52"/>
          <cell r="QEB52"/>
          <cell r="QEC52"/>
          <cell r="QED52"/>
          <cell r="QEE52"/>
          <cell r="QEF52"/>
          <cell r="QEG52"/>
          <cell r="QEH52"/>
          <cell r="QEI52"/>
          <cell r="QEJ52"/>
          <cell r="QEK52"/>
          <cell r="QEL52"/>
          <cell r="QEM52"/>
          <cell r="QEN52"/>
          <cell r="QEO52"/>
          <cell r="QEP52"/>
          <cell r="QEQ52"/>
          <cell r="QER52"/>
          <cell r="QES52"/>
          <cell r="QET52"/>
          <cell r="QEU52"/>
          <cell r="QEV52"/>
          <cell r="QEW52"/>
          <cell r="QEX52"/>
          <cell r="QEY52"/>
          <cell r="QEZ52"/>
          <cell r="QFA52"/>
          <cell r="QFB52"/>
          <cell r="QFC52"/>
          <cell r="QFD52"/>
          <cell r="QFE52"/>
          <cell r="QFF52"/>
          <cell r="QFG52"/>
          <cell r="QFH52"/>
          <cell r="QFI52"/>
          <cell r="QFJ52"/>
          <cell r="QFK52"/>
          <cell r="QFL52"/>
          <cell r="QFM52"/>
          <cell r="QFN52"/>
          <cell r="QFO52"/>
          <cell r="QFP52"/>
          <cell r="QFQ52"/>
          <cell r="QFR52"/>
          <cell r="QFS52"/>
          <cell r="QFT52"/>
          <cell r="QFU52"/>
          <cell r="QFV52"/>
          <cell r="QFW52"/>
          <cell r="QFX52"/>
          <cell r="QFY52"/>
          <cell r="QFZ52"/>
          <cell r="QGA52"/>
          <cell r="QGB52"/>
          <cell r="QGC52"/>
          <cell r="QGD52"/>
          <cell r="QGE52"/>
          <cell r="QGF52"/>
          <cell r="QGG52"/>
          <cell r="QGH52"/>
          <cell r="QGI52"/>
          <cell r="QGJ52"/>
          <cell r="QGK52"/>
          <cell r="QGL52"/>
          <cell r="QGM52"/>
          <cell r="QGN52"/>
          <cell r="QGO52"/>
          <cell r="QGP52"/>
          <cell r="QGQ52"/>
          <cell r="QGR52"/>
          <cell r="QGS52"/>
          <cell r="QGT52"/>
          <cell r="QGU52"/>
          <cell r="QGV52"/>
          <cell r="QGW52"/>
          <cell r="QGX52"/>
          <cell r="QGY52"/>
          <cell r="QGZ52"/>
          <cell r="QHA52"/>
          <cell r="QHB52"/>
          <cell r="QHC52"/>
          <cell r="QHD52"/>
          <cell r="QHE52"/>
          <cell r="QHF52"/>
          <cell r="QHG52"/>
          <cell r="QHH52"/>
          <cell r="QHI52"/>
          <cell r="QHJ52"/>
          <cell r="QHK52"/>
          <cell r="QHL52"/>
          <cell r="QHM52"/>
          <cell r="QHN52"/>
          <cell r="QHO52"/>
          <cell r="QHP52"/>
          <cell r="QHQ52"/>
          <cell r="QHR52"/>
          <cell r="QHS52"/>
          <cell r="QHT52"/>
          <cell r="QHU52"/>
          <cell r="QHV52"/>
          <cell r="QHW52"/>
          <cell r="QHX52"/>
          <cell r="QHY52"/>
          <cell r="QHZ52"/>
          <cell r="QIA52"/>
          <cell r="QIB52"/>
          <cell r="QIC52"/>
          <cell r="QID52"/>
          <cell r="QIE52"/>
          <cell r="QIF52"/>
          <cell r="QIG52"/>
          <cell r="QIH52"/>
          <cell r="QII52"/>
          <cell r="QIJ52"/>
          <cell r="QIK52"/>
          <cell r="QIL52"/>
          <cell r="QIM52"/>
          <cell r="QIN52"/>
          <cell r="QIO52"/>
          <cell r="QIP52"/>
          <cell r="QIQ52"/>
          <cell r="QIR52"/>
          <cell r="QIS52"/>
          <cell r="QIT52"/>
          <cell r="QIU52"/>
          <cell r="QIV52"/>
          <cell r="QIW52"/>
          <cell r="QIX52"/>
          <cell r="QIY52"/>
          <cell r="QIZ52"/>
          <cell r="QJA52"/>
          <cell r="QJB52"/>
          <cell r="QJC52"/>
          <cell r="QJD52"/>
          <cell r="QJE52"/>
          <cell r="QJF52"/>
          <cell r="QJG52"/>
          <cell r="QJH52"/>
          <cell r="QJI52"/>
          <cell r="QJJ52"/>
          <cell r="QJK52"/>
          <cell r="QJL52"/>
          <cell r="QJM52"/>
          <cell r="QJN52"/>
          <cell r="QJO52"/>
          <cell r="QJP52"/>
          <cell r="QJQ52"/>
          <cell r="QJR52"/>
          <cell r="QJS52"/>
          <cell r="QJT52"/>
          <cell r="QJU52"/>
          <cell r="QJV52"/>
          <cell r="QJW52"/>
          <cell r="QJX52"/>
          <cell r="QJY52"/>
          <cell r="QJZ52"/>
          <cell r="QKA52"/>
          <cell r="QKB52"/>
          <cell r="QKC52"/>
          <cell r="QKD52"/>
          <cell r="QKE52"/>
          <cell r="QKF52"/>
          <cell r="QKG52"/>
          <cell r="QKH52"/>
          <cell r="QKI52"/>
          <cell r="QKJ52"/>
          <cell r="QKK52"/>
          <cell r="QKL52"/>
          <cell r="QKM52"/>
          <cell r="QKN52"/>
          <cell r="QKO52"/>
          <cell r="QKP52"/>
          <cell r="QKQ52"/>
          <cell r="QKR52"/>
          <cell r="QKS52"/>
          <cell r="QKT52"/>
          <cell r="QKU52"/>
          <cell r="QKV52"/>
          <cell r="QKW52"/>
          <cell r="QKX52"/>
          <cell r="QKY52"/>
          <cell r="QKZ52"/>
          <cell r="QLA52"/>
          <cell r="QLB52"/>
          <cell r="QLC52"/>
          <cell r="QLD52"/>
          <cell r="QLE52"/>
          <cell r="QLF52"/>
          <cell r="QLG52"/>
          <cell r="QLH52"/>
          <cell r="QLI52"/>
          <cell r="QLJ52"/>
          <cell r="QLK52"/>
          <cell r="QLL52"/>
          <cell r="QLM52"/>
          <cell r="QLN52"/>
          <cell r="QLO52"/>
          <cell r="QLP52"/>
          <cell r="QLQ52"/>
          <cell r="QLR52"/>
          <cell r="QLS52"/>
          <cell r="QLT52"/>
          <cell r="QLU52"/>
          <cell r="QLV52"/>
          <cell r="QLW52"/>
          <cell r="QLX52"/>
          <cell r="QLY52"/>
          <cell r="QLZ52"/>
          <cell r="QMA52"/>
          <cell r="QMB52"/>
          <cell r="QMC52"/>
          <cell r="QMD52"/>
          <cell r="QME52"/>
          <cell r="QMF52"/>
          <cell r="QMG52"/>
          <cell r="QMH52"/>
          <cell r="QMI52"/>
          <cell r="QMJ52"/>
          <cell r="QMK52"/>
          <cell r="QML52"/>
          <cell r="QMM52"/>
          <cell r="QMN52"/>
          <cell r="QMO52"/>
          <cell r="QMP52"/>
          <cell r="QMQ52"/>
          <cell r="QMR52"/>
          <cell r="QMS52"/>
          <cell r="QMT52"/>
          <cell r="QMU52"/>
          <cell r="QMV52"/>
          <cell r="QMW52"/>
          <cell r="QMX52"/>
          <cell r="QMY52"/>
          <cell r="QMZ52"/>
          <cell r="QNA52"/>
          <cell r="QNB52"/>
          <cell r="QNC52"/>
          <cell r="QND52"/>
          <cell r="QNE52"/>
          <cell r="QNF52"/>
          <cell r="QNG52"/>
          <cell r="QNH52"/>
          <cell r="QNI52"/>
          <cell r="QNJ52"/>
          <cell r="QNK52"/>
          <cell r="QNL52"/>
          <cell r="QNM52"/>
          <cell r="QNN52"/>
          <cell r="QNO52"/>
          <cell r="QNP52"/>
          <cell r="QNQ52"/>
          <cell r="QNR52"/>
          <cell r="QNS52"/>
          <cell r="QNT52"/>
          <cell r="QNU52"/>
          <cell r="QNV52"/>
          <cell r="QNW52"/>
          <cell r="QNX52"/>
          <cell r="QNY52"/>
          <cell r="QNZ52"/>
          <cell r="QOA52"/>
          <cell r="QOB52"/>
          <cell r="QOC52"/>
          <cell r="QOD52"/>
          <cell r="QOE52"/>
          <cell r="QOF52"/>
          <cell r="QOG52"/>
          <cell r="QOH52"/>
          <cell r="QOI52"/>
          <cell r="QOJ52"/>
          <cell r="QOK52"/>
          <cell r="QOL52"/>
          <cell r="QOM52"/>
          <cell r="QON52"/>
          <cell r="QOO52"/>
          <cell r="QOP52"/>
          <cell r="QOQ52"/>
          <cell r="QOR52"/>
          <cell r="QOS52"/>
          <cell r="QOT52"/>
          <cell r="QOU52"/>
          <cell r="QOV52"/>
          <cell r="QOW52"/>
          <cell r="QOX52"/>
          <cell r="QOY52"/>
          <cell r="QOZ52"/>
          <cell r="QPA52"/>
          <cell r="QPB52"/>
          <cell r="QPC52"/>
          <cell r="QPD52"/>
          <cell r="QPE52"/>
          <cell r="QPF52"/>
          <cell r="QPG52"/>
          <cell r="QPH52"/>
          <cell r="QPI52"/>
          <cell r="QPJ52"/>
          <cell r="QPK52"/>
          <cell r="QPL52"/>
          <cell r="QPM52"/>
          <cell r="QPN52"/>
          <cell r="QPO52"/>
          <cell r="QPP52"/>
          <cell r="QPQ52"/>
          <cell r="QPR52"/>
          <cell r="QPS52"/>
          <cell r="QPT52"/>
          <cell r="QPU52"/>
          <cell r="QPV52"/>
          <cell r="QPW52"/>
          <cell r="QPX52"/>
          <cell r="QPY52"/>
          <cell r="QPZ52"/>
          <cell r="QQA52"/>
          <cell r="QQB52"/>
          <cell r="QQC52"/>
          <cell r="QQD52"/>
          <cell r="QQE52"/>
          <cell r="QQF52"/>
          <cell r="QQG52"/>
          <cell r="QQH52"/>
          <cell r="QQI52"/>
          <cell r="QQJ52"/>
          <cell r="QQK52"/>
          <cell r="QQL52"/>
          <cell r="QQM52"/>
          <cell r="QQN52"/>
          <cell r="QQO52"/>
          <cell r="QQP52"/>
          <cell r="QQQ52"/>
          <cell r="QQR52"/>
          <cell r="QQS52"/>
          <cell r="QQT52"/>
          <cell r="QQU52"/>
          <cell r="QQV52"/>
          <cell r="QQW52"/>
          <cell r="QQX52"/>
          <cell r="QQY52"/>
          <cell r="QQZ52"/>
          <cell r="QRA52"/>
          <cell r="QRB52"/>
          <cell r="QRC52"/>
          <cell r="QRD52"/>
          <cell r="QRE52"/>
          <cell r="QRF52"/>
          <cell r="QRG52"/>
          <cell r="QRH52"/>
          <cell r="QRI52"/>
          <cell r="QRJ52"/>
          <cell r="QRK52"/>
          <cell r="QRL52"/>
          <cell r="QRM52"/>
          <cell r="QRN52"/>
          <cell r="QRO52"/>
          <cell r="QRP52"/>
          <cell r="QRQ52"/>
          <cell r="QRR52"/>
          <cell r="QRS52"/>
          <cell r="QRT52"/>
          <cell r="QRU52"/>
          <cell r="QRV52"/>
          <cell r="QRW52"/>
          <cell r="QRX52"/>
          <cell r="QRY52"/>
          <cell r="QRZ52"/>
          <cell r="QSA52"/>
          <cell r="QSB52"/>
          <cell r="QSC52"/>
          <cell r="QSD52"/>
          <cell r="QSE52"/>
          <cell r="QSF52"/>
          <cell r="QSG52"/>
          <cell r="QSH52"/>
          <cell r="QSI52"/>
          <cell r="QSJ52"/>
          <cell r="QSK52"/>
          <cell r="QSL52"/>
          <cell r="QSM52"/>
          <cell r="QSN52"/>
          <cell r="QSO52"/>
          <cell r="QSP52"/>
          <cell r="QSQ52"/>
          <cell r="QSR52"/>
          <cell r="QSS52"/>
          <cell r="QST52"/>
          <cell r="QSU52"/>
          <cell r="QSV52"/>
          <cell r="QSW52"/>
          <cell r="QSX52"/>
          <cell r="QSY52"/>
          <cell r="QSZ52"/>
          <cell r="QTA52"/>
          <cell r="QTB52"/>
          <cell r="QTC52"/>
          <cell r="QTD52"/>
          <cell r="QTE52"/>
          <cell r="QTF52"/>
          <cell r="QTG52"/>
          <cell r="QTH52"/>
          <cell r="QTI52"/>
          <cell r="QTJ52"/>
          <cell r="QTK52"/>
          <cell r="QTL52"/>
          <cell r="QTM52"/>
          <cell r="QTN52"/>
          <cell r="QTO52"/>
          <cell r="QTP52"/>
          <cell r="QTQ52"/>
          <cell r="QTR52"/>
          <cell r="QTS52"/>
          <cell r="QTT52"/>
          <cell r="QTU52"/>
          <cell r="QTV52"/>
          <cell r="QTW52"/>
          <cell r="QTX52"/>
          <cell r="QTY52"/>
          <cell r="QTZ52"/>
          <cell r="QUA52"/>
          <cell r="QUB52"/>
          <cell r="QUC52"/>
          <cell r="QUD52"/>
          <cell r="QUE52"/>
          <cell r="QUF52"/>
          <cell r="QUG52"/>
          <cell r="QUH52"/>
          <cell r="QUI52"/>
          <cell r="QUJ52"/>
          <cell r="QUK52"/>
          <cell r="QUL52"/>
          <cell r="QUM52"/>
          <cell r="QUN52"/>
          <cell r="QUO52"/>
          <cell r="QUP52"/>
          <cell r="QUQ52"/>
          <cell r="QUR52"/>
          <cell r="QUS52"/>
          <cell r="QUT52"/>
          <cell r="QUU52"/>
          <cell r="QUV52"/>
          <cell r="QUW52"/>
          <cell r="QUX52"/>
          <cell r="QUY52"/>
          <cell r="QUZ52"/>
          <cell r="QVA52"/>
          <cell r="QVB52"/>
          <cell r="QVC52"/>
          <cell r="QVD52"/>
          <cell r="QVE52"/>
          <cell r="QVF52"/>
          <cell r="QVG52"/>
          <cell r="QVH52"/>
          <cell r="QVI52"/>
          <cell r="QVJ52"/>
          <cell r="QVK52"/>
          <cell r="QVL52"/>
          <cell r="QVM52"/>
          <cell r="QVN52"/>
          <cell r="QVO52"/>
          <cell r="QVP52"/>
          <cell r="QVQ52"/>
          <cell r="QVR52"/>
          <cell r="QVS52"/>
          <cell r="QVT52"/>
          <cell r="QVU52"/>
          <cell r="QVV52"/>
          <cell r="QVW52"/>
          <cell r="QVX52"/>
          <cell r="QVY52"/>
          <cell r="QVZ52"/>
          <cell r="QWA52"/>
          <cell r="QWB52"/>
          <cell r="QWC52"/>
          <cell r="QWD52"/>
          <cell r="QWE52"/>
          <cell r="QWF52"/>
          <cell r="QWG52"/>
          <cell r="QWH52"/>
          <cell r="QWI52"/>
          <cell r="QWJ52"/>
          <cell r="QWK52"/>
          <cell r="QWL52"/>
          <cell r="QWM52"/>
          <cell r="QWN52"/>
          <cell r="QWO52"/>
          <cell r="QWP52"/>
          <cell r="QWQ52"/>
          <cell r="QWR52"/>
          <cell r="QWS52"/>
          <cell r="QWT52"/>
          <cell r="QWU52"/>
          <cell r="QWV52"/>
          <cell r="QWW52"/>
          <cell r="QWX52"/>
          <cell r="QWY52"/>
          <cell r="QWZ52"/>
          <cell r="QXA52"/>
          <cell r="QXB52"/>
          <cell r="QXC52"/>
          <cell r="QXD52"/>
          <cell r="QXE52"/>
          <cell r="QXF52"/>
          <cell r="QXG52"/>
          <cell r="QXH52"/>
          <cell r="QXI52"/>
          <cell r="QXJ52"/>
          <cell r="QXK52"/>
          <cell r="QXL52"/>
          <cell r="QXM52"/>
          <cell r="QXN52"/>
          <cell r="QXO52"/>
          <cell r="QXP52"/>
          <cell r="QXQ52"/>
          <cell r="QXR52"/>
          <cell r="QXS52"/>
          <cell r="QXT52"/>
          <cell r="QXU52"/>
          <cell r="QXV52"/>
          <cell r="QXW52"/>
          <cell r="QXX52"/>
          <cell r="QXY52"/>
          <cell r="QXZ52"/>
          <cell r="QYA52"/>
          <cell r="QYB52"/>
          <cell r="QYC52"/>
          <cell r="QYD52"/>
          <cell r="QYE52"/>
          <cell r="QYF52"/>
          <cell r="QYG52"/>
          <cell r="QYH52"/>
          <cell r="QYI52"/>
          <cell r="QYJ52"/>
          <cell r="QYK52"/>
          <cell r="QYL52"/>
          <cell r="QYM52"/>
          <cell r="QYN52"/>
          <cell r="QYO52"/>
          <cell r="QYP52"/>
          <cell r="QYQ52"/>
          <cell r="QYR52"/>
          <cell r="QYS52"/>
          <cell r="QYT52"/>
          <cell r="QYU52"/>
          <cell r="QYV52"/>
          <cell r="QYW52"/>
          <cell r="QYX52"/>
          <cell r="QYY52"/>
          <cell r="QYZ52"/>
          <cell r="QZA52"/>
          <cell r="QZB52"/>
          <cell r="QZC52"/>
          <cell r="QZD52"/>
          <cell r="QZE52"/>
          <cell r="QZF52"/>
          <cell r="QZG52"/>
          <cell r="QZH52"/>
          <cell r="QZI52"/>
          <cell r="QZJ52"/>
          <cell r="QZK52"/>
          <cell r="QZL52"/>
          <cell r="QZM52"/>
          <cell r="QZN52"/>
          <cell r="QZO52"/>
          <cell r="QZP52"/>
          <cell r="QZQ52"/>
          <cell r="QZR52"/>
          <cell r="QZS52"/>
          <cell r="QZT52"/>
          <cell r="QZU52"/>
          <cell r="QZV52"/>
          <cell r="QZW52"/>
          <cell r="QZX52"/>
          <cell r="QZY52"/>
          <cell r="QZZ52"/>
          <cell r="RAA52"/>
          <cell r="RAB52"/>
          <cell r="RAC52"/>
          <cell r="RAD52"/>
          <cell r="RAE52"/>
          <cell r="RAF52"/>
          <cell r="RAG52"/>
          <cell r="RAH52"/>
          <cell r="RAI52"/>
          <cell r="RAJ52"/>
          <cell r="RAK52"/>
          <cell r="RAL52"/>
          <cell r="RAM52"/>
          <cell r="RAN52"/>
          <cell r="RAO52"/>
          <cell r="RAP52"/>
          <cell r="RAQ52"/>
          <cell r="RAR52"/>
          <cell r="RAS52"/>
          <cell r="RAT52"/>
          <cell r="RAU52"/>
          <cell r="RAV52"/>
          <cell r="RAW52"/>
          <cell r="RAX52"/>
          <cell r="RAY52"/>
          <cell r="RAZ52"/>
          <cell r="RBA52"/>
          <cell r="RBB52"/>
          <cell r="RBC52"/>
          <cell r="RBD52"/>
          <cell r="RBE52"/>
          <cell r="RBF52"/>
          <cell r="RBG52"/>
          <cell r="RBH52"/>
          <cell r="RBI52"/>
          <cell r="RBJ52"/>
          <cell r="RBK52"/>
          <cell r="RBL52"/>
          <cell r="RBM52"/>
          <cell r="RBN52"/>
          <cell r="RBO52"/>
          <cell r="RBP52"/>
          <cell r="RBQ52"/>
          <cell r="RBR52"/>
          <cell r="RBS52"/>
          <cell r="RBT52"/>
          <cell r="RBU52"/>
          <cell r="RBV52"/>
          <cell r="RBW52"/>
          <cell r="RBX52"/>
          <cell r="RBY52"/>
          <cell r="RBZ52"/>
          <cell r="RCA52"/>
          <cell r="RCB52"/>
          <cell r="RCC52"/>
          <cell r="RCD52"/>
          <cell r="RCE52"/>
          <cell r="RCF52"/>
          <cell r="RCG52"/>
          <cell r="RCH52"/>
          <cell r="RCI52"/>
          <cell r="RCJ52"/>
          <cell r="RCK52"/>
          <cell r="RCL52"/>
          <cell r="RCM52"/>
          <cell r="RCN52"/>
          <cell r="RCO52"/>
          <cell r="RCP52"/>
          <cell r="RCQ52"/>
          <cell r="RCR52"/>
          <cell r="RCS52"/>
          <cell r="RCT52"/>
          <cell r="RCU52"/>
          <cell r="RCV52"/>
          <cell r="RCW52"/>
          <cell r="RCX52"/>
          <cell r="RCY52"/>
          <cell r="RCZ52"/>
          <cell r="RDA52"/>
          <cell r="RDB52"/>
          <cell r="RDC52"/>
          <cell r="RDD52"/>
          <cell r="RDE52"/>
          <cell r="RDF52"/>
          <cell r="RDG52"/>
          <cell r="RDH52"/>
          <cell r="RDI52"/>
          <cell r="RDJ52"/>
          <cell r="RDK52"/>
          <cell r="RDL52"/>
          <cell r="RDM52"/>
          <cell r="RDN52"/>
          <cell r="RDO52"/>
          <cell r="RDP52"/>
          <cell r="RDQ52"/>
          <cell r="RDR52"/>
          <cell r="RDS52"/>
          <cell r="RDT52"/>
          <cell r="RDU52"/>
          <cell r="RDV52"/>
          <cell r="RDW52"/>
          <cell r="RDX52"/>
          <cell r="RDY52"/>
          <cell r="RDZ52"/>
          <cell r="REA52"/>
          <cell r="REB52"/>
          <cell r="REC52"/>
          <cell r="RED52"/>
          <cell r="REE52"/>
          <cell r="REF52"/>
          <cell r="REG52"/>
          <cell r="REH52"/>
          <cell r="REI52"/>
          <cell r="REJ52"/>
          <cell r="REK52"/>
          <cell r="REL52"/>
          <cell r="REM52"/>
          <cell r="REN52"/>
          <cell r="REO52"/>
          <cell r="REP52"/>
          <cell r="REQ52"/>
          <cell r="RER52"/>
          <cell r="RES52"/>
          <cell r="RET52"/>
          <cell r="REU52"/>
          <cell r="REV52"/>
          <cell r="REW52"/>
          <cell r="REX52"/>
          <cell r="REY52"/>
          <cell r="REZ52"/>
          <cell r="RFA52"/>
          <cell r="RFB52"/>
          <cell r="RFC52"/>
          <cell r="RFD52"/>
          <cell r="RFE52"/>
          <cell r="RFF52"/>
          <cell r="RFG52"/>
          <cell r="RFH52"/>
          <cell r="RFI52"/>
          <cell r="RFJ52"/>
          <cell r="RFK52"/>
          <cell r="RFL52"/>
          <cell r="RFM52"/>
          <cell r="RFN52"/>
          <cell r="RFO52"/>
          <cell r="RFP52"/>
          <cell r="RFQ52"/>
          <cell r="RFR52"/>
          <cell r="RFS52"/>
          <cell r="RFT52"/>
          <cell r="RFU52"/>
          <cell r="RFV52"/>
          <cell r="RFW52"/>
          <cell r="RFX52"/>
          <cell r="RFY52"/>
          <cell r="RFZ52"/>
          <cell r="RGA52"/>
          <cell r="RGB52"/>
          <cell r="RGC52"/>
          <cell r="RGD52"/>
          <cell r="RGE52"/>
          <cell r="RGF52"/>
          <cell r="RGG52"/>
          <cell r="RGH52"/>
          <cell r="RGI52"/>
          <cell r="RGJ52"/>
          <cell r="RGK52"/>
          <cell r="RGL52"/>
          <cell r="RGM52"/>
          <cell r="RGN52"/>
          <cell r="RGO52"/>
          <cell r="RGP52"/>
          <cell r="RGQ52"/>
          <cell r="RGR52"/>
          <cell r="RGS52"/>
          <cell r="RGT52"/>
          <cell r="RGU52"/>
          <cell r="RGV52"/>
          <cell r="RGW52"/>
          <cell r="RGX52"/>
          <cell r="RGY52"/>
          <cell r="RGZ52"/>
          <cell r="RHA52"/>
          <cell r="RHB52"/>
          <cell r="RHC52"/>
          <cell r="RHD52"/>
          <cell r="RHE52"/>
          <cell r="RHF52"/>
          <cell r="RHG52"/>
          <cell r="RHH52"/>
          <cell r="RHI52"/>
          <cell r="RHJ52"/>
          <cell r="RHK52"/>
          <cell r="RHL52"/>
          <cell r="RHM52"/>
          <cell r="RHN52"/>
          <cell r="RHO52"/>
          <cell r="RHP52"/>
          <cell r="RHQ52"/>
          <cell r="RHR52"/>
          <cell r="RHS52"/>
          <cell r="RHT52"/>
          <cell r="RHU52"/>
          <cell r="RHV52"/>
          <cell r="RHW52"/>
          <cell r="RHX52"/>
          <cell r="RHY52"/>
          <cell r="RHZ52"/>
          <cell r="RIA52"/>
          <cell r="RIB52"/>
          <cell r="RIC52"/>
          <cell r="RID52"/>
          <cell r="RIE52"/>
          <cell r="RIF52"/>
          <cell r="RIG52"/>
          <cell r="RIH52"/>
          <cell r="RII52"/>
          <cell r="RIJ52"/>
          <cell r="RIK52"/>
          <cell r="RIL52"/>
          <cell r="RIM52"/>
          <cell r="RIN52"/>
          <cell r="RIO52"/>
          <cell r="RIP52"/>
          <cell r="RIQ52"/>
          <cell r="RIR52"/>
          <cell r="RIS52"/>
          <cell r="RIT52"/>
          <cell r="RIU52"/>
          <cell r="RIV52"/>
          <cell r="RIW52"/>
          <cell r="RIX52"/>
          <cell r="RIY52"/>
          <cell r="RIZ52"/>
          <cell r="RJA52"/>
          <cell r="RJB52"/>
          <cell r="RJC52"/>
          <cell r="RJD52"/>
          <cell r="RJE52"/>
          <cell r="RJF52"/>
          <cell r="RJG52"/>
          <cell r="RJH52"/>
          <cell r="RJI52"/>
          <cell r="RJJ52"/>
          <cell r="RJK52"/>
          <cell r="RJL52"/>
          <cell r="RJM52"/>
          <cell r="RJN52"/>
          <cell r="RJO52"/>
          <cell r="RJP52"/>
          <cell r="RJQ52"/>
          <cell r="RJR52"/>
          <cell r="RJS52"/>
          <cell r="RJT52"/>
          <cell r="RJU52"/>
          <cell r="RJV52"/>
          <cell r="RJW52"/>
          <cell r="RJX52"/>
          <cell r="RJY52"/>
          <cell r="RJZ52"/>
          <cell r="RKA52"/>
          <cell r="RKB52"/>
          <cell r="RKC52"/>
          <cell r="RKD52"/>
          <cell r="RKE52"/>
          <cell r="RKF52"/>
          <cell r="RKG52"/>
          <cell r="RKH52"/>
          <cell r="RKI52"/>
          <cell r="RKJ52"/>
          <cell r="RKK52"/>
          <cell r="RKL52"/>
          <cell r="RKM52"/>
          <cell r="RKN52"/>
          <cell r="RKO52"/>
          <cell r="RKP52"/>
          <cell r="RKQ52"/>
          <cell r="RKR52"/>
          <cell r="RKS52"/>
          <cell r="RKT52"/>
          <cell r="RKU52"/>
          <cell r="RKV52"/>
          <cell r="RKW52"/>
          <cell r="RKX52"/>
          <cell r="RKY52"/>
          <cell r="RKZ52"/>
          <cell r="RLA52"/>
          <cell r="RLB52"/>
          <cell r="RLC52"/>
          <cell r="RLD52"/>
          <cell r="RLE52"/>
          <cell r="RLF52"/>
          <cell r="RLG52"/>
          <cell r="RLH52"/>
          <cell r="RLI52"/>
          <cell r="RLJ52"/>
          <cell r="RLK52"/>
          <cell r="RLL52"/>
          <cell r="RLM52"/>
          <cell r="RLN52"/>
          <cell r="RLO52"/>
          <cell r="RLP52"/>
          <cell r="RLQ52"/>
          <cell r="RLR52"/>
          <cell r="RLS52"/>
          <cell r="RLT52"/>
          <cell r="RLU52"/>
          <cell r="RLV52"/>
          <cell r="RLW52"/>
          <cell r="RLX52"/>
          <cell r="RLY52"/>
          <cell r="RLZ52"/>
          <cell r="RMA52"/>
          <cell r="RMB52"/>
          <cell r="RMC52"/>
          <cell r="RMD52"/>
          <cell r="RME52"/>
          <cell r="RMF52"/>
          <cell r="RMG52"/>
          <cell r="RMH52"/>
          <cell r="RMI52"/>
          <cell r="RMJ52"/>
          <cell r="RMK52"/>
          <cell r="RML52"/>
          <cell r="RMM52"/>
          <cell r="RMN52"/>
          <cell r="RMO52"/>
          <cell r="RMP52"/>
          <cell r="RMQ52"/>
          <cell r="RMR52"/>
          <cell r="RMS52"/>
          <cell r="RMT52"/>
          <cell r="RMU52"/>
          <cell r="RMV52"/>
          <cell r="RMW52"/>
          <cell r="RMX52"/>
          <cell r="RMY52"/>
          <cell r="RMZ52"/>
          <cell r="RNA52"/>
          <cell r="RNB52"/>
          <cell r="RNC52"/>
          <cell r="RND52"/>
          <cell r="RNE52"/>
          <cell r="RNF52"/>
          <cell r="RNG52"/>
          <cell r="RNH52"/>
          <cell r="RNI52"/>
          <cell r="RNJ52"/>
          <cell r="RNK52"/>
          <cell r="RNL52"/>
          <cell r="RNM52"/>
          <cell r="RNN52"/>
          <cell r="RNO52"/>
          <cell r="RNP52"/>
          <cell r="RNQ52"/>
          <cell r="RNR52"/>
          <cell r="RNS52"/>
          <cell r="RNT52"/>
          <cell r="RNU52"/>
          <cell r="RNV52"/>
          <cell r="RNW52"/>
          <cell r="RNX52"/>
          <cell r="RNY52"/>
          <cell r="RNZ52"/>
          <cell r="ROA52"/>
          <cell r="ROB52"/>
          <cell r="ROC52"/>
          <cell r="ROD52"/>
          <cell r="ROE52"/>
          <cell r="ROF52"/>
          <cell r="ROG52"/>
          <cell r="ROH52"/>
          <cell r="ROI52"/>
          <cell r="ROJ52"/>
          <cell r="ROK52"/>
          <cell r="ROL52"/>
          <cell r="ROM52"/>
          <cell r="RON52"/>
          <cell r="ROO52"/>
          <cell r="ROP52"/>
          <cell r="ROQ52"/>
          <cell r="ROR52"/>
          <cell r="ROS52"/>
          <cell r="ROT52"/>
          <cell r="ROU52"/>
          <cell r="ROV52"/>
          <cell r="ROW52"/>
          <cell r="ROX52"/>
          <cell r="ROY52"/>
          <cell r="ROZ52"/>
          <cell r="RPA52"/>
          <cell r="RPB52"/>
          <cell r="RPC52"/>
          <cell r="RPD52"/>
          <cell r="RPE52"/>
          <cell r="RPF52"/>
          <cell r="RPG52"/>
          <cell r="RPH52"/>
          <cell r="RPI52"/>
          <cell r="RPJ52"/>
          <cell r="RPK52"/>
          <cell r="RPL52"/>
          <cell r="RPM52"/>
          <cell r="RPN52"/>
          <cell r="RPO52"/>
          <cell r="RPP52"/>
          <cell r="RPQ52"/>
          <cell r="RPR52"/>
          <cell r="RPS52"/>
          <cell r="RPT52"/>
          <cell r="RPU52"/>
          <cell r="RPV52"/>
          <cell r="RPW52"/>
          <cell r="RPX52"/>
          <cell r="RPY52"/>
          <cell r="RPZ52"/>
          <cell r="RQA52"/>
          <cell r="RQB52"/>
          <cell r="RQC52"/>
          <cell r="RQD52"/>
          <cell r="RQE52"/>
          <cell r="RQF52"/>
          <cell r="RQG52"/>
          <cell r="RQH52"/>
          <cell r="RQI52"/>
          <cell r="RQJ52"/>
          <cell r="RQK52"/>
          <cell r="RQL52"/>
          <cell r="RQM52"/>
          <cell r="RQN52"/>
          <cell r="RQO52"/>
          <cell r="RQP52"/>
          <cell r="RQQ52"/>
          <cell r="RQR52"/>
          <cell r="RQS52"/>
          <cell r="RQT52"/>
          <cell r="RQU52"/>
          <cell r="RQV52"/>
          <cell r="RQW52"/>
          <cell r="RQX52"/>
          <cell r="RQY52"/>
          <cell r="RQZ52"/>
          <cell r="RRA52"/>
          <cell r="RRB52"/>
          <cell r="RRC52"/>
          <cell r="RRD52"/>
          <cell r="RRE52"/>
          <cell r="RRF52"/>
          <cell r="RRG52"/>
          <cell r="RRH52"/>
          <cell r="RRI52"/>
          <cell r="RRJ52"/>
          <cell r="RRK52"/>
          <cell r="RRL52"/>
          <cell r="RRM52"/>
          <cell r="RRN52"/>
          <cell r="RRO52"/>
          <cell r="RRP52"/>
          <cell r="RRQ52"/>
          <cell r="RRR52"/>
          <cell r="RRS52"/>
          <cell r="RRT52"/>
          <cell r="RRU52"/>
          <cell r="RRV52"/>
          <cell r="RRW52"/>
          <cell r="RRX52"/>
          <cell r="RRY52"/>
          <cell r="RRZ52"/>
          <cell r="RSA52"/>
          <cell r="RSB52"/>
          <cell r="RSC52"/>
          <cell r="RSD52"/>
          <cell r="RSE52"/>
          <cell r="RSF52"/>
          <cell r="RSG52"/>
          <cell r="RSH52"/>
          <cell r="RSI52"/>
          <cell r="RSJ52"/>
          <cell r="RSK52"/>
          <cell r="RSL52"/>
          <cell r="RSM52"/>
          <cell r="RSN52"/>
          <cell r="RSO52"/>
          <cell r="RSP52"/>
          <cell r="RSQ52"/>
          <cell r="RSR52"/>
          <cell r="RSS52"/>
          <cell r="RST52"/>
          <cell r="RSU52"/>
          <cell r="RSV52"/>
          <cell r="RSW52"/>
          <cell r="RSX52"/>
          <cell r="RSY52"/>
          <cell r="RSZ52"/>
          <cell r="RTA52"/>
          <cell r="RTB52"/>
          <cell r="RTC52"/>
          <cell r="RTD52"/>
          <cell r="RTE52"/>
          <cell r="RTF52"/>
          <cell r="RTG52"/>
          <cell r="RTH52"/>
          <cell r="RTI52"/>
          <cell r="RTJ52"/>
          <cell r="RTK52"/>
          <cell r="RTL52"/>
          <cell r="RTM52"/>
          <cell r="RTN52"/>
          <cell r="RTO52"/>
          <cell r="RTP52"/>
          <cell r="RTQ52"/>
          <cell r="RTR52"/>
          <cell r="RTS52"/>
          <cell r="RTT52"/>
          <cell r="RTU52"/>
          <cell r="RTV52"/>
          <cell r="RTW52"/>
          <cell r="RTX52"/>
          <cell r="RTY52"/>
          <cell r="RTZ52"/>
          <cell r="RUA52"/>
          <cell r="RUB52"/>
          <cell r="RUC52"/>
          <cell r="RUD52"/>
          <cell r="RUE52"/>
          <cell r="RUF52"/>
          <cell r="RUG52"/>
          <cell r="RUH52"/>
          <cell r="RUI52"/>
          <cell r="RUJ52"/>
          <cell r="RUK52"/>
          <cell r="RUL52"/>
          <cell r="RUM52"/>
          <cell r="RUN52"/>
          <cell r="RUO52"/>
          <cell r="RUP52"/>
          <cell r="RUQ52"/>
          <cell r="RUR52"/>
          <cell r="RUS52"/>
          <cell r="RUT52"/>
          <cell r="RUU52"/>
          <cell r="RUV52"/>
          <cell r="RUW52"/>
          <cell r="RUX52"/>
          <cell r="RUY52"/>
          <cell r="RUZ52"/>
          <cell r="RVA52"/>
          <cell r="RVB52"/>
          <cell r="RVC52"/>
          <cell r="RVD52"/>
          <cell r="RVE52"/>
          <cell r="RVF52"/>
          <cell r="RVG52"/>
          <cell r="RVH52"/>
          <cell r="RVI52"/>
          <cell r="RVJ52"/>
          <cell r="RVK52"/>
          <cell r="RVL52"/>
          <cell r="RVM52"/>
          <cell r="RVN52"/>
          <cell r="RVO52"/>
          <cell r="RVP52"/>
          <cell r="RVQ52"/>
          <cell r="RVR52"/>
          <cell r="RVS52"/>
          <cell r="RVT52"/>
          <cell r="RVU52"/>
          <cell r="RVV52"/>
          <cell r="RVW52"/>
          <cell r="RVX52"/>
          <cell r="RVY52"/>
          <cell r="RVZ52"/>
          <cell r="RWA52"/>
          <cell r="RWB52"/>
          <cell r="RWC52"/>
          <cell r="RWD52"/>
          <cell r="RWE52"/>
          <cell r="RWF52"/>
          <cell r="RWG52"/>
          <cell r="RWH52"/>
          <cell r="RWI52"/>
          <cell r="RWJ52"/>
          <cell r="RWK52"/>
          <cell r="RWL52"/>
          <cell r="RWM52"/>
          <cell r="RWN52"/>
          <cell r="RWO52"/>
          <cell r="RWP52"/>
          <cell r="RWQ52"/>
          <cell r="RWR52"/>
          <cell r="RWS52"/>
          <cell r="RWT52"/>
          <cell r="RWU52"/>
          <cell r="RWV52"/>
          <cell r="RWW52"/>
          <cell r="RWX52"/>
          <cell r="RWY52"/>
          <cell r="RWZ52"/>
          <cell r="RXA52"/>
          <cell r="RXB52"/>
          <cell r="RXC52"/>
          <cell r="RXD52"/>
          <cell r="RXE52"/>
          <cell r="RXF52"/>
          <cell r="RXG52"/>
          <cell r="RXH52"/>
          <cell r="RXI52"/>
          <cell r="RXJ52"/>
          <cell r="RXK52"/>
          <cell r="RXL52"/>
          <cell r="RXM52"/>
          <cell r="RXN52"/>
          <cell r="RXO52"/>
          <cell r="RXP52"/>
          <cell r="RXQ52"/>
          <cell r="RXR52"/>
          <cell r="RXS52"/>
          <cell r="RXT52"/>
          <cell r="RXU52"/>
          <cell r="RXV52"/>
          <cell r="RXW52"/>
          <cell r="RXX52"/>
          <cell r="RXY52"/>
          <cell r="RXZ52"/>
          <cell r="RYA52"/>
          <cell r="RYB52"/>
          <cell r="RYC52"/>
          <cell r="RYD52"/>
          <cell r="RYE52"/>
          <cell r="RYF52"/>
          <cell r="RYG52"/>
          <cell r="RYH52"/>
          <cell r="RYI52"/>
          <cell r="RYJ52"/>
          <cell r="RYK52"/>
          <cell r="RYL52"/>
          <cell r="RYM52"/>
          <cell r="RYN52"/>
          <cell r="RYO52"/>
          <cell r="RYP52"/>
          <cell r="RYQ52"/>
          <cell r="RYR52"/>
          <cell r="RYS52"/>
          <cell r="RYT52"/>
          <cell r="RYU52"/>
          <cell r="RYV52"/>
          <cell r="RYW52"/>
          <cell r="RYX52"/>
          <cell r="RYY52"/>
          <cell r="RYZ52"/>
          <cell r="RZA52"/>
          <cell r="RZB52"/>
          <cell r="RZC52"/>
          <cell r="RZD52"/>
          <cell r="RZE52"/>
          <cell r="RZF52"/>
          <cell r="RZG52"/>
          <cell r="RZH52"/>
          <cell r="RZI52"/>
          <cell r="RZJ52"/>
          <cell r="RZK52"/>
          <cell r="RZL52"/>
          <cell r="RZM52"/>
          <cell r="RZN52"/>
          <cell r="RZO52"/>
          <cell r="RZP52"/>
          <cell r="RZQ52"/>
          <cell r="RZR52"/>
          <cell r="RZS52"/>
          <cell r="RZT52"/>
          <cell r="RZU52"/>
          <cell r="RZV52"/>
          <cell r="RZW52"/>
          <cell r="RZX52"/>
          <cell r="RZY52"/>
          <cell r="RZZ52"/>
          <cell r="SAA52"/>
          <cell r="SAB52"/>
          <cell r="SAC52"/>
          <cell r="SAD52"/>
          <cell r="SAE52"/>
          <cell r="SAF52"/>
          <cell r="SAG52"/>
          <cell r="SAH52"/>
          <cell r="SAI52"/>
          <cell r="SAJ52"/>
          <cell r="SAK52"/>
          <cell r="SAL52"/>
          <cell r="SAM52"/>
          <cell r="SAN52"/>
          <cell r="SAO52"/>
          <cell r="SAP52"/>
          <cell r="SAQ52"/>
          <cell r="SAR52"/>
          <cell r="SAS52"/>
          <cell r="SAT52"/>
          <cell r="SAU52"/>
          <cell r="SAV52"/>
          <cell r="SAW52"/>
          <cell r="SAX52"/>
          <cell r="SAY52"/>
          <cell r="SAZ52"/>
          <cell r="SBA52"/>
          <cell r="SBB52"/>
          <cell r="SBC52"/>
          <cell r="SBD52"/>
          <cell r="SBE52"/>
          <cell r="SBF52"/>
          <cell r="SBG52"/>
          <cell r="SBH52"/>
          <cell r="SBI52"/>
          <cell r="SBJ52"/>
          <cell r="SBK52"/>
          <cell r="SBL52"/>
          <cell r="SBM52"/>
          <cell r="SBN52"/>
          <cell r="SBO52"/>
          <cell r="SBP52"/>
          <cell r="SBQ52"/>
          <cell r="SBR52"/>
          <cell r="SBS52"/>
          <cell r="SBT52"/>
          <cell r="SBU52"/>
          <cell r="SBV52"/>
          <cell r="SBW52"/>
          <cell r="SBX52"/>
          <cell r="SBY52"/>
          <cell r="SBZ52"/>
          <cell r="SCA52"/>
          <cell r="SCB52"/>
          <cell r="SCC52"/>
          <cell r="SCD52"/>
          <cell r="SCE52"/>
          <cell r="SCF52"/>
          <cell r="SCG52"/>
          <cell r="SCH52"/>
          <cell r="SCI52"/>
          <cell r="SCJ52"/>
          <cell r="SCK52"/>
          <cell r="SCL52"/>
          <cell r="SCM52"/>
          <cell r="SCN52"/>
          <cell r="SCO52"/>
          <cell r="SCP52"/>
          <cell r="SCQ52"/>
          <cell r="SCR52"/>
          <cell r="SCS52"/>
          <cell r="SCT52"/>
          <cell r="SCU52"/>
          <cell r="SCV52"/>
          <cell r="SCW52"/>
          <cell r="SCX52"/>
          <cell r="SCY52"/>
          <cell r="SCZ52"/>
          <cell r="SDA52"/>
          <cell r="SDB52"/>
          <cell r="SDC52"/>
          <cell r="SDD52"/>
          <cell r="SDE52"/>
          <cell r="SDF52"/>
          <cell r="SDG52"/>
          <cell r="SDH52"/>
          <cell r="SDI52"/>
          <cell r="SDJ52"/>
          <cell r="SDK52"/>
          <cell r="SDL52"/>
          <cell r="SDM52"/>
          <cell r="SDN52"/>
          <cell r="SDO52"/>
          <cell r="SDP52"/>
          <cell r="SDQ52"/>
          <cell r="SDR52"/>
          <cell r="SDS52"/>
          <cell r="SDT52"/>
          <cell r="SDU52"/>
          <cell r="SDV52"/>
          <cell r="SDW52"/>
          <cell r="SDX52"/>
          <cell r="SDY52"/>
          <cell r="SDZ52"/>
          <cell r="SEA52"/>
          <cell r="SEB52"/>
          <cell r="SEC52"/>
          <cell r="SED52"/>
          <cell r="SEE52"/>
          <cell r="SEF52"/>
          <cell r="SEG52"/>
          <cell r="SEH52"/>
          <cell r="SEI52"/>
          <cell r="SEJ52"/>
          <cell r="SEK52"/>
          <cell r="SEL52"/>
          <cell r="SEM52"/>
          <cell r="SEN52"/>
          <cell r="SEO52"/>
          <cell r="SEP52"/>
          <cell r="SEQ52"/>
          <cell r="SER52"/>
          <cell r="SES52"/>
          <cell r="SET52"/>
          <cell r="SEU52"/>
          <cell r="SEV52"/>
          <cell r="SEW52"/>
          <cell r="SEX52"/>
          <cell r="SEY52"/>
          <cell r="SEZ52"/>
          <cell r="SFA52"/>
          <cell r="SFB52"/>
          <cell r="SFC52"/>
          <cell r="SFD52"/>
          <cell r="SFE52"/>
          <cell r="SFF52"/>
          <cell r="SFG52"/>
          <cell r="SFH52"/>
          <cell r="SFI52"/>
          <cell r="SFJ52"/>
          <cell r="SFK52"/>
          <cell r="SFL52"/>
          <cell r="SFM52"/>
          <cell r="SFN52"/>
          <cell r="SFO52"/>
          <cell r="SFP52"/>
          <cell r="SFQ52"/>
          <cell r="SFR52"/>
          <cell r="SFS52"/>
          <cell r="SFT52"/>
          <cell r="SFU52"/>
          <cell r="SFV52"/>
          <cell r="SFW52"/>
          <cell r="SFX52"/>
          <cell r="SFY52"/>
          <cell r="SFZ52"/>
          <cell r="SGA52"/>
          <cell r="SGB52"/>
          <cell r="SGC52"/>
          <cell r="SGD52"/>
          <cell r="SGE52"/>
          <cell r="SGF52"/>
          <cell r="SGG52"/>
          <cell r="SGH52"/>
          <cell r="SGI52"/>
          <cell r="SGJ52"/>
          <cell r="SGK52"/>
          <cell r="SGL52"/>
          <cell r="SGM52"/>
          <cell r="SGN52"/>
          <cell r="SGO52"/>
          <cell r="SGP52"/>
          <cell r="SGQ52"/>
          <cell r="SGR52"/>
          <cell r="SGS52"/>
          <cell r="SGT52"/>
          <cell r="SGU52"/>
          <cell r="SGV52"/>
          <cell r="SGW52"/>
          <cell r="SGX52"/>
          <cell r="SGY52"/>
          <cell r="SGZ52"/>
          <cell r="SHA52"/>
          <cell r="SHB52"/>
          <cell r="SHC52"/>
          <cell r="SHD52"/>
          <cell r="SHE52"/>
          <cell r="SHF52"/>
          <cell r="SHG52"/>
          <cell r="SHH52"/>
          <cell r="SHI52"/>
          <cell r="SHJ52"/>
          <cell r="SHK52"/>
          <cell r="SHL52"/>
          <cell r="SHM52"/>
          <cell r="SHN52"/>
          <cell r="SHO52"/>
          <cell r="SHP52"/>
          <cell r="SHQ52"/>
          <cell r="SHR52"/>
          <cell r="SHS52"/>
          <cell r="SHT52"/>
          <cell r="SHU52"/>
          <cell r="SHV52"/>
          <cell r="SHW52"/>
          <cell r="SHX52"/>
          <cell r="SHY52"/>
          <cell r="SHZ52"/>
          <cell r="SIA52"/>
          <cell r="SIB52"/>
          <cell r="SIC52"/>
          <cell r="SID52"/>
          <cell r="SIE52"/>
          <cell r="SIF52"/>
          <cell r="SIG52"/>
          <cell r="SIH52"/>
          <cell r="SII52"/>
          <cell r="SIJ52"/>
          <cell r="SIK52"/>
          <cell r="SIL52"/>
          <cell r="SIM52"/>
          <cell r="SIN52"/>
          <cell r="SIO52"/>
          <cell r="SIP52"/>
          <cell r="SIQ52"/>
          <cell r="SIR52"/>
          <cell r="SIS52"/>
          <cell r="SIT52"/>
          <cell r="SIU52"/>
          <cell r="SIV52"/>
          <cell r="SIW52"/>
          <cell r="SIX52"/>
          <cell r="SIY52"/>
          <cell r="SIZ52"/>
          <cell r="SJA52"/>
          <cell r="SJB52"/>
          <cell r="SJC52"/>
          <cell r="SJD52"/>
          <cell r="SJE52"/>
          <cell r="SJF52"/>
          <cell r="SJG52"/>
          <cell r="SJH52"/>
          <cell r="SJI52"/>
          <cell r="SJJ52"/>
          <cell r="SJK52"/>
          <cell r="SJL52"/>
          <cell r="SJM52"/>
          <cell r="SJN52"/>
          <cell r="SJO52"/>
          <cell r="SJP52"/>
          <cell r="SJQ52"/>
          <cell r="SJR52"/>
          <cell r="SJS52"/>
          <cell r="SJT52"/>
          <cell r="SJU52"/>
          <cell r="SJV52"/>
          <cell r="SJW52"/>
          <cell r="SJX52"/>
          <cell r="SJY52"/>
          <cell r="SJZ52"/>
          <cell r="SKA52"/>
          <cell r="SKB52"/>
          <cell r="SKC52"/>
          <cell r="SKD52"/>
          <cell r="SKE52"/>
          <cell r="SKF52"/>
          <cell r="SKG52"/>
          <cell r="SKH52"/>
          <cell r="SKI52"/>
          <cell r="SKJ52"/>
          <cell r="SKK52"/>
          <cell r="SKL52"/>
          <cell r="SKM52"/>
          <cell r="SKN52"/>
          <cell r="SKO52"/>
          <cell r="SKP52"/>
          <cell r="SKQ52"/>
          <cell r="SKR52"/>
          <cell r="SKS52"/>
          <cell r="SKT52"/>
          <cell r="SKU52"/>
          <cell r="SKV52"/>
          <cell r="SKW52"/>
          <cell r="SKX52"/>
          <cell r="SKY52"/>
          <cell r="SKZ52"/>
          <cell r="SLA52"/>
          <cell r="SLB52"/>
          <cell r="SLC52"/>
          <cell r="SLD52"/>
          <cell r="SLE52"/>
          <cell r="SLF52"/>
          <cell r="SLG52"/>
          <cell r="SLH52"/>
          <cell r="SLI52"/>
          <cell r="SLJ52"/>
          <cell r="SLK52"/>
          <cell r="SLL52"/>
          <cell r="SLM52"/>
          <cell r="SLN52"/>
          <cell r="SLO52"/>
          <cell r="SLP52"/>
          <cell r="SLQ52"/>
          <cell r="SLR52"/>
          <cell r="SLS52"/>
          <cell r="SLT52"/>
          <cell r="SLU52"/>
          <cell r="SLV52"/>
          <cell r="SLW52"/>
          <cell r="SLX52"/>
          <cell r="SLY52"/>
          <cell r="SLZ52"/>
          <cell r="SMA52"/>
          <cell r="SMB52"/>
          <cell r="SMC52"/>
          <cell r="SMD52"/>
          <cell r="SME52"/>
          <cell r="SMF52"/>
          <cell r="SMG52"/>
          <cell r="SMH52"/>
          <cell r="SMI52"/>
          <cell r="SMJ52"/>
          <cell r="SMK52"/>
          <cell r="SML52"/>
          <cell r="SMM52"/>
          <cell r="SMN52"/>
          <cell r="SMO52"/>
          <cell r="SMP52"/>
          <cell r="SMQ52"/>
          <cell r="SMR52"/>
          <cell r="SMS52"/>
          <cell r="SMT52"/>
          <cell r="SMU52"/>
          <cell r="SMV52"/>
          <cell r="SMW52"/>
          <cell r="SMX52"/>
          <cell r="SMY52"/>
          <cell r="SMZ52"/>
          <cell r="SNA52"/>
          <cell r="SNB52"/>
          <cell r="SNC52"/>
          <cell r="SND52"/>
          <cell r="SNE52"/>
          <cell r="SNF52"/>
          <cell r="SNG52"/>
          <cell r="SNH52"/>
          <cell r="SNI52"/>
          <cell r="SNJ52"/>
          <cell r="SNK52"/>
          <cell r="SNL52"/>
          <cell r="SNM52"/>
          <cell r="SNN52"/>
          <cell r="SNO52"/>
          <cell r="SNP52"/>
          <cell r="SNQ52"/>
          <cell r="SNR52"/>
          <cell r="SNS52"/>
          <cell r="SNT52"/>
          <cell r="SNU52"/>
          <cell r="SNV52"/>
          <cell r="SNW52"/>
          <cell r="SNX52"/>
          <cell r="SNY52"/>
          <cell r="SNZ52"/>
          <cell r="SOA52"/>
          <cell r="SOB52"/>
          <cell r="SOC52"/>
          <cell r="SOD52"/>
          <cell r="SOE52"/>
          <cell r="SOF52"/>
          <cell r="SOG52"/>
          <cell r="SOH52"/>
          <cell r="SOI52"/>
          <cell r="SOJ52"/>
          <cell r="SOK52"/>
          <cell r="SOL52"/>
          <cell r="SOM52"/>
          <cell r="SON52"/>
          <cell r="SOO52"/>
          <cell r="SOP52"/>
          <cell r="SOQ52"/>
          <cell r="SOR52"/>
          <cell r="SOS52"/>
          <cell r="SOT52"/>
          <cell r="SOU52"/>
          <cell r="SOV52"/>
          <cell r="SOW52"/>
          <cell r="SOX52"/>
          <cell r="SOY52"/>
          <cell r="SOZ52"/>
          <cell r="SPA52"/>
          <cell r="SPB52"/>
          <cell r="SPC52"/>
          <cell r="SPD52"/>
          <cell r="SPE52"/>
          <cell r="SPF52"/>
          <cell r="SPG52"/>
          <cell r="SPH52"/>
          <cell r="SPI52"/>
          <cell r="SPJ52"/>
          <cell r="SPK52"/>
          <cell r="SPL52"/>
          <cell r="SPM52"/>
          <cell r="SPN52"/>
          <cell r="SPO52"/>
          <cell r="SPP52"/>
          <cell r="SPQ52"/>
          <cell r="SPR52"/>
          <cell r="SPS52"/>
          <cell r="SPT52"/>
          <cell r="SPU52"/>
          <cell r="SPV52"/>
          <cell r="SPW52"/>
          <cell r="SPX52"/>
          <cell r="SPY52"/>
          <cell r="SPZ52"/>
          <cell r="SQA52"/>
          <cell r="SQB52"/>
          <cell r="SQC52"/>
          <cell r="SQD52"/>
          <cell r="SQE52"/>
          <cell r="SQF52"/>
          <cell r="SQG52"/>
          <cell r="SQH52"/>
          <cell r="SQI52"/>
          <cell r="SQJ52"/>
          <cell r="SQK52"/>
          <cell r="SQL52"/>
          <cell r="SQM52"/>
          <cell r="SQN52"/>
          <cell r="SQO52"/>
          <cell r="SQP52"/>
          <cell r="SQQ52"/>
          <cell r="SQR52"/>
          <cell r="SQS52"/>
          <cell r="SQT52"/>
          <cell r="SQU52"/>
          <cell r="SQV52"/>
          <cell r="SQW52"/>
          <cell r="SQX52"/>
          <cell r="SQY52"/>
          <cell r="SQZ52"/>
          <cell r="SRA52"/>
          <cell r="SRB52"/>
          <cell r="SRC52"/>
          <cell r="SRD52"/>
          <cell r="SRE52"/>
          <cell r="SRF52"/>
          <cell r="SRG52"/>
          <cell r="SRH52"/>
          <cell r="SRI52"/>
          <cell r="SRJ52"/>
          <cell r="SRK52"/>
          <cell r="SRL52"/>
          <cell r="SRM52"/>
          <cell r="SRN52"/>
          <cell r="SRO52"/>
          <cell r="SRP52"/>
          <cell r="SRQ52"/>
          <cell r="SRR52"/>
          <cell r="SRS52"/>
          <cell r="SRT52"/>
          <cell r="SRU52"/>
          <cell r="SRV52"/>
          <cell r="SRW52"/>
          <cell r="SRX52"/>
          <cell r="SRY52"/>
          <cell r="SRZ52"/>
          <cell r="SSA52"/>
          <cell r="SSB52"/>
          <cell r="SSC52"/>
          <cell r="SSD52"/>
          <cell r="SSE52"/>
          <cell r="SSF52"/>
          <cell r="SSG52"/>
          <cell r="SSH52"/>
          <cell r="SSI52"/>
          <cell r="SSJ52"/>
          <cell r="SSK52"/>
          <cell r="SSL52"/>
          <cell r="SSM52"/>
          <cell r="SSN52"/>
          <cell r="SSO52"/>
          <cell r="SSP52"/>
          <cell r="SSQ52"/>
          <cell r="SSR52"/>
          <cell r="SSS52"/>
          <cell r="SST52"/>
          <cell r="SSU52"/>
          <cell r="SSV52"/>
          <cell r="SSW52"/>
          <cell r="SSX52"/>
          <cell r="SSY52"/>
          <cell r="SSZ52"/>
          <cell r="STA52"/>
          <cell r="STB52"/>
          <cell r="STC52"/>
          <cell r="STD52"/>
          <cell r="STE52"/>
          <cell r="STF52"/>
          <cell r="STG52"/>
          <cell r="STH52"/>
          <cell r="STI52"/>
          <cell r="STJ52"/>
          <cell r="STK52"/>
          <cell r="STL52"/>
          <cell r="STM52"/>
          <cell r="STN52"/>
          <cell r="STO52"/>
          <cell r="STP52"/>
          <cell r="STQ52"/>
          <cell r="STR52"/>
          <cell r="STS52"/>
          <cell r="STT52"/>
          <cell r="STU52"/>
          <cell r="STV52"/>
          <cell r="STW52"/>
          <cell r="STX52"/>
          <cell r="STY52"/>
          <cell r="STZ52"/>
          <cell r="SUA52"/>
          <cell r="SUB52"/>
          <cell r="SUC52"/>
          <cell r="SUD52"/>
          <cell r="SUE52"/>
          <cell r="SUF52"/>
          <cell r="SUG52"/>
          <cell r="SUH52"/>
          <cell r="SUI52"/>
          <cell r="SUJ52"/>
          <cell r="SUK52"/>
          <cell r="SUL52"/>
          <cell r="SUM52"/>
          <cell r="SUN52"/>
          <cell r="SUO52"/>
          <cell r="SUP52"/>
          <cell r="SUQ52"/>
          <cell r="SUR52"/>
          <cell r="SUS52"/>
          <cell r="SUT52"/>
          <cell r="SUU52"/>
          <cell r="SUV52"/>
          <cell r="SUW52"/>
          <cell r="SUX52"/>
          <cell r="SUY52"/>
          <cell r="SUZ52"/>
          <cell r="SVA52"/>
          <cell r="SVB52"/>
          <cell r="SVC52"/>
          <cell r="SVD52"/>
          <cell r="SVE52"/>
          <cell r="SVF52"/>
          <cell r="SVG52"/>
          <cell r="SVH52"/>
          <cell r="SVI52"/>
          <cell r="SVJ52"/>
          <cell r="SVK52"/>
          <cell r="SVL52"/>
          <cell r="SVM52"/>
          <cell r="SVN52"/>
          <cell r="SVO52"/>
          <cell r="SVP52"/>
          <cell r="SVQ52"/>
          <cell r="SVR52"/>
          <cell r="SVS52"/>
          <cell r="SVT52"/>
          <cell r="SVU52"/>
          <cell r="SVV52"/>
          <cell r="SVW52"/>
          <cell r="SVX52"/>
          <cell r="SVY52"/>
          <cell r="SVZ52"/>
          <cell r="SWA52"/>
          <cell r="SWB52"/>
          <cell r="SWC52"/>
          <cell r="SWD52"/>
          <cell r="SWE52"/>
          <cell r="SWF52"/>
          <cell r="SWG52"/>
          <cell r="SWH52"/>
          <cell r="SWI52"/>
          <cell r="SWJ52"/>
          <cell r="SWK52"/>
          <cell r="SWL52"/>
          <cell r="SWM52"/>
          <cell r="SWN52"/>
          <cell r="SWO52"/>
          <cell r="SWP52"/>
          <cell r="SWQ52"/>
          <cell r="SWR52"/>
          <cell r="SWS52"/>
          <cell r="SWT52"/>
          <cell r="SWU52"/>
          <cell r="SWV52"/>
          <cell r="SWW52"/>
          <cell r="SWX52"/>
          <cell r="SWY52"/>
          <cell r="SWZ52"/>
          <cell r="SXA52"/>
          <cell r="SXB52"/>
          <cell r="SXC52"/>
          <cell r="SXD52"/>
          <cell r="SXE52"/>
          <cell r="SXF52"/>
          <cell r="SXG52"/>
          <cell r="SXH52"/>
          <cell r="SXI52"/>
          <cell r="SXJ52"/>
          <cell r="SXK52"/>
          <cell r="SXL52"/>
          <cell r="SXM52"/>
          <cell r="SXN52"/>
          <cell r="SXO52"/>
          <cell r="SXP52"/>
          <cell r="SXQ52"/>
          <cell r="SXR52"/>
          <cell r="SXS52"/>
          <cell r="SXT52"/>
          <cell r="SXU52"/>
          <cell r="SXV52"/>
          <cell r="SXW52"/>
          <cell r="SXX52"/>
          <cell r="SXY52"/>
          <cell r="SXZ52"/>
          <cell r="SYA52"/>
          <cell r="SYB52"/>
          <cell r="SYC52"/>
          <cell r="SYD52"/>
          <cell r="SYE52"/>
          <cell r="SYF52"/>
          <cell r="SYG52"/>
          <cell r="SYH52"/>
          <cell r="SYI52"/>
          <cell r="SYJ52"/>
          <cell r="SYK52"/>
          <cell r="SYL52"/>
          <cell r="SYM52"/>
          <cell r="SYN52"/>
          <cell r="SYO52"/>
          <cell r="SYP52"/>
          <cell r="SYQ52"/>
          <cell r="SYR52"/>
          <cell r="SYS52"/>
          <cell r="SYT52"/>
          <cell r="SYU52"/>
          <cell r="SYV52"/>
          <cell r="SYW52"/>
          <cell r="SYX52"/>
          <cell r="SYY52"/>
          <cell r="SYZ52"/>
          <cell r="SZA52"/>
          <cell r="SZB52"/>
          <cell r="SZC52"/>
          <cell r="SZD52"/>
          <cell r="SZE52"/>
          <cell r="SZF52"/>
          <cell r="SZG52"/>
          <cell r="SZH52"/>
          <cell r="SZI52"/>
          <cell r="SZJ52"/>
          <cell r="SZK52"/>
          <cell r="SZL52"/>
          <cell r="SZM52"/>
          <cell r="SZN52"/>
          <cell r="SZO52"/>
          <cell r="SZP52"/>
          <cell r="SZQ52"/>
          <cell r="SZR52"/>
          <cell r="SZS52"/>
          <cell r="SZT52"/>
          <cell r="SZU52"/>
          <cell r="SZV52"/>
          <cell r="SZW52"/>
          <cell r="SZX52"/>
          <cell r="SZY52"/>
          <cell r="SZZ52"/>
          <cell r="TAA52"/>
          <cell r="TAB52"/>
          <cell r="TAC52"/>
          <cell r="TAD52"/>
          <cell r="TAE52"/>
          <cell r="TAF52"/>
          <cell r="TAG52"/>
          <cell r="TAH52"/>
          <cell r="TAI52"/>
          <cell r="TAJ52"/>
          <cell r="TAK52"/>
          <cell r="TAL52"/>
          <cell r="TAM52"/>
          <cell r="TAN52"/>
          <cell r="TAO52"/>
          <cell r="TAP52"/>
          <cell r="TAQ52"/>
          <cell r="TAR52"/>
          <cell r="TAS52"/>
          <cell r="TAT52"/>
          <cell r="TAU52"/>
          <cell r="TAV52"/>
          <cell r="TAW52"/>
          <cell r="TAX52"/>
          <cell r="TAY52"/>
          <cell r="TAZ52"/>
          <cell r="TBA52"/>
          <cell r="TBB52"/>
          <cell r="TBC52"/>
          <cell r="TBD52"/>
          <cell r="TBE52"/>
          <cell r="TBF52"/>
          <cell r="TBG52"/>
          <cell r="TBH52"/>
          <cell r="TBI52"/>
          <cell r="TBJ52"/>
          <cell r="TBK52"/>
          <cell r="TBL52"/>
          <cell r="TBM52"/>
          <cell r="TBN52"/>
          <cell r="TBO52"/>
          <cell r="TBP52"/>
          <cell r="TBQ52"/>
          <cell r="TBR52"/>
          <cell r="TBS52"/>
          <cell r="TBT52"/>
          <cell r="TBU52"/>
          <cell r="TBV52"/>
          <cell r="TBW52"/>
          <cell r="TBX52"/>
          <cell r="TBY52"/>
          <cell r="TBZ52"/>
          <cell r="TCA52"/>
          <cell r="TCB52"/>
          <cell r="TCC52"/>
          <cell r="TCD52"/>
          <cell r="TCE52"/>
          <cell r="TCF52"/>
          <cell r="TCG52"/>
          <cell r="TCH52"/>
          <cell r="TCI52"/>
          <cell r="TCJ52"/>
          <cell r="TCK52"/>
          <cell r="TCL52"/>
          <cell r="TCM52"/>
          <cell r="TCN52"/>
          <cell r="TCO52"/>
          <cell r="TCP52"/>
          <cell r="TCQ52"/>
          <cell r="TCR52"/>
          <cell r="TCS52"/>
          <cell r="TCT52"/>
          <cell r="TCU52"/>
          <cell r="TCV52"/>
          <cell r="TCW52"/>
          <cell r="TCX52"/>
          <cell r="TCY52"/>
          <cell r="TCZ52"/>
          <cell r="TDA52"/>
          <cell r="TDB52"/>
          <cell r="TDC52"/>
          <cell r="TDD52"/>
          <cell r="TDE52"/>
          <cell r="TDF52"/>
          <cell r="TDG52"/>
          <cell r="TDH52"/>
          <cell r="TDI52"/>
          <cell r="TDJ52"/>
          <cell r="TDK52"/>
          <cell r="TDL52"/>
          <cell r="TDM52"/>
          <cell r="TDN52"/>
          <cell r="TDO52"/>
          <cell r="TDP52"/>
          <cell r="TDQ52"/>
          <cell r="TDR52"/>
          <cell r="TDS52"/>
          <cell r="TDT52"/>
          <cell r="TDU52"/>
          <cell r="TDV52"/>
          <cell r="TDW52"/>
          <cell r="TDX52"/>
          <cell r="TDY52"/>
          <cell r="TDZ52"/>
          <cell r="TEA52"/>
          <cell r="TEB52"/>
          <cell r="TEC52"/>
          <cell r="TED52"/>
          <cell r="TEE52"/>
          <cell r="TEF52"/>
          <cell r="TEG52"/>
          <cell r="TEH52"/>
          <cell r="TEI52"/>
          <cell r="TEJ52"/>
          <cell r="TEK52"/>
          <cell r="TEL52"/>
          <cell r="TEM52"/>
          <cell r="TEN52"/>
          <cell r="TEO52"/>
          <cell r="TEP52"/>
          <cell r="TEQ52"/>
          <cell r="TER52"/>
          <cell r="TES52"/>
          <cell r="TET52"/>
          <cell r="TEU52"/>
          <cell r="TEV52"/>
          <cell r="TEW52"/>
          <cell r="TEX52"/>
          <cell r="TEY52"/>
          <cell r="TEZ52"/>
          <cell r="TFA52"/>
          <cell r="TFB52"/>
          <cell r="TFC52"/>
          <cell r="TFD52"/>
          <cell r="TFE52"/>
          <cell r="TFF52"/>
          <cell r="TFG52"/>
          <cell r="TFH52"/>
          <cell r="TFI52"/>
          <cell r="TFJ52"/>
          <cell r="TFK52"/>
          <cell r="TFL52"/>
          <cell r="TFM52"/>
          <cell r="TFN52"/>
          <cell r="TFO52"/>
          <cell r="TFP52"/>
          <cell r="TFQ52"/>
          <cell r="TFR52"/>
          <cell r="TFS52"/>
          <cell r="TFT52"/>
          <cell r="TFU52"/>
          <cell r="TFV52"/>
          <cell r="TFW52"/>
          <cell r="TFX52"/>
          <cell r="TFY52"/>
          <cell r="TFZ52"/>
          <cell r="TGA52"/>
          <cell r="TGB52"/>
          <cell r="TGC52"/>
          <cell r="TGD52"/>
          <cell r="TGE52"/>
          <cell r="TGF52"/>
          <cell r="TGG52"/>
          <cell r="TGH52"/>
          <cell r="TGI52"/>
          <cell r="TGJ52"/>
          <cell r="TGK52"/>
          <cell r="TGL52"/>
          <cell r="TGM52"/>
          <cell r="TGN52"/>
          <cell r="TGO52"/>
          <cell r="TGP52"/>
          <cell r="TGQ52"/>
          <cell r="TGR52"/>
          <cell r="TGS52"/>
          <cell r="TGT52"/>
          <cell r="TGU52"/>
          <cell r="TGV52"/>
          <cell r="TGW52"/>
          <cell r="TGX52"/>
          <cell r="TGY52"/>
          <cell r="TGZ52"/>
          <cell r="THA52"/>
          <cell r="THB52"/>
          <cell r="THC52"/>
          <cell r="THD52"/>
          <cell r="THE52"/>
          <cell r="THF52"/>
          <cell r="THG52"/>
          <cell r="THH52"/>
          <cell r="THI52"/>
          <cell r="THJ52"/>
          <cell r="THK52"/>
          <cell r="THL52"/>
          <cell r="THM52"/>
          <cell r="THN52"/>
          <cell r="THO52"/>
          <cell r="THP52"/>
          <cell r="THQ52"/>
          <cell r="THR52"/>
          <cell r="THS52"/>
          <cell r="THT52"/>
          <cell r="THU52"/>
          <cell r="THV52"/>
          <cell r="THW52"/>
          <cell r="THX52"/>
          <cell r="THY52"/>
          <cell r="THZ52"/>
          <cell r="TIA52"/>
          <cell r="TIB52"/>
          <cell r="TIC52"/>
          <cell r="TID52"/>
          <cell r="TIE52"/>
          <cell r="TIF52"/>
          <cell r="TIG52"/>
          <cell r="TIH52"/>
          <cell r="TII52"/>
          <cell r="TIJ52"/>
          <cell r="TIK52"/>
          <cell r="TIL52"/>
          <cell r="TIM52"/>
          <cell r="TIN52"/>
          <cell r="TIO52"/>
          <cell r="TIP52"/>
          <cell r="TIQ52"/>
          <cell r="TIR52"/>
          <cell r="TIS52"/>
          <cell r="TIT52"/>
          <cell r="TIU52"/>
          <cell r="TIV52"/>
          <cell r="TIW52"/>
          <cell r="TIX52"/>
          <cell r="TIY52"/>
          <cell r="TIZ52"/>
          <cell r="TJA52"/>
          <cell r="TJB52"/>
          <cell r="TJC52"/>
          <cell r="TJD52"/>
          <cell r="TJE52"/>
          <cell r="TJF52"/>
          <cell r="TJG52"/>
          <cell r="TJH52"/>
          <cell r="TJI52"/>
          <cell r="TJJ52"/>
          <cell r="TJK52"/>
          <cell r="TJL52"/>
          <cell r="TJM52"/>
          <cell r="TJN52"/>
          <cell r="TJO52"/>
          <cell r="TJP52"/>
          <cell r="TJQ52"/>
          <cell r="TJR52"/>
          <cell r="TJS52"/>
          <cell r="TJT52"/>
          <cell r="TJU52"/>
          <cell r="TJV52"/>
          <cell r="TJW52"/>
          <cell r="TJX52"/>
          <cell r="TJY52"/>
          <cell r="TJZ52"/>
          <cell r="TKA52"/>
          <cell r="TKB52"/>
          <cell r="TKC52"/>
          <cell r="TKD52"/>
          <cell r="TKE52"/>
          <cell r="TKF52"/>
          <cell r="TKG52"/>
          <cell r="TKH52"/>
          <cell r="TKI52"/>
          <cell r="TKJ52"/>
          <cell r="TKK52"/>
          <cell r="TKL52"/>
          <cell r="TKM52"/>
          <cell r="TKN52"/>
          <cell r="TKO52"/>
          <cell r="TKP52"/>
          <cell r="TKQ52"/>
          <cell r="TKR52"/>
          <cell r="TKS52"/>
          <cell r="TKT52"/>
          <cell r="TKU52"/>
          <cell r="TKV52"/>
          <cell r="TKW52"/>
          <cell r="TKX52"/>
          <cell r="TKY52"/>
          <cell r="TKZ52"/>
          <cell r="TLA52"/>
          <cell r="TLB52"/>
          <cell r="TLC52"/>
          <cell r="TLD52"/>
          <cell r="TLE52"/>
          <cell r="TLF52"/>
          <cell r="TLG52"/>
          <cell r="TLH52"/>
          <cell r="TLI52"/>
          <cell r="TLJ52"/>
          <cell r="TLK52"/>
          <cell r="TLL52"/>
          <cell r="TLM52"/>
          <cell r="TLN52"/>
          <cell r="TLO52"/>
          <cell r="TLP52"/>
          <cell r="TLQ52"/>
          <cell r="TLR52"/>
          <cell r="TLS52"/>
          <cell r="TLT52"/>
          <cell r="TLU52"/>
          <cell r="TLV52"/>
          <cell r="TLW52"/>
          <cell r="TLX52"/>
          <cell r="TLY52"/>
          <cell r="TLZ52"/>
          <cell r="TMA52"/>
          <cell r="TMB52"/>
          <cell r="TMC52"/>
          <cell r="TMD52"/>
          <cell r="TME52"/>
          <cell r="TMF52"/>
          <cell r="TMG52"/>
          <cell r="TMH52"/>
          <cell r="TMI52"/>
          <cell r="TMJ52"/>
          <cell r="TMK52"/>
          <cell r="TML52"/>
          <cell r="TMM52"/>
          <cell r="TMN52"/>
          <cell r="TMO52"/>
          <cell r="TMP52"/>
          <cell r="TMQ52"/>
          <cell r="TMR52"/>
          <cell r="TMS52"/>
          <cell r="TMT52"/>
          <cell r="TMU52"/>
          <cell r="TMV52"/>
          <cell r="TMW52"/>
          <cell r="TMX52"/>
          <cell r="TMY52"/>
          <cell r="TMZ52"/>
          <cell r="TNA52"/>
          <cell r="TNB52"/>
          <cell r="TNC52"/>
          <cell r="TND52"/>
          <cell r="TNE52"/>
          <cell r="TNF52"/>
          <cell r="TNG52"/>
          <cell r="TNH52"/>
          <cell r="TNI52"/>
          <cell r="TNJ52"/>
          <cell r="TNK52"/>
          <cell r="TNL52"/>
          <cell r="TNM52"/>
          <cell r="TNN52"/>
          <cell r="TNO52"/>
          <cell r="TNP52"/>
          <cell r="TNQ52"/>
          <cell r="TNR52"/>
          <cell r="TNS52"/>
          <cell r="TNT52"/>
          <cell r="TNU52"/>
          <cell r="TNV52"/>
          <cell r="TNW52"/>
          <cell r="TNX52"/>
          <cell r="TNY52"/>
          <cell r="TNZ52"/>
          <cell r="TOA52"/>
          <cell r="TOB52"/>
          <cell r="TOC52"/>
          <cell r="TOD52"/>
          <cell r="TOE52"/>
          <cell r="TOF52"/>
          <cell r="TOG52"/>
          <cell r="TOH52"/>
          <cell r="TOI52"/>
          <cell r="TOJ52"/>
          <cell r="TOK52"/>
          <cell r="TOL52"/>
          <cell r="TOM52"/>
          <cell r="TON52"/>
          <cell r="TOO52"/>
          <cell r="TOP52"/>
          <cell r="TOQ52"/>
          <cell r="TOR52"/>
          <cell r="TOS52"/>
          <cell r="TOT52"/>
          <cell r="TOU52"/>
          <cell r="TOV52"/>
          <cell r="TOW52"/>
          <cell r="TOX52"/>
          <cell r="TOY52"/>
          <cell r="TOZ52"/>
          <cell r="TPA52"/>
          <cell r="TPB52"/>
          <cell r="TPC52"/>
          <cell r="TPD52"/>
          <cell r="TPE52"/>
          <cell r="TPF52"/>
          <cell r="TPG52"/>
          <cell r="TPH52"/>
          <cell r="TPI52"/>
          <cell r="TPJ52"/>
          <cell r="TPK52"/>
          <cell r="TPL52"/>
          <cell r="TPM52"/>
          <cell r="TPN52"/>
          <cell r="TPO52"/>
          <cell r="TPP52"/>
          <cell r="TPQ52"/>
          <cell r="TPR52"/>
          <cell r="TPS52"/>
          <cell r="TPT52"/>
          <cell r="TPU52"/>
          <cell r="TPV52"/>
          <cell r="TPW52"/>
          <cell r="TPX52"/>
          <cell r="TPY52"/>
          <cell r="TPZ52"/>
          <cell r="TQA52"/>
          <cell r="TQB52"/>
          <cell r="TQC52"/>
          <cell r="TQD52"/>
          <cell r="TQE52"/>
          <cell r="TQF52"/>
          <cell r="TQG52"/>
          <cell r="TQH52"/>
          <cell r="TQI52"/>
          <cell r="TQJ52"/>
          <cell r="TQK52"/>
          <cell r="TQL52"/>
          <cell r="TQM52"/>
          <cell r="TQN52"/>
          <cell r="TQO52"/>
          <cell r="TQP52"/>
          <cell r="TQQ52"/>
          <cell r="TQR52"/>
          <cell r="TQS52"/>
          <cell r="TQT52"/>
          <cell r="TQU52"/>
          <cell r="TQV52"/>
          <cell r="TQW52"/>
          <cell r="TQX52"/>
          <cell r="TQY52"/>
          <cell r="TQZ52"/>
          <cell r="TRA52"/>
          <cell r="TRB52"/>
          <cell r="TRC52"/>
          <cell r="TRD52"/>
          <cell r="TRE52"/>
          <cell r="TRF52"/>
          <cell r="TRG52"/>
          <cell r="TRH52"/>
          <cell r="TRI52"/>
          <cell r="TRJ52"/>
          <cell r="TRK52"/>
          <cell r="TRL52"/>
          <cell r="TRM52"/>
          <cell r="TRN52"/>
          <cell r="TRO52"/>
          <cell r="TRP52"/>
          <cell r="TRQ52"/>
          <cell r="TRR52"/>
          <cell r="TRS52"/>
          <cell r="TRT52"/>
          <cell r="TRU52"/>
          <cell r="TRV52"/>
          <cell r="TRW52"/>
          <cell r="TRX52"/>
          <cell r="TRY52"/>
          <cell r="TRZ52"/>
          <cell r="TSA52"/>
          <cell r="TSB52"/>
          <cell r="TSC52"/>
          <cell r="TSD52"/>
          <cell r="TSE52"/>
          <cell r="TSF52"/>
          <cell r="TSG52"/>
          <cell r="TSH52"/>
          <cell r="TSI52"/>
          <cell r="TSJ52"/>
          <cell r="TSK52"/>
          <cell r="TSL52"/>
          <cell r="TSM52"/>
          <cell r="TSN52"/>
          <cell r="TSO52"/>
          <cell r="TSP52"/>
          <cell r="TSQ52"/>
          <cell r="TSR52"/>
          <cell r="TSS52"/>
          <cell r="TST52"/>
          <cell r="TSU52"/>
          <cell r="TSV52"/>
          <cell r="TSW52"/>
          <cell r="TSX52"/>
          <cell r="TSY52"/>
          <cell r="TSZ52"/>
          <cell r="TTA52"/>
          <cell r="TTB52"/>
          <cell r="TTC52"/>
          <cell r="TTD52"/>
          <cell r="TTE52"/>
          <cell r="TTF52"/>
          <cell r="TTG52"/>
          <cell r="TTH52"/>
          <cell r="TTI52"/>
          <cell r="TTJ52"/>
          <cell r="TTK52"/>
          <cell r="TTL52"/>
          <cell r="TTM52"/>
          <cell r="TTN52"/>
          <cell r="TTO52"/>
          <cell r="TTP52"/>
          <cell r="TTQ52"/>
          <cell r="TTR52"/>
          <cell r="TTS52"/>
          <cell r="TTT52"/>
          <cell r="TTU52"/>
          <cell r="TTV52"/>
          <cell r="TTW52"/>
          <cell r="TTX52"/>
          <cell r="TTY52"/>
          <cell r="TTZ52"/>
          <cell r="TUA52"/>
          <cell r="TUB52"/>
          <cell r="TUC52"/>
          <cell r="TUD52"/>
          <cell r="TUE52"/>
          <cell r="TUF52"/>
          <cell r="TUG52"/>
          <cell r="TUH52"/>
          <cell r="TUI52"/>
          <cell r="TUJ52"/>
          <cell r="TUK52"/>
          <cell r="TUL52"/>
          <cell r="TUM52"/>
          <cell r="TUN52"/>
          <cell r="TUO52"/>
          <cell r="TUP52"/>
          <cell r="TUQ52"/>
          <cell r="TUR52"/>
          <cell r="TUS52"/>
          <cell r="TUT52"/>
          <cell r="TUU52"/>
          <cell r="TUV52"/>
          <cell r="TUW52"/>
          <cell r="TUX52"/>
          <cell r="TUY52"/>
          <cell r="TUZ52"/>
          <cell r="TVA52"/>
          <cell r="TVB52"/>
          <cell r="TVC52"/>
          <cell r="TVD52"/>
          <cell r="TVE52"/>
          <cell r="TVF52"/>
          <cell r="TVG52"/>
          <cell r="TVH52"/>
          <cell r="TVI52"/>
          <cell r="TVJ52"/>
          <cell r="TVK52"/>
          <cell r="TVL52"/>
          <cell r="TVM52"/>
          <cell r="TVN52"/>
          <cell r="TVO52"/>
          <cell r="TVP52"/>
          <cell r="TVQ52"/>
          <cell r="TVR52"/>
          <cell r="TVS52"/>
          <cell r="TVT52"/>
          <cell r="TVU52"/>
          <cell r="TVV52"/>
          <cell r="TVW52"/>
          <cell r="TVX52"/>
          <cell r="TVY52"/>
          <cell r="TVZ52"/>
          <cell r="TWA52"/>
          <cell r="TWB52"/>
          <cell r="TWC52"/>
          <cell r="TWD52"/>
          <cell r="TWE52"/>
          <cell r="TWF52"/>
          <cell r="TWG52"/>
          <cell r="TWH52"/>
          <cell r="TWI52"/>
          <cell r="TWJ52"/>
          <cell r="TWK52"/>
          <cell r="TWL52"/>
          <cell r="TWM52"/>
          <cell r="TWN52"/>
          <cell r="TWO52"/>
          <cell r="TWP52"/>
          <cell r="TWQ52"/>
          <cell r="TWR52"/>
          <cell r="TWS52"/>
          <cell r="TWT52"/>
          <cell r="TWU52"/>
          <cell r="TWV52"/>
          <cell r="TWW52"/>
          <cell r="TWX52"/>
          <cell r="TWY52"/>
          <cell r="TWZ52"/>
          <cell r="TXA52"/>
          <cell r="TXB52"/>
          <cell r="TXC52"/>
          <cell r="TXD52"/>
          <cell r="TXE52"/>
          <cell r="TXF52"/>
          <cell r="TXG52"/>
          <cell r="TXH52"/>
          <cell r="TXI52"/>
          <cell r="TXJ52"/>
          <cell r="TXK52"/>
          <cell r="TXL52"/>
          <cell r="TXM52"/>
          <cell r="TXN52"/>
          <cell r="TXO52"/>
          <cell r="TXP52"/>
          <cell r="TXQ52"/>
          <cell r="TXR52"/>
          <cell r="TXS52"/>
          <cell r="TXT52"/>
          <cell r="TXU52"/>
          <cell r="TXV52"/>
          <cell r="TXW52"/>
          <cell r="TXX52"/>
          <cell r="TXY52"/>
          <cell r="TXZ52"/>
          <cell r="TYA52"/>
          <cell r="TYB52"/>
          <cell r="TYC52"/>
          <cell r="TYD52"/>
          <cell r="TYE52"/>
          <cell r="TYF52"/>
          <cell r="TYG52"/>
          <cell r="TYH52"/>
          <cell r="TYI52"/>
          <cell r="TYJ52"/>
          <cell r="TYK52"/>
          <cell r="TYL52"/>
          <cell r="TYM52"/>
          <cell r="TYN52"/>
          <cell r="TYO52"/>
          <cell r="TYP52"/>
          <cell r="TYQ52"/>
          <cell r="TYR52"/>
          <cell r="TYS52"/>
          <cell r="TYT52"/>
          <cell r="TYU52"/>
          <cell r="TYV52"/>
          <cell r="TYW52"/>
          <cell r="TYX52"/>
          <cell r="TYY52"/>
          <cell r="TYZ52"/>
          <cell r="TZA52"/>
          <cell r="TZB52"/>
          <cell r="TZC52"/>
          <cell r="TZD52"/>
          <cell r="TZE52"/>
          <cell r="TZF52"/>
          <cell r="TZG52"/>
          <cell r="TZH52"/>
          <cell r="TZI52"/>
          <cell r="TZJ52"/>
          <cell r="TZK52"/>
          <cell r="TZL52"/>
          <cell r="TZM52"/>
          <cell r="TZN52"/>
          <cell r="TZO52"/>
          <cell r="TZP52"/>
          <cell r="TZQ52"/>
          <cell r="TZR52"/>
          <cell r="TZS52"/>
          <cell r="TZT52"/>
          <cell r="TZU52"/>
          <cell r="TZV52"/>
          <cell r="TZW52"/>
          <cell r="TZX52"/>
          <cell r="TZY52"/>
          <cell r="TZZ52"/>
          <cell r="UAA52"/>
          <cell r="UAB52"/>
          <cell r="UAC52"/>
          <cell r="UAD52"/>
          <cell r="UAE52"/>
          <cell r="UAF52"/>
          <cell r="UAG52"/>
          <cell r="UAH52"/>
          <cell r="UAI52"/>
          <cell r="UAJ52"/>
          <cell r="UAK52"/>
          <cell r="UAL52"/>
          <cell r="UAM52"/>
          <cell r="UAN52"/>
          <cell r="UAO52"/>
          <cell r="UAP52"/>
          <cell r="UAQ52"/>
          <cell r="UAR52"/>
          <cell r="UAS52"/>
          <cell r="UAT52"/>
          <cell r="UAU52"/>
          <cell r="UAV52"/>
          <cell r="UAW52"/>
          <cell r="UAX52"/>
          <cell r="UAY52"/>
          <cell r="UAZ52"/>
          <cell r="UBA52"/>
          <cell r="UBB52"/>
          <cell r="UBC52"/>
          <cell r="UBD52"/>
          <cell r="UBE52"/>
          <cell r="UBF52"/>
          <cell r="UBG52"/>
          <cell r="UBH52"/>
          <cell r="UBI52"/>
          <cell r="UBJ52"/>
          <cell r="UBK52"/>
          <cell r="UBL52"/>
          <cell r="UBM52"/>
          <cell r="UBN52"/>
          <cell r="UBO52"/>
          <cell r="UBP52"/>
          <cell r="UBQ52"/>
          <cell r="UBR52"/>
          <cell r="UBS52"/>
          <cell r="UBT52"/>
          <cell r="UBU52"/>
          <cell r="UBV52"/>
          <cell r="UBW52"/>
          <cell r="UBX52"/>
          <cell r="UBY52"/>
          <cell r="UBZ52"/>
          <cell r="UCA52"/>
          <cell r="UCB52"/>
          <cell r="UCC52"/>
          <cell r="UCD52"/>
          <cell r="UCE52"/>
          <cell r="UCF52"/>
          <cell r="UCG52"/>
          <cell r="UCH52"/>
          <cell r="UCI52"/>
          <cell r="UCJ52"/>
          <cell r="UCK52"/>
          <cell r="UCL52"/>
          <cell r="UCM52"/>
          <cell r="UCN52"/>
          <cell r="UCO52"/>
          <cell r="UCP52"/>
          <cell r="UCQ52"/>
          <cell r="UCR52"/>
          <cell r="UCS52"/>
          <cell r="UCT52"/>
          <cell r="UCU52"/>
          <cell r="UCV52"/>
          <cell r="UCW52"/>
          <cell r="UCX52"/>
          <cell r="UCY52"/>
          <cell r="UCZ52"/>
          <cell r="UDA52"/>
          <cell r="UDB52"/>
          <cell r="UDC52"/>
          <cell r="UDD52"/>
          <cell r="UDE52"/>
          <cell r="UDF52"/>
          <cell r="UDG52"/>
          <cell r="UDH52"/>
          <cell r="UDI52"/>
          <cell r="UDJ52"/>
          <cell r="UDK52"/>
          <cell r="UDL52"/>
          <cell r="UDM52"/>
          <cell r="UDN52"/>
          <cell r="UDO52"/>
          <cell r="UDP52"/>
          <cell r="UDQ52"/>
          <cell r="UDR52"/>
          <cell r="UDS52"/>
          <cell r="UDT52"/>
          <cell r="UDU52"/>
          <cell r="UDV52"/>
          <cell r="UDW52"/>
          <cell r="UDX52"/>
          <cell r="UDY52"/>
          <cell r="UDZ52"/>
          <cell r="UEA52"/>
          <cell r="UEB52"/>
          <cell r="UEC52"/>
          <cell r="UED52"/>
          <cell r="UEE52"/>
          <cell r="UEF52"/>
          <cell r="UEG52"/>
          <cell r="UEH52"/>
          <cell r="UEI52"/>
          <cell r="UEJ52"/>
          <cell r="UEK52"/>
          <cell r="UEL52"/>
          <cell r="UEM52"/>
          <cell r="UEN52"/>
          <cell r="UEO52"/>
          <cell r="UEP52"/>
          <cell r="UEQ52"/>
          <cell r="UER52"/>
          <cell r="UES52"/>
          <cell r="UET52"/>
          <cell r="UEU52"/>
          <cell r="UEV52"/>
          <cell r="UEW52"/>
          <cell r="UEX52"/>
          <cell r="UEY52"/>
          <cell r="UEZ52"/>
          <cell r="UFA52"/>
          <cell r="UFB52"/>
          <cell r="UFC52"/>
          <cell r="UFD52"/>
          <cell r="UFE52"/>
          <cell r="UFF52"/>
          <cell r="UFG52"/>
          <cell r="UFH52"/>
          <cell r="UFI52"/>
          <cell r="UFJ52"/>
          <cell r="UFK52"/>
          <cell r="UFL52"/>
          <cell r="UFM52"/>
          <cell r="UFN52"/>
          <cell r="UFO52"/>
          <cell r="UFP52"/>
          <cell r="UFQ52"/>
          <cell r="UFR52"/>
          <cell r="UFS52"/>
          <cell r="UFT52"/>
          <cell r="UFU52"/>
          <cell r="UFV52"/>
          <cell r="UFW52"/>
          <cell r="UFX52"/>
          <cell r="UFY52"/>
          <cell r="UFZ52"/>
          <cell r="UGA52"/>
          <cell r="UGB52"/>
          <cell r="UGC52"/>
          <cell r="UGD52"/>
          <cell r="UGE52"/>
          <cell r="UGF52"/>
          <cell r="UGG52"/>
          <cell r="UGH52"/>
          <cell r="UGI52"/>
          <cell r="UGJ52"/>
          <cell r="UGK52"/>
          <cell r="UGL52"/>
          <cell r="UGM52"/>
          <cell r="UGN52"/>
          <cell r="UGO52"/>
          <cell r="UGP52"/>
          <cell r="UGQ52"/>
          <cell r="UGR52"/>
          <cell r="UGS52"/>
          <cell r="UGT52"/>
          <cell r="UGU52"/>
          <cell r="UGV52"/>
          <cell r="UGW52"/>
          <cell r="UGX52"/>
          <cell r="UGY52"/>
          <cell r="UGZ52"/>
          <cell r="UHA52"/>
          <cell r="UHB52"/>
          <cell r="UHC52"/>
          <cell r="UHD52"/>
          <cell r="UHE52"/>
          <cell r="UHF52"/>
          <cell r="UHG52"/>
          <cell r="UHH52"/>
          <cell r="UHI52"/>
          <cell r="UHJ52"/>
          <cell r="UHK52"/>
          <cell r="UHL52"/>
          <cell r="UHM52"/>
          <cell r="UHN52"/>
          <cell r="UHO52"/>
          <cell r="UHP52"/>
          <cell r="UHQ52"/>
          <cell r="UHR52"/>
          <cell r="UHS52"/>
          <cell r="UHT52"/>
          <cell r="UHU52"/>
          <cell r="UHV52"/>
          <cell r="UHW52"/>
          <cell r="UHX52"/>
          <cell r="UHY52"/>
          <cell r="UHZ52"/>
          <cell r="UIA52"/>
          <cell r="UIB52"/>
          <cell r="UIC52"/>
          <cell r="UID52"/>
          <cell r="UIE52"/>
          <cell r="UIF52"/>
          <cell r="UIG52"/>
          <cell r="UIH52"/>
          <cell r="UII52"/>
          <cell r="UIJ52"/>
          <cell r="UIK52"/>
          <cell r="UIL52"/>
          <cell r="UIM52"/>
          <cell r="UIN52"/>
          <cell r="UIO52"/>
          <cell r="UIP52"/>
          <cell r="UIQ52"/>
          <cell r="UIR52"/>
          <cell r="UIS52"/>
          <cell r="UIT52"/>
          <cell r="UIU52"/>
          <cell r="UIV52"/>
          <cell r="UIW52"/>
          <cell r="UIX52"/>
          <cell r="UIY52"/>
          <cell r="UIZ52"/>
          <cell r="UJA52"/>
          <cell r="UJB52"/>
          <cell r="UJC52"/>
          <cell r="UJD52"/>
          <cell r="UJE52"/>
          <cell r="UJF52"/>
          <cell r="UJG52"/>
          <cell r="UJH52"/>
          <cell r="UJI52"/>
          <cell r="UJJ52"/>
          <cell r="UJK52"/>
          <cell r="UJL52"/>
          <cell r="UJM52"/>
          <cell r="UJN52"/>
          <cell r="UJO52"/>
          <cell r="UJP52"/>
          <cell r="UJQ52"/>
          <cell r="UJR52"/>
          <cell r="UJS52"/>
          <cell r="UJT52"/>
          <cell r="UJU52"/>
          <cell r="UJV52"/>
          <cell r="UJW52"/>
          <cell r="UJX52"/>
          <cell r="UJY52"/>
          <cell r="UJZ52"/>
          <cell r="UKA52"/>
          <cell r="UKB52"/>
          <cell r="UKC52"/>
          <cell r="UKD52"/>
          <cell r="UKE52"/>
          <cell r="UKF52"/>
          <cell r="UKG52"/>
          <cell r="UKH52"/>
          <cell r="UKI52"/>
          <cell r="UKJ52"/>
          <cell r="UKK52"/>
          <cell r="UKL52"/>
          <cell r="UKM52"/>
          <cell r="UKN52"/>
          <cell r="UKO52"/>
          <cell r="UKP52"/>
          <cell r="UKQ52"/>
          <cell r="UKR52"/>
          <cell r="UKS52"/>
          <cell r="UKT52"/>
          <cell r="UKU52"/>
          <cell r="UKV52"/>
          <cell r="UKW52"/>
          <cell r="UKX52"/>
          <cell r="UKY52"/>
          <cell r="UKZ52"/>
          <cell r="ULA52"/>
          <cell r="ULB52"/>
          <cell r="ULC52"/>
          <cell r="ULD52"/>
          <cell r="ULE52"/>
          <cell r="ULF52"/>
          <cell r="ULG52"/>
          <cell r="ULH52"/>
          <cell r="ULI52"/>
          <cell r="ULJ52"/>
          <cell r="ULK52"/>
          <cell r="ULL52"/>
          <cell r="ULM52"/>
          <cell r="ULN52"/>
          <cell r="ULO52"/>
          <cell r="ULP52"/>
          <cell r="ULQ52"/>
          <cell r="ULR52"/>
          <cell r="ULS52"/>
          <cell r="ULT52"/>
          <cell r="ULU52"/>
          <cell r="ULV52"/>
          <cell r="ULW52"/>
          <cell r="ULX52"/>
          <cell r="ULY52"/>
          <cell r="ULZ52"/>
          <cell r="UMA52"/>
          <cell r="UMB52"/>
          <cell r="UMC52"/>
          <cell r="UMD52"/>
          <cell r="UME52"/>
          <cell r="UMF52"/>
          <cell r="UMG52"/>
          <cell r="UMH52"/>
          <cell r="UMI52"/>
          <cell r="UMJ52"/>
          <cell r="UMK52"/>
          <cell r="UML52"/>
          <cell r="UMM52"/>
          <cell r="UMN52"/>
          <cell r="UMO52"/>
          <cell r="UMP52"/>
          <cell r="UMQ52"/>
          <cell r="UMR52"/>
          <cell r="UMS52"/>
          <cell r="UMT52"/>
          <cell r="UMU52"/>
          <cell r="UMV52"/>
          <cell r="UMW52"/>
          <cell r="UMX52"/>
          <cell r="UMY52"/>
          <cell r="UMZ52"/>
          <cell r="UNA52"/>
          <cell r="UNB52"/>
          <cell r="UNC52"/>
          <cell r="UND52"/>
          <cell r="UNE52"/>
          <cell r="UNF52"/>
          <cell r="UNG52"/>
          <cell r="UNH52"/>
          <cell r="UNI52"/>
          <cell r="UNJ52"/>
          <cell r="UNK52"/>
          <cell r="UNL52"/>
          <cell r="UNM52"/>
          <cell r="UNN52"/>
          <cell r="UNO52"/>
          <cell r="UNP52"/>
          <cell r="UNQ52"/>
          <cell r="UNR52"/>
          <cell r="UNS52"/>
          <cell r="UNT52"/>
          <cell r="UNU52"/>
          <cell r="UNV52"/>
          <cell r="UNW52"/>
          <cell r="UNX52"/>
          <cell r="UNY52"/>
          <cell r="UNZ52"/>
          <cell r="UOA52"/>
          <cell r="UOB52"/>
          <cell r="UOC52"/>
          <cell r="UOD52"/>
          <cell r="UOE52"/>
          <cell r="UOF52"/>
          <cell r="UOG52"/>
          <cell r="UOH52"/>
          <cell r="UOI52"/>
          <cell r="UOJ52"/>
          <cell r="UOK52"/>
          <cell r="UOL52"/>
          <cell r="UOM52"/>
          <cell r="UON52"/>
          <cell r="UOO52"/>
          <cell r="UOP52"/>
          <cell r="UOQ52"/>
          <cell r="UOR52"/>
          <cell r="UOS52"/>
          <cell r="UOT52"/>
          <cell r="UOU52"/>
          <cell r="UOV52"/>
          <cell r="UOW52"/>
          <cell r="UOX52"/>
          <cell r="UOY52"/>
          <cell r="UOZ52"/>
          <cell r="UPA52"/>
          <cell r="UPB52"/>
          <cell r="UPC52"/>
          <cell r="UPD52"/>
          <cell r="UPE52"/>
          <cell r="UPF52"/>
          <cell r="UPG52"/>
          <cell r="UPH52"/>
          <cell r="UPI52"/>
          <cell r="UPJ52"/>
          <cell r="UPK52"/>
          <cell r="UPL52"/>
          <cell r="UPM52"/>
          <cell r="UPN52"/>
          <cell r="UPO52"/>
          <cell r="UPP52"/>
          <cell r="UPQ52"/>
          <cell r="UPR52"/>
          <cell r="UPS52"/>
          <cell r="UPT52"/>
          <cell r="UPU52"/>
          <cell r="UPV52"/>
          <cell r="UPW52"/>
          <cell r="UPX52"/>
          <cell r="UPY52"/>
          <cell r="UPZ52"/>
          <cell r="UQA52"/>
          <cell r="UQB52"/>
          <cell r="UQC52"/>
          <cell r="UQD52"/>
          <cell r="UQE52"/>
          <cell r="UQF52"/>
          <cell r="UQG52"/>
          <cell r="UQH52"/>
          <cell r="UQI52"/>
          <cell r="UQJ52"/>
          <cell r="UQK52"/>
          <cell r="UQL52"/>
          <cell r="UQM52"/>
          <cell r="UQN52"/>
          <cell r="UQO52"/>
          <cell r="UQP52"/>
          <cell r="UQQ52"/>
          <cell r="UQR52"/>
          <cell r="UQS52"/>
          <cell r="UQT52"/>
          <cell r="UQU52"/>
          <cell r="UQV52"/>
          <cell r="UQW52"/>
          <cell r="UQX52"/>
          <cell r="UQY52"/>
          <cell r="UQZ52"/>
          <cell r="URA52"/>
          <cell r="URB52"/>
          <cell r="URC52"/>
          <cell r="URD52"/>
          <cell r="URE52"/>
          <cell r="URF52"/>
          <cell r="URG52"/>
          <cell r="URH52"/>
          <cell r="URI52"/>
          <cell r="URJ52"/>
          <cell r="URK52"/>
          <cell r="URL52"/>
          <cell r="URM52"/>
          <cell r="URN52"/>
          <cell r="URO52"/>
          <cell r="URP52"/>
          <cell r="URQ52"/>
          <cell r="URR52"/>
          <cell r="URS52"/>
          <cell r="URT52"/>
          <cell r="URU52"/>
          <cell r="URV52"/>
          <cell r="URW52"/>
          <cell r="URX52"/>
          <cell r="URY52"/>
          <cell r="URZ52"/>
          <cell r="USA52"/>
          <cell r="USB52"/>
          <cell r="USC52"/>
          <cell r="USD52"/>
          <cell r="USE52"/>
          <cell r="USF52"/>
          <cell r="USG52"/>
          <cell r="USH52"/>
          <cell r="USI52"/>
          <cell r="USJ52"/>
          <cell r="USK52"/>
          <cell r="USL52"/>
          <cell r="USM52"/>
          <cell r="USN52"/>
          <cell r="USO52"/>
          <cell r="USP52"/>
          <cell r="USQ52"/>
          <cell r="USR52"/>
          <cell r="USS52"/>
          <cell r="UST52"/>
          <cell r="USU52"/>
          <cell r="USV52"/>
          <cell r="USW52"/>
          <cell r="USX52"/>
          <cell r="USY52"/>
          <cell r="USZ52"/>
          <cell r="UTA52"/>
          <cell r="UTB52"/>
          <cell r="UTC52"/>
          <cell r="UTD52"/>
          <cell r="UTE52"/>
          <cell r="UTF52"/>
          <cell r="UTG52"/>
          <cell r="UTH52"/>
          <cell r="UTI52"/>
          <cell r="UTJ52"/>
          <cell r="UTK52"/>
          <cell r="UTL52"/>
          <cell r="UTM52"/>
          <cell r="UTN52"/>
          <cell r="UTO52"/>
          <cell r="UTP52"/>
          <cell r="UTQ52"/>
          <cell r="UTR52"/>
          <cell r="UTS52"/>
          <cell r="UTT52"/>
          <cell r="UTU52"/>
          <cell r="UTV52"/>
          <cell r="UTW52"/>
          <cell r="UTX52"/>
          <cell r="UTY52"/>
          <cell r="UTZ52"/>
          <cell r="UUA52"/>
          <cell r="UUB52"/>
          <cell r="UUC52"/>
          <cell r="UUD52"/>
          <cell r="UUE52"/>
          <cell r="UUF52"/>
          <cell r="UUG52"/>
          <cell r="UUH52"/>
          <cell r="UUI52"/>
          <cell r="UUJ52"/>
          <cell r="UUK52"/>
          <cell r="UUL52"/>
          <cell r="UUM52"/>
          <cell r="UUN52"/>
          <cell r="UUO52"/>
          <cell r="UUP52"/>
          <cell r="UUQ52"/>
          <cell r="UUR52"/>
          <cell r="UUS52"/>
          <cell r="UUT52"/>
          <cell r="UUU52"/>
          <cell r="UUV52"/>
          <cell r="UUW52"/>
          <cell r="UUX52"/>
          <cell r="UUY52"/>
          <cell r="UUZ52"/>
          <cell r="UVA52"/>
          <cell r="UVB52"/>
          <cell r="UVC52"/>
          <cell r="UVD52"/>
          <cell r="UVE52"/>
          <cell r="UVF52"/>
          <cell r="UVG52"/>
          <cell r="UVH52"/>
          <cell r="UVI52"/>
          <cell r="UVJ52"/>
          <cell r="UVK52"/>
          <cell r="UVL52"/>
          <cell r="UVM52"/>
          <cell r="UVN52"/>
          <cell r="UVO52"/>
          <cell r="UVP52"/>
          <cell r="UVQ52"/>
          <cell r="UVR52"/>
          <cell r="UVS52"/>
          <cell r="UVT52"/>
          <cell r="UVU52"/>
          <cell r="UVV52"/>
          <cell r="UVW52"/>
          <cell r="UVX52"/>
          <cell r="UVY52"/>
          <cell r="UVZ52"/>
          <cell r="UWA52"/>
          <cell r="UWB52"/>
          <cell r="UWC52"/>
          <cell r="UWD52"/>
          <cell r="UWE52"/>
          <cell r="UWF52"/>
          <cell r="UWG52"/>
          <cell r="UWH52"/>
          <cell r="UWI52"/>
          <cell r="UWJ52"/>
          <cell r="UWK52"/>
          <cell r="UWL52"/>
          <cell r="UWM52"/>
          <cell r="UWN52"/>
          <cell r="UWO52"/>
          <cell r="UWP52"/>
          <cell r="UWQ52"/>
          <cell r="UWR52"/>
          <cell r="UWS52"/>
          <cell r="UWT52"/>
          <cell r="UWU52"/>
          <cell r="UWV52"/>
          <cell r="UWW52"/>
          <cell r="UWX52"/>
          <cell r="UWY52"/>
          <cell r="UWZ52"/>
          <cell r="UXA52"/>
          <cell r="UXB52"/>
          <cell r="UXC52"/>
          <cell r="UXD52"/>
          <cell r="UXE52"/>
          <cell r="UXF52"/>
          <cell r="UXG52"/>
          <cell r="UXH52"/>
          <cell r="UXI52"/>
          <cell r="UXJ52"/>
          <cell r="UXK52"/>
          <cell r="UXL52"/>
          <cell r="UXM52"/>
          <cell r="UXN52"/>
          <cell r="UXO52"/>
          <cell r="UXP52"/>
          <cell r="UXQ52"/>
          <cell r="UXR52"/>
          <cell r="UXS52"/>
          <cell r="UXT52"/>
          <cell r="UXU52"/>
          <cell r="UXV52"/>
          <cell r="UXW52"/>
          <cell r="UXX52"/>
          <cell r="UXY52"/>
          <cell r="UXZ52"/>
          <cell r="UYA52"/>
          <cell r="UYB52"/>
          <cell r="UYC52"/>
          <cell r="UYD52"/>
          <cell r="UYE52"/>
          <cell r="UYF52"/>
          <cell r="UYG52"/>
          <cell r="UYH52"/>
          <cell r="UYI52"/>
          <cell r="UYJ52"/>
          <cell r="UYK52"/>
          <cell r="UYL52"/>
          <cell r="UYM52"/>
          <cell r="UYN52"/>
          <cell r="UYO52"/>
          <cell r="UYP52"/>
          <cell r="UYQ52"/>
          <cell r="UYR52"/>
          <cell r="UYS52"/>
          <cell r="UYT52"/>
          <cell r="UYU52"/>
          <cell r="UYV52"/>
          <cell r="UYW52"/>
          <cell r="UYX52"/>
          <cell r="UYY52"/>
          <cell r="UYZ52"/>
          <cell r="UZA52"/>
          <cell r="UZB52"/>
          <cell r="UZC52"/>
          <cell r="UZD52"/>
          <cell r="UZE52"/>
          <cell r="UZF52"/>
          <cell r="UZG52"/>
          <cell r="UZH52"/>
          <cell r="UZI52"/>
          <cell r="UZJ52"/>
          <cell r="UZK52"/>
          <cell r="UZL52"/>
          <cell r="UZM52"/>
          <cell r="UZN52"/>
          <cell r="UZO52"/>
          <cell r="UZP52"/>
          <cell r="UZQ52"/>
          <cell r="UZR52"/>
          <cell r="UZS52"/>
          <cell r="UZT52"/>
          <cell r="UZU52"/>
          <cell r="UZV52"/>
          <cell r="UZW52"/>
          <cell r="UZX52"/>
          <cell r="UZY52"/>
          <cell r="UZZ52"/>
          <cell r="VAA52"/>
          <cell r="VAB52"/>
          <cell r="VAC52"/>
          <cell r="VAD52"/>
          <cell r="VAE52"/>
          <cell r="VAF52"/>
          <cell r="VAG52"/>
          <cell r="VAH52"/>
          <cell r="VAI52"/>
          <cell r="VAJ52"/>
          <cell r="VAK52"/>
          <cell r="VAL52"/>
          <cell r="VAM52"/>
          <cell r="VAN52"/>
          <cell r="VAO52"/>
          <cell r="VAP52"/>
          <cell r="VAQ52"/>
          <cell r="VAR52"/>
          <cell r="VAS52"/>
          <cell r="VAT52"/>
          <cell r="VAU52"/>
          <cell r="VAV52"/>
          <cell r="VAW52"/>
          <cell r="VAX52"/>
          <cell r="VAY52"/>
          <cell r="VAZ52"/>
          <cell r="VBA52"/>
          <cell r="VBB52"/>
          <cell r="VBC52"/>
          <cell r="VBD52"/>
          <cell r="VBE52"/>
          <cell r="VBF52"/>
          <cell r="VBG52"/>
          <cell r="VBH52"/>
          <cell r="VBI52"/>
          <cell r="VBJ52"/>
          <cell r="VBK52"/>
          <cell r="VBL52"/>
          <cell r="VBM52"/>
          <cell r="VBN52"/>
          <cell r="VBO52"/>
          <cell r="VBP52"/>
          <cell r="VBQ52"/>
          <cell r="VBR52"/>
          <cell r="VBS52"/>
          <cell r="VBT52"/>
          <cell r="VBU52"/>
          <cell r="VBV52"/>
          <cell r="VBW52"/>
          <cell r="VBX52"/>
          <cell r="VBY52"/>
          <cell r="VBZ52"/>
          <cell r="VCA52"/>
          <cell r="VCB52"/>
          <cell r="VCC52"/>
          <cell r="VCD52"/>
          <cell r="VCE52"/>
          <cell r="VCF52"/>
          <cell r="VCG52"/>
          <cell r="VCH52"/>
          <cell r="VCI52"/>
          <cell r="VCJ52"/>
          <cell r="VCK52"/>
          <cell r="VCL52"/>
          <cell r="VCM52"/>
          <cell r="VCN52"/>
          <cell r="VCO52"/>
          <cell r="VCP52"/>
          <cell r="VCQ52"/>
          <cell r="VCR52"/>
          <cell r="VCS52"/>
          <cell r="VCT52"/>
          <cell r="VCU52"/>
          <cell r="VCV52"/>
          <cell r="VCW52"/>
          <cell r="VCX52"/>
          <cell r="VCY52"/>
          <cell r="VCZ52"/>
          <cell r="VDA52"/>
          <cell r="VDB52"/>
          <cell r="VDC52"/>
          <cell r="VDD52"/>
          <cell r="VDE52"/>
          <cell r="VDF52"/>
          <cell r="VDG52"/>
          <cell r="VDH52"/>
          <cell r="VDI52"/>
          <cell r="VDJ52"/>
          <cell r="VDK52"/>
          <cell r="VDL52"/>
          <cell r="VDM52"/>
          <cell r="VDN52"/>
          <cell r="VDO52"/>
          <cell r="VDP52"/>
          <cell r="VDQ52"/>
          <cell r="VDR52"/>
          <cell r="VDS52"/>
          <cell r="VDT52"/>
          <cell r="VDU52"/>
          <cell r="VDV52"/>
          <cell r="VDW52"/>
          <cell r="VDX52"/>
          <cell r="VDY52"/>
          <cell r="VDZ52"/>
          <cell r="VEA52"/>
          <cell r="VEB52"/>
          <cell r="VEC52"/>
          <cell r="VED52"/>
          <cell r="VEE52"/>
          <cell r="VEF52"/>
          <cell r="VEG52"/>
          <cell r="VEH52"/>
          <cell r="VEI52"/>
          <cell r="VEJ52"/>
          <cell r="VEK52"/>
          <cell r="VEL52"/>
          <cell r="VEM52"/>
          <cell r="VEN52"/>
          <cell r="VEO52"/>
          <cell r="VEP52"/>
          <cell r="VEQ52"/>
          <cell r="VER52"/>
          <cell r="VES52"/>
          <cell r="VET52"/>
          <cell r="VEU52"/>
          <cell r="VEV52"/>
          <cell r="VEW52"/>
          <cell r="VEX52"/>
          <cell r="VEY52"/>
          <cell r="VEZ52"/>
          <cell r="VFA52"/>
          <cell r="VFB52"/>
          <cell r="VFC52"/>
          <cell r="VFD52"/>
          <cell r="VFE52"/>
          <cell r="VFF52"/>
          <cell r="VFG52"/>
          <cell r="VFH52"/>
          <cell r="VFI52"/>
          <cell r="VFJ52"/>
          <cell r="VFK52"/>
          <cell r="VFL52"/>
          <cell r="VFM52"/>
          <cell r="VFN52"/>
          <cell r="VFO52"/>
          <cell r="VFP52"/>
          <cell r="VFQ52"/>
          <cell r="VFR52"/>
          <cell r="VFS52"/>
          <cell r="VFT52"/>
          <cell r="VFU52"/>
          <cell r="VFV52"/>
          <cell r="VFW52"/>
          <cell r="VFX52"/>
          <cell r="VFY52"/>
          <cell r="VFZ52"/>
          <cell r="VGA52"/>
          <cell r="VGB52"/>
          <cell r="VGC52"/>
          <cell r="VGD52"/>
          <cell r="VGE52"/>
          <cell r="VGF52"/>
          <cell r="VGG52"/>
          <cell r="VGH52"/>
          <cell r="VGI52"/>
          <cell r="VGJ52"/>
          <cell r="VGK52"/>
          <cell r="VGL52"/>
          <cell r="VGM52"/>
          <cell r="VGN52"/>
          <cell r="VGO52"/>
          <cell r="VGP52"/>
          <cell r="VGQ52"/>
          <cell r="VGR52"/>
          <cell r="VGS52"/>
          <cell r="VGT52"/>
          <cell r="VGU52"/>
          <cell r="VGV52"/>
          <cell r="VGW52"/>
          <cell r="VGX52"/>
          <cell r="VGY52"/>
          <cell r="VGZ52"/>
          <cell r="VHA52"/>
          <cell r="VHB52"/>
          <cell r="VHC52"/>
          <cell r="VHD52"/>
          <cell r="VHE52"/>
          <cell r="VHF52"/>
          <cell r="VHG52"/>
          <cell r="VHH52"/>
          <cell r="VHI52"/>
          <cell r="VHJ52"/>
          <cell r="VHK52"/>
          <cell r="VHL52"/>
          <cell r="VHM52"/>
          <cell r="VHN52"/>
          <cell r="VHO52"/>
          <cell r="VHP52"/>
          <cell r="VHQ52"/>
          <cell r="VHR52"/>
          <cell r="VHS52"/>
          <cell r="VHT52"/>
          <cell r="VHU52"/>
          <cell r="VHV52"/>
          <cell r="VHW52"/>
          <cell r="VHX52"/>
          <cell r="VHY52"/>
          <cell r="VHZ52"/>
          <cell r="VIA52"/>
          <cell r="VIB52"/>
          <cell r="VIC52"/>
          <cell r="VID52"/>
          <cell r="VIE52"/>
          <cell r="VIF52"/>
          <cell r="VIG52"/>
          <cell r="VIH52"/>
          <cell r="VII52"/>
          <cell r="VIJ52"/>
          <cell r="VIK52"/>
          <cell r="VIL52"/>
          <cell r="VIM52"/>
          <cell r="VIN52"/>
          <cell r="VIO52"/>
          <cell r="VIP52"/>
          <cell r="VIQ52"/>
          <cell r="VIR52"/>
          <cell r="VIS52"/>
          <cell r="VIT52"/>
          <cell r="VIU52"/>
          <cell r="VIV52"/>
          <cell r="VIW52"/>
          <cell r="VIX52"/>
          <cell r="VIY52"/>
          <cell r="VIZ52"/>
          <cell r="VJA52"/>
          <cell r="VJB52"/>
          <cell r="VJC52"/>
          <cell r="VJD52"/>
          <cell r="VJE52"/>
          <cell r="VJF52"/>
          <cell r="VJG52"/>
          <cell r="VJH52"/>
          <cell r="VJI52"/>
          <cell r="VJJ52"/>
          <cell r="VJK52"/>
          <cell r="VJL52"/>
          <cell r="VJM52"/>
          <cell r="VJN52"/>
          <cell r="VJO52"/>
          <cell r="VJP52"/>
          <cell r="VJQ52"/>
          <cell r="VJR52"/>
          <cell r="VJS52"/>
          <cell r="VJT52"/>
          <cell r="VJU52"/>
          <cell r="VJV52"/>
          <cell r="VJW52"/>
          <cell r="VJX52"/>
          <cell r="VJY52"/>
          <cell r="VJZ52"/>
          <cell r="VKA52"/>
          <cell r="VKB52"/>
          <cell r="VKC52"/>
          <cell r="VKD52"/>
          <cell r="VKE52"/>
          <cell r="VKF52"/>
          <cell r="VKG52"/>
          <cell r="VKH52"/>
          <cell r="VKI52"/>
          <cell r="VKJ52"/>
          <cell r="VKK52"/>
          <cell r="VKL52"/>
          <cell r="VKM52"/>
          <cell r="VKN52"/>
          <cell r="VKO52"/>
          <cell r="VKP52"/>
          <cell r="VKQ52"/>
          <cell r="VKR52"/>
          <cell r="VKS52"/>
          <cell r="VKT52"/>
          <cell r="VKU52"/>
          <cell r="VKV52"/>
          <cell r="VKW52"/>
          <cell r="VKX52"/>
          <cell r="VKY52"/>
          <cell r="VKZ52"/>
          <cell r="VLA52"/>
          <cell r="VLB52"/>
          <cell r="VLC52"/>
          <cell r="VLD52"/>
          <cell r="VLE52"/>
          <cell r="VLF52"/>
          <cell r="VLG52"/>
          <cell r="VLH52"/>
          <cell r="VLI52"/>
          <cell r="VLJ52"/>
          <cell r="VLK52"/>
          <cell r="VLL52"/>
          <cell r="VLM52"/>
          <cell r="VLN52"/>
          <cell r="VLO52"/>
          <cell r="VLP52"/>
          <cell r="VLQ52"/>
          <cell r="VLR52"/>
          <cell r="VLS52"/>
          <cell r="VLT52"/>
          <cell r="VLU52"/>
          <cell r="VLV52"/>
          <cell r="VLW52"/>
          <cell r="VLX52"/>
          <cell r="VLY52"/>
          <cell r="VLZ52"/>
          <cell r="VMA52"/>
          <cell r="VMB52"/>
          <cell r="VMC52"/>
          <cell r="VMD52"/>
          <cell r="VME52"/>
          <cell r="VMF52"/>
          <cell r="VMG52"/>
          <cell r="VMH52"/>
          <cell r="VMI52"/>
          <cell r="VMJ52"/>
          <cell r="VMK52"/>
          <cell r="VML52"/>
          <cell r="VMM52"/>
          <cell r="VMN52"/>
          <cell r="VMO52"/>
          <cell r="VMP52"/>
          <cell r="VMQ52"/>
          <cell r="VMR52"/>
          <cell r="VMS52"/>
          <cell r="VMT52"/>
          <cell r="VMU52"/>
          <cell r="VMV52"/>
          <cell r="VMW52"/>
          <cell r="VMX52"/>
          <cell r="VMY52"/>
          <cell r="VMZ52"/>
          <cell r="VNA52"/>
          <cell r="VNB52"/>
          <cell r="VNC52"/>
          <cell r="VND52"/>
          <cell r="VNE52"/>
          <cell r="VNF52"/>
          <cell r="VNG52"/>
          <cell r="VNH52"/>
          <cell r="VNI52"/>
          <cell r="VNJ52"/>
          <cell r="VNK52"/>
          <cell r="VNL52"/>
          <cell r="VNM52"/>
          <cell r="VNN52"/>
          <cell r="VNO52"/>
          <cell r="VNP52"/>
          <cell r="VNQ52"/>
          <cell r="VNR52"/>
          <cell r="VNS52"/>
          <cell r="VNT52"/>
          <cell r="VNU52"/>
          <cell r="VNV52"/>
          <cell r="VNW52"/>
          <cell r="VNX52"/>
          <cell r="VNY52"/>
          <cell r="VNZ52"/>
          <cell r="VOA52"/>
          <cell r="VOB52"/>
          <cell r="VOC52"/>
          <cell r="VOD52"/>
          <cell r="VOE52"/>
          <cell r="VOF52"/>
          <cell r="VOG52"/>
          <cell r="VOH52"/>
          <cell r="VOI52"/>
          <cell r="VOJ52"/>
          <cell r="VOK52"/>
          <cell r="VOL52"/>
          <cell r="VOM52"/>
          <cell r="VON52"/>
          <cell r="VOO52"/>
          <cell r="VOP52"/>
          <cell r="VOQ52"/>
          <cell r="VOR52"/>
          <cell r="VOS52"/>
          <cell r="VOT52"/>
          <cell r="VOU52"/>
          <cell r="VOV52"/>
          <cell r="VOW52"/>
          <cell r="VOX52"/>
          <cell r="VOY52"/>
          <cell r="VOZ52"/>
          <cell r="VPA52"/>
          <cell r="VPB52"/>
          <cell r="VPC52"/>
          <cell r="VPD52"/>
          <cell r="VPE52"/>
          <cell r="VPF52"/>
          <cell r="VPG52"/>
          <cell r="VPH52"/>
          <cell r="VPI52"/>
          <cell r="VPJ52"/>
          <cell r="VPK52"/>
          <cell r="VPL52"/>
          <cell r="VPM52"/>
          <cell r="VPN52"/>
          <cell r="VPO52"/>
          <cell r="VPP52"/>
          <cell r="VPQ52"/>
          <cell r="VPR52"/>
          <cell r="VPS52"/>
          <cell r="VPT52"/>
          <cell r="VPU52"/>
          <cell r="VPV52"/>
          <cell r="VPW52"/>
          <cell r="VPX52"/>
          <cell r="VPY52"/>
          <cell r="VPZ52"/>
          <cell r="VQA52"/>
          <cell r="VQB52"/>
          <cell r="VQC52"/>
          <cell r="VQD52"/>
          <cell r="VQE52"/>
          <cell r="VQF52"/>
          <cell r="VQG52"/>
          <cell r="VQH52"/>
          <cell r="VQI52"/>
          <cell r="VQJ52"/>
          <cell r="VQK52"/>
          <cell r="VQL52"/>
          <cell r="VQM52"/>
          <cell r="VQN52"/>
          <cell r="VQO52"/>
          <cell r="VQP52"/>
          <cell r="VQQ52"/>
          <cell r="VQR52"/>
          <cell r="VQS52"/>
          <cell r="VQT52"/>
          <cell r="VQU52"/>
          <cell r="VQV52"/>
          <cell r="VQW52"/>
          <cell r="VQX52"/>
          <cell r="VQY52"/>
          <cell r="VQZ52"/>
          <cell r="VRA52"/>
          <cell r="VRB52"/>
          <cell r="VRC52"/>
          <cell r="VRD52"/>
          <cell r="VRE52"/>
          <cell r="VRF52"/>
          <cell r="VRG52"/>
          <cell r="VRH52"/>
          <cell r="VRI52"/>
          <cell r="VRJ52"/>
          <cell r="VRK52"/>
          <cell r="VRL52"/>
          <cell r="VRM52"/>
          <cell r="VRN52"/>
          <cell r="VRO52"/>
          <cell r="VRP52"/>
          <cell r="VRQ52"/>
          <cell r="VRR52"/>
          <cell r="VRS52"/>
          <cell r="VRT52"/>
          <cell r="VRU52"/>
          <cell r="VRV52"/>
          <cell r="VRW52"/>
          <cell r="VRX52"/>
          <cell r="VRY52"/>
          <cell r="VRZ52"/>
          <cell r="VSA52"/>
          <cell r="VSB52"/>
          <cell r="VSC52"/>
          <cell r="VSD52"/>
          <cell r="VSE52"/>
          <cell r="VSF52"/>
          <cell r="VSG52"/>
          <cell r="VSH52"/>
          <cell r="VSI52"/>
          <cell r="VSJ52"/>
          <cell r="VSK52"/>
          <cell r="VSL52"/>
          <cell r="VSM52"/>
          <cell r="VSN52"/>
          <cell r="VSO52"/>
          <cell r="VSP52"/>
          <cell r="VSQ52"/>
          <cell r="VSR52"/>
          <cell r="VSS52"/>
          <cell r="VST52"/>
          <cell r="VSU52"/>
          <cell r="VSV52"/>
          <cell r="VSW52"/>
          <cell r="VSX52"/>
          <cell r="VSY52"/>
          <cell r="VSZ52"/>
          <cell r="VTA52"/>
          <cell r="VTB52"/>
          <cell r="VTC52"/>
          <cell r="VTD52"/>
          <cell r="VTE52"/>
          <cell r="VTF52"/>
          <cell r="VTG52"/>
          <cell r="VTH52"/>
          <cell r="VTI52"/>
          <cell r="VTJ52"/>
          <cell r="VTK52"/>
          <cell r="VTL52"/>
          <cell r="VTM52"/>
          <cell r="VTN52"/>
          <cell r="VTO52"/>
          <cell r="VTP52"/>
          <cell r="VTQ52"/>
          <cell r="VTR52"/>
          <cell r="VTS52"/>
          <cell r="VTT52"/>
          <cell r="VTU52"/>
          <cell r="VTV52"/>
          <cell r="VTW52"/>
          <cell r="VTX52"/>
          <cell r="VTY52"/>
          <cell r="VTZ52"/>
          <cell r="VUA52"/>
          <cell r="VUB52"/>
          <cell r="VUC52"/>
          <cell r="VUD52"/>
          <cell r="VUE52"/>
          <cell r="VUF52"/>
          <cell r="VUG52"/>
          <cell r="VUH52"/>
          <cell r="VUI52"/>
          <cell r="VUJ52"/>
          <cell r="VUK52"/>
          <cell r="VUL52"/>
          <cell r="VUM52"/>
          <cell r="VUN52"/>
          <cell r="VUO52"/>
          <cell r="VUP52"/>
          <cell r="VUQ52"/>
          <cell r="VUR52"/>
          <cell r="VUS52"/>
          <cell r="VUT52"/>
          <cell r="VUU52"/>
          <cell r="VUV52"/>
          <cell r="VUW52"/>
          <cell r="VUX52"/>
          <cell r="VUY52"/>
          <cell r="VUZ52"/>
          <cell r="VVA52"/>
          <cell r="VVB52"/>
          <cell r="VVC52"/>
          <cell r="VVD52"/>
          <cell r="VVE52"/>
          <cell r="VVF52"/>
          <cell r="VVG52"/>
          <cell r="VVH52"/>
          <cell r="VVI52"/>
          <cell r="VVJ52"/>
          <cell r="VVK52"/>
          <cell r="VVL52"/>
          <cell r="VVM52"/>
          <cell r="VVN52"/>
          <cell r="VVO52"/>
          <cell r="VVP52"/>
          <cell r="VVQ52"/>
          <cell r="VVR52"/>
          <cell r="VVS52"/>
          <cell r="VVT52"/>
          <cell r="VVU52"/>
          <cell r="VVV52"/>
          <cell r="VVW52"/>
          <cell r="VVX52"/>
          <cell r="VVY52"/>
          <cell r="VVZ52"/>
          <cell r="VWA52"/>
          <cell r="VWB52"/>
          <cell r="VWC52"/>
          <cell r="VWD52"/>
          <cell r="VWE52"/>
          <cell r="VWF52"/>
          <cell r="VWG52"/>
          <cell r="VWH52"/>
          <cell r="VWI52"/>
          <cell r="VWJ52"/>
          <cell r="VWK52"/>
          <cell r="VWL52"/>
          <cell r="VWM52"/>
          <cell r="VWN52"/>
          <cell r="VWO52"/>
          <cell r="VWP52"/>
          <cell r="VWQ52"/>
          <cell r="VWR52"/>
          <cell r="VWS52"/>
          <cell r="VWT52"/>
          <cell r="VWU52"/>
          <cell r="VWV52"/>
          <cell r="VWW52"/>
          <cell r="VWX52"/>
          <cell r="VWY52"/>
          <cell r="VWZ52"/>
          <cell r="VXA52"/>
          <cell r="VXB52"/>
          <cell r="VXC52"/>
          <cell r="VXD52"/>
          <cell r="VXE52"/>
          <cell r="VXF52"/>
          <cell r="VXG52"/>
          <cell r="VXH52"/>
          <cell r="VXI52"/>
          <cell r="VXJ52"/>
          <cell r="VXK52"/>
          <cell r="VXL52"/>
          <cell r="VXM52"/>
          <cell r="VXN52"/>
          <cell r="VXO52"/>
          <cell r="VXP52"/>
          <cell r="VXQ52"/>
          <cell r="VXR52"/>
          <cell r="VXS52"/>
          <cell r="VXT52"/>
          <cell r="VXU52"/>
          <cell r="VXV52"/>
          <cell r="VXW52"/>
          <cell r="VXX52"/>
          <cell r="VXY52"/>
          <cell r="VXZ52"/>
          <cell r="VYA52"/>
          <cell r="VYB52"/>
          <cell r="VYC52"/>
          <cell r="VYD52"/>
          <cell r="VYE52"/>
          <cell r="VYF52"/>
          <cell r="VYG52"/>
          <cell r="VYH52"/>
          <cell r="VYI52"/>
          <cell r="VYJ52"/>
          <cell r="VYK52"/>
          <cell r="VYL52"/>
          <cell r="VYM52"/>
          <cell r="VYN52"/>
          <cell r="VYO52"/>
          <cell r="VYP52"/>
          <cell r="VYQ52"/>
          <cell r="VYR52"/>
          <cell r="VYS52"/>
          <cell r="VYT52"/>
          <cell r="VYU52"/>
          <cell r="VYV52"/>
          <cell r="VYW52"/>
          <cell r="VYX52"/>
          <cell r="VYY52"/>
          <cell r="VYZ52"/>
          <cell r="VZA52"/>
          <cell r="VZB52"/>
          <cell r="VZC52"/>
          <cell r="VZD52"/>
          <cell r="VZE52"/>
          <cell r="VZF52"/>
          <cell r="VZG52"/>
          <cell r="VZH52"/>
          <cell r="VZI52"/>
          <cell r="VZJ52"/>
          <cell r="VZK52"/>
          <cell r="VZL52"/>
          <cell r="VZM52"/>
          <cell r="VZN52"/>
          <cell r="VZO52"/>
          <cell r="VZP52"/>
          <cell r="VZQ52"/>
          <cell r="VZR52"/>
          <cell r="VZS52"/>
          <cell r="VZT52"/>
          <cell r="VZU52"/>
          <cell r="VZV52"/>
          <cell r="VZW52"/>
          <cell r="VZX52"/>
          <cell r="VZY52"/>
          <cell r="VZZ52"/>
          <cell r="WAA52"/>
          <cell r="WAB52"/>
          <cell r="WAC52"/>
          <cell r="WAD52"/>
          <cell r="WAE52"/>
          <cell r="WAF52"/>
          <cell r="WAG52"/>
          <cell r="WAH52"/>
          <cell r="WAI52"/>
          <cell r="WAJ52"/>
          <cell r="WAK52"/>
          <cell r="WAL52"/>
          <cell r="WAM52"/>
          <cell r="WAN52"/>
          <cell r="WAO52"/>
          <cell r="WAP52"/>
          <cell r="WAQ52"/>
          <cell r="WAR52"/>
          <cell r="WAS52"/>
          <cell r="WAT52"/>
          <cell r="WAU52"/>
          <cell r="WAV52"/>
          <cell r="WAW52"/>
          <cell r="WAX52"/>
          <cell r="WAY52"/>
          <cell r="WAZ52"/>
          <cell r="WBA52"/>
          <cell r="WBB52"/>
          <cell r="WBC52"/>
          <cell r="WBD52"/>
          <cell r="WBE52"/>
          <cell r="WBF52"/>
          <cell r="WBG52"/>
          <cell r="WBH52"/>
          <cell r="WBI52"/>
          <cell r="WBJ52"/>
          <cell r="WBK52"/>
          <cell r="WBL52"/>
          <cell r="WBM52"/>
          <cell r="WBN52"/>
          <cell r="WBO52"/>
          <cell r="WBP52"/>
          <cell r="WBQ52"/>
          <cell r="WBR52"/>
          <cell r="WBS52"/>
          <cell r="WBT52"/>
          <cell r="WBU52"/>
          <cell r="WBV52"/>
          <cell r="WBW52"/>
          <cell r="WBX52"/>
          <cell r="WBY52"/>
          <cell r="WBZ52"/>
          <cell r="WCA52"/>
          <cell r="WCB52"/>
          <cell r="WCC52"/>
          <cell r="WCD52"/>
          <cell r="WCE52"/>
          <cell r="WCF52"/>
          <cell r="WCG52"/>
          <cell r="WCH52"/>
          <cell r="WCI52"/>
          <cell r="WCJ52"/>
          <cell r="WCK52"/>
          <cell r="WCL52"/>
          <cell r="WCM52"/>
          <cell r="WCN52"/>
          <cell r="WCO52"/>
          <cell r="WCP52"/>
          <cell r="WCQ52"/>
          <cell r="WCR52"/>
          <cell r="WCS52"/>
          <cell r="WCT52"/>
          <cell r="WCU52"/>
          <cell r="WCV52"/>
          <cell r="WCW52"/>
          <cell r="WCX52"/>
          <cell r="WCY52"/>
          <cell r="WCZ52"/>
          <cell r="WDA52"/>
          <cell r="WDB52"/>
          <cell r="WDC52"/>
          <cell r="WDD52"/>
          <cell r="WDE52"/>
          <cell r="WDF52"/>
          <cell r="WDG52"/>
          <cell r="WDH52"/>
          <cell r="WDI52"/>
          <cell r="WDJ52"/>
          <cell r="WDK52"/>
          <cell r="WDL52"/>
          <cell r="WDM52"/>
          <cell r="WDN52"/>
          <cell r="WDO52"/>
          <cell r="WDP52"/>
          <cell r="WDQ52"/>
          <cell r="WDR52"/>
          <cell r="WDS52"/>
          <cell r="WDT52"/>
          <cell r="WDU52"/>
          <cell r="WDV52"/>
          <cell r="WDW52"/>
          <cell r="WDX52"/>
          <cell r="WDY52"/>
          <cell r="WDZ52"/>
          <cell r="WEA52"/>
          <cell r="WEB52"/>
          <cell r="WEC52"/>
          <cell r="WED52"/>
          <cell r="WEE52"/>
          <cell r="WEF52"/>
          <cell r="WEG52"/>
          <cell r="WEH52"/>
          <cell r="WEI52"/>
          <cell r="WEJ52"/>
          <cell r="WEK52"/>
          <cell r="WEL52"/>
          <cell r="WEM52"/>
          <cell r="WEN52"/>
          <cell r="WEO52"/>
          <cell r="WEP52"/>
          <cell r="WEQ52"/>
          <cell r="WER52"/>
          <cell r="WES52"/>
          <cell r="WET52"/>
          <cell r="WEU52"/>
          <cell r="WEV52"/>
          <cell r="WEW52"/>
          <cell r="WEX52"/>
          <cell r="WEY52"/>
          <cell r="WEZ52"/>
          <cell r="WFA52"/>
          <cell r="WFB52"/>
          <cell r="WFC52"/>
          <cell r="WFD52"/>
          <cell r="WFE52"/>
          <cell r="WFF52"/>
          <cell r="WFG52"/>
          <cell r="WFH52"/>
          <cell r="WFI52"/>
          <cell r="WFJ52"/>
          <cell r="WFK52"/>
          <cell r="WFL52"/>
          <cell r="WFM52"/>
          <cell r="WFN52"/>
          <cell r="WFO52"/>
          <cell r="WFP52"/>
          <cell r="WFQ52"/>
          <cell r="WFR52"/>
          <cell r="WFS52"/>
          <cell r="WFT52"/>
          <cell r="WFU52"/>
          <cell r="WFV52"/>
          <cell r="WFW52"/>
          <cell r="WFX52"/>
          <cell r="WFY52"/>
          <cell r="WFZ52"/>
          <cell r="WGA52"/>
          <cell r="WGB52"/>
          <cell r="WGC52"/>
          <cell r="WGD52"/>
          <cell r="WGE52"/>
          <cell r="WGF52"/>
          <cell r="WGG52"/>
          <cell r="WGH52"/>
          <cell r="WGI52"/>
          <cell r="WGJ52"/>
          <cell r="WGK52"/>
          <cell r="WGL52"/>
          <cell r="WGM52"/>
          <cell r="WGN52"/>
          <cell r="WGO52"/>
          <cell r="WGP52"/>
          <cell r="WGQ52"/>
          <cell r="WGR52"/>
          <cell r="WGS52"/>
          <cell r="WGT52"/>
          <cell r="WGU52"/>
          <cell r="WGV52"/>
          <cell r="WGW52"/>
          <cell r="WGX52"/>
          <cell r="WGY52"/>
          <cell r="WGZ52"/>
          <cell r="WHA52"/>
          <cell r="WHB52"/>
          <cell r="WHC52"/>
          <cell r="WHD52"/>
          <cell r="WHE52"/>
          <cell r="WHF52"/>
          <cell r="WHG52"/>
          <cell r="WHH52"/>
          <cell r="WHI52"/>
          <cell r="WHJ52"/>
          <cell r="WHK52"/>
          <cell r="WHL52"/>
          <cell r="WHM52"/>
          <cell r="WHN52"/>
          <cell r="WHO52"/>
          <cell r="WHP52"/>
          <cell r="WHQ52"/>
          <cell r="WHR52"/>
          <cell r="WHS52"/>
          <cell r="WHT52"/>
          <cell r="WHU52"/>
          <cell r="WHV52"/>
          <cell r="WHW52"/>
          <cell r="WHX52"/>
          <cell r="WHY52"/>
          <cell r="WHZ52"/>
          <cell r="WIA52"/>
          <cell r="WIB52"/>
          <cell r="WIC52"/>
          <cell r="WID52"/>
          <cell r="WIE52"/>
          <cell r="WIF52"/>
          <cell r="WIG52"/>
          <cell r="WIH52"/>
          <cell r="WII52"/>
          <cell r="WIJ52"/>
          <cell r="WIK52"/>
          <cell r="WIL52"/>
          <cell r="WIM52"/>
          <cell r="WIN52"/>
          <cell r="WIO52"/>
          <cell r="WIP52"/>
          <cell r="WIQ52"/>
          <cell r="WIR52"/>
          <cell r="WIS52"/>
          <cell r="WIT52"/>
          <cell r="WIU52"/>
          <cell r="WIV52"/>
          <cell r="WIW52"/>
          <cell r="WIX52"/>
          <cell r="WIY52"/>
          <cell r="WIZ52"/>
          <cell r="WJA52"/>
          <cell r="WJB52"/>
          <cell r="WJC52"/>
          <cell r="WJD52"/>
          <cell r="WJE52"/>
          <cell r="WJF52"/>
          <cell r="WJG52"/>
          <cell r="WJH52"/>
          <cell r="WJI52"/>
          <cell r="WJJ52"/>
          <cell r="WJK52"/>
          <cell r="WJL52"/>
          <cell r="WJM52"/>
          <cell r="WJN52"/>
          <cell r="WJO52"/>
          <cell r="WJP52"/>
          <cell r="WJQ52"/>
          <cell r="WJR52"/>
          <cell r="WJS52"/>
          <cell r="WJT52"/>
          <cell r="WJU52"/>
          <cell r="WJV52"/>
          <cell r="WJW52"/>
          <cell r="WJX52"/>
          <cell r="WJY52"/>
          <cell r="WJZ52"/>
          <cell r="WKA52"/>
          <cell r="WKB52"/>
          <cell r="WKC52"/>
          <cell r="WKD52"/>
          <cell r="WKE52"/>
          <cell r="WKF52"/>
          <cell r="WKG52"/>
          <cell r="WKH52"/>
          <cell r="WKI52"/>
          <cell r="WKJ52"/>
          <cell r="WKK52"/>
          <cell r="WKL52"/>
          <cell r="WKM52"/>
          <cell r="WKN52"/>
          <cell r="WKO52"/>
          <cell r="WKP52"/>
          <cell r="WKQ52"/>
          <cell r="WKR52"/>
          <cell r="WKS52"/>
          <cell r="WKT52"/>
          <cell r="WKU52"/>
          <cell r="WKV52"/>
          <cell r="WKW52"/>
          <cell r="WKX52"/>
          <cell r="WKY52"/>
          <cell r="WKZ52"/>
          <cell r="WLA52"/>
          <cell r="WLB52"/>
          <cell r="WLC52"/>
          <cell r="WLD52"/>
          <cell r="WLE52"/>
          <cell r="WLF52"/>
          <cell r="WLG52"/>
          <cell r="WLH52"/>
          <cell r="WLI52"/>
          <cell r="WLJ52"/>
          <cell r="WLK52"/>
          <cell r="WLL52"/>
          <cell r="WLM52"/>
          <cell r="WLN52"/>
          <cell r="WLO52"/>
          <cell r="WLP52"/>
          <cell r="WLQ52"/>
          <cell r="WLR52"/>
          <cell r="WLS52"/>
          <cell r="WLT52"/>
          <cell r="WLU52"/>
          <cell r="WLV52"/>
          <cell r="WLW52"/>
          <cell r="WLX52"/>
          <cell r="WLY52"/>
          <cell r="WLZ52"/>
          <cell r="WMA52"/>
          <cell r="WMB52"/>
          <cell r="WMC52"/>
          <cell r="WMD52"/>
          <cell r="WME52"/>
          <cell r="WMF52"/>
          <cell r="WMG52"/>
          <cell r="WMH52"/>
          <cell r="WMI52"/>
          <cell r="WMJ52"/>
          <cell r="WMK52"/>
          <cell r="WML52"/>
          <cell r="WMM52"/>
          <cell r="WMN52"/>
          <cell r="WMO52"/>
          <cell r="WMP52"/>
          <cell r="WMQ52"/>
          <cell r="WMR52"/>
          <cell r="WMS52"/>
          <cell r="WMT52"/>
          <cell r="WMU52"/>
          <cell r="WMV52"/>
          <cell r="WMW52"/>
          <cell r="WMX52"/>
          <cell r="WMY52"/>
          <cell r="WMZ52"/>
          <cell r="WNA52"/>
          <cell r="WNB52"/>
          <cell r="WNC52"/>
          <cell r="WND52"/>
          <cell r="WNE52"/>
          <cell r="WNF52"/>
          <cell r="WNG52"/>
          <cell r="WNH52"/>
          <cell r="WNI52"/>
          <cell r="WNJ52"/>
          <cell r="WNK52"/>
          <cell r="WNL52"/>
          <cell r="WNM52"/>
          <cell r="WNN52"/>
          <cell r="WNO52"/>
          <cell r="WNP52"/>
          <cell r="WNQ52"/>
          <cell r="WNR52"/>
          <cell r="WNS52"/>
          <cell r="WNT52"/>
          <cell r="WNU52"/>
          <cell r="WNV52"/>
          <cell r="WNW52"/>
          <cell r="WNX52"/>
          <cell r="WNY52"/>
          <cell r="WNZ52"/>
          <cell r="WOA52"/>
          <cell r="WOB52"/>
          <cell r="WOC52"/>
          <cell r="WOD52"/>
          <cell r="WOE52"/>
          <cell r="WOF52"/>
          <cell r="WOG52"/>
          <cell r="WOH52"/>
          <cell r="WOI52"/>
          <cell r="WOJ52"/>
          <cell r="WOK52"/>
          <cell r="WOL52"/>
          <cell r="WOM52"/>
          <cell r="WON52"/>
          <cell r="WOO52"/>
          <cell r="WOP52"/>
          <cell r="WOQ52"/>
          <cell r="WOR52"/>
          <cell r="WOS52"/>
          <cell r="WOT52"/>
          <cell r="WOU52"/>
          <cell r="WOV52"/>
          <cell r="WOW52"/>
          <cell r="WOX52"/>
          <cell r="WOY52"/>
          <cell r="WOZ52"/>
          <cell r="WPA52"/>
          <cell r="WPB52"/>
          <cell r="WPC52"/>
          <cell r="WPD52"/>
          <cell r="WPE52"/>
          <cell r="WPF52"/>
          <cell r="WPG52"/>
          <cell r="WPH52"/>
          <cell r="WPI52"/>
          <cell r="WPJ52"/>
          <cell r="WPK52"/>
          <cell r="WPL52"/>
          <cell r="WPM52"/>
          <cell r="WPN52"/>
          <cell r="WPO52"/>
          <cell r="WPP52"/>
          <cell r="WPQ52"/>
          <cell r="WPR52"/>
          <cell r="WPS52"/>
          <cell r="WPT52"/>
          <cell r="WPU52"/>
          <cell r="WPV52"/>
          <cell r="WPW52"/>
          <cell r="WPX52"/>
          <cell r="WPY52"/>
          <cell r="WPZ52"/>
          <cell r="WQA52"/>
          <cell r="WQB52"/>
          <cell r="WQC52"/>
          <cell r="WQD52"/>
          <cell r="WQE52"/>
          <cell r="WQF52"/>
          <cell r="WQG52"/>
          <cell r="WQH52"/>
          <cell r="WQI52"/>
          <cell r="WQJ52"/>
          <cell r="WQK52"/>
          <cell r="WQL52"/>
          <cell r="WQM52"/>
          <cell r="WQN52"/>
          <cell r="WQO52"/>
          <cell r="WQP52"/>
          <cell r="WQQ52"/>
          <cell r="WQR52"/>
          <cell r="WQS52"/>
          <cell r="WQT52"/>
          <cell r="WQU52"/>
          <cell r="WQV52"/>
          <cell r="WQW52"/>
          <cell r="WQX52"/>
          <cell r="WQY52"/>
          <cell r="WQZ52"/>
          <cell r="WRA52"/>
          <cell r="WRB52"/>
          <cell r="WRC52"/>
          <cell r="WRD52"/>
          <cell r="WRE52"/>
          <cell r="WRF52"/>
          <cell r="WRG52"/>
          <cell r="WRH52"/>
          <cell r="WRI52"/>
          <cell r="WRJ52"/>
          <cell r="WRK52"/>
          <cell r="WRL52"/>
          <cell r="WRM52"/>
          <cell r="WRN52"/>
          <cell r="WRO52"/>
          <cell r="WRP52"/>
          <cell r="WRQ52"/>
          <cell r="WRR52"/>
          <cell r="WRS52"/>
          <cell r="WRT52"/>
          <cell r="WRU52"/>
          <cell r="WRV52"/>
          <cell r="WRW52"/>
          <cell r="WRX52"/>
          <cell r="WRY52"/>
          <cell r="WRZ52"/>
          <cell r="WSA52"/>
          <cell r="WSB52"/>
          <cell r="WSC52"/>
          <cell r="WSD52"/>
          <cell r="WSE52"/>
          <cell r="WSF52"/>
          <cell r="WSG52"/>
          <cell r="WSH52"/>
          <cell r="WSI52"/>
          <cell r="WSJ52"/>
          <cell r="WSK52"/>
          <cell r="WSL52"/>
          <cell r="WSM52"/>
          <cell r="WSN52"/>
          <cell r="WSO52"/>
          <cell r="WSP52"/>
          <cell r="WSQ52"/>
          <cell r="WSR52"/>
          <cell r="WSS52"/>
          <cell r="WST52"/>
          <cell r="WSU52"/>
          <cell r="WSV52"/>
          <cell r="WSW52"/>
          <cell r="WSX52"/>
          <cell r="WSY52"/>
          <cell r="WSZ52"/>
          <cell r="WTA52"/>
          <cell r="WTB52"/>
          <cell r="WTC52"/>
          <cell r="WTD52"/>
          <cell r="WTE52"/>
          <cell r="WTF52"/>
          <cell r="WTG52"/>
          <cell r="WTH52"/>
          <cell r="WTI52"/>
          <cell r="WTJ52"/>
          <cell r="WTK52"/>
          <cell r="WTL52"/>
          <cell r="WTM52"/>
          <cell r="WTN52"/>
          <cell r="WTO52"/>
          <cell r="WTP52"/>
          <cell r="WTQ52"/>
          <cell r="WTR52"/>
          <cell r="WTS52"/>
          <cell r="WTT52"/>
          <cell r="WTU52"/>
          <cell r="WTV52"/>
          <cell r="WTW52"/>
          <cell r="WTX52"/>
          <cell r="WTY52"/>
          <cell r="WTZ52"/>
          <cell r="WUA52"/>
          <cell r="WUB52"/>
          <cell r="WUC52"/>
          <cell r="WUD52"/>
          <cell r="WUE52"/>
          <cell r="WUF52"/>
          <cell r="WUG52"/>
          <cell r="WUH52"/>
          <cell r="WUI52"/>
          <cell r="WUJ52"/>
          <cell r="WUK52"/>
          <cell r="WUL52"/>
          <cell r="WUM52"/>
          <cell r="WUN52"/>
          <cell r="WUO52"/>
          <cell r="WUP52"/>
          <cell r="WUQ52"/>
          <cell r="WUR52"/>
          <cell r="WUS52"/>
          <cell r="WUT52"/>
          <cell r="WUU52"/>
          <cell r="WUV52"/>
          <cell r="WUW52"/>
          <cell r="WUX52"/>
          <cell r="WUY52"/>
          <cell r="WUZ52"/>
          <cell r="WVA52"/>
          <cell r="WVB52"/>
          <cell r="WVC52"/>
          <cell r="WVD52"/>
          <cell r="WVE52"/>
          <cell r="WVF52"/>
          <cell r="WVG52"/>
          <cell r="WVH52"/>
          <cell r="WVI52"/>
          <cell r="WVJ52"/>
          <cell r="WVK52"/>
          <cell r="WVL52"/>
          <cell r="WVM52"/>
          <cell r="WVN52"/>
          <cell r="WVO52"/>
          <cell r="WVP52"/>
          <cell r="WVQ52"/>
          <cell r="WVR52"/>
          <cell r="WVS52"/>
          <cell r="WVT52"/>
          <cell r="WVU52"/>
          <cell r="WVV52"/>
          <cell r="WVW52"/>
          <cell r="WVX52"/>
          <cell r="WVY52"/>
          <cell r="WVZ52"/>
          <cell r="WWA52"/>
          <cell r="WWB52"/>
          <cell r="WWC52"/>
          <cell r="WWD52"/>
          <cell r="WWE52"/>
          <cell r="WWF52"/>
          <cell r="WWG52"/>
          <cell r="WWH52"/>
          <cell r="WWI52"/>
          <cell r="WWJ52"/>
          <cell r="WWK52"/>
        </row>
        <row r="53">
          <cell r="B53"/>
          <cell r="C53"/>
          <cell r="D53"/>
          <cell r="E53"/>
          <cell r="F53"/>
          <cell r="G53"/>
          <cell r="H53"/>
          <cell r="I53"/>
          <cell r="J53"/>
          <cell r="K53"/>
          <cell r="L53"/>
          <cell r="M53"/>
          <cell r="N53"/>
          <cell r="O53"/>
          <cell r="P53"/>
          <cell r="Q53">
            <v>3.6716580970579402</v>
          </cell>
          <cell r="R53">
            <v>1.0621515297284456</v>
          </cell>
          <cell r="S53">
            <v>0.54349579122626246</v>
          </cell>
          <cell r="T53">
            <v>0.26861366988061486</v>
          </cell>
          <cell r="U53">
            <v>0.14485649014509017</v>
          </cell>
          <cell r="V53">
            <v>0.17676886247680432</v>
          </cell>
          <cell r="W53">
            <v>0.12492008824710726</v>
          </cell>
          <cell r="X53">
            <v>0.15409927588477301</v>
          </cell>
          <cell r="Y53">
            <v>0.17528776486324762</v>
          </cell>
          <cell r="Z53">
            <v>0.17252997051063271</v>
          </cell>
          <cell r="AA53">
            <v>0.15046807224602904</v>
          </cell>
          <cell r="AB53">
            <v>0.1233182206152916</v>
          </cell>
          <cell r="AC53">
            <v>-7.9131891886753028E-2</v>
          </cell>
          <cell r="AD53">
            <v>-0.25163591019766018</v>
          </cell>
          <cell r="AE53"/>
          <cell r="AF53"/>
          <cell r="AG53"/>
          <cell r="AH53"/>
          <cell r="AI53"/>
          <cell r="AW53"/>
          <cell r="AX53"/>
          <cell r="AY53"/>
          <cell r="AZ53"/>
          <cell r="BA53"/>
          <cell r="BB53"/>
          <cell r="BC53"/>
          <cell r="BD53"/>
          <cell r="BE53"/>
          <cell r="BF53"/>
          <cell r="BG53"/>
          <cell r="BH53"/>
          <cell r="BI53"/>
          <cell r="BJ53"/>
          <cell r="BK53"/>
          <cell r="BL53"/>
          <cell r="BM53"/>
          <cell r="BN53"/>
          <cell r="BO53"/>
          <cell r="BP53"/>
          <cell r="BQ53"/>
          <cell r="BR53"/>
          <cell r="BS53"/>
          <cell r="BT53"/>
          <cell r="BU53"/>
          <cell r="BV53"/>
          <cell r="BW53"/>
          <cell r="BX53"/>
          <cell r="BY53"/>
          <cell r="BZ53"/>
          <cell r="CA53"/>
          <cell r="CB53"/>
          <cell r="CC53"/>
          <cell r="CD53"/>
          <cell r="CE53"/>
          <cell r="CF53"/>
          <cell r="CG53"/>
          <cell r="CH53"/>
          <cell r="CI53"/>
          <cell r="CJ53"/>
          <cell r="CK53"/>
          <cell r="CL53"/>
          <cell r="CM53"/>
          <cell r="CN53"/>
          <cell r="CO53"/>
          <cell r="CP53"/>
          <cell r="CQ53"/>
          <cell r="CR53"/>
          <cell r="CS53"/>
          <cell r="CT53"/>
          <cell r="CU53"/>
          <cell r="CV53"/>
          <cell r="CW53"/>
          <cell r="CX53"/>
          <cell r="CY53"/>
          <cell r="CZ53"/>
          <cell r="DA53"/>
          <cell r="DB53"/>
          <cell r="DC53"/>
          <cell r="DD53"/>
          <cell r="DE53"/>
          <cell r="DF53"/>
          <cell r="DG53"/>
          <cell r="DH53"/>
          <cell r="DI53"/>
          <cell r="DJ53"/>
          <cell r="DK53"/>
          <cell r="DL53"/>
          <cell r="DM53"/>
          <cell r="DN53"/>
          <cell r="DO53"/>
          <cell r="DP53"/>
          <cell r="DQ53"/>
          <cell r="DR53"/>
          <cell r="DS53"/>
          <cell r="DT53"/>
          <cell r="DU53"/>
          <cell r="DV53"/>
          <cell r="DW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cell r="HJ53"/>
          <cell r="HK53"/>
          <cell r="HL53"/>
          <cell r="HM53"/>
          <cell r="HN53"/>
          <cell r="HO53"/>
          <cell r="HP53"/>
          <cell r="HQ53"/>
          <cell r="HR53"/>
          <cell r="HS53"/>
          <cell r="HT53"/>
          <cell r="HU53"/>
          <cell r="HV53"/>
          <cell r="HW53"/>
          <cell r="HX53"/>
          <cell r="HY53"/>
          <cell r="HZ53"/>
          <cell r="IA53"/>
          <cell r="IB53"/>
          <cell r="IC53"/>
          <cell r="ID53"/>
          <cell r="IE53"/>
          <cell r="IF53"/>
          <cell r="IG53"/>
          <cell r="IH53"/>
          <cell r="II53"/>
          <cell r="IJ53"/>
          <cell r="IK53"/>
          <cell r="IL53"/>
          <cell r="IM53"/>
          <cell r="IN53"/>
          <cell r="IO53"/>
          <cell r="IP53"/>
          <cell r="IQ53"/>
          <cell r="IR53"/>
          <cell r="IS53"/>
          <cell r="IT53"/>
          <cell r="IU53"/>
          <cell r="IV53"/>
          <cell r="IW53"/>
          <cell r="IX53"/>
          <cell r="IY53"/>
          <cell r="IZ53"/>
          <cell r="JA53"/>
          <cell r="JB53"/>
          <cell r="JC53"/>
          <cell r="JD53"/>
          <cell r="JE53"/>
          <cell r="JF53"/>
          <cell r="JG53"/>
          <cell r="JH53"/>
          <cell r="JI53"/>
          <cell r="JJ53"/>
          <cell r="JK53"/>
          <cell r="JL53"/>
          <cell r="JM53"/>
          <cell r="JN53"/>
          <cell r="JO53"/>
          <cell r="JP53"/>
          <cell r="JQ53"/>
          <cell r="JR53"/>
          <cell r="JS53"/>
          <cell r="JT53"/>
          <cell r="JU53"/>
          <cell r="JV53"/>
          <cell r="JW53"/>
          <cell r="JX53"/>
          <cell r="JY53"/>
          <cell r="JZ53"/>
          <cell r="KA53"/>
          <cell r="KB53"/>
          <cell r="KC53"/>
          <cell r="KD53"/>
          <cell r="KE53"/>
          <cell r="KF53"/>
          <cell r="KG53"/>
          <cell r="KH53"/>
          <cell r="KI53"/>
          <cell r="KJ53"/>
          <cell r="KK53"/>
          <cell r="KL53"/>
          <cell r="KM53"/>
          <cell r="KN53"/>
          <cell r="KO53"/>
          <cell r="KP53"/>
          <cell r="KQ53"/>
          <cell r="KR53"/>
          <cell r="KS53"/>
          <cell r="KT53"/>
          <cell r="KU53"/>
          <cell r="KV53"/>
          <cell r="KW53"/>
          <cell r="KX53"/>
          <cell r="KY53"/>
          <cell r="KZ53"/>
          <cell r="LA53"/>
          <cell r="LB53"/>
          <cell r="LC53"/>
          <cell r="LD53"/>
          <cell r="LE53"/>
          <cell r="LF53"/>
          <cell r="LG53"/>
          <cell r="LH53"/>
          <cell r="LI53"/>
          <cell r="LJ53"/>
          <cell r="LK53"/>
          <cell r="LL53"/>
          <cell r="LM53"/>
          <cell r="LN53"/>
          <cell r="LO53"/>
          <cell r="LP53"/>
          <cell r="LQ53"/>
          <cell r="LR53"/>
          <cell r="LS53"/>
          <cell r="LT53"/>
          <cell r="LU53"/>
          <cell r="LV53"/>
          <cell r="LW53"/>
          <cell r="LX53"/>
          <cell r="LY53"/>
          <cell r="LZ53"/>
          <cell r="MA53"/>
          <cell r="MB53"/>
          <cell r="MC53"/>
          <cell r="MD53"/>
          <cell r="ME53"/>
          <cell r="MF53"/>
          <cell r="MG53"/>
          <cell r="MH53"/>
          <cell r="MI53"/>
          <cell r="MJ53"/>
          <cell r="MK53"/>
          <cell r="ML53"/>
          <cell r="MM53"/>
          <cell r="MN53"/>
          <cell r="MO53"/>
          <cell r="MP53"/>
          <cell r="MQ53"/>
          <cell r="MR53"/>
          <cell r="MS53"/>
          <cell r="MT53"/>
          <cell r="MU53"/>
          <cell r="MV53"/>
          <cell r="MW53"/>
          <cell r="MX53"/>
          <cell r="MY53"/>
          <cell r="MZ53"/>
          <cell r="NA53"/>
          <cell r="NB53"/>
          <cell r="NC53"/>
          <cell r="ND53"/>
          <cell r="NE53"/>
          <cell r="NF53"/>
          <cell r="NG53"/>
          <cell r="NH53"/>
          <cell r="NI53"/>
          <cell r="NJ53"/>
          <cell r="NK53"/>
          <cell r="NL53"/>
          <cell r="NM53"/>
          <cell r="NN53"/>
          <cell r="NO53"/>
          <cell r="NP53"/>
          <cell r="NQ53"/>
          <cell r="NR53"/>
          <cell r="NS53"/>
          <cell r="NT53"/>
          <cell r="NU53"/>
          <cell r="NV53"/>
          <cell r="NW53"/>
          <cell r="NX53"/>
          <cell r="NY53"/>
          <cell r="NZ53"/>
          <cell r="OA53"/>
          <cell r="OB53"/>
          <cell r="OC53"/>
          <cell r="OD53"/>
          <cell r="OE53"/>
          <cell r="OF53"/>
          <cell r="OG53"/>
          <cell r="OH53"/>
          <cell r="OI53"/>
          <cell r="OJ53"/>
          <cell r="OK53"/>
          <cell r="OL53"/>
          <cell r="OM53"/>
          <cell r="ON53"/>
          <cell r="OO53"/>
          <cell r="OP53"/>
          <cell r="OQ53"/>
          <cell r="OR53"/>
          <cell r="OS53"/>
          <cell r="OT53"/>
          <cell r="OU53"/>
          <cell r="OV53"/>
          <cell r="OW53"/>
          <cell r="OX53"/>
          <cell r="OY53"/>
          <cell r="OZ53"/>
          <cell r="PA53"/>
          <cell r="PB53"/>
          <cell r="PC53"/>
          <cell r="PD53"/>
          <cell r="PE53"/>
          <cell r="PF53"/>
          <cell r="PG53"/>
          <cell r="PH53"/>
          <cell r="PI53"/>
          <cell r="PJ53"/>
          <cell r="PK53"/>
          <cell r="PL53"/>
          <cell r="PM53"/>
          <cell r="PN53"/>
          <cell r="PO53"/>
          <cell r="PP53"/>
          <cell r="PQ53"/>
          <cell r="PR53"/>
          <cell r="PS53"/>
          <cell r="PT53"/>
          <cell r="PU53"/>
          <cell r="PV53"/>
          <cell r="PW53"/>
          <cell r="PX53"/>
          <cell r="PY53"/>
          <cell r="PZ53"/>
          <cell r="QA53"/>
          <cell r="QB53"/>
          <cell r="QC53"/>
          <cell r="QD53"/>
          <cell r="QE53"/>
          <cell r="QF53"/>
          <cell r="QG53"/>
          <cell r="QH53"/>
          <cell r="QI53"/>
          <cell r="QJ53"/>
          <cell r="QK53"/>
          <cell r="QL53"/>
          <cell r="QM53"/>
          <cell r="QN53"/>
          <cell r="QO53"/>
          <cell r="QP53"/>
          <cell r="QQ53"/>
          <cell r="QR53"/>
          <cell r="QS53"/>
          <cell r="QT53"/>
          <cell r="QU53"/>
          <cell r="QV53"/>
          <cell r="QW53"/>
          <cell r="QX53"/>
          <cell r="QY53"/>
          <cell r="QZ53"/>
          <cell r="RA53"/>
          <cell r="RB53"/>
          <cell r="RC53"/>
          <cell r="RD53"/>
          <cell r="RE53"/>
          <cell r="RF53"/>
          <cell r="RG53"/>
          <cell r="RH53"/>
          <cell r="RI53"/>
          <cell r="RJ53"/>
          <cell r="RK53"/>
          <cell r="RL53"/>
          <cell r="RM53"/>
          <cell r="RN53"/>
          <cell r="RO53"/>
          <cell r="RP53"/>
          <cell r="RQ53"/>
          <cell r="RR53"/>
          <cell r="RS53"/>
          <cell r="RT53"/>
          <cell r="RU53"/>
          <cell r="RV53"/>
          <cell r="RW53"/>
          <cell r="RX53"/>
          <cell r="RY53"/>
          <cell r="RZ53"/>
          <cell r="SA53"/>
          <cell r="SB53"/>
          <cell r="SC53"/>
          <cell r="SD53"/>
          <cell r="SE53"/>
          <cell r="SF53"/>
          <cell r="SG53"/>
          <cell r="SH53"/>
          <cell r="SI53"/>
          <cell r="SJ53"/>
          <cell r="SK53"/>
          <cell r="SL53"/>
          <cell r="SM53"/>
          <cell r="SN53"/>
          <cell r="SO53"/>
          <cell r="SP53"/>
          <cell r="SQ53"/>
          <cell r="SR53"/>
          <cell r="SS53"/>
          <cell r="ST53"/>
          <cell r="SU53"/>
          <cell r="SV53"/>
          <cell r="SW53"/>
          <cell r="SX53"/>
          <cell r="SY53"/>
          <cell r="SZ53"/>
          <cell r="TA53"/>
          <cell r="TB53"/>
          <cell r="TC53"/>
          <cell r="TD53"/>
          <cell r="TE53"/>
          <cell r="TF53"/>
          <cell r="TG53"/>
          <cell r="TH53"/>
          <cell r="TI53"/>
          <cell r="TJ53"/>
          <cell r="TK53"/>
          <cell r="TL53"/>
          <cell r="TM53"/>
          <cell r="TN53"/>
          <cell r="TO53"/>
          <cell r="TP53"/>
          <cell r="TQ53"/>
          <cell r="TR53"/>
          <cell r="TS53"/>
          <cell r="TT53"/>
          <cell r="TU53"/>
          <cell r="TV53"/>
          <cell r="TW53"/>
          <cell r="TX53"/>
          <cell r="TY53"/>
          <cell r="TZ53"/>
          <cell r="UA53"/>
          <cell r="UB53"/>
          <cell r="UC53"/>
          <cell r="UD53"/>
          <cell r="UE53"/>
          <cell r="UF53"/>
          <cell r="UG53"/>
          <cell r="UH53"/>
          <cell r="UI53"/>
          <cell r="UJ53"/>
          <cell r="UK53"/>
          <cell r="UL53"/>
          <cell r="UM53"/>
          <cell r="UN53"/>
          <cell r="UO53"/>
          <cell r="UP53"/>
          <cell r="UQ53"/>
          <cell r="UR53"/>
          <cell r="US53"/>
          <cell r="UT53"/>
          <cell r="UU53"/>
          <cell r="UV53"/>
          <cell r="UW53"/>
          <cell r="UX53"/>
          <cell r="UY53"/>
          <cell r="UZ53"/>
          <cell r="VA53"/>
          <cell r="VB53"/>
          <cell r="VC53"/>
          <cell r="VD53"/>
          <cell r="VE53"/>
          <cell r="VF53"/>
          <cell r="VG53"/>
          <cell r="VH53"/>
          <cell r="VI53"/>
          <cell r="VJ53"/>
          <cell r="VK53"/>
          <cell r="VL53"/>
          <cell r="VM53"/>
          <cell r="VN53"/>
          <cell r="VO53"/>
          <cell r="VP53"/>
          <cell r="VQ53"/>
          <cell r="VR53"/>
          <cell r="VS53"/>
          <cell r="VT53"/>
          <cell r="VU53"/>
          <cell r="VV53"/>
          <cell r="VW53"/>
          <cell r="VX53"/>
          <cell r="VY53"/>
          <cell r="VZ53"/>
          <cell r="WA53"/>
          <cell r="WB53"/>
          <cell r="WC53"/>
          <cell r="WD53"/>
          <cell r="WE53"/>
          <cell r="WF53"/>
          <cell r="WG53"/>
          <cell r="WH53"/>
          <cell r="WI53"/>
          <cell r="WJ53"/>
          <cell r="WK53"/>
          <cell r="WL53"/>
          <cell r="WM53"/>
          <cell r="WN53"/>
          <cell r="WO53"/>
          <cell r="WP53"/>
          <cell r="WQ53"/>
          <cell r="WR53"/>
          <cell r="WS53"/>
          <cell r="WT53"/>
          <cell r="WU53"/>
          <cell r="WV53"/>
          <cell r="WW53"/>
          <cell r="WX53"/>
          <cell r="WY53"/>
          <cell r="WZ53"/>
          <cell r="XA53"/>
          <cell r="XB53"/>
          <cell r="XC53"/>
          <cell r="XD53"/>
          <cell r="XE53"/>
          <cell r="XF53"/>
          <cell r="XG53"/>
          <cell r="XH53"/>
          <cell r="XI53"/>
          <cell r="XJ53"/>
          <cell r="XK53"/>
          <cell r="XL53"/>
          <cell r="XM53"/>
          <cell r="XN53"/>
          <cell r="XO53"/>
          <cell r="XP53"/>
          <cell r="XQ53"/>
          <cell r="XR53"/>
          <cell r="XS53"/>
          <cell r="XT53"/>
          <cell r="XU53"/>
          <cell r="XV53"/>
          <cell r="XW53"/>
          <cell r="XX53"/>
          <cell r="XY53"/>
          <cell r="XZ53"/>
          <cell r="YA53"/>
          <cell r="YB53"/>
          <cell r="YC53"/>
          <cell r="YD53"/>
          <cell r="YE53"/>
          <cell r="YF53"/>
          <cell r="YG53"/>
          <cell r="YH53"/>
          <cell r="YI53"/>
          <cell r="YJ53"/>
          <cell r="YK53"/>
          <cell r="YL53"/>
          <cell r="YM53"/>
          <cell r="YN53"/>
          <cell r="YO53"/>
          <cell r="YP53"/>
          <cell r="YQ53"/>
          <cell r="YR53"/>
          <cell r="YS53"/>
          <cell r="YT53"/>
          <cell r="YU53"/>
          <cell r="YV53"/>
          <cell r="YW53"/>
          <cell r="YX53"/>
          <cell r="YY53"/>
          <cell r="YZ53"/>
          <cell r="ZA53"/>
          <cell r="ZB53"/>
          <cell r="ZC53"/>
          <cell r="ZD53"/>
          <cell r="ZE53"/>
          <cell r="ZF53"/>
          <cell r="ZG53"/>
          <cell r="ZH53"/>
          <cell r="ZI53"/>
          <cell r="ZJ53"/>
          <cell r="ZK53"/>
          <cell r="ZL53"/>
          <cell r="ZM53"/>
          <cell r="ZN53"/>
          <cell r="ZO53"/>
          <cell r="ZP53"/>
          <cell r="ZQ53"/>
          <cell r="ZR53"/>
          <cell r="ZS53"/>
          <cell r="ZT53"/>
          <cell r="ZU53"/>
          <cell r="ZV53"/>
          <cell r="ZW53"/>
          <cell r="ZX53"/>
          <cell r="ZY53"/>
          <cell r="ZZ53"/>
          <cell r="AAA53"/>
          <cell r="AAB53"/>
          <cell r="AAC53"/>
          <cell r="AAD53"/>
          <cell r="AAE53"/>
          <cell r="AAF53"/>
          <cell r="AAG53"/>
          <cell r="AAH53"/>
          <cell r="AAI53"/>
          <cell r="AAJ53"/>
          <cell r="AAK53"/>
          <cell r="AAL53"/>
          <cell r="AAM53"/>
          <cell r="AAN53"/>
          <cell r="AAO53"/>
          <cell r="AAP53"/>
          <cell r="AAQ53"/>
          <cell r="AAR53"/>
          <cell r="AAS53"/>
          <cell r="AAT53"/>
          <cell r="AAU53"/>
          <cell r="AAV53"/>
          <cell r="AAW53"/>
          <cell r="AAX53"/>
          <cell r="AAY53"/>
          <cell r="AAZ53"/>
          <cell r="ABA53"/>
          <cell r="ABB53"/>
          <cell r="ABC53"/>
          <cell r="ABD53"/>
          <cell r="ABE53"/>
          <cell r="ABF53"/>
          <cell r="ABG53"/>
          <cell r="ABH53"/>
          <cell r="ABI53"/>
          <cell r="ABJ53"/>
          <cell r="ABK53"/>
          <cell r="ABL53"/>
          <cell r="ABM53"/>
          <cell r="ABN53"/>
          <cell r="ABO53"/>
          <cell r="ABP53"/>
          <cell r="ABQ53"/>
          <cell r="ABR53"/>
          <cell r="ABS53"/>
          <cell r="ABT53"/>
          <cell r="ABU53"/>
          <cell r="ABV53"/>
          <cell r="ABW53"/>
          <cell r="ABX53"/>
          <cell r="ABY53"/>
          <cell r="ABZ53"/>
          <cell r="ACA53"/>
          <cell r="ACB53"/>
          <cell r="ACC53"/>
          <cell r="ACD53"/>
          <cell r="ACE53"/>
          <cell r="ACF53"/>
          <cell r="ACG53"/>
          <cell r="ACH53"/>
          <cell r="ACI53"/>
          <cell r="ACJ53"/>
          <cell r="ACK53"/>
          <cell r="ACL53"/>
          <cell r="ACM53"/>
          <cell r="ACN53"/>
          <cell r="ACO53"/>
          <cell r="ACP53"/>
          <cell r="ACQ53"/>
          <cell r="ACR53"/>
          <cell r="ACS53"/>
          <cell r="ACT53"/>
          <cell r="ACU53"/>
          <cell r="ACV53"/>
          <cell r="ACW53"/>
          <cell r="ACX53"/>
          <cell r="ACY53"/>
          <cell r="ACZ53"/>
          <cell r="ADA53"/>
          <cell r="ADB53"/>
          <cell r="ADC53"/>
          <cell r="ADD53"/>
          <cell r="ADE53"/>
          <cell r="ADF53"/>
          <cell r="ADG53"/>
          <cell r="ADH53"/>
          <cell r="ADI53"/>
          <cell r="ADJ53"/>
          <cell r="ADK53"/>
          <cell r="ADL53"/>
          <cell r="ADM53"/>
          <cell r="ADN53"/>
          <cell r="ADO53"/>
          <cell r="ADP53"/>
          <cell r="ADQ53"/>
          <cell r="ADR53"/>
          <cell r="ADS53"/>
          <cell r="ADT53"/>
          <cell r="ADU53"/>
          <cell r="ADV53"/>
          <cell r="ADW53"/>
          <cell r="ADX53"/>
          <cell r="ADY53"/>
          <cell r="ADZ53"/>
          <cell r="AEA53"/>
          <cell r="AEB53"/>
          <cell r="AEC53"/>
          <cell r="AED53"/>
          <cell r="AEE53"/>
          <cell r="AEF53"/>
          <cell r="AEG53"/>
          <cell r="AEH53"/>
          <cell r="AEI53"/>
          <cell r="AEJ53"/>
          <cell r="AEK53"/>
          <cell r="AEL53"/>
          <cell r="AEM53"/>
          <cell r="AEN53"/>
          <cell r="AEO53"/>
          <cell r="AEP53"/>
          <cell r="AEQ53"/>
          <cell r="AER53"/>
          <cell r="AES53"/>
          <cell r="AET53"/>
          <cell r="AEU53"/>
          <cell r="AEV53"/>
          <cell r="AEW53"/>
          <cell r="AEX53"/>
          <cell r="AEY53"/>
          <cell r="AEZ53"/>
          <cell r="AFA53"/>
          <cell r="AFB53"/>
          <cell r="AFC53"/>
          <cell r="AFD53"/>
          <cell r="AFE53"/>
          <cell r="AFF53"/>
          <cell r="AFG53"/>
          <cell r="AFH53"/>
          <cell r="AFI53"/>
          <cell r="AFJ53"/>
          <cell r="AFK53"/>
          <cell r="AFL53"/>
          <cell r="AFM53"/>
          <cell r="AFN53"/>
          <cell r="AFO53"/>
          <cell r="AFP53"/>
          <cell r="AFQ53"/>
          <cell r="AFR53"/>
          <cell r="AFS53"/>
          <cell r="AFT53"/>
          <cell r="AFU53"/>
          <cell r="AFV53"/>
          <cell r="AFW53"/>
          <cell r="AFX53"/>
          <cell r="AFY53"/>
          <cell r="AFZ53"/>
          <cell r="AGA53"/>
          <cell r="AGB53"/>
          <cell r="AGC53"/>
          <cell r="AGD53"/>
          <cell r="AGE53"/>
          <cell r="AGF53"/>
          <cell r="AGG53"/>
          <cell r="AGH53"/>
          <cell r="AGI53"/>
          <cell r="AGJ53"/>
          <cell r="AGK53"/>
          <cell r="AGL53"/>
          <cell r="AGM53"/>
          <cell r="AGN53"/>
          <cell r="AGO53"/>
          <cell r="AGP53"/>
          <cell r="AGQ53"/>
          <cell r="AGR53"/>
          <cell r="AGS53"/>
          <cell r="AGT53"/>
          <cell r="AGU53"/>
          <cell r="AGV53"/>
          <cell r="AGW53"/>
          <cell r="AGX53"/>
          <cell r="AGY53"/>
          <cell r="AGZ53"/>
          <cell r="AHA53"/>
          <cell r="AHB53"/>
          <cell r="AHC53"/>
          <cell r="AHD53"/>
          <cell r="AHE53"/>
          <cell r="AHF53"/>
          <cell r="AHG53"/>
          <cell r="AHH53"/>
          <cell r="AHI53"/>
          <cell r="AHJ53"/>
          <cell r="AHK53"/>
          <cell r="AHL53"/>
          <cell r="AHM53"/>
          <cell r="AHN53"/>
          <cell r="AHO53"/>
          <cell r="AHP53"/>
          <cell r="AHQ53"/>
          <cell r="AHR53"/>
          <cell r="AHS53"/>
          <cell r="AHT53"/>
          <cell r="AHU53"/>
          <cell r="AHV53"/>
          <cell r="AHW53"/>
          <cell r="AHX53"/>
          <cell r="AHY53"/>
          <cell r="AHZ53"/>
          <cell r="AIA53"/>
          <cell r="AIB53"/>
          <cell r="AIC53"/>
          <cell r="AID53"/>
          <cell r="AIE53"/>
          <cell r="AIF53"/>
          <cell r="AIG53"/>
          <cell r="AIH53"/>
          <cell r="AII53"/>
          <cell r="AIJ53"/>
          <cell r="AIK53"/>
          <cell r="AIL53"/>
          <cell r="AIM53"/>
          <cell r="AIN53"/>
          <cell r="AIO53"/>
          <cell r="AIP53"/>
          <cell r="AIQ53"/>
          <cell r="AIR53"/>
          <cell r="AIS53"/>
          <cell r="AIT53"/>
          <cell r="AIU53"/>
          <cell r="AIV53"/>
          <cell r="AIW53"/>
          <cell r="AIX53"/>
          <cell r="AIY53"/>
          <cell r="AIZ53"/>
          <cell r="AJA53"/>
          <cell r="AJB53"/>
          <cell r="AJC53"/>
          <cell r="AJD53"/>
          <cell r="AJE53"/>
          <cell r="AJF53"/>
          <cell r="AJG53"/>
          <cell r="AJH53"/>
          <cell r="AJI53"/>
          <cell r="AJJ53"/>
          <cell r="AJK53"/>
          <cell r="AJL53"/>
          <cell r="AJM53"/>
          <cell r="AJN53"/>
          <cell r="AJO53"/>
          <cell r="AJP53"/>
          <cell r="AJQ53"/>
          <cell r="AJR53"/>
          <cell r="AJS53"/>
          <cell r="AJT53"/>
          <cell r="AJU53"/>
          <cell r="AJV53"/>
          <cell r="AJW53"/>
          <cell r="AJX53"/>
          <cell r="AJY53"/>
          <cell r="AJZ53"/>
          <cell r="AKA53"/>
          <cell r="AKB53"/>
          <cell r="AKC53"/>
          <cell r="AKD53"/>
          <cell r="AKE53"/>
          <cell r="AKF53"/>
          <cell r="AKG53"/>
          <cell r="AKH53"/>
          <cell r="AKI53"/>
          <cell r="AKJ53"/>
          <cell r="AKK53"/>
          <cell r="AKL53"/>
          <cell r="AKM53"/>
          <cell r="AKN53"/>
          <cell r="AKO53"/>
          <cell r="AKP53"/>
          <cell r="AKQ53"/>
          <cell r="AKR53"/>
          <cell r="AKS53"/>
          <cell r="AKT53"/>
          <cell r="AKU53"/>
          <cell r="AKV53"/>
          <cell r="AKW53"/>
          <cell r="AKX53"/>
          <cell r="AKY53"/>
          <cell r="AKZ53"/>
          <cell r="ALA53"/>
          <cell r="ALB53"/>
          <cell r="ALC53"/>
          <cell r="ALD53"/>
          <cell r="ALE53"/>
          <cell r="ALF53"/>
          <cell r="ALG53"/>
          <cell r="ALH53"/>
          <cell r="ALI53"/>
          <cell r="ALJ53"/>
          <cell r="ALK53"/>
          <cell r="ALL53"/>
          <cell r="ALM53"/>
          <cell r="ALN53"/>
          <cell r="ALO53"/>
          <cell r="ALP53"/>
          <cell r="ALQ53"/>
          <cell r="ALR53"/>
          <cell r="ALS53"/>
          <cell r="ALT53"/>
          <cell r="ALU53"/>
          <cell r="ALV53"/>
          <cell r="ALW53"/>
          <cell r="ALX53"/>
          <cell r="ALY53"/>
          <cell r="ALZ53"/>
          <cell r="AMA53"/>
          <cell r="AMB53"/>
          <cell r="AMC53"/>
          <cell r="AMD53"/>
          <cell r="AME53"/>
          <cell r="AMF53"/>
          <cell r="AMG53"/>
          <cell r="AMH53"/>
          <cell r="AMI53"/>
          <cell r="AMJ53"/>
          <cell r="AMK53"/>
          <cell r="AML53"/>
          <cell r="AMM53"/>
          <cell r="AMN53"/>
          <cell r="AMO53"/>
          <cell r="AMP53"/>
          <cell r="AMQ53"/>
          <cell r="AMR53"/>
          <cell r="AMS53"/>
          <cell r="AMT53"/>
          <cell r="AMU53"/>
          <cell r="AMV53"/>
          <cell r="AMW53"/>
          <cell r="AMX53"/>
          <cell r="AMY53"/>
          <cell r="AMZ53"/>
          <cell r="ANA53"/>
          <cell r="ANB53"/>
          <cell r="ANC53"/>
          <cell r="AND53"/>
          <cell r="ANE53"/>
          <cell r="ANF53"/>
          <cell r="ANG53"/>
          <cell r="ANH53"/>
          <cell r="ANI53"/>
          <cell r="ANJ53"/>
          <cell r="ANK53"/>
          <cell r="ANL53"/>
          <cell r="ANM53"/>
          <cell r="ANN53"/>
          <cell r="ANO53"/>
          <cell r="ANP53"/>
          <cell r="ANQ53"/>
          <cell r="ANR53"/>
          <cell r="ANS53"/>
          <cell r="ANT53"/>
          <cell r="ANU53"/>
          <cell r="ANV53"/>
          <cell r="ANW53"/>
          <cell r="ANX53"/>
          <cell r="ANY53"/>
          <cell r="ANZ53"/>
          <cell r="AOA53"/>
          <cell r="AOB53"/>
          <cell r="AOC53"/>
          <cell r="AOD53"/>
          <cell r="AOE53"/>
          <cell r="AOF53"/>
          <cell r="AOG53"/>
          <cell r="AOH53"/>
          <cell r="AOI53"/>
          <cell r="AOJ53"/>
          <cell r="AOK53"/>
          <cell r="AOL53"/>
          <cell r="AOM53"/>
          <cell r="AON53"/>
          <cell r="AOO53"/>
          <cell r="AOP53"/>
          <cell r="AOQ53"/>
          <cell r="AOR53"/>
          <cell r="AOS53"/>
          <cell r="AOT53"/>
          <cell r="AOU53"/>
          <cell r="AOV53"/>
          <cell r="AOW53"/>
          <cell r="AOX53"/>
          <cell r="AOY53"/>
          <cell r="AOZ53"/>
          <cell r="APA53"/>
          <cell r="APB53"/>
          <cell r="APC53"/>
          <cell r="APD53"/>
          <cell r="APE53"/>
          <cell r="APF53"/>
          <cell r="APG53"/>
          <cell r="APH53"/>
          <cell r="API53"/>
          <cell r="APJ53"/>
          <cell r="APK53"/>
          <cell r="APL53"/>
          <cell r="APM53"/>
          <cell r="APN53"/>
          <cell r="APO53"/>
          <cell r="APP53"/>
          <cell r="APQ53"/>
          <cell r="APR53"/>
          <cell r="APS53"/>
          <cell r="APT53"/>
          <cell r="APU53"/>
          <cell r="APV53"/>
          <cell r="APW53"/>
          <cell r="APX53"/>
          <cell r="APY53"/>
          <cell r="APZ53"/>
          <cell r="AQA53"/>
          <cell r="AQB53"/>
          <cell r="AQC53"/>
          <cell r="AQD53"/>
          <cell r="AQE53"/>
          <cell r="AQF53"/>
          <cell r="AQG53"/>
          <cell r="AQH53"/>
          <cell r="AQI53"/>
          <cell r="AQJ53"/>
          <cell r="AQK53"/>
          <cell r="AQL53"/>
          <cell r="AQM53"/>
          <cell r="AQN53"/>
          <cell r="AQO53"/>
          <cell r="AQP53"/>
          <cell r="AQQ53"/>
          <cell r="AQR53"/>
          <cell r="AQS53"/>
          <cell r="AQT53"/>
          <cell r="AQU53"/>
          <cell r="AQV53"/>
          <cell r="AQW53"/>
          <cell r="AQX53"/>
          <cell r="AQY53"/>
          <cell r="AQZ53"/>
          <cell r="ARA53"/>
          <cell r="ARB53"/>
          <cell r="ARC53"/>
          <cell r="ARD53"/>
          <cell r="ARE53"/>
          <cell r="ARF53"/>
          <cell r="ARG53"/>
          <cell r="ARH53"/>
          <cell r="ARI53"/>
          <cell r="ARJ53"/>
          <cell r="ARK53"/>
          <cell r="ARL53"/>
          <cell r="ARM53"/>
          <cell r="ARN53"/>
          <cell r="ARO53"/>
          <cell r="ARP53"/>
          <cell r="ARQ53"/>
          <cell r="ARR53"/>
          <cell r="ARS53"/>
          <cell r="ART53"/>
          <cell r="ARU53"/>
          <cell r="ARV53"/>
          <cell r="ARW53"/>
          <cell r="ARX53"/>
          <cell r="ARY53"/>
          <cell r="ARZ53"/>
          <cell r="ASA53"/>
          <cell r="ASB53"/>
          <cell r="ASC53"/>
          <cell r="ASD53"/>
          <cell r="ASE53"/>
          <cell r="ASF53"/>
          <cell r="ASG53"/>
          <cell r="ASH53"/>
          <cell r="ASI53"/>
          <cell r="ASJ53"/>
          <cell r="ASK53"/>
          <cell r="ASL53"/>
          <cell r="ASM53"/>
          <cell r="ASN53"/>
          <cell r="ASO53"/>
          <cell r="ASP53"/>
          <cell r="ASQ53"/>
          <cell r="ASR53"/>
          <cell r="ASS53"/>
          <cell r="AST53"/>
          <cell r="ASU53"/>
          <cell r="ASV53"/>
          <cell r="ASW53"/>
          <cell r="ASX53"/>
          <cell r="ASY53"/>
          <cell r="ASZ53"/>
          <cell r="ATA53"/>
          <cell r="ATB53"/>
          <cell r="ATC53"/>
          <cell r="ATD53"/>
          <cell r="ATE53"/>
          <cell r="ATF53"/>
          <cell r="ATG53"/>
          <cell r="ATH53"/>
          <cell r="ATI53"/>
          <cell r="ATJ53"/>
          <cell r="ATK53"/>
          <cell r="ATL53"/>
          <cell r="ATM53"/>
          <cell r="ATN53"/>
          <cell r="ATO53"/>
          <cell r="ATP53"/>
          <cell r="ATQ53"/>
          <cell r="ATR53"/>
          <cell r="ATS53"/>
          <cell r="ATT53"/>
          <cell r="ATU53"/>
          <cell r="ATV53"/>
          <cell r="ATW53"/>
          <cell r="ATX53"/>
          <cell r="ATY53"/>
          <cell r="ATZ53"/>
          <cell r="AUA53"/>
          <cell r="AUB53"/>
          <cell r="AUC53"/>
          <cell r="AUD53"/>
          <cell r="AUE53"/>
          <cell r="AUF53"/>
          <cell r="AUG53"/>
          <cell r="AUH53"/>
          <cell r="AUI53"/>
          <cell r="AUJ53"/>
          <cell r="AUK53"/>
          <cell r="AUL53"/>
          <cell r="AUM53"/>
          <cell r="AUN53"/>
          <cell r="AUO53"/>
          <cell r="AUP53"/>
          <cell r="AUQ53"/>
          <cell r="AUR53"/>
          <cell r="AUS53"/>
          <cell r="AUT53"/>
          <cell r="AUU53"/>
          <cell r="AUV53"/>
          <cell r="AUW53"/>
          <cell r="AUX53"/>
          <cell r="AUY53"/>
          <cell r="AUZ53"/>
          <cell r="AVA53"/>
          <cell r="AVB53"/>
          <cell r="AVC53"/>
          <cell r="AVD53"/>
          <cell r="AVE53"/>
          <cell r="AVF53"/>
          <cell r="AVG53"/>
          <cell r="AVH53"/>
          <cell r="AVI53"/>
          <cell r="AVJ53"/>
          <cell r="AVK53"/>
          <cell r="AVL53"/>
          <cell r="AVM53"/>
          <cell r="AVN53"/>
          <cell r="AVO53"/>
          <cell r="AVP53"/>
          <cell r="AVQ53"/>
          <cell r="AVR53"/>
          <cell r="AVS53"/>
          <cell r="AVT53"/>
          <cell r="AVU53"/>
          <cell r="AVV53"/>
          <cell r="AVW53"/>
          <cell r="AVX53"/>
          <cell r="AVY53"/>
          <cell r="AVZ53"/>
          <cell r="AWA53"/>
          <cell r="AWB53"/>
          <cell r="AWC53"/>
          <cell r="AWD53"/>
          <cell r="AWE53"/>
          <cell r="AWF53"/>
          <cell r="AWG53"/>
          <cell r="AWH53"/>
          <cell r="AWI53"/>
          <cell r="AWJ53"/>
          <cell r="AWK53"/>
          <cell r="AWL53"/>
          <cell r="AWM53"/>
          <cell r="AWN53"/>
          <cell r="AWO53"/>
          <cell r="AWP53"/>
          <cell r="AWQ53"/>
          <cell r="AWR53"/>
          <cell r="AWS53"/>
          <cell r="AWT53"/>
          <cell r="AWU53"/>
          <cell r="AWV53"/>
          <cell r="AWW53"/>
          <cell r="AWX53"/>
          <cell r="AWY53"/>
          <cell r="AWZ53"/>
          <cell r="AXA53"/>
          <cell r="AXB53"/>
          <cell r="AXC53"/>
          <cell r="AXD53"/>
          <cell r="AXE53"/>
          <cell r="AXF53"/>
          <cell r="AXG53"/>
          <cell r="AXH53"/>
          <cell r="AXI53"/>
          <cell r="AXJ53"/>
          <cell r="AXK53"/>
          <cell r="AXL53"/>
          <cell r="AXM53"/>
          <cell r="AXN53"/>
          <cell r="AXO53"/>
          <cell r="AXP53"/>
          <cell r="AXQ53"/>
          <cell r="AXR53"/>
          <cell r="AXS53"/>
          <cell r="AXT53"/>
          <cell r="AXU53"/>
          <cell r="AXV53"/>
          <cell r="AXW53"/>
          <cell r="AXX53"/>
          <cell r="AXY53"/>
          <cell r="AXZ53"/>
          <cell r="AYA53"/>
          <cell r="AYB53"/>
          <cell r="AYC53"/>
          <cell r="AYD53"/>
          <cell r="AYE53"/>
          <cell r="AYF53"/>
          <cell r="AYG53"/>
          <cell r="AYH53"/>
          <cell r="AYI53"/>
          <cell r="AYJ53"/>
          <cell r="AYK53"/>
          <cell r="AYL53"/>
          <cell r="AYM53"/>
          <cell r="AYN53"/>
          <cell r="AYO53"/>
          <cell r="AYP53"/>
          <cell r="AYQ53"/>
          <cell r="AYR53"/>
          <cell r="AYS53"/>
          <cell r="AYT53"/>
          <cell r="AYU53"/>
          <cell r="AYV53"/>
          <cell r="AYW53"/>
          <cell r="AYX53"/>
          <cell r="AYY53"/>
          <cell r="AYZ53"/>
          <cell r="AZA53"/>
          <cell r="AZB53"/>
          <cell r="AZC53"/>
          <cell r="AZD53"/>
          <cell r="AZE53"/>
          <cell r="AZF53"/>
          <cell r="AZG53"/>
          <cell r="AZH53"/>
          <cell r="AZI53"/>
          <cell r="AZJ53"/>
          <cell r="AZK53"/>
          <cell r="AZL53"/>
          <cell r="AZM53"/>
          <cell r="AZN53"/>
          <cell r="AZO53"/>
          <cell r="AZP53"/>
          <cell r="AZQ53"/>
          <cell r="AZR53"/>
          <cell r="AZS53"/>
          <cell r="AZT53"/>
          <cell r="AZU53"/>
          <cell r="AZV53"/>
          <cell r="AZW53"/>
          <cell r="AZX53"/>
          <cell r="AZY53"/>
          <cell r="AZZ53"/>
          <cell r="BAA53"/>
          <cell r="BAB53"/>
          <cell r="BAC53"/>
          <cell r="BAD53"/>
          <cell r="BAE53"/>
          <cell r="BAF53"/>
          <cell r="BAG53"/>
          <cell r="BAH53"/>
          <cell r="BAI53"/>
          <cell r="BAJ53"/>
          <cell r="BAK53"/>
          <cell r="BAL53"/>
          <cell r="BAM53"/>
          <cell r="BAN53"/>
          <cell r="BAO53"/>
          <cell r="BAP53"/>
          <cell r="BAQ53"/>
          <cell r="BAR53"/>
          <cell r="BAS53"/>
          <cell r="BAT53"/>
          <cell r="BAU53"/>
          <cell r="BAV53"/>
          <cell r="BAW53"/>
          <cell r="BAX53"/>
          <cell r="BAY53"/>
          <cell r="BAZ53"/>
          <cell r="BBA53"/>
          <cell r="BBB53"/>
          <cell r="BBC53"/>
          <cell r="BBD53"/>
          <cell r="BBE53"/>
          <cell r="BBF53"/>
          <cell r="BBG53"/>
          <cell r="BBH53"/>
          <cell r="BBI53"/>
          <cell r="BBJ53"/>
          <cell r="BBK53"/>
          <cell r="BBL53"/>
          <cell r="BBM53"/>
          <cell r="BBN53"/>
          <cell r="BBO53"/>
          <cell r="BBP53"/>
          <cell r="BBQ53"/>
          <cell r="BBR53"/>
          <cell r="BBS53"/>
          <cell r="BBT53"/>
          <cell r="BBU53"/>
          <cell r="BBV53"/>
          <cell r="BBW53"/>
          <cell r="BBX53"/>
          <cell r="BBY53"/>
          <cell r="BBZ53"/>
          <cell r="BCA53"/>
          <cell r="BCB53"/>
          <cell r="BCC53"/>
          <cell r="BCD53"/>
          <cell r="BCE53"/>
          <cell r="BCF53"/>
          <cell r="BCG53"/>
          <cell r="BCH53"/>
          <cell r="BCI53"/>
          <cell r="BCJ53"/>
          <cell r="BCK53"/>
          <cell r="BCL53"/>
          <cell r="BCM53"/>
          <cell r="BCN53"/>
          <cell r="BCO53"/>
          <cell r="BCP53"/>
          <cell r="BCQ53"/>
          <cell r="BCR53"/>
          <cell r="BCS53"/>
          <cell r="BCT53"/>
          <cell r="BCU53"/>
          <cell r="BCV53"/>
          <cell r="BCW53"/>
          <cell r="BCX53"/>
          <cell r="BCY53"/>
          <cell r="BCZ53"/>
          <cell r="BDA53"/>
          <cell r="BDB53"/>
          <cell r="BDC53"/>
          <cell r="BDD53"/>
          <cell r="BDE53"/>
          <cell r="BDF53"/>
          <cell r="BDG53"/>
          <cell r="BDH53"/>
          <cell r="BDI53"/>
          <cell r="BDJ53"/>
          <cell r="BDK53"/>
          <cell r="BDL53"/>
          <cell r="BDM53"/>
          <cell r="BDN53"/>
          <cell r="BDO53"/>
          <cell r="BDP53"/>
          <cell r="BDQ53"/>
          <cell r="BDR53"/>
          <cell r="BDS53"/>
          <cell r="BDT53"/>
          <cell r="BDU53"/>
          <cell r="BDV53"/>
          <cell r="BDW53"/>
          <cell r="BDX53"/>
          <cell r="BDY53"/>
          <cell r="BDZ53"/>
          <cell r="BEA53"/>
          <cell r="BEB53"/>
          <cell r="BEC53"/>
          <cell r="BED53"/>
          <cell r="BEE53"/>
          <cell r="BEF53"/>
          <cell r="BEG53"/>
          <cell r="BEH53"/>
          <cell r="BEI53"/>
          <cell r="BEJ53"/>
          <cell r="BEK53"/>
          <cell r="BEL53"/>
          <cell r="BEM53"/>
          <cell r="BEN53"/>
          <cell r="BEO53"/>
          <cell r="BEP53"/>
          <cell r="BEQ53"/>
          <cell r="BER53"/>
          <cell r="BES53"/>
          <cell r="BET53"/>
          <cell r="BEU53"/>
          <cell r="BEV53"/>
          <cell r="BEW53"/>
          <cell r="BEX53"/>
          <cell r="BEY53"/>
          <cell r="BEZ53"/>
          <cell r="BFA53"/>
          <cell r="BFB53"/>
          <cell r="BFC53"/>
          <cell r="BFD53"/>
          <cell r="BFE53"/>
          <cell r="BFF53"/>
          <cell r="BFG53"/>
          <cell r="BFH53"/>
          <cell r="BFI53"/>
          <cell r="BFJ53"/>
          <cell r="BFK53"/>
          <cell r="BFL53"/>
          <cell r="BFM53"/>
          <cell r="BFN53"/>
          <cell r="BFO53"/>
          <cell r="BFP53"/>
          <cell r="BFQ53"/>
          <cell r="BFR53"/>
          <cell r="BFS53"/>
          <cell r="BFT53"/>
          <cell r="BFU53"/>
          <cell r="BFV53"/>
          <cell r="BFW53"/>
          <cell r="BFX53"/>
          <cell r="BFY53"/>
          <cell r="BFZ53"/>
          <cell r="BGA53"/>
          <cell r="BGB53"/>
          <cell r="BGC53"/>
          <cell r="BGD53"/>
          <cell r="BGE53"/>
          <cell r="BGF53"/>
          <cell r="BGG53"/>
          <cell r="BGH53"/>
          <cell r="BGI53"/>
          <cell r="BGJ53"/>
          <cell r="BGK53"/>
          <cell r="BGL53"/>
          <cell r="BGM53"/>
          <cell r="BGN53"/>
          <cell r="BGO53"/>
          <cell r="BGP53"/>
          <cell r="BGQ53"/>
          <cell r="BGR53"/>
          <cell r="BGS53"/>
          <cell r="BGT53"/>
          <cell r="BGU53"/>
          <cell r="BGV53"/>
          <cell r="BGW53"/>
          <cell r="BGX53"/>
          <cell r="BGY53"/>
          <cell r="BGZ53"/>
          <cell r="BHA53"/>
          <cell r="BHB53"/>
          <cell r="BHC53"/>
          <cell r="BHD53"/>
          <cell r="BHE53"/>
          <cell r="BHF53"/>
          <cell r="BHG53"/>
          <cell r="BHH53"/>
          <cell r="BHI53"/>
          <cell r="BHJ53"/>
          <cell r="BHK53"/>
          <cell r="BHL53"/>
          <cell r="BHM53"/>
          <cell r="BHN53"/>
          <cell r="BHO53"/>
          <cell r="BHP53"/>
          <cell r="BHQ53"/>
          <cell r="BHR53"/>
          <cell r="BHS53"/>
          <cell r="BHT53"/>
          <cell r="BHU53"/>
          <cell r="BHV53"/>
          <cell r="BHW53"/>
          <cell r="BHX53"/>
          <cell r="BHY53"/>
          <cell r="BHZ53"/>
          <cell r="BIA53"/>
          <cell r="BIB53"/>
          <cell r="BIC53"/>
          <cell r="BID53"/>
          <cell r="BIE53"/>
          <cell r="BIF53"/>
          <cell r="BIG53"/>
          <cell r="BIH53"/>
          <cell r="BII53"/>
          <cell r="BIJ53"/>
          <cell r="BIK53"/>
          <cell r="BIL53"/>
          <cell r="BIM53"/>
          <cell r="BIN53"/>
          <cell r="BIO53"/>
          <cell r="BIP53"/>
          <cell r="BIQ53"/>
          <cell r="BIR53"/>
          <cell r="BIS53"/>
          <cell r="BIT53"/>
          <cell r="BIU53"/>
          <cell r="BIV53"/>
          <cell r="BIW53"/>
          <cell r="BIX53"/>
          <cell r="BIY53"/>
          <cell r="BIZ53"/>
          <cell r="BJA53"/>
          <cell r="BJB53"/>
          <cell r="BJC53"/>
          <cell r="BJD53"/>
          <cell r="BJE53"/>
          <cell r="BJF53"/>
          <cell r="BJG53"/>
          <cell r="BJH53"/>
          <cell r="BJI53"/>
          <cell r="BJJ53"/>
          <cell r="BJK53"/>
          <cell r="BJL53"/>
          <cell r="BJM53"/>
          <cell r="BJN53"/>
          <cell r="BJO53"/>
          <cell r="BJP53"/>
          <cell r="BJQ53"/>
          <cell r="BJR53"/>
          <cell r="BJS53"/>
          <cell r="BJT53"/>
          <cell r="BJU53"/>
          <cell r="BJV53"/>
          <cell r="BJW53"/>
          <cell r="BJX53"/>
          <cell r="BJY53"/>
          <cell r="BJZ53"/>
          <cell r="BKA53"/>
          <cell r="BKB53"/>
          <cell r="BKC53"/>
          <cell r="BKD53"/>
          <cell r="BKE53"/>
          <cell r="BKF53"/>
          <cell r="BKG53"/>
          <cell r="BKH53"/>
          <cell r="BKI53"/>
          <cell r="BKJ53"/>
          <cell r="BKK53"/>
          <cell r="BKL53"/>
          <cell r="BKM53"/>
          <cell r="BKN53"/>
          <cell r="BKO53"/>
          <cell r="BKP53"/>
          <cell r="BKQ53"/>
          <cell r="BKR53"/>
          <cell r="BKS53"/>
          <cell r="BKT53"/>
          <cell r="BKU53"/>
          <cell r="BKV53"/>
          <cell r="BKW53"/>
          <cell r="BKX53"/>
          <cell r="BKY53"/>
          <cell r="BKZ53"/>
          <cell r="BLA53"/>
          <cell r="BLB53"/>
          <cell r="BLC53"/>
          <cell r="BLD53"/>
          <cell r="BLE53"/>
          <cell r="BLF53"/>
          <cell r="BLG53"/>
          <cell r="BLH53"/>
          <cell r="BLI53"/>
          <cell r="BLJ53"/>
          <cell r="BLK53"/>
          <cell r="BLL53"/>
          <cell r="BLM53"/>
          <cell r="BLN53"/>
          <cell r="BLO53"/>
          <cell r="BLP53"/>
          <cell r="BLQ53"/>
          <cell r="BLR53"/>
          <cell r="BLS53"/>
          <cell r="BLT53"/>
          <cell r="BLU53"/>
          <cell r="BLV53"/>
          <cell r="BLW53"/>
          <cell r="BLX53"/>
          <cell r="BLY53"/>
          <cell r="BLZ53"/>
          <cell r="BMA53"/>
          <cell r="BMB53"/>
          <cell r="BMC53"/>
          <cell r="BMD53"/>
          <cell r="BME53"/>
          <cell r="BMF53"/>
          <cell r="BMG53"/>
          <cell r="BMH53"/>
          <cell r="BMI53"/>
          <cell r="BMJ53"/>
          <cell r="BMK53"/>
          <cell r="BML53"/>
          <cell r="BMM53"/>
          <cell r="BMN53"/>
          <cell r="BMO53"/>
          <cell r="BMP53"/>
          <cell r="BMQ53"/>
          <cell r="BMR53"/>
          <cell r="BMS53"/>
          <cell r="BMT53"/>
          <cell r="BMU53"/>
          <cell r="BMV53"/>
          <cell r="BMW53"/>
          <cell r="BMX53"/>
          <cell r="BMY53"/>
          <cell r="BMZ53"/>
          <cell r="BNA53"/>
          <cell r="BNB53"/>
          <cell r="BNC53"/>
          <cell r="BND53"/>
          <cell r="BNE53"/>
          <cell r="BNF53"/>
          <cell r="BNG53"/>
          <cell r="BNH53"/>
          <cell r="BNI53"/>
          <cell r="BNJ53"/>
          <cell r="BNK53"/>
          <cell r="BNL53"/>
          <cell r="BNM53"/>
          <cell r="BNN53"/>
          <cell r="BNO53"/>
          <cell r="BNP53"/>
          <cell r="BNQ53"/>
          <cell r="BNR53"/>
          <cell r="BNS53"/>
          <cell r="BNT53"/>
          <cell r="BNU53"/>
          <cell r="BNV53"/>
          <cell r="BNW53"/>
          <cell r="BNX53"/>
          <cell r="BNY53"/>
          <cell r="BNZ53"/>
          <cell r="BOA53"/>
          <cell r="BOB53"/>
          <cell r="BOC53"/>
          <cell r="BOD53"/>
          <cell r="BOE53"/>
          <cell r="BOF53"/>
          <cell r="BOG53"/>
          <cell r="BOH53"/>
          <cell r="BOI53"/>
          <cell r="BOJ53"/>
          <cell r="BOK53"/>
          <cell r="BOL53"/>
          <cell r="BOM53"/>
          <cell r="BON53"/>
          <cell r="BOO53"/>
          <cell r="BOP53"/>
          <cell r="BOQ53"/>
          <cell r="BOR53"/>
          <cell r="BOS53"/>
          <cell r="BOT53"/>
          <cell r="BOU53"/>
          <cell r="BOV53"/>
          <cell r="BOW53"/>
          <cell r="BOX53"/>
          <cell r="BOY53"/>
          <cell r="BOZ53"/>
          <cell r="BPA53"/>
          <cell r="BPB53"/>
          <cell r="BPC53"/>
          <cell r="BPD53"/>
          <cell r="BPE53"/>
          <cell r="BPF53"/>
          <cell r="BPG53"/>
          <cell r="BPH53"/>
          <cell r="BPI53"/>
          <cell r="BPJ53"/>
          <cell r="BPK53"/>
          <cell r="BPL53"/>
          <cell r="BPM53"/>
          <cell r="BPN53"/>
          <cell r="BPO53"/>
          <cell r="BPP53"/>
          <cell r="BPQ53"/>
          <cell r="BPR53"/>
          <cell r="BPS53"/>
          <cell r="BPT53"/>
          <cell r="BPU53"/>
          <cell r="BPV53"/>
          <cell r="BPW53"/>
          <cell r="BPX53"/>
          <cell r="BPY53"/>
          <cell r="BPZ53"/>
          <cell r="BQA53"/>
          <cell r="BQB53"/>
          <cell r="BQC53"/>
          <cell r="BQD53"/>
          <cell r="BQE53"/>
          <cell r="BQF53"/>
          <cell r="BQG53"/>
          <cell r="BQH53"/>
          <cell r="BQI53"/>
          <cell r="BQJ53"/>
          <cell r="BQK53"/>
          <cell r="BQL53"/>
          <cell r="BQM53"/>
          <cell r="BQN53"/>
          <cell r="BQO53"/>
          <cell r="BQP53"/>
          <cell r="BQQ53"/>
          <cell r="BQR53"/>
          <cell r="BQS53"/>
          <cell r="BQT53"/>
          <cell r="BQU53"/>
          <cell r="BQV53"/>
          <cell r="BQW53"/>
          <cell r="BQX53"/>
          <cell r="BQY53"/>
          <cell r="BQZ53"/>
          <cell r="BRA53"/>
          <cell r="BRB53"/>
          <cell r="BRC53"/>
          <cell r="BRD53"/>
          <cell r="BRE53"/>
          <cell r="BRF53"/>
          <cell r="BRG53"/>
          <cell r="BRH53"/>
          <cell r="BRI53"/>
          <cell r="BRJ53"/>
          <cell r="BRK53"/>
          <cell r="BRL53"/>
          <cell r="BRM53"/>
          <cell r="BRN53"/>
          <cell r="BRO53"/>
          <cell r="BRP53"/>
          <cell r="BRQ53"/>
          <cell r="BRR53"/>
          <cell r="BRS53"/>
          <cell r="BRT53"/>
          <cell r="BRU53"/>
          <cell r="BRV53"/>
          <cell r="BRW53"/>
          <cell r="BRX53"/>
          <cell r="BRY53"/>
          <cell r="BRZ53"/>
          <cell r="BSA53"/>
          <cell r="BSB53"/>
          <cell r="BSC53"/>
          <cell r="BSD53"/>
          <cell r="BSE53"/>
          <cell r="BSF53"/>
          <cell r="BSG53"/>
          <cell r="BSH53"/>
          <cell r="BSI53"/>
          <cell r="BSJ53"/>
          <cell r="BSK53"/>
          <cell r="BSL53"/>
          <cell r="BSM53"/>
          <cell r="BSN53"/>
          <cell r="BSO53"/>
          <cell r="BSP53"/>
          <cell r="BSQ53"/>
          <cell r="BSR53"/>
          <cell r="BSS53"/>
          <cell r="BST53"/>
          <cell r="BSU53"/>
          <cell r="BSV53"/>
          <cell r="BSW53"/>
          <cell r="BSX53"/>
          <cell r="BSY53"/>
          <cell r="BSZ53"/>
          <cell r="BTA53"/>
          <cell r="BTB53"/>
          <cell r="BTC53"/>
          <cell r="BTD53"/>
          <cell r="BTE53"/>
          <cell r="BTF53"/>
          <cell r="BTG53"/>
          <cell r="BTH53"/>
          <cell r="BTI53"/>
          <cell r="BTJ53"/>
          <cell r="BTK53"/>
          <cell r="BTL53"/>
          <cell r="BTM53"/>
          <cell r="BTN53"/>
          <cell r="BTO53"/>
          <cell r="BTP53"/>
          <cell r="BTQ53"/>
          <cell r="BTR53"/>
          <cell r="BTS53"/>
          <cell r="BTT53"/>
          <cell r="BTU53"/>
          <cell r="BTV53"/>
          <cell r="BTW53"/>
          <cell r="BTX53"/>
          <cell r="BTY53"/>
          <cell r="BTZ53"/>
          <cell r="BUA53"/>
          <cell r="BUB53"/>
          <cell r="BUC53"/>
          <cell r="BUD53"/>
          <cell r="BUE53"/>
          <cell r="BUF53"/>
          <cell r="BUG53"/>
          <cell r="BUH53"/>
          <cell r="BUI53"/>
          <cell r="BUJ53"/>
          <cell r="BUK53"/>
          <cell r="BUL53"/>
          <cell r="BUM53"/>
          <cell r="BUN53"/>
          <cell r="BUO53"/>
          <cell r="BUP53"/>
          <cell r="BUQ53"/>
          <cell r="BUR53"/>
          <cell r="BUS53"/>
          <cell r="BUT53"/>
          <cell r="BUU53"/>
          <cell r="BUV53"/>
          <cell r="BUW53"/>
          <cell r="BUX53"/>
          <cell r="BUY53"/>
          <cell r="BUZ53"/>
          <cell r="BVA53"/>
          <cell r="BVB53"/>
          <cell r="BVC53"/>
          <cell r="BVD53"/>
          <cell r="BVE53"/>
          <cell r="BVF53"/>
          <cell r="BVG53"/>
          <cell r="BVH53"/>
          <cell r="BVI53"/>
          <cell r="BVJ53"/>
          <cell r="BVK53"/>
          <cell r="BVL53"/>
          <cell r="BVM53"/>
          <cell r="BVN53"/>
          <cell r="BVO53"/>
          <cell r="BVP53"/>
          <cell r="BVQ53"/>
          <cell r="BVR53"/>
          <cell r="BVS53"/>
          <cell r="BVT53"/>
          <cell r="BVU53"/>
          <cell r="BVV53"/>
          <cell r="BVW53"/>
          <cell r="BVX53"/>
          <cell r="BVY53"/>
          <cell r="BVZ53"/>
          <cell r="BWA53"/>
          <cell r="BWB53"/>
          <cell r="BWC53"/>
          <cell r="BWD53"/>
          <cell r="BWE53"/>
          <cell r="BWF53"/>
          <cell r="BWG53"/>
          <cell r="BWH53"/>
          <cell r="BWI53"/>
          <cell r="BWJ53"/>
          <cell r="BWK53"/>
          <cell r="BWL53"/>
          <cell r="BWM53"/>
          <cell r="BWN53"/>
          <cell r="BWO53"/>
          <cell r="BWP53"/>
          <cell r="BWQ53"/>
          <cell r="BWR53"/>
          <cell r="BWS53"/>
          <cell r="BWT53"/>
          <cell r="BWU53"/>
          <cell r="BWV53"/>
          <cell r="BWW53"/>
          <cell r="BWX53"/>
          <cell r="BWY53"/>
          <cell r="BWZ53"/>
          <cell r="BXA53"/>
          <cell r="BXB53"/>
          <cell r="BXC53"/>
          <cell r="BXD53"/>
          <cell r="BXE53"/>
          <cell r="BXF53"/>
          <cell r="BXG53"/>
          <cell r="BXH53"/>
          <cell r="BXI53"/>
          <cell r="BXJ53"/>
          <cell r="BXK53"/>
          <cell r="BXL53"/>
          <cell r="BXM53"/>
          <cell r="BXN53"/>
          <cell r="BXO53"/>
          <cell r="BXP53"/>
          <cell r="BXQ53"/>
          <cell r="BXR53"/>
          <cell r="BXS53"/>
          <cell r="BXT53"/>
          <cell r="BXU53"/>
          <cell r="BXV53"/>
          <cell r="BXW53"/>
          <cell r="BXX53"/>
          <cell r="BXY53"/>
          <cell r="BXZ53"/>
          <cell r="BYA53"/>
          <cell r="BYB53"/>
          <cell r="BYC53"/>
          <cell r="BYD53"/>
          <cell r="BYE53"/>
          <cell r="BYF53"/>
          <cell r="BYG53"/>
          <cell r="BYH53"/>
          <cell r="BYI53"/>
          <cell r="BYJ53"/>
          <cell r="BYK53"/>
          <cell r="BYL53"/>
          <cell r="BYM53"/>
          <cell r="BYN53"/>
          <cell r="BYO53"/>
          <cell r="BYP53"/>
          <cell r="BYQ53"/>
          <cell r="BYR53"/>
          <cell r="BYS53"/>
          <cell r="BYT53"/>
          <cell r="BYU53"/>
          <cell r="BYV53"/>
          <cell r="BYW53"/>
          <cell r="BYX53"/>
          <cell r="BYY53"/>
          <cell r="BYZ53"/>
          <cell r="BZA53"/>
          <cell r="BZB53"/>
          <cell r="BZC53"/>
          <cell r="BZD53"/>
          <cell r="BZE53"/>
          <cell r="BZF53"/>
          <cell r="BZG53"/>
          <cell r="BZH53"/>
          <cell r="BZI53"/>
          <cell r="BZJ53"/>
          <cell r="BZK53"/>
          <cell r="BZL53"/>
          <cell r="BZM53"/>
          <cell r="BZN53"/>
          <cell r="BZO53"/>
          <cell r="BZP53"/>
          <cell r="BZQ53"/>
          <cell r="BZR53"/>
          <cell r="BZS53"/>
          <cell r="BZT53"/>
          <cell r="BZU53"/>
          <cell r="BZV53"/>
          <cell r="BZW53"/>
          <cell r="BZX53"/>
          <cell r="BZY53"/>
          <cell r="BZZ53"/>
          <cell r="CAA53"/>
          <cell r="CAB53"/>
          <cell r="CAC53"/>
          <cell r="CAD53"/>
          <cell r="CAE53"/>
          <cell r="CAF53"/>
          <cell r="CAG53"/>
          <cell r="CAH53"/>
          <cell r="CAI53"/>
          <cell r="CAJ53"/>
          <cell r="CAK53"/>
          <cell r="CAL53"/>
          <cell r="CAM53"/>
          <cell r="CAN53"/>
          <cell r="CAO53"/>
          <cell r="CAP53"/>
          <cell r="CAQ53"/>
          <cell r="CAR53"/>
          <cell r="CAS53"/>
          <cell r="CAT53"/>
          <cell r="CAU53"/>
          <cell r="CAV53"/>
          <cell r="CAW53"/>
          <cell r="CAX53"/>
          <cell r="CAY53"/>
          <cell r="CAZ53"/>
          <cell r="CBA53"/>
          <cell r="CBB53"/>
          <cell r="CBC53"/>
          <cell r="CBD53"/>
          <cell r="CBE53"/>
          <cell r="CBF53"/>
          <cell r="CBG53"/>
          <cell r="CBH53"/>
          <cell r="CBI53"/>
          <cell r="CBJ53"/>
          <cell r="CBK53"/>
          <cell r="CBL53"/>
          <cell r="CBM53"/>
          <cell r="CBN53"/>
          <cell r="CBO53"/>
          <cell r="CBP53"/>
          <cell r="CBQ53"/>
          <cell r="CBR53"/>
          <cell r="CBS53"/>
          <cell r="CBT53"/>
          <cell r="CBU53"/>
          <cell r="CBV53"/>
          <cell r="CBW53"/>
          <cell r="CBX53"/>
          <cell r="CBY53"/>
          <cell r="CBZ53"/>
          <cell r="CCA53"/>
          <cell r="CCB53"/>
          <cell r="CCC53"/>
          <cell r="CCD53"/>
          <cell r="CCE53"/>
          <cell r="CCF53"/>
          <cell r="CCG53"/>
          <cell r="CCH53"/>
          <cell r="CCI53"/>
          <cell r="CCJ53"/>
          <cell r="CCK53"/>
          <cell r="CCL53"/>
          <cell r="CCM53"/>
          <cell r="CCN53"/>
          <cell r="CCO53"/>
          <cell r="CCP53"/>
          <cell r="CCQ53"/>
          <cell r="CCR53"/>
          <cell r="CCS53"/>
          <cell r="CCT53"/>
          <cell r="CCU53"/>
          <cell r="CCV53"/>
          <cell r="CCW53"/>
          <cell r="CCX53"/>
          <cell r="CCY53"/>
          <cell r="CCZ53"/>
          <cell r="CDA53"/>
          <cell r="CDB53"/>
          <cell r="CDC53"/>
          <cell r="CDD53"/>
          <cell r="CDE53"/>
          <cell r="CDF53"/>
          <cell r="CDG53"/>
          <cell r="CDH53"/>
          <cell r="CDI53"/>
          <cell r="CDJ53"/>
          <cell r="CDK53"/>
          <cell r="CDL53"/>
          <cell r="CDM53"/>
          <cell r="CDN53"/>
          <cell r="CDO53"/>
          <cell r="CDP53"/>
          <cell r="CDQ53"/>
          <cell r="CDR53"/>
          <cell r="CDS53"/>
          <cell r="CDT53"/>
          <cell r="CDU53"/>
          <cell r="CDV53"/>
          <cell r="CDW53"/>
          <cell r="CDX53"/>
          <cell r="CDY53"/>
          <cell r="CDZ53"/>
          <cell r="CEA53"/>
          <cell r="CEB53"/>
          <cell r="CEC53"/>
          <cell r="CED53"/>
          <cell r="CEE53"/>
          <cell r="CEF53"/>
          <cell r="CEG53"/>
          <cell r="CEH53"/>
          <cell r="CEI53"/>
          <cell r="CEJ53"/>
          <cell r="CEK53"/>
          <cell r="CEL53"/>
          <cell r="CEM53"/>
          <cell r="CEN53"/>
          <cell r="CEO53"/>
          <cell r="CEP53"/>
          <cell r="CEQ53"/>
          <cell r="CER53"/>
          <cell r="CES53"/>
          <cell r="CET53"/>
          <cell r="CEU53"/>
          <cell r="CEV53"/>
          <cell r="CEW53"/>
          <cell r="CEX53"/>
          <cell r="CEY53"/>
          <cell r="CEZ53"/>
          <cell r="CFA53"/>
          <cell r="CFB53"/>
          <cell r="CFC53"/>
          <cell r="CFD53"/>
          <cell r="CFE53"/>
          <cell r="CFF53"/>
          <cell r="CFG53"/>
          <cell r="CFH53"/>
          <cell r="CFI53"/>
          <cell r="CFJ53"/>
          <cell r="CFK53"/>
          <cell r="CFL53"/>
          <cell r="CFM53"/>
          <cell r="CFN53"/>
          <cell r="CFO53"/>
          <cell r="CFP53"/>
          <cell r="CFQ53"/>
          <cell r="CFR53"/>
          <cell r="CFS53"/>
          <cell r="CFT53"/>
          <cell r="CFU53"/>
          <cell r="CFV53"/>
          <cell r="CFW53"/>
          <cell r="CFX53"/>
          <cell r="CFY53"/>
          <cell r="CFZ53"/>
          <cell r="CGA53"/>
          <cell r="CGB53"/>
          <cell r="CGC53"/>
          <cell r="CGD53"/>
          <cell r="CGE53"/>
          <cell r="CGF53"/>
          <cell r="CGG53"/>
          <cell r="CGH53"/>
          <cell r="CGI53"/>
          <cell r="CGJ53"/>
          <cell r="CGK53"/>
          <cell r="CGL53"/>
          <cell r="CGM53"/>
          <cell r="CGN53"/>
          <cell r="CGO53"/>
          <cell r="CGP53"/>
          <cell r="CGQ53"/>
          <cell r="CGR53"/>
          <cell r="CGS53"/>
          <cell r="CGT53"/>
          <cell r="CGU53"/>
          <cell r="CGV53"/>
          <cell r="CGW53"/>
          <cell r="CGX53"/>
          <cell r="CGY53"/>
          <cell r="CGZ53"/>
          <cell r="CHA53"/>
          <cell r="CHB53"/>
          <cell r="CHC53"/>
          <cell r="CHD53"/>
          <cell r="CHE53"/>
          <cell r="CHF53"/>
          <cell r="CHG53"/>
          <cell r="CHH53"/>
          <cell r="CHI53"/>
          <cell r="CHJ53"/>
          <cell r="CHK53"/>
          <cell r="CHL53"/>
          <cell r="CHM53"/>
          <cell r="CHN53"/>
          <cell r="CHO53"/>
          <cell r="CHP53"/>
          <cell r="CHQ53"/>
          <cell r="CHR53"/>
          <cell r="CHS53"/>
          <cell r="CHT53"/>
          <cell r="CHU53"/>
          <cell r="CHV53"/>
          <cell r="CHW53"/>
          <cell r="CHX53"/>
          <cell r="CHY53"/>
          <cell r="CHZ53"/>
          <cell r="CIA53"/>
          <cell r="CIB53"/>
          <cell r="CIC53"/>
          <cell r="CID53"/>
          <cell r="CIE53"/>
          <cell r="CIF53"/>
          <cell r="CIG53"/>
          <cell r="CIH53"/>
          <cell r="CII53"/>
          <cell r="CIJ53"/>
          <cell r="CIK53"/>
          <cell r="CIL53"/>
          <cell r="CIM53"/>
          <cell r="CIN53"/>
          <cell r="CIO53"/>
          <cell r="CIP53"/>
          <cell r="CIQ53"/>
          <cell r="CIR53"/>
          <cell r="CIS53"/>
          <cell r="CIT53"/>
          <cell r="CIU53"/>
          <cell r="CIV53"/>
          <cell r="CIW53"/>
          <cell r="CIX53"/>
          <cell r="CIY53"/>
          <cell r="CIZ53"/>
          <cell r="CJA53"/>
          <cell r="CJB53"/>
          <cell r="CJC53"/>
          <cell r="CJD53"/>
          <cell r="CJE53"/>
          <cell r="CJF53"/>
          <cell r="CJG53"/>
          <cell r="CJH53"/>
          <cell r="CJI53"/>
          <cell r="CJJ53"/>
          <cell r="CJK53"/>
          <cell r="CJL53"/>
          <cell r="CJM53"/>
          <cell r="CJN53"/>
          <cell r="CJO53"/>
          <cell r="CJP53"/>
          <cell r="CJQ53"/>
          <cell r="CJR53"/>
          <cell r="CJS53"/>
          <cell r="CJT53"/>
          <cell r="CJU53"/>
          <cell r="CJV53"/>
          <cell r="CJW53"/>
          <cell r="CJX53"/>
          <cell r="CJY53"/>
          <cell r="CJZ53"/>
          <cell r="CKA53"/>
          <cell r="CKB53"/>
          <cell r="CKC53"/>
          <cell r="CKD53"/>
          <cell r="CKE53"/>
          <cell r="CKF53"/>
          <cell r="CKG53"/>
          <cell r="CKH53"/>
          <cell r="CKI53"/>
          <cell r="CKJ53"/>
          <cell r="CKK53"/>
          <cell r="CKL53"/>
          <cell r="CKM53"/>
          <cell r="CKN53"/>
          <cell r="CKO53"/>
          <cell r="CKP53"/>
          <cell r="CKQ53"/>
          <cell r="CKR53"/>
          <cell r="CKS53"/>
          <cell r="CKT53"/>
          <cell r="CKU53"/>
          <cell r="CKV53"/>
          <cell r="CKW53"/>
          <cell r="CKX53"/>
          <cell r="CKY53"/>
          <cell r="CKZ53"/>
          <cell r="CLA53"/>
          <cell r="CLB53"/>
          <cell r="CLC53"/>
          <cell r="CLD53"/>
          <cell r="CLE53"/>
          <cell r="CLF53"/>
          <cell r="CLG53"/>
          <cell r="CLH53"/>
          <cell r="CLI53"/>
          <cell r="CLJ53"/>
          <cell r="CLK53"/>
          <cell r="CLL53"/>
          <cell r="CLM53"/>
          <cell r="CLN53"/>
          <cell r="CLO53"/>
          <cell r="CLP53"/>
          <cell r="CLQ53"/>
          <cell r="CLR53"/>
          <cell r="CLS53"/>
          <cell r="CLT53"/>
          <cell r="CLU53"/>
          <cell r="CLV53"/>
          <cell r="CLW53"/>
          <cell r="CLX53"/>
          <cell r="CLY53"/>
          <cell r="CLZ53"/>
          <cell r="CMA53"/>
          <cell r="CMB53"/>
          <cell r="CMC53"/>
          <cell r="CMD53"/>
          <cell r="CME53"/>
          <cell r="CMF53"/>
          <cell r="CMG53"/>
          <cell r="CMH53"/>
          <cell r="CMI53"/>
          <cell r="CMJ53"/>
          <cell r="CMK53"/>
          <cell r="CML53"/>
          <cell r="CMM53"/>
          <cell r="CMN53"/>
          <cell r="CMO53"/>
          <cell r="CMP53"/>
          <cell r="CMQ53"/>
          <cell r="CMR53"/>
          <cell r="CMS53"/>
          <cell r="CMT53"/>
          <cell r="CMU53"/>
          <cell r="CMV53"/>
          <cell r="CMW53"/>
          <cell r="CMX53"/>
          <cell r="CMY53"/>
          <cell r="CMZ53"/>
          <cell r="CNA53"/>
          <cell r="CNB53"/>
          <cell r="CNC53"/>
          <cell r="CND53"/>
          <cell r="CNE53"/>
          <cell r="CNF53"/>
          <cell r="CNG53"/>
          <cell r="CNH53"/>
          <cell r="CNI53"/>
          <cell r="CNJ53"/>
          <cell r="CNK53"/>
          <cell r="CNL53"/>
          <cell r="CNM53"/>
          <cell r="CNN53"/>
          <cell r="CNO53"/>
          <cell r="CNP53"/>
          <cell r="CNQ53"/>
          <cell r="CNR53"/>
          <cell r="CNS53"/>
          <cell r="CNT53"/>
          <cell r="CNU53"/>
          <cell r="CNV53"/>
          <cell r="CNW53"/>
          <cell r="CNX53"/>
          <cell r="CNY53"/>
          <cell r="CNZ53"/>
          <cell r="COA53"/>
          <cell r="COB53"/>
          <cell r="COC53"/>
          <cell r="COD53"/>
          <cell r="COE53"/>
          <cell r="COF53"/>
          <cell r="COG53"/>
          <cell r="COH53"/>
          <cell r="COI53"/>
          <cell r="COJ53"/>
          <cell r="COK53"/>
          <cell r="COL53"/>
          <cell r="COM53"/>
          <cell r="CON53"/>
          <cell r="COO53"/>
          <cell r="COP53"/>
          <cell r="COQ53"/>
          <cell r="COR53"/>
          <cell r="COS53"/>
          <cell r="COT53"/>
          <cell r="COU53"/>
          <cell r="COV53"/>
          <cell r="COW53"/>
          <cell r="COX53"/>
          <cell r="COY53"/>
          <cell r="COZ53"/>
          <cell r="CPA53"/>
          <cell r="CPB53"/>
          <cell r="CPC53"/>
          <cell r="CPD53"/>
          <cell r="CPE53"/>
          <cell r="CPF53"/>
          <cell r="CPG53"/>
          <cell r="CPH53"/>
          <cell r="CPI53"/>
          <cell r="CPJ53"/>
          <cell r="CPK53"/>
          <cell r="CPL53"/>
          <cell r="CPM53"/>
          <cell r="CPN53"/>
          <cell r="CPO53"/>
          <cell r="CPP53"/>
          <cell r="CPQ53"/>
          <cell r="CPR53"/>
          <cell r="CPS53"/>
          <cell r="CPT53"/>
          <cell r="CPU53"/>
          <cell r="CPV53"/>
          <cell r="CPW53"/>
          <cell r="CPX53"/>
          <cell r="CPY53"/>
          <cell r="CPZ53"/>
          <cell r="CQA53"/>
          <cell r="CQB53"/>
          <cell r="CQC53"/>
          <cell r="CQD53"/>
          <cell r="CQE53"/>
          <cell r="CQF53"/>
          <cell r="CQG53"/>
          <cell r="CQH53"/>
          <cell r="CQI53"/>
          <cell r="CQJ53"/>
          <cell r="CQK53"/>
          <cell r="CQL53"/>
          <cell r="CQM53"/>
          <cell r="CQN53"/>
          <cell r="CQO53"/>
          <cell r="CQP53"/>
          <cell r="CQQ53"/>
          <cell r="CQR53"/>
          <cell r="CQS53"/>
          <cell r="CQT53"/>
          <cell r="CQU53"/>
          <cell r="CQV53"/>
          <cell r="CQW53"/>
          <cell r="CQX53"/>
          <cell r="CQY53"/>
          <cell r="CQZ53"/>
          <cell r="CRA53"/>
          <cell r="CRB53"/>
          <cell r="CRC53"/>
          <cell r="CRD53"/>
          <cell r="CRE53"/>
          <cell r="CRF53"/>
          <cell r="CRG53"/>
          <cell r="CRH53"/>
          <cell r="CRI53"/>
          <cell r="CRJ53"/>
          <cell r="CRK53"/>
          <cell r="CRL53"/>
          <cell r="CRM53"/>
          <cell r="CRN53"/>
          <cell r="CRO53"/>
          <cell r="CRP53"/>
          <cell r="CRQ53"/>
          <cell r="CRR53"/>
          <cell r="CRS53"/>
          <cell r="CRT53"/>
          <cell r="CRU53"/>
          <cell r="CRV53"/>
          <cell r="CRW53"/>
          <cell r="CRX53"/>
          <cell r="CRY53"/>
          <cell r="CRZ53"/>
          <cell r="CSA53"/>
          <cell r="CSB53"/>
          <cell r="CSC53"/>
          <cell r="CSD53"/>
          <cell r="CSE53"/>
          <cell r="CSF53"/>
          <cell r="CSG53"/>
          <cell r="CSH53"/>
          <cell r="CSI53"/>
          <cell r="CSJ53"/>
          <cell r="CSK53"/>
          <cell r="CSL53"/>
          <cell r="CSM53"/>
          <cell r="CSN53"/>
          <cell r="CSO53"/>
          <cell r="CSP53"/>
          <cell r="CSQ53"/>
          <cell r="CSR53"/>
          <cell r="CSS53"/>
          <cell r="CST53"/>
          <cell r="CSU53"/>
          <cell r="CSV53"/>
          <cell r="CSW53"/>
          <cell r="CSX53"/>
          <cell r="CSY53"/>
          <cell r="CSZ53"/>
          <cell r="CTA53"/>
          <cell r="CTB53"/>
          <cell r="CTC53"/>
          <cell r="CTD53"/>
          <cell r="CTE53"/>
          <cell r="CTF53"/>
          <cell r="CTG53"/>
          <cell r="CTH53"/>
          <cell r="CTI53"/>
          <cell r="CTJ53"/>
          <cell r="CTK53"/>
          <cell r="CTL53"/>
          <cell r="CTM53"/>
          <cell r="CTN53"/>
          <cell r="CTO53"/>
          <cell r="CTP53"/>
          <cell r="CTQ53"/>
          <cell r="CTR53"/>
          <cell r="CTS53"/>
          <cell r="CTT53"/>
          <cell r="CTU53"/>
          <cell r="CTV53"/>
          <cell r="CTW53"/>
          <cell r="CTX53"/>
          <cell r="CTY53"/>
          <cell r="CTZ53"/>
          <cell r="CUA53"/>
          <cell r="CUB53"/>
          <cell r="CUC53"/>
          <cell r="CUD53"/>
          <cell r="CUE53"/>
          <cell r="CUF53"/>
          <cell r="CUG53"/>
          <cell r="CUH53"/>
          <cell r="CUI53"/>
          <cell r="CUJ53"/>
          <cell r="CUK53"/>
          <cell r="CUL53"/>
          <cell r="CUM53"/>
          <cell r="CUN53"/>
          <cell r="CUO53"/>
          <cell r="CUP53"/>
          <cell r="CUQ53"/>
          <cell r="CUR53"/>
          <cell r="CUS53"/>
          <cell r="CUT53"/>
          <cell r="CUU53"/>
          <cell r="CUV53"/>
          <cell r="CUW53"/>
          <cell r="CUX53"/>
          <cell r="CUY53"/>
          <cell r="CUZ53"/>
          <cell r="CVA53"/>
          <cell r="CVB53"/>
          <cell r="CVC53"/>
          <cell r="CVD53"/>
          <cell r="CVE53"/>
          <cell r="CVF53"/>
          <cell r="CVG53"/>
          <cell r="CVH53"/>
          <cell r="CVI53"/>
          <cell r="CVJ53"/>
          <cell r="CVK53"/>
          <cell r="CVL53"/>
          <cell r="CVM53"/>
          <cell r="CVN53"/>
          <cell r="CVO53"/>
          <cell r="CVP53"/>
          <cell r="CVQ53"/>
          <cell r="CVR53"/>
          <cell r="CVS53"/>
          <cell r="CVT53"/>
          <cell r="CVU53"/>
          <cell r="CVV53"/>
          <cell r="CVW53"/>
          <cell r="CVX53"/>
          <cell r="CVY53"/>
          <cell r="CVZ53"/>
          <cell r="CWA53"/>
          <cell r="CWB53"/>
          <cell r="CWC53"/>
          <cell r="CWD53"/>
          <cell r="CWE53"/>
          <cell r="CWF53"/>
          <cell r="CWG53"/>
          <cell r="CWH53"/>
          <cell r="CWI53"/>
          <cell r="CWJ53"/>
          <cell r="CWK53"/>
          <cell r="CWL53"/>
          <cell r="CWM53"/>
          <cell r="CWN53"/>
          <cell r="CWO53"/>
          <cell r="CWP53"/>
          <cell r="CWQ53"/>
          <cell r="CWR53"/>
          <cell r="CWS53"/>
          <cell r="CWT53"/>
          <cell r="CWU53"/>
          <cell r="CWV53"/>
          <cell r="CWW53"/>
          <cell r="CWX53"/>
          <cell r="CWY53"/>
          <cell r="CWZ53"/>
          <cell r="CXA53"/>
          <cell r="CXB53"/>
          <cell r="CXC53"/>
          <cell r="CXD53"/>
          <cell r="CXE53"/>
          <cell r="CXF53"/>
          <cell r="CXG53"/>
          <cell r="CXH53"/>
          <cell r="CXI53"/>
          <cell r="CXJ53"/>
          <cell r="CXK53"/>
          <cell r="CXL53"/>
          <cell r="CXM53"/>
          <cell r="CXN53"/>
          <cell r="CXO53"/>
          <cell r="CXP53"/>
          <cell r="CXQ53"/>
          <cell r="CXR53"/>
          <cell r="CXS53"/>
          <cell r="CXT53"/>
          <cell r="CXU53"/>
          <cell r="CXV53"/>
          <cell r="CXW53"/>
          <cell r="CXX53"/>
          <cell r="CXY53"/>
          <cell r="CXZ53"/>
          <cell r="CYA53"/>
          <cell r="CYB53"/>
          <cell r="CYC53"/>
          <cell r="CYD53"/>
          <cell r="CYE53"/>
          <cell r="CYF53"/>
          <cell r="CYG53"/>
          <cell r="CYH53"/>
          <cell r="CYI53"/>
          <cell r="CYJ53"/>
          <cell r="CYK53"/>
          <cell r="CYL53"/>
          <cell r="CYM53"/>
          <cell r="CYN53"/>
          <cell r="CYO53"/>
          <cell r="CYP53"/>
          <cell r="CYQ53"/>
          <cell r="CYR53"/>
          <cell r="CYS53"/>
          <cell r="CYT53"/>
          <cell r="CYU53"/>
          <cell r="CYV53"/>
          <cell r="CYW53"/>
          <cell r="CYX53"/>
          <cell r="CYY53"/>
          <cell r="CYZ53"/>
          <cell r="CZA53"/>
          <cell r="CZB53"/>
          <cell r="CZC53"/>
          <cell r="CZD53"/>
          <cell r="CZE53"/>
          <cell r="CZF53"/>
          <cell r="CZG53"/>
          <cell r="CZH53"/>
          <cell r="CZI53"/>
          <cell r="CZJ53"/>
          <cell r="CZK53"/>
          <cell r="CZL53"/>
          <cell r="CZM53"/>
          <cell r="CZN53"/>
          <cell r="CZO53"/>
          <cell r="CZP53"/>
          <cell r="CZQ53"/>
          <cell r="CZR53"/>
          <cell r="CZS53"/>
          <cell r="CZT53"/>
          <cell r="CZU53"/>
          <cell r="CZV53"/>
          <cell r="CZW53"/>
          <cell r="CZX53"/>
          <cell r="CZY53"/>
          <cell r="CZZ53"/>
          <cell r="DAA53"/>
          <cell r="DAB53"/>
          <cell r="DAC53"/>
          <cell r="DAD53"/>
          <cell r="DAE53"/>
          <cell r="DAF53"/>
          <cell r="DAG53"/>
          <cell r="DAH53"/>
          <cell r="DAI53"/>
          <cell r="DAJ53"/>
          <cell r="DAK53"/>
          <cell r="DAL53"/>
          <cell r="DAM53"/>
          <cell r="DAN53"/>
          <cell r="DAO53"/>
          <cell r="DAP53"/>
          <cell r="DAQ53"/>
          <cell r="DAR53"/>
          <cell r="DAS53"/>
          <cell r="DAT53"/>
          <cell r="DAU53"/>
          <cell r="DAV53"/>
          <cell r="DAW53"/>
          <cell r="DAX53"/>
          <cell r="DAY53"/>
          <cell r="DAZ53"/>
          <cell r="DBA53"/>
          <cell r="DBB53"/>
          <cell r="DBC53"/>
          <cell r="DBD53"/>
          <cell r="DBE53"/>
          <cell r="DBF53"/>
          <cell r="DBG53"/>
          <cell r="DBH53"/>
          <cell r="DBI53"/>
          <cell r="DBJ53"/>
          <cell r="DBK53"/>
          <cell r="DBL53"/>
          <cell r="DBM53"/>
          <cell r="DBN53"/>
          <cell r="DBO53"/>
          <cell r="DBP53"/>
          <cell r="DBQ53"/>
          <cell r="DBR53"/>
          <cell r="DBS53"/>
          <cell r="DBT53"/>
          <cell r="DBU53"/>
          <cell r="DBV53"/>
          <cell r="DBW53"/>
          <cell r="DBX53"/>
          <cell r="DBY53"/>
          <cell r="DBZ53"/>
          <cell r="DCA53"/>
          <cell r="DCB53"/>
          <cell r="DCC53"/>
          <cell r="DCD53"/>
          <cell r="DCE53"/>
          <cell r="DCF53"/>
          <cell r="DCG53"/>
          <cell r="DCH53"/>
          <cell r="DCI53"/>
          <cell r="DCJ53"/>
          <cell r="DCK53"/>
          <cell r="DCL53"/>
          <cell r="DCM53"/>
          <cell r="DCN53"/>
          <cell r="DCO53"/>
          <cell r="DCP53"/>
          <cell r="DCQ53"/>
          <cell r="DCR53"/>
          <cell r="DCS53"/>
          <cell r="DCT53"/>
          <cell r="DCU53"/>
          <cell r="DCV53"/>
          <cell r="DCW53"/>
          <cell r="DCX53"/>
          <cell r="DCY53"/>
          <cell r="DCZ53"/>
          <cell r="DDA53"/>
          <cell r="DDB53"/>
          <cell r="DDC53"/>
          <cell r="DDD53"/>
          <cell r="DDE53"/>
          <cell r="DDF53"/>
          <cell r="DDG53"/>
          <cell r="DDH53"/>
          <cell r="DDI53"/>
          <cell r="DDJ53"/>
          <cell r="DDK53"/>
          <cell r="DDL53"/>
          <cell r="DDM53"/>
          <cell r="DDN53"/>
          <cell r="DDO53"/>
          <cell r="DDP53"/>
          <cell r="DDQ53"/>
          <cell r="DDR53"/>
          <cell r="DDS53"/>
          <cell r="DDT53"/>
          <cell r="DDU53"/>
          <cell r="DDV53"/>
          <cell r="DDW53"/>
          <cell r="DDX53"/>
          <cell r="DDY53"/>
          <cell r="DDZ53"/>
          <cell r="DEA53"/>
          <cell r="DEB53"/>
          <cell r="DEC53"/>
          <cell r="DED53"/>
          <cell r="DEE53"/>
          <cell r="DEF53"/>
          <cell r="DEG53"/>
          <cell r="DEH53"/>
          <cell r="DEI53"/>
          <cell r="DEJ53"/>
          <cell r="DEK53"/>
          <cell r="DEL53"/>
          <cell r="DEM53"/>
          <cell r="DEN53"/>
          <cell r="DEO53"/>
          <cell r="DEP53"/>
          <cell r="DEQ53"/>
          <cell r="DER53"/>
          <cell r="DES53"/>
          <cell r="DET53"/>
          <cell r="DEU53"/>
          <cell r="DEV53"/>
          <cell r="DEW53"/>
          <cell r="DEX53"/>
          <cell r="DEY53"/>
          <cell r="DEZ53"/>
          <cell r="DFA53"/>
          <cell r="DFB53"/>
          <cell r="DFC53"/>
          <cell r="DFD53"/>
          <cell r="DFE53"/>
          <cell r="DFF53"/>
          <cell r="DFG53"/>
          <cell r="DFH53"/>
          <cell r="DFI53"/>
          <cell r="DFJ53"/>
          <cell r="DFK53"/>
          <cell r="DFL53"/>
          <cell r="DFM53"/>
          <cell r="DFN53"/>
          <cell r="DFO53"/>
          <cell r="DFP53"/>
          <cell r="DFQ53"/>
          <cell r="DFR53"/>
          <cell r="DFS53"/>
          <cell r="DFT53"/>
          <cell r="DFU53"/>
          <cell r="DFV53"/>
          <cell r="DFW53"/>
          <cell r="DFX53"/>
          <cell r="DFY53"/>
          <cell r="DFZ53"/>
          <cell r="DGA53"/>
          <cell r="DGB53"/>
          <cell r="DGC53"/>
          <cell r="DGD53"/>
          <cell r="DGE53"/>
          <cell r="DGF53"/>
          <cell r="DGG53"/>
          <cell r="DGH53"/>
          <cell r="DGI53"/>
          <cell r="DGJ53"/>
          <cell r="DGK53"/>
          <cell r="DGL53"/>
          <cell r="DGM53"/>
          <cell r="DGN53"/>
          <cell r="DGO53"/>
          <cell r="DGP53"/>
          <cell r="DGQ53"/>
          <cell r="DGR53"/>
          <cell r="DGS53"/>
          <cell r="DGT53"/>
          <cell r="DGU53"/>
          <cell r="DGV53"/>
          <cell r="DGW53"/>
          <cell r="DGX53"/>
          <cell r="DGY53"/>
          <cell r="DGZ53"/>
          <cell r="DHA53"/>
          <cell r="DHB53"/>
          <cell r="DHC53"/>
          <cell r="DHD53"/>
          <cell r="DHE53"/>
          <cell r="DHF53"/>
          <cell r="DHG53"/>
          <cell r="DHH53"/>
          <cell r="DHI53"/>
          <cell r="DHJ53"/>
          <cell r="DHK53"/>
          <cell r="DHL53"/>
          <cell r="DHM53"/>
          <cell r="DHN53"/>
          <cell r="DHO53"/>
          <cell r="DHP53"/>
          <cell r="DHQ53"/>
          <cell r="DHR53"/>
          <cell r="DHS53"/>
          <cell r="DHT53"/>
          <cell r="DHU53"/>
          <cell r="DHV53"/>
          <cell r="DHW53"/>
          <cell r="DHX53"/>
          <cell r="DHY53"/>
          <cell r="DHZ53"/>
          <cell r="DIA53"/>
          <cell r="DIB53"/>
          <cell r="DIC53"/>
          <cell r="DID53"/>
          <cell r="DIE53"/>
          <cell r="DIF53"/>
          <cell r="DIG53"/>
          <cell r="DIH53"/>
          <cell r="DII53"/>
          <cell r="DIJ53"/>
          <cell r="DIK53"/>
          <cell r="DIL53"/>
          <cell r="DIM53"/>
          <cell r="DIN53"/>
          <cell r="DIO53"/>
          <cell r="DIP53"/>
          <cell r="DIQ53"/>
          <cell r="DIR53"/>
          <cell r="DIS53"/>
          <cell r="DIT53"/>
          <cell r="DIU53"/>
          <cell r="DIV53"/>
          <cell r="DIW53"/>
          <cell r="DIX53"/>
          <cell r="DIY53"/>
          <cell r="DIZ53"/>
          <cell r="DJA53"/>
          <cell r="DJB53"/>
          <cell r="DJC53"/>
          <cell r="DJD53"/>
          <cell r="DJE53"/>
          <cell r="DJF53"/>
          <cell r="DJG53"/>
          <cell r="DJH53"/>
          <cell r="DJI53"/>
          <cell r="DJJ53"/>
          <cell r="DJK53"/>
          <cell r="DJL53"/>
          <cell r="DJM53"/>
          <cell r="DJN53"/>
          <cell r="DJO53"/>
          <cell r="DJP53"/>
          <cell r="DJQ53"/>
          <cell r="DJR53"/>
          <cell r="DJS53"/>
          <cell r="DJT53"/>
          <cell r="DJU53"/>
          <cell r="DJV53"/>
          <cell r="DJW53"/>
          <cell r="DJX53"/>
          <cell r="DJY53"/>
          <cell r="DJZ53"/>
          <cell r="DKA53"/>
          <cell r="DKB53"/>
          <cell r="DKC53"/>
          <cell r="DKD53"/>
          <cell r="DKE53"/>
          <cell r="DKF53"/>
          <cell r="DKG53"/>
          <cell r="DKH53"/>
          <cell r="DKI53"/>
          <cell r="DKJ53"/>
          <cell r="DKK53"/>
          <cell r="DKL53"/>
          <cell r="DKM53"/>
          <cell r="DKN53"/>
          <cell r="DKO53"/>
          <cell r="DKP53"/>
          <cell r="DKQ53"/>
          <cell r="DKR53"/>
          <cell r="DKS53"/>
          <cell r="DKT53"/>
          <cell r="DKU53"/>
          <cell r="DKV53"/>
          <cell r="DKW53"/>
          <cell r="DKX53"/>
          <cell r="DKY53"/>
          <cell r="DKZ53"/>
          <cell r="DLA53"/>
          <cell r="DLB53"/>
          <cell r="DLC53"/>
          <cell r="DLD53"/>
          <cell r="DLE53"/>
          <cell r="DLF53"/>
          <cell r="DLG53"/>
          <cell r="DLH53"/>
          <cell r="DLI53"/>
          <cell r="DLJ53"/>
          <cell r="DLK53"/>
          <cell r="DLL53"/>
          <cell r="DLM53"/>
          <cell r="DLN53"/>
          <cell r="DLO53"/>
          <cell r="DLP53"/>
          <cell r="DLQ53"/>
          <cell r="DLR53"/>
          <cell r="DLS53"/>
          <cell r="DLT53"/>
          <cell r="DLU53"/>
          <cell r="DLV53"/>
          <cell r="DLW53"/>
          <cell r="DLX53"/>
          <cell r="DLY53"/>
          <cell r="DLZ53"/>
          <cell r="DMA53"/>
          <cell r="DMB53"/>
          <cell r="DMC53"/>
          <cell r="DMD53"/>
          <cell r="DME53"/>
          <cell r="DMF53"/>
          <cell r="DMG53"/>
          <cell r="DMH53"/>
          <cell r="DMI53"/>
          <cell r="DMJ53"/>
          <cell r="DMK53"/>
          <cell r="DML53"/>
          <cell r="DMM53"/>
          <cell r="DMN53"/>
          <cell r="DMO53"/>
          <cell r="DMP53"/>
          <cell r="DMQ53"/>
          <cell r="DMR53"/>
          <cell r="DMS53"/>
          <cell r="DMT53"/>
          <cell r="DMU53"/>
          <cell r="DMV53"/>
          <cell r="DMW53"/>
          <cell r="DMX53"/>
          <cell r="DMY53"/>
          <cell r="DMZ53"/>
          <cell r="DNA53"/>
          <cell r="DNB53"/>
          <cell r="DNC53"/>
          <cell r="DND53"/>
          <cell r="DNE53"/>
          <cell r="DNF53"/>
          <cell r="DNG53"/>
          <cell r="DNH53"/>
          <cell r="DNI53"/>
          <cell r="DNJ53"/>
          <cell r="DNK53"/>
          <cell r="DNL53"/>
          <cell r="DNM53"/>
          <cell r="DNN53"/>
          <cell r="DNO53"/>
          <cell r="DNP53"/>
          <cell r="DNQ53"/>
          <cell r="DNR53"/>
          <cell r="DNS53"/>
          <cell r="DNT53"/>
          <cell r="DNU53"/>
          <cell r="DNV53"/>
          <cell r="DNW53"/>
          <cell r="DNX53"/>
          <cell r="DNY53"/>
          <cell r="DNZ53"/>
          <cell r="DOA53"/>
          <cell r="DOB53"/>
          <cell r="DOC53"/>
          <cell r="DOD53"/>
          <cell r="DOE53"/>
          <cell r="DOF53"/>
          <cell r="DOG53"/>
          <cell r="DOH53"/>
          <cell r="DOI53"/>
          <cell r="DOJ53"/>
          <cell r="DOK53"/>
          <cell r="DOL53"/>
          <cell r="DOM53"/>
          <cell r="DON53"/>
          <cell r="DOO53"/>
          <cell r="DOP53"/>
          <cell r="DOQ53"/>
          <cell r="DOR53"/>
          <cell r="DOS53"/>
          <cell r="DOT53"/>
          <cell r="DOU53"/>
          <cell r="DOV53"/>
          <cell r="DOW53"/>
          <cell r="DOX53"/>
          <cell r="DOY53"/>
          <cell r="DOZ53"/>
          <cell r="DPA53"/>
          <cell r="DPB53"/>
          <cell r="DPC53"/>
          <cell r="DPD53"/>
          <cell r="DPE53"/>
          <cell r="DPF53"/>
          <cell r="DPG53"/>
          <cell r="DPH53"/>
          <cell r="DPI53"/>
          <cell r="DPJ53"/>
          <cell r="DPK53"/>
          <cell r="DPL53"/>
          <cell r="DPM53"/>
          <cell r="DPN53"/>
          <cell r="DPO53"/>
          <cell r="DPP53"/>
          <cell r="DPQ53"/>
          <cell r="DPR53"/>
          <cell r="DPS53"/>
          <cell r="DPT53"/>
          <cell r="DPU53"/>
          <cell r="DPV53"/>
          <cell r="DPW53"/>
          <cell r="DPX53"/>
          <cell r="DPY53"/>
          <cell r="DPZ53"/>
          <cell r="DQA53"/>
          <cell r="DQB53"/>
          <cell r="DQC53"/>
          <cell r="DQD53"/>
          <cell r="DQE53"/>
          <cell r="DQF53"/>
          <cell r="DQG53"/>
          <cell r="DQH53"/>
          <cell r="DQI53"/>
          <cell r="DQJ53"/>
          <cell r="DQK53"/>
          <cell r="DQL53"/>
          <cell r="DQM53"/>
          <cell r="DQN53"/>
          <cell r="DQO53"/>
          <cell r="DQP53"/>
          <cell r="DQQ53"/>
          <cell r="DQR53"/>
          <cell r="DQS53"/>
          <cell r="DQT53"/>
          <cell r="DQU53"/>
          <cell r="DQV53"/>
          <cell r="DQW53"/>
          <cell r="DQX53"/>
          <cell r="DQY53"/>
          <cell r="DQZ53"/>
          <cell r="DRA53"/>
          <cell r="DRB53"/>
          <cell r="DRC53"/>
          <cell r="DRD53"/>
          <cell r="DRE53"/>
          <cell r="DRF53"/>
          <cell r="DRG53"/>
          <cell r="DRH53"/>
          <cell r="DRI53"/>
          <cell r="DRJ53"/>
          <cell r="DRK53"/>
          <cell r="DRL53"/>
          <cell r="DRM53"/>
          <cell r="DRN53"/>
          <cell r="DRO53"/>
          <cell r="DRP53"/>
          <cell r="DRQ53"/>
          <cell r="DRR53"/>
          <cell r="DRS53"/>
          <cell r="DRT53"/>
          <cell r="DRU53"/>
          <cell r="DRV53"/>
          <cell r="DRW53"/>
          <cell r="DRX53"/>
          <cell r="DRY53"/>
          <cell r="DRZ53"/>
          <cell r="DSA53"/>
          <cell r="DSB53"/>
          <cell r="DSC53"/>
          <cell r="DSD53"/>
          <cell r="DSE53"/>
          <cell r="DSF53"/>
          <cell r="DSG53"/>
          <cell r="DSH53"/>
          <cell r="DSI53"/>
          <cell r="DSJ53"/>
          <cell r="DSK53"/>
          <cell r="DSL53"/>
          <cell r="DSM53"/>
          <cell r="DSN53"/>
          <cell r="DSO53"/>
          <cell r="DSP53"/>
          <cell r="DSQ53"/>
          <cell r="DSR53"/>
          <cell r="DSS53"/>
          <cell r="DST53"/>
          <cell r="DSU53"/>
          <cell r="DSV53"/>
          <cell r="DSW53"/>
          <cell r="DSX53"/>
          <cell r="DSY53"/>
          <cell r="DSZ53"/>
          <cell r="DTA53"/>
          <cell r="DTB53"/>
          <cell r="DTC53"/>
          <cell r="DTD53"/>
          <cell r="DTE53"/>
          <cell r="DTF53"/>
          <cell r="DTG53"/>
          <cell r="DTH53"/>
          <cell r="DTI53"/>
          <cell r="DTJ53"/>
          <cell r="DTK53"/>
          <cell r="DTL53"/>
          <cell r="DTM53"/>
          <cell r="DTN53"/>
          <cell r="DTO53"/>
          <cell r="DTP53"/>
          <cell r="DTQ53"/>
          <cell r="DTR53"/>
          <cell r="DTS53"/>
          <cell r="DTT53"/>
          <cell r="DTU53"/>
          <cell r="DTV53"/>
          <cell r="DTW53"/>
          <cell r="DTX53"/>
          <cell r="DTY53"/>
          <cell r="DTZ53"/>
          <cell r="DUA53"/>
          <cell r="DUB53"/>
          <cell r="DUC53"/>
          <cell r="DUD53"/>
          <cell r="DUE53"/>
          <cell r="DUF53"/>
          <cell r="DUG53"/>
          <cell r="DUH53"/>
          <cell r="DUI53"/>
          <cell r="DUJ53"/>
          <cell r="DUK53"/>
          <cell r="DUL53"/>
          <cell r="DUM53"/>
          <cell r="DUN53"/>
          <cell r="DUO53"/>
          <cell r="DUP53"/>
          <cell r="DUQ53"/>
          <cell r="DUR53"/>
          <cell r="DUS53"/>
          <cell r="DUT53"/>
          <cell r="DUU53"/>
          <cell r="DUV53"/>
          <cell r="DUW53"/>
          <cell r="DUX53"/>
          <cell r="DUY53"/>
          <cell r="DUZ53"/>
          <cell r="DVA53"/>
          <cell r="DVB53"/>
          <cell r="DVC53"/>
          <cell r="DVD53"/>
          <cell r="DVE53"/>
          <cell r="DVF53"/>
          <cell r="DVG53"/>
          <cell r="DVH53"/>
          <cell r="DVI53"/>
          <cell r="DVJ53"/>
          <cell r="DVK53"/>
          <cell r="DVL53"/>
          <cell r="DVM53"/>
          <cell r="DVN53"/>
          <cell r="DVO53"/>
          <cell r="DVP53"/>
          <cell r="DVQ53"/>
          <cell r="DVR53"/>
          <cell r="DVS53"/>
          <cell r="DVT53"/>
          <cell r="DVU53"/>
          <cell r="DVV53"/>
          <cell r="DVW53"/>
          <cell r="DVX53"/>
          <cell r="DVY53"/>
          <cell r="DVZ53"/>
          <cell r="DWA53"/>
          <cell r="DWB53"/>
          <cell r="DWC53"/>
          <cell r="DWD53"/>
          <cell r="DWE53"/>
          <cell r="DWF53"/>
          <cell r="DWG53"/>
          <cell r="DWH53"/>
          <cell r="DWI53"/>
          <cell r="DWJ53"/>
          <cell r="DWK53"/>
          <cell r="DWL53"/>
          <cell r="DWM53"/>
          <cell r="DWN53"/>
          <cell r="DWO53"/>
          <cell r="DWP53"/>
          <cell r="DWQ53"/>
          <cell r="DWR53"/>
          <cell r="DWS53"/>
          <cell r="DWT53"/>
          <cell r="DWU53"/>
          <cell r="DWV53"/>
          <cell r="DWW53"/>
          <cell r="DWX53"/>
          <cell r="DWY53"/>
          <cell r="DWZ53"/>
          <cell r="DXA53"/>
          <cell r="DXB53"/>
          <cell r="DXC53"/>
          <cell r="DXD53"/>
          <cell r="DXE53"/>
          <cell r="DXF53"/>
          <cell r="DXG53"/>
          <cell r="DXH53"/>
          <cell r="DXI53"/>
          <cell r="DXJ53"/>
          <cell r="DXK53"/>
          <cell r="DXL53"/>
          <cell r="DXM53"/>
          <cell r="DXN53"/>
          <cell r="DXO53"/>
          <cell r="DXP53"/>
          <cell r="DXQ53"/>
          <cell r="DXR53"/>
          <cell r="DXS53"/>
          <cell r="DXT53"/>
          <cell r="DXU53"/>
          <cell r="DXV53"/>
          <cell r="DXW53"/>
          <cell r="DXX53"/>
          <cell r="DXY53"/>
          <cell r="DXZ53"/>
          <cell r="DYA53"/>
          <cell r="DYB53"/>
          <cell r="DYC53"/>
          <cell r="DYD53"/>
          <cell r="DYE53"/>
          <cell r="DYF53"/>
          <cell r="DYG53"/>
          <cell r="DYH53"/>
          <cell r="DYI53"/>
          <cell r="DYJ53"/>
          <cell r="DYK53"/>
          <cell r="DYL53"/>
          <cell r="DYM53"/>
          <cell r="DYN53"/>
          <cell r="DYO53"/>
          <cell r="DYP53"/>
          <cell r="DYQ53"/>
          <cell r="DYR53"/>
          <cell r="DYS53"/>
          <cell r="DYT53"/>
          <cell r="DYU53"/>
          <cell r="DYV53"/>
          <cell r="DYW53"/>
          <cell r="DYX53"/>
          <cell r="DYY53"/>
          <cell r="DYZ53"/>
          <cell r="DZA53"/>
          <cell r="DZB53"/>
          <cell r="DZC53"/>
          <cell r="DZD53"/>
          <cell r="DZE53"/>
          <cell r="DZF53"/>
          <cell r="DZG53"/>
          <cell r="DZH53"/>
          <cell r="DZI53"/>
          <cell r="DZJ53"/>
          <cell r="DZK53"/>
          <cell r="DZL53"/>
          <cell r="DZM53"/>
          <cell r="DZN53"/>
          <cell r="DZO53"/>
          <cell r="DZP53"/>
          <cell r="DZQ53"/>
          <cell r="DZR53"/>
          <cell r="DZS53"/>
          <cell r="DZT53"/>
          <cell r="DZU53"/>
          <cell r="DZV53"/>
          <cell r="DZW53"/>
          <cell r="DZX53"/>
          <cell r="DZY53"/>
          <cell r="DZZ53"/>
          <cell r="EAA53"/>
          <cell r="EAB53"/>
          <cell r="EAC53"/>
          <cell r="EAD53"/>
          <cell r="EAE53"/>
          <cell r="EAF53"/>
          <cell r="EAG53"/>
          <cell r="EAH53"/>
          <cell r="EAI53"/>
          <cell r="EAJ53"/>
          <cell r="EAK53"/>
          <cell r="EAL53"/>
          <cell r="EAM53"/>
          <cell r="EAN53"/>
          <cell r="EAO53"/>
          <cell r="EAP53"/>
          <cell r="EAQ53"/>
          <cell r="EAR53"/>
          <cell r="EAS53"/>
          <cell r="EAT53"/>
          <cell r="EAU53"/>
          <cell r="EAV53"/>
          <cell r="EAW53"/>
          <cell r="EAX53"/>
          <cell r="EAY53"/>
          <cell r="EAZ53"/>
          <cell r="EBA53"/>
          <cell r="EBB53"/>
          <cell r="EBC53"/>
          <cell r="EBD53"/>
          <cell r="EBE53"/>
          <cell r="EBF53"/>
          <cell r="EBG53"/>
          <cell r="EBH53"/>
          <cell r="EBI53"/>
          <cell r="EBJ53"/>
          <cell r="EBK53"/>
          <cell r="EBL53"/>
          <cell r="EBM53"/>
          <cell r="EBN53"/>
          <cell r="EBO53"/>
          <cell r="EBP53"/>
          <cell r="EBQ53"/>
          <cell r="EBR53"/>
          <cell r="EBS53"/>
          <cell r="EBT53"/>
          <cell r="EBU53"/>
          <cell r="EBV53"/>
          <cell r="EBW53"/>
          <cell r="EBX53"/>
          <cell r="EBY53"/>
          <cell r="EBZ53"/>
          <cell r="ECA53"/>
          <cell r="ECB53"/>
          <cell r="ECC53"/>
          <cell r="ECD53"/>
          <cell r="ECE53"/>
          <cell r="ECF53"/>
          <cell r="ECG53"/>
          <cell r="ECH53"/>
          <cell r="ECI53"/>
          <cell r="ECJ53"/>
          <cell r="ECK53"/>
          <cell r="ECL53"/>
          <cell r="ECM53"/>
          <cell r="ECN53"/>
          <cell r="ECO53"/>
          <cell r="ECP53"/>
          <cell r="ECQ53"/>
          <cell r="ECR53"/>
          <cell r="ECS53"/>
          <cell r="ECT53"/>
          <cell r="ECU53"/>
          <cell r="ECV53"/>
          <cell r="ECW53"/>
          <cell r="ECX53"/>
          <cell r="ECY53"/>
          <cell r="ECZ53"/>
          <cell r="EDA53"/>
          <cell r="EDB53"/>
          <cell r="EDC53"/>
          <cell r="EDD53"/>
          <cell r="EDE53"/>
          <cell r="EDF53"/>
          <cell r="EDG53"/>
          <cell r="EDH53"/>
          <cell r="EDI53"/>
          <cell r="EDJ53"/>
          <cell r="EDK53"/>
          <cell r="EDL53"/>
          <cell r="EDM53"/>
          <cell r="EDN53"/>
          <cell r="EDO53"/>
          <cell r="EDP53"/>
          <cell r="EDQ53"/>
          <cell r="EDR53"/>
          <cell r="EDS53"/>
          <cell r="EDT53"/>
          <cell r="EDU53"/>
          <cell r="EDV53"/>
          <cell r="EDW53"/>
          <cell r="EDX53"/>
          <cell r="EDY53"/>
          <cell r="EDZ53"/>
          <cell r="EEA53"/>
          <cell r="EEB53"/>
          <cell r="EEC53"/>
          <cell r="EED53"/>
          <cell r="EEE53"/>
          <cell r="EEF53"/>
          <cell r="EEG53"/>
          <cell r="EEH53"/>
          <cell r="EEI53"/>
          <cell r="EEJ53"/>
          <cell r="EEK53"/>
          <cell r="EEL53"/>
          <cell r="EEM53"/>
          <cell r="EEN53"/>
          <cell r="EEO53"/>
          <cell r="EEP53"/>
          <cell r="EEQ53"/>
          <cell r="EER53"/>
          <cell r="EES53"/>
          <cell r="EET53"/>
          <cell r="EEU53"/>
          <cell r="EEV53"/>
          <cell r="EEW53"/>
          <cell r="EEX53"/>
          <cell r="EEY53"/>
          <cell r="EEZ53"/>
          <cell r="EFA53"/>
          <cell r="EFB53"/>
          <cell r="EFC53"/>
          <cell r="EFD53"/>
          <cell r="EFE53"/>
          <cell r="EFF53"/>
          <cell r="EFG53"/>
          <cell r="EFH53"/>
          <cell r="EFI53"/>
          <cell r="EFJ53"/>
          <cell r="EFK53"/>
          <cell r="EFL53"/>
          <cell r="EFM53"/>
          <cell r="EFN53"/>
          <cell r="EFO53"/>
          <cell r="EFP53"/>
          <cell r="EFQ53"/>
          <cell r="EFR53"/>
          <cell r="EFS53"/>
          <cell r="EFT53"/>
          <cell r="EFU53"/>
          <cell r="EFV53"/>
          <cell r="EFW53"/>
          <cell r="EFX53"/>
          <cell r="EFY53"/>
          <cell r="EFZ53"/>
          <cell r="EGA53"/>
          <cell r="EGB53"/>
          <cell r="EGC53"/>
          <cell r="EGD53"/>
          <cell r="EGE53"/>
          <cell r="EGF53"/>
          <cell r="EGG53"/>
          <cell r="EGH53"/>
          <cell r="EGI53"/>
          <cell r="EGJ53"/>
          <cell r="EGK53"/>
          <cell r="EGL53"/>
          <cell r="EGM53"/>
          <cell r="EGN53"/>
          <cell r="EGO53"/>
          <cell r="EGP53"/>
          <cell r="EGQ53"/>
          <cell r="EGR53"/>
          <cell r="EGS53"/>
          <cell r="EGT53"/>
          <cell r="EGU53"/>
          <cell r="EGV53"/>
          <cell r="EGW53"/>
          <cell r="EGX53"/>
          <cell r="EGY53"/>
          <cell r="EGZ53"/>
          <cell r="EHA53"/>
          <cell r="EHB53"/>
          <cell r="EHC53"/>
          <cell r="EHD53"/>
          <cell r="EHE53"/>
          <cell r="EHF53"/>
          <cell r="EHG53"/>
          <cell r="EHH53"/>
          <cell r="EHI53"/>
          <cell r="EHJ53"/>
          <cell r="EHK53"/>
          <cell r="EHL53"/>
          <cell r="EHM53"/>
          <cell r="EHN53"/>
          <cell r="EHO53"/>
          <cell r="EHP53"/>
          <cell r="EHQ53"/>
          <cell r="EHR53"/>
          <cell r="EHS53"/>
          <cell r="EHT53"/>
          <cell r="EHU53"/>
          <cell r="EHV53"/>
          <cell r="EHW53"/>
          <cell r="EHX53"/>
          <cell r="EHY53"/>
          <cell r="EHZ53"/>
          <cell r="EIA53"/>
          <cell r="EIB53"/>
          <cell r="EIC53"/>
          <cell r="EID53"/>
          <cell r="EIE53"/>
          <cell r="EIF53"/>
          <cell r="EIG53"/>
          <cell r="EIH53"/>
          <cell r="EII53"/>
          <cell r="EIJ53"/>
          <cell r="EIK53"/>
          <cell r="EIL53"/>
          <cell r="EIM53"/>
          <cell r="EIN53"/>
          <cell r="EIO53"/>
          <cell r="EIP53"/>
          <cell r="EIQ53"/>
          <cell r="EIR53"/>
          <cell r="EIS53"/>
          <cell r="EIT53"/>
          <cell r="EIU53"/>
          <cell r="EIV53"/>
          <cell r="EIW53"/>
          <cell r="EIX53"/>
          <cell r="EIY53"/>
          <cell r="EIZ53"/>
          <cell r="EJA53"/>
          <cell r="EJB53"/>
          <cell r="EJC53"/>
          <cell r="EJD53"/>
          <cell r="EJE53"/>
          <cell r="EJF53"/>
          <cell r="EJG53"/>
          <cell r="EJH53"/>
          <cell r="EJI53"/>
          <cell r="EJJ53"/>
          <cell r="EJK53"/>
          <cell r="EJL53"/>
          <cell r="EJM53"/>
          <cell r="EJN53"/>
          <cell r="EJO53"/>
          <cell r="EJP53"/>
          <cell r="EJQ53"/>
          <cell r="EJR53"/>
          <cell r="EJS53"/>
          <cell r="EJT53"/>
          <cell r="EJU53"/>
          <cell r="EJV53"/>
          <cell r="EJW53"/>
          <cell r="EJX53"/>
          <cell r="EJY53"/>
          <cell r="EJZ53"/>
          <cell r="EKA53"/>
          <cell r="EKB53"/>
          <cell r="EKC53"/>
          <cell r="EKD53"/>
          <cell r="EKE53"/>
          <cell r="EKF53"/>
          <cell r="EKG53"/>
          <cell r="EKH53"/>
          <cell r="EKI53"/>
          <cell r="EKJ53"/>
          <cell r="EKK53"/>
          <cell r="EKL53"/>
          <cell r="EKM53"/>
          <cell r="EKN53"/>
          <cell r="EKO53"/>
          <cell r="EKP53"/>
          <cell r="EKQ53"/>
          <cell r="EKR53"/>
          <cell r="EKS53"/>
          <cell r="EKT53"/>
          <cell r="EKU53"/>
          <cell r="EKV53"/>
          <cell r="EKW53"/>
          <cell r="EKX53"/>
          <cell r="EKY53"/>
          <cell r="EKZ53"/>
          <cell r="ELA53"/>
          <cell r="ELB53"/>
          <cell r="ELC53"/>
          <cell r="ELD53"/>
          <cell r="ELE53"/>
          <cell r="ELF53"/>
          <cell r="ELG53"/>
          <cell r="ELH53"/>
          <cell r="ELI53"/>
          <cell r="ELJ53"/>
          <cell r="ELK53"/>
          <cell r="ELL53"/>
          <cell r="ELM53"/>
          <cell r="ELN53"/>
          <cell r="ELO53"/>
          <cell r="ELP53"/>
          <cell r="ELQ53"/>
          <cell r="ELR53"/>
          <cell r="ELS53"/>
          <cell r="ELT53"/>
          <cell r="ELU53"/>
          <cell r="ELV53"/>
          <cell r="ELW53"/>
          <cell r="ELX53"/>
          <cell r="ELY53"/>
          <cell r="ELZ53"/>
          <cell r="EMA53"/>
          <cell r="EMB53"/>
          <cell r="EMC53"/>
          <cell r="EMD53"/>
          <cell r="EME53"/>
          <cell r="EMF53"/>
          <cell r="EMG53"/>
          <cell r="EMH53"/>
          <cell r="EMI53"/>
          <cell r="EMJ53"/>
          <cell r="EMK53"/>
          <cell r="EML53"/>
          <cell r="EMM53"/>
          <cell r="EMN53"/>
          <cell r="EMO53"/>
          <cell r="EMP53"/>
          <cell r="EMQ53"/>
          <cell r="EMR53"/>
          <cell r="EMS53"/>
          <cell r="EMT53"/>
          <cell r="EMU53"/>
          <cell r="EMV53"/>
          <cell r="EMW53"/>
          <cell r="EMX53"/>
          <cell r="EMY53"/>
          <cell r="EMZ53"/>
          <cell r="ENA53"/>
          <cell r="ENB53"/>
          <cell r="ENC53"/>
          <cell r="END53"/>
          <cell r="ENE53"/>
          <cell r="ENF53"/>
          <cell r="ENG53"/>
          <cell r="ENH53"/>
          <cell r="ENI53"/>
          <cell r="ENJ53"/>
          <cell r="ENK53"/>
          <cell r="ENL53"/>
          <cell r="ENM53"/>
          <cell r="ENN53"/>
          <cell r="ENO53"/>
          <cell r="ENP53"/>
          <cell r="ENQ53"/>
          <cell r="ENR53"/>
          <cell r="ENS53"/>
          <cell r="ENT53"/>
          <cell r="ENU53"/>
          <cell r="ENV53"/>
          <cell r="ENW53"/>
          <cell r="ENX53"/>
          <cell r="ENY53"/>
          <cell r="ENZ53"/>
          <cell r="EOA53"/>
          <cell r="EOB53"/>
          <cell r="EOC53"/>
          <cell r="EOD53"/>
          <cell r="EOE53"/>
          <cell r="EOF53"/>
          <cell r="EOG53"/>
          <cell r="EOH53"/>
          <cell r="EOI53"/>
          <cell r="EOJ53"/>
          <cell r="EOK53"/>
          <cell r="EOL53"/>
          <cell r="EOM53"/>
          <cell r="EON53"/>
          <cell r="EOO53"/>
          <cell r="EOP53"/>
          <cell r="EOQ53"/>
          <cell r="EOR53"/>
          <cell r="EOS53"/>
          <cell r="EOT53"/>
          <cell r="EOU53"/>
          <cell r="EOV53"/>
          <cell r="EOW53"/>
          <cell r="EOX53"/>
          <cell r="EOY53"/>
          <cell r="EOZ53"/>
          <cell r="EPA53"/>
          <cell r="EPB53"/>
          <cell r="EPC53"/>
          <cell r="EPD53"/>
          <cell r="EPE53"/>
          <cell r="EPF53"/>
          <cell r="EPG53"/>
          <cell r="EPH53"/>
          <cell r="EPI53"/>
          <cell r="EPJ53"/>
          <cell r="EPK53"/>
          <cell r="EPL53"/>
          <cell r="EPM53"/>
          <cell r="EPN53"/>
          <cell r="EPO53"/>
          <cell r="EPP53"/>
          <cell r="EPQ53"/>
          <cell r="EPR53"/>
          <cell r="EPS53"/>
          <cell r="EPT53"/>
          <cell r="EPU53"/>
          <cell r="EPV53"/>
          <cell r="EPW53"/>
          <cell r="EPX53"/>
          <cell r="EPY53"/>
          <cell r="EPZ53"/>
          <cell r="EQA53"/>
          <cell r="EQB53"/>
          <cell r="EQC53"/>
          <cell r="EQD53"/>
          <cell r="EQE53"/>
          <cell r="EQF53"/>
          <cell r="EQG53"/>
          <cell r="EQH53"/>
          <cell r="EQI53"/>
          <cell r="EQJ53"/>
          <cell r="EQK53"/>
          <cell r="EQL53"/>
          <cell r="EQM53"/>
          <cell r="EQN53"/>
          <cell r="EQO53"/>
          <cell r="EQP53"/>
          <cell r="EQQ53"/>
          <cell r="EQR53"/>
          <cell r="EQS53"/>
          <cell r="EQT53"/>
          <cell r="EQU53"/>
          <cell r="EQV53"/>
          <cell r="EQW53"/>
          <cell r="EQX53"/>
          <cell r="EQY53"/>
          <cell r="EQZ53"/>
          <cell r="ERA53"/>
          <cell r="ERB53"/>
          <cell r="ERC53"/>
          <cell r="ERD53"/>
          <cell r="ERE53"/>
          <cell r="ERF53"/>
          <cell r="ERG53"/>
          <cell r="ERH53"/>
          <cell r="ERI53"/>
          <cell r="ERJ53"/>
          <cell r="ERK53"/>
          <cell r="ERL53"/>
          <cell r="ERM53"/>
          <cell r="ERN53"/>
          <cell r="ERO53"/>
          <cell r="ERP53"/>
          <cell r="ERQ53"/>
          <cell r="ERR53"/>
          <cell r="ERS53"/>
          <cell r="ERT53"/>
          <cell r="ERU53"/>
          <cell r="ERV53"/>
          <cell r="ERW53"/>
          <cell r="ERX53"/>
          <cell r="ERY53"/>
          <cell r="ERZ53"/>
          <cell r="ESA53"/>
          <cell r="ESB53"/>
          <cell r="ESC53"/>
          <cell r="ESD53"/>
          <cell r="ESE53"/>
          <cell r="ESF53"/>
          <cell r="ESG53"/>
          <cell r="ESH53"/>
          <cell r="ESI53"/>
          <cell r="ESJ53"/>
          <cell r="ESK53"/>
          <cell r="ESL53"/>
          <cell r="ESM53"/>
          <cell r="ESN53"/>
          <cell r="ESO53"/>
          <cell r="ESP53"/>
          <cell r="ESQ53"/>
          <cell r="ESR53"/>
          <cell r="ESS53"/>
          <cell r="EST53"/>
          <cell r="ESU53"/>
          <cell r="ESV53"/>
          <cell r="ESW53"/>
          <cell r="ESX53"/>
          <cell r="ESY53"/>
          <cell r="ESZ53"/>
          <cell r="ETA53"/>
          <cell r="ETB53"/>
          <cell r="ETC53"/>
          <cell r="ETD53"/>
          <cell r="ETE53"/>
          <cell r="ETF53"/>
          <cell r="ETG53"/>
          <cell r="ETH53"/>
          <cell r="ETI53"/>
          <cell r="ETJ53"/>
          <cell r="ETK53"/>
          <cell r="ETL53"/>
          <cell r="ETM53"/>
          <cell r="ETN53"/>
          <cell r="ETO53"/>
          <cell r="ETP53"/>
          <cell r="ETQ53"/>
          <cell r="ETR53"/>
          <cell r="ETS53"/>
          <cell r="ETT53"/>
          <cell r="ETU53"/>
          <cell r="ETV53"/>
          <cell r="ETW53"/>
          <cell r="ETX53"/>
          <cell r="ETY53"/>
          <cell r="ETZ53"/>
          <cell r="EUA53"/>
          <cell r="EUB53"/>
          <cell r="EUC53"/>
          <cell r="EUD53"/>
          <cell r="EUE53"/>
          <cell r="EUF53"/>
          <cell r="EUG53"/>
          <cell r="EUH53"/>
          <cell r="EUI53"/>
          <cell r="EUJ53"/>
          <cell r="EUK53"/>
          <cell r="EUL53"/>
          <cell r="EUM53"/>
          <cell r="EUN53"/>
          <cell r="EUO53"/>
          <cell r="EUP53"/>
          <cell r="EUQ53"/>
          <cell r="EUR53"/>
          <cell r="EUS53"/>
          <cell r="EUT53"/>
          <cell r="EUU53"/>
          <cell r="EUV53"/>
          <cell r="EUW53"/>
          <cell r="EUX53"/>
          <cell r="EUY53"/>
          <cell r="EUZ53"/>
          <cell r="EVA53"/>
          <cell r="EVB53"/>
          <cell r="EVC53"/>
          <cell r="EVD53"/>
          <cell r="EVE53"/>
          <cell r="EVF53"/>
          <cell r="EVG53"/>
          <cell r="EVH53"/>
          <cell r="EVI53"/>
          <cell r="EVJ53"/>
          <cell r="EVK53"/>
          <cell r="EVL53"/>
          <cell r="EVM53"/>
          <cell r="EVN53"/>
          <cell r="EVO53"/>
          <cell r="EVP53"/>
          <cell r="EVQ53"/>
          <cell r="EVR53"/>
          <cell r="EVS53"/>
          <cell r="EVT53"/>
          <cell r="EVU53"/>
          <cell r="EVV53"/>
          <cell r="EVW53"/>
          <cell r="EVX53"/>
          <cell r="EVY53"/>
          <cell r="EVZ53"/>
          <cell r="EWA53"/>
          <cell r="EWB53"/>
          <cell r="EWC53"/>
          <cell r="EWD53"/>
          <cell r="EWE53"/>
          <cell r="EWF53"/>
          <cell r="EWG53"/>
          <cell r="EWH53"/>
          <cell r="EWI53"/>
          <cell r="EWJ53"/>
          <cell r="EWK53"/>
          <cell r="EWL53"/>
          <cell r="EWM53"/>
          <cell r="EWN53"/>
          <cell r="EWO53"/>
          <cell r="EWP53"/>
          <cell r="EWQ53"/>
          <cell r="EWR53"/>
          <cell r="EWS53"/>
          <cell r="EWT53"/>
          <cell r="EWU53"/>
          <cell r="EWV53"/>
          <cell r="EWW53"/>
          <cell r="EWX53"/>
          <cell r="EWY53"/>
          <cell r="EWZ53"/>
          <cell r="EXA53"/>
          <cell r="EXB53"/>
          <cell r="EXC53"/>
          <cell r="EXD53"/>
          <cell r="EXE53"/>
          <cell r="EXF53"/>
          <cell r="EXG53"/>
          <cell r="EXH53"/>
          <cell r="EXI53"/>
          <cell r="EXJ53"/>
          <cell r="EXK53"/>
          <cell r="EXL53"/>
          <cell r="EXM53"/>
          <cell r="EXN53"/>
          <cell r="EXO53"/>
          <cell r="EXP53"/>
          <cell r="EXQ53"/>
          <cell r="EXR53"/>
          <cell r="EXS53"/>
          <cell r="EXT53"/>
          <cell r="EXU53"/>
          <cell r="EXV53"/>
          <cell r="EXW53"/>
          <cell r="EXX53"/>
          <cell r="EXY53"/>
          <cell r="EXZ53"/>
          <cell r="EYA53"/>
          <cell r="EYB53"/>
          <cell r="EYC53"/>
          <cell r="EYD53"/>
          <cell r="EYE53"/>
          <cell r="EYF53"/>
          <cell r="EYG53"/>
          <cell r="EYH53"/>
          <cell r="EYI53"/>
          <cell r="EYJ53"/>
          <cell r="EYK53"/>
          <cell r="EYL53"/>
          <cell r="EYM53"/>
          <cell r="EYN53"/>
          <cell r="EYO53"/>
          <cell r="EYP53"/>
          <cell r="EYQ53"/>
          <cell r="EYR53"/>
          <cell r="EYS53"/>
          <cell r="EYT53"/>
          <cell r="EYU53"/>
          <cell r="EYV53"/>
          <cell r="EYW53"/>
          <cell r="EYX53"/>
          <cell r="EYY53"/>
          <cell r="EYZ53"/>
          <cell r="EZA53"/>
          <cell r="EZB53"/>
          <cell r="EZC53"/>
          <cell r="EZD53"/>
          <cell r="EZE53"/>
          <cell r="EZF53"/>
          <cell r="EZG53"/>
          <cell r="EZH53"/>
          <cell r="EZI53"/>
          <cell r="EZJ53"/>
          <cell r="EZK53"/>
          <cell r="EZL53"/>
          <cell r="EZM53"/>
          <cell r="EZN53"/>
          <cell r="EZO53"/>
          <cell r="EZP53"/>
          <cell r="EZQ53"/>
          <cell r="EZR53"/>
          <cell r="EZS53"/>
          <cell r="EZT53"/>
          <cell r="EZU53"/>
          <cell r="EZV53"/>
          <cell r="EZW53"/>
          <cell r="EZX53"/>
          <cell r="EZY53"/>
          <cell r="EZZ53"/>
          <cell r="FAA53"/>
          <cell r="FAB53"/>
          <cell r="FAC53"/>
          <cell r="FAD53"/>
          <cell r="FAE53"/>
          <cell r="FAF53"/>
          <cell r="FAG53"/>
          <cell r="FAH53"/>
          <cell r="FAI53"/>
          <cell r="FAJ53"/>
          <cell r="FAK53"/>
          <cell r="FAL53"/>
          <cell r="FAM53"/>
          <cell r="FAN53"/>
          <cell r="FAO53"/>
          <cell r="FAP53"/>
          <cell r="FAQ53"/>
          <cell r="FAR53"/>
          <cell r="FAS53"/>
          <cell r="FAT53"/>
          <cell r="FAU53"/>
          <cell r="FAV53"/>
          <cell r="FAW53"/>
          <cell r="FAX53"/>
          <cell r="FAY53"/>
          <cell r="FAZ53"/>
          <cell r="FBA53"/>
          <cell r="FBB53"/>
          <cell r="FBC53"/>
          <cell r="FBD53"/>
          <cell r="FBE53"/>
          <cell r="FBF53"/>
          <cell r="FBG53"/>
          <cell r="FBH53"/>
          <cell r="FBI53"/>
          <cell r="FBJ53"/>
          <cell r="FBK53"/>
          <cell r="FBL53"/>
          <cell r="FBM53"/>
          <cell r="FBN53"/>
          <cell r="FBO53"/>
          <cell r="FBP53"/>
          <cell r="FBQ53"/>
          <cell r="FBR53"/>
          <cell r="FBS53"/>
          <cell r="FBT53"/>
          <cell r="FBU53"/>
          <cell r="FBV53"/>
          <cell r="FBW53"/>
          <cell r="FBX53"/>
          <cell r="FBY53"/>
          <cell r="FBZ53"/>
          <cell r="FCA53"/>
          <cell r="FCB53"/>
          <cell r="FCC53"/>
          <cell r="FCD53"/>
          <cell r="FCE53"/>
          <cell r="FCF53"/>
          <cell r="FCG53"/>
          <cell r="FCH53"/>
          <cell r="FCI53"/>
          <cell r="FCJ53"/>
          <cell r="FCK53"/>
          <cell r="FCL53"/>
          <cell r="FCM53"/>
          <cell r="FCN53"/>
          <cell r="FCO53"/>
          <cell r="FCP53"/>
          <cell r="FCQ53"/>
          <cell r="FCR53"/>
          <cell r="FCS53"/>
          <cell r="FCT53"/>
          <cell r="FCU53"/>
          <cell r="FCV53"/>
          <cell r="FCW53"/>
          <cell r="FCX53"/>
          <cell r="FCY53"/>
          <cell r="FCZ53"/>
          <cell r="FDA53"/>
          <cell r="FDB53"/>
          <cell r="FDC53"/>
          <cell r="FDD53"/>
          <cell r="FDE53"/>
          <cell r="FDF53"/>
          <cell r="FDG53"/>
          <cell r="FDH53"/>
          <cell r="FDI53"/>
          <cell r="FDJ53"/>
          <cell r="FDK53"/>
          <cell r="FDL53"/>
          <cell r="FDM53"/>
          <cell r="FDN53"/>
          <cell r="FDO53"/>
          <cell r="FDP53"/>
          <cell r="FDQ53"/>
          <cell r="FDR53"/>
          <cell r="FDS53"/>
          <cell r="FDT53"/>
          <cell r="FDU53"/>
          <cell r="FDV53"/>
          <cell r="FDW53"/>
          <cell r="FDX53"/>
          <cell r="FDY53"/>
          <cell r="FDZ53"/>
          <cell r="FEA53"/>
          <cell r="FEB53"/>
          <cell r="FEC53"/>
          <cell r="FED53"/>
          <cell r="FEE53"/>
          <cell r="FEF53"/>
          <cell r="FEG53"/>
          <cell r="FEH53"/>
          <cell r="FEI53"/>
          <cell r="FEJ53"/>
          <cell r="FEK53"/>
          <cell r="FEL53"/>
          <cell r="FEM53"/>
          <cell r="FEN53"/>
          <cell r="FEO53"/>
          <cell r="FEP53"/>
          <cell r="FEQ53"/>
          <cell r="FER53"/>
          <cell r="FES53"/>
          <cell r="FET53"/>
          <cell r="FEU53"/>
          <cell r="FEV53"/>
          <cell r="FEW53"/>
          <cell r="FEX53"/>
          <cell r="FEY53"/>
          <cell r="FEZ53"/>
          <cell r="FFA53"/>
          <cell r="FFB53"/>
          <cell r="FFC53"/>
          <cell r="FFD53"/>
          <cell r="FFE53"/>
          <cell r="FFF53"/>
          <cell r="FFG53"/>
          <cell r="FFH53"/>
          <cell r="FFI53"/>
          <cell r="FFJ53"/>
          <cell r="FFK53"/>
          <cell r="FFL53"/>
          <cell r="FFM53"/>
          <cell r="FFN53"/>
          <cell r="FFO53"/>
          <cell r="FFP53"/>
          <cell r="FFQ53"/>
          <cell r="FFR53"/>
          <cell r="FFS53"/>
          <cell r="FFT53"/>
          <cell r="FFU53"/>
          <cell r="FFV53"/>
          <cell r="FFW53"/>
          <cell r="FFX53"/>
          <cell r="FFY53"/>
          <cell r="FFZ53"/>
          <cell r="FGA53"/>
          <cell r="FGB53"/>
          <cell r="FGC53"/>
          <cell r="FGD53"/>
          <cell r="FGE53"/>
          <cell r="FGF53"/>
          <cell r="FGG53"/>
          <cell r="FGH53"/>
          <cell r="FGI53"/>
          <cell r="FGJ53"/>
          <cell r="FGK53"/>
          <cell r="FGL53"/>
          <cell r="FGM53"/>
          <cell r="FGN53"/>
          <cell r="FGO53"/>
          <cell r="FGP53"/>
          <cell r="FGQ53"/>
          <cell r="FGR53"/>
          <cell r="FGS53"/>
          <cell r="FGT53"/>
          <cell r="FGU53"/>
          <cell r="FGV53"/>
          <cell r="FGW53"/>
          <cell r="FGX53"/>
          <cell r="FGY53"/>
          <cell r="FGZ53"/>
          <cell r="FHA53"/>
          <cell r="FHB53"/>
          <cell r="FHC53"/>
          <cell r="FHD53"/>
          <cell r="FHE53"/>
          <cell r="FHF53"/>
          <cell r="FHG53"/>
          <cell r="FHH53"/>
          <cell r="FHI53"/>
          <cell r="FHJ53"/>
          <cell r="FHK53"/>
          <cell r="FHL53"/>
          <cell r="FHM53"/>
          <cell r="FHN53"/>
          <cell r="FHO53"/>
          <cell r="FHP53"/>
          <cell r="FHQ53"/>
          <cell r="FHR53"/>
          <cell r="FHS53"/>
          <cell r="FHT53"/>
          <cell r="FHU53"/>
          <cell r="FHV53"/>
          <cell r="FHW53"/>
          <cell r="FHX53"/>
          <cell r="FHY53"/>
          <cell r="FHZ53"/>
          <cell r="FIA53"/>
          <cell r="FIB53"/>
          <cell r="FIC53"/>
          <cell r="FID53"/>
          <cell r="FIE53"/>
          <cell r="FIF53"/>
          <cell r="FIG53"/>
          <cell r="FIH53"/>
          <cell r="FII53"/>
          <cell r="FIJ53"/>
          <cell r="FIK53"/>
          <cell r="FIL53"/>
          <cell r="FIM53"/>
          <cell r="FIN53"/>
          <cell r="FIO53"/>
          <cell r="FIP53"/>
          <cell r="FIQ53"/>
          <cell r="FIR53"/>
          <cell r="FIS53"/>
          <cell r="FIT53"/>
          <cell r="FIU53"/>
          <cell r="FIV53"/>
          <cell r="FIW53"/>
          <cell r="FIX53"/>
          <cell r="FIY53"/>
          <cell r="FIZ53"/>
          <cell r="FJA53"/>
          <cell r="FJB53"/>
          <cell r="FJC53"/>
          <cell r="FJD53"/>
          <cell r="FJE53"/>
          <cell r="FJF53"/>
          <cell r="FJG53"/>
          <cell r="FJH53"/>
          <cell r="FJI53"/>
          <cell r="FJJ53"/>
          <cell r="FJK53"/>
          <cell r="FJL53"/>
          <cell r="FJM53"/>
          <cell r="FJN53"/>
          <cell r="FJO53"/>
          <cell r="FJP53"/>
          <cell r="FJQ53"/>
          <cell r="FJR53"/>
          <cell r="FJS53"/>
          <cell r="FJT53"/>
          <cell r="FJU53"/>
          <cell r="FJV53"/>
          <cell r="FJW53"/>
          <cell r="FJX53"/>
          <cell r="FJY53"/>
          <cell r="FJZ53"/>
          <cell r="FKA53"/>
          <cell r="FKB53"/>
          <cell r="FKC53"/>
          <cell r="FKD53"/>
          <cell r="FKE53"/>
          <cell r="FKF53"/>
          <cell r="FKG53"/>
          <cell r="FKH53"/>
          <cell r="FKI53"/>
          <cell r="FKJ53"/>
          <cell r="FKK53"/>
          <cell r="FKL53"/>
          <cell r="FKM53"/>
          <cell r="FKN53"/>
          <cell r="FKO53"/>
          <cell r="FKP53"/>
          <cell r="FKQ53"/>
          <cell r="FKR53"/>
          <cell r="FKS53"/>
          <cell r="FKT53"/>
          <cell r="FKU53"/>
          <cell r="FKV53"/>
          <cell r="FKW53"/>
          <cell r="FKX53"/>
          <cell r="FKY53"/>
          <cell r="FKZ53"/>
          <cell r="FLA53"/>
          <cell r="FLB53"/>
          <cell r="FLC53"/>
          <cell r="FLD53"/>
          <cell r="FLE53"/>
          <cell r="FLF53"/>
          <cell r="FLG53"/>
          <cell r="FLH53"/>
          <cell r="FLI53"/>
          <cell r="FLJ53"/>
          <cell r="FLK53"/>
          <cell r="FLL53"/>
          <cell r="FLM53"/>
          <cell r="FLN53"/>
          <cell r="FLO53"/>
          <cell r="FLP53"/>
          <cell r="FLQ53"/>
          <cell r="FLR53"/>
          <cell r="FLS53"/>
          <cell r="FLT53"/>
          <cell r="FLU53"/>
          <cell r="FLV53"/>
          <cell r="FLW53"/>
          <cell r="FLX53"/>
          <cell r="FLY53"/>
          <cell r="FLZ53"/>
          <cell r="FMA53"/>
          <cell r="FMB53"/>
          <cell r="FMC53"/>
          <cell r="FMD53"/>
          <cell r="FME53"/>
          <cell r="FMF53"/>
          <cell r="FMG53"/>
          <cell r="FMH53"/>
          <cell r="FMI53"/>
          <cell r="FMJ53"/>
          <cell r="FMK53"/>
          <cell r="FML53"/>
          <cell r="FMM53"/>
          <cell r="FMN53"/>
          <cell r="FMO53"/>
          <cell r="FMP53"/>
          <cell r="FMQ53"/>
          <cell r="FMR53"/>
          <cell r="FMS53"/>
          <cell r="FMT53"/>
          <cell r="FMU53"/>
          <cell r="FMV53"/>
          <cell r="FMW53"/>
          <cell r="FMX53"/>
          <cell r="FMY53"/>
          <cell r="FMZ53"/>
          <cell r="FNA53"/>
          <cell r="FNB53"/>
          <cell r="FNC53"/>
          <cell r="FND53"/>
          <cell r="FNE53"/>
          <cell r="FNF53"/>
          <cell r="FNG53"/>
          <cell r="FNH53"/>
          <cell r="FNI53"/>
          <cell r="FNJ53"/>
          <cell r="FNK53"/>
          <cell r="FNL53"/>
          <cell r="FNM53"/>
          <cell r="FNN53"/>
          <cell r="FNO53"/>
          <cell r="FNP53"/>
          <cell r="FNQ53"/>
          <cell r="FNR53"/>
          <cell r="FNS53"/>
          <cell r="FNT53"/>
          <cell r="FNU53"/>
          <cell r="FNV53"/>
          <cell r="FNW53"/>
          <cell r="FNX53"/>
          <cell r="FNY53"/>
          <cell r="FNZ53"/>
          <cell r="FOA53"/>
          <cell r="FOB53"/>
          <cell r="FOC53"/>
          <cell r="FOD53"/>
          <cell r="FOE53"/>
          <cell r="FOF53"/>
          <cell r="FOG53"/>
          <cell r="FOH53"/>
          <cell r="FOI53"/>
          <cell r="FOJ53"/>
          <cell r="FOK53"/>
          <cell r="FOL53"/>
          <cell r="FOM53"/>
          <cell r="FON53"/>
          <cell r="FOO53"/>
          <cell r="FOP53"/>
          <cell r="FOQ53"/>
          <cell r="FOR53"/>
          <cell r="FOS53"/>
          <cell r="FOT53"/>
          <cell r="FOU53"/>
          <cell r="FOV53"/>
          <cell r="FOW53"/>
          <cell r="FOX53"/>
          <cell r="FOY53"/>
          <cell r="FOZ53"/>
          <cell r="FPA53"/>
          <cell r="FPB53"/>
          <cell r="FPC53"/>
          <cell r="FPD53"/>
          <cell r="FPE53"/>
          <cell r="FPF53"/>
          <cell r="FPG53"/>
          <cell r="FPH53"/>
          <cell r="FPI53"/>
          <cell r="FPJ53"/>
          <cell r="FPK53"/>
          <cell r="FPL53"/>
          <cell r="FPM53"/>
          <cell r="FPN53"/>
          <cell r="FPO53"/>
          <cell r="FPP53"/>
          <cell r="FPQ53"/>
          <cell r="FPR53"/>
          <cell r="FPS53"/>
          <cell r="FPT53"/>
          <cell r="FPU53"/>
          <cell r="FPV53"/>
          <cell r="FPW53"/>
          <cell r="FPX53"/>
          <cell r="FPY53"/>
          <cell r="FPZ53"/>
          <cell r="FQA53"/>
          <cell r="FQB53"/>
          <cell r="FQC53"/>
          <cell r="FQD53"/>
          <cell r="FQE53"/>
          <cell r="FQF53"/>
          <cell r="FQG53"/>
          <cell r="FQH53"/>
          <cell r="FQI53"/>
          <cell r="FQJ53"/>
          <cell r="FQK53"/>
          <cell r="FQL53"/>
          <cell r="FQM53"/>
          <cell r="FQN53"/>
          <cell r="FQO53"/>
          <cell r="FQP53"/>
          <cell r="FQQ53"/>
          <cell r="FQR53"/>
          <cell r="FQS53"/>
          <cell r="FQT53"/>
          <cell r="FQU53"/>
          <cell r="FQV53"/>
          <cell r="FQW53"/>
          <cell r="FQX53"/>
          <cell r="FQY53"/>
          <cell r="FQZ53"/>
          <cell r="FRA53"/>
          <cell r="FRB53"/>
          <cell r="FRC53"/>
          <cell r="FRD53"/>
          <cell r="FRE53"/>
          <cell r="FRF53"/>
          <cell r="FRG53"/>
          <cell r="FRH53"/>
          <cell r="FRI53"/>
          <cell r="FRJ53"/>
          <cell r="FRK53"/>
          <cell r="FRL53"/>
          <cell r="FRM53"/>
          <cell r="FRN53"/>
          <cell r="FRO53"/>
          <cell r="FRP53"/>
          <cell r="FRQ53"/>
          <cell r="FRR53"/>
          <cell r="FRS53"/>
          <cell r="FRT53"/>
          <cell r="FRU53"/>
          <cell r="FRV53"/>
          <cell r="FRW53"/>
          <cell r="FRX53"/>
          <cell r="FRY53"/>
          <cell r="FRZ53"/>
          <cell r="FSA53"/>
          <cell r="FSB53"/>
          <cell r="FSC53"/>
          <cell r="FSD53"/>
          <cell r="FSE53"/>
          <cell r="FSF53"/>
          <cell r="FSG53"/>
          <cell r="FSH53"/>
          <cell r="FSI53"/>
          <cell r="FSJ53"/>
          <cell r="FSK53"/>
          <cell r="FSL53"/>
          <cell r="FSM53"/>
          <cell r="FSN53"/>
          <cell r="FSO53"/>
          <cell r="FSP53"/>
          <cell r="FSQ53"/>
          <cell r="FSR53"/>
          <cell r="FSS53"/>
          <cell r="FST53"/>
          <cell r="FSU53"/>
          <cell r="FSV53"/>
          <cell r="FSW53"/>
          <cell r="FSX53"/>
          <cell r="FSY53"/>
          <cell r="FSZ53"/>
          <cell r="FTA53"/>
          <cell r="FTB53"/>
          <cell r="FTC53"/>
          <cell r="FTD53"/>
          <cell r="FTE53"/>
          <cell r="FTF53"/>
          <cell r="FTG53"/>
          <cell r="FTH53"/>
          <cell r="FTI53"/>
          <cell r="FTJ53"/>
          <cell r="FTK53"/>
          <cell r="FTL53"/>
          <cell r="FTM53"/>
          <cell r="FTN53"/>
          <cell r="FTO53"/>
          <cell r="FTP53"/>
          <cell r="FTQ53"/>
          <cell r="FTR53"/>
          <cell r="FTS53"/>
          <cell r="FTT53"/>
          <cell r="FTU53"/>
          <cell r="FTV53"/>
          <cell r="FTW53"/>
          <cell r="FTX53"/>
          <cell r="FTY53"/>
          <cell r="FTZ53"/>
          <cell r="FUA53"/>
          <cell r="FUB53"/>
          <cell r="FUC53"/>
          <cell r="FUD53"/>
          <cell r="FUE53"/>
          <cell r="FUF53"/>
          <cell r="FUG53"/>
          <cell r="FUH53"/>
          <cell r="FUI53"/>
          <cell r="FUJ53"/>
          <cell r="FUK53"/>
          <cell r="FUL53"/>
          <cell r="FUM53"/>
          <cell r="FUN53"/>
          <cell r="FUO53"/>
          <cell r="FUP53"/>
          <cell r="FUQ53"/>
          <cell r="FUR53"/>
          <cell r="FUS53"/>
          <cell r="FUT53"/>
          <cell r="FUU53"/>
          <cell r="FUV53"/>
          <cell r="FUW53"/>
          <cell r="FUX53"/>
          <cell r="FUY53"/>
          <cell r="FUZ53"/>
          <cell r="FVA53"/>
          <cell r="FVB53"/>
          <cell r="FVC53"/>
          <cell r="FVD53"/>
          <cell r="FVE53"/>
          <cell r="FVF53"/>
          <cell r="FVG53"/>
          <cell r="FVH53"/>
          <cell r="FVI53"/>
          <cell r="FVJ53"/>
          <cell r="FVK53"/>
          <cell r="FVL53"/>
          <cell r="FVM53"/>
          <cell r="FVN53"/>
          <cell r="FVO53"/>
          <cell r="FVP53"/>
          <cell r="FVQ53"/>
          <cell r="FVR53"/>
          <cell r="FVS53"/>
          <cell r="FVT53"/>
          <cell r="FVU53"/>
          <cell r="FVV53"/>
          <cell r="FVW53"/>
          <cell r="FVX53"/>
          <cell r="FVY53"/>
          <cell r="FVZ53"/>
          <cell r="FWA53"/>
          <cell r="FWB53"/>
          <cell r="FWC53"/>
          <cell r="FWD53"/>
          <cell r="FWE53"/>
          <cell r="FWF53"/>
          <cell r="FWG53"/>
          <cell r="FWH53"/>
          <cell r="FWI53"/>
          <cell r="FWJ53"/>
          <cell r="FWK53"/>
          <cell r="FWL53"/>
          <cell r="FWM53"/>
          <cell r="FWN53"/>
          <cell r="FWO53"/>
          <cell r="FWP53"/>
          <cell r="FWQ53"/>
          <cell r="FWR53"/>
          <cell r="FWS53"/>
          <cell r="FWT53"/>
          <cell r="FWU53"/>
          <cell r="FWV53"/>
          <cell r="FWW53"/>
          <cell r="FWX53"/>
          <cell r="FWY53"/>
          <cell r="FWZ53"/>
          <cell r="FXA53"/>
          <cell r="FXB53"/>
          <cell r="FXC53"/>
          <cell r="FXD53"/>
          <cell r="FXE53"/>
          <cell r="FXF53"/>
          <cell r="FXG53"/>
          <cell r="FXH53"/>
          <cell r="FXI53"/>
          <cell r="FXJ53"/>
          <cell r="FXK53"/>
          <cell r="FXL53"/>
          <cell r="FXM53"/>
          <cell r="FXN53"/>
          <cell r="FXO53"/>
          <cell r="FXP53"/>
          <cell r="FXQ53"/>
          <cell r="FXR53"/>
          <cell r="FXS53"/>
          <cell r="FXT53"/>
          <cell r="FXU53"/>
          <cell r="FXV53"/>
          <cell r="FXW53"/>
          <cell r="FXX53"/>
          <cell r="FXY53"/>
          <cell r="FXZ53"/>
          <cell r="FYA53"/>
          <cell r="FYB53"/>
          <cell r="FYC53"/>
          <cell r="FYD53"/>
          <cell r="FYE53"/>
          <cell r="FYF53"/>
          <cell r="FYG53"/>
          <cell r="FYH53"/>
          <cell r="FYI53"/>
          <cell r="FYJ53"/>
          <cell r="FYK53"/>
          <cell r="FYL53"/>
          <cell r="FYM53"/>
          <cell r="FYN53"/>
          <cell r="FYO53"/>
          <cell r="FYP53"/>
          <cell r="FYQ53"/>
          <cell r="FYR53"/>
          <cell r="FYS53"/>
          <cell r="FYT53"/>
          <cell r="FYU53"/>
          <cell r="FYV53"/>
          <cell r="FYW53"/>
          <cell r="FYX53"/>
          <cell r="FYY53"/>
          <cell r="FYZ53"/>
          <cell r="FZA53"/>
          <cell r="FZB53"/>
          <cell r="FZC53"/>
          <cell r="FZD53"/>
          <cell r="FZE53"/>
          <cell r="FZF53"/>
          <cell r="FZG53"/>
          <cell r="FZH53"/>
          <cell r="FZI53"/>
          <cell r="FZJ53"/>
          <cell r="FZK53"/>
          <cell r="FZL53"/>
          <cell r="FZM53"/>
          <cell r="FZN53"/>
          <cell r="FZO53"/>
          <cell r="FZP53"/>
          <cell r="FZQ53"/>
          <cell r="FZR53"/>
          <cell r="FZS53"/>
          <cell r="FZT53"/>
          <cell r="FZU53"/>
          <cell r="FZV53"/>
          <cell r="FZW53"/>
          <cell r="FZX53"/>
          <cell r="FZY53"/>
          <cell r="FZZ53"/>
          <cell r="GAA53"/>
          <cell r="GAB53"/>
          <cell r="GAC53"/>
          <cell r="GAD53"/>
          <cell r="GAE53"/>
          <cell r="GAF53"/>
          <cell r="GAG53"/>
          <cell r="GAH53"/>
          <cell r="GAI53"/>
          <cell r="GAJ53"/>
          <cell r="GAK53"/>
          <cell r="GAL53"/>
          <cell r="GAM53"/>
          <cell r="GAN53"/>
          <cell r="GAO53"/>
          <cell r="GAP53"/>
          <cell r="GAQ53"/>
          <cell r="GAR53"/>
          <cell r="GAS53"/>
          <cell r="GAT53"/>
          <cell r="GAU53"/>
          <cell r="GAV53"/>
          <cell r="GAW53"/>
          <cell r="GAX53"/>
          <cell r="GAY53"/>
          <cell r="GAZ53"/>
          <cell r="GBA53"/>
          <cell r="GBB53"/>
          <cell r="GBC53"/>
          <cell r="GBD53"/>
          <cell r="GBE53"/>
          <cell r="GBF53"/>
          <cell r="GBG53"/>
          <cell r="GBH53"/>
          <cell r="GBI53"/>
          <cell r="GBJ53"/>
          <cell r="GBK53"/>
          <cell r="GBL53"/>
          <cell r="GBM53"/>
          <cell r="GBN53"/>
          <cell r="GBO53"/>
          <cell r="GBP53"/>
          <cell r="GBQ53"/>
          <cell r="GBR53"/>
          <cell r="GBS53"/>
          <cell r="GBT53"/>
          <cell r="GBU53"/>
          <cell r="GBV53"/>
          <cell r="GBW53"/>
          <cell r="GBX53"/>
          <cell r="GBY53"/>
          <cell r="GBZ53"/>
          <cell r="GCA53"/>
          <cell r="GCB53"/>
          <cell r="GCC53"/>
          <cell r="GCD53"/>
          <cell r="GCE53"/>
          <cell r="GCF53"/>
          <cell r="GCG53"/>
          <cell r="GCH53"/>
          <cell r="GCI53"/>
          <cell r="GCJ53"/>
          <cell r="GCK53"/>
          <cell r="GCL53"/>
          <cell r="GCM53"/>
          <cell r="GCN53"/>
          <cell r="GCO53"/>
          <cell r="GCP53"/>
          <cell r="GCQ53"/>
          <cell r="GCR53"/>
          <cell r="GCS53"/>
          <cell r="GCT53"/>
          <cell r="GCU53"/>
          <cell r="GCV53"/>
          <cell r="GCW53"/>
          <cell r="GCX53"/>
          <cell r="GCY53"/>
          <cell r="GCZ53"/>
          <cell r="GDA53"/>
          <cell r="GDB53"/>
          <cell r="GDC53"/>
          <cell r="GDD53"/>
          <cell r="GDE53"/>
          <cell r="GDF53"/>
          <cell r="GDG53"/>
          <cell r="GDH53"/>
          <cell r="GDI53"/>
          <cell r="GDJ53"/>
          <cell r="GDK53"/>
          <cell r="GDL53"/>
          <cell r="GDM53"/>
          <cell r="GDN53"/>
          <cell r="GDO53"/>
          <cell r="GDP53"/>
          <cell r="GDQ53"/>
          <cell r="GDR53"/>
          <cell r="GDS53"/>
          <cell r="GDT53"/>
          <cell r="GDU53"/>
          <cell r="GDV53"/>
          <cell r="GDW53"/>
          <cell r="GDX53"/>
          <cell r="GDY53"/>
          <cell r="GDZ53"/>
          <cell r="GEA53"/>
          <cell r="GEB53"/>
          <cell r="GEC53"/>
          <cell r="GED53"/>
          <cell r="GEE53"/>
          <cell r="GEF53"/>
          <cell r="GEG53"/>
          <cell r="GEH53"/>
          <cell r="GEI53"/>
          <cell r="GEJ53"/>
          <cell r="GEK53"/>
          <cell r="GEL53"/>
          <cell r="GEM53"/>
          <cell r="GEN53"/>
          <cell r="GEO53"/>
          <cell r="GEP53"/>
          <cell r="GEQ53"/>
          <cell r="GER53"/>
          <cell r="GES53"/>
          <cell r="GET53"/>
          <cell r="GEU53"/>
          <cell r="GEV53"/>
          <cell r="GEW53"/>
          <cell r="GEX53"/>
          <cell r="GEY53"/>
          <cell r="GEZ53"/>
          <cell r="GFA53"/>
          <cell r="GFB53"/>
          <cell r="GFC53"/>
          <cell r="GFD53"/>
          <cell r="GFE53"/>
          <cell r="GFF53"/>
          <cell r="GFG53"/>
          <cell r="GFH53"/>
          <cell r="GFI53"/>
          <cell r="GFJ53"/>
          <cell r="GFK53"/>
          <cell r="GFL53"/>
          <cell r="GFM53"/>
          <cell r="GFN53"/>
          <cell r="GFO53"/>
          <cell r="GFP53"/>
          <cell r="GFQ53"/>
          <cell r="GFR53"/>
          <cell r="GFS53"/>
          <cell r="GFT53"/>
          <cell r="GFU53"/>
          <cell r="GFV53"/>
          <cell r="GFW53"/>
          <cell r="GFX53"/>
          <cell r="GFY53"/>
          <cell r="GFZ53"/>
          <cell r="GGA53"/>
          <cell r="GGB53"/>
          <cell r="GGC53"/>
          <cell r="GGD53"/>
          <cell r="GGE53"/>
          <cell r="GGF53"/>
          <cell r="GGG53"/>
          <cell r="GGH53"/>
          <cell r="GGI53"/>
          <cell r="GGJ53"/>
          <cell r="GGK53"/>
          <cell r="GGL53"/>
          <cell r="GGM53"/>
          <cell r="GGN53"/>
          <cell r="GGO53"/>
          <cell r="GGP53"/>
          <cell r="GGQ53"/>
          <cell r="GGR53"/>
          <cell r="GGS53"/>
          <cell r="GGT53"/>
          <cell r="GGU53"/>
          <cell r="GGV53"/>
          <cell r="GGW53"/>
          <cell r="GGX53"/>
          <cell r="GGY53"/>
          <cell r="GGZ53"/>
          <cell r="GHA53"/>
          <cell r="GHB53"/>
          <cell r="GHC53"/>
          <cell r="GHD53"/>
          <cell r="GHE53"/>
          <cell r="GHF53"/>
          <cell r="GHG53"/>
          <cell r="GHH53"/>
          <cell r="GHI53"/>
          <cell r="GHJ53"/>
          <cell r="GHK53"/>
          <cell r="GHL53"/>
          <cell r="GHM53"/>
          <cell r="GHN53"/>
          <cell r="GHO53"/>
          <cell r="GHP53"/>
          <cell r="GHQ53"/>
          <cell r="GHR53"/>
          <cell r="GHS53"/>
          <cell r="GHT53"/>
          <cell r="GHU53"/>
          <cell r="GHV53"/>
          <cell r="GHW53"/>
          <cell r="GHX53"/>
          <cell r="GHY53"/>
          <cell r="GHZ53"/>
          <cell r="GIA53"/>
          <cell r="GIB53"/>
          <cell r="GIC53"/>
          <cell r="GID53"/>
          <cell r="GIE53"/>
          <cell r="GIF53"/>
          <cell r="GIG53"/>
          <cell r="GIH53"/>
          <cell r="GII53"/>
          <cell r="GIJ53"/>
          <cell r="GIK53"/>
          <cell r="GIL53"/>
          <cell r="GIM53"/>
          <cell r="GIN53"/>
          <cell r="GIO53"/>
          <cell r="GIP53"/>
          <cell r="GIQ53"/>
          <cell r="GIR53"/>
          <cell r="GIS53"/>
          <cell r="GIT53"/>
          <cell r="GIU53"/>
          <cell r="GIV53"/>
          <cell r="GIW53"/>
          <cell r="GIX53"/>
          <cell r="GIY53"/>
          <cell r="GIZ53"/>
          <cell r="GJA53"/>
          <cell r="GJB53"/>
          <cell r="GJC53"/>
          <cell r="GJD53"/>
          <cell r="GJE53"/>
          <cell r="GJF53"/>
          <cell r="GJG53"/>
          <cell r="GJH53"/>
          <cell r="GJI53"/>
          <cell r="GJJ53"/>
          <cell r="GJK53"/>
          <cell r="GJL53"/>
          <cell r="GJM53"/>
          <cell r="GJN53"/>
          <cell r="GJO53"/>
          <cell r="GJP53"/>
          <cell r="GJQ53"/>
          <cell r="GJR53"/>
          <cell r="GJS53"/>
          <cell r="GJT53"/>
          <cell r="GJU53"/>
          <cell r="GJV53"/>
          <cell r="GJW53"/>
          <cell r="GJX53"/>
          <cell r="GJY53"/>
          <cell r="GJZ53"/>
          <cell r="GKA53"/>
          <cell r="GKB53"/>
          <cell r="GKC53"/>
          <cell r="GKD53"/>
          <cell r="GKE53"/>
          <cell r="GKF53"/>
          <cell r="GKG53"/>
          <cell r="GKH53"/>
          <cell r="GKI53"/>
          <cell r="GKJ53"/>
          <cell r="GKK53"/>
          <cell r="GKL53"/>
          <cell r="GKM53"/>
          <cell r="GKN53"/>
          <cell r="GKO53"/>
          <cell r="GKP53"/>
          <cell r="GKQ53"/>
          <cell r="GKR53"/>
          <cell r="GKS53"/>
          <cell r="GKT53"/>
          <cell r="GKU53"/>
          <cell r="GKV53"/>
          <cell r="GKW53"/>
          <cell r="GKX53"/>
          <cell r="GKY53"/>
          <cell r="GKZ53"/>
          <cell r="GLA53"/>
          <cell r="GLB53"/>
          <cell r="GLC53"/>
          <cell r="GLD53"/>
          <cell r="GLE53"/>
          <cell r="GLF53"/>
          <cell r="GLG53"/>
          <cell r="GLH53"/>
          <cell r="GLI53"/>
          <cell r="GLJ53"/>
          <cell r="GLK53"/>
          <cell r="GLL53"/>
          <cell r="GLM53"/>
          <cell r="GLN53"/>
          <cell r="GLO53"/>
          <cell r="GLP53"/>
          <cell r="GLQ53"/>
          <cell r="GLR53"/>
          <cell r="GLS53"/>
          <cell r="GLT53"/>
          <cell r="GLU53"/>
          <cell r="GLV53"/>
          <cell r="GLW53"/>
          <cell r="GLX53"/>
          <cell r="GLY53"/>
          <cell r="GLZ53"/>
          <cell r="GMA53"/>
          <cell r="GMB53"/>
          <cell r="GMC53"/>
          <cell r="GMD53"/>
          <cell r="GME53"/>
          <cell r="GMF53"/>
          <cell r="GMG53"/>
          <cell r="GMH53"/>
          <cell r="GMI53"/>
          <cell r="GMJ53"/>
          <cell r="GMK53"/>
          <cell r="GML53"/>
          <cell r="GMM53"/>
          <cell r="GMN53"/>
          <cell r="GMO53"/>
          <cell r="GMP53"/>
          <cell r="GMQ53"/>
          <cell r="GMR53"/>
          <cell r="GMS53"/>
          <cell r="GMT53"/>
          <cell r="GMU53"/>
          <cell r="GMV53"/>
          <cell r="GMW53"/>
          <cell r="GMX53"/>
          <cell r="GMY53"/>
          <cell r="GMZ53"/>
          <cell r="GNA53"/>
          <cell r="GNB53"/>
          <cell r="GNC53"/>
          <cell r="GND53"/>
          <cell r="GNE53"/>
          <cell r="GNF53"/>
          <cell r="GNG53"/>
          <cell r="GNH53"/>
          <cell r="GNI53"/>
          <cell r="GNJ53"/>
          <cell r="GNK53"/>
          <cell r="GNL53"/>
          <cell r="GNM53"/>
          <cell r="GNN53"/>
          <cell r="GNO53"/>
          <cell r="GNP53"/>
          <cell r="GNQ53"/>
          <cell r="GNR53"/>
          <cell r="GNS53"/>
          <cell r="GNT53"/>
          <cell r="GNU53"/>
          <cell r="GNV53"/>
          <cell r="GNW53"/>
          <cell r="GNX53"/>
          <cell r="GNY53"/>
          <cell r="GNZ53"/>
          <cell r="GOA53"/>
          <cell r="GOB53"/>
          <cell r="GOC53"/>
          <cell r="GOD53"/>
          <cell r="GOE53"/>
          <cell r="GOF53"/>
          <cell r="GOG53"/>
          <cell r="GOH53"/>
          <cell r="GOI53"/>
          <cell r="GOJ53"/>
          <cell r="GOK53"/>
          <cell r="GOL53"/>
          <cell r="GOM53"/>
          <cell r="GON53"/>
          <cell r="GOO53"/>
          <cell r="GOP53"/>
          <cell r="GOQ53"/>
          <cell r="GOR53"/>
          <cell r="GOS53"/>
          <cell r="GOT53"/>
          <cell r="GOU53"/>
          <cell r="GOV53"/>
          <cell r="GOW53"/>
          <cell r="GOX53"/>
          <cell r="GOY53"/>
          <cell r="GOZ53"/>
          <cell r="GPA53"/>
          <cell r="GPB53"/>
          <cell r="GPC53"/>
          <cell r="GPD53"/>
          <cell r="GPE53"/>
          <cell r="GPF53"/>
          <cell r="GPG53"/>
          <cell r="GPH53"/>
          <cell r="GPI53"/>
          <cell r="GPJ53"/>
          <cell r="GPK53"/>
          <cell r="GPL53"/>
          <cell r="GPM53"/>
          <cell r="GPN53"/>
          <cell r="GPO53"/>
          <cell r="GPP53"/>
          <cell r="GPQ53"/>
          <cell r="GPR53"/>
          <cell r="GPS53"/>
          <cell r="GPT53"/>
          <cell r="GPU53"/>
          <cell r="GPV53"/>
          <cell r="GPW53"/>
          <cell r="GPX53"/>
          <cell r="GPY53"/>
          <cell r="GPZ53"/>
          <cell r="GQA53"/>
          <cell r="GQB53"/>
          <cell r="GQC53"/>
          <cell r="GQD53"/>
          <cell r="GQE53"/>
          <cell r="GQF53"/>
          <cell r="GQG53"/>
          <cell r="GQH53"/>
          <cell r="GQI53"/>
          <cell r="GQJ53"/>
          <cell r="GQK53"/>
          <cell r="GQL53"/>
          <cell r="GQM53"/>
          <cell r="GQN53"/>
          <cell r="GQO53"/>
          <cell r="GQP53"/>
          <cell r="GQQ53"/>
          <cell r="GQR53"/>
          <cell r="GQS53"/>
          <cell r="GQT53"/>
          <cell r="GQU53"/>
          <cell r="GQV53"/>
          <cell r="GQW53"/>
          <cell r="GQX53"/>
          <cell r="GQY53"/>
          <cell r="GQZ53"/>
          <cell r="GRA53"/>
          <cell r="GRB53"/>
          <cell r="GRC53"/>
          <cell r="GRD53"/>
          <cell r="GRE53"/>
          <cell r="GRF53"/>
          <cell r="GRG53"/>
          <cell r="GRH53"/>
          <cell r="GRI53"/>
          <cell r="GRJ53"/>
          <cell r="GRK53"/>
          <cell r="GRL53"/>
          <cell r="GRM53"/>
          <cell r="GRN53"/>
          <cell r="GRO53"/>
          <cell r="GRP53"/>
          <cell r="GRQ53"/>
          <cell r="GRR53"/>
          <cell r="GRS53"/>
          <cell r="GRT53"/>
          <cell r="GRU53"/>
          <cell r="GRV53"/>
          <cell r="GRW53"/>
          <cell r="GRX53"/>
          <cell r="GRY53"/>
          <cell r="GRZ53"/>
          <cell r="GSA53"/>
          <cell r="GSB53"/>
          <cell r="GSC53"/>
          <cell r="GSD53"/>
          <cell r="GSE53"/>
          <cell r="GSF53"/>
          <cell r="GSG53"/>
          <cell r="GSH53"/>
          <cell r="GSI53"/>
          <cell r="GSJ53"/>
          <cell r="GSK53"/>
          <cell r="GSL53"/>
          <cell r="GSM53"/>
          <cell r="GSN53"/>
          <cell r="GSO53"/>
          <cell r="GSP53"/>
          <cell r="GSQ53"/>
          <cell r="GSR53"/>
          <cell r="GSS53"/>
          <cell r="GST53"/>
          <cell r="GSU53"/>
          <cell r="GSV53"/>
          <cell r="GSW53"/>
          <cell r="GSX53"/>
          <cell r="GSY53"/>
          <cell r="GSZ53"/>
          <cell r="GTA53"/>
          <cell r="GTB53"/>
          <cell r="GTC53"/>
          <cell r="GTD53"/>
          <cell r="GTE53"/>
          <cell r="GTF53"/>
          <cell r="GTG53"/>
          <cell r="GTH53"/>
          <cell r="GTI53"/>
          <cell r="GTJ53"/>
          <cell r="GTK53"/>
          <cell r="GTL53"/>
          <cell r="GTM53"/>
          <cell r="GTN53"/>
          <cell r="GTO53"/>
          <cell r="GTP53"/>
          <cell r="GTQ53"/>
          <cell r="GTR53"/>
          <cell r="GTS53"/>
          <cell r="GTT53"/>
          <cell r="GTU53"/>
          <cell r="GTV53"/>
          <cell r="GTW53"/>
          <cell r="GTX53"/>
          <cell r="GTY53"/>
          <cell r="GTZ53"/>
          <cell r="GUA53"/>
          <cell r="GUB53"/>
          <cell r="GUC53"/>
          <cell r="GUD53"/>
          <cell r="GUE53"/>
          <cell r="GUF53"/>
          <cell r="GUG53"/>
          <cell r="GUH53"/>
          <cell r="GUI53"/>
          <cell r="GUJ53"/>
          <cell r="GUK53"/>
          <cell r="GUL53"/>
          <cell r="GUM53"/>
          <cell r="GUN53"/>
          <cell r="GUO53"/>
          <cell r="GUP53"/>
          <cell r="GUQ53"/>
          <cell r="GUR53"/>
          <cell r="GUS53"/>
          <cell r="GUT53"/>
          <cell r="GUU53"/>
          <cell r="GUV53"/>
          <cell r="GUW53"/>
          <cell r="GUX53"/>
          <cell r="GUY53"/>
          <cell r="GUZ53"/>
          <cell r="GVA53"/>
          <cell r="GVB53"/>
          <cell r="GVC53"/>
          <cell r="GVD53"/>
          <cell r="GVE53"/>
          <cell r="GVF53"/>
          <cell r="GVG53"/>
          <cell r="GVH53"/>
          <cell r="GVI53"/>
          <cell r="GVJ53"/>
          <cell r="GVK53"/>
          <cell r="GVL53"/>
          <cell r="GVM53"/>
          <cell r="GVN53"/>
          <cell r="GVO53"/>
          <cell r="GVP53"/>
          <cell r="GVQ53"/>
          <cell r="GVR53"/>
          <cell r="GVS53"/>
          <cell r="GVT53"/>
          <cell r="GVU53"/>
          <cell r="GVV53"/>
          <cell r="GVW53"/>
          <cell r="GVX53"/>
          <cell r="GVY53"/>
          <cell r="GVZ53"/>
          <cell r="GWA53"/>
          <cell r="GWB53"/>
          <cell r="GWC53"/>
          <cell r="GWD53"/>
          <cell r="GWE53"/>
          <cell r="GWF53"/>
          <cell r="GWG53"/>
          <cell r="GWH53"/>
          <cell r="GWI53"/>
          <cell r="GWJ53"/>
          <cell r="GWK53"/>
          <cell r="GWL53"/>
          <cell r="GWM53"/>
          <cell r="GWN53"/>
          <cell r="GWO53"/>
          <cell r="GWP53"/>
          <cell r="GWQ53"/>
          <cell r="GWR53"/>
          <cell r="GWS53"/>
          <cell r="GWT53"/>
          <cell r="GWU53"/>
          <cell r="GWV53"/>
          <cell r="GWW53"/>
          <cell r="GWX53"/>
          <cell r="GWY53"/>
          <cell r="GWZ53"/>
          <cell r="GXA53"/>
          <cell r="GXB53"/>
          <cell r="GXC53"/>
          <cell r="GXD53"/>
          <cell r="GXE53"/>
          <cell r="GXF53"/>
          <cell r="GXG53"/>
          <cell r="GXH53"/>
          <cell r="GXI53"/>
          <cell r="GXJ53"/>
          <cell r="GXK53"/>
          <cell r="GXL53"/>
          <cell r="GXM53"/>
          <cell r="GXN53"/>
          <cell r="GXO53"/>
          <cell r="GXP53"/>
          <cell r="GXQ53"/>
          <cell r="GXR53"/>
          <cell r="GXS53"/>
          <cell r="GXT53"/>
          <cell r="GXU53"/>
          <cell r="GXV53"/>
          <cell r="GXW53"/>
          <cell r="GXX53"/>
          <cell r="GXY53"/>
          <cell r="GXZ53"/>
          <cell r="GYA53"/>
          <cell r="GYB53"/>
          <cell r="GYC53"/>
          <cell r="GYD53"/>
          <cell r="GYE53"/>
          <cell r="GYF53"/>
          <cell r="GYG53"/>
          <cell r="GYH53"/>
          <cell r="GYI53"/>
          <cell r="GYJ53"/>
          <cell r="GYK53"/>
          <cell r="GYL53"/>
          <cell r="GYM53"/>
          <cell r="GYN53"/>
          <cell r="GYO53"/>
          <cell r="GYP53"/>
          <cell r="GYQ53"/>
          <cell r="GYR53"/>
          <cell r="GYS53"/>
          <cell r="GYT53"/>
          <cell r="GYU53"/>
          <cell r="GYV53"/>
          <cell r="GYW53"/>
          <cell r="GYX53"/>
          <cell r="GYY53"/>
          <cell r="GYZ53"/>
          <cell r="GZA53"/>
          <cell r="GZB53"/>
          <cell r="GZC53"/>
          <cell r="GZD53"/>
          <cell r="GZE53"/>
          <cell r="GZF53"/>
          <cell r="GZG53"/>
          <cell r="GZH53"/>
          <cell r="GZI53"/>
          <cell r="GZJ53"/>
          <cell r="GZK53"/>
          <cell r="GZL53"/>
          <cell r="GZM53"/>
          <cell r="GZN53"/>
          <cell r="GZO53"/>
          <cell r="GZP53"/>
          <cell r="GZQ53"/>
          <cell r="GZR53"/>
          <cell r="GZS53"/>
          <cell r="GZT53"/>
          <cell r="GZU53"/>
          <cell r="GZV53"/>
          <cell r="GZW53"/>
          <cell r="GZX53"/>
          <cell r="GZY53"/>
          <cell r="GZZ53"/>
          <cell r="HAA53"/>
          <cell r="HAB53"/>
          <cell r="HAC53"/>
          <cell r="HAD53"/>
          <cell r="HAE53"/>
          <cell r="HAF53"/>
          <cell r="HAG53"/>
          <cell r="HAH53"/>
          <cell r="HAI53"/>
          <cell r="HAJ53"/>
          <cell r="HAK53"/>
          <cell r="HAL53"/>
          <cell r="HAM53"/>
          <cell r="HAN53"/>
          <cell r="HAO53"/>
          <cell r="HAP53"/>
          <cell r="HAQ53"/>
          <cell r="HAR53"/>
          <cell r="HAS53"/>
          <cell r="HAT53"/>
          <cell r="HAU53"/>
          <cell r="HAV53"/>
          <cell r="HAW53"/>
          <cell r="HAX53"/>
          <cell r="HAY53"/>
          <cell r="HAZ53"/>
          <cell r="HBA53"/>
          <cell r="HBB53"/>
          <cell r="HBC53"/>
          <cell r="HBD53"/>
          <cell r="HBE53"/>
          <cell r="HBF53"/>
          <cell r="HBG53"/>
          <cell r="HBH53"/>
          <cell r="HBI53"/>
          <cell r="HBJ53"/>
          <cell r="HBK53"/>
          <cell r="HBL53"/>
          <cell r="HBM53"/>
          <cell r="HBN53"/>
          <cell r="HBO53"/>
          <cell r="HBP53"/>
          <cell r="HBQ53"/>
          <cell r="HBR53"/>
          <cell r="HBS53"/>
          <cell r="HBT53"/>
          <cell r="HBU53"/>
          <cell r="HBV53"/>
          <cell r="HBW53"/>
          <cell r="HBX53"/>
          <cell r="HBY53"/>
          <cell r="HBZ53"/>
          <cell r="HCA53"/>
          <cell r="HCB53"/>
          <cell r="HCC53"/>
          <cell r="HCD53"/>
          <cell r="HCE53"/>
          <cell r="HCF53"/>
          <cell r="HCG53"/>
          <cell r="HCH53"/>
          <cell r="HCI53"/>
          <cell r="HCJ53"/>
          <cell r="HCK53"/>
          <cell r="HCL53"/>
          <cell r="HCM53"/>
          <cell r="HCN53"/>
          <cell r="HCO53"/>
          <cell r="HCP53"/>
          <cell r="HCQ53"/>
          <cell r="HCR53"/>
          <cell r="HCS53"/>
          <cell r="HCT53"/>
          <cell r="HCU53"/>
          <cell r="HCV53"/>
          <cell r="HCW53"/>
          <cell r="HCX53"/>
          <cell r="HCY53"/>
          <cell r="HCZ53"/>
          <cell r="HDA53"/>
          <cell r="HDB53"/>
          <cell r="HDC53"/>
          <cell r="HDD53"/>
          <cell r="HDE53"/>
          <cell r="HDF53"/>
          <cell r="HDG53"/>
          <cell r="HDH53"/>
          <cell r="HDI53"/>
          <cell r="HDJ53"/>
          <cell r="HDK53"/>
          <cell r="HDL53"/>
          <cell r="HDM53"/>
          <cell r="HDN53"/>
          <cell r="HDO53"/>
          <cell r="HDP53"/>
          <cell r="HDQ53"/>
          <cell r="HDR53"/>
          <cell r="HDS53"/>
          <cell r="HDT53"/>
          <cell r="HDU53"/>
          <cell r="HDV53"/>
          <cell r="HDW53"/>
          <cell r="HDX53"/>
          <cell r="HDY53"/>
          <cell r="HDZ53"/>
          <cell r="HEA53"/>
          <cell r="HEB53"/>
          <cell r="HEC53"/>
          <cell r="HED53"/>
          <cell r="HEE53"/>
          <cell r="HEF53"/>
          <cell r="HEG53"/>
          <cell r="HEH53"/>
          <cell r="HEI53"/>
          <cell r="HEJ53"/>
          <cell r="HEK53"/>
          <cell r="HEL53"/>
          <cell r="HEM53"/>
          <cell r="HEN53"/>
          <cell r="HEO53"/>
          <cell r="HEP53"/>
          <cell r="HEQ53"/>
          <cell r="HER53"/>
          <cell r="HES53"/>
          <cell r="HET53"/>
          <cell r="HEU53"/>
          <cell r="HEV53"/>
          <cell r="HEW53"/>
          <cell r="HEX53"/>
          <cell r="HEY53"/>
          <cell r="HEZ53"/>
          <cell r="HFA53"/>
          <cell r="HFB53"/>
          <cell r="HFC53"/>
          <cell r="HFD53"/>
          <cell r="HFE53"/>
          <cell r="HFF53"/>
          <cell r="HFG53"/>
          <cell r="HFH53"/>
          <cell r="HFI53"/>
          <cell r="HFJ53"/>
          <cell r="HFK53"/>
          <cell r="HFL53"/>
          <cell r="HFM53"/>
          <cell r="HFN53"/>
          <cell r="HFO53"/>
          <cell r="HFP53"/>
          <cell r="HFQ53"/>
          <cell r="HFR53"/>
          <cell r="HFS53"/>
          <cell r="HFT53"/>
          <cell r="HFU53"/>
          <cell r="HFV53"/>
          <cell r="HFW53"/>
          <cell r="HFX53"/>
          <cell r="HFY53"/>
          <cell r="HFZ53"/>
          <cell r="HGA53"/>
          <cell r="HGB53"/>
          <cell r="HGC53"/>
          <cell r="HGD53"/>
          <cell r="HGE53"/>
          <cell r="HGF53"/>
          <cell r="HGG53"/>
          <cell r="HGH53"/>
          <cell r="HGI53"/>
          <cell r="HGJ53"/>
          <cell r="HGK53"/>
          <cell r="HGL53"/>
          <cell r="HGM53"/>
          <cell r="HGN53"/>
          <cell r="HGO53"/>
          <cell r="HGP53"/>
          <cell r="HGQ53"/>
          <cell r="HGR53"/>
          <cell r="HGS53"/>
          <cell r="HGT53"/>
          <cell r="HGU53"/>
          <cell r="HGV53"/>
          <cell r="HGW53"/>
          <cell r="HGX53"/>
          <cell r="HGY53"/>
          <cell r="HGZ53"/>
          <cell r="HHA53"/>
          <cell r="HHB53"/>
          <cell r="HHC53"/>
          <cell r="HHD53"/>
          <cell r="HHE53"/>
          <cell r="HHF53"/>
          <cell r="HHG53"/>
          <cell r="HHH53"/>
          <cell r="HHI53"/>
          <cell r="HHJ53"/>
          <cell r="HHK53"/>
          <cell r="HHL53"/>
          <cell r="HHM53"/>
          <cell r="HHN53"/>
          <cell r="HHO53"/>
          <cell r="HHP53"/>
          <cell r="HHQ53"/>
          <cell r="HHR53"/>
          <cell r="HHS53"/>
          <cell r="HHT53"/>
          <cell r="HHU53"/>
          <cell r="HHV53"/>
          <cell r="HHW53"/>
          <cell r="HHX53"/>
          <cell r="HHY53"/>
          <cell r="HHZ53"/>
          <cell r="HIA53"/>
          <cell r="HIB53"/>
          <cell r="HIC53"/>
          <cell r="HID53"/>
          <cell r="HIE53"/>
          <cell r="HIF53"/>
          <cell r="HIG53"/>
          <cell r="HIH53"/>
          <cell r="HII53"/>
          <cell r="HIJ53"/>
          <cell r="HIK53"/>
          <cell r="HIL53"/>
          <cell r="HIM53"/>
          <cell r="HIN53"/>
          <cell r="HIO53"/>
          <cell r="HIP53"/>
          <cell r="HIQ53"/>
          <cell r="HIR53"/>
          <cell r="HIS53"/>
          <cell r="HIT53"/>
          <cell r="HIU53"/>
          <cell r="HIV53"/>
          <cell r="HIW53"/>
          <cell r="HIX53"/>
          <cell r="HIY53"/>
          <cell r="HIZ53"/>
          <cell r="HJA53"/>
          <cell r="HJB53"/>
          <cell r="HJC53"/>
          <cell r="HJD53"/>
          <cell r="HJE53"/>
          <cell r="HJF53"/>
          <cell r="HJG53"/>
          <cell r="HJH53"/>
          <cell r="HJI53"/>
          <cell r="HJJ53"/>
          <cell r="HJK53"/>
          <cell r="HJL53"/>
          <cell r="HJM53"/>
          <cell r="HJN53"/>
          <cell r="HJO53"/>
          <cell r="HJP53"/>
          <cell r="HJQ53"/>
          <cell r="HJR53"/>
          <cell r="HJS53"/>
          <cell r="HJT53"/>
          <cell r="HJU53"/>
          <cell r="HJV53"/>
          <cell r="HJW53"/>
          <cell r="HJX53"/>
          <cell r="HJY53"/>
          <cell r="HJZ53"/>
          <cell r="HKA53"/>
          <cell r="HKB53"/>
          <cell r="HKC53"/>
          <cell r="HKD53"/>
          <cell r="HKE53"/>
          <cell r="HKF53"/>
          <cell r="HKG53"/>
          <cell r="HKH53"/>
          <cell r="HKI53"/>
          <cell r="HKJ53"/>
          <cell r="HKK53"/>
          <cell r="HKL53"/>
          <cell r="HKM53"/>
          <cell r="HKN53"/>
          <cell r="HKO53"/>
          <cell r="HKP53"/>
          <cell r="HKQ53"/>
          <cell r="HKR53"/>
          <cell r="HKS53"/>
          <cell r="HKT53"/>
          <cell r="HKU53"/>
          <cell r="HKV53"/>
          <cell r="HKW53"/>
          <cell r="HKX53"/>
          <cell r="HKY53"/>
          <cell r="HKZ53"/>
          <cell r="HLA53"/>
          <cell r="HLB53"/>
          <cell r="HLC53"/>
          <cell r="HLD53"/>
          <cell r="HLE53"/>
          <cell r="HLF53"/>
          <cell r="HLG53"/>
          <cell r="HLH53"/>
          <cell r="HLI53"/>
          <cell r="HLJ53"/>
          <cell r="HLK53"/>
          <cell r="HLL53"/>
          <cell r="HLM53"/>
          <cell r="HLN53"/>
          <cell r="HLO53"/>
          <cell r="HLP53"/>
          <cell r="HLQ53"/>
          <cell r="HLR53"/>
          <cell r="HLS53"/>
          <cell r="HLT53"/>
          <cell r="HLU53"/>
          <cell r="HLV53"/>
          <cell r="HLW53"/>
          <cell r="HLX53"/>
          <cell r="HLY53"/>
          <cell r="HLZ53"/>
          <cell r="HMA53"/>
          <cell r="HMB53"/>
          <cell r="HMC53"/>
          <cell r="HMD53"/>
          <cell r="HME53"/>
          <cell r="HMF53"/>
          <cell r="HMG53"/>
          <cell r="HMH53"/>
          <cell r="HMI53"/>
          <cell r="HMJ53"/>
          <cell r="HMK53"/>
          <cell r="HML53"/>
          <cell r="HMM53"/>
          <cell r="HMN53"/>
          <cell r="HMO53"/>
          <cell r="HMP53"/>
          <cell r="HMQ53"/>
          <cell r="HMR53"/>
          <cell r="HMS53"/>
          <cell r="HMT53"/>
          <cell r="HMU53"/>
          <cell r="HMV53"/>
          <cell r="HMW53"/>
          <cell r="HMX53"/>
          <cell r="HMY53"/>
          <cell r="HMZ53"/>
          <cell r="HNA53"/>
          <cell r="HNB53"/>
          <cell r="HNC53"/>
          <cell r="HND53"/>
          <cell r="HNE53"/>
          <cell r="HNF53"/>
          <cell r="HNG53"/>
          <cell r="HNH53"/>
          <cell r="HNI53"/>
          <cell r="HNJ53"/>
          <cell r="HNK53"/>
          <cell r="HNL53"/>
          <cell r="HNM53"/>
          <cell r="HNN53"/>
          <cell r="HNO53"/>
          <cell r="HNP53"/>
          <cell r="HNQ53"/>
          <cell r="HNR53"/>
          <cell r="HNS53"/>
          <cell r="HNT53"/>
          <cell r="HNU53"/>
          <cell r="HNV53"/>
          <cell r="HNW53"/>
          <cell r="HNX53"/>
          <cell r="HNY53"/>
          <cell r="HNZ53"/>
          <cell r="HOA53"/>
          <cell r="HOB53"/>
          <cell r="HOC53"/>
          <cell r="HOD53"/>
          <cell r="HOE53"/>
          <cell r="HOF53"/>
          <cell r="HOG53"/>
          <cell r="HOH53"/>
          <cell r="HOI53"/>
          <cell r="HOJ53"/>
          <cell r="HOK53"/>
          <cell r="HOL53"/>
          <cell r="HOM53"/>
          <cell r="HON53"/>
          <cell r="HOO53"/>
          <cell r="HOP53"/>
          <cell r="HOQ53"/>
          <cell r="HOR53"/>
          <cell r="HOS53"/>
          <cell r="HOT53"/>
          <cell r="HOU53"/>
          <cell r="HOV53"/>
          <cell r="HOW53"/>
          <cell r="HOX53"/>
          <cell r="HOY53"/>
          <cell r="HOZ53"/>
          <cell r="HPA53"/>
          <cell r="HPB53"/>
          <cell r="HPC53"/>
          <cell r="HPD53"/>
          <cell r="HPE53"/>
          <cell r="HPF53"/>
          <cell r="HPG53"/>
          <cell r="HPH53"/>
          <cell r="HPI53"/>
          <cell r="HPJ53"/>
          <cell r="HPK53"/>
          <cell r="HPL53"/>
          <cell r="HPM53"/>
          <cell r="HPN53"/>
          <cell r="HPO53"/>
          <cell r="HPP53"/>
          <cell r="HPQ53"/>
          <cell r="HPR53"/>
          <cell r="HPS53"/>
          <cell r="HPT53"/>
          <cell r="HPU53"/>
          <cell r="HPV53"/>
          <cell r="HPW53"/>
          <cell r="HPX53"/>
          <cell r="HPY53"/>
          <cell r="HPZ53"/>
          <cell r="HQA53"/>
          <cell r="HQB53"/>
          <cell r="HQC53"/>
          <cell r="HQD53"/>
          <cell r="HQE53"/>
          <cell r="HQF53"/>
          <cell r="HQG53"/>
          <cell r="HQH53"/>
          <cell r="HQI53"/>
          <cell r="HQJ53"/>
          <cell r="HQK53"/>
          <cell r="HQL53"/>
          <cell r="HQM53"/>
          <cell r="HQN53"/>
          <cell r="HQO53"/>
          <cell r="HQP53"/>
          <cell r="HQQ53"/>
          <cell r="HQR53"/>
          <cell r="HQS53"/>
          <cell r="HQT53"/>
          <cell r="HQU53"/>
          <cell r="HQV53"/>
          <cell r="HQW53"/>
          <cell r="HQX53"/>
          <cell r="HQY53"/>
          <cell r="HQZ53"/>
          <cell r="HRA53"/>
          <cell r="HRB53"/>
          <cell r="HRC53"/>
          <cell r="HRD53"/>
          <cell r="HRE53"/>
          <cell r="HRF53"/>
          <cell r="HRG53"/>
          <cell r="HRH53"/>
          <cell r="HRI53"/>
          <cell r="HRJ53"/>
          <cell r="HRK53"/>
          <cell r="HRL53"/>
          <cell r="HRM53"/>
          <cell r="HRN53"/>
          <cell r="HRO53"/>
          <cell r="HRP53"/>
          <cell r="HRQ53"/>
          <cell r="HRR53"/>
          <cell r="HRS53"/>
          <cell r="HRT53"/>
          <cell r="HRU53"/>
          <cell r="HRV53"/>
          <cell r="HRW53"/>
          <cell r="HRX53"/>
          <cell r="HRY53"/>
          <cell r="HRZ53"/>
          <cell r="HSA53"/>
          <cell r="HSB53"/>
          <cell r="HSC53"/>
          <cell r="HSD53"/>
          <cell r="HSE53"/>
          <cell r="HSF53"/>
          <cell r="HSG53"/>
          <cell r="HSH53"/>
          <cell r="HSI53"/>
          <cell r="HSJ53"/>
          <cell r="HSK53"/>
          <cell r="HSL53"/>
          <cell r="HSM53"/>
          <cell r="HSN53"/>
          <cell r="HSO53"/>
          <cell r="HSP53"/>
          <cell r="HSQ53"/>
          <cell r="HSR53"/>
          <cell r="HSS53"/>
          <cell r="HST53"/>
          <cell r="HSU53"/>
          <cell r="HSV53"/>
          <cell r="HSW53"/>
          <cell r="HSX53"/>
          <cell r="HSY53"/>
          <cell r="HSZ53"/>
          <cell r="HTA53"/>
          <cell r="HTB53"/>
          <cell r="HTC53"/>
          <cell r="HTD53"/>
          <cell r="HTE53"/>
          <cell r="HTF53"/>
          <cell r="HTG53"/>
          <cell r="HTH53"/>
          <cell r="HTI53"/>
          <cell r="HTJ53"/>
          <cell r="HTK53"/>
          <cell r="HTL53"/>
          <cell r="HTM53"/>
          <cell r="HTN53"/>
          <cell r="HTO53"/>
          <cell r="HTP53"/>
          <cell r="HTQ53"/>
          <cell r="HTR53"/>
          <cell r="HTS53"/>
          <cell r="HTT53"/>
          <cell r="HTU53"/>
          <cell r="HTV53"/>
          <cell r="HTW53"/>
          <cell r="HTX53"/>
          <cell r="HTY53"/>
          <cell r="HTZ53"/>
          <cell r="HUA53"/>
          <cell r="HUB53"/>
          <cell r="HUC53"/>
          <cell r="HUD53"/>
          <cell r="HUE53"/>
          <cell r="HUF53"/>
          <cell r="HUG53"/>
          <cell r="HUH53"/>
          <cell r="HUI53"/>
          <cell r="HUJ53"/>
          <cell r="HUK53"/>
          <cell r="HUL53"/>
          <cell r="HUM53"/>
          <cell r="HUN53"/>
          <cell r="HUO53"/>
          <cell r="HUP53"/>
          <cell r="HUQ53"/>
          <cell r="HUR53"/>
          <cell r="HUS53"/>
          <cell r="HUT53"/>
          <cell r="HUU53"/>
          <cell r="HUV53"/>
          <cell r="HUW53"/>
          <cell r="HUX53"/>
          <cell r="HUY53"/>
          <cell r="HUZ53"/>
          <cell r="HVA53"/>
          <cell r="HVB53"/>
          <cell r="HVC53"/>
          <cell r="HVD53"/>
          <cell r="HVE53"/>
          <cell r="HVF53"/>
          <cell r="HVG53"/>
          <cell r="HVH53"/>
          <cell r="HVI53"/>
          <cell r="HVJ53"/>
          <cell r="HVK53"/>
          <cell r="HVL53"/>
          <cell r="HVM53"/>
          <cell r="HVN53"/>
          <cell r="HVO53"/>
          <cell r="HVP53"/>
          <cell r="HVQ53"/>
          <cell r="HVR53"/>
          <cell r="HVS53"/>
          <cell r="HVT53"/>
          <cell r="HVU53"/>
          <cell r="HVV53"/>
          <cell r="HVW53"/>
          <cell r="HVX53"/>
          <cell r="HVY53"/>
          <cell r="HVZ53"/>
          <cell r="HWA53"/>
          <cell r="HWB53"/>
          <cell r="HWC53"/>
          <cell r="HWD53"/>
          <cell r="HWE53"/>
          <cell r="HWF53"/>
          <cell r="HWG53"/>
          <cell r="HWH53"/>
          <cell r="HWI53"/>
          <cell r="HWJ53"/>
          <cell r="HWK53"/>
          <cell r="HWL53"/>
          <cell r="HWM53"/>
          <cell r="HWN53"/>
          <cell r="HWO53"/>
          <cell r="HWP53"/>
          <cell r="HWQ53"/>
          <cell r="HWR53"/>
          <cell r="HWS53"/>
          <cell r="HWT53"/>
          <cell r="HWU53"/>
          <cell r="HWV53"/>
          <cell r="HWW53"/>
          <cell r="HWX53"/>
          <cell r="HWY53"/>
          <cell r="HWZ53"/>
          <cell r="HXA53"/>
          <cell r="HXB53"/>
          <cell r="HXC53"/>
          <cell r="HXD53"/>
          <cell r="HXE53"/>
          <cell r="HXF53"/>
          <cell r="HXG53"/>
          <cell r="HXH53"/>
          <cell r="HXI53"/>
          <cell r="HXJ53"/>
          <cell r="HXK53"/>
          <cell r="HXL53"/>
          <cell r="HXM53"/>
          <cell r="HXN53"/>
          <cell r="HXO53"/>
          <cell r="HXP53"/>
          <cell r="HXQ53"/>
          <cell r="HXR53"/>
          <cell r="HXS53"/>
          <cell r="HXT53"/>
          <cell r="HXU53"/>
          <cell r="HXV53"/>
          <cell r="HXW53"/>
          <cell r="HXX53"/>
          <cell r="HXY53"/>
          <cell r="HXZ53"/>
          <cell r="HYA53"/>
          <cell r="HYB53"/>
          <cell r="HYC53"/>
          <cell r="HYD53"/>
          <cell r="HYE53"/>
          <cell r="HYF53"/>
          <cell r="HYG53"/>
          <cell r="HYH53"/>
          <cell r="HYI53"/>
          <cell r="HYJ53"/>
          <cell r="HYK53"/>
          <cell r="HYL53"/>
          <cell r="HYM53"/>
          <cell r="HYN53"/>
          <cell r="HYO53"/>
          <cell r="HYP53"/>
          <cell r="HYQ53"/>
          <cell r="HYR53"/>
          <cell r="HYS53"/>
          <cell r="HYT53"/>
          <cell r="HYU53"/>
          <cell r="HYV53"/>
          <cell r="HYW53"/>
          <cell r="HYX53"/>
          <cell r="HYY53"/>
          <cell r="HYZ53"/>
          <cell r="HZA53"/>
          <cell r="HZB53"/>
          <cell r="HZC53"/>
          <cell r="HZD53"/>
          <cell r="HZE53"/>
          <cell r="HZF53"/>
          <cell r="HZG53"/>
          <cell r="HZH53"/>
          <cell r="HZI53"/>
          <cell r="HZJ53"/>
          <cell r="HZK53"/>
          <cell r="HZL53"/>
          <cell r="HZM53"/>
          <cell r="HZN53"/>
          <cell r="HZO53"/>
          <cell r="HZP53"/>
          <cell r="HZQ53"/>
          <cell r="HZR53"/>
          <cell r="HZS53"/>
          <cell r="HZT53"/>
          <cell r="HZU53"/>
          <cell r="HZV53"/>
          <cell r="HZW53"/>
          <cell r="HZX53"/>
          <cell r="HZY53"/>
          <cell r="HZZ53"/>
          <cell r="IAA53"/>
          <cell r="IAB53"/>
          <cell r="IAC53"/>
          <cell r="IAD53"/>
          <cell r="IAE53"/>
          <cell r="IAF53"/>
          <cell r="IAG53"/>
          <cell r="IAH53"/>
          <cell r="IAI53"/>
          <cell r="IAJ53"/>
          <cell r="IAK53"/>
          <cell r="IAL53"/>
          <cell r="IAM53"/>
          <cell r="IAN53"/>
          <cell r="IAO53"/>
          <cell r="IAP53"/>
          <cell r="IAQ53"/>
          <cell r="IAR53"/>
          <cell r="IAS53"/>
          <cell r="IAT53"/>
          <cell r="IAU53"/>
          <cell r="IAV53"/>
          <cell r="IAW53"/>
          <cell r="IAX53"/>
          <cell r="IAY53"/>
          <cell r="IAZ53"/>
          <cell r="IBA53"/>
          <cell r="IBB53"/>
          <cell r="IBC53"/>
          <cell r="IBD53"/>
          <cell r="IBE53"/>
          <cell r="IBF53"/>
          <cell r="IBG53"/>
          <cell r="IBH53"/>
          <cell r="IBI53"/>
          <cell r="IBJ53"/>
          <cell r="IBK53"/>
          <cell r="IBL53"/>
          <cell r="IBM53"/>
          <cell r="IBN53"/>
          <cell r="IBO53"/>
          <cell r="IBP53"/>
          <cell r="IBQ53"/>
          <cell r="IBR53"/>
          <cell r="IBS53"/>
          <cell r="IBT53"/>
          <cell r="IBU53"/>
          <cell r="IBV53"/>
          <cell r="IBW53"/>
          <cell r="IBX53"/>
          <cell r="IBY53"/>
          <cell r="IBZ53"/>
          <cell r="ICA53"/>
          <cell r="ICB53"/>
          <cell r="ICC53"/>
          <cell r="ICD53"/>
          <cell r="ICE53"/>
          <cell r="ICF53"/>
          <cell r="ICG53"/>
          <cell r="ICH53"/>
          <cell r="ICI53"/>
          <cell r="ICJ53"/>
          <cell r="ICK53"/>
          <cell r="ICL53"/>
          <cell r="ICM53"/>
          <cell r="ICN53"/>
          <cell r="ICO53"/>
          <cell r="ICP53"/>
          <cell r="ICQ53"/>
          <cell r="ICR53"/>
          <cell r="ICS53"/>
          <cell r="ICT53"/>
          <cell r="ICU53"/>
          <cell r="ICV53"/>
          <cell r="ICW53"/>
          <cell r="ICX53"/>
          <cell r="ICY53"/>
          <cell r="ICZ53"/>
          <cell r="IDA53"/>
          <cell r="IDB53"/>
          <cell r="IDC53"/>
          <cell r="IDD53"/>
          <cell r="IDE53"/>
          <cell r="IDF53"/>
          <cell r="IDG53"/>
          <cell r="IDH53"/>
          <cell r="IDI53"/>
          <cell r="IDJ53"/>
          <cell r="IDK53"/>
          <cell r="IDL53"/>
          <cell r="IDM53"/>
          <cell r="IDN53"/>
          <cell r="IDO53"/>
          <cell r="IDP53"/>
          <cell r="IDQ53"/>
          <cell r="IDR53"/>
          <cell r="IDS53"/>
          <cell r="IDT53"/>
          <cell r="IDU53"/>
          <cell r="IDV53"/>
          <cell r="IDW53"/>
          <cell r="IDX53"/>
          <cell r="IDY53"/>
          <cell r="IDZ53"/>
          <cell r="IEA53"/>
          <cell r="IEB53"/>
          <cell r="IEC53"/>
          <cell r="IED53"/>
          <cell r="IEE53"/>
          <cell r="IEF53"/>
          <cell r="IEG53"/>
          <cell r="IEH53"/>
          <cell r="IEI53"/>
          <cell r="IEJ53"/>
          <cell r="IEK53"/>
          <cell r="IEL53"/>
          <cell r="IEM53"/>
          <cell r="IEN53"/>
          <cell r="IEO53"/>
          <cell r="IEP53"/>
          <cell r="IEQ53"/>
          <cell r="IER53"/>
          <cell r="IES53"/>
          <cell r="IET53"/>
          <cell r="IEU53"/>
          <cell r="IEV53"/>
          <cell r="IEW53"/>
          <cell r="IEX53"/>
          <cell r="IEY53"/>
          <cell r="IEZ53"/>
          <cell r="IFA53"/>
          <cell r="IFB53"/>
          <cell r="IFC53"/>
          <cell r="IFD53"/>
          <cell r="IFE53"/>
          <cell r="IFF53"/>
          <cell r="IFG53"/>
          <cell r="IFH53"/>
          <cell r="IFI53"/>
          <cell r="IFJ53"/>
          <cell r="IFK53"/>
          <cell r="IFL53"/>
          <cell r="IFM53"/>
          <cell r="IFN53"/>
          <cell r="IFO53"/>
          <cell r="IFP53"/>
          <cell r="IFQ53"/>
          <cell r="IFR53"/>
          <cell r="IFS53"/>
          <cell r="IFT53"/>
          <cell r="IFU53"/>
          <cell r="IFV53"/>
          <cell r="IFW53"/>
          <cell r="IFX53"/>
          <cell r="IFY53"/>
          <cell r="IFZ53"/>
          <cell r="IGA53"/>
          <cell r="IGB53"/>
          <cell r="IGC53"/>
          <cell r="IGD53"/>
          <cell r="IGE53"/>
          <cell r="IGF53"/>
          <cell r="IGG53"/>
          <cell r="IGH53"/>
          <cell r="IGI53"/>
          <cell r="IGJ53"/>
          <cell r="IGK53"/>
          <cell r="IGL53"/>
          <cell r="IGM53"/>
          <cell r="IGN53"/>
          <cell r="IGO53"/>
          <cell r="IGP53"/>
          <cell r="IGQ53"/>
          <cell r="IGR53"/>
          <cell r="IGS53"/>
          <cell r="IGT53"/>
          <cell r="IGU53"/>
          <cell r="IGV53"/>
          <cell r="IGW53"/>
          <cell r="IGX53"/>
          <cell r="IGY53"/>
          <cell r="IGZ53"/>
          <cell r="IHA53"/>
          <cell r="IHB53"/>
          <cell r="IHC53"/>
          <cell r="IHD53"/>
          <cell r="IHE53"/>
          <cell r="IHF53"/>
          <cell r="IHG53"/>
          <cell r="IHH53"/>
          <cell r="IHI53"/>
          <cell r="IHJ53"/>
          <cell r="IHK53"/>
          <cell r="IHL53"/>
          <cell r="IHM53"/>
          <cell r="IHN53"/>
          <cell r="IHO53"/>
          <cell r="IHP53"/>
          <cell r="IHQ53"/>
          <cell r="IHR53"/>
          <cell r="IHS53"/>
          <cell r="IHT53"/>
          <cell r="IHU53"/>
          <cell r="IHV53"/>
          <cell r="IHW53"/>
          <cell r="IHX53"/>
          <cell r="IHY53"/>
          <cell r="IHZ53"/>
          <cell r="IIA53"/>
          <cell r="IIB53"/>
          <cell r="IIC53"/>
          <cell r="IID53"/>
          <cell r="IIE53"/>
          <cell r="IIF53"/>
          <cell r="IIG53"/>
          <cell r="IIH53"/>
          <cell r="III53"/>
          <cell r="IIJ53"/>
          <cell r="IIK53"/>
          <cell r="IIL53"/>
          <cell r="IIM53"/>
          <cell r="IIN53"/>
          <cell r="IIO53"/>
          <cell r="IIP53"/>
          <cell r="IIQ53"/>
          <cell r="IIR53"/>
          <cell r="IIS53"/>
          <cell r="IIT53"/>
          <cell r="IIU53"/>
          <cell r="IIV53"/>
          <cell r="IIW53"/>
          <cell r="IIX53"/>
          <cell r="IIY53"/>
          <cell r="IIZ53"/>
          <cell r="IJA53"/>
          <cell r="IJB53"/>
          <cell r="IJC53"/>
          <cell r="IJD53"/>
          <cell r="IJE53"/>
          <cell r="IJF53"/>
          <cell r="IJG53"/>
          <cell r="IJH53"/>
          <cell r="IJI53"/>
          <cell r="IJJ53"/>
          <cell r="IJK53"/>
          <cell r="IJL53"/>
          <cell r="IJM53"/>
          <cell r="IJN53"/>
          <cell r="IJO53"/>
          <cell r="IJP53"/>
          <cell r="IJQ53"/>
          <cell r="IJR53"/>
          <cell r="IJS53"/>
          <cell r="IJT53"/>
          <cell r="IJU53"/>
          <cell r="IJV53"/>
          <cell r="IJW53"/>
          <cell r="IJX53"/>
          <cell r="IJY53"/>
          <cell r="IJZ53"/>
          <cell r="IKA53"/>
          <cell r="IKB53"/>
          <cell r="IKC53"/>
          <cell r="IKD53"/>
          <cell r="IKE53"/>
          <cell r="IKF53"/>
          <cell r="IKG53"/>
          <cell r="IKH53"/>
          <cell r="IKI53"/>
          <cell r="IKJ53"/>
          <cell r="IKK53"/>
          <cell r="IKL53"/>
          <cell r="IKM53"/>
          <cell r="IKN53"/>
          <cell r="IKO53"/>
          <cell r="IKP53"/>
          <cell r="IKQ53"/>
          <cell r="IKR53"/>
          <cell r="IKS53"/>
          <cell r="IKT53"/>
          <cell r="IKU53"/>
          <cell r="IKV53"/>
          <cell r="IKW53"/>
          <cell r="IKX53"/>
          <cell r="IKY53"/>
          <cell r="IKZ53"/>
          <cell r="ILA53"/>
          <cell r="ILB53"/>
          <cell r="ILC53"/>
          <cell r="ILD53"/>
          <cell r="ILE53"/>
          <cell r="ILF53"/>
          <cell r="ILG53"/>
          <cell r="ILH53"/>
          <cell r="ILI53"/>
          <cell r="ILJ53"/>
          <cell r="ILK53"/>
          <cell r="ILL53"/>
          <cell r="ILM53"/>
          <cell r="ILN53"/>
          <cell r="ILO53"/>
          <cell r="ILP53"/>
          <cell r="ILQ53"/>
          <cell r="ILR53"/>
          <cell r="ILS53"/>
          <cell r="ILT53"/>
          <cell r="ILU53"/>
          <cell r="ILV53"/>
          <cell r="ILW53"/>
          <cell r="ILX53"/>
          <cell r="ILY53"/>
          <cell r="ILZ53"/>
          <cell r="IMA53"/>
          <cell r="IMB53"/>
          <cell r="IMC53"/>
          <cell r="IMD53"/>
          <cell r="IME53"/>
          <cell r="IMF53"/>
          <cell r="IMG53"/>
          <cell r="IMH53"/>
          <cell r="IMI53"/>
          <cell r="IMJ53"/>
          <cell r="IMK53"/>
          <cell r="IML53"/>
          <cell r="IMM53"/>
          <cell r="IMN53"/>
          <cell r="IMO53"/>
          <cell r="IMP53"/>
          <cell r="IMQ53"/>
          <cell r="IMR53"/>
          <cell r="IMS53"/>
          <cell r="IMT53"/>
          <cell r="IMU53"/>
          <cell r="IMV53"/>
          <cell r="IMW53"/>
          <cell r="IMX53"/>
          <cell r="IMY53"/>
          <cell r="IMZ53"/>
          <cell r="INA53"/>
          <cell r="INB53"/>
          <cell r="INC53"/>
          <cell r="IND53"/>
          <cell r="INE53"/>
          <cell r="INF53"/>
          <cell r="ING53"/>
          <cell r="INH53"/>
          <cell r="INI53"/>
          <cell r="INJ53"/>
          <cell r="INK53"/>
          <cell r="INL53"/>
          <cell r="INM53"/>
          <cell r="INN53"/>
          <cell r="INO53"/>
          <cell r="INP53"/>
          <cell r="INQ53"/>
          <cell r="INR53"/>
          <cell r="INS53"/>
          <cell r="INT53"/>
          <cell r="INU53"/>
          <cell r="INV53"/>
          <cell r="INW53"/>
          <cell r="INX53"/>
          <cell r="INY53"/>
          <cell r="INZ53"/>
          <cell r="IOA53"/>
          <cell r="IOB53"/>
          <cell r="IOC53"/>
          <cell r="IOD53"/>
          <cell r="IOE53"/>
          <cell r="IOF53"/>
          <cell r="IOG53"/>
          <cell r="IOH53"/>
          <cell r="IOI53"/>
          <cell r="IOJ53"/>
          <cell r="IOK53"/>
          <cell r="IOL53"/>
          <cell r="IOM53"/>
          <cell r="ION53"/>
          <cell r="IOO53"/>
          <cell r="IOP53"/>
          <cell r="IOQ53"/>
          <cell r="IOR53"/>
          <cell r="IOS53"/>
          <cell r="IOT53"/>
          <cell r="IOU53"/>
          <cell r="IOV53"/>
          <cell r="IOW53"/>
          <cell r="IOX53"/>
          <cell r="IOY53"/>
          <cell r="IOZ53"/>
          <cell r="IPA53"/>
          <cell r="IPB53"/>
          <cell r="IPC53"/>
          <cell r="IPD53"/>
          <cell r="IPE53"/>
          <cell r="IPF53"/>
          <cell r="IPG53"/>
          <cell r="IPH53"/>
          <cell r="IPI53"/>
          <cell r="IPJ53"/>
          <cell r="IPK53"/>
          <cell r="IPL53"/>
          <cell r="IPM53"/>
          <cell r="IPN53"/>
          <cell r="IPO53"/>
          <cell r="IPP53"/>
          <cell r="IPQ53"/>
          <cell r="IPR53"/>
          <cell r="IPS53"/>
          <cell r="IPT53"/>
          <cell r="IPU53"/>
          <cell r="IPV53"/>
          <cell r="IPW53"/>
          <cell r="IPX53"/>
          <cell r="IPY53"/>
          <cell r="IPZ53"/>
          <cell r="IQA53"/>
          <cell r="IQB53"/>
          <cell r="IQC53"/>
          <cell r="IQD53"/>
          <cell r="IQE53"/>
          <cell r="IQF53"/>
          <cell r="IQG53"/>
          <cell r="IQH53"/>
          <cell r="IQI53"/>
          <cell r="IQJ53"/>
          <cell r="IQK53"/>
          <cell r="IQL53"/>
          <cell r="IQM53"/>
          <cell r="IQN53"/>
          <cell r="IQO53"/>
          <cell r="IQP53"/>
          <cell r="IQQ53"/>
          <cell r="IQR53"/>
          <cell r="IQS53"/>
          <cell r="IQT53"/>
          <cell r="IQU53"/>
          <cell r="IQV53"/>
          <cell r="IQW53"/>
          <cell r="IQX53"/>
          <cell r="IQY53"/>
          <cell r="IQZ53"/>
          <cell r="IRA53"/>
          <cell r="IRB53"/>
          <cell r="IRC53"/>
          <cell r="IRD53"/>
          <cell r="IRE53"/>
          <cell r="IRF53"/>
          <cell r="IRG53"/>
          <cell r="IRH53"/>
          <cell r="IRI53"/>
          <cell r="IRJ53"/>
          <cell r="IRK53"/>
          <cell r="IRL53"/>
          <cell r="IRM53"/>
          <cell r="IRN53"/>
          <cell r="IRO53"/>
          <cell r="IRP53"/>
          <cell r="IRQ53"/>
          <cell r="IRR53"/>
          <cell r="IRS53"/>
          <cell r="IRT53"/>
          <cell r="IRU53"/>
          <cell r="IRV53"/>
          <cell r="IRW53"/>
          <cell r="IRX53"/>
          <cell r="IRY53"/>
          <cell r="IRZ53"/>
          <cell r="ISA53"/>
          <cell r="ISB53"/>
          <cell r="ISC53"/>
          <cell r="ISD53"/>
          <cell r="ISE53"/>
          <cell r="ISF53"/>
          <cell r="ISG53"/>
          <cell r="ISH53"/>
          <cell r="ISI53"/>
          <cell r="ISJ53"/>
          <cell r="ISK53"/>
          <cell r="ISL53"/>
          <cell r="ISM53"/>
          <cell r="ISN53"/>
          <cell r="ISO53"/>
          <cell r="ISP53"/>
          <cell r="ISQ53"/>
          <cell r="ISR53"/>
          <cell r="ISS53"/>
          <cell r="IST53"/>
          <cell r="ISU53"/>
          <cell r="ISV53"/>
          <cell r="ISW53"/>
          <cell r="ISX53"/>
          <cell r="ISY53"/>
          <cell r="ISZ53"/>
          <cell r="ITA53"/>
          <cell r="ITB53"/>
          <cell r="ITC53"/>
          <cell r="ITD53"/>
          <cell r="ITE53"/>
          <cell r="ITF53"/>
          <cell r="ITG53"/>
          <cell r="ITH53"/>
          <cell r="ITI53"/>
          <cell r="ITJ53"/>
          <cell r="ITK53"/>
          <cell r="ITL53"/>
          <cell r="ITM53"/>
          <cell r="ITN53"/>
          <cell r="ITO53"/>
          <cell r="ITP53"/>
          <cell r="ITQ53"/>
          <cell r="ITR53"/>
          <cell r="ITS53"/>
          <cell r="ITT53"/>
          <cell r="ITU53"/>
          <cell r="ITV53"/>
          <cell r="ITW53"/>
          <cell r="ITX53"/>
          <cell r="ITY53"/>
          <cell r="ITZ53"/>
          <cell r="IUA53"/>
          <cell r="IUB53"/>
          <cell r="IUC53"/>
          <cell r="IUD53"/>
          <cell r="IUE53"/>
          <cell r="IUF53"/>
          <cell r="IUG53"/>
          <cell r="IUH53"/>
          <cell r="IUI53"/>
          <cell r="IUJ53"/>
          <cell r="IUK53"/>
          <cell r="IUL53"/>
          <cell r="IUM53"/>
          <cell r="IUN53"/>
          <cell r="IUO53"/>
          <cell r="IUP53"/>
          <cell r="IUQ53"/>
          <cell r="IUR53"/>
          <cell r="IUS53"/>
          <cell r="IUT53"/>
          <cell r="IUU53"/>
          <cell r="IUV53"/>
          <cell r="IUW53"/>
          <cell r="IUX53"/>
          <cell r="IUY53"/>
          <cell r="IUZ53"/>
          <cell r="IVA53"/>
          <cell r="IVB53"/>
          <cell r="IVC53"/>
          <cell r="IVD53"/>
          <cell r="IVE53"/>
          <cell r="IVF53"/>
          <cell r="IVG53"/>
          <cell r="IVH53"/>
          <cell r="IVI53"/>
          <cell r="IVJ53"/>
          <cell r="IVK53"/>
          <cell r="IVL53"/>
          <cell r="IVM53"/>
          <cell r="IVN53"/>
          <cell r="IVO53"/>
          <cell r="IVP53"/>
          <cell r="IVQ53"/>
          <cell r="IVR53"/>
          <cell r="IVS53"/>
          <cell r="IVT53"/>
          <cell r="IVU53"/>
          <cell r="IVV53"/>
          <cell r="IVW53"/>
          <cell r="IVX53"/>
          <cell r="IVY53"/>
          <cell r="IVZ53"/>
          <cell r="IWA53"/>
          <cell r="IWB53"/>
          <cell r="IWC53"/>
          <cell r="IWD53"/>
          <cell r="IWE53"/>
          <cell r="IWF53"/>
          <cell r="IWG53"/>
          <cell r="IWH53"/>
          <cell r="IWI53"/>
          <cell r="IWJ53"/>
          <cell r="IWK53"/>
          <cell r="IWL53"/>
          <cell r="IWM53"/>
          <cell r="IWN53"/>
          <cell r="IWO53"/>
          <cell r="IWP53"/>
          <cell r="IWQ53"/>
          <cell r="IWR53"/>
          <cell r="IWS53"/>
          <cell r="IWT53"/>
          <cell r="IWU53"/>
          <cell r="IWV53"/>
          <cell r="IWW53"/>
          <cell r="IWX53"/>
          <cell r="IWY53"/>
          <cell r="IWZ53"/>
          <cell r="IXA53"/>
          <cell r="IXB53"/>
          <cell r="IXC53"/>
          <cell r="IXD53"/>
          <cell r="IXE53"/>
          <cell r="IXF53"/>
          <cell r="IXG53"/>
          <cell r="IXH53"/>
          <cell r="IXI53"/>
          <cell r="IXJ53"/>
          <cell r="IXK53"/>
          <cell r="IXL53"/>
          <cell r="IXM53"/>
          <cell r="IXN53"/>
          <cell r="IXO53"/>
          <cell r="IXP53"/>
          <cell r="IXQ53"/>
          <cell r="IXR53"/>
          <cell r="IXS53"/>
          <cell r="IXT53"/>
          <cell r="IXU53"/>
          <cell r="IXV53"/>
          <cell r="IXW53"/>
          <cell r="IXX53"/>
          <cell r="IXY53"/>
          <cell r="IXZ53"/>
          <cell r="IYA53"/>
          <cell r="IYB53"/>
          <cell r="IYC53"/>
          <cell r="IYD53"/>
          <cell r="IYE53"/>
          <cell r="IYF53"/>
          <cell r="IYG53"/>
          <cell r="IYH53"/>
          <cell r="IYI53"/>
          <cell r="IYJ53"/>
          <cell r="IYK53"/>
          <cell r="IYL53"/>
          <cell r="IYM53"/>
          <cell r="IYN53"/>
          <cell r="IYO53"/>
          <cell r="IYP53"/>
          <cell r="IYQ53"/>
          <cell r="IYR53"/>
          <cell r="IYS53"/>
          <cell r="IYT53"/>
          <cell r="IYU53"/>
          <cell r="IYV53"/>
          <cell r="IYW53"/>
          <cell r="IYX53"/>
          <cell r="IYY53"/>
          <cell r="IYZ53"/>
          <cell r="IZA53"/>
          <cell r="IZB53"/>
          <cell r="IZC53"/>
          <cell r="IZD53"/>
          <cell r="IZE53"/>
          <cell r="IZF53"/>
          <cell r="IZG53"/>
          <cell r="IZH53"/>
          <cell r="IZI53"/>
          <cell r="IZJ53"/>
          <cell r="IZK53"/>
          <cell r="IZL53"/>
          <cell r="IZM53"/>
          <cell r="IZN53"/>
          <cell r="IZO53"/>
          <cell r="IZP53"/>
          <cell r="IZQ53"/>
          <cell r="IZR53"/>
          <cell r="IZS53"/>
          <cell r="IZT53"/>
          <cell r="IZU53"/>
          <cell r="IZV53"/>
          <cell r="IZW53"/>
          <cell r="IZX53"/>
          <cell r="IZY53"/>
          <cell r="IZZ53"/>
          <cell r="JAA53"/>
          <cell r="JAB53"/>
          <cell r="JAC53"/>
          <cell r="JAD53"/>
          <cell r="JAE53"/>
          <cell r="JAF53"/>
          <cell r="JAG53"/>
          <cell r="JAH53"/>
          <cell r="JAI53"/>
          <cell r="JAJ53"/>
          <cell r="JAK53"/>
          <cell r="JAL53"/>
          <cell r="JAM53"/>
          <cell r="JAN53"/>
          <cell r="JAO53"/>
          <cell r="JAP53"/>
          <cell r="JAQ53"/>
          <cell r="JAR53"/>
          <cell r="JAS53"/>
          <cell r="JAT53"/>
          <cell r="JAU53"/>
          <cell r="JAV53"/>
          <cell r="JAW53"/>
          <cell r="JAX53"/>
          <cell r="JAY53"/>
          <cell r="JAZ53"/>
          <cell r="JBA53"/>
          <cell r="JBB53"/>
          <cell r="JBC53"/>
          <cell r="JBD53"/>
          <cell r="JBE53"/>
          <cell r="JBF53"/>
          <cell r="JBG53"/>
          <cell r="JBH53"/>
          <cell r="JBI53"/>
          <cell r="JBJ53"/>
          <cell r="JBK53"/>
          <cell r="JBL53"/>
          <cell r="JBM53"/>
          <cell r="JBN53"/>
          <cell r="JBO53"/>
          <cell r="JBP53"/>
          <cell r="JBQ53"/>
          <cell r="JBR53"/>
          <cell r="JBS53"/>
          <cell r="JBT53"/>
          <cell r="JBU53"/>
          <cell r="JBV53"/>
          <cell r="JBW53"/>
          <cell r="JBX53"/>
          <cell r="JBY53"/>
          <cell r="JBZ53"/>
          <cell r="JCA53"/>
          <cell r="JCB53"/>
          <cell r="JCC53"/>
          <cell r="JCD53"/>
          <cell r="JCE53"/>
          <cell r="JCF53"/>
          <cell r="JCG53"/>
          <cell r="JCH53"/>
          <cell r="JCI53"/>
          <cell r="JCJ53"/>
          <cell r="JCK53"/>
          <cell r="JCL53"/>
          <cell r="JCM53"/>
          <cell r="JCN53"/>
          <cell r="JCO53"/>
          <cell r="JCP53"/>
          <cell r="JCQ53"/>
          <cell r="JCR53"/>
          <cell r="JCS53"/>
          <cell r="JCT53"/>
          <cell r="JCU53"/>
          <cell r="JCV53"/>
          <cell r="JCW53"/>
          <cell r="JCX53"/>
          <cell r="JCY53"/>
          <cell r="JCZ53"/>
          <cell r="JDA53"/>
          <cell r="JDB53"/>
          <cell r="JDC53"/>
          <cell r="JDD53"/>
          <cell r="JDE53"/>
          <cell r="JDF53"/>
          <cell r="JDG53"/>
          <cell r="JDH53"/>
          <cell r="JDI53"/>
          <cell r="JDJ53"/>
          <cell r="JDK53"/>
          <cell r="JDL53"/>
          <cell r="JDM53"/>
          <cell r="JDN53"/>
          <cell r="JDO53"/>
          <cell r="JDP53"/>
          <cell r="JDQ53"/>
          <cell r="JDR53"/>
          <cell r="JDS53"/>
          <cell r="JDT53"/>
          <cell r="JDU53"/>
          <cell r="JDV53"/>
          <cell r="JDW53"/>
          <cell r="JDX53"/>
          <cell r="JDY53"/>
          <cell r="JDZ53"/>
          <cell r="JEA53"/>
          <cell r="JEB53"/>
          <cell r="JEC53"/>
          <cell r="JED53"/>
          <cell r="JEE53"/>
          <cell r="JEF53"/>
          <cell r="JEG53"/>
          <cell r="JEH53"/>
          <cell r="JEI53"/>
          <cell r="JEJ53"/>
          <cell r="JEK53"/>
          <cell r="JEL53"/>
          <cell r="JEM53"/>
          <cell r="JEN53"/>
          <cell r="JEO53"/>
          <cell r="JEP53"/>
          <cell r="JEQ53"/>
          <cell r="JER53"/>
          <cell r="JES53"/>
          <cell r="JET53"/>
          <cell r="JEU53"/>
          <cell r="JEV53"/>
          <cell r="JEW53"/>
          <cell r="JEX53"/>
          <cell r="JEY53"/>
          <cell r="JEZ53"/>
          <cell r="JFA53"/>
          <cell r="JFB53"/>
          <cell r="JFC53"/>
          <cell r="JFD53"/>
          <cell r="JFE53"/>
          <cell r="JFF53"/>
          <cell r="JFG53"/>
          <cell r="JFH53"/>
          <cell r="JFI53"/>
          <cell r="JFJ53"/>
          <cell r="JFK53"/>
          <cell r="JFL53"/>
          <cell r="JFM53"/>
          <cell r="JFN53"/>
          <cell r="JFO53"/>
          <cell r="JFP53"/>
          <cell r="JFQ53"/>
          <cell r="JFR53"/>
          <cell r="JFS53"/>
          <cell r="JFT53"/>
          <cell r="JFU53"/>
          <cell r="JFV53"/>
          <cell r="JFW53"/>
          <cell r="JFX53"/>
          <cell r="JFY53"/>
          <cell r="JFZ53"/>
          <cell r="JGA53"/>
          <cell r="JGB53"/>
          <cell r="JGC53"/>
          <cell r="JGD53"/>
          <cell r="JGE53"/>
          <cell r="JGF53"/>
          <cell r="JGG53"/>
          <cell r="JGH53"/>
          <cell r="JGI53"/>
          <cell r="JGJ53"/>
          <cell r="JGK53"/>
          <cell r="JGL53"/>
          <cell r="JGM53"/>
          <cell r="JGN53"/>
          <cell r="JGO53"/>
          <cell r="JGP53"/>
          <cell r="JGQ53"/>
          <cell r="JGR53"/>
          <cell r="JGS53"/>
          <cell r="JGT53"/>
          <cell r="JGU53"/>
          <cell r="JGV53"/>
          <cell r="JGW53"/>
          <cell r="JGX53"/>
          <cell r="JGY53"/>
          <cell r="JGZ53"/>
          <cell r="JHA53"/>
          <cell r="JHB53"/>
          <cell r="JHC53"/>
          <cell r="JHD53"/>
          <cell r="JHE53"/>
          <cell r="JHF53"/>
          <cell r="JHG53"/>
          <cell r="JHH53"/>
          <cell r="JHI53"/>
          <cell r="JHJ53"/>
          <cell r="JHK53"/>
          <cell r="JHL53"/>
          <cell r="JHM53"/>
          <cell r="JHN53"/>
          <cell r="JHO53"/>
          <cell r="JHP53"/>
          <cell r="JHQ53"/>
          <cell r="JHR53"/>
          <cell r="JHS53"/>
          <cell r="JHT53"/>
          <cell r="JHU53"/>
          <cell r="JHV53"/>
          <cell r="JHW53"/>
          <cell r="JHX53"/>
          <cell r="JHY53"/>
          <cell r="JHZ53"/>
          <cell r="JIA53"/>
          <cell r="JIB53"/>
          <cell r="JIC53"/>
          <cell r="JID53"/>
          <cell r="JIE53"/>
          <cell r="JIF53"/>
          <cell r="JIG53"/>
          <cell r="JIH53"/>
          <cell r="JII53"/>
          <cell r="JIJ53"/>
          <cell r="JIK53"/>
          <cell r="JIL53"/>
          <cell r="JIM53"/>
          <cell r="JIN53"/>
          <cell r="JIO53"/>
          <cell r="JIP53"/>
          <cell r="JIQ53"/>
          <cell r="JIR53"/>
          <cell r="JIS53"/>
          <cell r="JIT53"/>
          <cell r="JIU53"/>
          <cell r="JIV53"/>
          <cell r="JIW53"/>
          <cell r="JIX53"/>
          <cell r="JIY53"/>
          <cell r="JIZ53"/>
          <cell r="JJA53"/>
          <cell r="JJB53"/>
          <cell r="JJC53"/>
          <cell r="JJD53"/>
          <cell r="JJE53"/>
          <cell r="JJF53"/>
          <cell r="JJG53"/>
          <cell r="JJH53"/>
          <cell r="JJI53"/>
          <cell r="JJJ53"/>
          <cell r="JJK53"/>
          <cell r="JJL53"/>
          <cell r="JJM53"/>
          <cell r="JJN53"/>
          <cell r="JJO53"/>
          <cell r="JJP53"/>
          <cell r="JJQ53"/>
          <cell r="JJR53"/>
          <cell r="JJS53"/>
          <cell r="JJT53"/>
          <cell r="JJU53"/>
          <cell r="JJV53"/>
          <cell r="JJW53"/>
          <cell r="JJX53"/>
          <cell r="JJY53"/>
          <cell r="JJZ53"/>
          <cell r="JKA53"/>
          <cell r="JKB53"/>
          <cell r="JKC53"/>
          <cell r="JKD53"/>
          <cell r="JKE53"/>
          <cell r="JKF53"/>
          <cell r="JKG53"/>
          <cell r="JKH53"/>
          <cell r="JKI53"/>
          <cell r="JKJ53"/>
          <cell r="JKK53"/>
          <cell r="JKL53"/>
          <cell r="JKM53"/>
          <cell r="JKN53"/>
          <cell r="JKO53"/>
          <cell r="JKP53"/>
          <cell r="JKQ53"/>
          <cell r="JKR53"/>
          <cell r="JKS53"/>
          <cell r="JKT53"/>
          <cell r="JKU53"/>
          <cell r="JKV53"/>
          <cell r="JKW53"/>
          <cell r="JKX53"/>
          <cell r="JKY53"/>
          <cell r="JKZ53"/>
          <cell r="JLA53"/>
          <cell r="JLB53"/>
          <cell r="JLC53"/>
          <cell r="JLD53"/>
          <cell r="JLE53"/>
          <cell r="JLF53"/>
          <cell r="JLG53"/>
          <cell r="JLH53"/>
          <cell r="JLI53"/>
          <cell r="JLJ53"/>
          <cell r="JLK53"/>
          <cell r="JLL53"/>
          <cell r="JLM53"/>
          <cell r="JLN53"/>
          <cell r="JLO53"/>
          <cell r="JLP53"/>
          <cell r="JLQ53"/>
          <cell r="JLR53"/>
          <cell r="JLS53"/>
          <cell r="JLT53"/>
          <cell r="JLU53"/>
          <cell r="JLV53"/>
          <cell r="JLW53"/>
          <cell r="JLX53"/>
          <cell r="JLY53"/>
          <cell r="JLZ53"/>
          <cell r="JMA53"/>
          <cell r="JMB53"/>
          <cell r="JMC53"/>
          <cell r="JMD53"/>
          <cell r="JME53"/>
          <cell r="JMF53"/>
          <cell r="JMG53"/>
          <cell r="JMH53"/>
          <cell r="JMI53"/>
          <cell r="JMJ53"/>
          <cell r="JMK53"/>
          <cell r="JML53"/>
          <cell r="JMM53"/>
          <cell r="JMN53"/>
          <cell r="JMO53"/>
          <cell r="JMP53"/>
          <cell r="JMQ53"/>
          <cell r="JMR53"/>
          <cell r="JMS53"/>
          <cell r="JMT53"/>
          <cell r="JMU53"/>
          <cell r="JMV53"/>
          <cell r="JMW53"/>
          <cell r="JMX53"/>
          <cell r="JMY53"/>
          <cell r="JMZ53"/>
          <cell r="JNA53"/>
          <cell r="JNB53"/>
          <cell r="JNC53"/>
          <cell r="JND53"/>
          <cell r="JNE53"/>
          <cell r="JNF53"/>
          <cell r="JNG53"/>
          <cell r="JNH53"/>
          <cell r="JNI53"/>
          <cell r="JNJ53"/>
          <cell r="JNK53"/>
          <cell r="JNL53"/>
          <cell r="JNM53"/>
          <cell r="JNN53"/>
          <cell r="JNO53"/>
          <cell r="JNP53"/>
          <cell r="JNQ53"/>
          <cell r="JNR53"/>
          <cell r="JNS53"/>
          <cell r="JNT53"/>
          <cell r="JNU53"/>
          <cell r="JNV53"/>
          <cell r="JNW53"/>
          <cell r="JNX53"/>
          <cell r="JNY53"/>
          <cell r="JNZ53"/>
          <cell r="JOA53"/>
          <cell r="JOB53"/>
          <cell r="JOC53"/>
          <cell r="JOD53"/>
          <cell r="JOE53"/>
          <cell r="JOF53"/>
          <cell r="JOG53"/>
          <cell r="JOH53"/>
          <cell r="JOI53"/>
          <cell r="JOJ53"/>
          <cell r="JOK53"/>
          <cell r="JOL53"/>
          <cell r="JOM53"/>
          <cell r="JON53"/>
          <cell r="JOO53"/>
          <cell r="JOP53"/>
          <cell r="JOQ53"/>
          <cell r="JOR53"/>
          <cell r="JOS53"/>
          <cell r="JOT53"/>
          <cell r="JOU53"/>
          <cell r="JOV53"/>
          <cell r="JOW53"/>
          <cell r="JOX53"/>
          <cell r="JOY53"/>
          <cell r="JOZ53"/>
          <cell r="JPA53"/>
          <cell r="JPB53"/>
          <cell r="JPC53"/>
          <cell r="JPD53"/>
          <cell r="JPE53"/>
          <cell r="JPF53"/>
          <cell r="JPG53"/>
          <cell r="JPH53"/>
          <cell r="JPI53"/>
          <cell r="JPJ53"/>
          <cell r="JPK53"/>
          <cell r="JPL53"/>
          <cell r="JPM53"/>
          <cell r="JPN53"/>
          <cell r="JPO53"/>
          <cell r="JPP53"/>
          <cell r="JPQ53"/>
          <cell r="JPR53"/>
          <cell r="JPS53"/>
          <cell r="JPT53"/>
          <cell r="JPU53"/>
          <cell r="JPV53"/>
          <cell r="JPW53"/>
          <cell r="JPX53"/>
          <cell r="JPY53"/>
          <cell r="JPZ53"/>
          <cell r="JQA53"/>
          <cell r="JQB53"/>
          <cell r="JQC53"/>
          <cell r="JQD53"/>
          <cell r="JQE53"/>
          <cell r="JQF53"/>
          <cell r="JQG53"/>
          <cell r="JQH53"/>
          <cell r="JQI53"/>
          <cell r="JQJ53"/>
          <cell r="JQK53"/>
          <cell r="JQL53"/>
          <cell r="JQM53"/>
          <cell r="JQN53"/>
          <cell r="JQO53"/>
          <cell r="JQP53"/>
          <cell r="JQQ53"/>
          <cell r="JQR53"/>
          <cell r="JQS53"/>
          <cell r="JQT53"/>
          <cell r="JQU53"/>
          <cell r="JQV53"/>
          <cell r="JQW53"/>
          <cell r="JQX53"/>
          <cell r="JQY53"/>
          <cell r="JQZ53"/>
          <cell r="JRA53"/>
          <cell r="JRB53"/>
          <cell r="JRC53"/>
          <cell r="JRD53"/>
          <cell r="JRE53"/>
          <cell r="JRF53"/>
          <cell r="JRG53"/>
          <cell r="JRH53"/>
          <cell r="JRI53"/>
          <cell r="JRJ53"/>
          <cell r="JRK53"/>
          <cell r="JRL53"/>
          <cell r="JRM53"/>
          <cell r="JRN53"/>
          <cell r="JRO53"/>
          <cell r="JRP53"/>
          <cell r="JRQ53"/>
          <cell r="JRR53"/>
          <cell r="JRS53"/>
          <cell r="JRT53"/>
          <cell r="JRU53"/>
          <cell r="JRV53"/>
          <cell r="JRW53"/>
          <cell r="JRX53"/>
          <cell r="JRY53"/>
          <cell r="JRZ53"/>
          <cell r="JSA53"/>
          <cell r="JSB53"/>
          <cell r="JSC53"/>
          <cell r="JSD53"/>
          <cell r="JSE53"/>
          <cell r="JSF53"/>
          <cell r="JSG53"/>
          <cell r="JSH53"/>
          <cell r="JSI53"/>
          <cell r="JSJ53"/>
          <cell r="JSK53"/>
          <cell r="JSL53"/>
          <cell r="JSM53"/>
          <cell r="JSN53"/>
          <cell r="JSO53"/>
          <cell r="JSP53"/>
          <cell r="JSQ53"/>
          <cell r="JSR53"/>
          <cell r="JSS53"/>
          <cell r="JST53"/>
          <cell r="JSU53"/>
          <cell r="JSV53"/>
          <cell r="JSW53"/>
          <cell r="JSX53"/>
          <cell r="JSY53"/>
          <cell r="JSZ53"/>
          <cell r="JTA53"/>
          <cell r="JTB53"/>
          <cell r="JTC53"/>
          <cell r="JTD53"/>
          <cell r="JTE53"/>
          <cell r="JTF53"/>
          <cell r="JTG53"/>
          <cell r="JTH53"/>
          <cell r="JTI53"/>
          <cell r="JTJ53"/>
          <cell r="JTK53"/>
          <cell r="JTL53"/>
          <cell r="JTM53"/>
          <cell r="JTN53"/>
          <cell r="JTO53"/>
          <cell r="JTP53"/>
          <cell r="JTQ53"/>
          <cell r="JTR53"/>
          <cell r="JTS53"/>
          <cell r="JTT53"/>
          <cell r="JTU53"/>
          <cell r="JTV53"/>
          <cell r="JTW53"/>
          <cell r="JTX53"/>
          <cell r="JTY53"/>
          <cell r="JTZ53"/>
          <cell r="JUA53"/>
          <cell r="JUB53"/>
          <cell r="JUC53"/>
          <cell r="JUD53"/>
          <cell r="JUE53"/>
          <cell r="JUF53"/>
          <cell r="JUG53"/>
          <cell r="JUH53"/>
          <cell r="JUI53"/>
          <cell r="JUJ53"/>
          <cell r="JUK53"/>
          <cell r="JUL53"/>
          <cell r="JUM53"/>
          <cell r="JUN53"/>
          <cell r="JUO53"/>
          <cell r="JUP53"/>
          <cell r="JUQ53"/>
          <cell r="JUR53"/>
          <cell r="JUS53"/>
          <cell r="JUT53"/>
          <cell r="JUU53"/>
          <cell r="JUV53"/>
          <cell r="JUW53"/>
          <cell r="JUX53"/>
          <cell r="JUY53"/>
          <cell r="JUZ53"/>
          <cell r="JVA53"/>
          <cell r="JVB53"/>
          <cell r="JVC53"/>
          <cell r="JVD53"/>
          <cell r="JVE53"/>
          <cell r="JVF53"/>
          <cell r="JVG53"/>
          <cell r="JVH53"/>
          <cell r="JVI53"/>
          <cell r="JVJ53"/>
          <cell r="JVK53"/>
          <cell r="JVL53"/>
          <cell r="JVM53"/>
          <cell r="JVN53"/>
          <cell r="JVO53"/>
          <cell r="JVP53"/>
          <cell r="JVQ53"/>
          <cell r="JVR53"/>
          <cell r="JVS53"/>
          <cell r="JVT53"/>
          <cell r="JVU53"/>
          <cell r="JVV53"/>
          <cell r="JVW53"/>
          <cell r="JVX53"/>
          <cell r="JVY53"/>
          <cell r="JVZ53"/>
          <cell r="JWA53"/>
          <cell r="JWB53"/>
          <cell r="JWC53"/>
          <cell r="JWD53"/>
          <cell r="JWE53"/>
          <cell r="JWF53"/>
          <cell r="JWG53"/>
          <cell r="JWH53"/>
          <cell r="JWI53"/>
          <cell r="JWJ53"/>
          <cell r="JWK53"/>
          <cell r="JWL53"/>
          <cell r="JWM53"/>
          <cell r="JWN53"/>
          <cell r="JWO53"/>
          <cell r="JWP53"/>
          <cell r="JWQ53"/>
          <cell r="JWR53"/>
          <cell r="JWS53"/>
          <cell r="JWT53"/>
          <cell r="JWU53"/>
          <cell r="JWV53"/>
          <cell r="JWW53"/>
          <cell r="JWX53"/>
          <cell r="JWY53"/>
          <cell r="JWZ53"/>
          <cell r="JXA53"/>
          <cell r="JXB53"/>
          <cell r="JXC53"/>
          <cell r="JXD53"/>
          <cell r="JXE53"/>
          <cell r="JXF53"/>
          <cell r="JXG53"/>
          <cell r="JXH53"/>
          <cell r="JXI53"/>
          <cell r="JXJ53"/>
          <cell r="JXK53"/>
          <cell r="JXL53"/>
          <cell r="JXM53"/>
          <cell r="JXN53"/>
          <cell r="JXO53"/>
          <cell r="JXP53"/>
          <cell r="JXQ53"/>
          <cell r="JXR53"/>
          <cell r="JXS53"/>
          <cell r="JXT53"/>
          <cell r="JXU53"/>
          <cell r="JXV53"/>
          <cell r="JXW53"/>
          <cell r="JXX53"/>
          <cell r="JXY53"/>
          <cell r="JXZ53"/>
          <cell r="JYA53"/>
          <cell r="JYB53"/>
          <cell r="JYC53"/>
          <cell r="JYD53"/>
          <cell r="JYE53"/>
          <cell r="JYF53"/>
          <cell r="JYG53"/>
          <cell r="JYH53"/>
          <cell r="JYI53"/>
          <cell r="JYJ53"/>
          <cell r="JYK53"/>
          <cell r="JYL53"/>
          <cell r="JYM53"/>
          <cell r="JYN53"/>
          <cell r="JYO53"/>
          <cell r="JYP53"/>
          <cell r="JYQ53"/>
          <cell r="JYR53"/>
          <cell r="JYS53"/>
          <cell r="JYT53"/>
          <cell r="JYU53"/>
          <cell r="JYV53"/>
          <cell r="JYW53"/>
          <cell r="JYX53"/>
          <cell r="JYY53"/>
          <cell r="JYZ53"/>
          <cell r="JZA53"/>
          <cell r="JZB53"/>
          <cell r="JZC53"/>
          <cell r="JZD53"/>
          <cell r="JZE53"/>
          <cell r="JZF53"/>
          <cell r="JZG53"/>
          <cell r="JZH53"/>
          <cell r="JZI53"/>
          <cell r="JZJ53"/>
          <cell r="JZK53"/>
          <cell r="JZL53"/>
          <cell r="JZM53"/>
          <cell r="JZN53"/>
          <cell r="JZO53"/>
          <cell r="JZP53"/>
          <cell r="JZQ53"/>
          <cell r="JZR53"/>
          <cell r="JZS53"/>
          <cell r="JZT53"/>
          <cell r="JZU53"/>
          <cell r="JZV53"/>
          <cell r="JZW53"/>
          <cell r="JZX53"/>
          <cell r="JZY53"/>
          <cell r="JZZ53"/>
          <cell r="KAA53"/>
          <cell r="KAB53"/>
          <cell r="KAC53"/>
          <cell r="KAD53"/>
          <cell r="KAE53"/>
          <cell r="KAF53"/>
          <cell r="KAG53"/>
          <cell r="KAH53"/>
          <cell r="KAI53"/>
          <cell r="KAJ53"/>
          <cell r="KAK53"/>
          <cell r="KAL53"/>
          <cell r="KAM53"/>
          <cell r="KAN53"/>
          <cell r="KAO53"/>
          <cell r="KAP53"/>
          <cell r="KAQ53"/>
          <cell r="KAR53"/>
          <cell r="KAS53"/>
          <cell r="KAT53"/>
          <cell r="KAU53"/>
          <cell r="KAV53"/>
          <cell r="KAW53"/>
          <cell r="KAX53"/>
          <cell r="KAY53"/>
          <cell r="KAZ53"/>
          <cell r="KBA53"/>
          <cell r="KBB53"/>
          <cell r="KBC53"/>
          <cell r="KBD53"/>
          <cell r="KBE53"/>
          <cell r="KBF53"/>
          <cell r="KBG53"/>
          <cell r="KBH53"/>
          <cell r="KBI53"/>
          <cell r="KBJ53"/>
          <cell r="KBK53"/>
          <cell r="KBL53"/>
          <cell r="KBM53"/>
          <cell r="KBN53"/>
          <cell r="KBO53"/>
          <cell r="KBP53"/>
          <cell r="KBQ53"/>
          <cell r="KBR53"/>
          <cell r="KBS53"/>
          <cell r="KBT53"/>
          <cell r="KBU53"/>
          <cell r="KBV53"/>
          <cell r="KBW53"/>
          <cell r="KBX53"/>
          <cell r="KBY53"/>
          <cell r="KBZ53"/>
          <cell r="KCA53"/>
          <cell r="KCB53"/>
          <cell r="KCC53"/>
          <cell r="KCD53"/>
          <cell r="KCE53"/>
          <cell r="KCF53"/>
          <cell r="KCG53"/>
          <cell r="KCH53"/>
          <cell r="KCI53"/>
          <cell r="KCJ53"/>
          <cell r="KCK53"/>
          <cell r="KCL53"/>
          <cell r="KCM53"/>
          <cell r="KCN53"/>
          <cell r="KCO53"/>
          <cell r="KCP53"/>
          <cell r="KCQ53"/>
          <cell r="KCR53"/>
          <cell r="KCS53"/>
          <cell r="KCT53"/>
          <cell r="KCU53"/>
          <cell r="KCV53"/>
          <cell r="KCW53"/>
          <cell r="KCX53"/>
          <cell r="KCY53"/>
          <cell r="KCZ53"/>
          <cell r="KDA53"/>
          <cell r="KDB53"/>
          <cell r="KDC53"/>
          <cell r="KDD53"/>
          <cell r="KDE53"/>
          <cell r="KDF53"/>
          <cell r="KDG53"/>
          <cell r="KDH53"/>
          <cell r="KDI53"/>
          <cell r="KDJ53"/>
          <cell r="KDK53"/>
          <cell r="KDL53"/>
          <cell r="KDM53"/>
          <cell r="KDN53"/>
          <cell r="KDO53"/>
          <cell r="KDP53"/>
          <cell r="KDQ53"/>
          <cell r="KDR53"/>
          <cell r="KDS53"/>
          <cell r="KDT53"/>
          <cell r="KDU53"/>
          <cell r="KDV53"/>
          <cell r="KDW53"/>
          <cell r="KDX53"/>
          <cell r="KDY53"/>
          <cell r="KDZ53"/>
          <cell r="KEA53"/>
          <cell r="KEB53"/>
          <cell r="KEC53"/>
          <cell r="KED53"/>
          <cell r="KEE53"/>
          <cell r="KEF53"/>
          <cell r="KEG53"/>
          <cell r="KEH53"/>
          <cell r="KEI53"/>
          <cell r="KEJ53"/>
          <cell r="KEK53"/>
          <cell r="KEL53"/>
          <cell r="KEM53"/>
          <cell r="KEN53"/>
          <cell r="KEO53"/>
          <cell r="KEP53"/>
          <cell r="KEQ53"/>
          <cell r="KER53"/>
          <cell r="KES53"/>
          <cell r="KET53"/>
          <cell r="KEU53"/>
          <cell r="KEV53"/>
          <cell r="KEW53"/>
          <cell r="KEX53"/>
          <cell r="KEY53"/>
          <cell r="KEZ53"/>
          <cell r="KFA53"/>
          <cell r="KFB53"/>
          <cell r="KFC53"/>
          <cell r="KFD53"/>
          <cell r="KFE53"/>
          <cell r="KFF53"/>
          <cell r="KFG53"/>
          <cell r="KFH53"/>
          <cell r="KFI53"/>
          <cell r="KFJ53"/>
          <cell r="KFK53"/>
          <cell r="KFL53"/>
          <cell r="KFM53"/>
          <cell r="KFN53"/>
          <cell r="KFO53"/>
          <cell r="KFP53"/>
          <cell r="KFQ53"/>
          <cell r="KFR53"/>
          <cell r="KFS53"/>
          <cell r="KFT53"/>
          <cell r="KFU53"/>
          <cell r="KFV53"/>
          <cell r="KFW53"/>
          <cell r="KFX53"/>
          <cell r="KFY53"/>
          <cell r="KFZ53"/>
          <cell r="KGA53"/>
          <cell r="KGB53"/>
          <cell r="KGC53"/>
          <cell r="KGD53"/>
          <cell r="KGE53"/>
          <cell r="KGF53"/>
          <cell r="KGG53"/>
          <cell r="KGH53"/>
          <cell r="KGI53"/>
          <cell r="KGJ53"/>
          <cell r="KGK53"/>
          <cell r="KGL53"/>
          <cell r="KGM53"/>
          <cell r="KGN53"/>
          <cell r="KGO53"/>
          <cell r="KGP53"/>
          <cell r="KGQ53"/>
          <cell r="KGR53"/>
          <cell r="KGS53"/>
          <cell r="KGT53"/>
          <cell r="KGU53"/>
          <cell r="KGV53"/>
          <cell r="KGW53"/>
          <cell r="KGX53"/>
          <cell r="KGY53"/>
          <cell r="KGZ53"/>
          <cell r="KHA53"/>
          <cell r="KHB53"/>
          <cell r="KHC53"/>
          <cell r="KHD53"/>
          <cell r="KHE53"/>
          <cell r="KHF53"/>
          <cell r="KHG53"/>
          <cell r="KHH53"/>
          <cell r="KHI53"/>
          <cell r="KHJ53"/>
          <cell r="KHK53"/>
          <cell r="KHL53"/>
          <cell r="KHM53"/>
          <cell r="KHN53"/>
          <cell r="KHO53"/>
          <cell r="KHP53"/>
          <cell r="KHQ53"/>
          <cell r="KHR53"/>
          <cell r="KHS53"/>
          <cell r="KHT53"/>
          <cell r="KHU53"/>
          <cell r="KHV53"/>
          <cell r="KHW53"/>
          <cell r="KHX53"/>
          <cell r="KHY53"/>
          <cell r="KHZ53"/>
          <cell r="KIA53"/>
          <cell r="KIB53"/>
          <cell r="KIC53"/>
          <cell r="KID53"/>
          <cell r="KIE53"/>
          <cell r="KIF53"/>
          <cell r="KIG53"/>
          <cell r="KIH53"/>
          <cell r="KII53"/>
          <cell r="KIJ53"/>
          <cell r="KIK53"/>
          <cell r="KIL53"/>
          <cell r="KIM53"/>
          <cell r="KIN53"/>
          <cell r="KIO53"/>
          <cell r="KIP53"/>
          <cell r="KIQ53"/>
          <cell r="KIR53"/>
          <cell r="KIS53"/>
          <cell r="KIT53"/>
          <cell r="KIU53"/>
          <cell r="KIV53"/>
          <cell r="KIW53"/>
          <cell r="KIX53"/>
          <cell r="KIY53"/>
          <cell r="KIZ53"/>
          <cell r="KJA53"/>
          <cell r="KJB53"/>
          <cell r="KJC53"/>
          <cell r="KJD53"/>
          <cell r="KJE53"/>
          <cell r="KJF53"/>
          <cell r="KJG53"/>
          <cell r="KJH53"/>
          <cell r="KJI53"/>
          <cell r="KJJ53"/>
          <cell r="KJK53"/>
          <cell r="KJL53"/>
          <cell r="KJM53"/>
          <cell r="KJN53"/>
          <cell r="KJO53"/>
          <cell r="KJP53"/>
          <cell r="KJQ53"/>
          <cell r="KJR53"/>
          <cell r="KJS53"/>
          <cell r="KJT53"/>
          <cell r="KJU53"/>
          <cell r="KJV53"/>
          <cell r="KJW53"/>
          <cell r="KJX53"/>
          <cell r="KJY53"/>
          <cell r="KJZ53"/>
          <cell r="KKA53"/>
          <cell r="KKB53"/>
          <cell r="KKC53"/>
          <cell r="KKD53"/>
          <cell r="KKE53"/>
          <cell r="KKF53"/>
          <cell r="KKG53"/>
          <cell r="KKH53"/>
          <cell r="KKI53"/>
          <cell r="KKJ53"/>
          <cell r="KKK53"/>
          <cell r="KKL53"/>
          <cell r="KKM53"/>
          <cell r="KKN53"/>
          <cell r="KKO53"/>
          <cell r="KKP53"/>
          <cell r="KKQ53"/>
          <cell r="KKR53"/>
          <cell r="KKS53"/>
          <cell r="KKT53"/>
          <cell r="KKU53"/>
          <cell r="KKV53"/>
          <cell r="KKW53"/>
          <cell r="KKX53"/>
          <cell r="KKY53"/>
          <cell r="KKZ53"/>
          <cell r="KLA53"/>
          <cell r="KLB53"/>
          <cell r="KLC53"/>
          <cell r="KLD53"/>
          <cell r="KLE53"/>
          <cell r="KLF53"/>
          <cell r="KLG53"/>
          <cell r="KLH53"/>
          <cell r="KLI53"/>
          <cell r="KLJ53"/>
          <cell r="KLK53"/>
          <cell r="KLL53"/>
          <cell r="KLM53"/>
          <cell r="KLN53"/>
          <cell r="KLO53"/>
          <cell r="KLP53"/>
          <cell r="KLQ53"/>
          <cell r="KLR53"/>
          <cell r="KLS53"/>
          <cell r="KLT53"/>
          <cell r="KLU53"/>
          <cell r="KLV53"/>
          <cell r="KLW53"/>
          <cell r="KLX53"/>
          <cell r="KLY53"/>
          <cell r="KLZ53"/>
          <cell r="KMA53"/>
          <cell r="KMB53"/>
          <cell r="KMC53"/>
          <cell r="KMD53"/>
          <cell r="KME53"/>
          <cell r="KMF53"/>
          <cell r="KMG53"/>
          <cell r="KMH53"/>
          <cell r="KMI53"/>
          <cell r="KMJ53"/>
          <cell r="KMK53"/>
          <cell r="KML53"/>
          <cell r="KMM53"/>
          <cell r="KMN53"/>
          <cell r="KMO53"/>
          <cell r="KMP53"/>
          <cell r="KMQ53"/>
          <cell r="KMR53"/>
          <cell r="KMS53"/>
          <cell r="KMT53"/>
          <cell r="KMU53"/>
          <cell r="KMV53"/>
          <cell r="KMW53"/>
          <cell r="KMX53"/>
          <cell r="KMY53"/>
          <cell r="KMZ53"/>
          <cell r="KNA53"/>
          <cell r="KNB53"/>
          <cell r="KNC53"/>
          <cell r="KND53"/>
          <cell r="KNE53"/>
          <cell r="KNF53"/>
          <cell r="KNG53"/>
          <cell r="KNH53"/>
          <cell r="KNI53"/>
          <cell r="KNJ53"/>
          <cell r="KNK53"/>
          <cell r="KNL53"/>
          <cell r="KNM53"/>
          <cell r="KNN53"/>
          <cell r="KNO53"/>
          <cell r="KNP53"/>
          <cell r="KNQ53"/>
          <cell r="KNR53"/>
          <cell r="KNS53"/>
          <cell r="KNT53"/>
          <cell r="KNU53"/>
          <cell r="KNV53"/>
          <cell r="KNW53"/>
          <cell r="KNX53"/>
          <cell r="KNY53"/>
          <cell r="KNZ53"/>
          <cell r="KOA53"/>
          <cell r="KOB53"/>
          <cell r="KOC53"/>
          <cell r="KOD53"/>
          <cell r="KOE53"/>
          <cell r="KOF53"/>
          <cell r="KOG53"/>
          <cell r="KOH53"/>
          <cell r="KOI53"/>
          <cell r="KOJ53"/>
          <cell r="KOK53"/>
          <cell r="KOL53"/>
          <cell r="KOM53"/>
          <cell r="KON53"/>
          <cell r="KOO53"/>
          <cell r="KOP53"/>
          <cell r="KOQ53"/>
          <cell r="KOR53"/>
          <cell r="KOS53"/>
          <cell r="KOT53"/>
          <cell r="KOU53"/>
          <cell r="KOV53"/>
          <cell r="KOW53"/>
          <cell r="KOX53"/>
          <cell r="KOY53"/>
          <cell r="KOZ53"/>
          <cell r="KPA53"/>
          <cell r="KPB53"/>
          <cell r="KPC53"/>
          <cell r="KPD53"/>
          <cell r="KPE53"/>
          <cell r="KPF53"/>
          <cell r="KPG53"/>
          <cell r="KPH53"/>
          <cell r="KPI53"/>
          <cell r="KPJ53"/>
          <cell r="KPK53"/>
          <cell r="KPL53"/>
          <cell r="KPM53"/>
          <cell r="KPN53"/>
          <cell r="KPO53"/>
          <cell r="KPP53"/>
          <cell r="KPQ53"/>
          <cell r="KPR53"/>
          <cell r="KPS53"/>
          <cell r="KPT53"/>
          <cell r="KPU53"/>
          <cell r="KPV53"/>
          <cell r="KPW53"/>
          <cell r="KPX53"/>
          <cell r="KPY53"/>
          <cell r="KPZ53"/>
          <cell r="KQA53"/>
          <cell r="KQB53"/>
          <cell r="KQC53"/>
          <cell r="KQD53"/>
          <cell r="KQE53"/>
          <cell r="KQF53"/>
          <cell r="KQG53"/>
          <cell r="KQH53"/>
          <cell r="KQI53"/>
          <cell r="KQJ53"/>
          <cell r="KQK53"/>
          <cell r="KQL53"/>
          <cell r="KQM53"/>
          <cell r="KQN53"/>
          <cell r="KQO53"/>
          <cell r="KQP53"/>
          <cell r="KQQ53"/>
          <cell r="KQR53"/>
          <cell r="KQS53"/>
          <cell r="KQT53"/>
          <cell r="KQU53"/>
          <cell r="KQV53"/>
          <cell r="KQW53"/>
          <cell r="KQX53"/>
          <cell r="KQY53"/>
          <cell r="KQZ53"/>
          <cell r="KRA53"/>
          <cell r="KRB53"/>
          <cell r="KRC53"/>
          <cell r="KRD53"/>
          <cell r="KRE53"/>
          <cell r="KRF53"/>
          <cell r="KRG53"/>
          <cell r="KRH53"/>
          <cell r="KRI53"/>
          <cell r="KRJ53"/>
          <cell r="KRK53"/>
          <cell r="KRL53"/>
          <cell r="KRM53"/>
          <cell r="KRN53"/>
          <cell r="KRO53"/>
          <cell r="KRP53"/>
          <cell r="KRQ53"/>
          <cell r="KRR53"/>
          <cell r="KRS53"/>
          <cell r="KRT53"/>
          <cell r="KRU53"/>
          <cell r="KRV53"/>
          <cell r="KRW53"/>
          <cell r="KRX53"/>
          <cell r="KRY53"/>
          <cell r="KRZ53"/>
          <cell r="KSA53"/>
          <cell r="KSB53"/>
          <cell r="KSC53"/>
          <cell r="KSD53"/>
          <cell r="KSE53"/>
          <cell r="KSF53"/>
          <cell r="KSG53"/>
          <cell r="KSH53"/>
          <cell r="KSI53"/>
          <cell r="KSJ53"/>
          <cell r="KSK53"/>
          <cell r="KSL53"/>
          <cell r="KSM53"/>
          <cell r="KSN53"/>
          <cell r="KSO53"/>
          <cell r="KSP53"/>
          <cell r="KSQ53"/>
          <cell r="KSR53"/>
          <cell r="KSS53"/>
          <cell r="KST53"/>
          <cell r="KSU53"/>
          <cell r="KSV53"/>
          <cell r="KSW53"/>
          <cell r="KSX53"/>
          <cell r="KSY53"/>
          <cell r="KSZ53"/>
          <cell r="KTA53"/>
          <cell r="KTB53"/>
          <cell r="KTC53"/>
          <cell r="KTD53"/>
          <cell r="KTE53"/>
          <cell r="KTF53"/>
          <cell r="KTG53"/>
          <cell r="KTH53"/>
          <cell r="KTI53"/>
          <cell r="KTJ53"/>
          <cell r="KTK53"/>
          <cell r="KTL53"/>
          <cell r="KTM53"/>
          <cell r="KTN53"/>
          <cell r="KTO53"/>
          <cell r="KTP53"/>
          <cell r="KTQ53"/>
          <cell r="KTR53"/>
          <cell r="KTS53"/>
          <cell r="KTT53"/>
          <cell r="KTU53"/>
          <cell r="KTV53"/>
          <cell r="KTW53"/>
          <cell r="KTX53"/>
          <cell r="KTY53"/>
          <cell r="KTZ53"/>
          <cell r="KUA53"/>
          <cell r="KUB53"/>
          <cell r="KUC53"/>
          <cell r="KUD53"/>
          <cell r="KUE53"/>
          <cell r="KUF53"/>
          <cell r="KUG53"/>
          <cell r="KUH53"/>
          <cell r="KUI53"/>
          <cell r="KUJ53"/>
          <cell r="KUK53"/>
          <cell r="KUL53"/>
          <cell r="KUM53"/>
          <cell r="KUN53"/>
          <cell r="KUO53"/>
          <cell r="KUP53"/>
          <cell r="KUQ53"/>
          <cell r="KUR53"/>
          <cell r="KUS53"/>
          <cell r="KUT53"/>
          <cell r="KUU53"/>
          <cell r="KUV53"/>
          <cell r="KUW53"/>
          <cell r="KUX53"/>
          <cell r="KUY53"/>
          <cell r="KUZ53"/>
          <cell r="KVA53"/>
          <cell r="KVB53"/>
          <cell r="KVC53"/>
          <cell r="KVD53"/>
          <cell r="KVE53"/>
          <cell r="KVF53"/>
          <cell r="KVG53"/>
          <cell r="KVH53"/>
          <cell r="KVI53"/>
          <cell r="KVJ53"/>
          <cell r="KVK53"/>
          <cell r="KVL53"/>
          <cell r="KVM53"/>
          <cell r="KVN53"/>
          <cell r="KVO53"/>
          <cell r="KVP53"/>
          <cell r="KVQ53"/>
          <cell r="KVR53"/>
          <cell r="KVS53"/>
          <cell r="KVT53"/>
          <cell r="KVU53"/>
          <cell r="KVV53"/>
          <cell r="KVW53"/>
          <cell r="KVX53"/>
          <cell r="KVY53"/>
          <cell r="KVZ53"/>
          <cell r="KWA53"/>
          <cell r="KWB53"/>
          <cell r="KWC53"/>
          <cell r="KWD53"/>
          <cell r="KWE53"/>
          <cell r="KWF53"/>
          <cell r="KWG53"/>
          <cell r="KWH53"/>
          <cell r="KWI53"/>
          <cell r="KWJ53"/>
          <cell r="KWK53"/>
          <cell r="KWL53"/>
          <cell r="KWM53"/>
          <cell r="KWN53"/>
          <cell r="KWO53"/>
          <cell r="KWP53"/>
          <cell r="KWQ53"/>
          <cell r="KWR53"/>
          <cell r="KWS53"/>
          <cell r="KWT53"/>
          <cell r="KWU53"/>
          <cell r="KWV53"/>
          <cell r="KWW53"/>
          <cell r="KWX53"/>
          <cell r="KWY53"/>
          <cell r="KWZ53"/>
          <cell r="KXA53"/>
          <cell r="KXB53"/>
          <cell r="KXC53"/>
          <cell r="KXD53"/>
          <cell r="KXE53"/>
          <cell r="KXF53"/>
          <cell r="KXG53"/>
          <cell r="KXH53"/>
          <cell r="KXI53"/>
          <cell r="KXJ53"/>
          <cell r="KXK53"/>
          <cell r="KXL53"/>
          <cell r="KXM53"/>
          <cell r="KXN53"/>
          <cell r="KXO53"/>
          <cell r="KXP53"/>
          <cell r="KXQ53"/>
          <cell r="KXR53"/>
          <cell r="KXS53"/>
          <cell r="KXT53"/>
          <cell r="KXU53"/>
          <cell r="KXV53"/>
          <cell r="KXW53"/>
          <cell r="KXX53"/>
          <cell r="KXY53"/>
          <cell r="KXZ53"/>
          <cell r="KYA53"/>
          <cell r="KYB53"/>
          <cell r="KYC53"/>
          <cell r="KYD53"/>
          <cell r="KYE53"/>
          <cell r="KYF53"/>
          <cell r="KYG53"/>
          <cell r="KYH53"/>
          <cell r="KYI53"/>
          <cell r="KYJ53"/>
          <cell r="KYK53"/>
          <cell r="KYL53"/>
          <cell r="KYM53"/>
          <cell r="KYN53"/>
          <cell r="KYO53"/>
          <cell r="KYP53"/>
          <cell r="KYQ53"/>
          <cell r="KYR53"/>
          <cell r="KYS53"/>
          <cell r="KYT53"/>
          <cell r="KYU53"/>
          <cell r="KYV53"/>
          <cell r="KYW53"/>
          <cell r="KYX53"/>
          <cell r="KYY53"/>
          <cell r="KYZ53"/>
          <cell r="KZA53"/>
          <cell r="KZB53"/>
          <cell r="KZC53"/>
          <cell r="KZD53"/>
          <cell r="KZE53"/>
          <cell r="KZF53"/>
          <cell r="KZG53"/>
          <cell r="KZH53"/>
          <cell r="KZI53"/>
          <cell r="KZJ53"/>
          <cell r="KZK53"/>
          <cell r="KZL53"/>
          <cell r="KZM53"/>
          <cell r="KZN53"/>
          <cell r="KZO53"/>
          <cell r="KZP53"/>
          <cell r="KZQ53"/>
          <cell r="KZR53"/>
          <cell r="KZS53"/>
          <cell r="KZT53"/>
          <cell r="KZU53"/>
          <cell r="KZV53"/>
          <cell r="KZW53"/>
          <cell r="KZX53"/>
          <cell r="KZY53"/>
          <cell r="KZZ53"/>
          <cell r="LAA53"/>
          <cell r="LAB53"/>
          <cell r="LAC53"/>
          <cell r="LAD53"/>
          <cell r="LAE53"/>
          <cell r="LAF53"/>
          <cell r="LAG53"/>
          <cell r="LAH53"/>
          <cell r="LAI53"/>
          <cell r="LAJ53"/>
          <cell r="LAK53"/>
          <cell r="LAL53"/>
          <cell r="LAM53"/>
          <cell r="LAN53"/>
          <cell r="LAO53"/>
          <cell r="LAP53"/>
          <cell r="LAQ53"/>
          <cell r="LAR53"/>
          <cell r="LAS53"/>
          <cell r="LAT53"/>
          <cell r="LAU53"/>
          <cell r="LAV53"/>
          <cell r="LAW53"/>
          <cell r="LAX53"/>
          <cell r="LAY53"/>
          <cell r="LAZ53"/>
          <cell r="LBA53"/>
          <cell r="LBB53"/>
          <cell r="LBC53"/>
          <cell r="LBD53"/>
          <cell r="LBE53"/>
          <cell r="LBF53"/>
          <cell r="LBG53"/>
          <cell r="LBH53"/>
          <cell r="LBI53"/>
          <cell r="LBJ53"/>
          <cell r="LBK53"/>
          <cell r="LBL53"/>
          <cell r="LBM53"/>
          <cell r="LBN53"/>
          <cell r="LBO53"/>
          <cell r="LBP53"/>
          <cell r="LBQ53"/>
          <cell r="LBR53"/>
          <cell r="LBS53"/>
          <cell r="LBT53"/>
          <cell r="LBU53"/>
          <cell r="LBV53"/>
          <cell r="LBW53"/>
          <cell r="LBX53"/>
          <cell r="LBY53"/>
          <cell r="LBZ53"/>
          <cell r="LCA53"/>
          <cell r="LCB53"/>
          <cell r="LCC53"/>
          <cell r="LCD53"/>
          <cell r="LCE53"/>
          <cell r="LCF53"/>
          <cell r="LCG53"/>
          <cell r="LCH53"/>
          <cell r="LCI53"/>
          <cell r="LCJ53"/>
          <cell r="LCK53"/>
          <cell r="LCL53"/>
          <cell r="LCM53"/>
          <cell r="LCN53"/>
          <cell r="LCO53"/>
          <cell r="LCP53"/>
          <cell r="LCQ53"/>
          <cell r="LCR53"/>
          <cell r="LCS53"/>
          <cell r="LCT53"/>
          <cell r="LCU53"/>
          <cell r="LCV53"/>
          <cell r="LCW53"/>
          <cell r="LCX53"/>
          <cell r="LCY53"/>
          <cell r="LCZ53"/>
          <cell r="LDA53"/>
          <cell r="LDB53"/>
          <cell r="LDC53"/>
          <cell r="LDD53"/>
          <cell r="LDE53"/>
          <cell r="LDF53"/>
          <cell r="LDG53"/>
          <cell r="LDH53"/>
          <cell r="LDI53"/>
          <cell r="LDJ53"/>
          <cell r="LDK53"/>
          <cell r="LDL53"/>
          <cell r="LDM53"/>
          <cell r="LDN53"/>
          <cell r="LDO53"/>
          <cell r="LDP53"/>
          <cell r="LDQ53"/>
          <cell r="LDR53"/>
          <cell r="LDS53"/>
          <cell r="LDT53"/>
          <cell r="LDU53"/>
          <cell r="LDV53"/>
          <cell r="LDW53"/>
          <cell r="LDX53"/>
          <cell r="LDY53"/>
          <cell r="LDZ53"/>
          <cell r="LEA53"/>
          <cell r="LEB53"/>
          <cell r="LEC53"/>
          <cell r="LED53"/>
          <cell r="LEE53"/>
          <cell r="LEF53"/>
          <cell r="LEG53"/>
          <cell r="LEH53"/>
          <cell r="LEI53"/>
          <cell r="LEJ53"/>
          <cell r="LEK53"/>
          <cell r="LEL53"/>
          <cell r="LEM53"/>
          <cell r="LEN53"/>
          <cell r="LEO53"/>
          <cell r="LEP53"/>
          <cell r="LEQ53"/>
          <cell r="LER53"/>
          <cell r="LES53"/>
          <cell r="LET53"/>
          <cell r="LEU53"/>
          <cell r="LEV53"/>
          <cell r="LEW53"/>
          <cell r="LEX53"/>
          <cell r="LEY53"/>
          <cell r="LEZ53"/>
          <cell r="LFA53"/>
          <cell r="LFB53"/>
          <cell r="LFC53"/>
          <cell r="LFD53"/>
          <cell r="LFE53"/>
          <cell r="LFF53"/>
          <cell r="LFG53"/>
          <cell r="LFH53"/>
          <cell r="LFI53"/>
          <cell r="LFJ53"/>
          <cell r="LFK53"/>
          <cell r="LFL53"/>
          <cell r="LFM53"/>
          <cell r="LFN53"/>
          <cell r="LFO53"/>
          <cell r="LFP53"/>
          <cell r="LFQ53"/>
          <cell r="LFR53"/>
          <cell r="LFS53"/>
          <cell r="LFT53"/>
          <cell r="LFU53"/>
          <cell r="LFV53"/>
          <cell r="LFW53"/>
          <cell r="LFX53"/>
          <cell r="LFY53"/>
          <cell r="LFZ53"/>
          <cell r="LGA53"/>
          <cell r="LGB53"/>
          <cell r="LGC53"/>
          <cell r="LGD53"/>
          <cell r="LGE53"/>
          <cell r="LGF53"/>
          <cell r="LGG53"/>
          <cell r="LGH53"/>
          <cell r="LGI53"/>
          <cell r="LGJ53"/>
          <cell r="LGK53"/>
          <cell r="LGL53"/>
          <cell r="LGM53"/>
          <cell r="LGN53"/>
          <cell r="LGO53"/>
          <cell r="LGP53"/>
          <cell r="LGQ53"/>
          <cell r="LGR53"/>
          <cell r="LGS53"/>
          <cell r="LGT53"/>
          <cell r="LGU53"/>
          <cell r="LGV53"/>
          <cell r="LGW53"/>
          <cell r="LGX53"/>
          <cell r="LGY53"/>
          <cell r="LGZ53"/>
          <cell r="LHA53"/>
          <cell r="LHB53"/>
          <cell r="LHC53"/>
          <cell r="LHD53"/>
          <cell r="LHE53"/>
          <cell r="LHF53"/>
          <cell r="LHG53"/>
          <cell r="LHH53"/>
          <cell r="LHI53"/>
          <cell r="LHJ53"/>
          <cell r="LHK53"/>
          <cell r="LHL53"/>
          <cell r="LHM53"/>
          <cell r="LHN53"/>
          <cell r="LHO53"/>
          <cell r="LHP53"/>
          <cell r="LHQ53"/>
          <cell r="LHR53"/>
          <cell r="LHS53"/>
          <cell r="LHT53"/>
          <cell r="LHU53"/>
          <cell r="LHV53"/>
          <cell r="LHW53"/>
          <cell r="LHX53"/>
          <cell r="LHY53"/>
          <cell r="LHZ53"/>
          <cell r="LIA53"/>
          <cell r="LIB53"/>
          <cell r="LIC53"/>
          <cell r="LID53"/>
          <cell r="LIE53"/>
          <cell r="LIF53"/>
          <cell r="LIG53"/>
          <cell r="LIH53"/>
          <cell r="LII53"/>
          <cell r="LIJ53"/>
          <cell r="LIK53"/>
          <cell r="LIL53"/>
          <cell r="LIM53"/>
          <cell r="LIN53"/>
          <cell r="LIO53"/>
          <cell r="LIP53"/>
          <cell r="LIQ53"/>
          <cell r="LIR53"/>
          <cell r="LIS53"/>
          <cell r="LIT53"/>
          <cell r="LIU53"/>
          <cell r="LIV53"/>
          <cell r="LIW53"/>
          <cell r="LIX53"/>
          <cell r="LIY53"/>
          <cell r="LIZ53"/>
          <cell r="LJA53"/>
          <cell r="LJB53"/>
          <cell r="LJC53"/>
          <cell r="LJD53"/>
          <cell r="LJE53"/>
          <cell r="LJF53"/>
          <cell r="LJG53"/>
          <cell r="LJH53"/>
          <cell r="LJI53"/>
          <cell r="LJJ53"/>
          <cell r="LJK53"/>
          <cell r="LJL53"/>
          <cell r="LJM53"/>
          <cell r="LJN53"/>
          <cell r="LJO53"/>
          <cell r="LJP53"/>
          <cell r="LJQ53"/>
          <cell r="LJR53"/>
          <cell r="LJS53"/>
          <cell r="LJT53"/>
          <cell r="LJU53"/>
          <cell r="LJV53"/>
          <cell r="LJW53"/>
          <cell r="LJX53"/>
          <cell r="LJY53"/>
          <cell r="LJZ53"/>
          <cell r="LKA53"/>
          <cell r="LKB53"/>
          <cell r="LKC53"/>
          <cell r="LKD53"/>
          <cell r="LKE53"/>
          <cell r="LKF53"/>
          <cell r="LKG53"/>
          <cell r="LKH53"/>
          <cell r="LKI53"/>
          <cell r="LKJ53"/>
          <cell r="LKK53"/>
          <cell r="LKL53"/>
          <cell r="LKM53"/>
          <cell r="LKN53"/>
          <cell r="LKO53"/>
          <cell r="LKP53"/>
          <cell r="LKQ53"/>
          <cell r="LKR53"/>
          <cell r="LKS53"/>
          <cell r="LKT53"/>
          <cell r="LKU53"/>
          <cell r="LKV53"/>
          <cell r="LKW53"/>
          <cell r="LKX53"/>
          <cell r="LKY53"/>
          <cell r="LKZ53"/>
          <cell r="LLA53"/>
          <cell r="LLB53"/>
          <cell r="LLC53"/>
          <cell r="LLD53"/>
          <cell r="LLE53"/>
          <cell r="LLF53"/>
          <cell r="LLG53"/>
          <cell r="LLH53"/>
          <cell r="LLI53"/>
          <cell r="LLJ53"/>
          <cell r="LLK53"/>
          <cell r="LLL53"/>
          <cell r="LLM53"/>
          <cell r="LLN53"/>
          <cell r="LLO53"/>
          <cell r="LLP53"/>
          <cell r="LLQ53"/>
          <cell r="LLR53"/>
          <cell r="LLS53"/>
          <cell r="LLT53"/>
          <cell r="LLU53"/>
          <cell r="LLV53"/>
          <cell r="LLW53"/>
          <cell r="LLX53"/>
          <cell r="LLY53"/>
          <cell r="LLZ53"/>
          <cell r="LMA53"/>
          <cell r="LMB53"/>
          <cell r="LMC53"/>
          <cell r="LMD53"/>
          <cell r="LME53"/>
          <cell r="LMF53"/>
          <cell r="LMG53"/>
          <cell r="LMH53"/>
          <cell r="LMI53"/>
          <cell r="LMJ53"/>
          <cell r="LMK53"/>
          <cell r="LML53"/>
          <cell r="LMM53"/>
          <cell r="LMN53"/>
          <cell r="LMO53"/>
          <cell r="LMP53"/>
          <cell r="LMQ53"/>
          <cell r="LMR53"/>
          <cell r="LMS53"/>
          <cell r="LMT53"/>
          <cell r="LMU53"/>
          <cell r="LMV53"/>
          <cell r="LMW53"/>
          <cell r="LMX53"/>
          <cell r="LMY53"/>
          <cell r="LMZ53"/>
          <cell r="LNA53"/>
          <cell r="LNB53"/>
          <cell r="LNC53"/>
          <cell r="LND53"/>
          <cell r="LNE53"/>
          <cell r="LNF53"/>
          <cell r="LNG53"/>
          <cell r="LNH53"/>
          <cell r="LNI53"/>
          <cell r="LNJ53"/>
          <cell r="LNK53"/>
          <cell r="LNL53"/>
          <cell r="LNM53"/>
          <cell r="LNN53"/>
          <cell r="LNO53"/>
          <cell r="LNP53"/>
          <cell r="LNQ53"/>
          <cell r="LNR53"/>
          <cell r="LNS53"/>
          <cell r="LNT53"/>
          <cell r="LNU53"/>
          <cell r="LNV53"/>
          <cell r="LNW53"/>
          <cell r="LNX53"/>
          <cell r="LNY53"/>
          <cell r="LNZ53"/>
          <cell r="LOA53"/>
          <cell r="LOB53"/>
          <cell r="LOC53"/>
          <cell r="LOD53"/>
          <cell r="LOE53"/>
          <cell r="LOF53"/>
          <cell r="LOG53"/>
          <cell r="LOH53"/>
          <cell r="LOI53"/>
          <cell r="LOJ53"/>
          <cell r="LOK53"/>
          <cell r="LOL53"/>
          <cell r="LOM53"/>
          <cell r="LON53"/>
          <cell r="LOO53"/>
          <cell r="LOP53"/>
          <cell r="LOQ53"/>
          <cell r="LOR53"/>
          <cell r="LOS53"/>
          <cell r="LOT53"/>
          <cell r="LOU53"/>
          <cell r="LOV53"/>
          <cell r="LOW53"/>
          <cell r="LOX53"/>
          <cell r="LOY53"/>
          <cell r="LOZ53"/>
          <cell r="LPA53"/>
          <cell r="LPB53"/>
          <cell r="LPC53"/>
          <cell r="LPD53"/>
          <cell r="LPE53"/>
          <cell r="LPF53"/>
          <cell r="LPG53"/>
          <cell r="LPH53"/>
          <cell r="LPI53"/>
          <cell r="LPJ53"/>
          <cell r="LPK53"/>
          <cell r="LPL53"/>
          <cell r="LPM53"/>
          <cell r="LPN53"/>
          <cell r="LPO53"/>
          <cell r="LPP53"/>
          <cell r="LPQ53"/>
          <cell r="LPR53"/>
          <cell r="LPS53"/>
          <cell r="LPT53"/>
          <cell r="LPU53"/>
          <cell r="LPV53"/>
          <cell r="LPW53"/>
          <cell r="LPX53"/>
          <cell r="LPY53"/>
          <cell r="LPZ53"/>
          <cell r="LQA53"/>
          <cell r="LQB53"/>
          <cell r="LQC53"/>
          <cell r="LQD53"/>
          <cell r="LQE53"/>
          <cell r="LQF53"/>
          <cell r="LQG53"/>
          <cell r="LQH53"/>
          <cell r="LQI53"/>
          <cell r="LQJ53"/>
          <cell r="LQK53"/>
          <cell r="LQL53"/>
          <cell r="LQM53"/>
          <cell r="LQN53"/>
          <cell r="LQO53"/>
          <cell r="LQP53"/>
          <cell r="LQQ53"/>
          <cell r="LQR53"/>
          <cell r="LQS53"/>
          <cell r="LQT53"/>
          <cell r="LQU53"/>
          <cell r="LQV53"/>
          <cell r="LQW53"/>
          <cell r="LQX53"/>
          <cell r="LQY53"/>
          <cell r="LQZ53"/>
          <cell r="LRA53"/>
          <cell r="LRB53"/>
          <cell r="LRC53"/>
          <cell r="LRD53"/>
          <cell r="LRE53"/>
          <cell r="LRF53"/>
          <cell r="LRG53"/>
          <cell r="LRH53"/>
          <cell r="LRI53"/>
          <cell r="LRJ53"/>
          <cell r="LRK53"/>
          <cell r="LRL53"/>
          <cell r="LRM53"/>
          <cell r="LRN53"/>
          <cell r="LRO53"/>
          <cell r="LRP53"/>
          <cell r="LRQ53"/>
          <cell r="LRR53"/>
          <cell r="LRS53"/>
          <cell r="LRT53"/>
          <cell r="LRU53"/>
          <cell r="LRV53"/>
          <cell r="LRW53"/>
          <cell r="LRX53"/>
          <cell r="LRY53"/>
          <cell r="LRZ53"/>
          <cell r="LSA53"/>
          <cell r="LSB53"/>
          <cell r="LSC53"/>
          <cell r="LSD53"/>
          <cell r="LSE53"/>
          <cell r="LSF53"/>
          <cell r="LSG53"/>
          <cell r="LSH53"/>
          <cell r="LSI53"/>
          <cell r="LSJ53"/>
          <cell r="LSK53"/>
          <cell r="LSL53"/>
          <cell r="LSM53"/>
          <cell r="LSN53"/>
          <cell r="LSO53"/>
          <cell r="LSP53"/>
          <cell r="LSQ53"/>
          <cell r="LSR53"/>
          <cell r="LSS53"/>
          <cell r="LST53"/>
          <cell r="LSU53"/>
          <cell r="LSV53"/>
          <cell r="LSW53"/>
          <cell r="LSX53"/>
          <cell r="LSY53"/>
          <cell r="LSZ53"/>
          <cell r="LTA53"/>
          <cell r="LTB53"/>
          <cell r="LTC53"/>
          <cell r="LTD53"/>
          <cell r="LTE53"/>
          <cell r="LTF53"/>
          <cell r="LTG53"/>
          <cell r="LTH53"/>
          <cell r="LTI53"/>
          <cell r="LTJ53"/>
          <cell r="LTK53"/>
          <cell r="LTL53"/>
          <cell r="LTM53"/>
          <cell r="LTN53"/>
          <cell r="LTO53"/>
          <cell r="LTP53"/>
          <cell r="LTQ53"/>
          <cell r="LTR53"/>
          <cell r="LTS53"/>
          <cell r="LTT53"/>
          <cell r="LTU53"/>
          <cell r="LTV53"/>
          <cell r="LTW53"/>
          <cell r="LTX53"/>
          <cell r="LTY53"/>
          <cell r="LTZ53"/>
          <cell r="LUA53"/>
          <cell r="LUB53"/>
          <cell r="LUC53"/>
          <cell r="LUD53"/>
          <cell r="LUE53"/>
          <cell r="LUF53"/>
          <cell r="LUG53"/>
          <cell r="LUH53"/>
          <cell r="LUI53"/>
          <cell r="LUJ53"/>
          <cell r="LUK53"/>
          <cell r="LUL53"/>
          <cell r="LUM53"/>
          <cell r="LUN53"/>
          <cell r="LUO53"/>
          <cell r="LUP53"/>
          <cell r="LUQ53"/>
          <cell r="LUR53"/>
          <cell r="LUS53"/>
          <cell r="LUT53"/>
          <cell r="LUU53"/>
          <cell r="LUV53"/>
          <cell r="LUW53"/>
          <cell r="LUX53"/>
          <cell r="LUY53"/>
          <cell r="LUZ53"/>
          <cell r="LVA53"/>
          <cell r="LVB53"/>
          <cell r="LVC53"/>
          <cell r="LVD53"/>
          <cell r="LVE53"/>
          <cell r="LVF53"/>
          <cell r="LVG53"/>
          <cell r="LVH53"/>
          <cell r="LVI53"/>
          <cell r="LVJ53"/>
          <cell r="LVK53"/>
          <cell r="LVL53"/>
          <cell r="LVM53"/>
          <cell r="LVN53"/>
          <cell r="LVO53"/>
          <cell r="LVP53"/>
          <cell r="LVQ53"/>
          <cell r="LVR53"/>
          <cell r="LVS53"/>
          <cell r="LVT53"/>
          <cell r="LVU53"/>
          <cell r="LVV53"/>
          <cell r="LVW53"/>
          <cell r="LVX53"/>
          <cell r="LVY53"/>
          <cell r="LVZ53"/>
          <cell r="LWA53"/>
          <cell r="LWB53"/>
          <cell r="LWC53"/>
          <cell r="LWD53"/>
          <cell r="LWE53"/>
          <cell r="LWF53"/>
          <cell r="LWG53"/>
          <cell r="LWH53"/>
          <cell r="LWI53"/>
          <cell r="LWJ53"/>
          <cell r="LWK53"/>
          <cell r="LWL53"/>
          <cell r="LWM53"/>
          <cell r="LWN53"/>
          <cell r="LWO53"/>
          <cell r="LWP53"/>
          <cell r="LWQ53"/>
          <cell r="LWR53"/>
          <cell r="LWS53"/>
          <cell r="LWT53"/>
          <cell r="LWU53"/>
          <cell r="LWV53"/>
          <cell r="LWW53"/>
          <cell r="LWX53"/>
          <cell r="LWY53"/>
          <cell r="LWZ53"/>
          <cell r="LXA53"/>
          <cell r="LXB53"/>
          <cell r="LXC53"/>
          <cell r="LXD53"/>
          <cell r="LXE53"/>
          <cell r="LXF53"/>
          <cell r="LXG53"/>
          <cell r="LXH53"/>
          <cell r="LXI53"/>
          <cell r="LXJ53"/>
          <cell r="LXK53"/>
          <cell r="LXL53"/>
          <cell r="LXM53"/>
          <cell r="LXN53"/>
          <cell r="LXO53"/>
          <cell r="LXP53"/>
          <cell r="LXQ53"/>
          <cell r="LXR53"/>
          <cell r="LXS53"/>
          <cell r="LXT53"/>
          <cell r="LXU53"/>
          <cell r="LXV53"/>
          <cell r="LXW53"/>
          <cell r="LXX53"/>
          <cell r="LXY53"/>
          <cell r="LXZ53"/>
          <cell r="LYA53"/>
          <cell r="LYB53"/>
          <cell r="LYC53"/>
          <cell r="LYD53"/>
          <cell r="LYE53"/>
          <cell r="LYF53"/>
          <cell r="LYG53"/>
          <cell r="LYH53"/>
          <cell r="LYI53"/>
          <cell r="LYJ53"/>
          <cell r="LYK53"/>
          <cell r="LYL53"/>
          <cell r="LYM53"/>
          <cell r="LYN53"/>
          <cell r="LYO53"/>
          <cell r="LYP53"/>
          <cell r="LYQ53"/>
          <cell r="LYR53"/>
          <cell r="LYS53"/>
          <cell r="LYT53"/>
          <cell r="LYU53"/>
          <cell r="LYV53"/>
          <cell r="LYW53"/>
          <cell r="LYX53"/>
          <cell r="LYY53"/>
          <cell r="LYZ53"/>
          <cell r="LZA53"/>
          <cell r="LZB53"/>
          <cell r="LZC53"/>
          <cell r="LZD53"/>
          <cell r="LZE53"/>
          <cell r="LZF53"/>
          <cell r="LZG53"/>
          <cell r="LZH53"/>
          <cell r="LZI53"/>
          <cell r="LZJ53"/>
          <cell r="LZK53"/>
          <cell r="LZL53"/>
          <cell r="LZM53"/>
          <cell r="LZN53"/>
          <cell r="LZO53"/>
          <cell r="LZP53"/>
          <cell r="LZQ53"/>
          <cell r="LZR53"/>
          <cell r="LZS53"/>
          <cell r="LZT53"/>
          <cell r="LZU53"/>
          <cell r="LZV53"/>
          <cell r="LZW53"/>
          <cell r="LZX53"/>
          <cell r="LZY53"/>
          <cell r="LZZ53"/>
          <cell r="MAA53"/>
          <cell r="MAB53"/>
          <cell r="MAC53"/>
          <cell r="MAD53"/>
          <cell r="MAE53"/>
          <cell r="MAF53"/>
          <cell r="MAG53"/>
          <cell r="MAH53"/>
          <cell r="MAI53"/>
          <cell r="MAJ53"/>
          <cell r="MAK53"/>
          <cell r="MAL53"/>
          <cell r="MAM53"/>
          <cell r="MAN53"/>
          <cell r="MAO53"/>
          <cell r="MAP53"/>
          <cell r="MAQ53"/>
          <cell r="MAR53"/>
          <cell r="MAS53"/>
          <cell r="MAT53"/>
          <cell r="MAU53"/>
          <cell r="MAV53"/>
          <cell r="MAW53"/>
          <cell r="MAX53"/>
          <cell r="MAY53"/>
          <cell r="MAZ53"/>
          <cell r="MBA53"/>
          <cell r="MBB53"/>
          <cell r="MBC53"/>
          <cell r="MBD53"/>
          <cell r="MBE53"/>
          <cell r="MBF53"/>
          <cell r="MBG53"/>
          <cell r="MBH53"/>
          <cell r="MBI53"/>
          <cell r="MBJ53"/>
          <cell r="MBK53"/>
          <cell r="MBL53"/>
          <cell r="MBM53"/>
          <cell r="MBN53"/>
          <cell r="MBO53"/>
          <cell r="MBP53"/>
          <cell r="MBQ53"/>
          <cell r="MBR53"/>
          <cell r="MBS53"/>
          <cell r="MBT53"/>
          <cell r="MBU53"/>
          <cell r="MBV53"/>
          <cell r="MBW53"/>
          <cell r="MBX53"/>
          <cell r="MBY53"/>
          <cell r="MBZ53"/>
          <cell r="MCA53"/>
          <cell r="MCB53"/>
          <cell r="MCC53"/>
          <cell r="MCD53"/>
          <cell r="MCE53"/>
          <cell r="MCF53"/>
          <cell r="MCG53"/>
          <cell r="MCH53"/>
          <cell r="MCI53"/>
          <cell r="MCJ53"/>
          <cell r="MCK53"/>
          <cell r="MCL53"/>
          <cell r="MCM53"/>
          <cell r="MCN53"/>
          <cell r="MCO53"/>
          <cell r="MCP53"/>
          <cell r="MCQ53"/>
          <cell r="MCR53"/>
          <cell r="MCS53"/>
          <cell r="MCT53"/>
          <cell r="MCU53"/>
          <cell r="MCV53"/>
          <cell r="MCW53"/>
          <cell r="MCX53"/>
          <cell r="MCY53"/>
          <cell r="MCZ53"/>
          <cell r="MDA53"/>
          <cell r="MDB53"/>
          <cell r="MDC53"/>
          <cell r="MDD53"/>
          <cell r="MDE53"/>
          <cell r="MDF53"/>
          <cell r="MDG53"/>
          <cell r="MDH53"/>
          <cell r="MDI53"/>
          <cell r="MDJ53"/>
          <cell r="MDK53"/>
          <cell r="MDL53"/>
          <cell r="MDM53"/>
          <cell r="MDN53"/>
          <cell r="MDO53"/>
          <cell r="MDP53"/>
          <cell r="MDQ53"/>
          <cell r="MDR53"/>
          <cell r="MDS53"/>
          <cell r="MDT53"/>
          <cell r="MDU53"/>
          <cell r="MDV53"/>
          <cell r="MDW53"/>
          <cell r="MDX53"/>
          <cell r="MDY53"/>
          <cell r="MDZ53"/>
          <cell r="MEA53"/>
          <cell r="MEB53"/>
          <cell r="MEC53"/>
          <cell r="MED53"/>
          <cell r="MEE53"/>
          <cell r="MEF53"/>
          <cell r="MEG53"/>
          <cell r="MEH53"/>
          <cell r="MEI53"/>
          <cell r="MEJ53"/>
          <cell r="MEK53"/>
          <cell r="MEL53"/>
          <cell r="MEM53"/>
          <cell r="MEN53"/>
          <cell r="MEO53"/>
          <cell r="MEP53"/>
          <cell r="MEQ53"/>
          <cell r="MER53"/>
          <cell r="MES53"/>
          <cell r="MET53"/>
          <cell r="MEU53"/>
          <cell r="MEV53"/>
          <cell r="MEW53"/>
          <cell r="MEX53"/>
          <cell r="MEY53"/>
          <cell r="MEZ53"/>
          <cell r="MFA53"/>
          <cell r="MFB53"/>
          <cell r="MFC53"/>
          <cell r="MFD53"/>
          <cell r="MFE53"/>
          <cell r="MFF53"/>
          <cell r="MFG53"/>
          <cell r="MFH53"/>
          <cell r="MFI53"/>
          <cell r="MFJ53"/>
          <cell r="MFK53"/>
          <cell r="MFL53"/>
          <cell r="MFM53"/>
          <cell r="MFN53"/>
          <cell r="MFO53"/>
          <cell r="MFP53"/>
          <cell r="MFQ53"/>
          <cell r="MFR53"/>
          <cell r="MFS53"/>
          <cell r="MFT53"/>
          <cell r="MFU53"/>
          <cell r="MFV53"/>
          <cell r="MFW53"/>
          <cell r="MFX53"/>
          <cell r="MFY53"/>
          <cell r="MFZ53"/>
          <cell r="MGA53"/>
          <cell r="MGB53"/>
          <cell r="MGC53"/>
          <cell r="MGD53"/>
          <cell r="MGE53"/>
          <cell r="MGF53"/>
          <cell r="MGG53"/>
          <cell r="MGH53"/>
          <cell r="MGI53"/>
          <cell r="MGJ53"/>
          <cell r="MGK53"/>
          <cell r="MGL53"/>
          <cell r="MGM53"/>
          <cell r="MGN53"/>
          <cell r="MGO53"/>
          <cell r="MGP53"/>
          <cell r="MGQ53"/>
          <cell r="MGR53"/>
          <cell r="MGS53"/>
          <cell r="MGT53"/>
          <cell r="MGU53"/>
          <cell r="MGV53"/>
          <cell r="MGW53"/>
          <cell r="MGX53"/>
          <cell r="MGY53"/>
          <cell r="MGZ53"/>
          <cell r="MHA53"/>
          <cell r="MHB53"/>
          <cell r="MHC53"/>
          <cell r="MHD53"/>
          <cell r="MHE53"/>
          <cell r="MHF53"/>
          <cell r="MHG53"/>
          <cell r="MHH53"/>
          <cell r="MHI53"/>
          <cell r="MHJ53"/>
          <cell r="MHK53"/>
          <cell r="MHL53"/>
          <cell r="MHM53"/>
          <cell r="MHN53"/>
          <cell r="MHO53"/>
          <cell r="MHP53"/>
          <cell r="MHQ53"/>
          <cell r="MHR53"/>
          <cell r="MHS53"/>
          <cell r="MHT53"/>
          <cell r="MHU53"/>
          <cell r="MHV53"/>
          <cell r="MHW53"/>
          <cell r="MHX53"/>
          <cell r="MHY53"/>
          <cell r="MHZ53"/>
          <cell r="MIA53"/>
          <cell r="MIB53"/>
          <cell r="MIC53"/>
          <cell r="MID53"/>
          <cell r="MIE53"/>
          <cell r="MIF53"/>
          <cell r="MIG53"/>
          <cell r="MIH53"/>
          <cell r="MII53"/>
          <cell r="MIJ53"/>
          <cell r="MIK53"/>
          <cell r="MIL53"/>
          <cell r="MIM53"/>
          <cell r="MIN53"/>
          <cell r="MIO53"/>
          <cell r="MIP53"/>
          <cell r="MIQ53"/>
          <cell r="MIR53"/>
          <cell r="MIS53"/>
          <cell r="MIT53"/>
          <cell r="MIU53"/>
          <cell r="MIV53"/>
          <cell r="MIW53"/>
          <cell r="MIX53"/>
          <cell r="MIY53"/>
          <cell r="MIZ53"/>
          <cell r="MJA53"/>
          <cell r="MJB53"/>
          <cell r="MJC53"/>
          <cell r="MJD53"/>
          <cell r="MJE53"/>
          <cell r="MJF53"/>
          <cell r="MJG53"/>
          <cell r="MJH53"/>
          <cell r="MJI53"/>
          <cell r="MJJ53"/>
          <cell r="MJK53"/>
          <cell r="MJL53"/>
          <cell r="MJM53"/>
          <cell r="MJN53"/>
          <cell r="MJO53"/>
          <cell r="MJP53"/>
          <cell r="MJQ53"/>
          <cell r="MJR53"/>
          <cell r="MJS53"/>
          <cell r="MJT53"/>
          <cell r="MJU53"/>
          <cell r="MJV53"/>
          <cell r="MJW53"/>
          <cell r="MJX53"/>
          <cell r="MJY53"/>
          <cell r="MJZ53"/>
          <cell r="MKA53"/>
          <cell r="MKB53"/>
          <cell r="MKC53"/>
          <cell r="MKD53"/>
          <cell r="MKE53"/>
          <cell r="MKF53"/>
          <cell r="MKG53"/>
          <cell r="MKH53"/>
          <cell r="MKI53"/>
          <cell r="MKJ53"/>
          <cell r="MKK53"/>
          <cell r="MKL53"/>
          <cell r="MKM53"/>
          <cell r="MKN53"/>
          <cell r="MKO53"/>
          <cell r="MKP53"/>
          <cell r="MKQ53"/>
          <cell r="MKR53"/>
          <cell r="MKS53"/>
          <cell r="MKT53"/>
          <cell r="MKU53"/>
          <cell r="MKV53"/>
          <cell r="MKW53"/>
          <cell r="MKX53"/>
          <cell r="MKY53"/>
          <cell r="MKZ53"/>
          <cell r="MLA53"/>
          <cell r="MLB53"/>
          <cell r="MLC53"/>
          <cell r="MLD53"/>
          <cell r="MLE53"/>
          <cell r="MLF53"/>
          <cell r="MLG53"/>
          <cell r="MLH53"/>
          <cell r="MLI53"/>
          <cell r="MLJ53"/>
          <cell r="MLK53"/>
          <cell r="MLL53"/>
          <cell r="MLM53"/>
          <cell r="MLN53"/>
          <cell r="MLO53"/>
          <cell r="MLP53"/>
          <cell r="MLQ53"/>
          <cell r="MLR53"/>
          <cell r="MLS53"/>
          <cell r="MLT53"/>
          <cell r="MLU53"/>
          <cell r="MLV53"/>
          <cell r="MLW53"/>
          <cell r="MLX53"/>
          <cell r="MLY53"/>
          <cell r="MLZ53"/>
          <cell r="MMA53"/>
          <cell r="MMB53"/>
          <cell r="MMC53"/>
          <cell r="MMD53"/>
          <cell r="MME53"/>
          <cell r="MMF53"/>
          <cell r="MMG53"/>
          <cell r="MMH53"/>
          <cell r="MMI53"/>
          <cell r="MMJ53"/>
          <cell r="MMK53"/>
          <cell r="MML53"/>
          <cell r="MMM53"/>
          <cell r="MMN53"/>
          <cell r="MMO53"/>
          <cell r="MMP53"/>
          <cell r="MMQ53"/>
          <cell r="MMR53"/>
          <cell r="MMS53"/>
          <cell r="MMT53"/>
          <cell r="MMU53"/>
          <cell r="MMV53"/>
          <cell r="MMW53"/>
          <cell r="MMX53"/>
          <cell r="MMY53"/>
          <cell r="MMZ53"/>
          <cell r="MNA53"/>
          <cell r="MNB53"/>
          <cell r="MNC53"/>
          <cell r="MND53"/>
          <cell r="MNE53"/>
          <cell r="MNF53"/>
          <cell r="MNG53"/>
          <cell r="MNH53"/>
          <cell r="MNI53"/>
          <cell r="MNJ53"/>
          <cell r="MNK53"/>
          <cell r="MNL53"/>
          <cell r="MNM53"/>
          <cell r="MNN53"/>
          <cell r="MNO53"/>
          <cell r="MNP53"/>
          <cell r="MNQ53"/>
          <cell r="MNR53"/>
          <cell r="MNS53"/>
          <cell r="MNT53"/>
          <cell r="MNU53"/>
          <cell r="MNV53"/>
          <cell r="MNW53"/>
          <cell r="MNX53"/>
          <cell r="MNY53"/>
          <cell r="MNZ53"/>
          <cell r="MOA53"/>
          <cell r="MOB53"/>
          <cell r="MOC53"/>
          <cell r="MOD53"/>
          <cell r="MOE53"/>
          <cell r="MOF53"/>
          <cell r="MOG53"/>
          <cell r="MOH53"/>
          <cell r="MOI53"/>
          <cell r="MOJ53"/>
          <cell r="MOK53"/>
          <cell r="MOL53"/>
          <cell r="MOM53"/>
          <cell r="MON53"/>
          <cell r="MOO53"/>
          <cell r="MOP53"/>
          <cell r="MOQ53"/>
          <cell r="MOR53"/>
          <cell r="MOS53"/>
          <cell r="MOT53"/>
          <cell r="MOU53"/>
          <cell r="MOV53"/>
          <cell r="MOW53"/>
          <cell r="MOX53"/>
          <cell r="MOY53"/>
          <cell r="MOZ53"/>
          <cell r="MPA53"/>
          <cell r="MPB53"/>
          <cell r="MPC53"/>
          <cell r="MPD53"/>
          <cell r="MPE53"/>
          <cell r="MPF53"/>
          <cell r="MPG53"/>
          <cell r="MPH53"/>
          <cell r="MPI53"/>
          <cell r="MPJ53"/>
          <cell r="MPK53"/>
          <cell r="MPL53"/>
          <cell r="MPM53"/>
          <cell r="MPN53"/>
          <cell r="MPO53"/>
          <cell r="MPP53"/>
          <cell r="MPQ53"/>
          <cell r="MPR53"/>
          <cell r="MPS53"/>
          <cell r="MPT53"/>
          <cell r="MPU53"/>
          <cell r="MPV53"/>
          <cell r="MPW53"/>
          <cell r="MPX53"/>
          <cell r="MPY53"/>
          <cell r="MPZ53"/>
          <cell r="MQA53"/>
          <cell r="MQB53"/>
          <cell r="MQC53"/>
          <cell r="MQD53"/>
          <cell r="MQE53"/>
          <cell r="MQF53"/>
          <cell r="MQG53"/>
          <cell r="MQH53"/>
          <cell r="MQI53"/>
          <cell r="MQJ53"/>
          <cell r="MQK53"/>
          <cell r="MQL53"/>
          <cell r="MQM53"/>
          <cell r="MQN53"/>
          <cell r="MQO53"/>
          <cell r="MQP53"/>
          <cell r="MQQ53"/>
          <cell r="MQR53"/>
          <cell r="MQS53"/>
          <cell r="MQT53"/>
          <cell r="MQU53"/>
          <cell r="MQV53"/>
          <cell r="MQW53"/>
          <cell r="MQX53"/>
          <cell r="MQY53"/>
          <cell r="MQZ53"/>
          <cell r="MRA53"/>
          <cell r="MRB53"/>
          <cell r="MRC53"/>
          <cell r="MRD53"/>
          <cell r="MRE53"/>
          <cell r="MRF53"/>
          <cell r="MRG53"/>
          <cell r="MRH53"/>
          <cell r="MRI53"/>
          <cell r="MRJ53"/>
          <cell r="MRK53"/>
          <cell r="MRL53"/>
          <cell r="MRM53"/>
          <cell r="MRN53"/>
          <cell r="MRO53"/>
          <cell r="MRP53"/>
          <cell r="MRQ53"/>
          <cell r="MRR53"/>
          <cell r="MRS53"/>
          <cell r="MRT53"/>
          <cell r="MRU53"/>
          <cell r="MRV53"/>
          <cell r="MRW53"/>
          <cell r="MRX53"/>
          <cell r="MRY53"/>
          <cell r="MRZ53"/>
          <cell r="MSA53"/>
          <cell r="MSB53"/>
          <cell r="MSC53"/>
          <cell r="MSD53"/>
          <cell r="MSE53"/>
          <cell r="MSF53"/>
          <cell r="MSG53"/>
          <cell r="MSH53"/>
          <cell r="MSI53"/>
          <cell r="MSJ53"/>
          <cell r="MSK53"/>
          <cell r="MSL53"/>
          <cell r="MSM53"/>
          <cell r="MSN53"/>
          <cell r="MSO53"/>
          <cell r="MSP53"/>
          <cell r="MSQ53"/>
          <cell r="MSR53"/>
          <cell r="MSS53"/>
          <cell r="MST53"/>
          <cell r="MSU53"/>
          <cell r="MSV53"/>
          <cell r="MSW53"/>
          <cell r="MSX53"/>
          <cell r="MSY53"/>
          <cell r="MSZ53"/>
          <cell r="MTA53"/>
          <cell r="MTB53"/>
          <cell r="MTC53"/>
          <cell r="MTD53"/>
          <cell r="MTE53"/>
          <cell r="MTF53"/>
          <cell r="MTG53"/>
          <cell r="MTH53"/>
          <cell r="MTI53"/>
          <cell r="MTJ53"/>
          <cell r="MTK53"/>
          <cell r="MTL53"/>
          <cell r="MTM53"/>
          <cell r="MTN53"/>
          <cell r="MTO53"/>
          <cell r="MTP53"/>
          <cell r="MTQ53"/>
          <cell r="MTR53"/>
          <cell r="MTS53"/>
          <cell r="MTT53"/>
          <cell r="MTU53"/>
          <cell r="MTV53"/>
          <cell r="MTW53"/>
          <cell r="MTX53"/>
          <cell r="MTY53"/>
          <cell r="MTZ53"/>
          <cell r="MUA53"/>
          <cell r="MUB53"/>
          <cell r="MUC53"/>
          <cell r="MUD53"/>
          <cell r="MUE53"/>
          <cell r="MUF53"/>
          <cell r="MUG53"/>
          <cell r="MUH53"/>
          <cell r="MUI53"/>
          <cell r="MUJ53"/>
          <cell r="MUK53"/>
          <cell r="MUL53"/>
          <cell r="MUM53"/>
          <cell r="MUN53"/>
          <cell r="MUO53"/>
          <cell r="MUP53"/>
          <cell r="MUQ53"/>
          <cell r="MUR53"/>
          <cell r="MUS53"/>
          <cell r="MUT53"/>
          <cell r="MUU53"/>
          <cell r="MUV53"/>
          <cell r="MUW53"/>
          <cell r="MUX53"/>
          <cell r="MUY53"/>
          <cell r="MUZ53"/>
          <cell r="MVA53"/>
          <cell r="MVB53"/>
          <cell r="MVC53"/>
          <cell r="MVD53"/>
          <cell r="MVE53"/>
          <cell r="MVF53"/>
          <cell r="MVG53"/>
          <cell r="MVH53"/>
          <cell r="MVI53"/>
          <cell r="MVJ53"/>
          <cell r="MVK53"/>
          <cell r="MVL53"/>
          <cell r="MVM53"/>
          <cell r="MVN53"/>
          <cell r="MVO53"/>
          <cell r="MVP53"/>
          <cell r="MVQ53"/>
          <cell r="MVR53"/>
          <cell r="MVS53"/>
          <cell r="MVT53"/>
          <cell r="MVU53"/>
          <cell r="MVV53"/>
          <cell r="MVW53"/>
          <cell r="MVX53"/>
          <cell r="MVY53"/>
          <cell r="MVZ53"/>
          <cell r="MWA53"/>
          <cell r="MWB53"/>
          <cell r="MWC53"/>
          <cell r="MWD53"/>
          <cell r="MWE53"/>
          <cell r="MWF53"/>
          <cell r="MWG53"/>
          <cell r="MWH53"/>
          <cell r="MWI53"/>
          <cell r="MWJ53"/>
          <cell r="MWK53"/>
          <cell r="MWL53"/>
          <cell r="MWM53"/>
          <cell r="MWN53"/>
          <cell r="MWO53"/>
          <cell r="MWP53"/>
          <cell r="MWQ53"/>
          <cell r="MWR53"/>
          <cell r="MWS53"/>
          <cell r="MWT53"/>
          <cell r="MWU53"/>
          <cell r="MWV53"/>
          <cell r="MWW53"/>
          <cell r="MWX53"/>
          <cell r="MWY53"/>
          <cell r="MWZ53"/>
          <cell r="MXA53"/>
          <cell r="MXB53"/>
          <cell r="MXC53"/>
          <cell r="MXD53"/>
          <cell r="MXE53"/>
          <cell r="MXF53"/>
          <cell r="MXG53"/>
          <cell r="MXH53"/>
          <cell r="MXI53"/>
          <cell r="MXJ53"/>
          <cell r="MXK53"/>
          <cell r="MXL53"/>
          <cell r="MXM53"/>
          <cell r="MXN53"/>
          <cell r="MXO53"/>
          <cell r="MXP53"/>
          <cell r="MXQ53"/>
          <cell r="MXR53"/>
          <cell r="MXS53"/>
          <cell r="MXT53"/>
          <cell r="MXU53"/>
          <cell r="MXV53"/>
          <cell r="MXW53"/>
          <cell r="MXX53"/>
          <cell r="MXY53"/>
          <cell r="MXZ53"/>
          <cell r="MYA53"/>
          <cell r="MYB53"/>
          <cell r="MYC53"/>
          <cell r="MYD53"/>
          <cell r="MYE53"/>
          <cell r="MYF53"/>
          <cell r="MYG53"/>
          <cell r="MYH53"/>
          <cell r="MYI53"/>
          <cell r="MYJ53"/>
          <cell r="MYK53"/>
          <cell r="MYL53"/>
          <cell r="MYM53"/>
          <cell r="MYN53"/>
          <cell r="MYO53"/>
          <cell r="MYP53"/>
          <cell r="MYQ53"/>
          <cell r="MYR53"/>
          <cell r="MYS53"/>
          <cell r="MYT53"/>
          <cell r="MYU53"/>
          <cell r="MYV53"/>
          <cell r="MYW53"/>
          <cell r="MYX53"/>
          <cell r="MYY53"/>
          <cell r="MYZ53"/>
          <cell r="MZA53"/>
          <cell r="MZB53"/>
          <cell r="MZC53"/>
          <cell r="MZD53"/>
          <cell r="MZE53"/>
          <cell r="MZF53"/>
          <cell r="MZG53"/>
          <cell r="MZH53"/>
          <cell r="MZI53"/>
          <cell r="MZJ53"/>
          <cell r="MZK53"/>
          <cell r="MZL53"/>
          <cell r="MZM53"/>
          <cell r="MZN53"/>
          <cell r="MZO53"/>
          <cell r="MZP53"/>
          <cell r="MZQ53"/>
          <cell r="MZR53"/>
          <cell r="MZS53"/>
          <cell r="MZT53"/>
          <cell r="MZU53"/>
          <cell r="MZV53"/>
          <cell r="MZW53"/>
          <cell r="MZX53"/>
          <cell r="MZY53"/>
          <cell r="MZZ53"/>
          <cell r="NAA53"/>
          <cell r="NAB53"/>
          <cell r="NAC53"/>
          <cell r="NAD53"/>
          <cell r="NAE53"/>
          <cell r="NAF53"/>
          <cell r="NAG53"/>
          <cell r="NAH53"/>
          <cell r="NAI53"/>
          <cell r="NAJ53"/>
          <cell r="NAK53"/>
          <cell r="NAL53"/>
          <cell r="NAM53"/>
          <cell r="NAN53"/>
          <cell r="NAO53"/>
          <cell r="NAP53"/>
          <cell r="NAQ53"/>
          <cell r="NAR53"/>
          <cell r="NAS53"/>
          <cell r="NAT53"/>
          <cell r="NAU53"/>
          <cell r="NAV53"/>
          <cell r="NAW53"/>
          <cell r="NAX53"/>
          <cell r="NAY53"/>
          <cell r="NAZ53"/>
          <cell r="NBA53"/>
          <cell r="NBB53"/>
          <cell r="NBC53"/>
          <cell r="NBD53"/>
          <cell r="NBE53"/>
          <cell r="NBF53"/>
          <cell r="NBG53"/>
          <cell r="NBH53"/>
          <cell r="NBI53"/>
          <cell r="NBJ53"/>
          <cell r="NBK53"/>
          <cell r="NBL53"/>
          <cell r="NBM53"/>
          <cell r="NBN53"/>
          <cell r="NBO53"/>
          <cell r="NBP53"/>
          <cell r="NBQ53"/>
          <cell r="NBR53"/>
          <cell r="NBS53"/>
          <cell r="NBT53"/>
          <cell r="NBU53"/>
          <cell r="NBV53"/>
          <cell r="NBW53"/>
          <cell r="NBX53"/>
          <cell r="NBY53"/>
          <cell r="NBZ53"/>
          <cell r="NCA53"/>
          <cell r="NCB53"/>
          <cell r="NCC53"/>
          <cell r="NCD53"/>
          <cell r="NCE53"/>
          <cell r="NCF53"/>
          <cell r="NCG53"/>
          <cell r="NCH53"/>
          <cell r="NCI53"/>
          <cell r="NCJ53"/>
          <cell r="NCK53"/>
          <cell r="NCL53"/>
          <cell r="NCM53"/>
          <cell r="NCN53"/>
          <cell r="NCO53"/>
          <cell r="NCP53"/>
          <cell r="NCQ53"/>
          <cell r="NCR53"/>
          <cell r="NCS53"/>
          <cell r="NCT53"/>
          <cell r="NCU53"/>
          <cell r="NCV53"/>
          <cell r="NCW53"/>
          <cell r="NCX53"/>
          <cell r="NCY53"/>
          <cell r="NCZ53"/>
          <cell r="NDA53"/>
          <cell r="NDB53"/>
          <cell r="NDC53"/>
          <cell r="NDD53"/>
          <cell r="NDE53"/>
          <cell r="NDF53"/>
          <cell r="NDG53"/>
          <cell r="NDH53"/>
          <cell r="NDI53"/>
          <cell r="NDJ53"/>
          <cell r="NDK53"/>
          <cell r="NDL53"/>
          <cell r="NDM53"/>
          <cell r="NDN53"/>
          <cell r="NDO53"/>
          <cell r="NDP53"/>
          <cell r="NDQ53"/>
          <cell r="NDR53"/>
          <cell r="NDS53"/>
          <cell r="NDT53"/>
          <cell r="NDU53"/>
          <cell r="NDV53"/>
          <cell r="NDW53"/>
          <cell r="NDX53"/>
          <cell r="NDY53"/>
          <cell r="NDZ53"/>
          <cell r="NEA53"/>
          <cell r="NEB53"/>
          <cell r="NEC53"/>
          <cell r="NED53"/>
          <cell r="NEE53"/>
          <cell r="NEF53"/>
          <cell r="NEG53"/>
          <cell r="NEH53"/>
          <cell r="NEI53"/>
          <cell r="NEJ53"/>
          <cell r="NEK53"/>
          <cell r="NEL53"/>
          <cell r="NEM53"/>
          <cell r="NEN53"/>
          <cell r="NEO53"/>
          <cell r="NEP53"/>
          <cell r="NEQ53"/>
          <cell r="NER53"/>
          <cell r="NES53"/>
          <cell r="NET53"/>
          <cell r="NEU53"/>
          <cell r="NEV53"/>
          <cell r="NEW53"/>
          <cell r="NEX53"/>
          <cell r="NEY53"/>
          <cell r="NEZ53"/>
          <cell r="NFA53"/>
          <cell r="NFB53"/>
          <cell r="NFC53"/>
          <cell r="NFD53"/>
          <cell r="NFE53"/>
          <cell r="NFF53"/>
          <cell r="NFG53"/>
          <cell r="NFH53"/>
          <cell r="NFI53"/>
          <cell r="NFJ53"/>
          <cell r="NFK53"/>
          <cell r="NFL53"/>
          <cell r="NFM53"/>
          <cell r="NFN53"/>
          <cell r="NFO53"/>
          <cell r="NFP53"/>
          <cell r="NFQ53"/>
          <cell r="NFR53"/>
          <cell r="NFS53"/>
          <cell r="NFT53"/>
          <cell r="NFU53"/>
          <cell r="NFV53"/>
          <cell r="NFW53"/>
          <cell r="NFX53"/>
          <cell r="NFY53"/>
          <cell r="NFZ53"/>
          <cell r="NGA53"/>
          <cell r="NGB53"/>
          <cell r="NGC53"/>
          <cell r="NGD53"/>
          <cell r="NGE53"/>
          <cell r="NGF53"/>
          <cell r="NGG53"/>
          <cell r="NGH53"/>
          <cell r="NGI53"/>
          <cell r="NGJ53"/>
          <cell r="NGK53"/>
          <cell r="NGL53"/>
          <cell r="NGM53"/>
          <cell r="NGN53"/>
          <cell r="NGO53"/>
          <cell r="NGP53"/>
          <cell r="NGQ53"/>
          <cell r="NGR53"/>
          <cell r="NGS53"/>
          <cell r="NGT53"/>
          <cell r="NGU53"/>
          <cell r="NGV53"/>
          <cell r="NGW53"/>
          <cell r="NGX53"/>
          <cell r="NGY53"/>
          <cell r="NGZ53"/>
          <cell r="NHA53"/>
          <cell r="NHB53"/>
          <cell r="NHC53"/>
          <cell r="NHD53"/>
          <cell r="NHE53"/>
          <cell r="NHF53"/>
          <cell r="NHG53"/>
          <cell r="NHH53"/>
          <cell r="NHI53"/>
          <cell r="NHJ53"/>
          <cell r="NHK53"/>
          <cell r="NHL53"/>
          <cell r="NHM53"/>
          <cell r="NHN53"/>
          <cell r="NHO53"/>
          <cell r="NHP53"/>
          <cell r="NHQ53"/>
          <cell r="NHR53"/>
          <cell r="NHS53"/>
          <cell r="NHT53"/>
          <cell r="NHU53"/>
          <cell r="NHV53"/>
          <cell r="NHW53"/>
          <cell r="NHX53"/>
          <cell r="NHY53"/>
          <cell r="NHZ53"/>
          <cell r="NIA53"/>
          <cell r="NIB53"/>
          <cell r="NIC53"/>
          <cell r="NID53"/>
          <cell r="NIE53"/>
          <cell r="NIF53"/>
          <cell r="NIG53"/>
          <cell r="NIH53"/>
          <cell r="NII53"/>
          <cell r="NIJ53"/>
          <cell r="NIK53"/>
          <cell r="NIL53"/>
          <cell r="NIM53"/>
          <cell r="NIN53"/>
          <cell r="NIO53"/>
          <cell r="NIP53"/>
          <cell r="NIQ53"/>
          <cell r="NIR53"/>
          <cell r="NIS53"/>
          <cell r="NIT53"/>
          <cell r="NIU53"/>
          <cell r="NIV53"/>
          <cell r="NIW53"/>
          <cell r="NIX53"/>
          <cell r="NIY53"/>
          <cell r="NIZ53"/>
          <cell r="NJA53"/>
          <cell r="NJB53"/>
          <cell r="NJC53"/>
          <cell r="NJD53"/>
          <cell r="NJE53"/>
          <cell r="NJF53"/>
          <cell r="NJG53"/>
          <cell r="NJH53"/>
          <cell r="NJI53"/>
          <cell r="NJJ53"/>
          <cell r="NJK53"/>
          <cell r="NJL53"/>
          <cell r="NJM53"/>
          <cell r="NJN53"/>
          <cell r="NJO53"/>
          <cell r="NJP53"/>
          <cell r="NJQ53"/>
          <cell r="NJR53"/>
          <cell r="NJS53"/>
          <cell r="NJT53"/>
          <cell r="NJU53"/>
          <cell r="NJV53"/>
          <cell r="NJW53"/>
          <cell r="NJX53"/>
          <cell r="NJY53"/>
          <cell r="NJZ53"/>
          <cell r="NKA53"/>
          <cell r="NKB53"/>
          <cell r="NKC53"/>
          <cell r="NKD53"/>
          <cell r="NKE53"/>
          <cell r="NKF53"/>
          <cell r="NKG53"/>
          <cell r="NKH53"/>
          <cell r="NKI53"/>
          <cell r="NKJ53"/>
          <cell r="NKK53"/>
          <cell r="NKL53"/>
          <cell r="NKM53"/>
          <cell r="NKN53"/>
          <cell r="NKO53"/>
          <cell r="NKP53"/>
          <cell r="NKQ53"/>
          <cell r="NKR53"/>
          <cell r="NKS53"/>
          <cell r="NKT53"/>
          <cell r="NKU53"/>
          <cell r="NKV53"/>
          <cell r="NKW53"/>
          <cell r="NKX53"/>
          <cell r="NKY53"/>
          <cell r="NKZ53"/>
          <cell r="NLA53"/>
          <cell r="NLB53"/>
          <cell r="NLC53"/>
          <cell r="NLD53"/>
          <cell r="NLE53"/>
          <cell r="NLF53"/>
          <cell r="NLG53"/>
          <cell r="NLH53"/>
          <cell r="NLI53"/>
          <cell r="NLJ53"/>
          <cell r="NLK53"/>
          <cell r="NLL53"/>
          <cell r="NLM53"/>
          <cell r="NLN53"/>
          <cell r="NLO53"/>
          <cell r="NLP53"/>
          <cell r="NLQ53"/>
          <cell r="NLR53"/>
          <cell r="NLS53"/>
          <cell r="NLT53"/>
          <cell r="NLU53"/>
          <cell r="NLV53"/>
          <cell r="NLW53"/>
          <cell r="NLX53"/>
          <cell r="NLY53"/>
          <cell r="NLZ53"/>
          <cell r="NMA53"/>
          <cell r="NMB53"/>
          <cell r="NMC53"/>
          <cell r="NMD53"/>
          <cell r="NME53"/>
          <cell r="NMF53"/>
          <cell r="NMG53"/>
          <cell r="NMH53"/>
          <cell r="NMI53"/>
          <cell r="NMJ53"/>
          <cell r="NMK53"/>
          <cell r="NML53"/>
          <cell r="NMM53"/>
          <cell r="NMN53"/>
          <cell r="NMO53"/>
          <cell r="NMP53"/>
          <cell r="NMQ53"/>
          <cell r="NMR53"/>
          <cell r="NMS53"/>
          <cell r="NMT53"/>
          <cell r="NMU53"/>
          <cell r="NMV53"/>
          <cell r="NMW53"/>
          <cell r="NMX53"/>
          <cell r="NMY53"/>
          <cell r="NMZ53"/>
          <cell r="NNA53"/>
          <cell r="NNB53"/>
          <cell r="NNC53"/>
          <cell r="NND53"/>
          <cell r="NNE53"/>
          <cell r="NNF53"/>
          <cell r="NNG53"/>
          <cell r="NNH53"/>
          <cell r="NNI53"/>
          <cell r="NNJ53"/>
          <cell r="NNK53"/>
          <cell r="NNL53"/>
          <cell r="NNM53"/>
          <cell r="NNN53"/>
          <cell r="NNO53"/>
          <cell r="NNP53"/>
          <cell r="NNQ53"/>
          <cell r="NNR53"/>
          <cell r="NNS53"/>
          <cell r="NNT53"/>
          <cell r="NNU53"/>
          <cell r="NNV53"/>
          <cell r="NNW53"/>
          <cell r="NNX53"/>
          <cell r="NNY53"/>
          <cell r="NNZ53"/>
          <cell r="NOA53"/>
          <cell r="NOB53"/>
          <cell r="NOC53"/>
          <cell r="NOD53"/>
          <cell r="NOE53"/>
          <cell r="NOF53"/>
          <cell r="NOG53"/>
          <cell r="NOH53"/>
          <cell r="NOI53"/>
          <cell r="NOJ53"/>
          <cell r="NOK53"/>
          <cell r="NOL53"/>
          <cell r="NOM53"/>
          <cell r="NON53"/>
          <cell r="NOO53"/>
          <cell r="NOP53"/>
          <cell r="NOQ53"/>
          <cell r="NOR53"/>
          <cell r="NOS53"/>
          <cell r="NOT53"/>
          <cell r="NOU53"/>
          <cell r="NOV53"/>
          <cell r="NOW53"/>
          <cell r="NOX53"/>
          <cell r="NOY53"/>
          <cell r="NOZ53"/>
          <cell r="NPA53"/>
          <cell r="NPB53"/>
          <cell r="NPC53"/>
          <cell r="NPD53"/>
          <cell r="NPE53"/>
          <cell r="NPF53"/>
          <cell r="NPG53"/>
          <cell r="NPH53"/>
          <cell r="NPI53"/>
          <cell r="NPJ53"/>
          <cell r="NPK53"/>
          <cell r="NPL53"/>
          <cell r="NPM53"/>
          <cell r="NPN53"/>
          <cell r="NPO53"/>
          <cell r="NPP53"/>
          <cell r="NPQ53"/>
          <cell r="NPR53"/>
          <cell r="NPS53"/>
          <cell r="NPT53"/>
          <cell r="NPU53"/>
          <cell r="NPV53"/>
          <cell r="NPW53"/>
          <cell r="NPX53"/>
          <cell r="NPY53"/>
          <cell r="NPZ53"/>
          <cell r="NQA53"/>
          <cell r="NQB53"/>
          <cell r="NQC53"/>
          <cell r="NQD53"/>
          <cell r="NQE53"/>
          <cell r="NQF53"/>
          <cell r="NQG53"/>
          <cell r="NQH53"/>
          <cell r="NQI53"/>
          <cell r="NQJ53"/>
          <cell r="NQK53"/>
          <cell r="NQL53"/>
          <cell r="NQM53"/>
          <cell r="NQN53"/>
          <cell r="NQO53"/>
          <cell r="NQP53"/>
          <cell r="NQQ53"/>
          <cell r="NQR53"/>
          <cell r="NQS53"/>
          <cell r="NQT53"/>
          <cell r="NQU53"/>
          <cell r="NQV53"/>
          <cell r="NQW53"/>
          <cell r="NQX53"/>
          <cell r="NQY53"/>
          <cell r="NQZ53"/>
          <cell r="NRA53"/>
          <cell r="NRB53"/>
          <cell r="NRC53"/>
          <cell r="NRD53"/>
          <cell r="NRE53"/>
          <cell r="NRF53"/>
          <cell r="NRG53"/>
          <cell r="NRH53"/>
          <cell r="NRI53"/>
          <cell r="NRJ53"/>
          <cell r="NRK53"/>
          <cell r="NRL53"/>
          <cell r="NRM53"/>
          <cell r="NRN53"/>
          <cell r="NRO53"/>
          <cell r="NRP53"/>
          <cell r="NRQ53"/>
          <cell r="NRR53"/>
          <cell r="NRS53"/>
          <cell r="NRT53"/>
          <cell r="NRU53"/>
          <cell r="NRV53"/>
          <cell r="NRW53"/>
          <cell r="NRX53"/>
          <cell r="NRY53"/>
          <cell r="NRZ53"/>
          <cell r="NSA53"/>
          <cell r="NSB53"/>
          <cell r="NSC53"/>
          <cell r="NSD53"/>
          <cell r="NSE53"/>
          <cell r="NSF53"/>
          <cell r="NSG53"/>
          <cell r="NSH53"/>
          <cell r="NSI53"/>
          <cell r="NSJ53"/>
          <cell r="NSK53"/>
          <cell r="NSL53"/>
          <cell r="NSM53"/>
          <cell r="NSN53"/>
          <cell r="NSO53"/>
          <cell r="NSP53"/>
          <cell r="NSQ53"/>
          <cell r="NSR53"/>
          <cell r="NSS53"/>
          <cell r="NST53"/>
          <cell r="NSU53"/>
          <cell r="NSV53"/>
          <cell r="NSW53"/>
          <cell r="NSX53"/>
          <cell r="NSY53"/>
          <cell r="NSZ53"/>
          <cell r="NTA53"/>
          <cell r="NTB53"/>
          <cell r="NTC53"/>
          <cell r="NTD53"/>
          <cell r="NTE53"/>
          <cell r="NTF53"/>
          <cell r="NTG53"/>
          <cell r="NTH53"/>
          <cell r="NTI53"/>
          <cell r="NTJ53"/>
          <cell r="NTK53"/>
          <cell r="NTL53"/>
          <cell r="NTM53"/>
          <cell r="NTN53"/>
          <cell r="NTO53"/>
          <cell r="NTP53"/>
          <cell r="NTQ53"/>
          <cell r="NTR53"/>
          <cell r="NTS53"/>
          <cell r="NTT53"/>
          <cell r="NTU53"/>
          <cell r="NTV53"/>
          <cell r="NTW53"/>
          <cell r="NTX53"/>
          <cell r="NTY53"/>
          <cell r="NTZ53"/>
          <cell r="NUA53"/>
          <cell r="NUB53"/>
          <cell r="NUC53"/>
          <cell r="NUD53"/>
          <cell r="NUE53"/>
          <cell r="NUF53"/>
          <cell r="NUG53"/>
          <cell r="NUH53"/>
          <cell r="NUI53"/>
          <cell r="NUJ53"/>
          <cell r="NUK53"/>
          <cell r="NUL53"/>
          <cell r="NUM53"/>
          <cell r="NUN53"/>
          <cell r="NUO53"/>
          <cell r="NUP53"/>
          <cell r="NUQ53"/>
          <cell r="NUR53"/>
          <cell r="NUS53"/>
          <cell r="NUT53"/>
          <cell r="NUU53"/>
          <cell r="NUV53"/>
          <cell r="NUW53"/>
          <cell r="NUX53"/>
          <cell r="NUY53"/>
          <cell r="NUZ53"/>
          <cell r="NVA53"/>
          <cell r="NVB53"/>
          <cell r="NVC53"/>
          <cell r="NVD53"/>
          <cell r="NVE53"/>
          <cell r="NVF53"/>
          <cell r="NVG53"/>
          <cell r="NVH53"/>
          <cell r="NVI53"/>
          <cell r="NVJ53"/>
          <cell r="NVK53"/>
          <cell r="NVL53"/>
          <cell r="NVM53"/>
          <cell r="NVN53"/>
          <cell r="NVO53"/>
          <cell r="NVP53"/>
          <cell r="NVQ53"/>
          <cell r="NVR53"/>
          <cell r="NVS53"/>
          <cell r="NVT53"/>
          <cell r="NVU53"/>
          <cell r="NVV53"/>
          <cell r="NVW53"/>
          <cell r="NVX53"/>
          <cell r="NVY53"/>
          <cell r="NVZ53"/>
          <cell r="NWA53"/>
          <cell r="NWB53"/>
          <cell r="NWC53"/>
          <cell r="NWD53"/>
          <cell r="NWE53"/>
          <cell r="NWF53"/>
          <cell r="NWG53"/>
          <cell r="NWH53"/>
          <cell r="NWI53"/>
          <cell r="NWJ53"/>
          <cell r="NWK53"/>
          <cell r="NWL53"/>
          <cell r="NWM53"/>
          <cell r="NWN53"/>
          <cell r="NWO53"/>
          <cell r="NWP53"/>
          <cell r="NWQ53"/>
          <cell r="NWR53"/>
          <cell r="NWS53"/>
          <cell r="NWT53"/>
          <cell r="NWU53"/>
          <cell r="NWV53"/>
          <cell r="NWW53"/>
          <cell r="NWX53"/>
          <cell r="NWY53"/>
          <cell r="NWZ53"/>
          <cell r="NXA53"/>
          <cell r="NXB53"/>
          <cell r="NXC53"/>
          <cell r="NXD53"/>
          <cell r="NXE53"/>
          <cell r="NXF53"/>
          <cell r="NXG53"/>
          <cell r="NXH53"/>
          <cell r="NXI53"/>
          <cell r="NXJ53"/>
          <cell r="NXK53"/>
          <cell r="NXL53"/>
          <cell r="NXM53"/>
          <cell r="NXN53"/>
          <cell r="NXO53"/>
          <cell r="NXP53"/>
          <cell r="NXQ53"/>
          <cell r="NXR53"/>
          <cell r="NXS53"/>
          <cell r="NXT53"/>
          <cell r="NXU53"/>
          <cell r="NXV53"/>
          <cell r="NXW53"/>
          <cell r="NXX53"/>
          <cell r="NXY53"/>
          <cell r="NXZ53"/>
          <cell r="NYA53"/>
          <cell r="NYB53"/>
          <cell r="NYC53"/>
          <cell r="NYD53"/>
          <cell r="NYE53"/>
          <cell r="NYF53"/>
          <cell r="NYG53"/>
          <cell r="NYH53"/>
          <cell r="NYI53"/>
          <cell r="NYJ53"/>
          <cell r="NYK53"/>
          <cell r="NYL53"/>
          <cell r="NYM53"/>
          <cell r="NYN53"/>
          <cell r="NYO53"/>
          <cell r="NYP53"/>
          <cell r="NYQ53"/>
          <cell r="NYR53"/>
          <cell r="NYS53"/>
          <cell r="NYT53"/>
          <cell r="NYU53"/>
          <cell r="NYV53"/>
          <cell r="NYW53"/>
          <cell r="NYX53"/>
          <cell r="NYY53"/>
          <cell r="NYZ53"/>
          <cell r="NZA53"/>
          <cell r="NZB53"/>
          <cell r="NZC53"/>
          <cell r="NZD53"/>
          <cell r="NZE53"/>
          <cell r="NZF53"/>
          <cell r="NZG53"/>
          <cell r="NZH53"/>
          <cell r="NZI53"/>
          <cell r="NZJ53"/>
          <cell r="NZK53"/>
          <cell r="NZL53"/>
          <cell r="NZM53"/>
          <cell r="NZN53"/>
          <cell r="NZO53"/>
          <cell r="NZP53"/>
          <cell r="NZQ53"/>
          <cell r="NZR53"/>
          <cell r="NZS53"/>
          <cell r="NZT53"/>
          <cell r="NZU53"/>
          <cell r="NZV53"/>
          <cell r="NZW53"/>
          <cell r="NZX53"/>
          <cell r="NZY53"/>
          <cell r="NZZ53"/>
          <cell r="OAA53"/>
          <cell r="OAB53"/>
          <cell r="OAC53"/>
          <cell r="OAD53"/>
          <cell r="OAE53"/>
          <cell r="OAF53"/>
          <cell r="OAG53"/>
          <cell r="OAH53"/>
          <cell r="OAI53"/>
          <cell r="OAJ53"/>
          <cell r="OAK53"/>
          <cell r="OAL53"/>
          <cell r="OAM53"/>
          <cell r="OAN53"/>
          <cell r="OAO53"/>
          <cell r="OAP53"/>
          <cell r="OAQ53"/>
          <cell r="OAR53"/>
          <cell r="OAS53"/>
          <cell r="OAT53"/>
          <cell r="OAU53"/>
          <cell r="OAV53"/>
          <cell r="OAW53"/>
          <cell r="OAX53"/>
          <cell r="OAY53"/>
          <cell r="OAZ53"/>
          <cell r="OBA53"/>
          <cell r="OBB53"/>
          <cell r="OBC53"/>
          <cell r="OBD53"/>
          <cell r="OBE53"/>
          <cell r="OBF53"/>
          <cell r="OBG53"/>
          <cell r="OBH53"/>
          <cell r="OBI53"/>
          <cell r="OBJ53"/>
          <cell r="OBK53"/>
          <cell r="OBL53"/>
          <cell r="OBM53"/>
          <cell r="OBN53"/>
          <cell r="OBO53"/>
          <cell r="OBP53"/>
          <cell r="OBQ53"/>
          <cell r="OBR53"/>
          <cell r="OBS53"/>
          <cell r="OBT53"/>
          <cell r="OBU53"/>
          <cell r="OBV53"/>
          <cell r="OBW53"/>
          <cell r="OBX53"/>
          <cell r="OBY53"/>
          <cell r="OBZ53"/>
          <cell r="OCA53"/>
          <cell r="OCB53"/>
          <cell r="OCC53"/>
          <cell r="OCD53"/>
          <cell r="OCE53"/>
          <cell r="OCF53"/>
          <cell r="OCG53"/>
          <cell r="OCH53"/>
          <cell r="OCI53"/>
          <cell r="OCJ53"/>
          <cell r="OCK53"/>
          <cell r="OCL53"/>
          <cell r="OCM53"/>
          <cell r="OCN53"/>
          <cell r="OCO53"/>
          <cell r="OCP53"/>
          <cell r="OCQ53"/>
          <cell r="OCR53"/>
          <cell r="OCS53"/>
          <cell r="OCT53"/>
          <cell r="OCU53"/>
          <cell r="OCV53"/>
          <cell r="OCW53"/>
          <cell r="OCX53"/>
          <cell r="OCY53"/>
          <cell r="OCZ53"/>
          <cell r="ODA53"/>
          <cell r="ODB53"/>
          <cell r="ODC53"/>
          <cell r="ODD53"/>
          <cell r="ODE53"/>
          <cell r="ODF53"/>
          <cell r="ODG53"/>
          <cell r="ODH53"/>
          <cell r="ODI53"/>
          <cell r="ODJ53"/>
          <cell r="ODK53"/>
          <cell r="ODL53"/>
          <cell r="ODM53"/>
          <cell r="ODN53"/>
          <cell r="ODO53"/>
          <cell r="ODP53"/>
          <cell r="ODQ53"/>
          <cell r="ODR53"/>
          <cell r="ODS53"/>
          <cell r="ODT53"/>
          <cell r="ODU53"/>
          <cell r="ODV53"/>
          <cell r="ODW53"/>
          <cell r="ODX53"/>
          <cell r="ODY53"/>
          <cell r="ODZ53"/>
          <cell r="OEA53"/>
          <cell r="OEB53"/>
          <cell r="OEC53"/>
          <cell r="OED53"/>
          <cell r="OEE53"/>
          <cell r="OEF53"/>
          <cell r="OEG53"/>
          <cell r="OEH53"/>
          <cell r="OEI53"/>
          <cell r="OEJ53"/>
          <cell r="OEK53"/>
          <cell r="OEL53"/>
          <cell r="OEM53"/>
          <cell r="OEN53"/>
          <cell r="OEO53"/>
          <cell r="OEP53"/>
          <cell r="OEQ53"/>
          <cell r="OER53"/>
          <cell r="OES53"/>
          <cell r="OET53"/>
          <cell r="OEU53"/>
          <cell r="OEV53"/>
          <cell r="OEW53"/>
          <cell r="OEX53"/>
          <cell r="OEY53"/>
          <cell r="OEZ53"/>
          <cell r="OFA53"/>
          <cell r="OFB53"/>
          <cell r="OFC53"/>
          <cell r="OFD53"/>
          <cell r="OFE53"/>
          <cell r="OFF53"/>
          <cell r="OFG53"/>
          <cell r="OFH53"/>
          <cell r="OFI53"/>
          <cell r="OFJ53"/>
          <cell r="OFK53"/>
          <cell r="OFL53"/>
          <cell r="OFM53"/>
          <cell r="OFN53"/>
          <cell r="OFO53"/>
          <cell r="OFP53"/>
          <cell r="OFQ53"/>
          <cell r="OFR53"/>
          <cell r="OFS53"/>
          <cell r="OFT53"/>
          <cell r="OFU53"/>
          <cell r="OFV53"/>
          <cell r="OFW53"/>
          <cell r="OFX53"/>
          <cell r="OFY53"/>
          <cell r="OFZ53"/>
          <cell r="OGA53"/>
          <cell r="OGB53"/>
          <cell r="OGC53"/>
          <cell r="OGD53"/>
          <cell r="OGE53"/>
          <cell r="OGF53"/>
          <cell r="OGG53"/>
          <cell r="OGH53"/>
          <cell r="OGI53"/>
          <cell r="OGJ53"/>
          <cell r="OGK53"/>
          <cell r="OGL53"/>
          <cell r="OGM53"/>
          <cell r="OGN53"/>
          <cell r="OGO53"/>
          <cell r="OGP53"/>
          <cell r="OGQ53"/>
          <cell r="OGR53"/>
          <cell r="OGS53"/>
          <cell r="OGT53"/>
          <cell r="OGU53"/>
          <cell r="OGV53"/>
          <cell r="OGW53"/>
          <cell r="OGX53"/>
          <cell r="OGY53"/>
          <cell r="OGZ53"/>
          <cell r="OHA53"/>
          <cell r="OHB53"/>
          <cell r="OHC53"/>
          <cell r="OHD53"/>
          <cell r="OHE53"/>
          <cell r="OHF53"/>
          <cell r="OHG53"/>
          <cell r="OHH53"/>
          <cell r="OHI53"/>
          <cell r="OHJ53"/>
          <cell r="OHK53"/>
          <cell r="OHL53"/>
          <cell r="OHM53"/>
          <cell r="OHN53"/>
          <cell r="OHO53"/>
          <cell r="OHP53"/>
          <cell r="OHQ53"/>
          <cell r="OHR53"/>
          <cell r="OHS53"/>
          <cell r="OHT53"/>
          <cell r="OHU53"/>
          <cell r="OHV53"/>
          <cell r="OHW53"/>
          <cell r="OHX53"/>
          <cell r="OHY53"/>
          <cell r="OHZ53"/>
          <cell r="OIA53"/>
          <cell r="OIB53"/>
          <cell r="OIC53"/>
          <cell r="OID53"/>
          <cell r="OIE53"/>
          <cell r="OIF53"/>
          <cell r="OIG53"/>
          <cell r="OIH53"/>
          <cell r="OII53"/>
          <cell r="OIJ53"/>
          <cell r="OIK53"/>
          <cell r="OIL53"/>
          <cell r="OIM53"/>
          <cell r="OIN53"/>
          <cell r="OIO53"/>
          <cell r="OIP53"/>
          <cell r="OIQ53"/>
          <cell r="OIR53"/>
          <cell r="OIS53"/>
          <cell r="OIT53"/>
          <cell r="OIU53"/>
          <cell r="OIV53"/>
          <cell r="OIW53"/>
          <cell r="OIX53"/>
          <cell r="OIY53"/>
          <cell r="OIZ53"/>
          <cell r="OJA53"/>
          <cell r="OJB53"/>
          <cell r="OJC53"/>
          <cell r="OJD53"/>
          <cell r="OJE53"/>
          <cell r="OJF53"/>
          <cell r="OJG53"/>
          <cell r="OJH53"/>
          <cell r="OJI53"/>
          <cell r="OJJ53"/>
          <cell r="OJK53"/>
          <cell r="OJL53"/>
          <cell r="OJM53"/>
          <cell r="OJN53"/>
          <cell r="OJO53"/>
          <cell r="OJP53"/>
          <cell r="OJQ53"/>
          <cell r="OJR53"/>
          <cell r="OJS53"/>
          <cell r="OJT53"/>
          <cell r="OJU53"/>
          <cell r="OJV53"/>
          <cell r="OJW53"/>
          <cell r="OJX53"/>
          <cell r="OJY53"/>
          <cell r="OJZ53"/>
          <cell r="OKA53"/>
          <cell r="OKB53"/>
          <cell r="OKC53"/>
          <cell r="OKD53"/>
          <cell r="OKE53"/>
          <cell r="OKF53"/>
          <cell r="OKG53"/>
          <cell r="OKH53"/>
          <cell r="OKI53"/>
          <cell r="OKJ53"/>
          <cell r="OKK53"/>
          <cell r="OKL53"/>
          <cell r="OKM53"/>
          <cell r="OKN53"/>
          <cell r="OKO53"/>
          <cell r="OKP53"/>
          <cell r="OKQ53"/>
          <cell r="OKR53"/>
          <cell r="OKS53"/>
          <cell r="OKT53"/>
          <cell r="OKU53"/>
          <cell r="OKV53"/>
          <cell r="OKW53"/>
          <cell r="OKX53"/>
          <cell r="OKY53"/>
          <cell r="OKZ53"/>
          <cell r="OLA53"/>
          <cell r="OLB53"/>
          <cell r="OLC53"/>
          <cell r="OLD53"/>
          <cell r="OLE53"/>
          <cell r="OLF53"/>
          <cell r="OLG53"/>
          <cell r="OLH53"/>
          <cell r="OLI53"/>
          <cell r="OLJ53"/>
          <cell r="OLK53"/>
          <cell r="OLL53"/>
          <cell r="OLM53"/>
          <cell r="OLN53"/>
          <cell r="OLO53"/>
          <cell r="OLP53"/>
          <cell r="OLQ53"/>
          <cell r="OLR53"/>
          <cell r="OLS53"/>
          <cell r="OLT53"/>
          <cell r="OLU53"/>
          <cell r="OLV53"/>
          <cell r="OLW53"/>
          <cell r="OLX53"/>
          <cell r="OLY53"/>
          <cell r="OLZ53"/>
          <cell r="OMA53"/>
          <cell r="OMB53"/>
          <cell r="OMC53"/>
          <cell r="OMD53"/>
          <cell r="OME53"/>
          <cell r="OMF53"/>
          <cell r="OMG53"/>
          <cell r="OMH53"/>
          <cell r="OMI53"/>
          <cell r="OMJ53"/>
          <cell r="OMK53"/>
          <cell r="OML53"/>
          <cell r="OMM53"/>
          <cell r="OMN53"/>
          <cell r="OMO53"/>
          <cell r="OMP53"/>
          <cell r="OMQ53"/>
          <cell r="OMR53"/>
          <cell r="OMS53"/>
          <cell r="OMT53"/>
          <cell r="OMU53"/>
          <cell r="OMV53"/>
          <cell r="OMW53"/>
          <cell r="OMX53"/>
          <cell r="OMY53"/>
          <cell r="OMZ53"/>
          <cell r="ONA53"/>
          <cell r="ONB53"/>
          <cell r="ONC53"/>
          <cell r="OND53"/>
          <cell r="ONE53"/>
          <cell r="ONF53"/>
          <cell r="ONG53"/>
          <cell r="ONH53"/>
          <cell r="ONI53"/>
          <cell r="ONJ53"/>
          <cell r="ONK53"/>
          <cell r="ONL53"/>
          <cell r="ONM53"/>
          <cell r="ONN53"/>
          <cell r="ONO53"/>
          <cell r="ONP53"/>
          <cell r="ONQ53"/>
          <cell r="ONR53"/>
          <cell r="ONS53"/>
          <cell r="ONT53"/>
          <cell r="ONU53"/>
          <cell r="ONV53"/>
          <cell r="ONW53"/>
          <cell r="ONX53"/>
          <cell r="ONY53"/>
          <cell r="ONZ53"/>
          <cell r="OOA53"/>
          <cell r="OOB53"/>
          <cell r="OOC53"/>
          <cell r="OOD53"/>
          <cell r="OOE53"/>
          <cell r="OOF53"/>
          <cell r="OOG53"/>
          <cell r="OOH53"/>
          <cell r="OOI53"/>
          <cell r="OOJ53"/>
          <cell r="OOK53"/>
          <cell r="OOL53"/>
          <cell r="OOM53"/>
          <cell r="OON53"/>
          <cell r="OOO53"/>
          <cell r="OOP53"/>
          <cell r="OOQ53"/>
          <cell r="OOR53"/>
          <cell r="OOS53"/>
          <cell r="OOT53"/>
          <cell r="OOU53"/>
          <cell r="OOV53"/>
          <cell r="OOW53"/>
          <cell r="OOX53"/>
          <cell r="OOY53"/>
          <cell r="OOZ53"/>
          <cell r="OPA53"/>
          <cell r="OPB53"/>
          <cell r="OPC53"/>
          <cell r="OPD53"/>
          <cell r="OPE53"/>
          <cell r="OPF53"/>
          <cell r="OPG53"/>
          <cell r="OPH53"/>
          <cell r="OPI53"/>
          <cell r="OPJ53"/>
          <cell r="OPK53"/>
          <cell r="OPL53"/>
          <cell r="OPM53"/>
          <cell r="OPN53"/>
          <cell r="OPO53"/>
          <cell r="OPP53"/>
          <cell r="OPQ53"/>
          <cell r="OPR53"/>
          <cell r="OPS53"/>
          <cell r="OPT53"/>
          <cell r="OPU53"/>
          <cell r="OPV53"/>
          <cell r="OPW53"/>
          <cell r="OPX53"/>
          <cell r="OPY53"/>
          <cell r="OPZ53"/>
          <cell r="OQA53"/>
          <cell r="OQB53"/>
          <cell r="OQC53"/>
          <cell r="OQD53"/>
          <cell r="OQE53"/>
          <cell r="OQF53"/>
          <cell r="OQG53"/>
          <cell r="OQH53"/>
          <cell r="OQI53"/>
          <cell r="OQJ53"/>
          <cell r="OQK53"/>
          <cell r="OQL53"/>
          <cell r="OQM53"/>
          <cell r="OQN53"/>
          <cell r="OQO53"/>
          <cell r="OQP53"/>
          <cell r="OQQ53"/>
          <cell r="OQR53"/>
          <cell r="OQS53"/>
          <cell r="OQT53"/>
          <cell r="OQU53"/>
          <cell r="OQV53"/>
          <cell r="OQW53"/>
          <cell r="OQX53"/>
          <cell r="OQY53"/>
          <cell r="OQZ53"/>
          <cell r="ORA53"/>
          <cell r="ORB53"/>
          <cell r="ORC53"/>
          <cell r="ORD53"/>
          <cell r="ORE53"/>
          <cell r="ORF53"/>
          <cell r="ORG53"/>
          <cell r="ORH53"/>
          <cell r="ORI53"/>
          <cell r="ORJ53"/>
          <cell r="ORK53"/>
          <cell r="ORL53"/>
          <cell r="ORM53"/>
          <cell r="ORN53"/>
          <cell r="ORO53"/>
          <cell r="ORP53"/>
          <cell r="ORQ53"/>
          <cell r="ORR53"/>
          <cell r="ORS53"/>
          <cell r="ORT53"/>
          <cell r="ORU53"/>
          <cell r="ORV53"/>
          <cell r="ORW53"/>
          <cell r="ORX53"/>
          <cell r="ORY53"/>
          <cell r="ORZ53"/>
          <cell r="OSA53"/>
          <cell r="OSB53"/>
          <cell r="OSC53"/>
          <cell r="OSD53"/>
          <cell r="OSE53"/>
          <cell r="OSF53"/>
          <cell r="OSG53"/>
          <cell r="OSH53"/>
          <cell r="OSI53"/>
          <cell r="OSJ53"/>
          <cell r="OSK53"/>
          <cell r="OSL53"/>
          <cell r="OSM53"/>
          <cell r="OSN53"/>
          <cell r="OSO53"/>
          <cell r="OSP53"/>
          <cell r="OSQ53"/>
          <cell r="OSR53"/>
          <cell r="OSS53"/>
          <cell r="OST53"/>
          <cell r="OSU53"/>
          <cell r="OSV53"/>
          <cell r="OSW53"/>
          <cell r="OSX53"/>
          <cell r="OSY53"/>
          <cell r="OSZ53"/>
          <cell r="OTA53"/>
          <cell r="OTB53"/>
          <cell r="OTC53"/>
          <cell r="OTD53"/>
          <cell r="OTE53"/>
          <cell r="OTF53"/>
          <cell r="OTG53"/>
          <cell r="OTH53"/>
          <cell r="OTI53"/>
          <cell r="OTJ53"/>
          <cell r="OTK53"/>
          <cell r="OTL53"/>
          <cell r="OTM53"/>
          <cell r="OTN53"/>
          <cell r="OTO53"/>
          <cell r="OTP53"/>
          <cell r="OTQ53"/>
          <cell r="OTR53"/>
          <cell r="OTS53"/>
          <cell r="OTT53"/>
          <cell r="OTU53"/>
          <cell r="OTV53"/>
          <cell r="OTW53"/>
          <cell r="OTX53"/>
          <cell r="OTY53"/>
          <cell r="OTZ53"/>
          <cell r="OUA53"/>
          <cell r="OUB53"/>
          <cell r="OUC53"/>
          <cell r="OUD53"/>
          <cell r="OUE53"/>
          <cell r="OUF53"/>
          <cell r="OUG53"/>
          <cell r="OUH53"/>
          <cell r="OUI53"/>
          <cell r="OUJ53"/>
          <cell r="OUK53"/>
          <cell r="OUL53"/>
          <cell r="OUM53"/>
          <cell r="OUN53"/>
          <cell r="OUO53"/>
          <cell r="OUP53"/>
          <cell r="OUQ53"/>
          <cell r="OUR53"/>
          <cell r="OUS53"/>
          <cell r="OUT53"/>
          <cell r="OUU53"/>
          <cell r="OUV53"/>
          <cell r="OUW53"/>
          <cell r="OUX53"/>
          <cell r="OUY53"/>
          <cell r="OUZ53"/>
          <cell r="OVA53"/>
          <cell r="OVB53"/>
          <cell r="OVC53"/>
          <cell r="OVD53"/>
          <cell r="OVE53"/>
          <cell r="OVF53"/>
          <cell r="OVG53"/>
          <cell r="OVH53"/>
          <cell r="OVI53"/>
          <cell r="OVJ53"/>
          <cell r="OVK53"/>
          <cell r="OVL53"/>
          <cell r="OVM53"/>
          <cell r="OVN53"/>
          <cell r="OVO53"/>
          <cell r="OVP53"/>
          <cell r="OVQ53"/>
          <cell r="OVR53"/>
          <cell r="OVS53"/>
          <cell r="OVT53"/>
          <cell r="OVU53"/>
          <cell r="OVV53"/>
          <cell r="OVW53"/>
          <cell r="OVX53"/>
          <cell r="OVY53"/>
          <cell r="OVZ53"/>
          <cell r="OWA53"/>
          <cell r="OWB53"/>
          <cell r="OWC53"/>
          <cell r="OWD53"/>
          <cell r="OWE53"/>
          <cell r="OWF53"/>
          <cell r="OWG53"/>
          <cell r="OWH53"/>
          <cell r="OWI53"/>
          <cell r="OWJ53"/>
          <cell r="OWK53"/>
          <cell r="OWL53"/>
          <cell r="OWM53"/>
          <cell r="OWN53"/>
          <cell r="OWO53"/>
          <cell r="OWP53"/>
          <cell r="OWQ53"/>
          <cell r="OWR53"/>
          <cell r="OWS53"/>
          <cell r="OWT53"/>
          <cell r="OWU53"/>
          <cell r="OWV53"/>
          <cell r="OWW53"/>
          <cell r="OWX53"/>
          <cell r="OWY53"/>
          <cell r="OWZ53"/>
          <cell r="OXA53"/>
          <cell r="OXB53"/>
          <cell r="OXC53"/>
          <cell r="OXD53"/>
          <cell r="OXE53"/>
          <cell r="OXF53"/>
          <cell r="OXG53"/>
          <cell r="OXH53"/>
          <cell r="OXI53"/>
          <cell r="OXJ53"/>
          <cell r="OXK53"/>
          <cell r="OXL53"/>
          <cell r="OXM53"/>
          <cell r="OXN53"/>
          <cell r="OXO53"/>
          <cell r="OXP53"/>
          <cell r="OXQ53"/>
          <cell r="OXR53"/>
          <cell r="OXS53"/>
          <cell r="OXT53"/>
          <cell r="OXU53"/>
          <cell r="OXV53"/>
          <cell r="OXW53"/>
          <cell r="OXX53"/>
          <cell r="OXY53"/>
          <cell r="OXZ53"/>
          <cell r="OYA53"/>
          <cell r="OYB53"/>
          <cell r="OYC53"/>
          <cell r="OYD53"/>
          <cell r="OYE53"/>
          <cell r="OYF53"/>
          <cell r="OYG53"/>
          <cell r="OYH53"/>
          <cell r="OYI53"/>
          <cell r="OYJ53"/>
          <cell r="OYK53"/>
          <cell r="OYL53"/>
          <cell r="OYM53"/>
          <cell r="OYN53"/>
          <cell r="OYO53"/>
          <cell r="OYP53"/>
          <cell r="OYQ53"/>
          <cell r="OYR53"/>
          <cell r="OYS53"/>
          <cell r="OYT53"/>
          <cell r="OYU53"/>
          <cell r="OYV53"/>
          <cell r="OYW53"/>
          <cell r="OYX53"/>
          <cell r="OYY53"/>
          <cell r="OYZ53"/>
          <cell r="OZA53"/>
          <cell r="OZB53"/>
          <cell r="OZC53"/>
          <cell r="OZD53"/>
          <cell r="OZE53"/>
          <cell r="OZF53"/>
          <cell r="OZG53"/>
          <cell r="OZH53"/>
          <cell r="OZI53"/>
          <cell r="OZJ53"/>
          <cell r="OZK53"/>
          <cell r="OZL53"/>
          <cell r="OZM53"/>
          <cell r="OZN53"/>
          <cell r="OZO53"/>
          <cell r="OZP53"/>
          <cell r="OZQ53"/>
          <cell r="OZR53"/>
          <cell r="OZS53"/>
          <cell r="OZT53"/>
          <cell r="OZU53"/>
          <cell r="OZV53"/>
          <cell r="OZW53"/>
          <cell r="OZX53"/>
          <cell r="OZY53"/>
          <cell r="OZZ53"/>
          <cell r="PAA53"/>
          <cell r="PAB53"/>
          <cell r="PAC53"/>
          <cell r="PAD53"/>
          <cell r="PAE53"/>
          <cell r="PAF53"/>
          <cell r="PAG53"/>
          <cell r="PAH53"/>
          <cell r="PAI53"/>
          <cell r="PAJ53"/>
          <cell r="PAK53"/>
          <cell r="PAL53"/>
          <cell r="PAM53"/>
          <cell r="PAN53"/>
          <cell r="PAO53"/>
          <cell r="PAP53"/>
          <cell r="PAQ53"/>
          <cell r="PAR53"/>
          <cell r="PAS53"/>
          <cell r="PAT53"/>
          <cell r="PAU53"/>
          <cell r="PAV53"/>
          <cell r="PAW53"/>
          <cell r="PAX53"/>
          <cell r="PAY53"/>
          <cell r="PAZ53"/>
          <cell r="PBA53"/>
          <cell r="PBB53"/>
          <cell r="PBC53"/>
          <cell r="PBD53"/>
          <cell r="PBE53"/>
          <cell r="PBF53"/>
          <cell r="PBG53"/>
          <cell r="PBH53"/>
          <cell r="PBI53"/>
          <cell r="PBJ53"/>
          <cell r="PBK53"/>
          <cell r="PBL53"/>
          <cell r="PBM53"/>
          <cell r="PBN53"/>
          <cell r="PBO53"/>
          <cell r="PBP53"/>
          <cell r="PBQ53"/>
          <cell r="PBR53"/>
          <cell r="PBS53"/>
          <cell r="PBT53"/>
          <cell r="PBU53"/>
          <cell r="PBV53"/>
          <cell r="PBW53"/>
          <cell r="PBX53"/>
          <cell r="PBY53"/>
          <cell r="PBZ53"/>
          <cell r="PCA53"/>
          <cell r="PCB53"/>
          <cell r="PCC53"/>
          <cell r="PCD53"/>
          <cell r="PCE53"/>
          <cell r="PCF53"/>
          <cell r="PCG53"/>
          <cell r="PCH53"/>
          <cell r="PCI53"/>
          <cell r="PCJ53"/>
          <cell r="PCK53"/>
          <cell r="PCL53"/>
          <cell r="PCM53"/>
          <cell r="PCN53"/>
          <cell r="PCO53"/>
          <cell r="PCP53"/>
          <cell r="PCQ53"/>
          <cell r="PCR53"/>
          <cell r="PCS53"/>
          <cell r="PCT53"/>
          <cell r="PCU53"/>
          <cell r="PCV53"/>
          <cell r="PCW53"/>
          <cell r="PCX53"/>
          <cell r="PCY53"/>
          <cell r="PCZ53"/>
          <cell r="PDA53"/>
          <cell r="PDB53"/>
          <cell r="PDC53"/>
          <cell r="PDD53"/>
          <cell r="PDE53"/>
          <cell r="PDF53"/>
          <cell r="PDG53"/>
          <cell r="PDH53"/>
          <cell r="PDI53"/>
          <cell r="PDJ53"/>
          <cell r="PDK53"/>
          <cell r="PDL53"/>
          <cell r="PDM53"/>
          <cell r="PDN53"/>
          <cell r="PDO53"/>
          <cell r="PDP53"/>
          <cell r="PDQ53"/>
          <cell r="PDR53"/>
          <cell r="PDS53"/>
          <cell r="PDT53"/>
          <cell r="PDU53"/>
          <cell r="PDV53"/>
          <cell r="PDW53"/>
          <cell r="PDX53"/>
          <cell r="PDY53"/>
          <cell r="PDZ53"/>
          <cell r="PEA53"/>
          <cell r="PEB53"/>
          <cell r="PEC53"/>
          <cell r="PED53"/>
          <cell r="PEE53"/>
          <cell r="PEF53"/>
          <cell r="PEG53"/>
          <cell r="PEH53"/>
          <cell r="PEI53"/>
          <cell r="PEJ53"/>
          <cell r="PEK53"/>
          <cell r="PEL53"/>
          <cell r="PEM53"/>
          <cell r="PEN53"/>
          <cell r="PEO53"/>
          <cell r="PEP53"/>
          <cell r="PEQ53"/>
          <cell r="PER53"/>
          <cell r="PES53"/>
          <cell r="PET53"/>
          <cell r="PEU53"/>
          <cell r="PEV53"/>
          <cell r="PEW53"/>
          <cell r="PEX53"/>
          <cell r="PEY53"/>
          <cell r="PEZ53"/>
          <cell r="PFA53"/>
          <cell r="PFB53"/>
          <cell r="PFC53"/>
          <cell r="PFD53"/>
          <cell r="PFE53"/>
          <cell r="PFF53"/>
          <cell r="PFG53"/>
          <cell r="PFH53"/>
          <cell r="PFI53"/>
          <cell r="PFJ53"/>
          <cell r="PFK53"/>
          <cell r="PFL53"/>
          <cell r="PFM53"/>
          <cell r="PFN53"/>
          <cell r="PFO53"/>
          <cell r="PFP53"/>
          <cell r="PFQ53"/>
          <cell r="PFR53"/>
          <cell r="PFS53"/>
          <cell r="PFT53"/>
          <cell r="PFU53"/>
          <cell r="PFV53"/>
          <cell r="PFW53"/>
          <cell r="PFX53"/>
          <cell r="PFY53"/>
          <cell r="PFZ53"/>
          <cell r="PGA53"/>
          <cell r="PGB53"/>
          <cell r="PGC53"/>
          <cell r="PGD53"/>
          <cell r="PGE53"/>
          <cell r="PGF53"/>
          <cell r="PGG53"/>
          <cell r="PGH53"/>
          <cell r="PGI53"/>
          <cell r="PGJ53"/>
          <cell r="PGK53"/>
          <cell r="PGL53"/>
          <cell r="PGM53"/>
          <cell r="PGN53"/>
          <cell r="PGO53"/>
          <cell r="PGP53"/>
          <cell r="PGQ53"/>
          <cell r="PGR53"/>
          <cell r="PGS53"/>
          <cell r="PGT53"/>
          <cell r="PGU53"/>
          <cell r="PGV53"/>
          <cell r="PGW53"/>
          <cell r="PGX53"/>
          <cell r="PGY53"/>
          <cell r="PGZ53"/>
          <cell r="PHA53"/>
          <cell r="PHB53"/>
          <cell r="PHC53"/>
          <cell r="PHD53"/>
          <cell r="PHE53"/>
          <cell r="PHF53"/>
          <cell r="PHG53"/>
          <cell r="PHH53"/>
          <cell r="PHI53"/>
          <cell r="PHJ53"/>
          <cell r="PHK53"/>
          <cell r="PHL53"/>
          <cell r="PHM53"/>
          <cell r="PHN53"/>
          <cell r="PHO53"/>
          <cell r="PHP53"/>
          <cell r="PHQ53"/>
          <cell r="PHR53"/>
          <cell r="PHS53"/>
          <cell r="PHT53"/>
          <cell r="PHU53"/>
          <cell r="PHV53"/>
          <cell r="PHW53"/>
          <cell r="PHX53"/>
          <cell r="PHY53"/>
          <cell r="PHZ53"/>
          <cell r="PIA53"/>
          <cell r="PIB53"/>
          <cell r="PIC53"/>
          <cell r="PID53"/>
          <cell r="PIE53"/>
          <cell r="PIF53"/>
          <cell r="PIG53"/>
          <cell r="PIH53"/>
          <cell r="PII53"/>
          <cell r="PIJ53"/>
          <cell r="PIK53"/>
          <cell r="PIL53"/>
          <cell r="PIM53"/>
          <cell r="PIN53"/>
          <cell r="PIO53"/>
          <cell r="PIP53"/>
          <cell r="PIQ53"/>
          <cell r="PIR53"/>
          <cell r="PIS53"/>
          <cell r="PIT53"/>
          <cell r="PIU53"/>
          <cell r="PIV53"/>
          <cell r="PIW53"/>
          <cell r="PIX53"/>
          <cell r="PIY53"/>
          <cell r="PIZ53"/>
          <cell r="PJA53"/>
          <cell r="PJB53"/>
          <cell r="PJC53"/>
          <cell r="PJD53"/>
          <cell r="PJE53"/>
          <cell r="PJF53"/>
          <cell r="PJG53"/>
          <cell r="PJH53"/>
          <cell r="PJI53"/>
          <cell r="PJJ53"/>
          <cell r="PJK53"/>
          <cell r="PJL53"/>
          <cell r="PJM53"/>
          <cell r="PJN53"/>
          <cell r="PJO53"/>
          <cell r="PJP53"/>
          <cell r="PJQ53"/>
          <cell r="PJR53"/>
          <cell r="PJS53"/>
          <cell r="PJT53"/>
          <cell r="PJU53"/>
          <cell r="PJV53"/>
          <cell r="PJW53"/>
          <cell r="PJX53"/>
          <cell r="PJY53"/>
          <cell r="PJZ53"/>
          <cell r="PKA53"/>
          <cell r="PKB53"/>
          <cell r="PKC53"/>
          <cell r="PKD53"/>
          <cell r="PKE53"/>
          <cell r="PKF53"/>
          <cell r="PKG53"/>
          <cell r="PKH53"/>
          <cell r="PKI53"/>
          <cell r="PKJ53"/>
          <cell r="PKK53"/>
          <cell r="PKL53"/>
          <cell r="PKM53"/>
          <cell r="PKN53"/>
          <cell r="PKO53"/>
          <cell r="PKP53"/>
          <cell r="PKQ53"/>
          <cell r="PKR53"/>
          <cell r="PKS53"/>
          <cell r="PKT53"/>
          <cell r="PKU53"/>
          <cell r="PKV53"/>
          <cell r="PKW53"/>
          <cell r="PKX53"/>
          <cell r="PKY53"/>
          <cell r="PKZ53"/>
          <cell r="PLA53"/>
          <cell r="PLB53"/>
          <cell r="PLC53"/>
          <cell r="PLD53"/>
          <cell r="PLE53"/>
          <cell r="PLF53"/>
          <cell r="PLG53"/>
          <cell r="PLH53"/>
          <cell r="PLI53"/>
          <cell r="PLJ53"/>
          <cell r="PLK53"/>
          <cell r="PLL53"/>
          <cell r="PLM53"/>
          <cell r="PLN53"/>
          <cell r="PLO53"/>
          <cell r="PLP53"/>
          <cell r="PLQ53"/>
          <cell r="PLR53"/>
          <cell r="PLS53"/>
          <cell r="PLT53"/>
          <cell r="PLU53"/>
          <cell r="PLV53"/>
          <cell r="PLW53"/>
          <cell r="PLX53"/>
          <cell r="PLY53"/>
          <cell r="PLZ53"/>
          <cell r="PMA53"/>
          <cell r="PMB53"/>
          <cell r="PMC53"/>
          <cell r="PMD53"/>
          <cell r="PME53"/>
          <cell r="PMF53"/>
          <cell r="PMG53"/>
          <cell r="PMH53"/>
          <cell r="PMI53"/>
          <cell r="PMJ53"/>
          <cell r="PMK53"/>
          <cell r="PML53"/>
          <cell r="PMM53"/>
          <cell r="PMN53"/>
          <cell r="PMO53"/>
          <cell r="PMP53"/>
          <cell r="PMQ53"/>
          <cell r="PMR53"/>
          <cell r="PMS53"/>
          <cell r="PMT53"/>
          <cell r="PMU53"/>
          <cell r="PMV53"/>
          <cell r="PMW53"/>
          <cell r="PMX53"/>
          <cell r="PMY53"/>
          <cell r="PMZ53"/>
          <cell r="PNA53"/>
          <cell r="PNB53"/>
          <cell r="PNC53"/>
          <cell r="PND53"/>
          <cell r="PNE53"/>
          <cell r="PNF53"/>
          <cell r="PNG53"/>
          <cell r="PNH53"/>
          <cell r="PNI53"/>
          <cell r="PNJ53"/>
          <cell r="PNK53"/>
          <cell r="PNL53"/>
          <cell r="PNM53"/>
          <cell r="PNN53"/>
          <cell r="PNO53"/>
          <cell r="PNP53"/>
          <cell r="PNQ53"/>
          <cell r="PNR53"/>
          <cell r="PNS53"/>
          <cell r="PNT53"/>
          <cell r="PNU53"/>
          <cell r="PNV53"/>
          <cell r="PNW53"/>
          <cell r="PNX53"/>
          <cell r="PNY53"/>
          <cell r="PNZ53"/>
          <cell r="POA53"/>
          <cell r="POB53"/>
          <cell r="POC53"/>
          <cell r="POD53"/>
          <cell r="POE53"/>
          <cell r="POF53"/>
          <cell r="POG53"/>
          <cell r="POH53"/>
          <cell r="POI53"/>
          <cell r="POJ53"/>
          <cell r="POK53"/>
          <cell r="POL53"/>
          <cell r="POM53"/>
          <cell r="PON53"/>
          <cell r="POO53"/>
          <cell r="POP53"/>
          <cell r="POQ53"/>
          <cell r="POR53"/>
          <cell r="POS53"/>
          <cell r="POT53"/>
          <cell r="POU53"/>
          <cell r="POV53"/>
          <cell r="POW53"/>
          <cell r="POX53"/>
          <cell r="POY53"/>
          <cell r="POZ53"/>
          <cell r="PPA53"/>
          <cell r="PPB53"/>
          <cell r="PPC53"/>
          <cell r="PPD53"/>
          <cell r="PPE53"/>
          <cell r="PPF53"/>
          <cell r="PPG53"/>
          <cell r="PPH53"/>
          <cell r="PPI53"/>
          <cell r="PPJ53"/>
          <cell r="PPK53"/>
          <cell r="PPL53"/>
          <cell r="PPM53"/>
          <cell r="PPN53"/>
          <cell r="PPO53"/>
          <cell r="PPP53"/>
          <cell r="PPQ53"/>
          <cell r="PPR53"/>
          <cell r="PPS53"/>
          <cell r="PPT53"/>
          <cell r="PPU53"/>
          <cell r="PPV53"/>
          <cell r="PPW53"/>
          <cell r="PPX53"/>
          <cell r="PPY53"/>
          <cell r="PPZ53"/>
          <cell r="PQA53"/>
          <cell r="PQB53"/>
          <cell r="PQC53"/>
          <cell r="PQD53"/>
          <cell r="PQE53"/>
          <cell r="PQF53"/>
          <cell r="PQG53"/>
          <cell r="PQH53"/>
          <cell r="PQI53"/>
          <cell r="PQJ53"/>
          <cell r="PQK53"/>
          <cell r="PQL53"/>
          <cell r="PQM53"/>
          <cell r="PQN53"/>
          <cell r="PQO53"/>
          <cell r="PQP53"/>
          <cell r="PQQ53"/>
          <cell r="PQR53"/>
          <cell r="PQS53"/>
          <cell r="PQT53"/>
          <cell r="PQU53"/>
          <cell r="PQV53"/>
          <cell r="PQW53"/>
          <cell r="PQX53"/>
          <cell r="PQY53"/>
          <cell r="PQZ53"/>
          <cell r="PRA53"/>
          <cell r="PRB53"/>
          <cell r="PRC53"/>
          <cell r="PRD53"/>
          <cell r="PRE53"/>
          <cell r="PRF53"/>
          <cell r="PRG53"/>
          <cell r="PRH53"/>
          <cell r="PRI53"/>
          <cell r="PRJ53"/>
          <cell r="PRK53"/>
          <cell r="PRL53"/>
          <cell r="PRM53"/>
          <cell r="PRN53"/>
          <cell r="PRO53"/>
          <cell r="PRP53"/>
          <cell r="PRQ53"/>
          <cell r="PRR53"/>
          <cell r="PRS53"/>
          <cell r="PRT53"/>
          <cell r="PRU53"/>
          <cell r="PRV53"/>
          <cell r="PRW53"/>
          <cell r="PRX53"/>
          <cell r="PRY53"/>
          <cell r="PRZ53"/>
          <cell r="PSA53"/>
          <cell r="PSB53"/>
          <cell r="PSC53"/>
          <cell r="PSD53"/>
          <cell r="PSE53"/>
          <cell r="PSF53"/>
          <cell r="PSG53"/>
          <cell r="PSH53"/>
          <cell r="PSI53"/>
          <cell r="PSJ53"/>
          <cell r="PSK53"/>
          <cell r="PSL53"/>
          <cell r="PSM53"/>
          <cell r="PSN53"/>
          <cell r="PSO53"/>
          <cell r="PSP53"/>
          <cell r="PSQ53"/>
          <cell r="PSR53"/>
          <cell r="PSS53"/>
          <cell r="PST53"/>
          <cell r="PSU53"/>
          <cell r="PSV53"/>
          <cell r="PSW53"/>
          <cell r="PSX53"/>
          <cell r="PSY53"/>
          <cell r="PSZ53"/>
          <cell r="PTA53"/>
          <cell r="PTB53"/>
          <cell r="PTC53"/>
          <cell r="PTD53"/>
          <cell r="PTE53"/>
          <cell r="PTF53"/>
          <cell r="PTG53"/>
          <cell r="PTH53"/>
          <cell r="PTI53"/>
          <cell r="PTJ53"/>
          <cell r="PTK53"/>
          <cell r="PTL53"/>
          <cell r="PTM53"/>
          <cell r="PTN53"/>
          <cell r="PTO53"/>
          <cell r="PTP53"/>
          <cell r="PTQ53"/>
          <cell r="PTR53"/>
          <cell r="PTS53"/>
          <cell r="PTT53"/>
          <cell r="PTU53"/>
          <cell r="PTV53"/>
          <cell r="PTW53"/>
          <cell r="PTX53"/>
          <cell r="PTY53"/>
          <cell r="PTZ53"/>
          <cell r="PUA53"/>
          <cell r="PUB53"/>
          <cell r="PUC53"/>
          <cell r="PUD53"/>
          <cell r="PUE53"/>
          <cell r="PUF53"/>
          <cell r="PUG53"/>
          <cell r="PUH53"/>
          <cell r="PUI53"/>
          <cell r="PUJ53"/>
          <cell r="PUK53"/>
          <cell r="PUL53"/>
          <cell r="PUM53"/>
          <cell r="PUN53"/>
          <cell r="PUO53"/>
          <cell r="PUP53"/>
          <cell r="PUQ53"/>
          <cell r="PUR53"/>
          <cell r="PUS53"/>
          <cell r="PUT53"/>
          <cell r="PUU53"/>
          <cell r="PUV53"/>
          <cell r="PUW53"/>
          <cell r="PUX53"/>
          <cell r="PUY53"/>
          <cell r="PUZ53"/>
          <cell r="PVA53"/>
          <cell r="PVB53"/>
          <cell r="PVC53"/>
          <cell r="PVD53"/>
          <cell r="PVE53"/>
          <cell r="PVF53"/>
          <cell r="PVG53"/>
          <cell r="PVH53"/>
          <cell r="PVI53"/>
          <cell r="PVJ53"/>
          <cell r="PVK53"/>
          <cell r="PVL53"/>
          <cell r="PVM53"/>
          <cell r="PVN53"/>
          <cell r="PVO53"/>
          <cell r="PVP53"/>
          <cell r="PVQ53"/>
          <cell r="PVR53"/>
          <cell r="PVS53"/>
          <cell r="PVT53"/>
          <cell r="PVU53"/>
          <cell r="PVV53"/>
          <cell r="PVW53"/>
          <cell r="PVX53"/>
          <cell r="PVY53"/>
          <cell r="PVZ53"/>
          <cell r="PWA53"/>
          <cell r="PWB53"/>
          <cell r="PWC53"/>
          <cell r="PWD53"/>
          <cell r="PWE53"/>
          <cell r="PWF53"/>
          <cell r="PWG53"/>
          <cell r="PWH53"/>
          <cell r="PWI53"/>
          <cell r="PWJ53"/>
          <cell r="PWK53"/>
          <cell r="PWL53"/>
          <cell r="PWM53"/>
          <cell r="PWN53"/>
          <cell r="PWO53"/>
          <cell r="PWP53"/>
          <cell r="PWQ53"/>
          <cell r="PWR53"/>
          <cell r="PWS53"/>
          <cell r="PWT53"/>
          <cell r="PWU53"/>
          <cell r="PWV53"/>
          <cell r="PWW53"/>
          <cell r="PWX53"/>
          <cell r="PWY53"/>
          <cell r="PWZ53"/>
          <cell r="PXA53"/>
          <cell r="PXB53"/>
          <cell r="PXC53"/>
          <cell r="PXD53"/>
          <cell r="PXE53"/>
          <cell r="PXF53"/>
          <cell r="PXG53"/>
          <cell r="PXH53"/>
          <cell r="PXI53"/>
          <cell r="PXJ53"/>
          <cell r="PXK53"/>
          <cell r="PXL53"/>
          <cell r="PXM53"/>
          <cell r="PXN53"/>
          <cell r="PXO53"/>
          <cell r="PXP53"/>
          <cell r="PXQ53"/>
          <cell r="PXR53"/>
          <cell r="PXS53"/>
          <cell r="PXT53"/>
          <cell r="PXU53"/>
          <cell r="PXV53"/>
          <cell r="PXW53"/>
          <cell r="PXX53"/>
          <cell r="PXY53"/>
          <cell r="PXZ53"/>
          <cell r="PYA53"/>
          <cell r="PYB53"/>
          <cell r="PYC53"/>
          <cell r="PYD53"/>
          <cell r="PYE53"/>
          <cell r="PYF53"/>
          <cell r="PYG53"/>
          <cell r="PYH53"/>
          <cell r="PYI53"/>
          <cell r="PYJ53"/>
          <cell r="PYK53"/>
          <cell r="PYL53"/>
          <cell r="PYM53"/>
          <cell r="PYN53"/>
          <cell r="PYO53"/>
          <cell r="PYP53"/>
          <cell r="PYQ53"/>
          <cell r="PYR53"/>
          <cell r="PYS53"/>
          <cell r="PYT53"/>
          <cell r="PYU53"/>
          <cell r="PYV53"/>
          <cell r="PYW53"/>
          <cell r="PYX53"/>
          <cell r="PYY53"/>
          <cell r="PYZ53"/>
          <cell r="PZA53"/>
          <cell r="PZB53"/>
          <cell r="PZC53"/>
          <cell r="PZD53"/>
          <cell r="PZE53"/>
          <cell r="PZF53"/>
          <cell r="PZG53"/>
          <cell r="PZH53"/>
          <cell r="PZI53"/>
          <cell r="PZJ53"/>
          <cell r="PZK53"/>
          <cell r="PZL53"/>
          <cell r="PZM53"/>
          <cell r="PZN53"/>
          <cell r="PZO53"/>
          <cell r="PZP53"/>
          <cell r="PZQ53"/>
          <cell r="PZR53"/>
          <cell r="PZS53"/>
          <cell r="PZT53"/>
          <cell r="PZU53"/>
          <cell r="PZV53"/>
          <cell r="PZW53"/>
          <cell r="PZX53"/>
          <cell r="PZY53"/>
          <cell r="PZZ53"/>
          <cell r="QAA53"/>
          <cell r="QAB53"/>
          <cell r="QAC53"/>
          <cell r="QAD53"/>
          <cell r="QAE53"/>
          <cell r="QAF53"/>
          <cell r="QAG53"/>
          <cell r="QAH53"/>
          <cell r="QAI53"/>
          <cell r="QAJ53"/>
          <cell r="QAK53"/>
          <cell r="QAL53"/>
          <cell r="QAM53"/>
          <cell r="QAN53"/>
          <cell r="QAO53"/>
          <cell r="QAP53"/>
          <cell r="QAQ53"/>
          <cell r="QAR53"/>
          <cell r="QAS53"/>
          <cell r="QAT53"/>
          <cell r="QAU53"/>
          <cell r="QAV53"/>
          <cell r="QAW53"/>
          <cell r="QAX53"/>
          <cell r="QAY53"/>
          <cell r="QAZ53"/>
          <cell r="QBA53"/>
          <cell r="QBB53"/>
          <cell r="QBC53"/>
          <cell r="QBD53"/>
          <cell r="QBE53"/>
          <cell r="QBF53"/>
          <cell r="QBG53"/>
          <cell r="QBH53"/>
          <cell r="QBI53"/>
          <cell r="QBJ53"/>
          <cell r="QBK53"/>
          <cell r="QBL53"/>
          <cell r="QBM53"/>
          <cell r="QBN53"/>
          <cell r="QBO53"/>
          <cell r="QBP53"/>
          <cell r="QBQ53"/>
          <cell r="QBR53"/>
          <cell r="QBS53"/>
          <cell r="QBT53"/>
          <cell r="QBU53"/>
          <cell r="QBV53"/>
          <cell r="QBW53"/>
          <cell r="QBX53"/>
          <cell r="QBY53"/>
          <cell r="QBZ53"/>
          <cell r="QCA53"/>
          <cell r="QCB53"/>
          <cell r="QCC53"/>
          <cell r="QCD53"/>
          <cell r="QCE53"/>
          <cell r="QCF53"/>
          <cell r="QCG53"/>
          <cell r="QCH53"/>
          <cell r="QCI53"/>
          <cell r="QCJ53"/>
          <cell r="QCK53"/>
          <cell r="QCL53"/>
          <cell r="QCM53"/>
          <cell r="QCN53"/>
          <cell r="QCO53"/>
          <cell r="QCP53"/>
          <cell r="QCQ53"/>
          <cell r="QCR53"/>
          <cell r="QCS53"/>
          <cell r="QCT53"/>
          <cell r="QCU53"/>
          <cell r="QCV53"/>
          <cell r="QCW53"/>
          <cell r="QCX53"/>
          <cell r="QCY53"/>
          <cell r="QCZ53"/>
          <cell r="QDA53"/>
          <cell r="QDB53"/>
          <cell r="QDC53"/>
          <cell r="QDD53"/>
          <cell r="QDE53"/>
          <cell r="QDF53"/>
          <cell r="QDG53"/>
          <cell r="QDH53"/>
          <cell r="QDI53"/>
          <cell r="QDJ53"/>
          <cell r="QDK53"/>
          <cell r="QDL53"/>
          <cell r="QDM53"/>
          <cell r="QDN53"/>
          <cell r="QDO53"/>
          <cell r="QDP53"/>
          <cell r="QDQ53"/>
          <cell r="QDR53"/>
          <cell r="QDS53"/>
          <cell r="QDT53"/>
          <cell r="QDU53"/>
          <cell r="QDV53"/>
          <cell r="QDW53"/>
          <cell r="QDX53"/>
          <cell r="QDY53"/>
          <cell r="QDZ53"/>
          <cell r="QEA53"/>
          <cell r="QEB53"/>
          <cell r="QEC53"/>
          <cell r="QED53"/>
          <cell r="QEE53"/>
          <cell r="QEF53"/>
          <cell r="QEG53"/>
          <cell r="QEH53"/>
          <cell r="QEI53"/>
          <cell r="QEJ53"/>
          <cell r="QEK53"/>
          <cell r="QEL53"/>
          <cell r="QEM53"/>
          <cell r="QEN53"/>
          <cell r="QEO53"/>
          <cell r="QEP53"/>
          <cell r="QEQ53"/>
          <cell r="QER53"/>
          <cell r="QES53"/>
          <cell r="QET53"/>
          <cell r="QEU53"/>
          <cell r="QEV53"/>
          <cell r="QEW53"/>
          <cell r="QEX53"/>
          <cell r="QEY53"/>
          <cell r="QEZ53"/>
          <cell r="QFA53"/>
          <cell r="QFB53"/>
          <cell r="QFC53"/>
          <cell r="QFD53"/>
          <cell r="QFE53"/>
          <cell r="QFF53"/>
          <cell r="QFG53"/>
          <cell r="QFH53"/>
          <cell r="QFI53"/>
          <cell r="QFJ53"/>
          <cell r="QFK53"/>
          <cell r="QFL53"/>
          <cell r="QFM53"/>
          <cell r="QFN53"/>
          <cell r="QFO53"/>
          <cell r="QFP53"/>
          <cell r="QFQ53"/>
          <cell r="QFR53"/>
          <cell r="QFS53"/>
          <cell r="QFT53"/>
          <cell r="QFU53"/>
          <cell r="QFV53"/>
          <cell r="QFW53"/>
          <cell r="QFX53"/>
          <cell r="QFY53"/>
          <cell r="QFZ53"/>
          <cell r="QGA53"/>
          <cell r="QGB53"/>
          <cell r="QGC53"/>
          <cell r="QGD53"/>
          <cell r="QGE53"/>
          <cell r="QGF53"/>
          <cell r="QGG53"/>
          <cell r="QGH53"/>
          <cell r="QGI53"/>
          <cell r="QGJ53"/>
          <cell r="QGK53"/>
          <cell r="QGL53"/>
          <cell r="QGM53"/>
          <cell r="QGN53"/>
          <cell r="QGO53"/>
          <cell r="QGP53"/>
          <cell r="QGQ53"/>
          <cell r="QGR53"/>
          <cell r="QGS53"/>
          <cell r="QGT53"/>
          <cell r="QGU53"/>
          <cell r="QGV53"/>
          <cell r="QGW53"/>
          <cell r="QGX53"/>
          <cell r="QGY53"/>
          <cell r="QGZ53"/>
          <cell r="QHA53"/>
          <cell r="QHB53"/>
          <cell r="QHC53"/>
          <cell r="QHD53"/>
          <cell r="QHE53"/>
          <cell r="QHF53"/>
          <cell r="QHG53"/>
          <cell r="QHH53"/>
          <cell r="QHI53"/>
          <cell r="QHJ53"/>
          <cell r="QHK53"/>
          <cell r="QHL53"/>
          <cell r="QHM53"/>
          <cell r="QHN53"/>
          <cell r="QHO53"/>
          <cell r="QHP53"/>
          <cell r="QHQ53"/>
          <cell r="QHR53"/>
          <cell r="QHS53"/>
          <cell r="QHT53"/>
          <cell r="QHU53"/>
          <cell r="QHV53"/>
          <cell r="QHW53"/>
          <cell r="QHX53"/>
          <cell r="QHY53"/>
          <cell r="QHZ53"/>
          <cell r="QIA53"/>
          <cell r="QIB53"/>
          <cell r="QIC53"/>
          <cell r="QID53"/>
          <cell r="QIE53"/>
          <cell r="QIF53"/>
          <cell r="QIG53"/>
          <cell r="QIH53"/>
          <cell r="QII53"/>
          <cell r="QIJ53"/>
          <cell r="QIK53"/>
          <cell r="QIL53"/>
          <cell r="QIM53"/>
          <cell r="QIN53"/>
          <cell r="QIO53"/>
          <cell r="QIP53"/>
          <cell r="QIQ53"/>
          <cell r="QIR53"/>
          <cell r="QIS53"/>
          <cell r="QIT53"/>
          <cell r="QIU53"/>
          <cell r="QIV53"/>
          <cell r="QIW53"/>
          <cell r="QIX53"/>
          <cell r="QIY53"/>
          <cell r="QIZ53"/>
          <cell r="QJA53"/>
          <cell r="QJB53"/>
          <cell r="QJC53"/>
          <cell r="QJD53"/>
          <cell r="QJE53"/>
          <cell r="QJF53"/>
          <cell r="QJG53"/>
          <cell r="QJH53"/>
          <cell r="QJI53"/>
          <cell r="QJJ53"/>
          <cell r="QJK53"/>
          <cell r="QJL53"/>
          <cell r="QJM53"/>
          <cell r="QJN53"/>
          <cell r="QJO53"/>
          <cell r="QJP53"/>
          <cell r="QJQ53"/>
          <cell r="QJR53"/>
          <cell r="QJS53"/>
          <cell r="QJT53"/>
          <cell r="QJU53"/>
          <cell r="QJV53"/>
          <cell r="QJW53"/>
          <cell r="QJX53"/>
          <cell r="QJY53"/>
          <cell r="QJZ53"/>
          <cell r="QKA53"/>
          <cell r="QKB53"/>
          <cell r="QKC53"/>
          <cell r="QKD53"/>
          <cell r="QKE53"/>
          <cell r="QKF53"/>
          <cell r="QKG53"/>
          <cell r="QKH53"/>
          <cell r="QKI53"/>
          <cell r="QKJ53"/>
          <cell r="QKK53"/>
          <cell r="QKL53"/>
          <cell r="QKM53"/>
          <cell r="QKN53"/>
          <cell r="QKO53"/>
          <cell r="QKP53"/>
          <cell r="QKQ53"/>
          <cell r="QKR53"/>
          <cell r="QKS53"/>
          <cell r="QKT53"/>
          <cell r="QKU53"/>
          <cell r="QKV53"/>
          <cell r="QKW53"/>
          <cell r="QKX53"/>
          <cell r="QKY53"/>
          <cell r="QKZ53"/>
          <cell r="QLA53"/>
          <cell r="QLB53"/>
          <cell r="QLC53"/>
          <cell r="QLD53"/>
          <cell r="QLE53"/>
          <cell r="QLF53"/>
          <cell r="QLG53"/>
          <cell r="QLH53"/>
          <cell r="QLI53"/>
          <cell r="QLJ53"/>
          <cell r="QLK53"/>
          <cell r="QLL53"/>
          <cell r="QLM53"/>
          <cell r="QLN53"/>
          <cell r="QLO53"/>
          <cell r="QLP53"/>
          <cell r="QLQ53"/>
          <cell r="QLR53"/>
          <cell r="QLS53"/>
          <cell r="QLT53"/>
          <cell r="QLU53"/>
          <cell r="QLV53"/>
          <cell r="QLW53"/>
          <cell r="QLX53"/>
          <cell r="QLY53"/>
          <cell r="QLZ53"/>
          <cell r="QMA53"/>
          <cell r="QMB53"/>
          <cell r="QMC53"/>
          <cell r="QMD53"/>
          <cell r="QME53"/>
          <cell r="QMF53"/>
          <cell r="QMG53"/>
          <cell r="QMH53"/>
          <cell r="QMI53"/>
          <cell r="QMJ53"/>
          <cell r="QMK53"/>
          <cell r="QML53"/>
          <cell r="QMM53"/>
          <cell r="QMN53"/>
          <cell r="QMO53"/>
          <cell r="QMP53"/>
          <cell r="QMQ53"/>
          <cell r="QMR53"/>
          <cell r="QMS53"/>
          <cell r="QMT53"/>
          <cell r="QMU53"/>
          <cell r="QMV53"/>
          <cell r="QMW53"/>
          <cell r="QMX53"/>
          <cell r="QMY53"/>
          <cell r="QMZ53"/>
          <cell r="QNA53"/>
          <cell r="QNB53"/>
          <cell r="QNC53"/>
          <cell r="QND53"/>
          <cell r="QNE53"/>
          <cell r="QNF53"/>
          <cell r="QNG53"/>
          <cell r="QNH53"/>
          <cell r="QNI53"/>
          <cell r="QNJ53"/>
          <cell r="QNK53"/>
          <cell r="QNL53"/>
          <cell r="QNM53"/>
          <cell r="QNN53"/>
          <cell r="QNO53"/>
          <cell r="QNP53"/>
          <cell r="QNQ53"/>
          <cell r="QNR53"/>
          <cell r="QNS53"/>
          <cell r="QNT53"/>
          <cell r="QNU53"/>
          <cell r="QNV53"/>
          <cell r="QNW53"/>
          <cell r="QNX53"/>
          <cell r="QNY53"/>
          <cell r="QNZ53"/>
          <cell r="QOA53"/>
          <cell r="QOB53"/>
          <cell r="QOC53"/>
          <cell r="QOD53"/>
          <cell r="QOE53"/>
          <cell r="QOF53"/>
          <cell r="QOG53"/>
          <cell r="QOH53"/>
          <cell r="QOI53"/>
          <cell r="QOJ53"/>
          <cell r="QOK53"/>
          <cell r="QOL53"/>
          <cell r="QOM53"/>
          <cell r="QON53"/>
          <cell r="QOO53"/>
          <cell r="QOP53"/>
          <cell r="QOQ53"/>
          <cell r="QOR53"/>
          <cell r="QOS53"/>
          <cell r="QOT53"/>
          <cell r="QOU53"/>
          <cell r="QOV53"/>
          <cell r="QOW53"/>
          <cell r="QOX53"/>
          <cell r="QOY53"/>
          <cell r="QOZ53"/>
          <cell r="QPA53"/>
          <cell r="QPB53"/>
          <cell r="QPC53"/>
          <cell r="QPD53"/>
          <cell r="QPE53"/>
          <cell r="QPF53"/>
          <cell r="QPG53"/>
          <cell r="QPH53"/>
          <cell r="QPI53"/>
          <cell r="QPJ53"/>
          <cell r="QPK53"/>
          <cell r="QPL53"/>
          <cell r="QPM53"/>
          <cell r="QPN53"/>
          <cell r="QPO53"/>
          <cell r="QPP53"/>
          <cell r="QPQ53"/>
          <cell r="QPR53"/>
          <cell r="QPS53"/>
          <cell r="QPT53"/>
          <cell r="QPU53"/>
          <cell r="QPV53"/>
          <cell r="QPW53"/>
          <cell r="QPX53"/>
          <cell r="QPY53"/>
          <cell r="QPZ53"/>
          <cell r="QQA53"/>
          <cell r="QQB53"/>
          <cell r="QQC53"/>
          <cell r="QQD53"/>
          <cell r="QQE53"/>
          <cell r="QQF53"/>
          <cell r="QQG53"/>
          <cell r="QQH53"/>
          <cell r="QQI53"/>
          <cell r="QQJ53"/>
          <cell r="QQK53"/>
          <cell r="QQL53"/>
          <cell r="QQM53"/>
          <cell r="QQN53"/>
          <cell r="QQO53"/>
          <cell r="QQP53"/>
          <cell r="QQQ53"/>
          <cell r="QQR53"/>
          <cell r="QQS53"/>
          <cell r="QQT53"/>
          <cell r="QQU53"/>
          <cell r="QQV53"/>
          <cell r="QQW53"/>
          <cell r="QQX53"/>
          <cell r="QQY53"/>
          <cell r="QQZ53"/>
          <cell r="QRA53"/>
          <cell r="QRB53"/>
          <cell r="QRC53"/>
          <cell r="QRD53"/>
          <cell r="QRE53"/>
          <cell r="QRF53"/>
          <cell r="QRG53"/>
          <cell r="QRH53"/>
          <cell r="QRI53"/>
          <cell r="QRJ53"/>
          <cell r="QRK53"/>
          <cell r="QRL53"/>
          <cell r="QRM53"/>
          <cell r="QRN53"/>
          <cell r="QRO53"/>
          <cell r="QRP53"/>
          <cell r="QRQ53"/>
          <cell r="QRR53"/>
          <cell r="QRS53"/>
          <cell r="QRT53"/>
          <cell r="QRU53"/>
          <cell r="QRV53"/>
          <cell r="QRW53"/>
          <cell r="QRX53"/>
          <cell r="QRY53"/>
          <cell r="QRZ53"/>
          <cell r="QSA53"/>
          <cell r="QSB53"/>
          <cell r="QSC53"/>
          <cell r="QSD53"/>
          <cell r="QSE53"/>
          <cell r="QSF53"/>
          <cell r="QSG53"/>
          <cell r="QSH53"/>
          <cell r="QSI53"/>
          <cell r="QSJ53"/>
          <cell r="QSK53"/>
          <cell r="QSL53"/>
          <cell r="QSM53"/>
          <cell r="QSN53"/>
          <cell r="QSO53"/>
          <cell r="QSP53"/>
          <cell r="QSQ53"/>
          <cell r="QSR53"/>
          <cell r="QSS53"/>
          <cell r="QST53"/>
          <cell r="QSU53"/>
          <cell r="QSV53"/>
          <cell r="QSW53"/>
          <cell r="QSX53"/>
          <cell r="QSY53"/>
          <cell r="QSZ53"/>
          <cell r="QTA53"/>
          <cell r="QTB53"/>
          <cell r="QTC53"/>
          <cell r="QTD53"/>
          <cell r="QTE53"/>
          <cell r="QTF53"/>
          <cell r="QTG53"/>
          <cell r="QTH53"/>
          <cell r="QTI53"/>
          <cell r="QTJ53"/>
          <cell r="QTK53"/>
          <cell r="QTL53"/>
          <cell r="QTM53"/>
          <cell r="QTN53"/>
          <cell r="QTO53"/>
          <cell r="QTP53"/>
          <cell r="QTQ53"/>
          <cell r="QTR53"/>
          <cell r="QTS53"/>
          <cell r="QTT53"/>
          <cell r="QTU53"/>
          <cell r="QTV53"/>
          <cell r="QTW53"/>
          <cell r="QTX53"/>
          <cell r="QTY53"/>
          <cell r="QTZ53"/>
          <cell r="QUA53"/>
          <cell r="QUB53"/>
          <cell r="QUC53"/>
          <cell r="QUD53"/>
          <cell r="QUE53"/>
          <cell r="QUF53"/>
          <cell r="QUG53"/>
          <cell r="QUH53"/>
          <cell r="QUI53"/>
          <cell r="QUJ53"/>
          <cell r="QUK53"/>
          <cell r="QUL53"/>
          <cell r="QUM53"/>
          <cell r="QUN53"/>
          <cell r="QUO53"/>
          <cell r="QUP53"/>
          <cell r="QUQ53"/>
          <cell r="QUR53"/>
          <cell r="QUS53"/>
          <cell r="QUT53"/>
          <cell r="QUU53"/>
          <cell r="QUV53"/>
          <cell r="QUW53"/>
          <cell r="QUX53"/>
          <cell r="QUY53"/>
          <cell r="QUZ53"/>
          <cell r="QVA53"/>
          <cell r="QVB53"/>
          <cell r="QVC53"/>
          <cell r="QVD53"/>
          <cell r="QVE53"/>
          <cell r="QVF53"/>
          <cell r="QVG53"/>
          <cell r="QVH53"/>
          <cell r="QVI53"/>
          <cell r="QVJ53"/>
          <cell r="QVK53"/>
          <cell r="QVL53"/>
          <cell r="QVM53"/>
          <cell r="QVN53"/>
          <cell r="QVO53"/>
          <cell r="QVP53"/>
          <cell r="QVQ53"/>
          <cell r="QVR53"/>
          <cell r="QVS53"/>
          <cell r="QVT53"/>
          <cell r="QVU53"/>
          <cell r="QVV53"/>
          <cell r="QVW53"/>
          <cell r="QVX53"/>
          <cell r="QVY53"/>
          <cell r="QVZ53"/>
          <cell r="QWA53"/>
          <cell r="QWB53"/>
          <cell r="QWC53"/>
          <cell r="QWD53"/>
          <cell r="QWE53"/>
          <cell r="QWF53"/>
          <cell r="QWG53"/>
          <cell r="QWH53"/>
          <cell r="QWI53"/>
          <cell r="QWJ53"/>
          <cell r="QWK53"/>
          <cell r="QWL53"/>
          <cell r="QWM53"/>
          <cell r="QWN53"/>
          <cell r="QWO53"/>
          <cell r="QWP53"/>
          <cell r="QWQ53"/>
          <cell r="QWR53"/>
          <cell r="QWS53"/>
          <cell r="QWT53"/>
          <cell r="QWU53"/>
          <cell r="QWV53"/>
          <cell r="QWW53"/>
          <cell r="QWX53"/>
          <cell r="QWY53"/>
          <cell r="QWZ53"/>
          <cell r="QXA53"/>
          <cell r="QXB53"/>
          <cell r="QXC53"/>
          <cell r="QXD53"/>
          <cell r="QXE53"/>
          <cell r="QXF53"/>
          <cell r="QXG53"/>
          <cell r="QXH53"/>
          <cell r="QXI53"/>
          <cell r="QXJ53"/>
          <cell r="QXK53"/>
          <cell r="QXL53"/>
          <cell r="QXM53"/>
          <cell r="QXN53"/>
          <cell r="QXO53"/>
          <cell r="QXP53"/>
          <cell r="QXQ53"/>
          <cell r="QXR53"/>
          <cell r="QXS53"/>
          <cell r="QXT53"/>
          <cell r="QXU53"/>
          <cell r="QXV53"/>
          <cell r="QXW53"/>
          <cell r="QXX53"/>
          <cell r="QXY53"/>
          <cell r="QXZ53"/>
          <cell r="QYA53"/>
          <cell r="QYB53"/>
          <cell r="QYC53"/>
          <cell r="QYD53"/>
          <cell r="QYE53"/>
          <cell r="QYF53"/>
          <cell r="QYG53"/>
          <cell r="QYH53"/>
          <cell r="QYI53"/>
          <cell r="QYJ53"/>
          <cell r="QYK53"/>
          <cell r="QYL53"/>
          <cell r="QYM53"/>
          <cell r="QYN53"/>
          <cell r="QYO53"/>
          <cell r="QYP53"/>
          <cell r="QYQ53"/>
          <cell r="QYR53"/>
          <cell r="QYS53"/>
          <cell r="QYT53"/>
          <cell r="QYU53"/>
          <cell r="QYV53"/>
          <cell r="QYW53"/>
          <cell r="QYX53"/>
          <cell r="QYY53"/>
          <cell r="QYZ53"/>
          <cell r="QZA53"/>
          <cell r="QZB53"/>
          <cell r="QZC53"/>
          <cell r="QZD53"/>
          <cell r="QZE53"/>
          <cell r="QZF53"/>
          <cell r="QZG53"/>
          <cell r="QZH53"/>
          <cell r="QZI53"/>
          <cell r="QZJ53"/>
          <cell r="QZK53"/>
          <cell r="QZL53"/>
          <cell r="QZM53"/>
          <cell r="QZN53"/>
          <cell r="QZO53"/>
          <cell r="QZP53"/>
          <cell r="QZQ53"/>
          <cell r="QZR53"/>
          <cell r="QZS53"/>
          <cell r="QZT53"/>
          <cell r="QZU53"/>
          <cell r="QZV53"/>
          <cell r="QZW53"/>
          <cell r="QZX53"/>
          <cell r="QZY53"/>
          <cell r="QZZ53"/>
          <cell r="RAA53"/>
          <cell r="RAB53"/>
          <cell r="RAC53"/>
          <cell r="RAD53"/>
          <cell r="RAE53"/>
          <cell r="RAF53"/>
          <cell r="RAG53"/>
          <cell r="RAH53"/>
          <cell r="RAI53"/>
          <cell r="RAJ53"/>
          <cell r="RAK53"/>
          <cell r="RAL53"/>
          <cell r="RAM53"/>
          <cell r="RAN53"/>
          <cell r="RAO53"/>
          <cell r="RAP53"/>
          <cell r="RAQ53"/>
          <cell r="RAR53"/>
          <cell r="RAS53"/>
          <cell r="RAT53"/>
          <cell r="RAU53"/>
          <cell r="RAV53"/>
          <cell r="RAW53"/>
          <cell r="RAX53"/>
          <cell r="RAY53"/>
          <cell r="RAZ53"/>
          <cell r="RBA53"/>
          <cell r="RBB53"/>
          <cell r="RBC53"/>
          <cell r="RBD53"/>
          <cell r="RBE53"/>
          <cell r="RBF53"/>
          <cell r="RBG53"/>
          <cell r="RBH53"/>
          <cell r="RBI53"/>
          <cell r="RBJ53"/>
          <cell r="RBK53"/>
          <cell r="RBL53"/>
          <cell r="RBM53"/>
          <cell r="RBN53"/>
          <cell r="RBO53"/>
          <cell r="RBP53"/>
          <cell r="RBQ53"/>
          <cell r="RBR53"/>
          <cell r="RBS53"/>
          <cell r="RBT53"/>
          <cell r="RBU53"/>
          <cell r="RBV53"/>
          <cell r="RBW53"/>
          <cell r="RBX53"/>
          <cell r="RBY53"/>
          <cell r="RBZ53"/>
          <cell r="RCA53"/>
          <cell r="RCB53"/>
          <cell r="RCC53"/>
          <cell r="RCD53"/>
          <cell r="RCE53"/>
          <cell r="RCF53"/>
          <cell r="RCG53"/>
          <cell r="RCH53"/>
          <cell r="RCI53"/>
          <cell r="RCJ53"/>
          <cell r="RCK53"/>
          <cell r="RCL53"/>
          <cell r="RCM53"/>
          <cell r="RCN53"/>
          <cell r="RCO53"/>
          <cell r="RCP53"/>
          <cell r="RCQ53"/>
          <cell r="RCR53"/>
          <cell r="RCS53"/>
          <cell r="RCT53"/>
          <cell r="RCU53"/>
          <cell r="RCV53"/>
          <cell r="RCW53"/>
          <cell r="RCX53"/>
          <cell r="RCY53"/>
          <cell r="RCZ53"/>
          <cell r="RDA53"/>
          <cell r="RDB53"/>
          <cell r="RDC53"/>
          <cell r="RDD53"/>
          <cell r="RDE53"/>
          <cell r="RDF53"/>
          <cell r="RDG53"/>
          <cell r="RDH53"/>
          <cell r="RDI53"/>
          <cell r="RDJ53"/>
          <cell r="RDK53"/>
          <cell r="RDL53"/>
          <cell r="RDM53"/>
          <cell r="RDN53"/>
          <cell r="RDO53"/>
          <cell r="RDP53"/>
          <cell r="RDQ53"/>
          <cell r="RDR53"/>
          <cell r="RDS53"/>
          <cell r="RDT53"/>
          <cell r="RDU53"/>
          <cell r="RDV53"/>
          <cell r="RDW53"/>
          <cell r="RDX53"/>
          <cell r="RDY53"/>
          <cell r="RDZ53"/>
          <cell r="REA53"/>
          <cell r="REB53"/>
          <cell r="REC53"/>
          <cell r="RED53"/>
          <cell r="REE53"/>
          <cell r="REF53"/>
          <cell r="REG53"/>
          <cell r="REH53"/>
          <cell r="REI53"/>
          <cell r="REJ53"/>
          <cell r="REK53"/>
          <cell r="REL53"/>
          <cell r="REM53"/>
          <cell r="REN53"/>
          <cell r="REO53"/>
          <cell r="REP53"/>
          <cell r="REQ53"/>
          <cell r="RER53"/>
          <cell r="RES53"/>
          <cell r="RET53"/>
          <cell r="REU53"/>
          <cell r="REV53"/>
          <cell r="REW53"/>
          <cell r="REX53"/>
          <cell r="REY53"/>
          <cell r="REZ53"/>
          <cell r="RFA53"/>
          <cell r="RFB53"/>
          <cell r="RFC53"/>
          <cell r="RFD53"/>
          <cell r="RFE53"/>
          <cell r="RFF53"/>
          <cell r="RFG53"/>
          <cell r="RFH53"/>
          <cell r="RFI53"/>
          <cell r="RFJ53"/>
          <cell r="RFK53"/>
          <cell r="RFL53"/>
          <cell r="RFM53"/>
          <cell r="RFN53"/>
          <cell r="RFO53"/>
          <cell r="RFP53"/>
          <cell r="RFQ53"/>
          <cell r="RFR53"/>
          <cell r="RFS53"/>
          <cell r="RFT53"/>
          <cell r="RFU53"/>
          <cell r="RFV53"/>
          <cell r="RFW53"/>
          <cell r="RFX53"/>
          <cell r="RFY53"/>
          <cell r="RFZ53"/>
          <cell r="RGA53"/>
          <cell r="RGB53"/>
          <cell r="RGC53"/>
          <cell r="RGD53"/>
          <cell r="RGE53"/>
          <cell r="RGF53"/>
          <cell r="RGG53"/>
          <cell r="RGH53"/>
          <cell r="RGI53"/>
          <cell r="RGJ53"/>
          <cell r="RGK53"/>
          <cell r="RGL53"/>
          <cell r="RGM53"/>
          <cell r="RGN53"/>
          <cell r="RGO53"/>
          <cell r="RGP53"/>
          <cell r="RGQ53"/>
          <cell r="RGR53"/>
          <cell r="RGS53"/>
          <cell r="RGT53"/>
          <cell r="RGU53"/>
          <cell r="RGV53"/>
          <cell r="RGW53"/>
          <cell r="RGX53"/>
          <cell r="RGY53"/>
          <cell r="RGZ53"/>
          <cell r="RHA53"/>
          <cell r="RHB53"/>
          <cell r="RHC53"/>
          <cell r="RHD53"/>
          <cell r="RHE53"/>
          <cell r="RHF53"/>
          <cell r="RHG53"/>
          <cell r="RHH53"/>
          <cell r="RHI53"/>
          <cell r="RHJ53"/>
          <cell r="RHK53"/>
          <cell r="RHL53"/>
          <cell r="RHM53"/>
          <cell r="RHN53"/>
          <cell r="RHO53"/>
          <cell r="RHP53"/>
          <cell r="RHQ53"/>
          <cell r="RHR53"/>
          <cell r="RHS53"/>
          <cell r="RHT53"/>
          <cell r="RHU53"/>
          <cell r="RHV53"/>
          <cell r="RHW53"/>
          <cell r="RHX53"/>
          <cell r="RHY53"/>
          <cell r="RHZ53"/>
          <cell r="RIA53"/>
          <cell r="RIB53"/>
          <cell r="RIC53"/>
          <cell r="RID53"/>
          <cell r="RIE53"/>
          <cell r="RIF53"/>
          <cell r="RIG53"/>
          <cell r="RIH53"/>
          <cell r="RII53"/>
          <cell r="RIJ53"/>
          <cell r="RIK53"/>
          <cell r="RIL53"/>
          <cell r="RIM53"/>
          <cell r="RIN53"/>
          <cell r="RIO53"/>
          <cell r="RIP53"/>
          <cell r="RIQ53"/>
          <cell r="RIR53"/>
          <cell r="RIS53"/>
          <cell r="RIT53"/>
          <cell r="RIU53"/>
          <cell r="RIV53"/>
          <cell r="RIW53"/>
          <cell r="RIX53"/>
          <cell r="RIY53"/>
          <cell r="RIZ53"/>
          <cell r="RJA53"/>
          <cell r="RJB53"/>
          <cell r="RJC53"/>
          <cell r="RJD53"/>
          <cell r="RJE53"/>
          <cell r="RJF53"/>
          <cell r="RJG53"/>
          <cell r="RJH53"/>
          <cell r="RJI53"/>
          <cell r="RJJ53"/>
          <cell r="RJK53"/>
          <cell r="RJL53"/>
          <cell r="RJM53"/>
          <cell r="RJN53"/>
          <cell r="RJO53"/>
          <cell r="RJP53"/>
          <cell r="RJQ53"/>
          <cell r="RJR53"/>
          <cell r="RJS53"/>
          <cell r="RJT53"/>
          <cell r="RJU53"/>
          <cell r="RJV53"/>
          <cell r="RJW53"/>
          <cell r="RJX53"/>
          <cell r="RJY53"/>
          <cell r="RJZ53"/>
          <cell r="RKA53"/>
          <cell r="RKB53"/>
          <cell r="RKC53"/>
          <cell r="RKD53"/>
          <cell r="RKE53"/>
          <cell r="RKF53"/>
          <cell r="RKG53"/>
          <cell r="RKH53"/>
          <cell r="RKI53"/>
          <cell r="RKJ53"/>
          <cell r="RKK53"/>
          <cell r="RKL53"/>
          <cell r="RKM53"/>
          <cell r="RKN53"/>
          <cell r="RKO53"/>
          <cell r="RKP53"/>
          <cell r="RKQ53"/>
          <cell r="RKR53"/>
          <cell r="RKS53"/>
          <cell r="RKT53"/>
          <cell r="RKU53"/>
          <cell r="RKV53"/>
          <cell r="RKW53"/>
          <cell r="RKX53"/>
          <cell r="RKY53"/>
          <cell r="RKZ53"/>
          <cell r="RLA53"/>
          <cell r="RLB53"/>
          <cell r="RLC53"/>
          <cell r="RLD53"/>
          <cell r="RLE53"/>
          <cell r="RLF53"/>
          <cell r="RLG53"/>
          <cell r="RLH53"/>
          <cell r="RLI53"/>
          <cell r="RLJ53"/>
          <cell r="RLK53"/>
          <cell r="RLL53"/>
          <cell r="RLM53"/>
          <cell r="RLN53"/>
          <cell r="RLO53"/>
          <cell r="RLP53"/>
          <cell r="RLQ53"/>
          <cell r="RLR53"/>
          <cell r="RLS53"/>
          <cell r="RLT53"/>
          <cell r="RLU53"/>
          <cell r="RLV53"/>
          <cell r="RLW53"/>
          <cell r="RLX53"/>
          <cell r="RLY53"/>
          <cell r="RLZ53"/>
          <cell r="RMA53"/>
          <cell r="RMB53"/>
          <cell r="RMC53"/>
          <cell r="RMD53"/>
          <cell r="RME53"/>
          <cell r="RMF53"/>
          <cell r="RMG53"/>
          <cell r="RMH53"/>
          <cell r="RMI53"/>
          <cell r="RMJ53"/>
          <cell r="RMK53"/>
          <cell r="RML53"/>
          <cell r="RMM53"/>
          <cell r="RMN53"/>
          <cell r="RMO53"/>
          <cell r="RMP53"/>
          <cell r="RMQ53"/>
          <cell r="RMR53"/>
          <cell r="RMS53"/>
          <cell r="RMT53"/>
          <cell r="RMU53"/>
          <cell r="RMV53"/>
          <cell r="RMW53"/>
          <cell r="RMX53"/>
          <cell r="RMY53"/>
          <cell r="RMZ53"/>
          <cell r="RNA53"/>
          <cell r="RNB53"/>
          <cell r="RNC53"/>
          <cell r="RND53"/>
          <cell r="RNE53"/>
          <cell r="RNF53"/>
          <cell r="RNG53"/>
          <cell r="RNH53"/>
          <cell r="RNI53"/>
          <cell r="RNJ53"/>
          <cell r="RNK53"/>
          <cell r="RNL53"/>
          <cell r="RNM53"/>
          <cell r="RNN53"/>
          <cell r="RNO53"/>
          <cell r="RNP53"/>
          <cell r="RNQ53"/>
          <cell r="RNR53"/>
          <cell r="RNS53"/>
          <cell r="RNT53"/>
          <cell r="RNU53"/>
          <cell r="RNV53"/>
          <cell r="RNW53"/>
          <cell r="RNX53"/>
          <cell r="RNY53"/>
          <cell r="RNZ53"/>
          <cell r="ROA53"/>
          <cell r="ROB53"/>
          <cell r="ROC53"/>
          <cell r="ROD53"/>
          <cell r="ROE53"/>
          <cell r="ROF53"/>
          <cell r="ROG53"/>
          <cell r="ROH53"/>
          <cell r="ROI53"/>
          <cell r="ROJ53"/>
          <cell r="ROK53"/>
          <cell r="ROL53"/>
          <cell r="ROM53"/>
          <cell r="RON53"/>
          <cell r="ROO53"/>
          <cell r="ROP53"/>
          <cell r="ROQ53"/>
          <cell r="ROR53"/>
          <cell r="ROS53"/>
          <cell r="ROT53"/>
          <cell r="ROU53"/>
          <cell r="ROV53"/>
          <cell r="ROW53"/>
          <cell r="ROX53"/>
          <cell r="ROY53"/>
          <cell r="ROZ53"/>
          <cell r="RPA53"/>
          <cell r="RPB53"/>
          <cell r="RPC53"/>
          <cell r="RPD53"/>
          <cell r="RPE53"/>
          <cell r="RPF53"/>
          <cell r="RPG53"/>
          <cell r="RPH53"/>
          <cell r="RPI53"/>
          <cell r="RPJ53"/>
          <cell r="RPK53"/>
          <cell r="RPL53"/>
          <cell r="RPM53"/>
          <cell r="RPN53"/>
          <cell r="RPO53"/>
          <cell r="RPP53"/>
          <cell r="RPQ53"/>
          <cell r="RPR53"/>
          <cell r="RPS53"/>
          <cell r="RPT53"/>
          <cell r="RPU53"/>
          <cell r="RPV53"/>
          <cell r="RPW53"/>
          <cell r="RPX53"/>
          <cell r="RPY53"/>
          <cell r="RPZ53"/>
          <cell r="RQA53"/>
          <cell r="RQB53"/>
          <cell r="RQC53"/>
          <cell r="RQD53"/>
          <cell r="RQE53"/>
          <cell r="RQF53"/>
          <cell r="RQG53"/>
          <cell r="RQH53"/>
          <cell r="RQI53"/>
          <cell r="RQJ53"/>
          <cell r="RQK53"/>
          <cell r="RQL53"/>
          <cell r="RQM53"/>
          <cell r="RQN53"/>
          <cell r="RQO53"/>
          <cell r="RQP53"/>
          <cell r="RQQ53"/>
          <cell r="RQR53"/>
          <cell r="RQS53"/>
          <cell r="RQT53"/>
          <cell r="RQU53"/>
          <cell r="RQV53"/>
          <cell r="RQW53"/>
          <cell r="RQX53"/>
          <cell r="RQY53"/>
          <cell r="RQZ53"/>
          <cell r="RRA53"/>
          <cell r="RRB53"/>
          <cell r="RRC53"/>
          <cell r="RRD53"/>
          <cell r="RRE53"/>
          <cell r="RRF53"/>
          <cell r="RRG53"/>
          <cell r="RRH53"/>
          <cell r="RRI53"/>
          <cell r="RRJ53"/>
          <cell r="RRK53"/>
          <cell r="RRL53"/>
          <cell r="RRM53"/>
          <cell r="RRN53"/>
          <cell r="RRO53"/>
          <cell r="RRP53"/>
          <cell r="RRQ53"/>
          <cell r="RRR53"/>
          <cell r="RRS53"/>
          <cell r="RRT53"/>
          <cell r="RRU53"/>
          <cell r="RRV53"/>
          <cell r="RRW53"/>
          <cell r="RRX53"/>
          <cell r="RRY53"/>
          <cell r="RRZ53"/>
          <cell r="RSA53"/>
          <cell r="RSB53"/>
          <cell r="RSC53"/>
          <cell r="RSD53"/>
          <cell r="RSE53"/>
          <cell r="RSF53"/>
          <cell r="RSG53"/>
          <cell r="RSH53"/>
          <cell r="RSI53"/>
          <cell r="RSJ53"/>
          <cell r="RSK53"/>
          <cell r="RSL53"/>
          <cell r="RSM53"/>
          <cell r="RSN53"/>
          <cell r="RSO53"/>
          <cell r="RSP53"/>
          <cell r="RSQ53"/>
          <cell r="RSR53"/>
          <cell r="RSS53"/>
          <cell r="RST53"/>
          <cell r="RSU53"/>
          <cell r="RSV53"/>
          <cell r="RSW53"/>
          <cell r="RSX53"/>
          <cell r="RSY53"/>
          <cell r="RSZ53"/>
          <cell r="RTA53"/>
          <cell r="RTB53"/>
          <cell r="RTC53"/>
          <cell r="RTD53"/>
          <cell r="RTE53"/>
          <cell r="RTF53"/>
          <cell r="RTG53"/>
          <cell r="RTH53"/>
          <cell r="RTI53"/>
          <cell r="RTJ53"/>
          <cell r="RTK53"/>
          <cell r="RTL53"/>
          <cell r="RTM53"/>
          <cell r="RTN53"/>
          <cell r="RTO53"/>
          <cell r="RTP53"/>
          <cell r="RTQ53"/>
          <cell r="RTR53"/>
          <cell r="RTS53"/>
          <cell r="RTT53"/>
          <cell r="RTU53"/>
          <cell r="RTV53"/>
          <cell r="RTW53"/>
          <cell r="RTX53"/>
          <cell r="RTY53"/>
          <cell r="RTZ53"/>
          <cell r="RUA53"/>
          <cell r="RUB53"/>
          <cell r="RUC53"/>
          <cell r="RUD53"/>
          <cell r="RUE53"/>
          <cell r="RUF53"/>
          <cell r="RUG53"/>
          <cell r="RUH53"/>
          <cell r="RUI53"/>
          <cell r="RUJ53"/>
          <cell r="RUK53"/>
          <cell r="RUL53"/>
          <cell r="RUM53"/>
          <cell r="RUN53"/>
          <cell r="RUO53"/>
          <cell r="RUP53"/>
          <cell r="RUQ53"/>
          <cell r="RUR53"/>
          <cell r="RUS53"/>
          <cell r="RUT53"/>
          <cell r="RUU53"/>
          <cell r="RUV53"/>
          <cell r="RUW53"/>
          <cell r="RUX53"/>
          <cell r="RUY53"/>
          <cell r="RUZ53"/>
          <cell r="RVA53"/>
          <cell r="RVB53"/>
          <cell r="RVC53"/>
          <cell r="RVD53"/>
          <cell r="RVE53"/>
          <cell r="RVF53"/>
          <cell r="RVG53"/>
          <cell r="RVH53"/>
          <cell r="RVI53"/>
          <cell r="RVJ53"/>
          <cell r="RVK53"/>
          <cell r="RVL53"/>
          <cell r="RVM53"/>
          <cell r="RVN53"/>
          <cell r="RVO53"/>
          <cell r="RVP53"/>
          <cell r="RVQ53"/>
          <cell r="RVR53"/>
          <cell r="RVS53"/>
          <cell r="RVT53"/>
          <cell r="RVU53"/>
          <cell r="RVV53"/>
          <cell r="RVW53"/>
          <cell r="RVX53"/>
          <cell r="RVY53"/>
          <cell r="RVZ53"/>
          <cell r="RWA53"/>
          <cell r="RWB53"/>
          <cell r="RWC53"/>
          <cell r="RWD53"/>
          <cell r="RWE53"/>
          <cell r="RWF53"/>
          <cell r="RWG53"/>
          <cell r="RWH53"/>
          <cell r="RWI53"/>
          <cell r="RWJ53"/>
          <cell r="RWK53"/>
          <cell r="RWL53"/>
          <cell r="RWM53"/>
          <cell r="RWN53"/>
          <cell r="RWO53"/>
          <cell r="RWP53"/>
          <cell r="RWQ53"/>
          <cell r="RWR53"/>
          <cell r="RWS53"/>
          <cell r="RWT53"/>
          <cell r="RWU53"/>
          <cell r="RWV53"/>
          <cell r="RWW53"/>
          <cell r="RWX53"/>
          <cell r="RWY53"/>
          <cell r="RWZ53"/>
          <cell r="RXA53"/>
          <cell r="RXB53"/>
          <cell r="RXC53"/>
          <cell r="RXD53"/>
          <cell r="RXE53"/>
          <cell r="RXF53"/>
          <cell r="RXG53"/>
          <cell r="RXH53"/>
          <cell r="RXI53"/>
          <cell r="RXJ53"/>
          <cell r="RXK53"/>
          <cell r="RXL53"/>
          <cell r="RXM53"/>
          <cell r="RXN53"/>
          <cell r="RXO53"/>
          <cell r="RXP53"/>
          <cell r="RXQ53"/>
          <cell r="RXR53"/>
          <cell r="RXS53"/>
          <cell r="RXT53"/>
          <cell r="RXU53"/>
          <cell r="RXV53"/>
          <cell r="RXW53"/>
          <cell r="RXX53"/>
          <cell r="RXY53"/>
          <cell r="RXZ53"/>
          <cell r="RYA53"/>
          <cell r="RYB53"/>
          <cell r="RYC53"/>
          <cell r="RYD53"/>
          <cell r="RYE53"/>
          <cell r="RYF53"/>
          <cell r="RYG53"/>
          <cell r="RYH53"/>
          <cell r="RYI53"/>
          <cell r="RYJ53"/>
          <cell r="RYK53"/>
          <cell r="RYL53"/>
          <cell r="RYM53"/>
          <cell r="RYN53"/>
          <cell r="RYO53"/>
          <cell r="RYP53"/>
          <cell r="RYQ53"/>
          <cell r="RYR53"/>
          <cell r="RYS53"/>
          <cell r="RYT53"/>
          <cell r="RYU53"/>
          <cell r="RYV53"/>
          <cell r="RYW53"/>
          <cell r="RYX53"/>
          <cell r="RYY53"/>
          <cell r="RYZ53"/>
          <cell r="RZA53"/>
          <cell r="RZB53"/>
          <cell r="RZC53"/>
          <cell r="RZD53"/>
          <cell r="RZE53"/>
          <cell r="RZF53"/>
          <cell r="RZG53"/>
          <cell r="RZH53"/>
          <cell r="RZI53"/>
          <cell r="RZJ53"/>
          <cell r="RZK53"/>
          <cell r="RZL53"/>
          <cell r="RZM53"/>
          <cell r="RZN53"/>
          <cell r="RZO53"/>
          <cell r="RZP53"/>
          <cell r="RZQ53"/>
          <cell r="RZR53"/>
          <cell r="RZS53"/>
          <cell r="RZT53"/>
          <cell r="RZU53"/>
          <cell r="RZV53"/>
          <cell r="RZW53"/>
          <cell r="RZX53"/>
          <cell r="RZY53"/>
          <cell r="RZZ53"/>
          <cell r="SAA53"/>
          <cell r="SAB53"/>
          <cell r="SAC53"/>
          <cell r="SAD53"/>
          <cell r="SAE53"/>
          <cell r="SAF53"/>
          <cell r="SAG53"/>
          <cell r="SAH53"/>
          <cell r="SAI53"/>
          <cell r="SAJ53"/>
          <cell r="SAK53"/>
          <cell r="SAL53"/>
          <cell r="SAM53"/>
          <cell r="SAN53"/>
          <cell r="SAO53"/>
          <cell r="SAP53"/>
          <cell r="SAQ53"/>
          <cell r="SAR53"/>
          <cell r="SAS53"/>
          <cell r="SAT53"/>
          <cell r="SAU53"/>
          <cell r="SAV53"/>
          <cell r="SAW53"/>
          <cell r="SAX53"/>
          <cell r="SAY53"/>
          <cell r="SAZ53"/>
          <cell r="SBA53"/>
          <cell r="SBB53"/>
          <cell r="SBC53"/>
          <cell r="SBD53"/>
          <cell r="SBE53"/>
          <cell r="SBF53"/>
          <cell r="SBG53"/>
          <cell r="SBH53"/>
          <cell r="SBI53"/>
          <cell r="SBJ53"/>
          <cell r="SBK53"/>
          <cell r="SBL53"/>
          <cell r="SBM53"/>
          <cell r="SBN53"/>
          <cell r="SBO53"/>
          <cell r="SBP53"/>
          <cell r="SBQ53"/>
          <cell r="SBR53"/>
          <cell r="SBS53"/>
          <cell r="SBT53"/>
          <cell r="SBU53"/>
          <cell r="SBV53"/>
          <cell r="SBW53"/>
          <cell r="SBX53"/>
          <cell r="SBY53"/>
          <cell r="SBZ53"/>
          <cell r="SCA53"/>
          <cell r="SCB53"/>
          <cell r="SCC53"/>
          <cell r="SCD53"/>
          <cell r="SCE53"/>
          <cell r="SCF53"/>
          <cell r="SCG53"/>
          <cell r="SCH53"/>
          <cell r="SCI53"/>
          <cell r="SCJ53"/>
          <cell r="SCK53"/>
          <cell r="SCL53"/>
          <cell r="SCM53"/>
          <cell r="SCN53"/>
          <cell r="SCO53"/>
          <cell r="SCP53"/>
          <cell r="SCQ53"/>
          <cell r="SCR53"/>
          <cell r="SCS53"/>
          <cell r="SCT53"/>
          <cell r="SCU53"/>
          <cell r="SCV53"/>
          <cell r="SCW53"/>
          <cell r="SCX53"/>
          <cell r="SCY53"/>
          <cell r="SCZ53"/>
          <cell r="SDA53"/>
          <cell r="SDB53"/>
          <cell r="SDC53"/>
          <cell r="SDD53"/>
          <cell r="SDE53"/>
          <cell r="SDF53"/>
          <cell r="SDG53"/>
          <cell r="SDH53"/>
          <cell r="SDI53"/>
          <cell r="SDJ53"/>
          <cell r="SDK53"/>
          <cell r="SDL53"/>
          <cell r="SDM53"/>
          <cell r="SDN53"/>
          <cell r="SDO53"/>
          <cell r="SDP53"/>
          <cell r="SDQ53"/>
          <cell r="SDR53"/>
          <cell r="SDS53"/>
          <cell r="SDT53"/>
          <cell r="SDU53"/>
          <cell r="SDV53"/>
          <cell r="SDW53"/>
          <cell r="SDX53"/>
          <cell r="SDY53"/>
          <cell r="SDZ53"/>
          <cell r="SEA53"/>
          <cell r="SEB53"/>
          <cell r="SEC53"/>
          <cell r="SED53"/>
          <cell r="SEE53"/>
          <cell r="SEF53"/>
          <cell r="SEG53"/>
          <cell r="SEH53"/>
          <cell r="SEI53"/>
          <cell r="SEJ53"/>
          <cell r="SEK53"/>
          <cell r="SEL53"/>
          <cell r="SEM53"/>
          <cell r="SEN53"/>
          <cell r="SEO53"/>
          <cell r="SEP53"/>
          <cell r="SEQ53"/>
          <cell r="SER53"/>
          <cell r="SES53"/>
          <cell r="SET53"/>
          <cell r="SEU53"/>
          <cell r="SEV53"/>
          <cell r="SEW53"/>
          <cell r="SEX53"/>
          <cell r="SEY53"/>
          <cell r="SEZ53"/>
          <cell r="SFA53"/>
          <cell r="SFB53"/>
          <cell r="SFC53"/>
          <cell r="SFD53"/>
          <cell r="SFE53"/>
          <cell r="SFF53"/>
          <cell r="SFG53"/>
          <cell r="SFH53"/>
          <cell r="SFI53"/>
          <cell r="SFJ53"/>
          <cell r="SFK53"/>
          <cell r="SFL53"/>
          <cell r="SFM53"/>
          <cell r="SFN53"/>
          <cell r="SFO53"/>
          <cell r="SFP53"/>
          <cell r="SFQ53"/>
          <cell r="SFR53"/>
          <cell r="SFS53"/>
          <cell r="SFT53"/>
          <cell r="SFU53"/>
          <cell r="SFV53"/>
          <cell r="SFW53"/>
          <cell r="SFX53"/>
          <cell r="SFY53"/>
          <cell r="SFZ53"/>
          <cell r="SGA53"/>
          <cell r="SGB53"/>
          <cell r="SGC53"/>
          <cell r="SGD53"/>
          <cell r="SGE53"/>
          <cell r="SGF53"/>
          <cell r="SGG53"/>
          <cell r="SGH53"/>
          <cell r="SGI53"/>
          <cell r="SGJ53"/>
          <cell r="SGK53"/>
          <cell r="SGL53"/>
          <cell r="SGM53"/>
          <cell r="SGN53"/>
          <cell r="SGO53"/>
          <cell r="SGP53"/>
          <cell r="SGQ53"/>
          <cell r="SGR53"/>
          <cell r="SGS53"/>
          <cell r="SGT53"/>
          <cell r="SGU53"/>
          <cell r="SGV53"/>
          <cell r="SGW53"/>
          <cell r="SGX53"/>
          <cell r="SGY53"/>
          <cell r="SGZ53"/>
          <cell r="SHA53"/>
          <cell r="SHB53"/>
          <cell r="SHC53"/>
          <cell r="SHD53"/>
          <cell r="SHE53"/>
          <cell r="SHF53"/>
          <cell r="SHG53"/>
          <cell r="SHH53"/>
          <cell r="SHI53"/>
          <cell r="SHJ53"/>
          <cell r="SHK53"/>
          <cell r="SHL53"/>
          <cell r="SHM53"/>
          <cell r="SHN53"/>
          <cell r="SHO53"/>
          <cell r="SHP53"/>
          <cell r="SHQ53"/>
          <cell r="SHR53"/>
          <cell r="SHS53"/>
          <cell r="SHT53"/>
          <cell r="SHU53"/>
          <cell r="SHV53"/>
          <cell r="SHW53"/>
          <cell r="SHX53"/>
          <cell r="SHY53"/>
          <cell r="SHZ53"/>
          <cell r="SIA53"/>
          <cell r="SIB53"/>
          <cell r="SIC53"/>
          <cell r="SID53"/>
          <cell r="SIE53"/>
          <cell r="SIF53"/>
          <cell r="SIG53"/>
          <cell r="SIH53"/>
          <cell r="SII53"/>
          <cell r="SIJ53"/>
          <cell r="SIK53"/>
          <cell r="SIL53"/>
          <cell r="SIM53"/>
          <cell r="SIN53"/>
          <cell r="SIO53"/>
          <cell r="SIP53"/>
          <cell r="SIQ53"/>
          <cell r="SIR53"/>
          <cell r="SIS53"/>
          <cell r="SIT53"/>
          <cell r="SIU53"/>
          <cell r="SIV53"/>
          <cell r="SIW53"/>
          <cell r="SIX53"/>
          <cell r="SIY53"/>
          <cell r="SIZ53"/>
          <cell r="SJA53"/>
          <cell r="SJB53"/>
          <cell r="SJC53"/>
          <cell r="SJD53"/>
          <cell r="SJE53"/>
          <cell r="SJF53"/>
          <cell r="SJG53"/>
          <cell r="SJH53"/>
          <cell r="SJI53"/>
          <cell r="SJJ53"/>
          <cell r="SJK53"/>
          <cell r="SJL53"/>
          <cell r="SJM53"/>
          <cell r="SJN53"/>
          <cell r="SJO53"/>
          <cell r="SJP53"/>
          <cell r="SJQ53"/>
          <cell r="SJR53"/>
          <cell r="SJS53"/>
          <cell r="SJT53"/>
          <cell r="SJU53"/>
          <cell r="SJV53"/>
          <cell r="SJW53"/>
          <cell r="SJX53"/>
          <cell r="SJY53"/>
          <cell r="SJZ53"/>
          <cell r="SKA53"/>
          <cell r="SKB53"/>
          <cell r="SKC53"/>
          <cell r="SKD53"/>
          <cell r="SKE53"/>
          <cell r="SKF53"/>
          <cell r="SKG53"/>
          <cell r="SKH53"/>
          <cell r="SKI53"/>
          <cell r="SKJ53"/>
          <cell r="SKK53"/>
          <cell r="SKL53"/>
          <cell r="SKM53"/>
          <cell r="SKN53"/>
          <cell r="SKO53"/>
          <cell r="SKP53"/>
          <cell r="SKQ53"/>
          <cell r="SKR53"/>
          <cell r="SKS53"/>
          <cell r="SKT53"/>
          <cell r="SKU53"/>
          <cell r="SKV53"/>
          <cell r="SKW53"/>
          <cell r="SKX53"/>
          <cell r="SKY53"/>
          <cell r="SKZ53"/>
          <cell r="SLA53"/>
          <cell r="SLB53"/>
          <cell r="SLC53"/>
          <cell r="SLD53"/>
          <cell r="SLE53"/>
          <cell r="SLF53"/>
          <cell r="SLG53"/>
          <cell r="SLH53"/>
          <cell r="SLI53"/>
          <cell r="SLJ53"/>
          <cell r="SLK53"/>
          <cell r="SLL53"/>
          <cell r="SLM53"/>
          <cell r="SLN53"/>
          <cell r="SLO53"/>
          <cell r="SLP53"/>
          <cell r="SLQ53"/>
          <cell r="SLR53"/>
          <cell r="SLS53"/>
          <cell r="SLT53"/>
          <cell r="SLU53"/>
          <cell r="SLV53"/>
          <cell r="SLW53"/>
          <cell r="SLX53"/>
          <cell r="SLY53"/>
          <cell r="SLZ53"/>
          <cell r="SMA53"/>
          <cell r="SMB53"/>
          <cell r="SMC53"/>
          <cell r="SMD53"/>
          <cell r="SME53"/>
          <cell r="SMF53"/>
          <cell r="SMG53"/>
          <cell r="SMH53"/>
          <cell r="SMI53"/>
          <cell r="SMJ53"/>
          <cell r="SMK53"/>
          <cell r="SML53"/>
          <cell r="SMM53"/>
          <cell r="SMN53"/>
          <cell r="SMO53"/>
          <cell r="SMP53"/>
          <cell r="SMQ53"/>
          <cell r="SMR53"/>
          <cell r="SMS53"/>
          <cell r="SMT53"/>
          <cell r="SMU53"/>
          <cell r="SMV53"/>
          <cell r="SMW53"/>
          <cell r="SMX53"/>
          <cell r="SMY53"/>
          <cell r="SMZ53"/>
          <cell r="SNA53"/>
          <cell r="SNB53"/>
          <cell r="SNC53"/>
          <cell r="SND53"/>
          <cell r="SNE53"/>
          <cell r="SNF53"/>
          <cell r="SNG53"/>
          <cell r="SNH53"/>
          <cell r="SNI53"/>
          <cell r="SNJ53"/>
          <cell r="SNK53"/>
          <cell r="SNL53"/>
          <cell r="SNM53"/>
          <cell r="SNN53"/>
          <cell r="SNO53"/>
          <cell r="SNP53"/>
          <cell r="SNQ53"/>
          <cell r="SNR53"/>
          <cell r="SNS53"/>
          <cell r="SNT53"/>
          <cell r="SNU53"/>
          <cell r="SNV53"/>
          <cell r="SNW53"/>
          <cell r="SNX53"/>
          <cell r="SNY53"/>
          <cell r="SNZ53"/>
          <cell r="SOA53"/>
          <cell r="SOB53"/>
          <cell r="SOC53"/>
          <cell r="SOD53"/>
          <cell r="SOE53"/>
          <cell r="SOF53"/>
          <cell r="SOG53"/>
          <cell r="SOH53"/>
          <cell r="SOI53"/>
          <cell r="SOJ53"/>
          <cell r="SOK53"/>
          <cell r="SOL53"/>
          <cell r="SOM53"/>
          <cell r="SON53"/>
          <cell r="SOO53"/>
          <cell r="SOP53"/>
          <cell r="SOQ53"/>
          <cell r="SOR53"/>
          <cell r="SOS53"/>
          <cell r="SOT53"/>
          <cell r="SOU53"/>
          <cell r="SOV53"/>
          <cell r="SOW53"/>
          <cell r="SOX53"/>
          <cell r="SOY53"/>
          <cell r="SOZ53"/>
          <cell r="SPA53"/>
          <cell r="SPB53"/>
          <cell r="SPC53"/>
          <cell r="SPD53"/>
          <cell r="SPE53"/>
          <cell r="SPF53"/>
          <cell r="SPG53"/>
          <cell r="SPH53"/>
          <cell r="SPI53"/>
          <cell r="SPJ53"/>
          <cell r="SPK53"/>
          <cell r="SPL53"/>
          <cell r="SPM53"/>
          <cell r="SPN53"/>
          <cell r="SPO53"/>
          <cell r="SPP53"/>
          <cell r="SPQ53"/>
          <cell r="SPR53"/>
          <cell r="SPS53"/>
          <cell r="SPT53"/>
          <cell r="SPU53"/>
          <cell r="SPV53"/>
          <cell r="SPW53"/>
          <cell r="SPX53"/>
          <cell r="SPY53"/>
          <cell r="SPZ53"/>
          <cell r="SQA53"/>
          <cell r="SQB53"/>
          <cell r="SQC53"/>
          <cell r="SQD53"/>
          <cell r="SQE53"/>
          <cell r="SQF53"/>
          <cell r="SQG53"/>
          <cell r="SQH53"/>
          <cell r="SQI53"/>
          <cell r="SQJ53"/>
          <cell r="SQK53"/>
          <cell r="SQL53"/>
          <cell r="SQM53"/>
          <cell r="SQN53"/>
          <cell r="SQO53"/>
          <cell r="SQP53"/>
          <cell r="SQQ53"/>
          <cell r="SQR53"/>
          <cell r="SQS53"/>
          <cell r="SQT53"/>
          <cell r="SQU53"/>
          <cell r="SQV53"/>
          <cell r="SQW53"/>
          <cell r="SQX53"/>
          <cell r="SQY53"/>
          <cell r="SQZ53"/>
          <cell r="SRA53"/>
          <cell r="SRB53"/>
          <cell r="SRC53"/>
          <cell r="SRD53"/>
          <cell r="SRE53"/>
          <cell r="SRF53"/>
          <cell r="SRG53"/>
          <cell r="SRH53"/>
          <cell r="SRI53"/>
          <cell r="SRJ53"/>
          <cell r="SRK53"/>
          <cell r="SRL53"/>
          <cell r="SRM53"/>
          <cell r="SRN53"/>
          <cell r="SRO53"/>
          <cell r="SRP53"/>
          <cell r="SRQ53"/>
          <cell r="SRR53"/>
          <cell r="SRS53"/>
          <cell r="SRT53"/>
          <cell r="SRU53"/>
          <cell r="SRV53"/>
          <cell r="SRW53"/>
          <cell r="SRX53"/>
          <cell r="SRY53"/>
          <cell r="SRZ53"/>
          <cell r="SSA53"/>
          <cell r="SSB53"/>
          <cell r="SSC53"/>
          <cell r="SSD53"/>
          <cell r="SSE53"/>
          <cell r="SSF53"/>
          <cell r="SSG53"/>
          <cell r="SSH53"/>
          <cell r="SSI53"/>
          <cell r="SSJ53"/>
          <cell r="SSK53"/>
          <cell r="SSL53"/>
          <cell r="SSM53"/>
          <cell r="SSN53"/>
          <cell r="SSO53"/>
          <cell r="SSP53"/>
          <cell r="SSQ53"/>
          <cell r="SSR53"/>
          <cell r="SSS53"/>
          <cell r="SST53"/>
          <cell r="SSU53"/>
          <cell r="SSV53"/>
          <cell r="SSW53"/>
          <cell r="SSX53"/>
          <cell r="SSY53"/>
          <cell r="SSZ53"/>
          <cell r="STA53"/>
          <cell r="STB53"/>
          <cell r="STC53"/>
          <cell r="STD53"/>
          <cell r="STE53"/>
          <cell r="STF53"/>
          <cell r="STG53"/>
          <cell r="STH53"/>
          <cell r="STI53"/>
          <cell r="STJ53"/>
          <cell r="STK53"/>
          <cell r="STL53"/>
          <cell r="STM53"/>
          <cell r="STN53"/>
          <cell r="STO53"/>
          <cell r="STP53"/>
          <cell r="STQ53"/>
          <cell r="STR53"/>
          <cell r="STS53"/>
          <cell r="STT53"/>
          <cell r="STU53"/>
          <cell r="STV53"/>
          <cell r="STW53"/>
          <cell r="STX53"/>
          <cell r="STY53"/>
          <cell r="STZ53"/>
          <cell r="SUA53"/>
          <cell r="SUB53"/>
          <cell r="SUC53"/>
          <cell r="SUD53"/>
          <cell r="SUE53"/>
          <cell r="SUF53"/>
          <cell r="SUG53"/>
          <cell r="SUH53"/>
          <cell r="SUI53"/>
          <cell r="SUJ53"/>
          <cell r="SUK53"/>
          <cell r="SUL53"/>
          <cell r="SUM53"/>
          <cell r="SUN53"/>
          <cell r="SUO53"/>
          <cell r="SUP53"/>
          <cell r="SUQ53"/>
          <cell r="SUR53"/>
          <cell r="SUS53"/>
          <cell r="SUT53"/>
          <cell r="SUU53"/>
          <cell r="SUV53"/>
          <cell r="SUW53"/>
          <cell r="SUX53"/>
          <cell r="SUY53"/>
          <cell r="SUZ53"/>
          <cell r="SVA53"/>
          <cell r="SVB53"/>
          <cell r="SVC53"/>
          <cell r="SVD53"/>
          <cell r="SVE53"/>
          <cell r="SVF53"/>
          <cell r="SVG53"/>
          <cell r="SVH53"/>
          <cell r="SVI53"/>
          <cell r="SVJ53"/>
          <cell r="SVK53"/>
          <cell r="SVL53"/>
          <cell r="SVM53"/>
          <cell r="SVN53"/>
          <cell r="SVO53"/>
          <cell r="SVP53"/>
          <cell r="SVQ53"/>
          <cell r="SVR53"/>
          <cell r="SVS53"/>
          <cell r="SVT53"/>
          <cell r="SVU53"/>
          <cell r="SVV53"/>
          <cell r="SVW53"/>
          <cell r="SVX53"/>
          <cell r="SVY53"/>
          <cell r="SVZ53"/>
          <cell r="SWA53"/>
          <cell r="SWB53"/>
          <cell r="SWC53"/>
          <cell r="SWD53"/>
          <cell r="SWE53"/>
          <cell r="SWF53"/>
          <cell r="SWG53"/>
          <cell r="SWH53"/>
          <cell r="SWI53"/>
          <cell r="SWJ53"/>
          <cell r="SWK53"/>
          <cell r="SWL53"/>
          <cell r="SWM53"/>
          <cell r="SWN53"/>
          <cell r="SWO53"/>
          <cell r="SWP53"/>
          <cell r="SWQ53"/>
          <cell r="SWR53"/>
          <cell r="SWS53"/>
          <cell r="SWT53"/>
          <cell r="SWU53"/>
          <cell r="SWV53"/>
          <cell r="SWW53"/>
          <cell r="SWX53"/>
          <cell r="SWY53"/>
          <cell r="SWZ53"/>
          <cell r="SXA53"/>
          <cell r="SXB53"/>
          <cell r="SXC53"/>
          <cell r="SXD53"/>
          <cell r="SXE53"/>
          <cell r="SXF53"/>
          <cell r="SXG53"/>
          <cell r="SXH53"/>
          <cell r="SXI53"/>
          <cell r="SXJ53"/>
          <cell r="SXK53"/>
          <cell r="SXL53"/>
          <cell r="SXM53"/>
          <cell r="SXN53"/>
          <cell r="SXO53"/>
          <cell r="SXP53"/>
          <cell r="SXQ53"/>
          <cell r="SXR53"/>
          <cell r="SXS53"/>
          <cell r="SXT53"/>
          <cell r="SXU53"/>
          <cell r="SXV53"/>
          <cell r="SXW53"/>
          <cell r="SXX53"/>
          <cell r="SXY53"/>
          <cell r="SXZ53"/>
          <cell r="SYA53"/>
          <cell r="SYB53"/>
          <cell r="SYC53"/>
          <cell r="SYD53"/>
          <cell r="SYE53"/>
          <cell r="SYF53"/>
          <cell r="SYG53"/>
          <cell r="SYH53"/>
          <cell r="SYI53"/>
          <cell r="SYJ53"/>
          <cell r="SYK53"/>
          <cell r="SYL53"/>
          <cell r="SYM53"/>
          <cell r="SYN53"/>
          <cell r="SYO53"/>
          <cell r="SYP53"/>
          <cell r="SYQ53"/>
          <cell r="SYR53"/>
          <cell r="SYS53"/>
          <cell r="SYT53"/>
          <cell r="SYU53"/>
          <cell r="SYV53"/>
          <cell r="SYW53"/>
          <cell r="SYX53"/>
          <cell r="SYY53"/>
          <cell r="SYZ53"/>
          <cell r="SZA53"/>
          <cell r="SZB53"/>
          <cell r="SZC53"/>
          <cell r="SZD53"/>
          <cell r="SZE53"/>
          <cell r="SZF53"/>
          <cell r="SZG53"/>
          <cell r="SZH53"/>
          <cell r="SZI53"/>
          <cell r="SZJ53"/>
          <cell r="SZK53"/>
          <cell r="SZL53"/>
          <cell r="SZM53"/>
          <cell r="SZN53"/>
          <cell r="SZO53"/>
          <cell r="SZP53"/>
          <cell r="SZQ53"/>
          <cell r="SZR53"/>
          <cell r="SZS53"/>
          <cell r="SZT53"/>
          <cell r="SZU53"/>
          <cell r="SZV53"/>
          <cell r="SZW53"/>
          <cell r="SZX53"/>
          <cell r="SZY53"/>
          <cell r="SZZ53"/>
          <cell r="TAA53"/>
          <cell r="TAB53"/>
          <cell r="TAC53"/>
          <cell r="TAD53"/>
          <cell r="TAE53"/>
          <cell r="TAF53"/>
          <cell r="TAG53"/>
          <cell r="TAH53"/>
          <cell r="TAI53"/>
          <cell r="TAJ53"/>
          <cell r="TAK53"/>
          <cell r="TAL53"/>
          <cell r="TAM53"/>
          <cell r="TAN53"/>
          <cell r="TAO53"/>
          <cell r="TAP53"/>
          <cell r="TAQ53"/>
          <cell r="TAR53"/>
          <cell r="TAS53"/>
          <cell r="TAT53"/>
          <cell r="TAU53"/>
          <cell r="TAV53"/>
          <cell r="TAW53"/>
          <cell r="TAX53"/>
          <cell r="TAY53"/>
          <cell r="TAZ53"/>
          <cell r="TBA53"/>
          <cell r="TBB53"/>
          <cell r="TBC53"/>
          <cell r="TBD53"/>
          <cell r="TBE53"/>
          <cell r="TBF53"/>
          <cell r="TBG53"/>
          <cell r="TBH53"/>
          <cell r="TBI53"/>
          <cell r="TBJ53"/>
          <cell r="TBK53"/>
          <cell r="TBL53"/>
          <cell r="TBM53"/>
          <cell r="TBN53"/>
          <cell r="TBO53"/>
          <cell r="TBP53"/>
          <cell r="TBQ53"/>
          <cell r="TBR53"/>
          <cell r="TBS53"/>
          <cell r="TBT53"/>
          <cell r="TBU53"/>
          <cell r="TBV53"/>
          <cell r="TBW53"/>
          <cell r="TBX53"/>
          <cell r="TBY53"/>
          <cell r="TBZ53"/>
          <cell r="TCA53"/>
          <cell r="TCB53"/>
          <cell r="TCC53"/>
          <cell r="TCD53"/>
          <cell r="TCE53"/>
          <cell r="TCF53"/>
          <cell r="TCG53"/>
          <cell r="TCH53"/>
          <cell r="TCI53"/>
          <cell r="TCJ53"/>
          <cell r="TCK53"/>
          <cell r="TCL53"/>
          <cell r="TCM53"/>
          <cell r="TCN53"/>
          <cell r="TCO53"/>
          <cell r="TCP53"/>
          <cell r="TCQ53"/>
          <cell r="TCR53"/>
          <cell r="TCS53"/>
          <cell r="TCT53"/>
          <cell r="TCU53"/>
          <cell r="TCV53"/>
          <cell r="TCW53"/>
          <cell r="TCX53"/>
          <cell r="TCY53"/>
          <cell r="TCZ53"/>
          <cell r="TDA53"/>
          <cell r="TDB53"/>
          <cell r="TDC53"/>
          <cell r="TDD53"/>
          <cell r="TDE53"/>
          <cell r="TDF53"/>
          <cell r="TDG53"/>
          <cell r="TDH53"/>
          <cell r="TDI53"/>
          <cell r="TDJ53"/>
          <cell r="TDK53"/>
          <cell r="TDL53"/>
          <cell r="TDM53"/>
          <cell r="TDN53"/>
          <cell r="TDO53"/>
          <cell r="TDP53"/>
          <cell r="TDQ53"/>
          <cell r="TDR53"/>
          <cell r="TDS53"/>
          <cell r="TDT53"/>
          <cell r="TDU53"/>
          <cell r="TDV53"/>
          <cell r="TDW53"/>
          <cell r="TDX53"/>
          <cell r="TDY53"/>
          <cell r="TDZ53"/>
          <cell r="TEA53"/>
          <cell r="TEB53"/>
          <cell r="TEC53"/>
          <cell r="TED53"/>
          <cell r="TEE53"/>
          <cell r="TEF53"/>
          <cell r="TEG53"/>
          <cell r="TEH53"/>
          <cell r="TEI53"/>
          <cell r="TEJ53"/>
          <cell r="TEK53"/>
          <cell r="TEL53"/>
          <cell r="TEM53"/>
          <cell r="TEN53"/>
          <cell r="TEO53"/>
          <cell r="TEP53"/>
          <cell r="TEQ53"/>
          <cell r="TER53"/>
          <cell r="TES53"/>
          <cell r="TET53"/>
          <cell r="TEU53"/>
          <cell r="TEV53"/>
          <cell r="TEW53"/>
          <cell r="TEX53"/>
          <cell r="TEY53"/>
          <cell r="TEZ53"/>
          <cell r="TFA53"/>
          <cell r="TFB53"/>
          <cell r="TFC53"/>
          <cell r="TFD53"/>
          <cell r="TFE53"/>
          <cell r="TFF53"/>
          <cell r="TFG53"/>
          <cell r="TFH53"/>
          <cell r="TFI53"/>
          <cell r="TFJ53"/>
          <cell r="TFK53"/>
          <cell r="TFL53"/>
          <cell r="TFM53"/>
          <cell r="TFN53"/>
          <cell r="TFO53"/>
          <cell r="TFP53"/>
          <cell r="TFQ53"/>
          <cell r="TFR53"/>
          <cell r="TFS53"/>
          <cell r="TFT53"/>
          <cell r="TFU53"/>
          <cell r="TFV53"/>
          <cell r="TFW53"/>
          <cell r="TFX53"/>
          <cell r="TFY53"/>
          <cell r="TFZ53"/>
          <cell r="TGA53"/>
          <cell r="TGB53"/>
          <cell r="TGC53"/>
          <cell r="TGD53"/>
          <cell r="TGE53"/>
          <cell r="TGF53"/>
          <cell r="TGG53"/>
          <cell r="TGH53"/>
          <cell r="TGI53"/>
          <cell r="TGJ53"/>
          <cell r="TGK53"/>
          <cell r="TGL53"/>
          <cell r="TGM53"/>
          <cell r="TGN53"/>
          <cell r="TGO53"/>
          <cell r="TGP53"/>
          <cell r="TGQ53"/>
          <cell r="TGR53"/>
          <cell r="TGS53"/>
          <cell r="TGT53"/>
          <cell r="TGU53"/>
          <cell r="TGV53"/>
          <cell r="TGW53"/>
          <cell r="TGX53"/>
          <cell r="TGY53"/>
          <cell r="TGZ53"/>
          <cell r="THA53"/>
          <cell r="THB53"/>
          <cell r="THC53"/>
          <cell r="THD53"/>
          <cell r="THE53"/>
          <cell r="THF53"/>
          <cell r="THG53"/>
          <cell r="THH53"/>
          <cell r="THI53"/>
          <cell r="THJ53"/>
          <cell r="THK53"/>
          <cell r="THL53"/>
          <cell r="THM53"/>
          <cell r="THN53"/>
          <cell r="THO53"/>
          <cell r="THP53"/>
          <cell r="THQ53"/>
          <cell r="THR53"/>
          <cell r="THS53"/>
          <cell r="THT53"/>
          <cell r="THU53"/>
          <cell r="THV53"/>
          <cell r="THW53"/>
          <cell r="THX53"/>
          <cell r="THY53"/>
          <cell r="THZ53"/>
          <cell r="TIA53"/>
          <cell r="TIB53"/>
          <cell r="TIC53"/>
          <cell r="TID53"/>
          <cell r="TIE53"/>
          <cell r="TIF53"/>
          <cell r="TIG53"/>
          <cell r="TIH53"/>
          <cell r="TII53"/>
          <cell r="TIJ53"/>
          <cell r="TIK53"/>
          <cell r="TIL53"/>
          <cell r="TIM53"/>
          <cell r="TIN53"/>
          <cell r="TIO53"/>
          <cell r="TIP53"/>
          <cell r="TIQ53"/>
          <cell r="TIR53"/>
          <cell r="TIS53"/>
          <cell r="TIT53"/>
          <cell r="TIU53"/>
          <cell r="TIV53"/>
          <cell r="TIW53"/>
          <cell r="TIX53"/>
          <cell r="TIY53"/>
          <cell r="TIZ53"/>
          <cell r="TJA53"/>
          <cell r="TJB53"/>
          <cell r="TJC53"/>
          <cell r="TJD53"/>
          <cell r="TJE53"/>
          <cell r="TJF53"/>
          <cell r="TJG53"/>
          <cell r="TJH53"/>
          <cell r="TJI53"/>
          <cell r="TJJ53"/>
          <cell r="TJK53"/>
          <cell r="TJL53"/>
          <cell r="TJM53"/>
          <cell r="TJN53"/>
          <cell r="TJO53"/>
          <cell r="TJP53"/>
          <cell r="TJQ53"/>
          <cell r="TJR53"/>
          <cell r="TJS53"/>
          <cell r="TJT53"/>
          <cell r="TJU53"/>
          <cell r="TJV53"/>
          <cell r="TJW53"/>
          <cell r="TJX53"/>
          <cell r="TJY53"/>
          <cell r="TJZ53"/>
          <cell r="TKA53"/>
          <cell r="TKB53"/>
          <cell r="TKC53"/>
          <cell r="TKD53"/>
          <cell r="TKE53"/>
          <cell r="TKF53"/>
          <cell r="TKG53"/>
          <cell r="TKH53"/>
          <cell r="TKI53"/>
          <cell r="TKJ53"/>
          <cell r="TKK53"/>
          <cell r="TKL53"/>
          <cell r="TKM53"/>
          <cell r="TKN53"/>
          <cell r="TKO53"/>
          <cell r="TKP53"/>
          <cell r="TKQ53"/>
          <cell r="TKR53"/>
          <cell r="TKS53"/>
          <cell r="TKT53"/>
          <cell r="TKU53"/>
          <cell r="TKV53"/>
          <cell r="TKW53"/>
          <cell r="TKX53"/>
          <cell r="TKY53"/>
          <cell r="TKZ53"/>
          <cell r="TLA53"/>
          <cell r="TLB53"/>
          <cell r="TLC53"/>
          <cell r="TLD53"/>
          <cell r="TLE53"/>
          <cell r="TLF53"/>
          <cell r="TLG53"/>
          <cell r="TLH53"/>
          <cell r="TLI53"/>
          <cell r="TLJ53"/>
          <cell r="TLK53"/>
          <cell r="TLL53"/>
          <cell r="TLM53"/>
          <cell r="TLN53"/>
          <cell r="TLO53"/>
          <cell r="TLP53"/>
          <cell r="TLQ53"/>
          <cell r="TLR53"/>
          <cell r="TLS53"/>
          <cell r="TLT53"/>
          <cell r="TLU53"/>
          <cell r="TLV53"/>
          <cell r="TLW53"/>
          <cell r="TLX53"/>
          <cell r="TLY53"/>
          <cell r="TLZ53"/>
          <cell r="TMA53"/>
          <cell r="TMB53"/>
          <cell r="TMC53"/>
          <cell r="TMD53"/>
          <cell r="TME53"/>
          <cell r="TMF53"/>
          <cell r="TMG53"/>
          <cell r="TMH53"/>
          <cell r="TMI53"/>
          <cell r="TMJ53"/>
          <cell r="TMK53"/>
          <cell r="TML53"/>
          <cell r="TMM53"/>
          <cell r="TMN53"/>
          <cell r="TMO53"/>
          <cell r="TMP53"/>
          <cell r="TMQ53"/>
          <cell r="TMR53"/>
          <cell r="TMS53"/>
          <cell r="TMT53"/>
          <cell r="TMU53"/>
          <cell r="TMV53"/>
          <cell r="TMW53"/>
          <cell r="TMX53"/>
          <cell r="TMY53"/>
          <cell r="TMZ53"/>
          <cell r="TNA53"/>
          <cell r="TNB53"/>
          <cell r="TNC53"/>
          <cell r="TND53"/>
          <cell r="TNE53"/>
          <cell r="TNF53"/>
          <cell r="TNG53"/>
          <cell r="TNH53"/>
          <cell r="TNI53"/>
          <cell r="TNJ53"/>
          <cell r="TNK53"/>
          <cell r="TNL53"/>
          <cell r="TNM53"/>
          <cell r="TNN53"/>
          <cell r="TNO53"/>
          <cell r="TNP53"/>
          <cell r="TNQ53"/>
          <cell r="TNR53"/>
          <cell r="TNS53"/>
          <cell r="TNT53"/>
          <cell r="TNU53"/>
          <cell r="TNV53"/>
          <cell r="TNW53"/>
          <cell r="TNX53"/>
          <cell r="TNY53"/>
          <cell r="TNZ53"/>
          <cell r="TOA53"/>
          <cell r="TOB53"/>
          <cell r="TOC53"/>
          <cell r="TOD53"/>
          <cell r="TOE53"/>
          <cell r="TOF53"/>
          <cell r="TOG53"/>
          <cell r="TOH53"/>
          <cell r="TOI53"/>
          <cell r="TOJ53"/>
          <cell r="TOK53"/>
          <cell r="TOL53"/>
          <cell r="TOM53"/>
          <cell r="TON53"/>
          <cell r="TOO53"/>
          <cell r="TOP53"/>
          <cell r="TOQ53"/>
          <cell r="TOR53"/>
          <cell r="TOS53"/>
          <cell r="TOT53"/>
          <cell r="TOU53"/>
          <cell r="TOV53"/>
          <cell r="TOW53"/>
          <cell r="TOX53"/>
          <cell r="TOY53"/>
          <cell r="TOZ53"/>
          <cell r="TPA53"/>
          <cell r="TPB53"/>
          <cell r="TPC53"/>
          <cell r="TPD53"/>
          <cell r="TPE53"/>
          <cell r="TPF53"/>
          <cell r="TPG53"/>
          <cell r="TPH53"/>
          <cell r="TPI53"/>
          <cell r="TPJ53"/>
          <cell r="TPK53"/>
          <cell r="TPL53"/>
          <cell r="TPM53"/>
          <cell r="TPN53"/>
          <cell r="TPO53"/>
          <cell r="TPP53"/>
          <cell r="TPQ53"/>
          <cell r="TPR53"/>
          <cell r="TPS53"/>
          <cell r="TPT53"/>
          <cell r="TPU53"/>
          <cell r="TPV53"/>
          <cell r="TPW53"/>
          <cell r="TPX53"/>
          <cell r="TPY53"/>
          <cell r="TPZ53"/>
          <cell r="TQA53"/>
          <cell r="TQB53"/>
          <cell r="TQC53"/>
          <cell r="TQD53"/>
          <cell r="TQE53"/>
          <cell r="TQF53"/>
          <cell r="TQG53"/>
          <cell r="TQH53"/>
          <cell r="TQI53"/>
          <cell r="TQJ53"/>
          <cell r="TQK53"/>
          <cell r="TQL53"/>
          <cell r="TQM53"/>
          <cell r="TQN53"/>
          <cell r="TQO53"/>
          <cell r="TQP53"/>
          <cell r="TQQ53"/>
          <cell r="TQR53"/>
          <cell r="TQS53"/>
          <cell r="TQT53"/>
          <cell r="TQU53"/>
          <cell r="TQV53"/>
          <cell r="TQW53"/>
          <cell r="TQX53"/>
          <cell r="TQY53"/>
          <cell r="TQZ53"/>
          <cell r="TRA53"/>
          <cell r="TRB53"/>
          <cell r="TRC53"/>
          <cell r="TRD53"/>
          <cell r="TRE53"/>
          <cell r="TRF53"/>
          <cell r="TRG53"/>
          <cell r="TRH53"/>
          <cell r="TRI53"/>
          <cell r="TRJ53"/>
          <cell r="TRK53"/>
          <cell r="TRL53"/>
          <cell r="TRM53"/>
          <cell r="TRN53"/>
          <cell r="TRO53"/>
          <cell r="TRP53"/>
          <cell r="TRQ53"/>
          <cell r="TRR53"/>
          <cell r="TRS53"/>
          <cell r="TRT53"/>
          <cell r="TRU53"/>
          <cell r="TRV53"/>
          <cell r="TRW53"/>
          <cell r="TRX53"/>
          <cell r="TRY53"/>
          <cell r="TRZ53"/>
          <cell r="TSA53"/>
          <cell r="TSB53"/>
          <cell r="TSC53"/>
          <cell r="TSD53"/>
          <cell r="TSE53"/>
          <cell r="TSF53"/>
          <cell r="TSG53"/>
          <cell r="TSH53"/>
          <cell r="TSI53"/>
          <cell r="TSJ53"/>
          <cell r="TSK53"/>
          <cell r="TSL53"/>
          <cell r="TSM53"/>
          <cell r="TSN53"/>
          <cell r="TSO53"/>
          <cell r="TSP53"/>
          <cell r="TSQ53"/>
          <cell r="TSR53"/>
          <cell r="TSS53"/>
          <cell r="TST53"/>
          <cell r="TSU53"/>
          <cell r="TSV53"/>
          <cell r="TSW53"/>
          <cell r="TSX53"/>
          <cell r="TSY53"/>
          <cell r="TSZ53"/>
          <cell r="TTA53"/>
          <cell r="TTB53"/>
          <cell r="TTC53"/>
          <cell r="TTD53"/>
          <cell r="TTE53"/>
          <cell r="TTF53"/>
          <cell r="TTG53"/>
          <cell r="TTH53"/>
          <cell r="TTI53"/>
          <cell r="TTJ53"/>
          <cell r="TTK53"/>
          <cell r="TTL53"/>
          <cell r="TTM53"/>
          <cell r="TTN53"/>
          <cell r="TTO53"/>
          <cell r="TTP53"/>
          <cell r="TTQ53"/>
          <cell r="TTR53"/>
          <cell r="TTS53"/>
          <cell r="TTT53"/>
          <cell r="TTU53"/>
          <cell r="TTV53"/>
          <cell r="TTW53"/>
          <cell r="TTX53"/>
          <cell r="TTY53"/>
          <cell r="TTZ53"/>
          <cell r="TUA53"/>
          <cell r="TUB53"/>
          <cell r="TUC53"/>
          <cell r="TUD53"/>
          <cell r="TUE53"/>
          <cell r="TUF53"/>
          <cell r="TUG53"/>
          <cell r="TUH53"/>
          <cell r="TUI53"/>
          <cell r="TUJ53"/>
          <cell r="TUK53"/>
          <cell r="TUL53"/>
          <cell r="TUM53"/>
          <cell r="TUN53"/>
          <cell r="TUO53"/>
          <cell r="TUP53"/>
          <cell r="TUQ53"/>
          <cell r="TUR53"/>
          <cell r="TUS53"/>
          <cell r="TUT53"/>
          <cell r="TUU53"/>
          <cell r="TUV53"/>
          <cell r="TUW53"/>
          <cell r="TUX53"/>
          <cell r="TUY53"/>
          <cell r="TUZ53"/>
          <cell r="TVA53"/>
          <cell r="TVB53"/>
          <cell r="TVC53"/>
          <cell r="TVD53"/>
          <cell r="TVE53"/>
          <cell r="TVF53"/>
          <cell r="TVG53"/>
          <cell r="TVH53"/>
          <cell r="TVI53"/>
          <cell r="TVJ53"/>
          <cell r="TVK53"/>
          <cell r="TVL53"/>
          <cell r="TVM53"/>
          <cell r="TVN53"/>
          <cell r="TVO53"/>
          <cell r="TVP53"/>
          <cell r="TVQ53"/>
          <cell r="TVR53"/>
          <cell r="TVS53"/>
          <cell r="TVT53"/>
          <cell r="TVU53"/>
          <cell r="TVV53"/>
          <cell r="TVW53"/>
          <cell r="TVX53"/>
          <cell r="TVY53"/>
          <cell r="TVZ53"/>
          <cell r="TWA53"/>
          <cell r="TWB53"/>
          <cell r="TWC53"/>
          <cell r="TWD53"/>
          <cell r="TWE53"/>
          <cell r="TWF53"/>
          <cell r="TWG53"/>
          <cell r="TWH53"/>
          <cell r="TWI53"/>
          <cell r="TWJ53"/>
          <cell r="TWK53"/>
          <cell r="TWL53"/>
          <cell r="TWM53"/>
          <cell r="TWN53"/>
          <cell r="TWO53"/>
          <cell r="TWP53"/>
          <cell r="TWQ53"/>
          <cell r="TWR53"/>
          <cell r="TWS53"/>
          <cell r="TWT53"/>
          <cell r="TWU53"/>
          <cell r="TWV53"/>
          <cell r="TWW53"/>
          <cell r="TWX53"/>
          <cell r="TWY53"/>
          <cell r="TWZ53"/>
          <cell r="TXA53"/>
          <cell r="TXB53"/>
          <cell r="TXC53"/>
          <cell r="TXD53"/>
          <cell r="TXE53"/>
          <cell r="TXF53"/>
          <cell r="TXG53"/>
          <cell r="TXH53"/>
          <cell r="TXI53"/>
          <cell r="TXJ53"/>
          <cell r="TXK53"/>
          <cell r="TXL53"/>
          <cell r="TXM53"/>
          <cell r="TXN53"/>
          <cell r="TXO53"/>
          <cell r="TXP53"/>
          <cell r="TXQ53"/>
          <cell r="TXR53"/>
          <cell r="TXS53"/>
          <cell r="TXT53"/>
          <cell r="TXU53"/>
          <cell r="TXV53"/>
          <cell r="TXW53"/>
          <cell r="TXX53"/>
          <cell r="TXY53"/>
          <cell r="TXZ53"/>
          <cell r="TYA53"/>
          <cell r="TYB53"/>
          <cell r="TYC53"/>
          <cell r="TYD53"/>
          <cell r="TYE53"/>
          <cell r="TYF53"/>
          <cell r="TYG53"/>
          <cell r="TYH53"/>
          <cell r="TYI53"/>
          <cell r="TYJ53"/>
          <cell r="TYK53"/>
          <cell r="TYL53"/>
          <cell r="TYM53"/>
          <cell r="TYN53"/>
          <cell r="TYO53"/>
          <cell r="TYP53"/>
          <cell r="TYQ53"/>
          <cell r="TYR53"/>
          <cell r="TYS53"/>
          <cell r="TYT53"/>
          <cell r="TYU53"/>
          <cell r="TYV53"/>
          <cell r="TYW53"/>
          <cell r="TYX53"/>
          <cell r="TYY53"/>
          <cell r="TYZ53"/>
          <cell r="TZA53"/>
          <cell r="TZB53"/>
          <cell r="TZC53"/>
          <cell r="TZD53"/>
          <cell r="TZE53"/>
          <cell r="TZF53"/>
          <cell r="TZG53"/>
          <cell r="TZH53"/>
          <cell r="TZI53"/>
          <cell r="TZJ53"/>
          <cell r="TZK53"/>
          <cell r="TZL53"/>
          <cell r="TZM53"/>
          <cell r="TZN53"/>
          <cell r="TZO53"/>
          <cell r="TZP53"/>
          <cell r="TZQ53"/>
          <cell r="TZR53"/>
          <cell r="TZS53"/>
          <cell r="TZT53"/>
          <cell r="TZU53"/>
          <cell r="TZV53"/>
          <cell r="TZW53"/>
          <cell r="TZX53"/>
          <cell r="TZY53"/>
          <cell r="TZZ53"/>
          <cell r="UAA53"/>
          <cell r="UAB53"/>
          <cell r="UAC53"/>
          <cell r="UAD53"/>
          <cell r="UAE53"/>
          <cell r="UAF53"/>
          <cell r="UAG53"/>
          <cell r="UAH53"/>
          <cell r="UAI53"/>
          <cell r="UAJ53"/>
          <cell r="UAK53"/>
          <cell r="UAL53"/>
          <cell r="UAM53"/>
          <cell r="UAN53"/>
          <cell r="UAO53"/>
          <cell r="UAP53"/>
          <cell r="UAQ53"/>
          <cell r="UAR53"/>
          <cell r="UAS53"/>
          <cell r="UAT53"/>
          <cell r="UAU53"/>
          <cell r="UAV53"/>
          <cell r="UAW53"/>
          <cell r="UAX53"/>
          <cell r="UAY53"/>
          <cell r="UAZ53"/>
          <cell r="UBA53"/>
          <cell r="UBB53"/>
          <cell r="UBC53"/>
          <cell r="UBD53"/>
          <cell r="UBE53"/>
          <cell r="UBF53"/>
          <cell r="UBG53"/>
          <cell r="UBH53"/>
          <cell r="UBI53"/>
          <cell r="UBJ53"/>
          <cell r="UBK53"/>
          <cell r="UBL53"/>
          <cell r="UBM53"/>
          <cell r="UBN53"/>
          <cell r="UBO53"/>
          <cell r="UBP53"/>
          <cell r="UBQ53"/>
          <cell r="UBR53"/>
          <cell r="UBS53"/>
          <cell r="UBT53"/>
          <cell r="UBU53"/>
          <cell r="UBV53"/>
          <cell r="UBW53"/>
          <cell r="UBX53"/>
          <cell r="UBY53"/>
          <cell r="UBZ53"/>
          <cell r="UCA53"/>
          <cell r="UCB53"/>
          <cell r="UCC53"/>
          <cell r="UCD53"/>
          <cell r="UCE53"/>
          <cell r="UCF53"/>
          <cell r="UCG53"/>
          <cell r="UCH53"/>
          <cell r="UCI53"/>
          <cell r="UCJ53"/>
          <cell r="UCK53"/>
          <cell r="UCL53"/>
          <cell r="UCM53"/>
          <cell r="UCN53"/>
          <cell r="UCO53"/>
          <cell r="UCP53"/>
          <cell r="UCQ53"/>
          <cell r="UCR53"/>
          <cell r="UCS53"/>
          <cell r="UCT53"/>
          <cell r="UCU53"/>
          <cell r="UCV53"/>
          <cell r="UCW53"/>
          <cell r="UCX53"/>
          <cell r="UCY53"/>
          <cell r="UCZ53"/>
          <cell r="UDA53"/>
          <cell r="UDB53"/>
          <cell r="UDC53"/>
          <cell r="UDD53"/>
          <cell r="UDE53"/>
          <cell r="UDF53"/>
          <cell r="UDG53"/>
          <cell r="UDH53"/>
          <cell r="UDI53"/>
          <cell r="UDJ53"/>
          <cell r="UDK53"/>
          <cell r="UDL53"/>
          <cell r="UDM53"/>
          <cell r="UDN53"/>
          <cell r="UDO53"/>
          <cell r="UDP53"/>
          <cell r="UDQ53"/>
          <cell r="UDR53"/>
          <cell r="UDS53"/>
          <cell r="UDT53"/>
          <cell r="UDU53"/>
          <cell r="UDV53"/>
          <cell r="UDW53"/>
          <cell r="UDX53"/>
          <cell r="UDY53"/>
          <cell r="UDZ53"/>
          <cell r="UEA53"/>
          <cell r="UEB53"/>
          <cell r="UEC53"/>
          <cell r="UED53"/>
          <cell r="UEE53"/>
          <cell r="UEF53"/>
          <cell r="UEG53"/>
          <cell r="UEH53"/>
          <cell r="UEI53"/>
          <cell r="UEJ53"/>
          <cell r="UEK53"/>
          <cell r="UEL53"/>
          <cell r="UEM53"/>
          <cell r="UEN53"/>
          <cell r="UEO53"/>
          <cell r="UEP53"/>
          <cell r="UEQ53"/>
          <cell r="UER53"/>
          <cell r="UES53"/>
          <cell r="UET53"/>
          <cell r="UEU53"/>
          <cell r="UEV53"/>
          <cell r="UEW53"/>
          <cell r="UEX53"/>
          <cell r="UEY53"/>
          <cell r="UEZ53"/>
          <cell r="UFA53"/>
          <cell r="UFB53"/>
          <cell r="UFC53"/>
          <cell r="UFD53"/>
          <cell r="UFE53"/>
          <cell r="UFF53"/>
          <cell r="UFG53"/>
          <cell r="UFH53"/>
          <cell r="UFI53"/>
          <cell r="UFJ53"/>
          <cell r="UFK53"/>
          <cell r="UFL53"/>
          <cell r="UFM53"/>
          <cell r="UFN53"/>
          <cell r="UFO53"/>
          <cell r="UFP53"/>
          <cell r="UFQ53"/>
          <cell r="UFR53"/>
          <cell r="UFS53"/>
          <cell r="UFT53"/>
          <cell r="UFU53"/>
          <cell r="UFV53"/>
          <cell r="UFW53"/>
          <cell r="UFX53"/>
          <cell r="UFY53"/>
          <cell r="UFZ53"/>
          <cell r="UGA53"/>
          <cell r="UGB53"/>
          <cell r="UGC53"/>
          <cell r="UGD53"/>
          <cell r="UGE53"/>
          <cell r="UGF53"/>
          <cell r="UGG53"/>
          <cell r="UGH53"/>
          <cell r="UGI53"/>
          <cell r="UGJ53"/>
          <cell r="UGK53"/>
          <cell r="UGL53"/>
          <cell r="UGM53"/>
          <cell r="UGN53"/>
          <cell r="UGO53"/>
          <cell r="UGP53"/>
          <cell r="UGQ53"/>
          <cell r="UGR53"/>
          <cell r="UGS53"/>
          <cell r="UGT53"/>
          <cell r="UGU53"/>
          <cell r="UGV53"/>
          <cell r="UGW53"/>
          <cell r="UGX53"/>
          <cell r="UGY53"/>
          <cell r="UGZ53"/>
          <cell r="UHA53"/>
          <cell r="UHB53"/>
          <cell r="UHC53"/>
          <cell r="UHD53"/>
          <cell r="UHE53"/>
          <cell r="UHF53"/>
          <cell r="UHG53"/>
          <cell r="UHH53"/>
          <cell r="UHI53"/>
          <cell r="UHJ53"/>
          <cell r="UHK53"/>
          <cell r="UHL53"/>
          <cell r="UHM53"/>
          <cell r="UHN53"/>
          <cell r="UHO53"/>
          <cell r="UHP53"/>
          <cell r="UHQ53"/>
          <cell r="UHR53"/>
          <cell r="UHS53"/>
          <cell r="UHT53"/>
          <cell r="UHU53"/>
          <cell r="UHV53"/>
          <cell r="UHW53"/>
          <cell r="UHX53"/>
          <cell r="UHY53"/>
          <cell r="UHZ53"/>
          <cell r="UIA53"/>
          <cell r="UIB53"/>
          <cell r="UIC53"/>
          <cell r="UID53"/>
          <cell r="UIE53"/>
          <cell r="UIF53"/>
          <cell r="UIG53"/>
          <cell r="UIH53"/>
          <cell r="UII53"/>
          <cell r="UIJ53"/>
          <cell r="UIK53"/>
          <cell r="UIL53"/>
          <cell r="UIM53"/>
          <cell r="UIN53"/>
          <cell r="UIO53"/>
          <cell r="UIP53"/>
          <cell r="UIQ53"/>
          <cell r="UIR53"/>
          <cell r="UIS53"/>
          <cell r="UIT53"/>
          <cell r="UIU53"/>
          <cell r="UIV53"/>
          <cell r="UIW53"/>
          <cell r="UIX53"/>
          <cell r="UIY53"/>
          <cell r="UIZ53"/>
          <cell r="UJA53"/>
          <cell r="UJB53"/>
          <cell r="UJC53"/>
          <cell r="UJD53"/>
          <cell r="UJE53"/>
          <cell r="UJF53"/>
          <cell r="UJG53"/>
          <cell r="UJH53"/>
          <cell r="UJI53"/>
          <cell r="UJJ53"/>
          <cell r="UJK53"/>
          <cell r="UJL53"/>
          <cell r="UJM53"/>
          <cell r="UJN53"/>
          <cell r="UJO53"/>
          <cell r="UJP53"/>
          <cell r="UJQ53"/>
          <cell r="UJR53"/>
          <cell r="UJS53"/>
          <cell r="UJT53"/>
          <cell r="UJU53"/>
          <cell r="UJV53"/>
          <cell r="UJW53"/>
          <cell r="UJX53"/>
          <cell r="UJY53"/>
          <cell r="UJZ53"/>
          <cell r="UKA53"/>
          <cell r="UKB53"/>
          <cell r="UKC53"/>
          <cell r="UKD53"/>
          <cell r="UKE53"/>
          <cell r="UKF53"/>
          <cell r="UKG53"/>
          <cell r="UKH53"/>
          <cell r="UKI53"/>
          <cell r="UKJ53"/>
          <cell r="UKK53"/>
          <cell r="UKL53"/>
          <cell r="UKM53"/>
          <cell r="UKN53"/>
          <cell r="UKO53"/>
          <cell r="UKP53"/>
          <cell r="UKQ53"/>
          <cell r="UKR53"/>
          <cell r="UKS53"/>
          <cell r="UKT53"/>
          <cell r="UKU53"/>
          <cell r="UKV53"/>
          <cell r="UKW53"/>
          <cell r="UKX53"/>
          <cell r="UKY53"/>
          <cell r="UKZ53"/>
          <cell r="ULA53"/>
          <cell r="ULB53"/>
          <cell r="ULC53"/>
          <cell r="ULD53"/>
          <cell r="ULE53"/>
          <cell r="ULF53"/>
          <cell r="ULG53"/>
          <cell r="ULH53"/>
          <cell r="ULI53"/>
          <cell r="ULJ53"/>
          <cell r="ULK53"/>
          <cell r="ULL53"/>
          <cell r="ULM53"/>
          <cell r="ULN53"/>
          <cell r="ULO53"/>
          <cell r="ULP53"/>
          <cell r="ULQ53"/>
          <cell r="ULR53"/>
          <cell r="ULS53"/>
          <cell r="ULT53"/>
          <cell r="ULU53"/>
          <cell r="ULV53"/>
          <cell r="ULW53"/>
          <cell r="ULX53"/>
          <cell r="ULY53"/>
          <cell r="ULZ53"/>
          <cell r="UMA53"/>
          <cell r="UMB53"/>
          <cell r="UMC53"/>
          <cell r="UMD53"/>
          <cell r="UME53"/>
          <cell r="UMF53"/>
          <cell r="UMG53"/>
          <cell r="UMH53"/>
          <cell r="UMI53"/>
          <cell r="UMJ53"/>
          <cell r="UMK53"/>
          <cell r="UML53"/>
          <cell r="UMM53"/>
          <cell r="UMN53"/>
          <cell r="UMO53"/>
          <cell r="UMP53"/>
          <cell r="UMQ53"/>
          <cell r="UMR53"/>
          <cell r="UMS53"/>
          <cell r="UMT53"/>
          <cell r="UMU53"/>
          <cell r="UMV53"/>
          <cell r="UMW53"/>
          <cell r="UMX53"/>
          <cell r="UMY53"/>
          <cell r="UMZ53"/>
          <cell r="UNA53"/>
          <cell r="UNB53"/>
          <cell r="UNC53"/>
          <cell r="UND53"/>
          <cell r="UNE53"/>
          <cell r="UNF53"/>
          <cell r="UNG53"/>
          <cell r="UNH53"/>
          <cell r="UNI53"/>
          <cell r="UNJ53"/>
          <cell r="UNK53"/>
          <cell r="UNL53"/>
          <cell r="UNM53"/>
          <cell r="UNN53"/>
          <cell r="UNO53"/>
          <cell r="UNP53"/>
          <cell r="UNQ53"/>
          <cell r="UNR53"/>
          <cell r="UNS53"/>
          <cell r="UNT53"/>
          <cell r="UNU53"/>
          <cell r="UNV53"/>
          <cell r="UNW53"/>
          <cell r="UNX53"/>
          <cell r="UNY53"/>
          <cell r="UNZ53"/>
          <cell r="UOA53"/>
          <cell r="UOB53"/>
          <cell r="UOC53"/>
          <cell r="UOD53"/>
          <cell r="UOE53"/>
          <cell r="UOF53"/>
          <cell r="UOG53"/>
          <cell r="UOH53"/>
          <cell r="UOI53"/>
          <cell r="UOJ53"/>
          <cell r="UOK53"/>
          <cell r="UOL53"/>
          <cell r="UOM53"/>
          <cell r="UON53"/>
          <cell r="UOO53"/>
          <cell r="UOP53"/>
          <cell r="UOQ53"/>
          <cell r="UOR53"/>
          <cell r="UOS53"/>
          <cell r="UOT53"/>
          <cell r="UOU53"/>
          <cell r="UOV53"/>
          <cell r="UOW53"/>
          <cell r="UOX53"/>
          <cell r="UOY53"/>
          <cell r="UOZ53"/>
          <cell r="UPA53"/>
          <cell r="UPB53"/>
          <cell r="UPC53"/>
          <cell r="UPD53"/>
          <cell r="UPE53"/>
          <cell r="UPF53"/>
          <cell r="UPG53"/>
          <cell r="UPH53"/>
          <cell r="UPI53"/>
          <cell r="UPJ53"/>
          <cell r="UPK53"/>
          <cell r="UPL53"/>
          <cell r="UPM53"/>
          <cell r="UPN53"/>
          <cell r="UPO53"/>
          <cell r="UPP53"/>
          <cell r="UPQ53"/>
          <cell r="UPR53"/>
          <cell r="UPS53"/>
          <cell r="UPT53"/>
          <cell r="UPU53"/>
          <cell r="UPV53"/>
          <cell r="UPW53"/>
          <cell r="UPX53"/>
          <cell r="UPY53"/>
          <cell r="UPZ53"/>
          <cell r="UQA53"/>
          <cell r="UQB53"/>
          <cell r="UQC53"/>
          <cell r="UQD53"/>
          <cell r="UQE53"/>
          <cell r="UQF53"/>
          <cell r="UQG53"/>
          <cell r="UQH53"/>
          <cell r="UQI53"/>
          <cell r="UQJ53"/>
          <cell r="UQK53"/>
          <cell r="UQL53"/>
          <cell r="UQM53"/>
          <cell r="UQN53"/>
          <cell r="UQO53"/>
          <cell r="UQP53"/>
          <cell r="UQQ53"/>
          <cell r="UQR53"/>
          <cell r="UQS53"/>
          <cell r="UQT53"/>
          <cell r="UQU53"/>
          <cell r="UQV53"/>
          <cell r="UQW53"/>
          <cell r="UQX53"/>
          <cell r="UQY53"/>
          <cell r="UQZ53"/>
          <cell r="URA53"/>
          <cell r="URB53"/>
          <cell r="URC53"/>
          <cell r="URD53"/>
          <cell r="URE53"/>
          <cell r="URF53"/>
          <cell r="URG53"/>
          <cell r="URH53"/>
          <cell r="URI53"/>
          <cell r="URJ53"/>
          <cell r="URK53"/>
          <cell r="URL53"/>
          <cell r="URM53"/>
          <cell r="URN53"/>
          <cell r="URO53"/>
          <cell r="URP53"/>
          <cell r="URQ53"/>
          <cell r="URR53"/>
          <cell r="URS53"/>
          <cell r="URT53"/>
          <cell r="URU53"/>
          <cell r="URV53"/>
          <cell r="URW53"/>
          <cell r="URX53"/>
          <cell r="URY53"/>
          <cell r="URZ53"/>
          <cell r="USA53"/>
          <cell r="USB53"/>
          <cell r="USC53"/>
          <cell r="USD53"/>
          <cell r="USE53"/>
          <cell r="USF53"/>
          <cell r="USG53"/>
          <cell r="USH53"/>
          <cell r="USI53"/>
          <cell r="USJ53"/>
          <cell r="USK53"/>
          <cell r="USL53"/>
          <cell r="USM53"/>
          <cell r="USN53"/>
          <cell r="USO53"/>
          <cell r="USP53"/>
          <cell r="USQ53"/>
          <cell r="USR53"/>
          <cell r="USS53"/>
          <cell r="UST53"/>
          <cell r="USU53"/>
          <cell r="USV53"/>
          <cell r="USW53"/>
          <cell r="USX53"/>
          <cell r="USY53"/>
          <cell r="USZ53"/>
          <cell r="UTA53"/>
          <cell r="UTB53"/>
          <cell r="UTC53"/>
          <cell r="UTD53"/>
          <cell r="UTE53"/>
          <cell r="UTF53"/>
          <cell r="UTG53"/>
          <cell r="UTH53"/>
          <cell r="UTI53"/>
          <cell r="UTJ53"/>
          <cell r="UTK53"/>
          <cell r="UTL53"/>
          <cell r="UTM53"/>
          <cell r="UTN53"/>
          <cell r="UTO53"/>
          <cell r="UTP53"/>
          <cell r="UTQ53"/>
          <cell r="UTR53"/>
          <cell r="UTS53"/>
          <cell r="UTT53"/>
          <cell r="UTU53"/>
          <cell r="UTV53"/>
          <cell r="UTW53"/>
          <cell r="UTX53"/>
          <cell r="UTY53"/>
          <cell r="UTZ53"/>
          <cell r="UUA53"/>
          <cell r="UUB53"/>
          <cell r="UUC53"/>
          <cell r="UUD53"/>
          <cell r="UUE53"/>
          <cell r="UUF53"/>
          <cell r="UUG53"/>
          <cell r="UUH53"/>
          <cell r="UUI53"/>
          <cell r="UUJ53"/>
          <cell r="UUK53"/>
          <cell r="UUL53"/>
          <cell r="UUM53"/>
          <cell r="UUN53"/>
          <cell r="UUO53"/>
          <cell r="UUP53"/>
          <cell r="UUQ53"/>
          <cell r="UUR53"/>
          <cell r="UUS53"/>
          <cell r="UUT53"/>
          <cell r="UUU53"/>
          <cell r="UUV53"/>
          <cell r="UUW53"/>
          <cell r="UUX53"/>
          <cell r="UUY53"/>
          <cell r="UUZ53"/>
          <cell r="UVA53"/>
          <cell r="UVB53"/>
          <cell r="UVC53"/>
          <cell r="UVD53"/>
          <cell r="UVE53"/>
          <cell r="UVF53"/>
          <cell r="UVG53"/>
          <cell r="UVH53"/>
          <cell r="UVI53"/>
          <cell r="UVJ53"/>
          <cell r="UVK53"/>
          <cell r="UVL53"/>
          <cell r="UVM53"/>
          <cell r="UVN53"/>
          <cell r="UVO53"/>
          <cell r="UVP53"/>
          <cell r="UVQ53"/>
          <cell r="UVR53"/>
          <cell r="UVS53"/>
          <cell r="UVT53"/>
          <cell r="UVU53"/>
          <cell r="UVV53"/>
          <cell r="UVW53"/>
          <cell r="UVX53"/>
          <cell r="UVY53"/>
          <cell r="UVZ53"/>
          <cell r="UWA53"/>
          <cell r="UWB53"/>
          <cell r="UWC53"/>
          <cell r="UWD53"/>
          <cell r="UWE53"/>
          <cell r="UWF53"/>
          <cell r="UWG53"/>
          <cell r="UWH53"/>
          <cell r="UWI53"/>
          <cell r="UWJ53"/>
          <cell r="UWK53"/>
          <cell r="UWL53"/>
          <cell r="UWM53"/>
          <cell r="UWN53"/>
          <cell r="UWO53"/>
          <cell r="UWP53"/>
          <cell r="UWQ53"/>
          <cell r="UWR53"/>
          <cell r="UWS53"/>
          <cell r="UWT53"/>
          <cell r="UWU53"/>
          <cell r="UWV53"/>
          <cell r="UWW53"/>
          <cell r="UWX53"/>
          <cell r="UWY53"/>
          <cell r="UWZ53"/>
          <cell r="UXA53"/>
          <cell r="UXB53"/>
          <cell r="UXC53"/>
          <cell r="UXD53"/>
          <cell r="UXE53"/>
          <cell r="UXF53"/>
          <cell r="UXG53"/>
          <cell r="UXH53"/>
          <cell r="UXI53"/>
          <cell r="UXJ53"/>
          <cell r="UXK53"/>
          <cell r="UXL53"/>
          <cell r="UXM53"/>
          <cell r="UXN53"/>
          <cell r="UXO53"/>
          <cell r="UXP53"/>
          <cell r="UXQ53"/>
          <cell r="UXR53"/>
          <cell r="UXS53"/>
          <cell r="UXT53"/>
          <cell r="UXU53"/>
          <cell r="UXV53"/>
          <cell r="UXW53"/>
          <cell r="UXX53"/>
          <cell r="UXY53"/>
          <cell r="UXZ53"/>
          <cell r="UYA53"/>
          <cell r="UYB53"/>
          <cell r="UYC53"/>
          <cell r="UYD53"/>
          <cell r="UYE53"/>
          <cell r="UYF53"/>
          <cell r="UYG53"/>
          <cell r="UYH53"/>
          <cell r="UYI53"/>
          <cell r="UYJ53"/>
          <cell r="UYK53"/>
          <cell r="UYL53"/>
          <cell r="UYM53"/>
          <cell r="UYN53"/>
          <cell r="UYO53"/>
          <cell r="UYP53"/>
          <cell r="UYQ53"/>
          <cell r="UYR53"/>
          <cell r="UYS53"/>
          <cell r="UYT53"/>
          <cell r="UYU53"/>
          <cell r="UYV53"/>
          <cell r="UYW53"/>
          <cell r="UYX53"/>
          <cell r="UYY53"/>
          <cell r="UYZ53"/>
          <cell r="UZA53"/>
          <cell r="UZB53"/>
          <cell r="UZC53"/>
          <cell r="UZD53"/>
          <cell r="UZE53"/>
          <cell r="UZF53"/>
          <cell r="UZG53"/>
          <cell r="UZH53"/>
          <cell r="UZI53"/>
          <cell r="UZJ53"/>
          <cell r="UZK53"/>
          <cell r="UZL53"/>
          <cell r="UZM53"/>
          <cell r="UZN53"/>
          <cell r="UZO53"/>
          <cell r="UZP53"/>
          <cell r="UZQ53"/>
          <cell r="UZR53"/>
          <cell r="UZS53"/>
          <cell r="UZT53"/>
          <cell r="UZU53"/>
          <cell r="UZV53"/>
          <cell r="UZW53"/>
          <cell r="UZX53"/>
          <cell r="UZY53"/>
          <cell r="UZZ53"/>
          <cell r="VAA53"/>
          <cell r="VAB53"/>
          <cell r="VAC53"/>
          <cell r="VAD53"/>
          <cell r="VAE53"/>
          <cell r="VAF53"/>
          <cell r="VAG53"/>
          <cell r="VAH53"/>
          <cell r="VAI53"/>
          <cell r="VAJ53"/>
          <cell r="VAK53"/>
          <cell r="VAL53"/>
          <cell r="VAM53"/>
          <cell r="VAN53"/>
          <cell r="VAO53"/>
          <cell r="VAP53"/>
          <cell r="VAQ53"/>
          <cell r="VAR53"/>
          <cell r="VAS53"/>
          <cell r="VAT53"/>
          <cell r="VAU53"/>
          <cell r="VAV53"/>
          <cell r="VAW53"/>
          <cell r="VAX53"/>
          <cell r="VAY53"/>
          <cell r="VAZ53"/>
          <cell r="VBA53"/>
          <cell r="VBB53"/>
          <cell r="VBC53"/>
          <cell r="VBD53"/>
          <cell r="VBE53"/>
          <cell r="VBF53"/>
          <cell r="VBG53"/>
          <cell r="VBH53"/>
          <cell r="VBI53"/>
          <cell r="VBJ53"/>
          <cell r="VBK53"/>
          <cell r="VBL53"/>
          <cell r="VBM53"/>
          <cell r="VBN53"/>
          <cell r="VBO53"/>
          <cell r="VBP53"/>
          <cell r="VBQ53"/>
          <cell r="VBR53"/>
          <cell r="VBS53"/>
          <cell r="VBT53"/>
          <cell r="VBU53"/>
          <cell r="VBV53"/>
          <cell r="VBW53"/>
          <cell r="VBX53"/>
          <cell r="VBY53"/>
          <cell r="VBZ53"/>
          <cell r="VCA53"/>
          <cell r="VCB53"/>
          <cell r="VCC53"/>
          <cell r="VCD53"/>
          <cell r="VCE53"/>
          <cell r="VCF53"/>
          <cell r="VCG53"/>
          <cell r="VCH53"/>
          <cell r="VCI53"/>
          <cell r="VCJ53"/>
          <cell r="VCK53"/>
          <cell r="VCL53"/>
          <cell r="VCM53"/>
          <cell r="VCN53"/>
          <cell r="VCO53"/>
          <cell r="VCP53"/>
          <cell r="VCQ53"/>
          <cell r="VCR53"/>
          <cell r="VCS53"/>
          <cell r="VCT53"/>
          <cell r="VCU53"/>
          <cell r="VCV53"/>
          <cell r="VCW53"/>
          <cell r="VCX53"/>
          <cell r="VCY53"/>
          <cell r="VCZ53"/>
          <cell r="VDA53"/>
          <cell r="VDB53"/>
          <cell r="VDC53"/>
          <cell r="VDD53"/>
          <cell r="VDE53"/>
          <cell r="VDF53"/>
          <cell r="VDG53"/>
          <cell r="VDH53"/>
          <cell r="VDI53"/>
          <cell r="VDJ53"/>
          <cell r="VDK53"/>
          <cell r="VDL53"/>
          <cell r="VDM53"/>
          <cell r="VDN53"/>
          <cell r="VDO53"/>
          <cell r="VDP53"/>
          <cell r="VDQ53"/>
          <cell r="VDR53"/>
          <cell r="VDS53"/>
          <cell r="VDT53"/>
          <cell r="VDU53"/>
          <cell r="VDV53"/>
          <cell r="VDW53"/>
          <cell r="VDX53"/>
          <cell r="VDY53"/>
          <cell r="VDZ53"/>
          <cell r="VEA53"/>
          <cell r="VEB53"/>
          <cell r="VEC53"/>
          <cell r="VED53"/>
          <cell r="VEE53"/>
          <cell r="VEF53"/>
          <cell r="VEG53"/>
          <cell r="VEH53"/>
          <cell r="VEI53"/>
          <cell r="VEJ53"/>
          <cell r="VEK53"/>
          <cell r="VEL53"/>
          <cell r="VEM53"/>
          <cell r="VEN53"/>
          <cell r="VEO53"/>
          <cell r="VEP53"/>
          <cell r="VEQ53"/>
          <cell r="VER53"/>
          <cell r="VES53"/>
          <cell r="VET53"/>
          <cell r="VEU53"/>
          <cell r="VEV53"/>
          <cell r="VEW53"/>
          <cell r="VEX53"/>
          <cell r="VEY53"/>
          <cell r="VEZ53"/>
          <cell r="VFA53"/>
          <cell r="VFB53"/>
          <cell r="VFC53"/>
          <cell r="VFD53"/>
          <cell r="VFE53"/>
          <cell r="VFF53"/>
          <cell r="VFG53"/>
          <cell r="VFH53"/>
          <cell r="VFI53"/>
          <cell r="VFJ53"/>
          <cell r="VFK53"/>
          <cell r="VFL53"/>
          <cell r="VFM53"/>
          <cell r="VFN53"/>
          <cell r="VFO53"/>
          <cell r="VFP53"/>
          <cell r="VFQ53"/>
          <cell r="VFR53"/>
          <cell r="VFS53"/>
          <cell r="VFT53"/>
          <cell r="VFU53"/>
          <cell r="VFV53"/>
          <cell r="VFW53"/>
          <cell r="VFX53"/>
          <cell r="VFY53"/>
          <cell r="VFZ53"/>
          <cell r="VGA53"/>
          <cell r="VGB53"/>
          <cell r="VGC53"/>
          <cell r="VGD53"/>
          <cell r="VGE53"/>
          <cell r="VGF53"/>
          <cell r="VGG53"/>
          <cell r="VGH53"/>
          <cell r="VGI53"/>
          <cell r="VGJ53"/>
          <cell r="VGK53"/>
          <cell r="VGL53"/>
          <cell r="VGM53"/>
          <cell r="VGN53"/>
          <cell r="VGO53"/>
          <cell r="VGP53"/>
          <cell r="VGQ53"/>
          <cell r="VGR53"/>
          <cell r="VGS53"/>
          <cell r="VGT53"/>
          <cell r="VGU53"/>
          <cell r="VGV53"/>
          <cell r="VGW53"/>
          <cell r="VGX53"/>
          <cell r="VGY53"/>
          <cell r="VGZ53"/>
          <cell r="VHA53"/>
          <cell r="VHB53"/>
          <cell r="VHC53"/>
          <cell r="VHD53"/>
          <cell r="VHE53"/>
          <cell r="VHF53"/>
          <cell r="VHG53"/>
          <cell r="VHH53"/>
          <cell r="VHI53"/>
          <cell r="VHJ53"/>
          <cell r="VHK53"/>
          <cell r="VHL53"/>
          <cell r="VHM53"/>
          <cell r="VHN53"/>
          <cell r="VHO53"/>
          <cell r="VHP53"/>
          <cell r="VHQ53"/>
          <cell r="VHR53"/>
          <cell r="VHS53"/>
          <cell r="VHT53"/>
          <cell r="VHU53"/>
          <cell r="VHV53"/>
          <cell r="VHW53"/>
          <cell r="VHX53"/>
          <cell r="VHY53"/>
          <cell r="VHZ53"/>
          <cell r="VIA53"/>
          <cell r="VIB53"/>
          <cell r="VIC53"/>
          <cell r="VID53"/>
          <cell r="VIE53"/>
          <cell r="VIF53"/>
          <cell r="VIG53"/>
          <cell r="VIH53"/>
          <cell r="VII53"/>
          <cell r="VIJ53"/>
          <cell r="VIK53"/>
          <cell r="VIL53"/>
          <cell r="VIM53"/>
          <cell r="VIN53"/>
          <cell r="VIO53"/>
          <cell r="VIP53"/>
          <cell r="VIQ53"/>
          <cell r="VIR53"/>
          <cell r="VIS53"/>
          <cell r="VIT53"/>
          <cell r="VIU53"/>
          <cell r="VIV53"/>
          <cell r="VIW53"/>
          <cell r="VIX53"/>
          <cell r="VIY53"/>
          <cell r="VIZ53"/>
          <cell r="VJA53"/>
          <cell r="VJB53"/>
          <cell r="VJC53"/>
          <cell r="VJD53"/>
          <cell r="VJE53"/>
          <cell r="VJF53"/>
          <cell r="VJG53"/>
          <cell r="VJH53"/>
          <cell r="VJI53"/>
          <cell r="VJJ53"/>
          <cell r="VJK53"/>
          <cell r="VJL53"/>
          <cell r="VJM53"/>
          <cell r="VJN53"/>
          <cell r="VJO53"/>
          <cell r="VJP53"/>
          <cell r="VJQ53"/>
          <cell r="VJR53"/>
          <cell r="VJS53"/>
          <cell r="VJT53"/>
          <cell r="VJU53"/>
          <cell r="VJV53"/>
          <cell r="VJW53"/>
          <cell r="VJX53"/>
          <cell r="VJY53"/>
          <cell r="VJZ53"/>
          <cell r="VKA53"/>
          <cell r="VKB53"/>
          <cell r="VKC53"/>
          <cell r="VKD53"/>
          <cell r="VKE53"/>
          <cell r="VKF53"/>
          <cell r="VKG53"/>
          <cell r="VKH53"/>
          <cell r="VKI53"/>
          <cell r="VKJ53"/>
          <cell r="VKK53"/>
          <cell r="VKL53"/>
          <cell r="VKM53"/>
          <cell r="VKN53"/>
          <cell r="VKO53"/>
          <cell r="VKP53"/>
          <cell r="VKQ53"/>
          <cell r="VKR53"/>
          <cell r="VKS53"/>
          <cell r="VKT53"/>
          <cell r="VKU53"/>
          <cell r="VKV53"/>
          <cell r="VKW53"/>
          <cell r="VKX53"/>
          <cell r="VKY53"/>
          <cell r="VKZ53"/>
          <cell r="VLA53"/>
          <cell r="VLB53"/>
          <cell r="VLC53"/>
          <cell r="VLD53"/>
          <cell r="VLE53"/>
          <cell r="VLF53"/>
          <cell r="VLG53"/>
          <cell r="VLH53"/>
          <cell r="VLI53"/>
          <cell r="VLJ53"/>
          <cell r="VLK53"/>
          <cell r="VLL53"/>
          <cell r="VLM53"/>
          <cell r="VLN53"/>
          <cell r="VLO53"/>
          <cell r="VLP53"/>
          <cell r="VLQ53"/>
          <cell r="VLR53"/>
          <cell r="VLS53"/>
          <cell r="VLT53"/>
          <cell r="VLU53"/>
          <cell r="VLV53"/>
          <cell r="VLW53"/>
          <cell r="VLX53"/>
          <cell r="VLY53"/>
          <cell r="VLZ53"/>
          <cell r="VMA53"/>
          <cell r="VMB53"/>
          <cell r="VMC53"/>
          <cell r="VMD53"/>
          <cell r="VME53"/>
          <cell r="VMF53"/>
          <cell r="VMG53"/>
          <cell r="VMH53"/>
          <cell r="VMI53"/>
          <cell r="VMJ53"/>
          <cell r="VMK53"/>
          <cell r="VML53"/>
          <cell r="VMM53"/>
          <cell r="VMN53"/>
          <cell r="VMO53"/>
          <cell r="VMP53"/>
          <cell r="VMQ53"/>
          <cell r="VMR53"/>
          <cell r="VMS53"/>
          <cell r="VMT53"/>
          <cell r="VMU53"/>
          <cell r="VMV53"/>
          <cell r="VMW53"/>
          <cell r="VMX53"/>
          <cell r="VMY53"/>
          <cell r="VMZ53"/>
          <cell r="VNA53"/>
          <cell r="VNB53"/>
          <cell r="VNC53"/>
          <cell r="VND53"/>
          <cell r="VNE53"/>
          <cell r="VNF53"/>
          <cell r="VNG53"/>
          <cell r="VNH53"/>
          <cell r="VNI53"/>
          <cell r="VNJ53"/>
          <cell r="VNK53"/>
          <cell r="VNL53"/>
          <cell r="VNM53"/>
          <cell r="VNN53"/>
          <cell r="VNO53"/>
          <cell r="VNP53"/>
          <cell r="VNQ53"/>
          <cell r="VNR53"/>
          <cell r="VNS53"/>
          <cell r="VNT53"/>
          <cell r="VNU53"/>
          <cell r="VNV53"/>
          <cell r="VNW53"/>
          <cell r="VNX53"/>
          <cell r="VNY53"/>
          <cell r="VNZ53"/>
          <cell r="VOA53"/>
          <cell r="VOB53"/>
          <cell r="VOC53"/>
          <cell r="VOD53"/>
          <cell r="VOE53"/>
          <cell r="VOF53"/>
          <cell r="VOG53"/>
          <cell r="VOH53"/>
          <cell r="VOI53"/>
          <cell r="VOJ53"/>
          <cell r="VOK53"/>
          <cell r="VOL53"/>
          <cell r="VOM53"/>
          <cell r="VON53"/>
          <cell r="VOO53"/>
          <cell r="VOP53"/>
          <cell r="VOQ53"/>
          <cell r="VOR53"/>
          <cell r="VOS53"/>
          <cell r="VOT53"/>
          <cell r="VOU53"/>
          <cell r="VOV53"/>
          <cell r="VOW53"/>
          <cell r="VOX53"/>
          <cell r="VOY53"/>
          <cell r="VOZ53"/>
          <cell r="VPA53"/>
          <cell r="VPB53"/>
          <cell r="VPC53"/>
          <cell r="VPD53"/>
          <cell r="VPE53"/>
          <cell r="VPF53"/>
          <cell r="VPG53"/>
          <cell r="VPH53"/>
          <cell r="VPI53"/>
          <cell r="VPJ53"/>
          <cell r="VPK53"/>
          <cell r="VPL53"/>
          <cell r="VPM53"/>
          <cell r="VPN53"/>
          <cell r="VPO53"/>
          <cell r="VPP53"/>
          <cell r="VPQ53"/>
          <cell r="VPR53"/>
          <cell r="VPS53"/>
          <cell r="VPT53"/>
          <cell r="VPU53"/>
          <cell r="VPV53"/>
          <cell r="VPW53"/>
          <cell r="VPX53"/>
          <cell r="VPY53"/>
          <cell r="VPZ53"/>
          <cell r="VQA53"/>
          <cell r="VQB53"/>
          <cell r="VQC53"/>
          <cell r="VQD53"/>
          <cell r="VQE53"/>
          <cell r="VQF53"/>
          <cell r="VQG53"/>
          <cell r="VQH53"/>
          <cell r="VQI53"/>
          <cell r="VQJ53"/>
          <cell r="VQK53"/>
          <cell r="VQL53"/>
          <cell r="VQM53"/>
          <cell r="VQN53"/>
          <cell r="VQO53"/>
          <cell r="VQP53"/>
          <cell r="VQQ53"/>
          <cell r="VQR53"/>
          <cell r="VQS53"/>
          <cell r="VQT53"/>
          <cell r="VQU53"/>
          <cell r="VQV53"/>
          <cell r="VQW53"/>
          <cell r="VQX53"/>
          <cell r="VQY53"/>
          <cell r="VQZ53"/>
          <cell r="VRA53"/>
          <cell r="VRB53"/>
          <cell r="VRC53"/>
          <cell r="VRD53"/>
          <cell r="VRE53"/>
          <cell r="VRF53"/>
          <cell r="VRG53"/>
          <cell r="VRH53"/>
          <cell r="VRI53"/>
          <cell r="VRJ53"/>
          <cell r="VRK53"/>
          <cell r="VRL53"/>
          <cell r="VRM53"/>
          <cell r="VRN53"/>
          <cell r="VRO53"/>
          <cell r="VRP53"/>
          <cell r="VRQ53"/>
          <cell r="VRR53"/>
          <cell r="VRS53"/>
          <cell r="VRT53"/>
          <cell r="VRU53"/>
          <cell r="VRV53"/>
          <cell r="VRW53"/>
          <cell r="VRX53"/>
          <cell r="VRY53"/>
          <cell r="VRZ53"/>
          <cell r="VSA53"/>
          <cell r="VSB53"/>
          <cell r="VSC53"/>
          <cell r="VSD53"/>
          <cell r="VSE53"/>
          <cell r="VSF53"/>
          <cell r="VSG53"/>
          <cell r="VSH53"/>
          <cell r="VSI53"/>
          <cell r="VSJ53"/>
          <cell r="VSK53"/>
          <cell r="VSL53"/>
          <cell r="VSM53"/>
          <cell r="VSN53"/>
          <cell r="VSO53"/>
          <cell r="VSP53"/>
          <cell r="VSQ53"/>
          <cell r="VSR53"/>
          <cell r="VSS53"/>
          <cell r="VST53"/>
          <cell r="VSU53"/>
          <cell r="VSV53"/>
          <cell r="VSW53"/>
          <cell r="VSX53"/>
          <cell r="VSY53"/>
          <cell r="VSZ53"/>
          <cell r="VTA53"/>
          <cell r="VTB53"/>
          <cell r="VTC53"/>
          <cell r="VTD53"/>
          <cell r="VTE53"/>
          <cell r="VTF53"/>
          <cell r="VTG53"/>
          <cell r="VTH53"/>
          <cell r="VTI53"/>
          <cell r="VTJ53"/>
          <cell r="VTK53"/>
          <cell r="VTL53"/>
          <cell r="VTM53"/>
          <cell r="VTN53"/>
          <cell r="VTO53"/>
          <cell r="VTP53"/>
          <cell r="VTQ53"/>
          <cell r="VTR53"/>
          <cell r="VTS53"/>
          <cell r="VTT53"/>
          <cell r="VTU53"/>
          <cell r="VTV53"/>
          <cell r="VTW53"/>
          <cell r="VTX53"/>
          <cell r="VTY53"/>
          <cell r="VTZ53"/>
          <cell r="VUA53"/>
          <cell r="VUB53"/>
          <cell r="VUC53"/>
          <cell r="VUD53"/>
          <cell r="VUE53"/>
          <cell r="VUF53"/>
          <cell r="VUG53"/>
          <cell r="VUH53"/>
          <cell r="VUI53"/>
          <cell r="VUJ53"/>
          <cell r="VUK53"/>
          <cell r="VUL53"/>
          <cell r="VUM53"/>
          <cell r="VUN53"/>
          <cell r="VUO53"/>
          <cell r="VUP53"/>
          <cell r="VUQ53"/>
          <cell r="VUR53"/>
          <cell r="VUS53"/>
          <cell r="VUT53"/>
          <cell r="VUU53"/>
          <cell r="VUV53"/>
          <cell r="VUW53"/>
          <cell r="VUX53"/>
          <cell r="VUY53"/>
          <cell r="VUZ53"/>
          <cell r="VVA53"/>
          <cell r="VVB53"/>
          <cell r="VVC53"/>
          <cell r="VVD53"/>
          <cell r="VVE53"/>
          <cell r="VVF53"/>
          <cell r="VVG53"/>
          <cell r="VVH53"/>
          <cell r="VVI53"/>
          <cell r="VVJ53"/>
          <cell r="VVK53"/>
          <cell r="VVL53"/>
          <cell r="VVM53"/>
          <cell r="VVN53"/>
          <cell r="VVO53"/>
          <cell r="VVP53"/>
          <cell r="VVQ53"/>
          <cell r="VVR53"/>
          <cell r="VVS53"/>
          <cell r="VVT53"/>
          <cell r="VVU53"/>
          <cell r="VVV53"/>
          <cell r="VVW53"/>
          <cell r="VVX53"/>
          <cell r="VVY53"/>
          <cell r="VVZ53"/>
          <cell r="VWA53"/>
          <cell r="VWB53"/>
          <cell r="VWC53"/>
          <cell r="VWD53"/>
          <cell r="VWE53"/>
          <cell r="VWF53"/>
          <cell r="VWG53"/>
          <cell r="VWH53"/>
          <cell r="VWI53"/>
          <cell r="VWJ53"/>
          <cell r="VWK53"/>
          <cell r="VWL53"/>
          <cell r="VWM53"/>
          <cell r="VWN53"/>
          <cell r="VWO53"/>
          <cell r="VWP53"/>
          <cell r="VWQ53"/>
          <cell r="VWR53"/>
          <cell r="VWS53"/>
          <cell r="VWT53"/>
          <cell r="VWU53"/>
          <cell r="VWV53"/>
          <cell r="VWW53"/>
          <cell r="VWX53"/>
          <cell r="VWY53"/>
          <cell r="VWZ53"/>
          <cell r="VXA53"/>
          <cell r="VXB53"/>
          <cell r="VXC53"/>
          <cell r="VXD53"/>
          <cell r="VXE53"/>
          <cell r="VXF53"/>
          <cell r="VXG53"/>
          <cell r="VXH53"/>
          <cell r="VXI53"/>
          <cell r="VXJ53"/>
          <cell r="VXK53"/>
          <cell r="VXL53"/>
          <cell r="VXM53"/>
          <cell r="VXN53"/>
          <cell r="VXO53"/>
          <cell r="VXP53"/>
          <cell r="VXQ53"/>
          <cell r="VXR53"/>
          <cell r="VXS53"/>
          <cell r="VXT53"/>
          <cell r="VXU53"/>
          <cell r="VXV53"/>
          <cell r="VXW53"/>
          <cell r="VXX53"/>
          <cell r="VXY53"/>
          <cell r="VXZ53"/>
          <cell r="VYA53"/>
          <cell r="VYB53"/>
          <cell r="VYC53"/>
          <cell r="VYD53"/>
          <cell r="VYE53"/>
          <cell r="VYF53"/>
          <cell r="VYG53"/>
          <cell r="VYH53"/>
          <cell r="VYI53"/>
          <cell r="VYJ53"/>
          <cell r="VYK53"/>
          <cell r="VYL53"/>
          <cell r="VYM53"/>
          <cell r="VYN53"/>
          <cell r="VYO53"/>
          <cell r="VYP53"/>
          <cell r="VYQ53"/>
          <cell r="VYR53"/>
          <cell r="VYS53"/>
          <cell r="VYT53"/>
          <cell r="VYU53"/>
          <cell r="VYV53"/>
          <cell r="VYW53"/>
          <cell r="VYX53"/>
          <cell r="VYY53"/>
          <cell r="VYZ53"/>
          <cell r="VZA53"/>
          <cell r="VZB53"/>
          <cell r="VZC53"/>
          <cell r="VZD53"/>
          <cell r="VZE53"/>
          <cell r="VZF53"/>
          <cell r="VZG53"/>
          <cell r="VZH53"/>
          <cell r="VZI53"/>
          <cell r="VZJ53"/>
          <cell r="VZK53"/>
          <cell r="VZL53"/>
          <cell r="VZM53"/>
          <cell r="VZN53"/>
          <cell r="VZO53"/>
          <cell r="VZP53"/>
          <cell r="VZQ53"/>
          <cell r="VZR53"/>
          <cell r="VZS53"/>
          <cell r="VZT53"/>
          <cell r="VZU53"/>
          <cell r="VZV53"/>
          <cell r="VZW53"/>
          <cell r="VZX53"/>
          <cell r="VZY53"/>
          <cell r="VZZ53"/>
          <cell r="WAA53"/>
          <cell r="WAB53"/>
          <cell r="WAC53"/>
          <cell r="WAD53"/>
          <cell r="WAE53"/>
          <cell r="WAF53"/>
          <cell r="WAG53"/>
          <cell r="WAH53"/>
          <cell r="WAI53"/>
          <cell r="WAJ53"/>
          <cell r="WAK53"/>
          <cell r="WAL53"/>
          <cell r="WAM53"/>
          <cell r="WAN53"/>
          <cell r="WAO53"/>
          <cell r="WAP53"/>
          <cell r="WAQ53"/>
          <cell r="WAR53"/>
          <cell r="WAS53"/>
          <cell r="WAT53"/>
          <cell r="WAU53"/>
          <cell r="WAV53"/>
          <cell r="WAW53"/>
          <cell r="WAX53"/>
          <cell r="WAY53"/>
          <cell r="WAZ53"/>
          <cell r="WBA53"/>
          <cell r="WBB53"/>
          <cell r="WBC53"/>
          <cell r="WBD53"/>
          <cell r="WBE53"/>
          <cell r="WBF53"/>
          <cell r="WBG53"/>
          <cell r="WBH53"/>
          <cell r="WBI53"/>
          <cell r="WBJ53"/>
          <cell r="WBK53"/>
          <cell r="WBL53"/>
          <cell r="WBM53"/>
          <cell r="WBN53"/>
          <cell r="WBO53"/>
          <cell r="WBP53"/>
          <cell r="WBQ53"/>
          <cell r="WBR53"/>
          <cell r="WBS53"/>
          <cell r="WBT53"/>
          <cell r="WBU53"/>
          <cell r="WBV53"/>
          <cell r="WBW53"/>
          <cell r="WBX53"/>
          <cell r="WBY53"/>
          <cell r="WBZ53"/>
          <cell r="WCA53"/>
          <cell r="WCB53"/>
          <cell r="WCC53"/>
          <cell r="WCD53"/>
          <cell r="WCE53"/>
          <cell r="WCF53"/>
          <cell r="WCG53"/>
          <cell r="WCH53"/>
          <cell r="WCI53"/>
          <cell r="WCJ53"/>
          <cell r="WCK53"/>
          <cell r="WCL53"/>
          <cell r="WCM53"/>
          <cell r="WCN53"/>
          <cell r="WCO53"/>
          <cell r="WCP53"/>
          <cell r="WCQ53"/>
          <cell r="WCR53"/>
          <cell r="WCS53"/>
          <cell r="WCT53"/>
          <cell r="WCU53"/>
          <cell r="WCV53"/>
          <cell r="WCW53"/>
          <cell r="WCX53"/>
          <cell r="WCY53"/>
          <cell r="WCZ53"/>
          <cell r="WDA53"/>
          <cell r="WDB53"/>
          <cell r="WDC53"/>
          <cell r="WDD53"/>
          <cell r="WDE53"/>
          <cell r="WDF53"/>
          <cell r="WDG53"/>
          <cell r="WDH53"/>
          <cell r="WDI53"/>
          <cell r="WDJ53"/>
          <cell r="WDK53"/>
          <cell r="WDL53"/>
          <cell r="WDM53"/>
          <cell r="WDN53"/>
          <cell r="WDO53"/>
          <cell r="WDP53"/>
          <cell r="WDQ53"/>
          <cell r="WDR53"/>
          <cell r="WDS53"/>
          <cell r="WDT53"/>
          <cell r="WDU53"/>
          <cell r="WDV53"/>
          <cell r="WDW53"/>
          <cell r="WDX53"/>
          <cell r="WDY53"/>
          <cell r="WDZ53"/>
          <cell r="WEA53"/>
          <cell r="WEB53"/>
          <cell r="WEC53"/>
          <cell r="WED53"/>
          <cell r="WEE53"/>
          <cell r="WEF53"/>
          <cell r="WEG53"/>
          <cell r="WEH53"/>
          <cell r="WEI53"/>
          <cell r="WEJ53"/>
          <cell r="WEK53"/>
          <cell r="WEL53"/>
          <cell r="WEM53"/>
          <cell r="WEN53"/>
          <cell r="WEO53"/>
          <cell r="WEP53"/>
          <cell r="WEQ53"/>
          <cell r="WER53"/>
          <cell r="WES53"/>
          <cell r="WET53"/>
          <cell r="WEU53"/>
          <cell r="WEV53"/>
          <cell r="WEW53"/>
          <cell r="WEX53"/>
          <cell r="WEY53"/>
          <cell r="WEZ53"/>
          <cell r="WFA53"/>
          <cell r="WFB53"/>
          <cell r="WFC53"/>
          <cell r="WFD53"/>
          <cell r="WFE53"/>
          <cell r="WFF53"/>
          <cell r="WFG53"/>
          <cell r="WFH53"/>
          <cell r="WFI53"/>
          <cell r="WFJ53"/>
          <cell r="WFK53"/>
          <cell r="WFL53"/>
          <cell r="WFM53"/>
          <cell r="WFN53"/>
          <cell r="WFO53"/>
          <cell r="WFP53"/>
          <cell r="WFQ53"/>
          <cell r="WFR53"/>
          <cell r="WFS53"/>
          <cell r="WFT53"/>
          <cell r="WFU53"/>
          <cell r="WFV53"/>
          <cell r="WFW53"/>
          <cell r="WFX53"/>
          <cell r="WFY53"/>
          <cell r="WFZ53"/>
          <cell r="WGA53"/>
          <cell r="WGB53"/>
          <cell r="WGC53"/>
          <cell r="WGD53"/>
          <cell r="WGE53"/>
          <cell r="WGF53"/>
          <cell r="WGG53"/>
          <cell r="WGH53"/>
          <cell r="WGI53"/>
          <cell r="WGJ53"/>
          <cell r="WGK53"/>
          <cell r="WGL53"/>
          <cell r="WGM53"/>
          <cell r="WGN53"/>
          <cell r="WGO53"/>
          <cell r="WGP53"/>
          <cell r="WGQ53"/>
          <cell r="WGR53"/>
          <cell r="WGS53"/>
          <cell r="WGT53"/>
          <cell r="WGU53"/>
          <cell r="WGV53"/>
          <cell r="WGW53"/>
          <cell r="WGX53"/>
          <cell r="WGY53"/>
          <cell r="WGZ53"/>
          <cell r="WHA53"/>
          <cell r="WHB53"/>
          <cell r="WHC53"/>
          <cell r="WHD53"/>
          <cell r="WHE53"/>
          <cell r="WHF53"/>
          <cell r="WHG53"/>
          <cell r="WHH53"/>
          <cell r="WHI53"/>
          <cell r="WHJ53"/>
          <cell r="WHK53"/>
          <cell r="WHL53"/>
          <cell r="WHM53"/>
          <cell r="WHN53"/>
          <cell r="WHO53"/>
          <cell r="WHP53"/>
          <cell r="WHQ53"/>
          <cell r="WHR53"/>
          <cell r="WHS53"/>
          <cell r="WHT53"/>
          <cell r="WHU53"/>
          <cell r="WHV53"/>
          <cell r="WHW53"/>
          <cell r="WHX53"/>
          <cell r="WHY53"/>
          <cell r="WHZ53"/>
          <cell r="WIA53"/>
          <cell r="WIB53"/>
          <cell r="WIC53"/>
          <cell r="WID53"/>
          <cell r="WIE53"/>
          <cell r="WIF53"/>
          <cell r="WIG53"/>
          <cell r="WIH53"/>
          <cell r="WII53"/>
          <cell r="WIJ53"/>
          <cell r="WIK53"/>
          <cell r="WIL53"/>
          <cell r="WIM53"/>
          <cell r="WIN53"/>
          <cell r="WIO53"/>
          <cell r="WIP53"/>
          <cell r="WIQ53"/>
          <cell r="WIR53"/>
          <cell r="WIS53"/>
          <cell r="WIT53"/>
          <cell r="WIU53"/>
          <cell r="WIV53"/>
          <cell r="WIW53"/>
          <cell r="WIX53"/>
          <cell r="WIY53"/>
          <cell r="WIZ53"/>
          <cell r="WJA53"/>
          <cell r="WJB53"/>
          <cell r="WJC53"/>
          <cell r="WJD53"/>
          <cell r="WJE53"/>
          <cell r="WJF53"/>
          <cell r="WJG53"/>
          <cell r="WJH53"/>
          <cell r="WJI53"/>
          <cell r="WJJ53"/>
          <cell r="WJK53"/>
          <cell r="WJL53"/>
          <cell r="WJM53"/>
          <cell r="WJN53"/>
          <cell r="WJO53"/>
          <cell r="WJP53"/>
          <cell r="WJQ53"/>
          <cell r="WJR53"/>
          <cell r="WJS53"/>
          <cell r="WJT53"/>
          <cell r="WJU53"/>
          <cell r="WJV53"/>
          <cell r="WJW53"/>
          <cell r="WJX53"/>
          <cell r="WJY53"/>
          <cell r="WJZ53"/>
          <cell r="WKA53"/>
          <cell r="WKB53"/>
          <cell r="WKC53"/>
          <cell r="WKD53"/>
          <cell r="WKE53"/>
          <cell r="WKF53"/>
          <cell r="WKG53"/>
          <cell r="WKH53"/>
          <cell r="WKI53"/>
          <cell r="WKJ53"/>
          <cell r="WKK53"/>
          <cell r="WKL53"/>
          <cell r="WKM53"/>
          <cell r="WKN53"/>
          <cell r="WKO53"/>
          <cell r="WKP53"/>
          <cell r="WKQ53"/>
          <cell r="WKR53"/>
          <cell r="WKS53"/>
          <cell r="WKT53"/>
          <cell r="WKU53"/>
          <cell r="WKV53"/>
          <cell r="WKW53"/>
          <cell r="WKX53"/>
          <cell r="WKY53"/>
          <cell r="WKZ53"/>
          <cell r="WLA53"/>
          <cell r="WLB53"/>
          <cell r="WLC53"/>
          <cell r="WLD53"/>
          <cell r="WLE53"/>
          <cell r="WLF53"/>
          <cell r="WLG53"/>
          <cell r="WLH53"/>
          <cell r="WLI53"/>
          <cell r="WLJ53"/>
          <cell r="WLK53"/>
          <cell r="WLL53"/>
          <cell r="WLM53"/>
          <cell r="WLN53"/>
          <cell r="WLO53"/>
          <cell r="WLP53"/>
          <cell r="WLQ53"/>
          <cell r="WLR53"/>
          <cell r="WLS53"/>
          <cell r="WLT53"/>
          <cell r="WLU53"/>
          <cell r="WLV53"/>
          <cell r="WLW53"/>
          <cell r="WLX53"/>
          <cell r="WLY53"/>
          <cell r="WLZ53"/>
          <cell r="WMA53"/>
          <cell r="WMB53"/>
          <cell r="WMC53"/>
          <cell r="WMD53"/>
          <cell r="WME53"/>
          <cell r="WMF53"/>
          <cell r="WMG53"/>
          <cell r="WMH53"/>
          <cell r="WMI53"/>
          <cell r="WMJ53"/>
          <cell r="WMK53"/>
          <cell r="WML53"/>
          <cell r="WMM53"/>
          <cell r="WMN53"/>
          <cell r="WMO53"/>
          <cell r="WMP53"/>
          <cell r="WMQ53"/>
          <cell r="WMR53"/>
          <cell r="WMS53"/>
          <cell r="WMT53"/>
          <cell r="WMU53"/>
          <cell r="WMV53"/>
          <cell r="WMW53"/>
          <cell r="WMX53"/>
          <cell r="WMY53"/>
          <cell r="WMZ53"/>
          <cell r="WNA53"/>
          <cell r="WNB53"/>
          <cell r="WNC53"/>
          <cell r="WND53"/>
          <cell r="WNE53"/>
          <cell r="WNF53"/>
          <cell r="WNG53"/>
          <cell r="WNH53"/>
          <cell r="WNI53"/>
          <cell r="WNJ53"/>
          <cell r="WNK53"/>
          <cell r="WNL53"/>
          <cell r="WNM53"/>
          <cell r="WNN53"/>
          <cell r="WNO53"/>
          <cell r="WNP53"/>
          <cell r="WNQ53"/>
          <cell r="WNR53"/>
          <cell r="WNS53"/>
          <cell r="WNT53"/>
          <cell r="WNU53"/>
          <cell r="WNV53"/>
          <cell r="WNW53"/>
          <cell r="WNX53"/>
          <cell r="WNY53"/>
          <cell r="WNZ53"/>
          <cell r="WOA53"/>
          <cell r="WOB53"/>
          <cell r="WOC53"/>
          <cell r="WOD53"/>
          <cell r="WOE53"/>
          <cell r="WOF53"/>
          <cell r="WOG53"/>
          <cell r="WOH53"/>
          <cell r="WOI53"/>
          <cell r="WOJ53"/>
          <cell r="WOK53"/>
          <cell r="WOL53"/>
          <cell r="WOM53"/>
          <cell r="WON53"/>
          <cell r="WOO53"/>
          <cell r="WOP53"/>
          <cell r="WOQ53"/>
          <cell r="WOR53"/>
          <cell r="WOS53"/>
          <cell r="WOT53"/>
          <cell r="WOU53"/>
          <cell r="WOV53"/>
          <cell r="WOW53"/>
          <cell r="WOX53"/>
          <cell r="WOY53"/>
          <cell r="WOZ53"/>
          <cell r="WPA53"/>
          <cell r="WPB53"/>
          <cell r="WPC53"/>
          <cell r="WPD53"/>
          <cell r="WPE53"/>
          <cell r="WPF53"/>
          <cell r="WPG53"/>
          <cell r="WPH53"/>
          <cell r="WPI53"/>
          <cell r="WPJ53"/>
          <cell r="WPK53"/>
          <cell r="WPL53"/>
          <cell r="WPM53"/>
          <cell r="WPN53"/>
          <cell r="WPO53"/>
          <cell r="WPP53"/>
          <cell r="WPQ53"/>
          <cell r="WPR53"/>
          <cell r="WPS53"/>
          <cell r="WPT53"/>
          <cell r="WPU53"/>
          <cell r="WPV53"/>
          <cell r="WPW53"/>
          <cell r="WPX53"/>
          <cell r="WPY53"/>
          <cell r="WPZ53"/>
          <cell r="WQA53"/>
          <cell r="WQB53"/>
          <cell r="WQC53"/>
          <cell r="WQD53"/>
          <cell r="WQE53"/>
          <cell r="WQF53"/>
          <cell r="WQG53"/>
          <cell r="WQH53"/>
          <cell r="WQI53"/>
          <cell r="WQJ53"/>
          <cell r="WQK53"/>
          <cell r="WQL53"/>
          <cell r="WQM53"/>
          <cell r="WQN53"/>
          <cell r="WQO53"/>
          <cell r="WQP53"/>
          <cell r="WQQ53"/>
          <cell r="WQR53"/>
          <cell r="WQS53"/>
          <cell r="WQT53"/>
          <cell r="WQU53"/>
          <cell r="WQV53"/>
          <cell r="WQW53"/>
          <cell r="WQX53"/>
          <cell r="WQY53"/>
          <cell r="WQZ53"/>
          <cell r="WRA53"/>
          <cell r="WRB53"/>
          <cell r="WRC53"/>
          <cell r="WRD53"/>
          <cell r="WRE53"/>
          <cell r="WRF53"/>
          <cell r="WRG53"/>
          <cell r="WRH53"/>
          <cell r="WRI53"/>
          <cell r="WRJ53"/>
          <cell r="WRK53"/>
          <cell r="WRL53"/>
          <cell r="WRM53"/>
          <cell r="WRN53"/>
          <cell r="WRO53"/>
          <cell r="WRP53"/>
          <cell r="WRQ53"/>
          <cell r="WRR53"/>
          <cell r="WRS53"/>
          <cell r="WRT53"/>
          <cell r="WRU53"/>
          <cell r="WRV53"/>
          <cell r="WRW53"/>
          <cell r="WRX53"/>
          <cell r="WRY53"/>
          <cell r="WRZ53"/>
          <cell r="WSA53"/>
          <cell r="WSB53"/>
          <cell r="WSC53"/>
          <cell r="WSD53"/>
          <cell r="WSE53"/>
          <cell r="WSF53"/>
          <cell r="WSG53"/>
          <cell r="WSH53"/>
          <cell r="WSI53"/>
          <cell r="WSJ53"/>
          <cell r="WSK53"/>
          <cell r="WSL53"/>
          <cell r="WSM53"/>
          <cell r="WSN53"/>
          <cell r="WSO53"/>
          <cell r="WSP53"/>
          <cell r="WSQ53"/>
          <cell r="WSR53"/>
          <cell r="WSS53"/>
          <cell r="WST53"/>
          <cell r="WSU53"/>
          <cell r="WSV53"/>
          <cell r="WSW53"/>
          <cell r="WSX53"/>
          <cell r="WSY53"/>
          <cell r="WSZ53"/>
          <cell r="WTA53"/>
          <cell r="WTB53"/>
          <cell r="WTC53"/>
          <cell r="WTD53"/>
          <cell r="WTE53"/>
          <cell r="WTF53"/>
          <cell r="WTG53"/>
          <cell r="WTH53"/>
          <cell r="WTI53"/>
          <cell r="WTJ53"/>
          <cell r="WTK53"/>
          <cell r="WTL53"/>
          <cell r="WTM53"/>
          <cell r="WTN53"/>
          <cell r="WTO53"/>
          <cell r="WTP53"/>
          <cell r="WTQ53"/>
          <cell r="WTR53"/>
          <cell r="WTS53"/>
          <cell r="WTT53"/>
          <cell r="WTU53"/>
          <cell r="WTV53"/>
          <cell r="WTW53"/>
          <cell r="WTX53"/>
          <cell r="WTY53"/>
          <cell r="WTZ53"/>
          <cell r="WUA53"/>
          <cell r="WUB53"/>
          <cell r="WUC53"/>
          <cell r="WUD53"/>
          <cell r="WUE53"/>
          <cell r="WUF53"/>
          <cell r="WUG53"/>
          <cell r="WUH53"/>
          <cell r="WUI53"/>
          <cell r="WUJ53"/>
          <cell r="WUK53"/>
          <cell r="WUL53"/>
          <cell r="WUM53"/>
          <cell r="WUN53"/>
          <cell r="WUO53"/>
          <cell r="WUP53"/>
          <cell r="WUQ53"/>
          <cell r="WUR53"/>
          <cell r="WUS53"/>
          <cell r="WUT53"/>
          <cell r="WUU53"/>
          <cell r="WUV53"/>
          <cell r="WUW53"/>
          <cell r="WUX53"/>
          <cell r="WUY53"/>
          <cell r="WUZ53"/>
          <cell r="WVA53"/>
          <cell r="WVB53"/>
          <cell r="WVC53"/>
          <cell r="WVD53"/>
          <cell r="WVE53"/>
          <cell r="WVF53"/>
          <cell r="WVG53"/>
          <cell r="WVH53"/>
          <cell r="WVI53"/>
          <cell r="WVJ53"/>
          <cell r="WVK53"/>
          <cell r="WVL53"/>
          <cell r="WVM53"/>
          <cell r="WVN53"/>
          <cell r="WVO53"/>
          <cell r="WVP53"/>
          <cell r="WVQ53"/>
          <cell r="WVR53"/>
          <cell r="WVS53"/>
          <cell r="WVT53"/>
          <cell r="WVU53"/>
          <cell r="WVV53"/>
          <cell r="WVW53"/>
          <cell r="WVX53"/>
          <cell r="WVY53"/>
          <cell r="WVZ53"/>
          <cell r="WWA53"/>
          <cell r="WWB53"/>
          <cell r="WWC53"/>
          <cell r="WWD53"/>
          <cell r="WWE53"/>
          <cell r="WWF53"/>
          <cell r="WWG53"/>
          <cell r="WWH53"/>
          <cell r="WWI53"/>
          <cell r="WWJ53"/>
          <cell r="WWK53"/>
        </row>
        <row r="54">
          <cell r="I54"/>
          <cell r="J54"/>
          <cell r="K54"/>
          <cell r="L54"/>
          <cell r="M54"/>
          <cell r="N54"/>
          <cell r="O54"/>
          <cell r="P54"/>
          <cell r="Q54"/>
          <cell r="R54"/>
          <cell r="S54"/>
          <cell r="T54"/>
          <cell r="U54"/>
          <cell r="V54"/>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row>
        <row r="55">
          <cell r="B55" t="str">
            <v>RA, UNITED STATES</v>
          </cell>
          <cell r="C55"/>
          <cell r="D55" t="str">
            <v>2005A</v>
          </cell>
          <cell r="E55" t="str">
            <v>2006A</v>
          </cell>
          <cell r="F55" t="str">
            <v>2007A</v>
          </cell>
          <cell r="G55" t="str">
            <v>2008A</v>
          </cell>
          <cell r="H55" t="str">
            <v>2009A</v>
          </cell>
          <cell r="I55" t="str">
            <v>2010A</v>
          </cell>
          <cell r="J55" t="str">
            <v>2011A</v>
          </cell>
          <cell r="K55" t="str">
            <v>2012A</v>
          </cell>
          <cell r="L55" t="str">
            <v>2013A</v>
          </cell>
          <cell r="M55" t="str">
            <v>2014A</v>
          </cell>
          <cell r="N55" t="str">
            <v>2015A</v>
          </cell>
          <cell r="O55" t="str">
            <v>2016A</v>
          </cell>
          <cell r="P55" t="str">
            <v>2017A</v>
          </cell>
          <cell r="Q55" t="str">
            <v>2018A</v>
          </cell>
          <cell r="R55" t="str">
            <v>2019A</v>
          </cell>
          <cell r="S55" t="str">
            <v>2020A</v>
          </cell>
          <cell r="T55" t="str">
            <v>2021E</v>
          </cell>
          <cell r="U55" t="str">
            <v>2022E</v>
          </cell>
          <cell r="V55" t="str">
            <v>2023E</v>
          </cell>
          <cell r="W55" t="str">
            <v>2024E</v>
          </cell>
          <cell r="X55" t="str">
            <v>2025E</v>
          </cell>
          <cell r="Y55" t="str">
            <v>2026E</v>
          </cell>
          <cell r="Z55" t="str">
            <v>2027E</v>
          </cell>
          <cell r="AA55" t="str">
            <v>2028E</v>
          </cell>
          <cell r="AB55" t="str">
            <v>2029E</v>
          </cell>
          <cell r="AC55" t="str">
            <v>2030E</v>
          </cell>
          <cell r="AD55" t="str">
            <v>2031E</v>
          </cell>
          <cell r="AE55"/>
          <cell r="AF55"/>
          <cell r="AG55"/>
          <cell r="AH55"/>
          <cell r="AI55"/>
        </row>
        <row r="56">
          <cell r="B56" t="str">
            <v>US population (000's)</v>
          </cell>
          <cell r="C56"/>
          <cell r="D56"/>
          <cell r="E56"/>
          <cell r="F56"/>
          <cell r="G56"/>
          <cell r="H56"/>
          <cell r="I56"/>
          <cell r="J56"/>
          <cell r="K56"/>
          <cell r="L56"/>
          <cell r="M56"/>
          <cell r="N56"/>
          <cell r="O56"/>
          <cell r="P56">
            <v>321604.90590501897</v>
          </cell>
          <cell r="Q56">
            <v>324853.44030809996</v>
          </cell>
          <cell r="R56">
            <v>328134.78818999999</v>
          </cell>
          <cell r="S56">
            <v>331449.28100000002</v>
          </cell>
          <cell r="T56">
            <v>334763.77381000004</v>
          </cell>
          <cell r="U56">
            <v>338111.41154810006</v>
          </cell>
          <cell r="V56">
            <v>341492.52566358109</v>
          </cell>
          <cell r="W56">
            <v>344907.45092021691</v>
          </cell>
          <cell r="X56">
            <v>348356.52542941907</v>
          </cell>
          <cell r="Y56">
            <v>351840.09068371326</v>
          </cell>
          <cell r="Z56">
            <v>355358.4915905504</v>
          </cell>
          <cell r="AA56">
            <v>358912.07650645589</v>
          </cell>
          <cell r="AB56">
            <v>362501.19727152045</v>
          </cell>
          <cell r="AC56">
            <v>366126.20924423565</v>
          </cell>
          <cell r="AD56">
            <v>369787.47133667802</v>
          </cell>
          <cell r="AJ56"/>
          <cell r="AK56"/>
          <cell r="AL56"/>
          <cell r="AM56"/>
          <cell r="AN56"/>
          <cell r="AO56"/>
          <cell r="AP56"/>
          <cell r="AQ56"/>
          <cell r="AR56"/>
        </row>
        <row r="57">
          <cell r="B57" t="str">
            <v>% growth</v>
          </cell>
          <cell r="C57"/>
          <cell r="D57"/>
          <cell r="E57"/>
          <cell r="F57"/>
          <cell r="G57"/>
          <cell r="H57"/>
          <cell r="I57"/>
          <cell r="J57"/>
          <cell r="K57"/>
          <cell r="L57"/>
          <cell r="M57"/>
          <cell r="N57"/>
          <cell r="O57"/>
          <cell r="P57">
            <v>0.01</v>
          </cell>
          <cell r="Q57">
            <v>0.01</v>
          </cell>
          <cell r="R57">
            <v>0.01</v>
          </cell>
          <cell r="S57">
            <v>0.01</v>
          </cell>
          <cell r="T57">
            <v>0.01</v>
          </cell>
          <cell r="U57">
            <v>0.01</v>
          </cell>
          <cell r="V57">
            <v>0.01</v>
          </cell>
          <cell r="W57">
            <v>0.01</v>
          </cell>
          <cell r="X57">
            <v>0.01</v>
          </cell>
          <cell r="Y57">
            <v>0.01</v>
          </cell>
          <cell r="Z57">
            <v>0.01</v>
          </cell>
          <cell r="AA57">
            <v>0.01</v>
          </cell>
          <cell r="AB57">
            <v>0.01</v>
          </cell>
          <cell r="AC57">
            <v>0.01</v>
          </cell>
          <cell r="AD57">
            <v>0.01</v>
          </cell>
          <cell r="AJ57"/>
          <cell r="AK57"/>
          <cell r="AL57"/>
          <cell r="AM57"/>
          <cell r="AN57"/>
          <cell r="AO57"/>
          <cell r="AP57"/>
          <cell r="AQ57"/>
          <cell r="AR57"/>
        </row>
        <row r="58">
          <cell r="B58" t="str">
            <v>Prevalence RA</v>
          </cell>
          <cell r="C58"/>
          <cell r="D58"/>
          <cell r="E58"/>
          <cell r="F58"/>
          <cell r="G58"/>
          <cell r="H58"/>
          <cell r="I58"/>
          <cell r="J58"/>
          <cell r="K58"/>
          <cell r="L58"/>
          <cell r="M58"/>
          <cell r="N58"/>
          <cell r="O58"/>
          <cell r="P58">
            <v>1293</v>
          </cell>
          <cell r="Q58">
            <v>1306.0606060606062</v>
          </cell>
          <cell r="R58">
            <v>1319.2531374349558</v>
          </cell>
          <cell r="S58">
            <v>1332.5789267019757</v>
          </cell>
          <cell r="T58">
            <v>1345.9047159689956</v>
          </cell>
          <cell r="U58">
            <v>1359.3637631286856</v>
          </cell>
          <cell r="V58">
            <v>1372.9574007599726</v>
          </cell>
          <cell r="W58">
            <v>1386.6869747675723</v>
          </cell>
          <cell r="X58">
            <v>1400.5538445152481</v>
          </cell>
          <cell r="Y58">
            <v>1414.5593829604006</v>
          </cell>
          <cell r="Z58">
            <v>1428.7049767900046</v>
          </cell>
          <cell r="AA58">
            <v>1442.9920265579046</v>
          </cell>
          <cell r="AB58">
            <v>1457.4219468234835</v>
          </cell>
          <cell r="AC58">
            <v>1471.9961662917183</v>
          </cell>
          <cell r="AD58">
            <v>1486.7161279546356</v>
          </cell>
          <cell r="AJ58"/>
          <cell r="AK58"/>
          <cell r="AL58"/>
          <cell r="AM58"/>
          <cell r="AN58"/>
          <cell r="AO58"/>
          <cell r="AP58"/>
          <cell r="AQ58"/>
          <cell r="AR58"/>
        </row>
        <row r="59">
          <cell r="B59" t="str">
            <v>Prevelance rate</v>
          </cell>
          <cell r="C59"/>
          <cell r="D59"/>
          <cell r="E59"/>
          <cell r="F59"/>
          <cell r="G59"/>
          <cell r="H59"/>
          <cell r="I59"/>
          <cell r="J59"/>
          <cell r="K59"/>
          <cell r="L59"/>
          <cell r="M59"/>
          <cell r="N59"/>
          <cell r="O59"/>
          <cell r="P59">
            <v>4.0204610572136847E-3</v>
          </cell>
          <cell r="Q59">
            <v>4.0204610572136847E-3</v>
          </cell>
          <cell r="R59">
            <v>4.0204610572136847E-3</v>
          </cell>
          <cell r="S59">
            <v>4.0204610572136847E-3</v>
          </cell>
          <cell r="T59">
            <v>4.0204610572136847E-3</v>
          </cell>
          <cell r="U59">
            <v>4.0204610572136847E-3</v>
          </cell>
          <cell r="V59">
            <v>4.0204610572136847E-3</v>
          </cell>
          <cell r="W59">
            <v>4.0204610572136847E-3</v>
          </cell>
          <cell r="X59">
            <v>4.0204610572136847E-3</v>
          </cell>
          <cell r="Y59">
            <v>4.0204610572136847E-3</v>
          </cell>
          <cell r="Z59">
            <v>4.0204610572136847E-3</v>
          </cell>
          <cell r="AA59">
            <v>4.0204610572136847E-3</v>
          </cell>
          <cell r="AB59">
            <v>4.0204610572136847E-3</v>
          </cell>
          <cell r="AC59">
            <v>4.0204610572136847E-3</v>
          </cell>
          <cell r="AD59">
            <v>4.0204610572136847E-3</v>
          </cell>
        </row>
        <row r="60">
          <cell r="B60" t="str">
            <v>% Progressing to Therapies</v>
          </cell>
          <cell r="C60"/>
          <cell r="D60"/>
          <cell r="E60"/>
          <cell r="F60"/>
          <cell r="G60"/>
          <cell r="H60"/>
          <cell r="I60"/>
          <cell r="J60"/>
          <cell r="K60"/>
          <cell r="L60"/>
          <cell r="M60"/>
          <cell r="N60"/>
          <cell r="O60"/>
          <cell r="P60">
            <v>0.8</v>
          </cell>
          <cell r="Q60">
            <v>0.8</v>
          </cell>
          <cell r="R60">
            <v>0.8</v>
          </cell>
          <cell r="S60">
            <v>0.8</v>
          </cell>
          <cell r="T60">
            <v>0.8</v>
          </cell>
          <cell r="U60">
            <v>0.8</v>
          </cell>
          <cell r="V60">
            <v>0.8</v>
          </cell>
          <cell r="W60">
            <v>0.8</v>
          </cell>
          <cell r="X60">
            <v>0.8</v>
          </cell>
          <cell r="Y60">
            <v>0.8</v>
          </cell>
          <cell r="Z60">
            <v>0.8</v>
          </cell>
          <cell r="AA60">
            <v>0.8</v>
          </cell>
          <cell r="AB60">
            <v>0.8</v>
          </cell>
          <cell r="AC60">
            <v>0.8</v>
          </cell>
          <cell r="AD60">
            <v>0.8</v>
          </cell>
        </row>
        <row r="61">
          <cell r="B61" t="str">
            <v>Total Treatable Patients</v>
          </cell>
          <cell r="C61"/>
          <cell r="D61"/>
          <cell r="E61"/>
          <cell r="F61"/>
          <cell r="G61"/>
          <cell r="H61"/>
          <cell r="I61"/>
          <cell r="J61"/>
          <cell r="K61"/>
          <cell r="L61"/>
          <cell r="M61"/>
          <cell r="N61"/>
          <cell r="O61"/>
          <cell r="P61">
            <v>1034.4000000000001</v>
          </cell>
          <cell r="Q61">
            <v>1044.848484848485</v>
          </cell>
          <cell r="R61">
            <v>1055.4025099479647</v>
          </cell>
          <cell r="S61">
            <v>1066.0631413615806</v>
          </cell>
          <cell r="T61">
            <v>1076.7237727751965</v>
          </cell>
          <cell r="U61">
            <v>1087.4910105029485</v>
          </cell>
          <cell r="V61">
            <v>1098.3659206079781</v>
          </cell>
          <cell r="W61">
            <v>1109.349579814058</v>
          </cell>
          <cell r="X61">
            <v>1120.4430756121985</v>
          </cell>
          <cell r="Y61">
            <v>1131.6475063683206</v>
          </cell>
          <cell r="Z61">
            <v>1142.9639814320037</v>
          </cell>
          <cell r="AA61">
            <v>1154.3936212463238</v>
          </cell>
          <cell r="AB61">
            <v>1165.9375574587868</v>
          </cell>
          <cell r="AC61">
            <v>1177.5969330333746</v>
          </cell>
          <cell r="AD61">
            <v>1189.3729023637086</v>
          </cell>
        </row>
        <row r="62">
          <cell r="B62" t="str">
            <v>Mild RA</v>
          </cell>
          <cell r="C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J62"/>
          <cell r="AK62"/>
          <cell r="AL62"/>
          <cell r="AM62"/>
          <cell r="AN62"/>
          <cell r="AO62"/>
          <cell r="AP62"/>
          <cell r="AQ62"/>
          <cell r="AR62"/>
        </row>
        <row r="63">
          <cell r="B63" t="str">
            <v>% Patients</v>
          </cell>
          <cell r="C63"/>
          <cell r="D63"/>
          <cell r="E63"/>
          <cell r="F63"/>
          <cell r="G63"/>
          <cell r="H63"/>
          <cell r="I63"/>
          <cell r="J63"/>
          <cell r="K63"/>
          <cell r="L63"/>
          <cell r="M63"/>
          <cell r="N63"/>
          <cell r="O63"/>
          <cell r="P63">
            <v>0.25</v>
          </cell>
          <cell r="Q63">
            <v>0.25</v>
          </cell>
          <cell r="R63">
            <v>0.25</v>
          </cell>
          <cell r="S63">
            <v>0.25</v>
          </cell>
          <cell r="T63">
            <v>0.25</v>
          </cell>
          <cell r="U63">
            <v>0.25</v>
          </cell>
          <cell r="V63">
            <v>0.25</v>
          </cell>
          <cell r="W63">
            <v>0.25</v>
          </cell>
          <cell r="X63">
            <v>0.25</v>
          </cell>
          <cell r="Y63">
            <v>0.25</v>
          </cell>
          <cell r="Z63">
            <v>0.25</v>
          </cell>
          <cell r="AA63">
            <v>0.25</v>
          </cell>
          <cell r="AB63">
            <v>0.25</v>
          </cell>
          <cell r="AC63">
            <v>0.25</v>
          </cell>
          <cell r="AD63">
            <v>0.25</v>
          </cell>
        </row>
        <row r="64">
          <cell r="B64" t="str">
            <v>Total Mild RA Patients</v>
          </cell>
          <cell r="C64"/>
          <cell r="D64"/>
          <cell r="E64"/>
          <cell r="F64"/>
          <cell r="G64"/>
          <cell r="H64"/>
          <cell r="I64"/>
          <cell r="J64"/>
          <cell r="K64"/>
          <cell r="L64"/>
          <cell r="M64"/>
          <cell r="N64"/>
          <cell r="O64"/>
          <cell r="P64">
            <v>258.60000000000002</v>
          </cell>
          <cell r="Q64">
            <v>261.21212121212125</v>
          </cell>
          <cell r="R64">
            <v>263.85062748699119</v>
          </cell>
          <cell r="S64">
            <v>266.51578534039515</v>
          </cell>
          <cell r="T64">
            <v>269.18094319379912</v>
          </cell>
          <cell r="U64">
            <v>271.87275262573712</v>
          </cell>
          <cell r="V64">
            <v>274.59148015199452</v>
          </cell>
          <cell r="W64">
            <v>277.33739495351449</v>
          </cell>
          <cell r="X64">
            <v>280.11076890304963</v>
          </cell>
          <cell r="Y64">
            <v>282.91187659208015</v>
          </cell>
          <cell r="Z64">
            <v>285.74099535800093</v>
          </cell>
          <cell r="AA64">
            <v>288.59840531158096</v>
          </cell>
          <cell r="AB64">
            <v>291.48438936469671</v>
          </cell>
          <cell r="AC64">
            <v>294.39923325834366</v>
          </cell>
          <cell r="AD64">
            <v>297.34322559092715</v>
          </cell>
        </row>
        <row r="65">
          <cell r="B65" t="str">
            <v>Patients on Olumiant</v>
          </cell>
          <cell r="C65"/>
          <cell r="D65"/>
          <cell r="E65"/>
          <cell r="F65"/>
          <cell r="G65"/>
          <cell r="H65"/>
          <cell r="I65"/>
          <cell r="J65"/>
          <cell r="K65"/>
          <cell r="L65"/>
          <cell r="M65"/>
          <cell r="N65"/>
          <cell r="O65"/>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J65"/>
          <cell r="AK65"/>
          <cell r="AL65"/>
          <cell r="AM65"/>
          <cell r="AN65"/>
          <cell r="AO65"/>
          <cell r="AP65"/>
          <cell r="AQ65"/>
          <cell r="AR65"/>
        </row>
        <row r="66">
          <cell r="B66" t="str">
            <v>% penetration</v>
          </cell>
          <cell r="C66"/>
          <cell r="D66"/>
          <cell r="E66"/>
          <cell r="F66"/>
          <cell r="G66"/>
          <cell r="H66"/>
          <cell r="I66"/>
          <cell r="J66"/>
          <cell r="K66"/>
          <cell r="L66"/>
          <cell r="M66"/>
          <cell r="N66"/>
          <cell r="O66"/>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row>
        <row r="67">
          <cell r="B67" t="str">
            <v>Moderate RA</v>
          </cell>
          <cell r="C67"/>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J67"/>
          <cell r="AK67"/>
          <cell r="AL67"/>
          <cell r="AM67"/>
          <cell r="AN67"/>
          <cell r="AO67"/>
          <cell r="AP67"/>
          <cell r="AQ67"/>
          <cell r="AR67"/>
        </row>
        <row r="68">
          <cell r="B68" t="str">
            <v>% Patients</v>
          </cell>
          <cell r="C68"/>
          <cell r="D68"/>
          <cell r="E68"/>
          <cell r="F68"/>
          <cell r="G68"/>
          <cell r="H68"/>
          <cell r="I68"/>
          <cell r="J68"/>
          <cell r="K68"/>
          <cell r="L68"/>
          <cell r="M68"/>
          <cell r="N68"/>
          <cell r="O68"/>
          <cell r="P68">
            <v>0.5</v>
          </cell>
          <cell r="Q68">
            <v>0.5</v>
          </cell>
          <cell r="R68">
            <v>0.5</v>
          </cell>
          <cell r="S68">
            <v>0.5</v>
          </cell>
          <cell r="T68">
            <v>0.5</v>
          </cell>
          <cell r="U68">
            <v>0.5</v>
          </cell>
          <cell r="V68">
            <v>0.5</v>
          </cell>
          <cell r="W68">
            <v>0.5</v>
          </cell>
          <cell r="X68">
            <v>0.5</v>
          </cell>
          <cell r="Y68">
            <v>0.5</v>
          </cell>
          <cell r="Z68">
            <v>0.5</v>
          </cell>
          <cell r="AA68">
            <v>0.5</v>
          </cell>
          <cell r="AB68">
            <v>0.5</v>
          </cell>
          <cell r="AC68">
            <v>0.5</v>
          </cell>
          <cell r="AD68">
            <v>0.5</v>
          </cell>
        </row>
        <row r="69">
          <cell r="B69" t="str">
            <v>Total Moderate RA Patients</v>
          </cell>
          <cell r="C69"/>
          <cell r="D69"/>
          <cell r="E69"/>
          <cell r="F69"/>
          <cell r="G69"/>
          <cell r="H69"/>
          <cell r="I69"/>
          <cell r="J69"/>
          <cell r="K69"/>
          <cell r="L69"/>
          <cell r="M69"/>
          <cell r="N69"/>
          <cell r="O69"/>
          <cell r="P69">
            <v>517.20000000000005</v>
          </cell>
          <cell r="Q69">
            <v>522.42424242424249</v>
          </cell>
          <cell r="R69">
            <v>527.70125497398237</v>
          </cell>
          <cell r="S69">
            <v>533.03157068079031</v>
          </cell>
          <cell r="T69">
            <v>538.36188638759825</v>
          </cell>
          <cell r="U69">
            <v>543.74550525147424</v>
          </cell>
          <cell r="V69">
            <v>549.18296030398903</v>
          </cell>
          <cell r="W69">
            <v>554.67478990702898</v>
          </cell>
          <cell r="X69">
            <v>560.22153780609926</v>
          </cell>
          <cell r="Y69">
            <v>565.8237531841603</v>
          </cell>
          <cell r="Z69">
            <v>571.48199071600186</v>
          </cell>
          <cell r="AA69">
            <v>577.19681062316192</v>
          </cell>
          <cell r="AB69">
            <v>582.96877872939342</v>
          </cell>
          <cell r="AC69">
            <v>588.79846651668731</v>
          </cell>
          <cell r="AD69">
            <v>594.6864511818543</v>
          </cell>
        </row>
        <row r="70">
          <cell r="B70" t="str">
            <v>Patients on Olumiant</v>
          </cell>
          <cell r="C70"/>
          <cell r="D70"/>
          <cell r="E70"/>
          <cell r="F70"/>
          <cell r="G70"/>
          <cell r="H70"/>
          <cell r="I70"/>
          <cell r="J70"/>
          <cell r="K70"/>
          <cell r="L70"/>
          <cell r="M70"/>
          <cell r="N70"/>
          <cell r="O70"/>
          <cell r="P70">
            <v>0</v>
          </cell>
          <cell r="Q70">
            <v>1.0448484848484849</v>
          </cell>
          <cell r="R70">
            <v>2.2691153963881243</v>
          </cell>
          <cell r="S70">
            <v>2.1321262827231613</v>
          </cell>
          <cell r="T70">
            <v>3.2301713183255893</v>
          </cell>
          <cell r="U70">
            <v>4.349964042011794</v>
          </cell>
          <cell r="V70">
            <v>5.4918296030398901</v>
          </cell>
          <cell r="W70">
            <v>6.1014226889773182</v>
          </cell>
          <cell r="X70">
            <v>6.7226584536731915</v>
          </cell>
          <cell r="Y70">
            <v>7.3557087913940844</v>
          </cell>
          <cell r="Z70">
            <v>8.0007478700240267</v>
          </cell>
          <cell r="AA70">
            <v>8.6579521593474311</v>
          </cell>
          <cell r="AB70">
            <v>8.1615629022115073</v>
          </cell>
          <cell r="AC70">
            <v>5.887984665166873</v>
          </cell>
          <cell r="AD70">
            <v>2.378745804727417</v>
          </cell>
          <cell r="AJ70"/>
          <cell r="AK70"/>
          <cell r="AL70"/>
          <cell r="AM70"/>
          <cell r="AN70"/>
          <cell r="AO70"/>
          <cell r="AP70"/>
          <cell r="AQ70"/>
          <cell r="AR70"/>
        </row>
        <row r="71">
          <cell r="B71" t="str">
            <v>% penetration</v>
          </cell>
          <cell r="C71"/>
          <cell r="D71"/>
          <cell r="E71"/>
          <cell r="F71"/>
          <cell r="G71"/>
          <cell r="H71"/>
          <cell r="I71"/>
          <cell r="J71"/>
          <cell r="K71"/>
          <cell r="L71"/>
          <cell r="M71"/>
          <cell r="N71"/>
          <cell r="O71"/>
          <cell r="P71">
            <v>0</v>
          </cell>
          <cell r="Q71">
            <v>2E-3</v>
          </cell>
          <cell r="R71">
            <v>4.3E-3</v>
          </cell>
          <cell r="S71">
            <v>4.0000000000000001E-3</v>
          </cell>
          <cell r="T71">
            <v>6.0000000000000001E-3</v>
          </cell>
          <cell r="U71">
            <v>8.0000000000000002E-3</v>
          </cell>
          <cell r="V71">
            <v>0.01</v>
          </cell>
          <cell r="W71">
            <v>1.0999999999999999E-2</v>
          </cell>
          <cell r="X71">
            <v>1.2E-2</v>
          </cell>
          <cell r="Y71">
            <v>1.3000000000000001E-2</v>
          </cell>
          <cell r="Z71">
            <v>1.4000000000000002E-2</v>
          </cell>
          <cell r="AA71">
            <v>1.5000000000000003E-2</v>
          </cell>
          <cell r="AB71">
            <v>1.4E-2</v>
          </cell>
          <cell r="AC71">
            <v>0.01</v>
          </cell>
          <cell r="AD71">
            <v>4.0000000000000001E-3</v>
          </cell>
        </row>
        <row r="72">
          <cell r="B72" t="str">
            <v>Severe RA</v>
          </cell>
          <cell r="C72"/>
          <cell r="D72"/>
          <cell r="E72"/>
          <cell r="F72"/>
          <cell r="G72"/>
          <cell r="H72"/>
          <cell r="I72"/>
          <cell r="J72"/>
          <cell r="K72"/>
          <cell r="L72"/>
          <cell r="M72"/>
          <cell r="N72"/>
          <cell r="O72"/>
          <cell r="P72"/>
          <cell r="Q72"/>
          <cell r="R72"/>
          <cell r="S72"/>
          <cell r="T72"/>
          <cell r="U72"/>
          <cell r="V72"/>
          <cell r="W72"/>
          <cell r="X72"/>
          <cell r="Y72"/>
          <cell r="Z72"/>
          <cell r="AA72"/>
          <cell r="AB72"/>
          <cell r="AC72"/>
          <cell r="AD72"/>
          <cell r="AJ72"/>
          <cell r="AK72"/>
          <cell r="AL72"/>
          <cell r="AM72"/>
          <cell r="AN72"/>
          <cell r="AO72"/>
          <cell r="AP72"/>
          <cell r="AQ72"/>
          <cell r="AR72"/>
        </row>
        <row r="73">
          <cell r="B73" t="str">
            <v>% Patients</v>
          </cell>
          <cell r="C73"/>
          <cell r="D73"/>
          <cell r="E73"/>
          <cell r="F73"/>
          <cell r="G73"/>
          <cell r="H73"/>
          <cell r="I73"/>
          <cell r="J73"/>
          <cell r="K73"/>
          <cell r="L73"/>
          <cell r="M73"/>
          <cell r="N73"/>
          <cell r="O73"/>
          <cell r="P73">
            <v>0.25</v>
          </cell>
          <cell r="Q73">
            <v>0.25</v>
          </cell>
          <cell r="R73">
            <v>0.25</v>
          </cell>
          <cell r="S73">
            <v>0.25</v>
          </cell>
          <cell r="T73">
            <v>0.25</v>
          </cell>
          <cell r="U73">
            <v>0.25</v>
          </cell>
          <cell r="V73">
            <v>0.25</v>
          </cell>
          <cell r="W73">
            <v>0.25</v>
          </cell>
          <cell r="X73">
            <v>0.25</v>
          </cell>
          <cell r="Y73">
            <v>0.25</v>
          </cell>
          <cell r="Z73">
            <v>0.25</v>
          </cell>
          <cell r="AA73">
            <v>0.25</v>
          </cell>
          <cell r="AB73">
            <v>0.25</v>
          </cell>
          <cell r="AC73">
            <v>0.25</v>
          </cell>
          <cell r="AD73">
            <v>0.25</v>
          </cell>
        </row>
        <row r="74">
          <cell r="B74" t="str">
            <v>Total Severe RA Patients</v>
          </cell>
          <cell r="C74"/>
          <cell r="D74"/>
          <cell r="E74"/>
          <cell r="F74"/>
          <cell r="G74"/>
          <cell r="H74"/>
          <cell r="I74"/>
          <cell r="J74"/>
          <cell r="K74"/>
          <cell r="L74"/>
          <cell r="M74"/>
          <cell r="N74"/>
          <cell r="O74"/>
          <cell r="P74">
            <v>258.60000000000002</v>
          </cell>
          <cell r="Q74">
            <v>261.21212121212125</v>
          </cell>
          <cell r="R74">
            <v>263.85062748699119</v>
          </cell>
          <cell r="S74">
            <v>266.51578534039515</v>
          </cell>
          <cell r="T74">
            <v>269.18094319379912</v>
          </cell>
          <cell r="U74">
            <v>271.87275262573712</v>
          </cell>
          <cell r="V74">
            <v>274.59148015199452</v>
          </cell>
          <cell r="W74">
            <v>277.33739495351449</v>
          </cell>
          <cell r="X74">
            <v>280.11076890304963</v>
          </cell>
          <cell r="Y74">
            <v>282.91187659208015</v>
          </cell>
          <cell r="Z74">
            <v>285.74099535800093</v>
          </cell>
          <cell r="AA74">
            <v>288.59840531158096</v>
          </cell>
          <cell r="AB74">
            <v>291.48438936469671</v>
          </cell>
          <cell r="AC74">
            <v>294.39923325834366</v>
          </cell>
          <cell r="AD74">
            <v>297.34322559092715</v>
          </cell>
        </row>
        <row r="75">
          <cell r="B75" t="str">
            <v>Patients on Olumiant</v>
          </cell>
          <cell r="C75"/>
          <cell r="D75"/>
          <cell r="E75"/>
          <cell r="F75"/>
          <cell r="G75"/>
          <cell r="H75"/>
          <cell r="I75"/>
          <cell r="J75"/>
          <cell r="K75"/>
          <cell r="L75"/>
          <cell r="M75"/>
          <cell r="N75"/>
          <cell r="O75"/>
          <cell r="P75">
            <v>0</v>
          </cell>
          <cell r="Q75">
            <v>0.417939393939394</v>
          </cell>
          <cell r="R75">
            <v>1.583103764921947</v>
          </cell>
          <cell r="S75">
            <v>1.5990947120423709</v>
          </cell>
          <cell r="T75">
            <v>2.6918094319379913</v>
          </cell>
          <cell r="U75">
            <v>2.8546639025702398</v>
          </cell>
          <cell r="V75">
            <v>3.0205062816719401</v>
          </cell>
          <cell r="W75">
            <v>3.1893800419654172</v>
          </cell>
          <cell r="X75">
            <v>3.3613292268365962</v>
          </cell>
          <cell r="Y75">
            <v>3.5363984574010026</v>
          </cell>
          <cell r="Z75">
            <v>3.7146329396540128</v>
          </cell>
          <cell r="AA75">
            <v>3.8960784717063439</v>
          </cell>
          <cell r="AB75">
            <v>4.0807814511057554</v>
          </cell>
          <cell r="AC75">
            <v>2.9439923325834365</v>
          </cell>
          <cell r="AD75">
            <v>1.1893729023637085</v>
          </cell>
          <cell r="AJ75"/>
          <cell r="AK75"/>
          <cell r="AL75"/>
          <cell r="AM75"/>
          <cell r="AN75"/>
          <cell r="AO75"/>
          <cell r="AP75"/>
          <cell r="AQ75"/>
          <cell r="AR75"/>
        </row>
        <row r="76">
          <cell r="B76" t="str">
            <v>% penetration</v>
          </cell>
          <cell r="C76"/>
          <cell r="D76"/>
          <cell r="E76"/>
          <cell r="F76"/>
          <cell r="G76"/>
          <cell r="H76"/>
          <cell r="I76"/>
          <cell r="J76"/>
          <cell r="K76"/>
          <cell r="L76"/>
          <cell r="M76"/>
          <cell r="N76"/>
          <cell r="O76"/>
          <cell r="P76">
            <v>0</v>
          </cell>
          <cell r="Q76">
            <v>1.6000000000000001E-3</v>
          </cell>
          <cell r="R76">
            <v>6.0000000000000001E-3</v>
          </cell>
          <cell r="S76">
            <v>6.0000000000000001E-3</v>
          </cell>
          <cell r="T76">
            <v>0.01</v>
          </cell>
          <cell r="U76">
            <v>1.0500000000000001E-2</v>
          </cell>
          <cell r="V76">
            <v>1.1000000000000001E-2</v>
          </cell>
          <cell r="W76">
            <v>1.1500000000000002E-2</v>
          </cell>
          <cell r="X76">
            <v>1.2000000000000002E-2</v>
          </cell>
          <cell r="Y76">
            <v>1.2500000000000002E-2</v>
          </cell>
          <cell r="Z76">
            <v>1.3000000000000003E-2</v>
          </cell>
          <cell r="AA76">
            <v>1.3500000000000003E-2</v>
          </cell>
          <cell r="AB76">
            <v>1.4000000000000004E-2</v>
          </cell>
          <cell r="AC76">
            <v>0.01</v>
          </cell>
          <cell r="AD76">
            <v>4.0000000000000001E-3</v>
          </cell>
        </row>
        <row r="77">
          <cell r="B77"/>
          <cell r="C77"/>
          <cell r="D77"/>
          <cell r="E77"/>
          <cell r="F77"/>
          <cell r="G77"/>
          <cell r="H77"/>
          <cell r="I77"/>
          <cell r="J77"/>
          <cell r="K77"/>
          <cell r="L77"/>
          <cell r="M77"/>
          <cell r="N77"/>
          <cell r="O77"/>
          <cell r="P77"/>
          <cell r="Q77"/>
          <cell r="R77"/>
          <cell r="S77"/>
          <cell r="T77"/>
          <cell r="U77"/>
          <cell r="V77"/>
          <cell r="W77"/>
          <cell r="X77"/>
          <cell r="Y77"/>
          <cell r="Z77"/>
          <cell r="AA77"/>
          <cell r="AB77"/>
          <cell r="AC77"/>
          <cell r="AD77"/>
        </row>
        <row r="78">
          <cell r="B78" t="str">
            <v>Total Patients on Olumiant</v>
          </cell>
          <cell r="C78"/>
          <cell r="D78"/>
          <cell r="E78"/>
          <cell r="F78"/>
          <cell r="G78"/>
          <cell r="H78"/>
          <cell r="I78"/>
          <cell r="J78"/>
          <cell r="K78"/>
          <cell r="L78"/>
          <cell r="M78"/>
          <cell r="N78"/>
          <cell r="O78"/>
          <cell r="P78">
            <v>0</v>
          </cell>
          <cell r="Q78">
            <v>1.42083514781404</v>
          </cell>
          <cell r="R78">
            <v>2.8682982457875354</v>
          </cell>
          <cell r="S78">
            <v>3.6820614927354312</v>
          </cell>
          <cell r="T78">
            <v>5.9219807502635806</v>
          </cell>
          <cell r="U78">
            <v>7.2046279445820343</v>
          </cell>
          <cell r="V78">
            <v>8.5123358847118311</v>
          </cell>
          <cell r="W78">
            <v>9.290802730942735</v>
          </cell>
          <cell r="X78">
            <v>10.083987680509788</v>
          </cell>
          <cell r="Y78">
            <v>10.892107248795087</v>
          </cell>
          <cell r="Z78">
            <v>11.71538080967804</v>
          </cell>
          <cell r="AA78">
            <v>12.554030631053775</v>
          </cell>
          <cell r="AB78">
            <v>12.242344353317263</v>
          </cell>
          <cell r="AC78">
            <v>8.83197699775031</v>
          </cell>
          <cell r="AD78">
            <v>3.5681187070911253</v>
          </cell>
        </row>
        <row r="79">
          <cell r="B79" t="str">
            <v>Gross Price Per month ($)</v>
          </cell>
          <cell r="C79"/>
          <cell r="D79"/>
          <cell r="E79"/>
          <cell r="F79"/>
          <cell r="G79"/>
          <cell r="H79"/>
          <cell r="I79"/>
          <cell r="J79"/>
          <cell r="K79"/>
          <cell r="L79"/>
          <cell r="M79"/>
          <cell r="N79"/>
          <cell r="O79"/>
          <cell r="P79"/>
          <cell r="Q79">
            <v>2054.6999999999998</v>
          </cell>
          <cell r="R79">
            <v>2136.9</v>
          </cell>
          <cell r="S79">
            <v>2265</v>
          </cell>
          <cell r="T79">
            <v>2378.4</v>
          </cell>
          <cell r="U79">
            <v>2497.3200000000002</v>
          </cell>
          <cell r="V79">
            <v>2622.1860000000001</v>
          </cell>
          <cell r="W79">
            <v>2753.2953000000002</v>
          </cell>
          <cell r="X79">
            <v>2890.9600650000002</v>
          </cell>
          <cell r="Y79">
            <v>3035.5080682500002</v>
          </cell>
          <cell r="Z79">
            <v>3187.2834716625002</v>
          </cell>
          <cell r="AA79">
            <v>3346.6476452456254</v>
          </cell>
          <cell r="AB79">
            <v>3513.9800275079069</v>
          </cell>
          <cell r="AC79">
            <v>3513.9800275079069</v>
          </cell>
          <cell r="AD79">
            <v>3513.9800275079069</v>
          </cell>
        </row>
        <row r="80">
          <cell r="B80" t="str">
            <v>price increase</v>
          </cell>
          <cell r="C80"/>
          <cell r="D80"/>
          <cell r="E80"/>
          <cell r="F80"/>
          <cell r="G80"/>
          <cell r="H80"/>
          <cell r="I80"/>
          <cell r="J80"/>
          <cell r="K80"/>
          <cell r="L80"/>
          <cell r="M80"/>
          <cell r="N80"/>
          <cell r="O80"/>
          <cell r="P80"/>
          <cell r="Q80"/>
          <cell r="R80">
            <v>4.0005840268652504E-2</v>
          </cell>
          <cell r="S80">
            <v>5.9946651691702879E-2</v>
          </cell>
          <cell r="T80">
            <v>5.0066225165563027E-2</v>
          </cell>
          <cell r="U80">
            <v>0.05</v>
          </cell>
          <cell r="V80">
            <v>0.05</v>
          </cell>
          <cell r="W80">
            <v>0.05</v>
          </cell>
          <cell r="X80">
            <v>0.05</v>
          </cell>
          <cell r="Y80">
            <v>0.05</v>
          </cell>
          <cell r="Z80">
            <v>0.05</v>
          </cell>
          <cell r="AA80">
            <v>0.05</v>
          </cell>
          <cell r="AB80">
            <v>0.05</v>
          </cell>
          <cell r="AC80">
            <v>0</v>
          </cell>
          <cell r="AD80">
            <v>0</v>
          </cell>
        </row>
        <row r="81">
          <cell r="B81" t="str">
            <v>% Discount</v>
          </cell>
          <cell r="C81"/>
          <cell r="D81"/>
          <cell r="E81"/>
          <cell r="F81"/>
          <cell r="G81"/>
          <cell r="H81"/>
          <cell r="I81"/>
          <cell r="J81"/>
          <cell r="K81"/>
          <cell r="L81"/>
          <cell r="M81"/>
          <cell r="N81"/>
          <cell r="O81"/>
          <cell r="P81"/>
          <cell r="Q81">
            <v>0.1</v>
          </cell>
          <cell r="R81">
            <v>0.1</v>
          </cell>
          <cell r="S81">
            <v>0.1</v>
          </cell>
          <cell r="T81">
            <v>0.1</v>
          </cell>
          <cell r="U81">
            <v>0.10500000000000001</v>
          </cell>
          <cell r="V81">
            <v>0.11000000000000001</v>
          </cell>
          <cell r="W81">
            <v>0.11500000000000002</v>
          </cell>
          <cell r="X81">
            <v>0.12000000000000002</v>
          </cell>
          <cell r="Y81">
            <v>0.12500000000000003</v>
          </cell>
          <cell r="Z81">
            <v>0.13000000000000003</v>
          </cell>
          <cell r="AA81">
            <v>0.13500000000000004</v>
          </cell>
          <cell r="AB81">
            <v>0.14000000000000004</v>
          </cell>
          <cell r="AC81">
            <v>0.3</v>
          </cell>
          <cell r="AD81">
            <v>0.3</v>
          </cell>
        </row>
        <row r="82">
          <cell r="B82" t="str">
            <v>Net Price per month ($)</v>
          </cell>
          <cell r="C82"/>
          <cell r="D82"/>
          <cell r="E82"/>
          <cell r="F82"/>
          <cell r="G82"/>
          <cell r="H82"/>
          <cell r="I82"/>
          <cell r="J82"/>
          <cell r="K82"/>
          <cell r="L82"/>
          <cell r="M82"/>
          <cell r="N82"/>
          <cell r="O82"/>
          <cell r="P82"/>
          <cell r="Q82">
            <v>1849.2299999999998</v>
          </cell>
          <cell r="R82">
            <v>1923.21</v>
          </cell>
          <cell r="S82">
            <v>2038.5</v>
          </cell>
          <cell r="T82">
            <v>2140.56</v>
          </cell>
          <cell r="U82">
            <v>2235.1014</v>
          </cell>
          <cell r="V82">
            <v>2333.7455400000003</v>
          </cell>
          <cell r="W82">
            <v>2436.6663405000004</v>
          </cell>
          <cell r="X82">
            <v>2544.0448572</v>
          </cell>
          <cell r="Y82">
            <v>2656.06955971875</v>
          </cell>
          <cell r="Z82">
            <v>2772.9366203463751</v>
          </cell>
          <cell r="AA82">
            <v>2894.8502131374657</v>
          </cell>
          <cell r="AB82">
            <v>3022.0228236568</v>
          </cell>
          <cell r="AC82">
            <v>2459.7860192555345</v>
          </cell>
          <cell r="AD82">
            <v>2459.7860192555345</v>
          </cell>
          <cell r="AJ82"/>
          <cell r="AK82"/>
          <cell r="AL82"/>
          <cell r="AM82"/>
          <cell r="AN82"/>
          <cell r="AO82"/>
          <cell r="AP82"/>
          <cell r="AQ82"/>
          <cell r="AR82"/>
        </row>
        <row r="83">
          <cell r="B83" t="str">
            <v>Duration of therapy (# of months)</v>
          </cell>
          <cell r="C83"/>
          <cell r="D83"/>
          <cell r="E83"/>
          <cell r="F83"/>
          <cell r="G83"/>
          <cell r="H83"/>
          <cell r="I83"/>
          <cell r="J83"/>
          <cell r="K83"/>
          <cell r="L83"/>
          <cell r="M83"/>
          <cell r="N83"/>
          <cell r="O83"/>
          <cell r="P83"/>
          <cell r="Q83">
            <v>3</v>
          </cell>
          <cell r="R83">
            <v>9</v>
          </cell>
          <cell r="S83">
            <v>10</v>
          </cell>
          <cell r="T83">
            <v>10.5</v>
          </cell>
          <cell r="U83">
            <v>11</v>
          </cell>
          <cell r="V83">
            <v>11</v>
          </cell>
          <cell r="W83">
            <v>11</v>
          </cell>
          <cell r="X83">
            <v>11</v>
          </cell>
          <cell r="Y83">
            <v>11</v>
          </cell>
          <cell r="Z83">
            <v>11</v>
          </cell>
          <cell r="AA83">
            <v>11</v>
          </cell>
          <cell r="AB83">
            <v>11</v>
          </cell>
          <cell r="AC83">
            <v>11</v>
          </cell>
          <cell r="AD83">
            <v>11</v>
          </cell>
        </row>
        <row r="84">
          <cell r="B84" t="str">
            <v>Compliance</v>
          </cell>
          <cell r="C84"/>
          <cell r="D84"/>
          <cell r="E84"/>
          <cell r="F84"/>
          <cell r="G84"/>
          <cell r="H84"/>
          <cell r="I84"/>
          <cell r="J84"/>
          <cell r="K84"/>
          <cell r="L84"/>
          <cell r="M84"/>
          <cell r="N84"/>
          <cell r="O84"/>
          <cell r="P84"/>
          <cell r="Q84">
            <v>0.85</v>
          </cell>
          <cell r="R84">
            <v>0.85</v>
          </cell>
          <cell r="S84">
            <v>0.85</v>
          </cell>
          <cell r="T84">
            <v>0.85</v>
          </cell>
          <cell r="U84">
            <v>0.85</v>
          </cell>
          <cell r="V84">
            <v>0.85</v>
          </cell>
          <cell r="W84">
            <v>0.85</v>
          </cell>
          <cell r="X84">
            <v>0.85</v>
          </cell>
          <cell r="Y84">
            <v>0.85</v>
          </cell>
          <cell r="Z84">
            <v>0.85</v>
          </cell>
          <cell r="AA84">
            <v>0.85</v>
          </cell>
          <cell r="AB84">
            <v>0.85</v>
          </cell>
          <cell r="AC84">
            <v>0.85</v>
          </cell>
          <cell r="AD84">
            <v>0.85</v>
          </cell>
        </row>
        <row r="85">
          <cell r="B85" t="str">
            <v>Price Per Patient/Year ($)</v>
          </cell>
          <cell r="C85"/>
          <cell r="D85"/>
          <cell r="E85"/>
          <cell r="F85"/>
          <cell r="G85"/>
          <cell r="H85"/>
          <cell r="I85"/>
          <cell r="J85"/>
          <cell r="K85"/>
          <cell r="L85"/>
          <cell r="M85"/>
          <cell r="N85"/>
          <cell r="O85"/>
          <cell r="P85"/>
          <cell r="Q85">
            <v>4715.5364999999993</v>
          </cell>
          <cell r="R85">
            <v>14712.556499999999</v>
          </cell>
          <cell r="S85">
            <v>17327.25</v>
          </cell>
          <cell r="T85">
            <v>19104.498</v>
          </cell>
          <cell r="U85">
            <v>20898.198089999998</v>
          </cell>
          <cell r="V85">
            <v>21820.520799000002</v>
          </cell>
          <cell r="W85">
            <v>22782.830283675001</v>
          </cell>
          <cell r="X85">
            <v>23786.819414819998</v>
          </cell>
          <cell r="Y85">
            <v>24834.250383370312</v>
          </cell>
          <cell r="Z85">
            <v>25926.957400238607</v>
          </cell>
          <cell r="AA85">
            <v>27066.849492835307</v>
          </cell>
          <cell r="AB85">
            <v>28255.913401191079</v>
          </cell>
          <cell r="AC85">
            <v>22998.999280039247</v>
          </cell>
          <cell r="AD85">
            <v>22998.999280039247</v>
          </cell>
        </row>
        <row r="86">
          <cell r="B86" t="str">
            <v>Olumiant US RA  Sales ($mn)</v>
          </cell>
          <cell r="C86"/>
          <cell r="D86"/>
          <cell r="E86"/>
          <cell r="F86"/>
          <cell r="G86"/>
          <cell r="H86"/>
          <cell r="I86"/>
          <cell r="J86"/>
          <cell r="K86"/>
          <cell r="L86"/>
          <cell r="M86"/>
          <cell r="N86"/>
          <cell r="O86"/>
          <cell r="P86"/>
          <cell r="Q86">
            <v>6.7</v>
          </cell>
          <cell r="R86">
            <v>42.2</v>
          </cell>
          <cell r="S86">
            <v>63.8</v>
          </cell>
          <cell r="T86">
            <v>113.13646939944907</v>
          </cell>
          <cell r="U86">
            <v>150.56374195062489</v>
          </cell>
          <cell r="V86">
            <v>185.74360222042858</v>
          </cell>
          <cell r="W86">
            <v>211.67078181817254</v>
          </cell>
          <cell r="X86">
            <v>239.86599393755591</v>
          </cell>
          <cell r="Y86">
            <v>270.49731861909999</v>
          </cell>
          <cell r="Z86">
            <v>303.74417918009544</v>
          </cell>
          <cell r="AA86">
            <v>339.7980576191768</v>
          </cell>
          <cell r="AB86">
            <v>345.91862187489318</v>
          </cell>
          <cell r="AC86">
            <v>203.12663261258257</v>
          </cell>
          <cell r="AD86">
            <v>82.063159575483354</v>
          </cell>
        </row>
        <row r="87">
          <cell r="B87" t="str">
            <v>% Growth</v>
          </cell>
          <cell r="C87"/>
          <cell r="D87"/>
          <cell r="E87"/>
          <cell r="F87"/>
          <cell r="G87"/>
          <cell r="H87"/>
          <cell r="I87"/>
          <cell r="J87"/>
          <cell r="K87"/>
          <cell r="L87"/>
          <cell r="M87"/>
          <cell r="N87"/>
          <cell r="O87"/>
          <cell r="P87"/>
          <cell r="Q87"/>
          <cell r="R87">
            <v>5.2985074626865671</v>
          </cell>
          <cell r="S87">
            <v>0.51184834123222733</v>
          </cell>
          <cell r="T87">
            <v>0.77329889340829272</v>
          </cell>
          <cell r="U87">
            <v>0.33081527777777797</v>
          </cell>
          <cell r="V87">
            <v>0.23365426372931408</v>
          </cell>
          <cell r="W87">
            <v>0.13958585538238483</v>
          </cell>
          <cell r="X87">
            <v>0.13320313685808255</v>
          </cell>
          <cell r="Y87">
            <v>0.12770182291666696</v>
          </cell>
          <cell r="Z87">
            <v>0.12291012987012979</v>
          </cell>
          <cell r="AA87">
            <v>0.11869817073170762</v>
          </cell>
          <cell r="AB87">
            <v>1.8012357982857861E-2</v>
          </cell>
          <cell r="AC87">
            <v>-0.41279069767441878</v>
          </cell>
          <cell r="AD87">
            <v>-0.59599999999999997</v>
          </cell>
        </row>
        <row r="88">
          <cell r="B88"/>
          <cell r="C88"/>
          <cell r="D88"/>
          <cell r="E88"/>
          <cell r="F88"/>
          <cell r="G88"/>
          <cell r="H88"/>
          <cell r="I88"/>
          <cell r="J88"/>
          <cell r="K88"/>
          <cell r="L88"/>
          <cell r="M88"/>
          <cell r="N88"/>
          <cell r="O88"/>
          <cell r="P88"/>
          <cell r="Q88"/>
          <cell r="R88"/>
          <cell r="S88"/>
          <cell r="T88"/>
          <cell r="U88"/>
          <cell r="V88"/>
          <cell r="W88"/>
          <cell r="X88"/>
          <cell r="Y88"/>
          <cell r="Z88"/>
          <cell r="AA88"/>
          <cell r="AB88"/>
          <cell r="AC88"/>
          <cell r="AD88"/>
        </row>
        <row r="89">
          <cell r="B89" t="str">
            <v>RA, EUROPE</v>
          </cell>
          <cell r="C89"/>
          <cell r="D89" t="str">
            <v>2005A</v>
          </cell>
          <cell r="E89" t="str">
            <v>2006A</v>
          </cell>
          <cell r="F89" t="str">
            <v>2007A</v>
          </cell>
          <cell r="G89" t="str">
            <v>2008A</v>
          </cell>
          <cell r="H89" t="str">
            <v>2009A</v>
          </cell>
          <cell r="I89" t="str">
            <v>2010A</v>
          </cell>
          <cell r="J89" t="str">
            <v>2011A</v>
          </cell>
          <cell r="K89" t="str">
            <v>2012A</v>
          </cell>
          <cell r="L89" t="str">
            <v>2013A</v>
          </cell>
          <cell r="M89" t="str">
            <v>2014A</v>
          </cell>
          <cell r="N89" t="str">
            <v>2015A</v>
          </cell>
          <cell r="O89" t="str">
            <v>2016A</v>
          </cell>
          <cell r="P89" t="str">
            <v>2017A</v>
          </cell>
          <cell r="Q89" t="str">
            <v>2018A</v>
          </cell>
          <cell r="R89" t="str">
            <v>2019A</v>
          </cell>
          <cell r="S89" t="str">
            <v>2020A</v>
          </cell>
          <cell r="T89" t="str">
            <v>2021E</v>
          </cell>
          <cell r="U89" t="str">
            <v>2022E</v>
          </cell>
          <cell r="V89" t="str">
            <v>2023E</v>
          </cell>
          <cell r="W89" t="str">
            <v>2024E</v>
          </cell>
          <cell r="X89" t="str">
            <v>2025E</v>
          </cell>
          <cell r="Y89" t="str">
            <v>2026E</v>
          </cell>
          <cell r="Z89" t="str">
            <v>2027E</v>
          </cell>
          <cell r="AA89" t="str">
            <v>2028E</v>
          </cell>
          <cell r="AB89" t="str">
            <v>2029E</v>
          </cell>
          <cell r="AC89" t="str">
            <v>2030E</v>
          </cell>
          <cell r="AD89" t="str">
            <v>2031E</v>
          </cell>
          <cell r="AJ89"/>
          <cell r="AK89"/>
          <cell r="AL89"/>
          <cell r="AM89"/>
          <cell r="AN89"/>
          <cell r="AO89"/>
          <cell r="AP89"/>
          <cell r="AQ89"/>
          <cell r="AR89"/>
        </row>
        <row r="90">
          <cell r="B90" t="str">
            <v>EU addressable population (000's)</v>
          </cell>
          <cell r="C90"/>
          <cell r="D90"/>
          <cell r="E90"/>
          <cell r="F90"/>
          <cell r="G90"/>
          <cell r="H90"/>
          <cell r="I90"/>
          <cell r="J90"/>
          <cell r="K90"/>
          <cell r="L90"/>
          <cell r="M90"/>
          <cell r="N90"/>
          <cell r="O90"/>
          <cell r="P90"/>
          <cell r="Q90">
            <v>324368.90999999997</v>
          </cell>
          <cell r="R90">
            <v>324734.66200000001</v>
          </cell>
          <cell r="S90">
            <v>325423.70799999998</v>
          </cell>
          <cell r="T90">
            <v>327376.25024799997</v>
          </cell>
          <cell r="U90">
            <v>329340.507749488</v>
          </cell>
          <cell r="V90">
            <v>331316.55079598492</v>
          </cell>
          <cell r="W90">
            <v>333304.45010076085</v>
          </cell>
          <cell r="X90">
            <v>335304.27680136543</v>
          </cell>
          <cell r="Y90">
            <v>337316.10246217361</v>
          </cell>
          <cell r="Z90">
            <v>339339.99907694664</v>
          </cell>
          <cell r="AA90">
            <v>341376.03907140833</v>
          </cell>
          <cell r="AB90">
            <v>343424.29530583677</v>
          </cell>
          <cell r="AC90">
            <v>345484.84107767179</v>
          </cell>
          <cell r="AD90">
            <v>347557.75012413785</v>
          </cell>
          <cell r="AJ90"/>
          <cell r="AK90"/>
          <cell r="AL90"/>
          <cell r="AM90"/>
          <cell r="AN90"/>
          <cell r="AO90"/>
          <cell r="AP90"/>
          <cell r="AQ90"/>
          <cell r="AR90"/>
        </row>
        <row r="91">
          <cell r="B91" t="str">
            <v>% growth</v>
          </cell>
          <cell r="C91"/>
          <cell r="D91"/>
          <cell r="E91"/>
          <cell r="F91"/>
          <cell r="G91"/>
          <cell r="H91"/>
          <cell r="I91"/>
          <cell r="J91"/>
          <cell r="K91"/>
          <cell r="L91"/>
          <cell r="M91"/>
          <cell r="N91"/>
          <cell r="O91"/>
          <cell r="P91"/>
          <cell r="Q91"/>
          <cell r="R91">
            <v>1.1275803220476277E-3</v>
          </cell>
          <cell r="S91">
            <v>2.1218738885346866E-3</v>
          </cell>
          <cell r="T91">
            <v>6.0000000000000001E-3</v>
          </cell>
          <cell r="U91">
            <v>6.0000000000000001E-3</v>
          </cell>
          <cell r="V91">
            <v>6.0000000000000001E-3</v>
          </cell>
          <cell r="W91">
            <v>6.0000000000000001E-3</v>
          </cell>
          <cell r="X91">
            <v>6.0000000000000001E-3</v>
          </cell>
          <cell r="Y91">
            <v>6.0000000000000001E-3</v>
          </cell>
          <cell r="Z91">
            <v>6.0000000000000001E-3</v>
          </cell>
          <cell r="AA91">
            <v>6.0000000000000001E-3</v>
          </cell>
          <cell r="AB91">
            <v>6.0000000000000001E-3</v>
          </cell>
          <cell r="AC91">
            <v>6.0000000000000001E-3</v>
          </cell>
          <cell r="AD91">
            <v>6.0000000000000001E-3</v>
          </cell>
          <cell r="AJ91"/>
          <cell r="AK91"/>
          <cell r="AL91"/>
          <cell r="AM91"/>
          <cell r="AN91"/>
          <cell r="AO91"/>
          <cell r="AP91"/>
          <cell r="AQ91"/>
          <cell r="AR91"/>
        </row>
        <row r="92">
          <cell r="B92" t="str">
            <v>Prevalence RA</v>
          </cell>
          <cell r="C92"/>
          <cell r="D92"/>
          <cell r="E92"/>
          <cell r="F92"/>
          <cell r="G92"/>
          <cell r="H92"/>
          <cell r="I92"/>
          <cell r="J92"/>
          <cell r="K92"/>
          <cell r="L92"/>
          <cell r="M92"/>
          <cell r="N92"/>
          <cell r="O92"/>
          <cell r="P92"/>
          <cell r="Q92">
            <v>1427.2232039999999</v>
          </cell>
          <cell r="R92">
            <v>1428.8325128000001</v>
          </cell>
          <cell r="S92">
            <v>1431.8643152</v>
          </cell>
          <cell r="T92">
            <v>1440.4555010911999</v>
          </cell>
          <cell r="U92">
            <v>1449.0982340977473</v>
          </cell>
          <cell r="V92">
            <v>1457.7928235023337</v>
          </cell>
          <cell r="W92">
            <v>1466.5395804433479</v>
          </cell>
          <cell r="X92">
            <v>1475.338817926008</v>
          </cell>
          <cell r="Y92">
            <v>1484.1908508335639</v>
          </cell>
          <cell r="Z92">
            <v>1493.0959959385652</v>
          </cell>
          <cell r="AA92">
            <v>1502.0545719141967</v>
          </cell>
          <cell r="AB92">
            <v>1511.0668993456818</v>
          </cell>
          <cell r="AC92">
            <v>1520.1333007417559</v>
          </cell>
          <cell r="AD92">
            <v>1529.2541005462067</v>
          </cell>
          <cell r="AJ92"/>
          <cell r="AK92"/>
          <cell r="AL92"/>
          <cell r="AM92"/>
          <cell r="AN92"/>
          <cell r="AO92"/>
          <cell r="AP92"/>
          <cell r="AQ92"/>
          <cell r="AR92"/>
        </row>
        <row r="93">
          <cell r="B93" t="str">
            <v>Prevelance rate</v>
          </cell>
          <cell r="C93"/>
          <cell r="D93"/>
          <cell r="E93"/>
          <cell r="F93"/>
          <cell r="G93"/>
          <cell r="H93"/>
          <cell r="I93"/>
          <cell r="J93"/>
          <cell r="K93"/>
          <cell r="L93"/>
          <cell r="M93"/>
          <cell r="N93"/>
          <cell r="O93"/>
          <cell r="P93"/>
          <cell r="Q93">
            <v>4.4000000000000003E-3</v>
          </cell>
          <cell r="R93">
            <v>4.4000000000000003E-3</v>
          </cell>
          <cell r="S93">
            <v>4.4000000000000003E-3</v>
          </cell>
          <cell r="T93">
            <v>4.4000000000000003E-3</v>
          </cell>
          <cell r="U93">
            <v>4.4000000000000003E-3</v>
          </cell>
          <cell r="V93">
            <v>4.4000000000000003E-3</v>
          </cell>
          <cell r="W93">
            <v>4.4000000000000003E-3</v>
          </cell>
          <cell r="X93">
            <v>4.4000000000000003E-3</v>
          </cell>
          <cell r="Y93">
            <v>4.4000000000000003E-3</v>
          </cell>
          <cell r="Z93">
            <v>4.4000000000000003E-3</v>
          </cell>
          <cell r="AA93">
            <v>4.4000000000000003E-3</v>
          </cell>
          <cell r="AB93">
            <v>4.4000000000000003E-3</v>
          </cell>
          <cell r="AC93">
            <v>4.4000000000000003E-3</v>
          </cell>
          <cell r="AD93">
            <v>4.4000000000000003E-3</v>
          </cell>
        </row>
        <row r="94">
          <cell r="B94" t="str">
            <v>% Progressing to Therapies</v>
          </cell>
          <cell r="C94"/>
          <cell r="D94"/>
          <cell r="E94"/>
          <cell r="F94"/>
          <cell r="G94"/>
          <cell r="H94"/>
          <cell r="I94"/>
          <cell r="J94"/>
          <cell r="K94"/>
          <cell r="L94"/>
          <cell r="M94"/>
          <cell r="N94"/>
          <cell r="O94"/>
          <cell r="P94"/>
          <cell r="Q94">
            <v>0.8</v>
          </cell>
          <cell r="R94">
            <v>0.8</v>
          </cell>
          <cell r="S94">
            <v>0.8</v>
          </cell>
          <cell r="T94">
            <v>0.8</v>
          </cell>
          <cell r="U94">
            <v>0.8</v>
          </cell>
          <cell r="V94">
            <v>0.8</v>
          </cell>
          <cell r="W94">
            <v>0.8</v>
          </cell>
          <cell r="X94">
            <v>0.8</v>
          </cell>
          <cell r="Y94">
            <v>0.8</v>
          </cell>
          <cell r="Z94">
            <v>0.8</v>
          </cell>
          <cell r="AA94">
            <v>0.8</v>
          </cell>
          <cell r="AB94">
            <v>0.8</v>
          </cell>
          <cell r="AC94">
            <v>0.8</v>
          </cell>
          <cell r="AD94">
            <v>0.8</v>
          </cell>
        </row>
        <row r="95">
          <cell r="B95" t="str">
            <v>Total Treatable Patients</v>
          </cell>
          <cell r="C95"/>
          <cell r="D95"/>
          <cell r="E95"/>
          <cell r="F95"/>
          <cell r="G95"/>
          <cell r="H95"/>
          <cell r="I95"/>
          <cell r="J95"/>
          <cell r="K95"/>
          <cell r="L95"/>
          <cell r="M95"/>
          <cell r="N95"/>
          <cell r="O95"/>
          <cell r="P95"/>
          <cell r="Q95">
            <v>1141.7785632</v>
          </cell>
          <cell r="R95">
            <v>1143.0660102400002</v>
          </cell>
          <cell r="S95">
            <v>1145.4914521600001</v>
          </cell>
          <cell r="T95">
            <v>1152.36440087296</v>
          </cell>
          <cell r="U95">
            <v>1159.2785872781978</v>
          </cell>
          <cell r="V95">
            <v>1166.2342588018671</v>
          </cell>
          <cell r="W95">
            <v>1173.2316643546783</v>
          </cell>
          <cell r="X95">
            <v>1180.2710543408064</v>
          </cell>
          <cell r="Y95">
            <v>1187.3526806668513</v>
          </cell>
          <cell r="Z95">
            <v>1194.4767967508521</v>
          </cell>
          <cell r="AA95">
            <v>1201.6436575313573</v>
          </cell>
          <cell r="AB95">
            <v>1208.8535194765454</v>
          </cell>
          <cell r="AC95">
            <v>1216.1066405934048</v>
          </cell>
          <cell r="AD95">
            <v>1223.4032804369654</v>
          </cell>
        </row>
        <row r="96">
          <cell r="B96" t="str">
            <v>Mild RA</v>
          </cell>
          <cell r="C96"/>
          <cell r="D96"/>
          <cell r="E96"/>
          <cell r="F96"/>
          <cell r="G96"/>
          <cell r="H96"/>
          <cell r="I96"/>
          <cell r="J96"/>
          <cell r="K96"/>
          <cell r="L96"/>
          <cell r="M96"/>
          <cell r="N96"/>
          <cell r="O96"/>
          <cell r="P96"/>
          <cell r="Q96"/>
          <cell r="R96"/>
          <cell r="S96"/>
          <cell r="T96"/>
          <cell r="U96"/>
          <cell r="V96"/>
          <cell r="W96"/>
          <cell r="X96"/>
          <cell r="Y96"/>
          <cell r="Z96"/>
          <cell r="AA96"/>
          <cell r="AB96"/>
          <cell r="AC96"/>
          <cell r="AD96"/>
          <cell r="AJ96"/>
          <cell r="AK96"/>
          <cell r="AL96"/>
          <cell r="AM96"/>
          <cell r="AN96"/>
          <cell r="AO96"/>
          <cell r="AP96"/>
          <cell r="AQ96"/>
          <cell r="AR96"/>
        </row>
        <row r="97">
          <cell r="B97" t="str">
            <v>% Patients</v>
          </cell>
          <cell r="C97"/>
          <cell r="D97"/>
          <cell r="E97"/>
          <cell r="F97"/>
          <cell r="G97"/>
          <cell r="H97"/>
          <cell r="I97"/>
          <cell r="J97"/>
          <cell r="K97"/>
          <cell r="L97"/>
          <cell r="M97"/>
          <cell r="N97"/>
          <cell r="O97"/>
          <cell r="P97"/>
          <cell r="Q97">
            <v>0.25</v>
          </cell>
          <cell r="R97">
            <v>0.25</v>
          </cell>
          <cell r="S97">
            <v>0.25</v>
          </cell>
          <cell r="T97">
            <v>0.25</v>
          </cell>
          <cell r="U97">
            <v>0.25</v>
          </cell>
          <cell r="V97">
            <v>0.25</v>
          </cell>
          <cell r="W97">
            <v>0.25</v>
          </cell>
          <cell r="X97">
            <v>0.25</v>
          </cell>
          <cell r="Y97">
            <v>0.25</v>
          </cell>
          <cell r="Z97">
            <v>0.25</v>
          </cell>
          <cell r="AA97">
            <v>0.25</v>
          </cell>
          <cell r="AB97">
            <v>0.25</v>
          </cell>
          <cell r="AC97">
            <v>0.25</v>
          </cell>
          <cell r="AD97">
            <v>0.25</v>
          </cell>
        </row>
        <row r="98">
          <cell r="B98" t="str">
            <v>Total Mild RA Patients</v>
          </cell>
          <cell r="C98"/>
          <cell r="D98"/>
          <cell r="E98"/>
          <cell r="F98"/>
          <cell r="G98"/>
          <cell r="H98"/>
          <cell r="I98"/>
          <cell r="J98"/>
          <cell r="K98"/>
          <cell r="L98"/>
          <cell r="M98"/>
          <cell r="N98"/>
          <cell r="O98"/>
          <cell r="P98"/>
          <cell r="Q98">
            <v>285.4446408</v>
          </cell>
          <cell r="R98">
            <v>285.76650256000005</v>
          </cell>
          <cell r="S98">
            <v>286.37286304000003</v>
          </cell>
          <cell r="T98">
            <v>288.09110021824</v>
          </cell>
          <cell r="U98">
            <v>289.81964681954946</v>
          </cell>
          <cell r="V98">
            <v>291.55856470046677</v>
          </cell>
          <cell r="W98">
            <v>293.30791608866957</v>
          </cell>
          <cell r="X98">
            <v>295.06776358520159</v>
          </cell>
          <cell r="Y98">
            <v>296.83817016671281</v>
          </cell>
          <cell r="Z98">
            <v>298.61919918771304</v>
          </cell>
          <cell r="AA98">
            <v>300.41091438283934</v>
          </cell>
          <cell r="AB98">
            <v>302.21337986913636</v>
          </cell>
          <cell r="AC98">
            <v>304.0266601483512</v>
          </cell>
          <cell r="AD98">
            <v>305.85082010924134</v>
          </cell>
        </row>
        <row r="99">
          <cell r="B99" t="str">
            <v>Patients on Olumiant</v>
          </cell>
          <cell r="C99"/>
          <cell r="D99"/>
          <cell r="E99"/>
          <cell r="F99"/>
          <cell r="G99"/>
          <cell r="H99"/>
          <cell r="I99"/>
          <cell r="J99"/>
          <cell r="K99"/>
          <cell r="L99"/>
          <cell r="M99"/>
          <cell r="N99"/>
          <cell r="O99"/>
          <cell r="P99"/>
          <cell r="Q99">
            <v>0</v>
          </cell>
          <cell r="R99">
            <v>0</v>
          </cell>
          <cell r="S99">
            <v>0</v>
          </cell>
          <cell r="T99">
            <v>0</v>
          </cell>
          <cell r="U99">
            <v>0</v>
          </cell>
          <cell r="V99">
            <v>0</v>
          </cell>
          <cell r="W99">
            <v>0</v>
          </cell>
          <cell r="X99">
            <v>0</v>
          </cell>
          <cell r="Y99">
            <v>0</v>
          </cell>
          <cell r="Z99">
            <v>0</v>
          </cell>
          <cell r="AA99">
            <v>0</v>
          </cell>
          <cell r="AB99">
            <v>0</v>
          </cell>
          <cell r="AC99">
            <v>0</v>
          </cell>
          <cell r="AD99">
            <v>0</v>
          </cell>
        </row>
        <row r="100">
          <cell r="B100" t="str">
            <v>% penetration</v>
          </cell>
          <cell r="C100"/>
          <cell r="D100"/>
          <cell r="E100"/>
          <cell r="F100"/>
          <cell r="G100"/>
          <cell r="H100"/>
          <cell r="I100"/>
          <cell r="J100"/>
          <cell r="K100"/>
          <cell r="L100"/>
          <cell r="M100"/>
          <cell r="N100"/>
          <cell r="O100"/>
          <cell r="P100"/>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row>
        <row r="101">
          <cell r="B101" t="str">
            <v>Moderate RA</v>
          </cell>
          <cell r="C101"/>
          <cell r="D101"/>
          <cell r="E101"/>
          <cell r="F101"/>
          <cell r="G101"/>
          <cell r="H101"/>
          <cell r="I101"/>
          <cell r="J101"/>
          <cell r="K101"/>
          <cell r="L101"/>
          <cell r="M101"/>
          <cell r="N101"/>
          <cell r="O101"/>
          <cell r="P101"/>
          <cell r="Q101"/>
          <cell r="R101"/>
          <cell r="S101"/>
          <cell r="T101"/>
          <cell r="U101"/>
          <cell r="V101"/>
          <cell r="W101"/>
          <cell r="X101"/>
          <cell r="Y101"/>
          <cell r="Z101"/>
          <cell r="AA101"/>
          <cell r="AB101"/>
          <cell r="AC101"/>
          <cell r="AD101"/>
          <cell r="AJ101"/>
          <cell r="AK101"/>
          <cell r="AL101"/>
          <cell r="AM101"/>
          <cell r="AN101"/>
          <cell r="AO101"/>
          <cell r="AP101"/>
          <cell r="AQ101"/>
          <cell r="AR101"/>
        </row>
        <row r="102">
          <cell r="B102" t="str">
            <v>% Patients</v>
          </cell>
          <cell r="C102"/>
          <cell r="D102"/>
          <cell r="E102"/>
          <cell r="F102"/>
          <cell r="G102"/>
          <cell r="H102"/>
          <cell r="I102"/>
          <cell r="J102"/>
          <cell r="K102"/>
          <cell r="L102"/>
          <cell r="M102"/>
          <cell r="N102"/>
          <cell r="O102"/>
          <cell r="P102"/>
          <cell r="Q102">
            <v>0.5</v>
          </cell>
          <cell r="R102">
            <v>0.5</v>
          </cell>
          <cell r="S102">
            <v>0.5</v>
          </cell>
          <cell r="T102">
            <v>0.5</v>
          </cell>
          <cell r="U102">
            <v>0.5</v>
          </cell>
          <cell r="V102">
            <v>0.5</v>
          </cell>
          <cell r="W102">
            <v>0.5</v>
          </cell>
          <cell r="X102">
            <v>0.5</v>
          </cell>
          <cell r="Y102">
            <v>0.5</v>
          </cell>
          <cell r="Z102">
            <v>0.5</v>
          </cell>
          <cell r="AA102">
            <v>0.5</v>
          </cell>
          <cell r="AB102">
            <v>0.5</v>
          </cell>
          <cell r="AC102">
            <v>0.5</v>
          </cell>
          <cell r="AD102">
            <v>0.5</v>
          </cell>
        </row>
        <row r="103">
          <cell r="B103" t="str">
            <v>Total Moderate RA Patients</v>
          </cell>
          <cell r="C103"/>
          <cell r="D103"/>
          <cell r="E103"/>
          <cell r="F103"/>
          <cell r="G103"/>
          <cell r="H103"/>
          <cell r="I103"/>
          <cell r="J103"/>
          <cell r="K103"/>
          <cell r="L103"/>
          <cell r="M103"/>
          <cell r="N103"/>
          <cell r="O103"/>
          <cell r="P103"/>
          <cell r="Q103">
            <v>570.8892816</v>
          </cell>
          <cell r="R103">
            <v>571.5330051200001</v>
          </cell>
          <cell r="S103">
            <v>572.74572608000005</v>
          </cell>
          <cell r="T103">
            <v>576.18220043648</v>
          </cell>
          <cell r="U103">
            <v>579.63929363909892</v>
          </cell>
          <cell r="V103">
            <v>583.11712940093355</v>
          </cell>
          <cell r="W103">
            <v>586.61583217733914</v>
          </cell>
          <cell r="X103">
            <v>590.13552717040318</v>
          </cell>
          <cell r="Y103">
            <v>593.67634033342563</v>
          </cell>
          <cell r="Z103">
            <v>597.23839837542607</v>
          </cell>
          <cell r="AA103">
            <v>600.82182876567867</v>
          </cell>
          <cell r="AB103">
            <v>604.42675973827272</v>
          </cell>
          <cell r="AC103">
            <v>608.0533202967024</v>
          </cell>
          <cell r="AD103">
            <v>611.70164021848268</v>
          </cell>
        </row>
        <row r="104">
          <cell r="B104" t="str">
            <v>Patients on Olumiant</v>
          </cell>
          <cell r="C104"/>
          <cell r="D104"/>
          <cell r="E104"/>
          <cell r="F104"/>
          <cell r="G104"/>
          <cell r="H104"/>
          <cell r="I104"/>
          <cell r="J104"/>
          <cell r="K104"/>
          <cell r="L104"/>
          <cell r="M104"/>
          <cell r="N104"/>
          <cell r="O104"/>
          <cell r="P104"/>
          <cell r="Q104">
            <v>11.417785632000001</v>
          </cell>
          <cell r="R104">
            <v>22.861320204800005</v>
          </cell>
          <cell r="S104">
            <v>34.364743564800001</v>
          </cell>
          <cell r="T104">
            <v>40.332754030553602</v>
          </cell>
          <cell r="U104">
            <v>42.893307729293319</v>
          </cell>
          <cell r="V104">
            <v>44.316901834470947</v>
          </cell>
          <cell r="W104">
            <v>45.756034909832451</v>
          </cell>
          <cell r="X104">
            <v>47.210842173632258</v>
          </cell>
          <cell r="Y104">
            <v>48.087783567007477</v>
          </cell>
          <cell r="Z104">
            <v>48.973548666784943</v>
          </cell>
          <cell r="AA104">
            <v>49.868211787551331</v>
          </cell>
          <cell r="AB104">
            <v>50.771847818014912</v>
          </cell>
          <cell r="AC104">
            <v>51.684532225219705</v>
          </cell>
          <cell r="AD104">
            <v>52.606341058789504</v>
          </cell>
        </row>
        <row r="105">
          <cell r="B105" t="str">
            <v>% penetration</v>
          </cell>
          <cell r="C105"/>
          <cell r="D105"/>
          <cell r="E105"/>
          <cell r="F105"/>
          <cell r="G105"/>
          <cell r="H105"/>
          <cell r="I105"/>
          <cell r="J105"/>
          <cell r="K105"/>
          <cell r="L105"/>
          <cell r="M105"/>
          <cell r="N105"/>
          <cell r="O105"/>
          <cell r="P105"/>
          <cell r="Q105">
            <v>0.02</v>
          </cell>
          <cell r="R105">
            <v>0.04</v>
          </cell>
          <cell r="S105">
            <v>0.06</v>
          </cell>
          <cell r="T105">
            <v>7.0000000000000007E-2</v>
          </cell>
          <cell r="U105">
            <v>7.3999999999999996E-2</v>
          </cell>
          <cell r="V105">
            <v>7.5999999999999998E-2</v>
          </cell>
          <cell r="W105">
            <v>7.8E-2</v>
          </cell>
          <cell r="X105">
            <v>0.08</v>
          </cell>
          <cell r="Y105">
            <v>8.1000000000000003E-2</v>
          </cell>
          <cell r="Z105">
            <v>8.2000000000000003E-2</v>
          </cell>
          <cell r="AA105">
            <v>8.3000000000000004E-2</v>
          </cell>
          <cell r="AB105">
            <v>8.4000000000000005E-2</v>
          </cell>
          <cell r="AC105">
            <v>8.5000000000000006E-2</v>
          </cell>
          <cell r="AD105">
            <v>8.5999999999999993E-2</v>
          </cell>
        </row>
        <row r="106">
          <cell r="B106" t="str">
            <v>Severe RA</v>
          </cell>
          <cell r="C106"/>
          <cell r="D106"/>
          <cell r="E106"/>
          <cell r="F106"/>
          <cell r="G106"/>
          <cell r="H106"/>
          <cell r="I106"/>
          <cell r="J106"/>
          <cell r="K106"/>
          <cell r="L106"/>
          <cell r="M106"/>
          <cell r="N106"/>
          <cell r="O106"/>
          <cell r="P106"/>
          <cell r="Q106"/>
          <cell r="R106"/>
          <cell r="S106"/>
          <cell r="T106"/>
          <cell r="U106"/>
          <cell r="V106"/>
          <cell r="W106"/>
          <cell r="X106"/>
          <cell r="Y106"/>
          <cell r="Z106"/>
          <cell r="AA106"/>
          <cell r="AB106"/>
          <cell r="AC106"/>
          <cell r="AD106"/>
          <cell r="AJ106"/>
          <cell r="AK106"/>
          <cell r="AL106"/>
          <cell r="AM106"/>
          <cell r="AN106"/>
          <cell r="AO106"/>
          <cell r="AP106"/>
          <cell r="AQ106"/>
          <cell r="AR106"/>
        </row>
        <row r="107">
          <cell r="B107" t="str">
            <v>% Patients</v>
          </cell>
          <cell r="C107"/>
          <cell r="D107"/>
          <cell r="E107"/>
          <cell r="F107"/>
          <cell r="G107"/>
          <cell r="H107"/>
          <cell r="I107"/>
          <cell r="J107"/>
          <cell r="K107"/>
          <cell r="L107"/>
          <cell r="M107"/>
          <cell r="N107"/>
          <cell r="O107"/>
          <cell r="P107"/>
          <cell r="Q107">
            <v>0.25</v>
          </cell>
          <cell r="R107">
            <v>0.25</v>
          </cell>
          <cell r="S107">
            <v>0.25</v>
          </cell>
          <cell r="T107">
            <v>0.25</v>
          </cell>
          <cell r="U107">
            <v>0.25</v>
          </cell>
          <cell r="V107">
            <v>0.25</v>
          </cell>
          <cell r="W107">
            <v>0.25</v>
          </cell>
          <cell r="X107">
            <v>0.25</v>
          </cell>
          <cell r="Y107">
            <v>0.25</v>
          </cell>
          <cell r="Z107">
            <v>0.25</v>
          </cell>
          <cell r="AA107">
            <v>0.25</v>
          </cell>
          <cell r="AB107">
            <v>0.25</v>
          </cell>
          <cell r="AC107">
            <v>0.25</v>
          </cell>
          <cell r="AD107">
            <v>0.25</v>
          </cell>
        </row>
        <row r="108">
          <cell r="B108" t="str">
            <v>Total Severe RA Patients</v>
          </cell>
          <cell r="C108"/>
          <cell r="D108"/>
          <cell r="E108"/>
          <cell r="F108"/>
          <cell r="G108"/>
          <cell r="H108"/>
          <cell r="I108"/>
          <cell r="J108"/>
          <cell r="K108"/>
          <cell r="L108"/>
          <cell r="M108"/>
          <cell r="N108"/>
          <cell r="O108"/>
          <cell r="P108"/>
          <cell r="Q108">
            <v>285.4446408</v>
          </cell>
          <cell r="R108">
            <v>285.76650256000005</v>
          </cell>
          <cell r="S108">
            <v>286.37286304000003</v>
          </cell>
          <cell r="T108">
            <v>288.09110021824</v>
          </cell>
          <cell r="U108">
            <v>289.81964681954946</v>
          </cell>
          <cell r="V108">
            <v>291.55856470046677</v>
          </cell>
          <cell r="W108">
            <v>293.30791608866957</v>
          </cell>
          <cell r="X108">
            <v>295.06776358520159</v>
          </cell>
          <cell r="Y108">
            <v>296.83817016671281</v>
          </cell>
          <cell r="Z108">
            <v>298.61919918771304</v>
          </cell>
          <cell r="AA108">
            <v>300.41091438283934</v>
          </cell>
          <cell r="AB108">
            <v>302.21337986913636</v>
          </cell>
          <cell r="AC108">
            <v>304.0266601483512</v>
          </cell>
          <cell r="AD108">
            <v>305.85082010924134</v>
          </cell>
        </row>
        <row r="109">
          <cell r="B109" t="str">
            <v>Patients on Olumiant</v>
          </cell>
          <cell r="C109"/>
          <cell r="D109"/>
          <cell r="E109"/>
          <cell r="F109"/>
          <cell r="G109"/>
          <cell r="H109"/>
          <cell r="I109"/>
          <cell r="J109"/>
          <cell r="K109"/>
          <cell r="L109"/>
          <cell r="M109"/>
          <cell r="N109"/>
          <cell r="O109"/>
          <cell r="P109"/>
          <cell r="Q109">
            <v>7.1361160200000002</v>
          </cell>
          <cell r="R109">
            <v>10.001827589600003</v>
          </cell>
          <cell r="S109">
            <v>12.886778836800001</v>
          </cell>
          <cell r="T109">
            <v>14.404555010912</v>
          </cell>
          <cell r="U109">
            <v>14.780801987797021</v>
          </cell>
          <cell r="V109">
            <v>15.161045364424272</v>
          </cell>
          <cell r="W109">
            <v>15.545319552699487</v>
          </cell>
          <cell r="X109">
            <v>15.933659233600885</v>
          </cell>
          <cell r="Y109">
            <v>16.326099359169206</v>
          </cell>
          <cell r="Z109">
            <v>16.722675154511929</v>
          </cell>
          <cell r="AA109">
            <v>17.123422119821843</v>
          </cell>
          <cell r="AB109">
            <v>17.528376032409909</v>
          </cell>
          <cell r="AC109">
            <v>17.93757294875272</v>
          </cell>
          <cell r="AD109">
            <v>18.351049206554482</v>
          </cell>
        </row>
        <row r="110">
          <cell r="B110" t="str">
            <v>% penetration</v>
          </cell>
          <cell r="C110"/>
          <cell r="D110"/>
          <cell r="E110"/>
          <cell r="F110"/>
          <cell r="G110"/>
          <cell r="H110"/>
          <cell r="I110"/>
          <cell r="J110"/>
          <cell r="K110"/>
          <cell r="L110"/>
          <cell r="M110"/>
          <cell r="N110"/>
          <cell r="O110"/>
          <cell r="P110"/>
          <cell r="Q110">
            <v>2.5000000000000001E-2</v>
          </cell>
          <cell r="R110">
            <v>3.5000000000000003E-2</v>
          </cell>
          <cell r="S110">
            <v>4.4999999999999998E-2</v>
          </cell>
          <cell r="T110">
            <v>0.05</v>
          </cell>
          <cell r="U110">
            <v>5.0999999999999997E-2</v>
          </cell>
          <cell r="V110">
            <v>5.1999999999999998E-2</v>
          </cell>
          <cell r="W110">
            <v>5.2999999999999999E-2</v>
          </cell>
          <cell r="X110">
            <v>5.3999999999999999E-2</v>
          </cell>
          <cell r="Y110">
            <v>5.5E-2</v>
          </cell>
          <cell r="Z110">
            <v>5.6000000000000001E-2</v>
          </cell>
          <cell r="AA110">
            <v>5.7000000000000002E-2</v>
          </cell>
          <cell r="AB110">
            <v>5.8000000000000003E-2</v>
          </cell>
          <cell r="AC110">
            <v>5.9000000000000004E-2</v>
          </cell>
          <cell r="AD110">
            <v>6.0000000000000005E-2</v>
          </cell>
        </row>
        <row r="111">
          <cell r="B111"/>
          <cell r="C111"/>
          <cell r="D111"/>
          <cell r="E111"/>
          <cell r="F111"/>
          <cell r="G111"/>
          <cell r="H111"/>
          <cell r="I111"/>
          <cell r="J111"/>
          <cell r="K111"/>
          <cell r="L111"/>
          <cell r="M111"/>
          <cell r="N111"/>
          <cell r="O111"/>
          <cell r="P111"/>
          <cell r="Q111"/>
          <cell r="R111"/>
          <cell r="S111"/>
          <cell r="T111"/>
          <cell r="U111"/>
          <cell r="V111"/>
          <cell r="W111"/>
          <cell r="X111"/>
          <cell r="Y111"/>
          <cell r="Z111"/>
          <cell r="AA111"/>
          <cell r="AB111"/>
          <cell r="AC111"/>
          <cell r="AD111"/>
        </row>
        <row r="112">
          <cell r="B112" t="str">
            <v>Total Patients on Olumiant</v>
          </cell>
          <cell r="C112"/>
          <cell r="D112"/>
          <cell r="E112"/>
          <cell r="F112"/>
          <cell r="G112"/>
          <cell r="H112"/>
          <cell r="I112"/>
          <cell r="J112"/>
          <cell r="K112"/>
          <cell r="L112"/>
          <cell r="M112"/>
          <cell r="N112"/>
          <cell r="O112"/>
          <cell r="P112"/>
          <cell r="Q112">
            <v>18.553901652</v>
          </cell>
          <cell r="R112">
            <v>32.863147794400007</v>
          </cell>
          <cell r="S112">
            <v>47.251522401599999</v>
          </cell>
          <cell r="T112">
            <v>54.737309041465601</v>
          </cell>
          <cell r="U112">
            <v>57.674109717090339</v>
          </cell>
          <cell r="V112">
            <v>59.477947198895222</v>
          </cell>
          <cell r="W112">
            <v>61.30135446253194</v>
          </cell>
          <cell r="X112">
            <v>63.144501407233143</v>
          </cell>
          <cell r="Y112">
            <v>64.413882926176683</v>
          </cell>
          <cell r="Z112">
            <v>65.696223821296869</v>
          </cell>
          <cell r="AA112">
            <v>66.991633907373171</v>
          </cell>
          <cell r="AB112">
            <v>68.300223850424828</v>
          </cell>
          <cell r="AC112">
            <v>69.622105173972429</v>
          </cell>
          <cell r="AD112">
            <v>70.957390265343989</v>
          </cell>
        </row>
        <row r="113">
          <cell r="B113" t="str">
            <v>Price Per Patient/month ($)</v>
          </cell>
          <cell r="C113"/>
          <cell r="D113"/>
          <cell r="E113"/>
          <cell r="F113"/>
          <cell r="G113"/>
          <cell r="H113"/>
          <cell r="I113"/>
          <cell r="J113"/>
          <cell r="K113"/>
          <cell r="L113"/>
          <cell r="M113"/>
          <cell r="N113"/>
          <cell r="O113"/>
          <cell r="P113"/>
          <cell r="Q113">
            <v>1130.085</v>
          </cell>
          <cell r="R113">
            <v>1118.78415</v>
          </cell>
          <cell r="S113">
            <v>1107.5963084999999</v>
          </cell>
          <cell r="T113">
            <v>1096.5203454149998</v>
          </cell>
          <cell r="U113">
            <v>1085.5551419608498</v>
          </cell>
          <cell r="V113">
            <v>1074.6995905412414</v>
          </cell>
          <cell r="W113">
            <v>1063.952594635829</v>
          </cell>
          <cell r="X113">
            <v>1053.3130686894706</v>
          </cell>
          <cell r="Y113">
            <v>1042.7799380025758</v>
          </cell>
          <cell r="Z113">
            <v>1032.35213862255</v>
          </cell>
          <cell r="AA113">
            <v>1022.0286172363245</v>
          </cell>
          <cell r="AB113">
            <v>1011.8083310639613</v>
          </cell>
          <cell r="AC113">
            <v>1001.6902477533217</v>
          </cell>
          <cell r="AD113">
            <v>991.67334527578851</v>
          </cell>
        </row>
        <row r="114">
          <cell r="B114" t="str">
            <v>price increase/decrease</v>
          </cell>
          <cell r="C114"/>
          <cell r="D114"/>
          <cell r="E114"/>
          <cell r="F114"/>
          <cell r="G114"/>
          <cell r="H114"/>
          <cell r="I114"/>
          <cell r="J114"/>
          <cell r="K114"/>
          <cell r="L114"/>
          <cell r="M114"/>
          <cell r="N114"/>
          <cell r="O114"/>
          <cell r="P114"/>
          <cell r="Q114"/>
          <cell r="R114">
            <v>-0.01</v>
          </cell>
          <cell r="S114">
            <v>-0.01</v>
          </cell>
          <cell r="T114">
            <v>-0.01</v>
          </cell>
          <cell r="U114">
            <v>-0.01</v>
          </cell>
          <cell r="V114">
            <v>-0.01</v>
          </cell>
          <cell r="W114">
            <v>-0.01</v>
          </cell>
          <cell r="X114">
            <v>-0.01</v>
          </cell>
          <cell r="Y114">
            <v>-0.01</v>
          </cell>
          <cell r="Z114">
            <v>-0.01</v>
          </cell>
          <cell r="AA114">
            <v>-0.01</v>
          </cell>
          <cell r="AB114">
            <v>-0.01</v>
          </cell>
          <cell r="AC114">
            <v>-0.01</v>
          </cell>
          <cell r="AD114">
            <v>-0.01</v>
          </cell>
        </row>
        <row r="115">
          <cell r="B115" t="str">
            <v>Duration of therapy (# of months)</v>
          </cell>
          <cell r="C115"/>
          <cell r="D115"/>
          <cell r="E115"/>
          <cell r="F115"/>
          <cell r="G115"/>
          <cell r="H115"/>
          <cell r="I115"/>
          <cell r="J115"/>
          <cell r="K115"/>
          <cell r="L115"/>
          <cell r="M115"/>
          <cell r="N115"/>
          <cell r="O115"/>
          <cell r="P115"/>
          <cell r="Q115">
            <v>7</v>
          </cell>
          <cell r="R115">
            <v>8</v>
          </cell>
          <cell r="S115">
            <v>9</v>
          </cell>
          <cell r="T115">
            <v>9.5</v>
          </cell>
          <cell r="U115">
            <v>10</v>
          </cell>
          <cell r="V115">
            <v>11</v>
          </cell>
          <cell r="W115">
            <v>11</v>
          </cell>
          <cell r="X115">
            <v>11</v>
          </cell>
          <cell r="Y115">
            <v>11</v>
          </cell>
          <cell r="Z115">
            <v>11</v>
          </cell>
          <cell r="AA115">
            <v>11</v>
          </cell>
          <cell r="AB115">
            <v>11</v>
          </cell>
          <cell r="AC115">
            <v>11</v>
          </cell>
          <cell r="AD115">
            <v>11</v>
          </cell>
        </row>
        <row r="116">
          <cell r="B116" t="str">
            <v>Compliance</v>
          </cell>
          <cell r="C116"/>
          <cell r="D116"/>
          <cell r="E116"/>
          <cell r="F116"/>
          <cell r="G116"/>
          <cell r="H116"/>
          <cell r="I116"/>
          <cell r="J116"/>
          <cell r="K116"/>
          <cell r="L116"/>
          <cell r="M116"/>
          <cell r="N116"/>
          <cell r="O116"/>
          <cell r="P116"/>
          <cell r="Q116">
            <v>0.85</v>
          </cell>
          <cell r="R116">
            <v>0.85</v>
          </cell>
          <cell r="S116">
            <v>0.85</v>
          </cell>
          <cell r="T116">
            <v>0.85</v>
          </cell>
          <cell r="U116">
            <v>0.85</v>
          </cell>
          <cell r="V116">
            <v>0.85</v>
          </cell>
          <cell r="W116">
            <v>0.85</v>
          </cell>
          <cell r="X116">
            <v>0.85</v>
          </cell>
          <cell r="Y116">
            <v>0.85</v>
          </cell>
          <cell r="Z116">
            <v>0.85</v>
          </cell>
          <cell r="AA116">
            <v>0.85</v>
          </cell>
          <cell r="AB116">
            <v>0.85</v>
          </cell>
          <cell r="AC116">
            <v>0.85</v>
          </cell>
          <cell r="AD116">
            <v>0.85</v>
          </cell>
        </row>
        <row r="117">
          <cell r="B117" t="str">
            <v>Price Per Patient/Year ($)</v>
          </cell>
          <cell r="C117"/>
          <cell r="D117"/>
          <cell r="E117"/>
          <cell r="F117"/>
          <cell r="G117"/>
          <cell r="H117"/>
          <cell r="I117"/>
          <cell r="J117"/>
          <cell r="K117"/>
          <cell r="L117"/>
          <cell r="M117"/>
          <cell r="N117"/>
          <cell r="O117"/>
          <cell r="P117"/>
          <cell r="Q117">
            <v>6724.0057500000003</v>
          </cell>
          <cell r="R117">
            <v>7607.7322199999999</v>
          </cell>
          <cell r="S117">
            <v>8473.1117600249981</v>
          </cell>
          <cell r="T117">
            <v>8854.4017892261236</v>
          </cell>
          <cell r="U117">
            <v>9227.2187066672232</v>
          </cell>
          <cell r="V117">
            <v>10048.441171560607</v>
          </cell>
          <cell r="W117">
            <v>9947.9567598449994</v>
          </cell>
          <cell r="X117">
            <v>9848.4771922465497</v>
          </cell>
          <cell r="Y117">
            <v>9749.9924203240844</v>
          </cell>
          <cell r="Z117">
            <v>9652.4924961208417</v>
          </cell>
          <cell r="AA117">
            <v>9555.9675711596337</v>
          </cell>
          <cell r="AB117">
            <v>9460.4078954480374</v>
          </cell>
          <cell r="AC117">
            <v>9365.803816493557</v>
          </cell>
          <cell r="AD117">
            <v>9272.1457783286223</v>
          </cell>
        </row>
        <row r="118">
          <cell r="B118" t="str">
            <v>Olumiant EU RA Sales ($mn)</v>
          </cell>
          <cell r="C118"/>
          <cell r="D118"/>
          <cell r="E118"/>
          <cell r="F118"/>
          <cell r="G118"/>
          <cell r="H118"/>
          <cell r="I118"/>
          <cell r="J118"/>
          <cell r="K118"/>
          <cell r="L118"/>
          <cell r="M118"/>
          <cell r="N118"/>
          <cell r="O118"/>
          <cell r="P118"/>
          <cell r="Q118">
            <v>124.7565413929825</v>
          </cell>
          <cell r="R118">
            <v>250.01402832607886</v>
          </cell>
          <cell r="S118">
            <v>400.36743014008164</v>
          </cell>
          <cell r="T118">
            <v>484.66612711417628</v>
          </cell>
          <cell r="U118">
            <v>532.17162407191393</v>
          </cell>
          <cell r="V118">
            <v>597.66065343328671</v>
          </cell>
          <cell r="W118">
            <v>609.82322351319897</v>
          </cell>
          <cell r="X118">
            <v>621.8771819249157</v>
          </cell>
          <cell r="Y118">
            <v>628.03487029386554</v>
          </cell>
          <cell r="Z118">
            <v>634.13230745854332</v>
          </cell>
          <cell r="AA118">
            <v>640.16988115785625</v>
          </cell>
          <cell r="AB118">
            <v>646.14797697542735</v>
          </cell>
          <cell r="AC118">
            <v>652.06697835070679</v>
          </cell>
          <cell r="AD118">
            <v>657.92726659002574</v>
          </cell>
        </row>
        <row r="119">
          <cell r="B119" t="str">
            <v>% Growth</v>
          </cell>
          <cell r="C119"/>
          <cell r="D119"/>
          <cell r="E119"/>
          <cell r="F119"/>
          <cell r="G119"/>
          <cell r="H119"/>
          <cell r="I119"/>
          <cell r="J119"/>
          <cell r="K119"/>
          <cell r="L119"/>
          <cell r="M119"/>
          <cell r="N119"/>
          <cell r="O119"/>
          <cell r="P119"/>
          <cell r="Q119"/>
          <cell r="R119">
            <v>1.0040153849611451</v>
          </cell>
          <cell r="S119">
            <v>0.60137986184481429</v>
          </cell>
          <cell r="T119">
            <v>0.21055333333333329</v>
          </cell>
          <cell r="U119">
            <v>9.801695290858739E-2</v>
          </cell>
          <cell r="V119">
            <v>0.12305997989949773</v>
          </cell>
          <cell r="W119">
            <v>2.0350294117646633E-2</v>
          </cell>
          <cell r="X119">
            <v>1.9766315789473767E-2</v>
          </cell>
          <cell r="Y119">
            <v>9.9017757009346296E-3</v>
          </cell>
          <cell r="Z119">
            <v>9.7087557603683962E-3</v>
          </cell>
          <cell r="AA119">
            <v>9.5210000000002185E-3</v>
          </cell>
          <cell r="AB119">
            <v>9.3382959641254877E-3</v>
          </cell>
          <cell r="AC119">
            <v>9.1604424778761358E-3</v>
          </cell>
          <cell r="AD119">
            <v>8.9872489082970519E-3</v>
          </cell>
        </row>
        <row r="120">
          <cell r="B120"/>
          <cell r="C120"/>
          <cell r="D120"/>
          <cell r="E120"/>
          <cell r="F120"/>
          <cell r="G120"/>
          <cell r="H120"/>
          <cell r="I120"/>
          <cell r="J120"/>
          <cell r="K120"/>
          <cell r="L120"/>
          <cell r="M120"/>
          <cell r="N120"/>
          <cell r="O120"/>
          <cell r="P120"/>
          <cell r="Q120"/>
          <cell r="R120"/>
          <cell r="S120"/>
          <cell r="T120"/>
          <cell r="U120"/>
          <cell r="V120"/>
          <cell r="W120"/>
          <cell r="X120"/>
          <cell r="Y120"/>
          <cell r="Z120"/>
          <cell r="AA120"/>
          <cell r="AB120"/>
          <cell r="AC120"/>
          <cell r="AD120"/>
        </row>
        <row r="121">
          <cell r="B121" t="str">
            <v>RA, JAPAN</v>
          </cell>
          <cell r="C121"/>
          <cell r="D121" t="str">
            <v>2005A</v>
          </cell>
          <cell r="E121" t="str">
            <v>2006A</v>
          </cell>
          <cell r="F121" t="str">
            <v>2007A</v>
          </cell>
          <cell r="G121" t="str">
            <v>2008A</v>
          </cell>
          <cell r="H121" t="str">
            <v>2009A</v>
          </cell>
          <cell r="I121" t="str">
            <v>2010A</v>
          </cell>
          <cell r="J121" t="str">
            <v>2011A</v>
          </cell>
          <cell r="K121" t="str">
            <v>2012A</v>
          </cell>
          <cell r="L121" t="str">
            <v>2013A</v>
          </cell>
          <cell r="M121" t="str">
            <v>2014A</v>
          </cell>
          <cell r="N121" t="str">
            <v>2015A</v>
          </cell>
          <cell r="O121" t="str">
            <v>2016A</v>
          </cell>
          <cell r="P121" t="str">
            <v>2017A</v>
          </cell>
          <cell r="Q121" t="str">
            <v>2018A</v>
          </cell>
          <cell r="R121" t="str">
            <v>2019A</v>
          </cell>
          <cell r="S121" t="str">
            <v>2020A</v>
          </cell>
          <cell r="T121" t="str">
            <v>2021E</v>
          </cell>
          <cell r="U121" t="str">
            <v>2022E</v>
          </cell>
          <cell r="V121" t="str">
            <v>2023E</v>
          </cell>
          <cell r="W121" t="str">
            <v>2024E</v>
          </cell>
          <cell r="X121" t="str">
            <v>2025E</v>
          </cell>
          <cell r="Y121" t="str">
            <v>2026E</v>
          </cell>
          <cell r="Z121" t="str">
            <v>2027E</v>
          </cell>
          <cell r="AA121" t="str">
            <v>2028E</v>
          </cell>
          <cell r="AB121" t="str">
            <v>2029E</v>
          </cell>
          <cell r="AC121" t="str">
            <v>2030E</v>
          </cell>
          <cell r="AD121" t="str">
            <v>2031E</v>
          </cell>
          <cell r="AJ121"/>
          <cell r="AK121"/>
          <cell r="AL121"/>
          <cell r="AM121"/>
          <cell r="AN121"/>
          <cell r="AO121"/>
          <cell r="AP121"/>
          <cell r="AQ121"/>
          <cell r="AR121"/>
        </row>
        <row r="122">
          <cell r="B122" t="str">
            <v>JP addressable population (000's)</v>
          </cell>
          <cell r="C122"/>
          <cell r="D122"/>
          <cell r="E122"/>
          <cell r="F122"/>
          <cell r="G122"/>
          <cell r="H122"/>
          <cell r="I122"/>
          <cell r="J122"/>
          <cell r="K122"/>
          <cell r="L122"/>
          <cell r="M122"/>
          <cell r="N122"/>
          <cell r="O122">
            <v>126125.27</v>
          </cell>
          <cell r="P122">
            <v>126503.64580999999</v>
          </cell>
          <cell r="Q122">
            <v>126883.15674742997</v>
          </cell>
          <cell r="R122">
            <v>127263.80621767225</v>
          </cell>
          <cell r="S122">
            <v>127645.59763632524</v>
          </cell>
          <cell r="T122">
            <v>128028.53442923421</v>
          </cell>
          <cell r="U122">
            <v>128412.6200325219</v>
          </cell>
          <cell r="V122">
            <v>128797.85789261945</v>
          </cell>
          <cell r="W122">
            <v>129184.2514662973</v>
          </cell>
          <cell r="X122">
            <v>129571.80422069617</v>
          </cell>
          <cell r="Y122">
            <v>129960.51963335824</v>
          </cell>
          <cell r="Z122">
            <v>130350.4011922583</v>
          </cell>
          <cell r="AA122">
            <v>130741.45239583506</v>
          </cell>
          <cell r="AB122">
            <v>131133.67675302256</v>
          </cell>
          <cell r="AC122">
            <v>131527.07778328162</v>
          </cell>
          <cell r="AD122">
            <v>131921.65901663146</v>
          </cell>
          <cell r="AJ122"/>
          <cell r="AK122"/>
          <cell r="AL122"/>
          <cell r="AM122"/>
          <cell r="AN122"/>
          <cell r="AO122"/>
          <cell r="AP122"/>
          <cell r="AQ122"/>
          <cell r="AR122"/>
        </row>
        <row r="123">
          <cell r="B123" t="str">
            <v>% growth</v>
          </cell>
          <cell r="C123"/>
          <cell r="D123"/>
          <cell r="E123"/>
          <cell r="F123"/>
          <cell r="G123"/>
          <cell r="H123"/>
          <cell r="I123"/>
          <cell r="J123"/>
          <cell r="K123"/>
          <cell r="L123"/>
          <cell r="M123"/>
          <cell r="N123"/>
          <cell r="O123"/>
          <cell r="P123">
            <v>3.0000000000000001E-3</v>
          </cell>
          <cell r="Q123">
            <v>3.0000000000000001E-3</v>
          </cell>
          <cell r="R123">
            <v>3.0000000000000001E-3</v>
          </cell>
          <cell r="S123">
            <v>3.0000000000000001E-3</v>
          </cell>
          <cell r="T123">
            <v>3.0000000000000001E-3</v>
          </cell>
          <cell r="U123">
            <v>3.0000000000000001E-3</v>
          </cell>
          <cell r="V123">
            <v>3.0000000000000001E-3</v>
          </cell>
          <cell r="W123">
            <v>3.0000000000000001E-3</v>
          </cell>
          <cell r="X123">
            <v>3.0000000000000001E-3</v>
          </cell>
          <cell r="Y123">
            <v>3.0000000000000001E-3</v>
          </cell>
          <cell r="Z123">
            <v>3.0000000000000001E-3</v>
          </cell>
          <cell r="AA123">
            <v>3.0000000000000001E-3</v>
          </cell>
          <cell r="AB123">
            <v>3.0000000000000001E-3</v>
          </cell>
          <cell r="AC123">
            <v>3.0000000000000001E-3</v>
          </cell>
          <cell r="AD123">
            <v>3.0000000000000001E-3</v>
          </cell>
          <cell r="AJ123"/>
          <cell r="AK123"/>
          <cell r="AL123"/>
          <cell r="AM123"/>
          <cell r="AN123"/>
          <cell r="AO123"/>
          <cell r="AP123"/>
          <cell r="AQ123"/>
          <cell r="AR123"/>
        </row>
        <row r="124">
          <cell r="B124" t="str">
            <v>Prevalence RA</v>
          </cell>
          <cell r="C124"/>
          <cell r="D124"/>
          <cell r="E124"/>
          <cell r="F124"/>
          <cell r="G124"/>
          <cell r="H124"/>
          <cell r="I124"/>
          <cell r="J124"/>
          <cell r="K124"/>
          <cell r="L124"/>
          <cell r="M124"/>
          <cell r="N124"/>
          <cell r="O124">
            <v>554.951188</v>
          </cell>
          <cell r="P124">
            <v>556.61604156399994</v>
          </cell>
          <cell r="Q124">
            <v>558.2858896886919</v>
          </cell>
          <cell r="R124">
            <v>559.9607473577579</v>
          </cell>
          <cell r="S124">
            <v>561.64062959983107</v>
          </cell>
          <cell r="T124">
            <v>563.32555148863048</v>
          </cell>
          <cell r="U124">
            <v>565.01552814309639</v>
          </cell>
          <cell r="V124">
            <v>566.71057472752557</v>
          </cell>
          <cell r="W124">
            <v>568.41070645170817</v>
          </cell>
          <cell r="X124">
            <v>570.11593857106323</v>
          </cell>
          <cell r="Y124">
            <v>571.82628638677625</v>
          </cell>
          <cell r="Z124">
            <v>573.54176524593652</v>
          </cell>
          <cell r="AA124">
            <v>575.26239054167434</v>
          </cell>
          <cell r="AB124">
            <v>576.98817771329936</v>
          </cell>
          <cell r="AC124">
            <v>578.71914224643922</v>
          </cell>
          <cell r="AD124">
            <v>580.45529967317839</v>
          </cell>
          <cell r="AE124"/>
          <cell r="AF124"/>
          <cell r="AG124"/>
          <cell r="AH124"/>
          <cell r="AI124"/>
          <cell r="AJ124"/>
          <cell r="AK124"/>
          <cell r="AL124"/>
          <cell r="AM124"/>
          <cell r="AN124"/>
          <cell r="AO124"/>
          <cell r="AP124"/>
          <cell r="AQ124"/>
          <cell r="AR124"/>
        </row>
        <row r="125">
          <cell r="B125" t="str">
            <v>Prevelance rate</v>
          </cell>
          <cell r="C125"/>
          <cell r="D125"/>
          <cell r="E125"/>
          <cell r="F125"/>
          <cell r="G125"/>
          <cell r="H125"/>
          <cell r="I125"/>
          <cell r="J125"/>
          <cell r="K125"/>
          <cell r="L125"/>
          <cell r="M125"/>
          <cell r="N125"/>
          <cell r="O125">
            <v>4.4000000000000003E-3</v>
          </cell>
          <cell r="P125">
            <v>4.4000000000000003E-3</v>
          </cell>
          <cell r="Q125">
            <v>4.4000000000000003E-3</v>
          </cell>
          <cell r="R125">
            <v>4.4000000000000003E-3</v>
          </cell>
          <cell r="S125">
            <v>4.4000000000000003E-3</v>
          </cell>
          <cell r="T125">
            <v>4.4000000000000003E-3</v>
          </cell>
          <cell r="U125">
            <v>4.4000000000000003E-3</v>
          </cell>
          <cell r="V125">
            <v>4.4000000000000003E-3</v>
          </cell>
          <cell r="W125">
            <v>4.4000000000000003E-3</v>
          </cell>
          <cell r="X125">
            <v>4.4000000000000003E-3</v>
          </cell>
          <cell r="Y125">
            <v>4.4000000000000003E-3</v>
          </cell>
          <cell r="Z125">
            <v>4.4000000000000003E-3</v>
          </cell>
          <cell r="AA125">
            <v>4.4000000000000003E-3</v>
          </cell>
          <cell r="AB125">
            <v>4.4000000000000003E-3</v>
          </cell>
          <cell r="AC125">
            <v>4.4000000000000003E-3</v>
          </cell>
          <cell r="AD125">
            <v>4.4000000000000003E-3</v>
          </cell>
        </row>
        <row r="126">
          <cell r="B126" t="str">
            <v>% Progressing to Therapies</v>
          </cell>
          <cell r="C126"/>
          <cell r="D126"/>
          <cell r="E126"/>
          <cell r="F126"/>
          <cell r="G126"/>
          <cell r="H126"/>
          <cell r="I126"/>
          <cell r="J126"/>
          <cell r="K126"/>
          <cell r="L126"/>
          <cell r="M126"/>
          <cell r="N126"/>
          <cell r="O126">
            <v>0.8</v>
          </cell>
          <cell r="P126">
            <v>0.8</v>
          </cell>
          <cell r="Q126">
            <v>0.8</v>
          </cell>
          <cell r="R126">
            <v>0.8</v>
          </cell>
          <cell r="S126">
            <v>0.8</v>
          </cell>
          <cell r="T126">
            <v>0.8</v>
          </cell>
          <cell r="U126">
            <v>0.8</v>
          </cell>
          <cell r="V126">
            <v>0.8</v>
          </cell>
          <cell r="W126">
            <v>0.8</v>
          </cell>
          <cell r="X126">
            <v>0.8</v>
          </cell>
          <cell r="Y126">
            <v>0.8</v>
          </cell>
          <cell r="Z126">
            <v>0.8</v>
          </cell>
          <cell r="AA126">
            <v>0.8</v>
          </cell>
          <cell r="AB126">
            <v>0.8</v>
          </cell>
          <cell r="AC126">
            <v>0.8</v>
          </cell>
          <cell r="AD126">
            <v>0.8</v>
          </cell>
        </row>
        <row r="127">
          <cell r="B127" t="str">
            <v>Total Treatable Patients</v>
          </cell>
          <cell r="C127"/>
          <cell r="D127"/>
          <cell r="E127"/>
          <cell r="F127"/>
          <cell r="G127"/>
          <cell r="H127"/>
          <cell r="I127"/>
          <cell r="J127"/>
          <cell r="K127"/>
          <cell r="L127"/>
          <cell r="M127"/>
          <cell r="N127"/>
          <cell r="O127">
            <v>443.9609504</v>
          </cell>
          <cell r="P127">
            <v>445.29283325119997</v>
          </cell>
          <cell r="Q127">
            <v>446.62871175095353</v>
          </cell>
          <cell r="R127">
            <v>447.96859788620634</v>
          </cell>
          <cell r="S127">
            <v>449.3125036798649</v>
          </cell>
          <cell r="T127">
            <v>450.66044119090441</v>
          </cell>
          <cell r="U127">
            <v>452.01242251447712</v>
          </cell>
          <cell r="V127">
            <v>453.36845978202047</v>
          </cell>
          <cell r="W127">
            <v>454.72856516136653</v>
          </cell>
          <cell r="X127">
            <v>456.09275085685061</v>
          </cell>
          <cell r="Y127">
            <v>457.46102910942102</v>
          </cell>
          <cell r="Z127">
            <v>458.83341219674924</v>
          </cell>
          <cell r="AA127">
            <v>460.20991243333947</v>
          </cell>
          <cell r="AB127">
            <v>461.59054217063954</v>
          </cell>
          <cell r="AC127">
            <v>462.97531379715139</v>
          </cell>
          <cell r="AD127">
            <v>464.36423973854272</v>
          </cell>
        </row>
        <row r="128">
          <cell r="B128" t="str">
            <v>Mild RA</v>
          </cell>
          <cell r="C128"/>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cell r="AD128"/>
          <cell r="AJ128"/>
          <cell r="AK128"/>
          <cell r="AL128"/>
          <cell r="AM128"/>
          <cell r="AN128"/>
          <cell r="AO128"/>
          <cell r="AP128"/>
          <cell r="AQ128"/>
          <cell r="AR128"/>
        </row>
        <row r="129">
          <cell r="B129" t="str">
            <v>% Patients</v>
          </cell>
          <cell r="C129"/>
          <cell r="D129"/>
          <cell r="E129"/>
          <cell r="F129"/>
          <cell r="G129"/>
          <cell r="H129"/>
          <cell r="I129"/>
          <cell r="J129"/>
          <cell r="K129"/>
          <cell r="L129"/>
          <cell r="M129"/>
          <cell r="N129"/>
          <cell r="O129">
            <v>0.25</v>
          </cell>
          <cell r="P129">
            <v>0.25</v>
          </cell>
          <cell r="Q129">
            <v>0.25</v>
          </cell>
          <cell r="R129">
            <v>0.25</v>
          </cell>
          <cell r="S129">
            <v>0.25</v>
          </cell>
          <cell r="T129">
            <v>0.25</v>
          </cell>
          <cell r="U129">
            <v>0.25</v>
          </cell>
          <cell r="V129">
            <v>0.25</v>
          </cell>
          <cell r="W129">
            <v>0.25</v>
          </cell>
          <cell r="X129">
            <v>0.25</v>
          </cell>
          <cell r="Y129">
            <v>0.25</v>
          </cell>
          <cell r="Z129">
            <v>0.25</v>
          </cell>
          <cell r="AA129">
            <v>0.25</v>
          </cell>
          <cell r="AB129">
            <v>0.25</v>
          </cell>
          <cell r="AC129">
            <v>0.25</v>
          </cell>
          <cell r="AD129">
            <v>0.25</v>
          </cell>
        </row>
        <row r="130">
          <cell r="B130" t="str">
            <v>Total Mild RA Patients</v>
          </cell>
          <cell r="C130"/>
          <cell r="D130"/>
          <cell r="E130"/>
          <cell r="F130"/>
          <cell r="G130"/>
          <cell r="H130"/>
          <cell r="I130"/>
          <cell r="J130"/>
          <cell r="K130"/>
          <cell r="L130"/>
          <cell r="M130"/>
          <cell r="N130"/>
          <cell r="O130">
            <v>110.9902376</v>
          </cell>
          <cell r="P130">
            <v>111.32320831279999</v>
          </cell>
          <cell r="Q130">
            <v>111.65717793773838</v>
          </cell>
          <cell r="R130">
            <v>111.99214947155158</v>
          </cell>
          <cell r="S130">
            <v>112.32812591996623</v>
          </cell>
          <cell r="T130">
            <v>112.6651102977261</v>
          </cell>
          <cell r="U130">
            <v>113.00310562861928</v>
          </cell>
          <cell r="V130">
            <v>113.34211494550512</v>
          </cell>
          <cell r="W130">
            <v>113.68214129034163</v>
          </cell>
          <cell r="X130">
            <v>114.02318771421265</v>
          </cell>
          <cell r="Y130">
            <v>114.36525727735525</v>
          </cell>
          <cell r="Z130">
            <v>114.70835304918731</v>
          </cell>
          <cell r="AA130">
            <v>115.05247810833487</v>
          </cell>
          <cell r="AB130">
            <v>115.39763554265988</v>
          </cell>
          <cell r="AC130">
            <v>115.74382844928785</v>
          </cell>
          <cell r="AD130">
            <v>116.09105993463568</v>
          </cell>
        </row>
        <row r="131">
          <cell r="B131" t="str">
            <v>Patients on Olumiant</v>
          </cell>
          <cell r="C131"/>
          <cell r="D131"/>
          <cell r="E131"/>
          <cell r="F131"/>
          <cell r="G131"/>
          <cell r="H131"/>
          <cell r="I131"/>
          <cell r="J131"/>
          <cell r="K131"/>
          <cell r="L131"/>
          <cell r="M131"/>
          <cell r="N131"/>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row>
        <row r="132">
          <cell r="B132" t="str">
            <v>% penetration</v>
          </cell>
          <cell r="C132"/>
          <cell r="D132"/>
          <cell r="E132"/>
          <cell r="F132"/>
          <cell r="G132"/>
          <cell r="H132"/>
          <cell r="I132"/>
          <cell r="J132"/>
          <cell r="K132"/>
          <cell r="L132"/>
          <cell r="M132"/>
          <cell r="N132"/>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row>
        <row r="133">
          <cell r="B133" t="str">
            <v>Moderate RA</v>
          </cell>
          <cell r="C133"/>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cell r="AD133"/>
          <cell r="AJ133"/>
          <cell r="AK133"/>
          <cell r="AL133"/>
          <cell r="AM133"/>
          <cell r="AN133"/>
          <cell r="AO133"/>
          <cell r="AP133"/>
          <cell r="AQ133"/>
          <cell r="AR133"/>
        </row>
        <row r="134">
          <cell r="B134" t="str">
            <v>% Patients</v>
          </cell>
          <cell r="C134"/>
          <cell r="D134"/>
          <cell r="E134"/>
          <cell r="F134"/>
          <cell r="G134"/>
          <cell r="H134"/>
          <cell r="I134"/>
          <cell r="J134"/>
          <cell r="K134"/>
          <cell r="L134"/>
          <cell r="M134"/>
          <cell r="N134"/>
          <cell r="O134">
            <v>0.5</v>
          </cell>
          <cell r="P134">
            <v>0.5</v>
          </cell>
          <cell r="Q134">
            <v>0.5</v>
          </cell>
          <cell r="R134">
            <v>0.5</v>
          </cell>
          <cell r="S134">
            <v>0.5</v>
          </cell>
          <cell r="T134">
            <v>0.5</v>
          </cell>
          <cell r="U134">
            <v>0.5</v>
          </cell>
          <cell r="V134">
            <v>0.5</v>
          </cell>
          <cell r="W134">
            <v>0.5</v>
          </cell>
          <cell r="X134">
            <v>0.5</v>
          </cell>
          <cell r="Y134">
            <v>0.5</v>
          </cell>
          <cell r="Z134">
            <v>0.5</v>
          </cell>
          <cell r="AA134">
            <v>0.5</v>
          </cell>
          <cell r="AB134">
            <v>0.5</v>
          </cell>
          <cell r="AC134">
            <v>0.5</v>
          </cell>
          <cell r="AD134">
            <v>0.5</v>
          </cell>
        </row>
        <row r="135">
          <cell r="B135" t="str">
            <v>Total Moderate RA Patients</v>
          </cell>
          <cell r="C135"/>
          <cell r="D135"/>
          <cell r="E135"/>
          <cell r="F135"/>
          <cell r="G135"/>
          <cell r="H135"/>
          <cell r="I135"/>
          <cell r="J135"/>
          <cell r="K135"/>
          <cell r="L135"/>
          <cell r="M135"/>
          <cell r="N135"/>
          <cell r="O135">
            <v>221.9804752</v>
          </cell>
          <cell r="P135">
            <v>222.64641662559998</v>
          </cell>
          <cell r="Q135">
            <v>223.31435587547676</v>
          </cell>
          <cell r="R135">
            <v>223.98429894310317</v>
          </cell>
          <cell r="S135">
            <v>224.65625183993245</v>
          </cell>
          <cell r="T135">
            <v>225.3302205954522</v>
          </cell>
          <cell r="U135">
            <v>226.00621125723856</v>
          </cell>
          <cell r="V135">
            <v>226.68422989101023</v>
          </cell>
          <cell r="W135">
            <v>227.36428258068327</v>
          </cell>
          <cell r="X135">
            <v>228.04637542842531</v>
          </cell>
          <cell r="Y135">
            <v>228.73051455471051</v>
          </cell>
          <cell r="Z135">
            <v>229.41670609837462</v>
          </cell>
          <cell r="AA135">
            <v>230.10495621666973</v>
          </cell>
          <cell r="AB135">
            <v>230.79527108531977</v>
          </cell>
          <cell r="AC135">
            <v>231.48765689857569</v>
          </cell>
          <cell r="AD135">
            <v>232.18211986927136</v>
          </cell>
        </row>
        <row r="136">
          <cell r="B136" t="str">
            <v>Patients on Olumiant</v>
          </cell>
          <cell r="C136"/>
          <cell r="D136"/>
          <cell r="E136"/>
          <cell r="F136"/>
          <cell r="G136"/>
          <cell r="H136"/>
          <cell r="I136"/>
          <cell r="J136"/>
          <cell r="K136"/>
          <cell r="L136"/>
          <cell r="M136"/>
          <cell r="N136"/>
          <cell r="O136">
            <v>0</v>
          </cell>
          <cell r="P136">
            <v>4.4529283325120002</v>
          </cell>
          <cell r="Q136">
            <v>8.9325742350190716</v>
          </cell>
          <cell r="R136">
            <v>13.43905793658619</v>
          </cell>
          <cell r="S136">
            <v>15.725937628795274</v>
          </cell>
          <cell r="T136">
            <v>16.899766544658913</v>
          </cell>
          <cell r="U136">
            <v>17.628484478064607</v>
          </cell>
          <cell r="V136">
            <v>18.13473839128082</v>
          </cell>
          <cell r="W136">
            <v>18.416506889035347</v>
          </cell>
          <cell r="X136">
            <v>18.699802785130878</v>
          </cell>
          <cell r="Y136">
            <v>18.984632708040973</v>
          </cell>
          <cell r="Z136">
            <v>19.271003312263471</v>
          </cell>
          <cell r="AA136">
            <v>19.558921278416928</v>
          </cell>
          <cell r="AB136">
            <v>19.848393313337503</v>
          </cell>
          <cell r="AC136">
            <v>20.139426150176089</v>
          </cell>
          <cell r="AD136">
            <v>20.43202654849588</v>
          </cell>
          <cell r="AE136"/>
          <cell r="AF136"/>
          <cell r="AG136"/>
          <cell r="AH136"/>
          <cell r="AI136"/>
          <cell r="AJ136"/>
          <cell r="AK136"/>
          <cell r="AL136"/>
          <cell r="AM136"/>
          <cell r="AN136"/>
          <cell r="AO136"/>
          <cell r="AP136"/>
          <cell r="AQ136"/>
          <cell r="AR136"/>
        </row>
        <row r="137">
          <cell r="B137" t="str">
            <v>% penetration</v>
          </cell>
          <cell r="C137"/>
          <cell r="D137"/>
          <cell r="E137"/>
          <cell r="F137"/>
          <cell r="G137"/>
          <cell r="H137"/>
          <cell r="I137"/>
          <cell r="J137"/>
          <cell r="K137"/>
          <cell r="L137"/>
          <cell r="M137"/>
          <cell r="N137"/>
          <cell r="O137">
            <v>0</v>
          </cell>
          <cell r="P137">
            <v>0.02</v>
          </cell>
          <cell r="Q137">
            <v>0.04</v>
          </cell>
          <cell r="R137">
            <v>0.06</v>
          </cell>
          <cell r="S137">
            <v>7.0000000000000007E-2</v>
          </cell>
          <cell r="T137">
            <v>7.4999999999999997E-2</v>
          </cell>
          <cell r="U137">
            <v>7.8E-2</v>
          </cell>
          <cell r="V137">
            <v>0.08</v>
          </cell>
          <cell r="W137">
            <v>8.1000000000000003E-2</v>
          </cell>
          <cell r="X137">
            <v>8.2000000000000003E-2</v>
          </cell>
          <cell r="Y137">
            <v>8.3000000000000004E-2</v>
          </cell>
          <cell r="Z137">
            <v>8.4000000000000005E-2</v>
          </cell>
          <cell r="AA137">
            <v>8.5000000000000006E-2</v>
          </cell>
          <cell r="AB137">
            <v>8.6000000000000007E-2</v>
          </cell>
          <cell r="AC137">
            <v>8.7000000000000008E-2</v>
          </cell>
          <cell r="AD137">
            <v>8.8000000000000009E-2</v>
          </cell>
        </row>
        <row r="138">
          <cell r="B138" t="str">
            <v>Severe RA</v>
          </cell>
          <cell r="C138"/>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cell r="AD138"/>
          <cell r="AJ138"/>
          <cell r="AK138"/>
          <cell r="AL138"/>
          <cell r="AM138"/>
          <cell r="AN138"/>
          <cell r="AO138"/>
          <cell r="AP138"/>
          <cell r="AQ138"/>
          <cell r="AR138"/>
        </row>
        <row r="139">
          <cell r="B139" t="str">
            <v>% Patients</v>
          </cell>
          <cell r="C139"/>
          <cell r="D139"/>
          <cell r="E139"/>
          <cell r="F139"/>
          <cell r="G139"/>
          <cell r="H139"/>
          <cell r="I139"/>
          <cell r="J139"/>
          <cell r="K139"/>
          <cell r="L139"/>
          <cell r="M139"/>
          <cell r="N139"/>
          <cell r="O139">
            <v>0.25</v>
          </cell>
          <cell r="P139">
            <v>0.25</v>
          </cell>
          <cell r="Q139">
            <v>0.25</v>
          </cell>
          <cell r="R139">
            <v>0.25</v>
          </cell>
          <cell r="S139">
            <v>0.25</v>
          </cell>
          <cell r="T139">
            <v>0.25</v>
          </cell>
          <cell r="U139">
            <v>0.25</v>
          </cell>
          <cell r="V139">
            <v>0.25</v>
          </cell>
          <cell r="W139">
            <v>0.25</v>
          </cell>
          <cell r="X139">
            <v>0.25</v>
          </cell>
          <cell r="Y139">
            <v>0.25</v>
          </cell>
          <cell r="Z139">
            <v>0.25</v>
          </cell>
          <cell r="AA139">
            <v>0.25</v>
          </cell>
          <cell r="AB139">
            <v>0.25</v>
          </cell>
          <cell r="AC139">
            <v>0.25</v>
          </cell>
          <cell r="AD139">
            <v>0.25</v>
          </cell>
        </row>
        <row r="140">
          <cell r="B140" t="str">
            <v>Total Severe RA Patients</v>
          </cell>
          <cell r="C140"/>
          <cell r="D140"/>
          <cell r="E140"/>
          <cell r="F140"/>
          <cell r="G140"/>
          <cell r="H140"/>
          <cell r="I140"/>
          <cell r="J140"/>
          <cell r="K140"/>
          <cell r="L140"/>
          <cell r="M140"/>
          <cell r="N140"/>
          <cell r="O140">
            <v>110.9902376</v>
          </cell>
          <cell r="P140">
            <v>111.32320831279999</v>
          </cell>
          <cell r="Q140">
            <v>111.65717793773838</v>
          </cell>
          <cell r="R140">
            <v>111.99214947155158</v>
          </cell>
          <cell r="S140">
            <v>112.32812591996623</v>
          </cell>
          <cell r="T140">
            <v>112.6651102977261</v>
          </cell>
          <cell r="U140">
            <v>113.00310562861928</v>
          </cell>
          <cell r="V140">
            <v>113.34211494550512</v>
          </cell>
          <cell r="W140">
            <v>113.68214129034163</v>
          </cell>
          <cell r="X140">
            <v>114.02318771421265</v>
          </cell>
          <cell r="Y140">
            <v>114.36525727735525</v>
          </cell>
          <cell r="Z140">
            <v>114.70835304918731</v>
          </cell>
          <cell r="AA140">
            <v>115.05247810833487</v>
          </cell>
          <cell r="AB140">
            <v>115.39763554265988</v>
          </cell>
          <cell r="AC140">
            <v>115.74382844928785</v>
          </cell>
          <cell r="AD140">
            <v>116.09105993463568</v>
          </cell>
        </row>
        <row r="141">
          <cell r="B141" t="str">
            <v>Patients on Olumiant</v>
          </cell>
          <cell r="C141"/>
          <cell r="D141"/>
          <cell r="E141"/>
          <cell r="F141"/>
          <cell r="G141"/>
          <cell r="H141"/>
          <cell r="I141"/>
          <cell r="J141"/>
          <cell r="K141"/>
          <cell r="L141"/>
          <cell r="M141"/>
          <cell r="N141"/>
          <cell r="O141">
            <v>0</v>
          </cell>
          <cell r="P141">
            <v>1.5362602747166398</v>
          </cell>
          <cell r="Q141">
            <v>3.3497153381321514</v>
          </cell>
          <cell r="R141">
            <v>4.4796859788620633</v>
          </cell>
          <cell r="S141">
            <v>5.0547656663984801</v>
          </cell>
          <cell r="T141">
            <v>5.6332555148863053</v>
          </cell>
          <cell r="U141">
            <v>5.7631583870595842</v>
          </cell>
          <cell r="V141">
            <v>5.893789977166267</v>
          </cell>
          <cell r="W141">
            <v>6.0251534883881073</v>
          </cell>
          <cell r="X141">
            <v>6.1572521365674842</v>
          </cell>
          <cell r="Y141">
            <v>6.2900891502545395</v>
          </cell>
          <cell r="Z141">
            <v>6.4236677707544905</v>
          </cell>
          <cell r="AA141">
            <v>6.5579912521750883</v>
          </cell>
          <cell r="AB141">
            <v>6.6930628614742744</v>
          </cell>
          <cell r="AC141">
            <v>6.8288858785079842</v>
          </cell>
          <cell r="AD141">
            <v>6.9654635960781421</v>
          </cell>
          <cell r="AE141"/>
          <cell r="AF141"/>
          <cell r="AG141"/>
          <cell r="AH141"/>
          <cell r="AI141"/>
          <cell r="AJ141"/>
          <cell r="AK141"/>
          <cell r="AL141"/>
          <cell r="AM141"/>
          <cell r="AN141"/>
          <cell r="AO141"/>
          <cell r="AP141"/>
          <cell r="AQ141"/>
          <cell r="AR141"/>
        </row>
        <row r="142">
          <cell r="B142" t="str">
            <v>% penetration</v>
          </cell>
          <cell r="C142"/>
          <cell r="D142"/>
          <cell r="E142"/>
          <cell r="F142"/>
          <cell r="G142"/>
          <cell r="H142"/>
          <cell r="I142"/>
          <cell r="J142"/>
          <cell r="K142"/>
          <cell r="L142"/>
          <cell r="M142"/>
          <cell r="N142"/>
          <cell r="O142">
            <v>0</v>
          </cell>
          <cell r="P142">
            <v>1.38E-2</v>
          </cell>
          <cell r="Q142">
            <v>0.03</v>
          </cell>
          <cell r="R142">
            <v>0.04</v>
          </cell>
          <cell r="S142">
            <v>4.4999999999999998E-2</v>
          </cell>
          <cell r="T142">
            <v>0.05</v>
          </cell>
          <cell r="U142">
            <v>5.1000000000000004E-2</v>
          </cell>
          <cell r="V142">
            <v>5.2000000000000005E-2</v>
          </cell>
          <cell r="W142">
            <v>5.3000000000000005E-2</v>
          </cell>
          <cell r="X142">
            <v>5.4000000000000006E-2</v>
          </cell>
          <cell r="Y142">
            <v>5.5000000000000007E-2</v>
          </cell>
          <cell r="Z142">
            <v>5.6000000000000008E-2</v>
          </cell>
          <cell r="AA142">
            <v>5.7000000000000009E-2</v>
          </cell>
          <cell r="AB142">
            <v>5.800000000000001E-2</v>
          </cell>
          <cell r="AC142">
            <v>5.9000000000000011E-2</v>
          </cell>
          <cell r="AD142">
            <v>6.0000000000000012E-2</v>
          </cell>
        </row>
        <row r="143">
          <cell r="B143"/>
          <cell r="C143"/>
          <cell r="D143"/>
          <cell r="E143"/>
          <cell r="F143"/>
          <cell r="G143"/>
          <cell r="H143"/>
          <cell r="I143"/>
          <cell r="J143"/>
          <cell r="K143"/>
          <cell r="L143"/>
          <cell r="M143"/>
          <cell r="N143"/>
          <cell r="O143"/>
          <cell r="P143"/>
          <cell r="Q143"/>
          <cell r="R143"/>
          <cell r="S143"/>
          <cell r="T143"/>
          <cell r="U143"/>
          <cell r="V143"/>
          <cell r="W143"/>
          <cell r="X143"/>
          <cell r="Y143"/>
          <cell r="Z143"/>
          <cell r="AA143"/>
          <cell r="AB143"/>
          <cell r="AC143"/>
          <cell r="AD143"/>
        </row>
        <row r="144">
          <cell r="B144" t="str">
            <v>Total Patients on Olumiant</v>
          </cell>
          <cell r="C144"/>
          <cell r="D144"/>
          <cell r="E144"/>
          <cell r="F144"/>
          <cell r="G144"/>
          <cell r="H144"/>
          <cell r="I144"/>
          <cell r="J144"/>
          <cell r="K144"/>
          <cell r="L144"/>
          <cell r="M144"/>
          <cell r="N144"/>
          <cell r="O144">
            <v>0</v>
          </cell>
          <cell r="P144">
            <v>5.9891886072286402</v>
          </cell>
          <cell r="Q144">
            <v>12.282289573151223</v>
          </cell>
          <cell r="R144">
            <v>17.918743915448253</v>
          </cell>
          <cell r="S144">
            <v>20.780703295193753</v>
          </cell>
          <cell r="T144">
            <v>22.533022059545218</v>
          </cell>
          <cell r="U144">
            <v>23.39164286512419</v>
          </cell>
          <cell r="V144">
            <v>24.028528368447088</v>
          </cell>
          <cell r="W144">
            <v>24.441660377423453</v>
          </cell>
          <cell r="X144">
            <v>24.857054921698364</v>
          </cell>
          <cell r="Y144">
            <v>25.274721858295514</v>
          </cell>
          <cell r="Z144">
            <v>25.694671083017962</v>
          </cell>
          <cell r="AA144">
            <v>26.116912530592018</v>
          </cell>
          <cell r="AB144">
            <v>26.541456174811778</v>
          </cell>
          <cell r="AC144">
            <v>26.968312028684075</v>
          </cell>
          <cell r="AD144">
            <v>27.397490144574022</v>
          </cell>
        </row>
        <row r="145">
          <cell r="B145" t="str">
            <v>Price Per Patient/month ($)</v>
          </cell>
          <cell r="C145"/>
          <cell r="D145"/>
          <cell r="E145"/>
          <cell r="F145"/>
          <cell r="G145"/>
          <cell r="H145"/>
          <cell r="I145"/>
          <cell r="J145"/>
          <cell r="K145"/>
          <cell r="L145"/>
          <cell r="M145"/>
          <cell r="N145"/>
          <cell r="O145"/>
          <cell r="P145">
            <v>1500</v>
          </cell>
          <cell r="Q145">
            <v>1130.085</v>
          </cell>
          <cell r="R145">
            <v>1118.78415</v>
          </cell>
          <cell r="S145">
            <v>1107.5963084999999</v>
          </cell>
          <cell r="T145">
            <v>1096.5203454149998</v>
          </cell>
          <cell r="U145">
            <v>1085.5551419608498</v>
          </cell>
          <cell r="V145">
            <v>1074.6995905412414</v>
          </cell>
          <cell r="W145">
            <v>1063.952594635829</v>
          </cell>
          <cell r="X145">
            <v>1053.3130686894706</v>
          </cell>
          <cell r="Y145">
            <v>1042.7799380025758</v>
          </cell>
          <cell r="Z145">
            <v>1032.35213862255</v>
          </cell>
          <cell r="AA145">
            <v>1022.0286172363245</v>
          </cell>
          <cell r="AB145">
            <v>1011.8083310639613</v>
          </cell>
          <cell r="AC145">
            <v>1001.6902477533217</v>
          </cell>
          <cell r="AD145">
            <v>991.67334527578851</v>
          </cell>
        </row>
        <row r="146">
          <cell r="B146" t="str">
            <v>price increase/decrease</v>
          </cell>
          <cell r="C146"/>
          <cell r="D146"/>
          <cell r="E146"/>
          <cell r="F146"/>
          <cell r="G146"/>
          <cell r="H146"/>
          <cell r="I146"/>
          <cell r="J146"/>
          <cell r="K146"/>
          <cell r="L146"/>
          <cell r="M146"/>
          <cell r="N146"/>
          <cell r="O146"/>
          <cell r="P146"/>
          <cell r="Q146">
            <v>-0.01</v>
          </cell>
          <cell r="R146">
            <v>-0.01</v>
          </cell>
          <cell r="S146">
            <v>-0.01</v>
          </cell>
          <cell r="T146">
            <v>-0.01</v>
          </cell>
          <cell r="U146">
            <v>-0.01</v>
          </cell>
          <cell r="V146">
            <v>-0.01</v>
          </cell>
          <cell r="W146">
            <v>-0.01</v>
          </cell>
          <cell r="X146">
            <v>-0.01</v>
          </cell>
          <cell r="Y146">
            <v>-0.01</v>
          </cell>
          <cell r="Z146">
            <v>-0.01</v>
          </cell>
          <cell r="AA146">
            <v>-0.01</v>
          </cell>
          <cell r="AB146">
            <v>-0.01</v>
          </cell>
          <cell r="AC146">
            <v>-0.01</v>
          </cell>
          <cell r="AD146">
            <v>-0.01</v>
          </cell>
        </row>
        <row r="147">
          <cell r="B147" t="str">
            <v>Duration of therapy (# of months)</v>
          </cell>
          <cell r="C147"/>
          <cell r="D147"/>
          <cell r="E147"/>
          <cell r="F147"/>
          <cell r="G147"/>
          <cell r="H147"/>
          <cell r="I147"/>
          <cell r="J147"/>
          <cell r="K147"/>
          <cell r="L147"/>
          <cell r="M147"/>
          <cell r="N147"/>
          <cell r="O147"/>
          <cell r="P147">
            <v>6</v>
          </cell>
          <cell r="Q147">
            <v>7</v>
          </cell>
          <cell r="R147">
            <v>8</v>
          </cell>
          <cell r="S147">
            <v>9</v>
          </cell>
          <cell r="T147">
            <v>9.5</v>
          </cell>
          <cell r="U147">
            <v>10</v>
          </cell>
          <cell r="V147">
            <v>11</v>
          </cell>
          <cell r="W147">
            <v>11</v>
          </cell>
          <cell r="X147">
            <v>11</v>
          </cell>
          <cell r="Y147">
            <v>11</v>
          </cell>
          <cell r="Z147">
            <v>11</v>
          </cell>
          <cell r="AA147">
            <v>11</v>
          </cell>
          <cell r="AB147">
            <v>11</v>
          </cell>
          <cell r="AC147">
            <v>11</v>
          </cell>
          <cell r="AD147">
            <v>11</v>
          </cell>
        </row>
        <row r="148">
          <cell r="B148" t="str">
            <v>Compliance</v>
          </cell>
          <cell r="C148"/>
          <cell r="D148"/>
          <cell r="E148"/>
          <cell r="F148"/>
          <cell r="G148"/>
          <cell r="H148"/>
          <cell r="I148"/>
          <cell r="J148"/>
          <cell r="K148"/>
          <cell r="L148"/>
          <cell r="M148"/>
          <cell r="N148"/>
          <cell r="O148"/>
          <cell r="P148">
            <v>0.85</v>
          </cell>
          <cell r="Q148">
            <v>0.85</v>
          </cell>
          <cell r="R148">
            <v>0.85</v>
          </cell>
          <cell r="S148">
            <v>0.85</v>
          </cell>
          <cell r="T148">
            <v>0.85</v>
          </cell>
          <cell r="U148">
            <v>0.85</v>
          </cell>
          <cell r="V148">
            <v>0.85</v>
          </cell>
          <cell r="W148">
            <v>0.85</v>
          </cell>
          <cell r="X148">
            <v>0.85</v>
          </cell>
          <cell r="Y148">
            <v>0.85</v>
          </cell>
          <cell r="Z148">
            <v>0.85</v>
          </cell>
          <cell r="AA148">
            <v>0.85</v>
          </cell>
          <cell r="AB148">
            <v>0.85</v>
          </cell>
          <cell r="AC148">
            <v>0.85</v>
          </cell>
          <cell r="AD148">
            <v>0.85</v>
          </cell>
        </row>
        <row r="149">
          <cell r="B149" t="str">
            <v>Price Per Patient/Year ($)</v>
          </cell>
          <cell r="C149"/>
          <cell r="D149"/>
          <cell r="E149"/>
          <cell r="F149"/>
          <cell r="G149"/>
          <cell r="H149"/>
          <cell r="I149"/>
          <cell r="J149"/>
          <cell r="K149"/>
          <cell r="L149"/>
          <cell r="M149"/>
          <cell r="N149"/>
          <cell r="O149">
            <v>0</v>
          </cell>
          <cell r="P149">
            <v>7650</v>
          </cell>
          <cell r="Q149">
            <v>6724.0057500000003</v>
          </cell>
          <cell r="R149">
            <v>7607.7322199999999</v>
          </cell>
          <cell r="S149">
            <v>8473.1117600249981</v>
          </cell>
          <cell r="T149">
            <v>8854.4017892261236</v>
          </cell>
          <cell r="U149">
            <v>9227.2187066672232</v>
          </cell>
          <cell r="V149">
            <v>10048.441171560607</v>
          </cell>
          <cell r="W149">
            <v>9947.9567598449994</v>
          </cell>
          <cell r="X149">
            <v>9848.4771922465497</v>
          </cell>
          <cell r="Y149">
            <v>9749.9924203240844</v>
          </cell>
          <cell r="Z149">
            <v>9652.4924961208417</v>
          </cell>
          <cell r="AA149">
            <v>9555.9675711596337</v>
          </cell>
          <cell r="AB149">
            <v>9460.4078954480374</v>
          </cell>
          <cell r="AC149">
            <v>9365.803816493557</v>
          </cell>
          <cell r="AD149">
            <v>9272.1457783286223</v>
          </cell>
        </row>
        <row r="150">
          <cell r="B150" t="str">
            <v>Olumiant JP RA Sales ($mn)</v>
          </cell>
          <cell r="C150"/>
          <cell r="D150"/>
          <cell r="E150"/>
          <cell r="F150"/>
          <cell r="G150"/>
          <cell r="H150"/>
          <cell r="I150"/>
          <cell r="J150"/>
          <cell r="K150"/>
          <cell r="L150"/>
          <cell r="M150"/>
          <cell r="N150"/>
          <cell r="O150"/>
          <cell r="P150">
            <v>45.817292845299093</v>
          </cell>
          <cell r="Q150">
            <v>82.586185713033871</v>
          </cell>
          <cell r="R150">
            <v>136.32100542748464</v>
          </cell>
          <cell r="S150">
            <v>176.07722147209643</v>
          </cell>
          <cell r="T150">
            <v>199.51643084070889</v>
          </cell>
          <cell r="U150">
            <v>215.83980462475282</v>
          </cell>
          <cell r="V150">
            <v>241.44925374951575</v>
          </cell>
          <cell r="W150">
            <v>243.14458057342532</v>
          </cell>
          <cell r="X150">
            <v>244.80413846276619</v>
          </cell>
          <cell r="Y150">
            <v>246.4283465441807</v>
          </cell>
          <cell r="Z150">
            <v>248.01761981912406</v>
          </cell>
          <cell r="AA150">
            <v>249.57236920115</v>
          </cell>
          <cell r="AB150">
            <v>251.09300155287738</v>
          </cell>
          <cell r="AC150">
            <v>252.57991972263841</v>
          </cell>
          <cell r="AD150">
            <v>254.03352258081205</v>
          </cell>
        </row>
        <row r="151">
          <cell r="B151" t="str">
            <v>% Growth</v>
          </cell>
          <cell r="C151"/>
          <cell r="D151"/>
          <cell r="E151"/>
          <cell r="F151"/>
          <cell r="G151"/>
          <cell r="H151"/>
          <cell r="I151"/>
          <cell r="J151"/>
          <cell r="K151"/>
          <cell r="L151"/>
          <cell r="M151"/>
          <cell r="N151"/>
          <cell r="O151"/>
          <cell r="P151"/>
          <cell r="Q151">
            <v>0.80251124814126396</v>
          </cell>
          <cell r="R151">
            <v>0.65065142857142821</v>
          </cell>
          <cell r="S151">
            <v>0.29163675781249965</v>
          </cell>
          <cell r="T151">
            <v>0.13311891891891853</v>
          </cell>
          <cell r="U151">
            <v>8.1814684210526373E-2</v>
          </cell>
          <cell r="V151">
            <v>0.11865026086956532</v>
          </cell>
          <cell r="W151">
            <v>7.021462264150684E-3</v>
          </cell>
          <cell r="X151">
            <v>6.8253953488373858E-3</v>
          </cell>
          <cell r="Y151">
            <v>6.634724770641671E-3</v>
          </cell>
          <cell r="Z151">
            <v>6.4492307692306603E-3</v>
          </cell>
          <cell r="AA151">
            <v>6.2687053571427297E-3</v>
          </cell>
          <cell r="AB151">
            <v>6.0929515418503269E-3</v>
          </cell>
          <cell r="AC151">
            <v>5.9217826086956768E-3</v>
          </cell>
          <cell r="AD151">
            <v>5.7550214592270868E-3</v>
          </cell>
        </row>
        <row r="152">
          <cell r="B152"/>
          <cell r="C152"/>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cell r="AD152"/>
        </row>
        <row r="153">
          <cell r="B153" t="str">
            <v>SLE, UNITED STATES</v>
          </cell>
          <cell r="C153"/>
          <cell r="D153"/>
          <cell r="E153"/>
          <cell r="F153"/>
          <cell r="G153"/>
          <cell r="H153"/>
          <cell r="I153"/>
          <cell r="J153"/>
          <cell r="K153"/>
          <cell r="L153"/>
          <cell r="M153"/>
          <cell r="N153"/>
          <cell r="O153" t="str">
            <v>2016A</v>
          </cell>
          <cell r="P153" t="str">
            <v>2017A</v>
          </cell>
          <cell r="Q153" t="str">
            <v>2018A</v>
          </cell>
          <cell r="R153" t="str">
            <v>2019A</v>
          </cell>
          <cell r="S153" t="str">
            <v>2020A</v>
          </cell>
          <cell r="T153" t="str">
            <v>2021E</v>
          </cell>
          <cell r="U153" t="str">
            <v>2022E</v>
          </cell>
          <cell r="V153" t="str">
            <v>2023E</v>
          </cell>
          <cell r="W153" t="str">
            <v>2024E</v>
          </cell>
          <cell r="X153" t="str">
            <v>2025E</v>
          </cell>
          <cell r="Y153" t="str">
            <v>2026E</v>
          </cell>
          <cell r="Z153" t="str">
            <v>2027E</v>
          </cell>
          <cell r="AA153" t="str">
            <v>2028E</v>
          </cell>
          <cell r="AB153" t="str">
            <v>2029E</v>
          </cell>
          <cell r="AC153" t="str">
            <v>2030E</v>
          </cell>
          <cell r="AD153" t="str">
            <v>2031E</v>
          </cell>
        </row>
        <row r="154">
          <cell r="B154" t="str">
            <v>US population (000's)</v>
          </cell>
          <cell r="C154"/>
          <cell r="D154"/>
          <cell r="E154"/>
          <cell r="F154"/>
          <cell r="G154"/>
          <cell r="H154"/>
          <cell r="I154"/>
          <cell r="J154"/>
          <cell r="K154"/>
          <cell r="L154"/>
          <cell r="M154"/>
          <cell r="N154"/>
          <cell r="O154"/>
          <cell r="P154">
            <v>321604.90590501897</v>
          </cell>
          <cell r="Q154">
            <v>324853.44030809996</v>
          </cell>
          <cell r="R154">
            <v>328134.78818999999</v>
          </cell>
          <cell r="S154">
            <v>331449.28100000002</v>
          </cell>
          <cell r="T154">
            <v>334763.77381000004</v>
          </cell>
          <cell r="U154">
            <v>338111.41154810006</v>
          </cell>
          <cell r="V154">
            <v>341492.52566358109</v>
          </cell>
          <cell r="W154">
            <v>344907.45092021691</v>
          </cell>
          <cell r="X154">
            <v>348356.52542941907</v>
          </cell>
          <cell r="Y154">
            <v>351840.09068371326</v>
          </cell>
          <cell r="Z154">
            <v>355358.4915905504</v>
          </cell>
          <cell r="AA154">
            <v>358912.07650645589</v>
          </cell>
          <cell r="AB154">
            <v>362501.19727152045</v>
          </cell>
          <cell r="AC154">
            <v>366126.20924423565</v>
          </cell>
          <cell r="AD154">
            <v>369787.47133667802</v>
          </cell>
        </row>
        <row r="155">
          <cell r="B155" t="str">
            <v>% growth</v>
          </cell>
          <cell r="C155"/>
          <cell r="D155"/>
          <cell r="E155"/>
          <cell r="F155"/>
          <cell r="G155"/>
          <cell r="H155"/>
          <cell r="I155"/>
          <cell r="J155"/>
          <cell r="K155"/>
          <cell r="L155"/>
          <cell r="M155"/>
          <cell r="N155"/>
          <cell r="O155"/>
          <cell r="P155">
            <v>0.01</v>
          </cell>
          <cell r="Q155">
            <v>0.01</v>
          </cell>
          <cell r="R155">
            <v>0.01</v>
          </cell>
          <cell r="S155">
            <v>0.01</v>
          </cell>
          <cell r="T155">
            <v>0.01</v>
          </cell>
          <cell r="U155">
            <v>0.01</v>
          </cell>
          <cell r="V155">
            <v>0.01</v>
          </cell>
          <cell r="W155">
            <v>0.01</v>
          </cell>
          <cell r="X155">
            <v>0.01</v>
          </cell>
          <cell r="Y155">
            <v>0.01</v>
          </cell>
          <cell r="Z155">
            <v>0.01</v>
          </cell>
          <cell r="AA155">
            <v>0.01</v>
          </cell>
          <cell r="AB155">
            <v>0.01</v>
          </cell>
          <cell r="AC155">
            <v>0.01</v>
          </cell>
          <cell r="AD155">
            <v>0.01</v>
          </cell>
        </row>
        <row r="156">
          <cell r="B156" t="str">
            <v>Prevalence Lupus</v>
          </cell>
          <cell r="C156"/>
          <cell r="D156"/>
          <cell r="E156"/>
          <cell r="F156"/>
          <cell r="G156"/>
          <cell r="H156"/>
          <cell r="I156"/>
          <cell r="J156"/>
          <cell r="K156"/>
          <cell r="L156"/>
          <cell r="M156"/>
          <cell r="N156"/>
          <cell r="O156"/>
          <cell r="P156"/>
          <cell r="Q156"/>
          <cell r="R156">
            <v>1500</v>
          </cell>
          <cell r="S156">
            <v>1515.1515151515152</v>
          </cell>
          <cell r="T156">
            <v>1530.3030303030307</v>
          </cell>
          <cell r="U156">
            <v>1545.606060606061</v>
          </cell>
          <cell r="V156">
            <v>1561.0621212121218</v>
          </cell>
          <cell r="W156">
            <v>1576.6727424242431</v>
          </cell>
          <cell r="X156">
            <v>1592.4394698484853</v>
          </cell>
          <cell r="Y156">
            <v>1608.3638645469703</v>
          </cell>
          <cell r="Z156">
            <v>1624.4475031924401</v>
          </cell>
          <cell r="AA156">
            <v>1640.6919782243642</v>
          </cell>
          <cell r="AB156">
            <v>1657.0988980066079</v>
          </cell>
          <cell r="AC156">
            <v>1673.6698869866741</v>
          </cell>
          <cell r="AD156">
            <v>1690.4065858565409</v>
          </cell>
          <cell r="AJ156"/>
          <cell r="AK156"/>
          <cell r="AL156"/>
          <cell r="AM156"/>
          <cell r="AN156"/>
          <cell r="AO156"/>
          <cell r="AP156"/>
          <cell r="AQ156"/>
          <cell r="AR156"/>
        </row>
        <row r="157">
          <cell r="B157" t="str">
            <v>Prevelance rate</v>
          </cell>
          <cell r="C157"/>
          <cell r="D157"/>
          <cell r="E157"/>
          <cell r="F157"/>
          <cell r="G157"/>
          <cell r="H157"/>
          <cell r="I157"/>
          <cell r="J157"/>
          <cell r="K157"/>
          <cell r="L157"/>
          <cell r="M157"/>
          <cell r="N157"/>
          <cell r="O157"/>
          <cell r="P157"/>
          <cell r="Q157"/>
          <cell r="R157">
            <v>4.5712922066996889E-3</v>
          </cell>
          <cell r="S157">
            <v>4.5712922066996889E-3</v>
          </cell>
          <cell r="T157">
            <v>4.5712922066996889E-3</v>
          </cell>
          <cell r="U157">
            <v>4.5712922066996889E-3</v>
          </cell>
          <cell r="V157">
            <v>4.5712922066996889E-3</v>
          </cell>
          <cell r="W157">
            <v>4.5712922066996889E-3</v>
          </cell>
          <cell r="X157">
            <v>4.5712922066996889E-3</v>
          </cell>
          <cell r="Y157">
            <v>4.5712922066996889E-3</v>
          </cell>
          <cell r="Z157">
            <v>4.5712922066996889E-3</v>
          </cell>
          <cell r="AA157">
            <v>4.5712922066996889E-3</v>
          </cell>
          <cell r="AB157">
            <v>4.5712922066996889E-3</v>
          </cell>
          <cell r="AC157">
            <v>4.5712922066996889E-3</v>
          </cell>
          <cell r="AD157">
            <v>4.5712922066996889E-3</v>
          </cell>
        </row>
        <row r="158">
          <cell r="B158" t="str">
            <v>Prevalence SLE</v>
          </cell>
          <cell r="C158"/>
          <cell r="D158"/>
          <cell r="E158"/>
          <cell r="F158"/>
          <cell r="G158"/>
          <cell r="H158"/>
          <cell r="I158"/>
          <cell r="J158"/>
          <cell r="K158"/>
          <cell r="L158"/>
          <cell r="M158"/>
          <cell r="N158"/>
          <cell r="O158"/>
          <cell r="P158"/>
          <cell r="Q158"/>
          <cell r="R158">
            <v>1050</v>
          </cell>
          <cell r="S158">
            <v>1060.6060606060605</v>
          </cell>
          <cell r="T158">
            <v>1071.2121212121215</v>
          </cell>
          <cell r="U158">
            <v>1081.9242424242425</v>
          </cell>
          <cell r="V158">
            <v>1092.7434848484852</v>
          </cell>
          <cell r="W158">
            <v>1103.67091969697</v>
          </cell>
          <cell r="X158">
            <v>1114.7076288939395</v>
          </cell>
          <cell r="Y158">
            <v>1125.8547051828791</v>
          </cell>
          <cell r="Z158">
            <v>1137.1132522347079</v>
          </cell>
          <cell r="AA158">
            <v>1148.4843847570548</v>
          </cell>
          <cell r="AB158">
            <v>1159.9692286046254</v>
          </cell>
          <cell r="AC158">
            <v>1171.5689208906717</v>
          </cell>
          <cell r="AD158">
            <v>1183.2846100995785</v>
          </cell>
          <cell r="AJ158"/>
          <cell r="AK158"/>
          <cell r="AL158"/>
          <cell r="AM158"/>
          <cell r="AN158"/>
          <cell r="AO158"/>
          <cell r="AP158"/>
          <cell r="AQ158"/>
          <cell r="AR158"/>
        </row>
        <row r="159">
          <cell r="B159" t="str">
            <v>% Lupus</v>
          </cell>
          <cell r="C159"/>
          <cell r="D159"/>
          <cell r="E159"/>
          <cell r="F159"/>
          <cell r="G159"/>
          <cell r="H159"/>
          <cell r="I159"/>
          <cell r="J159"/>
          <cell r="K159"/>
          <cell r="L159"/>
          <cell r="M159"/>
          <cell r="N159"/>
          <cell r="O159"/>
          <cell r="P159"/>
          <cell r="Q159"/>
          <cell r="R159">
            <v>0.7</v>
          </cell>
          <cell r="S159">
            <v>0.7</v>
          </cell>
          <cell r="T159">
            <v>0.7</v>
          </cell>
          <cell r="U159">
            <v>0.7</v>
          </cell>
          <cell r="V159">
            <v>0.7</v>
          </cell>
          <cell r="W159">
            <v>0.7</v>
          </cell>
          <cell r="X159">
            <v>0.7</v>
          </cell>
          <cell r="Y159">
            <v>0.7</v>
          </cell>
          <cell r="Z159">
            <v>0.7</v>
          </cell>
          <cell r="AA159">
            <v>0.7</v>
          </cell>
          <cell r="AB159">
            <v>0.7</v>
          </cell>
          <cell r="AC159">
            <v>0.7</v>
          </cell>
          <cell r="AD159">
            <v>0.7</v>
          </cell>
        </row>
        <row r="160">
          <cell r="B160" t="str">
            <v>Total Treatable Patients</v>
          </cell>
          <cell r="C160"/>
          <cell r="D160"/>
          <cell r="E160"/>
          <cell r="F160"/>
          <cell r="G160"/>
          <cell r="H160"/>
          <cell r="I160"/>
          <cell r="J160"/>
          <cell r="K160"/>
          <cell r="L160"/>
          <cell r="M160"/>
          <cell r="N160"/>
          <cell r="O160"/>
          <cell r="P160"/>
          <cell r="Q160"/>
          <cell r="R160">
            <v>840</v>
          </cell>
          <cell r="S160">
            <v>848.4848484848485</v>
          </cell>
          <cell r="T160">
            <v>856.96969696969722</v>
          </cell>
          <cell r="U160">
            <v>865.53939393939402</v>
          </cell>
          <cell r="V160">
            <v>874.19478787878825</v>
          </cell>
          <cell r="W160">
            <v>882.93673575757612</v>
          </cell>
          <cell r="X160">
            <v>891.76610311515162</v>
          </cell>
          <cell r="Y160">
            <v>900.68376414630336</v>
          </cell>
          <cell r="Z160">
            <v>909.69060178776635</v>
          </cell>
          <cell r="AA160">
            <v>918.78750780564394</v>
          </cell>
          <cell r="AB160">
            <v>927.97538288370038</v>
          </cell>
          <cell r="AC160">
            <v>937.25513671253748</v>
          </cell>
          <cell r="AD160">
            <v>946.62768807966279</v>
          </cell>
          <cell r="AJ160"/>
          <cell r="AK160"/>
          <cell r="AL160"/>
          <cell r="AM160"/>
          <cell r="AN160"/>
          <cell r="AO160"/>
          <cell r="AP160"/>
          <cell r="AQ160"/>
          <cell r="AR160"/>
        </row>
        <row r="161">
          <cell r="B161" t="str">
            <v>% Progressing to Therapies</v>
          </cell>
          <cell r="C161"/>
          <cell r="D161"/>
          <cell r="E161"/>
          <cell r="F161"/>
          <cell r="G161"/>
          <cell r="H161"/>
          <cell r="I161"/>
          <cell r="J161"/>
          <cell r="K161"/>
          <cell r="L161"/>
          <cell r="M161"/>
          <cell r="N161"/>
          <cell r="O161"/>
          <cell r="P161"/>
          <cell r="Q161"/>
          <cell r="R161">
            <v>0.8</v>
          </cell>
          <cell r="S161">
            <v>0.8</v>
          </cell>
          <cell r="T161">
            <v>0.8</v>
          </cell>
          <cell r="U161">
            <v>0.8</v>
          </cell>
          <cell r="V161">
            <v>0.8</v>
          </cell>
          <cell r="W161">
            <v>0.8</v>
          </cell>
          <cell r="X161">
            <v>0.8</v>
          </cell>
          <cell r="Y161">
            <v>0.8</v>
          </cell>
          <cell r="Z161">
            <v>0.8</v>
          </cell>
          <cell r="AA161">
            <v>0.8</v>
          </cell>
          <cell r="AB161">
            <v>0.8</v>
          </cell>
          <cell r="AC161">
            <v>0.8</v>
          </cell>
          <cell r="AD161">
            <v>0.8</v>
          </cell>
        </row>
        <row r="162">
          <cell r="B162"/>
          <cell r="C162"/>
          <cell r="D162"/>
          <cell r="E162"/>
          <cell r="F162"/>
          <cell r="G162"/>
          <cell r="H162"/>
          <cell r="I162"/>
          <cell r="J162"/>
          <cell r="K162"/>
          <cell r="L162"/>
          <cell r="M162"/>
          <cell r="N162"/>
          <cell r="O162"/>
          <cell r="P162"/>
          <cell r="Q162"/>
          <cell r="R162"/>
          <cell r="S162"/>
          <cell r="T162"/>
          <cell r="U162"/>
          <cell r="V162"/>
          <cell r="W162"/>
          <cell r="X162"/>
          <cell r="Y162"/>
          <cell r="Z162"/>
          <cell r="AA162"/>
          <cell r="AB162"/>
          <cell r="AC162"/>
          <cell r="AD162"/>
        </row>
        <row r="163">
          <cell r="B163" t="str">
            <v>Total Patients on Olumiant</v>
          </cell>
          <cell r="C163"/>
          <cell r="D163"/>
          <cell r="E163"/>
          <cell r="F163"/>
          <cell r="G163"/>
          <cell r="H163"/>
          <cell r="I163"/>
          <cell r="J163"/>
          <cell r="K163"/>
          <cell r="L163"/>
          <cell r="M163"/>
          <cell r="N163"/>
          <cell r="O163"/>
          <cell r="P163"/>
          <cell r="Q163"/>
          <cell r="R163"/>
          <cell r="S163"/>
          <cell r="T163"/>
          <cell r="U163"/>
          <cell r="V163">
            <v>0.87419478787878824</v>
          </cell>
          <cell r="W163">
            <v>5.2976204145454568</v>
          </cell>
          <cell r="X163">
            <v>8.9176610311515159</v>
          </cell>
          <cell r="Y163">
            <v>13.510256462194549</v>
          </cell>
          <cell r="Z163">
            <v>18.193812035755329</v>
          </cell>
          <cell r="AA163">
            <v>22.969687695141101</v>
          </cell>
          <cell r="AB163">
            <v>27.83926148651101</v>
          </cell>
          <cell r="AC163">
            <v>32.803929784938816</v>
          </cell>
          <cell r="AD163">
            <v>3.7865107523186512</v>
          </cell>
        </row>
        <row r="164">
          <cell r="B164" t="str">
            <v>Penetration</v>
          </cell>
          <cell r="C164"/>
          <cell r="D164"/>
          <cell r="E164"/>
          <cell r="F164"/>
          <cell r="G164"/>
          <cell r="H164"/>
          <cell r="I164"/>
          <cell r="J164"/>
          <cell r="K164"/>
          <cell r="L164"/>
          <cell r="M164"/>
          <cell r="N164"/>
          <cell r="O164"/>
          <cell r="P164"/>
          <cell r="Q164"/>
          <cell r="R164"/>
          <cell r="S164"/>
          <cell r="T164"/>
          <cell r="U164"/>
          <cell r="V164">
            <v>1E-3</v>
          </cell>
          <cell r="W164">
            <v>6.0000000000000001E-3</v>
          </cell>
          <cell r="X164">
            <v>0.01</v>
          </cell>
          <cell r="Y164">
            <v>1.4999999999999999E-2</v>
          </cell>
          <cell r="Z164">
            <v>0.02</v>
          </cell>
          <cell r="AA164">
            <v>2.5000000000000001E-2</v>
          </cell>
          <cell r="AB164">
            <v>0.03</v>
          </cell>
          <cell r="AC164">
            <v>3.5000000000000003E-2</v>
          </cell>
          <cell r="AD164">
            <v>4.0000000000000001E-3</v>
          </cell>
        </row>
        <row r="165">
          <cell r="B165"/>
          <cell r="C165"/>
          <cell r="D165"/>
          <cell r="E165"/>
          <cell r="F165"/>
          <cell r="G165"/>
          <cell r="H165"/>
          <cell r="I165"/>
          <cell r="J165"/>
          <cell r="K165"/>
          <cell r="L165"/>
          <cell r="M165"/>
          <cell r="N165"/>
          <cell r="O165"/>
          <cell r="P165"/>
          <cell r="Q165"/>
          <cell r="R165"/>
          <cell r="S165"/>
          <cell r="T165"/>
          <cell r="U165"/>
          <cell r="V165"/>
          <cell r="W165"/>
          <cell r="X165"/>
          <cell r="Y165"/>
          <cell r="Z165"/>
          <cell r="AA165"/>
          <cell r="AB165"/>
          <cell r="AC165"/>
          <cell r="AD165"/>
        </row>
        <row r="166">
          <cell r="B166" t="str">
            <v>Gross Price Per month ($)</v>
          </cell>
          <cell r="C166"/>
          <cell r="D166"/>
          <cell r="E166"/>
          <cell r="F166"/>
          <cell r="G166"/>
          <cell r="H166"/>
          <cell r="I166"/>
          <cell r="J166"/>
          <cell r="K166"/>
          <cell r="L166"/>
          <cell r="M166"/>
          <cell r="N166"/>
          <cell r="O166"/>
          <cell r="P166"/>
          <cell r="Q166"/>
          <cell r="R166"/>
          <cell r="S166"/>
          <cell r="T166"/>
          <cell r="U166"/>
          <cell r="V166">
            <v>2622.1860000000001</v>
          </cell>
          <cell r="W166">
            <v>2753.2953000000002</v>
          </cell>
          <cell r="X166">
            <v>2890.9600650000002</v>
          </cell>
          <cell r="Y166">
            <v>3035.5080682500002</v>
          </cell>
          <cell r="Z166">
            <v>3187.2834716625002</v>
          </cell>
          <cell r="AA166">
            <v>3346.6476452456254</v>
          </cell>
          <cell r="AB166">
            <v>3513.9800275079069</v>
          </cell>
          <cell r="AC166">
            <v>3513.9800275079069</v>
          </cell>
          <cell r="AD166">
            <v>3513.9800275079069</v>
          </cell>
        </row>
        <row r="167">
          <cell r="B167" t="str">
            <v>price increase</v>
          </cell>
          <cell r="C167"/>
          <cell r="D167"/>
          <cell r="E167"/>
          <cell r="F167"/>
          <cell r="G167"/>
          <cell r="H167"/>
          <cell r="I167"/>
          <cell r="J167"/>
          <cell r="K167"/>
          <cell r="L167"/>
          <cell r="M167"/>
          <cell r="N167"/>
          <cell r="O167"/>
          <cell r="P167"/>
          <cell r="Q167"/>
          <cell r="R167"/>
          <cell r="S167"/>
          <cell r="T167"/>
          <cell r="U167"/>
          <cell r="V167">
            <v>0.05</v>
          </cell>
          <cell r="W167">
            <v>0.05</v>
          </cell>
          <cell r="X167">
            <v>0.05</v>
          </cell>
          <cell r="Y167">
            <v>0.05</v>
          </cell>
          <cell r="Z167">
            <v>0.05</v>
          </cell>
          <cell r="AA167">
            <v>0.05</v>
          </cell>
          <cell r="AB167">
            <v>0.05</v>
          </cell>
          <cell r="AC167">
            <v>0</v>
          </cell>
          <cell r="AD167">
            <v>0</v>
          </cell>
        </row>
        <row r="168">
          <cell r="B168" t="str">
            <v>% Discount</v>
          </cell>
          <cell r="C168"/>
          <cell r="D168"/>
          <cell r="E168"/>
          <cell r="F168"/>
          <cell r="G168"/>
          <cell r="H168"/>
          <cell r="I168"/>
          <cell r="J168"/>
          <cell r="K168"/>
          <cell r="L168"/>
          <cell r="M168"/>
          <cell r="N168"/>
          <cell r="O168"/>
          <cell r="P168"/>
          <cell r="Q168"/>
          <cell r="R168"/>
          <cell r="S168"/>
          <cell r="T168"/>
          <cell r="U168"/>
          <cell r="V168">
            <v>0.11000000000000001</v>
          </cell>
          <cell r="W168">
            <v>0.11500000000000002</v>
          </cell>
          <cell r="X168">
            <v>0.12000000000000002</v>
          </cell>
          <cell r="Y168">
            <v>0.12500000000000003</v>
          </cell>
          <cell r="Z168">
            <v>0.13000000000000003</v>
          </cell>
          <cell r="AA168">
            <v>0.13500000000000004</v>
          </cell>
          <cell r="AB168">
            <v>0.14000000000000004</v>
          </cell>
          <cell r="AC168">
            <v>0.3</v>
          </cell>
          <cell r="AD168">
            <v>0.30499999999999999</v>
          </cell>
        </row>
        <row r="169">
          <cell r="B169" t="str">
            <v>Net Price per month ($)</v>
          </cell>
          <cell r="C169"/>
          <cell r="D169"/>
          <cell r="E169"/>
          <cell r="F169"/>
          <cell r="G169"/>
          <cell r="H169"/>
          <cell r="I169"/>
          <cell r="J169"/>
          <cell r="K169"/>
          <cell r="L169"/>
          <cell r="M169"/>
          <cell r="N169"/>
          <cell r="O169"/>
          <cell r="P169"/>
          <cell r="Q169"/>
          <cell r="R169"/>
          <cell r="S169"/>
          <cell r="T169"/>
          <cell r="U169"/>
          <cell r="V169">
            <v>2333.7455400000003</v>
          </cell>
          <cell r="W169">
            <v>2436.6663405000004</v>
          </cell>
          <cell r="X169">
            <v>2544.0448572</v>
          </cell>
          <cell r="Y169">
            <v>2656.06955971875</v>
          </cell>
          <cell r="Z169">
            <v>2772.9366203463751</v>
          </cell>
          <cell r="AA169">
            <v>2894.8502131374657</v>
          </cell>
          <cell r="AB169">
            <v>3022.0228236568</v>
          </cell>
          <cell r="AC169">
            <v>2459.7860192555345</v>
          </cell>
          <cell r="AD169">
            <v>2442.2161191179957</v>
          </cell>
        </row>
        <row r="170">
          <cell r="B170" t="str">
            <v>Duration of therapy (# of months)</v>
          </cell>
          <cell r="C170"/>
          <cell r="D170"/>
          <cell r="E170"/>
          <cell r="F170"/>
          <cell r="G170"/>
          <cell r="H170"/>
          <cell r="I170"/>
          <cell r="J170"/>
          <cell r="K170"/>
          <cell r="L170"/>
          <cell r="M170"/>
          <cell r="N170"/>
          <cell r="O170"/>
          <cell r="P170"/>
          <cell r="Q170"/>
          <cell r="R170"/>
          <cell r="S170"/>
          <cell r="T170"/>
          <cell r="U170"/>
          <cell r="V170">
            <v>9</v>
          </cell>
          <cell r="W170">
            <v>10</v>
          </cell>
          <cell r="X170">
            <v>10.5</v>
          </cell>
          <cell r="Y170">
            <v>11</v>
          </cell>
          <cell r="Z170">
            <v>11</v>
          </cell>
          <cell r="AA170">
            <v>11</v>
          </cell>
          <cell r="AB170">
            <v>11</v>
          </cell>
          <cell r="AC170">
            <v>11</v>
          </cell>
          <cell r="AD170">
            <v>11</v>
          </cell>
        </row>
        <row r="171">
          <cell r="B171" t="str">
            <v>Compliance</v>
          </cell>
          <cell r="C171"/>
          <cell r="D171"/>
          <cell r="E171"/>
          <cell r="F171"/>
          <cell r="G171"/>
          <cell r="H171"/>
          <cell r="I171"/>
          <cell r="J171"/>
          <cell r="K171"/>
          <cell r="L171"/>
          <cell r="M171"/>
          <cell r="N171"/>
          <cell r="O171"/>
          <cell r="P171"/>
          <cell r="Q171"/>
          <cell r="R171"/>
          <cell r="S171"/>
          <cell r="T171"/>
          <cell r="U171"/>
          <cell r="V171">
            <v>0.85</v>
          </cell>
          <cell r="W171">
            <v>0.85</v>
          </cell>
          <cell r="X171">
            <v>0.85</v>
          </cell>
          <cell r="Y171">
            <v>0.85</v>
          </cell>
          <cell r="Z171">
            <v>0.85</v>
          </cell>
          <cell r="AA171">
            <v>0.85</v>
          </cell>
          <cell r="AB171">
            <v>0.85</v>
          </cell>
          <cell r="AC171">
            <v>0.85</v>
          </cell>
          <cell r="AD171">
            <v>0.85</v>
          </cell>
        </row>
        <row r="172">
          <cell r="B172" t="str">
            <v>Price Per Patient/Year ($)</v>
          </cell>
          <cell r="C172"/>
          <cell r="D172"/>
          <cell r="E172"/>
          <cell r="F172"/>
          <cell r="G172"/>
          <cell r="H172"/>
          <cell r="I172"/>
          <cell r="J172"/>
          <cell r="K172"/>
          <cell r="L172"/>
          <cell r="M172"/>
          <cell r="N172"/>
          <cell r="O172"/>
          <cell r="P172"/>
          <cell r="Q172"/>
          <cell r="R172"/>
          <cell r="S172"/>
          <cell r="T172"/>
          <cell r="U172"/>
          <cell r="V172">
            <v>17853.153381</v>
          </cell>
          <cell r="W172">
            <v>20711.663894250003</v>
          </cell>
          <cell r="X172">
            <v>22705.600350509998</v>
          </cell>
          <cell r="Y172">
            <v>24834.250383370312</v>
          </cell>
          <cell r="Z172">
            <v>25926.957400238607</v>
          </cell>
          <cell r="AA172">
            <v>27066.849492835307</v>
          </cell>
          <cell r="AB172">
            <v>28255.913401191079</v>
          </cell>
          <cell r="AC172">
            <v>22998.999280039247</v>
          </cell>
          <cell r="AD172">
            <v>22834.72071375326</v>
          </cell>
        </row>
        <row r="173">
          <cell r="B173" t="str">
            <v>Olumiant US SLE Sales ($mn)</v>
          </cell>
          <cell r="C173"/>
          <cell r="D173"/>
          <cell r="E173"/>
          <cell r="F173"/>
          <cell r="G173"/>
          <cell r="H173"/>
          <cell r="I173"/>
          <cell r="J173"/>
          <cell r="K173"/>
          <cell r="L173"/>
          <cell r="M173"/>
          <cell r="N173"/>
          <cell r="O173"/>
          <cell r="P173"/>
          <cell r="Q173"/>
          <cell r="R173"/>
          <cell r="S173"/>
          <cell r="T173"/>
          <cell r="U173"/>
          <cell r="V173">
            <v>15.607133632870767</v>
          </cell>
          <cell r="W173">
            <v>109.72253346538288</v>
          </cell>
          <cell r="X173">
            <v>202.48084743464321</v>
          </cell>
          <cell r="Y173">
            <v>335.51709172568621</v>
          </cell>
          <cell r="Z173">
            <v>471.71018959897685</v>
          </cell>
          <cell r="AA173">
            <v>621.71707974181538</v>
          </cell>
          <cell r="AB173">
            <v>786.62376171596907</v>
          </cell>
          <cell r="AC173">
            <v>754.45755750626586</v>
          </cell>
          <cell r="AD173">
            <v>86.463915508820151</v>
          </cell>
        </row>
        <row r="174">
          <cell r="B174" t="str">
            <v>% Growth</v>
          </cell>
          <cell r="C174"/>
          <cell r="D174"/>
          <cell r="E174"/>
          <cell r="F174"/>
          <cell r="G174"/>
          <cell r="H174"/>
          <cell r="I174"/>
          <cell r="J174"/>
          <cell r="K174"/>
          <cell r="L174"/>
          <cell r="M174"/>
          <cell r="N174"/>
          <cell r="O174"/>
          <cell r="P174"/>
          <cell r="Q174"/>
          <cell r="R174"/>
          <cell r="S174"/>
          <cell r="T174"/>
          <cell r="U174"/>
          <cell r="V174"/>
          <cell r="W174">
            <v>6.0302808988764056</v>
          </cell>
          <cell r="X174">
            <v>0.84538983050847338</v>
          </cell>
          <cell r="Y174">
            <v>0.6570312500000004</v>
          </cell>
          <cell r="Z174">
            <v>0.40592000000000028</v>
          </cell>
          <cell r="AA174">
            <v>0.3180064655172416</v>
          </cell>
          <cell r="AB174">
            <v>0.26524393063583773</v>
          </cell>
          <cell r="AC174">
            <v>-4.089147286821683E-2</v>
          </cell>
          <cell r="AD174">
            <v>-0.88539591836734688</v>
          </cell>
        </row>
        <row r="175">
          <cell r="B175"/>
          <cell r="C175"/>
          <cell r="D175"/>
          <cell r="E175"/>
          <cell r="F175"/>
          <cell r="G175"/>
          <cell r="H175"/>
          <cell r="I175"/>
          <cell r="J175"/>
          <cell r="K175"/>
          <cell r="L175"/>
          <cell r="M175"/>
          <cell r="N175"/>
          <cell r="O175"/>
          <cell r="P175"/>
          <cell r="Q175"/>
          <cell r="R175"/>
          <cell r="S175"/>
          <cell r="T175"/>
          <cell r="U175"/>
          <cell r="V175"/>
          <cell r="W175"/>
          <cell r="X175"/>
          <cell r="Y175"/>
          <cell r="Z175"/>
          <cell r="AA175"/>
          <cell r="AB175"/>
          <cell r="AC175"/>
          <cell r="AD175"/>
        </row>
        <row r="176">
          <cell r="B176" t="str">
            <v>SLE, EUROPE</v>
          </cell>
          <cell r="C176"/>
          <cell r="D176" t="str">
            <v>2005A</v>
          </cell>
          <cell r="E176" t="str">
            <v>2006A</v>
          </cell>
          <cell r="F176" t="str">
            <v>2007A</v>
          </cell>
          <cell r="G176" t="str">
            <v>2008A</v>
          </cell>
          <cell r="H176" t="str">
            <v>2009A</v>
          </cell>
          <cell r="I176" t="str">
            <v>2010A</v>
          </cell>
          <cell r="J176" t="str">
            <v>2011A</v>
          </cell>
          <cell r="K176" t="str">
            <v>2012A</v>
          </cell>
          <cell r="L176" t="str">
            <v>2013A</v>
          </cell>
          <cell r="M176" t="str">
            <v>2014A</v>
          </cell>
          <cell r="N176" t="str">
            <v>2015A</v>
          </cell>
          <cell r="O176" t="str">
            <v>2016A</v>
          </cell>
          <cell r="P176" t="str">
            <v>2017A</v>
          </cell>
          <cell r="Q176" t="str">
            <v>2018A</v>
          </cell>
          <cell r="R176" t="str">
            <v>2019A</v>
          </cell>
          <cell r="S176" t="str">
            <v>2020A</v>
          </cell>
          <cell r="T176" t="str">
            <v>2021E</v>
          </cell>
          <cell r="U176" t="str">
            <v>2022E</v>
          </cell>
          <cell r="V176" t="str">
            <v>2023E</v>
          </cell>
          <cell r="W176" t="str">
            <v>2024E</v>
          </cell>
          <cell r="X176" t="str">
            <v>2025E</v>
          </cell>
          <cell r="Y176" t="str">
            <v>2026E</v>
          </cell>
          <cell r="Z176" t="str">
            <v>2027E</v>
          </cell>
          <cell r="AA176" t="str">
            <v>2028E</v>
          </cell>
          <cell r="AB176" t="str">
            <v>2029E</v>
          </cell>
          <cell r="AC176" t="str">
            <v>2030E</v>
          </cell>
          <cell r="AD176" t="str">
            <v>2031E</v>
          </cell>
        </row>
        <row r="177">
          <cell r="B177" t="str">
            <v>EU addressable population (000's)</v>
          </cell>
          <cell r="C177"/>
          <cell r="D177"/>
          <cell r="E177"/>
          <cell r="F177"/>
          <cell r="G177"/>
          <cell r="H177"/>
          <cell r="I177"/>
          <cell r="J177"/>
          <cell r="K177"/>
          <cell r="L177"/>
          <cell r="M177"/>
          <cell r="N177"/>
          <cell r="O177"/>
          <cell r="P177"/>
          <cell r="Q177">
            <v>324368.90999999997</v>
          </cell>
          <cell r="R177">
            <v>324734.66200000001</v>
          </cell>
          <cell r="S177">
            <v>325423.70799999998</v>
          </cell>
          <cell r="T177">
            <v>327376.25024799997</v>
          </cell>
          <cell r="U177">
            <v>329340.507749488</v>
          </cell>
          <cell r="V177">
            <v>331316.55079598492</v>
          </cell>
          <cell r="W177">
            <v>333304.45010076085</v>
          </cell>
          <cell r="X177">
            <v>335304.27680136543</v>
          </cell>
          <cell r="Y177">
            <v>337316.10246217361</v>
          </cell>
          <cell r="Z177">
            <v>339339.99907694664</v>
          </cell>
          <cell r="AA177">
            <v>341376.03907140833</v>
          </cell>
          <cell r="AB177">
            <v>343424.29530583677</v>
          </cell>
          <cell r="AC177">
            <v>345484.84107767179</v>
          </cell>
          <cell r="AD177">
            <v>347557.75012413785</v>
          </cell>
        </row>
        <row r="178">
          <cell r="B178" t="str">
            <v>% growth</v>
          </cell>
          <cell r="C178"/>
          <cell r="D178"/>
          <cell r="E178"/>
          <cell r="F178"/>
          <cell r="G178"/>
          <cell r="H178"/>
          <cell r="I178"/>
          <cell r="J178"/>
          <cell r="K178"/>
          <cell r="L178"/>
          <cell r="M178"/>
          <cell r="N178"/>
          <cell r="O178"/>
          <cell r="P178"/>
          <cell r="Q178"/>
          <cell r="R178">
            <v>1.1275803220476277E-3</v>
          </cell>
          <cell r="S178">
            <v>2.1218738885346866E-3</v>
          </cell>
          <cell r="T178">
            <v>6.0000000000000001E-3</v>
          </cell>
          <cell r="U178">
            <v>6.0000000000000001E-3</v>
          </cell>
          <cell r="V178">
            <v>6.0000000000000001E-3</v>
          </cell>
          <cell r="W178">
            <v>6.0000000000000001E-3</v>
          </cell>
          <cell r="X178">
            <v>6.0000000000000001E-3</v>
          </cell>
          <cell r="Y178">
            <v>6.0000000000000001E-3</v>
          </cell>
          <cell r="Z178">
            <v>6.0000000000000001E-3</v>
          </cell>
          <cell r="AA178">
            <v>6.0000000000000001E-3</v>
          </cell>
          <cell r="AB178">
            <v>6.0000000000000001E-3</v>
          </cell>
          <cell r="AC178">
            <v>6.0000000000000001E-3</v>
          </cell>
          <cell r="AD178">
            <v>6.0000000000000001E-3</v>
          </cell>
        </row>
        <row r="179">
          <cell r="B179" t="str">
            <v>Prevalence Lupus</v>
          </cell>
          <cell r="C179"/>
          <cell r="D179"/>
          <cell r="E179"/>
          <cell r="F179"/>
          <cell r="G179"/>
          <cell r="H179"/>
          <cell r="I179"/>
          <cell r="J179"/>
          <cell r="K179"/>
          <cell r="L179"/>
          <cell r="M179"/>
          <cell r="N179"/>
          <cell r="O179"/>
          <cell r="P179"/>
          <cell r="Q179"/>
          <cell r="R179">
            <v>1484.4570296458576</v>
          </cell>
          <cell r="S179">
            <v>1487.6068602557152</v>
          </cell>
          <cell r="T179">
            <v>1496.5325014172493</v>
          </cell>
          <cell r="U179">
            <v>1505.5116964257529</v>
          </cell>
          <cell r="V179">
            <v>1514.5447666043074</v>
          </cell>
          <cell r="W179">
            <v>1523.6320352039334</v>
          </cell>
          <cell r="X179">
            <v>1532.773827415157</v>
          </cell>
          <cell r="Y179">
            <v>1541.9704703796481</v>
          </cell>
          <cell r="Z179">
            <v>1551.2222932019258</v>
          </cell>
          <cell r="AA179">
            <v>1560.5296269611374</v>
          </cell>
          <cell r="AB179">
            <v>1569.8928047229042</v>
          </cell>
          <cell r="AC179">
            <v>1579.3121615512416</v>
          </cell>
          <cell r="AD179">
            <v>1588.7880345205492</v>
          </cell>
        </row>
        <row r="180">
          <cell r="B180" t="str">
            <v>Prevelance rate</v>
          </cell>
          <cell r="C180"/>
          <cell r="D180"/>
          <cell r="E180"/>
          <cell r="F180"/>
          <cell r="G180"/>
          <cell r="H180"/>
          <cell r="I180"/>
          <cell r="J180"/>
          <cell r="K180"/>
          <cell r="L180"/>
          <cell r="M180"/>
          <cell r="N180"/>
          <cell r="O180"/>
          <cell r="P180"/>
          <cell r="Q180"/>
          <cell r="R180">
            <v>4.5712922066996889E-3</v>
          </cell>
          <cell r="S180">
            <v>4.5712922066996889E-3</v>
          </cell>
          <cell r="T180">
            <v>4.5712922066996889E-3</v>
          </cell>
          <cell r="U180">
            <v>4.5712922066996889E-3</v>
          </cell>
          <cell r="V180">
            <v>4.5712922066996889E-3</v>
          </cell>
          <cell r="W180">
            <v>4.5712922066996889E-3</v>
          </cell>
          <cell r="X180">
            <v>4.5712922066996889E-3</v>
          </cell>
          <cell r="Y180">
            <v>4.5712922066996889E-3</v>
          </cell>
          <cell r="Z180">
            <v>4.5712922066996889E-3</v>
          </cell>
          <cell r="AA180">
            <v>4.5712922066996889E-3</v>
          </cell>
          <cell r="AB180">
            <v>4.5712922066996889E-3</v>
          </cell>
          <cell r="AC180">
            <v>4.5712922066996889E-3</v>
          </cell>
          <cell r="AD180">
            <v>4.5712922066996889E-3</v>
          </cell>
        </row>
        <row r="181">
          <cell r="B181" t="str">
            <v>Prevalence SLE</v>
          </cell>
          <cell r="C181"/>
          <cell r="D181"/>
          <cell r="E181"/>
          <cell r="F181"/>
          <cell r="G181"/>
          <cell r="H181"/>
          <cell r="I181"/>
          <cell r="J181"/>
          <cell r="K181"/>
          <cell r="L181"/>
          <cell r="M181"/>
          <cell r="N181"/>
          <cell r="O181"/>
          <cell r="P181"/>
          <cell r="Q181"/>
          <cell r="R181">
            <v>1039.1199207521001</v>
          </cell>
          <cell r="S181">
            <v>1041.3248021790007</v>
          </cell>
          <cell r="T181">
            <v>1047.5727509920744</v>
          </cell>
          <cell r="U181">
            <v>1053.8581874980271</v>
          </cell>
          <cell r="V181">
            <v>1060.1813366230151</v>
          </cell>
          <cell r="W181">
            <v>1066.5424246427533</v>
          </cell>
          <cell r="X181">
            <v>1072.9416791906099</v>
          </cell>
          <cell r="Y181">
            <v>1079.3793292657535</v>
          </cell>
          <cell r="Z181">
            <v>1085.855605241348</v>
          </cell>
          <cell r="AA181">
            <v>1092.3707388727962</v>
          </cell>
          <cell r="AB181">
            <v>1098.9249633060329</v>
          </cell>
          <cell r="AC181">
            <v>1105.518513085869</v>
          </cell>
          <cell r="AD181">
            <v>1112.1516241643844</v>
          </cell>
        </row>
        <row r="182">
          <cell r="B182" t="str">
            <v>% Lupus</v>
          </cell>
          <cell r="C182"/>
          <cell r="D182"/>
          <cell r="E182"/>
          <cell r="F182"/>
          <cell r="G182"/>
          <cell r="H182"/>
          <cell r="I182"/>
          <cell r="J182"/>
          <cell r="K182"/>
          <cell r="L182"/>
          <cell r="M182"/>
          <cell r="N182"/>
          <cell r="O182"/>
          <cell r="P182"/>
          <cell r="Q182"/>
          <cell r="R182">
            <v>0.7</v>
          </cell>
          <cell r="S182">
            <v>0.7</v>
          </cell>
          <cell r="T182">
            <v>0.7</v>
          </cell>
          <cell r="U182">
            <v>0.7</v>
          </cell>
          <cell r="V182">
            <v>0.7</v>
          </cell>
          <cell r="W182">
            <v>0.7</v>
          </cell>
          <cell r="X182">
            <v>0.7</v>
          </cell>
          <cell r="Y182">
            <v>0.7</v>
          </cell>
          <cell r="Z182">
            <v>0.7</v>
          </cell>
          <cell r="AA182">
            <v>0.7</v>
          </cell>
          <cell r="AB182">
            <v>0.7</v>
          </cell>
          <cell r="AC182">
            <v>0.7</v>
          </cell>
          <cell r="AD182">
            <v>0.7</v>
          </cell>
        </row>
        <row r="183">
          <cell r="B183" t="str">
            <v>Total Treatable Patients</v>
          </cell>
          <cell r="C183"/>
          <cell r="D183"/>
          <cell r="E183"/>
          <cell r="F183"/>
          <cell r="G183"/>
          <cell r="H183"/>
          <cell r="I183"/>
          <cell r="J183"/>
          <cell r="K183"/>
          <cell r="L183"/>
          <cell r="M183"/>
          <cell r="N183"/>
          <cell r="O183"/>
          <cell r="P183"/>
          <cell r="Q183"/>
          <cell r="R183">
            <v>831.29593660168018</v>
          </cell>
          <cell r="S183">
            <v>833.05984174320065</v>
          </cell>
          <cell r="T183">
            <v>838.05820079365958</v>
          </cell>
          <cell r="U183">
            <v>843.08654999842167</v>
          </cell>
          <cell r="V183">
            <v>848.14506929841218</v>
          </cell>
          <cell r="W183">
            <v>853.23393971420273</v>
          </cell>
          <cell r="X183">
            <v>858.35334335248797</v>
          </cell>
          <cell r="Y183">
            <v>863.50346341260285</v>
          </cell>
          <cell r="Z183">
            <v>868.68448419307845</v>
          </cell>
          <cell r="AA183">
            <v>873.89659109823697</v>
          </cell>
          <cell r="AB183">
            <v>879.13997064482635</v>
          </cell>
          <cell r="AC183">
            <v>884.41481046869524</v>
          </cell>
          <cell r="AD183">
            <v>889.72129933150757</v>
          </cell>
        </row>
        <row r="184">
          <cell r="B184" t="str">
            <v>% Progressing to Therapies</v>
          </cell>
          <cell r="C184"/>
          <cell r="D184"/>
          <cell r="E184"/>
          <cell r="F184"/>
          <cell r="G184"/>
          <cell r="H184"/>
          <cell r="I184"/>
          <cell r="J184"/>
          <cell r="K184"/>
          <cell r="L184"/>
          <cell r="M184"/>
          <cell r="N184"/>
          <cell r="O184"/>
          <cell r="P184"/>
          <cell r="Q184"/>
          <cell r="R184">
            <v>0.8</v>
          </cell>
          <cell r="S184">
            <v>0.8</v>
          </cell>
          <cell r="T184">
            <v>0.8</v>
          </cell>
          <cell r="U184">
            <v>0.8</v>
          </cell>
          <cell r="V184">
            <v>0.8</v>
          </cell>
          <cell r="W184">
            <v>0.8</v>
          </cell>
          <cell r="X184">
            <v>0.8</v>
          </cell>
          <cell r="Y184">
            <v>0.8</v>
          </cell>
          <cell r="Z184">
            <v>0.8</v>
          </cell>
          <cell r="AA184">
            <v>0.8</v>
          </cell>
          <cell r="AB184">
            <v>0.8</v>
          </cell>
          <cell r="AC184">
            <v>0.8</v>
          </cell>
          <cell r="AD184">
            <v>0.8</v>
          </cell>
        </row>
        <row r="185">
          <cell r="B185"/>
          <cell r="C185"/>
          <cell r="D185"/>
          <cell r="E185"/>
          <cell r="F185"/>
          <cell r="G185"/>
          <cell r="H185"/>
          <cell r="I185"/>
          <cell r="J185"/>
          <cell r="K185"/>
          <cell r="L185"/>
          <cell r="M185"/>
          <cell r="N185"/>
          <cell r="O185"/>
          <cell r="P185"/>
          <cell r="Q185"/>
          <cell r="R185"/>
          <cell r="S185"/>
          <cell r="T185"/>
          <cell r="U185"/>
          <cell r="V185"/>
          <cell r="W185"/>
          <cell r="X185"/>
          <cell r="Y185"/>
          <cell r="Z185"/>
          <cell r="AA185"/>
          <cell r="AB185"/>
          <cell r="AC185"/>
          <cell r="AD185"/>
        </row>
        <row r="186">
          <cell r="B186" t="str">
            <v>Total Patients on Olumiant</v>
          </cell>
          <cell r="C186"/>
          <cell r="D186"/>
          <cell r="E186"/>
          <cell r="F186"/>
          <cell r="G186"/>
          <cell r="H186"/>
          <cell r="I186"/>
          <cell r="J186"/>
          <cell r="K186"/>
          <cell r="L186"/>
          <cell r="M186"/>
          <cell r="N186"/>
          <cell r="O186"/>
          <cell r="P186"/>
          <cell r="Q186"/>
          <cell r="R186"/>
          <cell r="S186"/>
          <cell r="T186"/>
          <cell r="U186"/>
          <cell r="V186"/>
          <cell r="W186">
            <v>0.8532339397142028</v>
          </cell>
          <cell r="X186">
            <v>2.5750600300574638</v>
          </cell>
          <cell r="Y186">
            <v>5.1810207804756176</v>
          </cell>
          <cell r="Z186">
            <v>8.6868448419307853</v>
          </cell>
          <cell r="AA186">
            <v>10.486759093178843</v>
          </cell>
          <cell r="AB186">
            <v>12.307959589027568</v>
          </cell>
          <cell r="AC186">
            <v>13.266222157030429</v>
          </cell>
          <cell r="AD186">
            <v>14.235540789304121</v>
          </cell>
        </row>
        <row r="187">
          <cell r="B187" t="str">
            <v>Penetration</v>
          </cell>
          <cell r="C187"/>
          <cell r="D187"/>
          <cell r="E187"/>
          <cell r="F187"/>
          <cell r="G187"/>
          <cell r="H187"/>
          <cell r="I187"/>
          <cell r="J187"/>
          <cell r="K187"/>
          <cell r="L187"/>
          <cell r="M187"/>
          <cell r="N187"/>
          <cell r="O187"/>
          <cell r="P187"/>
          <cell r="Q187"/>
          <cell r="R187"/>
          <cell r="S187"/>
          <cell r="T187"/>
          <cell r="U187"/>
          <cell r="V187"/>
          <cell r="W187">
            <v>1E-3</v>
          </cell>
          <cell r="X187">
            <v>3.0000000000000001E-3</v>
          </cell>
          <cell r="Y187">
            <v>6.0000000000000001E-3</v>
          </cell>
          <cell r="Z187">
            <v>0.01</v>
          </cell>
          <cell r="AA187">
            <v>1.2E-2</v>
          </cell>
          <cell r="AB187">
            <v>1.4E-2</v>
          </cell>
          <cell r="AC187">
            <v>1.4999999999999999E-2</v>
          </cell>
          <cell r="AD187">
            <v>1.6E-2</v>
          </cell>
        </row>
        <row r="188">
          <cell r="B188"/>
          <cell r="C188"/>
          <cell r="D188"/>
          <cell r="E188"/>
          <cell r="F188"/>
          <cell r="G188"/>
          <cell r="H188"/>
          <cell r="I188"/>
          <cell r="J188"/>
          <cell r="K188"/>
          <cell r="L188"/>
          <cell r="M188"/>
          <cell r="N188"/>
          <cell r="O188"/>
          <cell r="P188"/>
          <cell r="Q188"/>
          <cell r="R188"/>
          <cell r="S188"/>
          <cell r="T188"/>
          <cell r="U188"/>
          <cell r="V188"/>
          <cell r="W188"/>
          <cell r="X188"/>
          <cell r="Y188"/>
          <cell r="Z188"/>
          <cell r="AA188"/>
          <cell r="AB188"/>
          <cell r="AC188"/>
          <cell r="AD188"/>
        </row>
        <row r="189">
          <cell r="B189" t="str">
            <v>Gross Price Per month ($)</v>
          </cell>
          <cell r="C189"/>
          <cell r="D189"/>
          <cell r="E189"/>
          <cell r="F189"/>
          <cell r="G189"/>
          <cell r="H189"/>
          <cell r="I189"/>
          <cell r="J189"/>
          <cell r="K189"/>
          <cell r="L189"/>
          <cell r="M189"/>
          <cell r="N189"/>
          <cell r="O189"/>
          <cell r="P189"/>
          <cell r="Q189"/>
          <cell r="R189"/>
          <cell r="S189"/>
          <cell r="T189"/>
          <cell r="U189"/>
          <cell r="V189"/>
          <cell r="W189">
            <v>1514.3124150000003</v>
          </cell>
          <cell r="X189">
            <v>1499.1692908500004</v>
          </cell>
          <cell r="Y189">
            <v>1484.1775979415004</v>
          </cell>
          <cell r="Z189">
            <v>1469.3358219620854</v>
          </cell>
          <cell r="AA189">
            <v>1454.6424637424645</v>
          </cell>
          <cell r="AB189">
            <v>1440.0960391050398</v>
          </cell>
          <cell r="AC189">
            <v>1425.6950787139895</v>
          </cell>
          <cell r="AD189">
            <v>1411.4381279268496</v>
          </cell>
        </row>
        <row r="190">
          <cell r="B190" t="str">
            <v>price increase</v>
          </cell>
          <cell r="C190"/>
          <cell r="D190"/>
          <cell r="E190"/>
          <cell r="F190"/>
          <cell r="G190"/>
          <cell r="H190"/>
          <cell r="I190"/>
          <cell r="J190"/>
          <cell r="K190"/>
          <cell r="L190"/>
          <cell r="M190"/>
          <cell r="N190"/>
          <cell r="O190"/>
          <cell r="P190"/>
          <cell r="Q190"/>
          <cell r="R190"/>
          <cell r="S190"/>
          <cell r="T190"/>
          <cell r="U190"/>
          <cell r="V190"/>
          <cell r="W190">
            <v>-0.01</v>
          </cell>
          <cell r="X190">
            <v>-0.01</v>
          </cell>
          <cell r="Y190">
            <v>-0.01</v>
          </cell>
          <cell r="Z190">
            <v>-0.01</v>
          </cell>
          <cell r="AA190">
            <v>-0.01</v>
          </cell>
          <cell r="AB190">
            <v>-0.01</v>
          </cell>
          <cell r="AC190">
            <v>-0.01</v>
          </cell>
          <cell r="AD190">
            <v>-0.01</v>
          </cell>
        </row>
        <row r="191">
          <cell r="B191" t="str">
            <v>Duration of therapy (# of months)</v>
          </cell>
          <cell r="C191"/>
          <cell r="D191"/>
          <cell r="E191"/>
          <cell r="F191"/>
          <cell r="G191"/>
          <cell r="H191"/>
          <cell r="I191"/>
          <cell r="J191"/>
          <cell r="K191"/>
          <cell r="L191"/>
          <cell r="M191"/>
          <cell r="N191"/>
          <cell r="O191"/>
          <cell r="P191"/>
          <cell r="Q191"/>
          <cell r="R191"/>
          <cell r="S191"/>
          <cell r="T191"/>
          <cell r="U191"/>
          <cell r="V191"/>
          <cell r="W191">
            <v>9</v>
          </cell>
          <cell r="X191">
            <v>10</v>
          </cell>
          <cell r="Y191">
            <v>10.5</v>
          </cell>
          <cell r="Z191">
            <v>11</v>
          </cell>
          <cell r="AA191">
            <v>11</v>
          </cell>
          <cell r="AB191">
            <v>11</v>
          </cell>
          <cell r="AC191">
            <v>11</v>
          </cell>
          <cell r="AD191">
            <v>11</v>
          </cell>
        </row>
        <row r="192">
          <cell r="B192" t="str">
            <v>Compliance</v>
          </cell>
          <cell r="C192"/>
          <cell r="D192"/>
          <cell r="E192"/>
          <cell r="F192"/>
          <cell r="G192"/>
          <cell r="H192"/>
          <cell r="I192"/>
          <cell r="J192"/>
          <cell r="K192"/>
          <cell r="L192"/>
          <cell r="M192"/>
          <cell r="N192"/>
          <cell r="O192"/>
          <cell r="P192"/>
          <cell r="Q192"/>
          <cell r="R192"/>
          <cell r="S192"/>
          <cell r="T192"/>
          <cell r="U192"/>
          <cell r="V192"/>
          <cell r="W192">
            <v>0.85</v>
          </cell>
          <cell r="X192">
            <v>0.85</v>
          </cell>
          <cell r="Y192">
            <v>0.85</v>
          </cell>
          <cell r="Z192">
            <v>0.85</v>
          </cell>
          <cell r="AA192">
            <v>0.85</v>
          </cell>
          <cell r="AB192">
            <v>0.85</v>
          </cell>
          <cell r="AC192">
            <v>0.85</v>
          </cell>
          <cell r="AD192">
            <v>0.85</v>
          </cell>
        </row>
        <row r="193">
          <cell r="B193" t="str">
            <v>Price Per Patient/Year ($)</v>
          </cell>
          <cell r="C193"/>
          <cell r="D193"/>
          <cell r="E193"/>
          <cell r="F193"/>
          <cell r="G193"/>
          <cell r="H193"/>
          <cell r="I193"/>
          <cell r="J193"/>
          <cell r="K193"/>
          <cell r="L193"/>
          <cell r="M193"/>
          <cell r="N193"/>
          <cell r="O193"/>
          <cell r="P193"/>
          <cell r="Q193"/>
          <cell r="R193"/>
          <cell r="S193"/>
          <cell r="T193"/>
          <cell r="U193"/>
          <cell r="V193"/>
          <cell r="W193">
            <v>11584.489974750002</v>
          </cell>
          <cell r="X193">
            <v>12742.938972225003</v>
          </cell>
          <cell r="Y193">
            <v>13246.28506162789</v>
          </cell>
          <cell r="Z193">
            <v>13738.289935345498</v>
          </cell>
          <cell r="AA193">
            <v>13600.907035992042</v>
          </cell>
          <cell r="AB193">
            <v>13464.897965632123</v>
          </cell>
          <cell r="AC193">
            <v>13330.248985975801</v>
          </cell>
          <cell r="AD193">
            <v>13196.946496116043</v>
          </cell>
        </row>
        <row r="194">
          <cell r="B194" t="str">
            <v>Olumiant EU SLE Sales ($mn)</v>
          </cell>
          <cell r="C194"/>
          <cell r="D194"/>
          <cell r="E194"/>
          <cell r="F194"/>
          <cell r="G194"/>
          <cell r="H194"/>
          <cell r="I194"/>
          <cell r="J194"/>
          <cell r="K194"/>
          <cell r="L194"/>
          <cell r="M194"/>
          <cell r="N194"/>
          <cell r="O194"/>
          <cell r="P194"/>
          <cell r="Q194"/>
          <cell r="R194"/>
          <cell r="S194"/>
          <cell r="T194"/>
          <cell r="U194"/>
          <cell r="V194"/>
          <cell r="W194">
            <v>9.8842800207356305</v>
          </cell>
          <cell r="X194">
            <v>32.81383281283815</v>
          </cell>
          <cell r="Y194">
            <v>68.62927816839786</v>
          </cell>
          <cell r="Z194">
            <v>119.34239306180567</v>
          </cell>
          <cell r="AA194">
            <v>142.62943553516968</v>
          </cell>
          <cell r="AB194">
            <v>165.72542003137968</v>
          </cell>
          <cell r="AC194">
            <v>176.84204445648459</v>
          </cell>
          <cell r="AD194">
            <v>187.86567013972405</v>
          </cell>
        </row>
        <row r="195">
          <cell r="B195" t="str">
            <v>% Growth</v>
          </cell>
          <cell r="C195"/>
          <cell r="D195"/>
          <cell r="E195"/>
          <cell r="F195"/>
          <cell r="G195"/>
          <cell r="H195"/>
          <cell r="I195"/>
          <cell r="J195"/>
          <cell r="K195"/>
          <cell r="L195"/>
          <cell r="M195"/>
          <cell r="N195"/>
          <cell r="O195"/>
          <cell r="P195"/>
          <cell r="Q195"/>
          <cell r="R195"/>
          <cell r="S195"/>
          <cell r="T195"/>
          <cell r="U195"/>
          <cell r="V195"/>
          <cell r="W195"/>
          <cell r="X195">
            <v>2.3198000000000003</v>
          </cell>
          <cell r="Y195">
            <v>1.0914740000000001</v>
          </cell>
          <cell r="Z195">
            <v>0.7389428571428569</v>
          </cell>
          <cell r="AA195">
            <v>0.19512799999999997</v>
          </cell>
          <cell r="AB195">
            <v>0.16192999999999988</v>
          </cell>
          <cell r="AC195">
            <v>6.7078571428571418E-2</v>
          </cell>
          <cell r="AD195">
            <v>6.2336000000000204E-2</v>
          </cell>
        </row>
        <row r="196">
          <cell r="B196"/>
          <cell r="C196"/>
          <cell r="D196"/>
          <cell r="E196"/>
          <cell r="F196"/>
          <cell r="G196"/>
          <cell r="H196"/>
          <cell r="I196"/>
          <cell r="J196"/>
          <cell r="K196"/>
          <cell r="L196"/>
          <cell r="M196"/>
          <cell r="N196"/>
          <cell r="O196"/>
          <cell r="P196"/>
          <cell r="Q196"/>
          <cell r="R196"/>
          <cell r="S196"/>
          <cell r="T196"/>
          <cell r="U196"/>
          <cell r="V196"/>
          <cell r="W196"/>
          <cell r="X196"/>
          <cell r="Y196"/>
          <cell r="Z196"/>
          <cell r="AA196"/>
          <cell r="AB196"/>
          <cell r="AC196"/>
          <cell r="AD196"/>
        </row>
        <row r="197">
          <cell r="B197" t="str">
            <v>SLE, JAPAN</v>
          </cell>
          <cell r="C197"/>
          <cell r="D197" t="str">
            <v>2005A</v>
          </cell>
          <cell r="E197" t="str">
            <v>2006A</v>
          </cell>
          <cell r="F197" t="str">
            <v>2007A</v>
          </cell>
          <cell r="G197" t="str">
            <v>2008A</v>
          </cell>
          <cell r="H197" t="str">
            <v>2009A</v>
          </cell>
          <cell r="I197" t="str">
            <v>2010A</v>
          </cell>
          <cell r="J197" t="str">
            <v>2011A</v>
          </cell>
          <cell r="K197" t="str">
            <v>2012A</v>
          </cell>
          <cell r="L197" t="str">
            <v>2013A</v>
          </cell>
          <cell r="M197" t="str">
            <v>2014A</v>
          </cell>
          <cell r="N197" t="str">
            <v>2015A</v>
          </cell>
          <cell r="O197" t="str">
            <v>2016A</v>
          </cell>
          <cell r="P197" t="str">
            <v>2017A</v>
          </cell>
          <cell r="Q197" t="str">
            <v>2018A</v>
          </cell>
          <cell r="R197" t="str">
            <v>2019A</v>
          </cell>
          <cell r="S197" t="str">
            <v>2020A</v>
          </cell>
          <cell r="T197" t="str">
            <v>2021E</v>
          </cell>
          <cell r="U197" t="str">
            <v>2022E</v>
          </cell>
          <cell r="V197" t="str">
            <v>2023E</v>
          </cell>
          <cell r="W197" t="str">
            <v>2024E</v>
          </cell>
          <cell r="X197" t="str">
            <v>2025E</v>
          </cell>
          <cell r="Y197" t="str">
            <v>2026E</v>
          </cell>
          <cell r="Z197" t="str">
            <v>2027E</v>
          </cell>
          <cell r="AA197" t="str">
            <v>2028E</v>
          </cell>
          <cell r="AB197" t="str">
            <v>2029E</v>
          </cell>
          <cell r="AC197" t="str">
            <v>2030E</v>
          </cell>
          <cell r="AD197" t="str">
            <v>2031E</v>
          </cell>
        </row>
        <row r="198">
          <cell r="B198" t="str">
            <v>JP addressable population (000's)</v>
          </cell>
          <cell r="C198"/>
          <cell r="D198"/>
          <cell r="E198"/>
          <cell r="F198"/>
          <cell r="G198"/>
          <cell r="H198"/>
          <cell r="I198"/>
          <cell r="J198"/>
          <cell r="K198"/>
          <cell r="L198"/>
          <cell r="M198"/>
          <cell r="N198"/>
          <cell r="O198">
            <v>126125.27</v>
          </cell>
          <cell r="P198">
            <v>126503.64580999999</v>
          </cell>
          <cell r="Q198">
            <v>126883.15674742997</v>
          </cell>
          <cell r="R198">
            <v>127263.80621767225</v>
          </cell>
          <cell r="S198">
            <v>127645.59763632524</v>
          </cell>
          <cell r="T198">
            <v>128028.53442923421</v>
          </cell>
          <cell r="U198">
            <v>128412.6200325219</v>
          </cell>
          <cell r="V198">
            <v>128797.85789261945</v>
          </cell>
          <cell r="W198">
            <v>129184.2514662973</v>
          </cell>
          <cell r="X198">
            <v>129571.80422069617</v>
          </cell>
          <cell r="Y198">
            <v>129960.51963335824</v>
          </cell>
          <cell r="Z198">
            <v>130350.4011922583</v>
          </cell>
          <cell r="AA198">
            <v>130741.45239583506</v>
          </cell>
          <cell r="AB198">
            <v>131133.67675302256</v>
          </cell>
          <cell r="AC198">
            <v>131527.07778328162</v>
          </cell>
          <cell r="AD198">
            <v>131921.65901663146</v>
          </cell>
        </row>
        <row r="199">
          <cell r="B199" t="str">
            <v>% growth</v>
          </cell>
          <cell r="C199"/>
          <cell r="D199"/>
          <cell r="E199"/>
          <cell r="F199"/>
          <cell r="G199"/>
          <cell r="H199"/>
          <cell r="I199"/>
          <cell r="J199"/>
          <cell r="K199"/>
          <cell r="L199"/>
          <cell r="M199"/>
          <cell r="N199"/>
          <cell r="O199"/>
          <cell r="P199">
            <v>3.0000000000000001E-3</v>
          </cell>
          <cell r="Q199">
            <v>3.0000000000000001E-3</v>
          </cell>
          <cell r="R199">
            <v>3.0000000000000001E-3</v>
          </cell>
          <cell r="S199">
            <v>3.0000000000000001E-3</v>
          </cell>
          <cell r="T199">
            <v>3.0000000000000001E-3</v>
          </cell>
          <cell r="U199">
            <v>3.0000000000000001E-3</v>
          </cell>
          <cell r="V199">
            <v>3.0000000000000001E-3</v>
          </cell>
          <cell r="W199">
            <v>3.0000000000000001E-3</v>
          </cell>
          <cell r="X199">
            <v>3.0000000000000001E-3</v>
          </cell>
          <cell r="Y199">
            <v>3.0000000000000001E-3</v>
          </cell>
          <cell r="Z199">
            <v>3.0000000000000001E-3</v>
          </cell>
          <cell r="AA199">
            <v>3.0000000000000001E-3</v>
          </cell>
          <cell r="AB199">
            <v>3.0000000000000001E-3</v>
          </cell>
          <cell r="AC199">
            <v>3.0000000000000001E-3</v>
          </cell>
          <cell r="AD199">
            <v>3.0000000000000001E-3</v>
          </cell>
        </row>
        <row r="200">
          <cell r="B200" t="str">
            <v>Prevalence Lupus</v>
          </cell>
          <cell r="C200"/>
          <cell r="D200"/>
          <cell r="E200"/>
          <cell r="F200"/>
          <cell r="G200"/>
          <cell r="H200"/>
          <cell r="I200"/>
          <cell r="J200"/>
          <cell r="K200"/>
          <cell r="L200"/>
          <cell r="M200"/>
          <cell r="N200"/>
          <cell r="O200"/>
          <cell r="P200"/>
          <cell r="Q200"/>
          <cell r="R200">
            <v>581.76004555778457</v>
          </cell>
          <cell r="S200">
            <v>583.50532569445784</v>
          </cell>
          <cell r="T200">
            <v>585.25584167154113</v>
          </cell>
          <cell r="U200">
            <v>587.0116091965557</v>
          </cell>
          <cell r="V200">
            <v>588.77264402414528</v>
          </cell>
          <cell r="W200">
            <v>590.53896195621769</v>
          </cell>
          <cell r="X200">
            <v>592.31057884208622</v>
          </cell>
          <cell r="Y200">
            <v>594.08751057861241</v>
          </cell>
          <cell r="Z200">
            <v>595.86977311034821</v>
          </cell>
          <cell r="AA200">
            <v>597.65738242967916</v>
          </cell>
          <cell r="AB200">
            <v>599.45035457696815</v>
          </cell>
          <cell r="AC200">
            <v>601.24870564069909</v>
          </cell>
          <cell r="AD200">
            <v>603.05245175762116</v>
          </cell>
        </row>
        <row r="201">
          <cell r="B201" t="str">
            <v>Prevelance rate</v>
          </cell>
          <cell r="C201"/>
          <cell r="D201"/>
          <cell r="E201"/>
          <cell r="F201"/>
          <cell r="G201"/>
          <cell r="H201"/>
          <cell r="I201"/>
          <cell r="J201"/>
          <cell r="K201"/>
          <cell r="L201"/>
          <cell r="M201"/>
          <cell r="N201"/>
          <cell r="O201"/>
          <cell r="P201"/>
          <cell r="Q201"/>
          <cell r="R201">
            <v>4.5712922066996889E-3</v>
          </cell>
          <cell r="S201">
            <v>4.5712922066996889E-3</v>
          </cell>
          <cell r="T201">
            <v>4.5712922066996889E-3</v>
          </cell>
          <cell r="U201">
            <v>4.5712922066996889E-3</v>
          </cell>
          <cell r="V201">
            <v>4.5712922066996889E-3</v>
          </cell>
          <cell r="W201">
            <v>4.5712922066996889E-3</v>
          </cell>
          <cell r="X201">
            <v>4.5712922066996889E-3</v>
          </cell>
          <cell r="Y201">
            <v>4.5712922066996889E-3</v>
          </cell>
          <cell r="Z201">
            <v>4.5712922066996889E-3</v>
          </cell>
          <cell r="AA201">
            <v>4.5712922066996889E-3</v>
          </cell>
          <cell r="AB201">
            <v>4.5712922066996889E-3</v>
          </cell>
          <cell r="AC201">
            <v>4.5712922066996889E-3</v>
          </cell>
          <cell r="AD201">
            <v>4.5712922066996889E-3</v>
          </cell>
        </row>
        <row r="202">
          <cell r="B202" t="str">
            <v>Prevalence SLE</v>
          </cell>
          <cell r="C202"/>
          <cell r="D202"/>
          <cell r="E202"/>
          <cell r="F202"/>
          <cell r="G202"/>
          <cell r="H202"/>
          <cell r="I202"/>
          <cell r="J202"/>
          <cell r="K202"/>
          <cell r="L202"/>
          <cell r="M202"/>
          <cell r="N202"/>
          <cell r="O202"/>
          <cell r="P202"/>
          <cell r="Q202"/>
          <cell r="R202">
            <v>407.23203189044915</v>
          </cell>
          <cell r="S202">
            <v>408.45372798612044</v>
          </cell>
          <cell r="T202">
            <v>409.67908917007878</v>
          </cell>
          <cell r="U202">
            <v>410.90812643758898</v>
          </cell>
          <cell r="V202">
            <v>412.14085081690166</v>
          </cell>
          <cell r="W202">
            <v>413.37727336935234</v>
          </cell>
          <cell r="X202">
            <v>414.61740518946033</v>
          </cell>
          <cell r="Y202">
            <v>415.86125740502865</v>
          </cell>
          <cell r="Z202">
            <v>417.10884117724373</v>
          </cell>
          <cell r="AA202">
            <v>418.36016770077538</v>
          </cell>
          <cell r="AB202">
            <v>419.61524820387768</v>
          </cell>
          <cell r="AC202">
            <v>420.87409394848936</v>
          </cell>
          <cell r="AD202">
            <v>422.1367162303348</v>
          </cell>
        </row>
        <row r="203">
          <cell r="B203" t="str">
            <v>% Lupus</v>
          </cell>
          <cell r="C203"/>
          <cell r="D203"/>
          <cell r="E203"/>
          <cell r="F203"/>
          <cell r="G203"/>
          <cell r="H203"/>
          <cell r="I203"/>
          <cell r="J203"/>
          <cell r="K203"/>
          <cell r="L203"/>
          <cell r="M203"/>
          <cell r="N203"/>
          <cell r="O203"/>
          <cell r="P203"/>
          <cell r="Q203"/>
          <cell r="R203">
            <v>0.7</v>
          </cell>
          <cell r="S203">
            <v>0.7</v>
          </cell>
          <cell r="T203">
            <v>0.7</v>
          </cell>
          <cell r="U203">
            <v>0.7</v>
          </cell>
          <cell r="V203">
            <v>0.7</v>
          </cell>
          <cell r="W203">
            <v>0.7</v>
          </cell>
          <cell r="X203">
            <v>0.7</v>
          </cell>
          <cell r="Y203">
            <v>0.7</v>
          </cell>
          <cell r="Z203">
            <v>0.7</v>
          </cell>
          <cell r="AA203">
            <v>0.7</v>
          </cell>
          <cell r="AB203">
            <v>0.7</v>
          </cell>
          <cell r="AC203">
            <v>0.7</v>
          </cell>
          <cell r="AD203">
            <v>0.7</v>
          </cell>
        </row>
        <row r="204">
          <cell r="B204" t="str">
            <v>Total Treatable Patients</v>
          </cell>
          <cell r="C204"/>
          <cell r="D204"/>
          <cell r="E204"/>
          <cell r="F204"/>
          <cell r="G204"/>
          <cell r="H204"/>
          <cell r="I204"/>
          <cell r="J204"/>
          <cell r="K204"/>
          <cell r="L204"/>
          <cell r="M204"/>
          <cell r="N204"/>
          <cell r="O204"/>
          <cell r="P204"/>
          <cell r="Q204"/>
          <cell r="R204">
            <v>325.78562551235933</v>
          </cell>
          <cell r="S204">
            <v>326.76298238889638</v>
          </cell>
          <cell r="T204">
            <v>327.74327133606306</v>
          </cell>
          <cell r="U204">
            <v>328.72650115007121</v>
          </cell>
          <cell r="V204">
            <v>329.71268065352137</v>
          </cell>
          <cell r="W204">
            <v>330.7018186954819</v>
          </cell>
          <cell r="X204">
            <v>331.6939241515683</v>
          </cell>
          <cell r="Y204">
            <v>332.68900592402292</v>
          </cell>
          <cell r="Z204">
            <v>333.68707294179501</v>
          </cell>
          <cell r="AA204">
            <v>334.68813416062034</v>
          </cell>
          <cell r="AB204">
            <v>335.69219856310218</v>
          </cell>
          <cell r="AC204">
            <v>336.69927515879152</v>
          </cell>
          <cell r="AD204">
            <v>337.70937298426787</v>
          </cell>
        </row>
        <row r="205">
          <cell r="B205" t="str">
            <v>% Progressing to Therapies</v>
          </cell>
          <cell r="C205"/>
          <cell r="D205"/>
          <cell r="E205"/>
          <cell r="F205"/>
          <cell r="G205"/>
          <cell r="H205"/>
          <cell r="I205"/>
          <cell r="J205"/>
          <cell r="K205"/>
          <cell r="L205"/>
          <cell r="M205"/>
          <cell r="N205"/>
          <cell r="O205"/>
          <cell r="P205"/>
          <cell r="Q205"/>
          <cell r="R205">
            <v>0.8</v>
          </cell>
          <cell r="S205">
            <v>0.8</v>
          </cell>
          <cell r="T205">
            <v>0.8</v>
          </cell>
          <cell r="U205">
            <v>0.8</v>
          </cell>
          <cell r="V205">
            <v>0.8</v>
          </cell>
          <cell r="W205">
            <v>0.8</v>
          </cell>
          <cell r="X205">
            <v>0.8</v>
          </cell>
          <cell r="Y205">
            <v>0.8</v>
          </cell>
          <cell r="Z205">
            <v>0.8</v>
          </cell>
          <cell r="AA205">
            <v>0.8</v>
          </cell>
          <cell r="AB205">
            <v>0.8</v>
          </cell>
          <cell r="AC205">
            <v>0.8</v>
          </cell>
          <cell r="AD205">
            <v>0.8</v>
          </cell>
        </row>
        <row r="206">
          <cell r="B206"/>
          <cell r="C206"/>
          <cell r="D206"/>
          <cell r="E206"/>
          <cell r="F206"/>
          <cell r="G206"/>
          <cell r="H206"/>
          <cell r="I206"/>
          <cell r="J206"/>
          <cell r="K206"/>
          <cell r="L206"/>
          <cell r="M206"/>
          <cell r="N206"/>
          <cell r="O206"/>
          <cell r="P206"/>
          <cell r="Q206"/>
          <cell r="R206"/>
          <cell r="S206"/>
          <cell r="T206"/>
          <cell r="U206"/>
          <cell r="V206"/>
          <cell r="W206"/>
          <cell r="X206"/>
          <cell r="Y206"/>
          <cell r="Z206"/>
          <cell r="AA206"/>
          <cell r="AB206"/>
          <cell r="AC206"/>
          <cell r="AD206"/>
        </row>
        <row r="207">
          <cell r="B207" t="str">
            <v>Total Patients on Olumiant</v>
          </cell>
          <cell r="C207"/>
          <cell r="D207"/>
          <cell r="E207"/>
          <cell r="F207"/>
          <cell r="G207"/>
          <cell r="H207"/>
          <cell r="I207"/>
          <cell r="J207"/>
          <cell r="K207"/>
          <cell r="L207"/>
          <cell r="M207"/>
          <cell r="N207"/>
          <cell r="O207"/>
          <cell r="P207"/>
          <cell r="Q207"/>
          <cell r="R207"/>
          <cell r="S207"/>
          <cell r="T207"/>
          <cell r="U207"/>
          <cell r="V207"/>
          <cell r="W207">
            <v>0.66140363739096386</v>
          </cell>
          <cell r="X207">
            <v>1.6584696207578415</v>
          </cell>
          <cell r="Y207">
            <v>2.6615120473921836</v>
          </cell>
          <cell r="Z207">
            <v>4.0042448753015405</v>
          </cell>
          <cell r="AA207">
            <v>5.3550101465699251</v>
          </cell>
          <cell r="AB207">
            <v>6.0424595741358385</v>
          </cell>
          <cell r="AC207">
            <v>6.7339855031758304</v>
          </cell>
          <cell r="AD207">
            <v>6.7541874596853573</v>
          </cell>
        </row>
        <row r="208">
          <cell r="B208" t="str">
            <v>Penetration</v>
          </cell>
          <cell r="C208"/>
          <cell r="D208"/>
          <cell r="E208"/>
          <cell r="F208"/>
          <cell r="G208"/>
          <cell r="H208"/>
          <cell r="I208"/>
          <cell r="J208"/>
          <cell r="K208"/>
          <cell r="L208"/>
          <cell r="M208"/>
          <cell r="N208"/>
          <cell r="O208"/>
          <cell r="P208"/>
          <cell r="Q208"/>
          <cell r="R208"/>
          <cell r="S208"/>
          <cell r="T208"/>
          <cell r="U208"/>
          <cell r="V208"/>
          <cell r="W208">
            <v>2E-3</v>
          </cell>
          <cell r="X208">
            <v>5.0000000000000001E-3</v>
          </cell>
          <cell r="Y208">
            <v>8.0000000000000002E-3</v>
          </cell>
          <cell r="Z208">
            <v>1.2E-2</v>
          </cell>
          <cell r="AA208">
            <v>1.6E-2</v>
          </cell>
          <cell r="AB208">
            <v>1.7999999999999999E-2</v>
          </cell>
          <cell r="AC208">
            <v>0.02</v>
          </cell>
          <cell r="AD208">
            <v>0.02</v>
          </cell>
        </row>
        <row r="209">
          <cell r="B209"/>
          <cell r="C209"/>
          <cell r="D209"/>
          <cell r="E209"/>
          <cell r="F209"/>
          <cell r="G209"/>
          <cell r="H209"/>
          <cell r="I209"/>
          <cell r="J209"/>
          <cell r="K209"/>
          <cell r="L209"/>
          <cell r="M209"/>
          <cell r="N209"/>
          <cell r="O209"/>
          <cell r="P209"/>
          <cell r="Q209"/>
          <cell r="R209"/>
          <cell r="S209"/>
          <cell r="T209"/>
          <cell r="U209"/>
          <cell r="V209"/>
          <cell r="W209"/>
          <cell r="X209"/>
          <cell r="Y209"/>
          <cell r="Z209"/>
          <cell r="AA209"/>
          <cell r="AB209"/>
          <cell r="AC209"/>
          <cell r="AD209"/>
        </row>
        <row r="210">
          <cell r="B210" t="str">
            <v>Gross Price Per month ($)</v>
          </cell>
          <cell r="C210"/>
          <cell r="D210"/>
          <cell r="E210"/>
          <cell r="F210"/>
          <cell r="G210"/>
          <cell r="H210"/>
          <cell r="I210"/>
          <cell r="J210"/>
          <cell r="K210"/>
          <cell r="L210"/>
          <cell r="M210"/>
          <cell r="N210"/>
          <cell r="O210"/>
          <cell r="P210"/>
          <cell r="Q210"/>
          <cell r="R210"/>
          <cell r="S210"/>
          <cell r="T210"/>
          <cell r="U210"/>
          <cell r="V210"/>
          <cell r="W210">
            <v>1514.3124150000003</v>
          </cell>
          <cell r="X210">
            <v>1499.1692908500004</v>
          </cell>
          <cell r="Y210">
            <v>1484.1775979415004</v>
          </cell>
          <cell r="Z210">
            <v>1469.3358219620854</v>
          </cell>
          <cell r="AA210">
            <v>1454.6424637424645</v>
          </cell>
          <cell r="AB210">
            <v>1440.0960391050398</v>
          </cell>
          <cell r="AC210">
            <v>1425.6950787139895</v>
          </cell>
          <cell r="AD210">
            <v>1411.4381279268496</v>
          </cell>
        </row>
        <row r="211">
          <cell r="B211" t="str">
            <v>price increase</v>
          </cell>
          <cell r="C211"/>
          <cell r="D211"/>
          <cell r="E211"/>
          <cell r="F211"/>
          <cell r="G211"/>
          <cell r="H211"/>
          <cell r="I211"/>
          <cell r="J211"/>
          <cell r="K211"/>
          <cell r="L211"/>
          <cell r="M211"/>
          <cell r="N211"/>
          <cell r="O211"/>
          <cell r="P211"/>
          <cell r="Q211"/>
          <cell r="R211"/>
          <cell r="S211"/>
          <cell r="T211"/>
          <cell r="U211"/>
          <cell r="V211"/>
          <cell r="W211">
            <v>-0.01</v>
          </cell>
          <cell r="X211">
            <v>-0.01</v>
          </cell>
          <cell r="Y211">
            <v>-0.01</v>
          </cell>
          <cell r="Z211">
            <v>-0.01</v>
          </cell>
          <cell r="AA211">
            <v>-0.01</v>
          </cell>
          <cell r="AB211">
            <v>-0.01</v>
          </cell>
          <cell r="AC211">
            <v>-0.01</v>
          </cell>
          <cell r="AD211">
            <v>-0.01</v>
          </cell>
        </row>
        <row r="212">
          <cell r="B212" t="str">
            <v>Duration of therapy (# of months)</v>
          </cell>
          <cell r="C212"/>
          <cell r="D212"/>
          <cell r="E212"/>
          <cell r="F212"/>
          <cell r="G212"/>
          <cell r="H212"/>
          <cell r="I212"/>
          <cell r="J212"/>
          <cell r="K212"/>
          <cell r="L212"/>
          <cell r="M212"/>
          <cell r="N212"/>
          <cell r="O212"/>
          <cell r="P212"/>
          <cell r="Q212"/>
          <cell r="R212"/>
          <cell r="S212"/>
          <cell r="T212"/>
          <cell r="U212"/>
          <cell r="V212"/>
          <cell r="W212">
            <v>9</v>
          </cell>
          <cell r="X212">
            <v>10</v>
          </cell>
          <cell r="Y212">
            <v>10.5</v>
          </cell>
          <cell r="Z212">
            <v>11</v>
          </cell>
          <cell r="AA212">
            <v>11</v>
          </cell>
          <cell r="AB212">
            <v>11</v>
          </cell>
          <cell r="AC212">
            <v>11</v>
          </cell>
          <cell r="AD212">
            <v>11</v>
          </cell>
        </row>
        <row r="213">
          <cell r="B213" t="str">
            <v>Compliance</v>
          </cell>
          <cell r="C213"/>
          <cell r="D213"/>
          <cell r="E213"/>
          <cell r="F213"/>
          <cell r="G213"/>
          <cell r="H213"/>
          <cell r="I213"/>
          <cell r="J213"/>
          <cell r="K213"/>
          <cell r="L213"/>
          <cell r="M213"/>
          <cell r="N213"/>
          <cell r="O213"/>
          <cell r="P213"/>
          <cell r="Q213"/>
          <cell r="R213"/>
          <cell r="S213"/>
          <cell r="T213"/>
          <cell r="U213"/>
          <cell r="V213"/>
          <cell r="W213">
            <v>0.85</v>
          </cell>
          <cell r="X213">
            <v>0.85</v>
          </cell>
          <cell r="Y213">
            <v>0.85</v>
          </cell>
          <cell r="Z213">
            <v>0.85</v>
          </cell>
          <cell r="AA213">
            <v>0.85</v>
          </cell>
          <cell r="AB213">
            <v>0.85</v>
          </cell>
          <cell r="AC213">
            <v>0.85</v>
          </cell>
          <cell r="AD213">
            <v>0.85</v>
          </cell>
        </row>
        <row r="214">
          <cell r="B214" t="str">
            <v>Price Per Patient/Year ($)</v>
          </cell>
          <cell r="C214"/>
          <cell r="D214"/>
          <cell r="E214"/>
          <cell r="F214"/>
          <cell r="G214"/>
          <cell r="H214"/>
          <cell r="I214"/>
          <cell r="J214"/>
          <cell r="K214"/>
          <cell r="L214"/>
          <cell r="M214"/>
          <cell r="N214"/>
          <cell r="O214"/>
          <cell r="P214"/>
          <cell r="Q214"/>
          <cell r="R214"/>
          <cell r="S214"/>
          <cell r="T214"/>
          <cell r="U214"/>
          <cell r="V214"/>
          <cell r="W214">
            <v>11584.489974750002</v>
          </cell>
          <cell r="X214">
            <v>12742.938972225003</v>
          </cell>
          <cell r="Y214">
            <v>13246.28506162789</v>
          </cell>
          <cell r="Z214">
            <v>13738.289935345498</v>
          </cell>
          <cell r="AA214">
            <v>13600.907035992042</v>
          </cell>
          <cell r="AB214">
            <v>13464.897965632123</v>
          </cell>
          <cell r="AC214">
            <v>13330.248985975801</v>
          </cell>
          <cell r="AD214">
            <v>13196.946496116043</v>
          </cell>
        </row>
        <row r="215">
          <cell r="B215" t="str">
            <v>Olumiant JP SLE Sales ($mn)</v>
          </cell>
          <cell r="C215"/>
          <cell r="D215"/>
          <cell r="E215"/>
          <cell r="F215"/>
          <cell r="G215"/>
          <cell r="H215"/>
          <cell r="I215"/>
          <cell r="J215"/>
          <cell r="K215"/>
          <cell r="L215"/>
          <cell r="M215"/>
          <cell r="N215"/>
          <cell r="O215"/>
          <cell r="P215"/>
          <cell r="Q215"/>
          <cell r="R215"/>
          <cell r="S215"/>
          <cell r="T215"/>
          <cell r="U215"/>
          <cell r="V215"/>
          <cell r="W215">
            <v>7.6620238066188069</v>
          </cell>
          <cell r="X215">
            <v>21.133777164606318</v>
          </cell>
          <cell r="Y215">
            <v>35.255147274713742</v>
          </cell>
          <cell r="Z215">
            <v>55.011477069013942</v>
          </cell>
          <cell r="AA215">
            <v>72.832995180291675</v>
          </cell>
          <cell r="AB215">
            <v>81.361101627195993</v>
          </cell>
          <cell r="AC215">
            <v>89.765703425285366</v>
          </cell>
          <cell r="AD215">
            <v>89.13465053020559</v>
          </cell>
        </row>
        <row r="216">
          <cell r="B216" t="str">
            <v>% Growth</v>
          </cell>
          <cell r="C216"/>
          <cell r="D216"/>
          <cell r="E216"/>
          <cell r="F216"/>
          <cell r="G216"/>
          <cell r="H216"/>
          <cell r="I216"/>
          <cell r="J216"/>
          <cell r="K216"/>
          <cell r="L216"/>
          <cell r="M216"/>
          <cell r="N216"/>
          <cell r="O216"/>
          <cell r="P216"/>
          <cell r="Q216"/>
          <cell r="R216"/>
          <cell r="S216"/>
          <cell r="T216"/>
          <cell r="U216"/>
          <cell r="V216"/>
          <cell r="W216"/>
          <cell r="X216">
            <v>1.7582499999999992</v>
          </cell>
          <cell r="Y216">
            <v>0.66818959999999972</v>
          </cell>
          <cell r="Z216">
            <v>0.5603814285714287</v>
          </cell>
          <cell r="AA216">
            <v>0.32395999999999958</v>
          </cell>
          <cell r="AB216">
            <v>0.11709124999999986</v>
          </cell>
          <cell r="AC216">
            <v>0.10330000000000034</v>
          </cell>
          <cell r="AD216">
            <v>-7.0300000000002218E-3</v>
          </cell>
        </row>
        <row r="217">
          <cell r="B217"/>
          <cell r="C217"/>
          <cell r="D217"/>
          <cell r="E217"/>
          <cell r="F217"/>
          <cell r="G217"/>
          <cell r="H217"/>
          <cell r="I217"/>
          <cell r="J217"/>
          <cell r="K217"/>
          <cell r="L217"/>
          <cell r="M217"/>
          <cell r="N217"/>
          <cell r="O217"/>
          <cell r="P217"/>
          <cell r="Q217"/>
          <cell r="R217"/>
          <cell r="S217"/>
          <cell r="T217"/>
          <cell r="U217"/>
          <cell r="V217"/>
          <cell r="W217"/>
          <cell r="X217"/>
          <cell r="Y217"/>
          <cell r="Z217"/>
          <cell r="AA217"/>
          <cell r="AB217"/>
          <cell r="AC217"/>
          <cell r="AD217"/>
        </row>
        <row r="218">
          <cell r="B218" t="str">
            <v>Alopecia Areata (AA), UNITED STATES</v>
          </cell>
          <cell r="C218"/>
          <cell r="D218"/>
          <cell r="E218"/>
          <cell r="F218"/>
          <cell r="G218"/>
          <cell r="H218"/>
          <cell r="I218"/>
          <cell r="J218"/>
          <cell r="K218"/>
          <cell r="L218"/>
          <cell r="M218"/>
          <cell r="N218"/>
          <cell r="O218" t="str">
            <v>2016A</v>
          </cell>
          <cell r="P218" t="str">
            <v>2017A</v>
          </cell>
          <cell r="Q218" t="str">
            <v>2018A</v>
          </cell>
          <cell r="R218" t="str">
            <v>2019A</v>
          </cell>
          <cell r="S218" t="str">
            <v>2020A</v>
          </cell>
          <cell r="T218" t="str">
            <v>2021E</v>
          </cell>
          <cell r="U218" t="str">
            <v>2022E</v>
          </cell>
          <cell r="V218" t="str">
            <v>2023E</v>
          </cell>
          <cell r="W218" t="str">
            <v>2024E</v>
          </cell>
          <cell r="X218" t="str">
            <v>2025E</v>
          </cell>
          <cell r="Y218" t="str">
            <v>2026E</v>
          </cell>
          <cell r="Z218" t="str">
            <v>2027E</v>
          </cell>
          <cell r="AA218" t="str">
            <v>2028E</v>
          </cell>
          <cell r="AB218" t="str">
            <v>2029E</v>
          </cell>
          <cell r="AC218" t="str">
            <v>2030E</v>
          </cell>
          <cell r="AD218" t="str">
            <v>2031E</v>
          </cell>
        </row>
        <row r="219">
          <cell r="B219" t="str">
            <v>US population (000's)</v>
          </cell>
          <cell r="C219"/>
          <cell r="D219"/>
          <cell r="E219"/>
          <cell r="F219"/>
          <cell r="G219"/>
          <cell r="H219"/>
          <cell r="I219"/>
          <cell r="J219"/>
          <cell r="K219"/>
          <cell r="L219"/>
          <cell r="M219"/>
          <cell r="N219"/>
          <cell r="O219"/>
          <cell r="P219">
            <v>321604.90590501897</v>
          </cell>
          <cell r="Q219">
            <v>324853.44030809996</v>
          </cell>
          <cell r="R219">
            <v>328134.78818999999</v>
          </cell>
          <cell r="S219">
            <v>331449.28100000002</v>
          </cell>
          <cell r="T219">
            <v>334763.77381000004</v>
          </cell>
          <cell r="U219">
            <v>338111.41154810006</v>
          </cell>
          <cell r="V219">
            <v>341492.52566358109</v>
          </cell>
          <cell r="W219">
            <v>344907.45092021691</v>
          </cell>
          <cell r="X219">
            <v>348356.52542941907</v>
          </cell>
          <cell r="Y219">
            <v>351840.09068371326</v>
          </cell>
          <cell r="Z219">
            <v>355358.4915905504</v>
          </cell>
          <cell r="AA219">
            <v>358912.07650645589</v>
          </cell>
          <cell r="AB219">
            <v>362501.19727152045</v>
          </cell>
          <cell r="AC219">
            <v>366126.20924423565</v>
          </cell>
          <cell r="AD219">
            <v>369787.47133667802</v>
          </cell>
        </row>
        <row r="220">
          <cell r="B220" t="str">
            <v>% growth</v>
          </cell>
          <cell r="C220"/>
          <cell r="D220"/>
          <cell r="E220"/>
          <cell r="F220"/>
          <cell r="G220"/>
          <cell r="H220"/>
          <cell r="I220"/>
          <cell r="J220"/>
          <cell r="K220"/>
          <cell r="L220"/>
          <cell r="M220"/>
          <cell r="N220"/>
          <cell r="O220"/>
          <cell r="P220">
            <v>0.01</v>
          </cell>
          <cell r="Q220">
            <v>0.01</v>
          </cell>
          <cell r="R220">
            <v>0.01</v>
          </cell>
          <cell r="S220">
            <v>0.01</v>
          </cell>
          <cell r="T220">
            <v>0.01</v>
          </cell>
          <cell r="U220">
            <v>0.01</v>
          </cell>
          <cell r="V220">
            <v>0.01</v>
          </cell>
          <cell r="W220">
            <v>0.01</v>
          </cell>
          <cell r="X220">
            <v>0.01</v>
          </cell>
          <cell r="Y220">
            <v>0.01</v>
          </cell>
          <cell r="Z220">
            <v>0.01</v>
          </cell>
          <cell r="AA220">
            <v>0.01</v>
          </cell>
          <cell r="AB220">
            <v>0.01</v>
          </cell>
          <cell r="AC220">
            <v>0.01</v>
          </cell>
          <cell r="AD220">
            <v>0.01</v>
          </cell>
        </row>
        <row r="221">
          <cell r="B221" t="str">
            <v>Prevalence AA</v>
          </cell>
          <cell r="C221"/>
          <cell r="D221"/>
          <cell r="E221"/>
          <cell r="F221"/>
          <cell r="G221"/>
          <cell r="H221"/>
          <cell r="I221"/>
          <cell r="J221"/>
          <cell r="K221"/>
          <cell r="L221"/>
          <cell r="M221"/>
          <cell r="N221"/>
          <cell r="O221"/>
          <cell r="P221"/>
          <cell r="Q221"/>
          <cell r="R221">
            <v>656.26957637999999</v>
          </cell>
          <cell r="S221">
            <v>662.89856200000008</v>
          </cell>
          <cell r="T221">
            <v>669.52754762000006</v>
          </cell>
          <cell r="U221">
            <v>676.22282309620016</v>
          </cell>
          <cell r="V221">
            <v>682.98505132716218</v>
          </cell>
          <cell r="W221">
            <v>689.81490184043389</v>
          </cell>
          <cell r="X221">
            <v>696.71305085883819</v>
          </cell>
          <cell r="Y221">
            <v>703.6801813674266</v>
          </cell>
          <cell r="Z221">
            <v>710.71698318110077</v>
          </cell>
          <cell r="AA221">
            <v>717.82415301291178</v>
          </cell>
          <cell r="AB221">
            <v>725.00239454304096</v>
          </cell>
          <cell r="AC221">
            <v>732.25241848847133</v>
          </cell>
          <cell r="AD221">
            <v>739.57494267335608</v>
          </cell>
        </row>
        <row r="222">
          <cell r="B222" t="str">
            <v>Prevelance rate</v>
          </cell>
          <cell r="C222"/>
          <cell r="D222"/>
          <cell r="E222"/>
          <cell r="F222"/>
          <cell r="G222"/>
          <cell r="H222"/>
          <cell r="I222"/>
          <cell r="J222"/>
          <cell r="K222"/>
          <cell r="L222"/>
          <cell r="M222"/>
          <cell r="N222"/>
          <cell r="O222"/>
          <cell r="P222"/>
          <cell r="Q222"/>
          <cell r="R222">
            <v>2E-3</v>
          </cell>
          <cell r="S222">
            <v>2E-3</v>
          </cell>
          <cell r="T222">
            <v>2E-3</v>
          </cell>
          <cell r="U222">
            <v>2E-3</v>
          </cell>
          <cell r="V222">
            <v>2E-3</v>
          </cell>
          <cell r="W222">
            <v>2E-3</v>
          </cell>
          <cell r="X222">
            <v>2E-3</v>
          </cell>
          <cell r="Y222">
            <v>2E-3</v>
          </cell>
          <cell r="Z222">
            <v>2E-3</v>
          </cell>
          <cell r="AA222">
            <v>2E-3</v>
          </cell>
          <cell r="AB222">
            <v>2E-3</v>
          </cell>
          <cell r="AC222">
            <v>2E-3</v>
          </cell>
          <cell r="AD222">
            <v>2E-3</v>
          </cell>
        </row>
        <row r="223">
          <cell r="B223" t="str">
            <v>Prevalence severe AA</v>
          </cell>
          <cell r="C223"/>
          <cell r="D223"/>
          <cell r="E223"/>
          <cell r="F223"/>
          <cell r="G223"/>
          <cell r="H223"/>
          <cell r="I223"/>
          <cell r="J223"/>
          <cell r="K223"/>
          <cell r="L223"/>
          <cell r="M223"/>
          <cell r="N223"/>
          <cell r="O223"/>
          <cell r="P223"/>
          <cell r="Q223"/>
          <cell r="R223">
            <v>79.014856996151991</v>
          </cell>
          <cell r="S223">
            <v>79.81298686480001</v>
          </cell>
          <cell r="T223">
            <v>80.611116733448</v>
          </cell>
          <cell r="U223">
            <v>81.417227900782493</v>
          </cell>
          <cell r="V223">
            <v>82.231400179790327</v>
          </cell>
          <cell r="W223">
            <v>83.053714181588234</v>
          </cell>
          <cell r="X223">
            <v>83.884251323404115</v>
          </cell>
          <cell r="Y223">
            <v>84.723093836638157</v>
          </cell>
          <cell r="Z223">
            <v>85.570324775004522</v>
          </cell>
          <cell r="AA223">
            <v>86.426028022754579</v>
          </cell>
          <cell r="AB223">
            <v>87.290288302982134</v>
          </cell>
          <cell r="AC223">
            <v>88.163191186011943</v>
          </cell>
          <cell r="AD223">
            <v>89.044823097872069</v>
          </cell>
        </row>
        <row r="224">
          <cell r="B224" t="str">
            <v>% severe AA</v>
          </cell>
          <cell r="C224"/>
          <cell r="D224"/>
          <cell r="E224"/>
          <cell r="F224"/>
          <cell r="G224"/>
          <cell r="H224"/>
          <cell r="I224"/>
          <cell r="J224"/>
          <cell r="K224"/>
          <cell r="L224"/>
          <cell r="M224"/>
          <cell r="N224"/>
          <cell r="O224"/>
          <cell r="P224"/>
          <cell r="Q224"/>
          <cell r="R224">
            <v>0.12039999999999999</v>
          </cell>
          <cell r="S224">
            <v>0.12039999999999999</v>
          </cell>
          <cell r="T224">
            <v>0.12039999999999999</v>
          </cell>
          <cell r="U224">
            <v>0.12039999999999999</v>
          </cell>
          <cell r="V224">
            <v>0.12039999999999999</v>
          </cell>
          <cell r="W224">
            <v>0.12039999999999999</v>
          </cell>
          <cell r="X224">
            <v>0.12039999999999999</v>
          </cell>
          <cell r="Y224">
            <v>0.12039999999999999</v>
          </cell>
          <cell r="Z224">
            <v>0.12039999999999999</v>
          </cell>
          <cell r="AA224">
            <v>0.12039999999999999</v>
          </cell>
          <cell r="AB224">
            <v>0.12039999999999999</v>
          </cell>
          <cell r="AC224">
            <v>0.12039999999999999</v>
          </cell>
          <cell r="AD224">
            <v>0.12039999999999999</v>
          </cell>
        </row>
        <row r="225">
          <cell r="B225" t="str">
            <v>Total Treatable Patients</v>
          </cell>
          <cell r="C225"/>
          <cell r="D225"/>
          <cell r="E225"/>
          <cell r="F225"/>
          <cell r="G225"/>
          <cell r="H225"/>
          <cell r="I225"/>
          <cell r="J225"/>
          <cell r="K225"/>
          <cell r="L225"/>
          <cell r="M225"/>
          <cell r="N225"/>
          <cell r="O225"/>
          <cell r="P225"/>
          <cell r="Q225"/>
          <cell r="R225">
            <v>63.211885596921597</v>
          </cell>
          <cell r="S225">
            <v>63.850389491840012</v>
          </cell>
          <cell r="T225">
            <v>64.488893386758406</v>
          </cell>
          <cell r="U225">
            <v>65.133782320625997</v>
          </cell>
          <cell r="V225">
            <v>65.785120143832259</v>
          </cell>
          <cell r="W225">
            <v>66.442971345270593</v>
          </cell>
          <cell r="X225">
            <v>67.107401058723298</v>
          </cell>
          <cell r="Y225">
            <v>67.778475069310531</v>
          </cell>
          <cell r="Z225">
            <v>68.456259820003623</v>
          </cell>
          <cell r="AA225">
            <v>69.140822418203669</v>
          </cell>
          <cell r="AB225">
            <v>69.83223064238571</v>
          </cell>
          <cell r="AC225">
            <v>70.530552948809557</v>
          </cell>
          <cell r="AD225">
            <v>71.235858478297658</v>
          </cell>
        </row>
        <row r="226">
          <cell r="B226" t="str">
            <v>% Progressing to Therapies</v>
          </cell>
          <cell r="C226"/>
          <cell r="D226"/>
          <cell r="E226"/>
          <cell r="F226"/>
          <cell r="G226"/>
          <cell r="H226"/>
          <cell r="I226"/>
          <cell r="J226"/>
          <cell r="K226"/>
          <cell r="L226"/>
          <cell r="M226"/>
          <cell r="N226"/>
          <cell r="O226"/>
          <cell r="P226"/>
          <cell r="Q226"/>
          <cell r="R226">
            <v>0.8</v>
          </cell>
          <cell r="S226">
            <v>0.8</v>
          </cell>
          <cell r="T226">
            <v>0.8</v>
          </cell>
          <cell r="U226">
            <v>0.8</v>
          </cell>
          <cell r="V226">
            <v>0.8</v>
          </cell>
          <cell r="W226">
            <v>0.8</v>
          </cell>
          <cell r="X226">
            <v>0.8</v>
          </cell>
          <cell r="Y226">
            <v>0.8</v>
          </cell>
          <cell r="Z226">
            <v>0.8</v>
          </cell>
          <cell r="AA226">
            <v>0.8</v>
          </cell>
          <cell r="AB226">
            <v>0.8</v>
          </cell>
          <cell r="AC226">
            <v>0.8</v>
          </cell>
          <cell r="AD226">
            <v>0.8</v>
          </cell>
        </row>
        <row r="227">
          <cell r="B227"/>
          <cell r="C227"/>
          <cell r="D227"/>
          <cell r="E227"/>
          <cell r="F227"/>
          <cell r="G227"/>
          <cell r="H227"/>
          <cell r="I227"/>
          <cell r="J227"/>
          <cell r="K227"/>
          <cell r="L227"/>
          <cell r="M227"/>
          <cell r="N227"/>
          <cell r="O227"/>
          <cell r="P227"/>
          <cell r="Q227"/>
          <cell r="R227"/>
          <cell r="S227"/>
          <cell r="T227"/>
          <cell r="U227"/>
          <cell r="V227"/>
          <cell r="W227"/>
          <cell r="X227"/>
          <cell r="Y227"/>
          <cell r="Z227"/>
          <cell r="AA227"/>
          <cell r="AB227"/>
          <cell r="AC227"/>
          <cell r="AD227"/>
        </row>
        <row r="228">
          <cell r="B228" t="str">
            <v>Total Patients on Olumiant</v>
          </cell>
          <cell r="C228"/>
          <cell r="D228"/>
          <cell r="E228"/>
          <cell r="F228"/>
          <cell r="G228"/>
          <cell r="H228"/>
          <cell r="I228"/>
          <cell r="J228"/>
          <cell r="K228"/>
          <cell r="L228"/>
          <cell r="M228"/>
          <cell r="N228"/>
          <cell r="O228"/>
          <cell r="P228"/>
          <cell r="Q228"/>
          <cell r="R228"/>
          <cell r="S228"/>
          <cell r="T228"/>
          <cell r="U228"/>
          <cell r="V228"/>
          <cell r="W228"/>
          <cell r="X228">
            <v>1.3421480211744661</v>
          </cell>
          <cell r="Y228">
            <v>2.7111390027724211</v>
          </cell>
          <cell r="Z228">
            <v>4.1073755892002168</v>
          </cell>
          <cell r="AA228">
            <v>5.5312657934562939</v>
          </cell>
          <cell r="AB228">
            <v>6.9832230642385715</v>
          </cell>
          <cell r="AC228">
            <v>5.6424442359047644</v>
          </cell>
          <cell r="AD228">
            <v>2.1370757543489298</v>
          </cell>
        </row>
        <row r="229">
          <cell r="B229" t="str">
            <v>Penetration</v>
          </cell>
          <cell r="C229"/>
          <cell r="D229"/>
          <cell r="E229"/>
          <cell r="F229"/>
          <cell r="G229"/>
          <cell r="H229"/>
          <cell r="I229"/>
          <cell r="J229"/>
          <cell r="K229"/>
          <cell r="L229"/>
          <cell r="M229"/>
          <cell r="N229"/>
          <cell r="O229"/>
          <cell r="P229"/>
          <cell r="Q229"/>
          <cell r="R229"/>
          <cell r="S229"/>
          <cell r="T229"/>
          <cell r="U229"/>
          <cell r="V229"/>
          <cell r="W229"/>
          <cell r="X229">
            <v>0.02</v>
          </cell>
          <cell r="Y229">
            <v>0.04</v>
          </cell>
          <cell r="Z229">
            <v>0.06</v>
          </cell>
          <cell r="AA229">
            <v>0.08</v>
          </cell>
          <cell r="AB229">
            <v>0.1</v>
          </cell>
          <cell r="AC229">
            <v>0.08</v>
          </cell>
          <cell r="AD229">
            <v>0.03</v>
          </cell>
        </row>
        <row r="230">
          <cell r="B230"/>
          <cell r="C230"/>
          <cell r="D230"/>
          <cell r="E230"/>
          <cell r="F230"/>
          <cell r="G230"/>
          <cell r="H230"/>
          <cell r="I230"/>
          <cell r="J230"/>
          <cell r="K230"/>
          <cell r="L230"/>
          <cell r="M230"/>
          <cell r="N230"/>
          <cell r="O230"/>
          <cell r="P230"/>
          <cell r="Q230"/>
          <cell r="R230"/>
          <cell r="S230"/>
          <cell r="T230"/>
          <cell r="U230"/>
          <cell r="V230"/>
          <cell r="W230"/>
          <cell r="X230"/>
          <cell r="Y230"/>
          <cell r="Z230"/>
          <cell r="AA230"/>
          <cell r="AB230"/>
          <cell r="AC230"/>
          <cell r="AD230"/>
        </row>
        <row r="231">
          <cell r="B231" t="str">
            <v>Gross Price Per month ($)</v>
          </cell>
          <cell r="C231"/>
          <cell r="D231"/>
          <cell r="E231"/>
          <cell r="F231"/>
          <cell r="G231"/>
          <cell r="H231"/>
          <cell r="I231"/>
          <cell r="J231"/>
          <cell r="K231"/>
          <cell r="L231"/>
          <cell r="M231"/>
          <cell r="N231"/>
          <cell r="O231"/>
          <cell r="P231"/>
          <cell r="Q231"/>
          <cell r="R231"/>
          <cell r="S231"/>
          <cell r="T231"/>
          <cell r="U231"/>
          <cell r="V231"/>
          <cell r="W231"/>
          <cell r="X231">
            <v>2890.9600650000002</v>
          </cell>
          <cell r="Y231">
            <v>3035.5080682500002</v>
          </cell>
          <cell r="Z231">
            <v>3187.2834716625002</v>
          </cell>
          <cell r="AA231">
            <v>3346.6476452456254</v>
          </cell>
          <cell r="AB231">
            <v>3513.9800275079069</v>
          </cell>
          <cell r="AC231">
            <v>3513.9800275079069</v>
          </cell>
          <cell r="AD231">
            <v>3513.9800275079069</v>
          </cell>
        </row>
        <row r="232">
          <cell r="B232" t="str">
            <v>price increase</v>
          </cell>
          <cell r="C232"/>
          <cell r="D232"/>
          <cell r="E232"/>
          <cell r="F232"/>
          <cell r="G232"/>
          <cell r="H232"/>
          <cell r="I232"/>
          <cell r="J232"/>
          <cell r="K232"/>
          <cell r="L232"/>
          <cell r="M232"/>
          <cell r="N232"/>
          <cell r="O232"/>
          <cell r="P232"/>
          <cell r="Q232"/>
          <cell r="R232"/>
          <cell r="S232"/>
          <cell r="T232"/>
          <cell r="U232"/>
          <cell r="V232"/>
          <cell r="W232"/>
          <cell r="X232">
            <v>0.05</v>
          </cell>
          <cell r="Y232">
            <v>0.05</v>
          </cell>
          <cell r="Z232">
            <v>0.05</v>
          </cell>
          <cell r="AA232">
            <v>0.05</v>
          </cell>
          <cell r="AB232">
            <v>0.05</v>
          </cell>
          <cell r="AC232">
            <v>0</v>
          </cell>
          <cell r="AD232">
            <v>0</v>
          </cell>
        </row>
        <row r="233">
          <cell r="B233" t="str">
            <v>% Discount</v>
          </cell>
          <cell r="C233"/>
          <cell r="D233"/>
          <cell r="E233"/>
          <cell r="F233"/>
          <cell r="G233"/>
          <cell r="H233"/>
          <cell r="I233"/>
          <cell r="J233"/>
          <cell r="K233"/>
          <cell r="L233"/>
          <cell r="M233"/>
          <cell r="N233"/>
          <cell r="O233"/>
          <cell r="P233"/>
          <cell r="Q233"/>
          <cell r="R233"/>
          <cell r="S233"/>
          <cell r="T233"/>
          <cell r="U233"/>
          <cell r="V233"/>
          <cell r="W233"/>
          <cell r="X233">
            <v>0.12000000000000002</v>
          </cell>
          <cell r="Y233">
            <v>0.12500000000000003</v>
          </cell>
          <cell r="Z233">
            <v>0.13000000000000003</v>
          </cell>
          <cell r="AA233">
            <v>0.13500000000000004</v>
          </cell>
          <cell r="AB233">
            <v>0.14000000000000004</v>
          </cell>
          <cell r="AC233">
            <v>0.3</v>
          </cell>
          <cell r="AD233">
            <v>0.30499999999999999</v>
          </cell>
        </row>
        <row r="234">
          <cell r="B234" t="str">
            <v>Net Price per month ($)</v>
          </cell>
          <cell r="C234"/>
          <cell r="D234"/>
          <cell r="E234"/>
          <cell r="F234"/>
          <cell r="G234"/>
          <cell r="H234"/>
          <cell r="I234"/>
          <cell r="J234"/>
          <cell r="K234"/>
          <cell r="L234"/>
          <cell r="M234"/>
          <cell r="N234"/>
          <cell r="O234"/>
          <cell r="P234"/>
          <cell r="Q234"/>
          <cell r="R234"/>
          <cell r="S234"/>
          <cell r="T234"/>
          <cell r="U234"/>
          <cell r="V234"/>
          <cell r="W234"/>
          <cell r="X234">
            <v>2544.0448572</v>
          </cell>
          <cell r="Y234">
            <v>2656.06955971875</v>
          </cell>
          <cell r="Z234">
            <v>2772.9366203463751</v>
          </cell>
          <cell r="AA234">
            <v>2894.8502131374657</v>
          </cell>
          <cell r="AB234">
            <v>3022.0228236568</v>
          </cell>
          <cell r="AC234">
            <v>2459.7860192555345</v>
          </cell>
          <cell r="AD234">
            <v>2442.2161191179957</v>
          </cell>
        </row>
        <row r="235">
          <cell r="B235" t="str">
            <v>Duration of therapy (# of months)</v>
          </cell>
          <cell r="C235"/>
          <cell r="D235"/>
          <cell r="E235"/>
          <cell r="F235"/>
          <cell r="G235"/>
          <cell r="H235"/>
          <cell r="I235"/>
          <cell r="J235"/>
          <cell r="K235"/>
          <cell r="L235"/>
          <cell r="M235"/>
          <cell r="N235"/>
          <cell r="O235"/>
          <cell r="P235"/>
          <cell r="Q235"/>
          <cell r="R235"/>
          <cell r="S235"/>
          <cell r="T235"/>
          <cell r="U235"/>
          <cell r="V235"/>
          <cell r="W235"/>
          <cell r="X235">
            <v>9</v>
          </cell>
          <cell r="Y235">
            <v>10</v>
          </cell>
          <cell r="Z235">
            <v>10.5</v>
          </cell>
          <cell r="AA235">
            <v>11</v>
          </cell>
          <cell r="AB235">
            <v>11</v>
          </cell>
          <cell r="AC235">
            <v>11</v>
          </cell>
          <cell r="AD235">
            <v>11</v>
          </cell>
        </row>
        <row r="236">
          <cell r="B236" t="str">
            <v>Compliance</v>
          </cell>
          <cell r="C236"/>
          <cell r="D236"/>
          <cell r="E236"/>
          <cell r="F236"/>
          <cell r="G236"/>
          <cell r="H236"/>
          <cell r="I236"/>
          <cell r="J236"/>
          <cell r="K236"/>
          <cell r="L236"/>
          <cell r="M236"/>
          <cell r="N236"/>
          <cell r="O236"/>
          <cell r="P236"/>
          <cell r="Q236"/>
          <cell r="R236"/>
          <cell r="S236"/>
          <cell r="T236"/>
          <cell r="U236"/>
          <cell r="V236"/>
          <cell r="W236"/>
          <cell r="X236">
            <v>0.85</v>
          </cell>
          <cell r="Y236">
            <v>0.85</v>
          </cell>
          <cell r="Z236">
            <v>0.85</v>
          </cell>
          <cell r="AA236">
            <v>0.85</v>
          </cell>
          <cell r="AB236">
            <v>0.85</v>
          </cell>
          <cell r="AC236">
            <v>0.85</v>
          </cell>
          <cell r="AD236">
            <v>0.85</v>
          </cell>
        </row>
        <row r="237">
          <cell r="B237" t="str">
            <v>Price Per Patient/Year ($)</v>
          </cell>
          <cell r="C237"/>
          <cell r="D237"/>
          <cell r="E237"/>
          <cell r="F237"/>
          <cell r="G237"/>
          <cell r="H237"/>
          <cell r="I237"/>
          <cell r="J237"/>
          <cell r="K237"/>
          <cell r="L237"/>
          <cell r="M237"/>
          <cell r="N237"/>
          <cell r="O237"/>
          <cell r="P237"/>
          <cell r="Q237"/>
          <cell r="R237"/>
          <cell r="S237"/>
          <cell r="T237"/>
          <cell r="U237"/>
          <cell r="V237"/>
          <cell r="W237"/>
          <cell r="X237">
            <v>19461.943157579997</v>
          </cell>
          <cell r="Y237">
            <v>22576.591257609372</v>
          </cell>
          <cell r="Z237">
            <v>24748.459336591397</v>
          </cell>
          <cell r="AA237">
            <v>27066.849492835307</v>
          </cell>
          <cell r="AB237">
            <v>28255.913401191079</v>
          </cell>
          <cell r="AC237">
            <v>22998.999280039247</v>
          </cell>
          <cell r="AD237">
            <v>22834.72071375326</v>
          </cell>
        </row>
        <row r="238">
          <cell r="B238" t="str">
            <v>Olumiant US AA Sales ($mn)</v>
          </cell>
          <cell r="C238"/>
          <cell r="D238"/>
          <cell r="E238"/>
          <cell r="F238"/>
          <cell r="G238"/>
          <cell r="H238"/>
          <cell r="I238"/>
          <cell r="J238"/>
          <cell r="K238"/>
          <cell r="L238"/>
          <cell r="M238"/>
          <cell r="N238"/>
          <cell r="O238"/>
          <cell r="P238"/>
          <cell r="Q238"/>
          <cell r="R238"/>
          <cell r="S238"/>
          <cell r="T238"/>
          <cell r="U238"/>
          <cell r="V238"/>
          <cell r="W238"/>
          <cell r="X238">
            <v>26.120808497155934</v>
          </cell>
          <cell r="Y238">
            <v>61.208277108155634</v>
          </cell>
          <cell r="Z238">
            <v>101.65121774942969</v>
          </cell>
          <cell r="AA238">
            <v>149.71393873634977</v>
          </cell>
          <cell r="AB238">
            <v>197.31734616432527</v>
          </cell>
          <cell r="AC238">
            <v>129.77057091923527</v>
          </cell>
          <cell r="AD238">
            <v>48.799527994691381</v>
          </cell>
        </row>
        <row r="239">
          <cell r="B239" t="str">
            <v>% Growth</v>
          </cell>
          <cell r="C239"/>
          <cell r="D239"/>
          <cell r="E239"/>
          <cell r="F239"/>
          <cell r="G239"/>
          <cell r="H239"/>
          <cell r="I239"/>
          <cell r="J239"/>
          <cell r="K239"/>
          <cell r="L239"/>
          <cell r="M239"/>
          <cell r="N239"/>
          <cell r="O239"/>
          <cell r="P239"/>
          <cell r="Q239"/>
          <cell r="R239"/>
          <cell r="S239"/>
          <cell r="T239"/>
          <cell r="U239"/>
          <cell r="V239"/>
          <cell r="W239"/>
          <cell r="X239"/>
          <cell r="Y239">
            <v>1.3432765151515147</v>
          </cell>
          <cell r="Z239">
            <v>0.66074299999999964</v>
          </cell>
          <cell r="AA239">
            <v>0.4728199233716483</v>
          </cell>
          <cell r="AB239">
            <v>0.3179624277456648</v>
          </cell>
          <cell r="AC239">
            <v>-0.34232558139534908</v>
          </cell>
          <cell r="AD239">
            <v>-0.62395535714285699</v>
          </cell>
        </row>
        <row r="240">
          <cell r="B240"/>
          <cell r="C240"/>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cell r="AD240"/>
        </row>
        <row r="241">
          <cell r="B241" t="str">
            <v>Alopecia Areata (AA), EUROPE</v>
          </cell>
          <cell r="C241"/>
          <cell r="D241"/>
          <cell r="E241"/>
          <cell r="F241"/>
          <cell r="G241"/>
          <cell r="H241"/>
          <cell r="I241"/>
          <cell r="J241"/>
          <cell r="K241"/>
          <cell r="L241"/>
          <cell r="M241"/>
          <cell r="N241"/>
          <cell r="O241" t="str">
            <v>2016A</v>
          </cell>
          <cell r="P241" t="str">
            <v>2017A</v>
          </cell>
          <cell r="Q241" t="str">
            <v>2018A</v>
          </cell>
          <cell r="R241" t="str">
            <v>2019A</v>
          </cell>
          <cell r="S241" t="str">
            <v>2020A</v>
          </cell>
          <cell r="T241" t="str">
            <v>2021E</v>
          </cell>
          <cell r="U241" t="str">
            <v>2022E</v>
          </cell>
          <cell r="V241" t="str">
            <v>2023E</v>
          </cell>
          <cell r="W241" t="str">
            <v>2024E</v>
          </cell>
          <cell r="X241" t="str">
            <v>2025E</v>
          </cell>
          <cell r="Y241" t="str">
            <v>2026E</v>
          </cell>
          <cell r="Z241" t="str">
            <v>2027E</v>
          </cell>
          <cell r="AA241" t="str">
            <v>2028E</v>
          </cell>
          <cell r="AB241" t="str">
            <v>2029E</v>
          </cell>
          <cell r="AC241" t="str">
            <v>2030E</v>
          </cell>
          <cell r="AD241" t="str">
            <v>2031E</v>
          </cell>
        </row>
        <row r="242">
          <cell r="B242" t="str">
            <v>EU addressable population (000's)</v>
          </cell>
          <cell r="C242"/>
          <cell r="D242"/>
          <cell r="E242"/>
          <cell r="F242"/>
          <cell r="G242"/>
          <cell r="H242"/>
          <cell r="I242"/>
          <cell r="J242"/>
          <cell r="K242"/>
          <cell r="L242"/>
          <cell r="M242"/>
          <cell r="N242"/>
          <cell r="O242"/>
          <cell r="P242"/>
          <cell r="Q242">
            <v>324368.90999999997</v>
          </cell>
          <cell r="R242">
            <v>324734.66200000001</v>
          </cell>
          <cell r="S242">
            <v>325423.70799999998</v>
          </cell>
          <cell r="T242">
            <v>327376.25024799997</v>
          </cell>
          <cell r="U242">
            <v>329340.507749488</v>
          </cell>
          <cell r="V242">
            <v>331316.55079598492</v>
          </cell>
          <cell r="W242">
            <v>333304.45010076085</v>
          </cell>
          <cell r="X242">
            <v>335304.27680136543</v>
          </cell>
          <cell r="Y242">
            <v>337316.10246217361</v>
          </cell>
          <cell r="Z242">
            <v>339339.99907694664</v>
          </cell>
          <cell r="AA242">
            <v>341376.03907140833</v>
          </cell>
          <cell r="AB242">
            <v>343424.29530583677</v>
          </cell>
          <cell r="AC242">
            <v>345484.84107767179</v>
          </cell>
          <cell r="AD242">
            <v>347557.75012413785</v>
          </cell>
        </row>
        <row r="243">
          <cell r="B243" t="str">
            <v>% growth</v>
          </cell>
          <cell r="C243"/>
          <cell r="D243"/>
          <cell r="E243"/>
          <cell r="F243"/>
          <cell r="G243"/>
          <cell r="H243"/>
          <cell r="I243"/>
          <cell r="J243"/>
          <cell r="K243"/>
          <cell r="L243"/>
          <cell r="M243"/>
          <cell r="N243"/>
          <cell r="O243"/>
          <cell r="P243"/>
          <cell r="Q243"/>
          <cell r="R243">
            <v>1.1275803220476277E-3</v>
          </cell>
          <cell r="S243">
            <v>2.1218738885346866E-3</v>
          </cell>
          <cell r="T243">
            <v>6.0000000000000001E-3</v>
          </cell>
          <cell r="U243">
            <v>6.0000000000000001E-3</v>
          </cell>
          <cell r="V243">
            <v>6.0000000000000001E-3</v>
          </cell>
          <cell r="W243">
            <v>6.0000000000000001E-3</v>
          </cell>
          <cell r="X243">
            <v>6.0000000000000001E-3</v>
          </cell>
          <cell r="Y243">
            <v>6.0000000000000001E-3</v>
          </cell>
          <cell r="Z243">
            <v>6.0000000000000001E-3</v>
          </cell>
          <cell r="AA243">
            <v>6.0000000000000001E-3</v>
          </cell>
          <cell r="AB243">
            <v>6.0000000000000001E-3</v>
          </cell>
          <cell r="AC243">
            <v>6.0000000000000001E-3</v>
          </cell>
          <cell r="AD243">
            <v>6.0000000000000001E-3</v>
          </cell>
        </row>
        <row r="244">
          <cell r="B244" t="str">
            <v>Prevalence AA</v>
          </cell>
          <cell r="C244"/>
          <cell r="D244"/>
          <cell r="E244"/>
          <cell r="F244"/>
          <cell r="G244"/>
          <cell r="H244"/>
          <cell r="I244"/>
          <cell r="J244"/>
          <cell r="K244"/>
          <cell r="L244"/>
          <cell r="M244"/>
          <cell r="N244"/>
          <cell r="O244"/>
          <cell r="P244"/>
          <cell r="Q244"/>
          <cell r="R244">
            <v>649.46932400000003</v>
          </cell>
          <cell r="S244">
            <v>650.84741599999995</v>
          </cell>
          <cell r="T244">
            <v>654.75250049599993</v>
          </cell>
          <cell r="U244">
            <v>658.68101549897597</v>
          </cell>
          <cell r="V244">
            <v>662.63310159196988</v>
          </cell>
          <cell r="W244">
            <v>666.60890020152169</v>
          </cell>
          <cell r="X244">
            <v>670.60855360273092</v>
          </cell>
          <cell r="Y244">
            <v>674.63220492434721</v>
          </cell>
          <cell r="Z244">
            <v>678.67999815389328</v>
          </cell>
          <cell r="AA244">
            <v>682.75207814281669</v>
          </cell>
          <cell r="AB244">
            <v>686.84859061167356</v>
          </cell>
          <cell r="AC244">
            <v>690.96968215534355</v>
          </cell>
          <cell r="AD244">
            <v>695.11550024827568</v>
          </cell>
        </row>
        <row r="245">
          <cell r="B245" t="str">
            <v>Prevelance rate</v>
          </cell>
          <cell r="C245"/>
          <cell r="D245"/>
          <cell r="E245"/>
          <cell r="F245"/>
          <cell r="G245"/>
          <cell r="H245"/>
          <cell r="I245"/>
          <cell r="J245"/>
          <cell r="K245"/>
          <cell r="L245"/>
          <cell r="M245"/>
          <cell r="N245"/>
          <cell r="O245"/>
          <cell r="P245"/>
          <cell r="Q245"/>
          <cell r="R245">
            <v>2E-3</v>
          </cell>
          <cell r="S245">
            <v>2E-3</v>
          </cell>
          <cell r="T245">
            <v>2E-3</v>
          </cell>
          <cell r="U245">
            <v>2E-3</v>
          </cell>
          <cell r="V245">
            <v>2E-3</v>
          </cell>
          <cell r="W245">
            <v>2E-3</v>
          </cell>
          <cell r="X245">
            <v>2E-3</v>
          </cell>
          <cell r="Y245">
            <v>2E-3</v>
          </cell>
          <cell r="Z245">
            <v>2E-3</v>
          </cell>
          <cell r="AA245">
            <v>2E-3</v>
          </cell>
          <cell r="AB245">
            <v>2E-3</v>
          </cell>
          <cell r="AC245">
            <v>2E-3</v>
          </cell>
          <cell r="AD245">
            <v>2E-3</v>
          </cell>
        </row>
        <row r="246">
          <cell r="B246" t="str">
            <v>Prevalence severe AA</v>
          </cell>
          <cell r="C246"/>
          <cell r="D246"/>
          <cell r="E246"/>
          <cell r="F246"/>
          <cell r="G246"/>
          <cell r="H246"/>
          <cell r="I246"/>
          <cell r="J246"/>
          <cell r="K246"/>
          <cell r="L246"/>
          <cell r="M246"/>
          <cell r="N246"/>
          <cell r="O246"/>
          <cell r="P246"/>
          <cell r="Q246"/>
          <cell r="R246">
            <v>78.196106609599994</v>
          </cell>
          <cell r="S246">
            <v>78.362028886399983</v>
          </cell>
          <cell r="T246">
            <v>78.832201059718386</v>
          </cell>
          <cell r="U246">
            <v>79.305194266076697</v>
          </cell>
          <cell r="V246">
            <v>79.781025431673172</v>
          </cell>
          <cell r="W246">
            <v>80.259711584263201</v>
          </cell>
          <cell r="X246">
            <v>80.741269853768799</v>
          </cell>
          <cell r="Y246">
            <v>81.225717472891404</v>
          </cell>
          <cell r="Z246">
            <v>81.713071777728743</v>
          </cell>
          <cell r="AA246">
            <v>82.203350208395122</v>
          </cell>
          <cell r="AB246">
            <v>82.696570309645494</v>
          </cell>
          <cell r="AC246">
            <v>83.192749731503355</v>
          </cell>
          <cell r="AD246">
            <v>83.691906229892382</v>
          </cell>
        </row>
        <row r="247">
          <cell r="B247" t="str">
            <v>% severe AA</v>
          </cell>
          <cell r="C247"/>
          <cell r="D247"/>
          <cell r="E247"/>
          <cell r="F247"/>
          <cell r="G247"/>
          <cell r="H247"/>
          <cell r="I247"/>
          <cell r="J247"/>
          <cell r="K247"/>
          <cell r="L247"/>
          <cell r="M247"/>
          <cell r="N247"/>
          <cell r="O247"/>
          <cell r="P247"/>
          <cell r="Q247"/>
          <cell r="R247">
            <v>0.12039999999999999</v>
          </cell>
          <cell r="S247">
            <v>0.12039999999999999</v>
          </cell>
          <cell r="T247">
            <v>0.12039999999999999</v>
          </cell>
          <cell r="U247">
            <v>0.12039999999999999</v>
          </cell>
          <cell r="V247">
            <v>0.12039999999999999</v>
          </cell>
          <cell r="W247">
            <v>0.12039999999999999</v>
          </cell>
          <cell r="X247">
            <v>0.12039999999999999</v>
          </cell>
          <cell r="Y247">
            <v>0.12039999999999999</v>
          </cell>
          <cell r="Z247">
            <v>0.12039999999999999</v>
          </cell>
          <cell r="AA247">
            <v>0.12039999999999999</v>
          </cell>
          <cell r="AB247">
            <v>0.12039999999999999</v>
          </cell>
          <cell r="AC247">
            <v>0.12039999999999999</v>
          </cell>
          <cell r="AD247">
            <v>0.12039999999999999</v>
          </cell>
        </row>
        <row r="248">
          <cell r="B248" t="str">
            <v>Total Treatable Patients</v>
          </cell>
          <cell r="C248"/>
          <cell r="D248"/>
          <cell r="E248"/>
          <cell r="F248"/>
          <cell r="G248"/>
          <cell r="H248"/>
          <cell r="I248"/>
          <cell r="J248"/>
          <cell r="K248"/>
          <cell r="L248"/>
          <cell r="M248"/>
          <cell r="N248"/>
          <cell r="O248"/>
          <cell r="P248"/>
          <cell r="Q248"/>
          <cell r="R248">
            <v>62.556885287679997</v>
          </cell>
          <cell r="S248">
            <v>62.689623109119992</v>
          </cell>
          <cell r="T248">
            <v>63.065760847774712</v>
          </cell>
          <cell r="U248">
            <v>63.444155412861363</v>
          </cell>
          <cell r="V248">
            <v>63.824820345338537</v>
          </cell>
          <cell r="W248">
            <v>64.207769267410569</v>
          </cell>
          <cell r="X248">
            <v>64.593015883015042</v>
          </cell>
          <cell r="Y248">
            <v>64.980573978313132</v>
          </cell>
          <cell r="Z248">
            <v>65.370457422182994</v>
          </cell>
          <cell r="AA248">
            <v>65.762680166716095</v>
          </cell>
          <cell r="AB248">
            <v>66.157256247716404</v>
          </cell>
          <cell r="AC248">
            <v>66.554199785202684</v>
          </cell>
          <cell r="AD248">
            <v>66.953524983913908</v>
          </cell>
        </row>
        <row r="249">
          <cell r="B249" t="str">
            <v>% Progressing to Therapies</v>
          </cell>
          <cell r="C249"/>
          <cell r="D249"/>
          <cell r="E249"/>
          <cell r="F249"/>
          <cell r="G249"/>
          <cell r="H249"/>
          <cell r="I249"/>
          <cell r="J249"/>
          <cell r="K249"/>
          <cell r="L249"/>
          <cell r="M249"/>
          <cell r="N249"/>
          <cell r="O249"/>
          <cell r="P249"/>
          <cell r="Q249"/>
          <cell r="R249">
            <v>0.8</v>
          </cell>
          <cell r="S249">
            <v>0.8</v>
          </cell>
          <cell r="T249">
            <v>0.8</v>
          </cell>
          <cell r="U249">
            <v>0.8</v>
          </cell>
          <cell r="V249">
            <v>0.8</v>
          </cell>
          <cell r="W249">
            <v>0.8</v>
          </cell>
          <cell r="X249">
            <v>0.8</v>
          </cell>
          <cell r="Y249">
            <v>0.8</v>
          </cell>
          <cell r="Z249">
            <v>0.8</v>
          </cell>
          <cell r="AA249">
            <v>0.8</v>
          </cell>
          <cell r="AB249">
            <v>0.8</v>
          </cell>
          <cell r="AC249">
            <v>0.8</v>
          </cell>
          <cell r="AD249">
            <v>0.8</v>
          </cell>
        </row>
        <row r="250">
          <cell r="B250"/>
          <cell r="C250"/>
          <cell r="D250"/>
          <cell r="E250"/>
          <cell r="F250"/>
          <cell r="G250"/>
          <cell r="H250"/>
          <cell r="I250"/>
          <cell r="J250"/>
          <cell r="K250"/>
          <cell r="L250"/>
          <cell r="M250"/>
          <cell r="N250"/>
          <cell r="O250"/>
          <cell r="P250"/>
          <cell r="Q250"/>
          <cell r="R250"/>
          <cell r="S250"/>
          <cell r="T250"/>
          <cell r="U250"/>
          <cell r="V250"/>
          <cell r="W250"/>
          <cell r="X250"/>
          <cell r="Y250"/>
          <cell r="Z250"/>
          <cell r="AA250"/>
          <cell r="AB250"/>
          <cell r="AC250"/>
          <cell r="AD250"/>
        </row>
        <row r="251">
          <cell r="B251" t="str">
            <v>Total Patients on Olumiant</v>
          </cell>
          <cell r="C251"/>
          <cell r="D251"/>
          <cell r="E251"/>
          <cell r="F251"/>
          <cell r="G251"/>
          <cell r="H251"/>
          <cell r="I251"/>
          <cell r="J251"/>
          <cell r="K251"/>
          <cell r="L251"/>
          <cell r="M251"/>
          <cell r="N251"/>
          <cell r="O251"/>
          <cell r="P251"/>
          <cell r="Q251"/>
          <cell r="R251"/>
          <cell r="S251"/>
          <cell r="T251"/>
          <cell r="U251"/>
          <cell r="V251"/>
          <cell r="W251"/>
          <cell r="X251"/>
          <cell r="Y251">
            <v>1.2996114795662626</v>
          </cell>
          <cell r="Z251">
            <v>2.6148182968873197</v>
          </cell>
          <cell r="AA251">
            <v>3.9457608100029655</v>
          </cell>
          <cell r="AB251">
            <v>5.292580499817312</v>
          </cell>
          <cell r="AC251">
            <v>6.6554199785202686</v>
          </cell>
          <cell r="AD251">
            <v>7.3648877482305304</v>
          </cell>
        </row>
        <row r="252">
          <cell r="B252" t="str">
            <v>Penetration</v>
          </cell>
          <cell r="C252"/>
          <cell r="D252"/>
          <cell r="E252"/>
          <cell r="F252"/>
          <cell r="G252"/>
          <cell r="H252"/>
          <cell r="I252"/>
          <cell r="J252"/>
          <cell r="K252"/>
          <cell r="L252"/>
          <cell r="M252"/>
          <cell r="N252"/>
          <cell r="O252"/>
          <cell r="P252"/>
          <cell r="Q252"/>
          <cell r="R252"/>
          <cell r="S252"/>
          <cell r="T252"/>
          <cell r="U252"/>
          <cell r="V252"/>
          <cell r="W252"/>
          <cell r="X252"/>
          <cell r="Y252">
            <v>0.02</v>
          </cell>
          <cell r="Z252">
            <v>0.04</v>
          </cell>
          <cell r="AA252">
            <v>0.06</v>
          </cell>
          <cell r="AB252">
            <v>0.08</v>
          </cell>
          <cell r="AC252">
            <v>0.1</v>
          </cell>
          <cell r="AD252">
            <v>0.11</v>
          </cell>
        </row>
        <row r="253">
          <cell r="B253"/>
          <cell r="C253"/>
          <cell r="D253"/>
          <cell r="E253"/>
          <cell r="F253"/>
          <cell r="G253"/>
          <cell r="H253"/>
          <cell r="I253"/>
          <cell r="J253"/>
          <cell r="K253"/>
          <cell r="L253"/>
          <cell r="M253"/>
          <cell r="N253"/>
          <cell r="O253"/>
          <cell r="P253"/>
          <cell r="Q253"/>
          <cell r="R253"/>
          <cell r="S253"/>
          <cell r="T253"/>
          <cell r="U253"/>
          <cell r="V253"/>
          <cell r="W253"/>
          <cell r="X253"/>
          <cell r="Y253"/>
          <cell r="Z253"/>
          <cell r="AA253"/>
          <cell r="AB253"/>
          <cell r="AC253"/>
          <cell r="AD253"/>
        </row>
        <row r="254">
          <cell r="B254" t="str">
            <v>Gross Price Per month ($)</v>
          </cell>
          <cell r="C254"/>
          <cell r="D254"/>
          <cell r="E254"/>
          <cell r="F254"/>
          <cell r="G254"/>
          <cell r="H254"/>
          <cell r="I254"/>
          <cell r="J254"/>
          <cell r="K254"/>
          <cell r="L254"/>
          <cell r="M254"/>
          <cell r="N254"/>
          <cell r="O254"/>
          <cell r="P254"/>
          <cell r="Q254"/>
          <cell r="R254"/>
          <cell r="S254"/>
          <cell r="T254"/>
          <cell r="U254"/>
          <cell r="V254"/>
          <cell r="W254"/>
          <cell r="X254"/>
          <cell r="Y254">
            <v>1669.5294375375001</v>
          </cell>
          <cell r="Z254">
            <v>1652.8341431621252</v>
          </cell>
          <cell r="AA254">
            <v>1636.3058017305038</v>
          </cell>
          <cell r="AB254">
            <v>1619.9427437131988</v>
          </cell>
          <cell r="AC254">
            <v>1603.7433162760667</v>
          </cell>
          <cell r="AD254">
            <v>1587.7058831133061</v>
          </cell>
        </row>
        <row r="255">
          <cell r="B255" t="str">
            <v>price increase</v>
          </cell>
          <cell r="C255"/>
          <cell r="D255"/>
          <cell r="E255"/>
          <cell r="F255"/>
          <cell r="G255"/>
          <cell r="H255"/>
          <cell r="I255"/>
          <cell r="J255"/>
          <cell r="K255"/>
          <cell r="L255"/>
          <cell r="M255"/>
          <cell r="N255"/>
          <cell r="O255"/>
          <cell r="P255"/>
          <cell r="Q255"/>
          <cell r="R255"/>
          <cell r="S255"/>
          <cell r="T255"/>
          <cell r="U255"/>
          <cell r="V255"/>
          <cell r="W255"/>
          <cell r="X255"/>
          <cell r="Y255">
            <v>-0.01</v>
          </cell>
          <cell r="Z255">
            <v>-0.01</v>
          </cell>
          <cell r="AA255">
            <v>-0.01</v>
          </cell>
          <cell r="AB255">
            <v>-0.01</v>
          </cell>
          <cell r="AC255">
            <v>-0.01</v>
          </cell>
          <cell r="AD255">
            <v>-0.01</v>
          </cell>
        </row>
        <row r="256">
          <cell r="B256" t="str">
            <v>Duration of therapy (# of months)</v>
          </cell>
          <cell r="C256"/>
          <cell r="D256"/>
          <cell r="E256"/>
          <cell r="F256"/>
          <cell r="G256"/>
          <cell r="H256"/>
          <cell r="I256"/>
          <cell r="J256"/>
          <cell r="K256"/>
          <cell r="L256"/>
          <cell r="M256"/>
          <cell r="N256"/>
          <cell r="O256"/>
          <cell r="P256"/>
          <cell r="Q256"/>
          <cell r="R256"/>
          <cell r="S256"/>
          <cell r="T256"/>
          <cell r="U256"/>
          <cell r="V256"/>
          <cell r="W256"/>
          <cell r="X256"/>
          <cell r="Y256">
            <v>9</v>
          </cell>
          <cell r="Z256">
            <v>10</v>
          </cell>
          <cell r="AA256">
            <v>10.5</v>
          </cell>
          <cell r="AB256">
            <v>11</v>
          </cell>
          <cell r="AC256">
            <v>11</v>
          </cell>
          <cell r="AD256">
            <v>11</v>
          </cell>
        </row>
        <row r="257">
          <cell r="B257" t="str">
            <v>Compliance</v>
          </cell>
          <cell r="C257"/>
          <cell r="D257"/>
          <cell r="E257"/>
          <cell r="F257"/>
          <cell r="G257"/>
          <cell r="H257"/>
          <cell r="I257"/>
          <cell r="J257"/>
          <cell r="K257"/>
          <cell r="L257"/>
          <cell r="M257"/>
          <cell r="N257"/>
          <cell r="O257"/>
          <cell r="P257"/>
          <cell r="Q257"/>
          <cell r="R257"/>
          <cell r="S257"/>
          <cell r="T257"/>
          <cell r="U257"/>
          <cell r="V257"/>
          <cell r="W257"/>
          <cell r="X257"/>
          <cell r="Y257">
            <v>0.85</v>
          </cell>
          <cell r="Z257">
            <v>0.85</v>
          </cell>
          <cell r="AA257">
            <v>0.85</v>
          </cell>
          <cell r="AB257">
            <v>0.85</v>
          </cell>
          <cell r="AC257">
            <v>0.85</v>
          </cell>
          <cell r="AD257">
            <v>0.85</v>
          </cell>
        </row>
        <row r="258">
          <cell r="B258" t="str">
            <v>Price Per Patient/Year ($)</v>
          </cell>
          <cell r="C258"/>
          <cell r="D258"/>
          <cell r="E258"/>
          <cell r="F258"/>
          <cell r="G258"/>
          <cell r="H258"/>
          <cell r="I258"/>
          <cell r="J258"/>
          <cell r="K258"/>
          <cell r="L258"/>
          <cell r="M258"/>
          <cell r="N258"/>
          <cell r="O258"/>
          <cell r="P258"/>
          <cell r="Q258"/>
          <cell r="R258"/>
          <cell r="S258"/>
          <cell r="T258"/>
          <cell r="U258"/>
          <cell r="V258"/>
          <cell r="W258"/>
          <cell r="X258"/>
          <cell r="Y258">
            <v>12771.900197161875</v>
          </cell>
          <cell r="Z258">
            <v>14049.090216878063</v>
          </cell>
          <cell r="AA258">
            <v>14604.029280444747</v>
          </cell>
          <cell r="AB258">
            <v>15146.464653718409</v>
          </cell>
          <cell r="AC258">
            <v>14995.000007181223</v>
          </cell>
          <cell r="AD258">
            <v>14845.050007109412</v>
          </cell>
        </row>
        <row r="259">
          <cell r="B259" t="str">
            <v>Olumiant EU AA Sales ($mn)</v>
          </cell>
          <cell r="C259"/>
          <cell r="D259"/>
          <cell r="E259"/>
          <cell r="F259"/>
          <cell r="G259"/>
          <cell r="H259"/>
          <cell r="I259"/>
          <cell r="J259"/>
          <cell r="K259"/>
          <cell r="L259"/>
          <cell r="M259"/>
          <cell r="N259"/>
          <cell r="O259"/>
          <cell r="P259"/>
          <cell r="Q259"/>
          <cell r="R259"/>
          <cell r="S259"/>
          <cell r="T259"/>
          <cell r="U259"/>
          <cell r="V259"/>
          <cell r="W259"/>
          <cell r="X259"/>
          <cell r="Y259">
            <v>16.598508112106185</v>
          </cell>
          <cell r="Z259">
            <v>36.735818153713403</v>
          </cell>
          <cell r="AA259">
            <v>57.624006402914688</v>
          </cell>
          <cell r="AB259">
            <v>80.163883467442218</v>
          </cell>
          <cell r="AC259">
            <v>99.798022625705471</v>
          </cell>
          <cell r="AD259">
            <v>109.33212691922967</v>
          </cell>
        </row>
        <row r="260">
          <cell r="B260" t="str">
            <v>% Growth</v>
          </cell>
          <cell r="C260"/>
          <cell r="D260"/>
          <cell r="E260"/>
          <cell r="F260"/>
          <cell r="G260"/>
          <cell r="H260"/>
          <cell r="I260"/>
          <cell r="J260"/>
          <cell r="K260"/>
          <cell r="L260"/>
          <cell r="M260"/>
          <cell r="N260"/>
          <cell r="O260"/>
          <cell r="P260"/>
          <cell r="Q260"/>
          <cell r="R260"/>
          <cell r="S260"/>
          <cell r="T260"/>
          <cell r="U260"/>
          <cell r="V260"/>
          <cell r="W260"/>
          <cell r="X260"/>
          <cell r="Y260"/>
          <cell r="Z260">
            <v>1.2131999999999996</v>
          </cell>
          <cell r="AA260">
            <v>0.56860549999999999</v>
          </cell>
          <cell r="AB260">
            <v>0.3911542857142859</v>
          </cell>
          <cell r="AC260">
            <v>0.24492499999999959</v>
          </cell>
          <cell r="AD260">
            <v>9.553400000000048E-2</v>
          </cell>
        </row>
        <row r="261">
          <cell r="B261"/>
          <cell r="C261"/>
          <cell r="D261"/>
          <cell r="E261"/>
          <cell r="F261"/>
          <cell r="G261"/>
          <cell r="H261"/>
          <cell r="I261"/>
          <cell r="J261"/>
          <cell r="K261"/>
          <cell r="L261"/>
          <cell r="M261"/>
          <cell r="N261"/>
          <cell r="O261"/>
          <cell r="P261"/>
          <cell r="Q261"/>
          <cell r="R261"/>
          <cell r="S261"/>
          <cell r="T261"/>
          <cell r="U261"/>
          <cell r="V261"/>
          <cell r="W261"/>
          <cell r="X261"/>
          <cell r="Y261"/>
          <cell r="Z261"/>
          <cell r="AA261"/>
          <cell r="AB261"/>
          <cell r="AC261"/>
          <cell r="AD261"/>
        </row>
        <row r="262">
          <cell r="B262" t="str">
            <v>Alopecia Areata (AA), JAPAN</v>
          </cell>
          <cell r="C262"/>
          <cell r="D262"/>
          <cell r="E262"/>
          <cell r="F262"/>
          <cell r="G262"/>
          <cell r="H262"/>
          <cell r="I262"/>
          <cell r="J262"/>
          <cell r="K262"/>
          <cell r="L262"/>
          <cell r="M262"/>
          <cell r="N262"/>
          <cell r="O262" t="str">
            <v>2016A</v>
          </cell>
          <cell r="P262" t="str">
            <v>2017A</v>
          </cell>
          <cell r="Q262" t="str">
            <v>2018A</v>
          </cell>
          <cell r="R262" t="str">
            <v>2019A</v>
          </cell>
          <cell r="S262" t="str">
            <v>2020A</v>
          </cell>
          <cell r="T262" t="str">
            <v>2021E</v>
          </cell>
          <cell r="U262" t="str">
            <v>2022E</v>
          </cell>
          <cell r="V262" t="str">
            <v>2023E</v>
          </cell>
          <cell r="W262" t="str">
            <v>2024E</v>
          </cell>
          <cell r="X262" t="str">
            <v>2025E</v>
          </cell>
          <cell r="Y262" t="str">
            <v>2026E</v>
          </cell>
          <cell r="Z262" t="str">
            <v>2027E</v>
          </cell>
          <cell r="AA262" t="str">
            <v>2028E</v>
          </cell>
          <cell r="AB262" t="str">
            <v>2029E</v>
          </cell>
          <cell r="AC262" t="str">
            <v>2030E</v>
          </cell>
          <cell r="AD262" t="str">
            <v>2031E</v>
          </cell>
        </row>
        <row r="263">
          <cell r="B263" t="str">
            <v>JP addressable population (000's)</v>
          </cell>
          <cell r="C263"/>
          <cell r="D263"/>
          <cell r="E263"/>
          <cell r="F263"/>
          <cell r="G263"/>
          <cell r="H263"/>
          <cell r="I263"/>
          <cell r="J263"/>
          <cell r="K263"/>
          <cell r="L263"/>
          <cell r="M263"/>
          <cell r="N263"/>
          <cell r="O263">
            <v>126125.27</v>
          </cell>
          <cell r="P263">
            <v>126503.64580999999</v>
          </cell>
          <cell r="Q263">
            <v>126883.15674742997</v>
          </cell>
          <cell r="R263">
            <v>127263.80621767225</v>
          </cell>
          <cell r="S263">
            <v>127645.59763632524</v>
          </cell>
          <cell r="T263">
            <v>128028.53442923421</v>
          </cell>
          <cell r="U263">
            <v>128412.6200325219</v>
          </cell>
          <cell r="V263">
            <v>128797.85789261945</v>
          </cell>
          <cell r="W263">
            <v>129184.2514662973</v>
          </cell>
          <cell r="X263">
            <v>129571.80422069617</v>
          </cell>
          <cell r="Y263">
            <v>129960.51963335824</v>
          </cell>
          <cell r="Z263">
            <v>130350.4011922583</v>
          </cell>
          <cell r="AA263">
            <v>130741.45239583506</v>
          </cell>
          <cell r="AB263">
            <v>131133.67675302256</v>
          </cell>
          <cell r="AC263">
            <v>131527.07778328162</v>
          </cell>
          <cell r="AD263">
            <v>131921.65901663146</v>
          </cell>
        </row>
        <row r="264">
          <cell r="B264" t="str">
            <v>% growth</v>
          </cell>
          <cell r="C264"/>
          <cell r="D264"/>
          <cell r="E264"/>
          <cell r="F264"/>
          <cell r="G264"/>
          <cell r="H264"/>
          <cell r="I264"/>
          <cell r="J264"/>
          <cell r="K264"/>
          <cell r="L264"/>
          <cell r="M264"/>
          <cell r="N264"/>
          <cell r="O264"/>
          <cell r="P264">
            <v>3.0000000000000001E-3</v>
          </cell>
          <cell r="Q264">
            <v>3.0000000000000001E-3</v>
          </cell>
          <cell r="R264">
            <v>3.0000000000000001E-3</v>
          </cell>
          <cell r="S264">
            <v>3.0000000000000001E-3</v>
          </cell>
          <cell r="T264">
            <v>3.0000000000000001E-3</v>
          </cell>
          <cell r="U264">
            <v>3.0000000000000001E-3</v>
          </cell>
          <cell r="V264">
            <v>3.0000000000000001E-3</v>
          </cell>
          <cell r="W264">
            <v>3.0000000000000001E-3</v>
          </cell>
          <cell r="X264">
            <v>3.0000000000000001E-3</v>
          </cell>
          <cell r="Y264">
            <v>3.0000000000000001E-3</v>
          </cell>
          <cell r="Z264">
            <v>3.0000000000000001E-3</v>
          </cell>
          <cell r="AA264">
            <v>3.0000000000000001E-3</v>
          </cell>
          <cell r="AB264">
            <v>3.0000000000000001E-3</v>
          </cell>
          <cell r="AC264">
            <v>3.0000000000000001E-3</v>
          </cell>
          <cell r="AD264">
            <v>3.0000000000000001E-3</v>
          </cell>
        </row>
        <row r="265">
          <cell r="B265" t="str">
            <v>Prevalence AA</v>
          </cell>
          <cell r="C265"/>
          <cell r="D265"/>
          <cell r="E265"/>
          <cell r="F265"/>
          <cell r="G265"/>
          <cell r="H265"/>
          <cell r="I265"/>
          <cell r="J265"/>
          <cell r="K265"/>
          <cell r="L265"/>
          <cell r="M265"/>
          <cell r="N265"/>
          <cell r="O265"/>
          <cell r="P265"/>
          <cell r="Q265"/>
          <cell r="R265">
            <v>254.52761243534451</v>
          </cell>
          <cell r="S265">
            <v>255.2911952726505</v>
          </cell>
          <cell r="T265">
            <v>256.05706885846843</v>
          </cell>
          <cell r="U265">
            <v>256.82524006504377</v>
          </cell>
          <cell r="V265">
            <v>257.59571578523889</v>
          </cell>
          <cell r="W265">
            <v>258.36850293259459</v>
          </cell>
          <cell r="X265">
            <v>259.14360844139236</v>
          </cell>
          <cell r="Y265">
            <v>259.92103926671649</v>
          </cell>
          <cell r="Z265">
            <v>260.70080238451663</v>
          </cell>
          <cell r="AA265">
            <v>261.48290479167014</v>
          </cell>
          <cell r="AB265">
            <v>262.26735350604514</v>
          </cell>
          <cell r="AC265">
            <v>263.05415556656328</v>
          </cell>
          <cell r="AD265">
            <v>263.8433180332629</v>
          </cell>
        </row>
        <row r="266">
          <cell r="B266" t="str">
            <v>Prevelance rate</v>
          </cell>
          <cell r="C266"/>
          <cell r="D266"/>
          <cell r="E266"/>
          <cell r="F266"/>
          <cell r="G266"/>
          <cell r="H266"/>
          <cell r="I266"/>
          <cell r="J266"/>
          <cell r="K266"/>
          <cell r="L266"/>
          <cell r="M266"/>
          <cell r="N266"/>
          <cell r="O266"/>
          <cell r="P266"/>
          <cell r="Q266"/>
          <cell r="R266">
            <v>2E-3</v>
          </cell>
          <cell r="S266">
            <v>2E-3</v>
          </cell>
          <cell r="T266">
            <v>2E-3</v>
          </cell>
          <cell r="U266">
            <v>2E-3</v>
          </cell>
          <cell r="V266">
            <v>2E-3</v>
          </cell>
          <cell r="W266">
            <v>2E-3</v>
          </cell>
          <cell r="X266">
            <v>2E-3</v>
          </cell>
          <cell r="Y266">
            <v>2E-3</v>
          </cell>
          <cell r="Z266">
            <v>2E-3</v>
          </cell>
          <cell r="AA266">
            <v>2E-3</v>
          </cell>
          <cell r="AB266">
            <v>2E-3</v>
          </cell>
          <cell r="AC266">
            <v>2E-3</v>
          </cell>
          <cell r="AD266">
            <v>2E-3</v>
          </cell>
        </row>
        <row r="267">
          <cell r="B267" t="str">
            <v>Prevalence severe AA</v>
          </cell>
          <cell r="C267"/>
          <cell r="D267"/>
          <cell r="E267"/>
          <cell r="F267"/>
          <cell r="G267"/>
          <cell r="H267"/>
          <cell r="I267"/>
          <cell r="J267"/>
          <cell r="K267"/>
          <cell r="L267"/>
          <cell r="M267"/>
          <cell r="N267"/>
          <cell r="O267"/>
          <cell r="P267"/>
          <cell r="Q267"/>
          <cell r="R267">
            <v>30.645124537215477</v>
          </cell>
          <cell r="S267">
            <v>30.737059910827117</v>
          </cell>
          <cell r="T267">
            <v>30.829271090559597</v>
          </cell>
          <cell r="U267">
            <v>30.921758903831268</v>
          </cell>
          <cell r="V267">
            <v>31.014524180542761</v>
          </cell>
          <cell r="W267">
            <v>31.107567753084389</v>
          </cell>
          <cell r="X267">
            <v>31.20089045634364</v>
          </cell>
          <cell r="Y267">
            <v>31.294493127712663</v>
          </cell>
          <cell r="Z267">
            <v>31.3883766070958</v>
          </cell>
          <cell r="AA267">
            <v>31.482541736917081</v>
          </cell>
          <cell r="AB267">
            <v>31.576989362127833</v>
          </cell>
          <cell r="AC267">
            <v>31.671720330214217</v>
          </cell>
          <cell r="AD267">
            <v>31.766735491204852</v>
          </cell>
        </row>
        <row r="268">
          <cell r="B268" t="str">
            <v>% severe AA</v>
          </cell>
          <cell r="C268"/>
          <cell r="D268"/>
          <cell r="E268"/>
          <cell r="F268"/>
          <cell r="G268"/>
          <cell r="H268"/>
          <cell r="I268"/>
          <cell r="J268"/>
          <cell r="K268"/>
          <cell r="L268"/>
          <cell r="M268"/>
          <cell r="N268"/>
          <cell r="O268"/>
          <cell r="P268"/>
          <cell r="Q268"/>
          <cell r="R268">
            <v>0.12039999999999999</v>
          </cell>
          <cell r="S268">
            <v>0.12039999999999999</v>
          </cell>
          <cell r="T268">
            <v>0.12039999999999999</v>
          </cell>
          <cell r="U268">
            <v>0.12039999999999999</v>
          </cell>
          <cell r="V268">
            <v>0.12039999999999999</v>
          </cell>
          <cell r="W268">
            <v>0.12039999999999999</v>
          </cell>
          <cell r="X268">
            <v>0.12039999999999999</v>
          </cell>
          <cell r="Y268">
            <v>0.12039999999999999</v>
          </cell>
          <cell r="Z268">
            <v>0.12039999999999999</v>
          </cell>
          <cell r="AA268">
            <v>0.12039999999999999</v>
          </cell>
          <cell r="AB268">
            <v>0.12039999999999999</v>
          </cell>
          <cell r="AC268">
            <v>0.12039999999999999</v>
          </cell>
          <cell r="AD268">
            <v>0.12039999999999999</v>
          </cell>
        </row>
        <row r="269">
          <cell r="B269" t="str">
            <v>Total Treatable Patients</v>
          </cell>
          <cell r="C269"/>
          <cell r="D269"/>
          <cell r="E269"/>
          <cell r="F269"/>
          <cell r="G269"/>
          <cell r="H269"/>
          <cell r="I269"/>
          <cell r="J269"/>
          <cell r="K269"/>
          <cell r="L269"/>
          <cell r="M269"/>
          <cell r="N269"/>
          <cell r="O269"/>
          <cell r="P269"/>
          <cell r="Q269"/>
          <cell r="R269">
            <v>24.516099629772384</v>
          </cell>
          <cell r="S269">
            <v>24.589647928661694</v>
          </cell>
          <cell r="T269">
            <v>24.66341687244768</v>
          </cell>
          <cell r="U269">
            <v>24.737407123065015</v>
          </cell>
          <cell r="V269">
            <v>24.811619344434209</v>
          </cell>
          <cell r="W269">
            <v>24.886054202467513</v>
          </cell>
          <cell r="X269">
            <v>24.960712365074912</v>
          </cell>
          <cell r="Y269">
            <v>25.035594502170131</v>
          </cell>
          <cell r="Z269">
            <v>25.11070128567664</v>
          </cell>
          <cell r="AA269">
            <v>25.186033389533666</v>
          </cell>
          <cell r="AB269">
            <v>25.261591489702269</v>
          </cell>
          <cell r="AC269">
            <v>25.337376264171375</v>
          </cell>
          <cell r="AD269">
            <v>25.413388392963881</v>
          </cell>
        </row>
        <row r="270">
          <cell r="B270" t="str">
            <v>% Progressing to Therapies</v>
          </cell>
          <cell r="C270"/>
          <cell r="D270"/>
          <cell r="E270"/>
          <cell r="F270"/>
          <cell r="G270"/>
          <cell r="H270"/>
          <cell r="I270"/>
          <cell r="J270"/>
          <cell r="K270"/>
          <cell r="L270"/>
          <cell r="M270"/>
          <cell r="N270"/>
          <cell r="O270"/>
          <cell r="P270"/>
          <cell r="Q270"/>
          <cell r="R270">
            <v>0.8</v>
          </cell>
          <cell r="S270">
            <v>0.8</v>
          </cell>
          <cell r="T270">
            <v>0.8</v>
          </cell>
          <cell r="U270">
            <v>0.8</v>
          </cell>
          <cell r="V270">
            <v>0.8</v>
          </cell>
          <cell r="W270">
            <v>0.8</v>
          </cell>
          <cell r="X270">
            <v>0.8</v>
          </cell>
          <cell r="Y270">
            <v>0.8</v>
          </cell>
          <cell r="Z270">
            <v>0.8</v>
          </cell>
          <cell r="AA270">
            <v>0.8</v>
          </cell>
          <cell r="AB270">
            <v>0.8</v>
          </cell>
          <cell r="AC270">
            <v>0.8</v>
          </cell>
          <cell r="AD270">
            <v>0.8</v>
          </cell>
        </row>
        <row r="271">
          <cell r="B271"/>
          <cell r="C271"/>
          <cell r="D271"/>
          <cell r="E271"/>
          <cell r="F271"/>
          <cell r="G271"/>
          <cell r="H271"/>
          <cell r="I271"/>
          <cell r="J271"/>
          <cell r="K271"/>
          <cell r="L271"/>
          <cell r="M271"/>
          <cell r="N271"/>
          <cell r="O271"/>
          <cell r="P271"/>
          <cell r="Q271"/>
          <cell r="R271"/>
          <cell r="S271"/>
          <cell r="T271"/>
          <cell r="U271"/>
          <cell r="V271"/>
          <cell r="W271"/>
          <cell r="X271"/>
          <cell r="Y271"/>
          <cell r="Z271"/>
          <cell r="AA271"/>
          <cell r="AB271"/>
          <cell r="AC271"/>
          <cell r="AD271"/>
        </row>
        <row r="272">
          <cell r="B272" t="str">
            <v>Total Patients on Olumiant</v>
          </cell>
          <cell r="C272"/>
          <cell r="D272"/>
          <cell r="E272"/>
          <cell r="F272"/>
          <cell r="G272"/>
          <cell r="H272"/>
          <cell r="I272"/>
          <cell r="J272"/>
          <cell r="K272"/>
          <cell r="L272"/>
          <cell r="M272"/>
          <cell r="N272"/>
          <cell r="O272"/>
          <cell r="P272"/>
          <cell r="Q272"/>
          <cell r="R272"/>
          <cell r="S272"/>
          <cell r="T272"/>
          <cell r="U272"/>
          <cell r="V272"/>
          <cell r="W272"/>
          <cell r="X272"/>
          <cell r="Y272">
            <v>0.50071189004340266</v>
          </cell>
          <cell r="Z272">
            <v>1.0044280514270656</v>
          </cell>
          <cell r="AA272">
            <v>1.5111620033720199</v>
          </cell>
          <cell r="AB272">
            <v>2.0209273191761814</v>
          </cell>
          <cell r="AC272">
            <v>2.5337376264171376</v>
          </cell>
          <cell r="AD272">
            <v>2.7954727232260268</v>
          </cell>
        </row>
        <row r="273">
          <cell r="B273" t="str">
            <v>Penetration</v>
          </cell>
          <cell r="C273"/>
          <cell r="D273"/>
          <cell r="E273"/>
          <cell r="F273"/>
          <cell r="G273"/>
          <cell r="H273"/>
          <cell r="I273"/>
          <cell r="J273"/>
          <cell r="K273"/>
          <cell r="L273"/>
          <cell r="M273"/>
          <cell r="N273"/>
          <cell r="O273"/>
          <cell r="P273"/>
          <cell r="Q273"/>
          <cell r="R273"/>
          <cell r="S273"/>
          <cell r="T273"/>
          <cell r="U273"/>
          <cell r="V273"/>
          <cell r="W273"/>
          <cell r="X273"/>
          <cell r="Y273">
            <v>0.02</v>
          </cell>
          <cell r="Z273">
            <v>0.04</v>
          </cell>
          <cell r="AA273">
            <v>0.06</v>
          </cell>
          <cell r="AB273">
            <v>0.08</v>
          </cell>
          <cell r="AC273">
            <v>0.1</v>
          </cell>
          <cell r="AD273">
            <v>0.11</v>
          </cell>
        </row>
        <row r="274">
          <cell r="B274"/>
          <cell r="C274"/>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cell r="AD274"/>
        </row>
        <row r="275">
          <cell r="B275" t="str">
            <v>Gross Price Per month ($)</v>
          </cell>
          <cell r="C275"/>
          <cell r="D275"/>
          <cell r="E275"/>
          <cell r="F275"/>
          <cell r="G275"/>
          <cell r="H275"/>
          <cell r="I275"/>
          <cell r="J275"/>
          <cell r="K275"/>
          <cell r="L275"/>
          <cell r="M275"/>
          <cell r="N275"/>
          <cell r="O275"/>
          <cell r="P275"/>
          <cell r="Q275"/>
          <cell r="R275"/>
          <cell r="S275"/>
          <cell r="T275"/>
          <cell r="U275"/>
          <cell r="V275"/>
          <cell r="W275"/>
          <cell r="X275"/>
          <cell r="Y275">
            <v>1669.5294375375001</v>
          </cell>
          <cell r="Z275">
            <v>1652.8341431621252</v>
          </cell>
          <cell r="AA275">
            <v>1636.3058017305038</v>
          </cell>
          <cell r="AB275">
            <v>1619.9427437131988</v>
          </cell>
          <cell r="AC275">
            <v>1603.7433162760667</v>
          </cell>
          <cell r="AD275">
            <v>1587.7058831133061</v>
          </cell>
        </row>
        <row r="276">
          <cell r="B276" t="str">
            <v>price increase</v>
          </cell>
          <cell r="C276"/>
          <cell r="D276"/>
          <cell r="E276"/>
          <cell r="F276"/>
          <cell r="G276"/>
          <cell r="H276"/>
          <cell r="I276"/>
          <cell r="J276"/>
          <cell r="K276"/>
          <cell r="L276"/>
          <cell r="M276"/>
          <cell r="N276"/>
          <cell r="O276"/>
          <cell r="P276"/>
          <cell r="Q276"/>
          <cell r="R276"/>
          <cell r="S276"/>
          <cell r="T276"/>
          <cell r="U276"/>
          <cell r="V276"/>
          <cell r="W276"/>
          <cell r="X276"/>
          <cell r="Y276">
            <v>-0.01</v>
          </cell>
          <cell r="Z276">
            <v>-0.01</v>
          </cell>
          <cell r="AA276">
            <v>-0.01</v>
          </cell>
          <cell r="AB276">
            <v>-0.01</v>
          </cell>
          <cell r="AC276">
            <v>-0.01</v>
          </cell>
          <cell r="AD276">
            <v>-0.01</v>
          </cell>
        </row>
        <row r="277">
          <cell r="B277" t="str">
            <v>Duration of therapy (# of months)</v>
          </cell>
          <cell r="C277"/>
          <cell r="D277"/>
          <cell r="E277"/>
          <cell r="F277"/>
          <cell r="G277"/>
          <cell r="H277"/>
          <cell r="I277"/>
          <cell r="J277"/>
          <cell r="K277"/>
          <cell r="L277"/>
          <cell r="M277"/>
          <cell r="N277"/>
          <cell r="O277"/>
          <cell r="P277"/>
          <cell r="Q277"/>
          <cell r="R277"/>
          <cell r="S277"/>
          <cell r="T277"/>
          <cell r="U277"/>
          <cell r="V277"/>
          <cell r="W277"/>
          <cell r="X277"/>
          <cell r="Y277">
            <v>9</v>
          </cell>
          <cell r="Z277">
            <v>10</v>
          </cell>
          <cell r="AA277">
            <v>10.5</v>
          </cell>
          <cell r="AB277">
            <v>11</v>
          </cell>
          <cell r="AC277">
            <v>11</v>
          </cell>
          <cell r="AD277">
            <v>11</v>
          </cell>
        </row>
        <row r="278">
          <cell r="B278" t="str">
            <v>Compliance</v>
          </cell>
          <cell r="C278"/>
          <cell r="D278"/>
          <cell r="E278"/>
          <cell r="F278"/>
          <cell r="G278"/>
          <cell r="H278"/>
          <cell r="I278"/>
          <cell r="J278"/>
          <cell r="K278"/>
          <cell r="L278"/>
          <cell r="M278"/>
          <cell r="N278"/>
          <cell r="O278"/>
          <cell r="P278"/>
          <cell r="Q278"/>
          <cell r="R278"/>
          <cell r="S278"/>
          <cell r="T278"/>
          <cell r="U278"/>
          <cell r="V278"/>
          <cell r="W278"/>
          <cell r="X278"/>
          <cell r="Y278">
            <v>0.85</v>
          </cell>
          <cell r="Z278">
            <v>0.85</v>
          </cell>
          <cell r="AA278">
            <v>0.85</v>
          </cell>
          <cell r="AB278">
            <v>0.85</v>
          </cell>
          <cell r="AC278">
            <v>0.85</v>
          </cell>
          <cell r="AD278">
            <v>0.85</v>
          </cell>
        </row>
        <row r="279">
          <cell r="B279" t="str">
            <v>Price Per Patient/Year ($)</v>
          </cell>
          <cell r="C279"/>
          <cell r="D279"/>
          <cell r="E279"/>
          <cell r="F279"/>
          <cell r="G279"/>
          <cell r="H279"/>
          <cell r="I279"/>
          <cell r="J279"/>
          <cell r="K279"/>
          <cell r="L279"/>
          <cell r="M279"/>
          <cell r="N279"/>
          <cell r="O279"/>
          <cell r="P279"/>
          <cell r="Q279"/>
          <cell r="R279"/>
          <cell r="S279"/>
          <cell r="T279"/>
          <cell r="U279"/>
          <cell r="V279"/>
          <cell r="W279"/>
          <cell r="X279"/>
          <cell r="Y279">
            <v>12771.900197161875</v>
          </cell>
          <cell r="Z279">
            <v>14049.090216878063</v>
          </cell>
          <cell r="AA279">
            <v>14604.029280444747</v>
          </cell>
          <cell r="AB279">
            <v>15146.464653718409</v>
          </cell>
          <cell r="AC279">
            <v>14995.000007181223</v>
          </cell>
          <cell r="AD279">
            <v>14845.050007109412</v>
          </cell>
        </row>
        <row r="280">
          <cell r="B280" t="str">
            <v>Olumiant JP AA Sales ($mn)</v>
          </cell>
          <cell r="C280"/>
          <cell r="D280"/>
          <cell r="E280"/>
          <cell r="F280"/>
          <cell r="G280"/>
          <cell r="H280"/>
          <cell r="I280"/>
          <cell r="J280"/>
          <cell r="K280"/>
          <cell r="L280"/>
          <cell r="M280"/>
          <cell r="N280"/>
          <cell r="O280"/>
          <cell r="P280"/>
          <cell r="Q280"/>
          <cell r="R280"/>
          <cell r="S280"/>
          <cell r="T280"/>
          <cell r="U280"/>
          <cell r="V280"/>
          <cell r="W280"/>
          <cell r="X280"/>
          <cell r="Y280">
            <v>6.3950422871666293</v>
          </cell>
          <cell r="Z280">
            <v>14.111300310861884</v>
          </cell>
          <cell r="AA280">
            <v>22.069054144740523</v>
          </cell>
          <cell r="AB280">
            <v>30.609904207635932</v>
          </cell>
          <cell r="AC280">
            <v>37.993395726320315</v>
          </cell>
          <cell r="AD280">
            <v>41.498932369800698</v>
          </cell>
        </row>
        <row r="281">
          <cell r="B281" t="str">
            <v>% Growth</v>
          </cell>
          <cell r="C281"/>
          <cell r="D281"/>
          <cell r="E281"/>
          <cell r="F281"/>
          <cell r="G281"/>
          <cell r="H281"/>
          <cell r="I281"/>
          <cell r="J281"/>
          <cell r="K281"/>
          <cell r="L281"/>
          <cell r="M281"/>
          <cell r="N281"/>
          <cell r="O281"/>
          <cell r="P281"/>
          <cell r="Q281"/>
          <cell r="R281"/>
          <cell r="S281"/>
          <cell r="T281"/>
          <cell r="U281"/>
          <cell r="V281"/>
          <cell r="W281"/>
          <cell r="X281"/>
          <cell r="Y281"/>
          <cell r="Z281">
            <v>1.2065999999999999</v>
          </cell>
          <cell r="AA281">
            <v>0.56392774999999973</v>
          </cell>
          <cell r="AB281">
            <v>0.38700571428571423</v>
          </cell>
          <cell r="AC281">
            <v>0.24121250000000005</v>
          </cell>
          <cell r="AD281">
            <v>9.2266999999999641E-2</v>
          </cell>
        </row>
        <row r="282">
          <cell r="B282" t="str">
            <v>Source: Company data, BMO estimates</v>
          </cell>
          <cell r="C282"/>
        </row>
      </sheetData>
      <sheetData sheetId="23" refreshError="1"/>
      <sheetData sheetId="24"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S"/>
      <sheetName val="Revenue"/>
      <sheetName val="BSCF"/>
      <sheetName val="Valuation"/>
      <sheetName val="Debt Schedule"/>
      <sheetName val="Guidance"/>
      <sheetName val="Tirazepatide summary"/>
      <sheetName val="Diabetes model"/>
      <sheetName val="Obesity"/>
      <sheetName val="NASH"/>
      <sheetName val="HEFpef"/>
      <sheetName val="Emgality"/>
      <sheetName val="Donanemab"/>
      <sheetName val="Verzenio"/>
      <sheetName val="Tanezumab"/>
      <sheetName val="Olumiant"/>
      <sheetName val="Lebri"/>
      <sheetName val="BlueMatrix - Healthcare"/>
      <sheetName val="Blue sky grey sky scenario"/>
      <sheetName val="Deal capacity"/>
      <sheetName val="Bull bear debates"/>
      <sheetName val="Catalysts"/>
      <sheetName val="Pipeline"/>
      <sheetName val="BMO vs c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ModelProperties"/>
      <sheetName val="__FDSCACHE__"/>
      <sheetName val="Cover"/>
      <sheetName val="Pipeline"/>
      <sheetName val="Handout Tables"/>
      <sheetName val="Sheet1"/>
      <sheetName val="Variance"/>
      <sheetName val="Sheet2"/>
      <sheetName val="Variance Table"/>
      <sheetName val="DCF No TV"/>
      <sheetName val="NPV"/>
      <sheetName val="NPV with expenses"/>
      <sheetName val="BlueMatrix - HealthCare"/>
      <sheetName val="DCF"/>
      <sheetName val="Earnings Snapshot"/>
      <sheetName val="BMO vs. Consensus"/>
      <sheetName val="Guidance"/>
      <sheetName val="Model"/>
      <sheetName val="HIV Model"/>
      <sheetName val="HBV Model"/>
      <sheetName val="HCV Pt Summary"/>
      <sheetName val="HCV Sales Summary"/>
      <sheetName val="HCV Model"/>
      <sheetName val="NASH"/>
      <sheetName val="GLPG1690 - IPF"/>
      <sheetName val="Sheet3"/>
      <sheetName val="Filgotinib RA"/>
      <sheetName val="Filgotinib Crohns"/>
      <sheetName val="Filgotinib UC"/>
      <sheetName val="Yescarta"/>
      <sheetName val="Tecartus"/>
      <sheetName val="Trodelvy Summary"/>
      <sheetName val="Trodelvy TNBC"/>
      <sheetName val="Trodelvy UC"/>
      <sheetName val="Trodelvy HER BC"/>
      <sheetName val="Magrolimab Summary"/>
      <sheetName val="Magrolimab MDS"/>
      <sheetName val="Magrolimab AML"/>
      <sheetName val="Magrolimab DLBCL"/>
      <sheetName val="AB154 (TIGIT)-NSCLC"/>
      <sheetName val="Remdesivir"/>
      <sheetName val="Letairis"/>
      <sheetName val="Ranexa"/>
      <sheetName val="Zydelig"/>
      <sheetName val="Cayston"/>
      <sheetName val="Patent Expiration"/>
      <sheetName val="Milestones"/>
      <sheetName val="Old Milestones"/>
      <sheetName val="Yescarta (DLBCL)"/>
      <sheetName val="HIV Market Share"/>
      <sheetName val="HCV Treatment Diagnosis"/>
      <sheetName val="HCV - US"/>
      <sheetName val="HCV - EU"/>
      <sheetName val="HCV - JAPAN"/>
      <sheetName val="AmBisome"/>
      <sheetName val="Zydelig - FL"/>
      <sheetName val="Zydelig - CLL"/>
      <sheetName val="Tamiflu Model"/>
      <sheetName val="Momelotinib"/>
      <sheetName val="IP"/>
      <sheetName val="IPF"/>
      <sheetName val="TIGIT-NSCLC"/>
      <sheetName val="Lenacapavir"/>
      <sheetName val="SOTP-2"/>
      <sheetName val="SOTP"/>
      <sheetName val="Veklury"/>
      <sheetName val="Hepcludex"/>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sheetData sheetId="63"/>
      <sheetData sheetId="64"/>
      <sheetData sheetId="65"/>
      <sheetData sheetId="66"/>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BST.Valuation"/>
      <sheetName val="bltzSingleDPmap"/>
      <sheetName val="bltzPeriodicDPmap"/>
      <sheetName val="bltzModelProperties"/>
      <sheetName val="__FDSCACHE__"/>
      <sheetName val="One-Pager"/>
      <sheetName val="Smmry"/>
      <sheetName val="CBST.IS"/>
      <sheetName val="Preview"/>
      <sheetName val="CBST.Revenue"/>
      <sheetName val="CBST.Cubicin Market Model"/>
      <sheetName val="CBST.BS"/>
      <sheetName val="CBST.CF"/>
      <sheetName val="CBST.Ratios"/>
      <sheetName val="CBST.AvE"/>
      <sheetName val="CBST.Changes to Model"/>
      <sheetName val="CBST.Guidance"/>
      <sheetName val="CBST.Catalysts"/>
      <sheetName val="CBST.Pipeline Detail"/>
      <sheetName val="__APW_ACTIVE_FIELD_RESTORE__"/>
    </sheetNames>
    <sheetDataSet>
      <sheetData sheetId="0">
        <row r="1">
          <cell r="A1" t="str">
            <v>Cubist Pharmaceuticals, Inc. Valuation</v>
          </cell>
        </row>
        <row r="2">
          <cell r="A2" t="str">
            <v>in thousands, except per share data</v>
          </cell>
          <cell r="BO2" t="str">
            <v xml:space="preserve">    </v>
          </cell>
          <cell r="CG2" t="str">
            <v>M. Ian Somaiya    212.271.3761</v>
          </cell>
        </row>
        <row r="4">
          <cell r="B4" t="str">
            <v>Discounted Revenue Valuation Analysis</v>
          </cell>
          <cell r="X4" t="str">
            <v>Valuation year end:</v>
          </cell>
          <cell r="Y4">
            <v>40178</v>
          </cell>
        </row>
        <row r="6">
          <cell r="J6" t="str">
            <v>Discounted</v>
          </cell>
          <cell r="N6" t="str">
            <v>Implied Value</v>
          </cell>
          <cell r="X6">
            <v>-22347.92604293942</v>
          </cell>
          <cell r="Y6" t="str">
            <v>Net Debt (Current)</v>
          </cell>
        </row>
        <row r="7">
          <cell r="D7" t="str">
            <v>2009E</v>
          </cell>
          <cell r="F7" t="str">
            <v>Discount</v>
          </cell>
          <cell r="J7" t="str">
            <v>2009E</v>
          </cell>
          <cell r="L7" t="str">
            <v>EV/Sales</v>
          </cell>
          <cell r="N7" t="str">
            <v>Enterprise</v>
          </cell>
          <cell r="P7" t="str">
            <v>Current</v>
          </cell>
          <cell r="R7" t="str">
            <v>Current Fair</v>
          </cell>
          <cell r="X7">
            <v>69022.09</v>
          </cell>
          <cell r="Y7" t="str">
            <v>Shrs Otstd. (Current)</v>
          </cell>
        </row>
        <row r="8">
          <cell r="D8" t="str">
            <v>Revenue</v>
          </cell>
          <cell r="F8" t="str">
            <v>Rate</v>
          </cell>
          <cell r="H8" t="str">
            <v>Back to</v>
          </cell>
          <cell r="J8" t="str">
            <v>Revenue</v>
          </cell>
          <cell r="L8" t="str">
            <v>Multiple</v>
          </cell>
          <cell r="N8" t="str">
            <v>Value</v>
          </cell>
          <cell r="P8" t="str">
            <v>shares out</v>
          </cell>
          <cell r="R8" t="str">
            <v>Value</v>
          </cell>
        </row>
        <row r="10">
          <cell r="D10">
            <v>490661.98764099821</v>
          </cell>
          <cell r="F10">
            <v>0.25</v>
          </cell>
          <cell r="H10">
            <v>39813</v>
          </cell>
          <cell r="J10">
            <v>392529.59011279856</v>
          </cell>
          <cell r="L10">
            <v>6</v>
          </cell>
          <cell r="N10">
            <v>2332829.6146338517</v>
          </cell>
          <cell r="P10">
            <v>69022.09</v>
          </cell>
          <cell r="R10">
            <v>33.798304494022879</v>
          </cell>
          <cell r="X10">
            <v>23.88</v>
          </cell>
          <cell r="Y10" t="str">
            <v>Stock Price in Report</v>
          </cell>
        </row>
        <row r="12">
          <cell r="E12" t="str">
            <v>Implied Market Cap -- Sensitivity Analysis</v>
          </cell>
        </row>
        <row r="14">
          <cell r="F14" t="str">
            <v>Discount</v>
          </cell>
          <cell r="H14" t="str">
            <v>Revenue Multiples</v>
          </cell>
        </row>
        <row r="15">
          <cell r="F15" t="str">
            <v>Rate</v>
          </cell>
          <cell r="H15">
            <v>3</v>
          </cell>
          <cell r="J15">
            <v>4</v>
          </cell>
          <cell r="L15">
            <v>5</v>
          </cell>
          <cell r="N15">
            <v>6</v>
          </cell>
          <cell r="P15">
            <v>7</v>
          </cell>
          <cell r="R15">
            <v>8</v>
          </cell>
          <cell r="T15">
            <v>9</v>
          </cell>
          <cell r="X15">
            <v>1</v>
          </cell>
          <cell r="Y15" t="str">
            <v>Multiple Step</v>
          </cell>
        </row>
        <row r="17">
          <cell r="F17">
            <v>0.19000000000000003</v>
          </cell>
          <cell r="H17">
            <v>1214615.0680099973</v>
          </cell>
          <cell r="J17">
            <v>1626936.0660276427</v>
          </cell>
          <cell r="L17">
            <v>2039257.0640452881</v>
          </cell>
          <cell r="N17">
            <v>2451578.062062934</v>
          </cell>
          <cell r="P17">
            <v>2863899.0600805795</v>
          </cell>
          <cell r="R17">
            <v>3276220.0580982249</v>
          </cell>
          <cell r="T17">
            <v>3688541.0561158704</v>
          </cell>
          <cell r="X17">
            <v>0.02</v>
          </cell>
          <cell r="Y17" t="str">
            <v>Variance Step</v>
          </cell>
        </row>
        <row r="18">
          <cell r="F18">
            <v>0.21000000000000002</v>
          </cell>
          <cell r="H18">
            <v>1194169.3986868081</v>
          </cell>
          <cell r="J18">
            <v>1599675.1735967239</v>
          </cell>
          <cell r="L18">
            <v>2005180.9485066398</v>
          </cell>
          <cell r="N18">
            <v>2410686.7234165557</v>
          </cell>
          <cell r="P18">
            <v>2816192.4983264715</v>
          </cell>
          <cell r="R18">
            <v>3221698.2732363874</v>
          </cell>
          <cell r="T18">
            <v>3627204.0481463033</v>
          </cell>
        </row>
        <row r="19">
          <cell r="F19">
            <v>0.23</v>
          </cell>
          <cell r="H19">
            <v>1174388.6291790074</v>
          </cell>
          <cell r="J19">
            <v>1573300.8142529898</v>
          </cell>
          <cell r="L19">
            <v>1972212.9993269718</v>
          </cell>
          <cell r="N19">
            <v>2371125.1844009543</v>
          </cell>
          <cell r="P19">
            <v>2770037.3694749363</v>
          </cell>
          <cell r="R19">
            <v>3168949.5545489187</v>
          </cell>
          <cell r="T19">
            <v>3567861.7396229012</v>
          </cell>
        </row>
        <row r="20">
          <cell r="F20">
            <v>0.25</v>
          </cell>
          <cell r="H20">
            <v>1155240.8442954561</v>
          </cell>
          <cell r="J20">
            <v>1547770.4344082549</v>
          </cell>
          <cell r="L20">
            <v>1940300.0245210533</v>
          </cell>
          <cell r="N20">
            <v>2332829.6146338517</v>
          </cell>
          <cell r="P20">
            <v>2725359.2047466505</v>
          </cell>
          <cell r="R20">
            <v>3117888.7948594489</v>
          </cell>
          <cell r="T20">
            <v>3510418.3849722473</v>
          </cell>
        </row>
        <row r="21">
          <cell r="F21">
            <v>0.27</v>
          </cell>
          <cell r="H21">
            <v>1136696.1392507572</v>
          </cell>
          <cell r="J21">
            <v>1523044.1610153224</v>
          </cell>
          <cell r="L21">
            <v>1909392.1827798882</v>
          </cell>
          <cell r="N21">
            <v>2295740.2045444534</v>
          </cell>
          <cell r="P21">
            <v>2682088.2263090191</v>
          </cell>
          <cell r="R21">
            <v>3068436.2480735844</v>
          </cell>
          <cell r="T21">
            <v>3454784.2698381497</v>
          </cell>
        </row>
        <row r="22">
          <cell r="F22">
            <v>0.29000000000000004</v>
          </cell>
          <cell r="H22">
            <v>1118726.463819847</v>
          </cell>
          <cell r="J22">
            <v>1499084.5937741091</v>
          </cell>
          <cell r="L22">
            <v>1879442.7237283713</v>
          </cell>
          <cell r="N22">
            <v>2259800.8536826335</v>
          </cell>
          <cell r="P22">
            <v>2640158.9836368957</v>
          </cell>
          <cell r="R22">
            <v>3020517.1135911578</v>
          </cell>
          <cell r="T22">
            <v>3400875.24354542</v>
          </cell>
        </row>
        <row r="23">
          <cell r="F23">
            <v>0.31000000000000005</v>
          </cell>
          <cell r="H23">
            <v>1101305.4807685069</v>
          </cell>
          <cell r="J23">
            <v>1475856.6163723222</v>
          </cell>
          <cell r="L23">
            <v>1850407.7519761375</v>
          </cell>
          <cell r="N23">
            <v>2224958.8875799533</v>
          </cell>
          <cell r="P23">
            <v>2599510.0231837686</v>
          </cell>
          <cell r="R23">
            <v>2974061.1587875839</v>
          </cell>
          <cell r="T23">
            <v>3348612.2943913992</v>
          </cell>
        </row>
        <row r="25">
          <cell r="E25" t="str">
            <v>Implied Current Fair Value -- Sensitivity Analysis</v>
          </cell>
        </row>
        <row r="27">
          <cell r="F27" t="str">
            <v>Discount</v>
          </cell>
          <cell r="H27" t="str">
            <v>Revenue Multiples</v>
          </cell>
        </row>
        <row r="28">
          <cell r="F28" t="str">
            <v>Rate</v>
          </cell>
          <cell r="H28">
            <v>3</v>
          </cell>
          <cell r="J28">
            <v>4</v>
          </cell>
          <cell r="L28">
            <v>5</v>
          </cell>
          <cell r="N28">
            <v>6</v>
          </cell>
          <cell r="P28">
            <v>7</v>
          </cell>
          <cell r="R28">
            <v>8</v>
          </cell>
          <cell r="T28">
            <v>9</v>
          </cell>
        </row>
        <row r="30">
          <cell r="F30">
            <v>0.19000000000000003</v>
          </cell>
          <cell r="H30">
            <v>17.597483182702774</v>
          </cell>
          <cell r="J30">
            <v>23.571237353543523</v>
          </cell>
          <cell r="L30">
            <v>29.544991524384269</v>
          </cell>
          <cell r="N30">
            <v>35.518745695225022</v>
          </cell>
          <cell r="P30">
            <v>41.492499866065771</v>
          </cell>
          <cell r="R30">
            <v>47.46625403690652</v>
          </cell>
          <cell r="T30">
            <v>53.440008207747269</v>
          </cell>
        </row>
        <row r="31">
          <cell r="F31">
            <v>0.21000000000000002</v>
          </cell>
          <cell r="H31">
            <v>17.301263967619761</v>
          </cell>
          <cell r="J31">
            <v>23.176278400099505</v>
          </cell>
          <cell r="L31">
            <v>29.05129283257925</v>
          </cell>
          <cell r="N31">
            <v>34.926307265058995</v>
          </cell>
          <cell r="P31">
            <v>40.801321697538739</v>
          </cell>
          <cell r="R31">
            <v>46.676336130018484</v>
          </cell>
          <cell r="T31">
            <v>52.551350562498229</v>
          </cell>
        </row>
        <row r="32">
          <cell r="F32">
            <v>0.23</v>
          </cell>
          <cell r="H32">
            <v>17.0146778977427</v>
          </cell>
          <cell r="J32">
            <v>22.794163640263427</v>
          </cell>
          <cell r="L32">
            <v>28.573649382784147</v>
          </cell>
          <cell r="N32">
            <v>34.353135125304874</v>
          </cell>
          <cell r="P32">
            <v>40.132620867825594</v>
          </cell>
          <cell r="R32">
            <v>45.912106610346321</v>
          </cell>
          <cell r="T32">
            <v>51.691592352867055</v>
          </cell>
        </row>
        <row r="33">
          <cell r="F33">
            <v>0.25</v>
          </cell>
          <cell r="H33">
            <v>16.737262582101703</v>
          </cell>
          <cell r="J33">
            <v>22.4242765527421</v>
          </cell>
          <cell r="L33">
            <v>28.11129052338249</v>
          </cell>
          <cell r="N33">
            <v>33.798304494022879</v>
          </cell>
          <cell r="P33">
            <v>39.48531846466328</v>
          </cell>
          <cell r="R33">
            <v>45.172332435303673</v>
          </cell>
          <cell r="T33">
            <v>50.859346405944059</v>
          </cell>
        </row>
        <row r="34">
          <cell r="F34">
            <v>0.27</v>
          </cell>
          <cell r="H34">
            <v>16.468584756717121</v>
          </cell>
          <cell r="J34">
            <v>22.066039452229315</v>
          </cell>
          <cell r="L34">
            <v>27.663494147741517</v>
          </cell>
          <cell r="N34">
            <v>33.260948843253708</v>
          </cell>
          <cell r="P34">
            <v>38.858403538765913</v>
          </cell>
          <cell r="R34">
            <v>44.455858234278104</v>
          </cell>
          <cell r="T34">
            <v>50.053312929790302</v>
          </cell>
        </row>
        <row r="35">
          <cell r="F35">
            <v>0.29000000000000004</v>
          </cell>
          <cell r="H35">
            <v>16.208238026693294</v>
          </cell>
          <cell r="J35">
            <v>21.71891047886422</v>
          </cell>
          <cell r="L35">
            <v>27.229582931035143</v>
          </cell>
          <cell r="N35">
            <v>32.740255383206069</v>
          </cell>
          <cell r="P35">
            <v>38.250927835376991</v>
          </cell>
          <cell r="R35">
            <v>43.761600287547914</v>
          </cell>
          <cell r="T35">
            <v>49.272272739718836</v>
          </cell>
        </row>
        <row r="36">
          <cell r="F36">
            <v>0.31000000000000005</v>
          </cell>
          <cell r="H36">
            <v>15.955840815143484</v>
          </cell>
          <cell r="J36">
            <v>21.382380863464469</v>
          </cell>
          <cell r="L36">
            <v>26.808920911785453</v>
          </cell>
          <cell r="N36">
            <v>32.235460960106444</v>
          </cell>
          <cell r="P36">
            <v>37.662001008427431</v>
          </cell>
          <cell r="R36">
            <v>43.088541056748412</v>
          </cell>
          <cell r="T36">
            <v>48.515081105069399</v>
          </cell>
        </row>
        <row r="38">
          <cell r="B38" t="str">
            <v>Discounted Net Income Valuation Analysis</v>
          </cell>
          <cell r="X38" t="str">
            <v>Valuation year end:</v>
          </cell>
          <cell r="Y38">
            <v>40178</v>
          </cell>
        </row>
        <row r="40">
          <cell r="D40" t="str">
            <v>2009E</v>
          </cell>
          <cell r="J40" t="str">
            <v>Discounted</v>
          </cell>
          <cell r="N40" t="str">
            <v>Implied Value</v>
          </cell>
        </row>
        <row r="41">
          <cell r="D41" t="str">
            <v>Fully-Taxed</v>
          </cell>
          <cell r="F41" t="str">
            <v>Discount</v>
          </cell>
          <cell r="J41" t="str">
            <v>2009E</v>
          </cell>
          <cell r="L41" t="str">
            <v>PE</v>
          </cell>
          <cell r="N41" t="str">
            <v>Market</v>
          </cell>
          <cell r="R41" t="str">
            <v>Current Fair</v>
          </cell>
        </row>
        <row r="42">
          <cell r="D42" t="str">
            <v>Net Income</v>
          </cell>
          <cell r="F42" t="str">
            <v>Rate</v>
          </cell>
          <cell r="H42" t="str">
            <v>Back to</v>
          </cell>
          <cell r="J42" t="str">
            <v>Net Income</v>
          </cell>
          <cell r="L42" t="str">
            <v>Multiple</v>
          </cell>
          <cell r="N42" t="str">
            <v>Cap</v>
          </cell>
          <cell r="P42" t="str">
            <v>Shares Out</v>
          </cell>
          <cell r="R42" t="str">
            <v>Value</v>
          </cell>
        </row>
        <row r="44">
          <cell r="D44">
            <v>122173.64218268618</v>
          </cell>
          <cell r="F44">
            <v>0.25</v>
          </cell>
          <cell r="H44">
            <v>39813</v>
          </cell>
          <cell r="J44">
            <v>97738.913746148944</v>
          </cell>
          <cell r="L44">
            <v>18</v>
          </cell>
          <cell r="N44">
            <v>1759300.447430681</v>
          </cell>
          <cell r="P44">
            <v>69022.09</v>
          </cell>
          <cell r="R44">
            <v>25.488947776439122</v>
          </cell>
        </row>
        <row r="48">
          <cell r="F48" t="str">
            <v>Discount</v>
          </cell>
          <cell r="H48" t="str">
            <v>Net Income Multiples</v>
          </cell>
        </row>
        <row r="49">
          <cell r="F49" t="str">
            <v>Rate</v>
          </cell>
          <cell r="H49">
            <v>3</v>
          </cell>
          <cell r="J49">
            <v>8</v>
          </cell>
          <cell r="L49">
            <v>13</v>
          </cell>
          <cell r="N49">
            <v>18</v>
          </cell>
          <cell r="P49">
            <v>23</v>
          </cell>
          <cell r="R49">
            <v>28</v>
          </cell>
          <cell r="T49">
            <v>33</v>
          </cell>
          <cell r="X49">
            <v>5</v>
          </cell>
          <cell r="Y49" t="str">
            <v>Multiple Step</v>
          </cell>
        </row>
        <row r="51">
          <cell r="F51">
            <v>0.19000000000000003</v>
          </cell>
          <cell r="H51">
            <v>308000.7786118139</v>
          </cell>
          <cell r="J51">
            <v>821335.40963150375</v>
          </cell>
          <cell r="L51">
            <v>1334670.0406511936</v>
          </cell>
          <cell r="N51">
            <v>1848004.6716708834</v>
          </cell>
          <cell r="P51">
            <v>2361339.302690573</v>
          </cell>
          <cell r="R51">
            <v>2874673.9337102631</v>
          </cell>
          <cell r="T51">
            <v>3388008.5647299532</v>
          </cell>
          <cell r="X51">
            <v>0.02</v>
          </cell>
          <cell r="Y51" t="str">
            <v>Variance Step</v>
          </cell>
        </row>
        <row r="52">
          <cell r="F52">
            <v>0.21000000000000002</v>
          </cell>
          <cell r="H52">
            <v>302909.85665128805</v>
          </cell>
          <cell r="J52">
            <v>807759.61773676809</v>
          </cell>
          <cell r="L52">
            <v>1312609.3788222482</v>
          </cell>
          <cell r="N52">
            <v>1817459.1399077282</v>
          </cell>
          <cell r="P52">
            <v>2322308.9009932084</v>
          </cell>
          <cell r="R52">
            <v>2827158.6620786884</v>
          </cell>
          <cell r="T52">
            <v>3332008.4231641684</v>
          </cell>
        </row>
        <row r="53">
          <cell r="F53">
            <v>0.23</v>
          </cell>
          <cell r="H53">
            <v>297984.49312850286</v>
          </cell>
          <cell r="J53">
            <v>794625.31500934099</v>
          </cell>
          <cell r="L53">
            <v>1291266.136890179</v>
          </cell>
          <cell r="N53">
            <v>1787906.9587710171</v>
          </cell>
          <cell r="P53">
            <v>2284547.7806518553</v>
          </cell>
          <cell r="R53">
            <v>2781188.6025326937</v>
          </cell>
          <cell r="T53">
            <v>3277829.4244135316</v>
          </cell>
        </row>
        <row r="54">
          <cell r="F54">
            <v>0.25</v>
          </cell>
          <cell r="H54">
            <v>293216.74123844685</v>
          </cell>
          <cell r="J54">
            <v>781911.30996919156</v>
          </cell>
          <cell r="L54">
            <v>1270605.8786999362</v>
          </cell>
          <cell r="N54">
            <v>1759300.447430681</v>
          </cell>
          <cell r="P54">
            <v>2247995.0161614255</v>
          </cell>
          <cell r="R54">
            <v>2736689.5848921705</v>
          </cell>
          <cell r="T54">
            <v>3225384.153622915</v>
          </cell>
        </row>
        <row r="55">
          <cell r="F55">
            <v>0.27</v>
          </cell>
          <cell r="H55">
            <v>288599.15476225084</v>
          </cell>
          <cell r="J55">
            <v>769597.74603266886</v>
          </cell>
          <cell r="L55">
            <v>1250596.3373030869</v>
          </cell>
          <cell r="N55">
            <v>1731594.928573505</v>
          </cell>
          <cell r="P55">
            <v>2212593.5198439229</v>
          </cell>
          <cell r="R55">
            <v>2693592.1111143408</v>
          </cell>
          <cell r="T55">
            <v>3174590.7023847592</v>
          </cell>
        </row>
        <row r="56">
          <cell r="F56">
            <v>0.29000000000000004</v>
          </cell>
          <cell r="H56">
            <v>284124.74926206085</v>
          </cell>
          <cell r="J56">
            <v>757665.99803216232</v>
          </cell>
          <cell r="L56">
            <v>1231207.2468022637</v>
          </cell>
          <cell r="N56">
            <v>1704748.4955723651</v>
          </cell>
          <cell r="P56">
            <v>2178289.7443424668</v>
          </cell>
          <cell r="R56">
            <v>2651830.9931125683</v>
          </cell>
          <cell r="T56">
            <v>3125372.2418826697</v>
          </cell>
        </row>
        <row r="57">
          <cell r="F57">
            <v>0.31000000000000005</v>
          </cell>
          <cell r="H57">
            <v>279786.96683057904</v>
          </cell>
          <cell r="J57">
            <v>746098.5782148774</v>
          </cell>
          <cell r="L57">
            <v>1212410.1895991757</v>
          </cell>
          <cell r="N57">
            <v>1678721.8009834741</v>
          </cell>
          <cell r="P57">
            <v>2145033.4123677723</v>
          </cell>
          <cell r="R57">
            <v>2611345.023752071</v>
          </cell>
          <cell r="T57">
            <v>3077656.6351363692</v>
          </cell>
        </row>
        <row r="59">
          <cell r="E59" t="str">
            <v>Implied Current Fair Value -- Sensitivity Analysis</v>
          </cell>
        </row>
        <row r="61">
          <cell r="F61" t="str">
            <v>Discount</v>
          </cell>
          <cell r="H61" t="str">
            <v>Net Income Multiples</v>
          </cell>
        </row>
        <row r="62">
          <cell r="F62" t="str">
            <v>Rate</v>
          </cell>
          <cell r="H62">
            <v>3</v>
          </cell>
          <cell r="J62">
            <v>8</v>
          </cell>
          <cell r="L62">
            <v>13</v>
          </cell>
          <cell r="N62">
            <v>18</v>
          </cell>
          <cell r="P62">
            <v>23</v>
          </cell>
          <cell r="R62">
            <v>28</v>
          </cell>
          <cell r="T62">
            <v>33</v>
          </cell>
        </row>
        <row r="64">
          <cell r="F64">
            <v>0.19000000000000003</v>
          </cell>
          <cell r="H64">
            <v>4.4623508011973261</v>
          </cell>
          <cell r="J64">
            <v>11.899602136526202</v>
          </cell>
          <cell r="L64">
            <v>19.336853471855079</v>
          </cell>
          <cell r="N64">
            <v>26.774104807183953</v>
          </cell>
          <cell r="P64">
            <v>34.211356142512827</v>
          </cell>
          <cell r="R64">
            <v>41.648607477841708</v>
          </cell>
          <cell r="T64">
            <v>49.085858813170589</v>
          </cell>
        </row>
        <row r="65">
          <cell r="F65">
            <v>0.21000000000000002</v>
          </cell>
          <cell r="G65">
            <v>593701.0050456078</v>
          </cell>
          <cell r="H65">
            <v>4.3885929367147254</v>
          </cell>
          <cell r="J65">
            <v>11.702914497905933</v>
          </cell>
          <cell r="L65">
            <v>19.017236059097144</v>
          </cell>
          <cell r="N65">
            <v>26.331557620288351</v>
          </cell>
          <cell r="P65">
            <v>33.645879181479557</v>
          </cell>
          <cell r="R65">
            <v>40.960200742670764</v>
          </cell>
          <cell r="T65">
            <v>48.274522303861971</v>
          </cell>
        </row>
        <row r="66">
          <cell r="F66">
            <v>0.23</v>
          </cell>
          <cell r="G66">
            <v>603514.2447984278</v>
          </cell>
          <cell r="H66">
            <v>4.3172337019713964</v>
          </cell>
          <cell r="J66">
            <v>11.512623205257057</v>
          </cell>
          <cell r="L66">
            <v>18.708012708542714</v>
          </cell>
          <cell r="N66">
            <v>25.903402211828375</v>
          </cell>
          <cell r="P66">
            <v>33.098791715114039</v>
          </cell>
          <cell r="R66">
            <v>40.2941812183997</v>
          </cell>
          <cell r="T66">
            <v>47.489570721685361</v>
          </cell>
        </row>
        <row r="67">
          <cell r="F67">
            <v>0.25</v>
          </cell>
          <cell r="G67">
            <v>613327.48455124779</v>
          </cell>
          <cell r="H67">
            <v>4.248157962739854</v>
          </cell>
          <cell r="J67">
            <v>11.328421233972945</v>
          </cell>
          <cell r="L67">
            <v>18.408684505206033</v>
          </cell>
          <cell r="N67">
            <v>25.488947776439122</v>
          </cell>
          <cell r="P67">
            <v>32.569211047672212</v>
          </cell>
          <cell r="R67">
            <v>39.649474318905305</v>
          </cell>
          <cell r="T67">
            <v>46.729737590138392</v>
          </cell>
        </row>
        <row r="68">
          <cell r="F68">
            <v>0.27</v>
          </cell>
          <cell r="G68">
            <v>623140.72430406779</v>
          </cell>
          <cell r="H68">
            <v>4.1812578373423763</v>
          </cell>
          <cell r="J68">
            <v>11.150020899579669</v>
          </cell>
          <cell r="L68">
            <v>18.118783961816963</v>
          </cell>
          <cell r="N68">
            <v>25.087547024054256</v>
          </cell>
          <cell r="P68">
            <v>32.056310086291546</v>
          </cell>
          <cell r="R68">
            <v>39.02507314852884</v>
          </cell>
          <cell r="T68">
            <v>45.99383621076614</v>
          </cell>
        </row>
        <row r="69">
          <cell r="F69">
            <v>0.29000000000000004</v>
          </cell>
          <cell r="G69">
            <v>632953.96405688766</v>
          </cell>
          <cell r="H69">
            <v>4.1164321344378427</v>
          </cell>
          <cell r="J69">
            <v>10.977152358500915</v>
          </cell>
          <cell r="L69">
            <v>17.837872582563985</v>
          </cell>
          <cell r="N69">
            <v>24.698592806627055</v>
          </cell>
          <cell r="P69">
            <v>31.559313030690131</v>
          </cell>
          <cell r="R69">
            <v>38.4200332547532</v>
          </cell>
          <cell r="T69">
            <v>45.280753478816273</v>
          </cell>
        </row>
        <row r="70">
          <cell r="F70">
            <v>0.31000000000000005</v>
          </cell>
          <cell r="G70">
            <v>642767.20380970766</v>
          </cell>
          <cell r="H70">
            <v>4.0535858423090207</v>
          </cell>
          <cell r="J70">
            <v>10.809562246157389</v>
          </cell>
          <cell r="L70">
            <v>17.565538650005756</v>
          </cell>
          <cell r="N70">
            <v>24.321515053854124</v>
          </cell>
          <cell r="P70">
            <v>31.077491457702489</v>
          </cell>
          <cell r="R70">
            <v>37.833467861550858</v>
          </cell>
          <cell r="T70">
            <v>44.58944426539923</v>
          </cell>
        </row>
        <row r="72">
          <cell r="D72" t="str">
            <v>Discounted EPS Valuation Analysis</v>
          </cell>
        </row>
        <row r="74">
          <cell r="J74" t="str">
            <v>Discounted</v>
          </cell>
          <cell r="Y74" t="str">
            <v>Valuation year end:</v>
          </cell>
          <cell r="Z74">
            <v>40178</v>
          </cell>
        </row>
        <row r="75">
          <cell r="D75" t="str">
            <v>2009E</v>
          </cell>
          <cell r="F75" t="str">
            <v>Discount</v>
          </cell>
          <cell r="J75" t="str">
            <v>2009E</v>
          </cell>
          <cell r="L75" t="str">
            <v>PE</v>
          </cell>
          <cell r="P75" t="str">
            <v>Current Fair</v>
          </cell>
        </row>
        <row r="76">
          <cell r="D76" t="str">
            <v>Fully-Taxed EPS</v>
          </cell>
          <cell r="F76" t="str">
            <v>Rate</v>
          </cell>
          <cell r="H76" t="str">
            <v>Back to</v>
          </cell>
          <cell r="J76" t="str">
            <v>EPS</v>
          </cell>
          <cell r="L76" t="str">
            <v>Multiple</v>
          </cell>
          <cell r="P76" t="str">
            <v>Value</v>
          </cell>
        </row>
        <row r="78">
          <cell r="D78">
            <v>1.6859729444139806</v>
          </cell>
          <cell r="F78">
            <v>0.35</v>
          </cell>
          <cell r="H78">
            <v>39813</v>
          </cell>
          <cell r="J78">
            <v>1.2488688477140597</v>
          </cell>
          <cell r="L78">
            <v>25</v>
          </cell>
          <cell r="P78">
            <v>31.221721192851493</v>
          </cell>
        </row>
        <row r="80">
          <cell r="E80" t="str">
            <v>Implied Current Fair Value -- Sensitivity Analysis</v>
          </cell>
        </row>
        <row r="82">
          <cell r="F82" t="str">
            <v>Discount</v>
          </cell>
          <cell r="H82" t="str">
            <v>PE Multiples</v>
          </cell>
        </row>
        <row r="83">
          <cell r="F83" t="str">
            <v>Rate</v>
          </cell>
          <cell r="H83">
            <v>10</v>
          </cell>
          <cell r="J83">
            <v>15</v>
          </cell>
          <cell r="L83">
            <v>20</v>
          </cell>
          <cell r="N83">
            <v>25</v>
          </cell>
          <cell r="P83">
            <v>30</v>
          </cell>
          <cell r="R83">
            <v>35</v>
          </cell>
          <cell r="T83">
            <v>40</v>
          </cell>
          <cell r="Y83">
            <v>5</v>
          </cell>
          <cell r="Z83" t="str">
            <v>Multiple Step</v>
          </cell>
        </row>
        <row r="85">
          <cell r="F85">
            <v>0.28999999999999992</v>
          </cell>
          <cell r="H85">
            <v>13.069557708635509</v>
          </cell>
          <cell r="J85">
            <v>19.604336562953264</v>
          </cell>
          <cell r="L85">
            <v>26.139115417271018</v>
          </cell>
          <cell r="N85">
            <v>32.673894271588772</v>
          </cell>
          <cell r="P85">
            <v>39.208673125906529</v>
          </cell>
          <cell r="R85">
            <v>45.743451980224279</v>
          </cell>
          <cell r="T85">
            <v>52.278230834542036</v>
          </cell>
          <cell r="Y85">
            <v>0.02</v>
          </cell>
          <cell r="Z85" t="str">
            <v>Variance Step</v>
          </cell>
        </row>
        <row r="86">
          <cell r="F86">
            <v>0.30999999999999994</v>
          </cell>
          <cell r="H86">
            <v>12.8700224764426</v>
          </cell>
          <cell r="J86">
            <v>19.3050337146639</v>
          </cell>
          <cell r="L86">
            <v>25.740044952885199</v>
          </cell>
          <cell r="N86">
            <v>32.175056191106499</v>
          </cell>
          <cell r="P86">
            <v>38.610067429327799</v>
          </cell>
          <cell r="R86">
            <v>45.045078667549099</v>
          </cell>
          <cell r="T86">
            <v>51.480089905770399</v>
          </cell>
        </row>
        <row r="87">
          <cell r="F87">
            <v>0.32999999999999996</v>
          </cell>
          <cell r="H87">
            <v>12.676488303864515</v>
          </cell>
          <cell r="J87">
            <v>19.014732455796771</v>
          </cell>
          <cell r="L87">
            <v>25.35297660772903</v>
          </cell>
          <cell r="N87">
            <v>31.691220759661288</v>
          </cell>
          <cell r="P87">
            <v>38.029464911593543</v>
          </cell>
          <cell r="R87">
            <v>44.367709063525801</v>
          </cell>
          <cell r="T87">
            <v>50.705953215458059</v>
          </cell>
        </row>
        <row r="88">
          <cell r="F88">
            <v>0.35</v>
          </cell>
          <cell r="H88">
            <v>12.488688477140597</v>
          </cell>
          <cell r="J88">
            <v>18.733032715710895</v>
          </cell>
          <cell r="L88">
            <v>24.977376954281194</v>
          </cell>
          <cell r="N88">
            <v>31.221721192851493</v>
          </cell>
          <cell r="P88">
            <v>37.466065431421789</v>
          </cell>
          <cell r="R88">
            <v>43.710409669992089</v>
          </cell>
          <cell r="T88">
            <v>49.954753908562388</v>
          </cell>
        </row>
        <row r="89">
          <cell r="F89">
            <v>0.37</v>
          </cell>
          <cell r="H89">
            <v>12.306371857036353</v>
          </cell>
          <cell r="J89">
            <v>18.45955778555453</v>
          </cell>
          <cell r="L89">
            <v>24.612743714072707</v>
          </cell>
          <cell r="N89">
            <v>30.765929642590883</v>
          </cell>
          <cell r="P89">
            <v>36.91911557110906</v>
          </cell>
          <cell r="R89">
            <v>43.072301499627237</v>
          </cell>
          <cell r="T89">
            <v>49.225487428145414</v>
          </cell>
        </row>
        <row r="90">
          <cell r="F90">
            <v>0.39</v>
          </cell>
          <cell r="H90">
            <v>12.129301758373961</v>
          </cell>
          <cell r="J90">
            <v>18.19395263756094</v>
          </cell>
          <cell r="L90">
            <v>24.258603516747922</v>
          </cell>
          <cell r="N90">
            <v>30.323254395934899</v>
          </cell>
          <cell r="P90">
            <v>36.387905275121881</v>
          </cell>
          <cell r="R90">
            <v>42.452556154308859</v>
          </cell>
          <cell r="T90">
            <v>48.517207033495843</v>
          </cell>
        </row>
        <row r="91">
          <cell r="F91">
            <v>0.41000000000000003</v>
          </cell>
          <cell r="H91">
            <v>11.957254924921848</v>
          </cell>
          <cell r="J91">
            <v>17.935882387382772</v>
          </cell>
          <cell r="L91">
            <v>23.914509849843697</v>
          </cell>
          <cell r="N91">
            <v>29.893137312304617</v>
          </cell>
          <cell r="P91">
            <v>35.871764774765545</v>
          </cell>
          <cell r="R91">
            <v>41.850392237226465</v>
          </cell>
          <cell r="T91">
            <v>47.829019699687393</v>
          </cell>
        </row>
        <row r="93">
          <cell r="H93" t="str">
            <v>Valuation Summary</v>
          </cell>
        </row>
        <row r="95">
          <cell r="N95" t="str">
            <v>Implied</v>
          </cell>
        </row>
        <row r="96">
          <cell r="H96" t="str">
            <v>Valuation Parameter</v>
          </cell>
          <cell r="N96" t="str">
            <v>Price</v>
          </cell>
        </row>
        <row r="98">
          <cell r="H98" t="str">
            <v>Discounted Revenue Valuation Analysis</v>
          </cell>
          <cell r="N98">
            <v>33.798304494022879</v>
          </cell>
        </row>
        <row r="99">
          <cell r="H99" t="str">
            <v>Discounted Net Income Valuation Analysis</v>
          </cell>
          <cell r="N99">
            <v>25.488947776439122</v>
          </cell>
        </row>
        <row r="100">
          <cell r="H100" t="str">
            <v>Discounted EPS Valuation Analysis</v>
          </cell>
          <cell r="N100">
            <v>31.221721192851493</v>
          </cell>
        </row>
        <row r="102">
          <cell r="I102" t="str">
            <v>Average</v>
          </cell>
          <cell r="N102">
            <v>30.169657821104497</v>
          </cell>
        </row>
        <row r="104">
          <cell r="I104" t="str">
            <v>Weighted Average</v>
          </cell>
          <cell r="N104">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A1" t="str">
            <v>Cubist Pharmaceuticals, Inc. Valuation</v>
          </cell>
        </row>
      </sheetData>
      <sheetData sheetId="19"/>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One-Pager"/>
      <sheetName val="Smmry"/>
      <sheetName val="CBST.IS"/>
      <sheetName val="Preview"/>
      <sheetName val="CBST.Revenue"/>
      <sheetName val="CBST.Cubicin Market Model"/>
      <sheetName val="CBST.BS"/>
      <sheetName val="CBST.CF"/>
      <sheetName val="CBST.Ratios"/>
      <sheetName val="CBST.AvE"/>
      <sheetName val="CBST.Changes to Model"/>
      <sheetName val="CBST.Guidance"/>
      <sheetName val="CBST.Catalysts"/>
      <sheetName val="CBST.Pipeline Detail"/>
      <sheetName val="CBST.Valuation"/>
      <sheetName val="__APW_ACTIVE_FIELD_RESTORE__"/>
      <sheetName val="CBST.Pipeline"/>
      <sheetName val="1-pager"/>
      <sheetName val="Sheet1"/>
      <sheetName val="CBST.Cubicin Revenue Build"/>
      <sheetName v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 sheetId="24"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phVax Pricing Sensitivity"/>
      <sheetName val="Sheet1"/>
      <sheetName val="Sheet2"/>
      <sheetName val="Sheet3"/>
    </sheetNames>
    <sheetDataSet>
      <sheetData sheetId="0" refreshError="1">
        <row r="1">
          <cell r="A1" t="str">
            <v>Assumptions:</v>
          </cell>
        </row>
        <row r="2">
          <cell r="A2" t="str">
            <v># hemodialysis patients: 300,000</v>
          </cell>
        </row>
        <row r="3">
          <cell r="A3" t="str">
            <v>Estimated cost of infection: $44,000</v>
          </cell>
        </row>
        <row r="5">
          <cell r="B5" t="str">
            <v>Cost Savings Per Patient</v>
          </cell>
          <cell r="O5" t="str">
            <v>INPUTS</v>
          </cell>
        </row>
        <row r="6">
          <cell r="C6" t="str">
            <v>Vaccine Price</v>
          </cell>
          <cell r="O6" t="str">
            <v>#ESRD patients</v>
          </cell>
          <cell r="P6">
            <v>300000</v>
          </cell>
        </row>
        <row r="7">
          <cell r="A7" t="str">
            <v>Incidence of S. aureus Bacteremia</v>
          </cell>
          <cell r="C7">
            <v>50</v>
          </cell>
          <cell r="D7">
            <v>150</v>
          </cell>
          <cell r="E7">
            <v>250</v>
          </cell>
          <cell r="F7">
            <v>350</v>
          </cell>
          <cell r="G7">
            <v>450</v>
          </cell>
          <cell r="H7">
            <v>550</v>
          </cell>
          <cell r="I7">
            <v>650</v>
          </cell>
          <cell r="J7">
            <v>750</v>
          </cell>
          <cell r="K7">
            <v>850</v>
          </cell>
          <cell r="L7">
            <v>950</v>
          </cell>
          <cell r="M7">
            <v>1050</v>
          </cell>
          <cell r="O7" t="str">
            <v>Cost of infection</v>
          </cell>
          <cell r="P7">
            <v>44000</v>
          </cell>
        </row>
        <row r="8">
          <cell r="B8">
            <v>0.01</v>
          </cell>
          <cell r="C8">
            <v>214</v>
          </cell>
          <cell r="D8">
            <v>114</v>
          </cell>
          <cell r="E8">
            <v>14</v>
          </cell>
          <cell r="F8">
            <v>-86</v>
          </cell>
          <cell r="G8">
            <v>-186</v>
          </cell>
          <cell r="H8">
            <v>-286</v>
          </cell>
          <cell r="I8">
            <v>-386</v>
          </cell>
          <cell r="J8">
            <v>-486</v>
          </cell>
          <cell r="K8">
            <v>-586</v>
          </cell>
          <cell r="L8">
            <v>-686</v>
          </cell>
          <cell r="M8">
            <v>-786</v>
          </cell>
          <cell r="O8" t="str">
            <v>price step</v>
          </cell>
          <cell r="P8">
            <v>100</v>
          </cell>
        </row>
        <row r="9">
          <cell r="B9">
            <v>1.4999999999999999E-2</v>
          </cell>
          <cell r="C9">
            <v>346</v>
          </cell>
          <cell r="D9">
            <v>246</v>
          </cell>
          <cell r="E9">
            <v>146</v>
          </cell>
          <cell r="F9">
            <v>46</v>
          </cell>
          <cell r="G9">
            <v>-54</v>
          </cell>
          <cell r="H9">
            <v>-154</v>
          </cell>
          <cell r="I9">
            <v>-254</v>
          </cell>
          <cell r="J9">
            <v>-354</v>
          </cell>
          <cell r="K9">
            <v>-454</v>
          </cell>
          <cell r="L9">
            <v>-554</v>
          </cell>
          <cell r="M9">
            <v>-654</v>
          </cell>
          <cell r="O9" t="str">
            <v>incidence step</v>
          </cell>
          <cell r="P9">
            <v>5.0000000000000001E-3</v>
          </cell>
        </row>
        <row r="10">
          <cell r="B10">
            <v>0.02</v>
          </cell>
          <cell r="C10">
            <v>478</v>
          </cell>
          <cell r="D10">
            <v>378</v>
          </cell>
          <cell r="E10">
            <v>278</v>
          </cell>
          <cell r="F10">
            <v>178</v>
          </cell>
          <cell r="G10">
            <v>78</v>
          </cell>
          <cell r="H10">
            <v>-22</v>
          </cell>
          <cell r="I10">
            <v>-122</v>
          </cell>
          <cell r="J10">
            <v>-222</v>
          </cell>
          <cell r="K10">
            <v>-322</v>
          </cell>
          <cell r="L10">
            <v>-422</v>
          </cell>
          <cell r="M10">
            <v>-522</v>
          </cell>
          <cell r="O10" t="str">
            <v>recution in event rate</v>
          </cell>
          <cell r="P10">
            <v>0.6</v>
          </cell>
        </row>
        <row r="11">
          <cell r="B11">
            <v>2.5000000000000001E-2</v>
          </cell>
          <cell r="C11">
            <v>610</v>
          </cell>
          <cell r="D11">
            <v>510</v>
          </cell>
          <cell r="E11">
            <v>410</v>
          </cell>
          <cell r="F11">
            <v>310</v>
          </cell>
          <cell r="G11">
            <v>210</v>
          </cell>
          <cell r="H11">
            <v>110</v>
          </cell>
          <cell r="I11">
            <v>10</v>
          </cell>
          <cell r="J11">
            <v>-90</v>
          </cell>
          <cell r="K11">
            <v>-190</v>
          </cell>
          <cell r="L11">
            <v>-290</v>
          </cell>
          <cell r="M11">
            <v>-390</v>
          </cell>
        </row>
        <row r="12">
          <cell r="B12">
            <v>3.0000000000000002E-2</v>
          </cell>
          <cell r="C12">
            <v>742</v>
          </cell>
          <cell r="D12">
            <v>642</v>
          </cell>
          <cell r="E12">
            <v>542</v>
          </cell>
          <cell r="F12">
            <v>442</v>
          </cell>
          <cell r="G12">
            <v>342</v>
          </cell>
          <cell r="H12">
            <v>242</v>
          </cell>
          <cell r="I12">
            <v>142</v>
          </cell>
          <cell r="J12">
            <v>42</v>
          </cell>
          <cell r="K12">
            <v>-58</v>
          </cell>
          <cell r="L12">
            <v>-158</v>
          </cell>
          <cell r="M12">
            <v>-258</v>
          </cell>
        </row>
        <row r="13">
          <cell r="B13">
            <v>3.5000000000000003E-2</v>
          </cell>
          <cell r="C13">
            <v>874.00000000000011</v>
          </cell>
          <cell r="D13">
            <v>774.00000000000011</v>
          </cell>
          <cell r="E13">
            <v>674.00000000000011</v>
          </cell>
          <cell r="F13">
            <v>574.00000000000023</v>
          </cell>
          <cell r="G13">
            <v>474.00000000000017</v>
          </cell>
          <cell r="H13">
            <v>374.00000000000017</v>
          </cell>
          <cell r="I13">
            <v>274.00000000000017</v>
          </cell>
          <cell r="J13">
            <v>174.0000000000002</v>
          </cell>
          <cell r="K13">
            <v>74.000000000000199</v>
          </cell>
          <cell r="L13">
            <v>-25.999999999999801</v>
          </cell>
          <cell r="M13">
            <v>-125.9999999999998</v>
          </cell>
        </row>
        <row r="14">
          <cell r="B14">
            <v>0.04</v>
          </cell>
          <cell r="C14">
            <v>1006</v>
          </cell>
          <cell r="D14">
            <v>906</v>
          </cell>
          <cell r="E14">
            <v>806</v>
          </cell>
          <cell r="F14">
            <v>706</v>
          </cell>
          <cell r="G14">
            <v>606</v>
          </cell>
          <cell r="H14">
            <v>506</v>
          </cell>
          <cell r="I14">
            <v>406</v>
          </cell>
          <cell r="J14">
            <v>306</v>
          </cell>
          <cell r="K14">
            <v>206</v>
          </cell>
          <cell r="L14">
            <v>106</v>
          </cell>
          <cell r="M14">
            <v>6</v>
          </cell>
        </row>
        <row r="15">
          <cell r="B15">
            <v>4.4999999999999998E-2</v>
          </cell>
          <cell r="C15">
            <v>1138</v>
          </cell>
          <cell r="D15">
            <v>1038</v>
          </cell>
          <cell r="E15">
            <v>938</v>
          </cell>
          <cell r="F15">
            <v>838</v>
          </cell>
          <cell r="G15">
            <v>738</v>
          </cell>
          <cell r="H15">
            <v>638</v>
          </cell>
          <cell r="I15">
            <v>538</v>
          </cell>
          <cell r="J15">
            <v>438</v>
          </cell>
          <cell r="K15">
            <v>338</v>
          </cell>
          <cell r="L15">
            <v>238</v>
          </cell>
          <cell r="M15">
            <v>138</v>
          </cell>
        </row>
        <row r="16">
          <cell r="B16">
            <v>4.9999999999999996E-2</v>
          </cell>
          <cell r="C16">
            <v>1269.9999999999995</v>
          </cell>
          <cell r="D16">
            <v>1169.9999999999995</v>
          </cell>
          <cell r="E16">
            <v>1069.9999999999995</v>
          </cell>
          <cell r="F16">
            <v>969.99999999999966</v>
          </cell>
          <cell r="G16">
            <v>869.99999999999966</v>
          </cell>
          <cell r="H16">
            <v>769.99999999999966</v>
          </cell>
          <cell r="I16">
            <v>669.99999999999966</v>
          </cell>
          <cell r="J16">
            <v>569.99999999999966</v>
          </cell>
          <cell r="K16">
            <v>469.9999999999996</v>
          </cell>
          <cell r="L16">
            <v>369.9999999999996</v>
          </cell>
          <cell r="M16">
            <v>269.9999999999996</v>
          </cell>
        </row>
        <row r="17">
          <cell r="B17">
            <v>5.4999999999999993E-2</v>
          </cell>
          <cell r="C17">
            <v>1401.9999999999998</v>
          </cell>
          <cell r="D17">
            <v>1301.9999999999998</v>
          </cell>
          <cell r="E17">
            <v>1201.9999999999998</v>
          </cell>
          <cell r="F17">
            <v>1101.9999999999998</v>
          </cell>
          <cell r="G17">
            <v>1001.9999999999998</v>
          </cell>
          <cell r="H17">
            <v>901.99999999999977</v>
          </cell>
          <cell r="I17">
            <v>801.99999999999977</v>
          </cell>
          <cell r="J17">
            <v>701.99999999999977</v>
          </cell>
          <cell r="K17">
            <v>601.99999999999966</v>
          </cell>
          <cell r="L17">
            <v>501.9999999999996</v>
          </cell>
          <cell r="M17">
            <v>401.9999999999996</v>
          </cell>
        </row>
        <row r="18">
          <cell r="B18">
            <v>5.9999999999999991E-2</v>
          </cell>
          <cell r="C18">
            <v>1533.9999999999998</v>
          </cell>
          <cell r="D18">
            <v>1433.9999999999998</v>
          </cell>
          <cell r="E18">
            <v>1333.9999999999998</v>
          </cell>
          <cell r="F18">
            <v>1233.9999999999998</v>
          </cell>
          <cell r="G18">
            <v>1133.9999999999998</v>
          </cell>
          <cell r="H18">
            <v>1033.9999999999998</v>
          </cell>
          <cell r="I18">
            <v>933.99999999999977</v>
          </cell>
          <cell r="J18">
            <v>833.99999999999966</v>
          </cell>
          <cell r="K18">
            <v>733.99999999999966</v>
          </cell>
          <cell r="L18">
            <v>633.99999999999966</v>
          </cell>
          <cell r="M18">
            <v>533.99999999999966</v>
          </cell>
        </row>
        <row r="19">
          <cell r="B19">
            <v>6.4999999999999988E-2</v>
          </cell>
          <cell r="C19">
            <v>1665.9999999999998</v>
          </cell>
          <cell r="D19">
            <v>1565.9999999999998</v>
          </cell>
          <cell r="E19">
            <v>1465.9999999999998</v>
          </cell>
          <cell r="F19">
            <v>1365.9999999999998</v>
          </cell>
          <cell r="G19">
            <v>1265.9999999999998</v>
          </cell>
          <cell r="H19">
            <v>1165.9999999999998</v>
          </cell>
          <cell r="I19">
            <v>1065.9999999999995</v>
          </cell>
          <cell r="J19">
            <v>965.99999999999966</v>
          </cell>
          <cell r="K19">
            <v>865.99999999999966</v>
          </cell>
          <cell r="L19">
            <v>765.99999999999966</v>
          </cell>
          <cell r="M19">
            <v>665.99999999999966</v>
          </cell>
        </row>
        <row r="20">
          <cell r="B20">
            <v>6.9999999999999993E-2</v>
          </cell>
          <cell r="C20">
            <v>1798</v>
          </cell>
          <cell r="D20">
            <v>1697.9999999999998</v>
          </cell>
          <cell r="E20">
            <v>1597.9999999999998</v>
          </cell>
          <cell r="F20">
            <v>1497.9999999999998</v>
          </cell>
          <cell r="G20">
            <v>1397.9999999999998</v>
          </cell>
          <cell r="H20">
            <v>1297.9999999999998</v>
          </cell>
          <cell r="I20">
            <v>1197.9999999999995</v>
          </cell>
          <cell r="J20">
            <v>1097.9999999999995</v>
          </cell>
          <cell r="K20">
            <v>997.99999999999966</v>
          </cell>
          <cell r="L20">
            <v>897.99999999999966</v>
          </cell>
          <cell r="M20">
            <v>797.99999999999966</v>
          </cell>
        </row>
        <row r="21">
          <cell r="B21">
            <v>7.4999999999999997E-2</v>
          </cell>
          <cell r="C21">
            <v>1930</v>
          </cell>
          <cell r="D21">
            <v>1830</v>
          </cell>
          <cell r="E21">
            <v>1730</v>
          </cell>
          <cell r="F21">
            <v>1630</v>
          </cell>
          <cell r="G21">
            <v>1530</v>
          </cell>
          <cell r="H21">
            <v>1430</v>
          </cell>
          <cell r="I21">
            <v>1330</v>
          </cell>
          <cell r="J21">
            <v>1230</v>
          </cell>
          <cell r="K21">
            <v>1130</v>
          </cell>
          <cell r="L21">
            <v>1030</v>
          </cell>
          <cell r="M21">
            <v>930</v>
          </cell>
        </row>
      </sheetData>
      <sheetData sheetId="1"/>
      <sheetData sheetId="2"/>
      <sheetData sheetId="3"/>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phVax Pricing Sensitivity"/>
      <sheetName val="Sheet1"/>
      <sheetName val="Sheet2"/>
      <sheetName val="Sheet3"/>
    </sheetNames>
    <sheetDataSet>
      <sheetData sheetId="0" refreshError="1"/>
      <sheetData sheetId="1"/>
      <sheetData sheetId="2"/>
      <sheetData sheetId="3"/>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CHANGES"/>
      <sheetName val="BlueMatrix - HealthCare"/>
      <sheetName val="Cover"/>
      <sheetName val="Model"/>
      <sheetName val="Milestones"/>
      <sheetName val="DCF"/>
      <sheetName val="DCF 0 TV"/>
      <sheetName val="Handout Tables"/>
      <sheetName val="Earnings Snapshot"/>
      <sheetName val="Variance Table"/>
      <sheetName val="Guidance"/>
      <sheetName val="Pipeline"/>
      <sheetName val="Biosimilars"/>
      <sheetName val="SMA"/>
      <sheetName val="Aducanumab"/>
      <sheetName val="Amiselimod - UC"/>
      <sheetName val="Amiselimod - Crohn's"/>
      <sheetName val="Hemophilia"/>
      <sheetName val="Multiple Sclerosis US"/>
      <sheetName val="Multiple Sclerosis ROW"/>
      <sheetName val="Raxatrigine"/>
      <sheetName val="Opicinumab LINGO MS"/>
      <sheetName val="LINGO Glaucoma"/>
      <sheetName val="Tysabri Crohn's"/>
      <sheetName val="Rituxan_Gazyva US"/>
      <sheetName val="Fampridine"/>
      <sheetName val="RocheRituxanRoyalties"/>
      <sheetName val="Tysabri P&amp;L"/>
      <sheetName val="ALZH"/>
      <sheetName val="OLD Rituxan US"/>
      <sheetName val="Ty Patient-PML"/>
      <sheetName val="Amevive"/>
      <sheetName val="IP Summary"/>
      <sheetName val="10K IP text"/>
      <sheetName val="Takeout scenarios"/>
      <sheetName val="FY16 guidance"/>
      <sheetName val="Aducanumab Take out"/>
      <sheetName val="NPV w TV"/>
      <sheetName val="NPV 0 TV"/>
      <sheetName val="New Numbers vs. old"/>
    </sheetNames>
    <sheetDataSet>
      <sheetData sheetId="0"/>
      <sheetData sheetId="1"/>
      <sheetData sheetId="2"/>
      <sheetData sheetId="3"/>
      <sheetData sheetId="4"/>
      <sheetData sheetId="5"/>
      <sheetData sheetId="6"/>
      <sheetData sheetId="7">
        <row r="8">
          <cell r="CE8">
            <v>299.93347638958733</v>
          </cell>
        </row>
      </sheetData>
      <sheetData sheetId="8">
        <row r="1">
          <cell r="A1">
            <v>0</v>
          </cell>
        </row>
      </sheetData>
      <sheetData sheetId="9"/>
      <sheetData sheetId="10"/>
      <sheetData sheetId="11">
        <row r="1">
          <cell r="BB1">
            <v>0</v>
          </cell>
          <cell r="BC1">
            <v>0</v>
          </cell>
          <cell r="BD1">
            <v>0</v>
          </cell>
          <cell r="BE1">
            <v>0</v>
          </cell>
          <cell r="BF1">
            <v>0</v>
          </cell>
          <cell r="BG1">
            <v>0</v>
          </cell>
          <cell r="BH1">
            <v>0</v>
          </cell>
          <cell r="BI1">
            <v>0</v>
          </cell>
          <cell r="BJ1">
            <v>0</v>
          </cell>
          <cell r="BK1">
            <v>0</v>
          </cell>
          <cell r="BL1">
            <v>0</v>
          </cell>
          <cell r="BM1">
            <v>0</v>
          </cell>
          <cell r="BN1">
            <v>0</v>
          </cell>
        </row>
        <row r="2">
          <cell r="Q2" t="str">
            <v>2010A</v>
          </cell>
          <cell r="R2">
            <v>2011</v>
          </cell>
          <cell r="S2">
            <v>2012</v>
          </cell>
          <cell r="T2">
            <v>2013</v>
          </cell>
          <cell r="U2">
            <v>2014</v>
          </cell>
          <cell r="V2" t="str">
            <v>2015A</v>
          </cell>
          <cell r="W2">
            <v>2016</v>
          </cell>
          <cell r="X2">
            <v>2017</v>
          </cell>
          <cell r="Y2">
            <v>2018</v>
          </cell>
          <cell r="Z2">
            <v>2019</v>
          </cell>
          <cell r="AA2" t="str">
            <v>2020E</v>
          </cell>
          <cell r="AG2">
            <v>0</v>
          </cell>
          <cell r="AH2" t="str">
            <v>2014E</v>
          </cell>
          <cell r="AI2" t="str">
            <v>2016A</v>
          </cell>
          <cell r="AJ2" t="str">
            <v>2017E</v>
          </cell>
          <cell r="AK2" t="str">
            <v>2018E</v>
          </cell>
          <cell r="AL2" t="str">
            <v>2019E</v>
          </cell>
          <cell r="AM2" t="str">
            <v>2020E</v>
          </cell>
          <cell r="BB2">
            <v>0</v>
          </cell>
          <cell r="BC2" t="str">
            <v>For MS Franchise line in Model (listed as  only ROW sales, not include US Zinbryta Profit Share), but will include here so fair comparison to consensus</v>
          </cell>
          <cell r="BD2">
            <v>0</v>
          </cell>
          <cell r="BE2">
            <v>0</v>
          </cell>
          <cell r="BF2">
            <v>0</v>
          </cell>
          <cell r="BG2">
            <v>0</v>
          </cell>
          <cell r="BH2">
            <v>0</v>
          </cell>
          <cell r="BI2">
            <v>0</v>
          </cell>
          <cell r="BJ2">
            <v>0</v>
          </cell>
          <cell r="BK2">
            <v>0</v>
          </cell>
          <cell r="BL2">
            <v>0</v>
          </cell>
          <cell r="BM2">
            <v>0</v>
          </cell>
          <cell r="BN2">
            <v>0</v>
          </cell>
        </row>
        <row r="3">
          <cell r="B3" t="str">
            <v>TP, Base</v>
          </cell>
          <cell r="C3">
            <v>389.58354543968267</v>
          </cell>
          <cell r="P3" t="str">
            <v>Avonex</v>
          </cell>
          <cell r="Q3">
            <v>2519</v>
          </cell>
          <cell r="R3">
            <v>2686</v>
          </cell>
          <cell r="S3">
            <v>2913</v>
          </cell>
          <cell r="T3">
            <v>3006</v>
          </cell>
          <cell r="U3">
            <v>3013</v>
          </cell>
          <cell r="V3">
            <v>2630.2</v>
          </cell>
          <cell r="W3">
            <v>2312.6</v>
          </cell>
          <cell r="X3">
            <v>2150.8844860040331</v>
          </cell>
          <cell r="Y3">
            <v>1769.216311531525</v>
          </cell>
          <cell r="Z3">
            <v>1554.0392324639665</v>
          </cell>
          <cell r="AA3">
            <v>1328.0286236684353</v>
          </cell>
          <cell r="AG3" t="str">
            <v>$mns except per share amounts</v>
          </cell>
          <cell r="AH3">
            <v>0</v>
          </cell>
          <cell r="AI3">
            <v>0</v>
          </cell>
          <cell r="AJ3">
            <v>0</v>
          </cell>
          <cell r="AK3">
            <v>0</v>
          </cell>
          <cell r="AL3">
            <v>0</v>
          </cell>
          <cell r="AM3">
            <v>0</v>
          </cell>
          <cell r="AO3" t="str">
            <v>Consensus:</v>
          </cell>
          <cell r="BB3">
            <v>0</v>
          </cell>
          <cell r="BC3" t="str">
            <v>BMO</v>
          </cell>
          <cell r="BD3" t="str">
            <v>Street</v>
          </cell>
          <cell r="BE3">
            <v>0</v>
          </cell>
          <cell r="BF3">
            <v>0</v>
          </cell>
          <cell r="BG3">
            <v>0</v>
          </cell>
          <cell r="BH3">
            <v>0</v>
          </cell>
          <cell r="BI3">
            <v>0</v>
          </cell>
          <cell r="BJ3">
            <v>0</v>
          </cell>
          <cell r="BK3">
            <v>0</v>
          </cell>
          <cell r="BL3">
            <v>0</v>
          </cell>
          <cell r="BM3">
            <v>0</v>
          </cell>
          <cell r="BN3">
            <v>0</v>
          </cell>
        </row>
        <row r="4">
          <cell r="B4" t="str">
            <v>TP, Bear</v>
          </cell>
          <cell r="C4">
            <v>220.801814254768</v>
          </cell>
          <cell r="P4" t="str">
            <v>Tysabri</v>
          </cell>
          <cell r="Q4">
            <v>900.24900000000002</v>
          </cell>
          <cell r="R4">
            <v>1079.4479999999999</v>
          </cell>
          <cell r="S4">
            <v>1135.895</v>
          </cell>
          <cell r="T4">
            <v>1526.527</v>
          </cell>
          <cell r="U4">
            <v>1959.7220000000002</v>
          </cell>
          <cell r="V4">
            <v>1886.1000000000001</v>
          </cell>
          <cell r="W4">
            <v>1963.8000000000002</v>
          </cell>
          <cell r="X4">
            <v>1954.5781886562361</v>
          </cell>
          <cell r="Y4">
            <v>1618.9508041499053</v>
          </cell>
          <cell r="Z4">
            <v>1422.8459988417944</v>
          </cell>
          <cell r="AA4">
            <v>1169.4366475472748</v>
          </cell>
          <cell r="AG4" t="str">
            <v>Interferons (Avonex + Plegridy)</v>
          </cell>
          <cell r="AH4">
            <v>0</v>
          </cell>
          <cell r="AI4">
            <v>0</v>
          </cell>
          <cell r="AJ4">
            <v>0</v>
          </cell>
          <cell r="AK4">
            <v>0</v>
          </cell>
          <cell r="AL4">
            <v>0</v>
          </cell>
          <cell r="AM4">
            <v>0</v>
          </cell>
          <cell r="BB4">
            <v>2018</v>
          </cell>
          <cell r="BC4">
            <v>8480.8078739127959</v>
          </cell>
          <cell r="BD4">
            <v>8720.153220000002</v>
          </cell>
          <cell r="BE4">
            <v>0</v>
          </cell>
          <cell r="BF4">
            <v>0</v>
          </cell>
          <cell r="BG4">
            <v>0</v>
          </cell>
          <cell r="BH4">
            <v>0</v>
          </cell>
          <cell r="BI4">
            <v>0</v>
          </cell>
          <cell r="BJ4">
            <v>0</v>
          </cell>
          <cell r="BK4">
            <v>0</v>
          </cell>
          <cell r="BL4">
            <v>0</v>
          </cell>
          <cell r="BM4">
            <v>0</v>
          </cell>
          <cell r="BN4">
            <v>0</v>
          </cell>
        </row>
        <row r="5">
          <cell r="B5" t="str">
            <v>TP, Bull</v>
          </cell>
          <cell r="C5">
            <v>487</v>
          </cell>
          <cell r="D5">
            <v>97.416454560317334</v>
          </cell>
          <cell r="P5" t="str">
            <v>Rituxan/ Gazyva</v>
          </cell>
          <cell r="Q5">
            <v>847</v>
          </cell>
          <cell r="R5">
            <v>873</v>
          </cell>
          <cell r="S5">
            <v>1033</v>
          </cell>
          <cell r="T5">
            <v>1088</v>
          </cell>
          <cell r="U5">
            <v>1117</v>
          </cell>
          <cell r="V5">
            <v>1269.8</v>
          </cell>
          <cell r="W5">
            <v>1247.6579307033119</v>
          </cell>
          <cell r="X5">
            <v>1313.2612727261867</v>
          </cell>
          <cell r="Y5">
            <v>1289.3443937825214</v>
          </cell>
          <cell r="Z5">
            <v>1247.1587257019885</v>
          </cell>
          <cell r="AA5">
            <v>1093.6749005859594</v>
          </cell>
          <cell r="AG5" t="str">
            <v>BMO Capital Markets</v>
          </cell>
          <cell r="AH5">
            <v>0</v>
          </cell>
          <cell r="AI5">
            <v>2795.2</v>
          </cell>
          <cell r="AJ5">
            <v>2639.8357435869343</v>
          </cell>
          <cell r="AK5">
            <v>2316.1055698921746</v>
          </cell>
          <cell r="AL5">
            <v>2282.0103937639406</v>
          </cell>
          <cell r="AM5">
            <v>2085.9810430781663</v>
          </cell>
          <cell r="AP5">
            <v>0</v>
          </cell>
          <cell r="AQ5">
            <v>2017</v>
          </cell>
          <cell r="AR5">
            <v>2018</v>
          </cell>
          <cell r="AS5">
            <v>2019</v>
          </cell>
          <cell r="AT5">
            <v>2020</v>
          </cell>
          <cell r="BB5">
            <v>2019</v>
          </cell>
          <cell r="BC5">
            <v>8137.0190580473973</v>
          </cell>
          <cell r="BD5">
            <v>8632.3547199999994</v>
          </cell>
          <cell r="BE5">
            <v>0</v>
          </cell>
          <cell r="BF5">
            <v>0</v>
          </cell>
          <cell r="BG5">
            <v>0</v>
          </cell>
          <cell r="BH5">
            <v>0</v>
          </cell>
          <cell r="BI5" t="str">
            <v>To use for Marketing Handout Linking</v>
          </cell>
          <cell r="BJ5">
            <v>0</v>
          </cell>
          <cell r="BK5">
            <v>0</v>
          </cell>
          <cell r="BL5">
            <v>0</v>
          </cell>
          <cell r="BM5">
            <v>0</v>
          </cell>
          <cell r="BN5">
            <v>0</v>
          </cell>
          <cell r="BO5">
            <v>0</v>
          </cell>
        </row>
        <row r="6">
          <cell r="P6" t="str">
            <v>Other</v>
          </cell>
          <cell r="Q6">
            <v>51.451999999999998</v>
          </cell>
          <cell r="R6">
            <v>70.045000000000002</v>
          </cell>
          <cell r="S6">
            <v>117.081</v>
          </cell>
          <cell r="T6">
            <v>134.233</v>
          </cell>
          <cell r="U6">
            <v>142.75200000000001</v>
          </cell>
          <cell r="V6">
            <v>141.1</v>
          </cell>
          <cell r="W6">
            <v>130.80000000000001</v>
          </cell>
          <cell r="X6">
            <v>133.41903633298909</v>
          </cell>
          <cell r="Y6">
            <v>143.06345961768824</v>
          </cell>
          <cell r="Z6">
            <v>144.17299557996742</v>
          </cell>
          <cell r="AA6">
            <v>120.66889238614267</v>
          </cell>
          <cell r="AG6" t="str">
            <v>Consensus</v>
          </cell>
          <cell r="AH6">
            <v>0</v>
          </cell>
          <cell r="AI6">
            <v>0</v>
          </cell>
          <cell r="AJ6">
            <v>2628.6334700000002</v>
          </cell>
          <cell r="AK6">
            <v>2468.6975000000002</v>
          </cell>
          <cell r="AL6">
            <v>2341.1367</v>
          </cell>
          <cell r="AM6">
            <v>2188.89914</v>
          </cell>
          <cell r="AO6" t="str">
            <v>Avonex</v>
          </cell>
          <cell r="AP6">
            <v>0</v>
          </cell>
          <cell r="AQ6">
            <v>2101.9373000000001</v>
          </cell>
          <cell r="AR6">
            <v>1892.905</v>
          </cell>
          <cell r="AS6">
            <v>1737.19</v>
          </cell>
          <cell r="AT6">
            <v>1550.9613999999999</v>
          </cell>
          <cell r="BB6">
            <v>2020</v>
          </cell>
          <cell r="BC6">
            <v>0</v>
          </cell>
          <cell r="BD6">
            <v>0</v>
          </cell>
          <cell r="BE6">
            <v>0</v>
          </cell>
          <cell r="BF6">
            <v>0</v>
          </cell>
          <cell r="BG6">
            <v>2017</v>
          </cell>
          <cell r="BH6">
            <v>2018</v>
          </cell>
          <cell r="BI6">
            <v>2019</v>
          </cell>
          <cell r="BJ6">
            <v>2020</v>
          </cell>
          <cell r="BK6">
            <v>0</v>
          </cell>
          <cell r="BL6">
            <v>0</v>
          </cell>
          <cell r="BM6">
            <v>0</v>
          </cell>
          <cell r="BN6">
            <v>0</v>
          </cell>
          <cell r="BO6">
            <v>0</v>
          </cell>
        </row>
        <row r="7">
          <cell r="B7" t="str">
            <v>Tecfidera Peak Sales</v>
          </cell>
          <cell r="C7">
            <v>4385.7395136127034</v>
          </cell>
          <cell r="P7" t="str">
            <v>Tecfidera</v>
          </cell>
          <cell r="Q7">
            <v>0</v>
          </cell>
          <cell r="R7">
            <v>0</v>
          </cell>
          <cell r="S7">
            <v>0</v>
          </cell>
          <cell r="T7">
            <v>876.11200000000008</v>
          </cell>
          <cell r="U7">
            <v>2909.2109999999998</v>
          </cell>
          <cell r="V7">
            <v>3638.1000000000004</v>
          </cell>
          <cell r="W7">
            <v>3968.1000000000004</v>
          </cell>
          <cell r="X7">
            <v>4191.8779941983566</v>
          </cell>
          <cell r="Y7">
            <v>4385.7395136127034</v>
          </cell>
          <cell r="Z7">
            <v>4161.523792691788</v>
          </cell>
          <cell r="AA7">
            <v>3879.778736213183</v>
          </cell>
          <cell r="AD7">
            <v>2018</v>
          </cell>
          <cell r="AG7" t="str">
            <v>BMO vs Consensus (%)</v>
          </cell>
          <cell r="AH7">
            <v>0</v>
          </cell>
          <cell r="AI7" t="e">
            <v>#DIV/0!</v>
          </cell>
          <cell r="AJ7">
            <v>4.2616339306271733E-3</v>
          </cell>
          <cell r="AK7">
            <v>-6.1810703866239436E-2</v>
          </cell>
          <cell r="AL7">
            <v>-2.5255383949198462E-2</v>
          </cell>
          <cell r="AM7">
            <v>-4.7018199715603948E-2</v>
          </cell>
          <cell r="AO7" t="str">
            <v>Plegridy</v>
          </cell>
          <cell r="AP7">
            <v>0</v>
          </cell>
          <cell r="AQ7">
            <v>526.69617000000005</v>
          </cell>
          <cell r="AR7">
            <v>575.79250000000002</v>
          </cell>
          <cell r="AS7">
            <v>603.94669999999996</v>
          </cell>
          <cell r="AT7">
            <v>637.93773999999996</v>
          </cell>
          <cell r="BB7">
            <v>2021</v>
          </cell>
          <cell r="BC7">
            <v>0</v>
          </cell>
          <cell r="BD7">
            <v>0</v>
          </cell>
          <cell r="BE7">
            <v>0</v>
          </cell>
          <cell r="BF7" t="str">
            <v>BMO</v>
          </cell>
          <cell r="BG7">
            <v>8865.1309444921335</v>
          </cell>
          <cell r="BH7">
            <v>8480.8078739127959</v>
          </cell>
          <cell r="BI7">
            <v>8137.0190580473973</v>
          </cell>
          <cell r="BJ7">
            <v>0</v>
          </cell>
          <cell r="BK7">
            <v>0</v>
          </cell>
          <cell r="BL7">
            <v>0</v>
          </cell>
          <cell r="BM7">
            <v>0</v>
          </cell>
          <cell r="BN7">
            <v>0</v>
          </cell>
          <cell r="BO7">
            <v>0</v>
          </cell>
        </row>
        <row r="8">
          <cell r="B8" t="str">
            <v>Daclizumab Peak Sales</v>
          </cell>
          <cell r="C8">
            <v>1031.7696173099785</v>
          </cell>
          <cell r="P8" t="str">
            <v>Hemophilia</v>
          </cell>
          <cell r="Q8">
            <v>0</v>
          </cell>
          <cell r="R8">
            <v>0</v>
          </cell>
          <cell r="S8">
            <v>0</v>
          </cell>
          <cell r="T8">
            <v>0</v>
          </cell>
          <cell r="U8">
            <v>134.36500000000001</v>
          </cell>
          <cell r="V8">
            <v>554.20000000000005</v>
          </cell>
          <cell r="W8">
            <v>846.90000000000009</v>
          </cell>
          <cell r="X8">
            <v>74.400000000000006</v>
          </cell>
          <cell r="Y8">
            <v>0</v>
          </cell>
          <cell r="Z8">
            <v>0</v>
          </cell>
          <cell r="AA8">
            <v>0</v>
          </cell>
          <cell r="AC8" t="str">
            <v>US (profit share)</v>
          </cell>
          <cell r="AD8">
            <v>65.379611809371454</v>
          </cell>
          <cell r="AG8" t="str">
            <v>Tysabri</v>
          </cell>
          <cell r="AH8">
            <v>0</v>
          </cell>
          <cell r="AI8">
            <v>0</v>
          </cell>
          <cell r="AJ8">
            <v>0</v>
          </cell>
          <cell r="AK8">
            <v>0</v>
          </cell>
          <cell r="AL8">
            <v>0</v>
          </cell>
          <cell r="AM8">
            <v>0</v>
          </cell>
          <cell r="AO8" t="str">
            <v>Tysabri</v>
          </cell>
          <cell r="AQ8">
            <v>1977.71</v>
          </cell>
          <cell r="AR8">
            <v>1824.5631000000001</v>
          </cell>
          <cell r="AS8">
            <v>1721.5121999999999</v>
          </cell>
          <cell r="AT8">
            <v>1565.165</v>
          </cell>
          <cell r="BB8">
            <v>2022</v>
          </cell>
          <cell r="BC8">
            <v>0</v>
          </cell>
          <cell r="BD8">
            <v>0</v>
          </cell>
          <cell r="BE8">
            <v>0</v>
          </cell>
          <cell r="BF8">
            <v>0</v>
          </cell>
          <cell r="BG8" t="str">
            <v>$8.87bn</v>
          </cell>
          <cell r="BH8" t="str">
            <v>$8.48bn</v>
          </cell>
          <cell r="BI8" t="str">
            <v>$8.14bn</v>
          </cell>
          <cell r="BJ8" t="str">
            <v>$0bn</v>
          </cell>
          <cell r="BK8" t="str">
            <v>$0bn</v>
          </cell>
          <cell r="BL8" t="str">
            <v>$0bn</v>
          </cell>
          <cell r="BM8">
            <v>0</v>
          </cell>
          <cell r="BN8">
            <v>0</v>
          </cell>
          <cell r="BO8">
            <v>0</v>
          </cell>
        </row>
        <row r="9">
          <cell r="P9" t="str">
            <v>Plegridy</v>
          </cell>
          <cell r="Q9">
            <v>0</v>
          </cell>
          <cell r="R9">
            <v>0</v>
          </cell>
          <cell r="S9">
            <v>0</v>
          </cell>
          <cell r="T9">
            <v>0</v>
          </cell>
          <cell r="U9">
            <v>44.382000000000005</v>
          </cell>
          <cell r="V9">
            <v>338.5</v>
          </cell>
          <cell r="W9">
            <v>482.6</v>
          </cell>
          <cell r="X9">
            <v>488.95125758290123</v>
          </cell>
          <cell r="Y9">
            <v>546.88925836064982</v>
          </cell>
          <cell r="Z9">
            <v>727.97116129997426</v>
          </cell>
          <cell r="AA9">
            <v>757.95241940973108</v>
          </cell>
          <cell r="AC9" t="str">
            <v>ROW</v>
          </cell>
          <cell r="AD9">
            <v>94.632374448641755</v>
          </cell>
          <cell r="AG9" t="str">
            <v>BMO Capital Markets</v>
          </cell>
          <cell r="AH9">
            <v>0</v>
          </cell>
          <cell r="AI9">
            <v>1963.8000000000002</v>
          </cell>
          <cell r="AJ9">
            <v>1954.5781886562361</v>
          </cell>
          <cell r="AK9">
            <v>1618.9508041499053</v>
          </cell>
          <cell r="AL9">
            <v>1422.8459988417944</v>
          </cell>
          <cell r="AM9">
            <v>1169.4366475472748</v>
          </cell>
          <cell r="AO9" t="str">
            <v>Tecfidera</v>
          </cell>
          <cell r="AQ9">
            <v>4210.5165999999999</v>
          </cell>
          <cell r="AR9">
            <v>4286.8739999999998</v>
          </cell>
          <cell r="AS9">
            <v>4391.2266</v>
          </cell>
          <cell r="AT9">
            <v>4439.3765000000003</v>
          </cell>
          <cell r="BB9">
            <v>2023</v>
          </cell>
          <cell r="BC9">
            <v>0</v>
          </cell>
          <cell r="BD9">
            <v>0</v>
          </cell>
          <cell r="BE9">
            <v>0</v>
          </cell>
          <cell r="BF9" t="str">
            <v>Street</v>
          </cell>
          <cell r="BG9" t="str">
            <v>$8.89bn</v>
          </cell>
          <cell r="BH9" t="str">
            <v>$8.72bn</v>
          </cell>
          <cell r="BI9" t="str">
            <v>$8.63bn</v>
          </cell>
          <cell r="BJ9">
            <v>0</v>
          </cell>
          <cell r="BK9">
            <v>0</v>
          </cell>
          <cell r="BL9">
            <v>0</v>
          </cell>
          <cell r="BM9">
            <v>0</v>
          </cell>
          <cell r="BN9">
            <v>0</v>
          </cell>
          <cell r="BO9">
            <v>0</v>
          </cell>
        </row>
        <row r="10">
          <cell r="B10" t="str">
            <v>2017 revenues</v>
          </cell>
          <cell r="C10">
            <v>12079.242608828506</v>
          </cell>
          <cell r="P10" t="str">
            <v>Zinbryta ( U.S Profit Share +ROW sales)</v>
          </cell>
          <cell r="Q10">
            <v>0</v>
          </cell>
          <cell r="R10">
            <v>0</v>
          </cell>
          <cell r="S10">
            <v>0</v>
          </cell>
          <cell r="T10">
            <v>0</v>
          </cell>
          <cell r="U10">
            <v>0</v>
          </cell>
          <cell r="V10">
            <v>0</v>
          </cell>
          <cell r="W10">
            <v>28.539018050607005</v>
          </cell>
          <cell r="X10">
            <v>78.83901805060701</v>
          </cell>
          <cell r="Y10">
            <v>160.01198625801322</v>
          </cell>
          <cell r="Z10">
            <v>270.63887274987445</v>
          </cell>
          <cell r="AA10">
            <v>339.1029640432248</v>
          </cell>
          <cell r="AC10" t="str">
            <v>Total</v>
          </cell>
          <cell r="AD10">
            <v>160.01198625801322</v>
          </cell>
          <cell r="AG10" t="str">
            <v>Consensus</v>
          </cell>
          <cell r="AH10">
            <v>0</v>
          </cell>
          <cell r="AI10">
            <v>0</v>
          </cell>
          <cell r="AJ10">
            <v>1977.71</v>
          </cell>
          <cell r="AK10">
            <v>1824.5631000000001</v>
          </cell>
          <cell r="AL10">
            <v>1721.5121999999999</v>
          </cell>
          <cell r="AM10">
            <v>1565.165</v>
          </cell>
          <cell r="AO10" t="str">
            <v>Rituxan</v>
          </cell>
          <cell r="AQ10">
            <v>1446.7440999999999</v>
          </cell>
          <cell r="AR10">
            <v>1412.13</v>
          </cell>
          <cell r="AS10">
            <v>1535.09</v>
          </cell>
          <cell r="AT10">
            <v>1527.4445000000001</v>
          </cell>
          <cell r="BB10">
            <v>2024</v>
          </cell>
          <cell r="BC10">
            <v>0</v>
          </cell>
          <cell r="BD10">
            <v>0</v>
          </cell>
          <cell r="BE10">
            <v>0</v>
          </cell>
          <cell r="BF10">
            <v>0</v>
          </cell>
          <cell r="BG10">
            <v>0</v>
          </cell>
          <cell r="BH10">
            <v>0</v>
          </cell>
          <cell r="BI10">
            <v>0</v>
          </cell>
          <cell r="BJ10">
            <v>0</v>
          </cell>
          <cell r="BK10">
            <v>0</v>
          </cell>
          <cell r="BL10">
            <v>0</v>
          </cell>
          <cell r="BM10">
            <v>0</v>
          </cell>
          <cell r="BN10">
            <v>0</v>
          </cell>
        </row>
        <row r="11">
          <cell r="P11" t="str">
            <v>Biosimilars</v>
          </cell>
          <cell r="Q11">
            <v>0</v>
          </cell>
          <cell r="R11">
            <v>0</v>
          </cell>
          <cell r="S11">
            <v>0</v>
          </cell>
          <cell r="T11">
            <v>0</v>
          </cell>
          <cell r="U11">
            <v>0</v>
          </cell>
          <cell r="V11">
            <v>0</v>
          </cell>
          <cell r="W11">
            <v>100.7</v>
          </cell>
          <cell r="X11">
            <v>367.82015972137503</v>
          </cell>
          <cell r="Y11">
            <v>525.13725628271561</v>
          </cell>
          <cell r="Z11">
            <v>666.2520029707207</v>
          </cell>
          <cell r="AA11">
            <v>734.40471534456253</v>
          </cell>
          <cell r="AG11" t="str">
            <v>BMO vs Consensus (%)</v>
          </cell>
          <cell r="AH11">
            <v>0</v>
          </cell>
          <cell r="AI11" t="e">
            <v>#DIV/0!</v>
          </cell>
          <cell r="AJ11">
            <v>-1.1696260495099864E-2</v>
          </cell>
          <cell r="AK11">
            <v>-0.11269124967511113</v>
          </cell>
          <cell r="AL11">
            <v>-0.17349060968502317</v>
          </cell>
          <cell r="AM11">
            <v>-0.25283491034665684</v>
          </cell>
          <cell r="AO11" t="str">
            <v>Nusinersen</v>
          </cell>
          <cell r="AQ11">
            <v>720.24712999999997</v>
          </cell>
          <cell r="AR11">
            <v>1226.9264000000001</v>
          </cell>
          <cell r="AS11">
            <v>1730.0344</v>
          </cell>
          <cell r="AT11">
            <v>2103.9650000000001</v>
          </cell>
          <cell r="BB11">
            <v>0</v>
          </cell>
          <cell r="BC11">
            <v>0</v>
          </cell>
          <cell r="BD11">
            <v>0</v>
          </cell>
          <cell r="BE11">
            <v>0</v>
          </cell>
          <cell r="BF11">
            <v>0</v>
          </cell>
          <cell r="BG11">
            <v>0</v>
          </cell>
          <cell r="BH11">
            <v>0</v>
          </cell>
          <cell r="BI11">
            <v>0</v>
          </cell>
          <cell r="BJ11">
            <v>0</v>
          </cell>
          <cell r="BK11">
            <v>0</v>
          </cell>
          <cell r="BL11">
            <v>0</v>
          </cell>
          <cell r="BM11">
            <v>0</v>
          </cell>
          <cell r="BN11">
            <v>0</v>
          </cell>
        </row>
        <row r="12">
          <cell r="B12" t="str">
            <v>Tecfidera global RRMS share in 2020</v>
          </cell>
          <cell r="C12">
            <v>0.17888774459451248</v>
          </cell>
          <cell r="P12" t="str">
            <v>Ocrelizumab</v>
          </cell>
          <cell r="Q12">
            <v>0</v>
          </cell>
          <cell r="R12">
            <v>0</v>
          </cell>
          <cell r="S12">
            <v>0</v>
          </cell>
          <cell r="T12">
            <v>0</v>
          </cell>
          <cell r="U12">
            <v>0</v>
          </cell>
          <cell r="V12">
            <v>0</v>
          </cell>
          <cell r="W12">
            <v>0</v>
          </cell>
          <cell r="X12">
            <v>196.43290348455344</v>
          </cell>
          <cell r="Y12">
            <v>503.12359683364161</v>
          </cell>
          <cell r="Z12">
            <v>630.82925060124956</v>
          </cell>
          <cell r="AA12">
            <v>744.66230171511199</v>
          </cell>
          <cell r="AG12" t="str">
            <v>Tecfidera</v>
          </cell>
          <cell r="AH12">
            <v>0</v>
          </cell>
          <cell r="AI12">
            <v>0</v>
          </cell>
          <cell r="AJ12">
            <v>0</v>
          </cell>
          <cell r="AK12">
            <v>0</v>
          </cell>
          <cell r="AL12">
            <v>0</v>
          </cell>
          <cell r="AM12">
            <v>0</v>
          </cell>
          <cell r="AO12" t="str">
            <v>Ocrevus</v>
          </cell>
          <cell r="AQ12">
            <v>103.3</v>
          </cell>
          <cell r="AR12">
            <v>253.1</v>
          </cell>
          <cell r="AS12">
            <v>336.4</v>
          </cell>
          <cell r="AT12">
            <v>410.5</v>
          </cell>
          <cell r="BB12">
            <v>0</v>
          </cell>
          <cell r="BC12">
            <v>0</v>
          </cell>
          <cell r="BD12">
            <v>0</v>
          </cell>
          <cell r="BE12">
            <v>0</v>
          </cell>
          <cell r="BF12">
            <v>0</v>
          </cell>
          <cell r="BG12">
            <v>0</v>
          </cell>
          <cell r="BH12">
            <v>0</v>
          </cell>
          <cell r="BI12">
            <v>0</v>
          </cell>
          <cell r="BJ12">
            <v>0</v>
          </cell>
          <cell r="BK12">
            <v>0</v>
          </cell>
          <cell r="BL12">
            <v>0</v>
          </cell>
          <cell r="BM12">
            <v>0</v>
          </cell>
          <cell r="BN12">
            <v>0</v>
          </cell>
        </row>
        <row r="13">
          <cell r="B13" t="str">
            <v>Total MS share 2020</v>
          </cell>
          <cell r="C13" t="e">
            <v>#REF!</v>
          </cell>
          <cell r="P13" t="str">
            <v>Nusinersen</v>
          </cell>
          <cell r="Q13">
            <v>0</v>
          </cell>
          <cell r="R13">
            <v>0</v>
          </cell>
          <cell r="S13">
            <v>0</v>
          </cell>
          <cell r="T13">
            <v>0</v>
          </cell>
          <cell r="U13">
            <v>0</v>
          </cell>
          <cell r="V13">
            <v>0</v>
          </cell>
          <cell r="W13">
            <v>0</v>
          </cell>
          <cell r="X13">
            <v>844.42341819989679</v>
          </cell>
          <cell r="Y13">
            <v>1770.5883568295571</v>
          </cell>
          <cell r="Z13">
            <v>1963.6315792062996</v>
          </cell>
          <cell r="AA13">
            <v>2325.5639263041867</v>
          </cell>
          <cell r="AG13" t="str">
            <v>BMO Capital Markets</v>
          </cell>
          <cell r="AH13">
            <v>0</v>
          </cell>
          <cell r="AI13">
            <v>3968.1000000000004</v>
          </cell>
          <cell r="AJ13">
            <v>4191.8779941983566</v>
          </cell>
          <cell r="AK13">
            <v>4385.7395136127034</v>
          </cell>
          <cell r="AL13">
            <v>4161.523792691788</v>
          </cell>
          <cell r="AM13">
            <v>3879.778736213183</v>
          </cell>
          <cell r="AO13" t="str">
            <v>Zinbryta</v>
          </cell>
          <cell r="AP13">
            <v>0</v>
          </cell>
          <cell r="AQ13">
            <v>69.927430000000001</v>
          </cell>
          <cell r="AR13">
            <v>140.01862</v>
          </cell>
          <cell r="AS13">
            <v>178.47922</v>
          </cell>
          <cell r="AT13">
            <v>233.46213</v>
          </cell>
          <cell r="BB13">
            <v>0</v>
          </cell>
          <cell r="BC13">
            <v>0</v>
          </cell>
          <cell r="BD13">
            <v>0</v>
          </cell>
          <cell r="BE13">
            <v>0</v>
          </cell>
          <cell r="BF13">
            <v>0</v>
          </cell>
          <cell r="BG13">
            <v>0</v>
          </cell>
          <cell r="BH13">
            <v>0</v>
          </cell>
          <cell r="BI13">
            <v>0</v>
          </cell>
          <cell r="BJ13">
            <v>0</v>
          </cell>
          <cell r="BK13">
            <v>0</v>
          </cell>
          <cell r="BL13">
            <v>0</v>
          </cell>
          <cell r="BM13">
            <v>0</v>
          </cell>
          <cell r="BN13">
            <v>0</v>
          </cell>
        </row>
        <row r="14">
          <cell r="B14" t="str">
            <v>MS sales 2020</v>
          </cell>
          <cell r="C14">
            <v>7316.4331946774473</v>
          </cell>
          <cell r="P14" t="str">
            <v>Aducanumab</v>
          </cell>
          <cell r="Q14">
            <v>0</v>
          </cell>
          <cell r="R14">
            <v>0</v>
          </cell>
          <cell r="S14">
            <v>0</v>
          </cell>
          <cell r="T14">
            <v>0</v>
          </cell>
          <cell r="U14">
            <v>0</v>
          </cell>
          <cell r="V14">
            <v>0</v>
          </cell>
          <cell r="W14">
            <v>0</v>
          </cell>
          <cell r="X14">
            <v>0</v>
          </cell>
          <cell r="Y14">
            <v>0</v>
          </cell>
          <cell r="Z14">
            <v>0</v>
          </cell>
          <cell r="AA14">
            <v>114.944167848681</v>
          </cell>
          <cell r="AG14" t="str">
            <v>Consensus</v>
          </cell>
          <cell r="AH14">
            <v>0</v>
          </cell>
          <cell r="AI14">
            <v>0</v>
          </cell>
          <cell r="AJ14">
            <v>4210.5165999999999</v>
          </cell>
          <cell r="AK14">
            <v>4286.8739999999998</v>
          </cell>
          <cell r="AL14">
            <v>4391.2266</v>
          </cell>
          <cell r="AM14">
            <v>4439.3765000000003</v>
          </cell>
          <cell r="AO14" t="str">
            <v>Total Revenue</v>
          </cell>
          <cell r="AQ14">
            <v>11877.075000000001</v>
          </cell>
          <cell r="AR14">
            <v>12393.657999999999</v>
          </cell>
          <cell r="AS14">
            <v>13015.953</v>
          </cell>
          <cell r="AT14">
            <v>13706.822</v>
          </cell>
          <cell r="BB14">
            <v>0</v>
          </cell>
          <cell r="BC14">
            <v>0</v>
          </cell>
          <cell r="BD14">
            <v>0</v>
          </cell>
          <cell r="BE14">
            <v>0</v>
          </cell>
          <cell r="BF14">
            <v>0</v>
          </cell>
          <cell r="BG14">
            <v>0</v>
          </cell>
          <cell r="BH14">
            <v>0</v>
          </cell>
          <cell r="BI14">
            <v>0</v>
          </cell>
          <cell r="BJ14">
            <v>0</v>
          </cell>
          <cell r="BK14">
            <v>0</v>
          </cell>
          <cell r="BL14">
            <v>0</v>
          </cell>
          <cell r="BM14">
            <v>0</v>
          </cell>
          <cell r="BN14">
            <v>0</v>
          </cell>
        </row>
        <row r="15">
          <cell r="P15" t="str">
            <v>Total Revenue</v>
          </cell>
          <cell r="Q15">
            <v>4716.4230000000007</v>
          </cell>
          <cell r="R15">
            <v>5048.6329999999998</v>
          </cell>
          <cell r="S15">
            <v>5516.4600000000009</v>
          </cell>
          <cell r="T15">
            <v>6932.1990000000005</v>
          </cell>
          <cell r="U15">
            <v>9703.3270000000011</v>
          </cell>
          <cell r="V15">
            <v>10763.796</v>
          </cell>
          <cell r="W15">
            <v>11492.9</v>
          </cell>
          <cell r="X15">
            <v>12079.242608828506</v>
          </cell>
          <cell r="Y15">
            <v>12981.498753726555</v>
          </cell>
          <cell r="Z15">
            <v>13058.385942568379</v>
          </cell>
          <cell r="AA15">
            <v>12879.26251216001</v>
          </cell>
          <cell r="AB15">
            <v>3.6537711784697217E-2</v>
          </cell>
          <cell r="AG15" t="str">
            <v>BMO vs Consensus (%)</v>
          </cell>
          <cell r="AH15">
            <v>0</v>
          </cell>
          <cell r="AI15" t="e">
            <v>#DIV/0!</v>
          </cell>
          <cell r="AJ15">
            <v>-4.4266790924523125E-3</v>
          </cell>
          <cell r="AK15">
            <v>2.3062379163162561E-2</v>
          </cell>
          <cell r="AL15">
            <v>-5.230948621695175E-2</v>
          </cell>
          <cell r="AM15">
            <v>-0.12605323377884647</v>
          </cell>
          <cell r="AO15" t="str">
            <v>EPS (Non-GAAP)</v>
          </cell>
          <cell r="AQ15">
            <v>21.393488000000001</v>
          </cell>
          <cell r="AR15">
            <v>23.075199999999999</v>
          </cell>
          <cell r="AS15">
            <v>25.059593</v>
          </cell>
          <cell r="AT15">
            <v>26.53</v>
          </cell>
          <cell r="BB15">
            <v>0</v>
          </cell>
          <cell r="BC15">
            <v>0</v>
          </cell>
          <cell r="BD15">
            <v>0</v>
          </cell>
          <cell r="BE15">
            <v>0</v>
          </cell>
          <cell r="BF15">
            <v>0</v>
          </cell>
          <cell r="BG15">
            <v>0</v>
          </cell>
          <cell r="BH15">
            <v>0</v>
          </cell>
          <cell r="BI15">
            <v>0</v>
          </cell>
          <cell r="BJ15">
            <v>0</v>
          </cell>
          <cell r="BK15">
            <v>0</v>
          </cell>
          <cell r="BL15">
            <v>0</v>
          </cell>
          <cell r="BM15">
            <v>0</v>
          </cell>
          <cell r="BN15">
            <v>0</v>
          </cell>
        </row>
        <row r="16">
          <cell r="B16" t="str">
            <v>Rituxan 2013 U.S. sales</v>
          </cell>
          <cell r="C16">
            <v>3429</v>
          </cell>
          <cell r="P16" t="str">
            <v>EPS (Non-GAAP)</v>
          </cell>
          <cell r="Q16">
            <v>5.1635832071884984</v>
          </cell>
          <cell r="R16">
            <v>5.9046551662415272</v>
          </cell>
          <cell r="S16">
            <v>6.5376940092497691</v>
          </cell>
          <cell r="T16">
            <v>9.1593675638985417</v>
          </cell>
          <cell r="U16">
            <v>13.845188032085691</v>
          </cell>
          <cell r="V16">
            <v>17.006968294476401</v>
          </cell>
          <cell r="W16">
            <v>20.217230053436154</v>
          </cell>
          <cell r="X16">
            <v>21.820402426248194</v>
          </cell>
          <cell r="Y16">
            <v>22.055365132997615</v>
          </cell>
          <cell r="Z16">
            <v>25.454615352005064</v>
          </cell>
          <cell r="AA16">
            <v>25.161911552296534</v>
          </cell>
          <cell r="AG16" t="str">
            <v>Total MS</v>
          </cell>
          <cell r="AH16">
            <v>0</v>
          </cell>
          <cell r="AI16">
            <v>0</v>
          </cell>
          <cell r="AJ16">
            <v>0</v>
          </cell>
          <cell r="AK16">
            <v>0</v>
          </cell>
          <cell r="AL16">
            <v>0</v>
          </cell>
          <cell r="AM16">
            <v>0</v>
          </cell>
          <cell r="AW16">
            <v>0</v>
          </cell>
          <cell r="AX16">
            <v>0</v>
          </cell>
          <cell r="AY16">
            <v>0</v>
          </cell>
          <cell r="AZ16">
            <v>0</v>
          </cell>
          <cell r="BA16">
            <v>0</v>
          </cell>
          <cell r="BB16">
            <v>0</v>
          </cell>
          <cell r="BC16">
            <v>0</v>
          </cell>
        </row>
        <row r="17">
          <cell r="B17" t="str">
            <v>Biogen 2013 Rituxan royalties</v>
          </cell>
          <cell r="C17">
            <v>1088</v>
          </cell>
          <cell r="Y17">
            <v>3.9753651329976165</v>
          </cell>
          <cell r="AG17" t="str">
            <v>BMO Capital Markets</v>
          </cell>
          <cell r="AH17">
            <v>0</v>
          </cell>
          <cell r="AI17">
            <v>1247.6579307033119</v>
          </cell>
          <cell r="AJ17">
            <v>9061.5638479766876</v>
          </cell>
          <cell r="AK17">
            <v>8983.93147074644</v>
          </cell>
          <cell r="AL17">
            <v>8767.8483086486467</v>
          </cell>
          <cell r="AM17">
            <v>8218.9616925969622</v>
          </cell>
          <cell r="AS17">
            <v>0</v>
          </cell>
          <cell r="AT17" t="str">
            <v>2014A</v>
          </cell>
          <cell r="AU17">
            <v>0</v>
          </cell>
          <cell r="AV17">
            <v>0</v>
          </cell>
          <cell r="AW17" t="str">
            <v>2015A</v>
          </cell>
          <cell r="AX17">
            <v>0</v>
          </cell>
          <cell r="AY17">
            <v>0</v>
          </cell>
          <cell r="AZ17" t="str">
            <v>2016A</v>
          </cell>
          <cell r="BA17">
            <v>0</v>
          </cell>
          <cell r="BB17">
            <v>0</v>
          </cell>
          <cell r="BC17" t="str">
            <v>2017E</v>
          </cell>
          <cell r="BF17" t="str">
            <v>2018E</v>
          </cell>
          <cell r="BI17" t="str">
            <v>2019E</v>
          </cell>
          <cell r="BJ17">
            <v>0</v>
          </cell>
          <cell r="BL17" t="str">
            <v>2020E</v>
          </cell>
        </row>
        <row r="18">
          <cell r="AG18" t="str">
            <v>Consensus</v>
          </cell>
          <cell r="AH18">
            <v>0</v>
          </cell>
          <cell r="AI18">
            <v>0</v>
          </cell>
          <cell r="AJ18">
            <v>8990.0874999999978</v>
          </cell>
          <cell r="AK18">
            <v>8973.2532200000023</v>
          </cell>
          <cell r="AL18">
            <v>8968.754719999999</v>
          </cell>
          <cell r="AM18">
            <v>8837.4027700000006</v>
          </cell>
          <cell r="AO18" t="str">
            <v>Avonex, BMO</v>
          </cell>
          <cell r="AP18">
            <v>0</v>
          </cell>
          <cell r="AS18" t="str">
            <v>Avonex, BMO</v>
          </cell>
          <cell r="AT18">
            <v>2630.2</v>
          </cell>
          <cell r="AW18">
            <v>2630.2</v>
          </cell>
          <cell r="AZ18">
            <v>2312.6</v>
          </cell>
          <cell r="BA18">
            <v>0</v>
          </cell>
          <cell r="BC18">
            <v>2150.8844860040331</v>
          </cell>
          <cell r="BF18">
            <v>1769.216311531525</v>
          </cell>
          <cell r="BI18">
            <v>1554.0392324639665</v>
          </cell>
          <cell r="BL18">
            <v>1328.0286236684353</v>
          </cell>
        </row>
        <row r="19">
          <cell r="B19" t="str">
            <v>2020 hemophilia revenues</v>
          </cell>
          <cell r="C19">
            <v>0</v>
          </cell>
          <cell r="AG19" t="str">
            <v>BMO vs Consensus (%)</v>
          </cell>
          <cell r="AH19">
            <v>0</v>
          </cell>
          <cell r="AI19" t="e">
            <v>#DIV/0!</v>
          </cell>
          <cell r="AJ19">
            <v>7.9505731147433423E-3</v>
          </cell>
          <cell r="AK19">
            <v>1.1900088501499706E-3</v>
          </cell>
          <cell r="AL19">
            <v>-2.2400703065648342E-2</v>
          </cell>
          <cell r="AM19">
            <v>-6.9979958308841295E-2</v>
          </cell>
          <cell r="AO19" t="str">
            <v>Avonex, Street</v>
          </cell>
          <cell r="AS19" t="str">
            <v>Avonex, Street</v>
          </cell>
          <cell r="BA19">
            <v>0</v>
          </cell>
          <cell r="BD19">
            <v>2101.9373000000001</v>
          </cell>
          <cell r="BG19">
            <v>1892.905</v>
          </cell>
          <cell r="BJ19">
            <v>1737.19</v>
          </cell>
          <cell r="BM19">
            <v>1550.9613999999999</v>
          </cell>
        </row>
        <row r="20">
          <cell r="AG20" t="str">
            <v>Spinraza</v>
          </cell>
          <cell r="AH20">
            <v>0</v>
          </cell>
          <cell r="AI20">
            <v>0</v>
          </cell>
          <cell r="AJ20">
            <v>0</v>
          </cell>
          <cell r="AK20">
            <v>0</v>
          </cell>
          <cell r="AL20">
            <v>0</v>
          </cell>
          <cell r="AM20">
            <v>0</v>
          </cell>
          <cell r="AO20" t="str">
            <v>Plegridy, BMO</v>
          </cell>
          <cell r="AS20" t="str">
            <v>Plegridy, BMO</v>
          </cell>
          <cell r="AT20">
            <v>338.5</v>
          </cell>
          <cell r="AW20">
            <v>338.5</v>
          </cell>
          <cell r="AZ20">
            <v>482.6</v>
          </cell>
          <cell r="BC20">
            <v>488.95125758290123</v>
          </cell>
          <cell r="BF20">
            <v>546.88925836064982</v>
          </cell>
          <cell r="BI20">
            <v>727.97116129997426</v>
          </cell>
          <cell r="BL20">
            <v>757.95241940973108</v>
          </cell>
        </row>
        <row r="21">
          <cell r="B21" t="str">
            <v xml:space="preserve">Avonex pen price </v>
          </cell>
          <cell r="C21">
            <v>4772</v>
          </cell>
          <cell r="D21">
            <v>41943</v>
          </cell>
          <cell r="AG21" t="str">
            <v>BMO Capital Markets</v>
          </cell>
          <cell r="AH21">
            <v>0</v>
          </cell>
          <cell r="AI21">
            <v>0</v>
          </cell>
          <cell r="AJ21">
            <v>844.42341819989679</v>
          </cell>
          <cell r="AK21">
            <v>1770.5883568295571</v>
          </cell>
          <cell r="AL21">
            <v>1963.6315792062996</v>
          </cell>
          <cell r="AM21">
            <v>2325.5639263041867</v>
          </cell>
          <cell r="AO21" t="str">
            <v>Plegridy, Street</v>
          </cell>
          <cell r="AS21" t="str">
            <v>Plegridy, Street</v>
          </cell>
          <cell r="BA21">
            <v>0</v>
          </cell>
          <cell r="BD21">
            <v>526.69617000000005</v>
          </cell>
          <cell r="BG21">
            <v>575.79250000000002</v>
          </cell>
          <cell r="BJ21">
            <v>603.94669999999996</v>
          </cell>
          <cell r="BM21">
            <v>637.93773999999996</v>
          </cell>
        </row>
        <row r="22">
          <cell r="B22" t="str">
            <v>Avonex annual cost</v>
          </cell>
          <cell r="C22">
            <v>57264</v>
          </cell>
          <cell r="AG22" t="str">
            <v>Consensus</v>
          </cell>
          <cell r="AH22">
            <v>0</v>
          </cell>
          <cell r="AI22">
            <v>0</v>
          </cell>
          <cell r="AJ22">
            <v>720.24712999999997</v>
          </cell>
          <cell r="AK22">
            <v>1226.9264000000001</v>
          </cell>
          <cell r="AL22">
            <v>1730.0344</v>
          </cell>
          <cell r="AM22">
            <v>2103.9650000000001</v>
          </cell>
          <cell r="AO22" t="str">
            <v>Tysabri, BMO</v>
          </cell>
          <cell r="AP22">
            <v>0</v>
          </cell>
          <cell r="AS22" t="str">
            <v>Tysabri, BMO</v>
          </cell>
          <cell r="AT22">
            <v>1886.1000000000001</v>
          </cell>
          <cell r="AW22">
            <v>1886.1000000000001</v>
          </cell>
          <cell r="AZ22">
            <v>1963.8000000000002</v>
          </cell>
          <cell r="BC22">
            <v>1954.5781886562361</v>
          </cell>
          <cell r="BF22">
            <v>1618.9508041499053</v>
          </cell>
          <cell r="BI22">
            <v>1422.8459988417944</v>
          </cell>
          <cell r="BL22">
            <v>1169.4366475472748</v>
          </cell>
        </row>
        <row r="23">
          <cell r="AG23" t="str">
            <v>BMO vs Consensus (%)</v>
          </cell>
          <cell r="AH23">
            <v>0</v>
          </cell>
          <cell r="AI23">
            <v>0</v>
          </cell>
          <cell r="AJ23">
            <v>0.1724078903304993</v>
          </cell>
          <cell r="AK23">
            <v>0.44310885871357653</v>
          </cell>
          <cell r="AL23">
            <v>0.13502458633556635</v>
          </cell>
          <cell r="AM23">
            <v>0.10532443567463656</v>
          </cell>
          <cell r="AO23" t="str">
            <v>Tysabri, Street</v>
          </cell>
          <cell r="AS23" t="str">
            <v>Tysabri, Street</v>
          </cell>
          <cell r="BD23">
            <v>1977.71</v>
          </cell>
          <cell r="BG23">
            <v>1824.5631000000001</v>
          </cell>
          <cell r="BJ23">
            <v>1721.5121999999999</v>
          </cell>
          <cell r="BM23">
            <v>1565.165</v>
          </cell>
        </row>
        <row r="24">
          <cell r="B24" t="str">
            <v>Biosimilars (risk adjusted)</v>
          </cell>
          <cell r="C24" t="str">
            <v>2016E</v>
          </cell>
          <cell r="D24" t="str">
            <v>2017E</v>
          </cell>
          <cell r="E24" t="str">
            <v>2018E</v>
          </cell>
          <cell r="F24" t="str">
            <v>2019E</v>
          </cell>
          <cell r="G24" t="str">
            <v>2020E</v>
          </cell>
          <cell r="H24" t="str">
            <v>2021E</v>
          </cell>
          <cell r="I24" t="str">
            <v>2022E</v>
          </cell>
          <cell r="J24" t="str">
            <v>2023E</v>
          </cell>
          <cell r="K24" t="str">
            <v>2024E</v>
          </cell>
          <cell r="L24" t="str">
            <v>2025E</v>
          </cell>
          <cell r="AG24" t="str">
            <v>Total Revenue</v>
          </cell>
          <cell r="AH24">
            <v>0</v>
          </cell>
          <cell r="AI24">
            <v>0</v>
          </cell>
          <cell r="AJ24">
            <v>0</v>
          </cell>
          <cell r="AK24">
            <v>0</v>
          </cell>
          <cell r="AL24">
            <v>0</v>
          </cell>
          <cell r="AM24">
            <v>0</v>
          </cell>
          <cell r="AO24" t="str">
            <v>Tecfidera, BMO</v>
          </cell>
          <cell r="AP24">
            <v>0</v>
          </cell>
          <cell r="AS24" t="str">
            <v>Tecfidera, BMO</v>
          </cell>
          <cell r="AT24">
            <v>3638.1000000000004</v>
          </cell>
          <cell r="AW24">
            <v>3638.1000000000004</v>
          </cell>
          <cell r="AZ24">
            <v>3968.1000000000004</v>
          </cell>
          <cell r="BC24">
            <v>4191.8779941983566</v>
          </cell>
          <cell r="BF24">
            <v>4385.7395136127034</v>
          </cell>
          <cell r="BI24">
            <v>4161.523792691788</v>
          </cell>
          <cell r="BL24">
            <v>3879.778736213183</v>
          </cell>
        </row>
        <row r="25">
          <cell r="B25" t="str">
            <v>Benepali</v>
          </cell>
          <cell r="C25">
            <v>99.807924853597314</v>
          </cell>
          <cell r="D25">
            <v>358.83135040665564</v>
          </cell>
          <cell r="E25">
            <v>427.14812864547724</v>
          </cell>
          <cell r="F25">
            <v>441.18716137828102</v>
          </cell>
          <cell r="G25">
            <v>463.98801023023231</v>
          </cell>
          <cell r="H25">
            <v>496.18058382266605</v>
          </cell>
          <cell r="I25">
            <v>553.40583533861718</v>
          </cell>
          <cell r="J25">
            <v>588.16725634876479</v>
          </cell>
          <cell r="K25">
            <v>623.02785299306788</v>
          </cell>
          <cell r="L25">
            <v>629.59689050657482</v>
          </cell>
          <cell r="AG25" t="str">
            <v>BMO Capital Markets</v>
          </cell>
          <cell r="AH25">
            <v>0</v>
          </cell>
          <cell r="AI25">
            <v>11492.9</v>
          </cell>
          <cell r="AJ25">
            <v>12079.242608828506</v>
          </cell>
          <cell r="AK25">
            <v>12981.498753726555</v>
          </cell>
          <cell r="AL25">
            <v>13058.385942568379</v>
          </cell>
          <cell r="AM25">
            <v>12879.26251216001</v>
          </cell>
          <cell r="AO25" t="str">
            <v>Tecfidera, Street</v>
          </cell>
          <cell r="AS25" t="str">
            <v>Tecfidera, Street</v>
          </cell>
          <cell r="BD25">
            <v>4210.5165999999999</v>
          </cell>
          <cell r="BG25">
            <v>4286.8739999999998</v>
          </cell>
          <cell r="BJ25">
            <v>4391.2266</v>
          </cell>
          <cell r="BM25">
            <v>4439.3765000000003</v>
          </cell>
        </row>
        <row r="26">
          <cell r="B26" t="str">
            <v>Flixabi</v>
          </cell>
          <cell r="C26">
            <v>0.20064938927137599</v>
          </cell>
          <cell r="D26">
            <v>8.390242127882594</v>
          </cell>
          <cell r="E26">
            <v>97.878871045731472</v>
          </cell>
          <cell r="F26">
            <v>225.06484159243973</v>
          </cell>
          <cell r="G26">
            <v>270.41670511433023</v>
          </cell>
          <cell r="H26">
            <v>313.97147045426453</v>
          </cell>
          <cell r="I26">
            <v>353.52693831194131</v>
          </cell>
          <cell r="J26">
            <v>400.82747817522801</v>
          </cell>
          <cell r="K26">
            <v>434.99786621639612</v>
          </cell>
          <cell r="L26">
            <v>461.92246599169374</v>
          </cell>
          <cell r="AG26" t="str">
            <v>Consensus</v>
          </cell>
          <cell r="AH26">
            <v>0</v>
          </cell>
          <cell r="AI26">
            <v>0</v>
          </cell>
          <cell r="AJ26">
            <v>11877.075000000001</v>
          </cell>
          <cell r="AK26">
            <v>12393.657999999999</v>
          </cell>
          <cell r="AL26">
            <v>13015.953</v>
          </cell>
          <cell r="AM26">
            <v>13706.822</v>
          </cell>
          <cell r="AO26" t="str">
            <v>Zinbryta BMO</v>
          </cell>
          <cell r="AR26">
            <v>0</v>
          </cell>
          <cell r="AS26" t="str">
            <v>Zinbryta BMO</v>
          </cell>
          <cell r="AT26">
            <v>0</v>
          </cell>
          <cell r="AW26">
            <v>0</v>
          </cell>
          <cell r="AZ26">
            <v>28.539018050607005</v>
          </cell>
          <cell r="BC26">
            <v>78.83901805060701</v>
          </cell>
          <cell r="BF26">
            <v>160.01198625801322</v>
          </cell>
          <cell r="BI26">
            <v>270.63887274987445</v>
          </cell>
          <cell r="BL26">
            <v>339.1029640432248</v>
          </cell>
        </row>
        <row r="27">
          <cell r="AG27" t="str">
            <v>BMO vs Consensus (%)</v>
          </cell>
          <cell r="AH27">
            <v>0</v>
          </cell>
          <cell r="AI27" t="e">
            <v>#DIV/0!</v>
          </cell>
          <cell r="AJ27">
            <v>1.70216664312135E-2</v>
          </cell>
          <cell r="AK27">
            <v>4.7430770941602196E-2</v>
          </cell>
          <cell r="AL27">
            <v>3.2600718954947094E-3</v>
          </cell>
          <cell r="AM27">
            <v>-6.0375737559004494E-2</v>
          </cell>
          <cell r="AO27" t="str">
            <v>Zinbryta, Street</v>
          </cell>
          <cell r="AS27" t="str">
            <v>Zinbryta, Street</v>
          </cell>
          <cell r="BD27">
            <v>69.927430000000001</v>
          </cell>
          <cell r="BG27">
            <v>140.01862</v>
          </cell>
          <cell r="BJ27">
            <v>178.47922</v>
          </cell>
          <cell r="BM27">
            <v>233.46213</v>
          </cell>
        </row>
        <row r="28">
          <cell r="AG28" t="str">
            <v>EPS (Non-GAAP)</v>
          </cell>
          <cell r="AH28">
            <v>0</v>
          </cell>
          <cell r="AI28">
            <v>0</v>
          </cell>
          <cell r="AJ28">
            <v>0</v>
          </cell>
          <cell r="AK28">
            <v>0</v>
          </cell>
          <cell r="AL28">
            <v>0</v>
          </cell>
          <cell r="AM28">
            <v>0</v>
          </cell>
          <cell r="AO28" t="str">
            <v>Ocrevus, BMO</v>
          </cell>
          <cell r="AS28" t="str">
            <v>Ocrevus, BMO</v>
          </cell>
          <cell r="AT28">
            <v>0</v>
          </cell>
          <cell r="AW28">
            <v>0</v>
          </cell>
          <cell r="AZ28">
            <v>0</v>
          </cell>
          <cell r="BC28">
            <v>196.43290348455344</v>
          </cell>
          <cell r="BF28">
            <v>503.12359683364161</v>
          </cell>
          <cell r="BI28">
            <v>630.82925060124956</v>
          </cell>
          <cell r="BL28">
            <v>744.66230171511199</v>
          </cell>
          <cell r="BM28">
            <v>0</v>
          </cell>
        </row>
        <row r="29">
          <cell r="AG29" t="str">
            <v>BMO Capital Markets</v>
          </cell>
          <cell r="AH29">
            <v>0</v>
          </cell>
          <cell r="AI29">
            <v>20.217230053436154</v>
          </cell>
          <cell r="AJ29">
            <v>21.820402426248194</v>
          </cell>
          <cell r="AK29">
            <v>22.055365132997615</v>
          </cell>
          <cell r="AL29">
            <v>25.454615352005064</v>
          </cell>
          <cell r="AM29">
            <v>25.161911552296534</v>
          </cell>
          <cell r="AO29" t="str">
            <v>Ocrevus, Street</v>
          </cell>
          <cell r="AS29" t="str">
            <v>Ocrevus, Street</v>
          </cell>
          <cell r="BD29">
            <v>24</v>
          </cell>
          <cell r="BG29">
            <v>186</v>
          </cell>
          <cell r="BJ29">
            <v>629</v>
          </cell>
          <cell r="BM29">
            <v>842</v>
          </cell>
        </row>
        <row r="30">
          <cell r="AG30" t="str">
            <v>Consensus</v>
          </cell>
          <cell r="AH30">
            <v>0</v>
          </cell>
          <cell r="AI30">
            <v>0</v>
          </cell>
          <cell r="AJ30">
            <v>21.393488000000001</v>
          </cell>
          <cell r="AK30">
            <v>23.075199999999999</v>
          </cell>
          <cell r="AL30">
            <v>25.059593</v>
          </cell>
          <cell r="AM30">
            <v>26.53</v>
          </cell>
          <cell r="BB30" t="str">
            <v>MS Total:</v>
          </cell>
          <cell r="BC30">
            <v>9061.5638479766876</v>
          </cell>
          <cell r="BD30">
            <v>8910.7874999999985</v>
          </cell>
          <cell r="BE30">
            <v>0</v>
          </cell>
          <cell r="BF30">
            <v>8983.93147074644</v>
          </cell>
          <cell r="BG30">
            <v>8906.153220000002</v>
          </cell>
          <cell r="BH30">
            <v>0</v>
          </cell>
          <cell r="BI30">
            <v>8767.8483086486467</v>
          </cell>
          <cell r="BJ30">
            <v>9261.3547199999994</v>
          </cell>
          <cell r="BK30">
            <v>0</v>
          </cell>
          <cell r="BL30">
            <v>8218.9616925969603</v>
          </cell>
          <cell r="BM30">
            <v>9268.9027700000006</v>
          </cell>
        </row>
        <row r="31">
          <cell r="AG31" t="str">
            <v>BMO vs Consensus (%)</v>
          </cell>
          <cell r="AH31">
            <v>0</v>
          </cell>
          <cell r="AI31" t="e">
            <v>#DIV/0!</v>
          </cell>
          <cell r="AJ31">
            <v>1.9955344647314854E-2</v>
          </cell>
          <cell r="AK31">
            <v>-4.419614421553808E-2</v>
          </cell>
          <cell r="AL31">
            <v>1.5763318742050725E-2</v>
          </cell>
          <cell r="AM31">
            <v>-5.1567600742686293E-2</v>
          </cell>
          <cell r="BC31" t="str">
            <v>BMO</v>
          </cell>
          <cell r="BD31" t="str">
            <v>Street</v>
          </cell>
          <cell r="BF31" t="str">
            <v>BMO</v>
          </cell>
          <cell r="BG31" t="str">
            <v>Street</v>
          </cell>
          <cell r="BI31" t="str">
            <v>BMO</v>
          </cell>
          <cell r="BJ31" t="str">
            <v>Street</v>
          </cell>
          <cell r="BL31" t="str">
            <v>BMO</v>
          </cell>
          <cell r="BM31" t="str">
            <v>Street</v>
          </cell>
        </row>
        <row r="32">
          <cell r="AG32" t="str">
            <v>Genvoya</v>
          </cell>
          <cell r="AH32">
            <v>0</v>
          </cell>
          <cell r="AI32">
            <v>0</v>
          </cell>
          <cell r="AJ32">
            <v>0</v>
          </cell>
          <cell r="AK32">
            <v>0</v>
          </cell>
          <cell r="AL32">
            <v>0</v>
          </cell>
          <cell r="AM32">
            <v>0</v>
          </cell>
        </row>
        <row r="33">
          <cell r="AG33" t="str">
            <v>BMO Capital Markets</v>
          </cell>
          <cell r="AH33" t="e">
            <v>#REF!</v>
          </cell>
          <cell r="AI33" t="e">
            <v>#REF!</v>
          </cell>
          <cell r="AJ33" t="e">
            <v>#REF!</v>
          </cell>
          <cell r="AK33" t="e">
            <v>#REF!</v>
          </cell>
          <cell r="AL33" t="e">
            <v>#REF!</v>
          </cell>
          <cell r="AM33" t="e">
            <v>#REF!</v>
          </cell>
        </row>
        <row r="34">
          <cell r="AG34" t="str">
            <v>Consensus</v>
          </cell>
          <cell r="AH34" t="e">
            <v>#REF!</v>
          </cell>
          <cell r="AI34">
            <v>12393.657999999999</v>
          </cell>
          <cell r="AJ34">
            <v>13015.953</v>
          </cell>
          <cell r="AK34">
            <v>13706.822</v>
          </cell>
          <cell r="AL34">
            <v>0</v>
          </cell>
          <cell r="AM34">
            <v>0</v>
          </cell>
        </row>
        <row r="35">
          <cell r="AG35" t="str">
            <v>BMO vs Consensus (%)</v>
          </cell>
          <cell r="AH35">
            <v>0</v>
          </cell>
          <cell r="AI35" t="e">
            <v>#REF!</v>
          </cell>
          <cell r="AJ35" t="e">
            <v>#REF!</v>
          </cell>
          <cell r="AK35" t="e">
            <v>#REF!</v>
          </cell>
          <cell r="AL35" t="e">
            <v>#REF!</v>
          </cell>
          <cell r="AM35" t="e">
            <v>#REF!</v>
          </cell>
        </row>
        <row r="36">
          <cell r="AG36" t="str">
            <v>HIV Franchise</v>
          </cell>
          <cell r="AH36">
            <v>0</v>
          </cell>
          <cell r="AI36">
            <v>0</v>
          </cell>
          <cell r="AJ36">
            <v>0</v>
          </cell>
          <cell r="AK36">
            <v>0</v>
          </cell>
          <cell r="AL36">
            <v>0</v>
          </cell>
          <cell r="AM36">
            <v>0</v>
          </cell>
        </row>
        <row r="37">
          <cell r="AG37" t="str">
            <v>BMO Capital Markets</v>
          </cell>
          <cell r="AH37" t="e">
            <v>#REF!</v>
          </cell>
          <cell r="AI37" t="e">
            <v>#REF!</v>
          </cell>
          <cell r="AJ37" t="e">
            <v>#REF!</v>
          </cell>
          <cell r="AK37" t="e">
            <v>#REF!</v>
          </cell>
          <cell r="AL37" t="e">
            <v>#REF!</v>
          </cell>
          <cell r="AM37" t="e">
            <v>#REF!</v>
          </cell>
        </row>
        <row r="38">
          <cell r="AG38" t="str">
            <v>Consensus</v>
          </cell>
          <cell r="AH38">
            <v>0</v>
          </cell>
          <cell r="AI38" t="e">
            <v>#REF!</v>
          </cell>
          <cell r="AJ38" t="e">
            <v>#REF!</v>
          </cell>
          <cell r="AK38" t="e">
            <v>#REF!</v>
          </cell>
          <cell r="AL38" t="e">
            <v>#REF!</v>
          </cell>
          <cell r="AM38" t="e">
            <v>#REF!</v>
          </cell>
        </row>
        <row r="39">
          <cell r="AG39" t="str">
            <v>BMO vs Consensus (%)</v>
          </cell>
          <cell r="AH39">
            <v>0</v>
          </cell>
          <cell r="AI39" t="e">
            <v>#REF!</v>
          </cell>
          <cell r="AJ39" t="e">
            <v>#REF!</v>
          </cell>
          <cell r="AK39" t="e">
            <v>#REF!</v>
          </cell>
          <cell r="AL39" t="e">
            <v>#REF!</v>
          </cell>
          <cell r="AM39" t="e">
            <v>#REF!</v>
          </cell>
        </row>
        <row r="40">
          <cell r="AF40">
            <v>0</v>
          </cell>
          <cell r="AG40">
            <v>0</v>
          </cell>
          <cell r="AH40">
            <v>0</v>
          </cell>
          <cell r="AI40">
            <v>0</v>
          </cell>
          <cell r="AJ40">
            <v>0</v>
          </cell>
          <cell r="AK40">
            <v>0</v>
          </cell>
          <cell r="AL40">
            <v>0</v>
          </cell>
          <cell r="AM40">
            <v>0</v>
          </cell>
        </row>
        <row r="41">
          <cell r="AF41">
            <v>0</v>
          </cell>
          <cell r="AG41">
            <v>0</v>
          </cell>
          <cell r="AH41">
            <v>0</v>
          </cell>
          <cell r="AI41">
            <v>0</v>
          </cell>
          <cell r="AJ41">
            <v>0</v>
          </cell>
          <cell r="AK41">
            <v>0</v>
          </cell>
          <cell r="AL41">
            <v>0</v>
          </cell>
          <cell r="AM41">
            <v>0</v>
          </cell>
        </row>
        <row r="42">
          <cell r="AF42">
            <v>0</v>
          </cell>
          <cell r="AG42">
            <v>0</v>
          </cell>
          <cell r="AH42">
            <v>0</v>
          </cell>
          <cell r="AI42">
            <v>0</v>
          </cell>
          <cell r="AJ42">
            <v>0</v>
          </cell>
          <cell r="AK42">
            <v>0</v>
          </cell>
          <cell r="AL42">
            <v>0</v>
          </cell>
          <cell r="AM42">
            <v>0</v>
          </cell>
        </row>
        <row r="43">
          <cell r="AF43">
            <v>0</v>
          </cell>
          <cell r="AG43">
            <v>0</v>
          </cell>
          <cell r="AH43">
            <v>0</v>
          </cell>
          <cell r="AI43">
            <v>0</v>
          </cell>
          <cell r="AJ43">
            <v>0</v>
          </cell>
          <cell r="AK43">
            <v>0</v>
          </cell>
          <cell r="AL43">
            <v>0</v>
          </cell>
          <cell r="AM43">
            <v>0</v>
          </cell>
        </row>
        <row r="44">
          <cell r="AF44">
            <v>0</v>
          </cell>
          <cell r="AG44">
            <v>0</v>
          </cell>
          <cell r="AH44">
            <v>0</v>
          </cell>
          <cell r="AI44">
            <v>0</v>
          </cell>
          <cell r="AJ44">
            <v>0</v>
          </cell>
          <cell r="AK44">
            <v>0</v>
          </cell>
          <cell r="AL44">
            <v>0</v>
          </cell>
          <cell r="AM44">
            <v>0</v>
          </cell>
          <cell r="BH44">
            <v>0</v>
          </cell>
          <cell r="BI44">
            <v>0</v>
          </cell>
          <cell r="BJ44">
            <v>0</v>
          </cell>
        </row>
        <row r="45">
          <cell r="AF45">
            <v>0</v>
          </cell>
          <cell r="AG45">
            <v>0</v>
          </cell>
          <cell r="AH45">
            <v>0</v>
          </cell>
          <cell r="AI45">
            <v>0</v>
          </cell>
          <cell r="AJ45">
            <v>0</v>
          </cell>
          <cell r="AK45">
            <v>0</v>
          </cell>
          <cell r="AL45">
            <v>0</v>
          </cell>
          <cell r="AM45">
            <v>0</v>
          </cell>
          <cell r="BH45">
            <v>0</v>
          </cell>
          <cell r="BI45" t="str">
            <v>factset cns block</v>
          </cell>
          <cell r="BJ45">
            <v>0</v>
          </cell>
        </row>
        <row r="46">
          <cell r="C46" t="str">
            <v>2008A</v>
          </cell>
          <cell r="D46" t="str">
            <v>2009A</v>
          </cell>
          <cell r="E46" t="str">
            <v>2010A</v>
          </cell>
          <cell r="F46" t="str">
            <v>2011A</v>
          </cell>
          <cell r="G46" t="str">
            <v>2012A</v>
          </cell>
          <cell r="H46" t="str">
            <v>2013A</v>
          </cell>
          <cell r="I46" t="str">
            <v>2014A</v>
          </cell>
          <cell r="J46" t="str">
            <v>2015A</v>
          </cell>
          <cell r="K46" t="str">
            <v>2016E</v>
          </cell>
          <cell r="L46" t="str">
            <v>2017E</v>
          </cell>
          <cell r="M46" t="str">
            <v>2018E</v>
          </cell>
          <cell r="N46" t="str">
            <v>2019E</v>
          </cell>
          <cell r="O46" t="str">
            <v>2020E</v>
          </cell>
          <cell r="AF46">
            <v>0</v>
          </cell>
          <cell r="AG46">
            <v>0</v>
          </cell>
          <cell r="AH46">
            <v>0</v>
          </cell>
          <cell r="AI46">
            <v>0</v>
          </cell>
          <cell r="AJ46">
            <v>0</v>
          </cell>
          <cell r="AK46">
            <v>0</v>
          </cell>
          <cell r="AL46">
            <v>0</v>
          </cell>
          <cell r="AM46">
            <v>0</v>
          </cell>
          <cell r="BH46">
            <v>0</v>
          </cell>
          <cell r="BI46">
            <v>0</v>
          </cell>
          <cell r="BJ46">
            <v>0</v>
          </cell>
        </row>
        <row r="47">
          <cell r="B47" t="str">
            <v>Avonex</v>
          </cell>
          <cell r="C47">
            <v>2203</v>
          </cell>
          <cell r="D47">
            <v>2322.2889999999998</v>
          </cell>
          <cell r="E47">
            <v>2519</v>
          </cell>
          <cell r="F47">
            <v>2686</v>
          </cell>
          <cell r="G47">
            <v>2913</v>
          </cell>
          <cell r="H47">
            <v>3006</v>
          </cell>
          <cell r="I47">
            <v>3013</v>
          </cell>
          <cell r="J47">
            <v>2630.2</v>
          </cell>
          <cell r="K47">
            <v>2312.6</v>
          </cell>
          <cell r="L47">
            <v>2029.1812154913164</v>
          </cell>
          <cell r="M47">
            <v>1713.1328382643835</v>
          </cell>
          <cell r="N47">
            <v>1365.6479592858739</v>
          </cell>
          <cell r="O47">
            <v>1022.9084404450045</v>
          </cell>
          <cell r="AF47">
            <v>0</v>
          </cell>
          <cell r="AG47">
            <v>0</v>
          </cell>
          <cell r="AH47">
            <v>0</v>
          </cell>
          <cell r="AI47">
            <v>0</v>
          </cell>
          <cell r="AJ47">
            <v>0</v>
          </cell>
          <cell r="AK47">
            <v>0</v>
          </cell>
          <cell r="AL47">
            <v>0</v>
          </cell>
          <cell r="AM47">
            <v>0</v>
          </cell>
          <cell r="BH47">
            <v>0</v>
          </cell>
          <cell r="BI47">
            <v>0</v>
          </cell>
          <cell r="BJ47">
            <v>0</v>
          </cell>
        </row>
        <row r="48">
          <cell r="B48" t="str">
            <v>Plegridy</v>
          </cell>
          <cell r="C48">
            <v>0</v>
          </cell>
          <cell r="D48">
            <v>0</v>
          </cell>
          <cell r="E48">
            <v>0</v>
          </cell>
          <cell r="F48">
            <v>0</v>
          </cell>
          <cell r="G48">
            <v>0</v>
          </cell>
          <cell r="H48">
            <v>0</v>
          </cell>
          <cell r="I48">
            <v>44.382000000000005</v>
          </cell>
          <cell r="J48">
            <v>338.5</v>
          </cell>
          <cell r="K48">
            <v>482.6</v>
          </cell>
          <cell r="L48">
            <v>553.90958560858849</v>
          </cell>
          <cell r="M48">
            <v>782.14386308950407</v>
          </cell>
          <cell r="N48">
            <v>871.19656444710938</v>
          </cell>
          <cell r="O48">
            <v>912.07216645766653</v>
          </cell>
          <cell r="AF48">
            <v>0</v>
          </cell>
          <cell r="AG48">
            <v>0</v>
          </cell>
          <cell r="AH48">
            <v>0</v>
          </cell>
          <cell r="AI48">
            <v>0</v>
          </cell>
          <cell r="AJ48">
            <v>0</v>
          </cell>
          <cell r="AK48">
            <v>0</v>
          </cell>
          <cell r="AL48">
            <v>0</v>
          </cell>
          <cell r="AM48">
            <v>0</v>
          </cell>
          <cell r="BH48">
            <v>0</v>
          </cell>
          <cell r="BI48">
            <v>0</v>
          </cell>
          <cell r="BJ48">
            <v>0</v>
          </cell>
        </row>
        <row r="49">
          <cell r="B49" t="str">
            <v>Tysabri</v>
          </cell>
          <cell r="C49">
            <v>588.59799999999996</v>
          </cell>
          <cell r="D49">
            <v>775.84300000000007</v>
          </cell>
          <cell r="E49">
            <v>900.24900000000002</v>
          </cell>
          <cell r="F49">
            <v>1079.4479999999999</v>
          </cell>
          <cell r="G49">
            <v>1135.895</v>
          </cell>
          <cell r="H49">
            <v>1526.527</v>
          </cell>
          <cell r="I49">
            <v>1959.7220000000002</v>
          </cell>
          <cell r="J49">
            <v>1886.1000000000001</v>
          </cell>
          <cell r="K49">
            <v>1963.8000000000002</v>
          </cell>
          <cell r="L49">
            <v>1916.8235898402918</v>
          </cell>
          <cell r="M49">
            <v>1504.8396842846432</v>
          </cell>
          <cell r="N49">
            <v>1292.6628077431913</v>
          </cell>
          <cell r="O49">
            <v>1087.8934334726507</v>
          </cell>
          <cell r="AF49">
            <v>0</v>
          </cell>
          <cell r="AG49">
            <v>0</v>
          </cell>
          <cell r="AH49">
            <v>0</v>
          </cell>
          <cell r="AI49">
            <v>0</v>
          </cell>
          <cell r="AJ49">
            <v>0</v>
          </cell>
          <cell r="AK49">
            <v>0</v>
          </cell>
          <cell r="AL49">
            <v>0</v>
          </cell>
          <cell r="AM49">
            <v>0</v>
          </cell>
          <cell r="BH49">
            <v>0</v>
          </cell>
          <cell r="BI49">
            <v>0</v>
          </cell>
          <cell r="BJ49">
            <v>0</v>
          </cell>
        </row>
        <row r="50">
          <cell r="B50" t="str">
            <v>Tecfidera</v>
          </cell>
          <cell r="C50">
            <v>0</v>
          </cell>
          <cell r="D50">
            <v>0</v>
          </cell>
          <cell r="E50">
            <v>0</v>
          </cell>
          <cell r="F50">
            <v>0</v>
          </cell>
          <cell r="G50">
            <v>0</v>
          </cell>
          <cell r="H50">
            <v>876.11200000000008</v>
          </cell>
          <cell r="I50">
            <v>2909.2109999999998</v>
          </cell>
          <cell r="J50">
            <v>3638.1000000000004</v>
          </cell>
          <cell r="K50">
            <v>3968.1000000000004</v>
          </cell>
          <cell r="L50">
            <v>4187.2131025781573</v>
          </cell>
          <cell r="M50">
            <v>4389.4761411591917</v>
          </cell>
          <cell r="N50">
            <v>4219.2591336565984</v>
          </cell>
          <cell r="O50">
            <v>3928.5094065031622</v>
          </cell>
          <cell r="AF50">
            <v>0</v>
          </cell>
          <cell r="AG50">
            <v>0</v>
          </cell>
          <cell r="AH50">
            <v>0</v>
          </cell>
          <cell r="AI50">
            <v>0</v>
          </cell>
          <cell r="AJ50">
            <v>0</v>
          </cell>
          <cell r="AK50">
            <v>0</v>
          </cell>
          <cell r="AL50">
            <v>0</v>
          </cell>
          <cell r="AM50">
            <v>0</v>
          </cell>
          <cell r="BH50">
            <v>0</v>
          </cell>
          <cell r="BI50">
            <v>0</v>
          </cell>
          <cell r="BJ50">
            <v>0</v>
          </cell>
        </row>
        <row r="51">
          <cell r="B51" t="str">
            <v>Daclizumab</v>
          </cell>
          <cell r="C51">
            <v>0</v>
          </cell>
          <cell r="D51">
            <v>0</v>
          </cell>
          <cell r="E51">
            <v>0</v>
          </cell>
          <cell r="F51">
            <v>0</v>
          </cell>
          <cell r="G51">
            <v>0</v>
          </cell>
          <cell r="H51">
            <v>0</v>
          </cell>
          <cell r="I51">
            <v>0</v>
          </cell>
          <cell r="J51">
            <v>0</v>
          </cell>
          <cell r="K51" t="e">
            <v>#REF!</v>
          </cell>
          <cell r="L51" t="e">
            <v>#REF!</v>
          </cell>
          <cell r="M51" t="e">
            <v>#REF!</v>
          </cell>
          <cell r="N51" t="e">
            <v>#REF!</v>
          </cell>
          <cell r="O51" t="e">
            <v>#REF!</v>
          </cell>
          <cell r="AF51">
            <v>0</v>
          </cell>
          <cell r="AG51">
            <v>0</v>
          </cell>
          <cell r="AH51">
            <v>0</v>
          </cell>
          <cell r="AI51">
            <v>0</v>
          </cell>
          <cell r="AJ51">
            <v>0</v>
          </cell>
          <cell r="AK51">
            <v>0</v>
          </cell>
          <cell r="AL51">
            <v>0</v>
          </cell>
          <cell r="AM51">
            <v>0</v>
          </cell>
          <cell r="BH51">
            <v>0</v>
          </cell>
          <cell r="BI51">
            <v>0</v>
          </cell>
          <cell r="BJ51">
            <v>0</v>
          </cell>
        </row>
        <row r="52">
          <cell r="B52" t="str">
            <v>Ocrelizumab</v>
          </cell>
          <cell r="C52">
            <v>0</v>
          </cell>
          <cell r="D52">
            <v>0</v>
          </cell>
          <cell r="E52">
            <v>0</v>
          </cell>
          <cell r="F52">
            <v>0</v>
          </cell>
          <cell r="G52">
            <v>0</v>
          </cell>
          <cell r="H52">
            <v>0</v>
          </cell>
          <cell r="I52">
            <v>0</v>
          </cell>
          <cell r="J52">
            <v>0</v>
          </cell>
          <cell r="K52">
            <v>0</v>
          </cell>
          <cell r="L52">
            <v>14.023334137498093</v>
          </cell>
          <cell r="M52">
            <v>71.381693298344658</v>
          </cell>
          <cell r="N52">
            <v>144.79150009114457</v>
          </cell>
          <cell r="O52">
            <v>242.23281342730189</v>
          </cell>
          <cell r="AF52">
            <v>0</v>
          </cell>
          <cell r="AG52">
            <v>0</v>
          </cell>
          <cell r="AH52">
            <v>0</v>
          </cell>
          <cell r="AI52">
            <v>0</v>
          </cell>
          <cell r="AJ52">
            <v>0</v>
          </cell>
          <cell r="AK52">
            <v>0</v>
          </cell>
          <cell r="AL52">
            <v>0</v>
          </cell>
          <cell r="AM52">
            <v>0</v>
          </cell>
          <cell r="BH52">
            <v>0</v>
          </cell>
          <cell r="BI52">
            <v>0</v>
          </cell>
          <cell r="BJ52">
            <v>0</v>
          </cell>
        </row>
        <row r="53">
          <cell r="AF53">
            <v>0</v>
          </cell>
          <cell r="AG53">
            <v>0</v>
          </cell>
          <cell r="AH53">
            <v>0</v>
          </cell>
          <cell r="AI53">
            <v>0</v>
          </cell>
          <cell r="AJ53">
            <v>0</v>
          </cell>
          <cell r="AK53">
            <v>0</v>
          </cell>
          <cell r="AL53">
            <v>0</v>
          </cell>
          <cell r="AM53">
            <v>0</v>
          </cell>
          <cell r="BH53">
            <v>0</v>
          </cell>
          <cell r="BI53">
            <v>2017</v>
          </cell>
          <cell r="BJ53">
            <v>2018</v>
          </cell>
          <cell r="BK53">
            <v>2019</v>
          </cell>
          <cell r="BL53">
            <v>2020</v>
          </cell>
          <cell r="BM53">
            <v>2021</v>
          </cell>
        </row>
        <row r="54">
          <cell r="AF54">
            <v>0</v>
          </cell>
          <cell r="AG54">
            <v>0</v>
          </cell>
          <cell r="AH54">
            <v>0</v>
          </cell>
          <cell r="AI54">
            <v>0</v>
          </cell>
          <cell r="AJ54">
            <v>0</v>
          </cell>
          <cell r="AK54">
            <v>0</v>
          </cell>
          <cell r="AL54">
            <v>0</v>
          </cell>
          <cell r="AM54">
            <v>0</v>
          </cell>
          <cell r="BH54" t="str">
            <v>Tecfidera</v>
          </cell>
          <cell r="BI54">
            <v>4210.5165999999999</v>
          </cell>
          <cell r="BJ54">
            <v>4286.8739999999998</v>
          </cell>
          <cell r="BK54">
            <v>4391.2266</v>
          </cell>
          <cell r="BL54">
            <v>4439.3765000000003</v>
          </cell>
          <cell r="BM54">
            <v>4515.4565000000002</v>
          </cell>
          <cell r="BO54">
            <v>0</v>
          </cell>
        </row>
        <row r="55">
          <cell r="AF55">
            <v>0</v>
          </cell>
          <cell r="AG55">
            <v>0</v>
          </cell>
          <cell r="AH55">
            <v>0</v>
          </cell>
          <cell r="AI55">
            <v>0</v>
          </cell>
          <cell r="AJ55">
            <v>0</v>
          </cell>
          <cell r="AK55">
            <v>0</v>
          </cell>
          <cell r="AL55">
            <v>0</v>
          </cell>
          <cell r="AM55">
            <v>0</v>
          </cell>
          <cell r="BH55" t="str">
            <v>Tecfidera US</v>
          </cell>
          <cell r="BI55">
            <v>3291.4879999999998</v>
          </cell>
          <cell r="BJ55">
            <v>3359.29</v>
          </cell>
          <cell r="BK55">
            <v>3422.8733000000002</v>
          </cell>
          <cell r="BL55">
            <v>3439.39</v>
          </cell>
          <cell r="BM55">
            <v>3774.8249999999998</v>
          </cell>
          <cell r="BO55">
            <v>0</v>
          </cell>
        </row>
        <row r="56">
          <cell r="AF56">
            <v>0</v>
          </cell>
          <cell r="AG56">
            <v>0</v>
          </cell>
          <cell r="AH56">
            <v>0</v>
          </cell>
          <cell r="AI56">
            <v>0</v>
          </cell>
          <cell r="AJ56">
            <v>0</v>
          </cell>
          <cell r="AK56">
            <v>0</v>
          </cell>
          <cell r="AL56">
            <v>0</v>
          </cell>
          <cell r="AM56">
            <v>0</v>
          </cell>
          <cell r="BH56" t="str">
            <v>Tecfidera ROW</v>
          </cell>
          <cell r="BI56">
            <v>893.92957000000001</v>
          </cell>
          <cell r="BJ56">
            <v>937.17560000000003</v>
          </cell>
          <cell r="BK56">
            <v>1025.2733000000001</v>
          </cell>
          <cell r="BL56">
            <v>1043.1099999999999</v>
          </cell>
          <cell r="BM56">
            <v>1129.0900999999999</v>
          </cell>
          <cell r="BO56">
            <v>0</v>
          </cell>
        </row>
        <row r="57">
          <cell r="BH57" t="str">
            <v>Avonex</v>
          </cell>
          <cell r="BI57">
            <v>2101.9373000000001</v>
          </cell>
          <cell r="BJ57">
            <v>1892.905</v>
          </cell>
          <cell r="BK57">
            <v>1737.19</v>
          </cell>
          <cell r="BL57">
            <v>1550.9613999999999</v>
          </cell>
          <cell r="BM57">
            <v>1299.2517</v>
          </cell>
          <cell r="BO57">
            <v>0</v>
          </cell>
        </row>
        <row r="58">
          <cell r="BH58" t="str">
            <v>Avonex US</v>
          </cell>
          <cell r="BI58">
            <v>1550.1020000000001</v>
          </cell>
          <cell r="BJ58">
            <v>1358.4359999999999</v>
          </cell>
          <cell r="BK58">
            <v>1276.7132999999999</v>
          </cell>
          <cell r="BL58">
            <v>1175.8467000000001</v>
          </cell>
          <cell r="BM58">
            <v>1218.3616</v>
          </cell>
          <cell r="BO58">
            <v>0</v>
          </cell>
        </row>
        <row r="59">
          <cell r="BH59" t="str">
            <v>Avonex ROW</v>
          </cell>
          <cell r="BI59">
            <v>558.63459999999998</v>
          </cell>
          <cell r="BJ59">
            <v>507.14499999999998</v>
          </cell>
          <cell r="BK59">
            <v>454.56366000000003</v>
          </cell>
          <cell r="BL59">
            <v>398.06529999999998</v>
          </cell>
          <cell r="BM59">
            <v>444.19452000000001</v>
          </cell>
          <cell r="BO59">
            <v>0</v>
          </cell>
        </row>
        <row r="60">
          <cell r="BH60" t="str">
            <v>Plegridy</v>
          </cell>
          <cell r="BI60">
            <v>526.69617000000005</v>
          </cell>
          <cell r="BJ60">
            <v>575.79250000000002</v>
          </cell>
          <cell r="BK60">
            <v>603.94669999999996</v>
          </cell>
          <cell r="BL60">
            <v>637.93773999999996</v>
          </cell>
          <cell r="BM60">
            <v>654.49429999999995</v>
          </cell>
          <cell r="BO60">
            <v>0</v>
          </cell>
        </row>
        <row r="61">
          <cell r="BH61" t="str">
            <v>Plegridy US</v>
          </cell>
          <cell r="BI61">
            <v>324.15118000000001</v>
          </cell>
          <cell r="BJ61">
            <v>364.63400000000001</v>
          </cell>
          <cell r="BK61">
            <v>428.36266999999998</v>
          </cell>
          <cell r="BL61">
            <v>455.15768000000003</v>
          </cell>
          <cell r="BM61">
            <v>454.29250000000002</v>
          </cell>
          <cell r="BO61">
            <v>0</v>
          </cell>
        </row>
        <row r="62">
          <cell r="BH62" t="str">
            <v>Plegridy ROW</v>
          </cell>
          <cell r="BI62">
            <v>195.273</v>
          </cell>
          <cell r="BJ62">
            <v>243.9008</v>
          </cell>
          <cell r="BK62">
            <v>305.81301999999999</v>
          </cell>
          <cell r="BL62">
            <v>327.66332999999997</v>
          </cell>
          <cell r="BM62">
            <v>305.54050000000001</v>
          </cell>
          <cell r="BO62">
            <v>0</v>
          </cell>
        </row>
        <row r="63">
          <cell r="BH63" t="str">
            <v>Tysabri</v>
          </cell>
          <cell r="BI63">
            <v>1977.71</v>
          </cell>
          <cell r="BJ63">
            <v>1824.5631000000001</v>
          </cell>
          <cell r="BK63">
            <v>1721.5121999999999</v>
          </cell>
          <cell r="BL63">
            <v>1565.165</v>
          </cell>
          <cell r="BM63">
            <v>1502.0516</v>
          </cell>
          <cell r="BO63">
            <v>0</v>
          </cell>
        </row>
        <row r="64">
          <cell r="BH64" t="str">
            <v>Tysabri US</v>
          </cell>
          <cell r="BI64">
            <v>1167.0940000000001</v>
          </cell>
          <cell r="BJ64">
            <v>1082.1300000000001</v>
          </cell>
          <cell r="BK64">
            <v>994.48334</v>
          </cell>
          <cell r="BL64">
            <v>951.77</v>
          </cell>
          <cell r="BM64">
            <v>1060.2145</v>
          </cell>
          <cell r="BO64">
            <v>0</v>
          </cell>
        </row>
        <row r="65">
          <cell r="BH65" t="str">
            <v>Tysabri ROW</v>
          </cell>
          <cell r="BI65">
            <v>827.30859999999996</v>
          </cell>
          <cell r="BJ65">
            <v>745.38340000000005</v>
          </cell>
          <cell r="BK65">
            <v>684.38570000000004</v>
          </cell>
          <cell r="BL65">
            <v>583.80200000000002</v>
          </cell>
          <cell r="BM65">
            <v>667.24096999999995</v>
          </cell>
          <cell r="BO65">
            <v>0</v>
          </cell>
        </row>
        <row r="66">
          <cell r="BH66" t="str">
            <v>Fampridine</v>
          </cell>
          <cell r="BI66">
            <v>87.483230000000006</v>
          </cell>
          <cell r="BJ66">
            <v>91.197586000000001</v>
          </cell>
          <cell r="BK66">
            <v>89.515370000000004</v>
          </cell>
          <cell r="BL66">
            <v>98.354290000000006</v>
          </cell>
          <cell r="BM66">
            <v>103.51439999999999</v>
          </cell>
          <cell r="BO66">
            <v>0</v>
          </cell>
        </row>
        <row r="67">
          <cell r="BH67" t="str">
            <v>Zinbryta</v>
          </cell>
          <cell r="BI67">
            <v>69.927430000000001</v>
          </cell>
          <cell r="BJ67">
            <v>140.01862</v>
          </cell>
          <cell r="BK67">
            <v>178.47922</v>
          </cell>
          <cell r="BL67">
            <v>233.46213</v>
          </cell>
          <cell r="BM67">
            <v>266.68849999999998</v>
          </cell>
          <cell r="BO67">
            <v>0</v>
          </cell>
        </row>
        <row r="68">
          <cell r="AB68">
            <v>0.12233009708737863</v>
          </cell>
          <cell r="BH68" t="str">
            <v>Spinraza</v>
          </cell>
          <cell r="BI68">
            <v>720.24712999999997</v>
          </cell>
          <cell r="BJ68">
            <v>1226.9264000000001</v>
          </cell>
          <cell r="BK68">
            <v>1730.0344</v>
          </cell>
          <cell r="BL68">
            <v>2103.9650000000001</v>
          </cell>
          <cell r="BM68">
            <v>2316.1950000000002</v>
          </cell>
          <cell r="BO68">
            <v>0</v>
          </cell>
        </row>
        <row r="69">
          <cell r="BH69" t="str">
            <v>Biosimilar</v>
          </cell>
          <cell r="BI69">
            <v>355.29829999999998</v>
          </cell>
          <cell r="BJ69">
            <v>491.78316999999998</v>
          </cell>
          <cell r="BK69">
            <v>583.73676</v>
          </cell>
          <cell r="BL69">
            <v>661.19226000000003</v>
          </cell>
          <cell r="BM69">
            <v>729.86620000000005</v>
          </cell>
          <cell r="BO69">
            <v>0</v>
          </cell>
        </row>
        <row r="70">
          <cell r="BH70" t="str">
            <v>Fumaderm</v>
          </cell>
          <cell r="BI70">
            <v>41.950270000000003</v>
          </cell>
          <cell r="BJ70">
            <v>43.978299999999997</v>
          </cell>
          <cell r="BK70">
            <v>45.221428000000003</v>
          </cell>
          <cell r="BL70">
            <v>41.656165999999999</v>
          </cell>
          <cell r="BM70">
            <v>42.085999999999999</v>
          </cell>
          <cell r="BO70">
            <v>0</v>
          </cell>
        </row>
        <row r="71">
          <cell r="BH71" t="str">
            <v>Anti-CD20</v>
          </cell>
          <cell r="BI71">
            <v>1446.7440999999999</v>
          </cell>
          <cell r="BJ71">
            <v>1412.13</v>
          </cell>
          <cell r="BK71">
            <v>1535.09</v>
          </cell>
          <cell r="BL71">
            <v>1527.4445000000001</v>
          </cell>
          <cell r="BM71">
            <v>1655.7833000000001</v>
          </cell>
          <cell r="BO71">
            <v>0</v>
          </cell>
        </row>
        <row r="72">
          <cell r="B72">
            <v>0</v>
          </cell>
          <cell r="C72">
            <v>2007</v>
          </cell>
          <cell r="D72">
            <v>2008</v>
          </cell>
          <cell r="E72">
            <v>2009</v>
          </cell>
          <cell r="F72">
            <v>2010</v>
          </cell>
          <cell r="G72">
            <v>2011</v>
          </cell>
          <cell r="H72">
            <v>2012</v>
          </cell>
          <cell r="I72" t="str">
            <v>2013A</v>
          </cell>
          <cell r="J72">
            <v>2014</v>
          </cell>
          <cell r="K72">
            <v>2015</v>
          </cell>
          <cell r="L72">
            <v>2016</v>
          </cell>
          <cell r="M72">
            <v>2017</v>
          </cell>
          <cell r="N72">
            <v>2018</v>
          </cell>
          <cell r="O72">
            <v>2019</v>
          </cell>
          <cell r="P72">
            <v>2020</v>
          </cell>
          <cell r="Q72">
            <v>0</v>
          </cell>
          <cell r="R72">
            <v>0</v>
          </cell>
          <cell r="S72">
            <v>0</v>
          </cell>
          <cell r="T72">
            <v>0</v>
          </cell>
          <cell r="U72">
            <v>0</v>
          </cell>
          <cell r="V72">
            <v>0</v>
          </cell>
          <cell r="W72">
            <v>0</v>
          </cell>
          <cell r="X72">
            <v>0</v>
          </cell>
          <cell r="Y72">
            <v>0</v>
          </cell>
          <cell r="Z72">
            <v>0</v>
          </cell>
          <cell r="AA72">
            <v>0</v>
          </cell>
          <cell r="BH72" t="str">
            <v>Ocrelizumab</v>
          </cell>
          <cell r="BI72">
            <v>24</v>
          </cell>
          <cell r="BJ72">
            <v>186</v>
          </cell>
          <cell r="BK72">
            <v>629</v>
          </cell>
          <cell r="BL72">
            <v>842</v>
          </cell>
          <cell r="BM72">
            <v>1005</v>
          </cell>
          <cell r="BO72">
            <v>0</v>
          </cell>
        </row>
        <row r="73">
          <cell r="B73" t="str">
            <v>Avonex, US</v>
          </cell>
          <cell r="C73">
            <v>1098.06022459464</v>
          </cell>
          <cell r="D73">
            <v>1280.04564572853</v>
          </cell>
          <cell r="E73">
            <v>1426.56105475603</v>
          </cell>
          <cell r="F73">
            <v>1492.1</v>
          </cell>
          <cell r="G73">
            <v>1627.9999999999995</v>
          </cell>
          <cell r="H73">
            <v>1605.1578947368434</v>
          </cell>
          <cell r="I73">
            <v>1902</v>
          </cell>
          <cell r="J73">
            <v>1956.9999999999998</v>
          </cell>
          <cell r="K73">
            <v>1790.9999999999993</v>
          </cell>
          <cell r="L73">
            <v>1675.2995691328902</v>
          </cell>
          <cell r="M73">
            <v>1584.83396484985</v>
          </cell>
          <cell r="N73">
            <v>1318.8122351635234</v>
          </cell>
          <cell r="O73">
            <v>1190.0424213959127</v>
          </cell>
          <cell r="P73">
            <v>1061.9378548574114</v>
          </cell>
          <cell r="AP73" t="str">
            <v>2010A</v>
          </cell>
          <cell r="AQ73" t="str">
            <v>2011A</v>
          </cell>
          <cell r="AR73" t="str">
            <v>2012A</v>
          </cell>
          <cell r="AS73" t="str">
            <v>2013A</v>
          </cell>
          <cell r="AT73" t="str">
            <v>2014A</v>
          </cell>
          <cell r="AU73" t="str">
            <v>2015A</v>
          </cell>
          <cell r="AV73" t="str">
            <v>2016E</v>
          </cell>
          <cell r="AW73" t="str">
            <v>2017E</v>
          </cell>
          <cell r="AX73" t="str">
            <v>2018E</v>
          </cell>
          <cell r="AY73" t="str">
            <v>2019E</v>
          </cell>
          <cell r="AZ73" t="str">
            <v>2020E</v>
          </cell>
          <cell r="BH73" t="str">
            <v>Ocrelizumab US</v>
          </cell>
          <cell r="BI73">
            <v>99</v>
          </cell>
          <cell r="BJ73">
            <v>242.9</v>
          </cell>
          <cell r="BK73">
            <v>315.5</v>
          </cell>
          <cell r="BL73">
            <v>379.2</v>
          </cell>
          <cell r="BM73" t="e">
            <v>#N/A</v>
          </cell>
          <cell r="BO73">
            <v>0</v>
          </cell>
        </row>
        <row r="74">
          <cell r="B74" t="str">
            <v>Avonex, ROW</v>
          </cell>
          <cell r="C74">
            <v>784.41898969652595</v>
          </cell>
          <cell r="D74">
            <v>927.99938070093197</v>
          </cell>
          <cell r="E74">
            <v>915.77494366099302</v>
          </cell>
          <cell r="F74">
            <v>1026.4375028156401</v>
          </cell>
          <cell r="G74">
            <v>1058</v>
          </cell>
          <cell r="H74">
            <v>1119</v>
          </cell>
          <cell r="I74">
            <v>1104</v>
          </cell>
          <cell r="J74">
            <v>1056.0000000000005</v>
          </cell>
          <cell r="K74">
            <v>839.99999999999977</v>
          </cell>
          <cell r="L74">
            <v>637.28254417266248</v>
          </cell>
          <cell r="M74">
            <v>569.44094362651322</v>
          </cell>
          <cell r="N74">
            <v>452.40407636800165</v>
          </cell>
          <cell r="O74">
            <v>363.99681106805372</v>
          </cell>
          <cell r="P74">
            <v>266.09076881102396</v>
          </cell>
          <cell r="AO74" t="str">
            <v>Avonex</v>
          </cell>
          <cell r="AP74">
            <v>2519</v>
          </cell>
          <cell r="AQ74">
            <v>2686</v>
          </cell>
          <cell r="AR74">
            <v>2913</v>
          </cell>
          <cell r="AS74">
            <v>3006</v>
          </cell>
          <cell r="AT74">
            <v>3013</v>
          </cell>
          <cell r="AU74">
            <v>2630.2</v>
          </cell>
          <cell r="AV74">
            <v>2312.6</v>
          </cell>
          <cell r="AW74">
            <v>2150.8844860040331</v>
          </cell>
          <cell r="AX74">
            <v>1769.216311531525</v>
          </cell>
          <cell r="AY74">
            <v>1554.0392324639665</v>
          </cell>
          <cell r="AZ74">
            <v>1328.0286236684353</v>
          </cell>
          <cell r="BH74" t="str">
            <v>Ocrelizumab ROW</v>
          </cell>
          <cell r="BI74">
            <v>4.3</v>
          </cell>
          <cell r="BJ74">
            <v>10.199999999999999</v>
          </cell>
          <cell r="BK74">
            <v>20.9</v>
          </cell>
          <cell r="BL74">
            <v>31.3</v>
          </cell>
          <cell r="BM74" t="e">
            <v>#N/A</v>
          </cell>
          <cell r="BO74">
            <v>0</v>
          </cell>
        </row>
        <row r="75">
          <cell r="B75" t="str">
            <v>Plegridy, US</v>
          </cell>
          <cell r="C75">
            <v>0</v>
          </cell>
          <cell r="D75">
            <v>0</v>
          </cell>
          <cell r="E75">
            <v>0</v>
          </cell>
          <cell r="F75">
            <v>0</v>
          </cell>
          <cell r="G75">
            <v>0</v>
          </cell>
          <cell r="H75">
            <v>0</v>
          </cell>
          <cell r="I75">
            <v>0</v>
          </cell>
          <cell r="J75">
            <v>28.037344801182474</v>
          </cell>
          <cell r="K75">
            <v>228.00000000117768</v>
          </cell>
          <cell r="L75">
            <v>304.99011624439862</v>
          </cell>
          <cell r="M75">
            <v>300.23347638958728</v>
          </cell>
          <cell r="N75">
            <v>360.96896877470698</v>
          </cell>
          <cell r="O75">
            <v>394.48949047615298</v>
          </cell>
          <cell r="P75">
            <v>382.52592425219581</v>
          </cell>
          <cell r="AO75" t="str">
            <v>Plegridy</v>
          </cell>
          <cell r="AP75">
            <v>0</v>
          </cell>
          <cell r="AQ75">
            <v>0</v>
          </cell>
          <cell r="AR75">
            <v>0</v>
          </cell>
          <cell r="AS75">
            <v>0</v>
          </cell>
          <cell r="AT75">
            <v>44.382000000000005</v>
          </cell>
          <cell r="AU75">
            <v>338.5</v>
          </cell>
          <cell r="AV75">
            <v>482.6</v>
          </cell>
          <cell r="AW75">
            <v>488.95125758290123</v>
          </cell>
          <cell r="AX75">
            <v>546.88925836064982</v>
          </cell>
          <cell r="AY75">
            <v>727.97116129997426</v>
          </cell>
          <cell r="AZ75">
            <v>757.95241940973108</v>
          </cell>
          <cell r="BH75" t="str">
            <v>Other Revenues</v>
          </cell>
          <cell r="BI75">
            <v>279.91428000000002</v>
          </cell>
          <cell r="BJ75">
            <v>360.63333</v>
          </cell>
          <cell r="BK75">
            <v>466.2</v>
          </cell>
          <cell r="BL75">
            <v>566.95000000000005</v>
          </cell>
          <cell r="BM75">
            <v>1154</v>
          </cell>
          <cell r="BO75">
            <v>0</v>
          </cell>
        </row>
        <row r="76">
          <cell r="B76" t="str">
            <v>Plegridy, ROW</v>
          </cell>
          <cell r="C76">
            <v>0</v>
          </cell>
          <cell r="D76">
            <v>0</v>
          </cell>
          <cell r="E76">
            <v>0</v>
          </cell>
          <cell r="F76">
            <v>0</v>
          </cell>
          <cell r="G76">
            <v>0</v>
          </cell>
          <cell r="H76">
            <v>0</v>
          </cell>
          <cell r="I76">
            <v>0</v>
          </cell>
          <cell r="J76">
            <v>16.382000000000001</v>
          </cell>
          <cell r="K76">
            <v>111.00000000000006</v>
          </cell>
          <cell r="L76">
            <v>177.33905672051594</v>
          </cell>
          <cell r="M76">
            <v>189.85207223722256</v>
          </cell>
          <cell r="N76">
            <v>185.92028958594284</v>
          </cell>
          <cell r="O76">
            <v>333.48167082382128</v>
          </cell>
          <cell r="P76">
            <v>375.42649515753527</v>
          </cell>
          <cell r="AO76" t="str">
            <v>Tysabri</v>
          </cell>
          <cell r="AP76">
            <v>900.24900000000002</v>
          </cell>
          <cell r="AQ76">
            <v>1079.4479999999999</v>
          </cell>
          <cell r="AR76">
            <v>1135.895</v>
          </cell>
          <cell r="AS76">
            <v>1526.527</v>
          </cell>
          <cell r="AT76">
            <v>1959.7220000000002</v>
          </cell>
          <cell r="AU76">
            <v>1886.1000000000001</v>
          </cell>
          <cell r="AV76">
            <v>1963.8000000000002</v>
          </cell>
          <cell r="AW76">
            <v>1954.5781886562361</v>
          </cell>
          <cell r="AX76">
            <v>1618.9508041499053</v>
          </cell>
          <cell r="AY76">
            <v>1422.8459988417944</v>
          </cell>
          <cell r="AZ76">
            <v>1169.4366475472748</v>
          </cell>
          <cell r="BH76" t="str">
            <v>Royalties</v>
          </cell>
          <cell r="BI76">
            <v>221.75</v>
          </cell>
          <cell r="BJ76">
            <v>237.8</v>
          </cell>
          <cell r="BK76">
            <v>270.36667</v>
          </cell>
          <cell r="BL76">
            <v>287.10000000000002</v>
          </cell>
          <cell r="BM76">
            <v>253.16667000000001</v>
          </cell>
          <cell r="BO76">
            <v>0</v>
          </cell>
        </row>
        <row r="77">
          <cell r="Q77">
            <v>0</v>
          </cell>
          <cell r="R77">
            <v>0</v>
          </cell>
          <cell r="S77">
            <v>0</v>
          </cell>
          <cell r="T77">
            <v>0</v>
          </cell>
          <cell r="U77">
            <v>0</v>
          </cell>
          <cell r="V77">
            <v>0</v>
          </cell>
          <cell r="W77">
            <v>0</v>
          </cell>
          <cell r="X77">
            <v>0</v>
          </cell>
          <cell r="Y77">
            <v>0</v>
          </cell>
          <cell r="Z77">
            <v>0</v>
          </cell>
          <cell r="AA77">
            <v>0</v>
          </cell>
          <cell r="AO77" t="str">
            <v>Tecfidera</v>
          </cell>
          <cell r="AP77">
            <v>0</v>
          </cell>
          <cell r="AQ77">
            <v>0</v>
          </cell>
          <cell r="AR77">
            <v>0</v>
          </cell>
          <cell r="AS77">
            <v>876.11200000000008</v>
          </cell>
          <cell r="AT77">
            <v>2909.2109999999998</v>
          </cell>
          <cell r="AU77">
            <v>3638.1000000000004</v>
          </cell>
          <cell r="AV77">
            <v>3968.1000000000004</v>
          </cell>
          <cell r="AW77">
            <v>4191.8779941983566</v>
          </cell>
          <cell r="AX77">
            <v>4385.7395136127034</v>
          </cell>
          <cell r="AY77">
            <v>4161.523792691788</v>
          </cell>
          <cell r="AZ77">
            <v>3879.778736213183</v>
          </cell>
          <cell r="BH77" t="str">
            <v>Corporate Partner</v>
          </cell>
          <cell r="BI77">
            <v>175.53800000000001</v>
          </cell>
          <cell r="BJ77">
            <v>121.75775</v>
          </cell>
          <cell r="BK77">
            <v>101.666664</v>
          </cell>
          <cell r="BL77">
            <v>117</v>
          </cell>
          <cell r="BM77">
            <v>243.40001000000001</v>
          </cell>
          <cell r="BO77">
            <v>0</v>
          </cell>
        </row>
        <row r="78">
          <cell r="AO78" t="str">
            <v>Daclizumab</v>
          </cell>
          <cell r="AP78">
            <v>0</v>
          </cell>
          <cell r="AQ78">
            <v>0</v>
          </cell>
          <cell r="AR78">
            <v>0</v>
          </cell>
          <cell r="AS78">
            <v>0</v>
          </cell>
          <cell r="AT78">
            <v>0</v>
          </cell>
          <cell r="AU78">
            <v>0</v>
          </cell>
          <cell r="AV78">
            <v>28.539018050607005</v>
          </cell>
          <cell r="AW78">
            <v>78.83901805060701</v>
          </cell>
          <cell r="AX78">
            <v>160.01198625801322</v>
          </cell>
          <cell r="AY78">
            <v>270.63887274987445</v>
          </cell>
          <cell r="AZ78">
            <v>339.1029640432248</v>
          </cell>
          <cell r="BH78" t="str">
            <v>Aducanumab</v>
          </cell>
          <cell r="BI78">
            <v>0</v>
          </cell>
          <cell r="BJ78">
            <v>0</v>
          </cell>
          <cell r="BK78">
            <v>0</v>
          </cell>
          <cell r="BL78">
            <v>277.15679999999998</v>
          </cell>
          <cell r="BM78">
            <v>1314.0360000000001</v>
          </cell>
          <cell r="BO78">
            <v>0</v>
          </cell>
        </row>
        <row r="79">
          <cell r="AO79" t="str">
            <v>Ocrelizumab</v>
          </cell>
          <cell r="AP79">
            <v>0</v>
          </cell>
          <cell r="AQ79">
            <v>0</v>
          </cell>
          <cell r="AR79">
            <v>0</v>
          </cell>
          <cell r="AS79">
            <v>0</v>
          </cell>
          <cell r="AT79">
            <v>0</v>
          </cell>
          <cell r="AU79">
            <v>0</v>
          </cell>
          <cell r="AV79">
            <v>28.539018050607005</v>
          </cell>
          <cell r="AW79">
            <v>78.83901805060701</v>
          </cell>
          <cell r="AX79">
            <v>160.01198625801322</v>
          </cell>
          <cell r="AY79">
            <v>270.63887274987445</v>
          </cell>
          <cell r="AZ79">
            <v>339.1029640432248</v>
          </cell>
          <cell r="BH79" t="str">
            <v>Flixabi</v>
          </cell>
          <cell r="BI79">
            <v>26.4</v>
          </cell>
          <cell r="BJ79">
            <v>60.35</v>
          </cell>
          <cell r="BK79">
            <v>119.333336</v>
          </cell>
          <cell r="BL79">
            <v>203.5</v>
          </cell>
          <cell r="BM79">
            <v>322</v>
          </cell>
          <cell r="BO79">
            <v>0</v>
          </cell>
        </row>
        <row r="80">
          <cell r="W80">
            <v>2016</v>
          </cell>
          <cell r="Z80" t="str">
            <v>2017E</v>
          </cell>
          <cell r="AC80" t="str">
            <v>2018E</v>
          </cell>
          <cell r="AF80" t="str">
            <v>2019E</v>
          </cell>
          <cell r="AI80" t="str">
            <v>2020E</v>
          </cell>
          <cell r="AK80" t="str">
            <v>2020E</v>
          </cell>
          <cell r="BH80">
            <v>0</v>
          </cell>
          <cell r="BI80">
            <v>0</v>
          </cell>
          <cell r="BJ80">
            <v>0</v>
          </cell>
          <cell r="BK80">
            <v>0</v>
          </cell>
          <cell r="BL80">
            <v>0</v>
          </cell>
          <cell r="BM80">
            <v>0</v>
          </cell>
          <cell r="BO80">
            <v>0</v>
          </cell>
        </row>
        <row r="82">
          <cell r="V82" t="str">
            <v>Zinbryta, Total</v>
          </cell>
          <cell r="W82">
            <v>20.890015351164131</v>
          </cell>
          <cell r="Z82">
            <v>148.53257300128655</v>
          </cell>
          <cell r="AC82">
            <v>281.4312653325602</v>
          </cell>
          <cell r="AF82">
            <v>475.40519070641773</v>
          </cell>
          <cell r="AI82">
            <v>596.67412627146064</v>
          </cell>
          <cell r="AK82">
            <v>596.67412627146064</v>
          </cell>
        </row>
        <row r="83">
          <cell r="V83" t="str">
            <v>Zinbryta, BIIB</v>
          </cell>
          <cell r="X83">
            <v>28.539018050607005</v>
          </cell>
          <cell r="AA83">
            <v>78.83901805060701</v>
          </cell>
          <cell r="AD83">
            <v>160.01198625801322</v>
          </cell>
          <cell r="AG83">
            <v>270.63887274987445</v>
          </cell>
          <cell r="AJ83">
            <v>0</v>
          </cell>
          <cell r="AL83">
            <v>339.1029640432248</v>
          </cell>
        </row>
        <row r="84">
          <cell r="V84" t="str">
            <v>Ocrelizumab, Total</v>
          </cell>
          <cell r="W84">
            <v>0</v>
          </cell>
          <cell r="Z84">
            <v>981.41942458365156</v>
          </cell>
          <cell r="AC84">
            <v>2570.9119182756904</v>
          </cell>
          <cell r="AF84">
            <v>3244.7501833410702</v>
          </cell>
          <cell r="AI84">
            <v>3841.2786694530682</v>
          </cell>
          <cell r="AK84">
            <v>3841.2786694530682</v>
          </cell>
        </row>
        <row r="85">
          <cell r="V85" t="str">
            <v>Ocrelizumab, BIIB</v>
          </cell>
          <cell r="X85">
            <v>0</v>
          </cell>
          <cell r="AA85">
            <v>196.43290348455344</v>
          </cell>
          <cell r="AD85">
            <v>503.12359683364161</v>
          </cell>
          <cell r="AG85">
            <v>630.82925060124956</v>
          </cell>
          <cell r="AJ85">
            <v>0</v>
          </cell>
          <cell r="AL85">
            <v>744.66230171511199</v>
          </cell>
        </row>
        <row r="95">
          <cell r="AH95" t="str">
            <v>2019E</v>
          </cell>
          <cell r="AI95" t="str">
            <v>2020E</v>
          </cell>
          <cell r="AJ95" t="str">
            <v>2021E</v>
          </cell>
          <cell r="AK95" t="str">
            <v>2022E</v>
          </cell>
          <cell r="AL95" t="str">
            <v>2023E</v>
          </cell>
          <cell r="AM95" t="str">
            <v>2024E</v>
          </cell>
          <cell r="AN95" t="str">
            <v>2025E</v>
          </cell>
        </row>
        <row r="96">
          <cell r="AG96" t="str">
            <v>Amiselimod</v>
          </cell>
          <cell r="AH96">
            <v>0</v>
          </cell>
          <cell r="AI96">
            <v>0</v>
          </cell>
          <cell r="AJ96">
            <v>0</v>
          </cell>
          <cell r="AK96">
            <v>0</v>
          </cell>
          <cell r="AL96">
            <v>0</v>
          </cell>
          <cell r="AM96">
            <v>0</v>
          </cell>
          <cell r="AN96">
            <v>0</v>
          </cell>
        </row>
        <row r="97">
          <cell r="AG97" t="str">
            <v>Ozanimod</v>
          </cell>
          <cell r="AH97">
            <v>15.731178669598339</v>
          </cell>
          <cell r="AI97">
            <v>185.85916531789127</v>
          </cell>
          <cell r="AJ97">
            <v>746.54561305130358</v>
          </cell>
          <cell r="AK97">
            <v>1427.5064376294779</v>
          </cell>
          <cell r="AL97">
            <v>2156.9857291819899</v>
          </cell>
          <cell r="AM97">
            <v>2714.9468648834195</v>
          </cell>
          <cell r="AN97">
            <v>3156.4893088243434</v>
          </cell>
        </row>
        <row r="101">
          <cell r="B101" t="str">
            <v>Tysabri peak sales</v>
          </cell>
          <cell r="C101">
            <v>2156.5406167702999</v>
          </cell>
        </row>
        <row r="103">
          <cell r="A103">
            <v>0</v>
          </cell>
          <cell r="B103">
            <v>0</v>
          </cell>
          <cell r="C103">
            <v>2007</v>
          </cell>
          <cell r="D103">
            <v>2008</v>
          </cell>
          <cell r="E103">
            <v>2009</v>
          </cell>
          <cell r="F103">
            <v>2010</v>
          </cell>
          <cell r="G103">
            <v>2011</v>
          </cell>
          <cell r="H103">
            <v>2012</v>
          </cell>
          <cell r="I103" t="str">
            <v>2013A</v>
          </cell>
          <cell r="J103">
            <v>2014</v>
          </cell>
          <cell r="K103">
            <v>2015</v>
          </cell>
          <cell r="L103">
            <v>2016</v>
          </cell>
          <cell r="M103">
            <v>2017</v>
          </cell>
          <cell r="N103">
            <v>2018</v>
          </cell>
          <cell r="O103">
            <v>2019</v>
          </cell>
          <cell r="P103">
            <v>2020</v>
          </cell>
          <cell r="Q103">
            <v>0</v>
          </cell>
          <cell r="R103">
            <v>0</v>
          </cell>
          <cell r="S103">
            <v>0</v>
          </cell>
          <cell r="T103">
            <v>0</v>
          </cell>
          <cell r="U103">
            <v>0</v>
          </cell>
          <cell r="V103">
            <v>0</v>
          </cell>
          <cell r="W103">
            <v>0</v>
          </cell>
          <cell r="X103">
            <v>0</v>
          </cell>
          <cell r="Y103">
            <v>0</v>
          </cell>
          <cell r="Z103">
            <v>0</v>
          </cell>
          <cell r="AA103">
            <v>0</v>
          </cell>
        </row>
        <row r="104">
          <cell r="A104">
            <v>0</v>
          </cell>
          <cell r="B104" t="str">
            <v>Tysabri, US</v>
          </cell>
          <cell r="C104">
            <v>217.525314328478</v>
          </cell>
          <cell r="D104">
            <v>423.16122944325298</v>
          </cell>
          <cell r="E104">
            <v>508.930401229474</v>
          </cell>
          <cell r="F104">
            <v>593</v>
          </cell>
          <cell r="G104">
            <v>745.9</v>
          </cell>
          <cell r="H104">
            <v>885</v>
          </cell>
          <cell r="I104">
            <v>958</v>
          </cell>
          <cell r="J104">
            <v>1025</v>
          </cell>
          <cell r="K104">
            <v>1103</v>
          </cell>
          <cell r="L104">
            <v>1183.0999999999999</v>
          </cell>
          <cell r="M104">
            <v>1107.5057303784636</v>
          </cell>
          <cell r="N104">
            <v>930.37849740879983</v>
          </cell>
          <cell r="O104">
            <v>811.72025176881959</v>
          </cell>
          <cell r="P104">
            <v>722.68844829325326</v>
          </cell>
          <cell r="Q104">
            <v>0</v>
          </cell>
        </row>
        <row r="105">
          <cell r="A105">
            <v>0</v>
          </cell>
          <cell r="B105" t="str">
            <v>Tysabri, ROW</v>
          </cell>
          <cell r="C105">
            <v>126.743765426252</v>
          </cell>
          <cell r="D105">
            <v>392.62747885249303</v>
          </cell>
          <cell r="E105">
            <v>545.15266282043001</v>
          </cell>
          <cell r="F105">
            <v>637.1</v>
          </cell>
          <cell r="G105">
            <v>763.5</v>
          </cell>
          <cell r="H105">
            <v>745</v>
          </cell>
          <cell r="I105">
            <v>713</v>
          </cell>
          <cell r="J105">
            <v>935</v>
          </cell>
          <cell r="K105">
            <v>783.09999999999991</v>
          </cell>
          <cell r="L105">
            <v>780.7</v>
          </cell>
          <cell r="M105">
            <v>847.07245827777251</v>
          </cell>
          <cell r="N105">
            <v>688.57230674110542</v>
          </cell>
          <cell r="O105">
            <v>611.12574707297483</v>
          </cell>
          <cell r="P105">
            <v>446.74819925402142</v>
          </cell>
          <cell r="Q105">
            <v>0</v>
          </cell>
        </row>
        <row r="106">
          <cell r="R106">
            <v>0</v>
          </cell>
          <cell r="S106">
            <v>0</v>
          </cell>
          <cell r="T106">
            <v>0</v>
          </cell>
          <cell r="U106">
            <v>0</v>
          </cell>
          <cell r="V106">
            <v>0</v>
          </cell>
          <cell r="W106">
            <v>0</v>
          </cell>
          <cell r="X106">
            <v>0</v>
          </cell>
          <cell r="Y106">
            <v>0</v>
          </cell>
          <cell r="Z106">
            <v>0</v>
          </cell>
          <cell r="AA106">
            <v>0</v>
          </cell>
        </row>
        <row r="108">
          <cell r="O108" t="str">
            <v>Tysabri</v>
          </cell>
        </row>
        <row r="109">
          <cell r="P109" t="str">
            <v>2014A</v>
          </cell>
          <cell r="Q109" t="str">
            <v>2015A</v>
          </cell>
          <cell r="R109" t="str">
            <v>2016E</v>
          </cell>
          <cell r="S109" t="str">
            <v>2017E</v>
          </cell>
          <cell r="T109" t="str">
            <v>2018E</v>
          </cell>
          <cell r="U109" t="str">
            <v>2019E</v>
          </cell>
        </row>
        <row r="110">
          <cell r="O110" t="str">
            <v>BMO</v>
          </cell>
          <cell r="P110">
            <v>1959.7220000000002</v>
          </cell>
          <cell r="Q110">
            <v>1886.1000000000001</v>
          </cell>
          <cell r="R110">
            <v>1963.8000000000002</v>
          </cell>
          <cell r="S110">
            <v>1954.5781886562361</v>
          </cell>
          <cell r="T110">
            <v>1618.9508041499053</v>
          </cell>
          <cell r="U110">
            <v>1422.8459988417944</v>
          </cell>
        </row>
        <row r="111">
          <cell r="O111" t="str">
            <v>Street</v>
          </cell>
          <cell r="R111">
            <v>0</v>
          </cell>
          <cell r="S111">
            <v>1977.71</v>
          </cell>
          <cell r="T111">
            <v>1824.5631000000001</v>
          </cell>
          <cell r="U111">
            <v>1721.5121999999999</v>
          </cell>
        </row>
        <row r="123">
          <cell r="L123" t="str">
            <v>Tecfidera</v>
          </cell>
        </row>
        <row r="126">
          <cell r="X126" t="str">
            <v>SPINRAZA vs AVX101</v>
          </cell>
          <cell r="Z126" t="str">
            <v>(as of 5/16/17)</v>
          </cell>
        </row>
        <row r="128">
          <cell r="W128">
            <v>0</v>
          </cell>
          <cell r="X128">
            <v>0</v>
          </cell>
          <cell r="Y128">
            <v>0</v>
          </cell>
          <cell r="Z128">
            <v>0</v>
          </cell>
          <cell r="AA128">
            <v>0</v>
          </cell>
          <cell r="AB128">
            <v>0</v>
          </cell>
          <cell r="AC128">
            <v>0</v>
          </cell>
          <cell r="AD128">
            <v>0</v>
          </cell>
          <cell r="AE128">
            <v>0</v>
          </cell>
          <cell r="AF128">
            <v>0</v>
          </cell>
        </row>
        <row r="129">
          <cell r="W129">
            <v>0</v>
          </cell>
          <cell r="X129" t="str">
            <v>2017E</v>
          </cell>
          <cell r="Y129" t="str">
            <v>2018E</v>
          </cell>
          <cell r="Z129" t="str">
            <v>2019E</v>
          </cell>
          <cell r="AA129" t="str">
            <v>2020E</v>
          </cell>
          <cell r="AB129" t="str">
            <v>2021E</v>
          </cell>
          <cell r="AC129" t="str">
            <v>2022E</v>
          </cell>
          <cell r="AD129" t="str">
            <v>2023E</v>
          </cell>
          <cell r="AE129" t="str">
            <v>2024E</v>
          </cell>
          <cell r="AF129" t="str">
            <v>2025E</v>
          </cell>
        </row>
        <row r="130">
          <cell r="C130" t="str">
            <v>2013A</v>
          </cell>
          <cell r="D130" t="str">
            <v>2014A</v>
          </cell>
          <cell r="E130" t="str">
            <v>2015A</v>
          </cell>
          <cell r="F130" t="str">
            <v>2016A</v>
          </cell>
          <cell r="G130" t="str">
            <v>2017E</v>
          </cell>
          <cell r="H130" t="str">
            <v>2018E</v>
          </cell>
          <cell r="I130" t="str">
            <v>2019E</v>
          </cell>
          <cell r="J130" t="str">
            <v>2020E</v>
          </cell>
          <cell r="W130" t="str">
            <v>SPINRAZA</v>
          </cell>
          <cell r="X130">
            <v>844.42341819989679</v>
          </cell>
          <cell r="Y130">
            <v>1770.5883568295571</v>
          </cell>
          <cell r="Z130">
            <v>1963.6315792062996</v>
          </cell>
          <cell r="AA130">
            <v>2325.5639263041867</v>
          </cell>
          <cell r="AB130">
            <v>2560.3937309062717</v>
          </cell>
          <cell r="AC130">
            <v>2742.4027329388969</v>
          </cell>
          <cell r="AD130">
            <v>2774.515694997518</v>
          </cell>
          <cell r="AE130">
            <v>2798.3003019448142</v>
          </cell>
          <cell r="AF130">
            <v>2831.5171376720373</v>
          </cell>
        </row>
        <row r="131">
          <cell r="B131" t="str">
            <v>Tecfidera, US</v>
          </cell>
          <cell r="C131">
            <v>868.5</v>
          </cell>
          <cell r="D131">
            <v>2426</v>
          </cell>
          <cell r="E131">
            <v>2907.9000000000005</v>
          </cell>
          <cell r="F131">
            <v>3169.2</v>
          </cell>
          <cell r="G131">
            <v>3277.3163126379191</v>
          </cell>
          <cell r="H131">
            <v>3446.1828861942258</v>
          </cell>
          <cell r="I131">
            <v>3228.9356684951999</v>
          </cell>
          <cell r="J131">
            <v>2990.9849503288665</v>
          </cell>
          <cell r="W131" t="str">
            <v>AVXS-101</v>
          </cell>
          <cell r="X131">
            <v>0</v>
          </cell>
          <cell r="Y131">
            <v>0</v>
          </cell>
          <cell r="Z131">
            <v>12.758901046964301</v>
          </cell>
          <cell r="AA131">
            <v>234.36440546098598</v>
          </cell>
          <cell r="AB131">
            <v>511.49171124978301</v>
          </cell>
          <cell r="AC131">
            <v>765.09525125586299</v>
          </cell>
          <cell r="AD131">
            <v>1107.40901245906</v>
          </cell>
          <cell r="AE131">
            <v>1269.4257561649799</v>
          </cell>
          <cell r="AF131">
            <v>1285.8899439265599</v>
          </cell>
        </row>
        <row r="132">
          <cell r="B132" t="str">
            <v>Tecfidera, ROW</v>
          </cell>
          <cell r="C132">
            <v>7</v>
          </cell>
          <cell r="D132">
            <v>483</v>
          </cell>
          <cell r="E132">
            <v>730.5</v>
          </cell>
          <cell r="F132">
            <v>798.4</v>
          </cell>
          <cell r="G132">
            <v>914.56168156043714</v>
          </cell>
          <cell r="H132">
            <v>939.55662741847721</v>
          </cell>
          <cell r="I132">
            <v>932.58812419658818</v>
          </cell>
          <cell r="J132">
            <v>888.79378588431643</v>
          </cell>
        </row>
        <row r="133">
          <cell r="B133" t="str">
            <v>BMO</v>
          </cell>
          <cell r="F133" t="str">
            <v>2016A</v>
          </cell>
          <cell r="G133" t="str">
            <v>2017E</v>
          </cell>
          <cell r="H133" t="str">
            <v>2018E</v>
          </cell>
          <cell r="I133" t="str">
            <v>2019E</v>
          </cell>
          <cell r="J133" t="str">
            <v>2020E</v>
          </cell>
        </row>
        <row r="134">
          <cell r="B134" t="str">
            <v>BMO</v>
          </cell>
          <cell r="E134" t="str">
            <v>BMO</v>
          </cell>
          <cell r="F134">
            <v>3968.1000000000004</v>
          </cell>
          <cell r="G134">
            <v>4191.8779941983566</v>
          </cell>
          <cell r="H134">
            <v>4385.7395136127034</v>
          </cell>
          <cell r="I134">
            <v>4161.523792691788</v>
          </cell>
          <cell r="J134">
            <v>3879.778736213183</v>
          </cell>
        </row>
        <row r="135">
          <cell r="B135" t="str">
            <v>Street</v>
          </cell>
          <cell r="E135" t="str">
            <v>Street</v>
          </cell>
          <cell r="F135">
            <v>0</v>
          </cell>
          <cell r="G135">
            <v>4210.5165999999999</v>
          </cell>
          <cell r="H135">
            <v>4286.8739999999998</v>
          </cell>
          <cell r="I135">
            <v>4391.2266</v>
          </cell>
          <cell r="J135">
            <v>4439.3765000000003</v>
          </cell>
        </row>
        <row r="156">
          <cell r="B156">
            <v>0</v>
          </cell>
          <cell r="C156" t="str">
            <v>2007A</v>
          </cell>
          <cell r="D156" t="str">
            <v>2008A</v>
          </cell>
          <cell r="E156" t="str">
            <v>2009A</v>
          </cell>
          <cell r="F156" t="str">
            <v>2010A</v>
          </cell>
          <cell r="G156" t="str">
            <v>2011A</v>
          </cell>
          <cell r="H156" t="str">
            <v>2012A</v>
          </cell>
          <cell r="I156" t="str">
            <v>2013A</v>
          </cell>
          <cell r="J156" t="str">
            <v>2014A</v>
          </cell>
          <cell r="K156" t="str">
            <v>2015A</v>
          </cell>
          <cell r="L156" t="str">
            <v>2016E</v>
          </cell>
          <cell r="M156" t="str">
            <v>2017E</v>
          </cell>
          <cell r="N156" t="str">
            <v>2018E</v>
          </cell>
          <cell r="O156" t="str">
            <v>2019E</v>
          </cell>
          <cell r="P156" t="str">
            <v>2020E</v>
          </cell>
        </row>
        <row r="157">
          <cell r="B157" t="str">
            <v>Rituxan, US profit split</v>
          </cell>
          <cell r="C157">
            <v>617</v>
          </cell>
          <cell r="D157">
            <v>734</v>
          </cell>
          <cell r="E157">
            <v>774</v>
          </cell>
          <cell r="F157">
            <v>847</v>
          </cell>
          <cell r="G157">
            <v>873</v>
          </cell>
          <cell r="H157">
            <v>1033</v>
          </cell>
          <cell r="I157">
            <v>1088</v>
          </cell>
          <cell r="J157">
            <v>0</v>
          </cell>
          <cell r="K157">
            <v>0</v>
          </cell>
          <cell r="L157">
            <v>0</v>
          </cell>
          <cell r="M157">
            <v>0</v>
          </cell>
          <cell r="N157">
            <v>0</v>
          </cell>
          <cell r="O157">
            <v>0</v>
          </cell>
          <cell r="P157">
            <v>0</v>
          </cell>
        </row>
        <row r="158">
          <cell r="B158" t="str">
            <v>Rituxan Gavyza profit split</v>
          </cell>
          <cell r="C158">
            <v>0</v>
          </cell>
          <cell r="D158">
            <v>0</v>
          </cell>
          <cell r="E158">
            <v>0</v>
          </cell>
          <cell r="F158">
            <v>0</v>
          </cell>
          <cell r="G158">
            <v>0</v>
          </cell>
          <cell r="H158">
            <v>0</v>
          </cell>
          <cell r="I158">
            <v>0</v>
          </cell>
          <cell r="J158">
            <v>1117</v>
          </cell>
          <cell r="K158">
            <v>1269.8</v>
          </cell>
          <cell r="L158">
            <v>1247.6579307033119</v>
          </cell>
          <cell r="M158">
            <v>1313.2612727261867</v>
          </cell>
          <cell r="N158">
            <v>1289.3443937825214</v>
          </cell>
          <cell r="O158">
            <v>1247.1587257019885</v>
          </cell>
          <cell r="P158">
            <v>1093.6749005859594</v>
          </cell>
        </row>
        <row r="159">
          <cell r="B159" t="str">
            <v>Rituxan, Expense reimburse</v>
          </cell>
          <cell r="C159">
            <v>58</v>
          </cell>
          <cell r="D159">
            <v>60.213000000000001</v>
          </cell>
          <cell r="E159">
            <v>65.518000000000001</v>
          </cell>
          <cell r="F159">
            <v>59</v>
          </cell>
          <cell r="G159">
            <v>7</v>
          </cell>
          <cell r="H159">
            <v>0</v>
          </cell>
          <cell r="I159">
            <v>0</v>
          </cell>
          <cell r="J159">
            <v>0</v>
          </cell>
          <cell r="K159">
            <v>0</v>
          </cell>
          <cell r="L159">
            <v>0</v>
          </cell>
          <cell r="M159">
            <v>0</v>
          </cell>
          <cell r="N159">
            <v>0</v>
          </cell>
          <cell r="O159">
            <v>0</v>
          </cell>
          <cell r="P159">
            <v>0</v>
          </cell>
        </row>
        <row r="160">
          <cell r="B160" t="str">
            <v>Rituxan, ROW royalty</v>
          </cell>
          <cell r="C160">
            <v>251</v>
          </cell>
          <cell r="D160">
            <v>335</v>
          </cell>
          <cell r="E160">
            <v>255</v>
          </cell>
          <cell r="F160">
            <v>171</v>
          </cell>
          <cell r="G160">
            <v>119</v>
          </cell>
          <cell r="H160">
            <v>105</v>
          </cell>
          <cell r="I160">
            <v>39</v>
          </cell>
          <cell r="J160">
            <v>79</v>
          </cell>
          <cell r="K160">
            <v>69.399999999999991</v>
          </cell>
          <cell r="L160">
            <v>66.842069296687995</v>
          </cell>
          <cell r="M160">
            <v>66.695283724635246</v>
          </cell>
          <cell r="N160">
            <v>61.025216243974157</v>
          </cell>
          <cell r="O160">
            <v>62.122330460754121</v>
          </cell>
          <cell r="P160">
            <v>61.633095772290211</v>
          </cell>
        </row>
        <row r="184">
          <cell r="B184" t="str">
            <v>Tecfidera</v>
          </cell>
        </row>
        <row r="185">
          <cell r="C185" t="str">
            <v>2015E</v>
          </cell>
          <cell r="D185" t="str">
            <v>2016E</v>
          </cell>
          <cell r="E185" t="str">
            <v>2017E</v>
          </cell>
          <cell r="F185">
            <v>2018</v>
          </cell>
          <cell r="G185">
            <v>2019</v>
          </cell>
          <cell r="H185">
            <v>2020</v>
          </cell>
        </row>
        <row r="186">
          <cell r="B186" t="str">
            <v>BMO</v>
          </cell>
          <cell r="C186">
            <v>3.6381000000000006</v>
          </cell>
          <cell r="D186">
            <v>3.9681000000000002</v>
          </cell>
          <cell r="E186">
            <v>4.1918779941983564</v>
          </cell>
        </row>
        <row r="187">
          <cell r="B187" t="str">
            <v>Street</v>
          </cell>
          <cell r="C187">
            <v>3.581</v>
          </cell>
          <cell r="D187">
            <v>4.0590000000000002</v>
          </cell>
          <cell r="E187">
            <v>4.2389999999999999</v>
          </cell>
        </row>
        <row r="205">
          <cell r="B205" t="str">
            <v>Hemophilia</v>
          </cell>
        </row>
        <row r="206">
          <cell r="B206" t="str">
            <v>Alprolix</v>
          </cell>
          <cell r="C206" t="str">
            <v>2016E</v>
          </cell>
          <cell r="D206" t="str">
            <v>2017E</v>
          </cell>
          <cell r="E206" t="str">
            <v>2018E</v>
          </cell>
          <cell r="F206" t="str">
            <v>2019E</v>
          </cell>
        </row>
        <row r="207">
          <cell r="B207" t="str">
            <v>BMO</v>
          </cell>
          <cell r="C207">
            <v>334.35782314883278</v>
          </cell>
          <cell r="D207">
            <v>400.2995403679223</v>
          </cell>
          <cell r="E207">
            <v>430.50238984379143</v>
          </cell>
          <cell r="F207">
            <v>458.00025533047983</v>
          </cell>
        </row>
        <row r="208">
          <cell r="B208" t="str">
            <v>Consensus</v>
          </cell>
          <cell r="C208">
            <v>323</v>
          </cell>
          <cell r="D208">
            <v>376</v>
          </cell>
          <cell r="E208">
            <v>434</v>
          </cell>
          <cell r="F208">
            <v>477</v>
          </cell>
        </row>
        <row r="210">
          <cell r="B210" t="str">
            <v>Eloctate</v>
          </cell>
          <cell r="C210" t="str">
            <v>2016E</v>
          </cell>
          <cell r="D210" t="str">
            <v>2017E</v>
          </cell>
          <cell r="E210" t="str">
            <v>2018E</v>
          </cell>
          <cell r="F210" t="str">
            <v>2019E</v>
          </cell>
        </row>
        <row r="211">
          <cell r="B211" t="str">
            <v>BMO</v>
          </cell>
          <cell r="C211">
            <v>512.85075055996674</v>
          </cell>
          <cell r="D211">
            <v>685.53088755863837</v>
          </cell>
          <cell r="E211">
            <v>769.20539719236808</v>
          </cell>
          <cell r="F211">
            <v>836.92458863984655</v>
          </cell>
        </row>
        <row r="212">
          <cell r="B212" t="str">
            <v>Consensus</v>
          </cell>
          <cell r="C212">
            <v>477</v>
          </cell>
          <cell r="D212">
            <v>591</v>
          </cell>
          <cell r="E212">
            <v>705</v>
          </cell>
          <cell r="F212">
            <v>837</v>
          </cell>
        </row>
        <row r="214">
          <cell r="C214" t="str">
            <v>2020E</v>
          </cell>
          <cell r="D214" t="str">
            <v>2021E</v>
          </cell>
          <cell r="E214" t="str">
            <v>2022E</v>
          </cell>
          <cell r="F214" t="str">
            <v>2023E</v>
          </cell>
          <cell r="G214" t="str">
            <v>2024E</v>
          </cell>
          <cell r="H214" t="str">
            <v>2025E</v>
          </cell>
          <cell r="I214" t="str">
            <v>2026E</v>
          </cell>
          <cell r="J214" t="str">
            <v>2027E</v>
          </cell>
          <cell r="K214" t="str">
            <v>2028E</v>
          </cell>
          <cell r="L214" t="str">
            <v>2029E</v>
          </cell>
          <cell r="M214" t="str">
            <v>2030E</v>
          </cell>
        </row>
        <row r="215">
          <cell r="B215" t="str">
            <v>Risk-adjusted</v>
          </cell>
          <cell r="C215">
            <v>120.16150852215877</v>
          </cell>
          <cell r="D215">
            <v>1346.9115145191809</v>
          </cell>
          <cell r="E215">
            <v>3934.9371260247472</v>
          </cell>
          <cell r="F215">
            <v>7602.3051674398303</v>
          </cell>
          <cell r="G215">
            <v>11377.942577231544</v>
          </cell>
          <cell r="H215">
            <v>14624.421381198812</v>
          </cell>
          <cell r="I215">
            <v>17051.559361250471</v>
          </cell>
          <cell r="J215">
            <v>18687.955506192062</v>
          </cell>
          <cell r="K215">
            <v>19473.254266026623</v>
          </cell>
          <cell r="L215">
            <v>20081.509203728503</v>
          </cell>
          <cell r="M215">
            <v>20424.3786381711</v>
          </cell>
        </row>
        <row r="216">
          <cell r="B216" t="str">
            <v>Unadjusted</v>
          </cell>
          <cell r="C216" t="e">
            <v>#DIV/0!</v>
          </cell>
          <cell r="D216" t="e">
            <v>#DIV/0!</v>
          </cell>
          <cell r="E216" t="e">
            <v>#DIV/0!</v>
          </cell>
          <cell r="F216" t="e">
            <v>#DIV/0!</v>
          </cell>
          <cell r="G216" t="e">
            <v>#DIV/0!</v>
          </cell>
          <cell r="H216" t="e">
            <v>#DIV/0!</v>
          </cell>
          <cell r="I216" t="e">
            <v>#DIV/0!</v>
          </cell>
          <cell r="J216" t="e">
            <v>#DIV/0!</v>
          </cell>
          <cell r="K216" t="e">
            <v>#DIV/0!</v>
          </cell>
          <cell r="L216" t="e">
            <v>#DIV/0!</v>
          </cell>
          <cell r="M216" t="e">
            <v>#DIV/0!</v>
          </cell>
        </row>
        <row r="217">
          <cell r="O217" t="str">
            <v>Aducanumab</v>
          </cell>
        </row>
        <row r="219">
          <cell r="C219" t="str">
            <v>2017E</v>
          </cell>
          <cell r="D219" t="str">
            <v>2018E</v>
          </cell>
          <cell r="E219" t="str">
            <v>2019E</v>
          </cell>
          <cell r="F219" t="str">
            <v>2020E</v>
          </cell>
          <cell r="G219" t="str">
            <v>2021E</v>
          </cell>
          <cell r="H219" t="str">
            <v>2022E</v>
          </cell>
          <cell r="I219" t="str">
            <v>2023E</v>
          </cell>
          <cell r="J219" t="str">
            <v>2024E</v>
          </cell>
          <cell r="K219" t="str">
            <v>2025E</v>
          </cell>
        </row>
        <row r="220">
          <cell r="B220" t="str">
            <v>Nusinersen</v>
          </cell>
          <cell r="C220">
            <v>844.42341819989679</v>
          </cell>
          <cell r="D220">
            <v>1770.5883568295571</v>
          </cell>
          <cell r="E220">
            <v>1963.6315792062996</v>
          </cell>
          <cell r="F220">
            <v>2325.5639263041867</v>
          </cell>
          <cell r="G220">
            <v>2560.3937309062717</v>
          </cell>
          <cell r="H220">
            <v>2742.4027329388969</v>
          </cell>
          <cell r="I220">
            <v>2774.515694997518</v>
          </cell>
          <cell r="J220">
            <v>2798.3003019448142</v>
          </cell>
          <cell r="K220">
            <v>2831.5171376720373</v>
          </cell>
        </row>
        <row r="221">
          <cell r="B221" t="str">
            <v>AVXS-101</v>
          </cell>
          <cell r="C221">
            <v>0</v>
          </cell>
          <cell r="D221">
            <v>0</v>
          </cell>
          <cell r="E221">
            <v>12.76</v>
          </cell>
          <cell r="F221">
            <v>210.93</v>
          </cell>
          <cell r="G221">
            <v>455.23</v>
          </cell>
          <cell r="H221">
            <v>672.2</v>
          </cell>
          <cell r="I221">
            <v>971.06</v>
          </cell>
          <cell r="J221">
            <v>1108.9100000000001</v>
          </cell>
          <cell r="K221">
            <v>1116.57</v>
          </cell>
        </row>
        <row r="226">
          <cell r="B226">
            <v>0</v>
          </cell>
          <cell r="C226" t="str">
            <v>Base Case</v>
          </cell>
          <cell r="D226" t="str">
            <v>Bear Case</v>
          </cell>
          <cell r="E226" t="str">
            <v>Bull Case</v>
          </cell>
        </row>
        <row r="227">
          <cell r="B227" t="str">
            <v>Global Peak MS Share</v>
          </cell>
          <cell r="C227" t="e">
            <v>#REF!</v>
          </cell>
          <cell r="D227">
            <v>0.4</v>
          </cell>
          <cell r="E227">
            <v>0.71</v>
          </cell>
        </row>
        <row r="228">
          <cell r="B228" t="str">
            <v>Global Peak Tecfidera Share</v>
          </cell>
          <cell r="C228" t="e">
            <v>#REF!</v>
          </cell>
          <cell r="D228">
            <v>0.25</v>
          </cell>
          <cell r="E228">
            <v>0.53</v>
          </cell>
        </row>
        <row r="229">
          <cell r="B229" t="str">
            <v>DCF Value per Share</v>
          </cell>
          <cell r="C229">
            <v>389.58354543968267</v>
          </cell>
          <cell r="D229">
            <v>220.801814254768</v>
          </cell>
          <cell r="E229">
            <v>487</v>
          </cell>
        </row>
        <row r="230">
          <cell r="B230" t="str">
            <v>Upside/Downside</v>
          </cell>
          <cell r="C230">
            <v>0</v>
          </cell>
          <cell r="D230">
            <v>-168.78173118491466</v>
          </cell>
          <cell r="E230">
            <v>97.416454560317334</v>
          </cell>
        </row>
        <row r="231">
          <cell r="B231">
            <v>0</v>
          </cell>
          <cell r="C231">
            <v>0</v>
          </cell>
          <cell r="D231">
            <v>-0.43323629337175462</v>
          </cell>
          <cell r="E231">
            <v>0.25005279535195313</v>
          </cell>
        </row>
        <row r="233">
          <cell r="B233" t="str">
            <v>US MS share, 2020</v>
          </cell>
          <cell r="C233" t="e">
            <v>#REF!</v>
          </cell>
        </row>
        <row r="234">
          <cell r="B234" t="str">
            <v>US MS sales, 2020</v>
          </cell>
          <cell r="C234">
            <v>5824.3536737701615</v>
          </cell>
        </row>
        <row r="236">
          <cell r="B236" t="str">
            <v>Hemophilia peak sales</v>
          </cell>
          <cell r="C236">
            <v>991.75005050649418</v>
          </cell>
        </row>
        <row r="243">
          <cell r="C243" t="str">
            <v>2019E</v>
          </cell>
          <cell r="D243" t="str">
            <v>2020E</v>
          </cell>
          <cell r="E243" t="str">
            <v>2021E</v>
          </cell>
          <cell r="F243" t="str">
            <v>2022E</v>
          </cell>
          <cell r="G243" t="str">
            <v>2023E</v>
          </cell>
          <cell r="H243" t="str">
            <v>2024E</v>
          </cell>
          <cell r="I243" t="str">
            <v>2025E</v>
          </cell>
        </row>
        <row r="244">
          <cell r="B244" t="str">
            <v>Amiselimod</v>
          </cell>
          <cell r="C244">
            <v>0</v>
          </cell>
          <cell r="D244">
            <v>0</v>
          </cell>
          <cell r="E244">
            <v>0</v>
          </cell>
          <cell r="F244">
            <v>0</v>
          </cell>
          <cell r="G244">
            <v>0</v>
          </cell>
          <cell r="H244">
            <v>0</v>
          </cell>
          <cell r="I244">
            <v>0</v>
          </cell>
        </row>
        <row r="245">
          <cell r="B245" t="str">
            <v>Ozanimod</v>
          </cell>
          <cell r="C245">
            <v>15.7311786695983</v>
          </cell>
          <cell r="D245">
            <v>185.85916531789101</v>
          </cell>
          <cell r="E245">
            <v>746.54561305130403</v>
          </cell>
          <cell r="F245">
            <v>1427.5064376294799</v>
          </cell>
          <cell r="G245">
            <v>2156.9857291819899</v>
          </cell>
          <cell r="H245">
            <v>2714.9468648834199</v>
          </cell>
          <cell r="I245">
            <v>3156.4893088243398</v>
          </cell>
        </row>
      </sheetData>
      <sheetData sheetId="12">
        <row r="2">
          <cell r="C2">
            <v>0</v>
          </cell>
        </row>
      </sheetData>
      <sheetData sheetId="13"/>
      <sheetData sheetId="14"/>
      <sheetData sheetId="15"/>
      <sheetData sheetId="16"/>
      <sheetData sheetId="17">
        <row r="2">
          <cell r="B2" t="str">
            <v>Spinal Muscular Atrophy</v>
          </cell>
          <cell r="T2">
            <v>0</v>
          </cell>
          <cell r="U2">
            <v>0</v>
          </cell>
          <cell r="V2">
            <v>0</v>
          </cell>
          <cell r="W2">
            <v>0</v>
          </cell>
          <cell r="X2">
            <v>0</v>
          </cell>
          <cell r="Y2">
            <v>0</v>
          </cell>
          <cell r="Z2">
            <v>0</v>
          </cell>
          <cell r="AA2">
            <v>0</v>
          </cell>
          <cell r="AB2">
            <v>0</v>
          </cell>
          <cell r="AC2">
            <v>0</v>
          </cell>
          <cell r="AD2">
            <v>0</v>
          </cell>
          <cell r="AE2">
            <v>0</v>
          </cell>
          <cell r="AF2">
            <v>0</v>
          </cell>
          <cell r="AG2">
            <v>0</v>
          </cell>
          <cell r="AH2">
            <v>0</v>
          </cell>
          <cell r="AI2">
            <v>0</v>
          </cell>
          <cell r="AJ2">
            <v>0</v>
          </cell>
          <cell r="AK2">
            <v>0</v>
          </cell>
        </row>
        <row r="3">
          <cell r="A3">
            <v>0</v>
          </cell>
          <cell r="B3" t="str">
            <v>SMA, UNITED STATES</v>
          </cell>
          <cell r="C3">
            <v>2008</v>
          </cell>
          <cell r="D3">
            <v>2009</v>
          </cell>
          <cell r="E3">
            <v>2010</v>
          </cell>
          <cell r="F3">
            <v>2011</v>
          </cell>
          <cell r="G3">
            <v>2012</v>
          </cell>
          <cell r="H3">
            <v>2013</v>
          </cell>
          <cell r="I3">
            <v>2014</v>
          </cell>
          <cell r="J3">
            <v>2015</v>
          </cell>
          <cell r="K3" t="str">
            <v>1Q16</v>
          </cell>
          <cell r="L3" t="str">
            <v>2Q16</v>
          </cell>
          <cell r="M3" t="str">
            <v>3Q16</v>
          </cell>
          <cell r="N3" t="str">
            <v>4Q16</v>
          </cell>
          <cell r="O3" t="str">
            <v>2016A</v>
          </cell>
          <cell r="P3" t="str">
            <v>1Q17A</v>
          </cell>
          <cell r="Q3" t="str">
            <v>2Q17A</v>
          </cell>
          <cell r="R3" t="str">
            <v>3Q17A</v>
          </cell>
          <cell r="S3" t="str">
            <v>4Q17E</v>
          </cell>
          <cell r="T3" t="str">
            <v>2017E</v>
          </cell>
          <cell r="U3" t="str">
            <v>1Q18E</v>
          </cell>
          <cell r="V3" t="str">
            <v>2Q18E</v>
          </cell>
          <cell r="W3" t="str">
            <v>3Q18E</v>
          </cell>
          <cell r="X3" t="str">
            <v>4Q18E</v>
          </cell>
          <cell r="Y3" t="str">
            <v>2018E</v>
          </cell>
          <cell r="Z3" t="str">
            <v>2019E</v>
          </cell>
          <cell r="AA3" t="str">
            <v>2020E</v>
          </cell>
          <cell r="AB3" t="str">
            <v>2021E</v>
          </cell>
          <cell r="AC3" t="str">
            <v>2022E</v>
          </cell>
          <cell r="AD3" t="str">
            <v>2023E</v>
          </cell>
          <cell r="AE3" t="str">
            <v>2024E</v>
          </cell>
          <cell r="AF3" t="str">
            <v>2025E</v>
          </cell>
          <cell r="AG3" t="str">
            <v>2026E</v>
          </cell>
          <cell r="AH3" t="str">
            <v>2027E</v>
          </cell>
          <cell r="AI3" t="str">
            <v>2028E</v>
          </cell>
          <cell r="AJ3" t="str">
            <v>2029E</v>
          </cell>
          <cell r="AK3" t="str">
            <v>2030E</v>
          </cell>
          <cell r="AL3">
            <v>0</v>
          </cell>
          <cell r="AM3" t="str">
            <v>IP</v>
          </cell>
          <cell r="AN3">
            <v>0</v>
          </cell>
          <cell r="AO3">
            <v>0</v>
          </cell>
          <cell r="AP3">
            <v>0</v>
          </cell>
          <cell r="AQ3">
            <v>0</v>
          </cell>
          <cell r="AR3">
            <v>0</v>
          </cell>
          <cell r="AS3">
            <v>0</v>
          </cell>
          <cell r="AT3">
            <v>0</v>
          </cell>
          <cell r="AU3">
            <v>0</v>
          </cell>
          <cell r="AV3">
            <v>0</v>
          </cell>
          <cell r="AW3">
            <v>0</v>
          </cell>
          <cell r="AX3">
            <v>0</v>
          </cell>
          <cell r="AY3">
            <v>0</v>
          </cell>
          <cell r="AZ3">
            <v>0</v>
          </cell>
          <cell r="BA3">
            <v>0</v>
          </cell>
          <cell r="BB3">
            <v>0</v>
          </cell>
          <cell r="BC3">
            <v>0</v>
          </cell>
          <cell r="BD3">
            <v>0</v>
          </cell>
        </row>
        <row r="4">
          <cell r="A4">
            <v>0</v>
          </cell>
          <cell r="B4" t="str">
            <v>US population (000's)</v>
          </cell>
          <cell r="C4">
            <v>304094</v>
          </cell>
          <cell r="D4">
            <v>306771.5</v>
          </cell>
          <cell r="E4">
            <v>309349.7</v>
          </cell>
          <cell r="F4">
            <v>311591.90000000002</v>
          </cell>
          <cell r="G4">
            <v>313928.83925000002</v>
          </cell>
          <cell r="H4">
            <v>316283.30554437503</v>
          </cell>
          <cell r="I4">
            <v>318655.43033595785</v>
          </cell>
          <cell r="J4">
            <v>321045.34606347757</v>
          </cell>
          <cell r="K4">
            <v>322548.13709987269</v>
          </cell>
          <cell r="L4">
            <v>323151.22132293833</v>
          </cell>
          <cell r="M4">
            <v>323755.43316243781</v>
          </cell>
          <cell r="N4">
            <v>324360.77472673147</v>
          </cell>
          <cell r="O4">
            <v>323453.89157799509</v>
          </cell>
          <cell r="P4">
            <v>324967.95684918086</v>
          </cell>
          <cell r="Q4">
            <v>325575.56552905036</v>
          </cell>
          <cell r="R4">
            <v>326184.31028495461</v>
          </cell>
          <cell r="S4">
            <v>326794.19324107131</v>
          </cell>
          <cell r="T4">
            <v>325880.50647606427</v>
          </cell>
          <cell r="U4">
            <v>327405.93056357402</v>
          </cell>
          <cell r="V4">
            <v>328018.09764361475</v>
          </cell>
          <cell r="W4">
            <v>328631.40932275681</v>
          </cell>
          <cell r="X4">
            <v>329245.86774111376</v>
          </cell>
          <cell r="Y4">
            <v>328325.32631776482</v>
          </cell>
          <cell r="Z4">
            <v>330787.76626514806</v>
          </cell>
          <cell r="AA4">
            <v>333268.67451213667</v>
          </cell>
          <cell r="AB4">
            <v>335768.1895709777</v>
          </cell>
          <cell r="AC4">
            <v>338286.45099276007</v>
          </cell>
          <cell r="AD4">
            <v>340823.59937520581</v>
          </cell>
          <cell r="AE4">
            <v>343379.77637051989</v>
          </cell>
          <cell r="AF4">
            <v>345955.12469329883</v>
          </cell>
          <cell r="AG4">
            <v>348549.78812849859</v>
          </cell>
          <cell r="AH4">
            <v>351163.91153946234</v>
          </cell>
          <cell r="AI4">
            <v>353797.64087600831</v>
          </cell>
          <cell r="AJ4">
            <v>356451.12318257842</v>
          </cell>
          <cell r="AK4">
            <v>359124.5066064478</v>
          </cell>
          <cell r="AL4">
            <v>0</v>
          </cell>
          <cell r="AM4">
            <v>2030</v>
          </cell>
          <cell r="AN4">
            <v>0</v>
          </cell>
          <cell r="AO4">
            <v>0</v>
          </cell>
          <cell r="AP4">
            <v>0</v>
          </cell>
          <cell r="AQ4">
            <v>0</v>
          </cell>
          <cell r="AR4">
            <v>0</v>
          </cell>
          <cell r="AS4">
            <v>0</v>
          </cell>
          <cell r="AT4">
            <v>0</v>
          </cell>
          <cell r="AU4">
            <v>0</v>
          </cell>
          <cell r="AV4">
            <v>0</v>
          </cell>
          <cell r="AW4">
            <v>0</v>
          </cell>
          <cell r="AX4">
            <v>0</v>
          </cell>
          <cell r="AY4">
            <v>0</v>
          </cell>
          <cell r="AZ4">
            <v>0</v>
          </cell>
          <cell r="BA4">
            <v>0</v>
          </cell>
          <cell r="BB4">
            <v>0</v>
          </cell>
          <cell r="BC4">
            <v>0</v>
          </cell>
          <cell r="BD4">
            <v>0</v>
          </cell>
        </row>
        <row r="5">
          <cell r="B5" t="str">
            <v>Prevalence SMA</v>
          </cell>
          <cell r="C5">
            <v>7953.2276923076925</v>
          </cell>
          <cell r="D5">
            <v>8023.254615384616</v>
          </cell>
          <cell r="E5">
            <v>8090.6844615384625</v>
          </cell>
          <cell r="F5">
            <v>8149.3266153846162</v>
          </cell>
          <cell r="G5">
            <v>8210.4465650000002</v>
          </cell>
          <cell r="H5">
            <v>8272.0249142374996</v>
          </cell>
          <cell r="I5">
            <v>8334.065101094282</v>
          </cell>
          <cell r="J5">
            <v>8396.5705893524901</v>
          </cell>
          <cell r="K5">
            <v>8435.8743549197461</v>
          </cell>
          <cell r="L5">
            <v>8451.6473269076178</v>
          </cell>
          <cell r="M5">
            <v>8467.4497904022192</v>
          </cell>
          <cell r="N5">
            <v>8483.2818005452846</v>
          </cell>
          <cell r="O5">
            <v>8459.5633181937174</v>
          </cell>
          <cell r="P5">
            <v>8499.1619483631912</v>
          </cell>
          <cell r="Q5">
            <v>8515.0532522982394</v>
          </cell>
          <cell r="R5">
            <v>8530.97426899112</v>
          </cell>
          <cell r="S5">
            <v>8546.9250539972491</v>
          </cell>
          <cell r="T5">
            <v>8523.0286309124494</v>
          </cell>
          <cell r="U5">
            <v>8562.9243378165502</v>
          </cell>
          <cell r="V5">
            <v>8578.9348614483843</v>
          </cell>
          <cell r="W5">
            <v>8594.975320749023</v>
          </cell>
          <cell r="X5">
            <v>8611.0457716906676</v>
          </cell>
          <cell r="Y5">
            <v>8586.9700729261567</v>
          </cell>
          <cell r="Z5">
            <v>8651.3723484731036</v>
          </cell>
          <cell r="AA5">
            <v>8716.2576410866513</v>
          </cell>
          <cell r="AB5">
            <v>8781.6295733948009</v>
          </cell>
          <cell r="AC5">
            <v>8847.4917951952648</v>
          </cell>
          <cell r="AD5">
            <v>8913.8479836592287</v>
          </cell>
          <cell r="AE5">
            <v>8980.7018435366736</v>
          </cell>
          <cell r="AF5">
            <v>9048.0571073632</v>
          </cell>
          <cell r="AG5">
            <v>9115.9175356684245</v>
          </cell>
          <cell r="AH5">
            <v>9184.2869171859384</v>
          </cell>
          <cell r="AI5">
            <v>9253.169069064832</v>
          </cell>
          <cell r="AJ5">
            <v>9322.5678370828209</v>
          </cell>
          <cell r="AK5">
            <v>9392.4870958609408</v>
          </cell>
        </row>
        <row r="6">
          <cell r="B6" t="str">
            <v>Prevalence rate</v>
          </cell>
          <cell r="C6">
            <v>2.6153846153846153E-5</v>
          </cell>
          <cell r="D6">
            <v>2.6153846153846153E-5</v>
          </cell>
          <cell r="E6">
            <v>2.6153846153846153E-5</v>
          </cell>
          <cell r="F6">
            <v>2.6153846153846153E-5</v>
          </cell>
          <cell r="G6">
            <v>2.6153846153846153E-5</v>
          </cell>
          <cell r="H6">
            <v>2.6153846153846153E-5</v>
          </cell>
          <cell r="I6">
            <v>2.6153846153846153E-5</v>
          </cell>
          <cell r="J6">
            <v>2.6153846153846153E-5</v>
          </cell>
          <cell r="K6">
            <v>2.6153846153846153E-5</v>
          </cell>
          <cell r="L6">
            <v>2.6153846153846153E-5</v>
          </cell>
          <cell r="M6">
            <v>2.6153846153846153E-5</v>
          </cell>
          <cell r="N6">
            <v>2.6153846153846153E-5</v>
          </cell>
          <cell r="O6">
            <v>2.6153846153846153E-5</v>
          </cell>
          <cell r="P6">
            <v>2.6153846153846153E-5</v>
          </cell>
          <cell r="Q6">
            <v>2.6153846153846153E-5</v>
          </cell>
          <cell r="R6">
            <v>2.6153846153846153E-5</v>
          </cell>
          <cell r="S6">
            <v>2.6153846153846153E-5</v>
          </cell>
          <cell r="T6">
            <v>2.6153846153846153E-5</v>
          </cell>
          <cell r="U6">
            <v>2.6153846153846153E-5</v>
          </cell>
          <cell r="V6">
            <v>2.6153846153846153E-5</v>
          </cell>
          <cell r="W6">
            <v>2.6153846153846153E-5</v>
          </cell>
          <cell r="X6">
            <v>2.6153846153846153E-5</v>
          </cell>
          <cell r="Y6">
            <v>2.6153846153846153E-5</v>
          </cell>
          <cell r="Z6">
            <v>2.6153846153846153E-5</v>
          </cell>
          <cell r="AA6">
            <v>2.6153846153846153E-5</v>
          </cell>
          <cell r="AB6">
            <v>2.6153846153846153E-5</v>
          </cell>
          <cell r="AC6">
            <v>2.6153846153846153E-5</v>
          </cell>
          <cell r="AD6">
            <v>2.6153846153846153E-5</v>
          </cell>
          <cell r="AE6">
            <v>2.6153846153846153E-5</v>
          </cell>
          <cell r="AF6">
            <v>2.6153846153846153E-5</v>
          </cell>
          <cell r="AG6">
            <v>2.6153846153846153E-5</v>
          </cell>
          <cell r="AH6">
            <v>2.6153846153846153E-5</v>
          </cell>
          <cell r="AI6">
            <v>2.6153846153846153E-5</v>
          </cell>
          <cell r="AJ6">
            <v>2.6153846153846153E-5</v>
          </cell>
          <cell r="AK6">
            <v>2.6153846153846153E-5</v>
          </cell>
        </row>
        <row r="7">
          <cell r="B7" t="str">
            <v>Live Births ('000s)</v>
          </cell>
          <cell r="C7">
            <v>4247.6940000000004</v>
          </cell>
          <cell r="D7">
            <v>4131.0190000000002</v>
          </cell>
          <cell r="E7">
            <v>3999.386</v>
          </cell>
          <cell r="F7">
            <v>3953.95</v>
          </cell>
          <cell r="G7">
            <v>3952.9369999999999</v>
          </cell>
          <cell r="H7">
            <v>3953.5413193046879</v>
          </cell>
          <cell r="I7">
            <v>3983.1928791994733</v>
          </cell>
          <cell r="J7">
            <v>4013.0668257934699</v>
          </cell>
          <cell r="K7">
            <v>4031.8517137484087</v>
          </cell>
          <cell r="L7">
            <v>4039.3902665367295</v>
          </cell>
          <cell r="M7">
            <v>4046.942914530473</v>
          </cell>
          <cell r="N7">
            <v>4054.5096840841434</v>
          </cell>
          <cell r="O7">
            <v>4043.1736447249386</v>
          </cell>
          <cell r="P7">
            <v>4062.099460614761</v>
          </cell>
          <cell r="Q7">
            <v>4069.6945691131295</v>
          </cell>
          <cell r="R7">
            <v>4077.3038785619328</v>
          </cell>
          <cell r="S7">
            <v>4084.9274155133917</v>
          </cell>
          <cell r="T7">
            <v>4073.5063309508037</v>
          </cell>
          <cell r="U7">
            <v>4092.5741320446755</v>
          </cell>
          <cell r="V7">
            <v>4100.2262205451843</v>
          </cell>
          <cell r="W7">
            <v>4107.8926165344601</v>
          </cell>
          <cell r="X7">
            <v>4115.573346763922</v>
          </cell>
          <cell r="Y7">
            <v>4104.0665789720606</v>
          </cell>
          <cell r="Z7">
            <v>4134.8470783143512</v>
          </cell>
          <cell r="AA7">
            <v>4165.8584314017089</v>
          </cell>
          <cell r="AB7">
            <v>4197.1023696372213</v>
          </cell>
          <cell r="AC7">
            <v>4228.5806374095009</v>
          </cell>
          <cell r="AD7">
            <v>4260.2949921900727</v>
          </cell>
          <cell r="AE7">
            <v>4292.2472046314988</v>
          </cell>
          <cell r="AF7">
            <v>4324.4390586662357</v>
          </cell>
          <cell r="AG7">
            <v>4356.8723516062328</v>
          </cell>
          <cell r="AH7">
            <v>4389.5488942432794</v>
          </cell>
          <cell r="AI7">
            <v>4422.4705109501037</v>
          </cell>
          <cell r="AJ7">
            <v>4455.6390397822306</v>
          </cell>
          <cell r="AK7">
            <v>4489.0563325805979</v>
          </cell>
        </row>
        <row r="8">
          <cell r="B8" t="str">
            <v>% population</v>
          </cell>
          <cell r="C8">
            <v>1.3968358468105258E-2</v>
          </cell>
          <cell r="D8">
            <v>1.3466110769742301E-2</v>
          </cell>
          <cell r="E8">
            <v>1.2928365535832102E-2</v>
          </cell>
          <cell r="F8">
            <v>1.2689514714599448E-2</v>
          </cell>
          <cell r="G8">
            <v>1.2591824979966379E-2</v>
          </cell>
          <cell r="H8">
            <v>1.2500000000000001E-2</v>
          </cell>
          <cell r="I8">
            <v>1.2500000000000001E-2</v>
          </cell>
          <cell r="J8">
            <v>1.2500000000000001E-2</v>
          </cell>
          <cell r="K8">
            <v>1.2500000000000001E-2</v>
          </cell>
          <cell r="L8">
            <v>1.2500000000000001E-2</v>
          </cell>
          <cell r="M8">
            <v>1.2500000000000001E-2</v>
          </cell>
          <cell r="N8">
            <v>1.2500000000000001E-2</v>
          </cell>
          <cell r="O8">
            <v>1.2500000000000001E-2</v>
          </cell>
          <cell r="P8">
            <v>1.2500000000000001E-2</v>
          </cell>
          <cell r="Q8">
            <v>1.2500000000000001E-2</v>
          </cell>
          <cell r="R8">
            <v>1.2500000000000001E-2</v>
          </cell>
          <cell r="S8">
            <v>1.2500000000000001E-2</v>
          </cell>
          <cell r="T8">
            <v>1.2500000000000001E-2</v>
          </cell>
          <cell r="U8">
            <v>1.2500000000000001E-2</v>
          </cell>
          <cell r="V8">
            <v>1.2500000000000001E-2</v>
          </cell>
          <cell r="W8">
            <v>1.2500000000000001E-2</v>
          </cell>
          <cell r="X8">
            <v>1.2500000000000001E-2</v>
          </cell>
          <cell r="Y8">
            <v>1.2500000000000001E-2</v>
          </cell>
          <cell r="Z8">
            <v>1.2500000000000001E-2</v>
          </cell>
          <cell r="AA8">
            <v>1.2500000000000001E-2</v>
          </cell>
          <cell r="AB8">
            <v>1.2500000000000001E-2</v>
          </cell>
          <cell r="AC8">
            <v>1.2500000000000001E-2</v>
          </cell>
          <cell r="AD8">
            <v>1.2500000000000001E-2</v>
          </cell>
          <cell r="AE8">
            <v>1.2500000000000001E-2</v>
          </cell>
          <cell r="AF8">
            <v>1.2500000000000001E-2</v>
          </cell>
          <cell r="AG8">
            <v>1.2500000000000001E-2</v>
          </cell>
          <cell r="AH8">
            <v>1.2500000000000001E-2</v>
          </cell>
          <cell r="AI8">
            <v>1.2500000000000001E-2</v>
          </cell>
          <cell r="AJ8">
            <v>1.2500000000000001E-2</v>
          </cell>
          <cell r="AK8">
            <v>1.2500000000000001E-2</v>
          </cell>
        </row>
        <row r="9">
          <cell r="B9" t="str">
            <v>SMA Incidence (live births)</v>
          </cell>
          <cell r="C9">
            <v>424.76940000000008</v>
          </cell>
          <cell r="D9">
            <v>413.1019</v>
          </cell>
          <cell r="E9">
            <v>399.93860000000001</v>
          </cell>
          <cell r="F9">
            <v>395.39499999999998</v>
          </cell>
          <cell r="G9">
            <v>395.2937</v>
          </cell>
          <cell r="H9">
            <v>395.35413193046884</v>
          </cell>
          <cell r="I9">
            <v>398.31928791994739</v>
          </cell>
          <cell r="J9">
            <v>401.30668257934701</v>
          </cell>
          <cell r="K9">
            <v>403.18517137484088</v>
          </cell>
          <cell r="L9">
            <v>403.93902665367301</v>
          </cell>
          <cell r="M9">
            <v>404.6942914530473</v>
          </cell>
          <cell r="N9">
            <v>405.45096840841438</v>
          </cell>
          <cell r="O9">
            <v>404.31736447249386</v>
          </cell>
          <cell r="P9">
            <v>406.20994606147616</v>
          </cell>
          <cell r="Q9">
            <v>406.96945691131299</v>
          </cell>
          <cell r="R9">
            <v>407.73038785619332</v>
          </cell>
          <cell r="S9">
            <v>408.49274155133918</v>
          </cell>
          <cell r="T9">
            <v>407.35063309508041</v>
          </cell>
          <cell r="U9">
            <v>409.25741320446758</v>
          </cell>
          <cell r="V9">
            <v>410.02262205451842</v>
          </cell>
          <cell r="W9">
            <v>410.78926165344603</v>
          </cell>
          <cell r="X9">
            <v>411.5573346763922</v>
          </cell>
          <cell r="Y9">
            <v>410.40665789720612</v>
          </cell>
          <cell r="Z9">
            <v>413.48470783143517</v>
          </cell>
          <cell r="AA9">
            <v>416.58584314017088</v>
          </cell>
          <cell r="AB9">
            <v>419.7102369637222</v>
          </cell>
          <cell r="AC9">
            <v>422.85806374095006</v>
          </cell>
          <cell r="AD9">
            <v>426.02949921900728</v>
          </cell>
          <cell r="AE9">
            <v>429.22472046314994</v>
          </cell>
          <cell r="AF9">
            <v>432.4439058666236</v>
          </cell>
          <cell r="AG9">
            <v>435.68723516062329</v>
          </cell>
          <cell r="AH9">
            <v>438.95488942432797</v>
          </cell>
          <cell r="AI9">
            <v>442.24705109501036</v>
          </cell>
          <cell r="AJ9">
            <v>445.5639039782231</v>
          </cell>
          <cell r="AK9">
            <v>448.90563325805982</v>
          </cell>
        </row>
        <row r="10">
          <cell r="B10" t="str">
            <v>Incidence rate</v>
          </cell>
          <cell r="C10">
            <v>1E-4</v>
          </cell>
          <cell r="D10">
            <v>1E-4</v>
          </cell>
          <cell r="E10">
            <v>1E-4</v>
          </cell>
          <cell r="F10">
            <v>1E-4</v>
          </cell>
          <cell r="G10">
            <v>1E-4</v>
          </cell>
          <cell r="H10">
            <v>1E-4</v>
          </cell>
          <cell r="I10">
            <v>1E-4</v>
          </cell>
          <cell r="J10">
            <v>1E-4</v>
          </cell>
          <cell r="K10">
            <v>1E-4</v>
          </cell>
          <cell r="L10">
            <v>1E-4</v>
          </cell>
          <cell r="M10">
            <v>1E-4</v>
          </cell>
          <cell r="N10">
            <v>1E-4</v>
          </cell>
          <cell r="O10">
            <v>1E-4</v>
          </cell>
          <cell r="P10">
            <v>1E-4</v>
          </cell>
          <cell r="Q10">
            <v>1E-4</v>
          </cell>
          <cell r="R10">
            <v>1E-4</v>
          </cell>
          <cell r="S10">
            <v>1E-4</v>
          </cell>
          <cell r="T10">
            <v>1E-4</v>
          </cell>
          <cell r="U10">
            <v>1E-4</v>
          </cell>
          <cell r="V10">
            <v>1E-4</v>
          </cell>
          <cell r="W10">
            <v>1E-4</v>
          </cell>
          <cell r="X10">
            <v>1E-4</v>
          </cell>
          <cell r="Y10">
            <v>1E-4</v>
          </cell>
          <cell r="Z10">
            <v>1E-4</v>
          </cell>
          <cell r="AA10">
            <v>1E-4</v>
          </cell>
          <cell r="AB10">
            <v>1E-4</v>
          </cell>
          <cell r="AC10">
            <v>1E-4</v>
          </cell>
          <cell r="AD10">
            <v>1E-4</v>
          </cell>
          <cell r="AE10">
            <v>1E-4</v>
          </cell>
          <cell r="AF10">
            <v>1E-4</v>
          </cell>
          <cell r="AG10">
            <v>1E-4</v>
          </cell>
          <cell r="AH10">
            <v>1E-4</v>
          </cell>
          <cell r="AI10">
            <v>1E-4</v>
          </cell>
          <cell r="AJ10">
            <v>1E-4</v>
          </cell>
          <cell r="AK10">
            <v>1E-4</v>
          </cell>
        </row>
        <row r="11">
          <cell r="K11">
            <v>0</v>
          </cell>
          <cell r="L11">
            <v>0</v>
          </cell>
          <cell r="M11">
            <v>0</v>
          </cell>
          <cell r="N11">
            <v>0</v>
          </cell>
          <cell r="P11">
            <v>0</v>
          </cell>
          <cell r="Q11">
            <v>0</v>
          </cell>
          <cell r="R11">
            <v>0</v>
          </cell>
          <cell r="S11">
            <v>0</v>
          </cell>
          <cell r="U11">
            <v>0</v>
          </cell>
          <cell r="V11">
            <v>0</v>
          </cell>
          <cell r="W11">
            <v>0</v>
          </cell>
          <cell r="X11">
            <v>0</v>
          </cell>
        </row>
        <row r="12">
          <cell r="K12">
            <v>0</v>
          </cell>
          <cell r="L12">
            <v>0</v>
          </cell>
          <cell r="M12">
            <v>0</v>
          </cell>
          <cell r="N12">
            <v>0</v>
          </cell>
          <cell r="P12">
            <v>0</v>
          </cell>
          <cell r="Q12">
            <v>0</v>
          </cell>
          <cell r="R12">
            <v>0</v>
          </cell>
          <cell r="S12">
            <v>0</v>
          </cell>
          <cell r="U12">
            <v>0</v>
          </cell>
          <cell r="V12">
            <v>0</v>
          </cell>
          <cell r="W12">
            <v>0</v>
          </cell>
          <cell r="X12">
            <v>0</v>
          </cell>
        </row>
        <row r="13">
          <cell r="K13">
            <v>0</v>
          </cell>
          <cell r="L13">
            <v>0</v>
          </cell>
          <cell r="M13">
            <v>0</v>
          </cell>
          <cell r="N13">
            <v>0</v>
          </cell>
          <cell r="P13">
            <v>0</v>
          </cell>
          <cell r="Q13">
            <v>0</v>
          </cell>
          <cell r="R13">
            <v>0</v>
          </cell>
          <cell r="S13">
            <v>0</v>
          </cell>
          <cell r="U13">
            <v>0</v>
          </cell>
          <cell r="V13">
            <v>0</v>
          </cell>
          <cell r="W13">
            <v>0</v>
          </cell>
          <cell r="X13">
            <v>0</v>
          </cell>
        </row>
        <row r="14">
          <cell r="B14" t="str">
            <v>Type 1 SMA prevalence</v>
          </cell>
          <cell r="C14">
            <v>0</v>
          </cell>
          <cell r="D14">
            <v>0</v>
          </cell>
          <cell r="E14">
            <v>0</v>
          </cell>
          <cell r="F14">
            <v>0</v>
          </cell>
          <cell r="G14">
            <v>0</v>
          </cell>
          <cell r="H14">
            <v>0</v>
          </cell>
          <cell r="I14">
            <v>0</v>
          </cell>
          <cell r="J14">
            <v>0</v>
          </cell>
          <cell r="K14">
            <v>0</v>
          </cell>
          <cell r="L14">
            <v>0</v>
          </cell>
          <cell r="M14">
            <v>0</v>
          </cell>
          <cell r="N14">
            <v>0</v>
          </cell>
          <cell r="O14">
            <v>885</v>
          </cell>
          <cell r="P14">
            <v>923.80649190922145</v>
          </cell>
          <cell r="Q14">
            <v>966.37578060773399</v>
          </cell>
          <cell r="R14">
            <v>1015.4556415285664</v>
          </cell>
          <cell r="S14">
            <v>1066.5749963459816</v>
          </cell>
          <cell r="T14">
            <v>1066.5749963459816</v>
          </cell>
          <cell r="U14">
            <v>1117.2978583631921</v>
          </cell>
          <cell r="V14">
            <v>1167.6282730877379</v>
          </cell>
          <cell r="W14">
            <v>1217.5703796048774</v>
          </cell>
          <cell r="X14">
            <v>1267.1282760102874</v>
          </cell>
          <cell r="Y14">
            <v>1192.4061967665236</v>
          </cell>
          <cell r="Z14">
            <v>1392.8007735947238</v>
          </cell>
          <cell r="AA14">
            <v>1587.0402485350373</v>
          </cell>
          <cell r="AB14">
            <v>1775.3847807718691</v>
          </cell>
          <cell r="AC14">
            <v>1958.0842277855645</v>
          </cell>
          <cell r="AD14">
            <v>2135.3785582055466</v>
          </cell>
          <cell r="AE14">
            <v>2307.4982481552147</v>
          </cell>
          <cell r="AF14">
            <v>2474.6646617489801</v>
          </cell>
          <cell r="AG14">
            <v>2637.0904163753949</v>
          </cell>
          <cell r="AH14">
            <v>2794.9797333749757</v>
          </cell>
          <cell r="AI14">
            <v>2948.528774696983</v>
          </cell>
          <cell r="AJ14">
            <v>3097.9259660960379</v>
          </cell>
          <cell r="AK14">
            <v>3243.3523074070322</v>
          </cell>
        </row>
        <row r="15">
          <cell r="B15" t="str">
            <v>% live births</v>
          </cell>
          <cell r="C15">
            <v>0.6</v>
          </cell>
          <cell r="D15">
            <v>0.6</v>
          </cell>
          <cell r="E15">
            <v>0.6</v>
          </cell>
          <cell r="F15">
            <v>0.6</v>
          </cell>
          <cell r="G15">
            <v>0.6</v>
          </cell>
          <cell r="H15">
            <v>0.6</v>
          </cell>
          <cell r="I15">
            <v>0.6</v>
          </cell>
          <cell r="J15">
            <v>0.6</v>
          </cell>
          <cell r="K15">
            <v>0.6</v>
          </cell>
          <cell r="L15">
            <v>0.6</v>
          </cell>
          <cell r="M15">
            <v>0.6</v>
          </cell>
          <cell r="N15">
            <v>0.6</v>
          </cell>
          <cell r="O15">
            <v>0.6</v>
          </cell>
          <cell r="P15">
            <v>0.6</v>
          </cell>
          <cell r="Q15">
            <v>0.6</v>
          </cell>
          <cell r="R15">
            <v>0.6</v>
          </cell>
          <cell r="S15">
            <v>0.6</v>
          </cell>
          <cell r="T15">
            <v>0.6</v>
          </cell>
          <cell r="U15">
            <v>0.6</v>
          </cell>
          <cell r="V15">
            <v>0.6</v>
          </cell>
          <cell r="W15">
            <v>0.6</v>
          </cell>
          <cell r="X15">
            <v>0.6</v>
          </cell>
          <cell r="Y15">
            <v>0.6</v>
          </cell>
          <cell r="Z15">
            <v>0.6</v>
          </cell>
          <cell r="AA15">
            <v>0.6</v>
          </cell>
          <cell r="AB15">
            <v>0.6</v>
          </cell>
          <cell r="AC15">
            <v>0.6</v>
          </cell>
          <cell r="AD15">
            <v>0.6</v>
          </cell>
          <cell r="AE15">
            <v>0.6</v>
          </cell>
          <cell r="AF15">
            <v>0.6</v>
          </cell>
          <cell r="AG15">
            <v>0.6</v>
          </cell>
          <cell r="AH15">
            <v>0.6</v>
          </cell>
          <cell r="AI15">
            <v>0.6</v>
          </cell>
          <cell r="AJ15">
            <v>0.6</v>
          </cell>
          <cell r="AK15">
            <v>0.6</v>
          </cell>
        </row>
        <row r="16">
          <cell r="B16" t="str">
            <v>% patients</v>
          </cell>
          <cell r="C16">
            <v>0.1</v>
          </cell>
          <cell r="D16">
            <v>0.1</v>
          </cell>
          <cell r="E16">
            <v>0.1</v>
          </cell>
          <cell r="F16">
            <v>0.1</v>
          </cell>
          <cell r="G16">
            <v>0.1</v>
          </cell>
          <cell r="H16">
            <v>0.1</v>
          </cell>
          <cell r="I16">
            <v>0.1</v>
          </cell>
          <cell r="J16">
            <v>0.1</v>
          </cell>
          <cell r="K16">
            <v>0.1</v>
          </cell>
          <cell r="L16">
            <v>0.1</v>
          </cell>
          <cell r="M16">
            <v>0.1</v>
          </cell>
          <cell r="N16">
            <v>0.1</v>
          </cell>
          <cell r="O16">
            <v>0.1</v>
          </cell>
          <cell r="P16">
            <v>0.1</v>
          </cell>
          <cell r="Q16">
            <v>0.1</v>
          </cell>
          <cell r="R16">
            <v>0.1</v>
          </cell>
          <cell r="S16">
            <v>0.1</v>
          </cell>
          <cell r="T16">
            <v>0.1</v>
          </cell>
          <cell r="U16">
            <v>0.1</v>
          </cell>
          <cell r="V16">
            <v>0.1</v>
          </cell>
          <cell r="W16">
            <v>0.1</v>
          </cell>
          <cell r="X16">
            <v>0.1</v>
          </cell>
          <cell r="Y16">
            <v>0.1</v>
          </cell>
          <cell r="Z16">
            <v>0.1</v>
          </cell>
          <cell r="AA16">
            <v>0.1</v>
          </cell>
          <cell r="AB16">
            <v>0.1</v>
          </cell>
          <cell r="AC16">
            <v>0.1</v>
          </cell>
          <cell r="AD16">
            <v>0.1</v>
          </cell>
          <cell r="AE16">
            <v>0.1</v>
          </cell>
          <cell r="AF16">
            <v>0.1</v>
          </cell>
          <cell r="AG16">
            <v>0.1</v>
          </cell>
          <cell r="AH16">
            <v>0.1</v>
          </cell>
          <cell r="AI16">
            <v>0.1</v>
          </cell>
          <cell r="AJ16">
            <v>0.1</v>
          </cell>
          <cell r="AK16">
            <v>0.1</v>
          </cell>
        </row>
        <row r="17">
          <cell r="B17" t="str">
            <v>Incidence</v>
          </cell>
          <cell r="K17">
            <v>0</v>
          </cell>
          <cell r="L17">
            <v>0</v>
          </cell>
          <cell r="M17">
            <v>0</v>
          </cell>
          <cell r="N17">
            <v>0</v>
          </cell>
          <cell r="O17">
            <v>242.5904186834963</v>
          </cell>
          <cell r="P17">
            <v>60.931491909221421</v>
          </cell>
          <cell r="Q17">
            <v>61.045418536696943</v>
          </cell>
          <cell r="R17">
            <v>61.159558178428995</v>
          </cell>
          <cell r="S17">
            <v>61.273911232700875</v>
          </cell>
          <cell r="T17">
            <v>244.41037985704821</v>
          </cell>
          <cell r="U17">
            <v>61.388611980670134</v>
          </cell>
          <cell r="V17">
            <v>61.503393308177763</v>
          </cell>
          <cell r="W17">
            <v>61.618389248016904</v>
          </cell>
          <cell r="X17">
            <v>61.733600201458827</v>
          </cell>
          <cell r="Y17">
            <v>246.24399473832364</v>
          </cell>
          <cell r="Z17">
            <v>248.0908246988611</v>
          </cell>
          <cell r="AA17">
            <v>249.95150588410252</v>
          </cell>
          <cell r="AB17">
            <v>251.82614217823331</v>
          </cell>
          <cell r="AC17">
            <v>253.71483824457002</v>
          </cell>
          <cell r="AD17">
            <v>255.61769953140436</v>
          </cell>
          <cell r="AE17">
            <v>257.53483227788996</v>
          </cell>
          <cell r="AF17">
            <v>259.46634351997415</v>
          </cell>
          <cell r="AG17">
            <v>261.41234109637395</v>
          </cell>
          <cell r="AH17">
            <v>263.37293365459675</v>
          </cell>
          <cell r="AI17">
            <v>265.34823065700618</v>
          </cell>
          <cell r="AJ17">
            <v>267.33834238693385</v>
          </cell>
          <cell r="AK17">
            <v>269.34337995483588</v>
          </cell>
        </row>
        <row r="18">
          <cell r="B18" t="str">
            <v>Mortality</v>
          </cell>
          <cell r="K18">
            <v>0</v>
          </cell>
          <cell r="L18">
            <v>0</v>
          </cell>
          <cell r="M18">
            <v>0</v>
          </cell>
          <cell r="N18">
            <v>0</v>
          </cell>
          <cell r="O18">
            <v>134.96250000000001</v>
          </cell>
          <cell r="P18">
            <v>22.125</v>
          </cell>
          <cell r="Q18">
            <v>18.476129838184431</v>
          </cell>
          <cell r="R18">
            <v>12.079697257596676</v>
          </cell>
          <cell r="S18">
            <v>10.154556415285665</v>
          </cell>
          <cell r="T18">
            <v>62.83538351106678</v>
          </cell>
          <cell r="U18">
            <v>10.665749963459817</v>
          </cell>
          <cell r="V18">
            <v>11.17297858363192</v>
          </cell>
          <cell r="W18">
            <v>11.676282730877379</v>
          </cell>
          <cell r="X18">
            <v>12.175703796048774</v>
          </cell>
          <cell r="Y18">
            <v>45.690715074017888</v>
          </cell>
          <cell r="Z18">
            <v>47.696247870660947</v>
          </cell>
          <cell r="AA18">
            <v>55.712030943788953</v>
          </cell>
          <cell r="AB18">
            <v>63.481609941401494</v>
          </cell>
          <cell r="AC18">
            <v>71.015391230874769</v>
          </cell>
          <cell r="AD18">
            <v>78.323369111422579</v>
          </cell>
          <cell r="AE18">
            <v>85.415142328221862</v>
          </cell>
          <cell r="AF18">
            <v>92.299929926208591</v>
          </cell>
          <cell r="AG18">
            <v>98.986586469959207</v>
          </cell>
          <cell r="AH18">
            <v>105.48361665501579</v>
          </cell>
          <cell r="AI18">
            <v>111.79918933499903</v>
          </cell>
          <cell r="AJ18">
            <v>117.94115098787933</v>
          </cell>
          <cell r="AK18">
            <v>123.91703864384152</v>
          </cell>
        </row>
        <row r="19">
          <cell r="B19" t="str">
            <v>Mortality rate</v>
          </cell>
          <cell r="K19">
            <v>0</v>
          </cell>
          <cell r="L19">
            <v>0</v>
          </cell>
          <cell r="M19">
            <v>0</v>
          </cell>
          <cell r="N19">
            <v>0</v>
          </cell>
          <cell r="O19">
            <v>0.1525</v>
          </cell>
          <cell r="P19">
            <v>0.1</v>
          </cell>
          <cell r="Q19">
            <v>0.08</v>
          </cell>
          <cell r="R19">
            <v>0.05</v>
          </cell>
          <cell r="S19">
            <v>0.04</v>
          </cell>
          <cell r="T19">
            <v>0.08</v>
          </cell>
          <cell r="U19">
            <v>0.04</v>
          </cell>
          <cell r="V19">
            <v>0.04</v>
          </cell>
          <cell r="W19">
            <v>0.04</v>
          </cell>
          <cell r="X19">
            <v>0.04</v>
          </cell>
          <cell r="Y19">
            <v>0.04</v>
          </cell>
          <cell r="Z19">
            <v>0.04</v>
          </cell>
          <cell r="AA19">
            <v>0.04</v>
          </cell>
          <cell r="AB19">
            <v>0.04</v>
          </cell>
          <cell r="AC19">
            <v>0.04</v>
          </cell>
          <cell r="AD19">
            <v>0.04</v>
          </cell>
          <cell r="AE19">
            <v>0.04</v>
          </cell>
          <cell r="AF19">
            <v>0.04</v>
          </cell>
          <cell r="AG19">
            <v>0.04</v>
          </cell>
          <cell r="AH19">
            <v>0.04</v>
          </cell>
          <cell r="AI19">
            <v>0.04</v>
          </cell>
          <cell r="AJ19">
            <v>0.04</v>
          </cell>
          <cell r="AK19">
            <v>0.04</v>
          </cell>
        </row>
        <row r="20">
          <cell r="B20" t="str">
            <v>Patients on Spinraza</v>
          </cell>
          <cell r="C20">
            <v>0</v>
          </cell>
          <cell r="D20">
            <v>0</v>
          </cell>
          <cell r="E20">
            <v>0</v>
          </cell>
          <cell r="F20">
            <v>0</v>
          </cell>
          <cell r="G20">
            <v>0</v>
          </cell>
          <cell r="H20">
            <v>0</v>
          </cell>
          <cell r="I20">
            <v>0</v>
          </cell>
          <cell r="J20">
            <v>0</v>
          </cell>
          <cell r="K20">
            <v>0</v>
          </cell>
          <cell r="L20">
            <v>0</v>
          </cell>
          <cell r="M20">
            <v>0</v>
          </cell>
          <cell r="N20">
            <v>0</v>
          </cell>
          <cell r="O20">
            <v>0</v>
          </cell>
          <cell r="P20">
            <v>75.714650925552021</v>
          </cell>
          <cell r="Q20">
            <v>186.25829882111171</v>
          </cell>
          <cell r="R20">
            <v>261.1432102546525</v>
          </cell>
          <cell r="S20">
            <v>351.96974879417394</v>
          </cell>
          <cell r="T20">
            <v>218.77147719887256</v>
          </cell>
          <cell r="U20">
            <v>424.57318617801297</v>
          </cell>
          <cell r="V20">
            <v>490.40387469684987</v>
          </cell>
          <cell r="W20">
            <v>560.08237461824365</v>
          </cell>
          <cell r="X20">
            <v>633.56413800514372</v>
          </cell>
          <cell r="Y20">
            <v>527.15589337456254</v>
          </cell>
          <cell r="Z20">
            <v>905.32050283657043</v>
          </cell>
          <cell r="AA20">
            <v>952.22414912102238</v>
          </cell>
          <cell r="AB20">
            <v>976.46162942452816</v>
          </cell>
          <cell r="AC20">
            <v>979.04211389278225</v>
          </cell>
          <cell r="AD20">
            <v>960.92035119249601</v>
          </cell>
          <cell r="AE20">
            <v>946.07428174363793</v>
          </cell>
          <cell r="AF20">
            <v>940.37257146461241</v>
          </cell>
          <cell r="AG20">
            <v>922.98164573138808</v>
          </cell>
          <cell r="AH20">
            <v>894.39351467999222</v>
          </cell>
          <cell r="AI20">
            <v>855.07334466212501</v>
          </cell>
          <cell r="AJ20">
            <v>805.46075118496992</v>
          </cell>
          <cell r="AK20">
            <v>745.97103070361743</v>
          </cell>
        </row>
        <row r="21">
          <cell r="B21" t="str">
            <v>% penetration</v>
          </cell>
          <cell r="C21">
            <v>0</v>
          </cell>
          <cell r="D21">
            <v>0</v>
          </cell>
          <cell r="E21">
            <v>0</v>
          </cell>
          <cell r="F21">
            <v>0</v>
          </cell>
          <cell r="G21">
            <v>0</v>
          </cell>
          <cell r="H21">
            <v>0</v>
          </cell>
          <cell r="I21">
            <v>0</v>
          </cell>
          <cell r="J21">
            <v>0</v>
          </cell>
          <cell r="K21">
            <v>0</v>
          </cell>
          <cell r="L21">
            <v>0</v>
          </cell>
          <cell r="M21">
            <v>0</v>
          </cell>
          <cell r="N21">
            <v>0</v>
          </cell>
          <cell r="O21">
            <v>0</v>
          </cell>
          <cell r="P21">
            <v>8.1959427205445731E-2</v>
          </cell>
          <cell r="Q21">
            <v>0.19273899714661483</v>
          </cell>
          <cell r="R21">
            <v>0.25716850601327435</v>
          </cell>
          <cell r="S21">
            <v>0.33</v>
          </cell>
          <cell r="T21">
            <v>0.20511588772319789</v>
          </cell>
          <cell r="U21">
            <v>0.38</v>
          </cell>
          <cell r="V21">
            <v>0.42</v>
          </cell>
          <cell r="W21">
            <v>0.46</v>
          </cell>
          <cell r="X21">
            <v>0.5</v>
          </cell>
          <cell r="Y21">
            <v>0.44209422494118511</v>
          </cell>
          <cell r="Z21">
            <v>0.65</v>
          </cell>
          <cell r="AA21">
            <v>0.6</v>
          </cell>
          <cell r="AB21">
            <v>0.55000000000000004</v>
          </cell>
          <cell r="AC21">
            <v>0.5</v>
          </cell>
          <cell r="AD21">
            <v>0.45</v>
          </cell>
          <cell r="AE21">
            <v>0.41</v>
          </cell>
          <cell r="AF21">
            <v>0.38</v>
          </cell>
          <cell r="AG21">
            <v>0.35</v>
          </cell>
          <cell r="AH21">
            <v>0.32</v>
          </cell>
          <cell r="AI21">
            <v>0.28999999999999998</v>
          </cell>
          <cell r="AJ21">
            <v>0.26</v>
          </cell>
          <cell r="AK21">
            <v>0.23</v>
          </cell>
          <cell r="AL21">
            <v>0</v>
          </cell>
        </row>
        <row r="22">
          <cell r="C22">
            <v>0</v>
          </cell>
          <cell r="K22">
            <v>0</v>
          </cell>
          <cell r="L22">
            <v>0</v>
          </cell>
          <cell r="M22">
            <v>0</v>
          </cell>
          <cell r="N22">
            <v>0</v>
          </cell>
          <cell r="P22">
            <v>0</v>
          </cell>
          <cell r="Q22">
            <v>0</v>
          </cell>
          <cell r="R22">
            <v>0</v>
          </cell>
          <cell r="S22">
            <v>0</v>
          </cell>
          <cell r="U22">
            <v>0</v>
          </cell>
          <cell r="V22">
            <v>0</v>
          </cell>
          <cell r="W22">
            <v>0</v>
          </cell>
          <cell r="X22">
            <v>0</v>
          </cell>
          <cell r="Y22">
            <v>0</v>
          </cell>
        </row>
        <row r="23">
          <cell r="B23" t="str">
            <v>Type II SMA</v>
          </cell>
          <cell r="C23">
            <v>4091.3015841538463</v>
          </cell>
          <cell r="D23">
            <v>4123.1648206923082</v>
          </cell>
          <cell r="E23">
            <v>4153.3256527692311</v>
          </cell>
          <cell r="F23">
            <v>4181.4199576923083</v>
          </cell>
          <cell r="G23">
            <v>4211.9525814999997</v>
          </cell>
          <cell r="H23">
            <v>4242.7580727399763</v>
          </cell>
          <cell r="I23">
            <v>4274.5787582855264</v>
          </cell>
          <cell r="J23">
            <v>4306.6380989726686</v>
          </cell>
          <cell r="K23">
            <v>4326.79717373108</v>
          </cell>
          <cell r="L23">
            <v>4334.8872006503007</v>
          </cell>
          <cell r="M23">
            <v>4342.9923538934327</v>
          </cell>
          <cell r="N23">
            <v>4351.1126617429145</v>
          </cell>
          <cell r="O23">
            <v>4338.9473475044324</v>
          </cell>
          <cell r="P23">
            <v>4359.2576596181943</v>
          </cell>
          <cell r="Q23">
            <v>4367.4083795151746</v>
          </cell>
          <cell r="R23">
            <v>4375.5743392167324</v>
          </cell>
          <cell r="S23">
            <v>4383.7555672174858</v>
          </cell>
          <cell r="T23">
            <v>4371.4989863918963</v>
          </cell>
          <cell r="U23">
            <v>4391.9616704734817</v>
          </cell>
          <cell r="V23">
            <v>4400.1735386789123</v>
          </cell>
          <cell r="W23">
            <v>4408.4007610209419</v>
          </cell>
          <cell r="X23">
            <v>4416.6433662079598</v>
          </cell>
          <cell r="Y23">
            <v>4404.2948340953244</v>
          </cell>
          <cell r="Z23">
            <v>4437.3270453510395</v>
          </cell>
          <cell r="AA23">
            <v>4470.6069981911714</v>
          </cell>
          <cell r="AB23">
            <v>4504.1365506776056</v>
          </cell>
          <cell r="AC23">
            <v>4537.9175748076887</v>
          </cell>
          <cell r="AD23">
            <v>4571.9519566187464</v>
          </cell>
          <cell r="AE23">
            <v>4606.2415962933874</v>
          </cell>
          <cell r="AF23">
            <v>4640.7884082655883</v>
          </cell>
          <cell r="AG23">
            <v>4675.5943213275805</v>
          </cell>
          <cell r="AH23">
            <v>4710.6612787375379</v>
          </cell>
          <cell r="AI23">
            <v>4745.9912383280689</v>
          </cell>
          <cell r="AJ23">
            <v>4781.5861726155308</v>
          </cell>
          <cell r="AK23">
            <v>4817.4480689101465</v>
          </cell>
        </row>
        <row r="24">
          <cell r="B24" t="str">
            <v>% live births</v>
          </cell>
          <cell r="C24">
            <v>0.27</v>
          </cell>
          <cell r="D24">
            <v>0.27</v>
          </cell>
          <cell r="E24">
            <v>0.27</v>
          </cell>
          <cell r="F24">
            <v>0.27</v>
          </cell>
          <cell r="G24">
            <v>0.27</v>
          </cell>
          <cell r="H24">
            <v>0.27</v>
          </cell>
          <cell r="I24">
            <v>0.27</v>
          </cell>
          <cell r="J24">
            <v>0.27</v>
          </cell>
          <cell r="K24">
            <v>0.27</v>
          </cell>
          <cell r="L24">
            <v>0.27</v>
          </cell>
          <cell r="M24">
            <v>0.27</v>
          </cell>
          <cell r="N24">
            <v>0.27</v>
          </cell>
          <cell r="O24">
            <v>0.27</v>
          </cell>
          <cell r="P24">
            <v>0.27</v>
          </cell>
          <cell r="Q24">
            <v>0.27</v>
          </cell>
          <cell r="R24">
            <v>0.27</v>
          </cell>
          <cell r="S24">
            <v>0.27</v>
          </cell>
          <cell r="T24">
            <v>0.27</v>
          </cell>
          <cell r="U24">
            <v>0.27</v>
          </cell>
          <cell r="V24">
            <v>0.27</v>
          </cell>
          <cell r="W24">
            <v>0.27</v>
          </cell>
          <cell r="X24">
            <v>0.27</v>
          </cell>
          <cell r="Y24">
            <v>0.27</v>
          </cell>
          <cell r="Z24">
            <v>0.27</v>
          </cell>
          <cell r="AA24">
            <v>0.27</v>
          </cell>
          <cell r="AB24">
            <v>0.27</v>
          </cell>
          <cell r="AC24">
            <v>0.27</v>
          </cell>
          <cell r="AD24">
            <v>0.27</v>
          </cell>
          <cell r="AE24">
            <v>0.27</v>
          </cell>
          <cell r="AF24">
            <v>0.27</v>
          </cell>
          <cell r="AG24">
            <v>0.27</v>
          </cell>
          <cell r="AH24">
            <v>0.27</v>
          </cell>
          <cell r="AI24">
            <v>0.27</v>
          </cell>
          <cell r="AJ24">
            <v>0.27</v>
          </cell>
          <cell r="AK24">
            <v>0.27</v>
          </cell>
        </row>
        <row r="25">
          <cell r="B25" t="str">
            <v>% patients</v>
          </cell>
          <cell r="C25">
            <v>0.5</v>
          </cell>
          <cell r="D25">
            <v>0.5</v>
          </cell>
          <cell r="E25">
            <v>0.5</v>
          </cell>
          <cell r="F25">
            <v>0.5</v>
          </cell>
          <cell r="G25">
            <v>0.5</v>
          </cell>
          <cell r="H25">
            <v>0.5</v>
          </cell>
          <cell r="I25">
            <v>0.5</v>
          </cell>
          <cell r="J25">
            <v>0.5</v>
          </cell>
          <cell r="K25">
            <v>0.5</v>
          </cell>
          <cell r="L25">
            <v>0.5</v>
          </cell>
          <cell r="M25">
            <v>0.5</v>
          </cell>
          <cell r="N25">
            <v>0.5</v>
          </cell>
          <cell r="O25">
            <v>0.5</v>
          </cell>
          <cell r="P25">
            <v>0.5</v>
          </cell>
          <cell r="Q25">
            <v>0.5</v>
          </cell>
          <cell r="R25">
            <v>0.5</v>
          </cell>
          <cell r="S25">
            <v>0.5</v>
          </cell>
          <cell r="T25">
            <v>0.5</v>
          </cell>
          <cell r="U25">
            <v>0.5</v>
          </cell>
          <cell r="V25">
            <v>0.5</v>
          </cell>
          <cell r="W25">
            <v>0.5</v>
          </cell>
          <cell r="X25">
            <v>0.5</v>
          </cell>
          <cell r="Y25">
            <v>0.5</v>
          </cell>
          <cell r="Z25">
            <v>0.5</v>
          </cell>
          <cell r="AA25">
            <v>0.5</v>
          </cell>
          <cell r="AB25">
            <v>0.5</v>
          </cell>
          <cell r="AC25">
            <v>0.5</v>
          </cell>
          <cell r="AD25">
            <v>0.5</v>
          </cell>
          <cell r="AE25">
            <v>0.5</v>
          </cell>
          <cell r="AF25">
            <v>0.5</v>
          </cell>
          <cell r="AG25">
            <v>0.5</v>
          </cell>
          <cell r="AH25">
            <v>0.5</v>
          </cell>
          <cell r="AI25">
            <v>0.5</v>
          </cell>
          <cell r="AJ25">
            <v>0.5</v>
          </cell>
          <cell r="AK25">
            <v>0.5</v>
          </cell>
        </row>
        <row r="26">
          <cell r="B26" t="str">
            <v>Patients on Spinraza</v>
          </cell>
          <cell r="C26">
            <v>0</v>
          </cell>
          <cell r="D26">
            <v>0</v>
          </cell>
          <cell r="E26">
            <v>0</v>
          </cell>
          <cell r="F26">
            <v>0</v>
          </cell>
          <cell r="G26">
            <v>0</v>
          </cell>
          <cell r="H26">
            <v>0</v>
          </cell>
          <cell r="I26">
            <v>0</v>
          </cell>
          <cell r="J26">
            <v>0</v>
          </cell>
          <cell r="K26">
            <v>0</v>
          </cell>
          <cell r="L26">
            <v>0</v>
          </cell>
          <cell r="M26">
            <v>0</v>
          </cell>
          <cell r="N26">
            <v>0</v>
          </cell>
          <cell r="O26">
            <v>0</v>
          </cell>
          <cell r="P26">
            <v>87.185153192363885</v>
          </cell>
          <cell r="Q26">
            <v>414.90379605394162</v>
          </cell>
          <cell r="R26">
            <v>765.72550936292816</v>
          </cell>
          <cell r="S26">
            <v>1052.1013361321966</v>
          </cell>
          <cell r="T26">
            <v>579.97894868535764</v>
          </cell>
          <cell r="U26">
            <v>1317.5885011420444</v>
          </cell>
          <cell r="V26">
            <v>1540.0607385376193</v>
          </cell>
          <cell r="W26">
            <v>1719.2762967981673</v>
          </cell>
          <cell r="X26">
            <v>1854.990213807343</v>
          </cell>
          <cell r="Y26">
            <v>1607.9789375712935</v>
          </cell>
          <cell r="Z26">
            <v>2129.9169817684988</v>
          </cell>
          <cell r="AA26">
            <v>2503.5399189870564</v>
          </cell>
          <cell r="AB26">
            <v>2702.4819304065632</v>
          </cell>
          <cell r="AC26">
            <v>2813.5088963807671</v>
          </cell>
          <cell r="AD26">
            <v>2743.1711739712478</v>
          </cell>
          <cell r="AE26">
            <v>2671.6201258501646</v>
          </cell>
          <cell r="AF26">
            <v>2598.8415086287296</v>
          </cell>
          <cell r="AG26">
            <v>2571.5768767301693</v>
          </cell>
          <cell r="AH26">
            <v>2543.7570905182706</v>
          </cell>
          <cell r="AI26">
            <v>1922.1264515228681</v>
          </cell>
          <cell r="AJ26">
            <v>1452.4067999319675</v>
          </cell>
          <cell r="AK26">
            <v>1097.4748881985929</v>
          </cell>
        </row>
        <row r="27">
          <cell r="B27" t="str">
            <v>% penetration</v>
          </cell>
          <cell r="C27">
            <v>0</v>
          </cell>
          <cell r="D27">
            <v>0</v>
          </cell>
          <cell r="E27">
            <v>0</v>
          </cell>
          <cell r="F27">
            <v>0</v>
          </cell>
          <cell r="G27">
            <v>0</v>
          </cell>
          <cell r="H27">
            <v>0</v>
          </cell>
          <cell r="I27">
            <v>0</v>
          </cell>
          <cell r="J27">
            <v>0</v>
          </cell>
          <cell r="K27">
            <v>0</v>
          </cell>
          <cell r="L27">
            <v>0</v>
          </cell>
          <cell r="M27">
            <v>0</v>
          </cell>
          <cell r="N27">
            <v>0</v>
          </cell>
          <cell r="O27">
            <v>0</v>
          </cell>
          <cell r="P27">
            <v>0.02</v>
          </cell>
          <cell r="Q27">
            <v>9.5000000000000001E-2</v>
          </cell>
          <cell r="R27">
            <v>0.17499999999999999</v>
          </cell>
          <cell r="S27">
            <v>0.24</v>
          </cell>
          <cell r="T27">
            <v>0.13250000000000001</v>
          </cell>
          <cell r="U27">
            <v>0.3</v>
          </cell>
          <cell r="V27">
            <v>0.35</v>
          </cell>
          <cell r="W27">
            <v>0.39</v>
          </cell>
          <cell r="X27">
            <v>0.42</v>
          </cell>
          <cell r="Y27">
            <v>0.36499999999999999</v>
          </cell>
          <cell r="Z27">
            <v>0.48</v>
          </cell>
          <cell r="AA27">
            <v>0.56000000000000005</v>
          </cell>
          <cell r="AB27">
            <v>0.6</v>
          </cell>
          <cell r="AC27">
            <v>0.62</v>
          </cell>
          <cell r="AD27">
            <v>0.6</v>
          </cell>
          <cell r="AE27">
            <v>0.57999999999999996</v>
          </cell>
          <cell r="AF27">
            <v>0.56000000000000005</v>
          </cell>
          <cell r="AG27">
            <v>0.55000000000000004</v>
          </cell>
          <cell r="AH27">
            <v>0.54</v>
          </cell>
          <cell r="AI27">
            <v>0.40500000000000003</v>
          </cell>
          <cell r="AJ27">
            <v>0.30375000000000002</v>
          </cell>
          <cell r="AK27">
            <v>0.22781250000000003</v>
          </cell>
          <cell r="AL27">
            <v>0</v>
          </cell>
          <cell r="AM27">
            <v>0.04</v>
          </cell>
        </row>
        <row r="28">
          <cell r="C28">
            <v>0</v>
          </cell>
          <cell r="K28">
            <v>0</v>
          </cell>
          <cell r="L28">
            <v>0</v>
          </cell>
          <cell r="M28">
            <v>0</v>
          </cell>
          <cell r="N28">
            <v>0</v>
          </cell>
          <cell r="P28">
            <v>0</v>
          </cell>
          <cell r="Q28">
            <v>0</v>
          </cell>
          <cell r="R28">
            <v>0</v>
          </cell>
          <cell r="S28">
            <v>0</v>
          </cell>
          <cell r="U28">
            <v>0</v>
          </cell>
          <cell r="V28">
            <v>0</v>
          </cell>
          <cell r="W28">
            <v>0</v>
          </cell>
          <cell r="X28">
            <v>0</v>
          </cell>
          <cell r="Y28">
            <v>0</v>
          </cell>
        </row>
        <row r="29">
          <cell r="B29" t="str">
            <v>Type III SMA</v>
          </cell>
          <cell r="C29">
            <v>3073.1988510769229</v>
          </cell>
          <cell r="D29">
            <v>3098.4089818461543</v>
          </cell>
          <cell r="E29">
            <v>3122.4527273846156</v>
          </cell>
          <cell r="F29">
            <v>3144.1915138461541</v>
          </cell>
          <cell r="G29">
            <v>3167.4049387</v>
          </cell>
          <cell r="H29">
            <v>3190.8119632419061</v>
          </cell>
          <cell r="I29">
            <v>3214.7430529662206</v>
          </cell>
          <cell r="J29">
            <v>3238.8536258634681</v>
          </cell>
          <cell r="K29">
            <v>3254.0144754344842</v>
          </cell>
          <cell r="L29">
            <v>3260.0986674233354</v>
          </cell>
          <cell r="M29">
            <v>3266.1942353272093</v>
          </cell>
          <cell r="N29">
            <v>3272.3012004162179</v>
          </cell>
          <cell r="O29">
            <v>3263.1521446503116</v>
          </cell>
          <cell r="P29">
            <v>3278.4267339053899</v>
          </cell>
          <cell r="Q29">
            <v>3284.5565707026885</v>
          </cell>
          <cell r="R29">
            <v>3290.6978687593692</v>
          </cell>
          <cell r="S29">
            <v>3296.8506495051156</v>
          </cell>
          <cell r="T29">
            <v>3287.6329557181407</v>
          </cell>
          <cell r="U29">
            <v>3303.0221379548252</v>
          </cell>
          <cell r="V29">
            <v>3309.1979619969279</v>
          </cell>
          <cell r="W29">
            <v>3315.3853332830427</v>
          </cell>
          <cell r="X29">
            <v>3321.584273403621</v>
          </cell>
          <cell r="Y29">
            <v>3312.2974266596043</v>
          </cell>
          <cell r="Z29">
            <v>3337.1396573595516</v>
          </cell>
          <cell r="AA29">
            <v>3362.168204789748</v>
          </cell>
          <cell r="AB29">
            <v>3387.3844663256709</v>
          </cell>
          <cell r="AC29">
            <v>3412.7898498231148</v>
          </cell>
          <cell r="AD29">
            <v>3438.3857736967875</v>
          </cell>
          <cell r="AE29">
            <v>3464.1736669995139</v>
          </cell>
          <cell r="AF29">
            <v>3490.1549695020108</v>
          </cell>
          <cell r="AG29">
            <v>3516.3311317732764</v>
          </cell>
          <cell r="AH29">
            <v>3542.7036152615756</v>
          </cell>
          <cell r="AI29">
            <v>3569.2738923760376</v>
          </cell>
          <cell r="AJ29">
            <v>3596.0434465688586</v>
          </cell>
          <cell r="AK29">
            <v>3623.013772418125</v>
          </cell>
        </row>
        <row r="30">
          <cell r="B30" t="str">
            <v>% live births</v>
          </cell>
          <cell r="C30">
            <v>0.12</v>
          </cell>
          <cell r="D30">
            <v>0.12</v>
          </cell>
          <cell r="E30">
            <v>0.12</v>
          </cell>
          <cell r="F30">
            <v>0.12</v>
          </cell>
          <cell r="G30">
            <v>0.12</v>
          </cell>
          <cell r="H30">
            <v>0.12</v>
          </cell>
          <cell r="I30">
            <v>0.12</v>
          </cell>
          <cell r="J30">
            <v>0.12</v>
          </cell>
          <cell r="K30">
            <v>0.12</v>
          </cell>
          <cell r="L30">
            <v>0.12</v>
          </cell>
          <cell r="M30">
            <v>0.12</v>
          </cell>
          <cell r="N30">
            <v>0.12</v>
          </cell>
          <cell r="O30">
            <v>0.12</v>
          </cell>
          <cell r="P30">
            <v>0.12</v>
          </cell>
          <cell r="Q30">
            <v>0.12</v>
          </cell>
          <cell r="R30">
            <v>0.12</v>
          </cell>
          <cell r="S30">
            <v>0.12</v>
          </cell>
          <cell r="T30">
            <v>0.12</v>
          </cell>
          <cell r="U30">
            <v>0.12</v>
          </cell>
          <cell r="V30">
            <v>0.12</v>
          </cell>
          <cell r="W30">
            <v>0.12</v>
          </cell>
          <cell r="X30">
            <v>0.12</v>
          </cell>
          <cell r="Y30">
            <v>0.12</v>
          </cell>
          <cell r="Z30">
            <v>0.12</v>
          </cell>
          <cell r="AA30">
            <v>0.12</v>
          </cell>
          <cell r="AB30">
            <v>0.12</v>
          </cell>
          <cell r="AC30">
            <v>0.12</v>
          </cell>
          <cell r="AD30">
            <v>0.12</v>
          </cell>
          <cell r="AE30">
            <v>0.12</v>
          </cell>
          <cell r="AF30">
            <v>0.12</v>
          </cell>
          <cell r="AG30">
            <v>0.12</v>
          </cell>
          <cell r="AH30">
            <v>0.12</v>
          </cell>
          <cell r="AI30">
            <v>0.12</v>
          </cell>
          <cell r="AJ30">
            <v>0.12</v>
          </cell>
          <cell r="AK30">
            <v>0.12</v>
          </cell>
        </row>
        <row r="31">
          <cell r="B31" t="str">
            <v>% patients</v>
          </cell>
          <cell r="C31">
            <v>0.38</v>
          </cell>
          <cell r="D31">
            <v>0.38</v>
          </cell>
          <cell r="E31">
            <v>0.38</v>
          </cell>
          <cell r="F31">
            <v>0.38</v>
          </cell>
          <cell r="G31">
            <v>0.38</v>
          </cell>
          <cell r="H31">
            <v>0.38</v>
          </cell>
          <cell r="I31">
            <v>0.38</v>
          </cell>
          <cell r="J31">
            <v>0.38</v>
          </cell>
          <cell r="K31">
            <v>0.38</v>
          </cell>
          <cell r="L31">
            <v>0.38</v>
          </cell>
          <cell r="M31">
            <v>0.38</v>
          </cell>
          <cell r="N31">
            <v>0.38</v>
          </cell>
          <cell r="O31">
            <v>0.38</v>
          </cell>
          <cell r="P31">
            <v>0.38</v>
          </cell>
          <cell r="Q31">
            <v>0.38</v>
          </cell>
          <cell r="R31">
            <v>0.38</v>
          </cell>
          <cell r="S31">
            <v>0.38</v>
          </cell>
          <cell r="T31">
            <v>0.38</v>
          </cell>
          <cell r="U31">
            <v>0.38</v>
          </cell>
          <cell r="V31">
            <v>0.38</v>
          </cell>
          <cell r="W31">
            <v>0.38</v>
          </cell>
          <cell r="X31">
            <v>0.38</v>
          </cell>
          <cell r="Y31">
            <v>0.38</v>
          </cell>
          <cell r="Z31">
            <v>0.38</v>
          </cell>
          <cell r="AA31">
            <v>0.38</v>
          </cell>
          <cell r="AB31">
            <v>0.38</v>
          </cell>
          <cell r="AC31">
            <v>0.38</v>
          </cell>
          <cell r="AD31">
            <v>0.38</v>
          </cell>
          <cell r="AE31">
            <v>0.38</v>
          </cell>
          <cell r="AF31">
            <v>0.38</v>
          </cell>
          <cell r="AG31">
            <v>0.38</v>
          </cell>
          <cell r="AH31">
            <v>0.38</v>
          </cell>
          <cell r="AI31">
            <v>0.38</v>
          </cell>
          <cell r="AJ31">
            <v>0.38</v>
          </cell>
          <cell r="AK31">
            <v>0.38</v>
          </cell>
        </row>
        <row r="32">
          <cell r="B32" t="str">
            <v>Patients on Spinraza</v>
          </cell>
          <cell r="C32">
            <v>0</v>
          </cell>
          <cell r="D32">
            <v>0</v>
          </cell>
          <cell r="E32">
            <v>0</v>
          </cell>
          <cell r="F32">
            <v>0</v>
          </cell>
          <cell r="G32">
            <v>0</v>
          </cell>
          <cell r="H32">
            <v>0</v>
          </cell>
          <cell r="I32">
            <v>0</v>
          </cell>
          <cell r="J32">
            <v>0</v>
          </cell>
          <cell r="K32">
            <v>0</v>
          </cell>
          <cell r="L32">
            <v>0</v>
          </cell>
          <cell r="M32">
            <v>0</v>
          </cell>
          <cell r="N32">
            <v>0</v>
          </cell>
          <cell r="O32">
            <v>0</v>
          </cell>
          <cell r="P32">
            <v>32.784267339053898</v>
          </cell>
          <cell r="Q32">
            <v>197.0733942421613</v>
          </cell>
          <cell r="R32">
            <v>394.88374425112431</v>
          </cell>
          <cell r="S32">
            <v>527.49610392081854</v>
          </cell>
          <cell r="T32">
            <v>288.05937743828952</v>
          </cell>
          <cell r="U32">
            <v>660.60442759096509</v>
          </cell>
          <cell r="V32">
            <v>794.20751087926271</v>
          </cell>
          <cell r="W32">
            <v>895.15403998642159</v>
          </cell>
          <cell r="X32">
            <v>996.47528202108629</v>
          </cell>
          <cell r="Y32">
            <v>836.61031511943384</v>
          </cell>
          <cell r="Z32">
            <v>1134.6274835022477</v>
          </cell>
          <cell r="AA32">
            <v>1344.8672819158992</v>
          </cell>
          <cell r="AB32">
            <v>1524.3230098465519</v>
          </cell>
          <cell r="AC32">
            <v>1672.2670264133262</v>
          </cell>
          <cell r="AD32">
            <v>1616.04131363749</v>
          </cell>
          <cell r="AE32">
            <v>1558.8781501497813</v>
          </cell>
          <cell r="AF32">
            <v>1535.6681865808848</v>
          </cell>
          <cell r="AG32">
            <v>1512.0223866625088</v>
          </cell>
          <cell r="AH32">
            <v>1487.9355184098617</v>
          </cell>
          <cell r="AI32">
            <v>1124.3212760984518</v>
          </cell>
          <cell r="AJ32">
            <v>849.56526425189293</v>
          </cell>
          <cell r="AK32">
            <v>641.9527528003365</v>
          </cell>
        </row>
        <row r="33">
          <cell r="B33" t="str">
            <v>% penetration</v>
          </cell>
          <cell r="C33">
            <v>0</v>
          </cell>
          <cell r="D33">
            <v>0</v>
          </cell>
          <cell r="E33">
            <v>0</v>
          </cell>
          <cell r="F33">
            <v>0</v>
          </cell>
          <cell r="G33">
            <v>0</v>
          </cell>
          <cell r="H33">
            <v>0</v>
          </cell>
          <cell r="I33">
            <v>0</v>
          </cell>
          <cell r="J33">
            <v>0</v>
          </cell>
          <cell r="K33">
            <v>0</v>
          </cell>
          <cell r="L33">
            <v>0</v>
          </cell>
          <cell r="M33">
            <v>0</v>
          </cell>
          <cell r="N33">
            <v>0</v>
          </cell>
          <cell r="O33">
            <v>0</v>
          </cell>
          <cell r="P33">
            <v>0.01</v>
          </cell>
          <cell r="Q33">
            <v>0.06</v>
          </cell>
          <cell r="R33">
            <v>0.12</v>
          </cell>
          <cell r="S33">
            <v>0.16</v>
          </cell>
          <cell r="T33">
            <v>8.7499999999999994E-2</v>
          </cell>
          <cell r="U33">
            <v>0.2</v>
          </cell>
          <cell r="V33">
            <v>0.24</v>
          </cell>
          <cell r="W33">
            <v>0.27</v>
          </cell>
          <cell r="X33">
            <v>0.3</v>
          </cell>
          <cell r="Y33">
            <v>0.2525</v>
          </cell>
          <cell r="Z33">
            <v>0.34</v>
          </cell>
          <cell r="AA33">
            <v>0.4</v>
          </cell>
          <cell r="AB33">
            <v>0.45</v>
          </cell>
          <cell r="AC33">
            <v>0.49</v>
          </cell>
          <cell r="AD33">
            <v>0.47</v>
          </cell>
          <cell r="AE33">
            <v>0.45</v>
          </cell>
          <cell r="AF33">
            <v>0.44</v>
          </cell>
          <cell r="AG33">
            <v>0.43</v>
          </cell>
          <cell r="AH33">
            <v>0.42</v>
          </cell>
          <cell r="AI33">
            <v>0.315</v>
          </cell>
          <cell r="AJ33">
            <v>0.23625000000000002</v>
          </cell>
          <cell r="AK33">
            <v>0.1771875</v>
          </cell>
          <cell r="AL33">
            <v>0</v>
          </cell>
          <cell r="AM33">
            <v>0.04</v>
          </cell>
        </row>
        <row r="34">
          <cell r="C34">
            <v>0</v>
          </cell>
          <cell r="K34">
            <v>0</v>
          </cell>
          <cell r="L34">
            <v>0</v>
          </cell>
          <cell r="M34">
            <v>0</v>
          </cell>
          <cell r="N34">
            <v>0</v>
          </cell>
          <cell r="P34">
            <v>0</v>
          </cell>
          <cell r="Q34">
            <v>0</v>
          </cell>
          <cell r="R34">
            <v>0</v>
          </cell>
          <cell r="S34">
            <v>0</v>
          </cell>
          <cell r="U34">
            <v>0</v>
          </cell>
          <cell r="V34">
            <v>0</v>
          </cell>
          <cell r="W34">
            <v>0</v>
          </cell>
          <cell r="X34">
            <v>0</v>
          </cell>
          <cell r="Y34">
            <v>0</v>
          </cell>
        </row>
        <row r="35">
          <cell r="B35" t="str">
            <v>Type IV SMA</v>
          </cell>
          <cell r="C35">
            <v>163.31224784615384</v>
          </cell>
          <cell r="D35">
            <v>164.59611130769233</v>
          </cell>
          <cell r="E35">
            <v>165.81307523076924</v>
          </cell>
          <cell r="F35">
            <v>166.94048230769232</v>
          </cell>
          <cell r="G35">
            <v>168.16186830000001</v>
          </cell>
          <cell r="H35">
            <v>169.39403960405468</v>
          </cell>
          <cell r="I35">
            <v>170.66449490108511</v>
          </cell>
          <cell r="J35">
            <v>171.94447861284326</v>
          </cell>
          <cell r="K35">
            <v>172.74933881214332</v>
          </cell>
          <cell r="L35">
            <v>173.07233680468909</v>
          </cell>
          <cell r="M35">
            <v>173.39593872257484</v>
          </cell>
          <cell r="N35">
            <v>173.72014569498984</v>
          </cell>
          <cell r="O35">
            <v>173.23444000859925</v>
          </cell>
          <cell r="P35">
            <v>174.04533842787859</v>
          </cell>
          <cell r="Q35">
            <v>174.37075961507793</v>
          </cell>
          <cell r="R35">
            <v>174.69678925838434</v>
          </cell>
          <cell r="S35">
            <v>175.02342849545838</v>
          </cell>
          <cell r="T35">
            <v>174.5340789491998</v>
          </cell>
          <cell r="U35">
            <v>175.35106088837568</v>
          </cell>
          <cell r="V35">
            <v>175.67892344951287</v>
          </cell>
          <cell r="W35">
            <v>176.00739903151492</v>
          </cell>
          <cell r="X35">
            <v>176.33648878057727</v>
          </cell>
          <cell r="Y35">
            <v>175.84346803749517</v>
          </cell>
          <cell r="Z35">
            <v>177.16229404777641</v>
          </cell>
          <cell r="AA35">
            <v>178.49101125313476</v>
          </cell>
          <cell r="AB35">
            <v>179.82969383753326</v>
          </cell>
          <cell r="AC35">
            <v>181.17841654131479</v>
          </cell>
          <cell r="AD35">
            <v>182.53725466537463</v>
          </cell>
          <cell r="AE35">
            <v>183.90628407536499</v>
          </cell>
          <cell r="AF35">
            <v>185.28558120593024</v>
          </cell>
          <cell r="AG35">
            <v>186.67522306497472</v>
          </cell>
          <cell r="AH35">
            <v>188.07528723796207</v>
          </cell>
          <cell r="AI35">
            <v>189.48585189224673</v>
          </cell>
          <cell r="AJ35">
            <v>190.90699578143864</v>
          </cell>
          <cell r="AK35">
            <v>192.3387982497994</v>
          </cell>
        </row>
        <row r="36">
          <cell r="B36" t="str">
            <v>% live births</v>
          </cell>
          <cell r="C36">
            <v>0.01</v>
          </cell>
          <cell r="D36">
            <v>0.01</v>
          </cell>
          <cell r="E36">
            <v>0.01</v>
          </cell>
          <cell r="F36">
            <v>0.01</v>
          </cell>
          <cell r="G36">
            <v>0.01</v>
          </cell>
          <cell r="H36">
            <v>0.01</v>
          </cell>
          <cell r="I36">
            <v>0.01</v>
          </cell>
          <cell r="J36">
            <v>0.01</v>
          </cell>
          <cell r="K36">
            <v>0.01</v>
          </cell>
          <cell r="L36">
            <v>0.01</v>
          </cell>
          <cell r="M36">
            <v>0.01</v>
          </cell>
          <cell r="N36">
            <v>0.01</v>
          </cell>
          <cell r="O36">
            <v>0.01</v>
          </cell>
          <cell r="P36">
            <v>0.01</v>
          </cell>
          <cell r="Q36">
            <v>0.01</v>
          </cell>
          <cell r="R36">
            <v>0.01</v>
          </cell>
          <cell r="S36">
            <v>0.01</v>
          </cell>
          <cell r="T36">
            <v>0.01</v>
          </cell>
          <cell r="U36">
            <v>0.01</v>
          </cell>
          <cell r="V36">
            <v>0.01</v>
          </cell>
          <cell r="W36">
            <v>0.01</v>
          </cell>
          <cell r="X36">
            <v>0.01</v>
          </cell>
          <cell r="Y36">
            <v>0.01</v>
          </cell>
          <cell r="Z36">
            <v>0.01</v>
          </cell>
          <cell r="AA36">
            <v>0.01</v>
          </cell>
          <cell r="AB36">
            <v>0.01</v>
          </cell>
          <cell r="AC36">
            <v>0.01</v>
          </cell>
          <cell r="AD36">
            <v>0.01</v>
          </cell>
          <cell r="AE36">
            <v>0.01</v>
          </cell>
          <cell r="AF36">
            <v>0.01</v>
          </cell>
          <cell r="AG36">
            <v>0.01</v>
          </cell>
          <cell r="AH36">
            <v>0.01</v>
          </cell>
          <cell r="AI36">
            <v>0.01</v>
          </cell>
          <cell r="AJ36">
            <v>0.01</v>
          </cell>
          <cell r="AK36">
            <v>0.01</v>
          </cell>
        </row>
        <row r="37">
          <cell r="B37" t="str">
            <v>% patients</v>
          </cell>
          <cell r="C37">
            <v>0.02</v>
          </cell>
          <cell r="D37">
            <v>0.02</v>
          </cell>
          <cell r="E37">
            <v>0.02</v>
          </cell>
          <cell r="F37">
            <v>0.02</v>
          </cell>
          <cell r="G37">
            <v>0.02</v>
          </cell>
          <cell r="H37">
            <v>0.02</v>
          </cell>
          <cell r="I37">
            <v>0.02</v>
          </cell>
          <cell r="J37">
            <v>0.02</v>
          </cell>
          <cell r="K37">
            <v>0.02</v>
          </cell>
          <cell r="L37">
            <v>0.02</v>
          </cell>
          <cell r="M37">
            <v>0.02</v>
          </cell>
          <cell r="N37">
            <v>0.02</v>
          </cell>
          <cell r="O37">
            <v>0.02</v>
          </cell>
          <cell r="P37">
            <v>0.02</v>
          </cell>
          <cell r="Q37">
            <v>0.02</v>
          </cell>
          <cell r="R37">
            <v>0.02</v>
          </cell>
          <cell r="S37">
            <v>0.02</v>
          </cell>
          <cell r="T37">
            <v>0.02</v>
          </cell>
          <cell r="U37">
            <v>0.02</v>
          </cell>
          <cell r="V37">
            <v>0.02</v>
          </cell>
          <cell r="W37">
            <v>0.02</v>
          </cell>
          <cell r="X37">
            <v>0.02</v>
          </cell>
          <cell r="Y37">
            <v>0.02</v>
          </cell>
          <cell r="Z37">
            <v>0.02</v>
          </cell>
          <cell r="AA37">
            <v>0.02</v>
          </cell>
          <cell r="AB37">
            <v>0.02</v>
          </cell>
          <cell r="AC37">
            <v>0.02</v>
          </cell>
          <cell r="AD37">
            <v>0.02</v>
          </cell>
          <cell r="AE37">
            <v>0.02</v>
          </cell>
          <cell r="AF37">
            <v>0.02</v>
          </cell>
          <cell r="AG37">
            <v>0.02</v>
          </cell>
          <cell r="AH37">
            <v>0.02</v>
          </cell>
          <cell r="AI37">
            <v>0.02</v>
          </cell>
          <cell r="AJ37">
            <v>0.02</v>
          </cell>
          <cell r="AK37">
            <v>0.02</v>
          </cell>
        </row>
        <row r="38">
          <cell r="B38" t="str">
            <v>Patients on Spinraza</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row>
        <row r="39">
          <cell r="B39" t="str">
            <v>% penetration</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row>
        <row r="40">
          <cell r="B40">
            <v>0</v>
          </cell>
          <cell r="C40">
            <v>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row>
        <row r="41">
          <cell r="K41">
            <v>0</v>
          </cell>
          <cell r="L41">
            <v>0</v>
          </cell>
          <cell r="M41">
            <v>0</v>
          </cell>
          <cell r="N41">
            <v>0</v>
          </cell>
          <cell r="P41">
            <v>0</v>
          </cell>
          <cell r="Q41">
            <v>0</v>
          </cell>
          <cell r="R41">
            <v>0</v>
          </cell>
          <cell r="S41">
            <v>0</v>
          </cell>
          <cell r="U41">
            <v>0</v>
          </cell>
          <cell r="V41">
            <v>0</v>
          </cell>
          <cell r="W41">
            <v>0</v>
          </cell>
          <cell r="X41">
            <v>0</v>
          </cell>
        </row>
        <row r="42">
          <cell r="B42" t="str">
            <v>Check</v>
          </cell>
          <cell r="K42">
            <v>0</v>
          </cell>
          <cell r="L42">
            <v>0</v>
          </cell>
          <cell r="M42">
            <v>0</v>
          </cell>
          <cell r="N42">
            <v>0</v>
          </cell>
          <cell r="P42">
            <v>0</v>
          </cell>
          <cell r="Q42">
            <v>0</v>
          </cell>
          <cell r="R42">
            <v>0</v>
          </cell>
          <cell r="S42">
            <v>0</v>
          </cell>
          <cell r="U42">
            <v>0</v>
          </cell>
          <cell r="V42">
            <v>0</v>
          </cell>
          <cell r="W42">
            <v>0</v>
          </cell>
          <cell r="X42">
            <v>0</v>
          </cell>
        </row>
        <row r="43">
          <cell r="B43" t="str">
            <v>% live births</v>
          </cell>
          <cell r="C43">
            <v>1</v>
          </cell>
          <cell r="D43">
            <v>1</v>
          </cell>
          <cell r="E43">
            <v>1</v>
          </cell>
          <cell r="F43">
            <v>1</v>
          </cell>
          <cell r="G43">
            <v>1</v>
          </cell>
          <cell r="H43">
            <v>1</v>
          </cell>
          <cell r="I43">
            <v>1</v>
          </cell>
          <cell r="J43">
            <v>1</v>
          </cell>
          <cell r="K43">
            <v>1</v>
          </cell>
          <cell r="L43">
            <v>1</v>
          </cell>
          <cell r="M43">
            <v>1</v>
          </cell>
          <cell r="N43">
            <v>1</v>
          </cell>
          <cell r="O43">
            <v>1</v>
          </cell>
          <cell r="P43">
            <v>1</v>
          </cell>
          <cell r="Q43">
            <v>1</v>
          </cell>
          <cell r="R43">
            <v>1</v>
          </cell>
          <cell r="S43">
            <v>1</v>
          </cell>
          <cell r="T43">
            <v>1</v>
          </cell>
          <cell r="U43">
            <v>1</v>
          </cell>
          <cell r="V43">
            <v>1</v>
          </cell>
          <cell r="W43">
            <v>1</v>
          </cell>
          <cell r="X43">
            <v>1</v>
          </cell>
          <cell r="Y43">
            <v>1</v>
          </cell>
          <cell r="Z43">
            <v>1</v>
          </cell>
          <cell r="AA43">
            <v>1</v>
          </cell>
          <cell r="AB43">
            <v>1</v>
          </cell>
          <cell r="AC43">
            <v>1</v>
          </cell>
          <cell r="AD43">
            <v>1</v>
          </cell>
          <cell r="AE43">
            <v>1</v>
          </cell>
          <cell r="AF43">
            <v>1</v>
          </cell>
          <cell r="AG43">
            <v>1</v>
          </cell>
          <cell r="AH43">
            <v>1</v>
          </cell>
          <cell r="AI43">
            <v>1</v>
          </cell>
          <cell r="AJ43">
            <v>1</v>
          </cell>
          <cell r="AK43">
            <v>1</v>
          </cell>
        </row>
        <row r="44">
          <cell r="B44" t="str">
            <v>% patients</v>
          </cell>
          <cell r="C44">
            <v>1</v>
          </cell>
          <cell r="D44">
            <v>1</v>
          </cell>
          <cell r="E44">
            <v>1</v>
          </cell>
          <cell r="F44">
            <v>1</v>
          </cell>
          <cell r="G44">
            <v>1</v>
          </cell>
          <cell r="H44">
            <v>1</v>
          </cell>
          <cell r="I44">
            <v>1</v>
          </cell>
          <cell r="J44">
            <v>1</v>
          </cell>
          <cell r="K44">
            <v>1</v>
          </cell>
          <cell r="L44">
            <v>1</v>
          </cell>
          <cell r="M44">
            <v>1</v>
          </cell>
          <cell r="N44">
            <v>1</v>
          </cell>
          <cell r="O44">
            <v>1</v>
          </cell>
          <cell r="P44">
            <v>1</v>
          </cell>
          <cell r="Q44">
            <v>1</v>
          </cell>
          <cell r="R44">
            <v>1</v>
          </cell>
          <cell r="S44">
            <v>1</v>
          </cell>
          <cell r="T44">
            <v>1</v>
          </cell>
          <cell r="U44">
            <v>1</v>
          </cell>
          <cell r="V44">
            <v>1</v>
          </cell>
          <cell r="W44">
            <v>1</v>
          </cell>
          <cell r="X44">
            <v>1</v>
          </cell>
          <cell r="Y44">
            <v>1</v>
          </cell>
          <cell r="Z44">
            <v>1</v>
          </cell>
          <cell r="AA44">
            <v>1</v>
          </cell>
          <cell r="AB44">
            <v>1</v>
          </cell>
          <cell r="AC44">
            <v>1</v>
          </cell>
          <cell r="AD44">
            <v>1</v>
          </cell>
          <cell r="AE44">
            <v>1</v>
          </cell>
          <cell r="AF44">
            <v>1</v>
          </cell>
          <cell r="AG44">
            <v>1</v>
          </cell>
          <cell r="AH44">
            <v>1</v>
          </cell>
          <cell r="AI44">
            <v>1</v>
          </cell>
          <cell r="AJ44">
            <v>1</v>
          </cell>
          <cell r="AK44">
            <v>1</v>
          </cell>
        </row>
        <row r="45">
          <cell r="K45">
            <v>0</v>
          </cell>
          <cell r="L45">
            <v>0</v>
          </cell>
          <cell r="M45">
            <v>0</v>
          </cell>
          <cell r="N45">
            <v>0</v>
          </cell>
          <cell r="P45">
            <v>0</v>
          </cell>
          <cell r="Q45">
            <v>0</v>
          </cell>
          <cell r="R45">
            <v>0</v>
          </cell>
          <cell r="S45">
            <v>0</v>
          </cell>
          <cell r="U45">
            <v>0</v>
          </cell>
          <cell r="V45">
            <v>0</v>
          </cell>
          <cell r="W45">
            <v>0</v>
          </cell>
          <cell r="X45">
            <v>0</v>
          </cell>
        </row>
        <row r="46">
          <cell r="K46">
            <v>0</v>
          </cell>
          <cell r="L46">
            <v>0</v>
          </cell>
          <cell r="M46">
            <v>0</v>
          </cell>
          <cell r="N46">
            <v>0</v>
          </cell>
          <cell r="P46">
            <v>2.1973711348257173E-2</v>
          </cell>
          <cell r="Q46">
            <v>8.9467995670225592E-2</v>
          </cell>
          <cell r="R46">
            <v>0.15905576014077169</v>
          </cell>
          <cell r="S46">
            <v>0.21568699897031055</v>
          </cell>
          <cell r="T46">
            <v>0.12169805684543918</v>
          </cell>
          <cell r="U46">
            <v>0.26780176567840841</v>
          </cell>
          <cell r="V46">
            <v>0.31423801139317287</v>
          </cell>
          <cell r="W46">
            <v>0.35249785649581877</v>
          </cell>
          <cell r="X46">
            <v>0.38625545119836441</v>
          </cell>
          <cell r="Y46">
            <v>0.33029017623377221</v>
          </cell>
          <cell r="Z46">
            <v>0.4600033891551778</v>
          </cell>
          <cell r="AA46">
            <v>0.52564476313593533</v>
          </cell>
          <cell r="AB46">
            <v>0.56549010001999944</v>
          </cell>
          <cell r="AC46">
            <v>0.58949426071757449</v>
          </cell>
          <cell r="AD46">
            <v>0.56961484222400616</v>
          </cell>
          <cell r="AE46">
            <v>0.55011827377568912</v>
          </cell>
          <cell r="AF46">
            <v>0.535296843446601</v>
          </cell>
          <cell r="AG46">
            <v>0.52416123041589291</v>
          </cell>
          <cell r="AH46">
            <v>0.5118946632125948</v>
          </cell>
          <cell r="AI46">
            <v>0.40240883154782248</v>
          </cell>
          <cell r="AJ46">
            <v>0.31811946211848408</v>
          </cell>
          <cell r="AK46">
            <v>0.25254542117282613</v>
          </cell>
        </row>
        <row r="47">
          <cell r="B47" t="str">
            <v>Total Patients on Spinraza</v>
          </cell>
          <cell r="C47">
            <v>0</v>
          </cell>
          <cell r="D47">
            <v>0</v>
          </cell>
          <cell r="E47">
            <v>0</v>
          </cell>
          <cell r="F47">
            <v>0</v>
          </cell>
          <cell r="G47">
            <v>0</v>
          </cell>
          <cell r="H47">
            <v>0</v>
          </cell>
          <cell r="I47">
            <v>0</v>
          </cell>
          <cell r="J47">
            <v>0</v>
          </cell>
          <cell r="K47">
            <v>0</v>
          </cell>
          <cell r="L47">
            <v>0</v>
          </cell>
          <cell r="M47">
            <v>0</v>
          </cell>
          <cell r="N47">
            <v>0</v>
          </cell>
          <cell r="O47">
            <v>0</v>
          </cell>
          <cell r="P47">
            <v>195.68407145696978</v>
          </cell>
          <cell r="Q47">
            <v>798.23548911721457</v>
          </cell>
          <cell r="R47">
            <v>1421.752463868705</v>
          </cell>
          <cell r="S47">
            <v>1931.5671888471891</v>
          </cell>
          <cell r="T47">
            <v>1086.8098033225197</v>
          </cell>
          <cell r="U47">
            <v>2402.7661149110227</v>
          </cell>
          <cell r="V47">
            <v>2824.672124113732</v>
          </cell>
          <cell r="W47">
            <v>3174.5127114028328</v>
          </cell>
          <cell r="X47">
            <v>3485.0296338335729</v>
          </cell>
          <cell r="Y47">
            <v>2971.7451460652901</v>
          </cell>
          <cell r="Z47">
            <v>4169.8649681073166</v>
          </cell>
          <cell r="AA47">
            <v>4800.6313500239776</v>
          </cell>
          <cell r="AB47">
            <v>5203.266569677643</v>
          </cell>
          <cell r="AC47">
            <v>5464.8180366868755</v>
          </cell>
          <cell r="AD47">
            <v>5320.1328388012334</v>
          </cell>
          <cell r="AE47">
            <v>5176.5725577435842</v>
          </cell>
          <cell r="AF47">
            <v>5074.8822666742271</v>
          </cell>
          <cell r="AG47">
            <v>5006.5809091240662</v>
          </cell>
          <cell r="AH47">
            <v>4926.0861236081246</v>
          </cell>
          <cell r="AI47">
            <v>3901.5210722834445</v>
          </cell>
          <cell r="AJ47">
            <v>3107.4328153688307</v>
          </cell>
          <cell r="AK47">
            <v>2485.3986717025468</v>
          </cell>
        </row>
        <row r="48">
          <cell r="B48" t="str">
            <v>% patients</v>
          </cell>
          <cell r="C48">
            <v>0</v>
          </cell>
          <cell r="D48">
            <v>0</v>
          </cell>
          <cell r="E48">
            <v>0</v>
          </cell>
          <cell r="F48">
            <v>0</v>
          </cell>
          <cell r="G48">
            <v>0</v>
          </cell>
          <cell r="H48">
            <v>0</v>
          </cell>
          <cell r="I48">
            <v>0</v>
          </cell>
          <cell r="J48">
            <v>0</v>
          </cell>
          <cell r="K48">
            <v>0</v>
          </cell>
          <cell r="L48">
            <v>0</v>
          </cell>
          <cell r="M48">
            <v>0</v>
          </cell>
          <cell r="N48">
            <v>0</v>
          </cell>
          <cell r="O48">
            <v>0</v>
          </cell>
          <cell r="P48">
            <v>2.3023925493578287E-2</v>
          </cell>
          <cell r="Q48">
            <v>9.3744039580934899E-2</v>
          </cell>
          <cell r="R48">
            <v>0.16665768985338208</v>
          </cell>
          <cell r="S48">
            <v>0.22599556877403862</v>
          </cell>
          <cell r="T48">
            <v>0.12751450809172854</v>
          </cell>
          <cell r="U48">
            <v>0.28060111477333233</v>
          </cell>
          <cell r="V48">
            <v>0.32925673987887605</v>
          </cell>
          <cell r="W48">
            <v>0.36934518051951598</v>
          </cell>
          <cell r="X48">
            <v>0.40471618967475681</v>
          </cell>
          <cell r="Y48">
            <v>0.34607610377435694</v>
          </cell>
          <cell r="Z48">
            <v>0.48198884525450619</v>
          </cell>
          <cell r="AA48">
            <v>0.55076749078581455</v>
          </cell>
          <cell r="AB48">
            <v>0.59251720038860223</v>
          </cell>
          <cell r="AC48">
            <v>0.61766861876657631</v>
          </cell>
          <cell r="AD48">
            <v>0.59683908100677108</v>
          </cell>
          <cell r="AE48">
            <v>0.57641069127232125</v>
          </cell>
          <cell r="AF48">
            <v>0.56088088375838707</v>
          </cell>
          <cell r="AG48">
            <v>0.54921305392841713</v>
          </cell>
          <cell r="AH48">
            <v>0.5363602169690791</v>
          </cell>
          <cell r="AI48">
            <v>0.42164160658503458</v>
          </cell>
          <cell r="AJ48">
            <v>0.33332370111679399</v>
          </cell>
          <cell r="AK48">
            <v>0.2646156067435862</v>
          </cell>
        </row>
        <row r="49">
          <cell r="B49" t="str">
            <v>Patients dosed with Spinraza in period</v>
          </cell>
          <cell r="C49">
            <v>0</v>
          </cell>
          <cell r="D49">
            <v>0</v>
          </cell>
          <cell r="E49">
            <v>0</v>
          </cell>
          <cell r="F49">
            <v>0</v>
          </cell>
          <cell r="G49">
            <v>0</v>
          </cell>
          <cell r="H49">
            <v>0</v>
          </cell>
          <cell r="I49">
            <v>0</v>
          </cell>
          <cell r="J49">
            <v>0</v>
          </cell>
          <cell r="K49">
            <v>0</v>
          </cell>
          <cell r="L49">
            <v>0</v>
          </cell>
          <cell r="M49">
            <v>0</v>
          </cell>
          <cell r="N49">
            <v>0</v>
          </cell>
          <cell r="O49">
            <v>0</v>
          </cell>
          <cell r="P49">
            <v>175.6521739130435</v>
          </cell>
          <cell r="Q49">
            <v>649.17647058823525</v>
          </cell>
          <cell r="R49">
            <v>803.59024554534642</v>
          </cell>
          <cell r="S49">
            <v>1248.0413555401678</v>
          </cell>
          <cell r="T49">
            <v>719.11506139669825</v>
          </cell>
          <cell r="U49">
            <v>1646.8112738478212</v>
          </cell>
          <cell r="V49">
            <v>1961.6024154552358</v>
          </cell>
          <cell r="W49">
            <v>2239.3745667826147</v>
          </cell>
          <cell r="X49">
            <v>2505.344386713301</v>
          </cell>
          <cell r="Y49">
            <v>2088.2831606997433</v>
          </cell>
          <cell r="Z49">
            <v>4169.8649681073166</v>
          </cell>
          <cell r="AA49">
            <v>4800.6313500239776</v>
          </cell>
          <cell r="AB49">
            <v>5203.266569677643</v>
          </cell>
          <cell r="AC49">
            <v>5464.8180366868755</v>
          </cell>
          <cell r="AD49">
            <v>5320.1328388012334</v>
          </cell>
          <cell r="AE49">
            <v>5176.5725577435842</v>
          </cell>
          <cell r="AF49">
            <v>5074.8822666742271</v>
          </cell>
          <cell r="AG49">
            <v>5006.5809091240662</v>
          </cell>
          <cell r="AH49">
            <v>4926.0861236081246</v>
          </cell>
          <cell r="AI49">
            <v>3901.5210722834445</v>
          </cell>
          <cell r="AJ49">
            <v>3107.4328153688307</v>
          </cell>
          <cell r="AK49">
            <v>2485.3986717025468</v>
          </cell>
        </row>
        <row r="50">
          <cell r="C50">
            <v>0</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row>
        <row r="51">
          <cell r="B51" t="str">
            <v>Maintenance Dose</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row>
        <row r="52">
          <cell r="B52" t="str">
            <v>WAC price per vial</v>
          </cell>
          <cell r="C52">
            <v>125000</v>
          </cell>
          <cell r="D52">
            <v>125000</v>
          </cell>
          <cell r="E52">
            <v>125000</v>
          </cell>
          <cell r="F52">
            <v>125000</v>
          </cell>
          <cell r="G52">
            <v>125000</v>
          </cell>
          <cell r="H52">
            <v>125000</v>
          </cell>
          <cell r="I52">
            <v>125000</v>
          </cell>
          <cell r="J52">
            <v>125000</v>
          </cell>
          <cell r="K52">
            <v>125000</v>
          </cell>
          <cell r="L52">
            <v>125000</v>
          </cell>
          <cell r="M52">
            <v>125000</v>
          </cell>
          <cell r="N52">
            <v>125000</v>
          </cell>
          <cell r="O52">
            <v>125000</v>
          </cell>
          <cell r="P52">
            <v>125000</v>
          </cell>
          <cell r="Q52">
            <v>125000</v>
          </cell>
          <cell r="R52">
            <v>125000</v>
          </cell>
          <cell r="S52">
            <v>125000</v>
          </cell>
          <cell r="T52">
            <v>125000</v>
          </cell>
          <cell r="U52">
            <v>125000</v>
          </cell>
          <cell r="V52">
            <v>125000</v>
          </cell>
          <cell r="W52">
            <v>125000</v>
          </cell>
          <cell r="X52">
            <v>125000</v>
          </cell>
          <cell r="Y52">
            <v>125000</v>
          </cell>
          <cell r="Z52">
            <v>125000</v>
          </cell>
          <cell r="AA52">
            <v>125000</v>
          </cell>
          <cell r="AB52">
            <v>125000</v>
          </cell>
          <cell r="AC52">
            <v>125000</v>
          </cell>
          <cell r="AD52">
            <v>125000</v>
          </cell>
          <cell r="AE52">
            <v>125000</v>
          </cell>
          <cell r="AF52">
            <v>125000</v>
          </cell>
          <cell r="AG52">
            <v>125000</v>
          </cell>
          <cell r="AH52">
            <v>125000</v>
          </cell>
          <cell r="AI52">
            <v>125000</v>
          </cell>
          <cell r="AJ52">
            <v>125000</v>
          </cell>
          <cell r="AK52">
            <v>125000</v>
          </cell>
          <cell r="AM52">
            <v>0</v>
          </cell>
        </row>
        <row r="53">
          <cell r="B53" t="str">
            <v>price increase</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M53">
            <v>0</v>
          </cell>
        </row>
        <row r="54">
          <cell r="B54" t="str">
            <v>Gross to Net</v>
          </cell>
          <cell r="C54">
            <v>0.85</v>
          </cell>
          <cell r="D54">
            <v>0.85</v>
          </cell>
          <cell r="E54">
            <v>0.85</v>
          </cell>
          <cell r="F54">
            <v>0.85</v>
          </cell>
          <cell r="G54">
            <v>0.85</v>
          </cell>
          <cell r="H54">
            <v>0.85</v>
          </cell>
          <cell r="I54">
            <v>0.85</v>
          </cell>
          <cell r="J54">
            <v>0.85</v>
          </cell>
          <cell r="K54">
            <v>0.85</v>
          </cell>
          <cell r="L54">
            <v>0.85</v>
          </cell>
          <cell r="M54">
            <v>0.85</v>
          </cell>
          <cell r="N54">
            <v>0.85</v>
          </cell>
          <cell r="O54">
            <v>0.85</v>
          </cell>
          <cell r="P54">
            <v>0.85</v>
          </cell>
          <cell r="Q54">
            <v>0.85</v>
          </cell>
          <cell r="R54">
            <v>0.85</v>
          </cell>
          <cell r="S54">
            <v>0.85</v>
          </cell>
          <cell r="T54">
            <v>0.85</v>
          </cell>
          <cell r="U54">
            <v>0.85</v>
          </cell>
          <cell r="V54">
            <v>0.85</v>
          </cell>
          <cell r="W54">
            <v>0.85</v>
          </cell>
          <cell r="X54">
            <v>0.85</v>
          </cell>
          <cell r="Y54">
            <v>0.85</v>
          </cell>
          <cell r="Z54">
            <v>0.85</v>
          </cell>
          <cell r="AA54">
            <v>0.85</v>
          </cell>
          <cell r="AB54">
            <v>0.85</v>
          </cell>
          <cell r="AC54">
            <v>0.85</v>
          </cell>
          <cell r="AD54">
            <v>0.85</v>
          </cell>
          <cell r="AE54">
            <v>0.85</v>
          </cell>
          <cell r="AF54">
            <v>0.85</v>
          </cell>
          <cell r="AG54">
            <v>0.85</v>
          </cell>
          <cell r="AH54">
            <v>0.85</v>
          </cell>
          <cell r="AI54">
            <v>0.85</v>
          </cell>
          <cell r="AJ54">
            <v>0.85</v>
          </cell>
          <cell r="AK54">
            <v>0.85</v>
          </cell>
        </row>
        <row r="55">
          <cell r="B55" t="str">
            <v>Spinraza net price per vial</v>
          </cell>
          <cell r="C55">
            <v>106250</v>
          </cell>
          <cell r="D55">
            <v>106250</v>
          </cell>
          <cell r="E55">
            <v>106250</v>
          </cell>
          <cell r="F55">
            <v>106250</v>
          </cell>
          <cell r="G55">
            <v>106250</v>
          </cell>
          <cell r="H55">
            <v>106250</v>
          </cell>
          <cell r="I55">
            <v>106250</v>
          </cell>
          <cell r="J55">
            <v>106250</v>
          </cell>
          <cell r="K55">
            <v>106250</v>
          </cell>
          <cell r="L55">
            <v>106250</v>
          </cell>
          <cell r="M55">
            <v>106250</v>
          </cell>
          <cell r="N55">
            <v>106250</v>
          </cell>
          <cell r="O55">
            <v>106250</v>
          </cell>
          <cell r="P55">
            <v>106250</v>
          </cell>
          <cell r="Q55">
            <v>106250</v>
          </cell>
          <cell r="R55">
            <v>106250</v>
          </cell>
          <cell r="S55">
            <v>106250</v>
          </cell>
          <cell r="T55">
            <v>106250</v>
          </cell>
          <cell r="U55">
            <v>106250</v>
          </cell>
          <cell r="V55">
            <v>106250</v>
          </cell>
          <cell r="W55">
            <v>106250</v>
          </cell>
          <cell r="X55">
            <v>106250</v>
          </cell>
          <cell r="Y55">
            <v>106250</v>
          </cell>
          <cell r="Z55">
            <v>106250</v>
          </cell>
          <cell r="AA55">
            <v>106250</v>
          </cell>
          <cell r="AB55">
            <v>106250</v>
          </cell>
          <cell r="AC55">
            <v>106250</v>
          </cell>
          <cell r="AD55">
            <v>106250</v>
          </cell>
          <cell r="AE55">
            <v>106250</v>
          </cell>
          <cell r="AF55">
            <v>106250</v>
          </cell>
          <cell r="AG55">
            <v>106250</v>
          </cell>
          <cell r="AH55">
            <v>106250</v>
          </cell>
          <cell r="AI55">
            <v>106250</v>
          </cell>
          <cell r="AJ55">
            <v>106250</v>
          </cell>
          <cell r="AK55">
            <v>106250</v>
          </cell>
        </row>
        <row r="56">
          <cell r="B56" t="str">
            <v># Vials</v>
          </cell>
          <cell r="C56">
            <v>3</v>
          </cell>
          <cell r="D56">
            <v>3</v>
          </cell>
          <cell r="E56">
            <v>3</v>
          </cell>
          <cell r="F56">
            <v>3</v>
          </cell>
          <cell r="G56">
            <v>3</v>
          </cell>
          <cell r="H56">
            <v>3</v>
          </cell>
          <cell r="I56">
            <v>3</v>
          </cell>
          <cell r="J56">
            <v>3</v>
          </cell>
          <cell r="K56">
            <v>0.75</v>
          </cell>
          <cell r="L56">
            <v>0.75</v>
          </cell>
          <cell r="M56">
            <v>0.75</v>
          </cell>
          <cell r="N56">
            <v>0.75</v>
          </cell>
          <cell r="O56">
            <v>3</v>
          </cell>
          <cell r="P56">
            <v>1</v>
          </cell>
          <cell r="Q56">
            <v>1</v>
          </cell>
          <cell r="R56">
            <v>1</v>
          </cell>
          <cell r="S56">
            <v>1</v>
          </cell>
          <cell r="T56">
            <v>0</v>
          </cell>
          <cell r="U56">
            <v>1</v>
          </cell>
          <cell r="V56">
            <v>1</v>
          </cell>
          <cell r="W56">
            <v>1</v>
          </cell>
          <cell r="X56">
            <v>1</v>
          </cell>
          <cell r="Y56">
            <v>0</v>
          </cell>
          <cell r="Z56">
            <v>3</v>
          </cell>
          <cell r="AA56">
            <v>3</v>
          </cell>
          <cell r="AB56">
            <v>3</v>
          </cell>
          <cell r="AC56">
            <v>3</v>
          </cell>
          <cell r="AD56">
            <v>3</v>
          </cell>
          <cell r="AE56">
            <v>3</v>
          </cell>
          <cell r="AF56">
            <v>3</v>
          </cell>
          <cell r="AG56">
            <v>3</v>
          </cell>
          <cell r="AH56">
            <v>3</v>
          </cell>
          <cell r="AI56">
            <v>3</v>
          </cell>
          <cell r="AJ56">
            <v>3</v>
          </cell>
          <cell r="AK56">
            <v>3</v>
          </cell>
        </row>
        <row r="57">
          <cell r="B57" t="str">
            <v>Compliance</v>
          </cell>
          <cell r="C57">
            <v>0</v>
          </cell>
          <cell r="D57">
            <v>0</v>
          </cell>
          <cell r="E57">
            <v>0</v>
          </cell>
          <cell r="F57">
            <v>0</v>
          </cell>
          <cell r="G57">
            <v>0</v>
          </cell>
          <cell r="H57">
            <v>0</v>
          </cell>
          <cell r="I57">
            <v>0</v>
          </cell>
          <cell r="J57">
            <v>0</v>
          </cell>
          <cell r="K57">
            <v>0</v>
          </cell>
          <cell r="L57">
            <v>0</v>
          </cell>
          <cell r="M57">
            <v>0</v>
          </cell>
          <cell r="N57">
            <v>0</v>
          </cell>
          <cell r="O57">
            <v>1</v>
          </cell>
          <cell r="P57">
            <v>1</v>
          </cell>
          <cell r="Q57">
            <v>1</v>
          </cell>
          <cell r="R57">
            <v>1</v>
          </cell>
          <cell r="S57">
            <v>1</v>
          </cell>
          <cell r="T57">
            <v>0</v>
          </cell>
          <cell r="U57">
            <v>1</v>
          </cell>
          <cell r="V57">
            <v>1</v>
          </cell>
          <cell r="W57">
            <v>1</v>
          </cell>
          <cell r="X57">
            <v>1</v>
          </cell>
          <cell r="Y57">
            <v>0</v>
          </cell>
          <cell r="Z57">
            <v>1</v>
          </cell>
          <cell r="AA57">
            <v>1</v>
          </cell>
          <cell r="AB57">
            <v>1</v>
          </cell>
          <cell r="AC57">
            <v>1</v>
          </cell>
          <cell r="AD57">
            <v>1</v>
          </cell>
          <cell r="AE57">
            <v>1</v>
          </cell>
          <cell r="AF57">
            <v>1</v>
          </cell>
          <cell r="AG57">
            <v>1</v>
          </cell>
          <cell r="AH57">
            <v>1</v>
          </cell>
          <cell r="AI57">
            <v>1</v>
          </cell>
          <cell r="AJ57">
            <v>1</v>
          </cell>
          <cell r="AK57">
            <v>1</v>
          </cell>
        </row>
        <row r="58">
          <cell r="B58" t="str">
            <v>Price per patient</v>
          </cell>
          <cell r="C58">
            <v>318750</v>
          </cell>
          <cell r="D58">
            <v>318750</v>
          </cell>
          <cell r="E58">
            <v>318750</v>
          </cell>
          <cell r="F58">
            <v>318750</v>
          </cell>
          <cell r="G58">
            <v>318750</v>
          </cell>
          <cell r="H58">
            <v>318750</v>
          </cell>
          <cell r="I58">
            <v>318750</v>
          </cell>
          <cell r="J58">
            <v>318750</v>
          </cell>
          <cell r="K58">
            <v>79687.5</v>
          </cell>
          <cell r="L58">
            <v>79687.5</v>
          </cell>
          <cell r="M58">
            <v>79687.5</v>
          </cell>
          <cell r="N58">
            <v>79687.5</v>
          </cell>
          <cell r="O58">
            <v>318750</v>
          </cell>
          <cell r="P58">
            <v>106250</v>
          </cell>
          <cell r="Q58">
            <v>106250</v>
          </cell>
          <cell r="R58">
            <v>106250</v>
          </cell>
          <cell r="S58">
            <v>106250</v>
          </cell>
          <cell r="T58">
            <v>0</v>
          </cell>
          <cell r="U58">
            <v>106250</v>
          </cell>
          <cell r="V58">
            <v>106250</v>
          </cell>
          <cell r="W58">
            <v>106250</v>
          </cell>
          <cell r="X58">
            <v>106250</v>
          </cell>
          <cell r="Y58">
            <v>0</v>
          </cell>
          <cell r="Z58">
            <v>318750</v>
          </cell>
          <cell r="AA58">
            <v>318750</v>
          </cell>
          <cell r="AB58">
            <v>318750</v>
          </cell>
          <cell r="AC58">
            <v>318750</v>
          </cell>
          <cell r="AD58">
            <v>318750</v>
          </cell>
          <cell r="AE58">
            <v>318750</v>
          </cell>
          <cell r="AF58">
            <v>318750</v>
          </cell>
          <cell r="AG58">
            <v>318750</v>
          </cell>
          <cell r="AH58">
            <v>318750</v>
          </cell>
          <cell r="AI58">
            <v>318750</v>
          </cell>
          <cell r="AJ58">
            <v>318750</v>
          </cell>
          <cell r="AK58">
            <v>318750</v>
          </cell>
        </row>
        <row r="59">
          <cell r="B59" t="str">
            <v>Patients receiving maintenance</v>
          </cell>
          <cell r="C59">
            <v>0</v>
          </cell>
          <cell r="D59">
            <v>0</v>
          </cell>
          <cell r="E59">
            <v>0</v>
          </cell>
          <cell r="F59">
            <v>0</v>
          </cell>
          <cell r="G59">
            <v>0</v>
          </cell>
          <cell r="H59">
            <v>0</v>
          </cell>
          <cell r="I59">
            <v>0</v>
          </cell>
          <cell r="J59">
            <v>0</v>
          </cell>
          <cell r="K59">
            <v>0</v>
          </cell>
          <cell r="L59">
            <v>0</v>
          </cell>
          <cell r="M59">
            <v>0</v>
          </cell>
          <cell r="N59">
            <v>0</v>
          </cell>
          <cell r="O59">
            <v>0</v>
          </cell>
          <cell r="P59">
            <v>40</v>
          </cell>
          <cell r="Q59">
            <v>46.666666666666671</v>
          </cell>
          <cell r="R59">
            <v>180.09661835748796</v>
          </cell>
          <cell r="S59">
            <v>738.12977171544946</v>
          </cell>
          <cell r="T59">
            <v>0</v>
          </cell>
          <cell r="U59">
            <v>1175.6123477839874</v>
          </cell>
          <cell r="V59">
            <v>1539.6964062525265</v>
          </cell>
          <cell r="W59">
            <v>1889.5339794935139</v>
          </cell>
          <cell r="X59">
            <v>2194.8274642825609</v>
          </cell>
          <cell r="Y59">
            <v>1699.9175494531471</v>
          </cell>
          <cell r="Z59">
            <v>2971.7451460652901</v>
          </cell>
          <cell r="AA59">
            <v>4169.8649681073166</v>
          </cell>
          <cell r="AB59">
            <v>4800.6313500239776</v>
          </cell>
          <cell r="AC59">
            <v>5203.266569677643</v>
          </cell>
          <cell r="AD59">
            <v>5320.1328388012334</v>
          </cell>
          <cell r="AE59">
            <v>5176.5725577435842</v>
          </cell>
          <cell r="AF59">
            <v>5074.8822666742271</v>
          </cell>
          <cell r="AG59">
            <v>5006.5809091240662</v>
          </cell>
          <cell r="AH59">
            <v>4926.0861236081246</v>
          </cell>
          <cell r="AI59">
            <v>3901.5210722834445</v>
          </cell>
          <cell r="AJ59">
            <v>3107.4328153688307</v>
          </cell>
          <cell r="AK59">
            <v>2485.3986717025468</v>
          </cell>
        </row>
        <row r="60">
          <cell r="B60" t="str">
            <v>Maintenance Sales</v>
          </cell>
          <cell r="C60">
            <v>0</v>
          </cell>
          <cell r="D60">
            <v>0</v>
          </cell>
          <cell r="E60">
            <v>0</v>
          </cell>
          <cell r="F60">
            <v>0</v>
          </cell>
          <cell r="G60">
            <v>0</v>
          </cell>
          <cell r="H60">
            <v>0</v>
          </cell>
          <cell r="I60">
            <v>0</v>
          </cell>
          <cell r="J60">
            <v>0</v>
          </cell>
          <cell r="K60">
            <v>0</v>
          </cell>
          <cell r="L60">
            <v>0</v>
          </cell>
          <cell r="M60">
            <v>0</v>
          </cell>
          <cell r="N60">
            <v>0</v>
          </cell>
          <cell r="O60">
            <v>0</v>
          </cell>
          <cell r="P60">
            <v>4.25</v>
          </cell>
          <cell r="Q60">
            <v>4.9583333333333339</v>
          </cell>
          <cell r="R60">
            <v>19.135265700483096</v>
          </cell>
          <cell r="S60">
            <v>78.426288244766511</v>
          </cell>
          <cell r="T60">
            <v>0</v>
          </cell>
          <cell r="U60">
            <v>124.90881195204867</v>
          </cell>
          <cell r="V60">
            <v>163.59274316433093</v>
          </cell>
          <cell r="W60">
            <v>200.76298532118585</v>
          </cell>
          <cell r="X60">
            <v>233.2004180800221</v>
          </cell>
          <cell r="Y60">
            <v>0</v>
          </cell>
          <cell r="Z60">
            <v>947.24376530831125</v>
          </cell>
          <cell r="AA60">
            <v>1329.1444585842071</v>
          </cell>
          <cell r="AB60">
            <v>1530.2012428201429</v>
          </cell>
          <cell r="AC60">
            <v>1658.5412190847487</v>
          </cell>
          <cell r="AD60">
            <v>1695.7923423678933</v>
          </cell>
          <cell r="AE60">
            <v>1650.0325027807673</v>
          </cell>
          <cell r="AF60">
            <v>1617.61872250241</v>
          </cell>
          <cell r="AG60">
            <v>1595.8476647832961</v>
          </cell>
          <cell r="AH60">
            <v>1570.1899519000897</v>
          </cell>
          <cell r="AI60">
            <v>1243.6098417903479</v>
          </cell>
          <cell r="AJ60">
            <v>990.4942098988148</v>
          </cell>
          <cell r="AK60">
            <v>792.22082660518686</v>
          </cell>
        </row>
        <row r="61">
          <cell r="B61">
            <v>0</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row>
        <row r="62">
          <cell r="B62" t="str">
            <v>Spinraza patients in off dosing period</v>
          </cell>
          <cell r="C62">
            <v>0</v>
          </cell>
          <cell r="D62">
            <v>0</v>
          </cell>
          <cell r="E62">
            <v>0</v>
          </cell>
          <cell r="F62">
            <v>0</v>
          </cell>
          <cell r="G62">
            <v>0</v>
          </cell>
          <cell r="H62">
            <v>0</v>
          </cell>
          <cell r="I62">
            <v>0</v>
          </cell>
          <cell r="J62">
            <v>0</v>
          </cell>
          <cell r="K62">
            <v>0</v>
          </cell>
          <cell r="L62">
            <v>0</v>
          </cell>
          <cell r="M62">
            <v>0</v>
          </cell>
          <cell r="N62">
            <v>0</v>
          </cell>
          <cell r="O62">
            <v>0</v>
          </cell>
          <cell r="P62">
            <v>20</v>
          </cell>
          <cell r="Q62">
            <v>148.98550724637684</v>
          </cell>
          <cell r="R62">
            <v>618.06535947712416</v>
          </cell>
          <cell r="S62">
            <v>683.52583330702112</v>
          </cell>
          <cell r="T62">
            <v>0</v>
          </cell>
          <cell r="U62">
            <v>755.95484106320157</v>
          </cell>
          <cell r="V62">
            <v>863.06970865849621</v>
          </cell>
          <cell r="W62">
            <v>935.13814462021821</v>
          </cell>
          <cell r="X62">
            <v>979.68524712027204</v>
          </cell>
          <cell r="Y62">
            <v>0</v>
          </cell>
          <cell r="Z62">
            <v>0</v>
          </cell>
          <cell r="AA62">
            <v>0</v>
          </cell>
          <cell r="AB62">
            <v>0</v>
          </cell>
          <cell r="AC62">
            <v>0</v>
          </cell>
          <cell r="AD62">
            <v>0</v>
          </cell>
          <cell r="AE62">
            <v>0</v>
          </cell>
          <cell r="AF62">
            <v>0</v>
          </cell>
          <cell r="AG62">
            <v>0</v>
          </cell>
          <cell r="AH62">
            <v>0</v>
          </cell>
          <cell r="AI62">
            <v>0</v>
          </cell>
          <cell r="AJ62">
            <v>0</v>
          </cell>
          <cell r="AK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row>
        <row r="64">
          <cell r="B64" t="str">
            <v>Loading Doses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row>
        <row r="65">
          <cell r="B65" t="str">
            <v>Gross to Net for loading dose</v>
          </cell>
          <cell r="C65">
            <v>0</v>
          </cell>
          <cell r="D65">
            <v>0</v>
          </cell>
          <cell r="E65">
            <v>0</v>
          </cell>
          <cell r="F65">
            <v>0</v>
          </cell>
          <cell r="G65">
            <v>0</v>
          </cell>
          <cell r="H65">
            <v>0</v>
          </cell>
          <cell r="I65">
            <v>0</v>
          </cell>
          <cell r="J65">
            <v>0</v>
          </cell>
          <cell r="K65">
            <v>0</v>
          </cell>
          <cell r="L65">
            <v>0</v>
          </cell>
          <cell r="M65">
            <v>0</v>
          </cell>
          <cell r="N65">
            <v>0</v>
          </cell>
          <cell r="O65">
            <v>0.85</v>
          </cell>
          <cell r="P65">
            <v>0.85</v>
          </cell>
          <cell r="Q65">
            <v>0.85</v>
          </cell>
          <cell r="R65">
            <v>0.85</v>
          </cell>
          <cell r="S65">
            <v>0.85</v>
          </cell>
          <cell r="T65">
            <v>0.85</v>
          </cell>
          <cell r="U65">
            <v>0.85</v>
          </cell>
          <cell r="V65">
            <v>0.85</v>
          </cell>
          <cell r="W65">
            <v>0.85</v>
          </cell>
          <cell r="X65">
            <v>0.85</v>
          </cell>
          <cell r="Y65">
            <v>0.85</v>
          </cell>
          <cell r="Z65">
            <v>0.85</v>
          </cell>
          <cell r="AA65">
            <v>0.85</v>
          </cell>
          <cell r="AB65">
            <v>0.85</v>
          </cell>
          <cell r="AC65">
            <v>0.85</v>
          </cell>
          <cell r="AD65">
            <v>0.85</v>
          </cell>
          <cell r="AE65">
            <v>0.85</v>
          </cell>
          <cell r="AF65">
            <v>0.85</v>
          </cell>
          <cell r="AG65">
            <v>0.85</v>
          </cell>
          <cell r="AH65">
            <v>0.85</v>
          </cell>
          <cell r="AI65">
            <v>0.85</v>
          </cell>
          <cell r="AJ65">
            <v>0.85</v>
          </cell>
          <cell r="AK65">
            <v>0.85</v>
          </cell>
        </row>
        <row r="66">
          <cell r="B66" t="str">
            <v>Avg loading doses</v>
          </cell>
          <cell r="C66">
            <v>3</v>
          </cell>
          <cell r="D66">
            <v>3</v>
          </cell>
          <cell r="E66">
            <v>3</v>
          </cell>
          <cell r="F66">
            <v>3</v>
          </cell>
          <cell r="G66">
            <v>3</v>
          </cell>
          <cell r="H66">
            <v>3</v>
          </cell>
          <cell r="I66">
            <v>3</v>
          </cell>
          <cell r="J66">
            <v>3</v>
          </cell>
          <cell r="K66">
            <v>0.75</v>
          </cell>
          <cell r="L66">
            <v>0.75</v>
          </cell>
          <cell r="M66">
            <v>0.75</v>
          </cell>
          <cell r="N66">
            <v>0.75</v>
          </cell>
          <cell r="O66">
            <v>3</v>
          </cell>
          <cell r="P66">
            <v>2.2999999999999998</v>
          </cell>
          <cell r="Q66">
            <v>2.5</v>
          </cell>
          <cell r="R66">
            <v>2.7</v>
          </cell>
          <cell r="S66">
            <v>2.7</v>
          </cell>
          <cell r="T66">
            <v>0</v>
          </cell>
          <cell r="U66">
            <v>2.7</v>
          </cell>
          <cell r="V66">
            <v>2.7</v>
          </cell>
          <cell r="W66">
            <v>2.7</v>
          </cell>
          <cell r="X66">
            <v>2.7</v>
          </cell>
          <cell r="Y66">
            <v>0</v>
          </cell>
          <cell r="Z66">
            <v>3</v>
          </cell>
          <cell r="AA66">
            <v>3</v>
          </cell>
          <cell r="AB66">
            <v>3</v>
          </cell>
          <cell r="AC66">
            <v>3</v>
          </cell>
          <cell r="AD66">
            <v>3</v>
          </cell>
          <cell r="AE66">
            <v>3</v>
          </cell>
          <cell r="AF66">
            <v>3</v>
          </cell>
          <cell r="AG66">
            <v>3</v>
          </cell>
          <cell r="AH66">
            <v>3</v>
          </cell>
          <cell r="AI66">
            <v>3</v>
          </cell>
          <cell r="AJ66">
            <v>3</v>
          </cell>
          <cell r="AK66">
            <v>3</v>
          </cell>
        </row>
        <row r="67">
          <cell r="B67" t="str">
            <v>Net price per patient</v>
          </cell>
          <cell r="C67">
            <v>0</v>
          </cell>
          <cell r="D67">
            <v>0</v>
          </cell>
          <cell r="E67">
            <v>0</v>
          </cell>
          <cell r="F67">
            <v>0</v>
          </cell>
          <cell r="G67">
            <v>0</v>
          </cell>
          <cell r="H67">
            <v>0</v>
          </cell>
          <cell r="I67">
            <v>0</v>
          </cell>
          <cell r="J67">
            <v>0</v>
          </cell>
          <cell r="K67">
            <v>0</v>
          </cell>
          <cell r="L67">
            <v>0</v>
          </cell>
          <cell r="M67">
            <v>0</v>
          </cell>
          <cell r="N67">
            <v>0</v>
          </cell>
          <cell r="O67">
            <v>0</v>
          </cell>
          <cell r="P67">
            <v>244374.99999999997</v>
          </cell>
          <cell r="Q67">
            <v>265625</v>
          </cell>
          <cell r="R67">
            <v>286875</v>
          </cell>
          <cell r="S67">
            <v>286875</v>
          </cell>
          <cell r="T67">
            <v>0</v>
          </cell>
          <cell r="U67">
            <v>286875</v>
          </cell>
          <cell r="V67">
            <v>286875</v>
          </cell>
          <cell r="W67">
            <v>286875</v>
          </cell>
          <cell r="X67">
            <v>286875</v>
          </cell>
          <cell r="Y67">
            <v>0</v>
          </cell>
          <cell r="Z67">
            <v>318750</v>
          </cell>
          <cell r="AA67">
            <v>318750</v>
          </cell>
          <cell r="AB67">
            <v>318750</v>
          </cell>
          <cell r="AC67">
            <v>318750</v>
          </cell>
          <cell r="AD67">
            <v>318750</v>
          </cell>
          <cell r="AE67">
            <v>318750</v>
          </cell>
          <cell r="AF67">
            <v>318750</v>
          </cell>
          <cell r="AG67">
            <v>318750</v>
          </cell>
          <cell r="AH67">
            <v>318750</v>
          </cell>
          <cell r="AI67">
            <v>318750</v>
          </cell>
          <cell r="AJ67">
            <v>318750</v>
          </cell>
          <cell r="AK67">
            <v>318750</v>
          </cell>
        </row>
        <row r="68">
          <cell r="B68" t="str">
            <v>Patients receiving loading doses</v>
          </cell>
          <cell r="C68">
            <v>0</v>
          </cell>
          <cell r="D68">
            <v>0</v>
          </cell>
          <cell r="E68">
            <v>0</v>
          </cell>
          <cell r="F68">
            <v>0</v>
          </cell>
          <cell r="G68">
            <v>0</v>
          </cell>
          <cell r="H68">
            <v>0</v>
          </cell>
          <cell r="I68">
            <v>0</v>
          </cell>
          <cell r="J68">
            <v>0</v>
          </cell>
          <cell r="K68">
            <v>0</v>
          </cell>
          <cell r="L68">
            <v>0</v>
          </cell>
          <cell r="M68">
            <v>0</v>
          </cell>
          <cell r="N68">
            <v>0</v>
          </cell>
          <cell r="O68">
            <v>0</v>
          </cell>
          <cell r="P68">
            <v>135.6521739130435</v>
          </cell>
          <cell r="Q68">
            <v>602.50980392156862</v>
          </cell>
          <cell r="R68">
            <v>623.49362718785846</v>
          </cell>
          <cell r="S68">
            <v>509.91158382471838</v>
          </cell>
          <cell r="T68">
            <v>0</v>
          </cell>
          <cell r="U68">
            <v>471.19892606383382</v>
          </cell>
          <cell r="V68">
            <v>421.90600920270936</v>
          </cell>
          <cell r="W68">
            <v>349.84058728910077</v>
          </cell>
          <cell r="X68">
            <v>310.51692243074012</v>
          </cell>
          <cell r="Y68">
            <v>1553.4624449863841</v>
          </cell>
          <cell r="Z68">
            <v>1198.1198220420265</v>
          </cell>
          <cell r="AA68">
            <v>630.76638191666098</v>
          </cell>
          <cell r="AB68">
            <v>402.63521965366544</v>
          </cell>
          <cell r="AC68">
            <v>261.55146700923251</v>
          </cell>
          <cell r="AD68">
            <v>0</v>
          </cell>
          <cell r="AE68">
            <v>0</v>
          </cell>
          <cell r="AF68">
            <v>0</v>
          </cell>
          <cell r="AG68">
            <v>0</v>
          </cell>
          <cell r="AH68">
            <v>0</v>
          </cell>
          <cell r="AI68">
            <v>0</v>
          </cell>
          <cell r="AJ68">
            <v>0</v>
          </cell>
          <cell r="AK68">
            <v>0</v>
          </cell>
          <cell r="AM68">
            <v>0</v>
          </cell>
        </row>
        <row r="69">
          <cell r="B69" t="str">
            <v>Loading Sales</v>
          </cell>
          <cell r="C69">
            <v>0</v>
          </cell>
          <cell r="D69">
            <v>0</v>
          </cell>
          <cell r="E69">
            <v>0</v>
          </cell>
          <cell r="F69">
            <v>0</v>
          </cell>
          <cell r="G69">
            <v>0</v>
          </cell>
          <cell r="H69">
            <v>0</v>
          </cell>
          <cell r="I69">
            <v>0</v>
          </cell>
          <cell r="J69">
            <v>0</v>
          </cell>
          <cell r="K69">
            <v>0</v>
          </cell>
          <cell r="L69">
            <v>0</v>
          </cell>
          <cell r="M69">
            <v>0</v>
          </cell>
          <cell r="N69">
            <v>0</v>
          </cell>
          <cell r="O69">
            <v>0</v>
          </cell>
          <cell r="P69">
            <v>33.15</v>
          </cell>
          <cell r="Q69">
            <v>160.04166666666666</v>
          </cell>
          <cell r="R69">
            <v>178.8647342995169</v>
          </cell>
          <cell r="S69">
            <v>146.28088560971608</v>
          </cell>
          <cell r="T69">
            <v>0</v>
          </cell>
          <cell r="U69">
            <v>135.1751919145623</v>
          </cell>
          <cell r="V69">
            <v>121.03428639002723</v>
          </cell>
          <cell r="W69">
            <v>100.36051847856078</v>
          </cell>
          <cell r="X69">
            <v>89.079542122318571</v>
          </cell>
          <cell r="Y69">
            <v>0</v>
          </cell>
          <cell r="Z69">
            <v>381.90069327589595</v>
          </cell>
          <cell r="AA69">
            <v>201.05678423593568</v>
          </cell>
          <cell r="AB69">
            <v>128.33997626460587</v>
          </cell>
          <cell r="AC69">
            <v>83.369530109192866</v>
          </cell>
          <cell r="AD69">
            <v>0</v>
          </cell>
          <cell r="AE69">
            <v>0</v>
          </cell>
          <cell r="AF69">
            <v>0</v>
          </cell>
          <cell r="AG69">
            <v>0</v>
          </cell>
          <cell r="AH69">
            <v>0</v>
          </cell>
          <cell r="AI69">
            <v>0</v>
          </cell>
          <cell r="AJ69">
            <v>0</v>
          </cell>
          <cell r="AK69">
            <v>0</v>
          </cell>
        </row>
        <row r="70">
          <cell r="A70">
            <v>0</v>
          </cell>
          <cell r="B70" t="str">
            <v>Spinraza sales, US ($mn)</v>
          </cell>
          <cell r="C70">
            <v>0</v>
          </cell>
          <cell r="D70">
            <v>0</v>
          </cell>
          <cell r="E70">
            <v>0</v>
          </cell>
          <cell r="F70">
            <v>0</v>
          </cell>
          <cell r="G70">
            <v>0</v>
          </cell>
          <cell r="H70">
            <v>0</v>
          </cell>
          <cell r="I70">
            <v>0</v>
          </cell>
          <cell r="J70">
            <v>0</v>
          </cell>
          <cell r="K70">
            <v>0</v>
          </cell>
          <cell r="L70">
            <v>0</v>
          </cell>
          <cell r="M70">
            <v>0</v>
          </cell>
          <cell r="N70">
            <v>0</v>
          </cell>
          <cell r="O70">
            <v>0</v>
          </cell>
          <cell r="P70">
            <v>37.4</v>
          </cell>
          <cell r="Q70">
            <v>165</v>
          </cell>
          <cell r="R70">
            <v>198</v>
          </cell>
          <cell r="S70">
            <v>224.70717385448259</v>
          </cell>
          <cell r="T70">
            <v>625.10717385448254</v>
          </cell>
          <cell r="U70">
            <v>260.08400386661094</v>
          </cell>
          <cell r="V70">
            <v>284.62702955435816</v>
          </cell>
          <cell r="W70">
            <v>301.12350379974663</v>
          </cell>
          <cell r="X70">
            <v>322.2799602023407</v>
          </cell>
          <cell r="Y70">
            <v>1168.1144974230565</v>
          </cell>
          <cell r="Z70">
            <v>1329.1444585842073</v>
          </cell>
          <cell r="AA70">
            <v>1530.2012428201429</v>
          </cell>
          <cell r="AB70">
            <v>1658.5412190847487</v>
          </cell>
          <cell r="AC70">
            <v>1741.9107491939417</v>
          </cell>
          <cell r="AD70">
            <v>1695.7923423678933</v>
          </cell>
          <cell r="AE70">
            <v>1650.0325027807673</v>
          </cell>
          <cell r="AF70">
            <v>1617.61872250241</v>
          </cell>
          <cell r="AG70">
            <v>1595.8476647832961</v>
          </cell>
          <cell r="AH70">
            <v>1570.1899519000897</v>
          </cell>
          <cell r="AI70">
            <v>1243.6098417903479</v>
          </cell>
          <cell r="AJ70">
            <v>990.4942098988148</v>
          </cell>
          <cell r="AK70">
            <v>792.22082660518686</v>
          </cell>
        </row>
        <row r="71">
          <cell r="A71">
            <v>0</v>
          </cell>
          <cell r="B71" t="str">
            <v>Annual growth (%)</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0.86866276101156936</v>
          </cell>
          <cell r="Z71">
            <v>0.13785460373652958</v>
          </cell>
          <cell r="AA71">
            <v>0.1512678196394841</v>
          </cell>
          <cell r="AB71">
            <v>8.3871305729746215E-2</v>
          </cell>
          <cell r="AC71">
            <v>5.0266782127488918E-2</v>
          </cell>
          <cell r="AD71">
            <v>-2.6475757639930375E-2</v>
          </cell>
          <cell r="AE71">
            <v>-2.6984341445503879E-2</v>
          </cell>
          <cell r="AF71">
            <v>-1.9644328353369378E-2</v>
          </cell>
          <cell r="AG71">
            <v>-1.3458707800707681E-2</v>
          </cell>
          <cell r="AH71">
            <v>-1.6077795800572559E-2</v>
          </cell>
          <cell r="AI71">
            <v>-0.20798764487987365</v>
          </cell>
          <cell r="AJ71">
            <v>-0.20353299192867291</v>
          </cell>
          <cell r="AK71">
            <v>-0.20017621638987959</v>
          </cell>
        </row>
        <row r="72">
          <cell r="A72">
            <v>0</v>
          </cell>
          <cell r="B72" t="str">
            <v>Inventory build/draw</v>
          </cell>
          <cell r="C72">
            <v>0</v>
          </cell>
          <cell r="D72">
            <v>0</v>
          </cell>
          <cell r="E72">
            <v>0</v>
          </cell>
          <cell r="F72">
            <v>0</v>
          </cell>
          <cell r="G72">
            <v>0</v>
          </cell>
          <cell r="H72">
            <v>0</v>
          </cell>
          <cell r="I72">
            <v>0</v>
          </cell>
          <cell r="J72">
            <v>0</v>
          </cell>
          <cell r="K72">
            <v>0</v>
          </cell>
          <cell r="L72">
            <v>0</v>
          </cell>
          <cell r="M72">
            <v>0</v>
          </cell>
          <cell r="N72">
            <v>0</v>
          </cell>
          <cell r="O72">
            <v>0</v>
          </cell>
          <cell r="P72">
            <v>9</v>
          </cell>
          <cell r="Q72">
            <v>30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row>
        <row r="73">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row>
        <row r="74">
          <cell r="A74">
            <v>0</v>
          </cell>
          <cell r="B74" t="str">
            <v>SMA, EUROPE</v>
          </cell>
          <cell r="C74">
            <v>2008</v>
          </cell>
          <cell r="D74">
            <v>2009</v>
          </cell>
          <cell r="E74">
            <v>2010</v>
          </cell>
          <cell r="F74">
            <v>2011</v>
          </cell>
          <cell r="G74">
            <v>2012</v>
          </cell>
          <cell r="H74">
            <v>2013</v>
          </cell>
          <cell r="I74">
            <v>2014</v>
          </cell>
          <cell r="J74">
            <v>2015</v>
          </cell>
          <cell r="K74" t="str">
            <v>1Q16</v>
          </cell>
          <cell r="L74" t="str">
            <v>2Q16</v>
          </cell>
          <cell r="M74" t="str">
            <v>3Q16</v>
          </cell>
          <cell r="N74" t="str">
            <v>4Q16</v>
          </cell>
          <cell r="O74" t="str">
            <v>2016A</v>
          </cell>
          <cell r="P74" t="str">
            <v>1Q17A</v>
          </cell>
          <cell r="Q74" t="str">
            <v>2Q17A</v>
          </cell>
          <cell r="R74" t="str">
            <v>3Q17A</v>
          </cell>
          <cell r="S74" t="str">
            <v>4Q17E</v>
          </cell>
          <cell r="T74" t="str">
            <v>2017E</v>
          </cell>
          <cell r="U74" t="str">
            <v>1Q18E</v>
          </cell>
          <cell r="V74" t="str">
            <v>2Q18E</v>
          </cell>
          <cell r="W74" t="str">
            <v>3Q18E</v>
          </cell>
          <cell r="X74" t="str">
            <v>4Q18E</v>
          </cell>
          <cell r="Y74" t="str">
            <v>2018E</v>
          </cell>
          <cell r="Z74" t="str">
            <v>2019E</v>
          </cell>
          <cell r="AA74" t="str">
            <v>2020E</v>
          </cell>
          <cell r="AB74" t="str">
            <v>2021E</v>
          </cell>
          <cell r="AC74" t="str">
            <v>2022E</v>
          </cell>
          <cell r="AD74" t="str">
            <v>2023E</v>
          </cell>
          <cell r="AE74" t="str">
            <v>2024E</v>
          </cell>
          <cell r="AF74" t="str">
            <v>2025E</v>
          </cell>
          <cell r="AG74" t="str">
            <v>2026E</v>
          </cell>
          <cell r="AH74" t="str">
            <v>2027E</v>
          </cell>
          <cell r="AI74" t="str">
            <v>2028E</v>
          </cell>
          <cell r="AJ74" t="str">
            <v>2029E</v>
          </cell>
          <cell r="AK74" t="str">
            <v>2030E</v>
          </cell>
          <cell r="AL74">
            <v>0</v>
          </cell>
          <cell r="AM74">
            <v>2026</v>
          </cell>
          <cell r="AN74" t="str">
            <v>Comp of matter and method of use.</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row>
        <row r="75">
          <cell r="A75">
            <v>0</v>
          </cell>
          <cell r="B75" t="str">
            <v>EU addressable population (000's)</v>
          </cell>
          <cell r="C75">
            <v>0</v>
          </cell>
          <cell r="D75">
            <v>496714.62259999994</v>
          </cell>
          <cell r="E75">
            <v>499694.91033559997</v>
          </cell>
          <cell r="F75">
            <v>502693.07979761355</v>
          </cell>
          <cell r="G75">
            <v>505709.23827639921</v>
          </cell>
          <cell r="H75">
            <v>508743.4937060576</v>
          </cell>
          <cell r="I75">
            <v>511795.95466829394</v>
          </cell>
          <cell r="J75">
            <v>514866.7303963037</v>
          </cell>
          <cell r="K75">
            <v>517955.93077868153</v>
          </cell>
          <cell r="L75">
            <v>521063.66636335361</v>
          </cell>
          <cell r="M75">
            <v>524190.04836153373</v>
          </cell>
          <cell r="N75">
            <v>527335.18865170295</v>
          </cell>
          <cell r="O75">
            <v>517955.93077868153</v>
          </cell>
          <cell r="P75">
            <v>519896.08638029563</v>
          </cell>
          <cell r="Q75">
            <v>520674.18197662779</v>
          </cell>
          <cell r="R75">
            <v>521453.44209943531</v>
          </cell>
          <cell r="S75">
            <v>522233.86849159136</v>
          </cell>
          <cell r="T75">
            <v>521064.39473698754</v>
          </cell>
          <cell r="U75">
            <v>523016.19400054804</v>
          </cell>
          <cell r="V75">
            <v>523798.95926465228</v>
          </cell>
          <cell r="W75">
            <v>524582.89604402834</v>
          </cell>
          <cell r="X75">
            <v>525368.00609200902</v>
          </cell>
          <cell r="Y75">
            <v>524191.51385030942</v>
          </cell>
          <cell r="Z75">
            <v>527336.66293341131</v>
          </cell>
          <cell r="AA75">
            <v>530500.68291101174</v>
          </cell>
          <cell r="AB75">
            <v>533683.68700847786</v>
          </cell>
          <cell r="AC75">
            <v>536885.78913052869</v>
          </cell>
          <cell r="AD75">
            <v>540107.10386531183</v>
          </cell>
          <cell r="AE75">
            <v>543347.74648850365</v>
          </cell>
          <cell r="AF75">
            <v>546607.83296743466</v>
          </cell>
          <cell r="AG75">
            <v>549887.4799652393</v>
          </cell>
          <cell r="AH75">
            <v>553186.80484503077</v>
          </cell>
          <cell r="AI75">
            <v>556505.92567410099</v>
          </cell>
          <cell r="AJ75">
            <v>559844.96122814564</v>
          </cell>
          <cell r="AK75">
            <v>563204.03099551448</v>
          </cell>
          <cell r="AL75">
            <v>0</v>
          </cell>
          <cell r="AM75">
            <v>0</v>
          </cell>
          <cell r="AN75" t="str">
            <v>Assume share loss after orphan protection expires 10 years after launch</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row>
        <row r="76">
          <cell r="B76" t="str">
            <v>Prevalence SMA</v>
          </cell>
          <cell r="C76">
            <v>0</v>
          </cell>
          <cell r="D76">
            <v>16557.154086666666</v>
          </cell>
          <cell r="E76">
            <v>16656.497011186664</v>
          </cell>
          <cell r="F76">
            <v>16756.435993253785</v>
          </cell>
          <cell r="G76">
            <v>16856.974609213306</v>
          </cell>
          <cell r="H76">
            <v>16958.116456868589</v>
          </cell>
          <cell r="I76">
            <v>17059.865155609798</v>
          </cell>
          <cell r="J76">
            <v>17162.224346543459</v>
          </cell>
          <cell r="K76">
            <v>17265.197692622718</v>
          </cell>
          <cell r="L76">
            <v>17368.788878778454</v>
          </cell>
          <cell r="M76">
            <v>17473.001612051125</v>
          </cell>
          <cell r="N76">
            <v>17577.839621723429</v>
          </cell>
          <cell r="O76">
            <v>17265.197692622718</v>
          </cell>
          <cell r="P76">
            <v>17329.869546009857</v>
          </cell>
          <cell r="Q76">
            <v>17355.806065887595</v>
          </cell>
          <cell r="R76">
            <v>17381.781403314511</v>
          </cell>
          <cell r="S76">
            <v>17407.795616386382</v>
          </cell>
          <cell r="T76">
            <v>12024.562955468942</v>
          </cell>
          <cell r="U76">
            <v>17433.873133351604</v>
          </cell>
          <cell r="V76">
            <v>17459.965308821742</v>
          </cell>
          <cell r="W76">
            <v>17486.096534800945</v>
          </cell>
          <cell r="X76">
            <v>17512.266869733638</v>
          </cell>
          <cell r="Y76">
            <v>17473.050461676979</v>
          </cell>
          <cell r="Z76">
            <v>17577.888764447045</v>
          </cell>
          <cell r="AA76">
            <v>17683.356097033728</v>
          </cell>
          <cell r="AB76">
            <v>17789.456233615929</v>
          </cell>
          <cell r="AC76">
            <v>17896.192971017623</v>
          </cell>
          <cell r="AD76">
            <v>18003.57012884373</v>
          </cell>
          <cell r="AE76">
            <v>18111.591549616791</v>
          </cell>
          <cell r="AF76">
            <v>18220.261098914489</v>
          </cell>
          <cell r="AG76">
            <v>18329.582665507976</v>
          </cell>
          <cell r="AH76">
            <v>18439.560161501027</v>
          </cell>
          <cell r="AI76">
            <v>18550.197522470033</v>
          </cell>
          <cell r="AJ76">
            <v>18661.498707604856</v>
          </cell>
          <cell r="AK76">
            <v>18773.46769985048</v>
          </cell>
        </row>
        <row r="77">
          <cell r="B77" t="str">
            <v>Prevalence rate</v>
          </cell>
          <cell r="C77">
            <v>0</v>
          </cell>
          <cell r="D77">
            <v>3.3333333333333335E-5</v>
          </cell>
          <cell r="E77">
            <v>3.3333333333333335E-5</v>
          </cell>
          <cell r="F77">
            <v>3.3333333333333335E-5</v>
          </cell>
          <cell r="G77">
            <v>3.3333333333333335E-5</v>
          </cell>
          <cell r="H77">
            <v>3.3333333333333335E-5</v>
          </cell>
          <cell r="I77">
            <v>3.3333333333333335E-5</v>
          </cell>
          <cell r="J77">
            <v>3.3333333333333335E-5</v>
          </cell>
          <cell r="K77">
            <v>3.3333333333333335E-5</v>
          </cell>
          <cell r="L77">
            <v>3.3333333333333335E-5</v>
          </cell>
          <cell r="M77">
            <v>3.3333333333333335E-5</v>
          </cell>
          <cell r="N77">
            <v>3.3333333333333335E-5</v>
          </cell>
          <cell r="O77">
            <v>3.3333333333333335E-5</v>
          </cell>
          <cell r="P77">
            <v>3.3333333333333335E-5</v>
          </cell>
          <cell r="Q77">
            <v>3.3333333333333335E-5</v>
          </cell>
          <cell r="R77">
            <v>3.3333333333333335E-5</v>
          </cell>
          <cell r="S77">
            <v>3.3333333333333335E-5</v>
          </cell>
          <cell r="T77">
            <v>2.3076923076923076E-5</v>
          </cell>
          <cell r="U77">
            <v>3.3333333333333335E-5</v>
          </cell>
          <cell r="V77">
            <v>3.3333333333333335E-5</v>
          </cell>
          <cell r="W77">
            <v>3.3333333333333335E-5</v>
          </cell>
          <cell r="X77">
            <v>3.3333333333333335E-5</v>
          </cell>
          <cell r="Y77">
            <v>3.3333333333333335E-5</v>
          </cell>
          <cell r="Z77">
            <v>3.3333333333333335E-5</v>
          </cell>
          <cell r="AA77">
            <v>3.3333333333333335E-5</v>
          </cell>
          <cell r="AB77">
            <v>3.3333333333333335E-5</v>
          </cell>
          <cell r="AC77">
            <v>3.3333333333333335E-5</v>
          </cell>
          <cell r="AD77">
            <v>3.3333333333333335E-5</v>
          </cell>
          <cell r="AE77">
            <v>3.3333333333333335E-5</v>
          </cell>
          <cell r="AF77">
            <v>3.3333333333333335E-5</v>
          </cell>
          <cell r="AG77">
            <v>3.3333333333333335E-5</v>
          </cell>
          <cell r="AH77">
            <v>3.3333333333333335E-5</v>
          </cell>
          <cell r="AI77">
            <v>3.3333333333333335E-5</v>
          </cell>
          <cell r="AJ77">
            <v>3.3333333333333335E-5</v>
          </cell>
          <cell r="AK77">
            <v>3.3333333333333335E-5</v>
          </cell>
        </row>
        <row r="78">
          <cell r="B78" t="str">
            <v>Live Births</v>
          </cell>
          <cell r="C78">
            <v>0</v>
          </cell>
          <cell r="D78">
            <v>5417.0889999999999</v>
          </cell>
          <cell r="E78">
            <v>5415.8879999999999</v>
          </cell>
          <cell r="F78">
            <v>5270.2740000000003</v>
          </cell>
          <cell r="G78">
            <v>5231.1419999999998</v>
          </cell>
          <cell r="H78">
            <v>5231.1419999999998</v>
          </cell>
          <cell r="I78">
            <v>5169.1391421497683</v>
          </cell>
          <cell r="J78">
            <v>5200.1539770026675</v>
          </cell>
          <cell r="K78">
            <v>5231.3549008646833</v>
          </cell>
          <cell r="L78">
            <v>5262.7430302698713</v>
          </cell>
          <cell r="M78">
            <v>5294.3194884514905</v>
          </cell>
          <cell r="N78">
            <v>5326.0854053821995</v>
          </cell>
          <cell r="O78">
            <v>5231.3549008646833</v>
          </cell>
          <cell r="P78">
            <v>5250.9504724409853</v>
          </cell>
          <cell r="Q78">
            <v>5258.8092379639402</v>
          </cell>
          <cell r="R78">
            <v>5266.679765204296</v>
          </cell>
          <cell r="S78">
            <v>5274.5620717650727</v>
          </cell>
          <cell r="T78">
            <v>5262.7503868435742</v>
          </cell>
          <cell r="U78">
            <v>5282.4635594055353</v>
          </cell>
          <cell r="V78">
            <v>5290.3694885729874</v>
          </cell>
          <cell r="W78">
            <v>5298.2872500446856</v>
          </cell>
          <cell r="X78">
            <v>5306.2168615292912</v>
          </cell>
          <cell r="Y78">
            <v>5294.3342898881247</v>
          </cell>
          <cell r="Z78">
            <v>5326.1002956274542</v>
          </cell>
          <cell r="AA78">
            <v>5358.0568974012185</v>
          </cell>
          <cell r="AB78">
            <v>5390.2052387856265</v>
          </cell>
          <cell r="AC78">
            <v>5422.5464702183399</v>
          </cell>
          <cell r="AD78">
            <v>5455.0817490396494</v>
          </cell>
          <cell r="AE78">
            <v>5487.8122395338869</v>
          </cell>
          <cell r="AF78">
            <v>5520.7391129710895</v>
          </cell>
          <cell r="AG78">
            <v>5553.8635476489171</v>
          </cell>
          <cell r="AH78">
            <v>5587.1867289348102</v>
          </cell>
          <cell r="AI78">
            <v>5620.7098493084195</v>
          </cell>
          <cell r="AJ78">
            <v>5654.4341084042708</v>
          </cell>
          <cell r="AK78">
            <v>5688.3607130546961</v>
          </cell>
        </row>
        <row r="79">
          <cell r="B79" t="str">
            <v>% population</v>
          </cell>
          <cell r="C79">
            <v>0</v>
          </cell>
          <cell r="D79">
            <v>1.0905837584657409E-2</v>
          </cell>
          <cell r="E79">
            <v>1.0838389361145657E-2</v>
          </cell>
          <cell r="F79">
            <v>1.0484079076882927E-2</v>
          </cell>
          <cell r="G79">
            <v>1.0344169344877342E-2</v>
          </cell>
          <cell r="H79">
            <v>1.01E-2</v>
          </cell>
          <cell r="I79">
            <v>1.01E-2</v>
          </cell>
          <cell r="J79">
            <v>1.01E-2</v>
          </cell>
          <cell r="K79">
            <v>1.01E-2</v>
          </cell>
          <cell r="L79">
            <v>1.01E-2</v>
          </cell>
          <cell r="M79">
            <v>1.01E-2</v>
          </cell>
          <cell r="N79">
            <v>1.01E-2</v>
          </cell>
          <cell r="O79">
            <v>1.01E-2</v>
          </cell>
          <cell r="P79">
            <v>1.01E-2</v>
          </cell>
          <cell r="Q79">
            <v>1.01E-2</v>
          </cell>
          <cell r="R79">
            <v>1.01E-2</v>
          </cell>
          <cell r="S79">
            <v>1.01E-2</v>
          </cell>
          <cell r="T79">
            <v>1.01E-2</v>
          </cell>
          <cell r="U79">
            <v>1.01E-2</v>
          </cell>
          <cell r="V79">
            <v>1.01E-2</v>
          </cell>
          <cell r="W79">
            <v>1.01E-2</v>
          </cell>
          <cell r="X79">
            <v>1.01E-2</v>
          </cell>
          <cell r="Y79">
            <v>1.01E-2</v>
          </cell>
          <cell r="Z79">
            <v>1.01E-2</v>
          </cell>
          <cell r="AA79">
            <v>1.01E-2</v>
          </cell>
          <cell r="AB79">
            <v>1.01E-2</v>
          </cell>
          <cell r="AC79">
            <v>1.01E-2</v>
          </cell>
          <cell r="AD79">
            <v>1.01E-2</v>
          </cell>
          <cell r="AE79">
            <v>1.01E-2</v>
          </cell>
          <cell r="AF79">
            <v>1.01E-2</v>
          </cell>
          <cell r="AG79">
            <v>1.01E-2</v>
          </cell>
          <cell r="AH79">
            <v>1.01E-2</v>
          </cell>
          <cell r="AI79">
            <v>1.01E-2</v>
          </cell>
          <cell r="AJ79">
            <v>1.01E-2</v>
          </cell>
          <cell r="AK79">
            <v>1.01E-2</v>
          </cell>
        </row>
        <row r="80">
          <cell r="B80" t="str">
            <v>Incidence (live births)</v>
          </cell>
          <cell r="C80">
            <v>0</v>
          </cell>
          <cell r="D80">
            <v>541.70890000000009</v>
          </cell>
          <cell r="E80">
            <v>541.58879999999999</v>
          </cell>
          <cell r="F80">
            <v>527.02740000000006</v>
          </cell>
          <cell r="G80">
            <v>523.11419999999998</v>
          </cell>
          <cell r="H80">
            <v>523.11419999999998</v>
          </cell>
          <cell r="I80">
            <v>516.9139142149769</v>
          </cell>
          <cell r="J80">
            <v>520.0153977002667</v>
          </cell>
          <cell r="K80">
            <v>523.13549008646828</v>
          </cell>
          <cell r="L80">
            <v>526.27430302698724</v>
          </cell>
          <cell r="M80">
            <v>529.43194884514912</v>
          </cell>
          <cell r="N80">
            <v>532.60854053821993</v>
          </cell>
          <cell r="O80">
            <v>523.13549008646828</v>
          </cell>
          <cell r="P80">
            <v>525.09504724409862</v>
          </cell>
          <cell r="Q80">
            <v>525.88092379639409</v>
          </cell>
          <cell r="R80">
            <v>526.66797652042965</v>
          </cell>
          <cell r="S80">
            <v>527.45620717650729</v>
          </cell>
          <cell r="T80">
            <v>526.27503868435747</v>
          </cell>
          <cell r="U80">
            <v>528.2463559405536</v>
          </cell>
          <cell r="V80">
            <v>529.03694885729874</v>
          </cell>
          <cell r="W80">
            <v>529.82872500446854</v>
          </cell>
          <cell r="X80">
            <v>530.6216861529291</v>
          </cell>
          <cell r="Y80">
            <v>529.43342898881247</v>
          </cell>
          <cell r="Z80">
            <v>532.61002956274547</v>
          </cell>
          <cell r="AA80">
            <v>535.80568974012192</v>
          </cell>
          <cell r="AB80">
            <v>539.0205238785627</v>
          </cell>
          <cell r="AC80">
            <v>542.25464702183399</v>
          </cell>
          <cell r="AD80">
            <v>545.50817490396503</v>
          </cell>
          <cell r="AE80">
            <v>548.78122395338869</v>
          </cell>
          <cell r="AF80">
            <v>552.07391129710902</v>
          </cell>
          <cell r="AG80">
            <v>555.38635476489173</v>
          </cell>
          <cell r="AH80">
            <v>558.71867289348108</v>
          </cell>
          <cell r="AI80">
            <v>562.07098493084197</v>
          </cell>
          <cell r="AJ80">
            <v>565.44341084042719</v>
          </cell>
          <cell r="AK80">
            <v>568.83607130546966</v>
          </cell>
        </row>
        <row r="81">
          <cell r="B81" t="str">
            <v>Incidence rate</v>
          </cell>
          <cell r="C81">
            <v>0</v>
          </cell>
          <cell r="D81">
            <v>1E-4</v>
          </cell>
          <cell r="E81">
            <v>1E-4</v>
          </cell>
          <cell r="F81">
            <v>1E-4</v>
          </cell>
          <cell r="G81">
            <v>1E-4</v>
          </cell>
          <cell r="H81">
            <v>1E-4</v>
          </cell>
          <cell r="I81">
            <v>1E-4</v>
          </cell>
          <cell r="J81">
            <v>1E-4</v>
          </cell>
          <cell r="K81">
            <v>1E-4</v>
          </cell>
          <cell r="L81">
            <v>1E-4</v>
          </cell>
          <cell r="M81">
            <v>1E-4</v>
          </cell>
          <cell r="N81">
            <v>1E-4</v>
          </cell>
          <cell r="O81">
            <v>1E-4</v>
          </cell>
          <cell r="P81">
            <v>1E-4</v>
          </cell>
          <cell r="Q81">
            <v>1E-4</v>
          </cell>
          <cell r="R81">
            <v>1E-4</v>
          </cell>
          <cell r="S81">
            <v>1E-4</v>
          </cell>
          <cell r="T81">
            <v>1E-4</v>
          </cell>
          <cell r="U81">
            <v>1E-4</v>
          </cell>
          <cell r="V81">
            <v>1E-4</v>
          </cell>
          <cell r="W81">
            <v>1E-4</v>
          </cell>
          <cell r="X81">
            <v>1E-4</v>
          </cell>
          <cell r="Y81">
            <v>1E-4</v>
          </cell>
          <cell r="Z81">
            <v>1E-4</v>
          </cell>
          <cell r="AA81">
            <v>1E-4</v>
          </cell>
          <cell r="AB81">
            <v>1E-4</v>
          </cell>
          <cell r="AC81">
            <v>1E-4</v>
          </cell>
          <cell r="AD81">
            <v>1E-4</v>
          </cell>
          <cell r="AE81">
            <v>1E-4</v>
          </cell>
          <cell r="AF81">
            <v>1E-4</v>
          </cell>
          <cell r="AG81">
            <v>1E-4</v>
          </cell>
          <cell r="AH81">
            <v>1E-4</v>
          </cell>
          <cell r="AI81">
            <v>1E-4</v>
          </cell>
          <cell r="AJ81">
            <v>1E-4</v>
          </cell>
          <cell r="AK81">
            <v>1E-4</v>
          </cell>
        </row>
        <row r="82">
          <cell r="K82">
            <v>0</v>
          </cell>
          <cell r="L82">
            <v>0</v>
          </cell>
          <cell r="M82">
            <v>0</v>
          </cell>
          <cell r="N82">
            <v>0</v>
          </cell>
          <cell r="P82">
            <v>0</v>
          </cell>
          <cell r="Q82">
            <v>0</v>
          </cell>
          <cell r="R82">
            <v>0</v>
          </cell>
          <cell r="S82">
            <v>0</v>
          </cell>
          <cell r="U82">
            <v>0</v>
          </cell>
          <cell r="V82">
            <v>0</v>
          </cell>
          <cell r="W82">
            <v>0</v>
          </cell>
          <cell r="X82">
            <v>0</v>
          </cell>
          <cell r="Y82">
            <v>0</v>
          </cell>
        </row>
        <row r="83">
          <cell r="B83" t="str">
            <v>Type I SMA</v>
          </cell>
          <cell r="C83">
            <v>0</v>
          </cell>
          <cell r="D83">
            <v>1980.7407486666666</v>
          </cell>
          <cell r="E83">
            <v>1990.6029811186665</v>
          </cell>
          <cell r="F83">
            <v>1991.8600393253787</v>
          </cell>
          <cell r="G83">
            <v>1999.5659809213307</v>
          </cell>
          <cell r="H83">
            <v>2009.680165686859</v>
          </cell>
          <cell r="I83">
            <v>2016.134864089966</v>
          </cell>
          <cell r="J83">
            <v>2028.231673274506</v>
          </cell>
          <cell r="K83">
            <v>2040.4010633141529</v>
          </cell>
          <cell r="L83">
            <v>2052.6434696940378</v>
          </cell>
          <cell r="M83">
            <v>2064.9593305122021</v>
          </cell>
          <cell r="N83">
            <v>2077.3490864952751</v>
          </cell>
          <cell r="O83">
            <v>2058.8382375039168</v>
          </cell>
          <cell r="P83">
            <v>2084.0540052692527</v>
          </cell>
          <cell r="Q83">
            <v>2110.8347937069807</v>
          </cell>
          <cell r="R83">
            <v>2147.6182943109056</v>
          </cell>
          <cell r="S83">
            <v>2205.2605424442727</v>
          </cell>
          <cell r="T83">
            <v>2136.941908932853</v>
          </cell>
          <cell r="U83">
            <v>2263.1280767460275</v>
          </cell>
          <cell r="V83">
            <v>2319.852338307162</v>
          </cell>
          <cell r="W83">
            <v>2376.1281236747609</v>
          </cell>
          <cell r="X83">
            <v>2431.9600953609529</v>
          </cell>
          <cell r="Y83">
            <v>2347.7671585222256</v>
          </cell>
          <cell r="Z83">
            <v>2573.4224899189835</v>
          </cell>
          <cell r="AA83">
            <v>2791.9690041662975</v>
          </cell>
          <cell r="AB83">
            <v>3003.7025583267832</v>
          </cell>
          <cell r="AC83">
            <v>3208.9072442068123</v>
          </cell>
          <cell r="AD83">
            <v>3407.8558593809189</v>
          </cell>
          <cell r="AE83">
            <v>3600.810359377715</v>
          </cell>
          <cell r="AF83">
            <v>3788.0222917808719</v>
          </cell>
          <cell r="AG83">
            <v>3969.7332129685724</v>
          </cell>
          <cell r="AH83">
            <v>4146.175088185918</v>
          </cell>
          <cell r="AI83">
            <v>4317.5706756169866</v>
          </cell>
          <cell r="AJ83">
            <v>4484.1338950965637</v>
          </cell>
          <cell r="AK83">
            <v>4646.0701820759832</v>
          </cell>
        </row>
        <row r="84">
          <cell r="B84" t="str">
            <v>% live births</v>
          </cell>
          <cell r="C84">
            <v>0</v>
          </cell>
          <cell r="D84">
            <v>0.6</v>
          </cell>
          <cell r="E84">
            <v>0.6</v>
          </cell>
          <cell r="F84">
            <v>0.6</v>
          </cell>
          <cell r="G84">
            <v>0.6</v>
          </cell>
          <cell r="H84">
            <v>0.6</v>
          </cell>
          <cell r="I84">
            <v>0.6</v>
          </cell>
          <cell r="J84">
            <v>0.6</v>
          </cell>
          <cell r="K84">
            <v>0.6</v>
          </cell>
          <cell r="L84">
            <v>0.6</v>
          </cell>
          <cell r="M84">
            <v>0.6</v>
          </cell>
          <cell r="N84">
            <v>0.6</v>
          </cell>
          <cell r="O84">
            <v>0.6</v>
          </cell>
          <cell r="P84">
            <v>0.6</v>
          </cell>
          <cell r="Q84">
            <v>0.6</v>
          </cell>
          <cell r="R84">
            <v>0.6</v>
          </cell>
          <cell r="S84">
            <v>0.6</v>
          </cell>
          <cell r="T84">
            <v>0.6</v>
          </cell>
          <cell r="U84">
            <v>0.6</v>
          </cell>
          <cell r="V84">
            <v>0.6</v>
          </cell>
          <cell r="W84">
            <v>0.6</v>
          </cell>
          <cell r="X84">
            <v>0.6</v>
          </cell>
          <cell r="Y84">
            <v>0.6</v>
          </cell>
          <cell r="Z84">
            <v>0.6</v>
          </cell>
          <cell r="AA84">
            <v>0.6</v>
          </cell>
          <cell r="AB84">
            <v>0.6</v>
          </cell>
          <cell r="AC84">
            <v>0.6</v>
          </cell>
          <cell r="AD84">
            <v>0.6</v>
          </cell>
          <cell r="AE84">
            <v>0.6</v>
          </cell>
          <cell r="AF84">
            <v>0.6</v>
          </cell>
          <cell r="AG84">
            <v>0.6</v>
          </cell>
          <cell r="AH84">
            <v>0.6</v>
          </cell>
          <cell r="AI84">
            <v>0.6</v>
          </cell>
          <cell r="AJ84">
            <v>0.6</v>
          </cell>
          <cell r="AK84">
            <v>0.6</v>
          </cell>
        </row>
        <row r="85">
          <cell r="B85" t="str">
            <v>% patients</v>
          </cell>
          <cell r="C85">
            <v>0</v>
          </cell>
          <cell r="D85">
            <v>0.1</v>
          </cell>
          <cell r="E85">
            <v>0.1</v>
          </cell>
          <cell r="F85">
            <v>0.1</v>
          </cell>
          <cell r="G85">
            <v>0.1</v>
          </cell>
          <cell r="H85">
            <v>0.1</v>
          </cell>
          <cell r="I85">
            <v>0.1</v>
          </cell>
          <cell r="J85">
            <v>0.1</v>
          </cell>
          <cell r="K85">
            <v>0.1</v>
          </cell>
          <cell r="L85">
            <v>0.1</v>
          </cell>
          <cell r="M85">
            <v>0.1</v>
          </cell>
          <cell r="N85">
            <v>0.1</v>
          </cell>
          <cell r="O85">
            <v>0.1</v>
          </cell>
          <cell r="P85">
            <v>0.1</v>
          </cell>
          <cell r="Q85">
            <v>0.1</v>
          </cell>
          <cell r="R85">
            <v>0.1</v>
          </cell>
          <cell r="S85">
            <v>0.1</v>
          </cell>
          <cell r="T85">
            <v>0.1</v>
          </cell>
          <cell r="U85">
            <v>0.1</v>
          </cell>
          <cell r="V85">
            <v>0.1</v>
          </cell>
          <cell r="W85">
            <v>0.1</v>
          </cell>
          <cell r="X85">
            <v>0.1</v>
          </cell>
          <cell r="Y85">
            <v>0.1</v>
          </cell>
          <cell r="Z85">
            <v>0.1</v>
          </cell>
          <cell r="AA85">
            <v>0.1</v>
          </cell>
          <cell r="AB85">
            <v>0.1</v>
          </cell>
          <cell r="AC85">
            <v>0.1</v>
          </cell>
          <cell r="AD85">
            <v>0.1</v>
          </cell>
          <cell r="AE85">
            <v>0.1</v>
          </cell>
          <cell r="AF85">
            <v>0.1</v>
          </cell>
          <cell r="AG85">
            <v>0.1</v>
          </cell>
          <cell r="AH85">
            <v>0.1</v>
          </cell>
          <cell r="AI85">
            <v>0.1</v>
          </cell>
          <cell r="AJ85">
            <v>0.1</v>
          </cell>
          <cell r="AK85">
            <v>0.1</v>
          </cell>
        </row>
        <row r="86">
          <cell r="B86" t="str">
            <v>Incidence</v>
          </cell>
          <cell r="C86">
            <v>0</v>
          </cell>
          <cell r="D86">
            <v>0</v>
          </cell>
          <cell r="E86">
            <v>0</v>
          </cell>
          <cell r="F86">
            <v>0</v>
          </cell>
          <cell r="G86">
            <v>0</v>
          </cell>
          <cell r="H86">
            <v>0</v>
          </cell>
          <cell r="I86">
            <v>0</v>
          </cell>
          <cell r="J86">
            <v>0</v>
          </cell>
          <cell r="K86">
            <v>0</v>
          </cell>
          <cell r="L86">
            <v>0</v>
          </cell>
          <cell r="M86">
            <v>0</v>
          </cell>
          <cell r="N86">
            <v>0</v>
          </cell>
          <cell r="O86">
            <v>313.88129405188096</v>
          </cell>
          <cell r="P86">
            <v>78.764257086614791</v>
          </cell>
          <cell r="Q86">
            <v>78.882138569459116</v>
          </cell>
          <cell r="R86">
            <v>79.000196478064439</v>
          </cell>
          <cell r="S86">
            <v>79.118431076476085</v>
          </cell>
          <cell r="T86">
            <v>315.76502321061446</v>
          </cell>
          <cell r="U86">
            <v>79.236953391083034</v>
          </cell>
          <cell r="V86">
            <v>79.355542328594808</v>
          </cell>
          <cell r="W86">
            <v>79.474308750670275</v>
          </cell>
          <cell r="X86">
            <v>79.593252922939357</v>
          </cell>
          <cell r="Y86">
            <v>317.6600573932875</v>
          </cell>
          <cell r="Z86">
            <v>319.56601773764726</v>
          </cell>
          <cell r="AA86">
            <v>321.48341384407314</v>
          </cell>
          <cell r="AB86">
            <v>323.41231432713761</v>
          </cell>
          <cell r="AC86">
            <v>325.35278821310038</v>
          </cell>
          <cell r="AD86">
            <v>327.30490494237898</v>
          </cell>
          <cell r="AE86">
            <v>329.26873437203318</v>
          </cell>
          <cell r="AF86">
            <v>331.24434677826542</v>
          </cell>
          <cell r="AG86">
            <v>333.23181285893503</v>
          </cell>
          <cell r="AH86">
            <v>335.23120373608862</v>
          </cell>
          <cell r="AI86">
            <v>337.24259095850516</v>
          </cell>
          <cell r="AJ86">
            <v>339.26604650425628</v>
          </cell>
          <cell r="AK86">
            <v>341.30164278328181</v>
          </cell>
        </row>
        <row r="87">
          <cell r="B87" t="str">
            <v>Mortality</v>
          </cell>
          <cell r="C87">
            <v>0</v>
          </cell>
          <cell r="D87">
            <v>0</v>
          </cell>
          <cell r="E87">
            <v>0</v>
          </cell>
          <cell r="F87">
            <v>0</v>
          </cell>
          <cell r="G87">
            <v>0</v>
          </cell>
          <cell r="H87">
            <v>0</v>
          </cell>
          <cell r="I87">
            <v>0</v>
          </cell>
          <cell r="J87">
            <v>0</v>
          </cell>
          <cell r="K87">
            <v>0</v>
          </cell>
          <cell r="L87">
            <v>0</v>
          </cell>
          <cell r="M87">
            <v>0</v>
          </cell>
          <cell r="N87">
            <v>0</v>
          </cell>
          <cell r="O87">
            <v>308.82573562558753</v>
          </cell>
          <cell r="P87">
            <v>72.059338312637095</v>
          </cell>
          <cell r="Q87">
            <v>52.101350131731323</v>
          </cell>
          <cell r="R87">
            <v>42.216695874139617</v>
          </cell>
          <cell r="S87">
            <v>21.476182943109055</v>
          </cell>
          <cell r="T87">
            <v>187.85356726161709</v>
          </cell>
          <cell r="U87">
            <v>21.369419089328531</v>
          </cell>
          <cell r="V87">
            <v>22.631280767460275</v>
          </cell>
          <cell r="W87">
            <v>23.19852338307162</v>
          </cell>
          <cell r="X87">
            <v>23.76128123674761</v>
          </cell>
          <cell r="Y87">
            <v>90.960504476608037</v>
          </cell>
          <cell r="Z87">
            <v>93.910686340889029</v>
          </cell>
          <cell r="AA87">
            <v>102.93689959675935</v>
          </cell>
          <cell r="AB87">
            <v>111.6787601666519</v>
          </cell>
          <cell r="AC87">
            <v>120.14810233307134</v>
          </cell>
          <cell r="AD87">
            <v>128.35628976827249</v>
          </cell>
          <cell r="AE87">
            <v>136.31423437523677</v>
          </cell>
          <cell r="AF87">
            <v>144.0324143751086</v>
          </cell>
          <cell r="AG87">
            <v>151.52089167123489</v>
          </cell>
          <cell r="AH87">
            <v>158.78932851874291</v>
          </cell>
          <cell r="AI87">
            <v>165.84700352743673</v>
          </cell>
          <cell r="AJ87">
            <v>172.70282702467946</v>
          </cell>
          <cell r="AK87">
            <v>179.36535580386254</v>
          </cell>
        </row>
        <row r="88">
          <cell r="B88" t="str">
            <v>% mortality rate</v>
          </cell>
          <cell r="C88">
            <v>0</v>
          </cell>
          <cell r="D88">
            <v>0</v>
          </cell>
          <cell r="E88">
            <v>0</v>
          </cell>
          <cell r="F88">
            <v>0</v>
          </cell>
          <cell r="G88">
            <v>0</v>
          </cell>
          <cell r="H88">
            <v>0</v>
          </cell>
          <cell r="I88">
            <v>0</v>
          </cell>
          <cell r="J88">
            <v>0</v>
          </cell>
          <cell r="K88">
            <v>0</v>
          </cell>
          <cell r="L88">
            <v>0</v>
          </cell>
          <cell r="M88">
            <v>0</v>
          </cell>
          <cell r="N88">
            <v>0</v>
          </cell>
          <cell r="O88">
            <v>0.15</v>
          </cell>
          <cell r="P88">
            <v>0.14000000000000001</v>
          </cell>
          <cell r="Q88">
            <v>0.1</v>
          </cell>
          <cell r="R88">
            <v>0.08</v>
          </cell>
          <cell r="S88">
            <v>0.04</v>
          </cell>
          <cell r="T88">
            <v>0.08</v>
          </cell>
          <cell r="U88">
            <v>0.04</v>
          </cell>
          <cell r="V88">
            <v>0.04</v>
          </cell>
          <cell r="W88">
            <v>0.04</v>
          </cell>
          <cell r="X88">
            <v>0.04</v>
          </cell>
          <cell r="Y88">
            <v>0.04</v>
          </cell>
          <cell r="Z88">
            <v>0.04</v>
          </cell>
          <cell r="AA88">
            <v>0.04</v>
          </cell>
          <cell r="AB88">
            <v>0.04</v>
          </cell>
          <cell r="AC88">
            <v>0.04</v>
          </cell>
          <cell r="AD88">
            <v>0.04</v>
          </cell>
          <cell r="AE88">
            <v>0.04</v>
          </cell>
          <cell r="AF88">
            <v>0.04</v>
          </cell>
          <cell r="AG88">
            <v>0.04</v>
          </cell>
          <cell r="AH88">
            <v>0.04</v>
          </cell>
          <cell r="AI88">
            <v>0.04</v>
          </cell>
          <cell r="AJ88">
            <v>0.04</v>
          </cell>
          <cell r="AK88">
            <v>0.04</v>
          </cell>
        </row>
        <row r="89">
          <cell r="B89" t="str">
            <v>Patients on Spinraza from prior year</v>
          </cell>
          <cell r="C89">
            <v>0</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244.9385209044317</v>
          </cell>
          <cell r="T89">
            <v>244.9385209044317</v>
          </cell>
          <cell r="U89">
            <v>531.15041917507483</v>
          </cell>
          <cell r="V89">
            <v>805.72586819559103</v>
          </cell>
          <cell r="W89">
            <v>1033.2520112743334</v>
          </cell>
          <cell r="X89">
            <v>1150.4036242487809</v>
          </cell>
          <cell r="Y89">
            <v>880.13298072344514</v>
          </cell>
          <cell r="Z89">
            <v>937.85817987706832</v>
          </cell>
          <cell r="AA89">
            <v>945.01225057354611</v>
          </cell>
          <cell r="AB89">
            <v>847.05569292935638</v>
          </cell>
          <cell r="AC89">
            <v>891.50354790387064</v>
          </cell>
          <cell r="AD89">
            <v>985.5472390260835</v>
          </cell>
          <cell r="AE89">
            <v>1103.0529143616648</v>
          </cell>
          <cell r="AF89">
            <v>1204.5929619327414</v>
          </cell>
          <cell r="AG89">
            <v>1300.0499997977649</v>
          </cell>
          <cell r="AH89">
            <v>1393.3613067721919</v>
          </cell>
          <cell r="AI89">
            <v>1486.0877424625226</v>
          </cell>
          <cell r="AJ89">
            <v>939.84075103436817</v>
          </cell>
          <cell r="AK89">
            <v>591.17472737838239</v>
          </cell>
        </row>
        <row r="90">
          <cell r="B90" t="str">
            <v>% survival 1 year</v>
          </cell>
          <cell r="C90">
            <v>0</v>
          </cell>
          <cell r="D90">
            <v>0</v>
          </cell>
          <cell r="E90">
            <v>0</v>
          </cell>
          <cell r="F90">
            <v>0</v>
          </cell>
          <cell r="G90">
            <v>0</v>
          </cell>
          <cell r="H90">
            <v>0</v>
          </cell>
          <cell r="I90">
            <v>0</v>
          </cell>
          <cell r="J90">
            <v>0</v>
          </cell>
          <cell r="K90">
            <v>0</v>
          </cell>
          <cell r="L90">
            <v>0</v>
          </cell>
          <cell r="M90">
            <v>0</v>
          </cell>
          <cell r="N90">
            <v>0</v>
          </cell>
          <cell r="O90">
            <v>0.7</v>
          </cell>
          <cell r="P90">
            <v>0</v>
          </cell>
          <cell r="Q90">
            <v>0</v>
          </cell>
          <cell r="R90">
            <v>0</v>
          </cell>
          <cell r="S90">
            <v>0.9</v>
          </cell>
          <cell r="T90">
            <v>0.9</v>
          </cell>
          <cell r="U90">
            <v>0.8</v>
          </cell>
          <cell r="V90">
            <v>0.75</v>
          </cell>
          <cell r="W90">
            <v>0.71</v>
          </cell>
          <cell r="X90">
            <v>0.65</v>
          </cell>
          <cell r="Y90">
            <v>0.72749999999999992</v>
          </cell>
          <cell r="Z90">
            <v>0.6</v>
          </cell>
          <cell r="AA90">
            <v>0.5</v>
          </cell>
          <cell r="AB90">
            <v>0.4</v>
          </cell>
          <cell r="AC90">
            <v>0.4</v>
          </cell>
          <cell r="AD90">
            <v>0.4</v>
          </cell>
          <cell r="AE90">
            <v>0.4</v>
          </cell>
          <cell r="AF90">
            <v>0.4</v>
          </cell>
          <cell r="AG90">
            <v>0.4</v>
          </cell>
          <cell r="AH90">
            <v>0.4</v>
          </cell>
          <cell r="AI90">
            <v>0.4</v>
          </cell>
          <cell r="AJ90">
            <v>0.4</v>
          </cell>
          <cell r="AK90">
            <v>0.4</v>
          </cell>
        </row>
        <row r="91">
          <cell r="B91" t="str">
            <v>Patients on Spinraza</v>
          </cell>
          <cell r="C91">
            <v>0</v>
          </cell>
          <cell r="D91">
            <v>0</v>
          </cell>
          <cell r="E91">
            <v>0</v>
          </cell>
          <cell r="F91">
            <v>0</v>
          </cell>
          <cell r="G91">
            <v>0</v>
          </cell>
          <cell r="H91">
            <v>0</v>
          </cell>
          <cell r="I91">
            <v>0</v>
          </cell>
          <cell r="J91">
            <v>0</v>
          </cell>
          <cell r="K91">
            <v>0</v>
          </cell>
          <cell r="L91">
            <v>0</v>
          </cell>
          <cell r="M91">
            <v>0</v>
          </cell>
          <cell r="N91">
            <v>0</v>
          </cell>
          <cell r="O91">
            <v>0</v>
          </cell>
          <cell r="P91">
            <v>14.619047619047619</v>
          </cell>
          <cell r="Q91">
            <v>91.824016563147012</v>
          </cell>
          <cell r="R91">
            <v>272.1539121160352</v>
          </cell>
          <cell r="S91">
            <v>663.93802396884348</v>
          </cell>
          <cell r="T91">
            <v>663.93802396884348</v>
          </cell>
          <cell r="U91">
            <v>1074.3011575941214</v>
          </cell>
          <cell r="V91">
            <v>1455.2845229215964</v>
          </cell>
          <cell r="W91">
            <v>1769.8517296135092</v>
          </cell>
          <cell r="X91">
            <v>1952.9504557178955</v>
          </cell>
          <cell r="Y91">
            <v>1563.0969664617805</v>
          </cell>
          <cell r="Z91">
            <v>1890.0245011470922</v>
          </cell>
          <cell r="AA91">
            <v>2117.6392323233908</v>
          </cell>
          <cell r="AB91">
            <v>2228.7588697596766</v>
          </cell>
          <cell r="AC91">
            <v>2463.8680975652087</v>
          </cell>
          <cell r="AD91">
            <v>2757.6322859041616</v>
          </cell>
          <cell r="AE91">
            <v>3011.4824048318537</v>
          </cell>
          <cell r="AF91">
            <v>3250.1249994944124</v>
          </cell>
          <cell r="AG91">
            <v>3483.4032669304797</v>
          </cell>
          <cell r="AH91">
            <v>3715.2193561563063</v>
          </cell>
          <cell r="AI91">
            <v>2349.6018775859202</v>
          </cell>
          <cell r="AJ91">
            <v>1477.9368184459559</v>
          </cell>
          <cell r="AK91">
            <v>777.01753466142168</v>
          </cell>
        </row>
        <row r="92">
          <cell r="B92" t="str">
            <v>% penetration</v>
          </cell>
          <cell r="C92">
            <v>0</v>
          </cell>
          <cell r="D92">
            <v>0</v>
          </cell>
          <cell r="E92">
            <v>0</v>
          </cell>
          <cell r="F92">
            <v>0</v>
          </cell>
          <cell r="G92">
            <v>0</v>
          </cell>
          <cell r="H92">
            <v>0</v>
          </cell>
          <cell r="I92">
            <v>0</v>
          </cell>
          <cell r="J92">
            <v>0</v>
          </cell>
          <cell r="K92">
            <v>0</v>
          </cell>
          <cell r="L92">
            <v>0</v>
          </cell>
          <cell r="M92">
            <v>0</v>
          </cell>
          <cell r="N92">
            <v>0</v>
          </cell>
          <cell r="O92">
            <v>0</v>
          </cell>
          <cell r="P92">
            <v>7.0147163087354294E-3</v>
          </cell>
          <cell r="Q92">
            <v>4.3501280553504905E-2</v>
          </cell>
          <cell r="R92">
            <v>0.12672359554627455</v>
          </cell>
          <cell r="S92">
            <v>0.19</v>
          </cell>
          <cell r="T92">
            <v>0.31069540130849937</v>
          </cell>
          <cell r="U92">
            <v>0.24</v>
          </cell>
          <cell r="V92">
            <v>0.28000000000000003</v>
          </cell>
          <cell r="W92">
            <v>0.31</v>
          </cell>
          <cell r="X92">
            <v>0.33</v>
          </cell>
          <cell r="Y92">
            <v>0.29000000000000004</v>
          </cell>
          <cell r="Z92">
            <v>0.37</v>
          </cell>
          <cell r="AA92">
            <v>0.42</v>
          </cell>
          <cell r="AB92">
            <v>0.46</v>
          </cell>
          <cell r="AC92">
            <v>0.49</v>
          </cell>
          <cell r="AD92">
            <v>0.52</v>
          </cell>
          <cell r="AE92">
            <v>0.53</v>
          </cell>
          <cell r="AF92">
            <v>0.54</v>
          </cell>
          <cell r="AG92">
            <v>0.55000000000000004</v>
          </cell>
          <cell r="AH92">
            <v>0.56000000000000005</v>
          </cell>
          <cell r="AI92">
            <v>0.2</v>
          </cell>
          <cell r="AJ92">
            <v>0.12</v>
          </cell>
          <cell r="AK92">
            <v>0.04</v>
          </cell>
          <cell r="AL92">
            <v>0</v>
          </cell>
        </row>
        <row r="93">
          <cell r="K93">
            <v>0</v>
          </cell>
          <cell r="L93">
            <v>0</v>
          </cell>
          <cell r="M93">
            <v>0</v>
          </cell>
          <cell r="N93">
            <v>0</v>
          </cell>
          <cell r="P93">
            <v>0</v>
          </cell>
          <cell r="Q93" t="str">
            <v>.</v>
          </cell>
          <cell r="R93">
            <v>0</v>
          </cell>
          <cell r="S93">
            <v>0</v>
          </cell>
          <cell r="U93">
            <v>0</v>
          </cell>
          <cell r="V93" t="str">
            <v>.</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row>
        <row r="94">
          <cell r="B94" t="str">
            <v>Type II SMA</v>
          </cell>
          <cell r="C94">
            <v>0</v>
          </cell>
          <cell r="D94">
            <v>8424.8384463333332</v>
          </cell>
          <cell r="E94">
            <v>8474.4774815933324</v>
          </cell>
          <cell r="F94">
            <v>8520.5153946268929</v>
          </cell>
          <cell r="G94">
            <v>8569.7281386066534</v>
          </cell>
          <cell r="H94">
            <v>8620.2990624342947</v>
          </cell>
          <cell r="I94">
            <v>8669.4993346429419</v>
          </cell>
          <cell r="J94">
            <v>8721.516330650802</v>
          </cell>
          <cell r="K94">
            <v>8773.845428634706</v>
          </cell>
          <cell r="L94">
            <v>8826.4885012065133</v>
          </cell>
          <cell r="M94">
            <v>8879.4474322137521</v>
          </cell>
          <cell r="N94">
            <v>8932.7241168070341</v>
          </cell>
          <cell r="O94">
            <v>8773.845428634706</v>
          </cell>
          <cell r="P94">
            <v>8806.710435760835</v>
          </cell>
          <cell r="Q94">
            <v>8819.8908823688234</v>
          </cell>
          <cell r="R94">
            <v>8833.091055317771</v>
          </cell>
          <cell r="S94">
            <v>8846.3109841308487</v>
          </cell>
          <cell r="T94">
            <v>8826.50083939457</v>
          </cell>
          <cell r="U94">
            <v>8859.5630827797522</v>
          </cell>
          <cell r="V94">
            <v>8872.8226306023425</v>
          </cell>
          <cell r="W94">
            <v>8886.1020231516795</v>
          </cell>
          <cell r="X94">
            <v>8899.4012901281094</v>
          </cell>
          <cell r="Y94">
            <v>8879.4722566654709</v>
          </cell>
          <cell r="Z94">
            <v>8932.7490902054633</v>
          </cell>
          <cell r="AA94">
            <v>8986.3455847466976</v>
          </cell>
          <cell r="AB94">
            <v>9040.2636582551768</v>
          </cell>
          <cell r="AC94">
            <v>9094.5052402047058</v>
          </cell>
          <cell r="AD94">
            <v>9149.072271645935</v>
          </cell>
          <cell r="AE94">
            <v>9203.9667052758105</v>
          </cell>
          <cell r="AF94">
            <v>9259.190505507464</v>
          </cell>
          <cell r="AG94">
            <v>9314.7456485405091</v>
          </cell>
          <cell r="AH94">
            <v>9370.634122431753</v>
          </cell>
          <cell r="AI94">
            <v>9426.8579271663439</v>
          </cell>
          <cell r="AJ94">
            <v>9483.4190747293433</v>
          </cell>
          <cell r="AK94">
            <v>9540.3195891777177</v>
          </cell>
        </row>
        <row r="95">
          <cell r="B95" t="str">
            <v>% live births</v>
          </cell>
          <cell r="C95">
            <v>0</v>
          </cell>
          <cell r="D95">
            <v>0.27</v>
          </cell>
          <cell r="E95">
            <v>0.27</v>
          </cell>
          <cell r="F95">
            <v>0.27</v>
          </cell>
          <cell r="G95">
            <v>0.27</v>
          </cell>
          <cell r="H95">
            <v>0.27</v>
          </cell>
          <cell r="I95">
            <v>0.27</v>
          </cell>
          <cell r="J95">
            <v>0.27</v>
          </cell>
          <cell r="K95">
            <v>0.27</v>
          </cell>
          <cell r="L95">
            <v>0.27</v>
          </cell>
          <cell r="M95">
            <v>0.27</v>
          </cell>
          <cell r="N95">
            <v>0.27</v>
          </cell>
          <cell r="O95">
            <v>0.27</v>
          </cell>
          <cell r="P95">
            <v>0.27</v>
          </cell>
          <cell r="Q95">
            <v>0.27</v>
          </cell>
          <cell r="R95">
            <v>0.27</v>
          </cell>
          <cell r="S95">
            <v>0.27</v>
          </cell>
          <cell r="T95">
            <v>0.27</v>
          </cell>
          <cell r="U95">
            <v>0.27</v>
          </cell>
          <cell r="V95">
            <v>0.27</v>
          </cell>
          <cell r="W95">
            <v>0.27</v>
          </cell>
          <cell r="X95">
            <v>0.27</v>
          </cell>
          <cell r="Y95">
            <v>0.27</v>
          </cell>
          <cell r="Z95">
            <v>0.27</v>
          </cell>
          <cell r="AA95">
            <v>0.27</v>
          </cell>
          <cell r="AB95">
            <v>0.27</v>
          </cell>
          <cell r="AC95">
            <v>0.27</v>
          </cell>
          <cell r="AD95">
            <v>0.27</v>
          </cell>
          <cell r="AE95">
            <v>0.27</v>
          </cell>
          <cell r="AF95">
            <v>0.27</v>
          </cell>
          <cell r="AG95">
            <v>0.27</v>
          </cell>
          <cell r="AH95">
            <v>0.27</v>
          </cell>
          <cell r="AI95">
            <v>0.27</v>
          </cell>
          <cell r="AJ95">
            <v>0.27</v>
          </cell>
          <cell r="AK95">
            <v>0.27</v>
          </cell>
        </row>
        <row r="96">
          <cell r="B96" t="str">
            <v>% patients</v>
          </cell>
          <cell r="C96">
            <v>0</v>
          </cell>
          <cell r="D96">
            <v>0.5</v>
          </cell>
          <cell r="E96">
            <v>0.5</v>
          </cell>
          <cell r="F96">
            <v>0.5</v>
          </cell>
          <cell r="G96">
            <v>0.5</v>
          </cell>
          <cell r="H96">
            <v>0.5</v>
          </cell>
          <cell r="I96">
            <v>0.5</v>
          </cell>
          <cell r="J96">
            <v>0.5</v>
          </cell>
          <cell r="K96">
            <v>0.5</v>
          </cell>
          <cell r="L96">
            <v>0.5</v>
          </cell>
          <cell r="M96">
            <v>0.5</v>
          </cell>
          <cell r="N96">
            <v>0.5</v>
          </cell>
          <cell r="O96">
            <v>0.5</v>
          </cell>
          <cell r="P96">
            <v>0.5</v>
          </cell>
          <cell r="Q96">
            <v>0.5</v>
          </cell>
          <cell r="R96">
            <v>0.5</v>
          </cell>
          <cell r="S96">
            <v>0.5</v>
          </cell>
          <cell r="T96">
            <v>0.5</v>
          </cell>
          <cell r="U96">
            <v>0.5</v>
          </cell>
          <cell r="V96">
            <v>0.5</v>
          </cell>
          <cell r="W96">
            <v>0.5</v>
          </cell>
          <cell r="X96">
            <v>0.5</v>
          </cell>
          <cell r="Y96">
            <v>0.5</v>
          </cell>
          <cell r="Z96">
            <v>0.5</v>
          </cell>
          <cell r="AA96">
            <v>0.5</v>
          </cell>
          <cell r="AB96">
            <v>0.5</v>
          </cell>
          <cell r="AC96">
            <v>0.5</v>
          </cell>
          <cell r="AD96">
            <v>0.5</v>
          </cell>
          <cell r="AE96">
            <v>0.5</v>
          </cell>
          <cell r="AF96">
            <v>0.5</v>
          </cell>
          <cell r="AG96">
            <v>0.5</v>
          </cell>
          <cell r="AH96">
            <v>0.5</v>
          </cell>
          <cell r="AI96">
            <v>0.5</v>
          </cell>
          <cell r="AJ96">
            <v>0.5</v>
          </cell>
          <cell r="AK96">
            <v>0.5</v>
          </cell>
        </row>
        <row r="97">
          <cell r="B97" t="str">
            <v>Patients on Spinraza</v>
          </cell>
          <cell r="C97">
            <v>0</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176.66182110635543</v>
          </cell>
          <cell r="S97">
            <v>265.38932952392543</v>
          </cell>
          <cell r="T97">
            <v>265.38932952392543</v>
          </cell>
          <cell r="U97">
            <v>354.38252331119008</v>
          </cell>
          <cell r="V97">
            <v>443.64113153011715</v>
          </cell>
          <cell r="W97">
            <v>533.16612138910079</v>
          </cell>
          <cell r="X97">
            <v>622.95809030896771</v>
          </cell>
          <cell r="Y97">
            <v>488.53696663484391</v>
          </cell>
          <cell r="Z97">
            <v>893.27490902054637</v>
          </cell>
          <cell r="AA97">
            <v>1258.0883818645377</v>
          </cell>
          <cell r="AB97">
            <v>1536.8448219033801</v>
          </cell>
          <cell r="AC97">
            <v>1727.9559956388941</v>
          </cell>
          <cell r="AD97">
            <v>1829.8144543291871</v>
          </cell>
          <cell r="AE97">
            <v>1932.83300810792</v>
          </cell>
          <cell r="AF97">
            <v>2037.0219112116422</v>
          </cell>
          <cell r="AG97">
            <v>2142.3914991643173</v>
          </cell>
          <cell r="AH97">
            <v>2248.9521893836204</v>
          </cell>
          <cell r="AI97">
            <v>1414.0286890749514</v>
          </cell>
          <cell r="AJ97">
            <v>663.83933523105406</v>
          </cell>
          <cell r="AK97">
            <v>190.80639178355435</v>
          </cell>
        </row>
        <row r="98">
          <cell r="B98" t="str">
            <v>% penetration</v>
          </cell>
          <cell r="C98">
            <v>0</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0.02</v>
          </cell>
          <cell r="S98">
            <v>0.03</v>
          </cell>
          <cell r="T98">
            <v>3.0067331817319479E-2</v>
          </cell>
          <cell r="U98">
            <v>0.04</v>
          </cell>
          <cell r="V98">
            <v>0.05</v>
          </cell>
          <cell r="W98">
            <v>0.06</v>
          </cell>
          <cell r="X98">
            <v>7.0000000000000007E-2</v>
          </cell>
          <cell r="Y98">
            <v>5.5E-2</v>
          </cell>
          <cell r="Z98">
            <v>0.1</v>
          </cell>
          <cell r="AA98">
            <v>0.14000000000000001</v>
          </cell>
          <cell r="AB98">
            <v>0.17</v>
          </cell>
          <cell r="AC98">
            <v>0.19</v>
          </cell>
          <cell r="AD98">
            <v>0.2</v>
          </cell>
          <cell r="AE98">
            <v>0.21</v>
          </cell>
          <cell r="AF98">
            <v>0.22</v>
          </cell>
          <cell r="AG98">
            <v>0.23</v>
          </cell>
          <cell r="AH98">
            <v>0.24</v>
          </cell>
          <cell r="AI98">
            <v>0.15</v>
          </cell>
          <cell r="AJ98">
            <v>7.0000000000000007E-2</v>
          </cell>
          <cell r="AK98">
            <v>0.02</v>
          </cell>
          <cell r="AL98">
            <v>0</v>
          </cell>
        </row>
        <row r="99">
          <cell r="K99">
            <v>0</v>
          </cell>
          <cell r="L99">
            <v>0</v>
          </cell>
          <cell r="M99">
            <v>0</v>
          </cell>
          <cell r="N99">
            <v>0</v>
          </cell>
          <cell r="P99">
            <v>0</v>
          </cell>
          <cell r="Q99">
            <v>0</v>
          </cell>
          <cell r="R99">
            <v>0</v>
          </cell>
          <cell r="S99">
            <v>0</v>
          </cell>
          <cell r="U99">
            <v>0</v>
          </cell>
          <cell r="V99">
            <v>0</v>
          </cell>
          <cell r="W99">
            <v>0</v>
          </cell>
          <cell r="X99">
            <v>0</v>
          </cell>
          <cell r="Y99">
            <v>0</v>
          </cell>
        </row>
        <row r="100">
          <cell r="B100" t="str">
            <v>Type III SMA</v>
          </cell>
          <cell r="C100">
            <v>0</v>
          </cell>
          <cell r="D100">
            <v>6356.7236209333332</v>
          </cell>
          <cell r="E100">
            <v>6394.4595202509327</v>
          </cell>
          <cell r="F100">
            <v>6430.6889654364377</v>
          </cell>
          <cell r="G100">
            <v>6468.4240555010565</v>
          </cell>
          <cell r="H100">
            <v>6506.8579576100637</v>
          </cell>
          <cell r="I100">
            <v>6544.7784288375206</v>
          </cell>
          <cell r="J100">
            <v>6584.0470994105472</v>
          </cell>
          <cell r="K100">
            <v>6623.5513820070091</v>
          </cell>
          <cell r="L100">
            <v>6663.2926902990512</v>
          </cell>
          <cell r="M100">
            <v>6703.2724464408457</v>
          </cell>
          <cell r="N100">
            <v>6743.4920811194897</v>
          </cell>
          <cell r="O100">
            <v>6623.5513820070091</v>
          </cell>
          <cell r="P100">
            <v>6648.3618331530379</v>
          </cell>
          <cell r="Q100">
            <v>6658.3120158928532</v>
          </cell>
          <cell r="R100">
            <v>6668.2770904419658</v>
          </cell>
          <cell r="S100">
            <v>6678.2570790880063</v>
          </cell>
          <cell r="T100">
            <v>6663.302004643966</v>
          </cell>
          <cell r="U100">
            <v>6688.2613533864769</v>
          </cell>
          <cell r="V100">
            <v>6698.2712512151375</v>
          </cell>
          <cell r="W100">
            <v>6708.296130224895</v>
          </cell>
          <cell r="X100">
            <v>6718.3360128371332</v>
          </cell>
          <cell r="Y100">
            <v>6703.2911869159107</v>
          </cell>
          <cell r="Z100">
            <v>6743.5109340374065</v>
          </cell>
          <cell r="AA100">
            <v>6783.9719996416306</v>
          </cell>
          <cell r="AB100">
            <v>6824.6758316394807</v>
          </cell>
          <cell r="AC100">
            <v>6865.623886629317</v>
          </cell>
          <cell r="AD100">
            <v>6906.8176299490933</v>
          </cell>
          <cell r="AE100">
            <v>6948.258535728788</v>
          </cell>
          <cell r="AF100">
            <v>6989.9480869431591</v>
          </cell>
          <cell r="AG100">
            <v>7031.8877754648183</v>
          </cell>
          <cell r="AH100">
            <v>7074.0791021176083</v>
          </cell>
          <cell r="AI100">
            <v>7116.5235767303129</v>
          </cell>
          <cell r="AJ100">
            <v>7159.2227181906974</v>
          </cell>
          <cell r="AK100">
            <v>7202.1780544998392</v>
          </cell>
        </row>
        <row r="101">
          <cell r="B101" t="str">
            <v>% live births</v>
          </cell>
          <cell r="C101">
            <v>0</v>
          </cell>
          <cell r="D101">
            <v>0.12</v>
          </cell>
          <cell r="E101">
            <v>0.12</v>
          </cell>
          <cell r="F101">
            <v>0.12</v>
          </cell>
          <cell r="G101">
            <v>0.12</v>
          </cell>
          <cell r="H101">
            <v>0.12</v>
          </cell>
          <cell r="I101">
            <v>0.12</v>
          </cell>
          <cell r="J101">
            <v>0.12</v>
          </cell>
          <cell r="K101">
            <v>0.12</v>
          </cell>
          <cell r="L101">
            <v>0.12</v>
          </cell>
          <cell r="M101">
            <v>0.12</v>
          </cell>
          <cell r="N101">
            <v>0.12</v>
          </cell>
          <cell r="O101">
            <v>0.12</v>
          </cell>
          <cell r="P101">
            <v>0.12</v>
          </cell>
          <cell r="Q101">
            <v>0.12</v>
          </cell>
          <cell r="R101">
            <v>0.12</v>
          </cell>
          <cell r="S101">
            <v>0.12</v>
          </cell>
          <cell r="T101">
            <v>0.12</v>
          </cell>
          <cell r="U101">
            <v>0.12</v>
          </cell>
          <cell r="V101">
            <v>0.12</v>
          </cell>
          <cell r="W101">
            <v>0.12</v>
          </cell>
          <cell r="X101">
            <v>0.12</v>
          </cell>
          <cell r="Y101">
            <v>0.12</v>
          </cell>
          <cell r="Z101">
            <v>0.12</v>
          </cell>
          <cell r="AA101">
            <v>0.12</v>
          </cell>
          <cell r="AB101">
            <v>0.12</v>
          </cell>
          <cell r="AC101">
            <v>0.12</v>
          </cell>
          <cell r="AD101">
            <v>0.12</v>
          </cell>
          <cell r="AE101">
            <v>0.12</v>
          </cell>
          <cell r="AF101">
            <v>0.12</v>
          </cell>
          <cell r="AG101">
            <v>0.12</v>
          </cell>
          <cell r="AH101">
            <v>0.12</v>
          </cell>
          <cell r="AI101">
            <v>0.12</v>
          </cell>
          <cell r="AJ101">
            <v>0.12</v>
          </cell>
          <cell r="AK101">
            <v>0.12</v>
          </cell>
        </row>
        <row r="102">
          <cell r="B102" t="str">
            <v>% patients</v>
          </cell>
          <cell r="C102">
            <v>0</v>
          </cell>
          <cell r="D102">
            <v>0.38</v>
          </cell>
          <cell r="E102">
            <v>0.38</v>
          </cell>
          <cell r="F102">
            <v>0.38</v>
          </cell>
          <cell r="G102">
            <v>0.38</v>
          </cell>
          <cell r="H102">
            <v>0.38</v>
          </cell>
          <cell r="I102">
            <v>0.38</v>
          </cell>
          <cell r="J102">
            <v>0.38</v>
          </cell>
          <cell r="K102">
            <v>0.38</v>
          </cell>
          <cell r="L102">
            <v>0.38</v>
          </cell>
          <cell r="M102">
            <v>0.38</v>
          </cell>
          <cell r="N102">
            <v>0.38</v>
          </cell>
          <cell r="O102">
            <v>0.38</v>
          </cell>
          <cell r="P102">
            <v>0.38</v>
          </cell>
          <cell r="Q102">
            <v>0.38</v>
          </cell>
          <cell r="R102">
            <v>0.38</v>
          </cell>
          <cell r="S102">
            <v>0.38</v>
          </cell>
          <cell r="T102">
            <v>0.38</v>
          </cell>
          <cell r="U102">
            <v>0.38</v>
          </cell>
          <cell r="V102">
            <v>0.38</v>
          </cell>
          <cell r="W102">
            <v>0.38</v>
          </cell>
          <cell r="X102">
            <v>0.38</v>
          </cell>
          <cell r="Y102">
            <v>0.38</v>
          </cell>
          <cell r="Z102">
            <v>0.38</v>
          </cell>
          <cell r="AA102">
            <v>0.38</v>
          </cell>
          <cell r="AB102">
            <v>0.38</v>
          </cell>
          <cell r="AC102">
            <v>0.38</v>
          </cell>
          <cell r="AD102">
            <v>0.38</v>
          </cell>
          <cell r="AE102">
            <v>0.38</v>
          </cell>
          <cell r="AF102">
            <v>0.38</v>
          </cell>
          <cell r="AG102">
            <v>0.38</v>
          </cell>
          <cell r="AH102">
            <v>0.38</v>
          </cell>
          <cell r="AI102">
            <v>0.38</v>
          </cell>
          <cell r="AJ102">
            <v>0.38</v>
          </cell>
          <cell r="AK102">
            <v>0.38</v>
          </cell>
        </row>
        <row r="103">
          <cell r="B103" t="str">
            <v>Patients on Spinraza</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100.02415635662949</v>
          </cell>
          <cell r="S103">
            <v>133.56514158176012</v>
          </cell>
          <cell r="T103">
            <v>133.56514158176012</v>
          </cell>
          <cell r="U103">
            <v>167.20653383466194</v>
          </cell>
          <cell r="V103">
            <v>200.94813753645411</v>
          </cell>
          <cell r="W103">
            <v>234.79036455787136</v>
          </cell>
          <cell r="X103">
            <v>268.73344051348533</v>
          </cell>
          <cell r="Y103">
            <v>217.91961911061819</v>
          </cell>
          <cell r="Z103">
            <v>472.04576538261853</v>
          </cell>
          <cell r="AA103">
            <v>746.23691996057937</v>
          </cell>
          <cell r="AB103">
            <v>955.45461642952739</v>
          </cell>
          <cell r="AC103">
            <v>1098.4998218606906</v>
          </cell>
          <cell r="AD103">
            <v>1174.158997091346</v>
          </cell>
          <cell r="AE103">
            <v>1250.6865364311818</v>
          </cell>
          <cell r="AF103">
            <v>1328.0901365192003</v>
          </cell>
          <cell r="AG103">
            <v>1406.3775550929638</v>
          </cell>
          <cell r="AH103">
            <v>1485.5566114446976</v>
          </cell>
          <cell r="AI103">
            <v>853.98282920763756</v>
          </cell>
          <cell r="AJ103">
            <v>357.9611359095349</v>
          </cell>
          <cell r="AK103">
            <v>72.021780544998393</v>
          </cell>
        </row>
        <row r="104">
          <cell r="B104" t="str">
            <v>% penetration</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1.4999999999999999E-2</v>
          </cell>
          <cell r="S104">
            <v>0.02</v>
          </cell>
          <cell r="T104">
            <v>2.0044887878212986E-2</v>
          </cell>
          <cell r="U104">
            <v>2.5000000000000001E-2</v>
          </cell>
          <cell r="V104">
            <v>0.03</v>
          </cell>
          <cell r="W104">
            <v>3.5000000000000003E-2</v>
          </cell>
          <cell r="X104">
            <v>0.04</v>
          </cell>
          <cell r="Y104">
            <v>3.2500000000000001E-2</v>
          </cell>
          <cell r="Z104">
            <v>7.0000000000000007E-2</v>
          </cell>
          <cell r="AA104">
            <v>0.11</v>
          </cell>
          <cell r="AB104">
            <v>0.14000000000000001</v>
          </cell>
          <cell r="AC104">
            <v>0.16</v>
          </cell>
          <cell r="AD104">
            <v>0.17</v>
          </cell>
          <cell r="AE104">
            <v>0.18</v>
          </cell>
          <cell r="AF104">
            <v>0.19</v>
          </cell>
          <cell r="AG104">
            <v>0.2</v>
          </cell>
          <cell r="AH104">
            <v>0.21</v>
          </cell>
          <cell r="AI104">
            <v>0.12</v>
          </cell>
          <cell r="AJ104">
            <v>0.05</v>
          </cell>
          <cell r="AK104">
            <v>0.01</v>
          </cell>
          <cell r="AL104">
            <v>0</v>
          </cell>
        </row>
        <row r="105">
          <cell r="K105">
            <v>0</v>
          </cell>
          <cell r="L105">
            <v>0</v>
          </cell>
          <cell r="M105">
            <v>0</v>
          </cell>
          <cell r="N105">
            <v>0</v>
          </cell>
          <cell r="P105">
            <v>0</v>
          </cell>
          <cell r="Q105">
            <v>0</v>
          </cell>
          <cell r="R105">
            <v>0</v>
          </cell>
          <cell r="S105">
            <v>0</v>
          </cell>
          <cell r="U105">
            <v>0</v>
          </cell>
          <cell r="V105">
            <v>0</v>
          </cell>
          <cell r="W105">
            <v>0</v>
          </cell>
          <cell r="X105">
            <v>0</v>
          </cell>
          <cell r="Y105">
            <v>0</v>
          </cell>
        </row>
        <row r="106">
          <cell r="B106" t="str">
            <v>Type IV SMA</v>
          </cell>
          <cell r="C106">
            <v>0</v>
          </cell>
          <cell r="D106">
            <v>336.56017073333328</v>
          </cell>
          <cell r="E106">
            <v>338.54582822373328</v>
          </cell>
          <cell r="F106">
            <v>340.39899386507568</v>
          </cell>
          <cell r="G106">
            <v>342.37063418426612</v>
          </cell>
          <cell r="H106">
            <v>344.39347113737176</v>
          </cell>
          <cell r="I106">
            <v>346.36644225434577</v>
          </cell>
          <cell r="J106">
            <v>348.44464090787187</v>
          </cell>
          <cell r="K106">
            <v>350.53530875331904</v>
          </cell>
          <cell r="L106">
            <v>352.63852060583895</v>
          </cell>
          <cell r="M106">
            <v>354.75435172947397</v>
          </cell>
          <cell r="N106">
            <v>356.88287783985078</v>
          </cell>
          <cell r="O106">
            <v>350.53530875331904</v>
          </cell>
          <cell r="P106">
            <v>351.84834139263813</v>
          </cell>
          <cell r="Q106">
            <v>352.37493055571582</v>
          </cell>
          <cell r="R106">
            <v>352.90230783149451</v>
          </cell>
          <cell r="S106">
            <v>353.43047439949271</v>
          </cell>
          <cell r="T106">
            <v>352.63901354483528</v>
          </cell>
          <cell r="U106">
            <v>353.95992622643763</v>
          </cell>
          <cell r="V106">
            <v>354.48967566500784</v>
          </cell>
          <cell r="W106">
            <v>355.02021794606355</v>
          </cell>
          <cell r="X106">
            <v>355.551554256202</v>
          </cell>
          <cell r="Y106">
            <v>354.75534352342777</v>
          </cell>
          <cell r="Z106">
            <v>356.88387558456833</v>
          </cell>
          <cell r="AA106">
            <v>359.02517883807582</v>
          </cell>
          <cell r="AB106">
            <v>361.17932991110422</v>
          </cell>
          <cell r="AC106">
            <v>363.34640589057079</v>
          </cell>
          <cell r="AD106">
            <v>365.52648432591428</v>
          </cell>
          <cell r="AE106">
            <v>367.71964323186967</v>
          </cell>
          <cell r="AF106">
            <v>369.92596109126089</v>
          </cell>
          <cell r="AG106">
            <v>372.14551685780845</v>
          </cell>
          <cell r="AH106">
            <v>374.37838995895532</v>
          </cell>
          <cell r="AI106">
            <v>376.62466029870905</v>
          </cell>
          <cell r="AJ106">
            <v>378.8844082605014</v>
          </cell>
          <cell r="AK106">
            <v>381.15771471006428</v>
          </cell>
        </row>
        <row r="107">
          <cell r="B107" t="str">
            <v>% live births</v>
          </cell>
          <cell r="C107">
            <v>0</v>
          </cell>
          <cell r="D107">
            <v>0.01</v>
          </cell>
          <cell r="E107">
            <v>0.01</v>
          </cell>
          <cell r="F107">
            <v>0.01</v>
          </cell>
          <cell r="G107">
            <v>0.01</v>
          </cell>
          <cell r="H107">
            <v>0.01</v>
          </cell>
          <cell r="I107">
            <v>0.01</v>
          </cell>
          <cell r="J107">
            <v>0.01</v>
          </cell>
          <cell r="K107">
            <v>0.01</v>
          </cell>
          <cell r="L107">
            <v>0.01</v>
          </cell>
          <cell r="M107">
            <v>0.01</v>
          </cell>
          <cell r="N107">
            <v>0.01</v>
          </cell>
          <cell r="O107">
            <v>0.01</v>
          </cell>
          <cell r="P107">
            <v>0.01</v>
          </cell>
          <cell r="Q107">
            <v>0.01</v>
          </cell>
          <cell r="R107">
            <v>0.01</v>
          </cell>
          <cell r="S107">
            <v>0.01</v>
          </cell>
          <cell r="T107">
            <v>0.01</v>
          </cell>
          <cell r="U107">
            <v>0.01</v>
          </cell>
          <cell r="V107">
            <v>0.01</v>
          </cell>
          <cell r="W107">
            <v>0.01</v>
          </cell>
          <cell r="X107">
            <v>0.01</v>
          </cell>
          <cell r="Y107">
            <v>0.01</v>
          </cell>
          <cell r="Z107">
            <v>0.01</v>
          </cell>
          <cell r="AA107">
            <v>0.01</v>
          </cell>
          <cell r="AB107">
            <v>0.01</v>
          </cell>
          <cell r="AC107">
            <v>0.01</v>
          </cell>
          <cell r="AD107">
            <v>0.01</v>
          </cell>
          <cell r="AE107">
            <v>0.01</v>
          </cell>
          <cell r="AF107">
            <v>0.01</v>
          </cell>
          <cell r="AG107">
            <v>0.01</v>
          </cell>
          <cell r="AH107">
            <v>0.01</v>
          </cell>
          <cell r="AI107">
            <v>0.01</v>
          </cell>
          <cell r="AJ107">
            <v>0.01</v>
          </cell>
          <cell r="AK107">
            <v>0.01</v>
          </cell>
        </row>
        <row r="108">
          <cell r="B108" t="str">
            <v>% patients</v>
          </cell>
          <cell r="C108">
            <v>0</v>
          </cell>
          <cell r="D108">
            <v>0.02</v>
          </cell>
          <cell r="E108">
            <v>0.02</v>
          </cell>
          <cell r="F108">
            <v>0.02</v>
          </cell>
          <cell r="G108">
            <v>0.02</v>
          </cell>
          <cell r="H108">
            <v>0.02</v>
          </cell>
          <cell r="I108">
            <v>0.02</v>
          </cell>
          <cell r="J108">
            <v>0.02</v>
          </cell>
          <cell r="K108">
            <v>0.02</v>
          </cell>
          <cell r="L108">
            <v>0.02</v>
          </cell>
          <cell r="M108">
            <v>0.02</v>
          </cell>
          <cell r="N108">
            <v>0.02</v>
          </cell>
          <cell r="O108">
            <v>0.02</v>
          </cell>
          <cell r="P108">
            <v>0.02</v>
          </cell>
          <cell r="Q108">
            <v>0.02</v>
          </cell>
          <cell r="R108">
            <v>0.02</v>
          </cell>
          <cell r="S108">
            <v>0.02</v>
          </cell>
          <cell r="T108">
            <v>0.02</v>
          </cell>
          <cell r="U108">
            <v>0.02</v>
          </cell>
          <cell r="V108">
            <v>0.02</v>
          </cell>
          <cell r="W108">
            <v>0.02</v>
          </cell>
          <cell r="X108">
            <v>0.02</v>
          </cell>
          <cell r="Y108">
            <v>0.02</v>
          </cell>
          <cell r="Z108">
            <v>0.02</v>
          </cell>
          <cell r="AA108">
            <v>0.02</v>
          </cell>
          <cell r="AB108">
            <v>0.02</v>
          </cell>
          <cell r="AC108">
            <v>0.02</v>
          </cell>
          <cell r="AD108">
            <v>0.02</v>
          </cell>
          <cell r="AE108">
            <v>0.02</v>
          </cell>
          <cell r="AF108">
            <v>0.02</v>
          </cell>
          <cell r="AG108">
            <v>0.02</v>
          </cell>
          <cell r="AH108">
            <v>0.02</v>
          </cell>
          <cell r="AI108">
            <v>0.02</v>
          </cell>
          <cell r="AJ108">
            <v>0.02</v>
          </cell>
          <cell r="AK108">
            <v>0.02</v>
          </cell>
        </row>
        <row r="109">
          <cell r="B109" t="str">
            <v>Patients on Spinraza</v>
          </cell>
          <cell r="C109">
            <v>0</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row>
        <row r="110">
          <cell r="B110" t="str">
            <v>% penetration</v>
          </cell>
          <cell r="C110">
            <v>0</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row>
        <row r="111">
          <cell r="K111">
            <v>0</v>
          </cell>
          <cell r="L111">
            <v>0</v>
          </cell>
          <cell r="M111">
            <v>0</v>
          </cell>
          <cell r="N111">
            <v>0</v>
          </cell>
          <cell r="P111">
            <v>0</v>
          </cell>
          <cell r="Q111">
            <v>0</v>
          </cell>
          <cell r="R111">
            <v>0</v>
          </cell>
          <cell r="S111">
            <v>0</v>
          </cell>
          <cell r="U111">
            <v>0</v>
          </cell>
          <cell r="V111">
            <v>0</v>
          </cell>
          <cell r="W111">
            <v>0</v>
          </cell>
          <cell r="X111">
            <v>0</v>
          </cell>
        </row>
        <row r="112">
          <cell r="B112" t="str">
            <v>Check</v>
          </cell>
          <cell r="K112">
            <v>0</v>
          </cell>
          <cell r="L112">
            <v>0</v>
          </cell>
          <cell r="M112">
            <v>0</v>
          </cell>
          <cell r="N112">
            <v>0</v>
          </cell>
          <cell r="P112">
            <v>0</v>
          </cell>
          <cell r="Q112">
            <v>0</v>
          </cell>
          <cell r="R112">
            <v>0</v>
          </cell>
          <cell r="S112">
            <v>0</v>
          </cell>
          <cell r="U112">
            <v>0</v>
          </cell>
          <cell r="V112">
            <v>0</v>
          </cell>
          <cell r="W112">
            <v>0</v>
          </cell>
          <cell r="X112">
            <v>0</v>
          </cell>
        </row>
        <row r="113">
          <cell r="B113" t="str">
            <v>% live births</v>
          </cell>
          <cell r="C113">
            <v>0</v>
          </cell>
          <cell r="D113">
            <v>1</v>
          </cell>
          <cell r="E113">
            <v>1</v>
          </cell>
          <cell r="F113">
            <v>1</v>
          </cell>
          <cell r="G113">
            <v>1</v>
          </cell>
          <cell r="H113">
            <v>1</v>
          </cell>
          <cell r="I113">
            <v>1</v>
          </cell>
          <cell r="J113">
            <v>1</v>
          </cell>
          <cell r="K113">
            <v>1</v>
          </cell>
          <cell r="L113">
            <v>1</v>
          </cell>
          <cell r="M113">
            <v>1</v>
          </cell>
          <cell r="N113">
            <v>1</v>
          </cell>
          <cell r="O113">
            <v>1</v>
          </cell>
          <cell r="P113">
            <v>1</v>
          </cell>
          <cell r="Q113">
            <v>1</v>
          </cell>
          <cell r="R113">
            <v>1</v>
          </cell>
          <cell r="S113">
            <v>1</v>
          </cell>
          <cell r="T113">
            <v>1</v>
          </cell>
          <cell r="U113">
            <v>1</v>
          </cell>
          <cell r="V113">
            <v>1</v>
          </cell>
          <cell r="W113">
            <v>1</v>
          </cell>
          <cell r="X113">
            <v>1</v>
          </cell>
          <cell r="Y113">
            <v>1</v>
          </cell>
          <cell r="Z113">
            <v>1</v>
          </cell>
          <cell r="AA113">
            <v>1</v>
          </cell>
          <cell r="AB113">
            <v>1</v>
          </cell>
          <cell r="AC113">
            <v>1</v>
          </cell>
          <cell r="AD113">
            <v>1</v>
          </cell>
          <cell r="AE113">
            <v>1</v>
          </cell>
          <cell r="AF113">
            <v>1</v>
          </cell>
          <cell r="AG113">
            <v>1</v>
          </cell>
          <cell r="AH113">
            <v>1</v>
          </cell>
          <cell r="AI113">
            <v>1</v>
          </cell>
          <cell r="AJ113">
            <v>1</v>
          </cell>
          <cell r="AK113">
            <v>1</v>
          </cell>
        </row>
        <row r="114">
          <cell r="B114" t="str">
            <v>% patients</v>
          </cell>
          <cell r="C114">
            <v>0</v>
          </cell>
          <cell r="D114">
            <v>1</v>
          </cell>
          <cell r="E114">
            <v>1</v>
          </cell>
          <cell r="F114">
            <v>1</v>
          </cell>
          <cell r="G114">
            <v>1</v>
          </cell>
          <cell r="H114">
            <v>1</v>
          </cell>
          <cell r="I114">
            <v>1</v>
          </cell>
          <cell r="J114">
            <v>1</v>
          </cell>
          <cell r="K114">
            <v>1</v>
          </cell>
          <cell r="L114">
            <v>1</v>
          </cell>
          <cell r="M114">
            <v>1</v>
          </cell>
          <cell r="N114">
            <v>1</v>
          </cell>
          <cell r="O114">
            <v>1</v>
          </cell>
          <cell r="P114">
            <v>1</v>
          </cell>
          <cell r="Q114">
            <v>1</v>
          </cell>
          <cell r="R114">
            <v>1</v>
          </cell>
          <cell r="S114">
            <v>1</v>
          </cell>
          <cell r="T114">
            <v>1</v>
          </cell>
          <cell r="U114">
            <v>1</v>
          </cell>
          <cell r="V114">
            <v>1</v>
          </cell>
          <cell r="W114">
            <v>1</v>
          </cell>
          <cell r="X114">
            <v>1</v>
          </cell>
          <cell r="Y114">
            <v>1</v>
          </cell>
          <cell r="Z114">
            <v>1</v>
          </cell>
          <cell r="AA114">
            <v>1</v>
          </cell>
          <cell r="AB114">
            <v>1</v>
          </cell>
          <cell r="AC114">
            <v>1</v>
          </cell>
          <cell r="AD114">
            <v>1</v>
          </cell>
          <cell r="AE114">
            <v>1</v>
          </cell>
          <cell r="AF114">
            <v>1</v>
          </cell>
          <cell r="AG114">
            <v>1</v>
          </cell>
          <cell r="AH114">
            <v>1</v>
          </cell>
          <cell r="AI114">
            <v>1</v>
          </cell>
          <cell r="AJ114">
            <v>1</v>
          </cell>
          <cell r="AK114">
            <v>1</v>
          </cell>
        </row>
        <row r="115">
          <cell r="K115">
            <v>0</v>
          </cell>
          <cell r="L115">
            <v>0</v>
          </cell>
          <cell r="M115">
            <v>0</v>
          </cell>
          <cell r="N115">
            <v>0</v>
          </cell>
          <cell r="P115">
            <v>0</v>
          </cell>
          <cell r="Q115">
            <v>0</v>
          </cell>
          <cell r="R115">
            <v>0</v>
          </cell>
          <cell r="S115">
            <v>0</v>
          </cell>
          <cell r="U115">
            <v>0</v>
          </cell>
          <cell r="V115">
            <v>0</v>
          </cell>
          <cell r="W115">
            <v>0</v>
          </cell>
          <cell r="X115">
            <v>0</v>
          </cell>
        </row>
        <row r="116">
          <cell r="K116">
            <v>0</v>
          </cell>
          <cell r="L116">
            <v>0</v>
          </cell>
          <cell r="M116">
            <v>0</v>
          </cell>
          <cell r="N116">
            <v>0</v>
          </cell>
          <cell r="P116">
            <v>0</v>
          </cell>
          <cell r="Q116">
            <v>0</v>
          </cell>
          <cell r="R116">
            <v>3.0646979977899055E-2</v>
          </cell>
          <cell r="S116">
            <v>5.9262758367190992E-2</v>
          </cell>
          <cell r="T116">
            <v>3.4224317325188582E-2</v>
          </cell>
          <cell r="U116">
            <v>0</v>
          </cell>
          <cell r="V116">
            <v>0</v>
          </cell>
          <cell r="W116">
            <v>0</v>
          </cell>
          <cell r="X116">
            <v>0</v>
          </cell>
          <cell r="Y116">
            <v>0.12606891171189974</v>
          </cell>
          <cell r="Z116">
            <v>0.17974906227469517</v>
          </cell>
          <cell r="AA116">
            <v>0.22624336851439769</v>
          </cell>
          <cell r="AB116">
            <v>0.25758050549193345</v>
          </cell>
          <cell r="AC116">
            <v>0.28691807600380342</v>
          </cell>
          <cell r="AD116">
            <v>0.31061412556334989</v>
          </cell>
          <cell r="AE116">
            <v>0.3319870414456732</v>
          </cell>
          <cell r="AF116">
            <v>0.35239287193770835</v>
          </cell>
          <cell r="AG116">
            <v>0.37236875070532433</v>
          </cell>
          <cell r="AH116">
            <v>0.3921264774521378</v>
          </cell>
          <cell r="AI116">
            <v>0.24160467367232855</v>
          </cell>
          <cell r="AJ116">
            <v>0.13001221276827127</v>
          </cell>
          <cell r="AK116">
            <v>5.3760178688778311E-2</v>
          </cell>
        </row>
        <row r="117">
          <cell r="B117" t="str">
            <v>Patients on Spinraza treatment</v>
          </cell>
          <cell r="C117">
            <v>0</v>
          </cell>
          <cell r="D117">
            <v>0</v>
          </cell>
          <cell r="E117">
            <v>0</v>
          </cell>
          <cell r="F117">
            <v>0</v>
          </cell>
          <cell r="G117">
            <v>0</v>
          </cell>
          <cell r="H117">
            <v>0</v>
          </cell>
          <cell r="I117">
            <v>0</v>
          </cell>
          <cell r="J117">
            <v>0</v>
          </cell>
          <cell r="K117">
            <v>0</v>
          </cell>
          <cell r="L117">
            <v>0</v>
          </cell>
          <cell r="M117">
            <v>0</v>
          </cell>
          <cell r="N117">
            <v>0</v>
          </cell>
          <cell r="O117">
            <v>0</v>
          </cell>
          <cell r="P117">
            <v>14.619047619047619</v>
          </cell>
          <cell r="Q117">
            <v>91.824016563147012</v>
          </cell>
          <cell r="R117">
            <v>548.83988957902011</v>
          </cell>
          <cell r="S117">
            <v>1062.8924950745291</v>
          </cell>
          <cell r="T117">
            <v>429.54386220893593</v>
          </cell>
          <cell r="U117">
            <v>1595.8902147399735</v>
          </cell>
          <cell r="V117">
            <v>2099.8737919881678</v>
          </cell>
          <cell r="W117">
            <v>2537.8082155604816</v>
          </cell>
          <cell r="X117">
            <v>2844.6419865403486</v>
          </cell>
          <cell r="Y117">
            <v>2269.5535522072432</v>
          </cell>
          <cell r="Z117">
            <v>3255.3451755502574</v>
          </cell>
          <cell r="AA117">
            <v>4121.9645341485084</v>
          </cell>
          <cell r="AB117">
            <v>4721.0583080925844</v>
          </cell>
          <cell r="AC117">
            <v>5290.3239150647933</v>
          </cell>
          <cell r="AD117">
            <v>5761.6057373246949</v>
          </cell>
          <cell r="AE117">
            <v>6195.0019493709551</v>
          </cell>
          <cell r="AF117">
            <v>6615.2370472252551</v>
          </cell>
          <cell r="AG117">
            <v>7032.1723211877606</v>
          </cell>
          <cell r="AH117">
            <v>7449.7281569846245</v>
          </cell>
          <cell r="AI117">
            <v>4617.6133958685095</v>
          </cell>
          <cell r="AJ117">
            <v>2499.7372895865446</v>
          </cell>
          <cell r="AK117">
            <v>1039.8457069899744</v>
          </cell>
        </row>
        <row r="118">
          <cell r="B118" t="str">
            <v>% patients</v>
          </cell>
          <cell r="C118">
            <v>0</v>
          </cell>
          <cell r="D118">
            <v>0</v>
          </cell>
          <cell r="E118">
            <v>0</v>
          </cell>
          <cell r="F118">
            <v>0</v>
          </cell>
          <cell r="G118">
            <v>0</v>
          </cell>
          <cell r="H118">
            <v>0</v>
          </cell>
          <cell r="I118">
            <v>0</v>
          </cell>
          <cell r="J118">
            <v>0</v>
          </cell>
          <cell r="K118">
            <v>0</v>
          </cell>
          <cell r="L118">
            <v>0</v>
          </cell>
          <cell r="M118">
            <v>0</v>
          </cell>
          <cell r="N118">
            <v>0</v>
          </cell>
          <cell r="O118">
            <v>0</v>
          </cell>
          <cell r="P118">
            <v>8.4357516830896187E-4</v>
          </cell>
          <cell r="Q118">
            <v>5.2906800303343347E-3</v>
          </cell>
          <cell r="R118">
            <v>3.1575583471229393E-2</v>
          </cell>
          <cell r="S118">
            <v>6.1058419945716876E-2</v>
          </cell>
          <cell r="T118">
            <v>3.5722201613454338E-2</v>
          </cell>
          <cell r="U118">
            <v>9.1539625333568603E-2</v>
          </cell>
          <cell r="V118">
            <v>0.12026792464056014</v>
          </cell>
          <cell r="W118">
            <v>0.14513291805919742</v>
          </cell>
          <cell r="X118">
            <v>0.16243710809688089</v>
          </cell>
          <cell r="Y118">
            <v>0.12988879973677031</v>
          </cell>
          <cell r="Z118">
            <v>0.18519545886161842</v>
          </cell>
          <cell r="AA118">
            <v>0.23309854258038396</v>
          </cell>
          <cell r="AB118">
            <v>0.26538519480833905</v>
          </cell>
          <cell r="AC118">
            <v>0.29561169370671869</v>
          </cell>
          <cell r="AD118">
            <v>0.32002573356791936</v>
          </cell>
          <cell r="AE118">
            <v>0.3420462488014771</v>
          </cell>
          <cell r="AF118">
            <v>0.36307037595742092</v>
          </cell>
          <cell r="AG118">
            <v>0.38365152385169565</v>
          </cell>
          <cell r="AH118">
            <v>0.40400790971893757</v>
          </cell>
          <cell r="AI118">
            <v>0.24892529528460006</v>
          </cell>
          <cell r="AJ118">
            <v>0.13395158281514991</v>
          </cell>
          <cell r="AK118">
            <v>5.5389112103048289E-2</v>
          </cell>
        </row>
        <row r="119">
          <cell r="B119" t="str">
            <v>Patients dosed with Spinraza in period</v>
          </cell>
          <cell r="C119">
            <v>0</v>
          </cell>
          <cell r="D119">
            <v>0</v>
          </cell>
          <cell r="E119">
            <v>0</v>
          </cell>
          <cell r="F119">
            <v>0</v>
          </cell>
          <cell r="G119">
            <v>0</v>
          </cell>
          <cell r="H119">
            <v>0</v>
          </cell>
          <cell r="I119">
            <v>0</v>
          </cell>
          <cell r="J119">
            <v>0</v>
          </cell>
          <cell r="K119">
            <v>0</v>
          </cell>
          <cell r="L119">
            <v>0</v>
          </cell>
          <cell r="M119">
            <v>0</v>
          </cell>
          <cell r="N119">
            <v>0</v>
          </cell>
          <cell r="O119">
            <v>0</v>
          </cell>
          <cell r="P119">
            <v>14.619047619047619</v>
          </cell>
          <cell r="Q119">
            <v>86.53830227743272</v>
          </cell>
          <cell r="R119">
            <v>501.85714285714289</v>
          </cell>
          <cell r="S119">
            <v>624.26286544489949</v>
          </cell>
          <cell r="T119">
            <v>0</v>
          </cell>
          <cell r="U119">
            <v>1045.100855928001</v>
          </cell>
          <cell r="V119">
            <v>1396.1750269018712</v>
          </cell>
          <cell r="W119">
            <v>1736.4274884277283</v>
          </cell>
          <cell r="X119">
            <v>1973.8765413495632</v>
          </cell>
          <cell r="Y119">
            <v>2269.5535522072428</v>
          </cell>
          <cell r="Z119">
            <v>3255.3451755502574</v>
          </cell>
          <cell r="AA119">
            <v>4121.9645341485084</v>
          </cell>
          <cell r="AB119">
            <v>4721.0583080925844</v>
          </cell>
          <cell r="AC119">
            <v>5290.3239150647933</v>
          </cell>
          <cell r="AD119">
            <v>5761.6057373246949</v>
          </cell>
          <cell r="AE119">
            <v>6195.0019493709551</v>
          </cell>
          <cell r="AF119">
            <v>6615.2370472252551</v>
          </cell>
          <cell r="AG119">
            <v>7032.1723211877606</v>
          </cell>
          <cell r="AH119">
            <v>7449.7281569846245</v>
          </cell>
          <cell r="AI119">
            <v>4617.6133958685095</v>
          </cell>
          <cell r="AJ119">
            <v>2499.7372895865446</v>
          </cell>
          <cell r="AK119">
            <v>1039.8457069899744</v>
          </cell>
        </row>
        <row r="120">
          <cell r="B120" t="str">
            <v>% patients</v>
          </cell>
          <cell r="C120">
            <v>0</v>
          </cell>
          <cell r="D120">
            <v>0</v>
          </cell>
          <cell r="E120">
            <v>0</v>
          </cell>
          <cell r="F120">
            <v>0</v>
          </cell>
          <cell r="G120">
            <v>0</v>
          </cell>
          <cell r="H120">
            <v>0</v>
          </cell>
          <cell r="I120">
            <v>0</v>
          </cell>
          <cell r="J120">
            <v>0</v>
          </cell>
          <cell r="K120">
            <v>0</v>
          </cell>
          <cell r="L120">
            <v>0</v>
          </cell>
          <cell r="M120">
            <v>0</v>
          </cell>
          <cell r="N120">
            <v>0</v>
          </cell>
          <cell r="O120">
            <v>0</v>
          </cell>
          <cell r="P120">
            <v>8.4357516830896187E-4</v>
          </cell>
          <cell r="Q120">
            <v>4.9861298258870044E-3</v>
          </cell>
          <cell r="R120">
            <v>2.8872595461443575E-2</v>
          </cell>
          <cell r="S120">
            <v>3.5861109539755034E-2</v>
          </cell>
          <cell r="T120">
            <v>0</v>
          </cell>
          <cell r="U120">
            <v>5.9946567692332621E-2</v>
          </cell>
          <cell r="V120">
            <v>7.9964364316144787E-2</v>
          </cell>
          <cell r="W120">
            <v>9.9303322784011799E-2</v>
          </cell>
          <cell r="X120">
            <v>0.11271393680968876</v>
          </cell>
          <cell r="Y120">
            <v>0.12988879973677028</v>
          </cell>
          <cell r="Z120">
            <v>0.18519545886161842</v>
          </cell>
          <cell r="AA120">
            <v>0.23309854258038396</v>
          </cell>
          <cell r="AB120">
            <v>0.26538519480833905</v>
          </cell>
          <cell r="AC120">
            <v>0.29561169370671869</v>
          </cell>
          <cell r="AD120">
            <v>0.32002573356791936</v>
          </cell>
          <cell r="AE120">
            <v>0.3420462488014771</v>
          </cell>
          <cell r="AF120">
            <v>0.36307037595742092</v>
          </cell>
          <cell r="AG120">
            <v>0.38365152385169565</v>
          </cell>
          <cell r="AH120">
            <v>0.40400790971893757</v>
          </cell>
          <cell r="AI120">
            <v>0.24892529528460006</v>
          </cell>
          <cell r="AJ120">
            <v>0.13395158281514991</v>
          </cell>
          <cell r="AK120">
            <v>5.5389112103048289E-2</v>
          </cell>
        </row>
        <row r="121">
          <cell r="B121" t="str">
            <v>Maintenance Dose</v>
          </cell>
          <cell r="C121">
            <v>0</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row>
        <row r="122">
          <cell r="B122" t="str">
            <v>WAC price per vial</v>
          </cell>
          <cell r="C122">
            <v>93750</v>
          </cell>
          <cell r="D122">
            <v>93750</v>
          </cell>
          <cell r="E122">
            <v>93750</v>
          </cell>
          <cell r="F122">
            <v>93750</v>
          </cell>
          <cell r="G122">
            <v>93750</v>
          </cell>
          <cell r="H122">
            <v>93750</v>
          </cell>
          <cell r="I122">
            <v>93750</v>
          </cell>
          <cell r="J122">
            <v>93750</v>
          </cell>
          <cell r="K122">
            <v>93750</v>
          </cell>
          <cell r="L122">
            <v>93750</v>
          </cell>
          <cell r="M122">
            <v>93750</v>
          </cell>
          <cell r="N122">
            <v>93750</v>
          </cell>
          <cell r="O122">
            <v>93750</v>
          </cell>
          <cell r="P122">
            <v>93750</v>
          </cell>
          <cell r="Q122">
            <v>93750</v>
          </cell>
          <cell r="R122">
            <v>93750</v>
          </cell>
          <cell r="S122">
            <v>93750</v>
          </cell>
          <cell r="T122">
            <v>93750</v>
          </cell>
          <cell r="U122">
            <v>93750</v>
          </cell>
          <cell r="V122">
            <v>93750</v>
          </cell>
          <cell r="W122">
            <v>93750</v>
          </cell>
          <cell r="X122">
            <v>93750</v>
          </cell>
          <cell r="Y122">
            <v>93750</v>
          </cell>
          <cell r="Z122">
            <v>92812.5</v>
          </cell>
          <cell r="AA122">
            <v>91884.375</v>
          </cell>
          <cell r="AB122">
            <v>90965.53125</v>
          </cell>
          <cell r="AC122">
            <v>90055.875937499994</v>
          </cell>
          <cell r="AD122">
            <v>89155.317178124998</v>
          </cell>
          <cell r="AE122">
            <v>88263.764006343743</v>
          </cell>
          <cell r="AF122">
            <v>87381.12636628031</v>
          </cell>
          <cell r="AG122">
            <v>86507.315102617504</v>
          </cell>
          <cell r="AH122">
            <v>85642.241951591321</v>
          </cell>
          <cell r="AI122">
            <v>84785.819532075402</v>
          </cell>
          <cell r="AJ122">
            <v>83937.961336754641</v>
          </cell>
          <cell r="AK122">
            <v>83098.581723387091</v>
          </cell>
          <cell r="AM122">
            <v>0</v>
          </cell>
        </row>
        <row r="123">
          <cell r="B123" t="str">
            <v>price increase</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-0.01</v>
          </cell>
          <cell r="AA123">
            <v>-0.01</v>
          </cell>
          <cell r="AB123">
            <v>-0.01</v>
          </cell>
          <cell r="AC123">
            <v>-0.01</v>
          </cell>
          <cell r="AD123">
            <v>-0.01</v>
          </cell>
          <cell r="AE123">
            <v>-0.01</v>
          </cell>
          <cell r="AF123">
            <v>-0.01</v>
          </cell>
          <cell r="AG123">
            <v>-0.01</v>
          </cell>
          <cell r="AH123">
            <v>-0.01</v>
          </cell>
          <cell r="AI123">
            <v>-0.01</v>
          </cell>
          <cell r="AJ123">
            <v>-0.01</v>
          </cell>
          <cell r="AK123">
            <v>-0.01</v>
          </cell>
          <cell r="AM123">
            <v>0</v>
          </cell>
        </row>
        <row r="124">
          <cell r="B124" t="str">
            <v>Gross to Net</v>
          </cell>
          <cell r="C124">
            <v>0.75</v>
          </cell>
          <cell r="D124">
            <v>0.75</v>
          </cell>
          <cell r="E124">
            <v>0.75</v>
          </cell>
          <cell r="F124">
            <v>0.75</v>
          </cell>
          <cell r="G124">
            <v>0.75</v>
          </cell>
          <cell r="H124">
            <v>0.75</v>
          </cell>
          <cell r="I124">
            <v>0.75</v>
          </cell>
          <cell r="J124">
            <v>0.75</v>
          </cell>
          <cell r="K124">
            <v>0.75</v>
          </cell>
          <cell r="L124">
            <v>0.75</v>
          </cell>
          <cell r="M124">
            <v>0.75</v>
          </cell>
          <cell r="N124">
            <v>0.75</v>
          </cell>
          <cell r="O124">
            <v>0.7</v>
          </cell>
          <cell r="P124">
            <v>0.7</v>
          </cell>
          <cell r="Q124">
            <v>0.7</v>
          </cell>
          <cell r="R124">
            <v>0.7</v>
          </cell>
          <cell r="S124">
            <v>0.7</v>
          </cell>
          <cell r="T124">
            <v>0.7</v>
          </cell>
          <cell r="U124">
            <v>0.7</v>
          </cell>
          <cell r="V124">
            <v>0.7</v>
          </cell>
          <cell r="W124">
            <v>0.7</v>
          </cell>
          <cell r="X124">
            <v>0.7</v>
          </cell>
          <cell r="Y124">
            <v>0.7</v>
          </cell>
          <cell r="Z124">
            <v>0.7</v>
          </cell>
          <cell r="AA124">
            <v>0.7</v>
          </cell>
          <cell r="AB124">
            <v>0.7</v>
          </cell>
          <cell r="AC124">
            <v>0.7</v>
          </cell>
          <cell r="AD124">
            <v>0.7</v>
          </cell>
          <cell r="AE124">
            <v>0.7</v>
          </cell>
          <cell r="AF124">
            <v>0.7</v>
          </cell>
          <cell r="AG124">
            <v>0.7</v>
          </cell>
          <cell r="AH124">
            <v>0.7</v>
          </cell>
          <cell r="AI124">
            <v>0.7</v>
          </cell>
          <cell r="AJ124">
            <v>0.7</v>
          </cell>
          <cell r="AK124">
            <v>0.7</v>
          </cell>
        </row>
        <row r="125">
          <cell r="B125" t="str">
            <v>Spinraza net price per vial</v>
          </cell>
          <cell r="C125">
            <v>70312.5</v>
          </cell>
          <cell r="D125">
            <v>70312.5</v>
          </cell>
          <cell r="E125">
            <v>70312.5</v>
          </cell>
          <cell r="F125">
            <v>70312.5</v>
          </cell>
          <cell r="G125">
            <v>70312.5</v>
          </cell>
          <cell r="H125">
            <v>70312.5</v>
          </cell>
          <cell r="I125">
            <v>70312.5</v>
          </cell>
          <cell r="J125">
            <v>70312.5</v>
          </cell>
          <cell r="K125">
            <v>70312.5</v>
          </cell>
          <cell r="L125">
            <v>70312.5</v>
          </cell>
          <cell r="M125">
            <v>70312.5</v>
          </cell>
          <cell r="N125">
            <v>70312.5</v>
          </cell>
          <cell r="O125">
            <v>65625</v>
          </cell>
          <cell r="P125">
            <v>65625</v>
          </cell>
          <cell r="Q125">
            <v>65625</v>
          </cell>
          <cell r="R125">
            <v>65625</v>
          </cell>
          <cell r="S125">
            <v>65625</v>
          </cell>
          <cell r="T125">
            <v>65625</v>
          </cell>
          <cell r="U125">
            <v>65625</v>
          </cell>
          <cell r="V125">
            <v>65625</v>
          </cell>
          <cell r="W125">
            <v>65625</v>
          </cell>
          <cell r="X125">
            <v>65625</v>
          </cell>
          <cell r="Y125">
            <v>65625</v>
          </cell>
          <cell r="Z125">
            <v>64968.749999999993</v>
          </cell>
          <cell r="AA125">
            <v>64319.062499999993</v>
          </cell>
          <cell r="AB125">
            <v>63675.871874999997</v>
          </cell>
          <cell r="AC125">
            <v>63039.113156249994</v>
          </cell>
          <cell r="AD125">
            <v>62408.722024687493</v>
          </cell>
          <cell r="AE125">
            <v>61784.634804440619</v>
          </cell>
          <cell r="AF125">
            <v>61166.788456396214</v>
          </cell>
          <cell r="AG125">
            <v>60555.120571832245</v>
          </cell>
          <cell r="AH125">
            <v>59949.569366113923</v>
          </cell>
          <cell r="AI125">
            <v>59350.073672452774</v>
          </cell>
          <cell r="AJ125">
            <v>58756.572935728247</v>
          </cell>
          <cell r="AK125">
            <v>58169.007206370959</v>
          </cell>
        </row>
        <row r="126">
          <cell r="B126" t="str">
            <v>Number of vials</v>
          </cell>
          <cell r="C126">
            <v>3</v>
          </cell>
          <cell r="D126">
            <v>3</v>
          </cell>
          <cell r="E126">
            <v>3</v>
          </cell>
          <cell r="F126">
            <v>3</v>
          </cell>
          <cell r="G126">
            <v>3</v>
          </cell>
          <cell r="H126">
            <v>3</v>
          </cell>
          <cell r="I126">
            <v>3</v>
          </cell>
          <cell r="J126">
            <v>3</v>
          </cell>
          <cell r="K126">
            <v>0.75</v>
          </cell>
          <cell r="L126">
            <v>0.75</v>
          </cell>
          <cell r="M126">
            <v>0.75</v>
          </cell>
          <cell r="N126">
            <v>0.75</v>
          </cell>
          <cell r="O126">
            <v>3</v>
          </cell>
          <cell r="P126">
            <v>1</v>
          </cell>
          <cell r="Q126">
            <v>1</v>
          </cell>
          <cell r="R126">
            <v>1</v>
          </cell>
          <cell r="S126">
            <v>1</v>
          </cell>
          <cell r="T126">
            <v>0</v>
          </cell>
          <cell r="U126">
            <v>1</v>
          </cell>
          <cell r="V126">
            <v>1</v>
          </cell>
          <cell r="W126">
            <v>1</v>
          </cell>
          <cell r="X126">
            <v>1</v>
          </cell>
          <cell r="Y126">
            <v>0</v>
          </cell>
          <cell r="Z126">
            <v>3</v>
          </cell>
          <cell r="AA126">
            <v>3</v>
          </cell>
          <cell r="AB126">
            <v>3</v>
          </cell>
          <cell r="AC126">
            <v>3</v>
          </cell>
          <cell r="AD126">
            <v>3</v>
          </cell>
          <cell r="AE126">
            <v>3</v>
          </cell>
          <cell r="AF126">
            <v>3</v>
          </cell>
          <cell r="AG126">
            <v>3</v>
          </cell>
          <cell r="AH126">
            <v>3</v>
          </cell>
          <cell r="AI126">
            <v>3</v>
          </cell>
          <cell r="AJ126">
            <v>3</v>
          </cell>
          <cell r="AK126">
            <v>3</v>
          </cell>
        </row>
        <row r="127">
          <cell r="B127" t="str">
            <v>Compliance</v>
          </cell>
          <cell r="C127">
            <v>0</v>
          </cell>
          <cell r="D127">
            <v>0</v>
          </cell>
          <cell r="E127">
            <v>0</v>
          </cell>
          <cell r="F127">
            <v>0</v>
          </cell>
          <cell r="G127">
            <v>0</v>
          </cell>
          <cell r="H127">
            <v>0</v>
          </cell>
          <cell r="I127">
            <v>0</v>
          </cell>
          <cell r="J127">
            <v>0</v>
          </cell>
          <cell r="K127">
            <v>0</v>
          </cell>
          <cell r="L127">
            <v>0</v>
          </cell>
          <cell r="M127">
            <v>0</v>
          </cell>
          <cell r="N127">
            <v>0</v>
          </cell>
          <cell r="O127">
            <v>1</v>
          </cell>
          <cell r="P127">
            <v>1</v>
          </cell>
          <cell r="Q127">
            <v>1</v>
          </cell>
          <cell r="R127">
            <v>1</v>
          </cell>
          <cell r="S127">
            <v>1</v>
          </cell>
          <cell r="T127">
            <v>1</v>
          </cell>
          <cell r="U127">
            <v>1</v>
          </cell>
          <cell r="V127">
            <v>1</v>
          </cell>
          <cell r="W127">
            <v>1</v>
          </cell>
          <cell r="X127">
            <v>1</v>
          </cell>
          <cell r="Y127">
            <v>1</v>
          </cell>
          <cell r="Z127">
            <v>1</v>
          </cell>
          <cell r="AA127">
            <v>1</v>
          </cell>
          <cell r="AB127">
            <v>1</v>
          </cell>
          <cell r="AC127">
            <v>1</v>
          </cell>
          <cell r="AD127">
            <v>1</v>
          </cell>
          <cell r="AE127">
            <v>1</v>
          </cell>
          <cell r="AF127">
            <v>1</v>
          </cell>
          <cell r="AG127">
            <v>1</v>
          </cell>
          <cell r="AH127">
            <v>1</v>
          </cell>
          <cell r="AI127">
            <v>1</v>
          </cell>
          <cell r="AJ127">
            <v>1</v>
          </cell>
          <cell r="AK127">
            <v>1</v>
          </cell>
        </row>
        <row r="128">
          <cell r="B128" t="str">
            <v>Price per patient/year</v>
          </cell>
          <cell r="C128">
            <v>210937.5</v>
          </cell>
          <cell r="D128">
            <v>210937.5</v>
          </cell>
          <cell r="E128">
            <v>210937.5</v>
          </cell>
          <cell r="F128">
            <v>210937.5</v>
          </cell>
          <cell r="G128">
            <v>210937.5</v>
          </cell>
          <cell r="H128">
            <v>210937.5</v>
          </cell>
          <cell r="I128">
            <v>210937.5</v>
          </cell>
          <cell r="J128">
            <v>210937.5</v>
          </cell>
          <cell r="K128">
            <v>52734.375</v>
          </cell>
          <cell r="L128">
            <v>52734.375</v>
          </cell>
          <cell r="M128">
            <v>52734.375</v>
          </cell>
          <cell r="N128">
            <v>52734.375</v>
          </cell>
          <cell r="O128">
            <v>196875</v>
          </cell>
          <cell r="P128">
            <v>65625</v>
          </cell>
          <cell r="Q128">
            <v>65625</v>
          </cell>
          <cell r="R128">
            <v>65625</v>
          </cell>
          <cell r="S128">
            <v>65625</v>
          </cell>
          <cell r="T128">
            <v>0</v>
          </cell>
          <cell r="U128">
            <v>65625</v>
          </cell>
          <cell r="V128">
            <v>65625</v>
          </cell>
          <cell r="W128">
            <v>65625</v>
          </cell>
          <cell r="X128">
            <v>65625</v>
          </cell>
          <cell r="Y128">
            <v>0</v>
          </cell>
          <cell r="Z128">
            <v>194906.24999999997</v>
          </cell>
          <cell r="AA128">
            <v>192957.18749999997</v>
          </cell>
          <cell r="AB128">
            <v>191027.61562499998</v>
          </cell>
          <cell r="AC128">
            <v>189117.33946875</v>
          </cell>
          <cell r="AD128">
            <v>187226.16607406246</v>
          </cell>
          <cell r="AE128">
            <v>185353.90441332187</v>
          </cell>
          <cell r="AF128">
            <v>183500.36536918866</v>
          </cell>
          <cell r="AG128">
            <v>181665.36171549675</v>
          </cell>
          <cell r="AH128">
            <v>179848.70809834177</v>
          </cell>
          <cell r="AI128">
            <v>178050.22101735833</v>
          </cell>
          <cell r="AJ128">
            <v>176269.71880718475</v>
          </cell>
          <cell r="AK128">
            <v>174507.02161911287</v>
          </cell>
        </row>
        <row r="129">
          <cell r="B129" t="str">
            <v>Patients receiving maintanence</v>
          </cell>
          <cell r="C129">
            <v>0</v>
          </cell>
          <cell r="D129">
            <v>0</v>
          </cell>
          <cell r="E129">
            <v>0</v>
          </cell>
          <cell r="F129">
            <v>0</v>
          </cell>
          <cell r="G129">
            <v>0</v>
          </cell>
          <cell r="H129">
            <v>0</v>
          </cell>
          <cell r="I129">
            <v>0</v>
          </cell>
          <cell r="J129">
            <v>0</v>
          </cell>
          <cell r="K129">
            <v>0</v>
          </cell>
          <cell r="L129">
            <v>0</v>
          </cell>
          <cell r="M129">
            <v>0</v>
          </cell>
          <cell r="N129">
            <v>0</v>
          </cell>
          <cell r="O129">
            <v>0</v>
          </cell>
          <cell r="P129">
            <v>14</v>
          </cell>
          <cell r="Q129">
            <v>59.333333333333336</v>
          </cell>
          <cell r="R129">
            <v>94.841269841269849</v>
          </cell>
          <cell r="S129">
            <v>110.21025994939041</v>
          </cell>
          <cell r="T129">
            <v>0</v>
          </cell>
          <cell r="U129">
            <v>512.10313626255652</v>
          </cell>
          <cell r="V129">
            <v>892.19144965367695</v>
          </cell>
          <cell r="W129">
            <v>1298.4930648554146</v>
          </cell>
          <cell r="X129">
            <v>1667.0427703696964</v>
          </cell>
          <cell r="Y129">
            <v>0</v>
          </cell>
          <cell r="Z129">
            <v>2269.5535522072428</v>
          </cell>
          <cell r="AA129">
            <v>3255.3451755502574</v>
          </cell>
          <cell r="AB129">
            <v>4121.9645341485084</v>
          </cell>
          <cell r="AC129">
            <v>4721.0583080925844</v>
          </cell>
          <cell r="AD129">
            <v>5290.3239150647933</v>
          </cell>
          <cell r="AE129">
            <v>5761.6057373246949</v>
          </cell>
          <cell r="AF129">
            <v>6195.0019493709551</v>
          </cell>
          <cell r="AG129">
            <v>6615.2370472252551</v>
          </cell>
          <cell r="AH129">
            <v>7032.1723211877606</v>
          </cell>
          <cell r="AI129">
            <v>4617.6133958685095</v>
          </cell>
          <cell r="AJ129">
            <v>2499.7372895865446</v>
          </cell>
          <cell r="AK129">
            <v>1039.8457069899744</v>
          </cell>
        </row>
        <row r="130">
          <cell r="B130" t="str">
            <v>Maintenance sales</v>
          </cell>
          <cell r="C130">
            <v>0</v>
          </cell>
          <cell r="D130">
            <v>0</v>
          </cell>
          <cell r="E130">
            <v>0</v>
          </cell>
          <cell r="F130">
            <v>0</v>
          </cell>
          <cell r="G130">
            <v>0</v>
          </cell>
          <cell r="H130">
            <v>0</v>
          </cell>
          <cell r="I130">
            <v>0</v>
          </cell>
          <cell r="J130">
            <v>0</v>
          </cell>
          <cell r="K130">
            <v>0</v>
          </cell>
          <cell r="L130">
            <v>0</v>
          </cell>
          <cell r="M130">
            <v>0</v>
          </cell>
          <cell r="N130">
            <v>0</v>
          </cell>
          <cell r="O130">
            <v>0</v>
          </cell>
          <cell r="P130">
            <v>0.91874999999999996</v>
          </cell>
          <cell r="Q130">
            <v>3.8937499999999998</v>
          </cell>
          <cell r="R130">
            <v>6.2239583333333339</v>
          </cell>
          <cell r="S130">
            <v>7.2325483091787452</v>
          </cell>
          <cell r="T130">
            <v>0</v>
          </cell>
          <cell r="U130">
            <v>33.606768317230269</v>
          </cell>
          <cell r="V130">
            <v>58.550063883522547</v>
          </cell>
          <cell r="W130">
            <v>85.213607381136583</v>
          </cell>
          <cell r="X130">
            <v>109.39968180551132</v>
          </cell>
          <cell r="Y130">
            <v>286.77012138740071</v>
          </cell>
          <cell r="Z130">
            <v>442.35017203489286</v>
          </cell>
          <cell r="AA130">
            <v>628.14224941587133</v>
          </cell>
          <cell r="AB130">
            <v>787.40905664920331</v>
          </cell>
          <cell r="AC130">
            <v>892.8339867033078</v>
          </cell>
          <cell r="AD130">
            <v>990.48706390750533</v>
          </cell>
          <cell r="AE130">
            <v>1067.9361191033283</v>
          </cell>
          <cell r="AF130">
            <v>1136.7851211724062</v>
          </cell>
          <cell r="AG130">
            <v>1201.7594310179304</v>
          </cell>
          <cell r="AH130">
            <v>1264.727107090536</v>
          </cell>
          <cell r="AI130">
            <v>822.16708570710261</v>
          </cell>
          <cell r="AJ130">
            <v>440.62798912725435</v>
          </cell>
          <cell r="AK130">
            <v>181.46037727024117</v>
          </cell>
        </row>
        <row r="131">
          <cell r="C131">
            <v>0</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row>
        <row r="132">
          <cell r="B132" t="str">
            <v>Spinraza Patients in off dosing period</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5.2857142857142865</v>
          </cell>
          <cell r="R132">
            <v>46.982746721877163</v>
          </cell>
          <cell r="S132">
            <v>438.62962962962962</v>
          </cell>
          <cell r="T132">
            <v>0</v>
          </cell>
          <cell r="U132">
            <v>550.78935881197253</v>
          </cell>
          <cell r="V132">
            <v>703.6987650862967</v>
          </cell>
          <cell r="W132">
            <v>801.38072713275324</v>
          </cell>
          <cell r="X132">
            <v>870.76544519078539</v>
          </cell>
          <cell r="Y132">
            <v>0</v>
          </cell>
          <cell r="Z132">
            <v>0</v>
          </cell>
          <cell r="AA132">
            <v>0</v>
          </cell>
          <cell r="AB132">
            <v>0</v>
          </cell>
          <cell r="AC132">
            <v>0</v>
          </cell>
          <cell r="AD132">
            <v>0</v>
          </cell>
          <cell r="AE132">
            <v>0</v>
          </cell>
          <cell r="AF132">
            <v>0</v>
          </cell>
          <cell r="AG132">
            <v>0</v>
          </cell>
          <cell r="AH132">
            <v>0</v>
          </cell>
          <cell r="AI132">
            <v>0</v>
          </cell>
          <cell r="AJ132">
            <v>0</v>
          </cell>
          <cell r="AK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row>
        <row r="134">
          <cell r="B134" t="str">
            <v>Loading Doses</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row>
        <row r="135">
          <cell r="B135" t="str">
            <v>Gross to Net for loading dose</v>
          </cell>
          <cell r="C135">
            <v>0</v>
          </cell>
          <cell r="D135">
            <v>0</v>
          </cell>
          <cell r="E135">
            <v>0</v>
          </cell>
          <cell r="F135">
            <v>0</v>
          </cell>
          <cell r="G135">
            <v>0</v>
          </cell>
          <cell r="H135">
            <v>0</v>
          </cell>
          <cell r="I135">
            <v>0</v>
          </cell>
          <cell r="J135">
            <v>0</v>
          </cell>
          <cell r="K135">
            <v>0</v>
          </cell>
          <cell r="L135">
            <v>0</v>
          </cell>
          <cell r="M135">
            <v>0</v>
          </cell>
          <cell r="N135">
            <v>0</v>
          </cell>
          <cell r="O135">
            <v>0.7</v>
          </cell>
          <cell r="P135">
            <v>0.7</v>
          </cell>
          <cell r="Q135">
            <v>0.7</v>
          </cell>
          <cell r="R135">
            <v>0.7</v>
          </cell>
          <cell r="S135">
            <v>0.7</v>
          </cell>
          <cell r="T135">
            <v>0.7</v>
          </cell>
          <cell r="U135">
            <v>0.7</v>
          </cell>
          <cell r="V135">
            <v>0.7</v>
          </cell>
          <cell r="W135">
            <v>0.7</v>
          </cell>
          <cell r="X135">
            <v>0.7</v>
          </cell>
          <cell r="Y135">
            <v>0.7</v>
          </cell>
          <cell r="Z135">
            <v>0.7</v>
          </cell>
          <cell r="AA135">
            <v>0.7</v>
          </cell>
          <cell r="AB135">
            <v>0.7</v>
          </cell>
          <cell r="AC135">
            <v>0.7</v>
          </cell>
          <cell r="AD135">
            <v>0.7</v>
          </cell>
          <cell r="AE135">
            <v>0.7</v>
          </cell>
          <cell r="AF135">
            <v>0.7</v>
          </cell>
          <cell r="AG135">
            <v>0.7</v>
          </cell>
          <cell r="AH135">
            <v>0.7</v>
          </cell>
          <cell r="AI135">
            <v>0.7</v>
          </cell>
          <cell r="AJ135">
            <v>0.7</v>
          </cell>
          <cell r="AK135">
            <v>0.7</v>
          </cell>
        </row>
        <row r="136">
          <cell r="B136" t="str">
            <v>Add'l vials pppy (loading dose)</v>
          </cell>
          <cell r="C136">
            <v>3</v>
          </cell>
          <cell r="D136">
            <v>3</v>
          </cell>
          <cell r="E136">
            <v>3</v>
          </cell>
          <cell r="F136">
            <v>3</v>
          </cell>
          <cell r="G136">
            <v>3</v>
          </cell>
          <cell r="H136">
            <v>3</v>
          </cell>
          <cell r="I136">
            <v>3</v>
          </cell>
          <cell r="J136">
            <v>3</v>
          </cell>
          <cell r="K136">
            <v>0.75</v>
          </cell>
          <cell r="L136">
            <v>0.75</v>
          </cell>
          <cell r="M136">
            <v>0.75</v>
          </cell>
          <cell r="N136">
            <v>0.75</v>
          </cell>
          <cell r="O136">
            <v>3</v>
          </cell>
          <cell r="P136">
            <v>2</v>
          </cell>
          <cell r="Q136">
            <v>2.2999999999999998</v>
          </cell>
          <cell r="R136">
            <v>2.5</v>
          </cell>
          <cell r="S136">
            <v>2.7</v>
          </cell>
          <cell r="T136">
            <v>0</v>
          </cell>
          <cell r="U136">
            <v>2.7</v>
          </cell>
          <cell r="V136">
            <v>2.7</v>
          </cell>
          <cell r="W136">
            <v>2.7</v>
          </cell>
          <cell r="X136">
            <v>2.7</v>
          </cell>
          <cell r="Y136">
            <v>0</v>
          </cell>
          <cell r="Z136">
            <v>3</v>
          </cell>
          <cell r="AA136">
            <v>3</v>
          </cell>
          <cell r="AB136">
            <v>3</v>
          </cell>
          <cell r="AC136">
            <v>3</v>
          </cell>
          <cell r="AD136">
            <v>3</v>
          </cell>
          <cell r="AE136">
            <v>3</v>
          </cell>
          <cell r="AF136">
            <v>3</v>
          </cell>
          <cell r="AG136">
            <v>3</v>
          </cell>
          <cell r="AH136">
            <v>3</v>
          </cell>
          <cell r="AI136">
            <v>3</v>
          </cell>
          <cell r="AJ136">
            <v>3</v>
          </cell>
          <cell r="AK136">
            <v>3</v>
          </cell>
        </row>
        <row r="137">
          <cell r="B137" t="str">
            <v>Price per new patient/year</v>
          </cell>
          <cell r="C137">
            <v>0</v>
          </cell>
          <cell r="D137">
            <v>0</v>
          </cell>
          <cell r="E137">
            <v>0</v>
          </cell>
          <cell r="F137">
            <v>0</v>
          </cell>
          <cell r="G137">
            <v>0</v>
          </cell>
          <cell r="H137">
            <v>0</v>
          </cell>
          <cell r="I137">
            <v>0</v>
          </cell>
          <cell r="J137">
            <v>0</v>
          </cell>
          <cell r="K137">
            <v>0</v>
          </cell>
          <cell r="L137">
            <v>0</v>
          </cell>
          <cell r="M137">
            <v>0</v>
          </cell>
          <cell r="N137">
            <v>0</v>
          </cell>
          <cell r="O137">
            <v>0</v>
          </cell>
          <cell r="P137">
            <v>131250</v>
          </cell>
          <cell r="Q137">
            <v>150937.5</v>
          </cell>
          <cell r="R137">
            <v>164062.5</v>
          </cell>
          <cell r="S137">
            <v>177187.5</v>
          </cell>
          <cell r="T137">
            <v>0</v>
          </cell>
          <cell r="U137">
            <v>177187.5</v>
          </cell>
          <cell r="V137">
            <v>177187.5</v>
          </cell>
          <cell r="W137">
            <v>177187.5</v>
          </cell>
          <cell r="X137">
            <v>177187.5</v>
          </cell>
          <cell r="Y137">
            <v>0</v>
          </cell>
          <cell r="Z137">
            <v>194906.24999999997</v>
          </cell>
          <cell r="AA137">
            <v>192957.18749999997</v>
          </cell>
          <cell r="AB137">
            <v>191027.61562499998</v>
          </cell>
          <cell r="AC137">
            <v>189117.33946875</v>
          </cell>
          <cell r="AD137">
            <v>187226.16607406246</v>
          </cell>
          <cell r="AE137">
            <v>185353.90441332187</v>
          </cell>
          <cell r="AF137">
            <v>183500.36536918866</v>
          </cell>
          <cell r="AG137">
            <v>181665.36171549675</v>
          </cell>
          <cell r="AH137">
            <v>179848.70809834177</v>
          </cell>
          <cell r="AI137">
            <v>178050.22101735833</v>
          </cell>
          <cell r="AJ137">
            <v>176269.71880718475</v>
          </cell>
          <cell r="AK137">
            <v>174507.02161911287</v>
          </cell>
        </row>
        <row r="138">
          <cell r="B138" t="str">
            <v>New y/y patients on Spinraza</v>
          </cell>
          <cell r="C138">
            <v>0</v>
          </cell>
          <cell r="D138">
            <v>0</v>
          </cell>
          <cell r="E138">
            <v>0</v>
          </cell>
          <cell r="F138">
            <v>0</v>
          </cell>
          <cell r="G138">
            <v>0</v>
          </cell>
          <cell r="H138">
            <v>0</v>
          </cell>
          <cell r="I138">
            <v>0</v>
          </cell>
          <cell r="J138">
            <v>0</v>
          </cell>
          <cell r="K138">
            <v>0</v>
          </cell>
          <cell r="L138">
            <v>0</v>
          </cell>
          <cell r="M138">
            <v>0</v>
          </cell>
          <cell r="N138">
            <v>0</v>
          </cell>
          <cell r="O138">
            <v>0</v>
          </cell>
          <cell r="P138">
            <v>0.6190476190476194</v>
          </cell>
          <cell r="Q138">
            <v>27.204968944099381</v>
          </cell>
          <cell r="R138">
            <v>407.01587301587301</v>
          </cell>
          <cell r="S138">
            <v>514.05260549550906</v>
          </cell>
          <cell r="T138">
            <v>0</v>
          </cell>
          <cell r="U138">
            <v>532.99771966544449</v>
          </cell>
          <cell r="V138">
            <v>503.98357724819425</v>
          </cell>
          <cell r="W138">
            <v>437.93442357231379</v>
          </cell>
          <cell r="X138">
            <v>306.83377097986681</v>
          </cell>
          <cell r="Y138">
            <v>0</v>
          </cell>
          <cell r="Z138">
            <v>985.79162334301463</v>
          </cell>
          <cell r="AA138">
            <v>866.61935859825098</v>
          </cell>
          <cell r="AB138">
            <v>599.09377394407602</v>
          </cell>
          <cell r="AC138">
            <v>569.26560697220884</v>
          </cell>
          <cell r="AD138">
            <v>471.28182225990167</v>
          </cell>
          <cell r="AE138">
            <v>433.39621204626019</v>
          </cell>
          <cell r="AF138">
            <v>420.23509785429997</v>
          </cell>
          <cell r="AG138">
            <v>416.93527396250556</v>
          </cell>
          <cell r="AH138">
            <v>417.5558357968639</v>
          </cell>
          <cell r="AI138">
            <v>0</v>
          </cell>
          <cell r="AJ138">
            <v>0</v>
          </cell>
          <cell r="AK138">
            <v>0</v>
          </cell>
          <cell r="AM138">
            <v>0</v>
          </cell>
        </row>
        <row r="139">
          <cell r="B139" t="str">
            <v>Add'l Sales from loading dose</v>
          </cell>
          <cell r="C139">
            <v>0</v>
          </cell>
          <cell r="D139">
            <v>0</v>
          </cell>
          <cell r="E139">
            <v>0</v>
          </cell>
          <cell r="F139">
            <v>0</v>
          </cell>
          <cell r="G139">
            <v>0</v>
          </cell>
          <cell r="H139">
            <v>0</v>
          </cell>
          <cell r="I139">
            <v>0</v>
          </cell>
          <cell r="J139">
            <v>0</v>
          </cell>
          <cell r="K139">
            <v>0</v>
          </cell>
          <cell r="L139">
            <v>0</v>
          </cell>
          <cell r="M139">
            <v>0</v>
          </cell>
          <cell r="N139">
            <v>0</v>
          </cell>
          <cell r="O139">
            <v>0</v>
          </cell>
          <cell r="P139">
            <v>8.1250000000000044E-2</v>
          </cell>
          <cell r="Q139">
            <v>4.1062500000000002</v>
          </cell>
          <cell r="R139">
            <v>66.776041666666671</v>
          </cell>
          <cell r="S139">
            <v>91.083696036235509</v>
          </cell>
          <cell r="T139">
            <v>162.04723770290218</v>
          </cell>
          <cell r="U139">
            <v>94.440533453220951</v>
          </cell>
          <cell r="V139">
            <v>89.29959009366442</v>
          </cell>
          <cell r="W139">
            <v>77.596505676719346</v>
          </cell>
          <cell r="X139">
            <v>54.367108795495156</v>
          </cell>
          <cell r="Y139">
            <v>315.70373801909989</v>
          </cell>
          <cell r="Z139">
            <v>192.13694858719941</v>
          </cell>
          <cell r="AA139">
            <v>167.22043406817244</v>
          </cell>
          <cell r="AB139">
            <v>114.44345517231957</v>
          </cell>
          <cell r="AC139">
            <v>107.65799704164723</v>
          </cell>
          <cell r="AD139">
            <v>88.236288722119141</v>
          </cell>
          <cell r="AE139">
            <v>80.331680060718284</v>
          </cell>
          <cell r="AF139">
            <v>77.113293997220794</v>
          </cell>
          <cell r="AG139">
            <v>75.742697356348302</v>
          </cell>
          <cell r="AH139">
            <v>75.096877626989311</v>
          </cell>
          <cell r="AI139">
            <v>0</v>
          </cell>
          <cell r="AJ139">
            <v>0</v>
          </cell>
          <cell r="AK139">
            <v>0</v>
          </cell>
        </row>
        <row r="140">
          <cell r="A140">
            <v>0</v>
          </cell>
          <cell r="B140" t="str">
            <v>Spinraza sales, EU ($mn)</v>
          </cell>
          <cell r="C140">
            <v>0</v>
          </cell>
          <cell r="D140">
            <v>0</v>
          </cell>
          <cell r="E140">
            <v>0</v>
          </cell>
          <cell r="F140">
            <v>0</v>
          </cell>
          <cell r="G140">
            <v>0</v>
          </cell>
          <cell r="H140">
            <v>0</v>
          </cell>
          <cell r="I140">
            <v>0</v>
          </cell>
          <cell r="J140">
            <v>0</v>
          </cell>
          <cell r="K140">
            <v>0</v>
          </cell>
          <cell r="L140">
            <v>0</v>
          </cell>
          <cell r="M140">
            <v>0</v>
          </cell>
          <cell r="N140">
            <v>0</v>
          </cell>
          <cell r="O140">
            <v>0</v>
          </cell>
          <cell r="P140">
            <v>1</v>
          </cell>
          <cell r="Q140">
            <v>8</v>
          </cell>
          <cell r="R140">
            <v>73</v>
          </cell>
          <cell r="S140">
            <v>98.316244345414248</v>
          </cell>
          <cell r="T140">
            <v>180.31624434541425</v>
          </cell>
          <cell r="U140">
            <v>128.04730177045121</v>
          </cell>
          <cell r="V140">
            <v>147.84965397718696</v>
          </cell>
          <cell r="W140">
            <v>162.81011305785592</v>
          </cell>
          <cell r="X140">
            <v>163.76679060100648</v>
          </cell>
          <cell r="Y140">
            <v>602.47385940650054</v>
          </cell>
          <cell r="Z140">
            <v>634.48712062209233</v>
          </cell>
          <cell r="AA140">
            <v>795.36268348404383</v>
          </cell>
          <cell r="AB140">
            <v>901.85251182152285</v>
          </cell>
          <cell r="AC140">
            <v>1000.4919837449551</v>
          </cell>
          <cell r="AD140">
            <v>1078.7233526296245</v>
          </cell>
          <cell r="AE140">
            <v>1148.2677991640467</v>
          </cell>
          <cell r="AF140">
            <v>1213.898415169627</v>
          </cell>
          <cell r="AG140">
            <v>1277.5021283742788</v>
          </cell>
          <cell r="AH140">
            <v>1339.8239847175253</v>
          </cell>
          <cell r="AI140">
            <v>822.16708570710261</v>
          </cell>
          <cell r="AJ140">
            <v>440.62798912725435</v>
          </cell>
          <cell r="AK140">
            <v>181.46037727024117</v>
          </cell>
        </row>
        <row r="141">
          <cell r="A141">
            <v>0</v>
          </cell>
          <cell r="B141" t="str">
            <v>Annual growth (%)</v>
          </cell>
          <cell r="C141">
            <v>0</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2.3412067869625774</v>
          </cell>
          <cell r="Z141">
            <v>5.3136348931600352E-2</v>
          </cell>
          <cell r="AA141">
            <v>0.25355213310589919</v>
          </cell>
          <cell r="AB141">
            <v>0.13388838896867283</v>
          </cell>
          <cell r="AC141">
            <v>0.10937428307895325</v>
          </cell>
          <cell r="AD141">
            <v>7.8192899249267978E-2</v>
          </cell>
          <cell r="AE141">
            <v>6.4469213876655607E-2</v>
          </cell>
          <cell r="AF141">
            <v>5.7156193053014448E-2</v>
          </cell>
          <cell r="AG141">
            <v>5.2396240418325135E-2</v>
          </cell>
          <cell r="AH141">
            <v>4.8784150694571426E-2</v>
          </cell>
          <cell r="AI141">
            <v>-0.3863618691074262</v>
          </cell>
          <cell r="AJ141">
            <v>-0.46406515562673811</v>
          </cell>
          <cell r="AK141">
            <v>-0.58817782404232388</v>
          </cell>
        </row>
        <row r="142">
          <cell r="Y142">
            <v>0</v>
          </cell>
          <cell r="Z142">
            <v>0</v>
          </cell>
          <cell r="AA142">
            <v>0</v>
          </cell>
          <cell r="AB142">
            <v>0</v>
          </cell>
          <cell r="AC142">
            <v>0</v>
          </cell>
          <cell r="AD142">
            <v>0</v>
          </cell>
          <cell r="AE142">
            <v>0</v>
          </cell>
          <cell r="AF142">
            <v>0</v>
          </cell>
          <cell r="AG142">
            <v>0</v>
          </cell>
          <cell r="AH142">
            <v>0</v>
          </cell>
          <cell r="AI142">
            <v>0</v>
          </cell>
          <cell r="AJ142">
            <v>0</v>
          </cell>
          <cell r="AK142">
            <v>0</v>
          </cell>
        </row>
        <row r="143">
          <cell r="A143">
            <v>0</v>
          </cell>
          <cell r="B143" t="str">
            <v>Spinraza</v>
          </cell>
          <cell r="C143">
            <v>2008</v>
          </cell>
          <cell r="D143">
            <v>2009</v>
          </cell>
          <cell r="E143">
            <v>2010</v>
          </cell>
          <cell r="F143">
            <v>2011</v>
          </cell>
          <cell r="G143">
            <v>2012</v>
          </cell>
          <cell r="H143">
            <v>2013</v>
          </cell>
          <cell r="I143">
            <v>2014</v>
          </cell>
          <cell r="J143">
            <v>2015</v>
          </cell>
          <cell r="K143" t="str">
            <v>1Q16</v>
          </cell>
          <cell r="L143" t="str">
            <v>2Q16</v>
          </cell>
          <cell r="M143" t="str">
            <v>3Q16</v>
          </cell>
          <cell r="N143" t="str">
            <v>4Q16</v>
          </cell>
          <cell r="O143" t="str">
            <v>2016A</v>
          </cell>
          <cell r="P143" t="str">
            <v>1Q17A</v>
          </cell>
          <cell r="Q143" t="str">
            <v>2Q17A</v>
          </cell>
          <cell r="R143" t="str">
            <v>3Q17A</v>
          </cell>
          <cell r="S143" t="str">
            <v>4Q17E</v>
          </cell>
          <cell r="T143" t="str">
            <v>2017E</v>
          </cell>
          <cell r="U143" t="str">
            <v>1Q18E</v>
          </cell>
          <cell r="V143" t="str">
            <v>2Q18E</v>
          </cell>
          <cell r="W143" t="str">
            <v>3Q18E</v>
          </cell>
          <cell r="X143" t="str">
            <v>4Q18E</v>
          </cell>
          <cell r="Y143" t="str">
            <v>2018E</v>
          </cell>
          <cell r="Z143" t="str">
            <v>2019E</v>
          </cell>
          <cell r="AA143" t="str">
            <v>2020E</v>
          </cell>
          <cell r="AB143" t="str">
            <v>2021E</v>
          </cell>
          <cell r="AC143" t="str">
            <v>2022E</v>
          </cell>
          <cell r="AD143" t="str">
            <v>2023E</v>
          </cell>
          <cell r="AE143" t="str">
            <v>2024E</v>
          </cell>
          <cell r="AF143" t="str">
            <v>2025E</v>
          </cell>
          <cell r="AG143" t="str">
            <v>2026E</v>
          </cell>
          <cell r="AH143" t="str">
            <v>2027E</v>
          </cell>
          <cell r="AI143" t="str">
            <v>2028E</v>
          </cell>
          <cell r="AJ143" t="str">
            <v>2029E</v>
          </cell>
          <cell r="AK143" t="str">
            <v>2030E</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row>
        <row r="144">
          <cell r="A144">
            <v>0</v>
          </cell>
          <cell r="B144" t="str">
            <v>Gross sales, Worldwide ($mn)</v>
          </cell>
          <cell r="C144">
            <v>0</v>
          </cell>
          <cell r="D144">
            <v>0</v>
          </cell>
          <cell r="E144">
            <v>0</v>
          </cell>
          <cell r="F144">
            <v>0</v>
          </cell>
          <cell r="G144">
            <v>0</v>
          </cell>
          <cell r="H144">
            <v>0</v>
          </cell>
          <cell r="I144">
            <v>0</v>
          </cell>
          <cell r="J144">
            <v>0</v>
          </cell>
          <cell r="K144">
            <v>0</v>
          </cell>
          <cell r="L144">
            <v>0</v>
          </cell>
          <cell r="M144">
            <v>0</v>
          </cell>
          <cell r="N144">
            <v>0</v>
          </cell>
          <cell r="O144">
            <v>0</v>
          </cell>
          <cell r="P144">
            <v>47.4</v>
          </cell>
          <cell r="Q144">
            <v>203</v>
          </cell>
          <cell r="R144">
            <v>271</v>
          </cell>
          <cell r="S144">
            <v>323.02341819989681</v>
          </cell>
          <cell r="T144">
            <v>844.42341819989679</v>
          </cell>
          <cell r="U144">
            <v>388.13130563706216</v>
          </cell>
          <cell r="V144">
            <v>432.47668353154512</v>
          </cell>
          <cell r="W144">
            <v>463.93361685760254</v>
          </cell>
          <cell r="X144">
            <v>486.04675080334721</v>
          </cell>
          <cell r="Y144">
            <v>1770.5883568295571</v>
          </cell>
          <cell r="Z144">
            <v>1963.6315792062996</v>
          </cell>
          <cell r="AA144">
            <v>2325.5639263041867</v>
          </cell>
          <cell r="AB144">
            <v>2560.3937309062717</v>
          </cell>
          <cell r="AC144">
            <v>2742.4027329388969</v>
          </cell>
          <cell r="AD144">
            <v>2774.515694997518</v>
          </cell>
          <cell r="AE144">
            <v>2798.3003019448142</v>
          </cell>
          <cell r="AF144">
            <v>2831.5171376720373</v>
          </cell>
          <cell r="AG144">
            <v>2873.3497931575748</v>
          </cell>
          <cell r="AH144">
            <v>2910.0139366176149</v>
          </cell>
          <cell r="AI144">
            <v>2065.7769274974507</v>
          </cell>
          <cell r="AJ144">
            <v>1431.1221990260692</v>
          </cell>
          <cell r="AK144">
            <v>973.68120387542808</v>
          </cell>
        </row>
        <row r="145">
          <cell r="A145">
            <v>0</v>
          </cell>
          <cell r="B145" t="str">
            <v>Annual growth (%)</v>
          </cell>
          <cell r="C145">
            <v>0</v>
          </cell>
          <cell r="D145">
            <v>0</v>
          </cell>
          <cell r="E145">
            <v>0</v>
          </cell>
          <cell r="F145">
            <v>0</v>
          </cell>
          <cell r="G145">
            <v>0</v>
          </cell>
          <cell r="H145">
            <v>0</v>
          </cell>
          <cell r="I145">
            <v>0</v>
          </cell>
          <cell r="J145" t="str">
            <v>NM</v>
          </cell>
          <cell r="K145" t="str">
            <v>NM</v>
          </cell>
          <cell r="L145" t="str">
            <v>NM</v>
          </cell>
          <cell r="M145" t="str">
            <v>NM</v>
          </cell>
          <cell r="N145" t="str">
            <v>NM</v>
          </cell>
          <cell r="O145">
            <v>0</v>
          </cell>
          <cell r="P145" t="str">
            <v>NM</v>
          </cell>
          <cell r="Q145" t="str">
            <v>NM</v>
          </cell>
          <cell r="R145">
            <v>0.33497536945812811</v>
          </cell>
          <cell r="S145">
            <v>0.19196833284094761</v>
          </cell>
          <cell r="T145" t="str">
            <v>NM</v>
          </cell>
          <cell r="U145">
            <v>0.20155779354942793</v>
          </cell>
          <cell r="V145">
            <v>0.11425354577285729</v>
          </cell>
          <cell r="W145">
            <v>7.2736715119956052E-2</v>
          </cell>
          <cell r="X145">
            <v>4.7664435475758937E-2</v>
          </cell>
          <cell r="Y145">
            <v>1.0968015792409171</v>
          </cell>
          <cell r="Z145">
            <v>0.10902772608445743</v>
          </cell>
          <cell r="AA145">
            <v>0.18431784807829388</v>
          </cell>
          <cell r="AB145">
            <v>0.10097757449105238</v>
          </cell>
          <cell r="AC145">
            <v>7.1086333260237167E-2</v>
          </cell>
          <cell r="AD145">
            <v>1.17097907148771E-2</v>
          </cell>
          <cell r="AE145">
            <v>8.5725256448108134E-3</v>
          </cell>
          <cell r="AF145">
            <v>1.1870361341896452E-2</v>
          </cell>
          <cell r="AG145">
            <v>1.4773936886686379E-2</v>
          </cell>
          <cell r="AH145">
            <v>1.2760069639745852E-2</v>
          </cell>
          <cell r="AI145">
            <v>-0.29011442127368048</v>
          </cell>
          <cell r="AJ145">
            <v>-0.30722326308495607</v>
          </cell>
          <cell r="AK145">
            <v>-0.31963797044162012</v>
          </cell>
        </row>
        <row r="146">
          <cell r="K146">
            <v>0</v>
          </cell>
          <cell r="L146">
            <v>0</v>
          </cell>
          <cell r="M146">
            <v>0</v>
          </cell>
          <cell r="N146">
            <v>0</v>
          </cell>
          <cell r="P146">
            <v>0</v>
          </cell>
          <cell r="Q146">
            <v>0</v>
          </cell>
          <cell r="R146">
            <v>0</v>
          </cell>
          <cell r="S146">
            <v>0</v>
          </cell>
          <cell r="U146">
            <v>0</v>
          </cell>
          <cell r="V146">
            <v>0</v>
          </cell>
          <cell r="W146">
            <v>0</v>
          </cell>
          <cell r="X146">
            <v>0</v>
          </cell>
        </row>
        <row r="147">
          <cell r="B147" t="str">
            <v>Net Royalty to Ionis</v>
          </cell>
          <cell r="H147">
            <v>0</v>
          </cell>
          <cell r="I147">
            <v>0</v>
          </cell>
          <cell r="J147">
            <v>0</v>
          </cell>
          <cell r="K147">
            <v>0</v>
          </cell>
          <cell r="L147">
            <v>0</v>
          </cell>
          <cell r="M147">
            <v>0</v>
          </cell>
          <cell r="N147">
            <v>0</v>
          </cell>
          <cell r="O147">
            <v>0</v>
          </cell>
          <cell r="P147">
            <v>5.9013</v>
          </cell>
          <cell r="Q147">
            <v>25.273499999999999</v>
          </cell>
          <cell r="R147">
            <v>33.7395</v>
          </cell>
          <cell r="S147">
            <v>40.216415565887154</v>
          </cell>
          <cell r="T147">
            <v>105.13071556588716</v>
          </cell>
          <cell r="U147">
            <v>48.322347551814239</v>
          </cell>
          <cell r="V147">
            <v>53.843347099677366</v>
          </cell>
          <cell r="W147">
            <v>57.759735298771517</v>
          </cell>
          <cell r="X147">
            <v>60.512820475016724</v>
          </cell>
          <cell r="Y147">
            <v>220.43825042527985</v>
          </cell>
          <cell r="Z147">
            <v>244.4721316111843</v>
          </cell>
          <cell r="AA147">
            <v>289.53270882487124</v>
          </cell>
          <cell r="AB147">
            <v>318.76901949783081</v>
          </cell>
          <cell r="AC147">
            <v>341.42914025089266</v>
          </cell>
          <cell r="AD147">
            <v>345.42720402719101</v>
          </cell>
          <cell r="AE147">
            <v>348.38838759212939</v>
          </cell>
          <cell r="AF147">
            <v>352.52388364016866</v>
          </cell>
          <cell r="AG147">
            <v>357.73204924811807</v>
          </cell>
          <cell r="AH147">
            <v>362.29673510889307</v>
          </cell>
          <cell r="AI147">
            <v>257.1892274734326</v>
          </cell>
          <cell r="AJ147">
            <v>178.17471377874563</v>
          </cell>
          <cell r="AK147">
            <v>121.2233098824908</v>
          </cell>
        </row>
        <row r="148">
          <cell r="B148" t="str">
            <v>Gross Royalty Rate to Ionis</v>
          </cell>
          <cell r="H148">
            <v>0</v>
          </cell>
          <cell r="I148">
            <v>0</v>
          </cell>
          <cell r="J148">
            <v>0</v>
          </cell>
          <cell r="K148">
            <v>0</v>
          </cell>
          <cell r="L148">
            <v>0</v>
          </cell>
          <cell r="M148">
            <v>0</v>
          </cell>
          <cell r="N148">
            <v>0</v>
          </cell>
          <cell r="O148">
            <v>0</v>
          </cell>
          <cell r="P148">
            <v>0.15</v>
          </cell>
          <cell r="Q148">
            <v>0.15</v>
          </cell>
          <cell r="R148">
            <v>0.15</v>
          </cell>
          <cell r="S148">
            <v>0.15</v>
          </cell>
          <cell r="T148">
            <v>0.15</v>
          </cell>
          <cell r="U148">
            <v>0.15</v>
          </cell>
          <cell r="V148">
            <v>0.15</v>
          </cell>
          <cell r="W148">
            <v>0.15</v>
          </cell>
          <cell r="X148">
            <v>0.15</v>
          </cell>
          <cell r="Y148">
            <v>0.15</v>
          </cell>
          <cell r="Z148">
            <v>0.15</v>
          </cell>
          <cell r="AA148">
            <v>0.15</v>
          </cell>
          <cell r="AB148">
            <v>0.15</v>
          </cell>
          <cell r="AC148">
            <v>0.15</v>
          </cell>
          <cell r="AD148">
            <v>0.15</v>
          </cell>
          <cell r="AE148">
            <v>0.15</v>
          </cell>
          <cell r="AF148">
            <v>0.15</v>
          </cell>
          <cell r="AG148">
            <v>0.15</v>
          </cell>
          <cell r="AH148">
            <v>0.15</v>
          </cell>
          <cell r="AI148">
            <v>0.15</v>
          </cell>
          <cell r="AJ148">
            <v>0.15</v>
          </cell>
          <cell r="AK148">
            <v>0.15</v>
          </cell>
        </row>
        <row r="149">
          <cell r="B149" t="str">
            <v>Royalty to Cold Spring Harbor Lab. - U. Mass Medical School</v>
          </cell>
          <cell r="H149">
            <v>0</v>
          </cell>
          <cell r="I149">
            <v>0</v>
          </cell>
          <cell r="J149">
            <v>0</v>
          </cell>
          <cell r="K149">
            <v>0</v>
          </cell>
          <cell r="L149">
            <v>0</v>
          </cell>
          <cell r="M149">
            <v>0</v>
          </cell>
          <cell r="N149">
            <v>0</v>
          </cell>
          <cell r="O149">
            <v>0</v>
          </cell>
          <cell r="P149">
            <v>2.5499999999999998E-2</v>
          </cell>
          <cell r="Q149">
            <v>2.5499999999999998E-2</v>
          </cell>
          <cell r="R149">
            <v>2.5499999999999998E-2</v>
          </cell>
          <cell r="S149">
            <v>2.5499999999999998E-2</v>
          </cell>
          <cell r="T149">
            <v>2.5499999999999998E-2</v>
          </cell>
          <cell r="U149">
            <v>2.5499999999999998E-2</v>
          </cell>
          <cell r="V149">
            <v>2.5499999999999998E-2</v>
          </cell>
          <cell r="W149">
            <v>2.5499999999999998E-2</v>
          </cell>
          <cell r="X149">
            <v>2.5499999999999998E-2</v>
          </cell>
          <cell r="Y149">
            <v>2.5499999999999998E-2</v>
          </cell>
          <cell r="Z149">
            <v>2.5499999999999998E-2</v>
          </cell>
          <cell r="AA149">
            <v>2.5499999999999998E-2</v>
          </cell>
          <cell r="AB149">
            <v>2.5499999999999998E-2</v>
          </cell>
          <cell r="AC149">
            <v>2.5499999999999998E-2</v>
          </cell>
          <cell r="AD149">
            <v>2.5499999999999998E-2</v>
          </cell>
          <cell r="AE149">
            <v>2.5499999999999998E-2</v>
          </cell>
          <cell r="AF149">
            <v>2.5499999999999998E-2</v>
          </cell>
          <cell r="AG149">
            <v>2.5499999999999998E-2</v>
          </cell>
          <cell r="AH149">
            <v>2.5499999999999998E-2</v>
          </cell>
          <cell r="AI149">
            <v>2.5499999999999998E-2</v>
          </cell>
          <cell r="AJ149">
            <v>2.5499999999999998E-2</v>
          </cell>
          <cell r="AK149">
            <v>2.5499999999999998E-2</v>
          </cell>
        </row>
        <row r="150">
          <cell r="B150" t="str">
            <v>Net Royalty rate to Ionis</v>
          </cell>
          <cell r="H150">
            <v>0</v>
          </cell>
          <cell r="I150">
            <v>0</v>
          </cell>
          <cell r="J150">
            <v>0</v>
          </cell>
          <cell r="K150">
            <v>0</v>
          </cell>
          <cell r="L150">
            <v>0</v>
          </cell>
          <cell r="M150">
            <v>0</v>
          </cell>
          <cell r="N150">
            <v>0</v>
          </cell>
          <cell r="O150">
            <v>0</v>
          </cell>
          <cell r="P150">
            <v>0.1245</v>
          </cell>
          <cell r="Q150">
            <v>0.1245</v>
          </cell>
          <cell r="R150">
            <v>0.1245</v>
          </cell>
          <cell r="S150">
            <v>0.1245</v>
          </cell>
          <cell r="T150">
            <v>0.1245</v>
          </cell>
          <cell r="U150">
            <v>0.1245</v>
          </cell>
          <cell r="V150">
            <v>0.1245</v>
          </cell>
          <cell r="W150">
            <v>0.1245</v>
          </cell>
          <cell r="X150">
            <v>0.1245</v>
          </cell>
          <cell r="Y150">
            <v>0.1245</v>
          </cell>
          <cell r="Z150">
            <v>0.1245</v>
          </cell>
          <cell r="AA150">
            <v>0.1245</v>
          </cell>
          <cell r="AB150">
            <v>0.1245</v>
          </cell>
          <cell r="AC150">
            <v>0.1245</v>
          </cell>
          <cell r="AD150">
            <v>0.1245</v>
          </cell>
          <cell r="AE150">
            <v>0.1245</v>
          </cell>
          <cell r="AF150">
            <v>0.1245</v>
          </cell>
          <cell r="AG150">
            <v>0.1245</v>
          </cell>
          <cell r="AH150">
            <v>0.1245</v>
          </cell>
          <cell r="AI150">
            <v>0.1245</v>
          </cell>
          <cell r="AJ150">
            <v>0.1245</v>
          </cell>
          <cell r="AK150">
            <v>0.1245</v>
          </cell>
        </row>
        <row r="151">
          <cell r="B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row>
        <row r="152">
          <cell r="A152">
            <v>0</v>
          </cell>
          <cell r="B152" t="str">
            <v>Net sales, less royalty Worldwide ($mn)</v>
          </cell>
          <cell r="C152">
            <v>0</v>
          </cell>
          <cell r="D152">
            <v>0</v>
          </cell>
          <cell r="E152">
            <v>0</v>
          </cell>
          <cell r="F152">
            <v>0</v>
          </cell>
          <cell r="G152">
            <v>0</v>
          </cell>
          <cell r="H152">
            <v>0</v>
          </cell>
          <cell r="I152">
            <v>0</v>
          </cell>
          <cell r="J152">
            <v>0</v>
          </cell>
          <cell r="K152">
            <v>0</v>
          </cell>
          <cell r="L152">
            <v>0</v>
          </cell>
          <cell r="M152">
            <v>0</v>
          </cell>
          <cell r="N152">
            <v>0</v>
          </cell>
          <cell r="O152">
            <v>0</v>
          </cell>
          <cell r="P152">
            <v>41.498699999999999</v>
          </cell>
          <cell r="Q152">
            <v>177.72649999999999</v>
          </cell>
          <cell r="R152">
            <v>237.26050000000001</v>
          </cell>
          <cell r="S152">
            <v>282.80700263400968</v>
          </cell>
          <cell r="T152">
            <v>739.29270263400963</v>
          </cell>
          <cell r="U152">
            <v>339.80895808524792</v>
          </cell>
          <cell r="V152">
            <v>378.63333643186775</v>
          </cell>
          <cell r="W152">
            <v>406.173881558831</v>
          </cell>
          <cell r="X152">
            <v>425.53393032833048</v>
          </cell>
          <cell r="Y152">
            <v>1550.1501064042773</v>
          </cell>
          <cell r="Z152">
            <v>1719.1594475951154</v>
          </cell>
          <cell r="AA152">
            <v>2036.0312174793155</v>
          </cell>
          <cell r="AB152">
            <v>2241.6247114084408</v>
          </cell>
          <cell r="AC152">
            <v>2400.9735926880044</v>
          </cell>
          <cell r="AD152">
            <v>2429.0884909703273</v>
          </cell>
          <cell r="AE152">
            <v>2449.911914352685</v>
          </cell>
          <cell r="AF152">
            <v>2478.9932540318687</v>
          </cell>
          <cell r="AG152">
            <v>2515.6177439094567</v>
          </cell>
          <cell r="AH152">
            <v>2547.7172015087217</v>
          </cell>
          <cell r="AI152">
            <v>1808.5877000240182</v>
          </cell>
          <cell r="AJ152">
            <v>1252.9474852473236</v>
          </cell>
          <cell r="AK152">
            <v>852.45789399293733</v>
          </cell>
        </row>
        <row r="153">
          <cell r="A153">
            <v>0</v>
          </cell>
          <cell r="B153" t="str">
            <v>Annual growth (%)</v>
          </cell>
          <cell r="C153">
            <v>0</v>
          </cell>
          <cell r="D153">
            <v>0</v>
          </cell>
          <cell r="E153">
            <v>0</v>
          </cell>
          <cell r="F153">
            <v>0</v>
          </cell>
          <cell r="G153">
            <v>0</v>
          </cell>
          <cell r="H153">
            <v>0</v>
          </cell>
          <cell r="I153">
            <v>0</v>
          </cell>
          <cell r="J153" t="str">
            <v>NM</v>
          </cell>
          <cell r="K153" t="str">
            <v>NM</v>
          </cell>
          <cell r="L153" t="str">
            <v>NM</v>
          </cell>
          <cell r="M153" t="str">
            <v>NM</v>
          </cell>
          <cell r="N153" t="str">
            <v>NM</v>
          </cell>
          <cell r="O153">
            <v>0</v>
          </cell>
          <cell r="P153" t="str">
            <v>NM</v>
          </cell>
          <cell r="Q153" t="str">
            <v>NM</v>
          </cell>
          <cell r="R153" t="str">
            <v>NM</v>
          </cell>
          <cell r="S153" t="str">
            <v>NM</v>
          </cell>
          <cell r="T153" t="str">
            <v>NM</v>
          </cell>
          <cell r="U153">
            <v>7.1884241695582727</v>
          </cell>
          <cell r="V153">
            <v>1.1304270124706659</v>
          </cell>
          <cell r="W153">
            <v>0.71193216552620853</v>
          </cell>
          <cell r="X153">
            <v>0.50467960964541136</v>
          </cell>
          <cell r="Y153">
            <v>1.0968015792409171</v>
          </cell>
          <cell r="Z153">
            <v>0.10902772608445743</v>
          </cell>
          <cell r="AA153">
            <v>0.18431784807829388</v>
          </cell>
          <cell r="AB153">
            <v>0.10097757449105216</v>
          </cell>
          <cell r="AC153">
            <v>7.1086333260237167E-2</v>
          </cell>
          <cell r="AD153">
            <v>1.17097907148771E-2</v>
          </cell>
          <cell r="AE153">
            <v>8.5725256448108134E-3</v>
          </cell>
          <cell r="AF153">
            <v>1.1870361341896452E-2</v>
          </cell>
          <cell r="AG153">
            <v>1.4773936886686379E-2</v>
          </cell>
          <cell r="AH153">
            <v>1.2760069639745852E-2</v>
          </cell>
          <cell r="AI153">
            <v>-0.29011442127368048</v>
          </cell>
          <cell r="AJ153">
            <v>-0.30722326308495607</v>
          </cell>
          <cell r="AK153">
            <v>-0.31963797044162012</v>
          </cell>
        </row>
        <row r="156">
          <cell r="B156" t="str">
            <v>Source: Company data, BMO estimates</v>
          </cell>
        </row>
      </sheetData>
      <sheetData sheetId="18">
        <row r="2">
          <cell r="B2" t="str">
            <v>Aducanumab (BIIB037) for Alzheimer's Disease (AD)</v>
          </cell>
          <cell r="Q2">
            <v>0</v>
          </cell>
          <cell r="R2">
            <v>0</v>
          </cell>
        </row>
        <row r="3">
          <cell r="U3" t="str">
            <v>https://www.alz.org/documents_custom/trajectory.pdf</v>
          </cell>
        </row>
        <row r="4">
          <cell r="B4" t="str">
            <v>US</v>
          </cell>
          <cell r="C4">
            <v>2015</v>
          </cell>
          <cell r="D4">
            <v>2016</v>
          </cell>
          <cell r="E4" t="str">
            <v>2017E</v>
          </cell>
          <cell r="F4" t="str">
            <v>2018E</v>
          </cell>
          <cell r="G4" t="str">
            <v>2019E</v>
          </cell>
          <cell r="H4" t="str">
            <v>2020E</v>
          </cell>
          <cell r="I4" t="str">
            <v>2021E</v>
          </cell>
          <cell r="J4" t="str">
            <v>2022E</v>
          </cell>
          <cell r="K4" t="str">
            <v>2023E</v>
          </cell>
          <cell r="L4" t="str">
            <v>2024E</v>
          </cell>
          <cell r="M4" t="str">
            <v>2025E</v>
          </cell>
          <cell r="N4" t="str">
            <v>2026E</v>
          </cell>
          <cell r="O4" t="str">
            <v>2027E</v>
          </cell>
          <cell r="P4" t="str">
            <v>2028E</v>
          </cell>
          <cell r="Q4" t="str">
            <v>2029E</v>
          </cell>
          <cell r="R4" t="str">
            <v>2030E</v>
          </cell>
        </row>
        <row r="5">
          <cell r="B5" t="str">
            <v>Patients with AD ('000)</v>
          </cell>
          <cell r="C5">
            <v>5200</v>
          </cell>
          <cell r="D5">
            <v>5356</v>
          </cell>
          <cell r="E5">
            <v>5516.68</v>
          </cell>
          <cell r="F5">
            <v>5682.1804000000002</v>
          </cell>
          <cell r="G5">
            <v>5852.6458120000007</v>
          </cell>
          <cell r="H5">
            <v>6028.2251863600004</v>
          </cell>
          <cell r="I5">
            <v>6209.0719419508005</v>
          </cell>
          <cell r="J5">
            <v>6395.344100209325</v>
          </cell>
          <cell r="K5">
            <v>6587.2044232156049</v>
          </cell>
          <cell r="L5">
            <v>6784.8205559120734</v>
          </cell>
          <cell r="M5">
            <v>6988.365172589436</v>
          </cell>
          <cell r="N5">
            <v>7198.0161277671195</v>
          </cell>
          <cell r="O5">
            <v>7413.9566116001333</v>
          </cell>
          <cell r="P5">
            <v>7636.3753099481373</v>
          </cell>
          <cell r="Q5">
            <v>7865.4665692465815</v>
          </cell>
          <cell r="R5">
            <v>8101.4305663239793</v>
          </cell>
        </row>
        <row r="6">
          <cell r="B6" t="str">
            <v>% growth</v>
          </cell>
          <cell r="C6">
            <v>0</v>
          </cell>
          <cell r="D6">
            <v>0.03</v>
          </cell>
          <cell r="E6">
            <v>0.03</v>
          </cell>
          <cell r="F6">
            <v>0.03</v>
          </cell>
          <cell r="G6">
            <v>0.03</v>
          </cell>
          <cell r="H6">
            <v>0.03</v>
          </cell>
          <cell r="I6">
            <v>0.03</v>
          </cell>
          <cell r="J6">
            <v>0.03</v>
          </cell>
          <cell r="K6">
            <v>0.03</v>
          </cell>
          <cell r="L6">
            <v>0.03</v>
          </cell>
          <cell r="M6">
            <v>0.03</v>
          </cell>
          <cell r="N6">
            <v>0.03</v>
          </cell>
          <cell r="O6">
            <v>0.03</v>
          </cell>
          <cell r="P6">
            <v>0.03</v>
          </cell>
          <cell r="Q6">
            <v>0.03</v>
          </cell>
          <cell r="R6">
            <v>0.03</v>
          </cell>
        </row>
        <row r="7">
          <cell r="B7" t="str">
            <v>Patients with mild AD ('000)</v>
          </cell>
          <cell r="C7">
            <v>1404</v>
          </cell>
          <cell r="D7">
            <v>1446.1200000000001</v>
          </cell>
          <cell r="E7">
            <v>1489.5036000000002</v>
          </cell>
          <cell r="F7">
            <v>1534.1887080000001</v>
          </cell>
          <cell r="G7">
            <v>1580.2143692400002</v>
          </cell>
          <cell r="H7">
            <v>1627.6208003172003</v>
          </cell>
          <cell r="I7">
            <v>1676.4494243267163</v>
          </cell>
          <cell r="J7">
            <v>1726.7429070565179</v>
          </cell>
          <cell r="K7">
            <v>1778.5451942682134</v>
          </cell>
          <cell r="L7">
            <v>1831.9015500962598</v>
          </cell>
          <cell r="M7">
            <v>1886.8585965991479</v>
          </cell>
          <cell r="N7">
            <v>1943.4643544971225</v>
          </cell>
          <cell r="O7">
            <v>2001.7682851320362</v>
          </cell>
          <cell r="P7">
            <v>2061.8213336859972</v>
          </cell>
          <cell r="Q7">
            <v>2123.6759736965773</v>
          </cell>
          <cell r="R7">
            <v>2187.3862529074745</v>
          </cell>
        </row>
        <row r="8">
          <cell r="B8" t="str">
            <v>% of AD patients with mild AD</v>
          </cell>
          <cell r="C8">
            <v>0.27</v>
          </cell>
          <cell r="D8">
            <v>0.27</v>
          </cell>
          <cell r="E8">
            <v>0.27</v>
          </cell>
          <cell r="F8">
            <v>0.27</v>
          </cell>
          <cell r="G8">
            <v>0.27</v>
          </cell>
          <cell r="H8">
            <v>0.27</v>
          </cell>
          <cell r="I8">
            <v>0.27</v>
          </cell>
          <cell r="J8">
            <v>0.27</v>
          </cell>
          <cell r="K8">
            <v>0.27</v>
          </cell>
          <cell r="L8">
            <v>0.27</v>
          </cell>
          <cell r="M8">
            <v>0.27</v>
          </cell>
          <cell r="N8">
            <v>0.27</v>
          </cell>
          <cell r="O8">
            <v>0.27</v>
          </cell>
          <cell r="P8">
            <v>0.27</v>
          </cell>
          <cell r="Q8">
            <v>0.27</v>
          </cell>
          <cell r="R8">
            <v>0.27</v>
          </cell>
        </row>
        <row r="9">
          <cell r="B9" t="str">
            <v>Diagnosed mild AD patients ('000)</v>
          </cell>
          <cell r="C9">
            <v>702</v>
          </cell>
          <cell r="D9">
            <v>723.06000000000006</v>
          </cell>
          <cell r="E9">
            <v>744.75180000000012</v>
          </cell>
          <cell r="F9">
            <v>767.09435400000007</v>
          </cell>
          <cell r="G9">
            <v>790.10718462000011</v>
          </cell>
          <cell r="H9">
            <v>813.81040015860015</v>
          </cell>
          <cell r="I9">
            <v>838.22471216335816</v>
          </cell>
          <cell r="J9">
            <v>863.37145352825894</v>
          </cell>
          <cell r="K9">
            <v>889.27259713410672</v>
          </cell>
          <cell r="L9">
            <v>915.95077504812991</v>
          </cell>
          <cell r="M9">
            <v>943.42929829957393</v>
          </cell>
          <cell r="N9">
            <v>971.73217724856124</v>
          </cell>
          <cell r="O9">
            <v>1000.8841425660181</v>
          </cell>
          <cell r="P9">
            <v>1030.9106668429986</v>
          </cell>
          <cell r="Q9">
            <v>1061.8379868482887</v>
          </cell>
          <cell r="R9">
            <v>1093.6931264537372</v>
          </cell>
        </row>
        <row r="10">
          <cell r="B10" t="str">
            <v>% mild AD patients who are clinically diagnosed</v>
          </cell>
          <cell r="C10">
            <v>0.5</v>
          </cell>
          <cell r="D10">
            <v>0.5</v>
          </cell>
          <cell r="E10">
            <v>0.5</v>
          </cell>
          <cell r="F10">
            <v>0.5</v>
          </cell>
          <cell r="G10">
            <v>0.5</v>
          </cell>
          <cell r="H10">
            <v>0.5</v>
          </cell>
          <cell r="I10">
            <v>0.5</v>
          </cell>
          <cell r="J10">
            <v>0.5</v>
          </cell>
          <cell r="K10">
            <v>0.5</v>
          </cell>
          <cell r="L10">
            <v>0.5</v>
          </cell>
          <cell r="M10">
            <v>0.5</v>
          </cell>
          <cell r="N10">
            <v>0.5</v>
          </cell>
          <cell r="O10">
            <v>0.5</v>
          </cell>
          <cell r="P10">
            <v>0.5</v>
          </cell>
          <cell r="Q10">
            <v>0.5</v>
          </cell>
          <cell r="R10">
            <v>0.5</v>
          </cell>
        </row>
        <row r="11">
          <cell r="B11" t="str">
            <v>Mild AD patients with PET amyloid burden ('000)</v>
          </cell>
          <cell r="C11">
            <v>526.5</v>
          </cell>
          <cell r="D11">
            <v>542.29500000000007</v>
          </cell>
          <cell r="E11">
            <v>558.56385000000012</v>
          </cell>
          <cell r="F11">
            <v>575.32076550000011</v>
          </cell>
          <cell r="G11">
            <v>592.58038846500006</v>
          </cell>
          <cell r="H11">
            <v>610.35780011895008</v>
          </cell>
          <cell r="I11">
            <v>628.66853412251862</v>
          </cell>
          <cell r="J11">
            <v>647.52859014619423</v>
          </cell>
          <cell r="K11">
            <v>666.95444785057998</v>
          </cell>
          <cell r="L11">
            <v>686.96308128609746</v>
          </cell>
          <cell r="M11">
            <v>707.57197372468045</v>
          </cell>
          <cell r="N11">
            <v>728.79913293642096</v>
          </cell>
          <cell r="O11">
            <v>750.66310692451361</v>
          </cell>
          <cell r="P11">
            <v>773.18300013224894</v>
          </cell>
          <cell r="Q11">
            <v>796.37849013621644</v>
          </cell>
          <cell r="R11">
            <v>820.26984484030299</v>
          </cell>
        </row>
        <row r="12">
          <cell r="B12" t="str">
            <v>% mild AD with PET-determined amyloid</v>
          </cell>
          <cell r="C12">
            <v>0.75</v>
          </cell>
          <cell r="D12">
            <v>0.75</v>
          </cell>
          <cell r="E12">
            <v>0.75</v>
          </cell>
          <cell r="F12">
            <v>0.75</v>
          </cell>
          <cell r="G12">
            <v>0.75</v>
          </cell>
          <cell r="H12">
            <v>0.75</v>
          </cell>
          <cell r="I12">
            <v>0.75</v>
          </cell>
          <cell r="J12">
            <v>0.75</v>
          </cell>
          <cell r="K12">
            <v>0.75</v>
          </cell>
          <cell r="L12">
            <v>0.75</v>
          </cell>
          <cell r="M12">
            <v>0.75</v>
          </cell>
          <cell r="N12">
            <v>0.75</v>
          </cell>
          <cell r="O12">
            <v>0.75</v>
          </cell>
          <cell r="P12">
            <v>0.75</v>
          </cell>
          <cell r="Q12">
            <v>0.75</v>
          </cell>
          <cell r="R12">
            <v>0.75</v>
          </cell>
          <cell r="S12">
            <v>0</v>
          </cell>
          <cell r="T12">
            <v>0</v>
          </cell>
          <cell r="U12">
            <v>0</v>
          </cell>
          <cell r="V12">
            <v>0</v>
          </cell>
          <cell r="W12">
            <v>0</v>
          </cell>
          <cell r="X12">
            <v>0</v>
          </cell>
        </row>
        <row r="13">
          <cell r="B13" t="str">
            <v>New Patient Starts on Aducanumab ('000s)</v>
          </cell>
          <cell r="C13">
            <v>0</v>
          </cell>
          <cell r="D13">
            <v>0</v>
          </cell>
          <cell r="E13">
            <v>0</v>
          </cell>
          <cell r="F13">
            <v>0</v>
          </cell>
          <cell r="G13">
            <v>0</v>
          </cell>
          <cell r="H13">
            <v>24.414312004758003</v>
          </cell>
          <cell r="I13">
            <v>50.293482729801489</v>
          </cell>
          <cell r="J13">
            <v>64.752859014619432</v>
          </cell>
          <cell r="K13">
            <v>60.025900306552195</v>
          </cell>
          <cell r="L13">
            <v>51.522231096457311</v>
          </cell>
          <cell r="M13">
            <v>42.454318423480828</v>
          </cell>
          <cell r="N13">
            <v>29.151965317456838</v>
          </cell>
          <cell r="O13">
            <v>15.013262138490273</v>
          </cell>
          <cell r="P13">
            <v>7.7318300013224892</v>
          </cell>
          <cell r="Q13">
            <v>7.9637849013621649</v>
          </cell>
          <cell r="R13">
            <v>4.9216190690418182</v>
          </cell>
          <cell r="S13">
            <v>0</v>
          </cell>
          <cell r="T13">
            <v>0</v>
          </cell>
          <cell r="U13">
            <v>0</v>
          </cell>
          <cell r="V13">
            <v>0</v>
          </cell>
          <cell r="W13">
            <v>0</v>
          </cell>
          <cell r="X13">
            <v>0</v>
          </cell>
        </row>
        <row r="14">
          <cell r="B14" t="str">
            <v>% of diagnosed mild AD</v>
          </cell>
          <cell r="C14">
            <v>0</v>
          </cell>
          <cell r="D14">
            <v>0</v>
          </cell>
          <cell r="E14">
            <v>0</v>
          </cell>
          <cell r="F14">
            <v>0</v>
          </cell>
          <cell r="G14">
            <v>0</v>
          </cell>
          <cell r="H14">
            <v>0.04</v>
          </cell>
          <cell r="I14">
            <v>0.08</v>
          </cell>
          <cell r="J14">
            <v>0.1</v>
          </cell>
          <cell r="K14">
            <v>0.09</v>
          </cell>
          <cell r="L14">
            <v>7.4999999999999997E-2</v>
          </cell>
          <cell r="M14">
            <v>0.06</v>
          </cell>
          <cell r="N14">
            <v>0.04</v>
          </cell>
          <cell r="O14">
            <v>0.02</v>
          </cell>
          <cell r="P14">
            <v>0.01</v>
          </cell>
          <cell r="Q14">
            <v>0.01</v>
          </cell>
          <cell r="R14">
            <v>6.0000000000000001E-3</v>
          </cell>
          <cell r="S14">
            <v>0</v>
          </cell>
          <cell r="T14">
            <v>0</v>
          </cell>
          <cell r="U14">
            <v>0</v>
          </cell>
          <cell r="V14">
            <v>0</v>
          </cell>
          <cell r="W14">
            <v>0</v>
          </cell>
          <cell r="X14">
            <v>0</v>
          </cell>
        </row>
        <row r="15">
          <cell r="B15" t="str">
            <v>Discontinuations</v>
          </cell>
          <cell r="C15">
            <v>0</v>
          </cell>
          <cell r="D15">
            <v>0</v>
          </cell>
          <cell r="E15">
            <v>0</v>
          </cell>
          <cell r="F15">
            <v>0</v>
          </cell>
          <cell r="G15">
            <v>0</v>
          </cell>
          <cell r="H15">
            <v>4.8828624009516011</v>
          </cell>
          <cell r="I15">
            <v>10.058696545960299</v>
          </cell>
          <cell r="J15">
            <v>12.950571802923887</v>
          </cell>
          <cell r="K15">
            <v>12.00518006131044</v>
          </cell>
          <cell r="L15">
            <v>10.304446219291464</v>
          </cell>
          <cell r="M15">
            <v>8.4908636846961656</v>
          </cell>
          <cell r="N15">
            <v>5.8303930634913677</v>
          </cell>
          <cell r="O15">
            <v>3.0026524276980546</v>
          </cell>
          <cell r="P15">
            <v>1.5463660002644979</v>
          </cell>
          <cell r="Q15">
            <v>1.5927569802724331</v>
          </cell>
          <cell r="R15">
            <v>0.98432381380836365</v>
          </cell>
          <cell r="S15">
            <v>0</v>
          </cell>
          <cell r="T15">
            <v>0</v>
          </cell>
          <cell r="U15">
            <v>0</v>
          </cell>
          <cell r="V15">
            <v>0</v>
          </cell>
          <cell r="W15">
            <v>0</v>
          </cell>
          <cell r="X15">
            <v>0</v>
          </cell>
        </row>
        <row r="16">
          <cell r="B16" t="str">
            <v>% dropout rate</v>
          </cell>
          <cell r="C16">
            <v>0.2</v>
          </cell>
          <cell r="D16">
            <v>0.2</v>
          </cell>
          <cell r="E16">
            <v>0.2</v>
          </cell>
          <cell r="F16">
            <v>0.2</v>
          </cell>
          <cell r="G16">
            <v>0.2</v>
          </cell>
          <cell r="H16">
            <v>0.2</v>
          </cell>
          <cell r="I16">
            <v>0.2</v>
          </cell>
          <cell r="J16">
            <v>0.2</v>
          </cell>
          <cell r="K16">
            <v>0.2</v>
          </cell>
          <cell r="L16">
            <v>0.2</v>
          </cell>
          <cell r="M16">
            <v>0.2</v>
          </cell>
          <cell r="N16">
            <v>0.2</v>
          </cell>
          <cell r="O16">
            <v>0.2</v>
          </cell>
          <cell r="P16">
            <v>0.2</v>
          </cell>
          <cell r="Q16">
            <v>0.2</v>
          </cell>
          <cell r="R16">
            <v>0.2</v>
          </cell>
          <cell r="S16">
            <v>0</v>
          </cell>
          <cell r="T16">
            <v>0</v>
          </cell>
          <cell r="U16">
            <v>0</v>
          </cell>
          <cell r="V16">
            <v>0</v>
          </cell>
          <cell r="W16">
            <v>0</v>
          </cell>
          <cell r="X16">
            <v>0</v>
          </cell>
        </row>
        <row r="17">
          <cell r="B17" t="str">
            <v>Patients on Aducanumab</v>
          </cell>
          <cell r="C17">
            <v>0</v>
          </cell>
          <cell r="D17">
            <v>0</v>
          </cell>
          <cell r="E17">
            <v>0</v>
          </cell>
          <cell r="F17">
            <v>0</v>
          </cell>
          <cell r="G17">
            <v>0</v>
          </cell>
          <cell r="H17">
            <v>19.531449603806401</v>
          </cell>
          <cell r="I17">
            <v>59.766235787647588</v>
          </cell>
          <cell r="J17">
            <v>111.56852299934313</v>
          </cell>
          <cell r="K17">
            <v>159.58924324458491</v>
          </cell>
          <cell r="L17">
            <v>200.80702812175076</v>
          </cell>
          <cell r="M17">
            <v>234.77048286053542</v>
          </cell>
          <cell r="N17">
            <v>258.09205511450085</v>
          </cell>
          <cell r="O17">
            <v>270.10266482529306</v>
          </cell>
          <cell r="P17">
            <v>276.28812882635106</v>
          </cell>
          <cell r="Q17">
            <v>282.65915674744076</v>
          </cell>
          <cell r="R17">
            <v>286.5964520026742</v>
          </cell>
          <cell r="S17">
            <v>0</v>
          </cell>
          <cell r="T17">
            <v>0</v>
          </cell>
          <cell r="U17" t="str">
            <v>Penetration US Market</v>
          </cell>
          <cell r="V17">
            <v>0</v>
          </cell>
          <cell r="W17">
            <v>0</v>
          </cell>
          <cell r="X17">
            <v>0</v>
          </cell>
        </row>
        <row r="18">
          <cell r="B18" t="str">
            <v>% penetration</v>
          </cell>
          <cell r="C18">
            <v>0</v>
          </cell>
          <cell r="D18">
            <v>0</v>
          </cell>
          <cell r="E18">
            <v>0</v>
          </cell>
          <cell r="F18">
            <v>0</v>
          </cell>
          <cell r="G18">
            <v>0</v>
          </cell>
          <cell r="H18">
            <v>3.1999999999999994E-2</v>
          </cell>
          <cell r="I18">
            <v>9.5067961165048537E-2</v>
          </cell>
          <cell r="J18">
            <v>0.1722989914223772</v>
          </cell>
          <cell r="K18">
            <v>0.23928057419648277</v>
          </cell>
          <cell r="L18">
            <v>0.29231123708396384</v>
          </cell>
          <cell r="M18">
            <v>0.33179731755724645</v>
          </cell>
          <cell r="N18">
            <v>0.35413331801674403</v>
          </cell>
          <cell r="O18">
            <v>0.35981875535606211</v>
          </cell>
          <cell r="P18">
            <v>0.35733859743307006</v>
          </cell>
          <cell r="Q18">
            <v>0.35493067711948545</v>
          </cell>
          <cell r="R18">
            <v>0.3493928904072674</v>
          </cell>
          <cell r="S18">
            <v>0</v>
          </cell>
          <cell r="T18">
            <v>0</v>
          </cell>
          <cell r="U18">
            <v>0.35981875535606211</v>
          </cell>
          <cell r="V18">
            <v>0</v>
          </cell>
          <cell r="W18">
            <v>0</v>
          </cell>
          <cell r="X18">
            <v>0</v>
          </cell>
        </row>
        <row r="19">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row>
        <row r="20">
          <cell r="B20" t="str">
            <v>Monthly Cost of aducanumab ($)</v>
          </cell>
          <cell r="C20">
            <v>0</v>
          </cell>
          <cell r="D20">
            <v>0</v>
          </cell>
          <cell r="E20">
            <v>0</v>
          </cell>
          <cell r="F20">
            <v>0</v>
          </cell>
          <cell r="G20">
            <v>3000</v>
          </cell>
          <cell r="H20">
            <v>3090</v>
          </cell>
          <cell r="I20">
            <v>3182.7000000000003</v>
          </cell>
          <cell r="J20">
            <v>3278.1810000000005</v>
          </cell>
          <cell r="K20">
            <v>3376.5264300000008</v>
          </cell>
          <cell r="L20">
            <v>3477.8222229000007</v>
          </cell>
          <cell r="M20">
            <v>3582.1568895870009</v>
          </cell>
          <cell r="N20">
            <v>3689.621596274611</v>
          </cell>
          <cell r="O20">
            <v>3800.3102441628494</v>
          </cell>
          <cell r="P20">
            <v>3914.3195514877348</v>
          </cell>
          <cell r="Q20">
            <v>4031.7491380323668</v>
          </cell>
          <cell r="R20">
            <v>4152.7016121733377</v>
          </cell>
        </row>
        <row r="21">
          <cell r="B21" t="str">
            <v xml:space="preserve">   % change in price</v>
          </cell>
          <cell r="C21">
            <v>0</v>
          </cell>
          <cell r="D21">
            <v>0</v>
          </cell>
          <cell r="E21">
            <v>0</v>
          </cell>
          <cell r="F21">
            <v>0</v>
          </cell>
          <cell r="G21">
            <v>0</v>
          </cell>
          <cell r="H21">
            <v>0.03</v>
          </cell>
          <cell r="I21">
            <v>0.03</v>
          </cell>
          <cell r="J21">
            <v>0.03</v>
          </cell>
          <cell r="K21">
            <v>0.03</v>
          </cell>
          <cell r="L21">
            <v>0.03</v>
          </cell>
          <cell r="M21">
            <v>0.03</v>
          </cell>
          <cell r="N21">
            <v>0.03</v>
          </cell>
          <cell r="O21">
            <v>0.03</v>
          </cell>
          <cell r="P21">
            <v>0.03</v>
          </cell>
          <cell r="Q21">
            <v>0.03</v>
          </cell>
          <cell r="R21">
            <v>0.03</v>
          </cell>
        </row>
        <row r="22">
          <cell r="B22" t="str">
            <v xml:space="preserve">   Discount %</v>
          </cell>
          <cell r="C22">
            <v>0</v>
          </cell>
          <cell r="D22">
            <v>0</v>
          </cell>
          <cell r="E22">
            <v>0</v>
          </cell>
          <cell r="F22">
            <v>0</v>
          </cell>
          <cell r="G22">
            <v>0</v>
          </cell>
          <cell r="H22">
            <v>0.05</v>
          </cell>
          <cell r="I22">
            <v>0.06</v>
          </cell>
          <cell r="J22">
            <v>7.0000000000000007E-2</v>
          </cell>
          <cell r="K22">
            <v>0.08</v>
          </cell>
          <cell r="L22">
            <v>0.1</v>
          </cell>
          <cell r="M22">
            <v>0.12</v>
          </cell>
          <cell r="N22">
            <v>0.14000000000000001</v>
          </cell>
          <cell r="O22">
            <v>0.15</v>
          </cell>
          <cell r="P22">
            <v>0.15</v>
          </cell>
          <cell r="Q22">
            <v>0.15</v>
          </cell>
          <cell r="R22">
            <v>0.15</v>
          </cell>
          <cell r="S22">
            <v>0</v>
          </cell>
          <cell r="T22">
            <v>0</v>
          </cell>
          <cell r="U22">
            <v>0</v>
          </cell>
          <cell r="V22">
            <v>0</v>
          </cell>
          <cell r="W22">
            <v>0</v>
          </cell>
          <cell r="X22">
            <v>0</v>
          </cell>
        </row>
        <row r="23">
          <cell r="B23" t="str">
            <v>Net Cost of aducanumab ($)</v>
          </cell>
          <cell r="C23">
            <v>0</v>
          </cell>
          <cell r="D23">
            <v>0</v>
          </cell>
          <cell r="E23">
            <v>0</v>
          </cell>
          <cell r="F23">
            <v>0</v>
          </cell>
          <cell r="G23">
            <v>3000</v>
          </cell>
          <cell r="H23">
            <v>2935.5</v>
          </cell>
          <cell r="I23">
            <v>2991.7380000000003</v>
          </cell>
          <cell r="J23">
            <v>3048.7083300000004</v>
          </cell>
          <cell r="K23">
            <v>3106.4043156000007</v>
          </cell>
          <cell r="L23">
            <v>3130.0400006100008</v>
          </cell>
          <cell r="M23">
            <v>3152.2980628365608</v>
          </cell>
          <cell r="N23">
            <v>3173.0745727961653</v>
          </cell>
          <cell r="O23">
            <v>3230.2637075384218</v>
          </cell>
          <cell r="P23">
            <v>3327.1716187645743</v>
          </cell>
          <cell r="Q23">
            <v>3426.9867673275116</v>
          </cell>
          <cell r="R23">
            <v>3529.796370347337</v>
          </cell>
          <cell r="S23">
            <v>0</v>
          </cell>
          <cell r="T23">
            <v>0</v>
          </cell>
          <cell r="U23">
            <v>0</v>
          </cell>
          <cell r="V23">
            <v>0</v>
          </cell>
          <cell r="W23">
            <v>0</v>
          </cell>
          <cell r="X23">
            <v>0</v>
          </cell>
        </row>
        <row r="24">
          <cell r="B24" t="str">
            <v>Compliance (%)</v>
          </cell>
          <cell r="C24">
            <v>0</v>
          </cell>
          <cell r="D24">
            <v>0</v>
          </cell>
          <cell r="E24">
            <v>0</v>
          </cell>
          <cell r="F24">
            <v>0</v>
          </cell>
          <cell r="G24">
            <v>0.8</v>
          </cell>
          <cell r="H24">
            <v>0.8</v>
          </cell>
          <cell r="I24">
            <v>0.8</v>
          </cell>
          <cell r="J24">
            <v>0.8</v>
          </cell>
          <cell r="K24">
            <v>0.8</v>
          </cell>
          <cell r="L24">
            <v>0.8</v>
          </cell>
          <cell r="M24">
            <v>0.8</v>
          </cell>
          <cell r="N24">
            <v>0.8</v>
          </cell>
          <cell r="O24">
            <v>0.8</v>
          </cell>
          <cell r="P24">
            <v>0.8</v>
          </cell>
          <cell r="Q24">
            <v>0.8</v>
          </cell>
          <cell r="R24">
            <v>0.8</v>
          </cell>
          <cell r="S24">
            <v>0</v>
          </cell>
          <cell r="T24">
            <v>0</v>
          </cell>
          <cell r="U24">
            <v>0</v>
          </cell>
          <cell r="V24">
            <v>0</v>
          </cell>
          <cell r="W24">
            <v>0</v>
          </cell>
          <cell r="X24">
            <v>0</v>
          </cell>
        </row>
        <row r="25">
          <cell r="B25" t="str">
            <v>Number of Months of therapy</v>
          </cell>
          <cell r="C25">
            <v>0</v>
          </cell>
          <cell r="D25">
            <v>0</v>
          </cell>
          <cell r="E25">
            <v>0</v>
          </cell>
          <cell r="F25">
            <v>0</v>
          </cell>
          <cell r="G25">
            <v>0</v>
          </cell>
          <cell r="H25">
            <v>2</v>
          </cell>
          <cell r="I25">
            <v>6</v>
          </cell>
          <cell r="J25">
            <v>8</v>
          </cell>
          <cell r="K25">
            <v>9.5</v>
          </cell>
          <cell r="L25">
            <v>10.5</v>
          </cell>
          <cell r="M25">
            <v>11</v>
          </cell>
          <cell r="N25">
            <v>11</v>
          </cell>
          <cell r="O25">
            <v>11</v>
          </cell>
          <cell r="P25">
            <v>11</v>
          </cell>
          <cell r="Q25">
            <v>11</v>
          </cell>
          <cell r="R25">
            <v>11</v>
          </cell>
          <cell r="U25" t="str">
            <v>Avg Cost Annually</v>
          </cell>
        </row>
        <row r="26">
          <cell r="B26" t="str">
            <v>Annual cost of aducanumab</v>
          </cell>
          <cell r="C26">
            <v>0</v>
          </cell>
          <cell r="D26">
            <v>0</v>
          </cell>
          <cell r="E26">
            <v>0</v>
          </cell>
          <cell r="F26">
            <v>0</v>
          </cell>
          <cell r="G26">
            <v>0</v>
          </cell>
          <cell r="H26">
            <v>4696.8</v>
          </cell>
          <cell r="I26">
            <v>14360.342400000003</v>
          </cell>
          <cell r="J26">
            <v>19511.733312000004</v>
          </cell>
          <cell r="K26">
            <v>23608.672798560008</v>
          </cell>
          <cell r="L26">
            <v>26292.336005124009</v>
          </cell>
          <cell r="M26">
            <v>27740.222952961736</v>
          </cell>
          <cell r="N26">
            <v>27923.056240606256</v>
          </cell>
          <cell r="O26">
            <v>28426.320626338114</v>
          </cell>
          <cell r="P26">
            <v>29279.110245128257</v>
          </cell>
          <cell r="Q26">
            <v>30157.483552482106</v>
          </cell>
          <cell r="R26">
            <v>31062.208059056567</v>
          </cell>
          <cell r="S26">
            <v>0</v>
          </cell>
          <cell r="T26">
            <v>0</v>
          </cell>
          <cell r="U26" t="str">
            <v>$31K</v>
          </cell>
          <cell r="V26">
            <v>0</v>
          </cell>
          <cell r="W26">
            <v>0</v>
          </cell>
          <cell r="X26">
            <v>0</v>
          </cell>
        </row>
        <row r="27">
          <cell r="B27" t="str">
            <v>Total US aducanumab sales ($mn)</v>
          </cell>
          <cell r="C27">
            <v>0</v>
          </cell>
          <cell r="D27">
            <v>0</v>
          </cell>
          <cell r="E27">
            <v>0</v>
          </cell>
          <cell r="F27">
            <v>0</v>
          </cell>
          <cell r="G27">
            <v>0</v>
          </cell>
          <cell r="H27">
            <v>91.735312499157914</v>
          </cell>
          <cell r="I27">
            <v>858.26360986975328</v>
          </cell>
          <cell r="J27">
            <v>2176.8952667769222</v>
          </cell>
          <cell r="K27">
            <v>3767.6902259312083</v>
          </cell>
          <cell r="L27">
            <v>5279.6858555674571</v>
          </cell>
          <cell r="M27">
            <v>6512.5855373257345</v>
          </cell>
          <cell r="N27">
            <v>7206.7189702158566</v>
          </cell>
          <cell r="O27">
            <v>7678.0249523521188</v>
          </cell>
          <cell r="P27">
            <v>8089.4705833269309</v>
          </cell>
          <cell r="Q27">
            <v>8524.2888705694058</v>
          </cell>
          <cell r="R27">
            <v>8902.3186210944859</v>
          </cell>
          <cell r="T27" t="str">
            <v>Peak US</v>
          </cell>
          <cell r="U27" t="str">
            <v>$8.9bn</v>
          </cell>
        </row>
        <row r="28">
          <cell r="B28" t="str">
            <v xml:space="preserve">  % growth</v>
          </cell>
          <cell r="C28">
            <v>0</v>
          </cell>
          <cell r="D28">
            <v>0</v>
          </cell>
          <cell r="E28">
            <v>0</v>
          </cell>
          <cell r="F28">
            <v>0</v>
          </cell>
          <cell r="G28">
            <v>0</v>
          </cell>
          <cell r="H28">
            <v>0</v>
          </cell>
          <cell r="I28">
            <v>8.3558694736842121</v>
          </cell>
          <cell r="J28">
            <v>1.5363946947573361</v>
          </cell>
          <cell r="K28">
            <v>0.73076320364717984</v>
          </cell>
          <cell r="L28">
            <v>0.40130571755339828</v>
          </cell>
          <cell r="M28">
            <v>0.23351762121569752</v>
          </cell>
          <cell r="N28">
            <v>0.10658338825829139</v>
          </cell>
          <cell r="O28">
            <v>6.5398135279603586E-2</v>
          </cell>
          <cell r="P28">
            <v>5.3587430820834836E-2</v>
          </cell>
          <cell r="Q28">
            <v>5.3751142644448358E-2</v>
          </cell>
          <cell r="R28">
            <v>4.4347365072322953E-2</v>
          </cell>
        </row>
        <row r="29">
          <cell r="B29">
            <v>0</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row>
        <row r="30">
          <cell r="B30" t="str">
            <v>EU</v>
          </cell>
          <cell r="C30">
            <v>2015</v>
          </cell>
          <cell r="D30">
            <v>2016</v>
          </cell>
          <cell r="E30" t="str">
            <v>2017E</v>
          </cell>
          <cell r="F30" t="str">
            <v>2018E</v>
          </cell>
          <cell r="G30" t="str">
            <v>2019E</v>
          </cell>
          <cell r="H30" t="str">
            <v>2020E</v>
          </cell>
          <cell r="I30" t="str">
            <v>2021E</v>
          </cell>
          <cell r="J30" t="str">
            <v>2022E</v>
          </cell>
          <cell r="K30" t="str">
            <v>2023E</v>
          </cell>
          <cell r="L30" t="str">
            <v>2024E</v>
          </cell>
          <cell r="M30" t="str">
            <v>2025E</v>
          </cell>
          <cell r="N30" t="str">
            <v>2026E</v>
          </cell>
          <cell r="O30" t="str">
            <v>2027E</v>
          </cell>
          <cell r="P30" t="str">
            <v>2028E</v>
          </cell>
          <cell r="Q30" t="str">
            <v>2029E</v>
          </cell>
          <cell r="R30" t="str">
            <v>2030E</v>
          </cell>
          <cell r="S30">
            <v>0</v>
          </cell>
          <cell r="T30">
            <v>0</v>
          </cell>
          <cell r="U30">
            <v>0</v>
          </cell>
          <cell r="V30">
            <v>0</v>
          </cell>
        </row>
        <row r="31">
          <cell r="B31" t="str">
            <v>EU population ('000)</v>
          </cell>
          <cell r="C31">
            <v>507000</v>
          </cell>
          <cell r="D31">
            <v>508267.5</v>
          </cell>
          <cell r="E31">
            <v>509538.16874999995</v>
          </cell>
          <cell r="F31">
            <v>510812.01417187491</v>
          </cell>
          <cell r="G31">
            <v>512089.04420730454</v>
          </cell>
          <cell r="H31">
            <v>513369.26681782276</v>
          </cell>
          <cell r="I31">
            <v>514652.68998486729</v>
          </cell>
          <cell r="J31">
            <v>515939.32170982944</v>
          </cell>
          <cell r="K31">
            <v>517229.17001410399</v>
          </cell>
          <cell r="L31">
            <v>518522.24293913925</v>
          </cell>
          <cell r="M31">
            <v>519818.54854648706</v>
          </cell>
          <cell r="N31">
            <v>521118.09491785325</v>
          </cell>
          <cell r="O31">
            <v>522420.89015514788</v>
          </cell>
          <cell r="P31">
            <v>523726.94238053571</v>
          </cell>
          <cell r="Q31">
            <v>525036.25973648706</v>
          </cell>
          <cell r="R31">
            <v>526348.85038582829</v>
          </cell>
          <cell r="S31">
            <v>0</v>
          </cell>
          <cell r="T31">
            <v>0</v>
          </cell>
          <cell r="U31">
            <v>0</v>
          </cell>
          <cell r="V31">
            <v>0</v>
          </cell>
        </row>
        <row r="32">
          <cell r="B32" t="str">
            <v>% population growth</v>
          </cell>
          <cell r="C32">
            <v>0</v>
          </cell>
          <cell r="D32">
            <v>2.5000000000000001E-3</v>
          </cell>
          <cell r="E32">
            <v>2.5000000000000001E-3</v>
          </cell>
          <cell r="F32">
            <v>2.5000000000000001E-3</v>
          </cell>
          <cell r="G32">
            <v>2.5000000000000001E-3</v>
          </cell>
          <cell r="H32">
            <v>2.5000000000000001E-3</v>
          </cell>
          <cell r="I32">
            <v>2.5000000000000001E-3</v>
          </cell>
          <cell r="J32">
            <v>2.5000000000000001E-3</v>
          </cell>
          <cell r="K32">
            <v>2.5000000000000001E-3</v>
          </cell>
          <cell r="L32">
            <v>2.5000000000000001E-3</v>
          </cell>
          <cell r="M32">
            <v>2.5000000000000001E-3</v>
          </cell>
          <cell r="N32">
            <v>2.5000000000000001E-3</v>
          </cell>
          <cell r="O32">
            <v>2.5000000000000001E-3</v>
          </cell>
          <cell r="P32">
            <v>2.5000000000000001E-3</v>
          </cell>
          <cell r="Q32">
            <v>2.5000000000000001E-3</v>
          </cell>
          <cell r="R32">
            <v>2.5000000000000001E-3</v>
          </cell>
        </row>
        <row r="33">
          <cell r="B33" t="str">
            <v>Patients with AD ('000)</v>
          </cell>
          <cell r="C33">
            <v>8238.75</v>
          </cell>
          <cell r="D33">
            <v>8485.9125000000004</v>
          </cell>
          <cell r="E33">
            <v>8740.4898750000011</v>
          </cell>
          <cell r="F33">
            <v>9002.7045712500021</v>
          </cell>
          <cell r="G33">
            <v>9272.7857083875024</v>
          </cell>
          <cell r="H33">
            <v>9550.9692796391282</v>
          </cell>
          <cell r="I33">
            <v>9837.4983580283024</v>
          </cell>
          <cell r="J33">
            <v>10132.623308769153</v>
          </cell>
          <cell r="K33">
            <v>10436.602008032227</v>
          </cell>
          <cell r="L33">
            <v>10749.700068273194</v>
          </cell>
          <cell r="M33">
            <v>11072.191070321391</v>
          </cell>
          <cell r="N33">
            <v>11404.356802431033</v>
          </cell>
          <cell r="O33">
            <v>11746.487506503965</v>
          </cell>
          <cell r="P33">
            <v>12098.882131699085</v>
          </cell>
          <cell r="Q33">
            <v>12461.848595650059</v>
          </cell>
          <cell r="R33">
            <v>12835.704053519561</v>
          </cell>
        </row>
        <row r="34">
          <cell r="B34" t="str">
            <v>% prevalence</v>
          </cell>
          <cell r="C34">
            <v>1.6250000000000001E-2</v>
          </cell>
          <cell r="D34">
            <v>1.669576059850374E-2</v>
          </cell>
          <cell r="E34">
            <v>1.7153749043849233E-2</v>
          </cell>
          <cell r="F34">
            <v>1.7624300763256572E-2</v>
          </cell>
          <cell r="G34">
            <v>1.8107760385191293E-2</v>
          </cell>
          <cell r="H34">
            <v>1.8604481991767615E-2</v>
          </cell>
          <cell r="I34">
            <v>1.911482937807546E-2</v>
          </cell>
          <cell r="J34">
            <v>1.9639176318621172E-2</v>
          </cell>
          <cell r="K34">
            <v>2.0177906841077113E-2</v>
          </cell>
          <cell r="L34">
            <v>2.0731415507540579E-2</v>
          </cell>
          <cell r="M34">
            <v>2.1300107703508028E-2</v>
          </cell>
          <cell r="N34">
            <v>2.1884399934776332E-2</v>
          </cell>
          <cell r="O34">
            <v>2.2484720132488402E-2</v>
          </cell>
          <cell r="P34">
            <v>2.310150796654669E-2</v>
          </cell>
          <cell r="Q34">
            <v>2.3735215167624033E-2</v>
          </cell>
          <cell r="R34">
            <v>2.4386305858007735E-2</v>
          </cell>
        </row>
        <row r="35">
          <cell r="B35" t="str">
            <v>Patients with mild AD ('000)</v>
          </cell>
          <cell r="C35">
            <v>2224.4625000000001</v>
          </cell>
          <cell r="D35">
            <v>2291.1963750000004</v>
          </cell>
          <cell r="E35">
            <v>2359.9322662500003</v>
          </cell>
          <cell r="F35">
            <v>2430.7302342375006</v>
          </cell>
          <cell r="G35">
            <v>2503.6521412646257</v>
          </cell>
          <cell r="H35">
            <v>2578.7617055025648</v>
          </cell>
          <cell r="I35">
            <v>2656.1245566676416</v>
          </cell>
          <cell r="J35">
            <v>2735.8082933676715</v>
          </cell>
          <cell r="K35">
            <v>2817.8825421687015</v>
          </cell>
          <cell r="L35">
            <v>2902.4190184337626</v>
          </cell>
          <cell r="M35">
            <v>2989.4915889867757</v>
          </cell>
          <cell r="N35">
            <v>3079.1763366563791</v>
          </cell>
          <cell r="O35">
            <v>3171.5516267560706</v>
          </cell>
          <cell r="P35">
            <v>3266.6981755587531</v>
          </cell>
          <cell r="Q35">
            <v>3364.6991208255163</v>
          </cell>
          <cell r="R35">
            <v>3465.6400944502816</v>
          </cell>
        </row>
        <row r="36">
          <cell r="B36" t="str">
            <v>% of AD patients with mild AD</v>
          </cell>
          <cell r="C36">
            <v>0.27</v>
          </cell>
          <cell r="D36">
            <v>0.27</v>
          </cell>
          <cell r="E36">
            <v>0.27</v>
          </cell>
          <cell r="F36">
            <v>0.27</v>
          </cell>
          <cell r="G36">
            <v>0.27</v>
          </cell>
          <cell r="H36">
            <v>0.27</v>
          </cell>
          <cell r="I36">
            <v>0.27</v>
          </cell>
          <cell r="J36">
            <v>0.27</v>
          </cell>
          <cell r="K36">
            <v>0.27</v>
          </cell>
          <cell r="L36">
            <v>0.27</v>
          </cell>
          <cell r="M36">
            <v>0.27</v>
          </cell>
          <cell r="N36">
            <v>0.27</v>
          </cell>
          <cell r="O36">
            <v>0.27</v>
          </cell>
          <cell r="P36">
            <v>0.27</v>
          </cell>
          <cell r="Q36">
            <v>0.27</v>
          </cell>
          <cell r="R36">
            <v>0.27</v>
          </cell>
        </row>
        <row r="37">
          <cell r="B37" t="str">
            <v>Diagnosed mild AD patients ('000)</v>
          </cell>
          <cell r="C37">
            <v>1112.23125</v>
          </cell>
          <cell r="D37">
            <v>1145.5981875000002</v>
          </cell>
          <cell r="E37">
            <v>1179.9661331250002</v>
          </cell>
          <cell r="F37">
            <v>1215.3651171187503</v>
          </cell>
          <cell r="G37">
            <v>1251.8260706323128</v>
          </cell>
          <cell r="H37">
            <v>1289.3808527512824</v>
          </cell>
          <cell r="I37">
            <v>1328.0622783338208</v>
          </cell>
          <cell r="J37">
            <v>1367.9041466838357</v>
          </cell>
          <cell r="K37">
            <v>1408.9412710843508</v>
          </cell>
          <cell r="L37">
            <v>1451.2095092168813</v>
          </cell>
          <cell r="M37">
            <v>1494.7457944933878</v>
          </cell>
          <cell r="N37">
            <v>1539.5881683281896</v>
          </cell>
          <cell r="O37">
            <v>1585.7758133780353</v>
          </cell>
          <cell r="P37">
            <v>1633.3490877793765</v>
          </cell>
          <cell r="Q37">
            <v>1682.3495604127581</v>
          </cell>
          <cell r="R37">
            <v>1732.8200472251408</v>
          </cell>
        </row>
        <row r="38">
          <cell r="B38" t="str">
            <v>% mild AD patients who are clinically diagnosed</v>
          </cell>
          <cell r="C38">
            <v>0.5</v>
          </cell>
          <cell r="D38">
            <v>0.5</v>
          </cell>
          <cell r="E38">
            <v>0.5</v>
          </cell>
          <cell r="F38">
            <v>0.5</v>
          </cell>
          <cell r="G38">
            <v>0.5</v>
          </cell>
          <cell r="H38">
            <v>0.5</v>
          </cell>
          <cell r="I38">
            <v>0.5</v>
          </cell>
          <cell r="J38">
            <v>0.5</v>
          </cell>
          <cell r="K38">
            <v>0.5</v>
          </cell>
          <cell r="L38">
            <v>0.5</v>
          </cell>
          <cell r="M38">
            <v>0.5</v>
          </cell>
          <cell r="N38">
            <v>0.5</v>
          </cell>
          <cell r="O38">
            <v>0.5</v>
          </cell>
          <cell r="P38">
            <v>0.5</v>
          </cell>
          <cell r="Q38">
            <v>0.5</v>
          </cell>
          <cell r="R38">
            <v>0.5</v>
          </cell>
        </row>
        <row r="39">
          <cell r="B39" t="str">
            <v>Mild AD patients with PET amyloid burden ('000)</v>
          </cell>
          <cell r="C39">
            <v>834.17343750000009</v>
          </cell>
          <cell r="D39">
            <v>859.19864062500017</v>
          </cell>
          <cell r="E39">
            <v>884.97459984375018</v>
          </cell>
          <cell r="F39">
            <v>911.52383783906271</v>
          </cell>
          <cell r="G39">
            <v>938.86955297423469</v>
          </cell>
          <cell r="H39">
            <v>967.03563956346181</v>
          </cell>
          <cell r="I39">
            <v>996.04670875036561</v>
          </cell>
          <cell r="J39">
            <v>1025.9281100128769</v>
          </cell>
          <cell r="K39">
            <v>1056.7059533132631</v>
          </cell>
          <cell r="L39">
            <v>1088.407131912661</v>
          </cell>
          <cell r="M39">
            <v>1121.0593458700409</v>
          </cell>
          <cell r="N39">
            <v>1154.6911262461422</v>
          </cell>
          <cell r="O39">
            <v>1189.3318600335265</v>
          </cell>
          <cell r="P39">
            <v>1225.0118158345324</v>
          </cell>
          <cell r="Q39">
            <v>1261.7621703095685</v>
          </cell>
          <cell r="R39">
            <v>1299.6150354188555</v>
          </cell>
        </row>
        <row r="40">
          <cell r="B40" t="str">
            <v>% mild AD with PET-determined amyloid</v>
          </cell>
          <cell r="C40">
            <v>0.75</v>
          </cell>
          <cell r="D40">
            <v>0.75</v>
          </cell>
          <cell r="E40">
            <v>0.75</v>
          </cell>
          <cell r="F40">
            <v>0.75</v>
          </cell>
          <cell r="G40">
            <v>0.75</v>
          </cell>
          <cell r="H40">
            <v>0.75</v>
          </cell>
          <cell r="I40">
            <v>0.75</v>
          </cell>
          <cell r="J40">
            <v>0.75</v>
          </cell>
          <cell r="K40">
            <v>0.75</v>
          </cell>
          <cell r="L40">
            <v>0.75</v>
          </cell>
          <cell r="M40">
            <v>0.75</v>
          </cell>
          <cell r="N40">
            <v>0.75</v>
          </cell>
          <cell r="O40">
            <v>0.75</v>
          </cell>
          <cell r="P40">
            <v>0.75</v>
          </cell>
          <cell r="Q40">
            <v>0.75</v>
          </cell>
          <cell r="R40">
            <v>0.75</v>
          </cell>
          <cell r="S40">
            <v>0</v>
          </cell>
          <cell r="T40">
            <v>0</v>
          </cell>
          <cell r="U40">
            <v>0</v>
          </cell>
          <cell r="V40">
            <v>0</v>
          </cell>
          <cell r="W40">
            <v>0</v>
          </cell>
          <cell r="X40">
            <v>0</v>
          </cell>
        </row>
        <row r="41">
          <cell r="B41" t="str">
            <v>New Patient Starts on Aducanumab ('000s)</v>
          </cell>
          <cell r="C41">
            <v>0</v>
          </cell>
          <cell r="D41">
            <v>0</v>
          </cell>
          <cell r="E41">
            <v>0</v>
          </cell>
          <cell r="F41">
            <v>0</v>
          </cell>
          <cell r="G41">
            <v>0</v>
          </cell>
          <cell r="H41">
            <v>9.6703563956346184</v>
          </cell>
          <cell r="I41">
            <v>39.841868350014629</v>
          </cell>
          <cell r="J41">
            <v>71.814967700901391</v>
          </cell>
          <cell r="K41">
            <v>95.103535798193676</v>
          </cell>
          <cell r="L41">
            <v>87.072570553012881</v>
          </cell>
          <cell r="M41">
            <v>67.263560752202451</v>
          </cell>
          <cell r="N41">
            <v>46.187645049845685</v>
          </cell>
          <cell r="O41">
            <v>23.78663720067053</v>
          </cell>
          <cell r="P41">
            <v>9.8000945266762596</v>
          </cell>
          <cell r="Q41">
            <v>2.523524340619137</v>
          </cell>
          <cell r="R41">
            <v>2.5992300708377112</v>
          </cell>
          <cell r="S41">
            <v>0</v>
          </cell>
          <cell r="T41">
            <v>0</v>
          </cell>
          <cell r="U41">
            <v>0</v>
          </cell>
          <cell r="V41">
            <v>0</v>
          </cell>
          <cell r="W41">
            <v>0</v>
          </cell>
          <cell r="X41">
            <v>0</v>
          </cell>
        </row>
        <row r="42">
          <cell r="B42" t="str">
            <v>% of diagnosed mild AD</v>
          </cell>
          <cell r="C42">
            <v>0</v>
          </cell>
          <cell r="D42">
            <v>0</v>
          </cell>
          <cell r="E42">
            <v>0</v>
          </cell>
          <cell r="F42">
            <v>0</v>
          </cell>
          <cell r="G42">
            <v>0</v>
          </cell>
          <cell r="H42">
            <v>0.01</v>
          </cell>
          <cell r="I42">
            <v>0.04</v>
          </cell>
          <cell r="J42">
            <v>7.0000000000000007E-2</v>
          </cell>
          <cell r="K42">
            <v>0.09</v>
          </cell>
          <cell r="L42">
            <v>0.08</v>
          </cell>
          <cell r="M42">
            <v>0.06</v>
          </cell>
          <cell r="N42">
            <v>0.04</v>
          </cell>
          <cell r="O42">
            <v>0.02</v>
          </cell>
          <cell r="P42">
            <v>8.0000000000000002E-3</v>
          </cell>
          <cell r="Q42">
            <v>2E-3</v>
          </cell>
          <cell r="R42">
            <v>2E-3</v>
          </cell>
          <cell r="S42">
            <v>0</v>
          </cell>
          <cell r="T42">
            <v>0</v>
          </cell>
          <cell r="U42">
            <v>0</v>
          </cell>
          <cell r="V42">
            <v>0</v>
          </cell>
          <cell r="W42">
            <v>0</v>
          </cell>
          <cell r="X42">
            <v>0</v>
          </cell>
        </row>
        <row r="43">
          <cell r="B43" t="str">
            <v>Discontinuations</v>
          </cell>
          <cell r="C43">
            <v>0</v>
          </cell>
          <cell r="D43">
            <v>0</v>
          </cell>
          <cell r="E43">
            <v>0</v>
          </cell>
          <cell r="F43">
            <v>0</v>
          </cell>
          <cell r="G43">
            <v>0</v>
          </cell>
          <cell r="H43">
            <v>1.9340712791269237</v>
          </cell>
          <cell r="I43">
            <v>7.9683736700029257</v>
          </cell>
          <cell r="J43">
            <v>14.362993540180279</v>
          </cell>
          <cell r="K43">
            <v>19.020707159638736</v>
          </cell>
          <cell r="L43">
            <v>17.414514110602578</v>
          </cell>
          <cell r="M43">
            <v>13.45271215044049</v>
          </cell>
          <cell r="N43">
            <v>9.237529009969137</v>
          </cell>
          <cell r="O43">
            <v>4.7573274401341061</v>
          </cell>
          <cell r="P43">
            <v>1.9600189053352519</v>
          </cell>
          <cell r="Q43">
            <v>0.50470486812382742</v>
          </cell>
          <cell r="R43">
            <v>0.51984601416754228</v>
          </cell>
          <cell r="S43">
            <v>0</v>
          </cell>
          <cell r="T43">
            <v>0</v>
          </cell>
          <cell r="U43">
            <v>0</v>
          </cell>
          <cell r="V43">
            <v>0</v>
          </cell>
          <cell r="W43">
            <v>0</v>
          </cell>
          <cell r="X43">
            <v>0</v>
          </cell>
        </row>
        <row r="44">
          <cell r="B44" t="str">
            <v>% dropout rate</v>
          </cell>
          <cell r="C44">
            <v>0.2</v>
          </cell>
          <cell r="D44">
            <v>0.2</v>
          </cell>
          <cell r="E44">
            <v>0.2</v>
          </cell>
          <cell r="F44">
            <v>0.2</v>
          </cell>
          <cell r="G44">
            <v>0.2</v>
          </cell>
          <cell r="H44">
            <v>0.2</v>
          </cell>
          <cell r="I44">
            <v>0.2</v>
          </cell>
          <cell r="J44">
            <v>0.2</v>
          </cell>
          <cell r="K44">
            <v>0.2</v>
          </cell>
          <cell r="L44">
            <v>0.2</v>
          </cell>
          <cell r="M44">
            <v>0.2</v>
          </cell>
          <cell r="N44">
            <v>0.2</v>
          </cell>
          <cell r="O44">
            <v>0.2</v>
          </cell>
          <cell r="P44">
            <v>0.2</v>
          </cell>
          <cell r="Q44">
            <v>0.2</v>
          </cell>
          <cell r="R44">
            <v>0.2</v>
          </cell>
          <cell r="S44">
            <v>0</v>
          </cell>
          <cell r="T44">
            <v>0</v>
          </cell>
          <cell r="U44">
            <v>0</v>
          </cell>
          <cell r="V44">
            <v>0</v>
          </cell>
          <cell r="W44">
            <v>0</v>
          </cell>
          <cell r="X44">
            <v>0</v>
          </cell>
        </row>
        <row r="45">
          <cell r="B45" t="str">
            <v>Patients on Aducanumab</v>
          </cell>
          <cell r="C45">
            <v>0</v>
          </cell>
          <cell r="D45">
            <v>0</v>
          </cell>
          <cell r="E45">
            <v>0</v>
          </cell>
          <cell r="F45">
            <v>0</v>
          </cell>
          <cell r="G45">
            <v>0</v>
          </cell>
          <cell r="H45">
            <v>7.7362851165076947</v>
          </cell>
          <cell r="I45">
            <v>39.609779796519398</v>
          </cell>
          <cell r="J45">
            <v>97.061753957240498</v>
          </cell>
          <cell r="K45">
            <v>173.14458259579544</v>
          </cell>
          <cell r="L45">
            <v>242.80263903820577</v>
          </cell>
          <cell r="M45">
            <v>296.61348763996773</v>
          </cell>
          <cell r="N45">
            <v>333.56360367984428</v>
          </cell>
          <cell r="O45">
            <v>352.5929134403807</v>
          </cell>
          <cell r="P45">
            <v>360.43298906172174</v>
          </cell>
          <cell r="Q45">
            <v>362.45180853421704</v>
          </cell>
          <cell r="R45">
            <v>364.5311925908872</v>
          </cell>
          <cell r="S45">
            <v>0</v>
          </cell>
          <cell r="T45">
            <v>0</v>
          </cell>
          <cell r="U45">
            <v>0</v>
          </cell>
          <cell r="V45">
            <v>0</v>
          </cell>
          <cell r="W45">
            <v>0</v>
          </cell>
          <cell r="X45">
            <v>0</v>
          </cell>
        </row>
        <row r="46">
          <cell r="B46" t="str">
            <v>% penetration</v>
          </cell>
          <cell r="C46">
            <v>0</v>
          </cell>
          <cell r="D46">
            <v>0</v>
          </cell>
          <cell r="E46">
            <v>0</v>
          </cell>
          <cell r="F46">
            <v>0</v>
          </cell>
          <cell r="G46">
            <v>0</v>
          </cell>
          <cell r="H46">
            <v>8.0000000000000002E-3</v>
          </cell>
          <cell r="I46">
            <v>3.9766990291262141E-2</v>
          </cell>
          <cell r="J46">
            <v>9.4608728438118558E-2</v>
          </cell>
          <cell r="K46">
            <v>0.16385313440594038</v>
          </cell>
          <cell r="L46">
            <v>0.22308071301547608</v>
          </cell>
          <cell r="M46">
            <v>0.2645832165198797</v>
          </cell>
          <cell r="N46">
            <v>0.28887690924260162</v>
          </cell>
          <cell r="O46">
            <v>0.29646301868213748</v>
          </cell>
          <cell r="P46">
            <v>0.29422817347780339</v>
          </cell>
          <cell r="Q46">
            <v>0.28725842085223624</v>
          </cell>
          <cell r="R46">
            <v>0.28049167073032649</v>
          </cell>
          <cell r="S46">
            <v>0</v>
          </cell>
          <cell r="T46">
            <v>0</v>
          </cell>
          <cell r="U46">
            <v>0</v>
          </cell>
          <cell r="V46">
            <v>0</v>
          </cell>
          <cell r="W46">
            <v>0</v>
          </cell>
          <cell r="X46">
            <v>0</v>
          </cell>
        </row>
        <row r="47">
          <cell r="B47">
            <v>0</v>
          </cell>
          <cell r="C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row>
        <row r="48">
          <cell r="B48" t="str">
            <v>Monthly Cost of aducanumab ($)</v>
          </cell>
          <cell r="C48">
            <v>0</v>
          </cell>
          <cell r="D48">
            <v>0</v>
          </cell>
          <cell r="E48">
            <v>0</v>
          </cell>
          <cell r="F48">
            <v>0</v>
          </cell>
          <cell r="G48">
            <v>2500</v>
          </cell>
          <cell r="H48">
            <v>2500</v>
          </cell>
          <cell r="I48">
            <v>2475</v>
          </cell>
          <cell r="J48">
            <v>2450.25</v>
          </cell>
          <cell r="K48">
            <v>2425.7474999999999</v>
          </cell>
          <cell r="L48">
            <v>2401.4900250000001</v>
          </cell>
          <cell r="M48">
            <v>2377.4751247499998</v>
          </cell>
          <cell r="N48">
            <v>2353.7003735025</v>
          </cell>
          <cell r="O48">
            <v>2330.1633697674752</v>
          </cell>
          <cell r="P48">
            <v>2306.8617360698004</v>
          </cell>
          <cell r="Q48">
            <v>2283.7931187091021</v>
          </cell>
          <cell r="R48">
            <v>2260.9551875220113</v>
          </cell>
        </row>
        <row r="49">
          <cell r="B49" t="str">
            <v xml:space="preserve">   % change in price</v>
          </cell>
          <cell r="C49">
            <v>0</v>
          </cell>
          <cell r="D49">
            <v>0</v>
          </cell>
          <cell r="E49">
            <v>0</v>
          </cell>
          <cell r="F49">
            <v>0</v>
          </cell>
          <cell r="G49">
            <v>0</v>
          </cell>
          <cell r="H49">
            <v>-0.01</v>
          </cell>
          <cell r="I49">
            <v>-0.01</v>
          </cell>
          <cell r="J49">
            <v>-0.01</v>
          </cell>
          <cell r="K49">
            <v>-0.01</v>
          </cell>
          <cell r="L49">
            <v>-0.01</v>
          </cell>
          <cell r="M49">
            <v>-0.01</v>
          </cell>
          <cell r="N49">
            <v>-0.01</v>
          </cell>
          <cell r="O49">
            <v>-0.01</v>
          </cell>
          <cell r="P49">
            <v>-0.01</v>
          </cell>
          <cell r="Q49">
            <v>-0.01</v>
          </cell>
          <cell r="R49">
            <v>-0.01</v>
          </cell>
        </row>
        <row r="50">
          <cell r="B50" t="str">
            <v xml:space="preserve">   Discount %</v>
          </cell>
          <cell r="C50">
            <v>0</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row>
        <row r="51">
          <cell r="B51" t="str">
            <v>Net Cost of aducanumab ($)</v>
          </cell>
          <cell r="C51">
            <v>0</v>
          </cell>
          <cell r="D51">
            <v>0</v>
          </cell>
          <cell r="E51">
            <v>0</v>
          </cell>
          <cell r="F51">
            <v>0</v>
          </cell>
          <cell r="G51">
            <v>2500</v>
          </cell>
          <cell r="H51">
            <v>2500</v>
          </cell>
          <cell r="I51">
            <v>2475</v>
          </cell>
          <cell r="J51">
            <v>2450.25</v>
          </cell>
          <cell r="K51">
            <v>2425.7474999999999</v>
          </cell>
          <cell r="L51">
            <v>2401.4900250000001</v>
          </cell>
          <cell r="M51">
            <v>2377.4751247499998</v>
          </cell>
          <cell r="N51">
            <v>2353.7003735025</v>
          </cell>
          <cell r="O51">
            <v>2330.1633697674752</v>
          </cell>
          <cell r="P51">
            <v>2306.8617360698004</v>
          </cell>
          <cell r="Q51">
            <v>2283.7931187091021</v>
          </cell>
          <cell r="R51">
            <v>2260.9551875220113</v>
          </cell>
          <cell r="S51">
            <v>0</v>
          </cell>
          <cell r="T51">
            <v>0</v>
          </cell>
          <cell r="U51">
            <v>0</v>
          </cell>
          <cell r="V51">
            <v>0</v>
          </cell>
          <cell r="W51">
            <v>0</v>
          </cell>
          <cell r="X51">
            <v>0</v>
          </cell>
        </row>
        <row r="52">
          <cell r="B52" t="str">
            <v>Compliance (%)</v>
          </cell>
          <cell r="C52">
            <v>0</v>
          </cell>
          <cell r="D52">
            <v>0</v>
          </cell>
          <cell r="E52">
            <v>0</v>
          </cell>
          <cell r="F52">
            <v>0</v>
          </cell>
          <cell r="G52">
            <v>0.8</v>
          </cell>
          <cell r="H52">
            <v>0.8</v>
          </cell>
          <cell r="I52">
            <v>0.8</v>
          </cell>
          <cell r="J52">
            <v>0.8</v>
          </cell>
          <cell r="K52">
            <v>0.8</v>
          </cell>
          <cell r="L52">
            <v>0.8</v>
          </cell>
          <cell r="M52">
            <v>0.8</v>
          </cell>
          <cell r="N52">
            <v>0.8</v>
          </cell>
          <cell r="O52">
            <v>0.8</v>
          </cell>
          <cell r="P52">
            <v>0.8</v>
          </cell>
          <cell r="Q52">
            <v>0.8</v>
          </cell>
          <cell r="R52">
            <v>0.8</v>
          </cell>
          <cell r="S52">
            <v>0</v>
          </cell>
          <cell r="T52">
            <v>0</v>
          </cell>
          <cell r="U52">
            <v>0</v>
          </cell>
          <cell r="V52">
            <v>0</v>
          </cell>
          <cell r="W52">
            <v>0</v>
          </cell>
          <cell r="X52">
            <v>0</v>
          </cell>
        </row>
        <row r="53">
          <cell r="B53" t="str">
            <v>Number of Months of therapy</v>
          </cell>
          <cell r="C53">
            <v>0</v>
          </cell>
          <cell r="D53">
            <v>0</v>
          </cell>
          <cell r="E53">
            <v>0</v>
          </cell>
          <cell r="F53">
            <v>0</v>
          </cell>
          <cell r="G53">
            <v>0</v>
          </cell>
          <cell r="H53">
            <v>1.5</v>
          </cell>
          <cell r="I53">
            <v>5</v>
          </cell>
          <cell r="J53">
            <v>7</v>
          </cell>
          <cell r="K53">
            <v>8.5</v>
          </cell>
          <cell r="L53">
            <v>9.5</v>
          </cell>
          <cell r="M53">
            <v>10</v>
          </cell>
          <cell r="N53">
            <v>10.5</v>
          </cell>
          <cell r="O53">
            <v>11</v>
          </cell>
          <cell r="P53">
            <v>11</v>
          </cell>
          <cell r="Q53">
            <v>11</v>
          </cell>
          <cell r="R53">
            <v>11</v>
          </cell>
        </row>
        <row r="54">
          <cell r="B54" t="str">
            <v>Annual cost of aducanumab</v>
          </cell>
          <cell r="C54">
            <v>0</v>
          </cell>
          <cell r="D54">
            <v>0</v>
          </cell>
          <cell r="E54">
            <v>0</v>
          </cell>
          <cell r="F54">
            <v>0</v>
          </cell>
          <cell r="G54">
            <v>0</v>
          </cell>
          <cell r="H54">
            <v>3000.0000000000005</v>
          </cell>
          <cell r="I54">
            <v>9900</v>
          </cell>
          <cell r="J54">
            <v>13721.400000000001</v>
          </cell>
          <cell r="K54">
            <v>16495.083000000002</v>
          </cell>
          <cell r="L54">
            <v>18251.324190000003</v>
          </cell>
          <cell r="M54">
            <v>19019.800997999999</v>
          </cell>
          <cell r="N54">
            <v>19771.083137421003</v>
          </cell>
          <cell r="O54">
            <v>20505.437653953784</v>
          </cell>
          <cell r="P54">
            <v>20300.383277414247</v>
          </cell>
          <cell r="Q54">
            <v>20097.379444640101</v>
          </cell>
          <cell r="R54">
            <v>19896.405650193701</v>
          </cell>
          <cell r="S54">
            <v>0</v>
          </cell>
          <cell r="T54">
            <v>0</v>
          </cell>
          <cell r="U54">
            <v>0</v>
          </cell>
          <cell r="V54">
            <v>0</v>
          </cell>
          <cell r="W54">
            <v>0</v>
          </cell>
          <cell r="X54">
            <v>0</v>
          </cell>
        </row>
        <row r="55">
          <cell r="B55" t="str">
            <v>Total EU aducanumab sales ($mn)</v>
          </cell>
          <cell r="C55">
            <v>0</v>
          </cell>
          <cell r="D55">
            <v>0</v>
          </cell>
          <cell r="E55">
            <v>0</v>
          </cell>
          <cell r="F55">
            <v>0</v>
          </cell>
          <cell r="G55">
            <v>0</v>
          </cell>
          <cell r="H55">
            <v>23.208855349523088</v>
          </cell>
          <cell r="I55">
            <v>392.13681998554205</v>
          </cell>
          <cell r="J55">
            <v>1331.8231507488799</v>
          </cell>
          <cell r="K55">
            <v>2856.0342609180016</v>
          </cell>
          <cell r="L55">
            <v>4431.4696792738441</v>
          </cell>
          <cell r="M55">
            <v>5641.5295082349185</v>
          </cell>
          <cell r="N55">
            <v>6594.9137399719511</v>
          </cell>
          <cell r="O55">
            <v>7230.07200377765</v>
          </cell>
          <cell r="P55">
            <v>7316.9278237770077</v>
          </cell>
          <cell r="Q55">
            <v>7284.3315265082028</v>
          </cell>
          <cell r="R55">
            <v>7252.860479937176</v>
          </cell>
        </row>
        <row r="56">
          <cell r="B56" t="str">
            <v xml:space="preserve">  % growth</v>
          </cell>
          <cell r="C56">
            <v>0</v>
          </cell>
          <cell r="D56">
            <v>0</v>
          </cell>
          <cell r="E56">
            <v>0</v>
          </cell>
          <cell r="F56">
            <v>0</v>
          </cell>
          <cell r="G56">
            <v>0</v>
          </cell>
          <cell r="H56">
            <v>0</v>
          </cell>
          <cell r="I56">
            <v>15.895999999999997</v>
          </cell>
          <cell r="J56">
            <v>2.3963226171875007</v>
          </cell>
          <cell r="K56">
            <v>1.1444545841631171</v>
          </cell>
          <cell r="L56">
            <v>0.55161642838607183</v>
          </cell>
          <cell r="M56">
            <v>0.27306061341693733</v>
          </cell>
          <cell r="N56">
            <v>0.168993928037668</v>
          </cell>
          <cell r="O56">
            <v>9.6310321688665601E-2</v>
          </cell>
          <cell r="P56">
            <v>1.2013133472803084E-2</v>
          </cell>
          <cell r="Q56">
            <v>-4.454915786223923E-3</v>
          </cell>
          <cell r="R56">
            <v>-4.3203753778231491E-3</v>
          </cell>
        </row>
        <row r="57">
          <cell r="B57">
            <v>0</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row>
        <row r="58">
          <cell r="B58" t="str">
            <v>JAPAN</v>
          </cell>
          <cell r="C58">
            <v>2015</v>
          </cell>
          <cell r="D58">
            <v>2016</v>
          </cell>
          <cell r="E58" t="str">
            <v>2017E</v>
          </cell>
          <cell r="F58" t="str">
            <v>2018E</v>
          </cell>
          <cell r="G58" t="str">
            <v>2019E</v>
          </cell>
          <cell r="H58" t="str">
            <v>2020E</v>
          </cell>
          <cell r="I58" t="str">
            <v>2021E</v>
          </cell>
          <cell r="J58" t="str">
            <v>2022E</v>
          </cell>
          <cell r="K58" t="str">
            <v>2023E</v>
          </cell>
          <cell r="L58" t="str">
            <v>2024E</v>
          </cell>
          <cell r="M58" t="str">
            <v>2025E</v>
          </cell>
          <cell r="N58" t="str">
            <v>2026E</v>
          </cell>
          <cell r="O58" t="str">
            <v>2027E</v>
          </cell>
          <cell r="P58" t="str">
            <v>2028E</v>
          </cell>
          <cell r="Q58" t="str">
            <v>2029E</v>
          </cell>
          <cell r="R58" t="str">
            <v>2030E</v>
          </cell>
          <cell r="S58">
            <v>0</v>
          </cell>
          <cell r="T58">
            <v>0</v>
          </cell>
          <cell r="U58">
            <v>0</v>
          </cell>
          <cell r="V58">
            <v>0</v>
          </cell>
          <cell r="W58">
            <v>0</v>
          </cell>
          <cell r="X58">
            <v>0</v>
          </cell>
        </row>
        <row r="59">
          <cell r="B59" t="str">
            <v>Japan population ('000)</v>
          </cell>
          <cell r="C59">
            <v>126289.44628016421</v>
          </cell>
          <cell r="D59">
            <v>126125.27</v>
          </cell>
          <cell r="E59">
            <v>125961.30714900001</v>
          </cell>
          <cell r="F59">
            <v>125797.55744970632</v>
          </cell>
          <cell r="G59">
            <v>125634.0206250217</v>
          </cell>
          <cell r="H59">
            <v>125470.69639820918</v>
          </cell>
          <cell r="I59">
            <v>125307.58449289152</v>
          </cell>
          <cell r="J59">
            <v>125144.68463305077</v>
          </cell>
          <cell r="K59">
            <v>124981.99654302781</v>
          </cell>
          <cell r="L59">
            <v>124819.51994752188</v>
          </cell>
          <cell r="M59">
            <v>124657.25457159011</v>
          </cell>
          <cell r="N59">
            <v>124495.20014064704</v>
          </cell>
          <cell r="O59">
            <v>124333.3563804642</v>
          </cell>
          <cell r="P59">
            <v>124171.7230171696</v>
          </cell>
          <cell r="Q59">
            <v>124010.29977724729</v>
          </cell>
          <cell r="R59">
            <v>123849.08638753687</v>
          </cell>
          <cell r="S59">
            <v>0</v>
          </cell>
          <cell r="T59">
            <v>0</v>
          </cell>
          <cell r="U59">
            <v>0</v>
          </cell>
          <cell r="V59">
            <v>0</v>
          </cell>
          <cell r="W59">
            <v>0</v>
          </cell>
          <cell r="X59">
            <v>0</v>
          </cell>
        </row>
        <row r="60">
          <cell r="B60" t="str">
            <v>% growth</v>
          </cell>
          <cell r="C60">
            <v>0</v>
          </cell>
          <cell r="D60">
            <v>-1.2999999999999999E-3</v>
          </cell>
          <cell r="E60">
            <v>-1.2999999999999999E-3</v>
          </cell>
          <cell r="F60">
            <v>-1.2999999999999999E-3</v>
          </cell>
          <cell r="G60">
            <v>-1.2999999999999999E-3</v>
          </cell>
          <cell r="H60">
            <v>-1.2999999999999999E-3</v>
          </cell>
          <cell r="I60">
            <v>-1.2999999999999999E-3</v>
          </cell>
          <cell r="J60">
            <v>-1.2999999999999999E-3</v>
          </cell>
          <cell r="K60">
            <v>-1.2999999999999999E-3</v>
          </cell>
          <cell r="L60">
            <v>-1.2999999999999999E-3</v>
          </cell>
          <cell r="M60">
            <v>-1.2999999999999999E-3</v>
          </cell>
          <cell r="N60">
            <v>-1.2999999999999999E-3</v>
          </cell>
          <cell r="O60">
            <v>-1.2999999999999999E-3</v>
          </cell>
          <cell r="P60">
            <v>-1.2999999999999999E-3</v>
          </cell>
          <cell r="Q60">
            <v>-1.2999999999999999E-3</v>
          </cell>
          <cell r="R60">
            <v>-1.2999999999999999E-3</v>
          </cell>
          <cell r="S60">
            <v>0</v>
          </cell>
          <cell r="T60">
            <v>0</v>
          </cell>
          <cell r="U60">
            <v>0</v>
          </cell>
          <cell r="V60">
            <v>0</v>
          </cell>
          <cell r="W60">
            <v>0</v>
          </cell>
          <cell r="X60">
            <v>0</v>
          </cell>
        </row>
        <row r="61">
          <cell r="B61" t="str">
            <v>Patients with AD ('000)</v>
          </cell>
          <cell r="C61">
            <v>1423.2620136335966</v>
          </cell>
          <cell r="D61">
            <v>1458.8435639744364</v>
          </cell>
          <cell r="E61">
            <v>1495.3146530737972</v>
          </cell>
          <cell r="F61">
            <v>1532.697519400642</v>
          </cell>
          <cell r="G61">
            <v>1571.0149573856579</v>
          </cell>
          <cell r="H61">
            <v>1610.2903313202992</v>
          </cell>
          <cell r="I61">
            <v>1650.5475896033065</v>
          </cell>
          <cell r="J61">
            <v>1691.8112793433891</v>
          </cell>
          <cell r="K61">
            <v>1734.1065613269736</v>
          </cell>
          <cell r="L61">
            <v>1777.4592253601479</v>
          </cell>
          <cell r="M61">
            <v>1821.8957059941515</v>
          </cell>
          <cell r="N61">
            <v>1867.4430986440052</v>
          </cell>
          <cell r="O61">
            <v>1914.1291761101052</v>
          </cell>
          <cell r="P61">
            <v>1961.9824055128577</v>
          </cell>
          <cell r="Q61">
            <v>2011.031965650679</v>
          </cell>
          <cell r="R61">
            <v>2061.3077647919458</v>
          </cell>
          <cell r="S61">
            <v>0</v>
          </cell>
          <cell r="T61">
            <v>0</v>
          </cell>
          <cell r="U61">
            <v>0</v>
          </cell>
          <cell r="V61">
            <v>0</v>
          </cell>
          <cell r="W61">
            <v>0</v>
          </cell>
          <cell r="X61">
            <v>0</v>
          </cell>
        </row>
        <row r="62">
          <cell r="B62" t="str">
            <v>% prevalence</v>
          </cell>
          <cell r="C62">
            <v>1.126984126984127E-2</v>
          </cell>
          <cell r="D62">
            <v>1.1566623912673775E-2</v>
          </cell>
          <cell r="E62">
            <v>1.1871222099219604E-2</v>
          </cell>
          <cell r="F62">
            <v>1.2183841645839683E-2</v>
          </cell>
          <cell r="G62">
            <v>1.250469378891126E-2</v>
          </cell>
          <cell r="H62">
            <v>1.2833995327559865E-2</v>
          </cell>
          <cell r="I62">
            <v>1.3171968770150056E-2</v>
          </cell>
          <cell r="J62">
            <v>1.3518842484633829E-2</v>
          </cell>
          <cell r="K62">
            <v>1.3874850852858389E-2</v>
          </cell>
          <cell r="L62">
            <v>1.4240234428937466E-2</v>
          </cell>
          <cell r="M62">
            <v>1.4615240101793233E-2</v>
          </cell>
          <cell r="N62">
            <v>1.5000121261978635E-2</v>
          </cell>
          <cell r="O62">
            <v>1.539513797289286E-2</v>
          </cell>
          <cell r="P62">
            <v>1.5800557146505637E-2</v>
          </cell>
          <cell r="Q62">
            <v>1.6216652723709098E-2</v>
          </cell>
          <cell r="R62">
            <v>1.6643705859419069E-2</v>
          </cell>
          <cell r="S62">
            <v>0</v>
          </cell>
          <cell r="T62">
            <v>0</v>
          </cell>
          <cell r="U62">
            <v>0</v>
          </cell>
          <cell r="V62">
            <v>0</v>
          </cell>
          <cell r="W62">
            <v>0</v>
          </cell>
          <cell r="X62">
            <v>0</v>
          </cell>
        </row>
        <row r="63">
          <cell r="B63" t="str">
            <v>Patients with mild AD ('000)</v>
          </cell>
          <cell r="C63">
            <v>384.2807436810711</v>
          </cell>
          <cell r="D63">
            <v>393.88776227309785</v>
          </cell>
          <cell r="E63">
            <v>403.7349563299253</v>
          </cell>
          <cell r="F63">
            <v>413.82833023817335</v>
          </cell>
          <cell r="G63">
            <v>424.17403849412767</v>
          </cell>
          <cell r="H63">
            <v>434.7783894564808</v>
          </cell>
          <cell r="I63">
            <v>445.64784919289281</v>
          </cell>
          <cell r="J63">
            <v>456.78904542271505</v>
          </cell>
          <cell r="K63">
            <v>468.20877155828293</v>
          </cell>
          <cell r="L63">
            <v>479.91399084723997</v>
          </cell>
          <cell r="M63">
            <v>491.91184061842097</v>
          </cell>
          <cell r="N63">
            <v>504.20963663388142</v>
          </cell>
          <cell r="O63">
            <v>516.81487754972841</v>
          </cell>
          <cell r="P63">
            <v>529.7352494884716</v>
          </cell>
          <cell r="Q63">
            <v>542.97863072568339</v>
          </cell>
          <cell r="R63">
            <v>556.55309649382536</v>
          </cell>
          <cell r="S63">
            <v>0</v>
          </cell>
          <cell r="T63">
            <v>0</v>
          </cell>
          <cell r="U63">
            <v>0</v>
          </cell>
          <cell r="V63">
            <v>0</v>
          </cell>
          <cell r="W63">
            <v>0</v>
          </cell>
          <cell r="X63">
            <v>0</v>
          </cell>
        </row>
        <row r="64">
          <cell r="B64" t="str">
            <v>% of AD patients with mild AD</v>
          </cell>
          <cell r="C64">
            <v>0.27</v>
          </cell>
          <cell r="D64">
            <v>0.27</v>
          </cell>
          <cell r="E64">
            <v>0.27</v>
          </cell>
          <cell r="F64">
            <v>0.27</v>
          </cell>
          <cell r="G64">
            <v>0.27</v>
          </cell>
          <cell r="H64">
            <v>0.27</v>
          </cell>
          <cell r="I64">
            <v>0.27</v>
          </cell>
          <cell r="J64">
            <v>0.27</v>
          </cell>
          <cell r="K64">
            <v>0.27</v>
          </cell>
          <cell r="L64">
            <v>0.27</v>
          </cell>
          <cell r="M64">
            <v>0.27</v>
          </cell>
          <cell r="N64">
            <v>0.27</v>
          </cell>
          <cell r="O64">
            <v>0.27</v>
          </cell>
          <cell r="P64">
            <v>0.27</v>
          </cell>
          <cell r="Q64">
            <v>0.27</v>
          </cell>
          <cell r="R64">
            <v>0.27</v>
          </cell>
          <cell r="S64">
            <v>0</v>
          </cell>
          <cell r="T64">
            <v>0</v>
          </cell>
          <cell r="U64">
            <v>0</v>
          </cell>
          <cell r="V64">
            <v>0</v>
          </cell>
          <cell r="W64">
            <v>0</v>
          </cell>
          <cell r="X64">
            <v>0</v>
          </cell>
        </row>
        <row r="65">
          <cell r="B65" t="str">
            <v>Diagnosed mild AD patients ('000)</v>
          </cell>
          <cell r="C65">
            <v>192.14037184053555</v>
          </cell>
          <cell r="D65">
            <v>196.94388113654892</v>
          </cell>
          <cell r="E65">
            <v>201.86747816496265</v>
          </cell>
          <cell r="F65">
            <v>206.91416511908668</v>
          </cell>
          <cell r="G65">
            <v>212.08701924706384</v>
          </cell>
          <cell r="H65">
            <v>217.3891947282404</v>
          </cell>
          <cell r="I65">
            <v>222.8239245964464</v>
          </cell>
          <cell r="J65">
            <v>228.39452271135752</v>
          </cell>
          <cell r="K65">
            <v>234.10438577914147</v>
          </cell>
          <cell r="L65">
            <v>239.95699542361999</v>
          </cell>
          <cell r="M65">
            <v>245.95592030921048</v>
          </cell>
          <cell r="N65">
            <v>252.10481831694071</v>
          </cell>
          <cell r="O65">
            <v>258.4074387748642</v>
          </cell>
          <cell r="P65">
            <v>264.8676247442358</v>
          </cell>
          <cell r="Q65">
            <v>271.48931536284169</v>
          </cell>
          <cell r="R65">
            <v>278.27654824691268</v>
          </cell>
          <cell r="S65">
            <v>0</v>
          </cell>
          <cell r="T65">
            <v>0</v>
          </cell>
          <cell r="U65">
            <v>0</v>
          </cell>
          <cell r="V65">
            <v>0</v>
          </cell>
          <cell r="W65">
            <v>0</v>
          </cell>
          <cell r="X65">
            <v>0</v>
          </cell>
        </row>
        <row r="66">
          <cell r="B66" t="str">
            <v>% mild AD patients who are clinically diagnosed</v>
          </cell>
          <cell r="C66">
            <v>0.5</v>
          </cell>
          <cell r="D66">
            <v>0.5</v>
          </cell>
          <cell r="E66">
            <v>0.5</v>
          </cell>
          <cell r="F66">
            <v>0.5</v>
          </cell>
          <cell r="G66">
            <v>0.5</v>
          </cell>
          <cell r="H66">
            <v>0.5</v>
          </cell>
          <cell r="I66">
            <v>0.5</v>
          </cell>
          <cell r="J66">
            <v>0.5</v>
          </cell>
          <cell r="K66">
            <v>0.5</v>
          </cell>
          <cell r="L66">
            <v>0.5</v>
          </cell>
          <cell r="M66">
            <v>0.5</v>
          </cell>
          <cell r="N66">
            <v>0.5</v>
          </cell>
          <cell r="O66">
            <v>0.5</v>
          </cell>
          <cell r="P66">
            <v>0.5</v>
          </cell>
          <cell r="Q66">
            <v>0.5</v>
          </cell>
          <cell r="R66">
            <v>0.5</v>
          </cell>
          <cell r="S66">
            <v>0</v>
          </cell>
          <cell r="T66">
            <v>0</v>
          </cell>
          <cell r="U66">
            <v>0</v>
          </cell>
          <cell r="V66">
            <v>0</v>
          </cell>
          <cell r="W66">
            <v>0</v>
          </cell>
          <cell r="X66">
            <v>0</v>
          </cell>
        </row>
        <row r="67">
          <cell r="B67" t="str">
            <v>Mild AD patients with PET amyloid burden ('000)</v>
          </cell>
          <cell r="C67">
            <v>144.10527888040167</v>
          </cell>
          <cell r="D67">
            <v>147.70791085241169</v>
          </cell>
          <cell r="E67">
            <v>151.40060862372198</v>
          </cell>
          <cell r="F67">
            <v>155.18562383931501</v>
          </cell>
          <cell r="G67">
            <v>159.06526443529788</v>
          </cell>
          <cell r="H67">
            <v>163.04189604618028</v>
          </cell>
          <cell r="I67">
            <v>167.1179434473348</v>
          </cell>
          <cell r="J67">
            <v>171.29589203351816</v>
          </cell>
          <cell r="K67">
            <v>175.5782893343561</v>
          </cell>
          <cell r="L67">
            <v>179.96774656771498</v>
          </cell>
          <cell r="M67">
            <v>184.46694023190787</v>
          </cell>
          <cell r="N67">
            <v>189.07861373770552</v>
          </cell>
          <cell r="O67">
            <v>193.80557908114815</v>
          </cell>
          <cell r="P67">
            <v>198.65071855817683</v>
          </cell>
          <cell r="Q67">
            <v>203.61698652213127</v>
          </cell>
          <cell r="R67">
            <v>208.70741118518453</v>
          </cell>
          <cell r="S67">
            <v>0</v>
          </cell>
          <cell r="T67">
            <v>0</v>
          </cell>
          <cell r="U67">
            <v>0</v>
          </cell>
          <cell r="V67">
            <v>0</v>
          </cell>
          <cell r="W67">
            <v>0</v>
          </cell>
          <cell r="X67">
            <v>0</v>
          </cell>
        </row>
        <row r="68">
          <cell r="B68" t="str">
            <v>% mild AD with PET-determined amyloid</v>
          </cell>
          <cell r="C68">
            <v>0.75</v>
          </cell>
          <cell r="D68">
            <v>0.75</v>
          </cell>
          <cell r="E68">
            <v>0.75</v>
          </cell>
          <cell r="F68">
            <v>0.75</v>
          </cell>
          <cell r="G68">
            <v>0.75</v>
          </cell>
          <cell r="H68">
            <v>0.75</v>
          </cell>
          <cell r="I68">
            <v>0.75</v>
          </cell>
          <cell r="J68">
            <v>0.75</v>
          </cell>
          <cell r="K68">
            <v>0.75</v>
          </cell>
          <cell r="L68">
            <v>0.75</v>
          </cell>
          <cell r="M68">
            <v>0.75</v>
          </cell>
          <cell r="N68">
            <v>0.75</v>
          </cell>
          <cell r="O68">
            <v>0.75</v>
          </cell>
          <cell r="P68">
            <v>0.75</v>
          </cell>
          <cell r="Q68">
            <v>0.75</v>
          </cell>
          <cell r="R68">
            <v>0.75</v>
          </cell>
          <cell r="S68">
            <v>0</v>
          </cell>
          <cell r="T68">
            <v>0</v>
          </cell>
          <cell r="U68">
            <v>0</v>
          </cell>
          <cell r="V68">
            <v>0</v>
          </cell>
          <cell r="W68">
            <v>0</v>
          </cell>
          <cell r="X68">
            <v>0</v>
          </cell>
        </row>
        <row r="69">
          <cell r="B69" t="str">
            <v>New Patient Starts on Aducanumab ('000s)</v>
          </cell>
          <cell r="C69">
            <v>0</v>
          </cell>
          <cell r="D69">
            <v>0</v>
          </cell>
          <cell r="E69">
            <v>0</v>
          </cell>
          <cell r="F69">
            <v>0</v>
          </cell>
          <cell r="G69">
            <v>0</v>
          </cell>
          <cell r="H69">
            <v>1.6304189604618029</v>
          </cell>
          <cell r="I69">
            <v>6.6847177378933917</v>
          </cell>
          <cell r="J69">
            <v>12.847191902513861</v>
          </cell>
          <cell r="K69">
            <v>17.557828933435612</v>
          </cell>
          <cell r="L69">
            <v>16.197097191094347</v>
          </cell>
          <cell r="M69">
            <v>14.757355218552631</v>
          </cell>
          <cell r="N69">
            <v>13.235502961639387</v>
          </cell>
          <cell r="O69">
            <v>7.752223163245926</v>
          </cell>
          <cell r="P69">
            <v>3.9730143711635368</v>
          </cell>
          <cell r="Q69">
            <v>2.0361698652213129</v>
          </cell>
          <cell r="R69">
            <v>0.41741482237036909</v>
          </cell>
          <cell r="S69">
            <v>0</v>
          </cell>
          <cell r="T69">
            <v>0</v>
          </cell>
          <cell r="U69">
            <v>0</v>
          </cell>
          <cell r="V69">
            <v>0</v>
          </cell>
          <cell r="W69">
            <v>0</v>
          </cell>
          <cell r="X69">
            <v>0</v>
          </cell>
        </row>
        <row r="70">
          <cell r="B70" t="str">
            <v>% of diagnosed mild AD</v>
          </cell>
          <cell r="C70">
            <v>0</v>
          </cell>
          <cell r="D70">
            <v>0</v>
          </cell>
          <cell r="E70">
            <v>0</v>
          </cell>
          <cell r="F70">
            <v>0</v>
          </cell>
          <cell r="G70">
            <v>0</v>
          </cell>
          <cell r="H70">
            <v>0.01</v>
          </cell>
          <cell r="I70">
            <v>0.04</v>
          </cell>
          <cell r="J70">
            <v>7.4999999999999997E-2</v>
          </cell>
          <cell r="K70">
            <v>0.1</v>
          </cell>
          <cell r="L70">
            <v>0.09</v>
          </cell>
          <cell r="M70">
            <v>0.08</v>
          </cell>
          <cell r="N70">
            <v>7.0000000000000007E-2</v>
          </cell>
          <cell r="O70">
            <v>0.04</v>
          </cell>
          <cell r="P70">
            <v>0.02</v>
          </cell>
          <cell r="Q70">
            <v>0.01</v>
          </cell>
          <cell r="R70">
            <v>2E-3</v>
          </cell>
          <cell r="S70">
            <v>0</v>
          </cell>
          <cell r="T70">
            <v>0</v>
          </cell>
          <cell r="U70">
            <v>0</v>
          </cell>
          <cell r="V70">
            <v>0</v>
          </cell>
          <cell r="W70">
            <v>0</v>
          </cell>
          <cell r="X70">
            <v>0</v>
          </cell>
        </row>
        <row r="71">
          <cell r="B71" t="str">
            <v>Discontinuations</v>
          </cell>
          <cell r="C71">
            <v>0</v>
          </cell>
          <cell r="D71">
            <v>0</v>
          </cell>
          <cell r="E71">
            <v>0</v>
          </cell>
          <cell r="F71">
            <v>0</v>
          </cell>
          <cell r="G71">
            <v>0</v>
          </cell>
          <cell r="H71">
            <v>0.3260837920923606</v>
          </cell>
          <cell r="I71">
            <v>1.3369435475786784</v>
          </cell>
          <cell r="J71">
            <v>2.5694383805027723</v>
          </cell>
          <cell r="K71">
            <v>3.5115657866871226</v>
          </cell>
          <cell r="L71">
            <v>3.2394194382188695</v>
          </cell>
          <cell r="M71">
            <v>2.9514710437105265</v>
          </cell>
          <cell r="N71">
            <v>2.6471005923278774</v>
          </cell>
          <cell r="O71">
            <v>1.5504446326491852</v>
          </cell>
          <cell r="P71">
            <v>0.79460287423270737</v>
          </cell>
          <cell r="Q71">
            <v>0.40723397304426262</v>
          </cell>
          <cell r="R71">
            <v>8.3482964474073829E-2</v>
          </cell>
          <cell r="S71">
            <v>0</v>
          </cell>
          <cell r="T71">
            <v>0</v>
          </cell>
          <cell r="U71" t="str">
            <v>Penetration Japan Market</v>
          </cell>
          <cell r="V71">
            <v>0</v>
          </cell>
          <cell r="W71">
            <v>0</v>
          </cell>
          <cell r="X71">
            <v>0</v>
          </cell>
        </row>
        <row r="72">
          <cell r="B72" t="str">
            <v>% dropout rate</v>
          </cell>
          <cell r="C72">
            <v>0.2</v>
          </cell>
          <cell r="D72">
            <v>0.2</v>
          </cell>
          <cell r="E72">
            <v>0.2</v>
          </cell>
          <cell r="F72">
            <v>0.2</v>
          </cell>
          <cell r="G72">
            <v>0.2</v>
          </cell>
          <cell r="H72">
            <v>0.2</v>
          </cell>
          <cell r="I72">
            <v>0.2</v>
          </cell>
          <cell r="J72">
            <v>0.2</v>
          </cell>
          <cell r="K72">
            <v>0.2</v>
          </cell>
          <cell r="L72">
            <v>0.2</v>
          </cell>
          <cell r="M72">
            <v>0.2</v>
          </cell>
          <cell r="N72">
            <v>0.2</v>
          </cell>
          <cell r="O72">
            <v>0.2</v>
          </cell>
          <cell r="P72">
            <v>0.2</v>
          </cell>
          <cell r="Q72">
            <v>0.2</v>
          </cell>
          <cell r="R72">
            <v>0.2</v>
          </cell>
          <cell r="S72">
            <v>0</v>
          </cell>
          <cell r="T72">
            <v>0</v>
          </cell>
          <cell r="U72">
            <v>0.38111254216192775</v>
          </cell>
          <cell r="V72">
            <v>0</v>
          </cell>
          <cell r="W72">
            <v>0</v>
          </cell>
          <cell r="X72">
            <v>0</v>
          </cell>
        </row>
        <row r="73">
          <cell r="B73" t="str">
            <v>Patients on Aducanumab</v>
          </cell>
          <cell r="C73">
            <v>0</v>
          </cell>
          <cell r="D73">
            <v>0</v>
          </cell>
          <cell r="E73">
            <v>0</v>
          </cell>
          <cell r="F73">
            <v>0</v>
          </cell>
          <cell r="G73">
            <v>0</v>
          </cell>
          <cell r="H73">
            <v>1.3043351683694424</v>
          </cell>
          <cell r="I73">
            <v>6.6521093586841564</v>
          </cell>
          <cell r="J73">
            <v>16.929862880695246</v>
          </cell>
          <cell r="K73">
            <v>30.976126027443733</v>
          </cell>
          <cell r="L73">
            <v>43.933803780319217</v>
          </cell>
          <cell r="M73">
            <v>55.739687955161322</v>
          </cell>
          <cell r="N73">
            <v>66.328090324472839</v>
          </cell>
          <cell r="O73">
            <v>72.52986885506958</v>
          </cell>
          <cell r="P73">
            <v>75.708280352000415</v>
          </cell>
          <cell r="Q73">
            <v>77.337216244177469</v>
          </cell>
          <cell r="R73">
            <v>77.671148102073772</v>
          </cell>
          <cell r="S73">
            <v>0</v>
          </cell>
          <cell r="T73">
            <v>0</v>
          </cell>
          <cell r="U73">
            <v>0</v>
          </cell>
          <cell r="V73">
            <v>0</v>
          </cell>
          <cell r="W73">
            <v>0</v>
          </cell>
          <cell r="X73">
            <v>0</v>
          </cell>
        </row>
        <row r="74">
          <cell r="B74" t="str">
            <v>% penetration</v>
          </cell>
          <cell r="C74">
            <v>0</v>
          </cell>
          <cell r="D74">
            <v>0</v>
          </cell>
          <cell r="E74">
            <v>0</v>
          </cell>
          <cell r="F74">
            <v>0</v>
          </cell>
          <cell r="G74">
            <v>0</v>
          </cell>
          <cell r="H74">
            <v>8.0000000000000002E-3</v>
          </cell>
          <cell r="I74">
            <v>3.9804878048780488E-2</v>
          </cell>
          <cell r="J74">
            <v>9.8834027364663901E-2</v>
          </cell>
          <cell r="K74">
            <v>0.17642344133137941</v>
          </cell>
          <cell r="L74">
            <v>0.24412043056719948</v>
          </cell>
          <cell r="M74">
            <v>0.30216627372409705</v>
          </cell>
          <cell r="N74">
            <v>0.35079636460887526</v>
          </cell>
          <cell r="O74">
            <v>0.37424035571597591</v>
          </cell>
          <cell r="P74">
            <v>0.38111254216192775</v>
          </cell>
          <cell r="Q74">
            <v>0.37981711430431975</v>
          </cell>
          <cell r="R74">
            <v>0.37215328224811695</v>
          </cell>
          <cell r="S74">
            <v>0</v>
          </cell>
          <cell r="T74">
            <v>0</v>
          </cell>
          <cell r="U74">
            <v>0</v>
          </cell>
          <cell r="V74">
            <v>0</v>
          </cell>
          <cell r="W74">
            <v>0</v>
          </cell>
          <cell r="X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row>
        <row r="76">
          <cell r="B76" t="str">
            <v>Monthly Cost of aducanumab ($)</v>
          </cell>
          <cell r="C76">
            <v>0</v>
          </cell>
          <cell r="D76">
            <v>0</v>
          </cell>
          <cell r="E76">
            <v>0</v>
          </cell>
          <cell r="F76">
            <v>0</v>
          </cell>
          <cell r="G76">
            <v>2500</v>
          </cell>
          <cell r="H76">
            <v>2500</v>
          </cell>
          <cell r="I76">
            <v>2475</v>
          </cell>
          <cell r="J76">
            <v>2450.25</v>
          </cell>
          <cell r="K76">
            <v>2425.7474999999999</v>
          </cell>
          <cell r="L76">
            <v>2401.4900250000001</v>
          </cell>
          <cell r="M76">
            <v>2377.4751247499998</v>
          </cell>
          <cell r="N76">
            <v>2353.7003735025</v>
          </cell>
          <cell r="O76">
            <v>2330.1633697674752</v>
          </cell>
          <cell r="P76">
            <v>2306.8617360698004</v>
          </cell>
          <cell r="Q76">
            <v>2283.7931187091021</v>
          </cell>
          <cell r="R76">
            <v>2260.9551875220113</v>
          </cell>
          <cell r="S76">
            <v>0</v>
          </cell>
          <cell r="T76">
            <v>0</v>
          </cell>
          <cell r="U76">
            <v>0</v>
          </cell>
          <cell r="V76">
            <v>0</v>
          </cell>
          <cell r="W76">
            <v>0</v>
          </cell>
          <cell r="X76">
            <v>0</v>
          </cell>
        </row>
        <row r="77">
          <cell r="B77" t="str">
            <v xml:space="preserve">   % change in price</v>
          </cell>
          <cell r="C77">
            <v>0</v>
          </cell>
          <cell r="D77">
            <v>0</v>
          </cell>
          <cell r="E77">
            <v>0</v>
          </cell>
          <cell r="F77">
            <v>0</v>
          </cell>
          <cell r="G77">
            <v>0</v>
          </cell>
          <cell r="H77">
            <v>-0.01</v>
          </cell>
          <cell r="I77">
            <v>-0.01</v>
          </cell>
          <cell r="J77">
            <v>-0.01</v>
          </cell>
          <cell r="K77">
            <v>-0.01</v>
          </cell>
          <cell r="L77">
            <v>-0.01</v>
          </cell>
          <cell r="M77">
            <v>-0.01</v>
          </cell>
          <cell r="N77">
            <v>-0.01</v>
          </cell>
          <cell r="O77">
            <v>-0.01</v>
          </cell>
          <cell r="P77">
            <v>-0.01</v>
          </cell>
          <cell r="Q77">
            <v>-0.01</v>
          </cell>
          <cell r="R77">
            <v>-0.01</v>
          </cell>
          <cell r="S77">
            <v>0</v>
          </cell>
          <cell r="T77">
            <v>0</v>
          </cell>
          <cell r="U77">
            <v>0</v>
          </cell>
          <cell r="V77">
            <v>0</v>
          </cell>
          <cell r="W77">
            <v>0</v>
          </cell>
          <cell r="X77">
            <v>0</v>
          </cell>
        </row>
        <row r="78">
          <cell r="B78" t="str">
            <v xml:space="preserve">   Discount %</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row>
        <row r="79">
          <cell r="B79" t="str">
            <v>Net Cost of aducanumab ($)</v>
          </cell>
          <cell r="C79">
            <v>0</v>
          </cell>
          <cell r="D79">
            <v>0</v>
          </cell>
          <cell r="E79">
            <v>0</v>
          </cell>
          <cell r="F79">
            <v>0</v>
          </cell>
          <cell r="G79">
            <v>2500</v>
          </cell>
          <cell r="H79">
            <v>2500</v>
          </cell>
          <cell r="I79">
            <v>2475</v>
          </cell>
          <cell r="J79">
            <v>2450.25</v>
          </cell>
          <cell r="K79">
            <v>2425.7474999999999</v>
          </cell>
          <cell r="L79">
            <v>2401.4900250000001</v>
          </cell>
          <cell r="M79">
            <v>2377.4751247499998</v>
          </cell>
          <cell r="N79">
            <v>2353.7003735025</v>
          </cell>
          <cell r="O79">
            <v>2330.1633697674752</v>
          </cell>
          <cell r="P79">
            <v>2306.8617360698004</v>
          </cell>
          <cell r="Q79">
            <v>2283.7931187091021</v>
          </cell>
          <cell r="R79">
            <v>2260.9551875220113</v>
          </cell>
          <cell r="S79">
            <v>0</v>
          </cell>
          <cell r="T79">
            <v>0</v>
          </cell>
          <cell r="U79">
            <v>0</v>
          </cell>
          <cell r="V79">
            <v>0</v>
          </cell>
          <cell r="W79">
            <v>0</v>
          </cell>
          <cell r="X79">
            <v>0</v>
          </cell>
        </row>
        <row r="80">
          <cell r="B80" t="str">
            <v>Compliance (%)</v>
          </cell>
          <cell r="C80">
            <v>0</v>
          </cell>
          <cell r="D80">
            <v>0</v>
          </cell>
          <cell r="E80">
            <v>0</v>
          </cell>
          <cell r="F80">
            <v>0</v>
          </cell>
          <cell r="G80">
            <v>0.8</v>
          </cell>
          <cell r="H80">
            <v>0.8</v>
          </cell>
          <cell r="I80">
            <v>0.8</v>
          </cell>
          <cell r="J80">
            <v>0.8</v>
          </cell>
          <cell r="K80">
            <v>0.8</v>
          </cell>
          <cell r="L80">
            <v>0.8</v>
          </cell>
          <cell r="M80">
            <v>0.8</v>
          </cell>
          <cell r="N80">
            <v>0.8</v>
          </cell>
          <cell r="O80">
            <v>0.8</v>
          </cell>
          <cell r="P80">
            <v>0.8</v>
          </cell>
          <cell r="Q80">
            <v>0.8</v>
          </cell>
          <cell r="R80">
            <v>0.8</v>
          </cell>
          <cell r="S80">
            <v>0</v>
          </cell>
          <cell r="T80">
            <v>0</v>
          </cell>
          <cell r="U80">
            <v>0</v>
          </cell>
          <cell r="V80">
            <v>0</v>
          </cell>
          <cell r="W80">
            <v>0</v>
          </cell>
          <cell r="X80">
            <v>0</v>
          </cell>
        </row>
        <row r="81">
          <cell r="B81" t="str">
            <v>Number of Months of therapy</v>
          </cell>
          <cell r="C81">
            <v>0</v>
          </cell>
          <cell r="D81">
            <v>0</v>
          </cell>
          <cell r="E81">
            <v>0</v>
          </cell>
          <cell r="F81">
            <v>0</v>
          </cell>
          <cell r="G81">
            <v>0</v>
          </cell>
          <cell r="H81">
            <v>2</v>
          </cell>
          <cell r="I81">
            <v>6</v>
          </cell>
          <cell r="J81">
            <v>7.5</v>
          </cell>
          <cell r="K81">
            <v>8.5</v>
          </cell>
          <cell r="L81">
            <v>9.5</v>
          </cell>
          <cell r="M81">
            <v>10</v>
          </cell>
          <cell r="N81">
            <v>10.5</v>
          </cell>
          <cell r="O81">
            <v>11</v>
          </cell>
          <cell r="P81">
            <v>11</v>
          </cell>
          <cell r="Q81">
            <v>11</v>
          </cell>
          <cell r="R81">
            <v>11</v>
          </cell>
          <cell r="S81">
            <v>0</v>
          </cell>
          <cell r="T81">
            <v>0</v>
          </cell>
          <cell r="U81">
            <v>0</v>
          </cell>
          <cell r="V81">
            <v>0</v>
          </cell>
          <cell r="W81">
            <v>0</v>
          </cell>
          <cell r="X81">
            <v>0</v>
          </cell>
        </row>
        <row r="82">
          <cell r="B82" t="str">
            <v>Annual cost of aducanumab</v>
          </cell>
          <cell r="C82">
            <v>0</v>
          </cell>
          <cell r="D82">
            <v>0</v>
          </cell>
          <cell r="E82">
            <v>0</v>
          </cell>
          <cell r="F82">
            <v>0</v>
          </cell>
          <cell r="G82">
            <v>0</v>
          </cell>
          <cell r="H82">
            <v>4000</v>
          </cell>
          <cell r="I82">
            <v>11880.000000000002</v>
          </cell>
          <cell r="J82">
            <v>14701.5</v>
          </cell>
          <cell r="K82">
            <v>16495.083000000002</v>
          </cell>
          <cell r="L82">
            <v>18251.324190000003</v>
          </cell>
          <cell r="M82">
            <v>19019.800997999999</v>
          </cell>
          <cell r="N82">
            <v>19771.083137421003</v>
          </cell>
          <cell r="O82">
            <v>20505.437653953784</v>
          </cell>
          <cell r="P82">
            <v>20300.383277414247</v>
          </cell>
          <cell r="Q82">
            <v>20097.379444640101</v>
          </cell>
          <cell r="R82">
            <v>19896.405650193701</v>
          </cell>
          <cell r="S82">
            <v>0</v>
          </cell>
          <cell r="T82">
            <v>0</v>
          </cell>
          <cell r="U82">
            <v>0</v>
          </cell>
          <cell r="V82">
            <v>0</v>
          </cell>
          <cell r="W82">
            <v>0</v>
          </cell>
          <cell r="X82">
            <v>0</v>
          </cell>
        </row>
        <row r="83">
          <cell r="B83" t="str">
            <v>Total Japan aducanumab sales ($mn)</v>
          </cell>
          <cell r="C83">
            <v>0</v>
          </cell>
          <cell r="D83">
            <v>0</v>
          </cell>
          <cell r="E83">
            <v>0</v>
          </cell>
          <cell r="F83">
            <v>0</v>
          </cell>
          <cell r="G83">
            <v>0</v>
          </cell>
          <cell r="H83">
            <v>5.2173406734777696</v>
          </cell>
          <cell r="I83">
            <v>79.027059181167786</v>
          </cell>
          <cell r="J83">
            <v>248.89437914054116</v>
          </cell>
          <cell r="K83">
            <v>510.95376984114472</v>
          </cell>
          <cell r="L83">
            <v>801.85009569445367</v>
          </cell>
          <cell r="M83">
            <v>1060.1577725977859</v>
          </cell>
          <cell r="N83">
            <v>1311.3781881515222</v>
          </cell>
          <cell r="O83">
            <v>1487.2567038570735</v>
          </cell>
          <cell r="P83">
            <v>1536.9071084195386</v>
          </cell>
          <cell r="Q83">
            <v>1554.2753800514188</v>
          </cell>
          <cell r="R83">
            <v>1545.3766699551322</v>
          </cell>
          <cell r="S83">
            <v>0</v>
          </cell>
          <cell r="T83">
            <v>0</v>
          </cell>
          <cell r="U83">
            <v>0</v>
          </cell>
          <cell r="V83">
            <v>0</v>
          </cell>
          <cell r="W83">
            <v>0</v>
          </cell>
          <cell r="X83">
            <v>0</v>
          </cell>
        </row>
        <row r="84">
          <cell r="B84" t="str">
            <v xml:space="preserve">  % growth</v>
          </cell>
          <cell r="C84">
            <v>0</v>
          </cell>
          <cell r="D84">
            <v>0</v>
          </cell>
          <cell r="E84">
            <v>0</v>
          </cell>
          <cell r="F84">
            <v>0</v>
          </cell>
          <cell r="G84">
            <v>0</v>
          </cell>
          <cell r="H84">
            <v>0</v>
          </cell>
          <cell r="I84">
            <v>14.147000000000002</v>
          </cell>
          <cell r="J84">
            <v>2.1494829963235289</v>
          </cell>
          <cell r="K84">
            <v>1.0528939689418562</v>
          </cell>
          <cell r="L84">
            <v>0.56932024582918417</v>
          </cell>
          <cell r="M84">
            <v>0.32213960974790568</v>
          </cell>
          <cell r="N84">
            <v>0.2369651216518005</v>
          </cell>
          <cell r="O84">
            <v>0.13411731054751197</v>
          </cell>
          <cell r="P84">
            <v>3.3383883517688062E-2</v>
          </cell>
          <cell r="Q84">
            <v>1.1300794652280954E-2</v>
          </cell>
          <cell r="R84">
            <v>-5.7253111067050444E-3</v>
          </cell>
          <cell r="S84">
            <v>0</v>
          </cell>
          <cell r="T84">
            <v>0</v>
          </cell>
          <cell r="U84">
            <v>0</v>
          </cell>
          <cell r="V84">
            <v>0</v>
          </cell>
          <cell r="W84">
            <v>0</v>
          </cell>
          <cell r="X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row>
        <row r="86">
          <cell r="B86" t="str">
            <v>ROW</v>
          </cell>
          <cell r="C86">
            <v>2015</v>
          </cell>
          <cell r="D86">
            <v>2016</v>
          </cell>
          <cell r="E86" t="str">
            <v>2017E</v>
          </cell>
          <cell r="F86" t="str">
            <v>2018E</v>
          </cell>
          <cell r="G86" t="str">
            <v>2019E</v>
          </cell>
          <cell r="H86" t="str">
            <v>2020E</v>
          </cell>
          <cell r="I86" t="str">
            <v>2021E</v>
          </cell>
          <cell r="J86" t="str">
            <v>2022E</v>
          </cell>
          <cell r="K86" t="str">
            <v>2023E</v>
          </cell>
          <cell r="L86" t="str">
            <v>2024E</v>
          </cell>
          <cell r="M86" t="str">
            <v>2025E</v>
          </cell>
          <cell r="N86" t="str">
            <v>2026E</v>
          </cell>
          <cell r="O86" t="str">
            <v>2027E</v>
          </cell>
          <cell r="P86" t="str">
            <v>2028E</v>
          </cell>
          <cell r="Q86" t="str">
            <v>2029E</v>
          </cell>
          <cell r="R86" t="str">
            <v>2030E</v>
          </cell>
          <cell r="S86">
            <v>0</v>
          </cell>
          <cell r="T86">
            <v>0</v>
          </cell>
          <cell r="U86">
            <v>0</v>
          </cell>
          <cell r="V86">
            <v>0</v>
          </cell>
          <cell r="W86">
            <v>0</v>
          </cell>
          <cell r="X86">
            <v>0</v>
          </cell>
        </row>
        <row r="87">
          <cell r="B87" t="str">
            <v>ROW population ('000)</v>
          </cell>
          <cell r="C87">
            <v>600525.27254707634</v>
          </cell>
          <cell r="D87">
            <v>605930</v>
          </cell>
          <cell r="E87">
            <v>611383.37</v>
          </cell>
          <cell r="F87">
            <v>616885.8203299999</v>
          </cell>
          <cell r="G87">
            <v>622437.79271296982</v>
          </cell>
          <cell r="H87">
            <v>628039.73284738651</v>
          </cell>
          <cell r="I87">
            <v>633692.09044301289</v>
          </cell>
          <cell r="J87">
            <v>639395.319257</v>
          </cell>
          <cell r="K87">
            <v>645149.87713031296</v>
          </cell>
          <cell r="L87">
            <v>650956.22602448566</v>
          </cell>
          <cell r="M87">
            <v>656814.83205870597</v>
          </cell>
          <cell r="N87">
            <v>662726.16554723424</v>
          </cell>
          <cell r="O87">
            <v>668690.70103715931</v>
          </cell>
          <cell r="P87">
            <v>674708.91734649369</v>
          </cell>
          <cell r="Q87">
            <v>680781.29760261206</v>
          </cell>
          <cell r="R87">
            <v>686908.32928103546</v>
          </cell>
          <cell r="S87">
            <v>0</v>
          </cell>
          <cell r="T87">
            <v>0</v>
          </cell>
          <cell r="U87">
            <v>0</v>
          </cell>
          <cell r="V87">
            <v>0</v>
          </cell>
          <cell r="W87">
            <v>0</v>
          </cell>
          <cell r="X87">
            <v>0</v>
          </cell>
        </row>
        <row r="88">
          <cell r="B88" t="str">
            <v>% growth</v>
          </cell>
          <cell r="C88">
            <v>0</v>
          </cell>
          <cell r="D88">
            <v>8.9999999999999993E-3</v>
          </cell>
          <cell r="E88">
            <v>8.9999999999999993E-3</v>
          </cell>
          <cell r="F88">
            <v>8.9999999999999993E-3</v>
          </cell>
          <cell r="G88">
            <v>8.9999999999999993E-3</v>
          </cell>
          <cell r="H88">
            <v>8.9999999999999993E-3</v>
          </cell>
          <cell r="I88">
            <v>8.9999999999999993E-3</v>
          </cell>
          <cell r="J88">
            <v>8.9999999999999993E-3</v>
          </cell>
          <cell r="K88">
            <v>8.9999999999999993E-3</v>
          </cell>
          <cell r="L88">
            <v>8.9999999999999993E-3</v>
          </cell>
          <cell r="M88">
            <v>8.9999999999999993E-3</v>
          </cell>
          <cell r="N88">
            <v>8.9999999999999993E-3</v>
          </cell>
          <cell r="O88">
            <v>8.9999999999999993E-3</v>
          </cell>
          <cell r="P88">
            <v>8.9999999999999993E-3</v>
          </cell>
          <cell r="Q88">
            <v>8.9999999999999993E-3</v>
          </cell>
          <cell r="R88">
            <v>8.9999999999999993E-3</v>
          </cell>
          <cell r="S88">
            <v>0</v>
          </cell>
          <cell r="T88">
            <v>0</v>
          </cell>
          <cell r="U88">
            <v>0</v>
          </cell>
          <cell r="V88">
            <v>0</v>
          </cell>
          <cell r="W88">
            <v>0</v>
          </cell>
          <cell r="X88">
            <v>0</v>
          </cell>
        </row>
        <row r="89">
          <cell r="B89" t="str">
            <v>Patients with AD ('000)</v>
          </cell>
          <cell r="C89">
            <v>9758.5356788899917</v>
          </cell>
          <cell r="D89">
            <v>10116.46221945137</v>
          </cell>
          <cell r="E89">
            <v>10487.516898562822</v>
          </cell>
          <cell r="F89">
            <v>10872.181234084173</v>
          </cell>
          <cell r="G89">
            <v>11270.954405133823</v>
          </cell>
          <cell r="H89">
            <v>11684.353899873746</v>
          </cell>
          <cell r="I89">
            <v>12112.916187054154</v>
          </cell>
          <cell r="J89">
            <v>12557.197412189298</v>
          </cell>
          <cell r="K89">
            <v>13017.7741192678</v>
          </cell>
          <cell r="L89">
            <v>13495.243998934113</v>
          </cell>
          <cell r="M89">
            <v>13990.226664111975</v>
          </cell>
          <cell r="N89">
            <v>14503.364454076462</v>
          </cell>
          <cell r="O89">
            <v>15035.323268017999</v>
          </cell>
          <cell r="P89">
            <v>15586.793429180116</v>
          </cell>
          <cell r="Q89">
            <v>16158.490580692289</v>
          </cell>
          <cell r="R89">
            <v>16751.156614260421</v>
          </cell>
          <cell r="S89">
            <v>0</v>
          </cell>
          <cell r="T89">
            <v>0</v>
          </cell>
          <cell r="U89">
            <v>0</v>
          </cell>
          <cell r="V89">
            <v>0</v>
          </cell>
          <cell r="W89">
            <v>0</v>
          </cell>
          <cell r="X89">
            <v>0</v>
          </cell>
        </row>
        <row r="90">
          <cell r="B90" t="str">
            <v>% prevalence</v>
          </cell>
          <cell r="C90">
            <v>1.6250000000000001E-2</v>
          </cell>
          <cell r="D90">
            <v>1.669576059850374E-2</v>
          </cell>
          <cell r="E90">
            <v>1.7153749043849233E-2</v>
          </cell>
          <cell r="F90">
            <v>1.7624300763256572E-2</v>
          </cell>
          <cell r="G90">
            <v>1.8107760385191293E-2</v>
          </cell>
          <cell r="H90">
            <v>1.8604481991767615E-2</v>
          </cell>
          <cell r="I90">
            <v>1.911482937807546E-2</v>
          </cell>
          <cell r="J90">
            <v>1.9639176318621172E-2</v>
          </cell>
          <cell r="K90">
            <v>2.0177906841077113E-2</v>
          </cell>
          <cell r="L90">
            <v>2.0731415507540579E-2</v>
          </cell>
          <cell r="M90">
            <v>2.1300107703508028E-2</v>
          </cell>
          <cell r="N90">
            <v>2.1884399934776332E-2</v>
          </cell>
          <cell r="O90">
            <v>2.2484720132488402E-2</v>
          </cell>
          <cell r="P90">
            <v>2.310150796654669E-2</v>
          </cell>
          <cell r="Q90">
            <v>2.3735215167624033E-2</v>
          </cell>
          <cell r="R90">
            <v>2.4386305858007735E-2</v>
          </cell>
          <cell r="S90">
            <v>0</v>
          </cell>
          <cell r="T90">
            <v>0</v>
          </cell>
          <cell r="U90">
            <v>0</v>
          </cell>
          <cell r="V90">
            <v>0</v>
          </cell>
          <cell r="W90">
            <v>0</v>
          </cell>
          <cell r="X90">
            <v>0</v>
          </cell>
        </row>
        <row r="91">
          <cell r="B91" t="str">
            <v>Patients with mild AD ('000)</v>
          </cell>
          <cell r="C91">
            <v>2634.8046333002981</v>
          </cell>
          <cell r="D91">
            <v>2731.4447992518703</v>
          </cell>
          <cell r="E91">
            <v>2831.6295626119622</v>
          </cell>
          <cell r="F91">
            <v>2935.4889332027269</v>
          </cell>
          <cell r="G91">
            <v>3043.1576893861325</v>
          </cell>
          <cell r="H91">
            <v>3154.7755529659116</v>
          </cell>
          <cell r="I91">
            <v>3270.4873705046216</v>
          </cell>
          <cell r="J91">
            <v>3390.4433012911109</v>
          </cell>
          <cell r="K91">
            <v>3514.7990122023061</v>
          </cell>
          <cell r="L91">
            <v>3643.7158797122106</v>
          </cell>
          <cell r="M91">
            <v>3777.3611993102336</v>
          </cell>
          <cell r="N91">
            <v>3915.9084026006449</v>
          </cell>
          <cell r="O91">
            <v>4059.5372823648599</v>
          </cell>
          <cell r="P91">
            <v>4208.4342258786319</v>
          </cell>
          <cell r="Q91">
            <v>4362.7924567869186</v>
          </cell>
          <cell r="R91">
            <v>4522.8122858503139</v>
          </cell>
          <cell r="S91">
            <v>0</v>
          </cell>
          <cell r="T91">
            <v>0</v>
          </cell>
          <cell r="U91">
            <v>0</v>
          </cell>
          <cell r="V91">
            <v>0</v>
          </cell>
          <cell r="W91">
            <v>0</v>
          </cell>
          <cell r="X91">
            <v>0</v>
          </cell>
        </row>
        <row r="92">
          <cell r="B92" t="str">
            <v>% of AD patients with mild AD</v>
          </cell>
          <cell r="C92">
            <v>0.27</v>
          </cell>
          <cell r="D92">
            <v>0.27</v>
          </cell>
          <cell r="E92">
            <v>0.27</v>
          </cell>
          <cell r="F92">
            <v>0.27</v>
          </cell>
          <cell r="G92">
            <v>0.27</v>
          </cell>
          <cell r="H92">
            <v>0.27</v>
          </cell>
          <cell r="I92">
            <v>0.27</v>
          </cell>
          <cell r="J92">
            <v>0.27</v>
          </cell>
          <cell r="K92">
            <v>0.27</v>
          </cell>
          <cell r="L92">
            <v>0.27</v>
          </cell>
          <cell r="M92">
            <v>0.27</v>
          </cell>
          <cell r="N92">
            <v>0.27</v>
          </cell>
          <cell r="O92">
            <v>0.27</v>
          </cell>
          <cell r="P92">
            <v>0.27</v>
          </cell>
          <cell r="Q92">
            <v>0.27</v>
          </cell>
          <cell r="R92">
            <v>0.27</v>
          </cell>
          <cell r="S92">
            <v>0</v>
          </cell>
          <cell r="T92">
            <v>0</v>
          </cell>
          <cell r="U92">
            <v>0</v>
          </cell>
          <cell r="V92">
            <v>0</v>
          </cell>
          <cell r="W92">
            <v>0</v>
          </cell>
          <cell r="X92">
            <v>0</v>
          </cell>
        </row>
        <row r="93">
          <cell r="B93" t="str">
            <v>Diagnosed mild AD patients ('000)</v>
          </cell>
          <cell r="C93">
            <v>1317.402316650149</v>
          </cell>
          <cell r="D93">
            <v>1365.7223996259352</v>
          </cell>
          <cell r="E93">
            <v>1415.8147813059811</v>
          </cell>
          <cell r="F93">
            <v>1467.7444666013635</v>
          </cell>
          <cell r="G93">
            <v>1521.5788446930662</v>
          </cell>
          <cell r="H93">
            <v>1577.3877764829558</v>
          </cell>
          <cell r="I93">
            <v>1635.2436852523108</v>
          </cell>
          <cell r="J93">
            <v>1695.2216506455554</v>
          </cell>
          <cell r="K93">
            <v>1757.3995061011531</v>
          </cell>
          <cell r="L93">
            <v>1821.8579398561053</v>
          </cell>
          <cell r="M93">
            <v>1888.6805996551168</v>
          </cell>
          <cell r="N93">
            <v>1957.9542013003224</v>
          </cell>
          <cell r="O93">
            <v>2029.76864118243</v>
          </cell>
          <cell r="P93">
            <v>2104.2171129393159</v>
          </cell>
          <cell r="Q93">
            <v>2181.3962283934593</v>
          </cell>
          <cell r="R93">
            <v>2261.4061429251569</v>
          </cell>
          <cell r="S93">
            <v>0</v>
          </cell>
          <cell r="T93">
            <v>0</v>
          </cell>
          <cell r="U93">
            <v>0</v>
          </cell>
          <cell r="V93">
            <v>0</v>
          </cell>
          <cell r="W93">
            <v>0</v>
          </cell>
          <cell r="X93">
            <v>0</v>
          </cell>
        </row>
        <row r="94">
          <cell r="B94" t="str">
            <v>% mild AD patients who are clinically diagnosed</v>
          </cell>
          <cell r="C94">
            <v>0.5</v>
          </cell>
          <cell r="D94">
            <v>0.5</v>
          </cell>
          <cell r="E94">
            <v>0.5</v>
          </cell>
          <cell r="F94">
            <v>0.5</v>
          </cell>
          <cell r="G94">
            <v>0.5</v>
          </cell>
          <cell r="H94">
            <v>0.5</v>
          </cell>
          <cell r="I94">
            <v>0.5</v>
          </cell>
          <cell r="J94">
            <v>0.5</v>
          </cell>
          <cell r="K94">
            <v>0.5</v>
          </cell>
          <cell r="L94">
            <v>0.5</v>
          </cell>
          <cell r="M94">
            <v>0.5</v>
          </cell>
          <cell r="N94">
            <v>0.5</v>
          </cell>
          <cell r="O94">
            <v>0.5</v>
          </cell>
          <cell r="P94">
            <v>0.5</v>
          </cell>
          <cell r="Q94">
            <v>0.5</v>
          </cell>
          <cell r="R94">
            <v>0.5</v>
          </cell>
          <cell r="S94">
            <v>0</v>
          </cell>
          <cell r="T94">
            <v>0</v>
          </cell>
          <cell r="U94">
            <v>0</v>
          </cell>
          <cell r="V94">
            <v>0</v>
          </cell>
          <cell r="W94">
            <v>0</v>
          </cell>
          <cell r="X94">
            <v>0</v>
          </cell>
        </row>
        <row r="95">
          <cell r="B95" t="str">
            <v>Mild AD patients with PET amyloid burden ('000)</v>
          </cell>
          <cell r="C95">
            <v>988.05173748761172</v>
          </cell>
          <cell r="D95">
            <v>1024.2917997194513</v>
          </cell>
          <cell r="E95">
            <v>1061.8610859794858</v>
          </cell>
          <cell r="F95">
            <v>1100.8083499510226</v>
          </cell>
          <cell r="G95">
            <v>1141.1841335197996</v>
          </cell>
          <cell r="H95">
            <v>1183.0408323622169</v>
          </cell>
          <cell r="I95">
            <v>1226.4327639392332</v>
          </cell>
          <cell r="J95">
            <v>1271.4162379841666</v>
          </cell>
          <cell r="K95">
            <v>1318.0496295758649</v>
          </cell>
          <cell r="L95">
            <v>1366.393454892079</v>
          </cell>
          <cell r="M95">
            <v>1416.5104497413377</v>
          </cell>
          <cell r="N95">
            <v>1468.4656509752417</v>
          </cell>
          <cell r="O95">
            <v>1522.3264808868225</v>
          </cell>
          <cell r="P95">
            <v>1578.1628347044871</v>
          </cell>
          <cell r="Q95">
            <v>1636.0471712950944</v>
          </cell>
          <cell r="R95">
            <v>1696.0546071938677</v>
          </cell>
          <cell r="S95">
            <v>0</v>
          </cell>
          <cell r="T95">
            <v>0</v>
          </cell>
          <cell r="U95">
            <v>0</v>
          </cell>
          <cell r="V95">
            <v>0</v>
          </cell>
          <cell r="W95">
            <v>0</v>
          </cell>
          <cell r="X95">
            <v>0</v>
          </cell>
        </row>
        <row r="96">
          <cell r="B96" t="str">
            <v>% mild AD with PET-determined amyloid</v>
          </cell>
          <cell r="C96">
            <v>0.75</v>
          </cell>
          <cell r="D96">
            <v>0.75</v>
          </cell>
          <cell r="E96">
            <v>0.75</v>
          </cell>
          <cell r="F96">
            <v>0.75</v>
          </cell>
          <cell r="G96">
            <v>0.75</v>
          </cell>
          <cell r="H96">
            <v>0.75</v>
          </cell>
          <cell r="I96">
            <v>0.75</v>
          </cell>
          <cell r="J96">
            <v>0.75</v>
          </cell>
          <cell r="K96">
            <v>0.75</v>
          </cell>
          <cell r="L96">
            <v>0.75</v>
          </cell>
          <cell r="M96">
            <v>0.75</v>
          </cell>
          <cell r="N96">
            <v>0.75</v>
          </cell>
          <cell r="O96">
            <v>0.75</v>
          </cell>
          <cell r="P96">
            <v>0.75</v>
          </cell>
          <cell r="Q96">
            <v>0.75</v>
          </cell>
          <cell r="R96">
            <v>0.75</v>
          </cell>
          <cell r="S96">
            <v>0</v>
          </cell>
          <cell r="T96">
            <v>0</v>
          </cell>
          <cell r="U96">
            <v>0</v>
          </cell>
          <cell r="V96">
            <v>0</v>
          </cell>
          <cell r="W96">
            <v>0</v>
          </cell>
          <cell r="X96">
            <v>0</v>
          </cell>
        </row>
        <row r="97">
          <cell r="B97" t="str">
            <v>New Patient Starts on Aducanumab ('000s)</v>
          </cell>
          <cell r="C97">
            <v>0</v>
          </cell>
          <cell r="D97">
            <v>0</v>
          </cell>
          <cell r="E97">
            <v>0</v>
          </cell>
          <cell r="F97">
            <v>0</v>
          </cell>
          <cell r="G97">
            <v>0</v>
          </cell>
          <cell r="H97">
            <v>0</v>
          </cell>
          <cell r="I97">
            <v>12.264327639392333</v>
          </cell>
          <cell r="J97">
            <v>25.428324759683335</v>
          </cell>
          <cell r="K97">
            <v>39.541488887275946</v>
          </cell>
          <cell r="L97">
            <v>47.823770921222774</v>
          </cell>
          <cell r="M97">
            <v>56.66041798965351</v>
          </cell>
          <cell r="N97">
            <v>44.053969529257252</v>
          </cell>
          <cell r="O97">
            <v>30.446529617736452</v>
          </cell>
          <cell r="P97">
            <v>15.781628347044871</v>
          </cell>
          <cell r="Q97">
            <v>9.8162830277705666</v>
          </cell>
          <cell r="R97">
            <v>3.3921092143877356</v>
          </cell>
          <cell r="S97">
            <v>0</v>
          </cell>
          <cell r="T97">
            <v>0</v>
          </cell>
          <cell r="U97" t="str">
            <v>Penetration ROW Market</v>
          </cell>
          <cell r="V97">
            <v>0</v>
          </cell>
          <cell r="W97">
            <v>0</v>
          </cell>
          <cell r="X97">
            <v>0</v>
          </cell>
        </row>
        <row r="98">
          <cell r="B98" t="str">
            <v>% of diagnosed mild AD</v>
          </cell>
          <cell r="C98">
            <v>0</v>
          </cell>
          <cell r="D98">
            <v>0</v>
          </cell>
          <cell r="E98">
            <v>0</v>
          </cell>
          <cell r="F98">
            <v>0</v>
          </cell>
          <cell r="G98">
            <v>0</v>
          </cell>
          <cell r="H98">
            <v>0</v>
          </cell>
          <cell r="I98">
            <v>0.01</v>
          </cell>
          <cell r="J98">
            <v>0.02</v>
          </cell>
          <cell r="K98">
            <v>0.03</v>
          </cell>
          <cell r="L98">
            <v>3.5000000000000003E-2</v>
          </cell>
          <cell r="M98">
            <v>0.04</v>
          </cell>
          <cell r="N98">
            <v>0.03</v>
          </cell>
          <cell r="O98">
            <v>0.02</v>
          </cell>
          <cell r="P98">
            <v>0.01</v>
          </cell>
          <cell r="Q98">
            <v>6.0000000000000001E-3</v>
          </cell>
          <cell r="R98">
            <v>2E-3</v>
          </cell>
          <cell r="S98">
            <v>0</v>
          </cell>
          <cell r="T98">
            <v>0</v>
          </cell>
          <cell r="U98">
            <v>0.13788207488345719</v>
          </cell>
          <cell r="V98">
            <v>0</v>
          </cell>
          <cell r="W98">
            <v>0</v>
          </cell>
          <cell r="X98">
            <v>0</v>
          </cell>
        </row>
        <row r="99">
          <cell r="B99" t="str">
            <v>Discontinuations</v>
          </cell>
          <cell r="C99">
            <v>0</v>
          </cell>
          <cell r="D99">
            <v>0</v>
          </cell>
          <cell r="E99">
            <v>0</v>
          </cell>
          <cell r="F99">
            <v>0</v>
          </cell>
          <cell r="G99">
            <v>0</v>
          </cell>
          <cell r="H99">
            <v>0</v>
          </cell>
          <cell r="I99">
            <v>2.4528655278784668</v>
          </cell>
          <cell r="J99">
            <v>5.0856649519366677</v>
          </cell>
          <cell r="K99">
            <v>7.9082977774551892</v>
          </cell>
          <cell r="L99">
            <v>9.5647541842445545</v>
          </cell>
          <cell r="M99">
            <v>11.332083597930703</v>
          </cell>
          <cell r="N99">
            <v>8.8107939058514511</v>
          </cell>
          <cell r="O99">
            <v>6.0893059235472906</v>
          </cell>
          <cell r="P99">
            <v>3.1563256694089743</v>
          </cell>
          <cell r="Q99">
            <v>1.9632566055541134</v>
          </cell>
          <cell r="R99">
            <v>0.67842184287754714</v>
          </cell>
          <cell r="S99">
            <v>0</v>
          </cell>
          <cell r="T99">
            <v>0</v>
          </cell>
          <cell r="U99">
            <v>0</v>
          </cell>
          <cell r="V99">
            <v>0</v>
          </cell>
          <cell r="W99">
            <v>0</v>
          </cell>
          <cell r="X99">
            <v>0</v>
          </cell>
        </row>
        <row r="100">
          <cell r="B100" t="str">
            <v>% dropout rate</v>
          </cell>
          <cell r="C100">
            <v>0.2</v>
          </cell>
          <cell r="D100">
            <v>0.2</v>
          </cell>
          <cell r="E100">
            <v>0.2</v>
          </cell>
          <cell r="F100">
            <v>0.2</v>
          </cell>
          <cell r="G100">
            <v>0.2</v>
          </cell>
          <cell r="H100">
            <v>0.2</v>
          </cell>
          <cell r="I100">
            <v>0.2</v>
          </cell>
          <cell r="J100">
            <v>0.2</v>
          </cell>
          <cell r="K100">
            <v>0.2</v>
          </cell>
          <cell r="L100">
            <v>0.2</v>
          </cell>
          <cell r="M100">
            <v>0.2</v>
          </cell>
          <cell r="N100">
            <v>0.2</v>
          </cell>
          <cell r="O100">
            <v>0.2</v>
          </cell>
          <cell r="P100">
            <v>0.2</v>
          </cell>
          <cell r="Q100">
            <v>0.2</v>
          </cell>
          <cell r="R100">
            <v>0.2</v>
          </cell>
          <cell r="S100">
            <v>0</v>
          </cell>
          <cell r="T100">
            <v>0</v>
          </cell>
          <cell r="U100">
            <v>0</v>
          </cell>
          <cell r="V100">
            <v>0</v>
          </cell>
          <cell r="W100">
            <v>0</v>
          </cell>
          <cell r="X100">
            <v>0</v>
          </cell>
        </row>
        <row r="101">
          <cell r="B101" t="str">
            <v>Patients on Aducanumab</v>
          </cell>
          <cell r="C101">
            <v>0</v>
          </cell>
          <cell r="D101">
            <v>0</v>
          </cell>
          <cell r="E101">
            <v>0</v>
          </cell>
          <cell r="F101">
            <v>0</v>
          </cell>
          <cell r="G101">
            <v>0</v>
          </cell>
          <cell r="H101">
            <v>0</v>
          </cell>
          <cell r="I101">
            <v>9.8114621115138654</v>
          </cell>
          <cell r="J101">
            <v>30.154121919260529</v>
          </cell>
          <cell r="K101">
            <v>61.78731302908129</v>
          </cell>
          <cell r="L101">
            <v>100.04632976605951</v>
          </cell>
          <cell r="M101">
            <v>145.37466415778232</v>
          </cell>
          <cell r="N101">
            <v>180.61783978118811</v>
          </cell>
          <cell r="O101">
            <v>204.97506347537725</v>
          </cell>
          <cell r="P101">
            <v>217.60036615301314</v>
          </cell>
          <cell r="Q101">
            <v>225.4533925752296</v>
          </cell>
          <cell r="R101">
            <v>228.16707994673979</v>
          </cell>
          <cell r="S101">
            <v>0</v>
          </cell>
          <cell r="T101">
            <v>0</v>
          </cell>
          <cell r="U101">
            <v>0</v>
          </cell>
          <cell r="V101">
            <v>0</v>
          </cell>
          <cell r="W101">
            <v>0</v>
          </cell>
          <cell r="X101">
            <v>0</v>
          </cell>
        </row>
        <row r="102">
          <cell r="B102" t="str">
            <v>% penetration</v>
          </cell>
          <cell r="C102">
            <v>0</v>
          </cell>
          <cell r="D102">
            <v>0</v>
          </cell>
          <cell r="E102">
            <v>0</v>
          </cell>
          <cell r="F102">
            <v>0</v>
          </cell>
          <cell r="G102">
            <v>0</v>
          </cell>
          <cell r="H102">
            <v>0</v>
          </cell>
          <cell r="I102">
            <v>8.0000000000000002E-3</v>
          </cell>
          <cell r="J102">
            <v>2.3716955170456182E-2</v>
          </cell>
          <cell r="K102">
            <v>4.6877834978766186E-2</v>
          </cell>
          <cell r="L102">
            <v>7.32192688773977E-2</v>
          </cell>
          <cell r="M102">
            <v>0.10262872694255698</v>
          </cell>
          <cell r="N102">
            <v>0.12299766062708764</v>
          </cell>
          <cell r="O102">
            <v>0.13464592914127738</v>
          </cell>
          <cell r="P102">
            <v>0.13788207488345719</v>
          </cell>
          <cell r="Q102">
            <v>0.13780372383564024</v>
          </cell>
          <cell r="R102">
            <v>0.13452814489519507</v>
          </cell>
          <cell r="S102">
            <v>0</v>
          </cell>
          <cell r="T102">
            <v>0</v>
          </cell>
          <cell r="U102">
            <v>0</v>
          </cell>
          <cell r="V102">
            <v>0</v>
          </cell>
          <cell r="W102">
            <v>0</v>
          </cell>
          <cell r="X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row>
        <row r="104">
          <cell r="B104" t="str">
            <v>Monthly Cost of aducanumab ($)</v>
          </cell>
          <cell r="C104">
            <v>0</v>
          </cell>
          <cell r="D104">
            <v>0</v>
          </cell>
          <cell r="E104">
            <v>0</v>
          </cell>
          <cell r="F104">
            <v>0</v>
          </cell>
          <cell r="G104">
            <v>1500</v>
          </cell>
          <cell r="H104">
            <v>1500</v>
          </cell>
          <cell r="I104">
            <v>1485</v>
          </cell>
          <cell r="J104">
            <v>1470.15</v>
          </cell>
          <cell r="K104">
            <v>1455.4485</v>
          </cell>
          <cell r="L104">
            <v>1440.8940149999999</v>
          </cell>
          <cell r="M104">
            <v>1426.4850748499998</v>
          </cell>
          <cell r="N104">
            <v>1412.2202241014998</v>
          </cell>
          <cell r="O104">
            <v>1398.0980218604848</v>
          </cell>
          <cell r="P104">
            <v>1384.11704164188</v>
          </cell>
          <cell r="Q104">
            <v>1370.2758712254611</v>
          </cell>
          <cell r="R104">
            <v>1356.5731125132065</v>
          </cell>
          <cell r="S104">
            <v>0</v>
          </cell>
          <cell r="T104">
            <v>0</v>
          </cell>
          <cell r="U104">
            <v>0</v>
          </cell>
          <cell r="V104">
            <v>0</v>
          </cell>
          <cell r="W104">
            <v>0</v>
          </cell>
          <cell r="X104">
            <v>0</v>
          </cell>
        </row>
        <row r="105">
          <cell r="B105" t="str">
            <v xml:space="preserve">   % change in price</v>
          </cell>
          <cell r="C105">
            <v>0</v>
          </cell>
          <cell r="D105">
            <v>0</v>
          </cell>
          <cell r="E105">
            <v>0</v>
          </cell>
          <cell r="F105">
            <v>0</v>
          </cell>
          <cell r="G105">
            <v>0</v>
          </cell>
          <cell r="H105">
            <v>-0.01</v>
          </cell>
          <cell r="I105">
            <v>-0.01</v>
          </cell>
          <cell r="J105">
            <v>-0.01</v>
          </cell>
          <cell r="K105">
            <v>-0.01</v>
          </cell>
          <cell r="L105">
            <v>-0.01</v>
          </cell>
          <cell r="M105">
            <v>-0.01</v>
          </cell>
          <cell r="N105">
            <v>-0.01</v>
          </cell>
          <cell r="O105">
            <v>-0.01</v>
          </cell>
          <cell r="P105">
            <v>-0.01</v>
          </cell>
          <cell r="Q105">
            <v>-0.01</v>
          </cell>
          <cell r="R105">
            <v>-0.01</v>
          </cell>
          <cell r="S105">
            <v>0</v>
          </cell>
          <cell r="T105">
            <v>0</v>
          </cell>
          <cell r="U105">
            <v>0</v>
          </cell>
          <cell r="V105">
            <v>0</v>
          </cell>
          <cell r="W105">
            <v>0</v>
          </cell>
          <cell r="X105">
            <v>0</v>
          </cell>
        </row>
        <row r="106">
          <cell r="B106" t="str">
            <v xml:space="preserve">   Discount %</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row>
        <row r="107">
          <cell r="B107" t="str">
            <v>Net Cost of aducanumab ($)</v>
          </cell>
          <cell r="C107">
            <v>0</v>
          </cell>
          <cell r="D107">
            <v>0</v>
          </cell>
          <cell r="E107">
            <v>0</v>
          </cell>
          <cell r="F107">
            <v>0</v>
          </cell>
          <cell r="G107">
            <v>1500</v>
          </cell>
          <cell r="H107">
            <v>1500</v>
          </cell>
          <cell r="I107">
            <v>1485</v>
          </cell>
          <cell r="J107">
            <v>1470.15</v>
          </cell>
          <cell r="K107">
            <v>1455.4485</v>
          </cell>
          <cell r="L107">
            <v>1440.8940149999999</v>
          </cell>
          <cell r="M107">
            <v>1426.4850748499998</v>
          </cell>
          <cell r="N107">
            <v>1412.2202241014998</v>
          </cell>
          <cell r="O107">
            <v>1398.0980218604848</v>
          </cell>
          <cell r="P107">
            <v>1384.11704164188</v>
          </cell>
          <cell r="Q107">
            <v>1370.2758712254611</v>
          </cell>
          <cell r="R107">
            <v>1356.5731125132065</v>
          </cell>
          <cell r="S107">
            <v>0</v>
          </cell>
          <cell r="T107">
            <v>0</v>
          </cell>
          <cell r="U107">
            <v>0</v>
          </cell>
          <cell r="V107">
            <v>0</v>
          </cell>
          <cell r="W107">
            <v>0</v>
          </cell>
          <cell r="X107">
            <v>0</v>
          </cell>
        </row>
        <row r="108">
          <cell r="B108" t="str">
            <v>Compliance (%)</v>
          </cell>
          <cell r="C108">
            <v>0</v>
          </cell>
          <cell r="D108">
            <v>0</v>
          </cell>
          <cell r="E108">
            <v>0</v>
          </cell>
          <cell r="F108">
            <v>0</v>
          </cell>
          <cell r="G108">
            <v>0.8</v>
          </cell>
          <cell r="H108">
            <v>0.8</v>
          </cell>
          <cell r="I108">
            <v>0.8</v>
          </cell>
          <cell r="J108">
            <v>0.8</v>
          </cell>
          <cell r="K108">
            <v>0.8</v>
          </cell>
          <cell r="L108">
            <v>0.8</v>
          </cell>
          <cell r="M108">
            <v>0.8</v>
          </cell>
          <cell r="N108">
            <v>0.8</v>
          </cell>
          <cell r="O108">
            <v>0.8</v>
          </cell>
          <cell r="P108">
            <v>0.8</v>
          </cell>
          <cell r="Q108">
            <v>0.8</v>
          </cell>
          <cell r="R108">
            <v>0.8</v>
          </cell>
          <cell r="S108">
            <v>0</v>
          </cell>
          <cell r="T108">
            <v>0</v>
          </cell>
          <cell r="U108">
            <v>0</v>
          </cell>
          <cell r="V108">
            <v>0</v>
          </cell>
          <cell r="W108">
            <v>0</v>
          </cell>
          <cell r="X108">
            <v>0</v>
          </cell>
        </row>
        <row r="109">
          <cell r="B109" t="str">
            <v>Number of Months of therapy</v>
          </cell>
          <cell r="C109">
            <v>0</v>
          </cell>
          <cell r="D109">
            <v>0</v>
          </cell>
          <cell r="E109">
            <v>0</v>
          </cell>
          <cell r="F109">
            <v>0</v>
          </cell>
          <cell r="G109">
            <v>0</v>
          </cell>
          <cell r="H109">
            <v>0</v>
          </cell>
          <cell r="I109">
            <v>1.5</v>
          </cell>
          <cell r="J109">
            <v>5</v>
          </cell>
          <cell r="K109">
            <v>6.5</v>
          </cell>
          <cell r="L109">
            <v>7.5</v>
          </cell>
          <cell r="M109">
            <v>8.5</v>
          </cell>
          <cell r="N109">
            <v>9.5</v>
          </cell>
          <cell r="O109">
            <v>10</v>
          </cell>
          <cell r="P109">
            <v>10.5</v>
          </cell>
          <cell r="Q109">
            <v>11</v>
          </cell>
          <cell r="R109">
            <v>11</v>
          </cell>
          <cell r="S109">
            <v>0</v>
          </cell>
          <cell r="T109">
            <v>0</v>
          </cell>
          <cell r="U109">
            <v>0</v>
          </cell>
          <cell r="V109">
            <v>0</v>
          </cell>
          <cell r="W109">
            <v>0</v>
          </cell>
          <cell r="X109">
            <v>0</v>
          </cell>
        </row>
        <row r="110">
          <cell r="B110" t="str">
            <v>Annual cost of aducanumab</v>
          </cell>
          <cell r="C110">
            <v>0</v>
          </cell>
          <cell r="D110">
            <v>0</v>
          </cell>
          <cell r="E110">
            <v>0</v>
          </cell>
          <cell r="F110">
            <v>0</v>
          </cell>
          <cell r="G110">
            <v>0</v>
          </cell>
          <cell r="H110">
            <v>0</v>
          </cell>
          <cell r="I110">
            <v>1782.0000000000002</v>
          </cell>
          <cell r="J110">
            <v>5880.6</v>
          </cell>
          <cell r="K110">
            <v>7568.3321999999998</v>
          </cell>
          <cell r="L110">
            <v>8645.3640899999991</v>
          </cell>
          <cell r="M110">
            <v>9700.0985089799997</v>
          </cell>
          <cell r="N110">
            <v>10732.873703171399</v>
          </cell>
          <cell r="O110">
            <v>11184.784174883878</v>
          </cell>
          <cell r="P110">
            <v>11626.583149791792</v>
          </cell>
          <cell r="Q110">
            <v>12058.427666784059</v>
          </cell>
          <cell r="R110">
            <v>11937.843390116219</v>
          </cell>
          <cell r="S110">
            <v>0</v>
          </cell>
          <cell r="T110">
            <v>0</v>
          </cell>
          <cell r="U110">
            <v>0</v>
          </cell>
          <cell r="V110">
            <v>0</v>
          </cell>
          <cell r="W110">
            <v>0</v>
          </cell>
          <cell r="X110">
            <v>0</v>
          </cell>
        </row>
        <row r="111">
          <cell r="B111" t="str">
            <v>Total ROW aducanumab sales ($mn)</v>
          </cell>
          <cell r="C111">
            <v>0</v>
          </cell>
          <cell r="D111">
            <v>0</v>
          </cell>
          <cell r="E111">
            <v>0</v>
          </cell>
          <cell r="F111">
            <v>0</v>
          </cell>
          <cell r="G111">
            <v>0</v>
          </cell>
          <cell r="H111">
            <v>0</v>
          </cell>
          <cell r="I111">
            <v>17.484025482717708</v>
          </cell>
          <cell r="J111">
            <v>177.32432935840347</v>
          </cell>
          <cell r="K111">
            <v>467.62691074947548</v>
          </cell>
          <cell r="L111">
            <v>864.93694669578895</v>
          </cell>
          <cell r="M111">
            <v>1410.1485630403724</v>
          </cell>
          <cell r="N111">
            <v>1938.5484629111388</v>
          </cell>
          <cell r="O111">
            <v>2292.601846205218</v>
          </cell>
          <cell r="P111">
            <v>2529.9487505031466</v>
          </cell>
          <cell r="Q111">
            <v>2718.6134265994765</v>
          </cell>
          <cell r="R111">
            <v>2723.8228671843067</v>
          </cell>
          <cell r="S111">
            <v>0</v>
          </cell>
          <cell r="T111">
            <v>0</v>
          </cell>
          <cell r="U111">
            <v>0</v>
          </cell>
          <cell r="V111">
            <v>0</v>
          </cell>
          <cell r="W111">
            <v>0</v>
          </cell>
          <cell r="X111">
            <v>0</v>
          </cell>
        </row>
        <row r="112">
          <cell r="B112" t="str">
            <v xml:space="preserve">  % growth</v>
          </cell>
          <cell r="C112">
            <v>0</v>
          </cell>
          <cell r="D112">
            <v>0</v>
          </cell>
          <cell r="E112">
            <v>0</v>
          </cell>
          <cell r="F112">
            <v>0</v>
          </cell>
          <cell r="G112">
            <v>0</v>
          </cell>
          <cell r="H112">
            <v>0</v>
          </cell>
          <cell r="I112">
            <v>0</v>
          </cell>
          <cell r="J112">
            <v>9.1420768079800503</v>
          </cell>
          <cell r="K112">
            <v>1.6371277559117097</v>
          </cell>
          <cell r="L112">
            <v>0.84963039297617904</v>
          </cell>
          <cell r="M112">
            <v>0.63034839525284192</v>
          </cell>
          <cell r="N112">
            <v>0.37471222091061218</v>
          </cell>
          <cell r="O112">
            <v>0.18263839675299809</v>
          </cell>
          <cell r="P112">
            <v>0.10352731098546064</v>
          </cell>
          <cell r="Q112">
            <v>7.4572528814589312E-2</v>
          </cell>
          <cell r="R112">
            <v>1.9162123359870442E-3</v>
          </cell>
          <cell r="S112">
            <v>0</v>
          </cell>
          <cell r="T112">
            <v>0</v>
          </cell>
          <cell r="U112" t="str">
            <v>WW peak sales (no adjustment factor)</v>
          </cell>
          <cell r="V112">
            <v>0</v>
          </cell>
          <cell r="W112">
            <v>0</v>
          </cell>
          <cell r="X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V113">
            <v>0</v>
          </cell>
          <cell r="W113">
            <v>0</v>
          </cell>
          <cell r="X113">
            <v>0</v>
          </cell>
        </row>
        <row r="114">
          <cell r="B114" t="str">
            <v>WW Aducanumab Revenues ($mn)</v>
          </cell>
          <cell r="C114">
            <v>0</v>
          </cell>
          <cell r="D114">
            <v>0</v>
          </cell>
          <cell r="E114">
            <v>0</v>
          </cell>
          <cell r="F114">
            <v>0</v>
          </cell>
          <cell r="G114">
            <v>0</v>
          </cell>
          <cell r="H114">
            <v>120.16150852215877</v>
          </cell>
          <cell r="I114">
            <v>1346.9115145191809</v>
          </cell>
          <cell r="J114">
            <v>3934.9371260247472</v>
          </cell>
          <cell r="K114">
            <v>7602.3051674398303</v>
          </cell>
          <cell r="L114">
            <v>11377.942577231544</v>
          </cell>
          <cell r="M114">
            <v>14624.421381198812</v>
          </cell>
          <cell r="N114">
            <v>17051.559361250471</v>
          </cell>
          <cell r="O114">
            <v>18687.955506192062</v>
          </cell>
          <cell r="P114">
            <v>19473.254266026623</v>
          </cell>
          <cell r="Q114">
            <v>20081.509203728503</v>
          </cell>
          <cell r="R114">
            <v>20424.3786381711</v>
          </cell>
          <cell r="S114">
            <v>0</v>
          </cell>
          <cell r="T114">
            <v>0</v>
          </cell>
          <cell r="U114" t="str">
            <v>$20.4bn</v>
          </cell>
          <cell r="V114">
            <v>0</v>
          </cell>
          <cell r="W114">
            <v>0</v>
          </cell>
          <cell r="X114">
            <v>0</v>
          </cell>
        </row>
        <row r="115">
          <cell r="B115" t="str">
            <v xml:space="preserve">  % growth</v>
          </cell>
          <cell r="C115">
            <v>0</v>
          </cell>
          <cell r="D115">
            <v>0</v>
          </cell>
          <cell r="E115">
            <v>0</v>
          </cell>
          <cell r="F115">
            <v>0</v>
          </cell>
          <cell r="G115">
            <v>0</v>
          </cell>
          <cell r="H115">
            <v>0</v>
          </cell>
          <cell r="I115">
            <v>10.209176142048843</v>
          </cell>
          <cell r="J115">
            <v>1.9214518426842888</v>
          </cell>
          <cell r="K115">
            <v>0.93200168743738621</v>
          </cell>
          <cell r="L115">
            <v>0.49664375825933949</v>
          </cell>
          <cell r="M115">
            <v>0.28533091830361412</v>
          </cell>
          <cell r="N115">
            <v>0.16596471865697149</v>
          </cell>
          <cell r="O115">
            <v>9.59675364741297E-2</v>
          </cell>
          <cell r="P115">
            <v>4.2021651837428564E-2</v>
          </cell>
          <cell r="Q115">
            <v>3.1235402639560483E-2</v>
          </cell>
          <cell r="R115">
            <v>1.7073887772286467E-2</v>
          </cell>
          <cell r="S115">
            <v>0</v>
          </cell>
          <cell r="T115">
            <v>0</v>
          </cell>
          <cell r="U115">
            <v>0</v>
          </cell>
          <cell r="V115">
            <v>0</v>
          </cell>
          <cell r="W115">
            <v>0</v>
          </cell>
          <cell r="X115">
            <v>0</v>
          </cell>
        </row>
        <row r="116">
          <cell r="S116">
            <v>0</v>
          </cell>
          <cell r="T116">
            <v>0</v>
          </cell>
          <cell r="U116">
            <v>0</v>
          </cell>
          <cell r="V116">
            <v>0</v>
          </cell>
          <cell r="W116">
            <v>0</v>
          </cell>
          <cell r="X116">
            <v>0</v>
          </cell>
        </row>
        <row r="117">
          <cell r="B117" t="str">
            <v>Biogen's share of Royalties to Neurimmune</v>
          </cell>
          <cell r="C117">
            <v>0</v>
          </cell>
          <cell r="D117">
            <v>0</v>
          </cell>
          <cell r="E117">
            <v>0</v>
          </cell>
          <cell r="F117">
            <v>0</v>
          </cell>
          <cell r="G117">
            <v>0</v>
          </cell>
          <cell r="H117">
            <v>12.496796886304512</v>
          </cell>
          <cell r="I117">
            <v>140.07879750999481</v>
          </cell>
          <cell r="J117">
            <v>424.97320961067277</v>
          </cell>
          <cell r="K117">
            <v>851.45817875326111</v>
          </cell>
          <cell r="L117">
            <v>1319.8413389588591</v>
          </cell>
          <cell r="M117">
            <v>1754.9305657438574</v>
          </cell>
          <cell r="N117">
            <v>2114.3933607950585</v>
          </cell>
          <cell r="O117">
            <v>2392.0583047925838</v>
          </cell>
          <cell r="P117">
            <v>2492.5765460514076</v>
          </cell>
          <cell r="Q117">
            <v>2570.4331780772486</v>
          </cell>
          <cell r="R117">
            <v>2614.3204656859007</v>
          </cell>
          <cell r="S117">
            <v>0</v>
          </cell>
          <cell r="T117">
            <v>0</v>
          </cell>
          <cell r="U117">
            <v>0</v>
          </cell>
          <cell r="V117">
            <v>0</v>
          </cell>
          <cell r="W117">
            <v>0</v>
          </cell>
          <cell r="X117">
            <v>0</v>
          </cell>
        </row>
        <row r="118">
          <cell r="B118" t="str">
            <v xml:space="preserve">  % growth</v>
          </cell>
          <cell r="C118">
            <v>0</v>
          </cell>
          <cell r="D118">
            <v>0</v>
          </cell>
          <cell r="E118">
            <v>0</v>
          </cell>
          <cell r="F118">
            <v>0</v>
          </cell>
          <cell r="G118">
            <v>0</v>
          </cell>
          <cell r="H118">
            <v>0.10400000000000001</v>
          </cell>
          <cell r="I118">
            <v>0.10400000000000001</v>
          </cell>
          <cell r="J118">
            <v>0.10800000000000001</v>
          </cell>
          <cell r="K118">
            <v>0.11200000000000002</v>
          </cell>
          <cell r="L118">
            <v>0.11599999999999999</v>
          </cell>
          <cell r="M118">
            <v>0.12</v>
          </cell>
          <cell r="N118">
            <v>0.124</v>
          </cell>
          <cell r="O118">
            <v>0.128</v>
          </cell>
          <cell r="P118">
            <v>0.128</v>
          </cell>
          <cell r="Q118">
            <v>0.128</v>
          </cell>
          <cell r="R118">
            <v>0.128</v>
          </cell>
          <cell r="S118">
            <v>0</v>
          </cell>
          <cell r="T118">
            <v>0</v>
          </cell>
          <cell r="U118">
            <v>0</v>
          </cell>
          <cell r="V118">
            <v>0</v>
          </cell>
          <cell r="W118">
            <v>0</v>
          </cell>
          <cell r="X118">
            <v>0</v>
          </cell>
        </row>
        <row r="119">
          <cell r="S119">
            <v>0</v>
          </cell>
          <cell r="T119">
            <v>0</v>
          </cell>
          <cell r="U119">
            <v>0</v>
          </cell>
          <cell r="V119">
            <v>0</v>
          </cell>
          <cell r="W119">
            <v>0</v>
          </cell>
          <cell r="X119">
            <v>0</v>
          </cell>
        </row>
        <row r="120">
          <cell r="B120" t="str">
            <v>Biogen revenues booked (US, EU, ROW)</v>
          </cell>
          <cell r="C120">
            <v>0</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row>
        <row r="121">
          <cell r="B121" t="str">
            <v>WW Aducanumab revenues Booked by Biogen</v>
          </cell>
          <cell r="C121">
            <v>0</v>
          </cell>
          <cell r="D121">
            <v>0</v>
          </cell>
          <cell r="E121">
            <v>0</v>
          </cell>
          <cell r="F121">
            <v>0</v>
          </cell>
          <cell r="G121">
            <v>0</v>
          </cell>
          <cell r="H121">
            <v>114.944167848681</v>
          </cell>
          <cell r="I121">
            <v>1267.8844553380131</v>
          </cell>
          <cell r="J121">
            <v>3686.0427468842054</v>
          </cell>
          <cell r="K121">
            <v>7091.3513975986853</v>
          </cell>
          <cell r="L121">
            <v>10576.092481537091</v>
          </cell>
          <cell r="M121">
            <v>13564.263608601026</v>
          </cell>
          <cell r="N121">
            <v>15740.181173098947</v>
          </cell>
          <cell r="O121">
            <v>17200.698802334984</v>
          </cell>
          <cell r="P121">
            <v>17936.347157607084</v>
          </cell>
          <cell r="Q121">
            <v>18527.233823677085</v>
          </cell>
          <cell r="R121">
            <v>18879.001968215969</v>
          </cell>
          <cell r="S121">
            <v>0</v>
          </cell>
          <cell r="T121">
            <v>0</v>
          </cell>
          <cell r="U121">
            <v>0</v>
          </cell>
          <cell r="V121">
            <v>0</v>
          </cell>
          <cell r="W121">
            <v>0</v>
          </cell>
          <cell r="X121">
            <v>0</v>
          </cell>
        </row>
        <row r="122">
          <cell r="R122">
            <v>0</v>
          </cell>
        </row>
        <row r="123">
          <cell r="B123">
            <v>0</v>
          </cell>
        </row>
        <row r="124">
          <cell r="G124">
            <v>0</v>
          </cell>
          <cell r="H124">
            <v>0</v>
          </cell>
          <cell r="I124">
            <v>0</v>
          </cell>
          <cell r="J124">
            <v>0</v>
          </cell>
          <cell r="K124">
            <v>0</v>
          </cell>
          <cell r="L124">
            <v>0</v>
          </cell>
          <cell r="M124">
            <v>0</v>
          </cell>
          <cell r="N124">
            <v>0</v>
          </cell>
          <cell r="O124">
            <v>0</v>
          </cell>
          <cell r="P124">
            <v>0</v>
          </cell>
          <cell r="Q124">
            <v>0</v>
          </cell>
          <cell r="R124">
            <v>0</v>
          </cell>
        </row>
        <row r="125">
          <cell r="B125" t="str">
            <v>Source: Company data, BMO estimates</v>
          </cell>
        </row>
        <row r="128">
          <cell r="B128" t="str">
            <v>Aducanumab P&amp;L UNITED STATES</v>
          </cell>
          <cell r="C128">
            <v>2015</v>
          </cell>
          <cell r="D128">
            <v>2016</v>
          </cell>
          <cell r="E128" t="str">
            <v>2017E</v>
          </cell>
          <cell r="F128" t="str">
            <v>2018E</v>
          </cell>
          <cell r="G128" t="str">
            <v>2019E</v>
          </cell>
          <cell r="H128" t="str">
            <v>2020E</v>
          </cell>
          <cell r="I128" t="str">
            <v>2021E</v>
          </cell>
          <cell r="J128" t="str">
            <v>2022E</v>
          </cell>
          <cell r="K128" t="str">
            <v>2023E</v>
          </cell>
          <cell r="L128" t="str">
            <v>2024E</v>
          </cell>
          <cell r="M128" t="str">
            <v>2025E</v>
          </cell>
          <cell r="N128" t="str">
            <v>2026E</v>
          </cell>
          <cell r="O128" t="str">
            <v>2027E</v>
          </cell>
          <cell r="P128" t="str">
            <v>2028E</v>
          </cell>
          <cell r="Q128" t="str">
            <v>2029E</v>
          </cell>
          <cell r="R128" t="str">
            <v>2030E</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row>
        <row r="129">
          <cell r="B129" t="str">
            <v>Aducanumab US Sales</v>
          </cell>
          <cell r="C129">
            <v>0</v>
          </cell>
          <cell r="D129">
            <v>0</v>
          </cell>
          <cell r="E129">
            <v>0</v>
          </cell>
          <cell r="F129">
            <v>0</v>
          </cell>
          <cell r="G129">
            <v>0</v>
          </cell>
          <cell r="H129">
            <v>91.735312499157914</v>
          </cell>
          <cell r="I129">
            <v>858.26360986975328</v>
          </cell>
          <cell r="J129">
            <v>2176.8952667769222</v>
          </cell>
          <cell r="K129">
            <v>3767.6902259312083</v>
          </cell>
          <cell r="L129">
            <v>5279.6858555674571</v>
          </cell>
          <cell r="M129">
            <v>6512.5855373257345</v>
          </cell>
          <cell r="N129">
            <v>7206.7189702158566</v>
          </cell>
          <cell r="O129">
            <v>7678.0249523521188</v>
          </cell>
          <cell r="P129">
            <v>8089.4705833269309</v>
          </cell>
          <cell r="Q129">
            <v>8524.2888705694058</v>
          </cell>
          <cell r="R129">
            <v>8902.3186210944859</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row>
        <row r="130">
          <cell r="B130" t="str">
            <v>Growth</v>
          </cell>
          <cell r="C130">
            <v>0</v>
          </cell>
          <cell r="D130">
            <v>0</v>
          </cell>
          <cell r="E130">
            <v>0</v>
          </cell>
          <cell r="F130">
            <v>0</v>
          </cell>
          <cell r="G130">
            <v>0</v>
          </cell>
          <cell r="H130">
            <v>0</v>
          </cell>
          <cell r="I130">
            <v>8.3558694736842121</v>
          </cell>
          <cell r="J130">
            <v>1.5363946947573361</v>
          </cell>
          <cell r="K130">
            <v>0.73076320364717984</v>
          </cell>
          <cell r="L130">
            <v>0.40130571755339828</v>
          </cell>
          <cell r="M130">
            <v>0.23351762121569752</v>
          </cell>
          <cell r="N130">
            <v>0.10658338825829139</v>
          </cell>
          <cell r="O130">
            <v>6.5398135279603586E-2</v>
          </cell>
          <cell r="P130">
            <v>5.3587430820834836E-2</v>
          </cell>
          <cell r="Q130">
            <v>5.3751142644448358E-2</v>
          </cell>
          <cell r="R130">
            <v>4.4347365072322953E-2</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row>
        <row r="131">
          <cell r="B131" t="str">
            <v>Cost of Sales</v>
          </cell>
          <cell r="C131">
            <v>0</v>
          </cell>
          <cell r="G131">
            <v>0</v>
          </cell>
          <cell r="H131">
            <v>9.1735312499157828</v>
          </cell>
          <cell r="I131">
            <v>85.82636098697526</v>
          </cell>
          <cell r="J131">
            <v>217.68952667769213</v>
          </cell>
          <cell r="K131">
            <v>376.76902259312055</v>
          </cell>
          <cell r="L131">
            <v>527.96858555674589</v>
          </cell>
          <cell r="M131">
            <v>651.25855373257309</v>
          </cell>
          <cell r="N131">
            <v>720.67189702158521</v>
          </cell>
          <cell r="O131">
            <v>767.80249523521161</v>
          </cell>
          <cell r="P131">
            <v>808.9470583326929</v>
          </cell>
          <cell r="Q131">
            <v>852.42888705694077</v>
          </cell>
          <cell r="R131">
            <v>890.23186210944823</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row>
        <row r="132">
          <cell r="B132" t="str">
            <v>Gross Margin</v>
          </cell>
          <cell r="C132">
            <v>0</v>
          </cell>
          <cell r="G132">
            <v>0</v>
          </cell>
          <cell r="H132">
            <v>0.9</v>
          </cell>
          <cell r="I132">
            <v>0.9</v>
          </cell>
          <cell r="J132">
            <v>0.9</v>
          </cell>
          <cell r="K132">
            <v>0.9</v>
          </cell>
          <cell r="L132">
            <v>0.9</v>
          </cell>
          <cell r="M132">
            <v>0.9</v>
          </cell>
          <cell r="N132">
            <v>0.9</v>
          </cell>
          <cell r="O132">
            <v>0.9</v>
          </cell>
          <cell r="P132">
            <v>0.9</v>
          </cell>
          <cell r="Q132">
            <v>0.9</v>
          </cell>
          <cell r="R132">
            <v>0.9</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row>
        <row r="133">
          <cell r="B133" t="str">
            <v>Gross Profit</v>
          </cell>
          <cell r="C133">
            <v>0</v>
          </cell>
          <cell r="G133">
            <v>0</v>
          </cell>
          <cell r="H133">
            <v>82.561781249242131</v>
          </cell>
          <cell r="I133">
            <v>772.43724888277802</v>
          </cell>
          <cell r="J133">
            <v>1959.2057400992301</v>
          </cell>
          <cell r="K133">
            <v>3390.9212033380877</v>
          </cell>
          <cell r="L133">
            <v>4751.7172700107112</v>
          </cell>
          <cell r="M133">
            <v>5861.3269835931615</v>
          </cell>
          <cell r="N133">
            <v>6486.0470731942714</v>
          </cell>
          <cell r="O133">
            <v>6910.2224571169072</v>
          </cell>
          <cell r="P133">
            <v>7280.523524994238</v>
          </cell>
          <cell r="Q133">
            <v>7671.8599835124651</v>
          </cell>
          <cell r="R133">
            <v>8012.0867589850377</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row>
        <row r="134">
          <cell r="B134" t="str">
            <v>Other</v>
          </cell>
          <cell r="C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row>
        <row r="135">
          <cell r="B135" t="str">
            <v>Aducanumab Operating Profit</v>
          </cell>
          <cell r="C135">
            <v>0</v>
          </cell>
          <cell r="G135">
            <v>0</v>
          </cell>
          <cell r="H135">
            <v>82.561781249242131</v>
          </cell>
          <cell r="I135">
            <v>772.43724888277802</v>
          </cell>
          <cell r="J135">
            <v>1959.2057400992301</v>
          </cell>
          <cell r="K135">
            <v>3390.9212033380877</v>
          </cell>
          <cell r="L135">
            <v>4751.7172700107112</v>
          </cell>
          <cell r="M135">
            <v>5861.3269835931615</v>
          </cell>
          <cell r="N135">
            <v>6486.0470731942714</v>
          </cell>
          <cell r="O135">
            <v>6910.2224571169072</v>
          </cell>
          <cell r="P135">
            <v>7280.523524994238</v>
          </cell>
          <cell r="Q135">
            <v>7671.8599835124651</v>
          </cell>
          <cell r="R135">
            <v>8012.0867589850377</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row>
        <row r="136">
          <cell r="B136" t="str">
            <v>Growth</v>
          </cell>
          <cell r="C136">
            <v>0</v>
          </cell>
          <cell r="G136">
            <v>0</v>
          </cell>
          <cell r="H136">
            <v>0</v>
          </cell>
          <cell r="I136">
            <v>8.3558694736842121</v>
          </cell>
          <cell r="J136">
            <v>1.5363946947573357</v>
          </cell>
          <cell r="K136">
            <v>0.73076320364718006</v>
          </cell>
          <cell r="L136">
            <v>0.40130571755339806</v>
          </cell>
          <cell r="M136">
            <v>0.23351762121569775</v>
          </cell>
          <cell r="N136">
            <v>0.10658338825829139</v>
          </cell>
          <cell r="O136">
            <v>6.5398135279603586E-2</v>
          </cell>
          <cell r="P136">
            <v>5.3587430820834614E-2</v>
          </cell>
          <cell r="Q136">
            <v>5.3751142644448358E-2</v>
          </cell>
          <cell r="R136">
            <v>4.4347365072322953E-2</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row>
        <row r="137">
          <cell r="B137" t="str">
            <v>BIIB's portion of profits</v>
          </cell>
          <cell r="C137">
            <v>0</v>
          </cell>
          <cell r="D137">
            <v>0</v>
          </cell>
          <cell r="E137">
            <v>0</v>
          </cell>
          <cell r="F137">
            <v>0</v>
          </cell>
          <cell r="G137">
            <v>0</v>
          </cell>
          <cell r="H137">
            <v>45.408979687083175</v>
          </cell>
          <cell r="I137">
            <v>424.84048688552792</v>
          </cell>
          <cell r="J137">
            <v>1077.5631570545765</v>
          </cell>
          <cell r="K137">
            <v>1865.0066618359483</v>
          </cell>
          <cell r="L137">
            <v>2613.4444985058913</v>
          </cell>
          <cell r="M137">
            <v>3223.7298409762388</v>
          </cell>
          <cell r="N137">
            <v>3567.3258902568496</v>
          </cell>
          <cell r="O137">
            <v>3800.6223514142994</v>
          </cell>
          <cell r="P137">
            <v>4004.2879387468311</v>
          </cell>
          <cell r="Q137">
            <v>4219.5229909318559</v>
          </cell>
          <cell r="R137">
            <v>4406.6477174417714</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row>
        <row r="138">
          <cell r="B138" t="str">
            <v>Profit to Eisai</v>
          </cell>
          <cell r="C138">
            <v>0</v>
          </cell>
          <cell r="D138">
            <v>0</v>
          </cell>
          <cell r="E138">
            <v>0</v>
          </cell>
          <cell r="F138">
            <v>0</v>
          </cell>
          <cell r="G138">
            <v>0</v>
          </cell>
          <cell r="H138">
            <v>37.152801562158956</v>
          </cell>
          <cell r="I138">
            <v>347.5967619972501</v>
          </cell>
          <cell r="J138">
            <v>881.64258304465352</v>
          </cell>
          <cell r="K138">
            <v>1525.9145415021394</v>
          </cell>
          <cell r="L138">
            <v>2138.27277150482</v>
          </cell>
          <cell r="M138">
            <v>2637.5971426169226</v>
          </cell>
          <cell r="N138">
            <v>2918.7211829374219</v>
          </cell>
          <cell r="O138">
            <v>3109.6001057026078</v>
          </cell>
          <cell r="P138">
            <v>3276.2355862474069</v>
          </cell>
          <cell r="Q138">
            <v>3452.3369925806091</v>
          </cell>
          <cell r="R138">
            <v>3605.4390415432663</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row>
        <row r="139">
          <cell r="B139" t="str">
            <v>profit share(% to BIIB)</v>
          </cell>
          <cell r="C139">
            <v>0</v>
          </cell>
          <cell r="D139">
            <v>0</v>
          </cell>
          <cell r="E139">
            <v>0</v>
          </cell>
          <cell r="F139">
            <v>0</v>
          </cell>
          <cell r="G139">
            <v>0</v>
          </cell>
          <cell r="H139">
            <v>0.55000000000000004</v>
          </cell>
          <cell r="I139">
            <v>0.55000000000000004</v>
          </cell>
          <cell r="J139">
            <v>0.55000000000000004</v>
          </cell>
          <cell r="K139">
            <v>0.55000000000000004</v>
          </cell>
          <cell r="L139">
            <v>0.55000000000000004</v>
          </cell>
          <cell r="M139">
            <v>0.55000000000000004</v>
          </cell>
          <cell r="N139">
            <v>0.55000000000000004</v>
          </cell>
          <cell r="O139">
            <v>0.55000000000000004</v>
          </cell>
          <cell r="P139">
            <v>0.55000000000000004</v>
          </cell>
          <cell r="Q139">
            <v>0.55000000000000004</v>
          </cell>
          <cell r="R139">
            <v>0.55000000000000004</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row>
        <row r="140">
          <cell r="B140">
            <v>0</v>
          </cell>
          <cell r="C140">
            <v>0</v>
          </cell>
          <cell r="O140">
            <v>0</v>
          </cell>
          <cell r="T140">
            <v>0</v>
          </cell>
          <cell r="Y140">
            <v>0</v>
          </cell>
          <cell r="AD140">
            <v>0</v>
          </cell>
        </row>
        <row r="141">
          <cell r="B141" t="str">
            <v>Aducanumab P&amp;L Europe</v>
          </cell>
          <cell r="C141">
            <v>2015</v>
          </cell>
          <cell r="D141">
            <v>2016</v>
          </cell>
          <cell r="E141" t="str">
            <v>2017E</v>
          </cell>
          <cell r="F141" t="str">
            <v>2018E</v>
          </cell>
          <cell r="G141" t="str">
            <v>2019E</v>
          </cell>
          <cell r="H141" t="str">
            <v>2020E</v>
          </cell>
          <cell r="I141" t="str">
            <v>2021E</v>
          </cell>
          <cell r="J141" t="str">
            <v>2022E</v>
          </cell>
          <cell r="K141" t="str">
            <v>2023E</v>
          </cell>
          <cell r="L141" t="str">
            <v>2024E</v>
          </cell>
          <cell r="M141" t="str">
            <v>2025E</v>
          </cell>
          <cell r="N141" t="str">
            <v>2026E</v>
          </cell>
          <cell r="O141" t="str">
            <v>2027E</v>
          </cell>
          <cell r="P141" t="str">
            <v>2028E</v>
          </cell>
          <cell r="Q141" t="str">
            <v>2029E</v>
          </cell>
          <cell r="R141" t="str">
            <v>2030E</v>
          </cell>
          <cell r="Z141">
            <v>0</v>
          </cell>
          <cell r="AE141">
            <v>0</v>
          </cell>
        </row>
        <row r="142">
          <cell r="B142" t="str">
            <v>Aducanumab EU Sales</v>
          </cell>
          <cell r="C142">
            <v>0</v>
          </cell>
          <cell r="D142">
            <v>0</v>
          </cell>
          <cell r="E142">
            <v>0</v>
          </cell>
          <cell r="F142">
            <v>0</v>
          </cell>
          <cell r="G142">
            <v>0</v>
          </cell>
          <cell r="H142">
            <v>23.208855349523088</v>
          </cell>
          <cell r="I142">
            <v>392.13681998554205</v>
          </cell>
          <cell r="J142">
            <v>1331.8231507488799</v>
          </cell>
          <cell r="K142">
            <v>2856.0342609180016</v>
          </cell>
          <cell r="L142">
            <v>4431.4696792738441</v>
          </cell>
          <cell r="M142">
            <v>5641.5295082349185</v>
          </cell>
          <cell r="N142">
            <v>6594.9137399719511</v>
          </cell>
          <cell r="O142">
            <v>7230.07200377765</v>
          </cell>
          <cell r="P142">
            <v>7316.9278237770077</v>
          </cell>
          <cell r="Q142">
            <v>7284.3315265082028</v>
          </cell>
          <cell r="R142">
            <v>7252.860479937176</v>
          </cell>
        </row>
        <row r="143">
          <cell r="B143" t="str">
            <v>Growth</v>
          </cell>
          <cell r="C143">
            <v>0</v>
          </cell>
          <cell r="D143">
            <v>0</v>
          </cell>
          <cell r="E143">
            <v>0</v>
          </cell>
          <cell r="F143">
            <v>0</v>
          </cell>
          <cell r="G143">
            <v>0</v>
          </cell>
          <cell r="H143">
            <v>0</v>
          </cell>
          <cell r="I143">
            <v>15.895999999999997</v>
          </cell>
          <cell r="J143">
            <v>2.3963226171875007</v>
          </cell>
          <cell r="K143">
            <v>1.1444545841631171</v>
          </cell>
          <cell r="L143">
            <v>0.55161642838607183</v>
          </cell>
          <cell r="M143">
            <v>0.27306061341693733</v>
          </cell>
          <cell r="N143">
            <v>0.168993928037668</v>
          </cell>
          <cell r="O143">
            <v>9.6310321688665601E-2</v>
          </cell>
          <cell r="P143">
            <v>1.2013133472803084E-2</v>
          </cell>
          <cell r="Q143">
            <v>-4.454915786223923E-3</v>
          </cell>
          <cell r="R143">
            <v>-4.3203753778231491E-3</v>
          </cell>
        </row>
        <row r="144">
          <cell r="B144" t="str">
            <v>Cost of Sales</v>
          </cell>
          <cell r="C144">
            <v>0</v>
          </cell>
          <cell r="D144">
            <v>0</v>
          </cell>
          <cell r="E144">
            <v>0</v>
          </cell>
          <cell r="F144">
            <v>0</v>
          </cell>
          <cell r="G144">
            <v>0</v>
          </cell>
          <cell r="H144">
            <v>2.320885534952307</v>
          </cell>
          <cell r="I144">
            <v>39.213681998554193</v>
          </cell>
          <cell r="J144">
            <v>133.18231507488804</v>
          </cell>
          <cell r="K144">
            <v>285.60342609179997</v>
          </cell>
          <cell r="L144">
            <v>443.14696792738414</v>
          </cell>
          <cell r="M144">
            <v>564.15295082349166</v>
          </cell>
          <cell r="N144">
            <v>659.4913739971953</v>
          </cell>
          <cell r="O144">
            <v>723.007200377765</v>
          </cell>
          <cell r="P144">
            <v>731.6927823777005</v>
          </cell>
          <cell r="Q144">
            <v>728.43315265082038</v>
          </cell>
          <cell r="R144">
            <v>725.28604799371715</v>
          </cell>
        </row>
        <row r="145">
          <cell r="B145" t="str">
            <v>Gross Margin</v>
          </cell>
          <cell r="C145">
            <v>0</v>
          </cell>
          <cell r="D145">
            <v>0</v>
          </cell>
          <cell r="E145">
            <v>0</v>
          </cell>
          <cell r="F145">
            <v>0</v>
          </cell>
          <cell r="G145">
            <v>0</v>
          </cell>
          <cell r="H145">
            <v>0.9</v>
          </cell>
          <cell r="I145">
            <v>0.9</v>
          </cell>
          <cell r="J145">
            <v>0.9</v>
          </cell>
          <cell r="K145">
            <v>0.9</v>
          </cell>
          <cell r="L145">
            <v>0.9</v>
          </cell>
          <cell r="M145">
            <v>0.9</v>
          </cell>
          <cell r="N145">
            <v>0.9</v>
          </cell>
          <cell r="O145">
            <v>0.9</v>
          </cell>
          <cell r="P145">
            <v>0.9</v>
          </cell>
          <cell r="Q145">
            <v>0.9</v>
          </cell>
          <cell r="R145">
            <v>0.9</v>
          </cell>
        </row>
        <row r="146">
          <cell r="B146" t="str">
            <v>Gross Profit</v>
          </cell>
          <cell r="C146">
            <v>0</v>
          </cell>
          <cell r="D146">
            <v>0</v>
          </cell>
          <cell r="E146">
            <v>0</v>
          </cell>
          <cell r="F146">
            <v>0</v>
          </cell>
          <cell r="G146">
            <v>0</v>
          </cell>
          <cell r="H146">
            <v>20.887969814570781</v>
          </cell>
          <cell r="I146">
            <v>352.92313798698785</v>
          </cell>
          <cell r="J146">
            <v>1198.6408356739919</v>
          </cell>
          <cell r="K146">
            <v>2570.4308348262016</v>
          </cell>
          <cell r="L146">
            <v>3988.32271134646</v>
          </cell>
          <cell r="M146">
            <v>5077.3765574114268</v>
          </cell>
          <cell r="N146">
            <v>5935.4223659747558</v>
          </cell>
          <cell r="O146">
            <v>6507.064803399885</v>
          </cell>
          <cell r="P146">
            <v>6585.2350413993072</v>
          </cell>
          <cell r="Q146">
            <v>6555.8983738573825</v>
          </cell>
          <cell r="R146">
            <v>6527.5744319434589</v>
          </cell>
        </row>
        <row r="147">
          <cell r="B147" t="str">
            <v>Other</v>
          </cell>
          <cell r="C147">
            <v>0</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row>
        <row r="148">
          <cell r="B148" t="str">
            <v>Aducanumab Operating Profit</v>
          </cell>
          <cell r="C148">
            <v>0</v>
          </cell>
          <cell r="D148">
            <v>0</v>
          </cell>
          <cell r="E148">
            <v>0</v>
          </cell>
          <cell r="F148">
            <v>0</v>
          </cell>
          <cell r="G148">
            <v>0</v>
          </cell>
          <cell r="H148">
            <v>20.887969814570781</v>
          </cell>
          <cell r="I148">
            <v>352.92313798698785</v>
          </cell>
          <cell r="J148">
            <v>1198.6408356739919</v>
          </cell>
          <cell r="K148">
            <v>2570.4308348262016</v>
          </cell>
          <cell r="L148">
            <v>3988.32271134646</v>
          </cell>
          <cell r="M148">
            <v>5077.3765574114268</v>
          </cell>
          <cell r="N148">
            <v>5935.4223659747558</v>
          </cell>
          <cell r="O148">
            <v>6507.064803399885</v>
          </cell>
          <cell r="P148">
            <v>6585.2350413993072</v>
          </cell>
          <cell r="Q148">
            <v>6555.8983738573825</v>
          </cell>
          <cell r="R148">
            <v>6527.5744319434589</v>
          </cell>
        </row>
        <row r="149">
          <cell r="B149" t="str">
            <v>Growth</v>
          </cell>
          <cell r="C149">
            <v>0</v>
          </cell>
          <cell r="D149">
            <v>0</v>
          </cell>
          <cell r="E149">
            <v>0</v>
          </cell>
          <cell r="F149">
            <v>0</v>
          </cell>
          <cell r="G149">
            <v>0</v>
          </cell>
          <cell r="H149">
            <v>0</v>
          </cell>
          <cell r="I149">
            <v>15.895999999999997</v>
          </cell>
          <cell r="J149">
            <v>2.3963226171875003</v>
          </cell>
          <cell r="K149">
            <v>1.1444545841631171</v>
          </cell>
          <cell r="L149">
            <v>0.55161642838607183</v>
          </cell>
          <cell r="M149">
            <v>0.27306061341693733</v>
          </cell>
          <cell r="N149">
            <v>0.168993928037668</v>
          </cell>
          <cell r="O149">
            <v>9.6310321688665601E-2</v>
          </cell>
          <cell r="P149">
            <v>1.2013133472803084E-2</v>
          </cell>
          <cell r="Q149">
            <v>-4.454915786223923E-3</v>
          </cell>
          <cell r="R149">
            <v>-4.320375377823038E-3</v>
          </cell>
        </row>
        <row r="150">
          <cell r="B150" t="str">
            <v>BIIB's portion of profits</v>
          </cell>
          <cell r="C150">
            <v>0</v>
          </cell>
          <cell r="D150">
            <v>0</v>
          </cell>
          <cell r="E150">
            <v>0</v>
          </cell>
          <cell r="F150">
            <v>0</v>
          </cell>
          <cell r="G150">
            <v>0</v>
          </cell>
          <cell r="H150">
            <v>14.308259322980986</v>
          </cell>
          <cell r="I150">
            <v>241.7523495210867</v>
          </cell>
          <cell r="J150">
            <v>821.06897243668448</v>
          </cell>
          <cell r="K150">
            <v>1760.7451218559481</v>
          </cell>
          <cell r="L150">
            <v>2732.0010572723254</v>
          </cell>
          <cell r="M150">
            <v>3478.0029418268277</v>
          </cell>
          <cell r="N150">
            <v>4065.7643206927082</v>
          </cell>
          <cell r="O150">
            <v>4457.3393903289216</v>
          </cell>
          <cell r="P150">
            <v>4510.8860033585261</v>
          </cell>
          <cell r="Q150">
            <v>4490.790386092307</v>
          </cell>
          <cell r="R150">
            <v>4471.3884858812698</v>
          </cell>
        </row>
        <row r="151">
          <cell r="B151" t="str">
            <v>Profit to Eisai</v>
          </cell>
          <cell r="C151">
            <v>0</v>
          </cell>
          <cell r="D151">
            <v>0</v>
          </cell>
          <cell r="E151">
            <v>0</v>
          </cell>
          <cell r="F151">
            <v>0</v>
          </cell>
          <cell r="G151">
            <v>0</v>
          </cell>
          <cell r="H151">
            <v>6.579710491589795</v>
          </cell>
          <cell r="I151">
            <v>111.17078846590115</v>
          </cell>
          <cell r="J151">
            <v>377.57186323730741</v>
          </cell>
          <cell r="K151">
            <v>809.68571297025346</v>
          </cell>
          <cell r="L151">
            <v>1256.3216540741346</v>
          </cell>
          <cell r="M151">
            <v>1599.3736155845991</v>
          </cell>
          <cell r="N151">
            <v>1869.6580452820476</v>
          </cell>
          <cell r="O151">
            <v>2049.7254130709634</v>
          </cell>
          <cell r="P151">
            <v>2074.3490380407811</v>
          </cell>
          <cell r="Q151">
            <v>2065.1079877650754</v>
          </cell>
          <cell r="R151">
            <v>2056.185946062189</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row>
        <row r="152">
          <cell r="B152" t="str">
            <v>profit share(% to BIIB)</v>
          </cell>
          <cell r="C152">
            <v>0</v>
          </cell>
          <cell r="D152">
            <v>0</v>
          </cell>
          <cell r="E152">
            <v>0</v>
          </cell>
          <cell r="F152">
            <v>0</v>
          </cell>
          <cell r="G152">
            <v>0</v>
          </cell>
          <cell r="H152">
            <v>0.68500000000000005</v>
          </cell>
          <cell r="I152">
            <v>0.68500000000000005</v>
          </cell>
          <cell r="J152">
            <v>0.68500000000000005</v>
          </cell>
          <cell r="K152">
            <v>0.68500000000000005</v>
          </cell>
          <cell r="L152">
            <v>0.68500000000000005</v>
          </cell>
          <cell r="M152">
            <v>0.68500000000000005</v>
          </cell>
          <cell r="N152">
            <v>0.68500000000000005</v>
          </cell>
          <cell r="O152">
            <v>0.68500000000000005</v>
          </cell>
          <cell r="P152">
            <v>0.68500000000000005</v>
          </cell>
          <cell r="Q152">
            <v>0.68500000000000005</v>
          </cell>
          <cell r="R152">
            <v>0.68500000000000005</v>
          </cell>
        </row>
        <row r="154">
          <cell r="B154" t="str">
            <v>Aducanumab P&amp;L Japan</v>
          </cell>
          <cell r="C154">
            <v>2015</v>
          </cell>
          <cell r="D154">
            <v>2016</v>
          </cell>
          <cell r="E154" t="str">
            <v>2017E</v>
          </cell>
          <cell r="F154" t="str">
            <v>2018E</v>
          </cell>
          <cell r="G154" t="str">
            <v>2019E</v>
          </cell>
          <cell r="H154" t="str">
            <v>2020E</v>
          </cell>
          <cell r="I154" t="str">
            <v>2021E</v>
          </cell>
          <cell r="J154" t="str">
            <v>2022E</v>
          </cell>
          <cell r="K154" t="str">
            <v>2023E</v>
          </cell>
          <cell r="L154" t="str">
            <v>2024E</v>
          </cell>
          <cell r="M154" t="str">
            <v>2025E</v>
          </cell>
          <cell r="N154" t="str">
            <v>2026E</v>
          </cell>
          <cell r="O154" t="str">
            <v>2027E</v>
          </cell>
          <cell r="P154" t="str">
            <v>2028E</v>
          </cell>
          <cell r="Q154" t="str">
            <v>2029E</v>
          </cell>
          <cell r="R154" t="str">
            <v>2030E</v>
          </cell>
        </row>
        <row r="155">
          <cell r="B155" t="str">
            <v>Aducanumab JP Sales</v>
          </cell>
          <cell r="C155">
            <v>0</v>
          </cell>
          <cell r="D155">
            <v>0</v>
          </cell>
          <cell r="E155">
            <v>0</v>
          </cell>
          <cell r="F155">
            <v>0</v>
          </cell>
          <cell r="G155">
            <v>0</v>
          </cell>
          <cell r="H155">
            <v>5.2173406734777696</v>
          </cell>
          <cell r="I155">
            <v>79.027059181167786</v>
          </cell>
          <cell r="J155">
            <v>248.89437914054116</v>
          </cell>
          <cell r="K155">
            <v>510.95376984114472</v>
          </cell>
          <cell r="L155">
            <v>801.85009569445367</v>
          </cell>
          <cell r="M155">
            <v>1060.1577725977859</v>
          </cell>
          <cell r="N155">
            <v>1311.3781881515222</v>
          </cell>
          <cell r="O155">
            <v>1487.2567038570735</v>
          </cell>
          <cell r="P155">
            <v>1536.9071084195386</v>
          </cell>
          <cell r="Q155">
            <v>1554.2753800514188</v>
          </cell>
          <cell r="R155">
            <v>1545.3766699551322</v>
          </cell>
        </row>
        <row r="156">
          <cell r="B156" t="str">
            <v>Growth</v>
          </cell>
          <cell r="C156">
            <v>0</v>
          </cell>
          <cell r="D156">
            <v>0</v>
          </cell>
          <cell r="E156">
            <v>0</v>
          </cell>
          <cell r="F156">
            <v>0</v>
          </cell>
          <cell r="G156">
            <v>0</v>
          </cell>
          <cell r="H156">
            <v>0</v>
          </cell>
          <cell r="I156">
            <v>14.147000000000002</v>
          </cell>
          <cell r="J156">
            <v>2.1494829963235289</v>
          </cell>
          <cell r="K156">
            <v>1.0528939689418562</v>
          </cell>
          <cell r="L156">
            <v>0.56932024582918417</v>
          </cell>
          <cell r="M156">
            <v>0.32213960974790568</v>
          </cell>
          <cell r="N156">
            <v>0.2369651216518005</v>
          </cell>
          <cell r="O156">
            <v>0.13411731054751197</v>
          </cell>
          <cell r="P156">
            <v>3.3383883517688062E-2</v>
          </cell>
          <cell r="Q156">
            <v>1.1300794652280954E-2</v>
          </cell>
          <cell r="R156">
            <v>-5.7253111067050444E-3</v>
          </cell>
        </row>
        <row r="157">
          <cell r="B157" t="str">
            <v>Cost of Sales</v>
          </cell>
          <cell r="C157">
            <v>0</v>
          </cell>
          <cell r="D157">
            <v>0</v>
          </cell>
          <cell r="E157">
            <v>0</v>
          </cell>
          <cell r="F157">
            <v>0</v>
          </cell>
          <cell r="G157">
            <v>0</v>
          </cell>
          <cell r="H157">
            <v>0.52173406734777661</v>
          </cell>
          <cell r="I157">
            <v>7.90270591811678</v>
          </cell>
          <cell r="J157">
            <v>24.889437914054099</v>
          </cell>
          <cell r="K157">
            <v>51.095376984114466</v>
          </cell>
          <cell r="L157">
            <v>80.185009569445356</v>
          </cell>
          <cell r="M157">
            <v>106.01577725977859</v>
          </cell>
          <cell r="N157">
            <v>131.13781881515229</v>
          </cell>
          <cell r="O157">
            <v>148.72567038570742</v>
          </cell>
          <cell r="P157">
            <v>153.69071084195389</v>
          </cell>
          <cell r="Q157">
            <v>155.42753800514174</v>
          </cell>
          <cell r="R157">
            <v>154.53766699551329</v>
          </cell>
        </row>
        <row r="158">
          <cell r="B158" t="str">
            <v>Gross Margin</v>
          </cell>
          <cell r="C158">
            <v>0</v>
          </cell>
          <cell r="D158">
            <v>0</v>
          </cell>
          <cell r="E158">
            <v>0</v>
          </cell>
          <cell r="F158">
            <v>0</v>
          </cell>
          <cell r="G158">
            <v>0</v>
          </cell>
          <cell r="H158">
            <v>0.9</v>
          </cell>
          <cell r="I158">
            <v>0.9</v>
          </cell>
          <cell r="J158">
            <v>0.9</v>
          </cell>
          <cell r="K158">
            <v>0.9</v>
          </cell>
          <cell r="L158">
            <v>0.9</v>
          </cell>
          <cell r="M158">
            <v>0.9</v>
          </cell>
          <cell r="N158">
            <v>0.9</v>
          </cell>
          <cell r="O158">
            <v>0.9</v>
          </cell>
          <cell r="P158">
            <v>0.9</v>
          </cell>
          <cell r="Q158">
            <v>0.9</v>
          </cell>
          <cell r="R158">
            <v>0.9</v>
          </cell>
        </row>
        <row r="159">
          <cell r="B159" t="str">
            <v>Gross Profit</v>
          </cell>
          <cell r="C159">
            <v>0</v>
          </cell>
          <cell r="D159">
            <v>0</v>
          </cell>
          <cell r="E159">
            <v>0</v>
          </cell>
          <cell r="F159">
            <v>0</v>
          </cell>
          <cell r="G159">
            <v>0</v>
          </cell>
          <cell r="H159">
            <v>4.695606606129993</v>
          </cell>
          <cell r="I159">
            <v>71.124353263051006</v>
          </cell>
          <cell r="J159">
            <v>224.00494122648706</v>
          </cell>
          <cell r="K159">
            <v>459.85839285703025</v>
          </cell>
          <cell r="L159">
            <v>721.66508612500832</v>
          </cell>
          <cell r="M159">
            <v>954.14199533800729</v>
          </cell>
          <cell r="N159">
            <v>1180.2403693363699</v>
          </cell>
          <cell r="O159">
            <v>1338.5310334713661</v>
          </cell>
          <cell r="P159">
            <v>1383.2163975775848</v>
          </cell>
          <cell r="Q159">
            <v>1398.847842046277</v>
          </cell>
          <cell r="R159">
            <v>1390.8390029596189</v>
          </cell>
        </row>
        <row r="160">
          <cell r="B160" t="str">
            <v>Other</v>
          </cell>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row>
        <row r="161">
          <cell r="B161" t="str">
            <v>Aducanumab Operating Profit</v>
          </cell>
          <cell r="C161">
            <v>0</v>
          </cell>
          <cell r="D161">
            <v>0</v>
          </cell>
          <cell r="E161">
            <v>0</v>
          </cell>
          <cell r="F161">
            <v>0</v>
          </cell>
          <cell r="G161">
            <v>0</v>
          </cell>
          <cell r="H161">
            <v>4.695606606129993</v>
          </cell>
          <cell r="I161">
            <v>71.124353263051006</v>
          </cell>
          <cell r="J161">
            <v>224.00494122648706</v>
          </cell>
          <cell r="K161">
            <v>459.85839285703025</v>
          </cell>
          <cell r="L161">
            <v>721.66508612500832</v>
          </cell>
          <cell r="M161">
            <v>954.14199533800729</v>
          </cell>
          <cell r="N161">
            <v>1180.2403693363699</v>
          </cell>
          <cell r="O161">
            <v>1338.5310334713661</v>
          </cell>
          <cell r="P161">
            <v>1383.2163975775848</v>
          </cell>
          <cell r="Q161">
            <v>1398.847842046277</v>
          </cell>
          <cell r="R161">
            <v>1390.8390029596189</v>
          </cell>
        </row>
        <row r="162">
          <cell r="B162" t="str">
            <v>Growth</v>
          </cell>
          <cell r="C162">
            <v>0</v>
          </cell>
          <cell r="D162">
            <v>0</v>
          </cell>
          <cell r="E162">
            <v>0</v>
          </cell>
          <cell r="F162">
            <v>0</v>
          </cell>
          <cell r="G162">
            <v>0</v>
          </cell>
          <cell r="H162">
            <v>0</v>
          </cell>
          <cell r="I162">
            <v>14.147</v>
          </cell>
          <cell r="J162">
            <v>2.1494829963235293</v>
          </cell>
          <cell r="K162">
            <v>1.0528939689418562</v>
          </cell>
          <cell r="L162">
            <v>0.56932024582918417</v>
          </cell>
          <cell r="M162">
            <v>0.32213960974790568</v>
          </cell>
          <cell r="N162">
            <v>0.2369651216518005</v>
          </cell>
          <cell r="O162">
            <v>0.13411731054751197</v>
          </cell>
          <cell r="P162">
            <v>3.3383883517688062E-2</v>
          </cell>
          <cell r="Q162">
            <v>1.1300794652281176E-2</v>
          </cell>
          <cell r="R162">
            <v>-5.7253111067051554E-3</v>
          </cell>
        </row>
        <row r="163">
          <cell r="B163" t="str">
            <v>BIIB's portion of profits</v>
          </cell>
          <cell r="C163">
            <v>0</v>
          </cell>
          <cell r="D163">
            <v>0</v>
          </cell>
          <cell r="E163">
            <v>0</v>
          </cell>
          <cell r="F163">
            <v>0</v>
          </cell>
          <cell r="G163">
            <v>0</v>
          </cell>
          <cell r="H163">
            <v>0.93912132122599867</v>
          </cell>
          <cell r="I163">
            <v>14.224870652610202</v>
          </cell>
          <cell r="J163">
            <v>44.800988245297418</v>
          </cell>
          <cell r="K163">
            <v>91.971678571406059</v>
          </cell>
          <cell r="L163">
            <v>144.33301722500167</v>
          </cell>
          <cell r="M163">
            <v>190.82839906760148</v>
          </cell>
          <cell r="N163">
            <v>236.04807386727398</v>
          </cell>
          <cell r="O163">
            <v>267.70620669427325</v>
          </cell>
          <cell r="P163">
            <v>276.64327951551695</v>
          </cell>
          <cell r="Q163">
            <v>279.76956840925544</v>
          </cell>
          <cell r="R163">
            <v>278.16780059192382</v>
          </cell>
        </row>
        <row r="164">
          <cell r="B164" t="str">
            <v>Profit to Eisai</v>
          </cell>
          <cell r="C164">
            <v>0</v>
          </cell>
          <cell r="D164">
            <v>0</v>
          </cell>
          <cell r="E164">
            <v>0</v>
          </cell>
          <cell r="F164">
            <v>0</v>
          </cell>
          <cell r="G164">
            <v>0</v>
          </cell>
          <cell r="H164">
            <v>3.7564852849039942</v>
          </cell>
          <cell r="I164">
            <v>56.899482610440806</v>
          </cell>
          <cell r="J164">
            <v>179.20395298118964</v>
          </cell>
          <cell r="K164">
            <v>367.88671428562418</v>
          </cell>
          <cell r="L164">
            <v>577.33206890000667</v>
          </cell>
          <cell r="M164">
            <v>763.31359627040581</v>
          </cell>
          <cell r="N164">
            <v>944.19229546909594</v>
          </cell>
          <cell r="O164">
            <v>1070.8248267770928</v>
          </cell>
          <cell r="P164">
            <v>1106.5731180620678</v>
          </cell>
          <cell r="Q164">
            <v>1119.0782736370215</v>
          </cell>
          <cell r="R164">
            <v>1112.6712023676951</v>
          </cell>
          <cell r="S164">
            <v>0</v>
          </cell>
          <cell r="T164">
            <v>0</v>
          </cell>
          <cell r="U164">
            <v>0</v>
          </cell>
          <cell r="V164">
            <v>0</v>
          </cell>
          <cell r="W164">
            <v>0</v>
          </cell>
          <cell r="X164">
            <v>0</v>
          </cell>
        </row>
        <row r="165">
          <cell r="B165" t="str">
            <v>profit share(% to BIIB)</v>
          </cell>
          <cell r="C165">
            <v>0</v>
          </cell>
          <cell r="D165">
            <v>0</v>
          </cell>
          <cell r="E165">
            <v>0</v>
          </cell>
          <cell r="F165">
            <v>0</v>
          </cell>
          <cell r="G165">
            <v>0</v>
          </cell>
          <cell r="H165">
            <v>0.2</v>
          </cell>
          <cell r="I165">
            <v>0.2</v>
          </cell>
          <cell r="J165">
            <v>0.2</v>
          </cell>
          <cell r="K165">
            <v>0.2</v>
          </cell>
          <cell r="L165">
            <v>0.2</v>
          </cell>
          <cell r="M165">
            <v>0.2</v>
          </cell>
          <cell r="N165">
            <v>0.2</v>
          </cell>
          <cell r="O165">
            <v>0.2</v>
          </cell>
          <cell r="P165">
            <v>0.2</v>
          </cell>
          <cell r="Q165">
            <v>0.2</v>
          </cell>
          <cell r="R165">
            <v>0.2</v>
          </cell>
        </row>
        <row r="167">
          <cell r="B167" t="str">
            <v>Aducanumab P&amp;L ROW</v>
          </cell>
          <cell r="C167">
            <v>2015</v>
          </cell>
          <cell r="D167">
            <v>2016</v>
          </cell>
          <cell r="E167" t="str">
            <v>2017E</v>
          </cell>
          <cell r="F167" t="str">
            <v>2018E</v>
          </cell>
          <cell r="G167" t="str">
            <v>2019E</v>
          </cell>
          <cell r="H167" t="str">
            <v>2020E</v>
          </cell>
          <cell r="I167" t="str">
            <v>2021E</v>
          </cell>
          <cell r="J167" t="str">
            <v>2022E</v>
          </cell>
          <cell r="K167" t="str">
            <v>2023E</v>
          </cell>
          <cell r="L167" t="str">
            <v>2024E</v>
          </cell>
          <cell r="M167" t="str">
            <v>2025E</v>
          </cell>
          <cell r="N167" t="str">
            <v>2026E</v>
          </cell>
          <cell r="O167" t="str">
            <v>2027E</v>
          </cell>
          <cell r="P167" t="str">
            <v>2028E</v>
          </cell>
          <cell r="Q167" t="str">
            <v>2029E</v>
          </cell>
          <cell r="R167" t="str">
            <v>2030E</v>
          </cell>
        </row>
        <row r="168">
          <cell r="B168" t="str">
            <v>Aducanumab ROW Sales</v>
          </cell>
          <cell r="C168">
            <v>0</v>
          </cell>
          <cell r="D168">
            <v>0</v>
          </cell>
          <cell r="E168">
            <v>0</v>
          </cell>
          <cell r="F168">
            <v>0</v>
          </cell>
          <cell r="G168">
            <v>0</v>
          </cell>
          <cell r="H168">
            <v>0</v>
          </cell>
          <cell r="I168">
            <v>17.484025482717708</v>
          </cell>
          <cell r="J168">
            <v>177.32432935840347</v>
          </cell>
          <cell r="K168">
            <v>467.62691074947548</v>
          </cell>
          <cell r="L168">
            <v>864.93694669578895</v>
          </cell>
          <cell r="M168">
            <v>1410.1485630403724</v>
          </cell>
          <cell r="N168">
            <v>1938.5484629111388</v>
          </cell>
          <cell r="O168">
            <v>2292.601846205218</v>
          </cell>
          <cell r="P168">
            <v>2529.9487505031466</v>
          </cell>
          <cell r="Q168">
            <v>2718.6134265994765</v>
          </cell>
          <cell r="R168">
            <v>2723.8228671843067</v>
          </cell>
        </row>
        <row r="169">
          <cell r="B169" t="str">
            <v>Growth</v>
          </cell>
          <cell r="C169">
            <v>0</v>
          </cell>
          <cell r="D169">
            <v>0</v>
          </cell>
          <cell r="E169">
            <v>0</v>
          </cell>
          <cell r="F169">
            <v>0</v>
          </cell>
          <cell r="G169">
            <v>0</v>
          </cell>
          <cell r="H169">
            <v>0</v>
          </cell>
          <cell r="I169">
            <v>0</v>
          </cell>
          <cell r="J169">
            <v>9.1420768079800503</v>
          </cell>
          <cell r="K169">
            <v>1.6371277559117097</v>
          </cell>
          <cell r="L169">
            <v>0.84963039297617904</v>
          </cell>
          <cell r="M169">
            <v>0.63034839525284192</v>
          </cell>
          <cell r="N169">
            <v>0.37471222091061218</v>
          </cell>
          <cell r="O169">
            <v>0.18263839675299809</v>
          </cell>
          <cell r="P169">
            <v>0.10352731098546064</v>
          </cell>
          <cell r="Q169">
            <v>7.4572528814589312E-2</v>
          </cell>
          <cell r="R169">
            <v>1.9162123359870442E-3</v>
          </cell>
        </row>
        <row r="170">
          <cell r="B170" t="str">
            <v>Cost of Sales</v>
          </cell>
          <cell r="C170">
            <v>0</v>
          </cell>
          <cell r="D170">
            <v>0</v>
          </cell>
          <cell r="E170">
            <v>0</v>
          </cell>
          <cell r="F170">
            <v>0</v>
          </cell>
          <cell r="G170">
            <v>0</v>
          </cell>
          <cell r="H170">
            <v>0</v>
          </cell>
          <cell r="I170">
            <v>1.7484025482717698</v>
          </cell>
          <cell r="J170">
            <v>17.732432935840336</v>
          </cell>
          <cell r="K170">
            <v>46.762691074947554</v>
          </cell>
          <cell r="L170">
            <v>86.493694669578872</v>
          </cell>
          <cell r="M170">
            <v>141.01485630403727</v>
          </cell>
          <cell r="N170">
            <v>193.85484629111374</v>
          </cell>
          <cell r="O170">
            <v>229.26018462052161</v>
          </cell>
          <cell r="P170">
            <v>252.99487505031448</v>
          </cell>
          <cell r="Q170">
            <v>271.8613426599477</v>
          </cell>
          <cell r="R170">
            <v>272.38228671843081</v>
          </cell>
        </row>
        <row r="171">
          <cell r="B171" t="str">
            <v>Gross Margin</v>
          </cell>
          <cell r="C171">
            <v>0</v>
          </cell>
          <cell r="D171">
            <v>0</v>
          </cell>
          <cell r="E171">
            <v>0</v>
          </cell>
          <cell r="F171">
            <v>0</v>
          </cell>
          <cell r="G171">
            <v>0</v>
          </cell>
          <cell r="H171">
            <v>0.9</v>
          </cell>
          <cell r="I171">
            <v>0.9</v>
          </cell>
          <cell r="J171">
            <v>0.9</v>
          </cell>
          <cell r="K171">
            <v>0.9</v>
          </cell>
          <cell r="L171">
            <v>0.9</v>
          </cell>
          <cell r="M171">
            <v>0.9</v>
          </cell>
          <cell r="N171">
            <v>0.9</v>
          </cell>
          <cell r="O171">
            <v>0.9</v>
          </cell>
          <cell r="P171">
            <v>0.9</v>
          </cell>
          <cell r="Q171">
            <v>0.9</v>
          </cell>
          <cell r="R171">
            <v>0.9</v>
          </cell>
        </row>
        <row r="172">
          <cell r="B172" t="str">
            <v>Gross Profit</v>
          </cell>
          <cell r="C172">
            <v>0</v>
          </cell>
          <cell r="D172">
            <v>0</v>
          </cell>
          <cell r="E172">
            <v>0</v>
          </cell>
          <cell r="F172">
            <v>0</v>
          </cell>
          <cell r="G172">
            <v>0</v>
          </cell>
          <cell r="H172">
            <v>0</v>
          </cell>
          <cell r="I172">
            <v>15.735622934445939</v>
          </cell>
          <cell r="J172">
            <v>159.59189642256314</v>
          </cell>
          <cell r="K172">
            <v>420.86421967452793</v>
          </cell>
          <cell r="L172">
            <v>778.44325202621008</v>
          </cell>
          <cell r="M172">
            <v>1269.1337067363352</v>
          </cell>
          <cell r="N172">
            <v>1744.6936166200251</v>
          </cell>
          <cell r="O172">
            <v>2063.3416615846963</v>
          </cell>
          <cell r="P172">
            <v>2276.9538754528321</v>
          </cell>
          <cell r="Q172">
            <v>2446.7520839395288</v>
          </cell>
          <cell r="R172">
            <v>2451.4405804658759</v>
          </cell>
        </row>
        <row r="173">
          <cell r="B173" t="str">
            <v>Other</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row>
        <row r="174">
          <cell r="B174" t="str">
            <v>Aducanumab Operating Profit</v>
          </cell>
          <cell r="C174">
            <v>0</v>
          </cell>
          <cell r="D174">
            <v>0</v>
          </cell>
          <cell r="E174">
            <v>0</v>
          </cell>
          <cell r="F174">
            <v>0</v>
          </cell>
          <cell r="G174">
            <v>0</v>
          </cell>
          <cell r="H174">
            <v>0</v>
          </cell>
          <cell r="I174">
            <v>15.735622934445939</v>
          </cell>
          <cell r="J174">
            <v>159.59189642256314</v>
          </cell>
          <cell r="K174">
            <v>420.86421967452793</v>
          </cell>
          <cell r="L174">
            <v>778.44325202621008</v>
          </cell>
          <cell r="M174">
            <v>1269.1337067363352</v>
          </cell>
          <cell r="N174">
            <v>1744.6936166200251</v>
          </cell>
          <cell r="O174">
            <v>2063.3416615846963</v>
          </cell>
          <cell r="P174">
            <v>2276.9538754528321</v>
          </cell>
          <cell r="Q174">
            <v>2446.7520839395288</v>
          </cell>
          <cell r="R174">
            <v>2451.4405804658759</v>
          </cell>
        </row>
        <row r="175">
          <cell r="B175" t="str">
            <v>Growth</v>
          </cell>
          <cell r="C175">
            <v>0</v>
          </cell>
          <cell r="D175">
            <v>0</v>
          </cell>
          <cell r="E175">
            <v>0</v>
          </cell>
          <cell r="F175">
            <v>0</v>
          </cell>
          <cell r="G175">
            <v>0</v>
          </cell>
          <cell r="H175">
            <v>0</v>
          </cell>
          <cell r="I175">
            <v>0</v>
          </cell>
          <cell r="J175">
            <v>9.1420768079800503</v>
          </cell>
          <cell r="K175">
            <v>1.6371277559117097</v>
          </cell>
          <cell r="L175">
            <v>0.84963039297617904</v>
          </cell>
          <cell r="M175">
            <v>0.63034839525284192</v>
          </cell>
          <cell r="N175">
            <v>0.3747122209106124</v>
          </cell>
          <cell r="O175">
            <v>0.18263839675299809</v>
          </cell>
          <cell r="P175">
            <v>0.10352731098546064</v>
          </cell>
          <cell r="Q175">
            <v>7.457252881458909E-2</v>
          </cell>
          <cell r="R175">
            <v>1.9162123359870442E-3</v>
          </cell>
        </row>
        <row r="176">
          <cell r="B176" t="str">
            <v>BIIB's portion of profits</v>
          </cell>
          <cell r="C176">
            <v>0</v>
          </cell>
          <cell r="D176">
            <v>0</v>
          </cell>
          <cell r="E176">
            <v>0</v>
          </cell>
          <cell r="F176">
            <v>0</v>
          </cell>
          <cell r="G176">
            <v>0</v>
          </cell>
          <cell r="H176">
            <v>0</v>
          </cell>
          <cell r="I176">
            <v>7.8678114672229693</v>
          </cell>
          <cell r="J176">
            <v>79.795948211281569</v>
          </cell>
          <cell r="K176">
            <v>210.43210983726397</v>
          </cell>
          <cell r="L176">
            <v>389.22162601310504</v>
          </cell>
          <cell r="M176">
            <v>634.56685336816759</v>
          </cell>
          <cell r="N176">
            <v>872.34680831001253</v>
          </cell>
          <cell r="O176">
            <v>1031.6708307923482</v>
          </cell>
          <cell r="P176">
            <v>1138.4769377264161</v>
          </cell>
          <cell r="Q176">
            <v>1223.3760419697644</v>
          </cell>
          <cell r="R176">
            <v>1225.7202902329379</v>
          </cell>
        </row>
        <row r="177">
          <cell r="B177" t="str">
            <v>Profit to Eisai</v>
          </cell>
          <cell r="C177">
            <v>0</v>
          </cell>
          <cell r="D177">
            <v>0</v>
          </cell>
          <cell r="E177">
            <v>0</v>
          </cell>
          <cell r="F177">
            <v>0</v>
          </cell>
          <cell r="G177">
            <v>0</v>
          </cell>
          <cell r="H177">
            <v>0</v>
          </cell>
          <cell r="I177">
            <v>7.8678114672229693</v>
          </cell>
          <cell r="J177">
            <v>79.795948211281569</v>
          </cell>
          <cell r="K177">
            <v>210.43210983726397</v>
          </cell>
          <cell r="L177">
            <v>389.22162601310504</v>
          </cell>
          <cell r="M177">
            <v>634.56685336816759</v>
          </cell>
          <cell r="N177">
            <v>872.34680831001253</v>
          </cell>
          <cell r="O177">
            <v>1031.6708307923482</v>
          </cell>
          <cell r="P177">
            <v>1138.4769377264161</v>
          </cell>
          <cell r="Q177">
            <v>1223.3760419697644</v>
          </cell>
          <cell r="R177">
            <v>1225.7202902329379</v>
          </cell>
          <cell r="S177">
            <v>0</v>
          </cell>
          <cell r="T177">
            <v>0</v>
          </cell>
          <cell r="U177">
            <v>0</v>
          </cell>
          <cell r="V177">
            <v>0</v>
          </cell>
          <cell r="W177">
            <v>0</v>
          </cell>
          <cell r="X177">
            <v>0</v>
          </cell>
        </row>
        <row r="178">
          <cell r="B178" t="str">
            <v>profit share(% to BIIB)</v>
          </cell>
          <cell r="C178">
            <v>0</v>
          </cell>
          <cell r="D178">
            <v>0</v>
          </cell>
          <cell r="E178">
            <v>0</v>
          </cell>
          <cell r="F178">
            <v>0</v>
          </cell>
          <cell r="G178">
            <v>0</v>
          </cell>
          <cell r="H178">
            <v>0.5</v>
          </cell>
          <cell r="I178">
            <v>0.5</v>
          </cell>
          <cell r="J178">
            <v>0.5</v>
          </cell>
          <cell r="K178">
            <v>0.5</v>
          </cell>
          <cell r="L178">
            <v>0.5</v>
          </cell>
          <cell r="M178">
            <v>0.5</v>
          </cell>
          <cell r="N178">
            <v>0.5</v>
          </cell>
          <cell r="O178">
            <v>0.5</v>
          </cell>
          <cell r="P178">
            <v>0.5</v>
          </cell>
          <cell r="Q178">
            <v>0.5</v>
          </cell>
          <cell r="R178">
            <v>0.5</v>
          </cell>
        </row>
      </sheetData>
      <sheetData sheetId="19">
        <row r="65">
          <cell r="C65">
            <v>0</v>
          </cell>
        </row>
      </sheetData>
      <sheetData sheetId="20"/>
      <sheetData sheetId="21">
        <row r="110">
          <cell r="C110">
            <v>0</v>
          </cell>
        </row>
      </sheetData>
      <sheetData sheetId="22">
        <row r="3">
          <cell r="C3">
            <v>0</v>
          </cell>
        </row>
      </sheetData>
      <sheetData sheetId="23">
        <row r="223">
          <cell r="BG223">
            <v>26.463323581248023</v>
          </cell>
        </row>
      </sheetData>
      <sheetData sheetId="24">
        <row r="1">
          <cell r="S1">
            <v>0.25</v>
          </cell>
        </row>
      </sheetData>
      <sheetData sheetId="25">
        <row r="1">
          <cell r="P1" t="str">
            <v>Probability Adjustment</v>
          </cell>
          <cell r="Q1">
            <v>0</v>
          </cell>
          <cell r="R1">
            <v>0.2</v>
          </cell>
        </row>
        <row r="2">
          <cell r="B2" t="str">
            <v>US</v>
          </cell>
          <cell r="C2">
            <v>0</v>
          </cell>
          <cell r="D2" t="str">
            <v>2016E</v>
          </cell>
          <cell r="E2" t="str">
            <v>2017E</v>
          </cell>
          <cell r="F2" t="str">
            <v>2018E</v>
          </cell>
          <cell r="G2" t="str">
            <v>2019E</v>
          </cell>
          <cell r="H2" t="str">
            <v>2020E</v>
          </cell>
          <cell r="I2" t="str">
            <v>2021E</v>
          </cell>
          <cell r="J2" t="str">
            <v>2022E</v>
          </cell>
          <cell r="K2" t="str">
            <v>2023E</v>
          </cell>
          <cell r="L2" t="str">
            <v>2024E</v>
          </cell>
          <cell r="M2" t="str">
            <v>2025E</v>
          </cell>
          <cell r="N2" t="str">
            <v>2026E</v>
          </cell>
          <cell r="O2" t="str">
            <v>2027E</v>
          </cell>
          <cell r="P2" t="str">
            <v>2028E</v>
          </cell>
          <cell r="Q2" t="str">
            <v>2029E</v>
          </cell>
          <cell r="R2" t="str">
            <v>2030E</v>
          </cell>
        </row>
        <row r="3">
          <cell r="B3" t="str">
            <v>Overall MS Patients, U.S.</v>
          </cell>
          <cell r="C3">
            <v>0</v>
          </cell>
          <cell r="D3">
            <v>486.94703664025189</v>
          </cell>
          <cell r="E3">
            <v>499.12071255625824</v>
          </cell>
          <cell r="F3">
            <v>511.59873037016496</v>
          </cell>
          <cell r="G3">
            <v>524.38869862941908</v>
          </cell>
          <cell r="H3">
            <v>537.49841609515454</v>
          </cell>
          <cell r="I3">
            <v>550.9358764975334</v>
          </cell>
          <cell r="J3">
            <v>564.70927340997173</v>
          </cell>
          <cell r="K3">
            <v>578.82700524522102</v>
          </cell>
          <cell r="L3">
            <v>593.29768037635154</v>
          </cell>
          <cell r="M3">
            <v>608.13012238576027</v>
          </cell>
          <cell r="N3">
            <v>623.33337544540427</v>
          </cell>
          <cell r="O3">
            <v>638.91670983153938</v>
          </cell>
          <cell r="P3">
            <v>654.88962757732781</v>
          </cell>
          <cell r="Q3">
            <v>671.26186826676098</v>
          </cell>
          <cell r="R3">
            <v>688.04341497343</v>
          </cell>
        </row>
        <row r="4">
          <cell r="B4" t="str">
            <v>% Growth y/y</v>
          </cell>
          <cell r="D4">
            <v>2.5000000000000577E-2</v>
          </cell>
          <cell r="E4">
            <v>2.5000000000000133E-2</v>
          </cell>
          <cell r="F4">
            <v>2.5000000000000577E-2</v>
          </cell>
          <cell r="G4">
            <v>2.5000000000000001E-2</v>
          </cell>
          <cell r="H4">
            <v>2.5000000000000001E-2</v>
          </cell>
          <cell r="I4">
            <v>2.5000000000000001E-2</v>
          </cell>
          <cell r="J4">
            <v>2.5000000000000001E-2</v>
          </cell>
          <cell r="K4">
            <v>2.5000000000000001E-2</v>
          </cell>
          <cell r="L4">
            <v>2.5000000000000001E-2</v>
          </cell>
          <cell r="M4">
            <v>2.5000000000000001E-2</v>
          </cell>
          <cell r="N4">
            <v>2.5000000000000001E-2</v>
          </cell>
          <cell r="O4">
            <v>2.5000000000000001E-2</v>
          </cell>
          <cell r="P4">
            <v>2.5000000000000001E-2</v>
          </cell>
          <cell r="Q4">
            <v>2.5000000000000001E-2</v>
          </cell>
          <cell r="R4">
            <v>2.5000000000000001E-2</v>
          </cell>
        </row>
        <row r="5">
          <cell r="B5" t="str">
            <v>New Patients</v>
          </cell>
          <cell r="D5">
            <v>16.556199245768564</v>
          </cell>
          <cell r="E5">
            <v>16.970104226912781</v>
          </cell>
          <cell r="F5">
            <v>17.394356832585611</v>
          </cell>
          <cell r="G5">
            <v>17.829215753400248</v>
          </cell>
          <cell r="H5">
            <v>18.274946147235255</v>
          </cell>
          <cell r="I5">
            <v>18.731819800916139</v>
          </cell>
          <cell r="J5">
            <v>19.200115295939039</v>
          </cell>
          <cell r="K5">
            <v>19.680118178337516</v>
          </cell>
          <cell r="L5">
            <v>20.172121132795954</v>
          </cell>
          <cell r="M5">
            <v>20.67642416111585</v>
          </cell>
          <cell r="N5">
            <v>21.193334765143746</v>
          </cell>
          <cell r="O5">
            <v>21.723168134272342</v>
          </cell>
          <cell r="P5">
            <v>22.266247337629146</v>
          </cell>
          <cell r="Q5">
            <v>22.822903521069875</v>
          </cell>
          <cell r="R5">
            <v>23.393476109096621</v>
          </cell>
        </row>
        <row r="6">
          <cell r="B6" t="str">
            <v>% of Overall MS Patients</v>
          </cell>
          <cell r="D6">
            <v>3.4000000000000002E-2</v>
          </cell>
          <cell r="E6">
            <v>3.4000000000000002E-2</v>
          </cell>
          <cell r="F6">
            <v>3.4000000000000002E-2</v>
          </cell>
          <cell r="G6">
            <v>3.4000000000000002E-2</v>
          </cell>
          <cell r="H6">
            <v>3.4000000000000002E-2</v>
          </cell>
          <cell r="I6">
            <v>3.4000000000000002E-2</v>
          </cell>
          <cell r="J6">
            <v>3.4000000000000002E-2</v>
          </cell>
          <cell r="K6">
            <v>3.4000000000000002E-2</v>
          </cell>
          <cell r="L6">
            <v>3.4000000000000002E-2</v>
          </cell>
          <cell r="M6">
            <v>3.4000000000000002E-2</v>
          </cell>
          <cell r="N6">
            <v>3.4000000000000002E-2</v>
          </cell>
          <cell r="O6">
            <v>3.4000000000000002E-2</v>
          </cell>
          <cell r="P6">
            <v>3.4000000000000002E-2</v>
          </cell>
          <cell r="Q6">
            <v>3.4000000000000002E-2</v>
          </cell>
          <cell r="R6">
            <v>3.4000000000000002E-2</v>
          </cell>
        </row>
        <row r="7">
          <cell r="B7" t="str">
            <v>Patient Deaths</v>
          </cell>
          <cell r="D7">
            <v>4.3825233297622672</v>
          </cell>
          <cell r="E7">
            <v>4.4920864130063247</v>
          </cell>
          <cell r="F7">
            <v>4.6043885733314847</v>
          </cell>
          <cell r="G7">
            <v>4.7194982876647718</v>
          </cell>
          <cell r="H7">
            <v>4.8374857448563908</v>
          </cell>
          <cell r="I7">
            <v>4.9584228884778012</v>
          </cell>
          <cell r="J7">
            <v>5.082383460689746</v>
          </cell>
          <cell r="K7">
            <v>5.2094430472069888</v>
          </cell>
          <cell r="L7">
            <v>5.339679123387163</v>
          </cell>
          <cell r="M7">
            <v>5.4731711014718423</v>
          </cell>
          <cell r="N7">
            <v>5.6100003790086381</v>
          </cell>
          <cell r="O7">
            <v>5.7502503884838543</v>
          </cell>
          <cell r="P7">
            <v>5.8940066481959503</v>
          </cell>
          <cell r="Q7">
            <v>6.0413568144008494</v>
          </cell>
          <cell r="R7">
            <v>6.1923907347608695</v>
          </cell>
        </row>
        <row r="8">
          <cell r="B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row>
        <row r="9">
          <cell r="B9" t="str">
            <v>Relapsing Remitting MS</v>
          </cell>
          <cell r="D9">
            <v>267.82087015213853</v>
          </cell>
          <cell r="E9">
            <v>274.5163919059421</v>
          </cell>
          <cell r="F9">
            <v>281.37930170359073</v>
          </cell>
          <cell r="G9">
            <v>288.41378424618051</v>
          </cell>
          <cell r="H9">
            <v>295.62412885233505</v>
          </cell>
          <cell r="I9">
            <v>303.01473207364342</v>
          </cell>
          <cell r="J9">
            <v>310.5901003754845</v>
          </cell>
          <cell r="K9">
            <v>318.3548528848716</v>
          </cell>
          <cell r="L9">
            <v>326.31372420699336</v>
          </cell>
          <cell r="M9">
            <v>334.47156731216819</v>
          </cell>
          <cell r="N9">
            <v>342.83335649497235</v>
          </cell>
          <cell r="O9">
            <v>351.40419040734668</v>
          </cell>
          <cell r="P9">
            <v>360.1892951675303</v>
          </cell>
          <cell r="Q9">
            <v>369.19402754671859</v>
          </cell>
          <cell r="R9">
            <v>378.42387823538655</v>
          </cell>
        </row>
        <row r="10">
          <cell r="B10" t="str">
            <v>% RRMS</v>
          </cell>
          <cell r="D10">
            <v>0.54999999999999993</v>
          </cell>
          <cell r="E10">
            <v>0.55000000000000016</v>
          </cell>
          <cell r="F10">
            <v>0.55000000000000004</v>
          </cell>
          <cell r="G10">
            <v>0.55000000000000004</v>
          </cell>
          <cell r="H10">
            <v>0.55000000000000004</v>
          </cell>
          <cell r="I10">
            <v>0.55000000000000004</v>
          </cell>
          <cell r="J10">
            <v>0.55000000000000004</v>
          </cell>
          <cell r="K10">
            <v>0.55000000000000004</v>
          </cell>
          <cell r="L10">
            <v>0.55000000000000004</v>
          </cell>
          <cell r="M10">
            <v>0.55000000000000004</v>
          </cell>
          <cell r="N10">
            <v>0.55000000000000004</v>
          </cell>
          <cell r="O10">
            <v>0.55000000000000004</v>
          </cell>
          <cell r="P10">
            <v>0.55000000000000004</v>
          </cell>
          <cell r="Q10">
            <v>0.55000000000000004</v>
          </cell>
          <cell r="R10">
            <v>0.55000000000000004</v>
          </cell>
        </row>
        <row r="11">
          <cell r="B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row>
        <row r="12">
          <cell r="B12" t="str">
            <v>Secondary Progressive MS</v>
          </cell>
          <cell r="D12">
            <v>146.08411099207558</v>
          </cell>
          <cell r="E12">
            <v>149.73621376687748</v>
          </cell>
          <cell r="F12">
            <v>153.47961911104949</v>
          </cell>
          <cell r="G12">
            <v>157.31660958882571</v>
          </cell>
          <cell r="H12">
            <v>161.24952482854636</v>
          </cell>
          <cell r="I12">
            <v>165.28076294926001</v>
          </cell>
          <cell r="J12">
            <v>169.41278202299151</v>
          </cell>
          <cell r="K12">
            <v>173.64810157356629</v>
          </cell>
          <cell r="L12">
            <v>177.98930411290544</v>
          </cell>
          <cell r="M12">
            <v>182.43903671572807</v>
          </cell>
          <cell r="N12">
            <v>187.00001263362128</v>
          </cell>
          <cell r="O12">
            <v>191.6750129494618</v>
          </cell>
          <cell r="P12">
            <v>196.46688827319835</v>
          </cell>
          <cell r="Q12">
            <v>201.37856048002828</v>
          </cell>
          <cell r="R12">
            <v>206.413024492029</v>
          </cell>
        </row>
        <row r="13">
          <cell r="B13" t="str">
            <v>% SPMS</v>
          </cell>
          <cell r="D13">
            <v>0.30000000000000004</v>
          </cell>
          <cell r="E13">
            <v>0.30000000000000004</v>
          </cell>
          <cell r="F13">
            <v>0.3</v>
          </cell>
          <cell r="G13">
            <v>0.3</v>
          </cell>
          <cell r="H13">
            <v>0.3</v>
          </cell>
          <cell r="I13">
            <v>0.3</v>
          </cell>
          <cell r="J13">
            <v>0.3</v>
          </cell>
          <cell r="K13">
            <v>0.3</v>
          </cell>
          <cell r="L13">
            <v>0.3</v>
          </cell>
          <cell r="M13">
            <v>0.3</v>
          </cell>
          <cell r="N13">
            <v>0.3</v>
          </cell>
          <cell r="O13">
            <v>0.3</v>
          </cell>
          <cell r="P13">
            <v>0.3</v>
          </cell>
          <cell r="Q13">
            <v>0.3</v>
          </cell>
          <cell r="R13">
            <v>0.3</v>
          </cell>
        </row>
        <row r="14">
          <cell r="B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row>
        <row r="15">
          <cell r="B15" t="str">
            <v>Primary Progressive MS</v>
          </cell>
          <cell r="D15">
            <v>48.694703664025191</v>
          </cell>
          <cell r="E15">
            <v>49.912071255625833</v>
          </cell>
          <cell r="F15">
            <v>51.159873037016496</v>
          </cell>
          <cell r="G15">
            <v>52.438869862941914</v>
          </cell>
          <cell r="H15">
            <v>53.749841609515457</v>
          </cell>
          <cell r="I15">
            <v>55.093587649753346</v>
          </cell>
          <cell r="J15">
            <v>56.470927340997179</v>
          </cell>
          <cell r="K15">
            <v>57.882700524522107</v>
          </cell>
          <cell r="L15">
            <v>59.329768037635155</v>
          </cell>
          <cell r="M15">
            <v>60.813012238576029</v>
          </cell>
          <cell r="N15">
            <v>62.333337544540427</v>
          </cell>
          <cell r="O15">
            <v>63.891670983153944</v>
          </cell>
          <cell r="P15">
            <v>65.488962757732779</v>
          </cell>
          <cell r="Q15">
            <v>67.126186826676104</v>
          </cell>
          <cell r="R15">
            <v>68.804341497343003</v>
          </cell>
        </row>
        <row r="16">
          <cell r="B16" t="str">
            <v>% PPMS</v>
          </cell>
          <cell r="D16">
            <v>0.1</v>
          </cell>
          <cell r="E16">
            <v>0.10000000000000002</v>
          </cell>
          <cell r="F16">
            <v>0.1</v>
          </cell>
          <cell r="G16">
            <v>0.1</v>
          </cell>
          <cell r="H16">
            <v>0.1</v>
          </cell>
          <cell r="I16">
            <v>0.1</v>
          </cell>
          <cell r="J16">
            <v>0.1</v>
          </cell>
          <cell r="K16">
            <v>0.1</v>
          </cell>
          <cell r="L16">
            <v>0.1</v>
          </cell>
          <cell r="M16">
            <v>0.1</v>
          </cell>
          <cell r="N16">
            <v>0.1</v>
          </cell>
          <cell r="O16">
            <v>0.1</v>
          </cell>
          <cell r="P16">
            <v>0.1</v>
          </cell>
          <cell r="Q16">
            <v>0.1</v>
          </cell>
          <cell r="R16">
            <v>0.1</v>
          </cell>
        </row>
        <row r="17">
          <cell r="B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row>
        <row r="18">
          <cell r="B18" t="str">
            <v>Benign MS</v>
          </cell>
          <cell r="D18">
            <v>24.347351832012595</v>
          </cell>
          <cell r="E18">
            <v>24.956035627812916</v>
          </cell>
          <cell r="F18">
            <v>25.579936518508248</v>
          </cell>
          <cell r="G18">
            <v>26.219434931470957</v>
          </cell>
          <cell r="H18">
            <v>26.874920804757728</v>
          </cell>
          <cell r="I18">
            <v>27.546793824876673</v>
          </cell>
          <cell r="J18">
            <v>28.235463670498589</v>
          </cell>
          <cell r="K18">
            <v>28.941350262261054</v>
          </cell>
          <cell r="L18">
            <v>29.664884018817578</v>
          </cell>
          <cell r="M18">
            <v>30.406506119288014</v>
          </cell>
          <cell r="N18">
            <v>31.166668772270214</v>
          </cell>
          <cell r="O18">
            <v>31.945835491576972</v>
          </cell>
          <cell r="P18">
            <v>32.744481378866389</v>
          </cell>
          <cell r="Q18">
            <v>33.563093413338052</v>
          </cell>
          <cell r="R18">
            <v>34.402170748671502</v>
          </cell>
        </row>
        <row r="19">
          <cell r="B19" t="str">
            <v>% BMS</v>
          </cell>
          <cell r="D19">
            <v>0.05</v>
          </cell>
          <cell r="E19">
            <v>5.000000000000001E-2</v>
          </cell>
          <cell r="F19">
            <v>0.05</v>
          </cell>
          <cell r="G19">
            <v>0.05</v>
          </cell>
          <cell r="H19">
            <v>0.05</v>
          </cell>
          <cell r="I19">
            <v>0.05</v>
          </cell>
          <cell r="J19">
            <v>0.05</v>
          </cell>
          <cell r="K19">
            <v>0.05</v>
          </cell>
          <cell r="L19">
            <v>0.05</v>
          </cell>
          <cell r="M19">
            <v>0.05</v>
          </cell>
          <cell r="N19">
            <v>0.05</v>
          </cell>
          <cell r="O19">
            <v>0.05</v>
          </cell>
          <cell r="P19">
            <v>0.05</v>
          </cell>
          <cell r="Q19">
            <v>0.05</v>
          </cell>
          <cell r="R19">
            <v>0.05</v>
          </cell>
        </row>
        <row r="20">
          <cell r="B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row>
        <row r="21">
          <cell r="B21" t="str">
            <v>RRMS Patients on LINGO</v>
          </cell>
          <cell r="C21">
            <v>0</v>
          </cell>
          <cell r="D21">
            <v>0</v>
          </cell>
          <cell r="E21">
            <v>0</v>
          </cell>
          <cell r="F21">
            <v>0</v>
          </cell>
          <cell r="G21">
            <v>0</v>
          </cell>
          <cell r="H21">
            <v>0</v>
          </cell>
          <cell r="I21">
            <v>6.0602946414728684</v>
          </cell>
          <cell r="J21">
            <v>24.847208030038761</v>
          </cell>
          <cell r="K21">
            <v>50.936776461579456</v>
          </cell>
          <cell r="L21">
            <v>78.315293809678408</v>
          </cell>
          <cell r="M21">
            <v>107.03090153989382</v>
          </cell>
          <cell r="N21">
            <v>137.13334259798896</v>
          </cell>
          <cell r="O21">
            <v>158.131885683306</v>
          </cell>
          <cell r="P21">
            <v>176.49275463208986</v>
          </cell>
          <cell r="Q21">
            <v>188.28895404882647</v>
          </cell>
          <cell r="R21">
            <v>200.56465546475488</v>
          </cell>
          <cell r="S21">
            <v>0</v>
          </cell>
          <cell r="T21">
            <v>0</v>
          </cell>
          <cell r="U21">
            <v>0</v>
          </cell>
          <cell r="V21">
            <v>0</v>
          </cell>
          <cell r="W21">
            <v>0</v>
          </cell>
          <cell r="X21">
            <v>0</v>
          </cell>
        </row>
        <row r="22">
          <cell r="B22" t="str">
            <v>% penetration</v>
          </cell>
          <cell r="C22">
            <v>0</v>
          </cell>
          <cell r="D22">
            <v>0</v>
          </cell>
          <cell r="E22">
            <v>0</v>
          </cell>
          <cell r="F22">
            <v>0</v>
          </cell>
          <cell r="G22">
            <v>0</v>
          </cell>
          <cell r="H22">
            <v>0</v>
          </cell>
          <cell r="I22">
            <v>0.02</v>
          </cell>
          <cell r="J22">
            <v>0.08</v>
          </cell>
          <cell r="K22">
            <v>0.16</v>
          </cell>
          <cell r="L22">
            <v>0.24</v>
          </cell>
          <cell r="M22">
            <v>0.32</v>
          </cell>
          <cell r="N22">
            <v>0.4</v>
          </cell>
          <cell r="O22">
            <v>0.45</v>
          </cell>
          <cell r="P22">
            <v>0.49</v>
          </cell>
          <cell r="Q22">
            <v>0.51</v>
          </cell>
          <cell r="R22">
            <v>0.53</v>
          </cell>
          <cell r="S22">
            <v>0</v>
          </cell>
          <cell r="T22">
            <v>0</v>
          </cell>
          <cell r="U22">
            <v>0</v>
          </cell>
          <cell r="V22">
            <v>0</v>
          </cell>
          <cell r="W22">
            <v>0</v>
          </cell>
          <cell r="X22">
            <v>0</v>
          </cell>
        </row>
        <row r="24">
          <cell r="B24" t="str">
            <v>LINGO cost per month</v>
          </cell>
          <cell r="D24">
            <v>2916.6666666666665</v>
          </cell>
          <cell r="E24">
            <v>3004.1666666666665</v>
          </cell>
          <cell r="F24">
            <v>3094.2916666666665</v>
          </cell>
          <cell r="G24">
            <v>3187.1204166666666</v>
          </cell>
          <cell r="H24">
            <v>3282.7340291666669</v>
          </cell>
          <cell r="I24">
            <v>3381.2160500416671</v>
          </cell>
          <cell r="J24">
            <v>3482.6525315429171</v>
          </cell>
          <cell r="K24">
            <v>3587.1321074892048</v>
          </cell>
          <cell r="L24">
            <v>3694.7460707138812</v>
          </cell>
          <cell r="M24">
            <v>3805.5884528352976</v>
          </cell>
          <cell r="N24">
            <v>3919.7561064203564</v>
          </cell>
          <cell r="O24">
            <v>4037.3487896129673</v>
          </cell>
          <cell r="P24">
            <v>4158.4692533013567</v>
          </cell>
          <cell r="Q24">
            <v>4283.2233309003977</v>
          </cell>
          <cell r="R24">
            <v>4411.7200308274096</v>
          </cell>
        </row>
        <row r="25">
          <cell r="B25" t="str">
            <v>% price increase</v>
          </cell>
          <cell r="E25">
            <v>0.03</v>
          </cell>
          <cell r="F25">
            <v>0.03</v>
          </cell>
          <cell r="G25">
            <v>0.03</v>
          </cell>
          <cell r="H25">
            <v>0.03</v>
          </cell>
          <cell r="I25">
            <v>0.03</v>
          </cell>
          <cell r="J25">
            <v>0.03</v>
          </cell>
          <cell r="K25">
            <v>0.03</v>
          </cell>
          <cell r="L25">
            <v>0.03</v>
          </cell>
          <cell r="M25">
            <v>0.03</v>
          </cell>
          <cell r="N25">
            <v>0.03</v>
          </cell>
          <cell r="O25">
            <v>0.03</v>
          </cell>
          <cell r="P25">
            <v>0.03</v>
          </cell>
          <cell r="Q25">
            <v>0.03</v>
          </cell>
          <cell r="R25">
            <v>0.03</v>
          </cell>
        </row>
        <row r="26">
          <cell r="B26" t="str">
            <v>Rebate or discount given</v>
          </cell>
          <cell r="I26">
            <v>0.05</v>
          </cell>
          <cell r="J26">
            <v>0.06</v>
          </cell>
          <cell r="K26">
            <v>0.08</v>
          </cell>
          <cell r="L26">
            <v>0.1</v>
          </cell>
          <cell r="M26">
            <v>0.1</v>
          </cell>
          <cell r="N26">
            <v>0.1</v>
          </cell>
          <cell r="O26">
            <v>0.1</v>
          </cell>
          <cell r="P26">
            <v>0.1</v>
          </cell>
          <cell r="Q26">
            <v>0.1</v>
          </cell>
          <cell r="R26">
            <v>0.1</v>
          </cell>
        </row>
        <row r="27">
          <cell r="B27" t="str">
            <v>LINGO net cost per month</v>
          </cell>
          <cell r="D27">
            <v>0</v>
          </cell>
          <cell r="E27">
            <v>0</v>
          </cell>
          <cell r="F27">
            <v>0</v>
          </cell>
          <cell r="G27">
            <v>0</v>
          </cell>
          <cell r="H27">
            <v>0</v>
          </cell>
          <cell r="I27">
            <v>3212.1552475395838</v>
          </cell>
          <cell r="J27">
            <v>3273.6933796503417</v>
          </cell>
          <cell r="K27">
            <v>3300.1615388900686</v>
          </cell>
          <cell r="L27">
            <v>3325.271463642493</v>
          </cell>
          <cell r="M27">
            <v>3425.0296075517681</v>
          </cell>
          <cell r="N27">
            <v>3527.780495778321</v>
          </cell>
          <cell r="O27">
            <v>3633.6139106516707</v>
          </cell>
          <cell r="P27">
            <v>3742.6223279712212</v>
          </cell>
          <cell r="Q27">
            <v>3854.9009978103581</v>
          </cell>
          <cell r="R27">
            <v>3970.5480277446686</v>
          </cell>
        </row>
        <row r="28">
          <cell r="B28" t="str">
            <v>Number of months on treatment</v>
          </cell>
          <cell r="I28">
            <v>3</v>
          </cell>
          <cell r="J28">
            <v>7</v>
          </cell>
          <cell r="K28">
            <v>9</v>
          </cell>
          <cell r="L28">
            <v>10</v>
          </cell>
          <cell r="M28">
            <v>10.5</v>
          </cell>
          <cell r="N28">
            <v>11</v>
          </cell>
          <cell r="O28">
            <v>11</v>
          </cell>
          <cell r="P28">
            <v>11</v>
          </cell>
          <cell r="Q28">
            <v>11</v>
          </cell>
          <cell r="R28">
            <v>11</v>
          </cell>
        </row>
        <row r="29">
          <cell r="B29" t="str">
            <v>Compliance/Persistence</v>
          </cell>
          <cell r="D29">
            <v>0.8</v>
          </cell>
          <cell r="E29">
            <v>0.8</v>
          </cell>
          <cell r="F29">
            <v>0.8</v>
          </cell>
          <cell r="G29">
            <v>0.8</v>
          </cell>
          <cell r="H29">
            <v>0.8</v>
          </cell>
          <cell r="I29">
            <v>0.8</v>
          </cell>
          <cell r="J29">
            <v>0.8</v>
          </cell>
          <cell r="K29">
            <v>0.8</v>
          </cell>
          <cell r="L29">
            <v>0.8</v>
          </cell>
          <cell r="M29">
            <v>0.8</v>
          </cell>
          <cell r="N29">
            <v>0.8</v>
          </cell>
          <cell r="O29">
            <v>0.8</v>
          </cell>
          <cell r="P29">
            <v>0.8</v>
          </cell>
          <cell r="Q29">
            <v>0.8</v>
          </cell>
          <cell r="R29">
            <v>0.8</v>
          </cell>
        </row>
        <row r="30">
          <cell r="B30" t="str">
            <v>Annual Cost of LINGO</v>
          </cell>
          <cell r="D30">
            <v>0</v>
          </cell>
          <cell r="E30">
            <v>0</v>
          </cell>
          <cell r="F30">
            <v>0</v>
          </cell>
          <cell r="G30">
            <v>0</v>
          </cell>
          <cell r="H30">
            <v>0</v>
          </cell>
          <cell r="I30">
            <v>7709.1725940950018</v>
          </cell>
          <cell r="J30">
            <v>18332.682926041918</v>
          </cell>
          <cell r="K30">
            <v>23761.163080008497</v>
          </cell>
          <cell r="L30">
            <v>26602.171709139948</v>
          </cell>
          <cell r="M30">
            <v>28770.248703434856</v>
          </cell>
          <cell r="N30">
            <v>31044.468362849228</v>
          </cell>
          <cell r="O30">
            <v>31975.802413734702</v>
          </cell>
          <cell r="P30">
            <v>32935.076486146747</v>
          </cell>
          <cell r="Q30">
            <v>33923.128780731153</v>
          </cell>
          <cell r="R30">
            <v>34940.822644153086</v>
          </cell>
        </row>
        <row r="31">
          <cell r="B31">
            <v>0</v>
          </cell>
        </row>
        <row r="32">
          <cell r="B32" t="str">
            <v>US MS LINGO Revenues</v>
          </cell>
          <cell r="C32">
            <v>0</v>
          </cell>
          <cell r="D32">
            <v>0</v>
          </cell>
          <cell r="E32">
            <v>0</v>
          </cell>
          <cell r="F32">
            <v>0</v>
          </cell>
          <cell r="G32">
            <v>0</v>
          </cell>
          <cell r="H32">
            <v>0</v>
          </cell>
          <cell r="I32">
            <v>9.3439714724366887</v>
          </cell>
          <cell r="J32">
            <v>91.103197282420652</v>
          </cell>
          <cell r="K32">
            <v>242.06341045470555</v>
          </cell>
          <cell r="L32">
            <v>416.67137867536195</v>
          </cell>
          <cell r="M32">
            <v>615.86113125111888</v>
          </cell>
          <cell r="N32">
            <v>851.4463431550065</v>
          </cell>
          <cell r="O32">
            <v>1011.2787863841354</v>
          </cell>
          <cell r="P32">
            <v>1162.5604746117222</v>
          </cell>
          <cell r="Q32">
            <v>1277.4700872375022</v>
          </cell>
          <cell r="R32">
            <v>1401.5788110559338</v>
          </cell>
          <cell r="S32">
            <v>0</v>
          </cell>
          <cell r="T32">
            <v>0</v>
          </cell>
          <cell r="U32">
            <v>0</v>
          </cell>
          <cell r="V32">
            <v>0</v>
          </cell>
          <cell r="W32">
            <v>0</v>
          </cell>
          <cell r="X32">
            <v>0</v>
          </cell>
        </row>
        <row r="33">
          <cell r="B33" t="str">
            <v>% growth</v>
          </cell>
          <cell r="C33">
            <v>0</v>
          </cell>
          <cell r="D33">
            <v>0</v>
          </cell>
          <cell r="E33">
            <v>0</v>
          </cell>
          <cell r="F33">
            <v>0</v>
          </cell>
          <cell r="G33">
            <v>0</v>
          </cell>
          <cell r="H33">
            <v>0</v>
          </cell>
          <cell r="I33">
            <v>0</v>
          </cell>
          <cell r="J33">
            <v>8.7499438596491217</v>
          </cell>
          <cell r="K33">
            <v>1.6570243161094225</v>
          </cell>
          <cell r="L33">
            <v>0.72133152173913007</v>
          </cell>
          <cell r="M33">
            <v>0.47805000000000031</v>
          </cell>
          <cell r="N33">
            <v>0.38252976190476162</v>
          </cell>
          <cell r="O33">
            <v>0.18771874999999993</v>
          </cell>
          <cell r="P33">
            <v>0.14959444444444436</v>
          </cell>
          <cell r="Q33">
            <v>9.8841836734693933E-2</v>
          </cell>
          <cell r="R33">
            <v>9.7151960784313651E-2</v>
          </cell>
          <cell r="S33">
            <v>0</v>
          </cell>
          <cell r="T33">
            <v>0</v>
          </cell>
          <cell r="U33">
            <v>0</v>
          </cell>
          <cell r="V33">
            <v>0</v>
          </cell>
          <cell r="W33">
            <v>0</v>
          </cell>
          <cell r="X33">
            <v>0</v>
          </cell>
        </row>
        <row r="35">
          <cell r="B35" t="str">
            <v>ROW</v>
          </cell>
          <cell r="C35">
            <v>0</v>
          </cell>
          <cell r="D35" t="str">
            <v>2016E</v>
          </cell>
          <cell r="E35" t="str">
            <v>2017E</v>
          </cell>
          <cell r="F35" t="str">
            <v>2018E</v>
          </cell>
          <cell r="G35" t="str">
            <v>2019E</v>
          </cell>
          <cell r="H35" t="str">
            <v>2020E</v>
          </cell>
          <cell r="I35" t="str">
            <v>2021E</v>
          </cell>
          <cell r="J35" t="str">
            <v>2022E</v>
          </cell>
          <cell r="K35" t="str">
            <v>2023E</v>
          </cell>
          <cell r="L35" t="str">
            <v>2024E</v>
          </cell>
          <cell r="M35" t="str">
            <v>2025E</v>
          </cell>
          <cell r="N35" t="str">
            <v>2026E</v>
          </cell>
          <cell r="O35" t="str">
            <v>2027E</v>
          </cell>
          <cell r="P35" t="str">
            <v>2028E</v>
          </cell>
          <cell r="Q35" t="str">
            <v>2029E</v>
          </cell>
          <cell r="R35" t="str">
            <v>2030E</v>
          </cell>
        </row>
        <row r="36">
          <cell r="B36" t="str">
            <v>Overall MS Patients, ROW</v>
          </cell>
          <cell r="C36">
            <v>0</v>
          </cell>
          <cell r="D36">
            <v>1046.0012435553983</v>
          </cell>
          <cell r="E36">
            <v>1073.1972758878387</v>
          </cell>
          <cell r="F36">
            <v>1101.1004050609222</v>
          </cell>
          <cell r="G36">
            <v>1129.7290155925061</v>
          </cell>
          <cell r="H36">
            <v>1159.1019699979113</v>
          </cell>
          <cell r="I36">
            <v>1189.2386212178569</v>
          </cell>
          <cell r="J36">
            <v>1220.1588253695213</v>
          </cell>
          <cell r="K36">
            <v>1251.8829548291289</v>
          </cell>
          <cell r="L36">
            <v>1284.4319116546862</v>
          </cell>
          <cell r="M36">
            <v>1317.8271413577081</v>
          </cell>
          <cell r="N36">
            <v>1352.0906470330085</v>
          </cell>
          <cell r="O36">
            <v>1387.2450038558668</v>
          </cell>
          <cell r="P36">
            <v>1423.3133739561194</v>
          </cell>
          <cell r="Q36">
            <v>1460.3195216789786</v>
          </cell>
          <cell r="R36">
            <v>1498.2878292426321</v>
          </cell>
        </row>
        <row r="37">
          <cell r="B37" t="str">
            <v>% Growth y/y</v>
          </cell>
          <cell r="D37">
            <v>2.5999999999999999E-2</v>
          </cell>
          <cell r="E37">
            <v>2.5999999999999999E-2</v>
          </cell>
          <cell r="F37">
            <v>2.5999999999999999E-2</v>
          </cell>
          <cell r="G37">
            <v>2.5999999999999999E-2</v>
          </cell>
          <cell r="H37">
            <v>2.5999999999999999E-2</v>
          </cell>
          <cell r="I37">
            <v>2.5999999999999999E-2</v>
          </cell>
          <cell r="J37">
            <v>2.5999999999999999E-2</v>
          </cell>
          <cell r="K37">
            <v>2.5999999999999999E-2</v>
          </cell>
          <cell r="L37">
            <v>2.5999999999999999E-2</v>
          </cell>
          <cell r="M37">
            <v>2.5999999999999999E-2</v>
          </cell>
          <cell r="N37">
            <v>2.5999999999999999E-2</v>
          </cell>
          <cell r="O37">
            <v>2.5999999999999999E-2</v>
          </cell>
          <cell r="P37">
            <v>2.5999999999999999E-2</v>
          </cell>
          <cell r="Q37">
            <v>2.5999999999999999E-2</v>
          </cell>
          <cell r="R37">
            <v>2.5999999999999999E-2</v>
          </cell>
        </row>
        <row r="38">
          <cell r="B38" t="str">
            <v>New Patients</v>
          </cell>
          <cell r="D38">
            <v>35.564042280883548</v>
          </cell>
          <cell r="E38">
            <v>36.488707380186518</v>
          </cell>
          <cell r="F38">
            <v>37.437413772071359</v>
          </cell>
          <cell r="G38">
            <v>38.410786530145209</v>
          </cell>
          <cell r="H38">
            <v>39.409466979928986</v>
          </cell>
          <cell r="I38">
            <v>40.434113121407137</v>
          </cell>
          <cell r="J38">
            <v>41.485400062563727</v>
          </cell>
          <cell r="K38">
            <v>42.564020464190385</v>
          </cell>
          <cell r="L38">
            <v>43.670684996259332</v>
          </cell>
          <cell r="M38">
            <v>44.80612280616208</v>
          </cell>
          <cell r="N38">
            <v>45.971081999122291</v>
          </cell>
          <cell r="O38">
            <v>47.166330131099471</v>
          </cell>
          <cell r="P38">
            <v>48.392654714508062</v>
          </cell>
          <cell r="Q38">
            <v>49.650863737085274</v>
          </cell>
          <cell r="R38">
            <v>50.941786194249495</v>
          </cell>
        </row>
        <row r="39">
          <cell r="B39" t="str">
            <v>% of Overall MS Patients</v>
          </cell>
          <cell r="D39">
            <v>3.4000000000000002E-2</v>
          </cell>
          <cell r="E39">
            <v>3.4000000000000002E-2</v>
          </cell>
          <cell r="F39">
            <v>3.4000000000000002E-2</v>
          </cell>
          <cell r="G39">
            <v>3.4000000000000002E-2</v>
          </cell>
          <cell r="H39">
            <v>3.4000000000000002E-2</v>
          </cell>
          <cell r="I39">
            <v>3.4000000000000002E-2</v>
          </cell>
          <cell r="J39">
            <v>3.4000000000000002E-2</v>
          </cell>
          <cell r="K39">
            <v>3.4000000000000002E-2</v>
          </cell>
          <cell r="L39">
            <v>3.4000000000000002E-2</v>
          </cell>
          <cell r="M39">
            <v>3.4000000000000002E-2</v>
          </cell>
          <cell r="N39">
            <v>3.4000000000000002E-2</v>
          </cell>
          <cell r="O39">
            <v>3.4000000000000002E-2</v>
          </cell>
          <cell r="P39">
            <v>3.4000000000000002E-2</v>
          </cell>
          <cell r="Q39">
            <v>3.4000000000000002E-2</v>
          </cell>
          <cell r="R39">
            <v>3.4000000000000002E-2</v>
          </cell>
        </row>
        <row r="40">
          <cell r="B40" t="str">
            <v>Patient Deaths</v>
          </cell>
          <cell r="D40">
            <v>9.4140111919985845</v>
          </cell>
          <cell r="E40">
            <v>9.6587754829905492</v>
          </cell>
          <cell r="F40">
            <v>9.9099036455483009</v>
          </cell>
          <cell r="G40">
            <v>10.167561140332555</v>
          </cell>
          <cell r="H40">
            <v>10.431917729981201</v>
          </cell>
          <cell r="I40">
            <v>10.703147590960711</v>
          </cell>
          <cell r="J40">
            <v>10.981429428325692</v>
          </cell>
          <cell r="K40">
            <v>11.266946593462162</v>
          </cell>
          <cell r="L40">
            <v>11.559887204892176</v>
          </cell>
          <cell r="M40">
            <v>11.860444272219373</v>
          </cell>
          <cell r="N40">
            <v>12.168815823297077</v>
          </cell>
          <cell r="O40">
            <v>12.485205034702803</v>
          </cell>
          <cell r="P40">
            <v>12.809820365605075</v>
          </cell>
          <cell r="Q40">
            <v>13.142875695110808</v>
          </cell>
          <cell r="R40">
            <v>13.484590463183689</v>
          </cell>
        </row>
        <row r="41">
          <cell r="B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row>
        <row r="42">
          <cell r="B42" t="str">
            <v>Relapsing Remitting MS</v>
          </cell>
          <cell r="D42">
            <v>575.30068395546914</v>
          </cell>
          <cell r="E42">
            <v>590.25850173831134</v>
          </cell>
          <cell r="F42">
            <v>605.6052227835072</v>
          </cell>
          <cell r="G42">
            <v>621.35095857587839</v>
          </cell>
          <cell r="H42">
            <v>637.50608349885124</v>
          </cell>
          <cell r="I42">
            <v>654.08124166982134</v>
          </cell>
          <cell r="J42">
            <v>671.08735395323674</v>
          </cell>
          <cell r="K42">
            <v>688.53562515602096</v>
          </cell>
          <cell r="L42">
            <v>706.4375514100775</v>
          </cell>
          <cell r="M42">
            <v>724.80492774673951</v>
          </cell>
          <cell r="N42">
            <v>743.64985586815476</v>
          </cell>
          <cell r="O42">
            <v>762.98475212072685</v>
          </cell>
          <cell r="P42">
            <v>782.82235567586577</v>
          </cell>
          <cell r="Q42">
            <v>803.17573692343831</v>
          </cell>
          <cell r="R42">
            <v>824.05830608344775</v>
          </cell>
        </row>
        <row r="43">
          <cell r="B43" t="str">
            <v>% RRMS</v>
          </cell>
          <cell r="D43">
            <v>0.55000000000000004</v>
          </cell>
          <cell r="E43">
            <v>0.55000000000000004</v>
          </cell>
          <cell r="F43">
            <v>0.55000000000000004</v>
          </cell>
          <cell r="G43">
            <v>0.55000000000000004</v>
          </cell>
          <cell r="H43">
            <v>0.55000000000000004</v>
          </cell>
          <cell r="I43">
            <v>0.55000000000000004</v>
          </cell>
          <cell r="J43">
            <v>0.55000000000000004</v>
          </cell>
          <cell r="K43">
            <v>0.55000000000000004</v>
          </cell>
          <cell r="L43">
            <v>0.55000000000000004</v>
          </cell>
          <cell r="M43">
            <v>0.55000000000000004</v>
          </cell>
          <cell r="N43">
            <v>0.55000000000000004</v>
          </cell>
          <cell r="O43">
            <v>0.55000000000000004</v>
          </cell>
          <cell r="P43">
            <v>0.55000000000000004</v>
          </cell>
          <cell r="Q43">
            <v>0.55000000000000004</v>
          </cell>
          <cell r="R43">
            <v>0.55000000000000004</v>
          </cell>
        </row>
        <row r="44">
          <cell r="B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row>
        <row r="45">
          <cell r="B45" t="str">
            <v>Secondary Progressive MS</v>
          </cell>
          <cell r="D45">
            <v>313.8003730666195</v>
          </cell>
          <cell r="E45">
            <v>321.9591827663516</v>
          </cell>
          <cell r="F45">
            <v>330.33012151827666</v>
          </cell>
          <cell r="G45">
            <v>338.9187046777518</v>
          </cell>
          <cell r="H45">
            <v>347.73059099937336</v>
          </cell>
          <cell r="I45">
            <v>356.77158636535705</v>
          </cell>
          <cell r="J45">
            <v>366.04764761085636</v>
          </cell>
          <cell r="K45">
            <v>375.56488644873866</v>
          </cell>
          <cell r="L45">
            <v>385.32957349640589</v>
          </cell>
          <cell r="M45">
            <v>395.34814240731242</v>
          </cell>
          <cell r="N45">
            <v>405.62719410990252</v>
          </cell>
          <cell r="O45">
            <v>416.17350115676004</v>
          </cell>
          <cell r="P45">
            <v>426.99401218683585</v>
          </cell>
          <cell r="Q45">
            <v>438.0958565036936</v>
          </cell>
          <cell r="R45">
            <v>449.48634877278965</v>
          </cell>
        </row>
        <row r="46">
          <cell r="B46" t="str">
            <v>% SPMS</v>
          </cell>
          <cell r="D46">
            <v>0.3</v>
          </cell>
          <cell r="E46">
            <v>0.3</v>
          </cell>
          <cell r="F46">
            <v>0.3</v>
          </cell>
          <cell r="G46">
            <v>0.3</v>
          </cell>
          <cell r="H46">
            <v>0.3</v>
          </cell>
          <cell r="I46">
            <v>0.3</v>
          </cell>
          <cell r="J46">
            <v>0.3</v>
          </cell>
          <cell r="K46">
            <v>0.3</v>
          </cell>
          <cell r="L46">
            <v>0.3</v>
          </cell>
          <cell r="M46">
            <v>0.3</v>
          </cell>
          <cell r="N46">
            <v>0.3</v>
          </cell>
          <cell r="O46">
            <v>0.3</v>
          </cell>
          <cell r="P46">
            <v>0.3</v>
          </cell>
          <cell r="Q46">
            <v>0.3</v>
          </cell>
          <cell r="R46">
            <v>0.3</v>
          </cell>
        </row>
        <row r="47">
          <cell r="B47">
            <v>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row>
        <row r="48">
          <cell r="B48" t="str">
            <v>Primary Progressive MS</v>
          </cell>
          <cell r="D48">
            <v>104.60012435553983</v>
          </cell>
          <cell r="E48">
            <v>107.31972758878388</v>
          </cell>
          <cell r="F48">
            <v>110.11004050609223</v>
          </cell>
          <cell r="G48">
            <v>112.97290155925062</v>
          </cell>
          <cell r="H48">
            <v>115.91019699979114</v>
          </cell>
          <cell r="I48">
            <v>118.9238621217857</v>
          </cell>
          <cell r="J48">
            <v>122.01588253695213</v>
          </cell>
          <cell r="K48">
            <v>125.18829548291291</v>
          </cell>
          <cell r="L48">
            <v>128.44319116546862</v>
          </cell>
          <cell r="M48">
            <v>131.78271413577082</v>
          </cell>
          <cell r="N48">
            <v>135.20906470330087</v>
          </cell>
          <cell r="O48">
            <v>138.72450038558668</v>
          </cell>
          <cell r="P48">
            <v>142.33133739561194</v>
          </cell>
          <cell r="Q48">
            <v>146.03195216789786</v>
          </cell>
          <cell r="R48">
            <v>149.82878292426321</v>
          </cell>
        </row>
        <row r="49">
          <cell r="B49" t="str">
            <v>% PPMS</v>
          </cell>
          <cell r="D49">
            <v>0.1</v>
          </cell>
          <cell r="E49">
            <v>0.1</v>
          </cell>
          <cell r="F49">
            <v>0.1</v>
          </cell>
          <cell r="G49">
            <v>0.1</v>
          </cell>
          <cell r="H49">
            <v>0.1</v>
          </cell>
          <cell r="I49">
            <v>0.1</v>
          </cell>
          <cell r="J49">
            <v>0.1</v>
          </cell>
          <cell r="K49">
            <v>0.1</v>
          </cell>
          <cell r="L49">
            <v>0.1</v>
          </cell>
          <cell r="M49">
            <v>0.1</v>
          </cell>
          <cell r="N49">
            <v>0.1</v>
          </cell>
          <cell r="O49">
            <v>0.1</v>
          </cell>
          <cell r="P49">
            <v>0.1</v>
          </cell>
          <cell r="Q49">
            <v>0.1</v>
          </cell>
          <cell r="R49">
            <v>0.1</v>
          </cell>
        </row>
        <row r="50">
          <cell r="B50">
            <v>0</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row>
        <row r="51">
          <cell r="B51" t="str">
            <v>Benign MS</v>
          </cell>
          <cell r="D51">
            <v>52.300062177769917</v>
          </cell>
          <cell r="E51">
            <v>53.659863794391939</v>
          </cell>
          <cell r="F51">
            <v>55.055020253046116</v>
          </cell>
          <cell r="G51">
            <v>56.486450779625308</v>
          </cell>
          <cell r="H51">
            <v>57.95509849989557</v>
          </cell>
          <cell r="I51">
            <v>59.461931060892852</v>
          </cell>
          <cell r="J51">
            <v>61.007941268476067</v>
          </cell>
          <cell r="K51">
            <v>62.594147741456453</v>
          </cell>
          <cell r="L51">
            <v>64.221595582734309</v>
          </cell>
          <cell r="M51">
            <v>65.891357067885409</v>
          </cell>
          <cell r="N51">
            <v>67.604532351650434</v>
          </cell>
          <cell r="O51">
            <v>69.36225019279334</v>
          </cell>
          <cell r="P51">
            <v>71.16566869780597</v>
          </cell>
          <cell r="Q51">
            <v>73.015976083948928</v>
          </cell>
          <cell r="R51">
            <v>74.914391462131604</v>
          </cell>
        </row>
        <row r="52">
          <cell r="B52" t="str">
            <v>% BMS</v>
          </cell>
          <cell r="D52">
            <v>0.05</v>
          </cell>
          <cell r="E52">
            <v>0.05</v>
          </cell>
          <cell r="F52">
            <v>0.05</v>
          </cell>
          <cell r="G52">
            <v>0.05</v>
          </cell>
          <cell r="H52">
            <v>0.05</v>
          </cell>
          <cell r="I52">
            <v>0.05</v>
          </cell>
          <cell r="J52">
            <v>0.05</v>
          </cell>
          <cell r="K52">
            <v>0.05</v>
          </cell>
          <cell r="L52">
            <v>0.05</v>
          </cell>
          <cell r="M52">
            <v>0.05</v>
          </cell>
          <cell r="N52">
            <v>0.05</v>
          </cell>
          <cell r="O52">
            <v>0.05</v>
          </cell>
          <cell r="P52">
            <v>0.05</v>
          </cell>
          <cell r="Q52">
            <v>0.05</v>
          </cell>
          <cell r="R52">
            <v>0.05</v>
          </cell>
        </row>
        <row r="54">
          <cell r="B54" t="str">
            <v>RRMS Patients on LINGO</v>
          </cell>
          <cell r="C54">
            <v>0</v>
          </cell>
          <cell r="D54">
            <v>0</v>
          </cell>
          <cell r="E54">
            <v>0</v>
          </cell>
          <cell r="F54">
            <v>0</v>
          </cell>
          <cell r="G54">
            <v>0</v>
          </cell>
          <cell r="H54">
            <v>0</v>
          </cell>
          <cell r="I54">
            <v>6.5408124166982136</v>
          </cell>
          <cell r="J54">
            <v>33.554367697661839</v>
          </cell>
          <cell r="K54">
            <v>86.066953144502619</v>
          </cell>
          <cell r="L54">
            <v>141.28751028201552</v>
          </cell>
          <cell r="M54">
            <v>181.20123193668488</v>
          </cell>
          <cell r="N54">
            <v>223.09495676044642</v>
          </cell>
          <cell r="O54">
            <v>247.97004443923623</v>
          </cell>
          <cell r="P54">
            <v>273.987824486553</v>
          </cell>
          <cell r="Q54">
            <v>297.17502266167219</v>
          </cell>
          <cell r="R54">
            <v>317.26244784212741</v>
          </cell>
          <cell r="S54">
            <v>0</v>
          </cell>
          <cell r="T54">
            <v>0</v>
          </cell>
          <cell r="U54">
            <v>0</v>
          </cell>
          <cell r="V54">
            <v>0</v>
          </cell>
          <cell r="W54">
            <v>0</v>
          </cell>
          <cell r="X54">
            <v>0</v>
          </cell>
        </row>
        <row r="55">
          <cell r="B55" t="str">
            <v>% penetration</v>
          </cell>
          <cell r="C55">
            <v>0</v>
          </cell>
          <cell r="D55">
            <v>0</v>
          </cell>
          <cell r="E55">
            <v>0</v>
          </cell>
          <cell r="F55">
            <v>0</v>
          </cell>
          <cell r="G55">
            <v>0</v>
          </cell>
          <cell r="H55">
            <v>0</v>
          </cell>
          <cell r="I55">
            <v>0.01</v>
          </cell>
          <cell r="J55">
            <v>0.05</v>
          </cell>
          <cell r="K55">
            <v>0.125</v>
          </cell>
          <cell r="L55">
            <v>0.2</v>
          </cell>
          <cell r="M55">
            <v>0.25</v>
          </cell>
          <cell r="N55">
            <v>0.3</v>
          </cell>
          <cell r="O55">
            <v>0.32500000000000001</v>
          </cell>
          <cell r="P55">
            <v>0.35</v>
          </cell>
          <cell r="Q55">
            <v>0.37</v>
          </cell>
          <cell r="R55">
            <v>0.38500000000000001</v>
          </cell>
          <cell r="S55">
            <v>0</v>
          </cell>
          <cell r="T55">
            <v>0</v>
          </cell>
          <cell r="U55">
            <v>0</v>
          </cell>
          <cell r="V55">
            <v>0</v>
          </cell>
          <cell r="W55">
            <v>0</v>
          </cell>
          <cell r="X55">
            <v>0</v>
          </cell>
        </row>
        <row r="57">
          <cell r="B57" t="str">
            <v>LINGO cost per month</v>
          </cell>
          <cell r="D57">
            <v>2083.3333333333335</v>
          </cell>
          <cell r="E57">
            <v>2083.3333333333335</v>
          </cell>
          <cell r="F57">
            <v>2083.3333333333335</v>
          </cell>
          <cell r="G57">
            <v>2083.3333333333335</v>
          </cell>
          <cell r="H57">
            <v>2083.3333333333335</v>
          </cell>
          <cell r="I57">
            <v>2083.3333333333335</v>
          </cell>
          <cell r="J57">
            <v>2062.5</v>
          </cell>
          <cell r="K57">
            <v>2041.875</v>
          </cell>
          <cell r="L57">
            <v>2021.45625</v>
          </cell>
          <cell r="M57">
            <v>2001.2416874999999</v>
          </cell>
          <cell r="N57">
            <v>1981.2292706249998</v>
          </cell>
          <cell r="O57">
            <v>1961.4169779187498</v>
          </cell>
          <cell r="P57">
            <v>1941.8028081395623</v>
          </cell>
          <cell r="Q57">
            <v>1922.3847800581666</v>
          </cell>
          <cell r="R57">
            <v>1903.1609322575848</v>
          </cell>
        </row>
        <row r="58">
          <cell r="B58" t="str">
            <v>% price increase</v>
          </cell>
          <cell r="I58">
            <v>0</v>
          </cell>
          <cell r="J58">
            <v>-0.01</v>
          </cell>
          <cell r="K58">
            <v>-0.01</v>
          </cell>
          <cell r="L58">
            <v>-0.01</v>
          </cell>
          <cell r="M58">
            <v>-0.01</v>
          </cell>
          <cell r="N58">
            <v>-0.01</v>
          </cell>
          <cell r="O58">
            <v>-0.01</v>
          </cell>
          <cell r="P58">
            <v>-0.01</v>
          </cell>
          <cell r="Q58">
            <v>-0.01</v>
          </cell>
          <cell r="R58">
            <v>-0.01</v>
          </cell>
        </row>
        <row r="59">
          <cell r="B59" t="str">
            <v>% discount</v>
          </cell>
          <cell r="I59">
            <v>0</v>
          </cell>
          <cell r="J59">
            <v>0</v>
          </cell>
          <cell r="K59">
            <v>0</v>
          </cell>
          <cell r="L59">
            <v>0</v>
          </cell>
          <cell r="M59">
            <v>0</v>
          </cell>
          <cell r="N59">
            <v>0</v>
          </cell>
          <cell r="O59">
            <v>0</v>
          </cell>
          <cell r="P59">
            <v>0</v>
          </cell>
          <cell r="Q59">
            <v>0</v>
          </cell>
          <cell r="R59">
            <v>0</v>
          </cell>
        </row>
        <row r="60">
          <cell r="B60" t="str">
            <v>LINGO net cost per month</v>
          </cell>
          <cell r="D60">
            <v>0</v>
          </cell>
          <cell r="E60">
            <v>0</v>
          </cell>
          <cell r="F60">
            <v>0</v>
          </cell>
          <cell r="G60">
            <v>0</v>
          </cell>
          <cell r="H60">
            <v>0</v>
          </cell>
          <cell r="I60">
            <v>2083.3333333333335</v>
          </cell>
          <cell r="J60">
            <v>2062.5</v>
          </cell>
          <cell r="K60">
            <v>2041.875</v>
          </cell>
          <cell r="L60">
            <v>2021.45625</v>
          </cell>
          <cell r="M60">
            <v>2001.2416874999999</v>
          </cell>
          <cell r="N60">
            <v>1981.2292706249998</v>
          </cell>
          <cell r="O60">
            <v>1961.4169779187498</v>
          </cell>
          <cell r="P60">
            <v>1941.8028081395623</v>
          </cell>
          <cell r="Q60">
            <v>1922.3847800581666</v>
          </cell>
          <cell r="R60">
            <v>1903.1609322575848</v>
          </cell>
        </row>
        <row r="61">
          <cell r="B61" t="str">
            <v>Number of months on treatment</v>
          </cell>
          <cell r="I61">
            <v>2</v>
          </cell>
          <cell r="J61">
            <v>6</v>
          </cell>
          <cell r="K61">
            <v>8</v>
          </cell>
          <cell r="L61">
            <v>9.5</v>
          </cell>
          <cell r="M61">
            <v>10</v>
          </cell>
          <cell r="N61">
            <v>10.5</v>
          </cell>
          <cell r="O61">
            <v>11</v>
          </cell>
          <cell r="P61">
            <v>11</v>
          </cell>
          <cell r="Q61">
            <v>11</v>
          </cell>
          <cell r="R61">
            <v>11</v>
          </cell>
        </row>
        <row r="62">
          <cell r="B62" t="str">
            <v>Compliance/Persistence</v>
          </cell>
          <cell r="D62">
            <v>0.8</v>
          </cell>
          <cell r="E62">
            <v>0.8</v>
          </cell>
          <cell r="F62">
            <v>0.8</v>
          </cell>
          <cell r="G62">
            <v>0.8</v>
          </cell>
          <cell r="H62">
            <v>0.8</v>
          </cell>
          <cell r="I62">
            <v>0.8</v>
          </cell>
          <cell r="J62">
            <v>0.8</v>
          </cell>
          <cell r="K62">
            <v>0.8</v>
          </cell>
          <cell r="L62">
            <v>0.8</v>
          </cell>
          <cell r="M62">
            <v>0.8</v>
          </cell>
          <cell r="N62">
            <v>0.8</v>
          </cell>
          <cell r="O62">
            <v>0.8</v>
          </cell>
          <cell r="P62">
            <v>0.8</v>
          </cell>
          <cell r="Q62">
            <v>0.8</v>
          </cell>
          <cell r="R62">
            <v>0.8</v>
          </cell>
        </row>
        <row r="63">
          <cell r="B63" t="str">
            <v>Annual Cost of LINGO</v>
          </cell>
          <cell r="D63">
            <v>0</v>
          </cell>
          <cell r="E63">
            <v>0</v>
          </cell>
          <cell r="F63">
            <v>0</v>
          </cell>
          <cell r="G63">
            <v>0</v>
          </cell>
          <cell r="H63">
            <v>0</v>
          </cell>
          <cell r="I63">
            <v>3333.3333333333339</v>
          </cell>
          <cell r="J63">
            <v>9900</v>
          </cell>
          <cell r="K63">
            <v>13068</v>
          </cell>
          <cell r="L63">
            <v>15363.067499999999</v>
          </cell>
          <cell r="M63">
            <v>16009.933499999999</v>
          </cell>
          <cell r="N63">
            <v>16642.32587325</v>
          </cell>
          <cell r="O63">
            <v>17260.469405684998</v>
          </cell>
          <cell r="P63">
            <v>17087.86471162815</v>
          </cell>
          <cell r="Q63">
            <v>16916.986064511868</v>
          </cell>
          <cell r="R63">
            <v>16747.816203866747</v>
          </cell>
        </row>
        <row r="64">
          <cell r="B64">
            <v>0</v>
          </cell>
        </row>
        <row r="65">
          <cell r="B65" t="str">
            <v>ROW MS LINGO Revenues</v>
          </cell>
          <cell r="C65">
            <v>0</v>
          </cell>
          <cell r="D65">
            <v>0</v>
          </cell>
          <cell r="E65">
            <v>0</v>
          </cell>
          <cell r="F65">
            <v>0</v>
          </cell>
          <cell r="G65">
            <v>0</v>
          </cell>
          <cell r="H65">
            <v>0</v>
          </cell>
          <cell r="I65">
            <v>4.3605416111321427</v>
          </cell>
          <cell r="J65">
            <v>66.437648041370437</v>
          </cell>
          <cell r="K65">
            <v>224.94458873847202</v>
          </cell>
          <cell r="L65">
            <v>434.12191147390968</v>
          </cell>
          <cell r="M65">
            <v>580.20393468488021</v>
          </cell>
          <cell r="N65">
            <v>742.5637942171935</v>
          </cell>
          <cell r="O65">
            <v>856.01587311395724</v>
          </cell>
          <cell r="P65">
            <v>936.37337549190715</v>
          </cell>
          <cell r="Q65">
            <v>1005.4611434177016</v>
          </cell>
          <cell r="R65">
            <v>1062.690632969762</v>
          </cell>
          <cell r="S65">
            <v>0</v>
          </cell>
          <cell r="T65">
            <v>0</v>
          </cell>
          <cell r="U65">
            <v>0</v>
          </cell>
          <cell r="V65">
            <v>0</v>
          </cell>
          <cell r="W65">
            <v>0</v>
          </cell>
          <cell r="X65">
            <v>0</v>
          </cell>
        </row>
        <row r="66">
          <cell r="B66" t="str">
            <v>% growth</v>
          </cell>
          <cell r="C66">
            <v>0</v>
          </cell>
          <cell r="D66">
            <v>0</v>
          </cell>
          <cell r="E66">
            <v>0</v>
          </cell>
          <cell r="F66">
            <v>0</v>
          </cell>
          <cell r="G66">
            <v>0</v>
          </cell>
          <cell r="H66">
            <v>0</v>
          </cell>
          <cell r="I66">
            <v>0</v>
          </cell>
          <cell r="J66">
            <v>14.2361</v>
          </cell>
          <cell r="K66">
            <v>2.3858000000000001</v>
          </cell>
          <cell r="L66">
            <v>0.92990600000000034</v>
          </cell>
          <cell r="M66">
            <v>0.3364999999999998</v>
          </cell>
          <cell r="N66">
            <v>0.27983240000000009</v>
          </cell>
          <cell r="O66">
            <v>0.15278428571428559</v>
          </cell>
          <cell r="P66">
            <v>9.3873846153846197E-2</v>
          </cell>
          <cell r="Q66">
            <v>7.3782285714286022E-2</v>
          </cell>
          <cell r="R66">
            <v>5.6918648648648373E-2</v>
          </cell>
          <cell r="S66">
            <v>0</v>
          </cell>
          <cell r="T66">
            <v>0</v>
          </cell>
          <cell r="U66">
            <v>0</v>
          </cell>
          <cell r="V66">
            <v>0</v>
          </cell>
          <cell r="W66">
            <v>0</v>
          </cell>
          <cell r="X66">
            <v>0</v>
          </cell>
        </row>
        <row r="67">
          <cell r="B67">
            <v>0</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t="str">
            <v>adjusted peak sales</v>
          </cell>
          <cell r="U67">
            <v>0</v>
          </cell>
          <cell r="V67" t="str">
            <v>unadjusted peak sales</v>
          </cell>
          <cell r="W67">
            <v>0</v>
          </cell>
        </row>
        <row r="68">
          <cell r="B68" t="str">
            <v>Total LINGO MS Revenues</v>
          </cell>
          <cell r="C68">
            <v>0</v>
          </cell>
          <cell r="D68">
            <v>0</v>
          </cell>
          <cell r="E68">
            <v>0</v>
          </cell>
          <cell r="F68">
            <v>0</v>
          </cell>
          <cell r="G68">
            <v>0</v>
          </cell>
          <cell r="H68">
            <v>0</v>
          </cell>
          <cell r="I68">
            <v>13.70451308356883</v>
          </cell>
          <cell r="J68">
            <v>157.54084532379107</v>
          </cell>
          <cell r="K68">
            <v>467.00799919317757</v>
          </cell>
          <cell r="L68">
            <v>850.79329014927157</v>
          </cell>
          <cell r="M68">
            <v>1196.065065935999</v>
          </cell>
          <cell r="N68">
            <v>1594.0101373722</v>
          </cell>
          <cell r="O68">
            <v>1867.2946594980926</v>
          </cell>
          <cell r="P68">
            <v>2098.9338501036291</v>
          </cell>
          <cell r="Q68">
            <v>2282.9312306552038</v>
          </cell>
          <cell r="R68">
            <v>2464.2694440256955</v>
          </cell>
          <cell r="S68">
            <v>0</v>
          </cell>
          <cell r="T68">
            <v>0</v>
          </cell>
          <cell r="U68">
            <v>0</v>
          </cell>
          <cell r="V68">
            <v>0</v>
          </cell>
          <cell r="W68">
            <v>0</v>
          </cell>
          <cell r="X68">
            <v>0</v>
          </cell>
        </row>
        <row r="69">
          <cell r="B69" t="str">
            <v>% growth</v>
          </cell>
          <cell r="C69">
            <v>0</v>
          </cell>
          <cell r="D69">
            <v>0</v>
          </cell>
          <cell r="E69">
            <v>0</v>
          </cell>
          <cell r="F69">
            <v>0</v>
          </cell>
          <cell r="G69">
            <v>0</v>
          </cell>
          <cell r="H69">
            <v>0</v>
          </cell>
          <cell r="I69">
            <v>0</v>
          </cell>
          <cell r="J69">
            <v>10.49554488825118</v>
          </cell>
          <cell r="K69">
            <v>1.9643613897928742</v>
          </cell>
          <cell r="L69">
            <v>0.8217959684183942</v>
          </cell>
          <cell r="M69">
            <v>0.40582334132671583</v>
          </cell>
          <cell r="N69">
            <v>0.33271189232902065</v>
          </cell>
          <cell r="O69">
            <v>0.17144465754553795</v>
          </cell>
          <cell r="P69">
            <v>0.12405068981871259</v>
          </cell>
          <cell r="Q69">
            <v>8.766230557599064E-2</v>
          </cell>
          <cell r="R69">
            <v>7.9432183911403831E-2</v>
          </cell>
          <cell r="S69">
            <v>0</v>
          </cell>
          <cell r="T69" t="str">
            <v>$2.5bn</v>
          </cell>
          <cell r="U69">
            <v>0</v>
          </cell>
          <cell r="V69" t="str">
            <v>$12.3bn</v>
          </cell>
          <cell r="W69">
            <v>0</v>
          </cell>
          <cell r="X69">
            <v>0</v>
          </cell>
        </row>
        <row r="70">
          <cell r="B70" t="str">
            <v>Total LINGO Revenues (MS + glaucoma)</v>
          </cell>
          <cell r="C70">
            <v>0</v>
          </cell>
          <cell r="D70">
            <v>0</v>
          </cell>
          <cell r="E70">
            <v>0</v>
          </cell>
          <cell r="F70">
            <v>0</v>
          </cell>
          <cell r="G70">
            <v>0</v>
          </cell>
          <cell r="H70">
            <v>0</v>
          </cell>
          <cell r="I70">
            <v>13.70451308356883</v>
          </cell>
          <cell r="J70">
            <v>157.54084532379107</v>
          </cell>
          <cell r="K70">
            <v>467.00799919317757</v>
          </cell>
          <cell r="L70">
            <v>853.41796663522814</v>
          </cell>
          <cell r="M70">
            <v>1256.978517159384</v>
          </cell>
          <cell r="N70">
            <v>1746.7642441968731</v>
          </cell>
          <cell r="O70">
            <v>2102.1297250575394</v>
          </cell>
          <cell r="P70">
            <v>2405.4928776396987</v>
          </cell>
          <cell r="Q70">
            <v>2646.9399360103848</v>
          </cell>
          <cell r="R70">
            <v>2876.5231817392087</v>
          </cell>
          <cell r="S70">
            <v>0</v>
          </cell>
          <cell r="U70">
            <v>0</v>
          </cell>
          <cell r="V70">
            <v>0</v>
          </cell>
          <cell r="W70">
            <v>0</v>
          </cell>
          <cell r="X70">
            <v>0</v>
          </cell>
        </row>
        <row r="71">
          <cell r="B71" t="str">
            <v>% growth</v>
          </cell>
          <cell r="C71">
            <v>0</v>
          </cell>
          <cell r="D71">
            <v>0</v>
          </cell>
          <cell r="E71">
            <v>0</v>
          </cell>
          <cell r="F71">
            <v>0</v>
          </cell>
          <cell r="G71">
            <v>0</v>
          </cell>
          <cell r="H71">
            <v>0</v>
          </cell>
          <cell r="I71">
            <v>0</v>
          </cell>
          <cell r="J71">
            <v>10.49554488825118</v>
          </cell>
          <cell r="K71">
            <v>1.9643613897928742</v>
          </cell>
          <cell r="L71">
            <v>0.82741616441180565</v>
          </cell>
          <cell r="M71">
            <v>0.47287562050664866</v>
          </cell>
          <cell r="N71">
            <v>0.38965322028282889</v>
          </cell>
          <cell r="O71">
            <v>0.20344215428113266</v>
          </cell>
          <cell r="P71">
            <v>0.14431228908760874</v>
          </cell>
          <cell r="Q71">
            <v>0.10037321690496848</v>
          </cell>
          <cell r="R71">
            <v>8.6735343936388931E-2</v>
          </cell>
          <cell r="S71">
            <v>0</v>
          </cell>
          <cell r="U71">
            <v>0</v>
          </cell>
          <cell r="V71">
            <v>0</v>
          </cell>
          <cell r="W71">
            <v>0</v>
          </cell>
          <cell r="X71">
            <v>0</v>
          </cell>
        </row>
      </sheetData>
      <sheetData sheetId="26"/>
      <sheetData sheetId="27">
        <row r="58">
          <cell r="AH58">
            <v>30.945808345166189</v>
          </cell>
        </row>
      </sheetData>
      <sheetData sheetId="28">
        <row r="331">
          <cell r="G331">
            <v>3132.0000000000014</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ModelProperties"/>
      <sheetName val="__FDSCACHE__"/>
      <sheetName val="Cover"/>
      <sheetName val="Pipeline"/>
      <sheetName val="DCF No TV"/>
      <sheetName val="Our view vs street - avg"/>
      <sheetName val="Our View vs Street"/>
      <sheetName val="BMO vs Street - Ranges"/>
      <sheetName val="Variance Table"/>
      <sheetName val="Old vs New"/>
      <sheetName val="Visible Alpha Consensus"/>
      <sheetName val="BMO vs. Consensus"/>
      <sheetName val="Earnings Snapshot"/>
      <sheetName val="BlueMatrix - HealthCare"/>
      <sheetName val="Model"/>
      <sheetName val="Guidance"/>
      <sheetName val="Collaboration Revenue Summary"/>
      <sheetName val="REGEN-COV"/>
      <sheetName val="Evkeeza"/>
      <sheetName val="SOTP"/>
      <sheetName val="DCF"/>
      <sheetName val="Milestones"/>
      <sheetName val="R&amp;D Spending"/>
      <sheetName val="SNY IO P&amp;L"/>
      <sheetName val="Bayer P&amp;L"/>
      <sheetName val="SNY Antibody P&amp;L"/>
      <sheetName val="Teva P&amp;L"/>
      <sheetName val="Eylea Arcalyst Summary"/>
      <sheetName val="Eylea"/>
      <sheetName val="Praluent"/>
      <sheetName val="Dupixent Summary"/>
      <sheetName val="Adult AD"/>
      <sheetName val="Pediatric AD"/>
      <sheetName val="Asthma"/>
      <sheetName val="Nasal Polyps"/>
      <sheetName val="E. Esophagitis"/>
      <sheetName val="Kevzara - RA (2)"/>
      <sheetName val="COPD"/>
      <sheetName val="Libtayo Summary"/>
      <sheetName val="Libtayo - CSCC"/>
      <sheetName val="Libtayo - NSCLC"/>
      <sheetName val="Libtayo - BCC"/>
      <sheetName val="Libtayo - Cervical Cancer"/>
      <sheetName val="Kevzara - RA"/>
      <sheetName val="REGN1979 Summary"/>
      <sheetName val="REGN1979- DLBCL"/>
      <sheetName val="REGN1979 - FL"/>
      <sheetName val="Garetosumab (REGN2477)"/>
      <sheetName val="Fianlimab (LAG3)"/>
      <sheetName val="Fasinumab"/>
    </sheetNames>
    <sheetDataSet>
      <sheetData sheetId="0"/>
      <sheetData sheetId="1"/>
      <sheetData sheetId="2"/>
      <sheetData sheetId="3"/>
      <sheetData sheetId="4"/>
      <sheetData sheetId="5"/>
      <sheetData sheetId="6">
        <row r="2">
          <cell r="B2" t="str">
            <v>Street</v>
          </cell>
          <cell r="D2">
            <v>43146</v>
          </cell>
        </row>
        <row r="5">
          <cell r="B5" t="str">
            <v>$mns except per share amounts</v>
          </cell>
        </row>
        <row r="6">
          <cell r="D6" t="str">
            <v>2018E</v>
          </cell>
          <cell r="E6" t="str">
            <v>2019E</v>
          </cell>
          <cell r="F6" t="str">
            <v>2020E</v>
          </cell>
          <cell r="G6" t="str">
            <v>2021E</v>
          </cell>
          <cell r="H6" t="str">
            <v>2022E</v>
          </cell>
          <cell r="I6">
            <v>2023</v>
          </cell>
          <cell r="J6">
            <v>2024</v>
          </cell>
          <cell r="K6">
            <v>2025</v>
          </cell>
          <cell r="L6">
            <v>2026</v>
          </cell>
          <cell r="M6">
            <v>2027</v>
          </cell>
          <cell r="Q6" t="str">
            <v>Y/Y Growth (%)</v>
          </cell>
          <cell r="R6">
            <v>2017</v>
          </cell>
          <cell r="S6">
            <v>2018</v>
          </cell>
          <cell r="T6">
            <v>2019</v>
          </cell>
          <cell r="U6">
            <v>2020</v>
          </cell>
          <cell r="V6">
            <v>2021</v>
          </cell>
          <cell r="W6">
            <v>2022</v>
          </cell>
          <cell r="X6">
            <v>2023</v>
          </cell>
        </row>
        <row r="7">
          <cell r="B7" t="str">
            <v>US Eylea</v>
          </cell>
          <cell r="C7" t="str">
            <v>BMO Capital Markets</v>
          </cell>
          <cell r="D7">
            <v>4076.68</v>
          </cell>
          <cell r="E7">
            <v>4644.2</v>
          </cell>
          <cell r="F7">
            <v>4947.2</v>
          </cell>
          <cell r="G7">
            <v>5756.0881069652123</v>
          </cell>
          <cell r="H7">
            <v>5986.8213858808331</v>
          </cell>
          <cell r="I7">
            <v>5627.6507312472404</v>
          </cell>
          <cell r="J7">
            <v>5283.5657661715422</v>
          </cell>
          <cell r="K7">
            <v>4758.5951371415304</v>
          </cell>
          <cell r="L7">
            <v>4298.7141894642291</v>
          </cell>
          <cell r="M7">
            <v>3998.1913579800012</v>
          </cell>
          <cell r="Q7" t="str">
            <v>BMO</v>
          </cell>
          <cell r="R7" t="e">
            <v>#REF!</v>
          </cell>
          <cell r="S7">
            <v>-0.1221997330003014</v>
          </cell>
          <cell r="T7">
            <v>0.41195485222416584</v>
          </cell>
          <cell r="U7">
            <v>4.0085084631769297E-2</v>
          </cell>
          <cell r="V7">
            <v>-5.9993547741486242E-2</v>
          </cell>
          <cell r="W7">
            <v>-6.1141847905589519E-2</v>
          </cell>
          <cell r="X7">
            <v>-9.9359154832741714E-2</v>
          </cell>
        </row>
        <row r="8">
          <cell r="C8" t="str">
            <v>Street</v>
          </cell>
          <cell r="D8">
            <v>3955</v>
          </cell>
          <cell r="E8">
            <v>4563.8999999999996</v>
          </cell>
          <cell r="F8">
            <v>4427.7</v>
          </cell>
          <cell r="G8">
            <v>5542</v>
          </cell>
          <cell r="H8">
            <v>5774.7</v>
          </cell>
          <cell r="I8">
            <v>5790.6</v>
          </cell>
          <cell r="J8">
            <v>5490.7</v>
          </cell>
          <cell r="K8">
            <v>5060.2</v>
          </cell>
          <cell r="L8">
            <v>4046.7</v>
          </cell>
          <cell r="Q8" t="str">
            <v>Street</v>
          </cell>
          <cell r="R8">
            <v>0.15395701643489246</v>
          </cell>
          <cell r="S8">
            <v>-2.9842897521856315E-2</v>
          </cell>
          <cell r="T8">
            <v>0.2516656503376471</v>
          </cell>
          <cell r="U8">
            <v>4.1988451822446704E-2</v>
          </cell>
        </row>
        <row r="9">
          <cell r="C9" t="str">
            <v>BMO vs. Street (%)</v>
          </cell>
          <cell r="D9">
            <v>3.0766118836915268E-2</v>
          </cell>
          <cell r="E9">
            <v>1.7594601108700925E-2</v>
          </cell>
          <cell r="F9">
            <v>0.11732953903832688</v>
          </cell>
          <cell r="G9">
            <v>3.86301167385803E-2</v>
          </cell>
          <cell r="H9">
            <v>3.6732884111873032E-2</v>
          </cell>
        </row>
        <row r="10">
          <cell r="B10" t="str">
            <v>Sanofi</v>
          </cell>
          <cell r="C10" t="str">
            <v>BMO Capital Markets</v>
          </cell>
          <cell r="D10">
            <v>1111.1079999999999</v>
          </cell>
          <cell r="E10">
            <v>403.6</v>
          </cell>
          <cell r="F10">
            <v>1186.4000000000001</v>
          </cell>
          <cell r="G10">
            <v>1912.4627119701743</v>
          </cell>
          <cell r="H10">
            <v>2323.9019287060419</v>
          </cell>
        </row>
        <row r="11">
          <cell r="C11" t="str">
            <v>Street</v>
          </cell>
          <cell r="D11">
            <v>1005</v>
          </cell>
          <cell r="E11">
            <v>1298.5999999999999</v>
          </cell>
          <cell r="F11">
            <v>1870.3</v>
          </cell>
          <cell r="G11">
            <v>2188.9</v>
          </cell>
          <cell r="H11">
            <v>2587</v>
          </cell>
        </row>
        <row r="12">
          <cell r="C12" t="str">
            <v>BMO vs. Street (%)</v>
          </cell>
          <cell r="D12">
            <v>0.10558009950248759</v>
          </cell>
          <cell r="E12">
            <v>-0.68920375789311561</v>
          </cell>
          <cell r="F12">
            <v>-0.36566326257819592</v>
          </cell>
          <cell r="G12">
            <v>-0.12629050574709932</v>
          </cell>
          <cell r="H12">
            <v>-0.10170006621335836</v>
          </cell>
        </row>
        <row r="13">
          <cell r="B13" t="str">
            <v>Bayer</v>
          </cell>
          <cell r="C13" t="str">
            <v>BMO Capital Markets</v>
          </cell>
          <cell r="D13">
            <v>1076.664</v>
          </cell>
          <cell r="E13">
            <v>1145.5999999999999</v>
          </cell>
          <cell r="F13">
            <v>1186.0999999999999</v>
          </cell>
          <cell r="G13">
            <v>1442.7586825773726</v>
          </cell>
          <cell r="H13">
            <v>1238.2163311724378</v>
          </cell>
        </row>
        <row r="14">
          <cell r="C14" t="str">
            <v>Street</v>
          </cell>
          <cell r="D14">
            <v>987</v>
          </cell>
          <cell r="E14">
            <v>1149.9000000000001</v>
          </cell>
          <cell r="F14">
            <v>1177.8</v>
          </cell>
          <cell r="G14">
            <v>1189.7</v>
          </cell>
          <cell r="H14">
            <v>1180.5999999999999</v>
          </cell>
        </row>
        <row r="15">
          <cell r="C15" t="str">
            <v>BMO vs. Street (%)</v>
          </cell>
          <cell r="D15">
            <v>9.0844984802431528E-2</v>
          </cell>
          <cell r="E15">
            <v>-3.7394556048353511E-3</v>
          </cell>
          <cell r="F15">
            <v>7.0470368483612766E-3</v>
          </cell>
          <cell r="G15">
            <v>0.21270797896727967</v>
          </cell>
          <cell r="H15">
            <v>4.8802584425239548E-2</v>
          </cell>
        </row>
        <row r="16">
          <cell r="B16" t="str">
            <v>Pralulent</v>
          </cell>
          <cell r="C16" t="str">
            <v>BMO Capital Markets</v>
          </cell>
          <cell r="D16">
            <v>306.80516903997017</v>
          </cell>
          <cell r="E16">
            <v>288.72912011195274</v>
          </cell>
          <cell r="F16">
            <v>358.8</v>
          </cell>
          <cell r="G16">
            <v>406.13101685351575</v>
          </cell>
          <cell r="H16">
            <v>487.41544718314873</v>
          </cell>
          <cell r="I16">
            <v>542.77461996187503</v>
          </cell>
          <cell r="R16" t="e">
            <v>#REF!</v>
          </cell>
          <cell r="S16">
            <v>6.2605562338182486E-2</v>
          </cell>
          <cell r="T16">
            <v>0.32374241973936746</v>
          </cell>
          <cell r="U16">
            <v>0.20014336988930559</v>
          </cell>
        </row>
        <row r="17">
          <cell r="C17" t="str">
            <v>Street</v>
          </cell>
          <cell r="D17">
            <v>324</v>
          </cell>
          <cell r="E17">
            <v>314.10000000000002</v>
          </cell>
          <cell r="F17">
            <v>400</v>
          </cell>
          <cell r="G17">
            <v>517.9</v>
          </cell>
          <cell r="H17">
            <v>623.5</v>
          </cell>
          <cell r="I17">
            <v>718.63</v>
          </cell>
          <cell r="R17">
            <v>-3.0555555555555447E-2</v>
          </cell>
          <cell r="S17">
            <v>0.2734797835084366</v>
          </cell>
          <cell r="T17">
            <v>0.29474999999999985</v>
          </cell>
          <cell r="U17">
            <v>0.20390036686619051</v>
          </cell>
        </row>
        <row r="18">
          <cell r="C18" t="str">
            <v>BMO vs. Street (%)</v>
          </cell>
          <cell r="D18">
            <v>-5.3070465926018051E-2</v>
          </cell>
          <cell r="E18">
            <v>-8.0773256568122509E-2</v>
          </cell>
          <cell r="F18">
            <v>-0.10299999999999998</v>
          </cell>
          <cell r="G18">
            <v>-0.21581190026353392</v>
          </cell>
          <cell r="H18">
            <v>-0.21825910636223134</v>
          </cell>
        </row>
        <row r="19">
          <cell r="B19" t="str">
            <v>Dupilumab</v>
          </cell>
          <cell r="C19" t="str">
            <v>BMO Capital Markets</v>
          </cell>
          <cell r="D19">
            <v>933.60950820446919</v>
          </cell>
          <cell r="E19">
            <v>2280.6051351319202</v>
          </cell>
          <cell r="F19">
            <v>4044.8</v>
          </cell>
          <cell r="G19">
            <v>5997.2620708419881</v>
          </cell>
          <cell r="H19">
            <v>6407.305283759405</v>
          </cell>
          <cell r="I19">
            <v>7098.2392084302255</v>
          </cell>
          <cell r="J19">
            <v>7960.6155893904452</v>
          </cell>
          <cell r="K19">
            <v>8497.4000455857113</v>
          </cell>
          <cell r="L19">
            <v>8989.7773397313904</v>
          </cell>
          <cell r="M19">
            <v>9411.4261229072617</v>
          </cell>
          <cell r="R19" t="e">
            <v>#REF!</v>
          </cell>
          <cell r="S19">
            <v>-0.59063079626431469</v>
          </cell>
          <cell r="T19">
            <v>5.4237371386416209</v>
          </cell>
          <cell r="U19">
            <v>6.8371734980700705E-2</v>
          </cell>
        </row>
        <row r="20">
          <cell r="C20" t="str">
            <v>Street</v>
          </cell>
          <cell r="D20">
            <v>830</v>
          </cell>
          <cell r="E20">
            <v>2180.9</v>
          </cell>
          <cell r="F20">
            <v>3118.6</v>
          </cell>
          <cell r="G20">
            <v>5541.5</v>
          </cell>
          <cell r="H20">
            <v>6412.7</v>
          </cell>
          <cell r="I20">
            <v>7460.4</v>
          </cell>
          <cell r="J20">
            <v>8471.7999999999993</v>
          </cell>
          <cell r="K20">
            <v>9422.4</v>
          </cell>
          <cell r="L20">
            <v>10413.9</v>
          </cell>
          <cell r="O20" t="str">
            <v>BBRG</v>
          </cell>
          <cell r="R20">
            <v>1.6275903614457832</v>
          </cell>
          <cell r="S20">
            <v>0.42996010821220576</v>
          </cell>
          <cell r="T20">
            <v>0.77691913037901639</v>
          </cell>
          <cell r="U20">
            <v>0.15721375078949729</v>
          </cell>
        </row>
        <row r="21">
          <cell r="C21" t="str">
            <v>BMO vs. Street (%)</v>
          </cell>
          <cell r="D21">
            <v>0.12483073277646883</v>
          </cell>
          <cell r="E21">
            <v>4.5717426352386736E-2</v>
          </cell>
          <cell r="F21">
            <v>0.29699224010774072</v>
          </cell>
          <cell r="G21">
            <v>8.2245253242260841E-2</v>
          </cell>
          <cell r="H21">
            <v>-8.4125504710885757E-4</v>
          </cell>
        </row>
        <row r="22">
          <cell r="B22" t="str">
            <v>Dupilumab - US</v>
          </cell>
          <cell r="C22" t="str">
            <v>BMO Capital Markets</v>
          </cell>
          <cell r="G22">
            <v>4531.2097045276487</v>
          </cell>
          <cell r="H22">
            <v>4690.3649276631049</v>
          </cell>
          <cell r="I22">
            <v>5050.265439789775</v>
          </cell>
          <cell r="J22">
            <v>5556.886968037139</v>
          </cell>
          <cell r="K22">
            <v>5913.0760224686746</v>
          </cell>
          <cell r="L22">
            <v>6284.9065455207119</v>
          </cell>
          <cell r="M22">
            <v>6597.6835437098107</v>
          </cell>
        </row>
        <row r="23">
          <cell r="C23" t="str">
            <v>Street</v>
          </cell>
          <cell r="G23">
            <v>4220.1000000000004</v>
          </cell>
          <cell r="H23">
            <v>4666.6000000000004</v>
          </cell>
          <cell r="I23">
            <v>5339.2</v>
          </cell>
          <cell r="J23">
            <v>5999.9</v>
          </cell>
          <cell r="K23">
            <v>6653.2</v>
          </cell>
          <cell r="L23">
            <v>7351.8</v>
          </cell>
        </row>
        <row r="24">
          <cell r="C24" t="str">
            <v>BMO vs. Street (%)</v>
          </cell>
        </row>
        <row r="25">
          <cell r="B25" t="str">
            <v>Kevzara</v>
          </cell>
          <cell r="C25" t="str">
            <v>BMO Capital Markets</v>
          </cell>
          <cell r="D25">
            <v>96.568412262492288</v>
          </cell>
          <cell r="E25">
            <v>206.7</v>
          </cell>
          <cell r="F25">
            <v>269.89999999999998</v>
          </cell>
          <cell r="G25">
            <v>289.38034178348596</v>
          </cell>
          <cell r="H25">
            <v>402.13142054950515</v>
          </cell>
          <cell r="R25" t="e">
            <v>#REF!</v>
          </cell>
          <cell r="S25">
            <v>-0.5328088424649623</v>
          </cell>
          <cell r="T25">
            <v>1.9966355975377561</v>
          </cell>
          <cell r="U25">
            <v>0.38962936483909272</v>
          </cell>
        </row>
        <row r="26">
          <cell r="C26" t="str">
            <v>Street</v>
          </cell>
          <cell r="D26">
            <v>141</v>
          </cell>
          <cell r="E26">
            <v>312</v>
          </cell>
          <cell r="F26">
            <v>464</v>
          </cell>
          <cell r="G26">
            <v>622</v>
          </cell>
          <cell r="H26">
            <v>770</v>
          </cell>
          <cell r="R26">
            <v>1.2127659574468086</v>
          </cell>
          <cell r="S26">
            <v>0.48717948717948723</v>
          </cell>
          <cell r="T26">
            <v>0.34051724137931028</v>
          </cell>
          <cell r="U26">
            <v>0.23794212218649524</v>
          </cell>
        </row>
        <row r="27">
          <cell r="C27" t="str">
            <v>BMO vs. Street (%)</v>
          </cell>
          <cell r="D27">
            <v>-0.31511764352842353</v>
          </cell>
          <cell r="E27">
            <v>-0.33750000000000002</v>
          </cell>
          <cell r="F27">
            <v>-0.41831896551724146</v>
          </cell>
          <cell r="G27">
            <v>-0.53475829295259492</v>
          </cell>
          <cell r="H27">
            <v>-0.47775140188375953</v>
          </cell>
        </row>
        <row r="28">
          <cell r="B28" t="str">
            <v>Total Revenue</v>
          </cell>
          <cell r="C28" t="str">
            <v>BMO Capital Markets</v>
          </cell>
          <cell r="D28">
            <v>6710.8029999999999</v>
          </cell>
          <cell r="E28">
            <v>7386</v>
          </cell>
          <cell r="F28">
            <v>7430</v>
          </cell>
          <cell r="G28">
            <v>7583</v>
          </cell>
          <cell r="H28">
            <v>7982</v>
          </cell>
          <cell r="R28" t="e">
            <v>#REF!</v>
          </cell>
          <cell r="S28">
            <v>-9.1415786623341488E-2</v>
          </cell>
          <cell r="T28">
            <v>0.12996909609773977</v>
          </cell>
          <cell r="U28">
            <v>5.2617697481208037E-2</v>
          </cell>
        </row>
        <row r="29">
          <cell r="C29" t="str">
            <v>Street</v>
          </cell>
          <cell r="D29">
            <v>6338</v>
          </cell>
          <cell r="E29">
            <v>7346</v>
          </cell>
          <cell r="F29">
            <v>8010</v>
          </cell>
          <cell r="G29">
            <v>8393</v>
          </cell>
          <cell r="H29">
            <v>8759</v>
          </cell>
          <cell r="R29">
            <v>0.15904070684758609</v>
          </cell>
          <cell r="S29">
            <v>9.0389327525183694E-2</v>
          </cell>
          <cell r="T29">
            <v>4.7815230961298472E-2</v>
          </cell>
          <cell r="U29">
            <v>4.3607768378410627E-2</v>
          </cell>
        </row>
        <row r="30">
          <cell r="C30" t="str">
            <v>BMO vs. Street (%)</v>
          </cell>
          <cell r="D30">
            <v>5.8820290312401324E-2</v>
          </cell>
          <cell r="E30">
            <v>5.445140212360533E-3</v>
          </cell>
          <cell r="F30">
            <v>-7.2409488139825173E-2</v>
          </cell>
          <cell r="G30">
            <v>-9.650899559156445E-2</v>
          </cell>
          <cell r="H30">
            <v>-8.8708756707386649E-2</v>
          </cell>
        </row>
        <row r="31">
          <cell r="B31" t="str">
            <v>Non-GAAP EPS</v>
          </cell>
          <cell r="C31" t="str">
            <v>BMO Capital Markets</v>
          </cell>
          <cell r="D31">
            <v>22.836062717770034</v>
          </cell>
          <cell r="E31">
            <v>21.89</v>
          </cell>
          <cell r="F31">
            <v>20.55</v>
          </cell>
          <cell r="G31">
            <v>22.24</v>
          </cell>
          <cell r="H31">
            <v>22.55</v>
          </cell>
          <cell r="R31" t="e">
            <v>#REF!</v>
          </cell>
          <cell r="S31">
            <v>4.3218945535405728E-2</v>
          </cell>
          <cell r="T31">
            <v>-2.6101816461828409E-2</v>
          </cell>
          <cell r="U31">
            <v>1.3938848920863389E-2</v>
          </cell>
        </row>
        <row r="32">
          <cell r="C32" t="str">
            <v>Street</v>
          </cell>
          <cell r="D32">
            <v>18.09</v>
          </cell>
          <cell r="E32">
            <v>21.46</v>
          </cell>
          <cell r="F32">
            <v>24.14</v>
          </cell>
          <cell r="G32">
            <v>25.08</v>
          </cell>
          <cell r="H32">
            <v>27.36</v>
          </cell>
          <cell r="R32">
            <v>0.18629076838032077</v>
          </cell>
          <cell r="S32">
            <v>0.12488350419384897</v>
          </cell>
          <cell r="T32">
            <v>3.8939519469759709E-2</v>
          </cell>
          <cell r="U32">
            <v>9.090909090909105E-2</v>
          </cell>
        </row>
        <row r="33">
          <cell r="C33" t="str">
            <v>BMO vs. Street (%)</v>
          </cell>
          <cell r="D33">
            <v>0.26235835919126771</v>
          </cell>
          <cell r="E33">
            <v>2.0037278657968338E-2</v>
          </cell>
          <cell r="F33">
            <v>-0.1487158243579122</v>
          </cell>
          <cell r="G33">
            <v>-0.11323763955342903</v>
          </cell>
          <cell r="H33">
            <v>-0.17580409356725146</v>
          </cell>
          <cell r="J33" t="str">
            <v>Current price</v>
          </cell>
        </row>
        <row r="34">
          <cell r="C34" t="str">
            <v>Implied mulitple</v>
          </cell>
          <cell r="D34">
            <v>14.450827363650928</v>
          </cell>
          <cell r="E34">
            <v>15.075376884422111</v>
          </cell>
          <cell r="F34">
            <v>16.058394160583941</v>
          </cell>
          <cell r="G34">
            <v>14.838129496402878</v>
          </cell>
          <cell r="H34">
            <v>14.634146341463413</v>
          </cell>
          <cell r="J34">
            <v>330</v>
          </cell>
        </row>
        <row r="35">
          <cell r="D35">
            <v>18.24212271973466</v>
          </cell>
          <cell r="E35">
            <v>15.377446411929171</v>
          </cell>
          <cell r="F35">
            <v>13.670256835128416</v>
          </cell>
          <cell r="G35">
            <v>13.157894736842106</v>
          </cell>
          <cell r="H35">
            <v>12.06140350877193</v>
          </cell>
        </row>
        <row r="37">
          <cell r="D37">
            <v>2011</v>
          </cell>
          <cell r="E37">
            <v>2012</v>
          </cell>
          <cell r="F37">
            <v>2013</v>
          </cell>
          <cell r="G37">
            <v>2014</v>
          </cell>
          <cell r="H37">
            <v>2015</v>
          </cell>
          <cell r="I37">
            <v>2016</v>
          </cell>
          <cell r="J37">
            <v>2017</v>
          </cell>
          <cell r="K37" t="str">
            <v>2018E</v>
          </cell>
          <cell r="L37" t="str">
            <v>2019E</v>
          </cell>
          <cell r="M37" t="str">
            <v>2020E</v>
          </cell>
          <cell r="N37" t="str">
            <v>2021E</v>
          </cell>
          <cell r="O37" t="str">
            <v>2022E</v>
          </cell>
          <cell r="P37" t="str">
            <v>2023E</v>
          </cell>
          <cell r="Q37" t="str">
            <v>2024E</v>
          </cell>
          <cell r="R37" t="str">
            <v>2025E</v>
          </cell>
          <cell r="S37" t="str">
            <v>2026E</v>
          </cell>
        </row>
        <row r="38">
          <cell r="C38" t="str">
            <v>WW Eylea Sales ($mns)</v>
          </cell>
          <cell r="D38">
            <v>24.8</v>
          </cell>
          <cell r="E38">
            <v>857</v>
          </cell>
          <cell r="F38">
            <v>1879</v>
          </cell>
          <cell r="G38">
            <v>2776</v>
          </cell>
          <cell r="H38">
            <v>4090</v>
          </cell>
          <cell r="I38">
            <v>5196</v>
          </cell>
          <cell r="J38">
            <v>5928.2790000000005</v>
          </cell>
          <cell r="K38">
            <v>6745.643</v>
          </cell>
          <cell r="L38">
            <v>7541.5999999999985</v>
          </cell>
          <cell r="M38">
            <v>7908.7</v>
          </cell>
          <cell r="N38">
            <v>9458.150903615644</v>
          </cell>
          <cell r="O38">
            <v>9037.6179175749003</v>
          </cell>
          <cell r="P38">
            <v>8595.3842446885446</v>
          </cell>
          <cell r="Q38">
            <v>8236.5965220144317</v>
          </cell>
          <cell r="R38">
            <v>7684.7051706064176</v>
          </cell>
          <cell r="S38">
            <v>7182.9863394747572</v>
          </cell>
        </row>
        <row r="39">
          <cell r="C39" t="str">
            <v>BMO - US Eylea</v>
          </cell>
          <cell r="D39">
            <v>24.8</v>
          </cell>
          <cell r="E39">
            <v>838</v>
          </cell>
          <cell r="F39">
            <v>1409</v>
          </cell>
          <cell r="G39">
            <v>1737</v>
          </cell>
          <cell r="H39">
            <v>2676</v>
          </cell>
          <cell r="I39">
            <v>3324</v>
          </cell>
          <cell r="J39">
            <v>3701.279</v>
          </cell>
          <cell r="K39">
            <v>4076.6800000000003</v>
          </cell>
          <cell r="L39">
            <v>4.6441999999999997</v>
          </cell>
          <cell r="M39">
            <v>4.9471999999999996</v>
          </cell>
          <cell r="N39">
            <v>5.7560881069652119</v>
          </cell>
          <cell r="O39">
            <v>5.986821385880833</v>
          </cell>
          <cell r="P39">
            <v>5.6276507312472406</v>
          </cell>
          <cell r="Q39">
            <v>5.2835657661715425</v>
          </cell>
          <cell r="R39">
            <v>4.7585951371415307</v>
          </cell>
          <cell r="S39">
            <v>4.2987141894642287</v>
          </cell>
        </row>
        <row r="40">
          <cell r="J40">
            <v>0.11350150421179306</v>
          </cell>
          <cell r="K40">
            <v>0.10142466968850505</v>
          </cell>
          <cell r="L40">
            <v>-0.99886078868098549</v>
          </cell>
          <cell r="M40">
            <v>6.5242668274406723E-2</v>
          </cell>
          <cell r="N40">
            <v>0.16350422601981163</v>
          </cell>
          <cell r="O40">
            <v>4.0085084631769297E-2</v>
          </cell>
          <cell r="P40">
            <v>-5.9993547741486242E-2</v>
          </cell>
          <cell r="Q40">
            <v>-6.1141847905589408E-2</v>
          </cell>
          <cell r="R40">
            <v>-9.9359154832741714E-2</v>
          </cell>
          <cell r="S40">
            <v>-9.6642167367394616E-2</v>
          </cell>
        </row>
        <row r="41">
          <cell r="B41" t="str">
            <v>US Eylea</v>
          </cell>
          <cell r="C41" t="str">
            <v>Consensus</v>
          </cell>
          <cell r="K41">
            <v>4427.7</v>
          </cell>
          <cell r="L41">
            <v>4.5638999999999994</v>
          </cell>
          <cell r="M41">
            <v>4.4276999999999997</v>
          </cell>
          <cell r="N41">
            <v>5.5419999999999998</v>
          </cell>
          <cell r="O41">
            <v>5.7747000000000002</v>
          </cell>
          <cell r="P41">
            <v>5.7906000000000004</v>
          </cell>
          <cell r="Q41">
            <v>5.4906999999999995</v>
          </cell>
          <cell r="R41">
            <v>5.0602</v>
          </cell>
          <cell r="S41">
            <v>4.0466999999999995</v>
          </cell>
        </row>
        <row r="42">
          <cell r="J42" t="e">
            <v>#DIV/0!</v>
          </cell>
          <cell r="K42" t="e">
            <v>#DIV/0!</v>
          </cell>
          <cell r="L42">
            <v>-0.99896923910834068</v>
          </cell>
          <cell r="M42">
            <v>-2.9842897521856204E-2</v>
          </cell>
          <cell r="N42">
            <v>0.2516656503376471</v>
          </cell>
          <cell r="O42">
            <v>4.1988451822446926E-2</v>
          </cell>
          <cell r="P42">
            <v>2.7533897864824297E-3</v>
          </cell>
          <cell r="Q42">
            <v>-5.1790833419680382E-2</v>
          </cell>
          <cell r="R42">
            <v>-7.8405303513213176E-2</v>
          </cell>
        </row>
        <row r="43">
          <cell r="C43" t="str">
            <v>Ex-US Eylea Sales</v>
          </cell>
          <cell r="D43">
            <v>0</v>
          </cell>
          <cell r="E43">
            <v>19</v>
          </cell>
          <cell r="F43">
            <v>470</v>
          </cell>
          <cell r="G43">
            <v>1039</v>
          </cell>
          <cell r="H43">
            <v>1414</v>
          </cell>
          <cell r="I43">
            <v>1872</v>
          </cell>
          <cell r="J43">
            <v>2227</v>
          </cell>
          <cell r="K43">
            <v>2668.9630000000002</v>
          </cell>
          <cell r="L43">
            <v>2897.3999999999996</v>
          </cell>
          <cell r="M43">
            <v>2961.5</v>
          </cell>
          <cell r="N43">
            <v>3600.6090414971018</v>
          </cell>
          <cell r="O43">
            <v>3050.7965316940667</v>
          </cell>
          <cell r="P43">
            <v>2967.7335134413042</v>
          </cell>
          <cell r="Q43">
            <v>2953.0307558428904</v>
          </cell>
          <cell r="R43">
            <v>2926.1100334648877</v>
          </cell>
        </row>
        <row r="44">
          <cell r="J44">
            <v>0.18963675213675213</v>
          </cell>
          <cell r="K44">
            <v>0.19845666816344876</v>
          </cell>
          <cell r="L44">
            <v>8.5590171163856255E-2</v>
          </cell>
          <cell r="M44">
            <v>2.2123282943328659E-2</v>
          </cell>
          <cell r="N44">
            <v>0.21580585564649724</v>
          </cell>
          <cell r="O44">
            <v>-0.15269986368040334</v>
          </cell>
          <cell r="P44">
            <v>-2.7226666016510359E-2</v>
          </cell>
          <cell r="Q44">
            <v>-4.954204119683614E-3</v>
          </cell>
          <cell r="R44">
            <v>-9.1163027424407961E-3</v>
          </cell>
        </row>
        <row r="45">
          <cell r="C45" t="str">
            <v>Consensus</v>
          </cell>
          <cell r="I45">
            <v>1638</v>
          </cell>
          <cell r="J45">
            <v>1927</v>
          </cell>
          <cell r="K45">
            <v>2123</v>
          </cell>
          <cell r="L45">
            <v>2271</v>
          </cell>
          <cell r="M45">
            <v>2385</v>
          </cell>
          <cell r="N45">
            <v>2297</v>
          </cell>
          <cell r="S45" t="str">
            <v>FROM FACTSET - BAYER</v>
          </cell>
        </row>
        <row r="47">
          <cell r="D47" t="str">
            <v>WW Eylea Sales</v>
          </cell>
        </row>
        <row r="48">
          <cell r="N48" t="str">
            <v>US Eylea sales</v>
          </cell>
        </row>
        <row r="67">
          <cell r="M67" t="str">
            <v>US Eylea sales</v>
          </cell>
          <cell r="T67" t="str">
            <v>2017E</v>
          </cell>
          <cell r="U67" t="str">
            <v>2018E</v>
          </cell>
          <cell r="V67" t="str">
            <v>2019E</v>
          </cell>
          <cell r="W67" t="str">
            <v>2020E</v>
          </cell>
        </row>
        <row r="68">
          <cell r="S68" t="str">
            <v>Sarilumab</v>
          </cell>
        </row>
        <row r="69">
          <cell r="S69" t="str">
            <v>BMO</v>
          </cell>
          <cell r="T69">
            <v>206.7</v>
          </cell>
          <cell r="U69">
            <v>96.568412262492288</v>
          </cell>
          <cell r="V69">
            <v>289.38034178348596</v>
          </cell>
          <cell r="W69">
            <v>402.13142054950515</v>
          </cell>
        </row>
        <row r="70">
          <cell r="S70" t="str">
            <v>Consensus</v>
          </cell>
          <cell r="T70">
            <v>312</v>
          </cell>
          <cell r="U70">
            <v>464</v>
          </cell>
          <cell r="V70">
            <v>622</v>
          </cell>
          <cell r="W70">
            <v>770</v>
          </cell>
        </row>
        <row r="72">
          <cell r="D72" t="str">
            <v>2016E</v>
          </cell>
          <cell r="E72" t="str">
            <v>2017E</v>
          </cell>
          <cell r="F72" t="str">
            <v>2018E</v>
          </cell>
          <cell r="G72" t="str">
            <v>2019E</v>
          </cell>
          <cell r="H72" t="str">
            <v>2020E</v>
          </cell>
        </row>
        <row r="73">
          <cell r="B73" t="str">
            <v>Eylea</v>
          </cell>
          <cell r="C73" t="str">
            <v>BMO</v>
          </cell>
          <cell r="D73" t="e">
            <v>#REF!</v>
          </cell>
          <cell r="E73">
            <v>4644.2</v>
          </cell>
          <cell r="F73">
            <v>4076.68</v>
          </cell>
          <cell r="G73">
            <v>5756.0881069652123</v>
          </cell>
          <cell r="H73">
            <v>5986.8213858808331</v>
          </cell>
        </row>
        <row r="74">
          <cell r="C74" t="str">
            <v>Street</v>
          </cell>
          <cell r="D74">
            <v>3955</v>
          </cell>
          <cell r="E74">
            <v>4563.8999999999996</v>
          </cell>
          <cell r="F74">
            <v>4427.7</v>
          </cell>
          <cell r="G74">
            <v>5542</v>
          </cell>
          <cell r="H74">
            <v>5774.7</v>
          </cell>
        </row>
        <row r="75">
          <cell r="D75" t="e">
            <v>#REF!</v>
          </cell>
          <cell r="E75">
            <v>1.7594601108700925E-2</v>
          </cell>
          <cell r="F75">
            <v>-7.927818054520408E-2</v>
          </cell>
          <cell r="G75">
            <v>3.86301167385803E-2</v>
          </cell>
          <cell r="H75">
            <v>3.6732884111873032E-2</v>
          </cell>
        </row>
        <row r="76">
          <cell r="B76" t="str">
            <v>Bayer Collaboration Rev</v>
          </cell>
          <cell r="C76" t="str">
            <v>BMO</v>
          </cell>
          <cell r="D76">
            <v>744.27</v>
          </cell>
          <cell r="E76">
            <v>938.05200000000002</v>
          </cell>
          <cell r="F76">
            <v>1076.664</v>
          </cell>
          <cell r="G76">
            <v>1145.5999999999999</v>
          </cell>
          <cell r="H76">
            <v>1186.0999999999999</v>
          </cell>
        </row>
        <row r="77">
          <cell r="C77" t="str">
            <v>Street</v>
          </cell>
          <cell r="D77">
            <v>773</v>
          </cell>
          <cell r="E77">
            <v>907</v>
          </cell>
          <cell r="F77">
            <v>1022</v>
          </cell>
          <cell r="G77">
            <v>1136</v>
          </cell>
          <cell r="H77">
            <v>1220</v>
          </cell>
        </row>
        <row r="78">
          <cell r="D78">
            <v>-3.7166882276843505E-2</v>
          </cell>
          <cell r="E78">
            <v>3.4235942668136676E-2</v>
          </cell>
          <cell r="F78">
            <v>5.3487279843444258E-2</v>
          </cell>
          <cell r="G78">
            <v>8.4507042253521014E-3</v>
          </cell>
          <cell r="H78">
            <v>-2.7786885245901671E-2</v>
          </cell>
        </row>
        <row r="79">
          <cell r="B79" t="str">
            <v>Sanofi Collaboration Rev</v>
          </cell>
          <cell r="C79" t="str">
            <v>BMO</v>
          </cell>
          <cell r="D79">
            <v>658.66499999999996</v>
          </cell>
          <cell r="E79">
            <v>877.19299999999998</v>
          </cell>
          <cell r="F79">
            <v>1111.1079999999999</v>
          </cell>
          <cell r="G79">
            <v>403.6</v>
          </cell>
          <cell r="H79">
            <v>1186.4000000000001</v>
          </cell>
        </row>
        <row r="80">
          <cell r="C80" t="str">
            <v>Street</v>
          </cell>
          <cell r="D80">
            <v>841</v>
          </cell>
          <cell r="E80">
            <v>1211</v>
          </cell>
          <cell r="F80">
            <v>1762</v>
          </cell>
          <cell r="G80">
            <v>2344</v>
          </cell>
          <cell r="H80">
            <v>2982</v>
          </cell>
        </row>
        <row r="81">
          <cell r="D81">
            <v>-0.21680737217598101</v>
          </cell>
          <cell r="E81">
            <v>-0.27564574731626756</v>
          </cell>
          <cell r="F81">
            <v>-0.36940522133938714</v>
          </cell>
          <cell r="G81">
            <v>-0.82781569965870305</v>
          </cell>
          <cell r="H81">
            <v>-0.60214621059691487</v>
          </cell>
        </row>
        <row r="82">
          <cell r="B82" t="str">
            <v>Total Revenue</v>
          </cell>
          <cell r="C82" t="str">
            <v>BMO</v>
          </cell>
          <cell r="D82">
            <v>4860.4269999999997</v>
          </cell>
          <cell r="E82">
            <v>5872.2269999999999</v>
          </cell>
          <cell r="F82">
            <v>6710.8029999999999</v>
          </cell>
          <cell r="G82">
            <v>6557.6</v>
          </cell>
          <cell r="H82">
            <v>8497.1</v>
          </cell>
        </row>
        <row r="83">
          <cell r="C83" t="str">
            <v>Street</v>
          </cell>
          <cell r="D83">
            <v>5058</v>
          </cell>
          <cell r="E83">
            <v>6001</v>
          </cell>
          <cell r="F83">
            <v>6915</v>
          </cell>
          <cell r="G83">
            <v>7947</v>
          </cell>
          <cell r="H83">
            <v>8929</v>
          </cell>
        </row>
        <row r="84">
          <cell r="D84">
            <v>-3.9061486753657615E-2</v>
          </cell>
          <cell r="E84">
            <v>-2.1458590234960884E-2</v>
          </cell>
          <cell r="F84">
            <v>-2.9529573391178565E-2</v>
          </cell>
          <cell r="G84">
            <v>-0.17483327041650931</v>
          </cell>
          <cell r="H84">
            <v>-4.8370478217045543E-2</v>
          </cell>
        </row>
        <row r="85">
          <cell r="B85" t="str">
            <v>EPS</v>
          </cell>
          <cell r="C85" t="str">
            <v>BMO</v>
          </cell>
          <cell r="D85">
            <v>11.319790987404332</v>
          </cell>
          <cell r="E85">
            <v>16.315513482895348</v>
          </cell>
          <cell r="F85">
            <v>22.836062717770034</v>
          </cell>
          <cell r="G85">
            <v>24.57068062827225</v>
          </cell>
          <cell r="H85">
            <v>31.471244635193134</v>
          </cell>
        </row>
        <row r="86">
          <cell r="C86" t="str">
            <v>Street</v>
          </cell>
          <cell r="D86">
            <v>11.08</v>
          </cell>
          <cell r="E86">
            <v>14.75</v>
          </cell>
          <cell r="F86">
            <v>17.760000000000002</v>
          </cell>
          <cell r="G86">
            <v>21.93</v>
          </cell>
          <cell r="H86">
            <v>25.74</v>
          </cell>
        </row>
        <row r="87">
          <cell r="D87">
            <v>2.1641785866816976E-2</v>
          </cell>
          <cell r="E87">
            <v>0.10613650731493873</v>
          </cell>
          <cell r="F87">
            <v>0.28581434221678115</v>
          </cell>
          <cell r="G87">
            <v>0.1204140733366279</v>
          </cell>
          <cell r="H87">
            <v>0.22265907673633012</v>
          </cell>
        </row>
        <row r="93">
          <cell r="AF93" t="str">
            <v>US Dupixent sales</v>
          </cell>
        </row>
        <row r="94">
          <cell r="D94" t="str">
            <v>3Q16</v>
          </cell>
          <cell r="E94" t="str">
            <v>4Q16</v>
          </cell>
          <cell r="F94" t="str">
            <v>1Q17</v>
          </cell>
          <cell r="G94" t="str">
            <v>2Q17</v>
          </cell>
          <cell r="H94" t="str">
            <v>3Q17</v>
          </cell>
          <cell r="I94" t="str">
            <v>4Q17</v>
          </cell>
        </row>
        <row r="95">
          <cell r="B95" t="str">
            <v>EPS</v>
          </cell>
          <cell r="C95" t="str">
            <v>BMO</v>
          </cell>
          <cell r="D95">
            <v>3.1291536641404614</v>
          </cell>
          <cell r="E95">
            <v>3.0421186155479045</v>
          </cell>
          <cell r="F95">
            <v>2.9219208529406657</v>
          </cell>
          <cell r="G95">
            <v>4.1665981922760889</v>
          </cell>
          <cell r="H95">
            <v>3.9930401717889303</v>
          </cell>
          <cell r="I95">
            <v>5.2260116004888042</v>
          </cell>
          <cell r="V95" t="str">
            <v>2019E</v>
          </cell>
          <cell r="W95" t="str">
            <v>2020E</v>
          </cell>
          <cell r="X95" t="str">
            <v>2021E</v>
          </cell>
          <cell r="Y95" t="str">
            <v>2022E</v>
          </cell>
          <cell r="Z95" t="str">
            <v>2023E</v>
          </cell>
          <cell r="AE95" t="str">
            <v>2019E</v>
          </cell>
          <cell r="AF95" t="str">
            <v>2020E</v>
          </cell>
          <cell r="AG95" t="str">
            <v>2021E</v>
          </cell>
          <cell r="AH95" t="str">
            <v>2022E</v>
          </cell>
          <cell r="AI95" t="str">
            <v>2023E</v>
          </cell>
          <cell r="AJ95" t="str">
            <v>2024E</v>
          </cell>
          <cell r="AK95" t="str">
            <v>2025E</v>
          </cell>
          <cell r="AL95" t="str">
            <v>2026E</v>
          </cell>
        </row>
        <row r="96">
          <cell r="C96" t="str">
            <v>Street</v>
          </cell>
          <cell r="D96">
            <v>2.71</v>
          </cell>
          <cell r="E96">
            <v>2.79</v>
          </cell>
          <cell r="F96">
            <v>3.46</v>
          </cell>
          <cell r="G96">
            <v>3.54</v>
          </cell>
          <cell r="H96">
            <v>3.74</v>
          </cell>
          <cell r="I96">
            <v>3.84</v>
          </cell>
          <cell r="U96" t="str">
            <v>Praluent</v>
          </cell>
          <cell r="AD96" t="str">
            <v>Dupilumab</v>
          </cell>
        </row>
        <row r="97">
          <cell r="D97">
            <v>0.15466924876031785</v>
          </cell>
          <cell r="E97">
            <v>9.0365095178460475E-2</v>
          </cell>
          <cell r="F97">
            <v>-0.1555142043524087</v>
          </cell>
          <cell r="G97">
            <v>0.17700513906104209</v>
          </cell>
          <cell r="H97">
            <v>6.7657799943564134E-2</v>
          </cell>
          <cell r="I97">
            <v>0.36094052096062623</v>
          </cell>
          <cell r="U97" t="str">
            <v>BMO</v>
          </cell>
          <cell r="V97">
            <v>288.72912011195274</v>
          </cell>
          <cell r="W97">
            <v>358.8</v>
          </cell>
          <cell r="X97">
            <v>406.13101685351575</v>
          </cell>
          <cell r="Y97">
            <v>487.41544718314873</v>
          </cell>
          <cell r="Z97">
            <v>487.41544718314873</v>
          </cell>
          <cell r="AD97" t="str">
            <v>BMO</v>
          </cell>
          <cell r="AE97">
            <v>0</v>
          </cell>
          <cell r="AF97">
            <v>0</v>
          </cell>
          <cell r="AG97">
            <v>4.5312097045276483</v>
          </cell>
          <cell r="AH97">
            <v>4.6903649276631052</v>
          </cell>
          <cell r="AI97">
            <v>5.0502654397897748</v>
          </cell>
          <cell r="AJ97">
            <v>5.5568869680371389</v>
          </cell>
          <cell r="AK97">
            <v>5.9130760224686743</v>
          </cell>
          <cell r="AL97">
            <v>6.2849065455207116</v>
          </cell>
        </row>
        <row r="98">
          <cell r="U98" t="str">
            <v>Consensus</v>
          </cell>
          <cell r="V98">
            <v>314.10000000000002</v>
          </cell>
          <cell r="W98">
            <v>400</v>
          </cell>
          <cell r="X98">
            <v>517.9</v>
          </cell>
          <cell r="Y98">
            <v>623.5</v>
          </cell>
          <cell r="Z98">
            <v>623.5</v>
          </cell>
          <cell r="AD98" t="str">
            <v>Consensus</v>
          </cell>
          <cell r="AE98">
            <v>0</v>
          </cell>
          <cell r="AF98">
            <v>0</v>
          </cell>
          <cell r="AG98">
            <v>4.2201000000000004</v>
          </cell>
          <cell r="AH98">
            <v>4.6666000000000007</v>
          </cell>
          <cell r="AI98">
            <v>5.3391999999999999</v>
          </cell>
          <cell r="AJ98">
            <v>5.9998999999999993</v>
          </cell>
          <cell r="AK98">
            <v>6.6532</v>
          </cell>
          <cell r="AL98">
            <v>7.3517999999999999</v>
          </cell>
        </row>
        <row r="99">
          <cell r="C99">
            <v>2011</v>
          </cell>
          <cell r="D99" t="str">
            <v>2017E</v>
          </cell>
          <cell r="E99" t="str">
            <v>2020E</v>
          </cell>
        </row>
        <row r="100">
          <cell r="B100" t="str">
            <v>Eylea</v>
          </cell>
          <cell r="C100">
            <v>24.8</v>
          </cell>
          <cell r="D100">
            <v>5928.2790000000005</v>
          </cell>
          <cell r="E100">
            <v>7908.7</v>
          </cell>
        </row>
        <row r="101">
          <cell r="B101" t="str">
            <v>Arcalyst</v>
          </cell>
          <cell r="C101">
            <v>19.885999999999999</v>
          </cell>
          <cell r="D101">
            <v>17.183999999999973</v>
          </cell>
          <cell r="E101">
            <v>13.1</v>
          </cell>
        </row>
        <row r="102">
          <cell r="B102" t="str">
            <v>Praluent</v>
          </cell>
          <cell r="C102">
            <v>0</v>
          </cell>
          <cell r="D102">
            <v>194.7</v>
          </cell>
          <cell r="E102">
            <v>358.8</v>
          </cell>
        </row>
        <row r="103">
          <cell r="B103" t="str">
            <v>Dupixent</v>
          </cell>
          <cell r="C103">
            <v>0</v>
          </cell>
          <cell r="D103">
            <v>256.88206023270317</v>
          </cell>
          <cell r="E103">
            <v>4044.8</v>
          </cell>
        </row>
        <row r="104">
          <cell r="B104" t="str">
            <v>Sarilumab</v>
          </cell>
          <cell r="C104">
            <v>0</v>
          </cell>
          <cell r="D104">
            <v>11.92721960402559</v>
          </cell>
          <cell r="E104">
            <v>269.89999999999998</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BlueMatrix - HealthCare"/>
      <sheetName val="Cover"/>
      <sheetName val=" Milestones"/>
      <sheetName val="Model"/>
      <sheetName val="DCF"/>
      <sheetName val="Earnings Snapshot"/>
      <sheetName val="Variance Table"/>
      <sheetName val="New vs. Old"/>
      <sheetName val="Handout Tables"/>
      <sheetName val="Rev Mix &amp; Consensus"/>
      <sheetName val="Guidance"/>
      <sheetName val="Operating Spend"/>
      <sheetName val="One Pager"/>
      <sheetName val="NEAT Tables"/>
      <sheetName val="Atopid Derm market size"/>
      <sheetName val="IP"/>
      <sheetName val="Patents"/>
      <sheetName val="Partners"/>
      <sheetName val="DCF No TV"/>
      <sheetName val="NPV"/>
      <sheetName val="Pipeline"/>
      <sheetName val="Revlimid Summary"/>
      <sheetName val="Thalomid Summary"/>
      <sheetName val="MM, US"/>
      <sheetName val="MM, Intl"/>
      <sheetName val="NHL"/>
      <sheetName val="NHL, US"/>
      <sheetName val="MDS, U.S."/>
      <sheetName val="MDS, Intl"/>
      <sheetName val="Otezla"/>
      <sheetName val="Abraxane Revenue Summary"/>
      <sheetName val="Abraxane Breast"/>
      <sheetName val="Abraxane NSCLC"/>
      <sheetName val="Abraxane Panc"/>
      <sheetName val="CLL, US"/>
      <sheetName val="CLL, Euro"/>
      <sheetName val="MF, US"/>
      <sheetName val="MF, Euro"/>
      <sheetName val="Istodax"/>
      <sheetName val="Idhifa"/>
      <sheetName val="Ozanimod - MS"/>
      <sheetName val="Ozanimod-GED-0301 CD"/>
      <sheetName val="Ozanimod - UC"/>
      <sheetName val="Handout"/>
      <sheetName val="DCF w TV"/>
      <sheetName val="CELG Pipe"/>
      <sheetName val="DLBCL"/>
      <sheetName val="FL"/>
      <sheetName val="Enasidenib"/>
      <sheetName val="JCAR017 (DLBCL)"/>
      <sheetName val="Enasidenib - AML"/>
    </sheetNames>
    <sheetDataSet>
      <sheetData sheetId="0"/>
      <sheetData sheetId="1"/>
      <sheetData sheetId="2"/>
      <sheetData sheetId="3"/>
      <sheetData sheetId="4">
        <row r="8">
          <cell r="C8" t="str">
            <v>Outperform</v>
          </cell>
        </row>
      </sheetData>
      <sheetData sheetId="5"/>
      <sheetData sheetId="6">
        <row r="2">
          <cell r="O2">
            <v>0</v>
          </cell>
          <cell r="W2" t="str">
            <v>Reference</v>
          </cell>
          <cell r="Z2" t="str">
            <v>Reference</v>
          </cell>
        </row>
        <row r="3">
          <cell r="B3">
            <v>0</v>
          </cell>
          <cell r="C3">
            <v>0</v>
          </cell>
          <cell r="D3">
            <v>0</v>
          </cell>
          <cell r="E3">
            <v>0</v>
          </cell>
          <cell r="F3">
            <v>0</v>
          </cell>
          <cell r="G3">
            <v>0</v>
          </cell>
          <cell r="H3">
            <v>0</v>
          </cell>
          <cell r="I3">
            <v>0</v>
          </cell>
          <cell r="J3">
            <v>0</v>
          </cell>
          <cell r="K3">
            <v>0</v>
          </cell>
          <cell r="L3">
            <v>0</v>
          </cell>
          <cell r="M3" t="str">
            <v>EST PRIMARY</v>
          </cell>
          <cell r="N3" t="str">
            <v>ESTIMATED TIMEFRAME</v>
          </cell>
          <cell r="O3">
            <v>0</v>
          </cell>
          <cell r="P3">
            <v>0</v>
          </cell>
          <cell r="Q3">
            <v>0</v>
          </cell>
          <cell r="R3">
            <v>0</v>
          </cell>
          <cell r="S3">
            <v>0</v>
          </cell>
          <cell r="T3">
            <v>0</v>
          </cell>
          <cell r="U3">
            <v>0</v>
          </cell>
          <cell r="V3">
            <v>0</v>
          </cell>
          <cell r="W3">
            <v>0</v>
          </cell>
          <cell r="X3">
            <v>0</v>
          </cell>
          <cell r="Y3">
            <v>0</v>
          </cell>
        </row>
        <row r="4">
          <cell r="B4">
            <v>0</v>
          </cell>
          <cell r="C4" t="str">
            <v>PARTNER</v>
          </cell>
          <cell r="D4" t="str">
            <v>DRUG</v>
          </cell>
          <cell r="E4" t="str">
            <v>OTHER NAMES</v>
          </cell>
          <cell r="F4" t="str">
            <v>MOA</v>
          </cell>
          <cell r="G4" t="str">
            <v>INDICATION</v>
          </cell>
          <cell r="H4" t="str">
            <v>EVENT TYPE</v>
          </cell>
          <cell r="I4" t="str">
            <v>NCT ID</v>
          </cell>
          <cell r="J4" t="str">
            <v>CELG ID</v>
          </cell>
          <cell r="K4" t="str">
            <v>MILESTONE</v>
          </cell>
          <cell r="L4" t="str">
            <v>DESIGN</v>
          </cell>
          <cell r="M4" t="str">
            <v>COMPLETION</v>
          </cell>
          <cell r="N4">
            <v>2017</v>
          </cell>
          <cell r="O4">
            <v>0</v>
          </cell>
          <cell r="P4">
            <v>0</v>
          </cell>
          <cell r="Q4">
            <v>0</v>
          </cell>
          <cell r="R4">
            <v>2018</v>
          </cell>
          <cell r="S4">
            <v>0</v>
          </cell>
          <cell r="T4">
            <v>0</v>
          </cell>
          <cell r="U4">
            <v>0</v>
          </cell>
          <cell r="V4">
            <v>2019</v>
          </cell>
          <cell r="W4">
            <v>2020</v>
          </cell>
          <cell r="X4">
            <v>2021</v>
          </cell>
          <cell r="Y4" t="str">
            <v>2022+</v>
          </cell>
          <cell r="AA4" t="str">
            <v>Timing</v>
          </cell>
        </row>
        <row r="5">
          <cell r="B5" t="str">
            <v>HEMATOLOGY/ONCOLOGY</v>
          </cell>
          <cell r="C5">
            <v>0</v>
          </cell>
          <cell r="D5" t="str">
            <v>Revlimid</v>
          </cell>
          <cell r="E5">
            <v>0</v>
          </cell>
          <cell r="F5">
            <v>0</v>
          </cell>
          <cell r="G5" t="str">
            <v>MM</v>
          </cell>
          <cell r="H5" t="str">
            <v>Regulatory</v>
          </cell>
          <cell r="I5">
            <v>0</v>
          </cell>
          <cell r="J5">
            <v>0</v>
          </cell>
          <cell r="K5" t="str">
            <v>US approval for Rev as maintanence post-ASCT in NDMM (February 24. 2017 PDUFA); approved 2/22/17</v>
          </cell>
          <cell r="L5">
            <v>0</v>
          </cell>
          <cell r="M5">
            <v>0</v>
          </cell>
          <cell r="N5" t="str">
            <v>1Q17</v>
          </cell>
          <cell r="O5">
            <v>0</v>
          </cell>
          <cell r="P5">
            <v>0</v>
          </cell>
          <cell r="Q5">
            <v>0</v>
          </cell>
          <cell r="R5">
            <v>0</v>
          </cell>
          <cell r="S5">
            <v>0</v>
          </cell>
          <cell r="T5">
            <v>0</v>
          </cell>
          <cell r="U5">
            <v>0</v>
          </cell>
          <cell r="V5">
            <v>0</v>
          </cell>
          <cell r="W5">
            <v>0</v>
          </cell>
          <cell r="X5">
            <v>0</v>
          </cell>
          <cell r="Y5">
            <v>0</v>
          </cell>
        </row>
        <row r="6">
          <cell r="B6">
            <v>0</v>
          </cell>
          <cell r="C6">
            <v>0</v>
          </cell>
          <cell r="D6">
            <v>0</v>
          </cell>
          <cell r="E6">
            <v>0</v>
          </cell>
          <cell r="F6">
            <v>0</v>
          </cell>
          <cell r="G6">
            <v>0</v>
          </cell>
          <cell r="H6" t="str">
            <v>Regulatory</v>
          </cell>
          <cell r="I6">
            <v>0</v>
          </cell>
          <cell r="J6">
            <v>0</v>
          </cell>
          <cell r="K6" t="str">
            <v>EU approval for Rev as maintanence post-ASCT in NDMM (Approved 2/24/17)</v>
          </cell>
          <cell r="L6">
            <v>0</v>
          </cell>
          <cell r="M6">
            <v>0</v>
          </cell>
          <cell r="N6" t="str">
            <v>1Q17</v>
          </cell>
          <cell r="O6">
            <v>0</v>
          </cell>
          <cell r="P6">
            <v>0</v>
          </cell>
          <cell r="Q6">
            <v>0</v>
          </cell>
          <cell r="R6">
            <v>0</v>
          </cell>
          <cell r="S6">
            <v>0</v>
          </cell>
          <cell r="T6">
            <v>0</v>
          </cell>
          <cell r="U6">
            <v>0</v>
          </cell>
          <cell r="V6">
            <v>0</v>
          </cell>
          <cell r="W6">
            <v>0</v>
          </cell>
          <cell r="X6">
            <v>0</v>
          </cell>
          <cell r="Y6">
            <v>0</v>
          </cell>
        </row>
        <row r="7">
          <cell r="B7" t="str">
            <v>HEMATOLOGY/ONCOLOGY</v>
          </cell>
          <cell r="C7">
            <v>0</v>
          </cell>
          <cell r="D7">
            <v>0</v>
          </cell>
          <cell r="E7">
            <v>0</v>
          </cell>
          <cell r="F7">
            <v>0</v>
          </cell>
          <cell r="G7">
            <v>0</v>
          </cell>
          <cell r="H7" t="str">
            <v>Regulatory</v>
          </cell>
          <cell r="I7">
            <v>0</v>
          </cell>
          <cell r="J7">
            <v>0</v>
          </cell>
          <cell r="K7" t="str">
            <v>sNDA US filing of RVd in 1L transplant and non-transplant MM</v>
          </cell>
          <cell r="L7">
            <v>0</v>
          </cell>
          <cell r="M7">
            <v>0</v>
          </cell>
          <cell r="N7">
            <v>0</v>
          </cell>
          <cell r="O7">
            <v>0</v>
          </cell>
          <cell r="P7">
            <v>0</v>
          </cell>
          <cell r="Q7">
            <v>0</v>
          </cell>
          <cell r="R7" t="str">
            <v>1Q18</v>
          </cell>
          <cell r="S7">
            <v>0</v>
          </cell>
          <cell r="T7">
            <v>0</v>
          </cell>
          <cell r="U7">
            <v>0</v>
          </cell>
          <cell r="V7">
            <v>0</v>
          </cell>
          <cell r="W7">
            <v>0</v>
          </cell>
          <cell r="X7">
            <v>0</v>
          </cell>
          <cell r="Y7">
            <v>0</v>
          </cell>
          <cell r="AA7" t="str">
            <v>1Q18</v>
          </cell>
        </row>
        <row r="8">
          <cell r="B8">
            <v>0</v>
          </cell>
          <cell r="C8">
            <v>0</v>
          </cell>
          <cell r="D8">
            <v>0</v>
          </cell>
          <cell r="E8">
            <v>0</v>
          </cell>
          <cell r="F8">
            <v>0</v>
          </cell>
          <cell r="G8">
            <v>0</v>
          </cell>
          <cell r="H8" t="str">
            <v>Regulatory</v>
          </cell>
          <cell r="I8">
            <v>0</v>
          </cell>
          <cell r="J8">
            <v>0</v>
          </cell>
          <cell r="K8" t="str">
            <v>US approval for RVd as induction in NDMM</v>
          </cell>
          <cell r="L8">
            <v>0</v>
          </cell>
          <cell r="M8">
            <v>0</v>
          </cell>
          <cell r="N8">
            <v>0</v>
          </cell>
          <cell r="O8">
            <v>0</v>
          </cell>
          <cell r="P8">
            <v>0</v>
          </cell>
          <cell r="Q8">
            <v>0</v>
          </cell>
          <cell r="R8">
            <v>0</v>
          </cell>
          <cell r="S8">
            <v>0</v>
          </cell>
          <cell r="T8">
            <v>0</v>
          </cell>
          <cell r="U8">
            <v>0</v>
          </cell>
          <cell r="V8">
            <v>2019</v>
          </cell>
          <cell r="W8">
            <v>0</v>
          </cell>
          <cell r="X8">
            <v>0</v>
          </cell>
          <cell r="Y8">
            <v>0</v>
          </cell>
          <cell r="AA8" t="str">
            <v>2019</v>
          </cell>
        </row>
        <row r="9">
          <cell r="B9">
            <v>0</v>
          </cell>
          <cell r="C9">
            <v>0</v>
          </cell>
          <cell r="D9">
            <v>0</v>
          </cell>
          <cell r="E9">
            <v>0</v>
          </cell>
          <cell r="F9">
            <v>0</v>
          </cell>
          <cell r="G9">
            <v>0</v>
          </cell>
          <cell r="H9" t="str">
            <v>Clinical Data</v>
          </cell>
          <cell r="I9" t="str">
            <v>NCT02579863</v>
          </cell>
          <cell r="J9">
            <v>0</v>
          </cell>
          <cell r="K9" t="str">
            <v>(Merck) *KEYNOTE-185 Phase III Keytruda + Rd in NDMM</v>
          </cell>
          <cell r="L9">
            <v>0</v>
          </cell>
          <cell r="M9">
            <v>0</v>
          </cell>
          <cell r="N9">
            <v>0</v>
          </cell>
          <cell r="O9">
            <v>0</v>
          </cell>
          <cell r="P9">
            <v>0</v>
          </cell>
          <cell r="Q9">
            <v>0</v>
          </cell>
          <cell r="R9">
            <v>0</v>
          </cell>
          <cell r="S9">
            <v>0</v>
          </cell>
          <cell r="T9" t="str">
            <v>2H18E</v>
          </cell>
          <cell r="U9">
            <v>0</v>
          </cell>
          <cell r="V9">
            <v>0</v>
          </cell>
          <cell r="W9">
            <v>0</v>
          </cell>
          <cell r="X9">
            <v>0</v>
          </cell>
          <cell r="Y9">
            <v>0</v>
          </cell>
          <cell r="AA9" t="str">
            <v>2H18E</v>
          </cell>
        </row>
        <row r="10">
          <cell r="B10">
            <v>0</v>
          </cell>
          <cell r="C10">
            <v>0</v>
          </cell>
          <cell r="D10">
            <v>0</v>
          </cell>
          <cell r="E10">
            <v>0</v>
          </cell>
          <cell r="F10">
            <v>0</v>
          </cell>
          <cell r="G10">
            <v>0</v>
          </cell>
          <cell r="H10" t="str">
            <v>Clinical Data</v>
          </cell>
          <cell r="I10" t="str">
            <v>NCT02252172</v>
          </cell>
          <cell r="J10">
            <v>0</v>
          </cell>
          <cell r="K10" t="str">
            <v>(JNJ) *Phase III  Dara + Rd in NDMM</v>
          </cell>
          <cell r="L10">
            <v>0</v>
          </cell>
          <cell r="M10">
            <v>0</v>
          </cell>
          <cell r="N10">
            <v>0</v>
          </cell>
          <cell r="O10">
            <v>0</v>
          </cell>
          <cell r="P10">
            <v>0</v>
          </cell>
          <cell r="Q10">
            <v>0</v>
          </cell>
          <cell r="R10">
            <v>0</v>
          </cell>
          <cell r="S10">
            <v>0</v>
          </cell>
          <cell r="T10">
            <v>0</v>
          </cell>
          <cell r="U10">
            <v>0</v>
          </cell>
          <cell r="V10" t="str">
            <v>4Q19E</v>
          </cell>
          <cell r="W10">
            <v>0</v>
          </cell>
          <cell r="X10">
            <v>0</v>
          </cell>
          <cell r="Y10">
            <v>0</v>
          </cell>
          <cell r="AA10" t="str">
            <v>4Q19E</v>
          </cell>
        </row>
        <row r="11">
          <cell r="B11">
            <v>0</v>
          </cell>
          <cell r="C11">
            <v>0</v>
          </cell>
          <cell r="D11">
            <v>0</v>
          </cell>
          <cell r="E11">
            <v>0</v>
          </cell>
          <cell r="F11">
            <v>0</v>
          </cell>
          <cell r="G11">
            <v>0</v>
          </cell>
          <cell r="H11" t="str">
            <v>Competitive</v>
          </cell>
          <cell r="I11" t="str">
            <v>NCT02541383</v>
          </cell>
          <cell r="J11">
            <v>0</v>
          </cell>
          <cell r="K11" t="str">
            <v>(JNJ) *CASSIOPEIA: Phase III Dara + VTd as induction prior to transplant</v>
          </cell>
          <cell r="L11">
            <v>0</v>
          </cell>
          <cell r="M11">
            <v>0</v>
          </cell>
          <cell r="N11">
            <v>0</v>
          </cell>
          <cell r="O11">
            <v>0</v>
          </cell>
          <cell r="P11">
            <v>0</v>
          </cell>
          <cell r="Q11">
            <v>0</v>
          </cell>
          <cell r="R11">
            <v>0</v>
          </cell>
          <cell r="S11">
            <v>0</v>
          </cell>
          <cell r="T11">
            <v>0</v>
          </cell>
          <cell r="U11">
            <v>0</v>
          </cell>
          <cell r="V11">
            <v>0</v>
          </cell>
          <cell r="W11">
            <v>0</v>
          </cell>
          <cell r="X11">
            <v>0</v>
          </cell>
          <cell r="Y11" t="str">
            <v>2022E</v>
          </cell>
          <cell r="AA11" t="str">
            <v>2022E</v>
          </cell>
        </row>
        <row r="12">
          <cell r="B12">
            <v>0</v>
          </cell>
          <cell r="C12">
            <v>0</v>
          </cell>
          <cell r="D12">
            <v>0</v>
          </cell>
          <cell r="E12">
            <v>0</v>
          </cell>
          <cell r="F12">
            <v>0</v>
          </cell>
          <cell r="G12" t="str">
            <v>Lymphoma</v>
          </cell>
          <cell r="H12" t="str">
            <v>Clinical Data</v>
          </cell>
          <cell r="I12" t="str">
            <v>NCT01476787</v>
          </cell>
          <cell r="J12">
            <v>0</v>
          </cell>
          <cell r="K12" t="str">
            <v>RELEVANCE: Phase III Revlimid + Rituxan in 1L FL</v>
          </cell>
          <cell r="L12">
            <v>0</v>
          </cell>
          <cell r="M12">
            <v>0</v>
          </cell>
          <cell r="N12">
            <v>0</v>
          </cell>
          <cell r="O12">
            <v>0</v>
          </cell>
          <cell r="P12">
            <v>0</v>
          </cell>
          <cell r="Q12" t="str">
            <v>YE17</v>
          </cell>
          <cell r="R12">
            <v>0</v>
          </cell>
          <cell r="S12">
            <v>0</v>
          </cell>
          <cell r="T12">
            <v>0</v>
          </cell>
          <cell r="U12">
            <v>0</v>
          </cell>
          <cell r="V12">
            <v>0</v>
          </cell>
          <cell r="W12">
            <v>0</v>
          </cell>
          <cell r="X12">
            <v>0</v>
          </cell>
          <cell r="Y12">
            <v>0</v>
          </cell>
          <cell r="AA12" t="str">
            <v>YE17</v>
          </cell>
        </row>
        <row r="13">
          <cell r="B13">
            <v>0</v>
          </cell>
          <cell r="C13">
            <v>0</v>
          </cell>
          <cell r="D13">
            <v>0</v>
          </cell>
          <cell r="E13">
            <v>0</v>
          </cell>
          <cell r="F13">
            <v>0</v>
          </cell>
          <cell r="G13">
            <v>0</v>
          </cell>
          <cell r="H13" t="str">
            <v>Clinical Data</v>
          </cell>
          <cell r="I13" t="str">
            <v>NCT01938001</v>
          </cell>
          <cell r="J13" t="str">
            <v>NHL-007</v>
          </cell>
          <cell r="K13" t="str">
            <v>AUGMENT: Phase III Revlimid + Rituxan combination in R/R FL</v>
          </cell>
          <cell r="L13">
            <v>0</v>
          </cell>
          <cell r="M13">
            <v>0</v>
          </cell>
          <cell r="N13">
            <v>0</v>
          </cell>
          <cell r="O13">
            <v>0</v>
          </cell>
          <cell r="P13">
            <v>0</v>
          </cell>
          <cell r="Q13">
            <v>0</v>
          </cell>
          <cell r="R13" t="str">
            <v>1H18</v>
          </cell>
          <cell r="S13">
            <v>0</v>
          </cell>
          <cell r="T13">
            <v>0</v>
          </cell>
          <cell r="U13">
            <v>0</v>
          </cell>
          <cell r="V13">
            <v>0</v>
          </cell>
          <cell r="W13">
            <v>0</v>
          </cell>
          <cell r="X13">
            <v>0</v>
          </cell>
          <cell r="Y13">
            <v>0</v>
          </cell>
          <cell r="AA13" t="str">
            <v>1H18</v>
          </cell>
        </row>
        <row r="14">
          <cell r="B14">
            <v>0</v>
          </cell>
          <cell r="C14">
            <v>0</v>
          </cell>
          <cell r="D14">
            <v>0</v>
          </cell>
          <cell r="E14">
            <v>0</v>
          </cell>
          <cell r="F14">
            <v>0</v>
          </cell>
          <cell r="G14">
            <v>0</v>
          </cell>
          <cell r="H14" t="str">
            <v>Clinical Data</v>
          </cell>
          <cell r="I14" t="str">
            <v>NCT02285062</v>
          </cell>
          <cell r="J14" t="str">
            <v>DLC-002</v>
          </cell>
          <cell r="K14" t="str">
            <v>ROBUST:  Phase III Revlimid + R-CHOP in 1L ABC DLBCL topline data</v>
          </cell>
          <cell r="L14">
            <v>0</v>
          </cell>
          <cell r="M14">
            <v>0</v>
          </cell>
          <cell r="N14">
            <v>0</v>
          </cell>
          <cell r="O14">
            <v>0</v>
          </cell>
          <cell r="P14">
            <v>0</v>
          </cell>
          <cell r="Q14">
            <v>0</v>
          </cell>
          <cell r="R14">
            <v>2018</v>
          </cell>
          <cell r="S14">
            <v>0</v>
          </cell>
          <cell r="T14">
            <v>0</v>
          </cell>
          <cell r="U14">
            <v>0</v>
          </cell>
          <cell r="V14">
            <v>0</v>
          </cell>
          <cell r="W14">
            <v>0</v>
          </cell>
          <cell r="X14">
            <v>0</v>
          </cell>
          <cell r="Y14">
            <v>0</v>
          </cell>
          <cell r="AA14" t="str">
            <v>2018</v>
          </cell>
        </row>
        <row r="15">
          <cell r="B15">
            <v>0</v>
          </cell>
          <cell r="C15">
            <v>0</v>
          </cell>
          <cell r="D15">
            <v>0</v>
          </cell>
          <cell r="E15">
            <v>0</v>
          </cell>
          <cell r="F15">
            <v>0</v>
          </cell>
          <cell r="G15">
            <v>0</v>
          </cell>
          <cell r="H15" t="str">
            <v>Clinical Data</v>
          </cell>
          <cell r="I15" t="str">
            <v>NCT01996865</v>
          </cell>
          <cell r="J15" t="str">
            <v>NHL-008</v>
          </cell>
          <cell r="K15" t="str">
            <v>MAGNIFY:  Phase III Revlimid + Rituxan followed by maintenace in R/R iNHL topline data</v>
          </cell>
          <cell r="L15">
            <v>0</v>
          </cell>
          <cell r="M15">
            <v>0</v>
          </cell>
          <cell r="N15">
            <v>0</v>
          </cell>
          <cell r="O15">
            <v>0</v>
          </cell>
          <cell r="P15">
            <v>0</v>
          </cell>
          <cell r="Q15">
            <v>0</v>
          </cell>
          <cell r="R15">
            <v>0</v>
          </cell>
          <cell r="S15">
            <v>0</v>
          </cell>
          <cell r="T15">
            <v>0</v>
          </cell>
          <cell r="U15">
            <v>0</v>
          </cell>
          <cell r="V15">
            <v>0</v>
          </cell>
          <cell r="W15">
            <v>2020</v>
          </cell>
          <cell r="X15">
            <v>0</v>
          </cell>
          <cell r="Y15">
            <v>0</v>
          </cell>
          <cell r="AA15" t="str">
            <v>2020</v>
          </cell>
        </row>
        <row r="16">
          <cell r="A16">
            <v>0</v>
          </cell>
          <cell r="B16">
            <v>0</v>
          </cell>
          <cell r="C16">
            <v>0</v>
          </cell>
          <cell r="D16">
            <v>0</v>
          </cell>
          <cell r="E16">
            <v>0</v>
          </cell>
          <cell r="F16">
            <v>0</v>
          </cell>
          <cell r="G16" t="str">
            <v>CLL</v>
          </cell>
          <cell r="H16" t="str">
            <v>Clinical Data</v>
          </cell>
          <cell r="I16">
            <v>0</v>
          </cell>
          <cell r="J16" t="str">
            <v>CLL-002</v>
          </cell>
          <cell r="K16" t="str">
            <v>CONTINUUM: Phase III Revlimid maintenance in &gt;2L CLL  (ASH 2016)</v>
          </cell>
          <cell r="L16">
            <v>0</v>
          </cell>
          <cell r="M16">
            <v>0</v>
          </cell>
          <cell r="N16">
            <v>0</v>
          </cell>
          <cell r="O16">
            <v>0</v>
          </cell>
          <cell r="P16">
            <v>0</v>
          </cell>
          <cell r="Q16">
            <v>0</v>
          </cell>
          <cell r="R16">
            <v>0</v>
          </cell>
          <cell r="S16">
            <v>0</v>
          </cell>
          <cell r="T16">
            <v>0</v>
          </cell>
          <cell r="U16">
            <v>0</v>
          </cell>
          <cell r="V16">
            <v>0</v>
          </cell>
          <cell r="W16">
            <v>0</v>
          </cell>
          <cell r="X16">
            <v>0</v>
          </cell>
          <cell r="Y16">
            <v>0</v>
          </cell>
          <cell r="AA16" t="str">
            <v/>
          </cell>
        </row>
        <row r="17">
          <cell r="A17">
            <v>0</v>
          </cell>
          <cell r="B17">
            <v>0</v>
          </cell>
          <cell r="C17">
            <v>0</v>
          </cell>
          <cell r="D17">
            <v>0</v>
          </cell>
          <cell r="E17" t="str">
            <v>pomalidomide 
CC-4047</v>
          </cell>
          <cell r="F17" t="str">
            <v>IMiD</v>
          </cell>
          <cell r="G17" t="str">
            <v>MM</v>
          </cell>
          <cell r="H17" t="str">
            <v>Regulatory</v>
          </cell>
          <cell r="I17">
            <v>0</v>
          </cell>
          <cell r="J17">
            <v>0</v>
          </cell>
          <cell r="K17" t="str">
            <v>(JNJ) *US approval: Dara + Pd in 3L+ MM (June 17, 2017 PDUFA)</v>
          </cell>
          <cell r="L17">
            <v>0</v>
          </cell>
          <cell r="M17">
            <v>0</v>
          </cell>
          <cell r="N17">
            <v>0</v>
          </cell>
          <cell r="O17" t="str">
            <v>6/17/17</v>
          </cell>
          <cell r="P17">
            <v>0</v>
          </cell>
          <cell r="Q17">
            <v>0</v>
          </cell>
          <cell r="R17">
            <v>0</v>
          </cell>
          <cell r="S17">
            <v>0</v>
          </cell>
          <cell r="T17">
            <v>0</v>
          </cell>
          <cell r="U17">
            <v>0</v>
          </cell>
          <cell r="V17">
            <v>0</v>
          </cell>
          <cell r="W17">
            <v>0</v>
          </cell>
          <cell r="X17">
            <v>0</v>
          </cell>
          <cell r="Y17">
            <v>0</v>
          </cell>
          <cell r="AA17" t="str">
            <v>6/17/17</v>
          </cell>
        </row>
        <row r="18">
          <cell r="A18">
            <v>0</v>
          </cell>
          <cell r="B18">
            <v>0</v>
          </cell>
          <cell r="C18">
            <v>0</v>
          </cell>
          <cell r="D18" t="str">
            <v>Pomalyst</v>
          </cell>
          <cell r="E18">
            <v>0</v>
          </cell>
          <cell r="F18">
            <v>0</v>
          </cell>
          <cell r="G18">
            <v>0</v>
          </cell>
          <cell r="H18" t="str">
            <v>Clinical Data</v>
          </cell>
          <cell r="I18" t="str">
            <v>NCT02576977</v>
          </cell>
          <cell r="J18">
            <v>0</v>
          </cell>
          <cell r="K18" t="str">
            <v>(Merck) *KEYNOTE-183: Phase III Keytruda + Pd in RRMM (≥2L) (primary completion date: July 2018)</v>
          </cell>
          <cell r="L18">
            <v>0</v>
          </cell>
          <cell r="M18">
            <v>0</v>
          </cell>
          <cell r="N18">
            <v>0</v>
          </cell>
          <cell r="O18">
            <v>0</v>
          </cell>
          <cell r="P18">
            <v>0</v>
          </cell>
          <cell r="Q18">
            <v>0</v>
          </cell>
          <cell r="R18" t="str">
            <v>2018E</v>
          </cell>
          <cell r="S18">
            <v>0</v>
          </cell>
          <cell r="T18">
            <v>0</v>
          </cell>
          <cell r="U18">
            <v>0</v>
          </cell>
          <cell r="V18">
            <v>0</v>
          </cell>
          <cell r="W18">
            <v>0</v>
          </cell>
          <cell r="X18">
            <v>0</v>
          </cell>
          <cell r="Y18">
            <v>0</v>
          </cell>
          <cell r="AA18" t="str">
            <v>2018E</v>
          </cell>
        </row>
        <row r="19">
          <cell r="A19">
            <v>0</v>
          </cell>
          <cell r="B19">
            <v>0</v>
          </cell>
          <cell r="C19">
            <v>0</v>
          </cell>
          <cell r="D19">
            <v>0</v>
          </cell>
          <cell r="E19">
            <v>0</v>
          </cell>
          <cell r="F19">
            <v>0</v>
          </cell>
          <cell r="G19">
            <v>0</v>
          </cell>
          <cell r="H19" t="str">
            <v>Clinical Data</v>
          </cell>
          <cell r="I19" t="str">
            <v>NCT01946477</v>
          </cell>
          <cell r="J19" t="str">
            <v>MM-014</v>
          </cell>
          <cell r="K19" t="str">
            <v>Phase II: Pd or DPd in Rev-based RRMM (primary completion date: Dec 2018)</v>
          </cell>
          <cell r="L19">
            <v>0</v>
          </cell>
          <cell r="M19">
            <v>0</v>
          </cell>
          <cell r="N19">
            <v>0</v>
          </cell>
          <cell r="O19">
            <v>0</v>
          </cell>
          <cell r="P19">
            <v>0</v>
          </cell>
          <cell r="Q19">
            <v>0</v>
          </cell>
          <cell r="R19" t="str">
            <v>2018E</v>
          </cell>
          <cell r="S19">
            <v>0</v>
          </cell>
          <cell r="T19">
            <v>0</v>
          </cell>
          <cell r="U19">
            <v>0</v>
          </cell>
          <cell r="V19">
            <v>0</v>
          </cell>
          <cell r="W19">
            <v>0</v>
          </cell>
          <cell r="X19">
            <v>0</v>
          </cell>
          <cell r="Y19">
            <v>0</v>
          </cell>
          <cell r="AA19" t="str">
            <v>2018E</v>
          </cell>
        </row>
        <row r="20">
          <cell r="A20">
            <v>0</v>
          </cell>
          <cell r="B20">
            <v>0</v>
          </cell>
          <cell r="C20">
            <v>0</v>
          </cell>
          <cell r="D20">
            <v>0</v>
          </cell>
          <cell r="E20">
            <v>0</v>
          </cell>
          <cell r="F20">
            <v>0</v>
          </cell>
          <cell r="G20">
            <v>0</v>
          </cell>
          <cell r="H20" t="str">
            <v>Clinical Data</v>
          </cell>
          <cell r="I20" t="str">
            <v>NCT01734928</v>
          </cell>
          <cell r="J20" t="str">
            <v>MM-007</v>
          </cell>
          <cell r="K20" t="str">
            <v>OPTIMISMM: Phase III PVd in 2L MM - topline data</v>
          </cell>
          <cell r="L20">
            <v>0</v>
          </cell>
          <cell r="M20">
            <v>0</v>
          </cell>
          <cell r="N20">
            <v>0</v>
          </cell>
          <cell r="O20">
            <v>0</v>
          </cell>
          <cell r="P20">
            <v>0</v>
          </cell>
          <cell r="Q20">
            <v>0</v>
          </cell>
          <cell r="R20">
            <v>2018</v>
          </cell>
          <cell r="S20">
            <v>0</v>
          </cell>
          <cell r="T20">
            <v>0</v>
          </cell>
          <cell r="U20">
            <v>0</v>
          </cell>
          <cell r="V20">
            <v>0</v>
          </cell>
          <cell r="W20">
            <v>0</v>
          </cell>
          <cell r="X20">
            <v>0</v>
          </cell>
          <cell r="Y20">
            <v>0</v>
          </cell>
          <cell r="AA20" t="str">
            <v>2018</v>
          </cell>
        </row>
        <row r="21">
          <cell r="A21">
            <v>0</v>
          </cell>
          <cell r="B21">
            <v>0</v>
          </cell>
          <cell r="C21">
            <v>0</v>
          </cell>
          <cell r="D21" t="str">
            <v>Abraxane</v>
          </cell>
          <cell r="E21">
            <v>0</v>
          </cell>
          <cell r="F21">
            <v>0</v>
          </cell>
          <cell r="G21" t="str">
            <v>Breast Cancer</v>
          </cell>
          <cell r="H21" t="str">
            <v>Clinical Data</v>
          </cell>
          <cell r="I21">
            <v>0</v>
          </cell>
          <cell r="J21">
            <v>0</v>
          </cell>
          <cell r="K21" t="str">
            <v>tnAcity Phase II/III in 1st-line metastatic TNBC (SABCS 2016)</v>
          </cell>
          <cell r="L21">
            <v>0</v>
          </cell>
          <cell r="M21">
            <v>0</v>
          </cell>
          <cell r="N21">
            <v>0</v>
          </cell>
          <cell r="O21">
            <v>0</v>
          </cell>
          <cell r="P21">
            <v>0</v>
          </cell>
          <cell r="Q21">
            <v>0</v>
          </cell>
          <cell r="R21">
            <v>0</v>
          </cell>
          <cell r="S21">
            <v>0</v>
          </cell>
          <cell r="T21">
            <v>0</v>
          </cell>
          <cell r="U21">
            <v>0</v>
          </cell>
          <cell r="V21">
            <v>0</v>
          </cell>
          <cell r="W21">
            <v>0</v>
          </cell>
          <cell r="X21">
            <v>0</v>
          </cell>
          <cell r="Y21">
            <v>0</v>
          </cell>
          <cell r="AA21" t="str">
            <v/>
          </cell>
        </row>
        <row r="22">
          <cell r="A22">
            <v>0</v>
          </cell>
          <cell r="B22">
            <v>0</v>
          </cell>
          <cell r="C22">
            <v>0</v>
          </cell>
          <cell r="D22">
            <v>0</v>
          </cell>
          <cell r="E22">
            <v>0</v>
          </cell>
          <cell r="F22">
            <v>0</v>
          </cell>
          <cell r="G22">
            <v>0</v>
          </cell>
          <cell r="H22" t="str">
            <v>Clinical Data</v>
          </cell>
          <cell r="I22" t="str">
            <v>NCT02425891</v>
          </cell>
          <cell r="J22">
            <v>0</v>
          </cell>
          <cell r="K22" t="str">
            <v>(Roche) *IMPassion130: Phase III in TNBC in combination with atezolizumab</v>
          </cell>
          <cell r="L22">
            <v>0</v>
          </cell>
          <cell r="M22">
            <v>0</v>
          </cell>
          <cell r="N22">
            <v>0</v>
          </cell>
          <cell r="O22">
            <v>0</v>
          </cell>
          <cell r="P22">
            <v>0</v>
          </cell>
          <cell r="Q22">
            <v>0</v>
          </cell>
          <cell r="R22">
            <v>2018</v>
          </cell>
          <cell r="S22">
            <v>0</v>
          </cell>
          <cell r="T22">
            <v>0</v>
          </cell>
          <cell r="U22">
            <v>0</v>
          </cell>
          <cell r="V22">
            <v>0</v>
          </cell>
          <cell r="W22">
            <v>0</v>
          </cell>
          <cell r="X22">
            <v>0</v>
          </cell>
          <cell r="Y22">
            <v>0</v>
          </cell>
          <cell r="AA22" t="str">
            <v>2018</v>
          </cell>
        </row>
        <row r="23">
          <cell r="A23">
            <v>0</v>
          </cell>
          <cell r="B23">
            <v>0</v>
          </cell>
          <cell r="C23">
            <v>0</v>
          </cell>
          <cell r="D23">
            <v>0</v>
          </cell>
          <cell r="E23">
            <v>0</v>
          </cell>
          <cell r="F23">
            <v>0</v>
          </cell>
          <cell r="G23" t="str">
            <v>Lung Cancer</v>
          </cell>
          <cell r="H23" t="str">
            <v>Clinical Data</v>
          </cell>
          <cell r="I23" t="str">
            <v>NCT02027428</v>
          </cell>
          <cell r="J23" t="str">
            <v>NSCL-003</v>
          </cell>
          <cell r="K23" t="str">
            <v>ABOUND.sqm: Phase III Maintenance Stage IIIB/IV Squamous Cell NSCLC, PDL1 Ineligible  (possibly at World Lung)</v>
          </cell>
          <cell r="L23">
            <v>0</v>
          </cell>
          <cell r="M23">
            <v>0</v>
          </cell>
          <cell r="N23">
            <v>0</v>
          </cell>
          <cell r="O23">
            <v>0</v>
          </cell>
          <cell r="P23">
            <v>0</v>
          </cell>
          <cell r="Q23">
            <v>0</v>
          </cell>
          <cell r="R23">
            <v>2018</v>
          </cell>
          <cell r="S23">
            <v>0</v>
          </cell>
          <cell r="T23">
            <v>0</v>
          </cell>
          <cell r="U23">
            <v>0</v>
          </cell>
          <cell r="V23">
            <v>0</v>
          </cell>
          <cell r="W23">
            <v>0</v>
          </cell>
          <cell r="X23">
            <v>0</v>
          </cell>
          <cell r="Y23">
            <v>0</v>
          </cell>
          <cell r="AA23" t="str">
            <v>2018</v>
          </cell>
        </row>
        <row r="24">
          <cell r="A24">
            <v>0</v>
          </cell>
          <cell r="B24">
            <v>0</v>
          </cell>
          <cell r="C24">
            <v>0</v>
          </cell>
          <cell r="D24">
            <v>0</v>
          </cell>
          <cell r="E24">
            <v>0</v>
          </cell>
          <cell r="F24">
            <v>0</v>
          </cell>
          <cell r="G24">
            <v>0</v>
          </cell>
          <cell r="H24" t="str">
            <v>Clinical Data</v>
          </cell>
          <cell r="I24" t="str">
            <v>NCT02151149</v>
          </cell>
          <cell r="J24" t="str">
            <v>NSCL-005</v>
          </cell>
          <cell r="K24" t="str">
            <v>ABOUND.70+:  Phase IV +carbo as 1L in adv NSCLC in patients ≥70 years</v>
          </cell>
          <cell r="L24">
            <v>0</v>
          </cell>
          <cell r="M24">
            <v>0</v>
          </cell>
          <cell r="N24">
            <v>0</v>
          </cell>
          <cell r="O24" t="str">
            <v>mid-17E</v>
          </cell>
          <cell r="P24">
            <v>0</v>
          </cell>
          <cell r="Q24">
            <v>0</v>
          </cell>
          <cell r="R24">
            <v>0</v>
          </cell>
          <cell r="S24">
            <v>0</v>
          </cell>
          <cell r="T24">
            <v>0</v>
          </cell>
          <cell r="U24">
            <v>0</v>
          </cell>
          <cell r="V24">
            <v>0</v>
          </cell>
          <cell r="W24">
            <v>0</v>
          </cell>
          <cell r="X24">
            <v>0</v>
          </cell>
          <cell r="Y24">
            <v>0</v>
          </cell>
          <cell r="AA24" t="str">
            <v>mid-17E</v>
          </cell>
        </row>
        <row r="25">
          <cell r="A25">
            <v>0</v>
          </cell>
          <cell r="B25">
            <v>0</v>
          </cell>
          <cell r="C25">
            <v>0</v>
          </cell>
          <cell r="D25">
            <v>0</v>
          </cell>
          <cell r="E25">
            <v>0</v>
          </cell>
          <cell r="F25">
            <v>0</v>
          </cell>
          <cell r="G25">
            <v>0</v>
          </cell>
          <cell r="H25" t="str">
            <v>Clinical Data</v>
          </cell>
          <cell r="I25" t="str">
            <v>NCT02289456</v>
          </cell>
          <cell r="J25" t="str">
            <v>NSCL-006</v>
          </cell>
          <cell r="K25" t="str">
            <v>ABOUND.2L: Phase II +/- CC-486 in 2L adv non-sqm NSCLC</v>
          </cell>
          <cell r="L25">
            <v>0</v>
          </cell>
          <cell r="M25">
            <v>0</v>
          </cell>
          <cell r="N25">
            <v>0</v>
          </cell>
          <cell r="O25">
            <v>0</v>
          </cell>
          <cell r="P25" t="str">
            <v>2H17E</v>
          </cell>
          <cell r="Q25">
            <v>0</v>
          </cell>
          <cell r="R25">
            <v>0</v>
          </cell>
          <cell r="S25">
            <v>0</v>
          </cell>
          <cell r="T25">
            <v>0</v>
          </cell>
          <cell r="U25">
            <v>0</v>
          </cell>
          <cell r="V25">
            <v>0</v>
          </cell>
          <cell r="W25">
            <v>0</v>
          </cell>
          <cell r="X25">
            <v>0</v>
          </cell>
          <cell r="Y25">
            <v>0</v>
          </cell>
          <cell r="AA25" t="str">
            <v>2H17E</v>
          </cell>
        </row>
        <row r="26">
          <cell r="A26">
            <v>0</v>
          </cell>
          <cell r="B26">
            <v>0</v>
          </cell>
          <cell r="C26">
            <v>0</v>
          </cell>
          <cell r="D26">
            <v>0</v>
          </cell>
          <cell r="E26" t="str">
            <v>nab-paclitaxel</v>
          </cell>
          <cell r="F26">
            <v>0</v>
          </cell>
          <cell r="G26">
            <v>0</v>
          </cell>
          <cell r="H26" t="str">
            <v>Clinical Data</v>
          </cell>
          <cell r="I26" t="str">
            <v>NCT02289456</v>
          </cell>
          <cell r="J26" t="str">
            <v>NSCL-004</v>
          </cell>
          <cell r="K26" t="str">
            <v>ABOUND.PS2: Phase II +carbo in 1L adv NSCLC, ECOG=2</v>
          </cell>
          <cell r="L26">
            <v>0</v>
          </cell>
          <cell r="M26">
            <v>0</v>
          </cell>
          <cell r="N26">
            <v>0</v>
          </cell>
          <cell r="O26" t="str">
            <v>mid-17E</v>
          </cell>
          <cell r="P26">
            <v>0</v>
          </cell>
          <cell r="Q26">
            <v>0</v>
          </cell>
          <cell r="R26">
            <v>0</v>
          </cell>
          <cell r="S26">
            <v>0</v>
          </cell>
          <cell r="T26">
            <v>0</v>
          </cell>
          <cell r="U26">
            <v>0</v>
          </cell>
          <cell r="V26">
            <v>0</v>
          </cell>
          <cell r="W26">
            <v>0</v>
          </cell>
          <cell r="X26">
            <v>0</v>
          </cell>
          <cell r="Y26">
            <v>0</v>
          </cell>
          <cell r="AA26" t="str">
            <v>mid-17E</v>
          </cell>
        </row>
        <row r="27">
          <cell r="A27">
            <v>0</v>
          </cell>
          <cell r="B27">
            <v>0</v>
          </cell>
          <cell r="C27">
            <v>0</v>
          </cell>
          <cell r="D27">
            <v>0</v>
          </cell>
          <cell r="E27">
            <v>0</v>
          </cell>
          <cell r="F27">
            <v>0</v>
          </cell>
          <cell r="G27">
            <v>0</v>
          </cell>
          <cell r="H27" t="str">
            <v>Clinical Data</v>
          </cell>
          <cell r="I27" t="str">
            <v>NCT02367781</v>
          </cell>
          <cell r="J27">
            <v>0</v>
          </cell>
          <cell r="K27" t="str">
            <v>(Roche) *IMPower130: Phase III data in Stage IV non-squamous NSCLC in combination with atezolizumab</v>
          </cell>
          <cell r="L27">
            <v>0</v>
          </cell>
          <cell r="M27">
            <v>0</v>
          </cell>
          <cell r="N27">
            <v>0</v>
          </cell>
          <cell r="O27">
            <v>0</v>
          </cell>
          <cell r="P27">
            <v>0</v>
          </cell>
          <cell r="Q27">
            <v>0</v>
          </cell>
          <cell r="R27">
            <v>2018</v>
          </cell>
          <cell r="S27">
            <v>0</v>
          </cell>
          <cell r="T27">
            <v>0</v>
          </cell>
          <cell r="U27">
            <v>0</v>
          </cell>
          <cell r="V27">
            <v>0</v>
          </cell>
          <cell r="W27">
            <v>0</v>
          </cell>
          <cell r="X27">
            <v>0</v>
          </cell>
          <cell r="Y27">
            <v>0</v>
          </cell>
          <cell r="AA27" t="str">
            <v>2018</v>
          </cell>
        </row>
        <row r="28">
          <cell r="A28">
            <v>0</v>
          </cell>
          <cell r="B28">
            <v>0</v>
          </cell>
          <cell r="C28">
            <v>0</v>
          </cell>
          <cell r="D28">
            <v>0</v>
          </cell>
          <cell r="E28">
            <v>0</v>
          </cell>
          <cell r="F28">
            <v>0</v>
          </cell>
          <cell r="G28">
            <v>0</v>
          </cell>
          <cell r="H28" t="str">
            <v>Clinical Data</v>
          </cell>
          <cell r="I28" t="str">
            <v>NCT02367794</v>
          </cell>
          <cell r="J28">
            <v>0</v>
          </cell>
          <cell r="K28" t="str">
            <v>(Roche) *IMPower131:Phase III data in Stage IV squamous NSCLC in combination with atezolizumab</v>
          </cell>
          <cell r="L28">
            <v>0</v>
          </cell>
          <cell r="M28">
            <v>0</v>
          </cell>
          <cell r="N28">
            <v>0</v>
          </cell>
          <cell r="O28">
            <v>0</v>
          </cell>
          <cell r="P28">
            <v>0</v>
          </cell>
          <cell r="Q28">
            <v>0</v>
          </cell>
          <cell r="R28">
            <v>2018</v>
          </cell>
          <cell r="S28">
            <v>0</v>
          </cell>
          <cell r="T28">
            <v>0</v>
          </cell>
          <cell r="U28">
            <v>0</v>
          </cell>
          <cell r="V28">
            <v>0</v>
          </cell>
          <cell r="W28">
            <v>0</v>
          </cell>
          <cell r="X28">
            <v>0</v>
          </cell>
          <cell r="Y28">
            <v>0</v>
          </cell>
          <cell r="AA28" t="str">
            <v>2018</v>
          </cell>
        </row>
        <row r="29">
          <cell r="A29">
            <v>0</v>
          </cell>
          <cell r="B29">
            <v>0</v>
          </cell>
          <cell r="C29">
            <v>0</v>
          </cell>
          <cell r="D29">
            <v>0</v>
          </cell>
          <cell r="E29">
            <v>0</v>
          </cell>
          <cell r="F29">
            <v>0</v>
          </cell>
          <cell r="G29" t="str">
            <v>Pancreatic Cancer</v>
          </cell>
          <cell r="H29" t="str">
            <v>Clinical Data</v>
          </cell>
          <cell r="I29" t="str">
            <v>NCT02301143</v>
          </cell>
          <cell r="J29" t="str">
            <v xml:space="preserve">PANC-007 </v>
          </cell>
          <cell r="K29" t="str">
            <v>LAPACT: Phase II in locally advanced  pancreatic cancer - topline data</v>
          </cell>
          <cell r="L29">
            <v>0</v>
          </cell>
          <cell r="M29">
            <v>0</v>
          </cell>
          <cell r="N29">
            <v>0</v>
          </cell>
          <cell r="O29">
            <v>0</v>
          </cell>
          <cell r="P29">
            <v>0</v>
          </cell>
          <cell r="Q29">
            <v>0</v>
          </cell>
          <cell r="R29" t="str">
            <v>2018E</v>
          </cell>
          <cell r="S29">
            <v>0</v>
          </cell>
          <cell r="T29">
            <v>0</v>
          </cell>
          <cell r="U29">
            <v>0</v>
          </cell>
          <cell r="V29">
            <v>0</v>
          </cell>
          <cell r="W29">
            <v>0</v>
          </cell>
          <cell r="X29">
            <v>0</v>
          </cell>
          <cell r="Y29">
            <v>0</v>
          </cell>
          <cell r="AA29" t="str">
            <v>2018E</v>
          </cell>
        </row>
        <row r="30">
          <cell r="A30">
            <v>0</v>
          </cell>
          <cell r="B30">
            <v>0</v>
          </cell>
          <cell r="C30">
            <v>0</v>
          </cell>
          <cell r="D30">
            <v>0</v>
          </cell>
          <cell r="E30">
            <v>0</v>
          </cell>
          <cell r="F30">
            <v>0</v>
          </cell>
          <cell r="G30">
            <v>0</v>
          </cell>
          <cell r="H30" t="str">
            <v>Clinical Data</v>
          </cell>
          <cell r="I30" t="str">
            <v>NCT01964430</v>
          </cell>
          <cell r="J30" t="str">
            <v>PANC-003</v>
          </cell>
          <cell r="K30" t="str">
            <v>apact: Phase III as adjuvant therapy in resected panc  - topline data (PFS)</v>
          </cell>
          <cell r="L30">
            <v>0</v>
          </cell>
          <cell r="M30">
            <v>0</v>
          </cell>
          <cell r="N30">
            <v>0</v>
          </cell>
          <cell r="O30">
            <v>0</v>
          </cell>
          <cell r="P30">
            <v>0</v>
          </cell>
          <cell r="Q30">
            <v>0</v>
          </cell>
          <cell r="R30">
            <v>0</v>
          </cell>
          <cell r="S30">
            <v>0</v>
          </cell>
          <cell r="T30">
            <v>0</v>
          </cell>
          <cell r="U30" t="str">
            <v>YE18</v>
          </cell>
          <cell r="V30">
            <v>0</v>
          </cell>
          <cell r="W30">
            <v>0</v>
          </cell>
          <cell r="X30">
            <v>0</v>
          </cell>
          <cell r="Y30">
            <v>0</v>
          </cell>
          <cell r="AA30" t="str">
            <v>YE18</v>
          </cell>
        </row>
        <row r="31">
          <cell r="A31">
            <v>0</v>
          </cell>
          <cell r="B31">
            <v>0</v>
          </cell>
          <cell r="C31">
            <v>0</v>
          </cell>
          <cell r="D31">
            <v>0</v>
          </cell>
          <cell r="E31">
            <v>0</v>
          </cell>
          <cell r="F31">
            <v>0</v>
          </cell>
          <cell r="G31" t="str">
            <v>Various</v>
          </cell>
          <cell r="H31" t="str">
            <v>Clinical Data</v>
          </cell>
          <cell r="I31" t="str">
            <v>NCT02309177</v>
          </cell>
          <cell r="J31" t="str">
            <v xml:space="preserve">ST-001 </v>
          </cell>
          <cell r="K31" t="str">
            <v xml:space="preserve">Phase I: ABX in combination with Opdivo in panc, NSCLC or met breast </v>
          </cell>
          <cell r="L31">
            <v>0</v>
          </cell>
          <cell r="M31">
            <v>0</v>
          </cell>
          <cell r="N31">
            <v>0</v>
          </cell>
          <cell r="O31">
            <v>0</v>
          </cell>
          <cell r="P31" t="str">
            <v>3Q17E</v>
          </cell>
          <cell r="Q31">
            <v>0</v>
          </cell>
          <cell r="R31">
            <v>0</v>
          </cell>
          <cell r="S31">
            <v>0</v>
          </cell>
          <cell r="T31">
            <v>0</v>
          </cell>
          <cell r="U31">
            <v>0</v>
          </cell>
          <cell r="V31">
            <v>0</v>
          </cell>
          <cell r="W31">
            <v>0</v>
          </cell>
          <cell r="X31">
            <v>0</v>
          </cell>
          <cell r="Y31">
            <v>0</v>
          </cell>
          <cell r="AA31" t="str">
            <v>3Q17E</v>
          </cell>
        </row>
        <row r="32">
          <cell r="B32">
            <v>0</v>
          </cell>
          <cell r="C32">
            <v>0</v>
          </cell>
          <cell r="D32">
            <v>0</v>
          </cell>
          <cell r="E32">
            <v>0</v>
          </cell>
          <cell r="F32" t="str">
            <v>(CELMoD)
Pleiotropic Pathway Modifier</v>
          </cell>
          <cell r="G32" t="str">
            <v>NHL</v>
          </cell>
          <cell r="H32" t="str">
            <v>Clinical Data</v>
          </cell>
          <cell r="I32" t="str">
            <v>NCT02417285</v>
          </cell>
          <cell r="J32">
            <v>0</v>
          </cell>
          <cell r="K32" t="str">
            <v>Phase Ib: in combo with obinutuzumab in NHL (at ASH)</v>
          </cell>
          <cell r="L32">
            <v>0</v>
          </cell>
          <cell r="M32">
            <v>0</v>
          </cell>
          <cell r="N32">
            <v>0</v>
          </cell>
          <cell r="O32">
            <v>0</v>
          </cell>
          <cell r="P32">
            <v>0</v>
          </cell>
          <cell r="Q32" t="str">
            <v>4Q17</v>
          </cell>
          <cell r="R32">
            <v>0</v>
          </cell>
          <cell r="S32">
            <v>0</v>
          </cell>
          <cell r="T32">
            <v>0</v>
          </cell>
          <cell r="U32">
            <v>0</v>
          </cell>
          <cell r="V32">
            <v>0</v>
          </cell>
          <cell r="W32">
            <v>0</v>
          </cell>
          <cell r="X32">
            <v>0</v>
          </cell>
          <cell r="Y32">
            <v>0</v>
          </cell>
          <cell r="AA32" t="str">
            <v>4Q17</v>
          </cell>
        </row>
        <row r="33">
          <cell r="B33">
            <v>0</v>
          </cell>
          <cell r="C33" t="str">
            <v>AstraZeneca</v>
          </cell>
          <cell r="D33" t="str">
            <v>BGB-A317</v>
          </cell>
          <cell r="E33" t="str">
            <v>MEDI4736</v>
          </cell>
          <cell r="F33" t="str">
            <v>PD-L1 inhibitor</v>
          </cell>
          <cell r="G33" t="str">
            <v>Solid tumors</v>
          </cell>
          <cell r="H33" t="str">
            <v>Clinical data</v>
          </cell>
          <cell r="I33" t="str">
            <v>NCT02616640</v>
          </cell>
          <cell r="J33" t="str">
            <v>MM-001</v>
          </cell>
          <cell r="K33" t="str">
            <v>Top-line data from Ph1/2 combo studies in solid tumors (BGB-3111, a BTK inhibitor, and BGB-290, a PARP inhibitor)</v>
          </cell>
          <cell r="L33" t="str">
            <v>OL</v>
          </cell>
          <cell r="M33" t="str">
            <v>12/2016</v>
          </cell>
          <cell r="N33">
            <v>0</v>
          </cell>
          <cell r="O33">
            <v>0</v>
          </cell>
          <cell r="P33">
            <v>0</v>
          </cell>
          <cell r="Q33">
            <v>0</v>
          </cell>
          <cell r="R33" t="str">
            <v>1H18E</v>
          </cell>
          <cell r="S33">
            <v>0</v>
          </cell>
          <cell r="T33">
            <v>0</v>
          </cell>
          <cell r="U33">
            <v>0</v>
          </cell>
          <cell r="V33">
            <v>0</v>
          </cell>
          <cell r="W33">
            <v>0</v>
          </cell>
          <cell r="X33">
            <v>0</v>
          </cell>
          <cell r="Y33">
            <v>0</v>
          </cell>
          <cell r="AA33" t="str">
            <v>1H18E</v>
          </cell>
        </row>
        <row r="34">
          <cell r="B34">
            <v>0</v>
          </cell>
          <cell r="C34">
            <v>0</v>
          </cell>
          <cell r="D34">
            <v>0</v>
          </cell>
          <cell r="E34">
            <v>0</v>
          </cell>
          <cell r="F34">
            <v>0</v>
          </cell>
          <cell r="G34">
            <v>0</v>
          </cell>
          <cell r="H34" t="str">
            <v>Development</v>
          </cell>
          <cell r="I34">
            <v>0</v>
          </cell>
          <cell r="J34">
            <v>0</v>
          </cell>
          <cell r="K34" t="str">
            <v>Clinical development communication at ASH</v>
          </cell>
          <cell r="L34">
            <v>0</v>
          </cell>
          <cell r="M34">
            <v>0</v>
          </cell>
          <cell r="N34">
            <v>0</v>
          </cell>
          <cell r="O34">
            <v>0</v>
          </cell>
          <cell r="P34">
            <v>0</v>
          </cell>
          <cell r="Q34" t="str">
            <v>4Q17</v>
          </cell>
          <cell r="R34">
            <v>0</v>
          </cell>
          <cell r="S34">
            <v>0</v>
          </cell>
          <cell r="T34">
            <v>0</v>
          </cell>
          <cell r="U34">
            <v>0</v>
          </cell>
          <cell r="V34">
            <v>0</v>
          </cell>
          <cell r="W34">
            <v>0</v>
          </cell>
          <cell r="X34">
            <v>0</v>
          </cell>
          <cell r="Y34">
            <v>0</v>
          </cell>
          <cell r="AA34" t="str">
            <v>4Q17</v>
          </cell>
        </row>
        <row r="35">
          <cell r="B35">
            <v>0</v>
          </cell>
          <cell r="C35">
            <v>0</v>
          </cell>
          <cell r="D35">
            <v>0</v>
          </cell>
          <cell r="E35">
            <v>0</v>
          </cell>
          <cell r="F35">
            <v>0</v>
          </cell>
          <cell r="G35">
            <v>0</v>
          </cell>
          <cell r="H35" t="str">
            <v>Clinical data</v>
          </cell>
          <cell r="I35" t="str">
            <v>NCT02616640</v>
          </cell>
          <cell r="J35" t="str">
            <v>MM-001</v>
          </cell>
          <cell r="K35" t="str">
            <v>Data in NSCLC</v>
          </cell>
          <cell r="L35">
            <v>0</v>
          </cell>
          <cell r="M35">
            <v>0</v>
          </cell>
          <cell r="N35">
            <v>0</v>
          </cell>
          <cell r="O35">
            <v>0</v>
          </cell>
          <cell r="P35">
            <v>0</v>
          </cell>
          <cell r="Q35">
            <v>0</v>
          </cell>
          <cell r="R35">
            <v>2018</v>
          </cell>
          <cell r="S35">
            <v>0</v>
          </cell>
          <cell r="T35">
            <v>0</v>
          </cell>
          <cell r="U35">
            <v>0</v>
          </cell>
          <cell r="V35">
            <v>0</v>
          </cell>
          <cell r="W35">
            <v>0</v>
          </cell>
          <cell r="X35">
            <v>0</v>
          </cell>
          <cell r="Y35">
            <v>0</v>
          </cell>
          <cell r="AA35" t="str">
            <v>2018</v>
          </cell>
        </row>
        <row r="36">
          <cell r="B36">
            <v>0</v>
          </cell>
          <cell r="C36">
            <v>0</v>
          </cell>
          <cell r="D36">
            <v>0</v>
          </cell>
          <cell r="E36">
            <v>0</v>
          </cell>
          <cell r="F36">
            <v>0</v>
          </cell>
          <cell r="G36">
            <v>0</v>
          </cell>
          <cell r="H36" t="str">
            <v>Clinical Trial</v>
          </cell>
          <cell r="I36" t="str">
            <v>NCT02685826</v>
          </cell>
          <cell r="J36" t="str">
            <v>MM-002</v>
          </cell>
          <cell r="K36" t="str">
            <v>Initiate global pivotal studies in metastatic 1L NSCLC, Stage 3 1L NSCLC, and 2L gastric cancer</v>
          </cell>
          <cell r="L36" t="str">
            <v>OL</v>
          </cell>
          <cell r="M36" t="str">
            <v>4/2022</v>
          </cell>
          <cell r="N36">
            <v>0</v>
          </cell>
          <cell r="O36">
            <v>0</v>
          </cell>
          <cell r="P36">
            <v>0</v>
          </cell>
          <cell r="Q36">
            <v>0</v>
          </cell>
          <cell r="R36">
            <v>2018</v>
          </cell>
          <cell r="S36">
            <v>0</v>
          </cell>
          <cell r="T36">
            <v>0</v>
          </cell>
          <cell r="U36">
            <v>0</v>
          </cell>
          <cell r="V36">
            <v>0</v>
          </cell>
          <cell r="W36">
            <v>0</v>
          </cell>
          <cell r="X36">
            <v>0</v>
          </cell>
          <cell r="Y36">
            <v>0</v>
          </cell>
          <cell r="AA36" t="str">
            <v>2018</v>
          </cell>
        </row>
        <row r="37">
          <cell r="B37">
            <v>0</v>
          </cell>
          <cell r="C37">
            <v>0</v>
          </cell>
          <cell r="D37" t="str">
            <v xml:space="preserve">JCAR017 </v>
          </cell>
          <cell r="E37">
            <v>0</v>
          </cell>
          <cell r="F37">
            <v>0</v>
          </cell>
          <cell r="G37" t="str">
            <v>NHL</v>
          </cell>
          <cell r="H37" t="str">
            <v>Regulatory</v>
          </cell>
          <cell r="I37">
            <v>0</v>
          </cell>
          <cell r="J37">
            <v>0</v>
          </cell>
          <cell r="K37" t="str">
            <v>Submit BLA for NHL</v>
          </cell>
          <cell r="L37">
            <v>0</v>
          </cell>
          <cell r="M37">
            <v>0</v>
          </cell>
          <cell r="N37">
            <v>0</v>
          </cell>
          <cell r="O37">
            <v>0</v>
          </cell>
          <cell r="P37">
            <v>0</v>
          </cell>
          <cell r="Q37">
            <v>0</v>
          </cell>
          <cell r="R37">
            <v>2018</v>
          </cell>
          <cell r="S37">
            <v>0</v>
          </cell>
          <cell r="T37">
            <v>0</v>
          </cell>
          <cell r="U37">
            <v>0</v>
          </cell>
          <cell r="V37">
            <v>0</v>
          </cell>
          <cell r="W37">
            <v>0</v>
          </cell>
          <cell r="X37">
            <v>0</v>
          </cell>
          <cell r="Y37">
            <v>0</v>
          </cell>
          <cell r="AA37" t="str">
            <v>2018</v>
          </cell>
        </row>
        <row r="38">
          <cell r="B38">
            <v>0</v>
          </cell>
          <cell r="C38">
            <v>0</v>
          </cell>
          <cell r="D38">
            <v>0</v>
          </cell>
          <cell r="E38">
            <v>0</v>
          </cell>
          <cell r="F38">
            <v>0</v>
          </cell>
          <cell r="G38">
            <v>0</v>
          </cell>
          <cell r="H38" t="str">
            <v>Clinical Trial</v>
          </cell>
          <cell r="I38">
            <v>0</v>
          </cell>
          <cell r="J38">
            <v>0</v>
          </cell>
          <cell r="K38" t="str">
            <v>Initiatie Phase 2 TRANSCEND WORLD 3L DLBCL trial</v>
          </cell>
          <cell r="L38">
            <v>0</v>
          </cell>
          <cell r="M38">
            <v>0</v>
          </cell>
          <cell r="N38">
            <v>0</v>
          </cell>
          <cell r="O38">
            <v>0</v>
          </cell>
          <cell r="P38">
            <v>0</v>
          </cell>
          <cell r="Q38">
            <v>0</v>
          </cell>
          <cell r="R38">
            <v>2018</v>
          </cell>
          <cell r="S38">
            <v>0</v>
          </cell>
          <cell r="T38">
            <v>0</v>
          </cell>
          <cell r="U38">
            <v>0</v>
          </cell>
          <cell r="V38">
            <v>0</v>
          </cell>
          <cell r="W38">
            <v>0</v>
          </cell>
          <cell r="X38">
            <v>0</v>
          </cell>
          <cell r="Y38">
            <v>0</v>
          </cell>
          <cell r="AA38" t="str">
            <v>2018</v>
          </cell>
        </row>
        <row r="39">
          <cell r="B39">
            <v>0</v>
          </cell>
          <cell r="C39">
            <v>0</v>
          </cell>
          <cell r="D39">
            <v>0</v>
          </cell>
          <cell r="E39">
            <v>0</v>
          </cell>
          <cell r="F39">
            <v>0</v>
          </cell>
          <cell r="G39">
            <v>0</v>
          </cell>
          <cell r="H39" t="str">
            <v>Clinical Trial</v>
          </cell>
          <cell r="I39">
            <v>0</v>
          </cell>
          <cell r="J39">
            <v>0</v>
          </cell>
          <cell r="K39" t="str">
            <v>Complete enrollment in pivotal TRANSCEND WORLD 3L DLBCL trial</v>
          </cell>
          <cell r="L39">
            <v>0</v>
          </cell>
          <cell r="M39">
            <v>0</v>
          </cell>
          <cell r="N39">
            <v>0</v>
          </cell>
          <cell r="O39">
            <v>0</v>
          </cell>
          <cell r="P39">
            <v>0</v>
          </cell>
          <cell r="Q39">
            <v>0</v>
          </cell>
          <cell r="R39">
            <v>2018</v>
          </cell>
          <cell r="S39">
            <v>0</v>
          </cell>
          <cell r="T39">
            <v>0</v>
          </cell>
          <cell r="U39">
            <v>0</v>
          </cell>
          <cell r="V39">
            <v>0</v>
          </cell>
          <cell r="W39">
            <v>0</v>
          </cell>
          <cell r="X39">
            <v>0</v>
          </cell>
          <cell r="Y39">
            <v>0</v>
          </cell>
          <cell r="AA39" t="str">
            <v>2018</v>
          </cell>
        </row>
        <row r="40">
          <cell r="B40">
            <v>0</v>
          </cell>
          <cell r="C40">
            <v>0</v>
          </cell>
          <cell r="D40">
            <v>0</v>
          </cell>
          <cell r="E40">
            <v>0</v>
          </cell>
          <cell r="F40">
            <v>0</v>
          </cell>
          <cell r="G40">
            <v>0</v>
          </cell>
          <cell r="H40" t="str">
            <v>Clinical Trial</v>
          </cell>
          <cell r="I40">
            <v>0</v>
          </cell>
          <cell r="J40">
            <v>0</v>
          </cell>
          <cell r="K40" t="str">
            <v>Initiate Phase 3 TRANSFORM (2L transplant eligible) trial</v>
          </cell>
          <cell r="L40">
            <v>0</v>
          </cell>
          <cell r="M40">
            <v>0</v>
          </cell>
          <cell r="N40">
            <v>0</v>
          </cell>
          <cell r="O40">
            <v>0</v>
          </cell>
          <cell r="P40">
            <v>0</v>
          </cell>
          <cell r="Q40">
            <v>0</v>
          </cell>
          <cell r="R40">
            <v>2018</v>
          </cell>
          <cell r="S40">
            <v>0</v>
          </cell>
          <cell r="T40">
            <v>0</v>
          </cell>
          <cell r="U40">
            <v>0</v>
          </cell>
          <cell r="V40">
            <v>0</v>
          </cell>
          <cell r="W40">
            <v>0</v>
          </cell>
          <cell r="X40">
            <v>0</v>
          </cell>
          <cell r="Y40">
            <v>0</v>
          </cell>
          <cell r="AA40" t="str">
            <v>2018</v>
          </cell>
        </row>
        <row r="41">
          <cell r="B41">
            <v>0</v>
          </cell>
          <cell r="C41">
            <v>0</v>
          </cell>
          <cell r="D41">
            <v>0</v>
          </cell>
          <cell r="E41">
            <v>0</v>
          </cell>
          <cell r="F41">
            <v>0</v>
          </cell>
          <cell r="G41">
            <v>0</v>
          </cell>
          <cell r="H41" t="str">
            <v>Clinical Trial</v>
          </cell>
          <cell r="I41">
            <v>0</v>
          </cell>
          <cell r="J41">
            <v>0</v>
          </cell>
          <cell r="K41" t="str">
            <v>Initiate Phase 2 PILOT (2L non-transplant eligible) trial</v>
          </cell>
          <cell r="L41">
            <v>0</v>
          </cell>
          <cell r="M41">
            <v>0</v>
          </cell>
          <cell r="N41">
            <v>0</v>
          </cell>
          <cell r="O41">
            <v>0</v>
          </cell>
          <cell r="P41">
            <v>0</v>
          </cell>
          <cell r="Q41">
            <v>0</v>
          </cell>
          <cell r="R41">
            <v>2018</v>
          </cell>
          <cell r="S41">
            <v>0</v>
          </cell>
          <cell r="T41">
            <v>0</v>
          </cell>
          <cell r="U41">
            <v>0</v>
          </cell>
          <cell r="V41">
            <v>0</v>
          </cell>
          <cell r="W41">
            <v>0</v>
          </cell>
          <cell r="X41">
            <v>0</v>
          </cell>
          <cell r="Y41">
            <v>0</v>
          </cell>
          <cell r="AA41" t="str">
            <v>2018</v>
          </cell>
        </row>
        <row r="42">
          <cell r="B42">
            <v>0</v>
          </cell>
          <cell r="C42">
            <v>0</v>
          </cell>
          <cell r="D42">
            <v>0</v>
          </cell>
          <cell r="E42">
            <v>0</v>
          </cell>
          <cell r="F42">
            <v>0</v>
          </cell>
          <cell r="G42">
            <v>0</v>
          </cell>
          <cell r="H42" t="str">
            <v>Clinical Trial</v>
          </cell>
          <cell r="I42">
            <v>0</v>
          </cell>
          <cell r="J42">
            <v>0</v>
          </cell>
          <cell r="K42" t="str">
            <v>Initiate Phase 2 PLATFORM (combo w/ durvalumab) trial</v>
          </cell>
          <cell r="L42">
            <v>0</v>
          </cell>
          <cell r="M42">
            <v>0</v>
          </cell>
          <cell r="N42">
            <v>0</v>
          </cell>
          <cell r="O42">
            <v>0</v>
          </cell>
          <cell r="P42">
            <v>0</v>
          </cell>
          <cell r="Q42">
            <v>0</v>
          </cell>
          <cell r="R42">
            <v>2018</v>
          </cell>
          <cell r="S42">
            <v>0</v>
          </cell>
          <cell r="T42">
            <v>0</v>
          </cell>
          <cell r="U42">
            <v>0</v>
          </cell>
          <cell r="V42">
            <v>0</v>
          </cell>
          <cell r="W42">
            <v>0</v>
          </cell>
          <cell r="X42">
            <v>0</v>
          </cell>
          <cell r="Y42">
            <v>0</v>
          </cell>
          <cell r="AA42" t="str">
            <v>2018</v>
          </cell>
        </row>
        <row r="43">
          <cell r="A43">
            <v>0</v>
          </cell>
          <cell r="B43">
            <v>0</v>
          </cell>
          <cell r="C43">
            <v>0</v>
          </cell>
          <cell r="D43">
            <v>0</v>
          </cell>
          <cell r="E43">
            <v>0</v>
          </cell>
          <cell r="F43">
            <v>0</v>
          </cell>
          <cell r="G43">
            <v>0</v>
          </cell>
          <cell r="H43" t="str">
            <v>Clinical Data</v>
          </cell>
          <cell r="I43">
            <v>0</v>
          </cell>
          <cell r="J43">
            <v>0</v>
          </cell>
          <cell r="K43" t="str">
            <v>Data from pivotal trial in DLBCL (TRANSCEND WORLD, 3L DLBCL)</v>
          </cell>
          <cell r="L43">
            <v>0</v>
          </cell>
          <cell r="M43">
            <v>0</v>
          </cell>
          <cell r="N43">
            <v>0</v>
          </cell>
          <cell r="O43">
            <v>0</v>
          </cell>
          <cell r="P43">
            <v>0</v>
          </cell>
          <cell r="Q43">
            <v>0</v>
          </cell>
          <cell r="R43">
            <v>0</v>
          </cell>
          <cell r="S43">
            <v>0</v>
          </cell>
          <cell r="T43">
            <v>0</v>
          </cell>
          <cell r="U43">
            <v>0</v>
          </cell>
          <cell r="V43">
            <v>0</v>
          </cell>
          <cell r="W43">
            <v>2020</v>
          </cell>
          <cell r="X43">
            <v>0</v>
          </cell>
          <cell r="Y43">
            <v>0</v>
          </cell>
          <cell r="AA43" t="str">
            <v>2020</v>
          </cell>
        </row>
        <row r="44">
          <cell r="B44">
            <v>0</v>
          </cell>
          <cell r="C44">
            <v>0</v>
          </cell>
          <cell r="D44">
            <v>0</v>
          </cell>
          <cell r="E44">
            <v>0</v>
          </cell>
          <cell r="F44">
            <v>0</v>
          </cell>
          <cell r="G44">
            <v>0</v>
          </cell>
          <cell r="H44" t="str">
            <v>Clinical Trial</v>
          </cell>
          <cell r="I44">
            <v>0</v>
          </cell>
          <cell r="J44">
            <v>0</v>
          </cell>
          <cell r="K44" t="str">
            <v>Initiate Phase 3 trial in transplant eligible, 2L DLBCL</v>
          </cell>
          <cell r="L44">
            <v>0</v>
          </cell>
          <cell r="M44">
            <v>0</v>
          </cell>
          <cell r="N44">
            <v>0</v>
          </cell>
          <cell r="O44">
            <v>0</v>
          </cell>
          <cell r="P44">
            <v>0</v>
          </cell>
          <cell r="Q44">
            <v>0</v>
          </cell>
          <cell r="R44">
            <v>2018</v>
          </cell>
          <cell r="S44">
            <v>0</v>
          </cell>
          <cell r="T44">
            <v>0</v>
          </cell>
          <cell r="U44">
            <v>0</v>
          </cell>
          <cell r="V44">
            <v>0</v>
          </cell>
          <cell r="W44">
            <v>0</v>
          </cell>
          <cell r="X44">
            <v>0</v>
          </cell>
          <cell r="Y44">
            <v>0</v>
          </cell>
          <cell r="AA44" t="str">
            <v>2018</v>
          </cell>
        </row>
        <row r="45">
          <cell r="B45">
            <v>0</v>
          </cell>
          <cell r="C45">
            <v>0</v>
          </cell>
          <cell r="D45">
            <v>0</v>
          </cell>
          <cell r="E45">
            <v>0</v>
          </cell>
          <cell r="F45">
            <v>0</v>
          </cell>
          <cell r="G45" t="str">
            <v>CLL</v>
          </cell>
          <cell r="H45" t="str">
            <v>Clinical Trial</v>
          </cell>
          <cell r="I45">
            <v>0</v>
          </cell>
          <cell r="J45">
            <v>0</v>
          </cell>
          <cell r="K45" t="str">
            <v>Initiate Phase 1/2 TRANSCEND-CLL (3L CLL) trial</v>
          </cell>
          <cell r="L45">
            <v>0</v>
          </cell>
          <cell r="M45">
            <v>0</v>
          </cell>
          <cell r="N45">
            <v>0</v>
          </cell>
          <cell r="O45">
            <v>0</v>
          </cell>
          <cell r="P45">
            <v>0</v>
          </cell>
          <cell r="Q45">
            <v>0</v>
          </cell>
          <cell r="R45">
            <v>2018</v>
          </cell>
          <cell r="S45">
            <v>0</v>
          </cell>
          <cell r="T45">
            <v>0</v>
          </cell>
          <cell r="U45">
            <v>0</v>
          </cell>
          <cell r="V45">
            <v>0</v>
          </cell>
          <cell r="W45">
            <v>0</v>
          </cell>
          <cell r="X45">
            <v>0</v>
          </cell>
          <cell r="Y45">
            <v>0</v>
          </cell>
          <cell r="AA45" t="str">
            <v>2018</v>
          </cell>
        </row>
        <row r="46">
          <cell r="B46">
            <v>0</v>
          </cell>
          <cell r="C46">
            <v>0</v>
          </cell>
          <cell r="D46">
            <v>0</v>
          </cell>
          <cell r="E46">
            <v>0</v>
          </cell>
          <cell r="F46">
            <v>0</v>
          </cell>
          <cell r="G46">
            <v>0</v>
          </cell>
          <cell r="H46" t="str">
            <v>Clinical Trial</v>
          </cell>
          <cell r="I46">
            <v>0</v>
          </cell>
          <cell r="J46">
            <v>0</v>
          </cell>
          <cell r="K46" t="str">
            <v>Initiate Phase 1/2 2L CLL trial</v>
          </cell>
          <cell r="L46">
            <v>0</v>
          </cell>
          <cell r="M46">
            <v>0</v>
          </cell>
          <cell r="N46">
            <v>0</v>
          </cell>
          <cell r="O46">
            <v>0</v>
          </cell>
          <cell r="P46">
            <v>0</v>
          </cell>
          <cell r="Q46">
            <v>0</v>
          </cell>
          <cell r="R46">
            <v>2018</v>
          </cell>
          <cell r="S46">
            <v>0</v>
          </cell>
          <cell r="T46">
            <v>0</v>
          </cell>
          <cell r="U46">
            <v>0</v>
          </cell>
          <cell r="V46">
            <v>0</v>
          </cell>
          <cell r="W46">
            <v>0</v>
          </cell>
          <cell r="X46">
            <v>0</v>
          </cell>
          <cell r="Y46">
            <v>0</v>
          </cell>
          <cell r="AA46" t="str">
            <v>2018</v>
          </cell>
        </row>
        <row r="47">
          <cell r="B47">
            <v>0</v>
          </cell>
          <cell r="C47">
            <v>0</v>
          </cell>
          <cell r="D47">
            <v>0</v>
          </cell>
          <cell r="E47">
            <v>0</v>
          </cell>
          <cell r="F47">
            <v>0</v>
          </cell>
          <cell r="G47">
            <v>0</v>
          </cell>
          <cell r="H47" t="str">
            <v>Clinical Trial</v>
          </cell>
          <cell r="I47">
            <v>0</v>
          </cell>
          <cell r="J47">
            <v>0</v>
          </cell>
          <cell r="K47" t="str">
            <v>Initiate Phase 2 combo trial with Imbruvica</v>
          </cell>
          <cell r="L47">
            <v>0</v>
          </cell>
          <cell r="M47">
            <v>0</v>
          </cell>
          <cell r="N47">
            <v>0</v>
          </cell>
          <cell r="O47">
            <v>0</v>
          </cell>
          <cell r="P47">
            <v>0</v>
          </cell>
          <cell r="Q47">
            <v>0</v>
          </cell>
          <cell r="R47">
            <v>2018</v>
          </cell>
          <cell r="S47">
            <v>0</v>
          </cell>
          <cell r="T47">
            <v>0</v>
          </cell>
          <cell r="U47">
            <v>0</v>
          </cell>
          <cell r="V47">
            <v>0</v>
          </cell>
          <cell r="W47">
            <v>0</v>
          </cell>
          <cell r="X47">
            <v>0</v>
          </cell>
          <cell r="Y47">
            <v>0</v>
          </cell>
          <cell r="AA47" t="str">
            <v>2018</v>
          </cell>
        </row>
        <row r="48">
          <cell r="B48">
            <v>0</v>
          </cell>
          <cell r="C48">
            <v>0</v>
          </cell>
          <cell r="D48" t="str">
            <v>Ferdatinib</v>
          </cell>
          <cell r="E48">
            <v>0</v>
          </cell>
          <cell r="F48">
            <v>0</v>
          </cell>
          <cell r="G48" t="str">
            <v>Myelofibrosis</v>
          </cell>
          <cell r="H48" t="str">
            <v>Regulatory</v>
          </cell>
          <cell r="I48">
            <v>0</v>
          </cell>
          <cell r="J48">
            <v>0</v>
          </cell>
          <cell r="K48" t="str">
            <v xml:space="preserve">Submit NDA to FDA </v>
          </cell>
          <cell r="L48">
            <v>0</v>
          </cell>
          <cell r="M48">
            <v>0</v>
          </cell>
          <cell r="N48">
            <v>0</v>
          </cell>
          <cell r="O48">
            <v>0</v>
          </cell>
          <cell r="P48">
            <v>0</v>
          </cell>
          <cell r="Q48">
            <v>0</v>
          </cell>
          <cell r="R48">
            <v>0</v>
          </cell>
          <cell r="S48" t="str">
            <v>mid-2018</v>
          </cell>
          <cell r="T48">
            <v>0</v>
          </cell>
          <cell r="U48">
            <v>0</v>
          </cell>
          <cell r="V48">
            <v>0</v>
          </cell>
          <cell r="W48">
            <v>0</v>
          </cell>
          <cell r="X48">
            <v>0</v>
          </cell>
          <cell r="Y48">
            <v>0</v>
          </cell>
          <cell r="AA48" t="str">
            <v>mid-2018</v>
          </cell>
        </row>
        <row r="49">
          <cell r="B49">
            <v>0</v>
          </cell>
          <cell r="C49">
            <v>0</v>
          </cell>
          <cell r="D49" t="str">
            <v>CC-122</v>
          </cell>
          <cell r="E49">
            <v>0</v>
          </cell>
          <cell r="F49">
            <v>0</v>
          </cell>
          <cell r="G49" t="str">
            <v>Liver Cancer</v>
          </cell>
          <cell r="H49" t="str">
            <v>Clinical Data</v>
          </cell>
          <cell r="I49" t="str">
            <v>NCT02323906</v>
          </cell>
          <cell r="J49">
            <v>0</v>
          </cell>
          <cell r="K49" t="str">
            <v xml:space="preserve">Phase Ib: in combo with sorafenib in liver cancer </v>
          </cell>
          <cell r="L49">
            <v>0</v>
          </cell>
          <cell r="M49">
            <v>0</v>
          </cell>
          <cell r="N49">
            <v>0</v>
          </cell>
          <cell r="O49">
            <v>0</v>
          </cell>
          <cell r="P49">
            <v>0</v>
          </cell>
          <cell r="Q49">
            <v>0</v>
          </cell>
          <cell r="R49" t="str">
            <v>2018E</v>
          </cell>
          <cell r="S49">
            <v>0</v>
          </cell>
          <cell r="T49">
            <v>0</v>
          </cell>
          <cell r="U49">
            <v>0</v>
          </cell>
          <cell r="V49">
            <v>0</v>
          </cell>
          <cell r="W49">
            <v>0</v>
          </cell>
          <cell r="X49">
            <v>0</v>
          </cell>
          <cell r="Y49">
            <v>0</v>
          </cell>
          <cell r="AA49" t="str">
            <v>2018E</v>
          </cell>
        </row>
        <row r="50">
          <cell r="B50">
            <v>0</v>
          </cell>
          <cell r="C50">
            <v>0</v>
          </cell>
          <cell r="D50">
            <v>0</v>
          </cell>
          <cell r="E50">
            <v>0</v>
          </cell>
          <cell r="F50">
            <v>0</v>
          </cell>
          <cell r="G50" t="str">
            <v>NHL, MM, Solid Tumors</v>
          </cell>
          <cell r="H50" t="str">
            <v>Clinical Data</v>
          </cell>
          <cell r="I50" t="str">
            <v>NCT01421524</v>
          </cell>
          <cell r="J50">
            <v>0</v>
          </cell>
          <cell r="K50" t="str">
            <v>Phase Ia/Ib dose-escalation</v>
          </cell>
          <cell r="L50">
            <v>0</v>
          </cell>
          <cell r="M50">
            <v>0</v>
          </cell>
          <cell r="N50">
            <v>0</v>
          </cell>
          <cell r="O50">
            <v>0</v>
          </cell>
          <cell r="P50">
            <v>0</v>
          </cell>
          <cell r="Q50">
            <v>0</v>
          </cell>
          <cell r="R50">
            <v>2018</v>
          </cell>
          <cell r="S50">
            <v>0</v>
          </cell>
          <cell r="T50">
            <v>0</v>
          </cell>
          <cell r="U50">
            <v>0</v>
          </cell>
          <cell r="V50">
            <v>0</v>
          </cell>
          <cell r="W50">
            <v>0</v>
          </cell>
          <cell r="X50">
            <v>0</v>
          </cell>
          <cell r="Y50">
            <v>0</v>
          </cell>
          <cell r="AA50" t="str">
            <v>2018</v>
          </cell>
        </row>
        <row r="51">
          <cell r="B51">
            <v>0</v>
          </cell>
          <cell r="C51">
            <v>0</v>
          </cell>
          <cell r="D51">
            <v>0</v>
          </cell>
          <cell r="E51">
            <v>0</v>
          </cell>
          <cell r="F51">
            <v>0</v>
          </cell>
          <cell r="G51" t="str">
            <v>NHL</v>
          </cell>
          <cell r="H51" t="str">
            <v>Clinical Trial</v>
          </cell>
          <cell r="I51">
            <v>0</v>
          </cell>
          <cell r="J51">
            <v>0</v>
          </cell>
          <cell r="K51" t="str">
            <v>Initiate pivotal program in NHL</v>
          </cell>
          <cell r="L51">
            <v>0</v>
          </cell>
          <cell r="M51">
            <v>0</v>
          </cell>
          <cell r="N51">
            <v>0</v>
          </cell>
          <cell r="O51">
            <v>0</v>
          </cell>
          <cell r="P51">
            <v>0</v>
          </cell>
          <cell r="Q51">
            <v>0</v>
          </cell>
          <cell r="R51">
            <v>2018</v>
          </cell>
          <cell r="S51">
            <v>0</v>
          </cell>
          <cell r="T51">
            <v>0</v>
          </cell>
          <cell r="U51">
            <v>0</v>
          </cell>
          <cell r="V51">
            <v>0</v>
          </cell>
          <cell r="W51">
            <v>0</v>
          </cell>
          <cell r="X51">
            <v>0</v>
          </cell>
          <cell r="Y51">
            <v>0</v>
          </cell>
          <cell r="AA51" t="str">
            <v>2018</v>
          </cell>
        </row>
        <row r="52">
          <cell r="B52">
            <v>0</v>
          </cell>
          <cell r="C52">
            <v>0</v>
          </cell>
          <cell r="D52">
            <v>0</v>
          </cell>
          <cell r="E52">
            <v>0</v>
          </cell>
          <cell r="F52">
            <v>0</v>
          </cell>
          <cell r="G52" t="str">
            <v>CLL</v>
          </cell>
          <cell r="H52" t="str">
            <v>Clinical Data</v>
          </cell>
          <cell r="I52" t="str">
            <v>NCT02406742</v>
          </cell>
          <cell r="J52">
            <v>0</v>
          </cell>
          <cell r="K52" t="str">
            <v>Phase I/II (ENHANCE): Imbruvica or Gazyva combo in R/R CLL/SLL</v>
          </cell>
          <cell r="L52">
            <v>0</v>
          </cell>
          <cell r="M52">
            <v>0</v>
          </cell>
          <cell r="N52">
            <v>0</v>
          </cell>
          <cell r="O52">
            <v>0</v>
          </cell>
          <cell r="P52">
            <v>0</v>
          </cell>
          <cell r="Q52">
            <v>0</v>
          </cell>
          <cell r="R52" t="str">
            <v>1H18E</v>
          </cell>
          <cell r="S52">
            <v>0</v>
          </cell>
          <cell r="T52">
            <v>0</v>
          </cell>
          <cell r="U52">
            <v>0</v>
          </cell>
          <cell r="V52">
            <v>0</v>
          </cell>
          <cell r="W52">
            <v>0</v>
          </cell>
          <cell r="X52">
            <v>0</v>
          </cell>
          <cell r="Y52">
            <v>0</v>
          </cell>
          <cell r="AA52" t="str">
            <v>1H18E</v>
          </cell>
        </row>
        <row r="53">
          <cell r="B53">
            <v>0</v>
          </cell>
          <cell r="C53">
            <v>0</v>
          </cell>
          <cell r="D53" t="str">
            <v>CC-220</v>
          </cell>
          <cell r="E53">
            <v>0</v>
          </cell>
          <cell r="F53">
            <v>0</v>
          </cell>
          <cell r="G53" t="str">
            <v>MM</v>
          </cell>
          <cell r="H53" t="str">
            <v>Clinical Data</v>
          </cell>
          <cell r="I53">
            <v>0</v>
          </cell>
          <cell r="J53">
            <v>0</v>
          </cell>
          <cell r="K53" t="str">
            <v>Phase I/II data monotherapy and dex combo data in R/R multiple myeloma</v>
          </cell>
          <cell r="L53">
            <v>0</v>
          </cell>
          <cell r="M53">
            <v>0</v>
          </cell>
          <cell r="N53">
            <v>0</v>
          </cell>
          <cell r="O53">
            <v>0</v>
          </cell>
          <cell r="P53">
            <v>0</v>
          </cell>
          <cell r="Q53">
            <v>0</v>
          </cell>
          <cell r="R53" t="str">
            <v>1H18</v>
          </cell>
          <cell r="S53">
            <v>0</v>
          </cell>
          <cell r="T53">
            <v>0</v>
          </cell>
          <cell r="U53">
            <v>0</v>
          </cell>
          <cell r="V53">
            <v>0</v>
          </cell>
          <cell r="W53">
            <v>0</v>
          </cell>
          <cell r="X53">
            <v>0</v>
          </cell>
          <cell r="Y53">
            <v>0</v>
          </cell>
          <cell r="AA53" t="str">
            <v>1H18</v>
          </cell>
        </row>
        <row r="54">
          <cell r="B54">
            <v>0</v>
          </cell>
          <cell r="C54">
            <v>0</v>
          </cell>
          <cell r="D54" t="str">
            <v>CC-480</v>
          </cell>
          <cell r="E54">
            <v>0</v>
          </cell>
          <cell r="F54">
            <v>0</v>
          </cell>
          <cell r="G54" t="str">
            <v>MM</v>
          </cell>
          <cell r="H54" t="str">
            <v>Clinical Trial</v>
          </cell>
          <cell r="I54">
            <v>0</v>
          </cell>
          <cell r="J54">
            <v>0</v>
          </cell>
          <cell r="K54" t="str">
            <v>Outline clinical strategy and file IND for CC-480</v>
          </cell>
          <cell r="L54">
            <v>0</v>
          </cell>
          <cell r="M54">
            <v>0</v>
          </cell>
          <cell r="N54">
            <v>0</v>
          </cell>
          <cell r="O54">
            <v>0</v>
          </cell>
          <cell r="P54">
            <v>0</v>
          </cell>
          <cell r="Q54">
            <v>0</v>
          </cell>
          <cell r="R54">
            <v>0</v>
          </cell>
          <cell r="S54" t="str">
            <v>mid-2018</v>
          </cell>
          <cell r="T54">
            <v>0</v>
          </cell>
          <cell r="U54">
            <v>0</v>
          </cell>
          <cell r="V54">
            <v>0</v>
          </cell>
          <cell r="W54">
            <v>0</v>
          </cell>
          <cell r="X54">
            <v>0</v>
          </cell>
          <cell r="Y54">
            <v>0</v>
          </cell>
          <cell r="AA54" t="str">
            <v>mid-2018</v>
          </cell>
        </row>
        <row r="55">
          <cell r="B55">
            <v>0</v>
          </cell>
          <cell r="C55">
            <v>0</v>
          </cell>
          <cell r="D55" t="str">
            <v>CC-90009</v>
          </cell>
          <cell r="E55">
            <v>0</v>
          </cell>
          <cell r="F55">
            <v>0</v>
          </cell>
          <cell r="G55" t="str">
            <v>AML</v>
          </cell>
          <cell r="H55" t="str">
            <v>Clinical Data</v>
          </cell>
          <cell r="I55" t="str">
            <v>NCT02848001</v>
          </cell>
          <cell r="J55">
            <v>0</v>
          </cell>
          <cell r="K55" t="str">
            <v>Phase I in r/r AML - interim/final data</v>
          </cell>
          <cell r="L55">
            <v>0</v>
          </cell>
          <cell r="M55">
            <v>0</v>
          </cell>
          <cell r="N55">
            <v>0</v>
          </cell>
          <cell r="O55">
            <v>0</v>
          </cell>
          <cell r="P55">
            <v>0</v>
          </cell>
          <cell r="Q55">
            <v>0</v>
          </cell>
          <cell r="R55">
            <v>2018</v>
          </cell>
          <cell r="S55">
            <v>0</v>
          </cell>
          <cell r="T55">
            <v>0</v>
          </cell>
          <cell r="U55">
            <v>0</v>
          </cell>
          <cell r="V55">
            <v>0</v>
          </cell>
          <cell r="W55">
            <v>0</v>
          </cell>
          <cell r="X55">
            <v>0</v>
          </cell>
          <cell r="Y55">
            <v>0</v>
          </cell>
          <cell r="AA55" t="str">
            <v>2018</v>
          </cell>
        </row>
        <row r="56">
          <cell r="B56">
            <v>0</v>
          </cell>
          <cell r="C56">
            <v>0</v>
          </cell>
          <cell r="D56" t="str">
            <v>CC-486 (oral AZA)</v>
          </cell>
          <cell r="E56" t="str">
            <v>oral azacitidine</v>
          </cell>
          <cell r="F56" t="str">
            <v xml:space="preserve">demethylating agent </v>
          </cell>
          <cell r="G56" t="str">
            <v>MDS</v>
          </cell>
          <cell r="H56" t="str">
            <v>Clinical Data</v>
          </cell>
          <cell r="I56" t="str">
            <v>NCT01566695</v>
          </cell>
          <cell r="J56" t="str">
            <v>MDS-003</v>
          </cell>
          <cell r="K56" t="str">
            <v>Phase III (QUAZAR MDS) in low risk/int-1 MDS - topline data</v>
          </cell>
          <cell r="L56">
            <v>0</v>
          </cell>
          <cell r="M56">
            <v>0</v>
          </cell>
          <cell r="N56">
            <v>0</v>
          </cell>
          <cell r="O56">
            <v>0</v>
          </cell>
          <cell r="P56">
            <v>0</v>
          </cell>
          <cell r="Q56">
            <v>0</v>
          </cell>
          <cell r="R56">
            <v>0</v>
          </cell>
          <cell r="S56">
            <v>0</v>
          </cell>
          <cell r="T56">
            <v>0</v>
          </cell>
          <cell r="U56">
            <v>0</v>
          </cell>
          <cell r="V56">
            <v>0</v>
          </cell>
          <cell r="W56">
            <v>0</v>
          </cell>
          <cell r="X56" t="str">
            <v>2021E</v>
          </cell>
          <cell r="Y56">
            <v>0</v>
          </cell>
          <cell r="AA56" t="str">
            <v>2021E</v>
          </cell>
        </row>
        <row r="57">
          <cell r="B57">
            <v>0</v>
          </cell>
          <cell r="C57">
            <v>0</v>
          </cell>
          <cell r="D57">
            <v>0</v>
          </cell>
          <cell r="E57">
            <v>0</v>
          </cell>
          <cell r="F57">
            <v>0</v>
          </cell>
          <cell r="G57" t="str">
            <v>NHL</v>
          </cell>
          <cell r="H57" t="str">
            <v>Clinical Data</v>
          </cell>
          <cell r="I57">
            <v>0</v>
          </cell>
          <cell r="J57">
            <v>0</v>
          </cell>
          <cell r="K57" t="str">
            <v>Phase 1 data at ASH in high-risk, treatment-naïve DLBCL, FL, NHL</v>
          </cell>
          <cell r="L57">
            <v>0</v>
          </cell>
          <cell r="M57">
            <v>0</v>
          </cell>
          <cell r="N57">
            <v>0</v>
          </cell>
          <cell r="O57">
            <v>0</v>
          </cell>
          <cell r="P57">
            <v>0</v>
          </cell>
          <cell r="Q57" t="str">
            <v>4Q17</v>
          </cell>
          <cell r="R57">
            <v>0</v>
          </cell>
          <cell r="S57">
            <v>0</v>
          </cell>
          <cell r="T57">
            <v>0</v>
          </cell>
          <cell r="U57">
            <v>0</v>
          </cell>
          <cell r="V57">
            <v>0</v>
          </cell>
          <cell r="W57">
            <v>0</v>
          </cell>
          <cell r="X57">
            <v>0</v>
          </cell>
          <cell r="Y57">
            <v>0</v>
          </cell>
          <cell r="AA57" t="str">
            <v>4Q17</v>
          </cell>
        </row>
        <row r="58">
          <cell r="B58">
            <v>0</v>
          </cell>
          <cell r="C58">
            <v>0</v>
          </cell>
          <cell r="D58">
            <v>0</v>
          </cell>
          <cell r="E58">
            <v>0</v>
          </cell>
          <cell r="F58">
            <v>0</v>
          </cell>
          <cell r="G58" t="str">
            <v>AML</v>
          </cell>
          <cell r="H58" t="str">
            <v>Clinical Data</v>
          </cell>
          <cell r="I58" t="str">
            <v>NCT01757535</v>
          </cell>
          <cell r="J58" t="str">
            <v xml:space="preserve"> AML-001</v>
          </cell>
          <cell r="K58" t="str">
            <v>Phase III (QUAZAR AML) in post induction AML maintenance - topline data</v>
          </cell>
          <cell r="L58">
            <v>0</v>
          </cell>
          <cell r="M58">
            <v>0</v>
          </cell>
          <cell r="N58">
            <v>0</v>
          </cell>
          <cell r="O58">
            <v>0</v>
          </cell>
          <cell r="P58">
            <v>0</v>
          </cell>
          <cell r="Q58">
            <v>0</v>
          </cell>
          <cell r="R58">
            <v>0</v>
          </cell>
          <cell r="S58">
            <v>0</v>
          </cell>
          <cell r="T58" t="str">
            <v>2H18</v>
          </cell>
          <cell r="U58">
            <v>0</v>
          </cell>
          <cell r="V58">
            <v>0</v>
          </cell>
          <cell r="W58">
            <v>0</v>
          </cell>
          <cell r="X58">
            <v>0</v>
          </cell>
          <cell r="Y58">
            <v>0</v>
          </cell>
          <cell r="AA58" t="str">
            <v>2H18</v>
          </cell>
        </row>
        <row r="59">
          <cell r="B59">
            <v>0</v>
          </cell>
          <cell r="C59">
            <v>0</v>
          </cell>
          <cell r="D59">
            <v>0</v>
          </cell>
          <cell r="E59">
            <v>0</v>
          </cell>
          <cell r="F59">
            <v>0</v>
          </cell>
          <cell r="G59" t="str">
            <v>Breast Cancer</v>
          </cell>
          <cell r="H59" t="str">
            <v>Clinical Data</v>
          </cell>
          <cell r="I59" t="str">
            <v>NCT02374099</v>
          </cell>
          <cell r="J59" t="str">
            <v xml:space="preserve">BRSTM-001 </v>
          </cell>
          <cell r="K59" t="str">
            <v>Phase II in combo with fulvestrant in mBC</v>
          </cell>
          <cell r="L59">
            <v>0</v>
          </cell>
          <cell r="M59">
            <v>0</v>
          </cell>
          <cell r="N59">
            <v>0</v>
          </cell>
          <cell r="O59" t="str">
            <v>2Q17E</v>
          </cell>
          <cell r="P59">
            <v>0</v>
          </cell>
          <cell r="Q59">
            <v>0</v>
          </cell>
          <cell r="R59">
            <v>0</v>
          </cell>
          <cell r="S59">
            <v>0</v>
          </cell>
          <cell r="T59">
            <v>0</v>
          </cell>
          <cell r="U59">
            <v>0</v>
          </cell>
          <cell r="V59">
            <v>0</v>
          </cell>
          <cell r="W59">
            <v>0</v>
          </cell>
          <cell r="X59">
            <v>0</v>
          </cell>
          <cell r="Y59">
            <v>0</v>
          </cell>
          <cell r="AA59" t="str">
            <v>2Q17E</v>
          </cell>
        </row>
        <row r="60">
          <cell r="B60">
            <v>0</v>
          </cell>
          <cell r="C60">
            <v>0</v>
          </cell>
          <cell r="D60" t="str">
            <v xml:space="preserve">marizomib </v>
          </cell>
          <cell r="E60">
            <v>0</v>
          </cell>
          <cell r="F60" t="str">
            <v>proteosome inhibitor</v>
          </cell>
          <cell r="G60" t="str">
            <v>GBM</v>
          </cell>
          <cell r="H60" t="str">
            <v>Clinical Trial</v>
          </cell>
          <cell r="I60">
            <v>0</v>
          </cell>
          <cell r="J60">
            <v>0</v>
          </cell>
          <cell r="K60" t="str">
            <v>Phase IIb pivotal trial initiation in GBM</v>
          </cell>
          <cell r="L60">
            <v>0</v>
          </cell>
          <cell r="M60">
            <v>0</v>
          </cell>
          <cell r="N60">
            <v>0</v>
          </cell>
          <cell r="O60">
            <v>0</v>
          </cell>
          <cell r="P60">
            <v>0</v>
          </cell>
          <cell r="Q60">
            <v>0</v>
          </cell>
          <cell r="R60">
            <v>2018</v>
          </cell>
          <cell r="S60">
            <v>0</v>
          </cell>
          <cell r="T60">
            <v>0</v>
          </cell>
          <cell r="U60">
            <v>0</v>
          </cell>
          <cell r="V60">
            <v>0</v>
          </cell>
          <cell r="W60">
            <v>0</v>
          </cell>
          <cell r="X60">
            <v>0</v>
          </cell>
          <cell r="Y60">
            <v>0</v>
          </cell>
          <cell r="AA60" t="str">
            <v>2018</v>
          </cell>
        </row>
        <row r="61">
          <cell r="A61">
            <v>0</v>
          </cell>
          <cell r="B61">
            <v>0</v>
          </cell>
          <cell r="C61" t="str">
            <v>Triphase</v>
          </cell>
          <cell r="D61">
            <v>0</v>
          </cell>
          <cell r="E61">
            <v>0</v>
          </cell>
          <cell r="F61">
            <v>0</v>
          </cell>
          <cell r="G61" t="str">
            <v>MM</v>
          </cell>
          <cell r="H61" t="str">
            <v>Clinical Data</v>
          </cell>
          <cell r="I61" t="str">
            <v>NCT02103335</v>
          </cell>
          <cell r="J61">
            <v>0</v>
          </cell>
          <cell r="K61" t="str">
            <v>Phase I: marizomib + Pd in RRMM data</v>
          </cell>
          <cell r="L61">
            <v>0</v>
          </cell>
          <cell r="M61">
            <v>0</v>
          </cell>
          <cell r="N61" t="str">
            <v>1H17E</v>
          </cell>
          <cell r="O61">
            <v>0</v>
          </cell>
          <cell r="P61">
            <v>0</v>
          </cell>
          <cell r="Q61">
            <v>0</v>
          </cell>
          <cell r="R61">
            <v>0</v>
          </cell>
          <cell r="S61">
            <v>0</v>
          </cell>
          <cell r="T61">
            <v>0</v>
          </cell>
          <cell r="U61">
            <v>0</v>
          </cell>
          <cell r="V61">
            <v>0</v>
          </cell>
          <cell r="W61">
            <v>0</v>
          </cell>
          <cell r="X61">
            <v>0</v>
          </cell>
          <cell r="Y61">
            <v>0</v>
          </cell>
          <cell r="AA61" t="str">
            <v>1H17E</v>
          </cell>
        </row>
        <row r="62">
          <cell r="B62">
            <v>0</v>
          </cell>
          <cell r="C62" t="str">
            <v>Acetylon</v>
          </cell>
          <cell r="D62">
            <v>0</v>
          </cell>
          <cell r="E62" t="str">
            <v>ACY-1215</v>
          </cell>
          <cell r="F62" t="str">
            <v>HDAC6 inhibitor</v>
          </cell>
          <cell r="G62" t="str">
            <v>MM</v>
          </cell>
          <cell r="H62" t="str">
            <v>Clinical Data</v>
          </cell>
          <cell r="I62" t="str">
            <v>NCT02189343</v>
          </cell>
          <cell r="J62">
            <v>0</v>
          </cell>
          <cell r="K62" t="str">
            <v>Phase I/II (ACY-1215 vs. ACY-1215+bort+dex) in RRMM</v>
          </cell>
          <cell r="L62">
            <v>0</v>
          </cell>
          <cell r="M62">
            <v>0</v>
          </cell>
          <cell r="N62">
            <v>0</v>
          </cell>
          <cell r="O62">
            <v>0</v>
          </cell>
          <cell r="P62">
            <v>0</v>
          </cell>
          <cell r="Q62">
            <v>0</v>
          </cell>
          <cell r="R62">
            <v>0</v>
          </cell>
          <cell r="S62">
            <v>0</v>
          </cell>
          <cell r="T62">
            <v>0</v>
          </cell>
          <cell r="U62">
            <v>0</v>
          </cell>
          <cell r="V62">
            <v>0</v>
          </cell>
          <cell r="W62">
            <v>0</v>
          </cell>
          <cell r="X62">
            <v>0</v>
          </cell>
          <cell r="Y62">
            <v>0</v>
          </cell>
          <cell r="AA62" t="str">
            <v/>
          </cell>
        </row>
        <row r="63">
          <cell r="A63">
            <v>0</v>
          </cell>
          <cell r="B63">
            <v>0</v>
          </cell>
          <cell r="C63">
            <v>0</v>
          </cell>
          <cell r="D63" t="str">
            <v xml:space="preserve">ricolinostat </v>
          </cell>
          <cell r="E63">
            <v>0</v>
          </cell>
          <cell r="F63">
            <v>0</v>
          </cell>
          <cell r="G63">
            <v>0</v>
          </cell>
          <cell r="H63" t="str">
            <v>Clinical Data</v>
          </cell>
          <cell r="I63" t="str">
            <v>NCT01997840</v>
          </cell>
          <cell r="J63">
            <v>0</v>
          </cell>
          <cell r="K63" t="str">
            <v>Phase I/II (ACY-1215 vs. ACY-1215+pom+dex) in RRMM</v>
          </cell>
          <cell r="L63">
            <v>0</v>
          </cell>
          <cell r="M63" t="str">
            <v>03/2017</v>
          </cell>
          <cell r="N63">
            <v>0</v>
          </cell>
          <cell r="O63">
            <v>0</v>
          </cell>
          <cell r="P63">
            <v>0</v>
          </cell>
          <cell r="Q63">
            <v>0</v>
          </cell>
          <cell r="R63" t="str">
            <v>1H18E</v>
          </cell>
          <cell r="S63">
            <v>0</v>
          </cell>
          <cell r="T63">
            <v>0</v>
          </cell>
          <cell r="U63">
            <v>0</v>
          </cell>
          <cell r="V63">
            <v>0</v>
          </cell>
          <cell r="W63">
            <v>0</v>
          </cell>
          <cell r="X63">
            <v>0</v>
          </cell>
          <cell r="Y63">
            <v>0</v>
          </cell>
          <cell r="AA63" t="str">
            <v>1H18E</v>
          </cell>
        </row>
        <row r="64">
          <cell r="B64">
            <v>0</v>
          </cell>
          <cell r="C64">
            <v>0</v>
          </cell>
          <cell r="D64" t="str">
            <v>citarinostat</v>
          </cell>
          <cell r="E64">
            <v>0</v>
          </cell>
          <cell r="F64" t="str">
            <v>HDAC6 inhibitor</v>
          </cell>
          <cell r="G64" t="str">
            <v>MM</v>
          </cell>
          <cell r="H64" t="str">
            <v>Clinical Data</v>
          </cell>
          <cell r="I64" t="str">
            <v>NCT02400242</v>
          </cell>
          <cell r="J64">
            <v>0</v>
          </cell>
          <cell r="K64" t="str">
            <v xml:space="preserve">Phase I (ACY-241 with Pd) </v>
          </cell>
          <cell r="L64">
            <v>0</v>
          </cell>
          <cell r="M64" t="str">
            <v>04/2017</v>
          </cell>
          <cell r="N64">
            <v>0</v>
          </cell>
          <cell r="O64">
            <v>0</v>
          </cell>
          <cell r="P64">
            <v>0</v>
          </cell>
          <cell r="Q64">
            <v>0</v>
          </cell>
          <cell r="R64" t="str">
            <v>1H18E</v>
          </cell>
          <cell r="S64">
            <v>0</v>
          </cell>
          <cell r="T64">
            <v>0</v>
          </cell>
          <cell r="U64">
            <v>0</v>
          </cell>
          <cell r="V64">
            <v>0</v>
          </cell>
          <cell r="W64">
            <v>0</v>
          </cell>
          <cell r="X64">
            <v>0</v>
          </cell>
          <cell r="Y64">
            <v>0</v>
          </cell>
          <cell r="AA64" t="str">
            <v>1H18E</v>
          </cell>
        </row>
        <row r="65">
          <cell r="B65">
            <v>0</v>
          </cell>
          <cell r="C65">
            <v>0</v>
          </cell>
          <cell r="D65">
            <v>0</v>
          </cell>
          <cell r="E65" t="str">
            <v xml:space="preserve"> ACY-241</v>
          </cell>
          <cell r="F65">
            <v>0</v>
          </cell>
          <cell r="G65" t="str">
            <v>melanoma</v>
          </cell>
          <cell r="H65" t="str">
            <v>Clinical Data</v>
          </cell>
          <cell r="I65" t="str">
            <v>NCT02935790</v>
          </cell>
          <cell r="J65">
            <v>0</v>
          </cell>
          <cell r="K65" t="str">
            <v>Phase I (ACY-241 with Ipi/Nivo)</v>
          </cell>
          <cell r="L65">
            <v>0</v>
          </cell>
          <cell r="M65" t="str">
            <v>12/2017</v>
          </cell>
          <cell r="N65">
            <v>0</v>
          </cell>
          <cell r="O65">
            <v>0</v>
          </cell>
          <cell r="P65">
            <v>0</v>
          </cell>
          <cell r="Q65">
            <v>0</v>
          </cell>
          <cell r="R65" t="str">
            <v>1H18E</v>
          </cell>
          <cell r="S65">
            <v>0</v>
          </cell>
          <cell r="T65">
            <v>0</v>
          </cell>
          <cell r="U65">
            <v>0</v>
          </cell>
          <cell r="V65">
            <v>0</v>
          </cell>
          <cell r="W65">
            <v>0</v>
          </cell>
          <cell r="X65">
            <v>0</v>
          </cell>
          <cell r="Y65">
            <v>0</v>
          </cell>
          <cell r="AA65" t="str">
            <v>1H18E</v>
          </cell>
        </row>
        <row r="66">
          <cell r="B66">
            <v>0</v>
          </cell>
          <cell r="C66">
            <v>0</v>
          </cell>
          <cell r="D66">
            <v>0</v>
          </cell>
          <cell r="E66">
            <v>0</v>
          </cell>
          <cell r="F66">
            <v>0</v>
          </cell>
          <cell r="G66" t="str">
            <v>solid tumors</v>
          </cell>
          <cell r="H66" t="str">
            <v>Clinical Data</v>
          </cell>
          <cell r="I66" t="str">
            <v>NCT02551185</v>
          </cell>
          <cell r="J66">
            <v>0</v>
          </cell>
          <cell r="K66" t="str">
            <v>Phase I (ACY-241 with paclitaxel)</v>
          </cell>
          <cell r="L66">
            <v>0</v>
          </cell>
          <cell r="M66" t="str">
            <v>10/2017</v>
          </cell>
          <cell r="N66">
            <v>0</v>
          </cell>
          <cell r="O66" t="str">
            <v>2Q17E</v>
          </cell>
          <cell r="P66">
            <v>0</v>
          </cell>
          <cell r="Q66">
            <v>0</v>
          </cell>
          <cell r="R66">
            <v>0</v>
          </cell>
          <cell r="S66">
            <v>0</v>
          </cell>
          <cell r="T66">
            <v>0</v>
          </cell>
          <cell r="U66">
            <v>0</v>
          </cell>
          <cell r="V66">
            <v>0</v>
          </cell>
          <cell r="W66">
            <v>0</v>
          </cell>
          <cell r="X66">
            <v>0</v>
          </cell>
          <cell r="Y66">
            <v>0</v>
          </cell>
          <cell r="AA66" t="str">
            <v>2Q17E</v>
          </cell>
        </row>
        <row r="67">
          <cell r="B67">
            <v>0</v>
          </cell>
          <cell r="C67" t="str">
            <v>AstraZeneca</v>
          </cell>
          <cell r="D67" t="str">
            <v>durvalumab</v>
          </cell>
          <cell r="E67" t="str">
            <v>MEDI4736</v>
          </cell>
          <cell r="F67" t="str">
            <v>PD-L1 inhibitor</v>
          </cell>
          <cell r="G67" t="str">
            <v>MM</v>
          </cell>
          <cell r="H67" t="str">
            <v>Clinical data</v>
          </cell>
          <cell r="I67" t="str">
            <v>NCT02616640</v>
          </cell>
          <cell r="J67" t="str">
            <v>MM-001</v>
          </cell>
          <cell r="K67" t="str">
            <v>FUSION (MM-001): Phase Ib +P or +Pd in RRMM  (possibly at EHA)</v>
          </cell>
          <cell r="L67" t="str">
            <v>OL</v>
          </cell>
          <cell r="M67" t="str">
            <v>12/2016</v>
          </cell>
          <cell r="N67">
            <v>0</v>
          </cell>
          <cell r="O67" t="str">
            <v>mid-17E</v>
          </cell>
          <cell r="P67">
            <v>0</v>
          </cell>
          <cell r="Q67">
            <v>0</v>
          </cell>
          <cell r="R67">
            <v>0</v>
          </cell>
          <cell r="S67">
            <v>0</v>
          </cell>
          <cell r="T67">
            <v>0</v>
          </cell>
          <cell r="U67">
            <v>0</v>
          </cell>
          <cell r="V67">
            <v>0</v>
          </cell>
          <cell r="W67">
            <v>0</v>
          </cell>
          <cell r="X67">
            <v>0</v>
          </cell>
          <cell r="Y67">
            <v>0</v>
          </cell>
          <cell r="Z67">
            <v>0</v>
          </cell>
          <cell r="AA67" t="str">
            <v>mid-17E</v>
          </cell>
        </row>
        <row r="68">
          <cell r="B68">
            <v>0</v>
          </cell>
          <cell r="C68">
            <v>0</v>
          </cell>
          <cell r="D68">
            <v>0</v>
          </cell>
          <cell r="E68">
            <v>0</v>
          </cell>
          <cell r="F68">
            <v>0</v>
          </cell>
          <cell r="G68">
            <v>0</v>
          </cell>
          <cell r="H68" t="str">
            <v>Clinical data</v>
          </cell>
          <cell r="I68" t="str">
            <v>NCT02685826</v>
          </cell>
          <cell r="J68" t="str">
            <v>MM-002</v>
          </cell>
          <cell r="K68" t="str">
            <v>FUSION (MM-002): Phase I/II +R or +Rd in NDMM</v>
          </cell>
          <cell r="L68" t="str">
            <v>OL</v>
          </cell>
          <cell r="M68" t="str">
            <v>4/2022</v>
          </cell>
          <cell r="N68">
            <v>0</v>
          </cell>
          <cell r="O68">
            <v>0</v>
          </cell>
          <cell r="P68">
            <v>0</v>
          </cell>
          <cell r="Q68">
            <v>0</v>
          </cell>
          <cell r="R68">
            <v>2018</v>
          </cell>
          <cell r="S68">
            <v>0</v>
          </cell>
          <cell r="T68">
            <v>0</v>
          </cell>
          <cell r="U68">
            <v>0</v>
          </cell>
          <cell r="V68">
            <v>0</v>
          </cell>
          <cell r="W68">
            <v>0</v>
          </cell>
          <cell r="X68">
            <v>0</v>
          </cell>
          <cell r="Y68">
            <v>0</v>
          </cell>
          <cell r="Z68">
            <v>0</v>
          </cell>
          <cell r="AA68" t="str">
            <v>2018</v>
          </cell>
        </row>
        <row r="69">
          <cell r="B69">
            <v>0</v>
          </cell>
          <cell r="C69">
            <v>0</v>
          </cell>
          <cell r="D69">
            <v>0</v>
          </cell>
          <cell r="E69">
            <v>0</v>
          </cell>
          <cell r="F69">
            <v>0</v>
          </cell>
          <cell r="G69" t="str">
            <v>NHL/CLL</v>
          </cell>
          <cell r="H69" t="str">
            <v>Clinical data</v>
          </cell>
          <cell r="I69" t="str">
            <v>NCT02733042</v>
          </cell>
          <cell r="J69" t="str">
            <v>NHL-001</v>
          </cell>
          <cell r="K69" t="str">
            <v xml:space="preserve">FUSION (NHL-001): Phase I/II mono or +R2 or +irbutinib or +Rituxan/bendamustine </v>
          </cell>
          <cell r="L69" t="str">
            <v>OL</v>
          </cell>
          <cell r="M69" t="str">
            <v>6/2024</v>
          </cell>
          <cell r="N69">
            <v>0</v>
          </cell>
          <cell r="O69">
            <v>0</v>
          </cell>
          <cell r="P69">
            <v>0</v>
          </cell>
          <cell r="Q69">
            <v>0</v>
          </cell>
          <cell r="R69">
            <v>2018</v>
          </cell>
          <cell r="S69">
            <v>0</v>
          </cell>
          <cell r="T69">
            <v>0</v>
          </cell>
          <cell r="U69">
            <v>0</v>
          </cell>
          <cell r="V69">
            <v>0</v>
          </cell>
          <cell r="W69">
            <v>0</v>
          </cell>
          <cell r="X69">
            <v>0</v>
          </cell>
          <cell r="Y69">
            <v>0</v>
          </cell>
          <cell r="Z69">
            <v>0</v>
          </cell>
          <cell r="AA69" t="str">
            <v>2018</v>
          </cell>
        </row>
        <row r="70">
          <cell r="B70">
            <v>0</v>
          </cell>
          <cell r="C70">
            <v>0</v>
          </cell>
          <cell r="D70">
            <v>0</v>
          </cell>
          <cell r="E70">
            <v>0</v>
          </cell>
          <cell r="F70">
            <v>0</v>
          </cell>
          <cell r="G70" t="str">
            <v>MDS/AML</v>
          </cell>
          <cell r="H70" t="str">
            <v>Clinical data</v>
          </cell>
          <cell r="I70" t="str">
            <v>NCT02775903</v>
          </cell>
          <cell r="J70" t="str">
            <v>MDS-001</v>
          </cell>
          <cell r="K70" t="str">
            <v>FUSION (MDS-001): Phase II, +AZA sc in 1L HR-MDS or elderly AML not eligible for transplant (possibly at ASH)</v>
          </cell>
          <cell r="L70" t="str">
            <v>OL</v>
          </cell>
          <cell r="M70" t="str">
            <v>2/2018</v>
          </cell>
          <cell r="N70">
            <v>0</v>
          </cell>
          <cell r="O70">
            <v>0</v>
          </cell>
          <cell r="P70">
            <v>0</v>
          </cell>
          <cell r="Q70" t="str">
            <v>4Q17E</v>
          </cell>
          <cell r="R70">
            <v>0</v>
          </cell>
          <cell r="S70">
            <v>0</v>
          </cell>
          <cell r="T70">
            <v>0</v>
          </cell>
          <cell r="U70">
            <v>0</v>
          </cell>
          <cell r="V70">
            <v>0</v>
          </cell>
          <cell r="W70">
            <v>0</v>
          </cell>
          <cell r="X70">
            <v>0</v>
          </cell>
          <cell r="Y70">
            <v>0</v>
          </cell>
          <cell r="Z70">
            <v>0</v>
          </cell>
          <cell r="AA70" t="str">
            <v>4Q17E</v>
          </cell>
        </row>
        <row r="71">
          <cell r="B71">
            <v>0</v>
          </cell>
          <cell r="C71">
            <v>0</v>
          </cell>
          <cell r="D71">
            <v>0</v>
          </cell>
          <cell r="E71">
            <v>0</v>
          </cell>
          <cell r="F71">
            <v>0</v>
          </cell>
          <cell r="G71">
            <v>0</v>
          </cell>
          <cell r="H71" t="str">
            <v>Clinical data</v>
          </cell>
          <cell r="I71" t="str">
            <v>NCT02281084</v>
          </cell>
          <cell r="J71" t="str">
            <v>MDS-006</v>
          </cell>
          <cell r="K71" t="str">
            <v>FUSION (MDS-006): Phase II, +CC-486 in MDS, after AZAsc or decitabine failure</v>
          </cell>
          <cell r="L71" t="str">
            <v>OL</v>
          </cell>
          <cell r="M71" t="str">
            <v>7/2018</v>
          </cell>
          <cell r="N71">
            <v>0</v>
          </cell>
          <cell r="O71">
            <v>0</v>
          </cell>
          <cell r="P71">
            <v>0</v>
          </cell>
          <cell r="Q71">
            <v>0</v>
          </cell>
          <cell r="R71">
            <v>2018</v>
          </cell>
          <cell r="S71">
            <v>0</v>
          </cell>
          <cell r="T71">
            <v>0</v>
          </cell>
          <cell r="U71">
            <v>0</v>
          </cell>
          <cell r="V71">
            <v>0</v>
          </cell>
          <cell r="W71">
            <v>0</v>
          </cell>
          <cell r="X71">
            <v>0</v>
          </cell>
          <cell r="Y71">
            <v>0</v>
          </cell>
          <cell r="Z71">
            <v>0</v>
          </cell>
          <cell r="AA71" t="str">
            <v>2018</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AA72" t="str">
            <v/>
          </cell>
        </row>
        <row r="73">
          <cell r="B73" t="str">
            <v>*Externally-sponsored trial/filing; 1L: First-Line; R/R: Relapsed/Refractory
E: BMO Timeline Estimates</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t="str">
            <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t="str">
            <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t="str">
            <v/>
          </cell>
        </row>
        <row r="76">
          <cell r="B76" t="str">
            <v>Source: Company data, BMO estimates</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t="str">
            <v/>
          </cell>
        </row>
        <row r="77">
          <cell r="B77">
            <v>0</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t="str">
            <v/>
          </cell>
        </row>
        <row r="78">
          <cell r="A78">
            <v>0</v>
          </cell>
          <cell r="B78">
            <v>0</v>
          </cell>
          <cell r="C78">
            <v>0</v>
          </cell>
          <cell r="D78">
            <v>0</v>
          </cell>
          <cell r="E78">
            <v>0</v>
          </cell>
          <cell r="F78">
            <v>0</v>
          </cell>
          <cell r="G78">
            <v>0</v>
          </cell>
          <cell r="H78">
            <v>0</v>
          </cell>
          <cell r="I78">
            <v>0</v>
          </cell>
          <cell r="J78">
            <v>0</v>
          </cell>
          <cell r="K78">
            <v>0</v>
          </cell>
          <cell r="L78">
            <v>0</v>
          </cell>
          <cell r="M78">
            <v>0</v>
          </cell>
          <cell r="N78" t="str">
            <v>ESTIMATED TIMEFRAME</v>
          </cell>
          <cell r="O78">
            <v>0</v>
          </cell>
          <cell r="P78">
            <v>0</v>
          </cell>
          <cell r="Q78">
            <v>0</v>
          </cell>
          <cell r="R78">
            <v>0</v>
          </cell>
          <cell r="S78">
            <v>0</v>
          </cell>
          <cell r="T78">
            <v>0</v>
          </cell>
          <cell r="U78">
            <v>0</v>
          </cell>
          <cell r="V78">
            <v>0</v>
          </cell>
          <cell r="W78">
            <v>0</v>
          </cell>
          <cell r="X78">
            <v>0</v>
          </cell>
          <cell r="Y78">
            <v>0</v>
          </cell>
          <cell r="AA78" t="str">
            <v>ESTIMATED TIMEFRAME</v>
          </cell>
        </row>
        <row r="79">
          <cell r="B79">
            <v>0</v>
          </cell>
          <cell r="C79" t="str">
            <v>PARTNER</v>
          </cell>
          <cell r="D79" t="str">
            <v>DRUG</v>
          </cell>
          <cell r="E79" t="str">
            <v>OTHER NAMES</v>
          </cell>
          <cell r="F79" t="str">
            <v>MOA</v>
          </cell>
          <cell r="G79" t="str">
            <v>INDICATION</v>
          </cell>
          <cell r="H79" t="str">
            <v>EVENT TYPE</v>
          </cell>
          <cell r="I79" t="str">
            <v>NCT ID</v>
          </cell>
          <cell r="J79" t="str">
            <v>CELG ID</v>
          </cell>
          <cell r="K79" t="str">
            <v>MILESTONE</v>
          </cell>
          <cell r="L79">
            <v>0</v>
          </cell>
          <cell r="M79">
            <v>0</v>
          </cell>
          <cell r="N79">
            <v>2017</v>
          </cell>
          <cell r="O79">
            <v>0</v>
          </cell>
          <cell r="P79">
            <v>0</v>
          </cell>
          <cell r="Q79">
            <v>0</v>
          </cell>
          <cell r="R79">
            <v>2018</v>
          </cell>
          <cell r="S79">
            <v>0</v>
          </cell>
          <cell r="T79">
            <v>0</v>
          </cell>
          <cell r="U79">
            <v>0</v>
          </cell>
          <cell r="V79">
            <v>2019</v>
          </cell>
          <cell r="W79">
            <v>2020</v>
          </cell>
          <cell r="X79">
            <v>2021</v>
          </cell>
          <cell r="Y79">
            <v>2022</v>
          </cell>
        </row>
        <row r="80">
          <cell r="B80" t="str">
            <v>IMMUNOLOGY &amp; INFLAMMATION</v>
          </cell>
          <cell r="C80">
            <v>0</v>
          </cell>
          <cell r="D80" t="str">
            <v>Otezla</v>
          </cell>
          <cell r="E80">
            <v>0</v>
          </cell>
          <cell r="F80" t="str">
            <v>PDE4 Inhibitor</v>
          </cell>
          <cell r="G80" t="str">
            <v>All indications</v>
          </cell>
          <cell r="H80" t="str">
            <v>Regulatory</v>
          </cell>
          <cell r="I80">
            <v>0</v>
          </cell>
          <cell r="J80">
            <v>0</v>
          </cell>
          <cell r="K80" t="str">
            <v>FDA approval for Otezla QD</v>
          </cell>
          <cell r="L80">
            <v>0</v>
          </cell>
          <cell r="M80">
            <v>0</v>
          </cell>
          <cell r="N80">
            <v>0</v>
          </cell>
          <cell r="O80">
            <v>0</v>
          </cell>
          <cell r="P80">
            <v>0</v>
          </cell>
          <cell r="Q80">
            <v>0</v>
          </cell>
          <cell r="R80">
            <v>0</v>
          </cell>
          <cell r="S80">
            <v>0</v>
          </cell>
          <cell r="T80" t="str">
            <v>2H18</v>
          </cell>
          <cell r="U80">
            <v>0</v>
          </cell>
          <cell r="V80">
            <v>0</v>
          </cell>
          <cell r="W80">
            <v>0</v>
          </cell>
          <cell r="X80">
            <v>0</v>
          </cell>
          <cell r="Y80">
            <v>0</v>
          </cell>
          <cell r="AA80" t="str">
            <v>2H18</v>
          </cell>
        </row>
        <row r="81">
          <cell r="B81">
            <v>0</v>
          </cell>
          <cell r="C81">
            <v>0</v>
          </cell>
          <cell r="D81">
            <v>0</v>
          </cell>
          <cell r="E81">
            <v>0</v>
          </cell>
          <cell r="F81">
            <v>0</v>
          </cell>
          <cell r="G81" t="str">
            <v>Scalp Psoriasis</v>
          </cell>
          <cell r="H81" t="str">
            <v>Clinical Trial</v>
          </cell>
          <cell r="I81">
            <v>0</v>
          </cell>
          <cell r="J81">
            <v>0</v>
          </cell>
          <cell r="K81" t="str">
            <v>Phase III intiation</v>
          </cell>
          <cell r="L81">
            <v>0</v>
          </cell>
          <cell r="M81">
            <v>0</v>
          </cell>
          <cell r="N81">
            <v>0</v>
          </cell>
          <cell r="O81" t="str">
            <v>mid-17E</v>
          </cell>
          <cell r="P81">
            <v>0</v>
          </cell>
          <cell r="Q81">
            <v>0</v>
          </cell>
          <cell r="R81">
            <v>0</v>
          </cell>
          <cell r="S81">
            <v>0</v>
          </cell>
          <cell r="T81">
            <v>0</v>
          </cell>
          <cell r="U81">
            <v>0</v>
          </cell>
          <cell r="V81">
            <v>0</v>
          </cell>
          <cell r="W81">
            <v>0</v>
          </cell>
          <cell r="X81">
            <v>0</v>
          </cell>
          <cell r="Y81">
            <v>0</v>
          </cell>
          <cell r="AA81" t="str">
            <v>mid-17E</v>
          </cell>
        </row>
        <row r="82">
          <cell r="B82">
            <v>0</v>
          </cell>
          <cell r="C82">
            <v>0</v>
          </cell>
          <cell r="D82">
            <v>0</v>
          </cell>
          <cell r="E82">
            <v>0</v>
          </cell>
          <cell r="F82">
            <v>0</v>
          </cell>
          <cell r="G82" t="str">
            <v>Ankylosing Spondylitis</v>
          </cell>
          <cell r="H82" t="str">
            <v>Clinical Trial</v>
          </cell>
          <cell r="I82">
            <v>0</v>
          </cell>
          <cell r="J82">
            <v>0</v>
          </cell>
          <cell r="K82" t="str">
            <v xml:space="preserve">Phase III intiation </v>
          </cell>
          <cell r="L82">
            <v>0</v>
          </cell>
          <cell r="M82">
            <v>0</v>
          </cell>
          <cell r="N82">
            <v>0</v>
          </cell>
          <cell r="O82">
            <v>0</v>
          </cell>
          <cell r="P82">
            <v>0</v>
          </cell>
          <cell r="Q82">
            <v>0</v>
          </cell>
          <cell r="R82">
            <v>2018</v>
          </cell>
          <cell r="S82">
            <v>0</v>
          </cell>
          <cell r="T82">
            <v>0</v>
          </cell>
          <cell r="U82">
            <v>0</v>
          </cell>
          <cell r="V82">
            <v>0</v>
          </cell>
          <cell r="W82">
            <v>0</v>
          </cell>
          <cell r="X82">
            <v>0</v>
          </cell>
          <cell r="Y82">
            <v>0</v>
          </cell>
          <cell r="AA82" t="str">
            <v>2018</v>
          </cell>
        </row>
        <row r="83">
          <cell r="B83">
            <v>0</v>
          </cell>
          <cell r="C83">
            <v>0</v>
          </cell>
          <cell r="D83">
            <v>0</v>
          </cell>
          <cell r="E83">
            <v>0</v>
          </cell>
          <cell r="F83">
            <v>0</v>
          </cell>
          <cell r="G83" t="str">
            <v>Ulcerative Colitis</v>
          </cell>
          <cell r="H83" t="str">
            <v>Clinical Data</v>
          </cell>
          <cell r="I83" t="str">
            <v>NCT02289417</v>
          </cell>
          <cell r="J83" t="str">
            <v>UC-001</v>
          </cell>
          <cell r="K83" t="str">
            <v>Phase II proof of concept data in UC presented at medical meeting</v>
          </cell>
          <cell r="L83">
            <v>0</v>
          </cell>
          <cell r="M83">
            <v>0</v>
          </cell>
          <cell r="N83">
            <v>0</v>
          </cell>
          <cell r="O83">
            <v>0</v>
          </cell>
          <cell r="P83">
            <v>0</v>
          </cell>
          <cell r="Q83">
            <v>0</v>
          </cell>
          <cell r="R83" t="str">
            <v>1Q18</v>
          </cell>
          <cell r="S83">
            <v>0</v>
          </cell>
          <cell r="T83">
            <v>0</v>
          </cell>
          <cell r="U83">
            <v>0</v>
          </cell>
          <cell r="V83">
            <v>0</v>
          </cell>
          <cell r="W83">
            <v>0</v>
          </cell>
          <cell r="X83">
            <v>0</v>
          </cell>
          <cell r="Y83">
            <v>0</v>
          </cell>
          <cell r="AA83" t="str">
            <v>1Q18</v>
          </cell>
        </row>
        <row r="84">
          <cell r="B84">
            <v>0</v>
          </cell>
          <cell r="C84">
            <v>0</v>
          </cell>
          <cell r="D84">
            <v>0</v>
          </cell>
          <cell r="E84">
            <v>0</v>
          </cell>
          <cell r="F84">
            <v>0</v>
          </cell>
          <cell r="G84">
            <v>0</v>
          </cell>
          <cell r="H84" t="str">
            <v>Clinical Trial</v>
          </cell>
          <cell r="I84">
            <v>0</v>
          </cell>
          <cell r="J84">
            <v>0</v>
          </cell>
          <cell r="K84" t="str">
            <v>Phase III initiation</v>
          </cell>
          <cell r="L84">
            <v>0</v>
          </cell>
          <cell r="M84">
            <v>0</v>
          </cell>
          <cell r="N84">
            <v>0</v>
          </cell>
          <cell r="O84">
            <v>0</v>
          </cell>
          <cell r="P84">
            <v>0</v>
          </cell>
          <cell r="Q84">
            <v>0</v>
          </cell>
          <cell r="R84">
            <v>2018</v>
          </cell>
          <cell r="S84">
            <v>0</v>
          </cell>
          <cell r="T84">
            <v>0</v>
          </cell>
          <cell r="U84">
            <v>0</v>
          </cell>
          <cell r="V84">
            <v>0</v>
          </cell>
          <cell r="W84">
            <v>0</v>
          </cell>
          <cell r="X84">
            <v>0</v>
          </cell>
          <cell r="Y84">
            <v>0</v>
          </cell>
          <cell r="AA84" t="str">
            <v>2018</v>
          </cell>
        </row>
        <row r="85">
          <cell r="B85">
            <v>0</v>
          </cell>
          <cell r="C85">
            <v>0</v>
          </cell>
          <cell r="D85">
            <v>0</v>
          </cell>
          <cell r="E85">
            <v>0</v>
          </cell>
          <cell r="F85">
            <v>0</v>
          </cell>
          <cell r="G85" t="str">
            <v>Mild/moderate psoriasis</v>
          </cell>
          <cell r="H85" t="str">
            <v>Clinical Trial</v>
          </cell>
          <cell r="I85">
            <v>0</v>
          </cell>
          <cell r="J85">
            <v>0</v>
          </cell>
          <cell r="K85" t="str">
            <v>Initiate Phase 3 trial</v>
          </cell>
          <cell r="L85">
            <v>0</v>
          </cell>
          <cell r="M85">
            <v>0</v>
          </cell>
          <cell r="N85">
            <v>0</v>
          </cell>
          <cell r="O85">
            <v>0</v>
          </cell>
          <cell r="P85">
            <v>0</v>
          </cell>
          <cell r="Q85">
            <v>0</v>
          </cell>
          <cell r="R85">
            <v>2018</v>
          </cell>
          <cell r="S85">
            <v>0</v>
          </cell>
          <cell r="T85">
            <v>0</v>
          </cell>
          <cell r="U85">
            <v>0</v>
          </cell>
          <cell r="V85">
            <v>0</v>
          </cell>
          <cell r="W85">
            <v>0</v>
          </cell>
          <cell r="X85">
            <v>0</v>
          </cell>
          <cell r="Y85">
            <v>0</v>
          </cell>
          <cell r="AA85" t="str">
            <v>2018</v>
          </cell>
        </row>
        <row r="86">
          <cell r="B86">
            <v>0</v>
          </cell>
          <cell r="C86">
            <v>0</v>
          </cell>
          <cell r="D86">
            <v>0</v>
          </cell>
          <cell r="E86">
            <v>0</v>
          </cell>
          <cell r="F86">
            <v>0</v>
          </cell>
          <cell r="G86" t="str">
            <v>Scalp Psoriasis</v>
          </cell>
          <cell r="H86" t="str">
            <v>Clinical Data</v>
          </cell>
          <cell r="I86">
            <v>0</v>
          </cell>
          <cell r="J86">
            <v>0</v>
          </cell>
          <cell r="K86" t="str">
            <v>Phase 3 data</v>
          </cell>
          <cell r="L86">
            <v>0</v>
          </cell>
          <cell r="M86">
            <v>0</v>
          </cell>
          <cell r="N86">
            <v>0</v>
          </cell>
          <cell r="O86">
            <v>0</v>
          </cell>
          <cell r="P86">
            <v>0</v>
          </cell>
          <cell r="Q86">
            <v>0</v>
          </cell>
          <cell r="R86">
            <v>0</v>
          </cell>
          <cell r="S86">
            <v>0</v>
          </cell>
          <cell r="T86" t="str">
            <v>2H18</v>
          </cell>
          <cell r="U86">
            <v>0</v>
          </cell>
          <cell r="V86">
            <v>0</v>
          </cell>
          <cell r="W86">
            <v>0</v>
          </cell>
          <cell r="X86">
            <v>0</v>
          </cell>
          <cell r="Y86">
            <v>0</v>
          </cell>
          <cell r="AA86" t="str">
            <v>2H18</v>
          </cell>
        </row>
        <row r="87">
          <cell r="B87">
            <v>0</v>
          </cell>
          <cell r="C87">
            <v>0</v>
          </cell>
          <cell r="D87">
            <v>0</v>
          </cell>
          <cell r="E87">
            <v>0</v>
          </cell>
          <cell r="F87">
            <v>0</v>
          </cell>
          <cell r="G87" t="str">
            <v>Behcet's disease</v>
          </cell>
          <cell r="H87" t="str">
            <v>Clinical Data</v>
          </cell>
          <cell r="I87" t="str">
            <v>NCT02307513</v>
          </cell>
          <cell r="J87" t="str">
            <v>BCT-002</v>
          </cell>
          <cell r="K87" t="str">
            <v>RELIEF: Detailed Phase III data in Behcet's disease at major medical congress</v>
          </cell>
          <cell r="L87">
            <v>0</v>
          </cell>
          <cell r="M87">
            <v>0</v>
          </cell>
          <cell r="N87">
            <v>0</v>
          </cell>
          <cell r="O87">
            <v>0</v>
          </cell>
          <cell r="P87">
            <v>0</v>
          </cell>
          <cell r="Q87">
            <v>0</v>
          </cell>
          <cell r="R87">
            <v>2018</v>
          </cell>
          <cell r="S87">
            <v>0</v>
          </cell>
          <cell r="T87">
            <v>0</v>
          </cell>
          <cell r="U87">
            <v>0</v>
          </cell>
          <cell r="V87">
            <v>0</v>
          </cell>
          <cell r="W87">
            <v>0</v>
          </cell>
          <cell r="X87">
            <v>0</v>
          </cell>
          <cell r="Y87">
            <v>0</v>
          </cell>
          <cell r="AA87" t="str">
            <v>2018</v>
          </cell>
        </row>
        <row r="88">
          <cell r="B88">
            <v>0</v>
          </cell>
          <cell r="C88">
            <v>0</v>
          </cell>
          <cell r="D88">
            <v>0</v>
          </cell>
          <cell r="E88">
            <v>0</v>
          </cell>
          <cell r="F88">
            <v>0</v>
          </cell>
          <cell r="G88">
            <v>0</v>
          </cell>
          <cell r="H88" t="str">
            <v>Regulatry</v>
          </cell>
          <cell r="I88">
            <v>0</v>
          </cell>
          <cell r="J88">
            <v>0</v>
          </cell>
          <cell r="K88" t="str">
            <v>Submit sNDA for Behcet's disease</v>
          </cell>
          <cell r="L88">
            <v>0</v>
          </cell>
          <cell r="M88">
            <v>0</v>
          </cell>
          <cell r="N88">
            <v>0</v>
          </cell>
          <cell r="O88">
            <v>0</v>
          </cell>
          <cell r="P88">
            <v>0</v>
          </cell>
          <cell r="Q88">
            <v>0</v>
          </cell>
          <cell r="R88">
            <v>2018</v>
          </cell>
          <cell r="S88">
            <v>0</v>
          </cell>
          <cell r="T88">
            <v>0</v>
          </cell>
          <cell r="U88">
            <v>0</v>
          </cell>
          <cell r="V88">
            <v>0</v>
          </cell>
          <cell r="W88">
            <v>0</v>
          </cell>
          <cell r="X88">
            <v>0</v>
          </cell>
          <cell r="Y88">
            <v>0</v>
          </cell>
          <cell r="AA88" t="str">
            <v>2018</v>
          </cell>
        </row>
        <row r="89">
          <cell r="B89">
            <v>0</v>
          </cell>
          <cell r="C89">
            <v>0</v>
          </cell>
          <cell r="D89" t="str">
            <v>GED-0301</v>
          </cell>
          <cell r="E89">
            <v>0</v>
          </cell>
          <cell r="F89" t="str">
            <v>Oligonucleotide
Targeting Smad 7</v>
          </cell>
          <cell r="G89" t="str">
            <v>Crohn's disease</v>
          </cell>
          <cell r="H89" t="str">
            <v>Clinical Data</v>
          </cell>
          <cell r="I89" t="str">
            <v>NCT02367183</v>
          </cell>
          <cell r="J89" t="str">
            <v>CD-001</v>
          </cell>
          <cell r="K89" t="str">
            <v>Phase Ib observation phase data (possibly at UEGW 2017)</v>
          </cell>
          <cell r="L89">
            <v>0</v>
          </cell>
          <cell r="M89">
            <v>0</v>
          </cell>
          <cell r="N89">
            <v>0</v>
          </cell>
          <cell r="O89">
            <v>0</v>
          </cell>
          <cell r="P89">
            <v>0</v>
          </cell>
          <cell r="Q89" t="str">
            <v>YE17E</v>
          </cell>
          <cell r="R89">
            <v>0</v>
          </cell>
          <cell r="S89">
            <v>0</v>
          </cell>
          <cell r="T89">
            <v>0</v>
          </cell>
          <cell r="U89">
            <v>0</v>
          </cell>
          <cell r="V89">
            <v>0</v>
          </cell>
          <cell r="W89">
            <v>0</v>
          </cell>
          <cell r="X89">
            <v>0</v>
          </cell>
          <cell r="Y89">
            <v>0</v>
          </cell>
          <cell r="AA89" t="str">
            <v>YE17E</v>
          </cell>
        </row>
        <row r="90">
          <cell r="B90">
            <v>0</v>
          </cell>
          <cell r="C90">
            <v>0</v>
          </cell>
          <cell r="D90">
            <v>0</v>
          </cell>
          <cell r="E90">
            <v>0</v>
          </cell>
          <cell r="F90">
            <v>0</v>
          </cell>
          <cell r="G90">
            <v>0</v>
          </cell>
          <cell r="H90" t="str">
            <v>Clinical Data</v>
          </cell>
          <cell r="I90" t="str">
            <v>NCT02596893</v>
          </cell>
          <cell r="J90" t="str">
            <v>CD-002</v>
          </cell>
          <cell r="K90" t="str">
            <v>REVOLVE: Phase III 52-week (induction + maintanence phase) - topline data</v>
          </cell>
          <cell r="L90">
            <v>0</v>
          </cell>
          <cell r="M90">
            <v>0</v>
          </cell>
          <cell r="N90">
            <v>0</v>
          </cell>
          <cell r="O90">
            <v>0</v>
          </cell>
          <cell r="P90">
            <v>0</v>
          </cell>
          <cell r="Q90">
            <v>0</v>
          </cell>
          <cell r="R90">
            <v>2018</v>
          </cell>
          <cell r="S90">
            <v>0</v>
          </cell>
          <cell r="T90">
            <v>0</v>
          </cell>
          <cell r="U90">
            <v>0</v>
          </cell>
          <cell r="V90">
            <v>0</v>
          </cell>
          <cell r="W90">
            <v>0</v>
          </cell>
          <cell r="X90">
            <v>0</v>
          </cell>
          <cell r="Y90">
            <v>0</v>
          </cell>
          <cell r="AA90" t="str">
            <v>2018</v>
          </cell>
        </row>
        <row r="91">
          <cell r="B91">
            <v>0</v>
          </cell>
          <cell r="C91">
            <v>0</v>
          </cell>
          <cell r="D91">
            <v>0</v>
          </cell>
          <cell r="E91">
            <v>0</v>
          </cell>
          <cell r="F91">
            <v>0</v>
          </cell>
          <cell r="G91">
            <v>0</v>
          </cell>
          <cell r="H91" t="str">
            <v>Clinical Data</v>
          </cell>
          <cell r="I91" t="str">
            <v>NCT02974322</v>
          </cell>
          <cell r="J91" t="str">
            <v>CD-003</v>
          </cell>
          <cell r="K91" t="str">
            <v>DEFINE: Phase III 12-week confirmatory trial - topline data</v>
          </cell>
          <cell r="L91">
            <v>0</v>
          </cell>
          <cell r="M91">
            <v>0</v>
          </cell>
          <cell r="N91">
            <v>0</v>
          </cell>
          <cell r="O91">
            <v>0</v>
          </cell>
          <cell r="P91">
            <v>0</v>
          </cell>
          <cell r="Q91">
            <v>0</v>
          </cell>
          <cell r="R91">
            <v>2018</v>
          </cell>
          <cell r="S91">
            <v>0</v>
          </cell>
          <cell r="T91">
            <v>0</v>
          </cell>
          <cell r="U91">
            <v>0</v>
          </cell>
          <cell r="V91">
            <v>0</v>
          </cell>
          <cell r="W91">
            <v>0</v>
          </cell>
          <cell r="X91">
            <v>0</v>
          </cell>
          <cell r="Y91">
            <v>0</v>
          </cell>
          <cell r="AA91" t="str">
            <v>2018</v>
          </cell>
        </row>
        <row r="92">
          <cell r="B92">
            <v>0</v>
          </cell>
          <cell r="C92">
            <v>0</v>
          </cell>
          <cell r="D92">
            <v>0</v>
          </cell>
          <cell r="E92">
            <v>0</v>
          </cell>
          <cell r="F92">
            <v>0</v>
          </cell>
          <cell r="G92">
            <v>0</v>
          </cell>
          <cell r="H92" t="str">
            <v>Regulatory</v>
          </cell>
          <cell r="I92">
            <v>0</v>
          </cell>
          <cell r="J92">
            <v>0</v>
          </cell>
          <cell r="K92" t="str">
            <v>US approval in Crohn's</v>
          </cell>
          <cell r="L92">
            <v>0</v>
          </cell>
          <cell r="M92">
            <v>0</v>
          </cell>
          <cell r="N92">
            <v>0</v>
          </cell>
          <cell r="O92">
            <v>0</v>
          </cell>
          <cell r="P92">
            <v>0</v>
          </cell>
          <cell r="Q92">
            <v>0</v>
          </cell>
          <cell r="R92">
            <v>0</v>
          </cell>
          <cell r="S92">
            <v>0</v>
          </cell>
          <cell r="T92">
            <v>0</v>
          </cell>
          <cell r="U92">
            <v>0</v>
          </cell>
          <cell r="V92" t="str">
            <v>2019E</v>
          </cell>
          <cell r="W92">
            <v>0</v>
          </cell>
          <cell r="X92">
            <v>0</v>
          </cell>
          <cell r="Y92">
            <v>0</v>
          </cell>
          <cell r="AA92" t="str">
            <v>2019E</v>
          </cell>
        </row>
        <row r="93">
          <cell r="B93">
            <v>0</v>
          </cell>
          <cell r="C93">
            <v>0</v>
          </cell>
          <cell r="D93">
            <v>0</v>
          </cell>
          <cell r="E93">
            <v>0</v>
          </cell>
          <cell r="F93">
            <v>0</v>
          </cell>
          <cell r="G93">
            <v>0</v>
          </cell>
          <cell r="H93" t="str">
            <v>Regulatory</v>
          </cell>
          <cell r="I93">
            <v>0</v>
          </cell>
          <cell r="J93">
            <v>0</v>
          </cell>
          <cell r="K93" t="str">
            <v>EU approval in Crohn's</v>
          </cell>
          <cell r="L93">
            <v>0</v>
          </cell>
          <cell r="M93">
            <v>0</v>
          </cell>
          <cell r="N93">
            <v>0</v>
          </cell>
          <cell r="O93">
            <v>0</v>
          </cell>
          <cell r="P93">
            <v>0</v>
          </cell>
          <cell r="Q93">
            <v>0</v>
          </cell>
          <cell r="R93">
            <v>0</v>
          </cell>
          <cell r="S93">
            <v>0</v>
          </cell>
          <cell r="T93">
            <v>0</v>
          </cell>
          <cell r="U93">
            <v>0</v>
          </cell>
          <cell r="V93">
            <v>0</v>
          </cell>
          <cell r="W93">
            <v>2020</v>
          </cell>
          <cell r="X93">
            <v>0</v>
          </cell>
          <cell r="Y93">
            <v>0</v>
          </cell>
          <cell r="AA93" t="str">
            <v>2020</v>
          </cell>
        </row>
        <row r="94">
          <cell r="B94">
            <v>0</v>
          </cell>
          <cell r="C94">
            <v>0</v>
          </cell>
          <cell r="D94">
            <v>0</v>
          </cell>
          <cell r="E94">
            <v>0</v>
          </cell>
          <cell r="F94">
            <v>0</v>
          </cell>
          <cell r="G94" t="str">
            <v>Ulcerative Colitis</v>
          </cell>
          <cell r="H94" t="str">
            <v>Clinical Data</v>
          </cell>
          <cell r="I94" t="str">
            <v>NCT02601300</v>
          </cell>
          <cell r="J94" t="str">
            <v>UC-002</v>
          </cell>
          <cell r="K94" t="str">
            <v>Review of Phase II data (decision to pursue development or not)</v>
          </cell>
          <cell r="L94">
            <v>0</v>
          </cell>
          <cell r="M94">
            <v>0</v>
          </cell>
          <cell r="N94">
            <v>0</v>
          </cell>
          <cell r="O94">
            <v>0</v>
          </cell>
          <cell r="P94">
            <v>0</v>
          </cell>
          <cell r="Q94" t="str">
            <v>YE17E</v>
          </cell>
          <cell r="R94">
            <v>0</v>
          </cell>
          <cell r="S94">
            <v>0</v>
          </cell>
          <cell r="T94">
            <v>0</v>
          </cell>
          <cell r="U94">
            <v>0</v>
          </cell>
          <cell r="V94">
            <v>0</v>
          </cell>
          <cell r="W94">
            <v>0</v>
          </cell>
          <cell r="X94">
            <v>0</v>
          </cell>
          <cell r="Y94">
            <v>0</v>
          </cell>
          <cell r="AA94" t="str">
            <v>YE17E</v>
          </cell>
        </row>
        <row r="95">
          <cell r="B95">
            <v>0</v>
          </cell>
          <cell r="C95">
            <v>0</v>
          </cell>
          <cell r="D95" t="str">
            <v xml:space="preserve">ozanimod </v>
          </cell>
          <cell r="E95" t="str">
            <v>RPC1063</v>
          </cell>
          <cell r="F95" t="str">
            <v>S1PR modulator</v>
          </cell>
          <cell r="G95" t="str">
            <v>Crohn's disease</v>
          </cell>
          <cell r="H95" t="str">
            <v>Clinical Data</v>
          </cell>
          <cell r="I95" t="str">
            <v>NCT02531113</v>
          </cell>
          <cell r="J95" t="str">
            <v xml:space="preserve">RPC01-2201 </v>
          </cell>
          <cell r="K95" t="str">
            <v>STEPSTONE: Phase II proof-of-concept in Crohn's - top-line data</v>
          </cell>
          <cell r="L95">
            <v>0</v>
          </cell>
          <cell r="M95">
            <v>0</v>
          </cell>
          <cell r="N95">
            <v>0</v>
          </cell>
          <cell r="O95">
            <v>0</v>
          </cell>
          <cell r="P95" t="str">
            <v>2H17</v>
          </cell>
          <cell r="Q95">
            <v>0</v>
          </cell>
          <cell r="R95">
            <v>0</v>
          </cell>
          <cell r="S95">
            <v>0</v>
          </cell>
          <cell r="T95">
            <v>0</v>
          </cell>
          <cell r="U95">
            <v>0</v>
          </cell>
          <cell r="V95">
            <v>0</v>
          </cell>
          <cell r="W95">
            <v>0</v>
          </cell>
          <cell r="X95">
            <v>0</v>
          </cell>
          <cell r="Y95">
            <v>0</v>
          </cell>
          <cell r="AA95" t="str">
            <v>2H17</v>
          </cell>
        </row>
        <row r="96">
          <cell r="B96">
            <v>0</v>
          </cell>
          <cell r="C96">
            <v>0</v>
          </cell>
          <cell r="D96">
            <v>0</v>
          </cell>
          <cell r="E96">
            <v>0</v>
          </cell>
          <cell r="F96">
            <v>0</v>
          </cell>
          <cell r="G96" t="str">
            <v>Ulcerative Colitis</v>
          </cell>
          <cell r="H96" t="str">
            <v>Clinical Data</v>
          </cell>
          <cell r="I96" t="str">
            <v>NCT02435992</v>
          </cell>
          <cell r="J96">
            <v>0</v>
          </cell>
          <cell r="K96" t="str">
            <v>TRUENORTH: Pivotal Phase III in UC - top-line data</v>
          </cell>
          <cell r="L96">
            <v>0</v>
          </cell>
          <cell r="M96">
            <v>0</v>
          </cell>
          <cell r="N96">
            <v>0</v>
          </cell>
          <cell r="O96">
            <v>0</v>
          </cell>
          <cell r="P96">
            <v>0</v>
          </cell>
          <cell r="Q96">
            <v>0</v>
          </cell>
          <cell r="R96">
            <v>0</v>
          </cell>
          <cell r="S96">
            <v>0</v>
          </cell>
          <cell r="T96">
            <v>0</v>
          </cell>
          <cell r="U96">
            <v>0</v>
          </cell>
          <cell r="V96" t="str">
            <v>2H19</v>
          </cell>
          <cell r="W96">
            <v>0</v>
          </cell>
          <cell r="X96">
            <v>0</v>
          </cell>
          <cell r="Y96">
            <v>0</v>
          </cell>
          <cell r="AA96" t="str">
            <v>2H19</v>
          </cell>
        </row>
        <row r="97">
          <cell r="B97">
            <v>0</v>
          </cell>
          <cell r="C97">
            <v>0</v>
          </cell>
          <cell r="D97">
            <v>0</v>
          </cell>
          <cell r="E97">
            <v>0</v>
          </cell>
          <cell r="F97">
            <v>0</v>
          </cell>
          <cell r="G97">
            <v>0</v>
          </cell>
          <cell r="H97" t="str">
            <v>Regulatory</v>
          </cell>
          <cell r="I97">
            <v>0</v>
          </cell>
          <cell r="J97">
            <v>0</v>
          </cell>
          <cell r="K97" t="str">
            <v>FDA approval in UC</v>
          </cell>
          <cell r="L97">
            <v>0</v>
          </cell>
          <cell r="M97">
            <v>0</v>
          </cell>
          <cell r="N97">
            <v>0</v>
          </cell>
          <cell r="O97">
            <v>0</v>
          </cell>
          <cell r="P97">
            <v>0</v>
          </cell>
          <cell r="Q97">
            <v>0</v>
          </cell>
          <cell r="R97">
            <v>0</v>
          </cell>
          <cell r="S97">
            <v>0</v>
          </cell>
          <cell r="T97">
            <v>0</v>
          </cell>
          <cell r="U97">
            <v>0</v>
          </cell>
          <cell r="V97">
            <v>0</v>
          </cell>
          <cell r="W97" t="str">
            <v>2H20</v>
          </cell>
          <cell r="X97">
            <v>0</v>
          </cell>
          <cell r="Y97">
            <v>0</v>
          </cell>
          <cell r="AA97" t="str">
            <v>2H20</v>
          </cell>
        </row>
        <row r="98">
          <cell r="B98">
            <v>0</v>
          </cell>
          <cell r="C98">
            <v>0</v>
          </cell>
          <cell r="D98">
            <v>0</v>
          </cell>
          <cell r="E98">
            <v>0</v>
          </cell>
          <cell r="F98">
            <v>0</v>
          </cell>
          <cell r="G98">
            <v>0</v>
          </cell>
          <cell r="H98" t="str">
            <v>Regulatory</v>
          </cell>
          <cell r="I98">
            <v>0</v>
          </cell>
          <cell r="J98">
            <v>0</v>
          </cell>
          <cell r="K98" t="str">
            <v>EMA approval in UC</v>
          </cell>
          <cell r="L98">
            <v>0</v>
          </cell>
          <cell r="M98">
            <v>0</v>
          </cell>
          <cell r="N98">
            <v>0</v>
          </cell>
          <cell r="O98">
            <v>0</v>
          </cell>
          <cell r="P98">
            <v>0</v>
          </cell>
          <cell r="Q98">
            <v>0</v>
          </cell>
          <cell r="R98">
            <v>0</v>
          </cell>
          <cell r="S98">
            <v>0</v>
          </cell>
          <cell r="T98">
            <v>0</v>
          </cell>
          <cell r="U98">
            <v>0</v>
          </cell>
          <cell r="V98">
            <v>0</v>
          </cell>
          <cell r="W98" t="str">
            <v>2H20</v>
          </cell>
          <cell r="X98">
            <v>0</v>
          </cell>
          <cell r="Y98">
            <v>0</v>
          </cell>
          <cell r="AA98" t="str">
            <v>2H20</v>
          </cell>
        </row>
        <row r="99">
          <cell r="B99">
            <v>0</v>
          </cell>
          <cell r="C99">
            <v>0</v>
          </cell>
          <cell r="D99">
            <v>0</v>
          </cell>
          <cell r="E99">
            <v>0</v>
          </cell>
          <cell r="F99">
            <v>0</v>
          </cell>
          <cell r="G99" t="str">
            <v>Multiple Sclerosis</v>
          </cell>
          <cell r="H99" t="str">
            <v>Clinical Data</v>
          </cell>
          <cell r="I99" t="str">
            <v>NCT02047734</v>
          </cell>
          <cell r="J99">
            <v>0</v>
          </cell>
          <cell r="K99" t="str">
            <v>RADIANCE: Pivotal Phase III RRMS vs. Avonex (2 year study)  - topline data</v>
          </cell>
          <cell r="L99">
            <v>0</v>
          </cell>
          <cell r="M99">
            <v>0</v>
          </cell>
          <cell r="N99">
            <v>0</v>
          </cell>
          <cell r="O99" t="str">
            <v>2Q17</v>
          </cell>
          <cell r="P99">
            <v>0</v>
          </cell>
          <cell r="Q99">
            <v>0</v>
          </cell>
          <cell r="R99">
            <v>0</v>
          </cell>
          <cell r="S99">
            <v>0</v>
          </cell>
          <cell r="T99">
            <v>0</v>
          </cell>
          <cell r="U99">
            <v>0</v>
          </cell>
          <cell r="V99">
            <v>0</v>
          </cell>
          <cell r="W99">
            <v>0</v>
          </cell>
          <cell r="X99">
            <v>0</v>
          </cell>
          <cell r="Y99">
            <v>0</v>
          </cell>
          <cell r="AA99" t="str">
            <v>2Q17</v>
          </cell>
        </row>
        <row r="100">
          <cell r="B100">
            <v>0</v>
          </cell>
          <cell r="C100">
            <v>0</v>
          </cell>
          <cell r="D100">
            <v>0</v>
          </cell>
          <cell r="E100">
            <v>0</v>
          </cell>
          <cell r="F100">
            <v>0</v>
          </cell>
          <cell r="G100">
            <v>0</v>
          </cell>
          <cell r="H100" t="str">
            <v>Clinical Data</v>
          </cell>
          <cell r="I100" t="str">
            <v>NCT02294058</v>
          </cell>
          <cell r="J100">
            <v>0</v>
          </cell>
          <cell r="K100" t="str">
            <v>SUNBEAM: Confirmatory Phase III data in RRMS (1 year study)  - full data in 2H17, with detailed disability benefit analysis</v>
          </cell>
          <cell r="L100">
            <v>0</v>
          </cell>
          <cell r="M100">
            <v>0</v>
          </cell>
          <cell r="N100">
            <v>0</v>
          </cell>
          <cell r="O100">
            <v>0</v>
          </cell>
          <cell r="P100">
            <v>0</v>
          </cell>
          <cell r="Q100" t="str">
            <v>4Q17</v>
          </cell>
          <cell r="R100">
            <v>0</v>
          </cell>
          <cell r="S100">
            <v>0</v>
          </cell>
          <cell r="T100">
            <v>0</v>
          </cell>
          <cell r="U100">
            <v>0</v>
          </cell>
          <cell r="V100">
            <v>0</v>
          </cell>
          <cell r="W100">
            <v>0</v>
          </cell>
          <cell r="X100">
            <v>0</v>
          </cell>
          <cell r="Y100">
            <v>0</v>
          </cell>
          <cell r="AA100" t="str">
            <v>4Q17</v>
          </cell>
        </row>
        <row r="101">
          <cell r="B101">
            <v>0</v>
          </cell>
          <cell r="C101">
            <v>0</v>
          </cell>
          <cell r="D101">
            <v>0</v>
          </cell>
          <cell r="E101">
            <v>0</v>
          </cell>
          <cell r="F101">
            <v>0</v>
          </cell>
          <cell r="G101">
            <v>0</v>
          </cell>
          <cell r="H101" t="str">
            <v>Regulatory</v>
          </cell>
          <cell r="I101">
            <v>0</v>
          </cell>
          <cell r="J101">
            <v>0</v>
          </cell>
          <cell r="K101" t="str">
            <v>Submit NDA for RRMS</v>
          </cell>
          <cell r="L101">
            <v>0</v>
          </cell>
          <cell r="M101">
            <v>0</v>
          </cell>
          <cell r="N101">
            <v>0</v>
          </cell>
          <cell r="O101">
            <v>0</v>
          </cell>
          <cell r="P101">
            <v>0</v>
          </cell>
          <cell r="Q101" t="str">
            <v>YE17E</v>
          </cell>
          <cell r="R101">
            <v>0</v>
          </cell>
          <cell r="S101">
            <v>0</v>
          </cell>
          <cell r="T101">
            <v>0</v>
          </cell>
          <cell r="U101">
            <v>0</v>
          </cell>
          <cell r="V101">
            <v>0</v>
          </cell>
          <cell r="W101">
            <v>0</v>
          </cell>
          <cell r="X101">
            <v>0</v>
          </cell>
          <cell r="Y101">
            <v>0</v>
          </cell>
          <cell r="AA101" t="str">
            <v>YE17E</v>
          </cell>
        </row>
        <row r="102">
          <cell r="B102">
            <v>0</v>
          </cell>
          <cell r="C102">
            <v>0</v>
          </cell>
          <cell r="D102">
            <v>0</v>
          </cell>
          <cell r="E102">
            <v>0</v>
          </cell>
          <cell r="F102">
            <v>0</v>
          </cell>
          <cell r="G102">
            <v>0</v>
          </cell>
          <cell r="H102" t="str">
            <v>Regulatory</v>
          </cell>
          <cell r="I102">
            <v>0</v>
          </cell>
          <cell r="J102">
            <v>0</v>
          </cell>
          <cell r="K102" t="str">
            <v>FDA approval in RRMS</v>
          </cell>
          <cell r="L102">
            <v>0</v>
          </cell>
          <cell r="M102">
            <v>0</v>
          </cell>
          <cell r="N102">
            <v>0</v>
          </cell>
          <cell r="O102">
            <v>0</v>
          </cell>
          <cell r="P102">
            <v>0</v>
          </cell>
          <cell r="Q102">
            <v>0</v>
          </cell>
          <cell r="R102">
            <v>0</v>
          </cell>
          <cell r="S102">
            <v>0</v>
          </cell>
          <cell r="T102" t="str">
            <v>2H18E</v>
          </cell>
          <cell r="U102">
            <v>0</v>
          </cell>
          <cell r="V102">
            <v>0</v>
          </cell>
          <cell r="W102">
            <v>0</v>
          </cell>
          <cell r="X102">
            <v>0</v>
          </cell>
          <cell r="Y102">
            <v>0</v>
          </cell>
          <cell r="AA102" t="str">
            <v>2H18E</v>
          </cell>
        </row>
        <row r="103">
          <cell r="B103">
            <v>0</v>
          </cell>
          <cell r="C103">
            <v>0</v>
          </cell>
          <cell r="D103">
            <v>0</v>
          </cell>
          <cell r="E103">
            <v>0</v>
          </cell>
          <cell r="F103">
            <v>0</v>
          </cell>
          <cell r="G103">
            <v>0</v>
          </cell>
          <cell r="H103" t="str">
            <v>Regulatory</v>
          </cell>
          <cell r="I103">
            <v>0</v>
          </cell>
          <cell r="J103">
            <v>0</v>
          </cell>
          <cell r="K103" t="str">
            <v>Submit MAA in Europe for RRMS</v>
          </cell>
          <cell r="L103">
            <v>0</v>
          </cell>
          <cell r="M103">
            <v>0</v>
          </cell>
          <cell r="N103">
            <v>0</v>
          </cell>
          <cell r="O103">
            <v>0</v>
          </cell>
          <cell r="P103">
            <v>0</v>
          </cell>
          <cell r="Q103">
            <v>0</v>
          </cell>
          <cell r="R103">
            <v>2018</v>
          </cell>
          <cell r="S103">
            <v>0</v>
          </cell>
          <cell r="T103">
            <v>0</v>
          </cell>
          <cell r="U103">
            <v>0</v>
          </cell>
          <cell r="V103">
            <v>0</v>
          </cell>
          <cell r="W103">
            <v>0</v>
          </cell>
          <cell r="X103">
            <v>0</v>
          </cell>
          <cell r="Y103">
            <v>0</v>
          </cell>
          <cell r="AA103" t="str">
            <v>2018</v>
          </cell>
        </row>
        <row r="104">
          <cell r="B104">
            <v>0</v>
          </cell>
          <cell r="C104">
            <v>0</v>
          </cell>
          <cell r="D104">
            <v>0</v>
          </cell>
          <cell r="E104">
            <v>0</v>
          </cell>
          <cell r="F104">
            <v>0</v>
          </cell>
          <cell r="G104">
            <v>0</v>
          </cell>
          <cell r="H104" t="str">
            <v>Clinical</v>
          </cell>
          <cell r="I104">
            <v>0</v>
          </cell>
          <cell r="J104">
            <v>0</v>
          </cell>
          <cell r="K104" t="str">
            <v>Potential start of SPMS trial</v>
          </cell>
          <cell r="L104">
            <v>0</v>
          </cell>
          <cell r="M104">
            <v>0</v>
          </cell>
          <cell r="N104">
            <v>0</v>
          </cell>
          <cell r="O104">
            <v>0</v>
          </cell>
          <cell r="P104">
            <v>0</v>
          </cell>
          <cell r="Q104">
            <v>0</v>
          </cell>
          <cell r="R104">
            <v>2018</v>
          </cell>
          <cell r="S104">
            <v>0</v>
          </cell>
          <cell r="T104">
            <v>0</v>
          </cell>
          <cell r="U104">
            <v>0</v>
          </cell>
          <cell r="V104">
            <v>0</v>
          </cell>
          <cell r="W104">
            <v>0</v>
          </cell>
          <cell r="X104">
            <v>0</v>
          </cell>
          <cell r="Y104">
            <v>0</v>
          </cell>
          <cell r="AA104" t="str">
            <v>2018</v>
          </cell>
        </row>
        <row r="105">
          <cell r="A105">
            <v>0</v>
          </cell>
          <cell r="B105">
            <v>0</v>
          </cell>
          <cell r="C105">
            <v>0</v>
          </cell>
          <cell r="D105">
            <v>0</v>
          </cell>
          <cell r="E105">
            <v>0</v>
          </cell>
          <cell r="F105">
            <v>0</v>
          </cell>
          <cell r="G105">
            <v>0</v>
          </cell>
          <cell r="H105" t="str">
            <v>Regulatory</v>
          </cell>
          <cell r="I105">
            <v>0</v>
          </cell>
          <cell r="J105">
            <v>0</v>
          </cell>
          <cell r="K105" t="str">
            <v>EMA approval in RRMS</v>
          </cell>
          <cell r="L105">
            <v>0</v>
          </cell>
          <cell r="M105">
            <v>0</v>
          </cell>
          <cell r="N105">
            <v>0</v>
          </cell>
          <cell r="O105">
            <v>0</v>
          </cell>
          <cell r="P105">
            <v>0</v>
          </cell>
          <cell r="Q105">
            <v>0</v>
          </cell>
          <cell r="R105">
            <v>0</v>
          </cell>
          <cell r="S105">
            <v>0</v>
          </cell>
          <cell r="T105">
            <v>0</v>
          </cell>
          <cell r="U105">
            <v>0</v>
          </cell>
          <cell r="V105" t="str">
            <v>2019E</v>
          </cell>
          <cell r="W105">
            <v>0</v>
          </cell>
          <cell r="X105">
            <v>0</v>
          </cell>
          <cell r="Y105">
            <v>0</v>
          </cell>
          <cell r="AA105" t="str">
            <v>2019E</v>
          </cell>
        </row>
        <row r="106">
          <cell r="A106">
            <v>0</v>
          </cell>
          <cell r="B106">
            <v>0</v>
          </cell>
          <cell r="C106">
            <v>0</v>
          </cell>
          <cell r="D106">
            <v>0</v>
          </cell>
          <cell r="E106">
            <v>0</v>
          </cell>
          <cell r="F106">
            <v>0</v>
          </cell>
          <cell r="G106" t="str">
            <v>Crohn's disease</v>
          </cell>
          <cell r="H106" t="str">
            <v>Development</v>
          </cell>
          <cell r="I106">
            <v>0</v>
          </cell>
          <cell r="J106">
            <v>0</v>
          </cell>
          <cell r="K106" t="str">
            <v>Initiate pivotal Phase 3  trial</v>
          </cell>
          <cell r="L106">
            <v>0</v>
          </cell>
          <cell r="M106">
            <v>0</v>
          </cell>
          <cell r="N106">
            <v>0</v>
          </cell>
          <cell r="O106">
            <v>0</v>
          </cell>
          <cell r="P106">
            <v>0</v>
          </cell>
          <cell r="Q106">
            <v>0</v>
          </cell>
          <cell r="R106">
            <v>2018</v>
          </cell>
          <cell r="S106">
            <v>0</v>
          </cell>
          <cell r="T106">
            <v>0</v>
          </cell>
          <cell r="U106">
            <v>0</v>
          </cell>
          <cell r="V106">
            <v>0</v>
          </cell>
          <cell r="W106">
            <v>0</v>
          </cell>
          <cell r="X106">
            <v>0</v>
          </cell>
          <cell r="Y106">
            <v>0</v>
          </cell>
          <cell r="AA106" t="str">
            <v>2018</v>
          </cell>
        </row>
        <row r="107">
          <cell r="A107">
            <v>0</v>
          </cell>
          <cell r="B107">
            <v>0</v>
          </cell>
          <cell r="C107">
            <v>0</v>
          </cell>
          <cell r="D107" t="str">
            <v>RPC4046</v>
          </cell>
          <cell r="E107">
            <v>0</v>
          </cell>
          <cell r="F107" t="str">
            <v>IL-13 inhibitor</v>
          </cell>
          <cell r="G107" t="str">
            <v>Eosinophilic Esophagitis</v>
          </cell>
          <cell r="H107" t="str">
            <v>Program</v>
          </cell>
          <cell r="I107">
            <v>0</v>
          </cell>
          <cell r="J107">
            <v>0</v>
          </cell>
          <cell r="K107" t="str">
            <v>Program Update</v>
          </cell>
          <cell r="L107">
            <v>0</v>
          </cell>
          <cell r="M107">
            <v>0</v>
          </cell>
          <cell r="N107">
            <v>0</v>
          </cell>
          <cell r="O107" t="str">
            <v>mid-2017E</v>
          </cell>
          <cell r="P107">
            <v>0</v>
          </cell>
          <cell r="Q107">
            <v>0</v>
          </cell>
          <cell r="R107">
            <v>0</v>
          </cell>
          <cell r="S107">
            <v>0</v>
          </cell>
          <cell r="T107">
            <v>0</v>
          </cell>
          <cell r="U107">
            <v>0</v>
          </cell>
          <cell r="V107">
            <v>0</v>
          </cell>
          <cell r="W107">
            <v>0</v>
          </cell>
          <cell r="X107">
            <v>0</v>
          </cell>
          <cell r="Y107">
            <v>0</v>
          </cell>
          <cell r="AA107" t="str">
            <v>mid-2017E</v>
          </cell>
        </row>
        <row r="108">
          <cell r="A108">
            <v>0</v>
          </cell>
          <cell r="B108">
            <v>0</v>
          </cell>
          <cell r="C108">
            <v>0</v>
          </cell>
          <cell r="D108" t="str">
            <v>CC-220</v>
          </cell>
          <cell r="E108">
            <v>0</v>
          </cell>
          <cell r="F108">
            <v>0</v>
          </cell>
          <cell r="G108" t="str">
            <v>Lupus</v>
          </cell>
          <cell r="H108" t="str">
            <v>Clinical Data</v>
          </cell>
          <cell r="I108" t="str">
            <v>NCT02185040</v>
          </cell>
          <cell r="J108">
            <v>0</v>
          </cell>
          <cell r="K108" t="str">
            <v>Phase II proof-of-concept in SLE - updated data at ACR 2017</v>
          </cell>
          <cell r="L108">
            <v>0</v>
          </cell>
          <cell r="M108">
            <v>0</v>
          </cell>
          <cell r="N108">
            <v>0</v>
          </cell>
          <cell r="O108">
            <v>0</v>
          </cell>
          <cell r="P108">
            <v>0</v>
          </cell>
          <cell r="Q108" t="str">
            <v>4Q17E</v>
          </cell>
          <cell r="R108">
            <v>0</v>
          </cell>
          <cell r="S108">
            <v>0</v>
          </cell>
          <cell r="T108">
            <v>0</v>
          </cell>
          <cell r="U108">
            <v>0</v>
          </cell>
          <cell r="V108">
            <v>0</v>
          </cell>
          <cell r="W108">
            <v>0</v>
          </cell>
          <cell r="X108">
            <v>0</v>
          </cell>
          <cell r="Y108">
            <v>0</v>
          </cell>
          <cell r="AA108" t="str">
            <v>4Q17E</v>
          </cell>
        </row>
        <row r="109">
          <cell r="A109">
            <v>0</v>
          </cell>
          <cell r="B109">
            <v>0</v>
          </cell>
          <cell r="C109">
            <v>0</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t="str">
            <v/>
          </cell>
        </row>
        <row r="110">
          <cell r="B110" t="str">
            <v>*Externally-sponsored trial/filing; 1L: First-Line; R/R: Relapsed/Refractory
E: BMO Timeline Estimates</v>
          </cell>
          <cell r="C110">
            <v>0</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t="str">
            <v/>
          </cell>
        </row>
        <row r="111">
          <cell r="B111">
            <v>0</v>
          </cell>
          <cell r="C111">
            <v>0</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t="str">
            <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t="str">
            <v>4Q17</v>
          </cell>
          <cell r="R112">
            <v>0</v>
          </cell>
          <cell r="S112">
            <v>0</v>
          </cell>
          <cell r="T112">
            <v>0</v>
          </cell>
          <cell r="U112">
            <v>0</v>
          </cell>
          <cell r="V112">
            <v>0</v>
          </cell>
          <cell r="X112" t="str">
            <v>4Q17</v>
          </cell>
          <cell r="AA112" t="str">
            <v/>
          </cell>
        </row>
        <row r="113">
          <cell r="B113" t="str">
            <v>Source: Company data, BMO estimates</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AA113" t="str">
            <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AA114" t="str">
            <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AA115" t="str">
            <v/>
          </cell>
        </row>
        <row r="116">
          <cell r="B116">
            <v>0</v>
          </cell>
          <cell r="C116">
            <v>0</v>
          </cell>
          <cell r="D116">
            <v>0</v>
          </cell>
          <cell r="E116">
            <v>0</v>
          </cell>
          <cell r="F116">
            <v>0</v>
          </cell>
          <cell r="G116">
            <v>0</v>
          </cell>
          <cell r="H116">
            <v>0</v>
          </cell>
          <cell r="I116">
            <v>0</v>
          </cell>
          <cell r="J116">
            <v>0</v>
          </cell>
          <cell r="K116">
            <v>0</v>
          </cell>
          <cell r="L116">
            <v>0</v>
          </cell>
          <cell r="M116">
            <v>0</v>
          </cell>
          <cell r="N116" t="str">
            <v>ESTIMATED TIMEFRAME</v>
          </cell>
          <cell r="O116">
            <v>0</v>
          </cell>
          <cell r="P116">
            <v>0</v>
          </cell>
          <cell r="Q116">
            <v>0</v>
          </cell>
          <cell r="R116">
            <v>0</v>
          </cell>
          <cell r="S116">
            <v>0</v>
          </cell>
          <cell r="T116">
            <v>0</v>
          </cell>
          <cell r="U116">
            <v>0</v>
          </cell>
          <cell r="V116">
            <v>0</v>
          </cell>
          <cell r="W116">
            <v>0</v>
          </cell>
          <cell r="X116">
            <v>0</v>
          </cell>
          <cell r="Y116">
            <v>0</v>
          </cell>
          <cell r="AA116" t="str">
            <v>ESTIMATED TIMEFRAME</v>
          </cell>
        </row>
        <row r="117">
          <cell r="B117">
            <v>0</v>
          </cell>
          <cell r="C117" t="str">
            <v>PARTNER</v>
          </cell>
          <cell r="D117" t="str">
            <v>DRUG</v>
          </cell>
          <cell r="E117" t="str">
            <v>OTHER NAMES</v>
          </cell>
          <cell r="F117" t="str">
            <v>MOA</v>
          </cell>
          <cell r="G117" t="str">
            <v>INDICATION</v>
          </cell>
          <cell r="H117" t="str">
            <v>EVENT TYPE</v>
          </cell>
          <cell r="I117" t="str">
            <v>NCT ID</v>
          </cell>
          <cell r="J117" t="str">
            <v>CELG ID</v>
          </cell>
          <cell r="K117" t="str">
            <v>MILESTONE</v>
          </cell>
          <cell r="L117">
            <v>0</v>
          </cell>
          <cell r="M117">
            <v>0</v>
          </cell>
          <cell r="N117">
            <v>2017</v>
          </cell>
          <cell r="O117">
            <v>0</v>
          </cell>
          <cell r="P117">
            <v>0</v>
          </cell>
          <cell r="Q117">
            <v>0</v>
          </cell>
          <cell r="R117">
            <v>2018</v>
          </cell>
          <cell r="S117">
            <v>0</v>
          </cell>
          <cell r="T117">
            <v>0</v>
          </cell>
          <cell r="U117">
            <v>0</v>
          </cell>
          <cell r="V117">
            <v>2019</v>
          </cell>
          <cell r="W117">
            <v>2020</v>
          </cell>
          <cell r="X117">
            <v>2021</v>
          </cell>
          <cell r="Y117">
            <v>2022</v>
          </cell>
        </row>
        <row r="118">
          <cell r="B118" t="str">
            <v>PARTNERED PROGRAMS</v>
          </cell>
          <cell r="C118" t="str">
            <v>Acceleron</v>
          </cell>
          <cell r="D118" t="str">
            <v xml:space="preserve">luspatercept </v>
          </cell>
          <cell r="E118" t="str">
            <v>ACE-536</v>
          </cell>
          <cell r="F118" t="str">
            <v>TGF-β inhibitor</v>
          </cell>
          <cell r="G118" t="str">
            <v>MDS</v>
          </cell>
          <cell r="H118" t="str">
            <v>Clinical Data</v>
          </cell>
          <cell r="I118" t="str">
            <v>NCT01749514</v>
          </cell>
          <cell r="J118" t="str">
            <v xml:space="preserve">A536-03 </v>
          </cell>
          <cell r="K118" t="str">
            <v>PACE-MDS: Phase II in 1L low-risk MDS - topline data (MDS Foundation, May 3-6)</v>
          </cell>
          <cell r="L118">
            <v>0</v>
          </cell>
          <cell r="M118">
            <v>0</v>
          </cell>
          <cell r="N118">
            <v>0</v>
          </cell>
          <cell r="O118" t="str">
            <v>2Q17E</v>
          </cell>
          <cell r="P118">
            <v>0</v>
          </cell>
          <cell r="Q118">
            <v>0</v>
          </cell>
          <cell r="R118">
            <v>0</v>
          </cell>
          <cell r="S118">
            <v>0</v>
          </cell>
          <cell r="T118">
            <v>0</v>
          </cell>
          <cell r="U118">
            <v>0</v>
          </cell>
          <cell r="V118">
            <v>0</v>
          </cell>
          <cell r="W118">
            <v>0</v>
          </cell>
          <cell r="X118">
            <v>0</v>
          </cell>
          <cell r="Y118">
            <v>0</v>
          </cell>
          <cell r="AA118" t="str">
            <v>2Q17E</v>
          </cell>
        </row>
        <row r="119">
          <cell r="B119" t="str">
            <v>PARTNERED PROGRAMS</v>
          </cell>
          <cell r="C119">
            <v>0</v>
          </cell>
          <cell r="D119" t="str">
            <v xml:space="preserve">luspatercept </v>
          </cell>
          <cell r="E119">
            <v>0</v>
          </cell>
          <cell r="F119">
            <v>0</v>
          </cell>
          <cell r="G119">
            <v>0</v>
          </cell>
          <cell r="H119" t="str">
            <v>Clinical Trial</v>
          </cell>
          <cell r="I119">
            <v>0</v>
          </cell>
          <cell r="J119">
            <v>0</v>
          </cell>
          <cell r="K119" t="str">
            <v>Phase III initiation in 1L low-risk MDS (COMMANDS trial)</v>
          </cell>
          <cell r="L119">
            <v>0</v>
          </cell>
          <cell r="M119">
            <v>0</v>
          </cell>
          <cell r="N119">
            <v>0</v>
          </cell>
          <cell r="O119">
            <v>0</v>
          </cell>
          <cell r="P119">
            <v>0</v>
          </cell>
          <cell r="Q119">
            <v>0</v>
          </cell>
          <cell r="R119" t="str">
            <v>1H18</v>
          </cell>
          <cell r="S119">
            <v>0</v>
          </cell>
          <cell r="T119">
            <v>0</v>
          </cell>
          <cell r="U119">
            <v>0</v>
          </cell>
          <cell r="V119">
            <v>0</v>
          </cell>
          <cell r="W119">
            <v>0</v>
          </cell>
          <cell r="X119">
            <v>0</v>
          </cell>
          <cell r="Y119">
            <v>0</v>
          </cell>
          <cell r="AA119" t="str">
            <v>1H18</v>
          </cell>
        </row>
        <row r="120">
          <cell r="B120">
            <v>0</v>
          </cell>
          <cell r="C120">
            <v>0</v>
          </cell>
          <cell r="D120">
            <v>0</v>
          </cell>
          <cell r="E120">
            <v>0</v>
          </cell>
          <cell r="F120">
            <v>0</v>
          </cell>
          <cell r="G120">
            <v>0</v>
          </cell>
          <cell r="H120" t="str">
            <v>Clinical Data</v>
          </cell>
          <cell r="I120" t="str">
            <v>NCT02631070</v>
          </cell>
          <cell r="J120" t="str">
            <v xml:space="preserve">MDS-001 </v>
          </cell>
          <cell r="K120" t="str">
            <v>MEDALIST: Phase III in anemia in MDS</v>
          </cell>
          <cell r="L120">
            <v>0</v>
          </cell>
          <cell r="M120">
            <v>0</v>
          </cell>
          <cell r="N120">
            <v>0</v>
          </cell>
          <cell r="O120">
            <v>0</v>
          </cell>
          <cell r="P120">
            <v>0</v>
          </cell>
          <cell r="Q120">
            <v>0</v>
          </cell>
          <cell r="R120">
            <v>0</v>
          </cell>
          <cell r="S120" t="str">
            <v>mid-2018</v>
          </cell>
          <cell r="T120">
            <v>0</v>
          </cell>
          <cell r="U120">
            <v>0</v>
          </cell>
          <cell r="V120">
            <v>0</v>
          </cell>
          <cell r="W120">
            <v>0</v>
          </cell>
          <cell r="X120">
            <v>0</v>
          </cell>
          <cell r="Y120">
            <v>0</v>
          </cell>
          <cell r="AA120" t="str">
            <v>mid-2018</v>
          </cell>
        </row>
        <row r="121">
          <cell r="B121">
            <v>0</v>
          </cell>
          <cell r="C121">
            <v>0</v>
          </cell>
          <cell r="D121">
            <v>0</v>
          </cell>
          <cell r="E121">
            <v>0</v>
          </cell>
          <cell r="F121">
            <v>0</v>
          </cell>
          <cell r="G121" t="str">
            <v>Beta-thalassemia</v>
          </cell>
          <cell r="H121" t="str">
            <v>Clinical Data</v>
          </cell>
          <cell r="I121" t="str">
            <v>NCT02604433</v>
          </cell>
          <cell r="J121" t="str">
            <v xml:space="preserve">B-THAL-001 </v>
          </cell>
          <cell r="K121" t="str">
            <v>BELIEVE: Phase III - topline data</v>
          </cell>
          <cell r="L121">
            <v>0</v>
          </cell>
          <cell r="M121">
            <v>0</v>
          </cell>
          <cell r="N121">
            <v>0</v>
          </cell>
          <cell r="O121">
            <v>0</v>
          </cell>
          <cell r="P121">
            <v>0</v>
          </cell>
          <cell r="Q121">
            <v>0</v>
          </cell>
          <cell r="R121">
            <v>0</v>
          </cell>
          <cell r="S121" t="str">
            <v>mid-2018</v>
          </cell>
          <cell r="T121">
            <v>0</v>
          </cell>
          <cell r="U121">
            <v>0</v>
          </cell>
          <cell r="V121">
            <v>0</v>
          </cell>
          <cell r="W121">
            <v>0</v>
          </cell>
          <cell r="X121">
            <v>0</v>
          </cell>
          <cell r="Y121">
            <v>0</v>
          </cell>
          <cell r="AA121" t="str">
            <v>mid-2018</v>
          </cell>
        </row>
        <row r="122">
          <cell r="B122">
            <v>0</v>
          </cell>
          <cell r="C122">
            <v>0</v>
          </cell>
          <cell r="D122">
            <v>0</v>
          </cell>
          <cell r="E122">
            <v>0</v>
          </cell>
          <cell r="F122">
            <v>0</v>
          </cell>
          <cell r="G122" t="str">
            <v>Myelofibrosis</v>
          </cell>
          <cell r="H122" t="str">
            <v>Clinical Trial</v>
          </cell>
          <cell r="I122">
            <v>0</v>
          </cell>
          <cell r="J122">
            <v>0</v>
          </cell>
          <cell r="K122" t="str">
            <v>Initiate Phase II in MF</v>
          </cell>
          <cell r="L122">
            <v>0</v>
          </cell>
          <cell r="M122">
            <v>0</v>
          </cell>
          <cell r="N122">
            <v>0</v>
          </cell>
          <cell r="O122">
            <v>0</v>
          </cell>
          <cell r="P122">
            <v>0</v>
          </cell>
          <cell r="Q122" t="str">
            <v>YE17</v>
          </cell>
          <cell r="R122">
            <v>0</v>
          </cell>
          <cell r="S122">
            <v>0</v>
          </cell>
          <cell r="T122">
            <v>0</v>
          </cell>
          <cell r="U122">
            <v>0</v>
          </cell>
          <cell r="V122">
            <v>0</v>
          </cell>
          <cell r="W122">
            <v>0</v>
          </cell>
          <cell r="X122">
            <v>0</v>
          </cell>
          <cell r="Y122">
            <v>0</v>
          </cell>
          <cell r="AA122" t="str">
            <v>YE17</v>
          </cell>
        </row>
        <row r="123">
          <cell r="B123">
            <v>0</v>
          </cell>
          <cell r="C123">
            <v>0</v>
          </cell>
          <cell r="D123" t="str">
            <v>sotatercept</v>
          </cell>
          <cell r="E123" t="str">
            <v>ACE-011</v>
          </cell>
          <cell r="F123" t="str">
            <v>TGF-β inhibitor</v>
          </cell>
          <cell r="G123" t="str">
            <v>Chronic kidney disease</v>
          </cell>
          <cell r="H123" t="str">
            <v>Corporate</v>
          </cell>
          <cell r="I123">
            <v>0</v>
          </cell>
          <cell r="J123">
            <v>0</v>
          </cell>
          <cell r="K123" t="str">
            <v xml:space="preserve">Development strategy update </v>
          </cell>
          <cell r="L123">
            <v>0</v>
          </cell>
          <cell r="M123">
            <v>0</v>
          </cell>
          <cell r="N123">
            <v>0</v>
          </cell>
          <cell r="O123">
            <v>0</v>
          </cell>
          <cell r="P123">
            <v>0</v>
          </cell>
          <cell r="Q123" t="str">
            <v>4Q17</v>
          </cell>
          <cell r="R123">
            <v>0</v>
          </cell>
          <cell r="S123">
            <v>0</v>
          </cell>
          <cell r="T123">
            <v>0</v>
          </cell>
          <cell r="U123">
            <v>0</v>
          </cell>
          <cell r="V123">
            <v>0</v>
          </cell>
          <cell r="W123">
            <v>0</v>
          </cell>
          <cell r="X123">
            <v>0</v>
          </cell>
          <cell r="Y123">
            <v>0</v>
          </cell>
          <cell r="AA123" t="str">
            <v>4Q17</v>
          </cell>
        </row>
        <row r="124">
          <cell r="B124">
            <v>0</v>
          </cell>
          <cell r="C124">
            <v>0</v>
          </cell>
          <cell r="D124" t="str">
            <v>IDHIFA
(enasidenib)</v>
          </cell>
          <cell r="E124">
            <v>0</v>
          </cell>
          <cell r="F124">
            <v>0</v>
          </cell>
          <cell r="G124" t="str">
            <v>AML</v>
          </cell>
          <cell r="H124" t="str">
            <v>Regulatory</v>
          </cell>
          <cell r="I124">
            <v>0</v>
          </cell>
          <cell r="J124">
            <v>0</v>
          </cell>
          <cell r="K124" t="str">
            <v>FDA approval in R/R AML (August 30 PDUFA)</v>
          </cell>
          <cell r="L124">
            <v>0</v>
          </cell>
          <cell r="M124">
            <v>0</v>
          </cell>
          <cell r="N124">
            <v>0</v>
          </cell>
          <cell r="O124">
            <v>0</v>
          </cell>
          <cell r="P124" t="str">
            <v>3Q17</v>
          </cell>
          <cell r="Q124">
            <v>0</v>
          </cell>
          <cell r="R124">
            <v>0</v>
          </cell>
          <cell r="S124">
            <v>0</v>
          </cell>
          <cell r="T124">
            <v>0</v>
          </cell>
          <cell r="U124">
            <v>0</v>
          </cell>
          <cell r="V124">
            <v>0</v>
          </cell>
          <cell r="W124">
            <v>0</v>
          </cell>
          <cell r="X124">
            <v>0</v>
          </cell>
          <cell r="Y124">
            <v>0</v>
          </cell>
          <cell r="AA124" t="str">
            <v>3Q17</v>
          </cell>
        </row>
        <row r="125">
          <cell r="A125">
            <v>0</v>
          </cell>
          <cell r="B125">
            <v>0</v>
          </cell>
          <cell r="C125" t="str">
            <v>Agios</v>
          </cell>
          <cell r="D125">
            <v>0</v>
          </cell>
          <cell r="E125" t="str">
            <v>CC-90007; AG-221</v>
          </cell>
          <cell r="F125" t="str">
            <v>IDH2 mutant inhibitor</v>
          </cell>
          <cell r="G125">
            <v>0</v>
          </cell>
          <cell r="H125" t="str">
            <v>Regulatory</v>
          </cell>
          <cell r="I125">
            <v>0</v>
          </cell>
          <cell r="J125">
            <v>0</v>
          </cell>
          <cell r="K125" t="str">
            <v>US accelerated approval in IDH2-mutant positive r/r AML</v>
          </cell>
          <cell r="L125">
            <v>0</v>
          </cell>
          <cell r="M125">
            <v>0</v>
          </cell>
          <cell r="N125">
            <v>0</v>
          </cell>
          <cell r="O125">
            <v>0</v>
          </cell>
          <cell r="P125" t="str">
            <v>2H17</v>
          </cell>
          <cell r="Q125">
            <v>0</v>
          </cell>
          <cell r="R125">
            <v>0</v>
          </cell>
          <cell r="S125">
            <v>0</v>
          </cell>
          <cell r="T125">
            <v>0</v>
          </cell>
          <cell r="U125">
            <v>0</v>
          </cell>
          <cell r="V125">
            <v>0</v>
          </cell>
          <cell r="W125">
            <v>0</v>
          </cell>
          <cell r="X125">
            <v>0</v>
          </cell>
          <cell r="Y125">
            <v>0</v>
          </cell>
          <cell r="AA125" t="str">
            <v>2H17</v>
          </cell>
        </row>
        <row r="126">
          <cell r="A126">
            <v>0</v>
          </cell>
          <cell r="B126">
            <v>0</v>
          </cell>
          <cell r="C126">
            <v>0</v>
          </cell>
          <cell r="D126">
            <v>0</v>
          </cell>
          <cell r="E126">
            <v>0</v>
          </cell>
          <cell r="F126">
            <v>0</v>
          </cell>
          <cell r="G126">
            <v>0</v>
          </cell>
          <cell r="H126" t="str">
            <v>Clinical Data</v>
          </cell>
          <cell r="I126">
            <v>0</v>
          </cell>
          <cell r="J126">
            <v>0</v>
          </cell>
          <cell r="K126" t="str">
            <v>Phase Ib combo with 7+3 in nd AML- interim data (trial competion: Mar 2018)</v>
          </cell>
          <cell r="L126">
            <v>0</v>
          </cell>
          <cell r="M126">
            <v>0</v>
          </cell>
          <cell r="N126">
            <v>0</v>
          </cell>
          <cell r="O126">
            <v>0</v>
          </cell>
          <cell r="P126">
            <v>0</v>
          </cell>
          <cell r="Q126">
            <v>0</v>
          </cell>
          <cell r="R126">
            <v>2018</v>
          </cell>
          <cell r="S126">
            <v>0</v>
          </cell>
          <cell r="T126">
            <v>0</v>
          </cell>
          <cell r="U126">
            <v>0</v>
          </cell>
          <cell r="V126">
            <v>0</v>
          </cell>
          <cell r="W126">
            <v>0</v>
          </cell>
          <cell r="X126">
            <v>0</v>
          </cell>
          <cell r="Y126">
            <v>0</v>
          </cell>
          <cell r="AA126" t="str">
            <v>2018</v>
          </cell>
        </row>
        <row r="127">
          <cell r="A127">
            <v>0</v>
          </cell>
          <cell r="B127">
            <v>0</v>
          </cell>
          <cell r="C127">
            <v>0</v>
          </cell>
          <cell r="D127">
            <v>0</v>
          </cell>
          <cell r="E127">
            <v>0</v>
          </cell>
          <cell r="F127">
            <v>0</v>
          </cell>
          <cell r="G127">
            <v>0</v>
          </cell>
          <cell r="H127" t="str">
            <v>Clinical Data</v>
          </cell>
          <cell r="I127" t="str">
            <v>NCT02677922</v>
          </cell>
          <cell r="J127">
            <v>0</v>
          </cell>
          <cell r="K127" t="str">
            <v>Phase I/II combo with Vidaza in nd AML- interim data (trial competion: Dec 2018)</v>
          </cell>
          <cell r="L127">
            <v>0</v>
          </cell>
          <cell r="M127">
            <v>0</v>
          </cell>
          <cell r="N127">
            <v>0</v>
          </cell>
          <cell r="O127">
            <v>0</v>
          </cell>
          <cell r="P127">
            <v>0</v>
          </cell>
          <cell r="Q127">
            <v>0</v>
          </cell>
          <cell r="R127">
            <v>2018</v>
          </cell>
          <cell r="S127">
            <v>0</v>
          </cell>
          <cell r="T127">
            <v>0</v>
          </cell>
          <cell r="U127">
            <v>0</v>
          </cell>
          <cell r="V127">
            <v>0</v>
          </cell>
          <cell r="W127">
            <v>0</v>
          </cell>
          <cell r="X127">
            <v>0</v>
          </cell>
          <cell r="Y127">
            <v>0</v>
          </cell>
          <cell r="AA127" t="str">
            <v>2018</v>
          </cell>
        </row>
        <row r="128">
          <cell r="A128">
            <v>0</v>
          </cell>
          <cell r="B128">
            <v>0</v>
          </cell>
          <cell r="C128">
            <v>0</v>
          </cell>
          <cell r="D128">
            <v>0</v>
          </cell>
          <cell r="E128">
            <v>0</v>
          </cell>
          <cell r="F128">
            <v>0</v>
          </cell>
          <cell r="G128">
            <v>0</v>
          </cell>
          <cell r="H128" t="str">
            <v>Clinical Data</v>
          </cell>
          <cell r="I128" t="str">
            <v>NCT02577406</v>
          </cell>
          <cell r="J128">
            <v>0</v>
          </cell>
          <cell r="K128" t="str">
            <v xml:space="preserve">IDHENTIFY Phase III in r/r AML - topline data </v>
          </cell>
          <cell r="L128">
            <v>0</v>
          </cell>
          <cell r="M128">
            <v>0</v>
          </cell>
          <cell r="N128">
            <v>0</v>
          </cell>
          <cell r="O128">
            <v>0</v>
          </cell>
          <cell r="P128">
            <v>0</v>
          </cell>
          <cell r="Q128">
            <v>0</v>
          </cell>
          <cell r="R128">
            <v>0</v>
          </cell>
          <cell r="S128">
            <v>0</v>
          </cell>
          <cell r="T128">
            <v>0</v>
          </cell>
          <cell r="U128">
            <v>0</v>
          </cell>
          <cell r="V128">
            <v>2019</v>
          </cell>
          <cell r="W128">
            <v>0</v>
          </cell>
          <cell r="X128">
            <v>0</v>
          </cell>
          <cell r="Y128">
            <v>0</v>
          </cell>
          <cell r="AA128" t="str">
            <v>2019</v>
          </cell>
        </row>
        <row r="129">
          <cell r="A129">
            <v>0</v>
          </cell>
          <cell r="B129">
            <v>0</v>
          </cell>
          <cell r="C129">
            <v>0</v>
          </cell>
          <cell r="D129">
            <v>0</v>
          </cell>
          <cell r="E129">
            <v>0</v>
          </cell>
          <cell r="F129">
            <v>0</v>
          </cell>
          <cell r="G129">
            <v>0</v>
          </cell>
          <cell r="H129" t="str">
            <v>Regulatory</v>
          </cell>
          <cell r="I129">
            <v>0</v>
          </cell>
          <cell r="J129">
            <v>0</v>
          </cell>
          <cell r="K129" t="str">
            <v>Full US approval in r/r AML</v>
          </cell>
          <cell r="L129">
            <v>0</v>
          </cell>
          <cell r="M129">
            <v>0</v>
          </cell>
          <cell r="N129">
            <v>0</v>
          </cell>
          <cell r="O129">
            <v>0</v>
          </cell>
          <cell r="P129">
            <v>0</v>
          </cell>
          <cell r="Q129">
            <v>0</v>
          </cell>
          <cell r="R129">
            <v>0</v>
          </cell>
          <cell r="S129">
            <v>0</v>
          </cell>
          <cell r="T129">
            <v>0</v>
          </cell>
          <cell r="U129">
            <v>0</v>
          </cell>
          <cell r="V129" t="str">
            <v>YE19</v>
          </cell>
          <cell r="W129">
            <v>0</v>
          </cell>
          <cell r="X129">
            <v>0</v>
          </cell>
          <cell r="Y129">
            <v>0</v>
          </cell>
          <cell r="AA129" t="str">
            <v>YE19</v>
          </cell>
        </row>
        <row r="130">
          <cell r="B130">
            <v>0</v>
          </cell>
          <cell r="C130" t="str">
            <v>Bluebird Bio</v>
          </cell>
          <cell r="D130" t="str">
            <v>bb2121</v>
          </cell>
          <cell r="E130">
            <v>0</v>
          </cell>
          <cell r="F130" t="str">
            <v>BCMA CAR-T</v>
          </cell>
          <cell r="G130" t="str">
            <v>MM</v>
          </cell>
          <cell r="H130" t="str">
            <v>Clinical Data</v>
          </cell>
          <cell r="I130" t="str">
            <v>NCT02658929</v>
          </cell>
          <cell r="J130">
            <v>0</v>
          </cell>
          <cell r="K130" t="str">
            <v>Phase I (CRB-401) - updated interim data (ASCO)</v>
          </cell>
          <cell r="L130">
            <v>0</v>
          </cell>
          <cell r="M130">
            <v>0</v>
          </cell>
          <cell r="N130">
            <v>0</v>
          </cell>
          <cell r="O130" t="str">
            <v>2Q17</v>
          </cell>
          <cell r="P130">
            <v>0</v>
          </cell>
          <cell r="Q130">
            <v>0</v>
          </cell>
          <cell r="R130">
            <v>0</v>
          </cell>
          <cell r="S130">
            <v>0</v>
          </cell>
          <cell r="T130">
            <v>0</v>
          </cell>
          <cell r="U130">
            <v>0</v>
          </cell>
          <cell r="V130">
            <v>0</v>
          </cell>
          <cell r="W130">
            <v>0</v>
          </cell>
          <cell r="X130">
            <v>0</v>
          </cell>
          <cell r="Y130">
            <v>0</v>
          </cell>
          <cell r="AA130" t="str">
            <v>2Q17</v>
          </cell>
        </row>
        <row r="131">
          <cell r="B131">
            <v>0</v>
          </cell>
          <cell r="C131">
            <v>0</v>
          </cell>
          <cell r="D131">
            <v>0</v>
          </cell>
          <cell r="E131">
            <v>0</v>
          </cell>
          <cell r="F131">
            <v>0</v>
          </cell>
          <cell r="G131">
            <v>0</v>
          </cell>
          <cell r="H131" t="str">
            <v>Clinical Trial</v>
          </cell>
          <cell r="I131">
            <v>0</v>
          </cell>
          <cell r="J131">
            <v>0</v>
          </cell>
          <cell r="K131" t="str">
            <v>Initiate pivotal trial in RRMM</v>
          </cell>
          <cell r="L131">
            <v>0</v>
          </cell>
          <cell r="M131">
            <v>0</v>
          </cell>
          <cell r="N131">
            <v>0</v>
          </cell>
          <cell r="O131">
            <v>0</v>
          </cell>
          <cell r="P131">
            <v>0</v>
          </cell>
          <cell r="Q131">
            <v>0</v>
          </cell>
          <cell r="R131">
            <v>2018</v>
          </cell>
          <cell r="S131">
            <v>0</v>
          </cell>
          <cell r="T131">
            <v>0</v>
          </cell>
          <cell r="U131">
            <v>0</v>
          </cell>
          <cell r="V131">
            <v>0</v>
          </cell>
          <cell r="W131">
            <v>0</v>
          </cell>
          <cell r="X131">
            <v>0</v>
          </cell>
          <cell r="Y131">
            <v>0</v>
          </cell>
          <cell r="AA131" t="str">
            <v>2018</v>
          </cell>
        </row>
        <row r="132">
          <cell r="B132">
            <v>0</v>
          </cell>
          <cell r="C132">
            <v>0</v>
          </cell>
          <cell r="D132">
            <v>0</v>
          </cell>
          <cell r="E132">
            <v>0</v>
          </cell>
          <cell r="F132">
            <v>0</v>
          </cell>
          <cell r="G132">
            <v>0</v>
          </cell>
          <cell r="H132" t="str">
            <v>Clinical Data</v>
          </cell>
          <cell r="I132">
            <v>0</v>
          </cell>
          <cell r="J132">
            <v>0</v>
          </cell>
          <cell r="K132" t="str">
            <v>Clinical data presentation of updated R/R MM data at ASH</v>
          </cell>
          <cell r="L132">
            <v>0</v>
          </cell>
          <cell r="M132">
            <v>0</v>
          </cell>
          <cell r="N132">
            <v>0</v>
          </cell>
          <cell r="O132">
            <v>0</v>
          </cell>
          <cell r="P132">
            <v>0</v>
          </cell>
          <cell r="Q132" t="str">
            <v>4Q17</v>
          </cell>
          <cell r="R132">
            <v>0</v>
          </cell>
          <cell r="S132">
            <v>0</v>
          </cell>
          <cell r="T132">
            <v>0</v>
          </cell>
          <cell r="U132">
            <v>0</v>
          </cell>
          <cell r="V132">
            <v>0</v>
          </cell>
          <cell r="W132">
            <v>0</v>
          </cell>
          <cell r="X132">
            <v>0</v>
          </cell>
          <cell r="Y132">
            <v>0</v>
          </cell>
          <cell r="AA132" t="str">
            <v>4Q17</v>
          </cell>
        </row>
        <row r="133">
          <cell r="B133">
            <v>0</v>
          </cell>
          <cell r="C133">
            <v>0</v>
          </cell>
          <cell r="D133">
            <v>0</v>
          </cell>
          <cell r="E133">
            <v>0</v>
          </cell>
          <cell r="F133">
            <v>0</v>
          </cell>
          <cell r="G133">
            <v>0</v>
          </cell>
          <cell r="H133" t="str">
            <v>Clinical Data</v>
          </cell>
          <cell r="I133" t="str">
            <v>NCT02658929</v>
          </cell>
          <cell r="J133">
            <v>0</v>
          </cell>
          <cell r="K133" t="str">
            <v>Phase I (CRB-401) - final data</v>
          </cell>
          <cell r="L133">
            <v>0</v>
          </cell>
          <cell r="M133">
            <v>0</v>
          </cell>
          <cell r="N133">
            <v>0</v>
          </cell>
          <cell r="O133">
            <v>0</v>
          </cell>
          <cell r="P133">
            <v>0</v>
          </cell>
          <cell r="Q133">
            <v>0</v>
          </cell>
          <cell r="R133" t="str">
            <v>2018E</v>
          </cell>
          <cell r="S133">
            <v>0</v>
          </cell>
          <cell r="T133">
            <v>0</v>
          </cell>
          <cell r="U133">
            <v>0</v>
          </cell>
          <cell r="V133">
            <v>0</v>
          </cell>
          <cell r="W133">
            <v>0</v>
          </cell>
          <cell r="X133">
            <v>0</v>
          </cell>
          <cell r="Y133">
            <v>0</v>
          </cell>
          <cell r="AA133" t="str">
            <v>2018E</v>
          </cell>
        </row>
        <row r="134">
          <cell r="B134">
            <v>0</v>
          </cell>
          <cell r="C134">
            <v>0</v>
          </cell>
          <cell r="D134">
            <v>0</v>
          </cell>
          <cell r="E134">
            <v>0</v>
          </cell>
          <cell r="F134">
            <v>0</v>
          </cell>
          <cell r="G134">
            <v>0</v>
          </cell>
          <cell r="H134" t="str">
            <v>Clinial Trial</v>
          </cell>
          <cell r="I134">
            <v>0</v>
          </cell>
          <cell r="J134">
            <v>0</v>
          </cell>
          <cell r="K134" t="str">
            <v>Complete enrollment of global pivotal KarMMa trial (N ~94)</v>
          </cell>
          <cell r="L134">
            <v>0</v>
          </cell>
          <cell r="M134">
            <v>0</v>
          </cell>
          <cell r="N134">
            <v>0</v>
          </cell>
          <cell r="O134">
            <v>0</v>
          </cell>
          <cell r="P134">
            <v>0</v>
          </cell>
          <cell r="Q134">
            <v>0</v>
          </cell>
          <cell r="R134" t="str">
            <v>2H18E</v>
          </cell>
          <cell r="S134">
            <v>0</v>
          </cell>
          <cell r="T134">
            <v>0</v>
          </cell>
          <cell r="U134">
            <v>0</v>
          </cell>
          <cell r="V134">
            <v>0</v>
          </cell>
          <cell r="W134">
            <v>0</v>
          </cell>
          <cell r="X134">
            <v>0</v>
          </cell>
          <cell r="Y134">
            <v>0</v>
          </cell>
          <cell r="AA134" t="str">
            <v>2H18E</v>
          </cell>
        </row>
        <row r="135">
          <cell r="B135">
            <v>0</v>
          </cell>
          <cell r="C135">
            <v>0</v>
          </cell>
          <cell r="D135">
            <v>0</v>
          </cell>
          <cell r="E135">
            <v>0</v>
          </cell>
          <cell r="F135">
            <v>0</v>
          </cell>
          <cell r="G135">
            <v>0</v>
          </cell>
          <cell r="H135" t="str">
            <v>Clinical Trial</v>
          </cell>
          <cell r="I135">
            <v>0</v>
          </cell>
          <cell r="J135">
            <v>0</v>
          </cell>
          <cell r="K135" t="str">
            <v>Initiate 3L MM Phase 3 trial head-to-head against PDd</v>
          </cell>
          <cell r="L135">
            <v>0</v>
          </cell>
          <cell r="M135">
            <v>0</v>
          </cell>
          <cell r="N135">
            <v>0</v>
          </cell>
          <cell r="O135">
            <v>0</v>
          </cell>
          <cell r="P135">
            <v>0</v>
          </cell>
          <cell r="Q135">
            <v>0</v>
          </cell>
          <cell r="R135">
            <v>2018</v>
          </cell>
          <cell r="S135">
            <v>0</v>
          </cell>
          <cell r="T135">
            <v>0</v>
          </cell>
          <cell r="U135">
            <v>0</v>
          </cell>
          <cell r="V135">
            <v>0</v>
          </cell>
          <cell r="W135">
            <v>0</v>
          </cell>
          <cell r="X135">
            <v>0</v>
          </cell>
          <cell r="Y135">
            <v>0</v>
          </cell>
          <cell r="AA135" t="str">
            <v>2018</v>
          </cell>
        </row>
        <row r="136">
          <cell r="B136">
            <v>0</v>
          </cell>
          <cell r="C136">
            <v>0</v>
          </cell>
          <cell r="D136">
            <v>0</v>
          </cell>
          <cell r="E136">
            <v>0</v>
          </cell>
          <cell r="F136">
            <v>0</v>
          </cell>
          <cell r="G136">
            <v>0</v>
          </cell>
          <cell r="H136" t="str">
            <v>Clinical Data</v>
          </cell>
          <cell r="I136">
            <v>0</v>
          </cell>
          <cell r="J136">
            <v>0</v>
          </cell>
          <cell r="K136" t="str">
            <v>Top-line data (6 month efficacy) from pivotal KarMMa trial</v>
          </cell>
          <cell r="L136">
            <v>0</v>
          </cell>
          <cell r="M136">
            <v>0</v>
          </cell>
          <cell r="N136">
            <v>0</v>
          </cell>
          <cell r="O136">
            <v>0</v>
          </cell>
          <cell r="P136">
            <v>0</v>
          </cell>
          <cell r="Q136">
            <v>0</v>
          </cell>
          <cell r="R136">
            <v>0</v>
          </cell>
          <cell r="S136">
            <v>0</v>
          </cell>
          <cell r="T136">
            <v>0</v>
          </cell>
          <cell r="U136">
            <v>0</v>
          </cell>
          <cell r="V136" t="str">
            <v>2019E</v>
          </cell>
          <cell r="W136">
            <v>0</v>
          </cell>
          <cell r="X136">
            <v>0</v>
          </cell>
          <cell r="Y136">
            <v>0</v>
          </cell>
          <cell r="AA136" t="str">
            <v>2019E</v>
          </cell>
        </row>
        <row r="137">
          <cell r="B137">
            <v>0</v>
          </cell>
          <cell r="C137">
            <v>0</v>
          </cell>
          <cell r="D137">
            <v>0</v>
          </cell>
          <cell r="E137">
            <v>0</v>
          </cell>
          <cell r="F137">
            <v>0</v>
          </cell>
          <cell r="G137">
            <v>0</v>
          </cell>
          <cell r="H137" t="str">
            <v>Regulatory</v>
          </cell>
          <cell r="I137">
            <v>0</v>
          </cell>
          <cell r="J137">
            <v>0</v>
          </cell>
          <cell r="K137" t="str">
            <v>Potential approval in late-line MM</v>
          </cell>
          <cell r="L137">
            <v>0</v>
          </cell>
          <cell r="M137">
            <v>0</v>
          </cell>
          <cell r="N137">
            <v>0</v>
          </cell>
          <cell r="O137">
            <v>0</v>
          </cell>
          <cell r="P137">
            <v>0</v>
          </cell>
          <cell r="Q137">
            <v>0</v>
          </cell>
          <cell r="R137">
            <v>0</v>
          </cell>
          <cell r="S137">
            <v>0</v>
          </cell>
          <cell r="T137">
            <v>0</v>
          </cell>
          <cell r="U137">
            <v>0</v>
          </cell>
          <cell r="V137">
            <v>0</v>
          </cell>
          <cell r="W137">
            <v>2020</v>
          </cell>
          <cell r="X137">
            <v>0</v>
          </cell>
          <cell r="Y137">
            <v>0</v>
          </cell>
          <cell r="AA137" t="str">
            <v>2020</v>
          </cell>
        </row>
        <row r="138">
          <cell r="B138">
            <v>0</v>
          </cell>
          <cell r="C138">
            <v>0</v>
          </cell>
          <cell r="D138" t="str">
            <v>bb21217</v>
          </cell>
          <cell r="E138">
            <v>0</v>
          </cell>
          <cell r="F138">
            <v>0</v>
          </cell>
          <cell r="G138" t="str">
            <v>MM</v>
          </cell>
          <cell r="H138" t="str">
            <v>Clinical Data</v>
          </cell>
          <cell r="I138">
            <v>0</v>
          </cell>
          <cell r="J138">
            <v>0</v>
          </cell>
          <cell r="K138" t="str">
            <v>Phase 1 initial data</v>
          </cell>
          <cell r="L138">
            <v>0</v>
          </cell>
          <cell r="M138">
            <v>0</v>
          </cell>
          <cell r="N138">
            <v>0</v>
          </cell>
          <cell r="O138">
            <v>0</v>
          </cell>
          <cell r="P138">
            <v>0</v>
          </cell>
          <cell r="Q138">
            <v>0</v>
          </cell>
          <cell r="R138" t="str">
            <v>2018E</v>
          </cell>
          <cell r="S138">
            <v>0</v>
          </cell>
          <cell r="T138">
            <v>0</v>
          </cell>
          <cell r="U138">
            <v>0</v>
          </cell>
          <cell r="V138">
            <v>0</v>
          </cell>
          <cell r="W138">
            <v>0</v>
          </cell>
          <cell r="X138">
            <v>0</v>
          </cell>
          <cell r="Y138">
            <v>0</v>
          </cell>
          <cell r="AA138" t="str">
            <v>2018E</v>
          </cell>
        </row>
        <row r="139">
          <cell r="B139">
            <v>0</v>
          </cell>
          <cell r="C139" t="str">
            <v>Juno</v>
          </cell>
          <cell r="D139" t="str">
            <v>JCAR015</v>
          </cell>
          <cell r="E139">
            <v>0</v>
          </cell>
          <cell r="F139" t="str">
            <v>CD19 CAR-T</v>
          </cell>
          <cell r="G139" t="str">
            <v>ALL</v>
          </cell>
          <cell r="H139" t="str">
            <v>Clinical Data</v>
          </cell>
          <cell r="I139" t="str">
            <v>NCT02535364</v>
          </cell>
          <cell r="J139">
            <v>0</v>
          </cell>
          <cell r="K139" t="str">
            <v xml:space="preserve">ROCKET Phase II in r/r adult ALL - topline data  </v>
          </cell>
          <cell r="L139">
            <v>0</v>
          </cell>
          <cell r="M139">
            <v>0</v>
          </cell>
          <cell r="N139">
            <v>0</v>
          </cell>
          <cell r="O139">
            <v>0</v>
          </cell>
          <cell r="P139">
            <v>0</v>
          </cell>
          <cell r="Q139">
            <v>0</v>
          </cell>
          <cell r="R139" t="str">
            <v>2018E</v>
          </cell>
          <cell r="S139">
            <v>0</v>
          </cell>
          <cell r="T139">
            <v>0</v>
          </cell>
          <cell r="U139">
            <v>0</v>
          </cell>
          <cell r="V139">
            <v>0</v>
          </cell>
          <cell r="W139">
            <v>0</v>
          </cell>
          <cell r="X139">
            <v>0</v>
          </cell>
          <cell r="Y139">
            <v>0</v>
          </cell>
          <cell r="AA139" t="str">
            <v>2018E</v>
          </cell>
        </row>
        <row r="140">
          <cell r="B140">
            <v>0</v>
          </cell>
          <cell r="C140">
            <v>0</v>
          </cell>
          <cell r="D140">
            <v>0</v>
          </cell>
          <cell r="E140">
            <v>0</v>
          </cell>
          <cell r="F140">
            <v>0</v>
          </cell>
          <cell r="G140">
            <v>0</v>
          </cell>
          <cell r="H140" t="str">
            <v>Clinical Data</v>
          </cell>
          <cell r="I140" t="str">
            <v>NCT02973191</v>
          </cell>
          <cell r="J140">
            <v>0</v>
          </cell>
          <cell r="K140" t="str">
            <v>ORBIT Phase II in adult ALL - topline data</v>
          </cell>
          <cell r="L140">
            <v>0</v>
          </cell>
          <cell r="M140">
            <v>0</v>
          </cell>
          <cell r="N140">
            <v>0</v>
          </cell>
          <cell r="O140">
            <v>0</v>
          </cell>
          <cell r="P140">
            <v>0</v>
          </cell>
          <cell r="Q140">
            <v>0</v>
          </cell>
          <cell r="R140">
            <v>0</v>
          </cell>
          <cell r="S140">
            <v>0</v>
          </cell>
          <cell r="T140">
            <v>0</v>
          </cell>
          <cell r="U140">
            <v>0</v>
          </cell>
          <cell r="V140">
            <v>2019</v>
          </cell>
          <cell r="W140">
            <v>0</v>
          </cell>
          <cell r="X140">
            <v>0</v>
          </cell>
          <cell r="Y140">
            <v>0</v>
          </cell>
          <cell r="AA140" t="str">
            <v>2019</v>
          </cell>
        </row>
        <row r="141">
          <cell r="B141">
            <v>0</v>
          </cell>
          <cell r="C141">
            <v>0</v>
          </cell>
          <cell r="D141" t="str">
            <v xml:space="preserve">JCAR017 </v>
          </cell>
          <cell r="E141">
            <v>0</v>
          </cell>
          <cell r="F141" t="str">
            <v>CD19 CAR-T</v>
          </cell>
          <cell r="G141" t="str">
            <v>NHL</v>
          </cell>
          <cell r="H141" t="str">
            <v>Clinical Trial</v>
          </cell>
          <cell r="I141" t="str">
            <v>NCT02631044</v>
          </cell>
          <cell r="J141">
            <v>0</v>
          </cell>
          <cell r="K141" t="str">
            <v>Initiate pivotal program in DLBCL</v>
          </cell>
          <cell r="L141">
            <v>0</v>
          </cell>
          <cell r="M141">
            <v>0</v>
          </cell>
          <cell r="N141">
            <v>0</v>
          </cell>
          <cell r="O141">
            <v>0</v>
          </cell>
          <cell r="P141">
            <v>0</v>
          </cell>
          <cell r="Q141">
            <v>0</v>
          </cell>
          <cell r="R141">
            <v>2018</v>
          </cell>
          <cell r="S141">
            <v>0</v>
          </cell>
          <cell r="T141">
            <v>0</v>
          </cell>
          <cell r="U141">
            <v>0</v>
          </cell>
          <cell r="V141">
            <v>0</v>
          </cell>
          <cell r="W141">
            <v>0</v>
          </cell>
          <cell r="X141">
            <v>0</v>
          </cell>
          <cell r="Y141">
            <v>0</v>
          </cell>
          <cell r="AA141" t="str">
            <v>2018</v>
          </cell>
        </row>
        <row r="142">
          <cell r="B142">
            <v>0</v>
          </cell>
          <cell r="C142">
            <v>0</v>
          </cell>
          <cell r="D142">
            <v>0</v>
          </cell>
          <cell r="E142">
            <v>0</v>
          </cell>
          <cell r="F142">
            <v>0</v>
          </cell>
          <cell r="G142">
            <v>0</v>
          </cell>
          <cell r="H142" t="str">
            <v>Clinical Data</v>
          </cell>
          <cell r="I142">
            <v>0</v>
          </cell>
          <cell r="J142">
            <v>0</v>
          </cell>
          <cell r="K142" t="str">
            <v>Data at ASH in R/R DLBCL</v>
          </cell>
          <cell r="L142">
            <v>0</v>
          </cell>
          <cell r="M142">
            <v>0</v>
          </cell>
          <cell r="N142">
            <v>0</v>
          </cell>
          <cell r="O142">
            <v>0</v>
          </cell>
          <cell r="P142">
            <v>0</v>
          </cell>
          <cell r="Q142" t="str">
            <v>4Q17</v>
          </cell>
          <cell r="R142">
            <v>0</v>
          </cell>
          <cell r="S142">
            <v>0</v>
          </cell>
          <cell r="T142">
            <v>0</v>
          </cell>
          <cell r="U142">
            <v>0</v>
          </cell>
          <cell r="V142">
            <v>0</v>
          </cell>
          <cell r="W142">
            <v>0</v>
          </cell>
          <cell r="X142">
            <v>0</v>
          </cell>
          <cell r="Y142">
            <v>0</v>
          </cell>
          <cell r="AA142" t="str">
            <v>4Q17</v>
          </cell>
        </row>
        <row r="143">
          <cell r="B143">
            <v>0</v>
          </cell>
          <cell r="C143" t="str">
            <v>OncoMed</v>
          </cell>
          <cell r="D143" t="str">
            <v>demcizumab</v>
          </cell>
          <cell r="E143" t="str">
            <v>OMP-21M18</v>
          </cell>
          <cell r="F143" t="str">
            <v>anti-DLL4 mab</v>
          </cell>
          <cell r="G143" t="str">
            <v>Pancreatic</v>
          </cell>
          <cell r="H143" t="str">
            <v>Clinical Data</v>
          </cell>
          <cell r="I143" t="str">
            <v>NCT02289898</v>
          </cell>
          <cell r="J143">
            <v>0</v>
          </cell>
          <cell r="K143" t="str">
            <v>YOSEMITE: Phase II (gem, ABX +/- demcizumab in panc) - topline data</v>
          </cell>
          <cell r="L143">
            <v>0</v>
          </cell>
          <cell r="M143">
            <v>0</v>
          </cell>
          <cell r="N143" t="str">
            <v>1H2017E</v>
          </cell>
          <cell r="O143">
            <v>0</v>
          </cell>
          <cell r="P143">
            <v>0</v>
          </cell>
          <cell r="Q143">
            <v>0</v>
          </cell>
          <cell r="R143">
            <v>0</v>
          </cell>
          <cell r="S143">
            <v>0</v>
          </cell>
          <cell r="T143">
            <v>0</v>
          </cell>
          <cell r="U143">
            <v>0</v>
          </cell>
          <cell r="V143">
            <v>0</v>
          </cell>
          <cell r="W143">
            <v>0</v>
          </cell>
          <cell r="X143">
            <v>0</v>
          </cell>
          <cell r="Y143">
            <v>0</v>
          </cell>
          <cell r="AA143" t="str">
            <v>1H2017E</v>
          </cell>
        </row>
        <row r="144">
          <cell r="B144">
            <v>0</v>
          </cell>
          <cell r="C144">
            <v>0</v>
          </cell>
          <cell r="D144">
            <v>0</v>
          </cell>
          <cell r="E144">
            <v>0</v>
          </cell>
          <cell r="F144">
            <v>0</v>
          </cell>
          <cell r="G144" t="str">
            <v>NSCLC</v>
          </cell>
          <cell r="H144" t="str">
            <v>Clinical Data</v>
          </cell>
          <cell r="I144" t="str">
            <v>NCT02259582</v>
          </cell>
          <cell r="J144">
            <v>0</v>
          </cell>
          <cell r="K144" t="str">
            <v xml:space="preserve">DENALI: Phase II (carbo, Alimta +/- demcizumab in NSCLC) - topline data </v>
          </cell>
          <cell r="L144">
            <v>0</v>
          </cell>
          <cell r="M144">
            <v>0</v>
          </cell>
          <cell r="N144" t="str">
            <v>1H2017E</v>
          </cell>
          <cell r="O144">
            <v>0</v>
          </cell>
          <cell r="P144">
            <v>0</v>
          </cell>
          <cell r="Q144">
            <v>0</v>
          </cell>
          <cell r="R144">
            <v>0</v>
          </cell>
          <cell r="S144">
            <v>0</v>
          </cell>
          <cell r="T144">
            <v>0</v>
          </cell>
          <cell r="U144">
            <v>0</v>
          </cell>
          <cell r="V144">
            <v>0</v>
          </cell>
          <cell r="W144">
            <v>0</v>
          </cell>
          <cell r="X144">
            <v>0</v>
          </cell>
          <cell r="Y144">
            <v>0</v>
          </cell>
          <cell r="AA144" t="str">
            <v>1H2017E</v>
          </cell>
        </row>
        <row r="145">
          <cell r="B145">
            <v>0</v>
          </cell>
          <cell r="C145">
            <v>0</v>
          </cell>
          <cell r="D145">
            <v>0</v>
          </cell>
          <cell r="E145">
            <v>0</v>
          </cell>
          <cell r="F145">
            <v>0</v>
          </cell>
          <cell r="G145" t="str">
            <v>solid tumors</v>
          </cell>
          <cell r="H145" t="str">
            <v>Clinical Data</v>
          </cell>
          <cell r="I145" t="str">
            <v>NCT02259582</v>
          </cell>
          <cell r="J145">
            <v>0</v>
          </cell>
          <cell r="K145" t="str">
            <v>Phase I: in combination with pembro in advanced solid tumors</v>
          </cell>
          <cell r="L145">
            <v>0</v>
          </cell>
          <cell r="M145">
            <v>0</v>
          </cell>
          <cell r="N145" t="str">
            <v>1H2017E</v>
          </cell>
          <cell r="O145">
            <v>0</v>
          </cell>
          <cell r="P145">
            <v>0</v>
          </cell>
          <cell r="Q145">
            <v>0</v>
          </cell>
          <cell r="R145">
            <v>0</v>
          </cell>
          <cell r="S145">
            <v>0</v>
          </cell>
          <cell r="T145">
            <v>0</v>
          </cell>
          <cell r="U145">
            <v>0</v>
          </cell>
          <cell r="V145">
            <v>0</v>
          </cell>
          <cell r="W145">
            <v>0</v>
          </cell>
          <cell r="X145">
            <v>0</v>
          </cell>
          <cell r="Y145">
            <v>0</v>
          </cell>
          <cell r="AA145" t="str">
            <v>1H2017E</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row>
        <row r="147">
          <cell r="B147" t="str">
            <v>*Externally-sponsored trial/filing; 1L: First-Line; R/R: Relapsed/Refractory
E: BMO Timeline Estimates</v>
          </cell>
          <cell r="C147">
            <v>0</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row>
        <row r="148">
          <cell r="B148">
            <v>0</v>
          </cell>
          <cell r="C148">
            <v>0</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row>
        <row r="149">
          <cell r="B149">
            <v>0</v>
          </cell>
          <cell r="C149">
            <v>0</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row>
        <row r="150">
          <cell r="B150" t="str">
            <v>Source: Company data, BMO estimates</v>
          </cell>
          <cell r="C150">
            <v>0</v>
          </cell>
          <cell r="D150" t="str">
            <v>GED-0301</v>
          </cell>
          <cell r="E150">
            <v>0</v>
          </cell>
          <cell r="F150">
            <v>0</v>
          </cell>
          <cell r="G150" t="str">
            <v>Crohn's disease</v>
          </cell>
          <cell r="H150" t="str">
            <v>Clinical Data</v>
          </cell>
          <cell r="I150">
            <v>0</v>
          </cell>
          <cell r="J150">
            <v>0</v>
          </cell>
          <cell r="K150" t="str">
            <v>REVOLVE: Phase III 52-week (induction + maintanence phase) - topline data</v>
          </cell>
          <cell r="L150">
            <v>0</v>
          </cell>
          <cell r="M150">
            <v>0</v>
          </cell>
          <cell r="N150">
            <v>0</v>
          </cell>
          <cell r="O150">
            <v>0</v>
          </cell>
          <cell r="P150">
            <v>0</v>
          </cell>
          <cell r="Q150">
            <v>0</v>
          </cell>
          <cell r="R150">
            <v>0</v>
          </cell>
        </row>
        <row r="151">
          <cell r="A151">
            <v>0</v>
          </cell>
          <cell r="B151">
            <v>0</v>
          </cell>
          <cell r="C151">
            <v>0</v>
          </cell>
          <cell r="D151" t="str">
            <v>ozanimod</v>
          </cell>
          <cell r="E151">
            <v>0</v>
          </cell>
          <cell r="F151">
            <v>0</v>
          </cell>
          <cell r="G151" t="str">
            <v>UC</v>
          </cell>
          <cell r="H151" t="str">
            <v>Clinical Data</v>
          </cell>
          <cell r="I151">
            <v>0</v>
          </cell>
          <cell r="J151">
            <v>0</v>
          </cell>
          <cell r="K151" t="str">
            <v>TRUENORTH: Pivotal Phase III in UC - top-line data</v>
          </cell>
          <cell r="L151">
            <v>0</v>
          </cell>
          <cell r="M151">
            <v>0</v>
          </cell>
          <cell r="N151" t="str">
            <v>YE19</v>
          </cell>
          <cell r="O151">
            <v>0</v>
          </cell>
          <cell r="P151">
            <v>0</v>
          </cell>
          <cell r="Q151">
            <v>0</v>
          </cell>
          <cell r="R151">
            <v>0</v>
          </cell>
        </row>
        <row r="152">
          <cell r="E152">
            <v>0</v>
          </cell>
          <cell r="O152">
            <v>0</v>
          </cell>
          <cell r="P152">
            <v>0</v>
          </cell>
          <cell r="Q152">
            <v>0</v>
          </cell>
          <cell r="R152">
            <v>0</v>
          </cell>
        </row>
        <row r="153">
          <cell r="B153">
            <v>12</v>
          </cell>
          <cell r="C153">
            <v>0</v>
          </cell>
          <cell r="D153" t="str">
            <v>Phase III Data Readouts (2018)</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t="str">
            <v>Timing</v>
          </cell>
          <cell r="S155">
            <v>0</v>
          </cell>
          <cell r="T155">
            <v>0</v>
          </cell>
          <cell r="U155">
            <v>0</v>
          </cell>
          <cell r="V155">
            <v>0</v>
          </cell>
          <cell r="W155">
            <v>0</v>
          </cell>
          <cell r="X155">
            <v>0</v>
          </cell>
          <cell r="Y155">
            <v>0</v>
          </cell>
          <cell r="Z155">
            <v>0</v>
          </cell>
          <cell r="AA155">
            <v>0</v>
          </cell>
        </row>
        <row r="156">
          <cell r="B156">
            <v>0</v>
          </cell>
          <cell r="C156" t="str">
            <v>PARTNER</v>
          </cell>
          <cell r="D156" t="str">
            <v>DRUG</v>
          </cell>
          <cell r="E156" t="str">
            <v>OTHER NAMES</v>
          </cell>
          <cell r="F156" t="str">
            <v>MOA</v>
          </cell>
          <cell r="G156" t="str">
            <v>INDICATION</v>
          </cell>
          <cell r="H156" t="str">
            <v>EVENT TYPE</v>
          </cell>
          <cell r="I156" t="str">
            <v>NCT ID</v>
          </cell>
          <cell r="J156" t="str">
            <v>CELG ID</v>
          </cell>
          <cell r="K156" t="str">
            <v>MILESTONE</v>
          </cell>
          <cell r="L156">
            <v>0</v>
          </cell>
          <cell r="M156">
            <v>0</v>
          </cell>
          <cell r="N156" t="str">
            <v>Timing</v>
          </cell>
          <cell r="O156">
            <v>0</v>
          </cell>
          <cell r="P156">
            <v>0</v>
          </cell>
          <cell r="Q156">
            <v>0</v>
          </cell>
          <cell r="R156">
            <v>0</v>
          </cell>
          <cell r="S156">
            <v>0</v>
          </cell>
          <cell r="T156">
            <v>0</v>
          </cell>
          <cell r="U156">
            <v>0</v>
          </cell>
          <cell r="V156">
            <v>0</v>
          </cell>
          <cell r="W156">
            <v>0</v>
          </cell>
          <cell r="X156">
            <v>0</v>
          </cell>
          <cell r="Y156">
            <v>0</v>
          </cell>
          <cell r="Z156">
            <v>0</v>
          </cell>
          <cell r="AA156">
            <v>0</v>
          </cell>
        </row>
        <row r="157">
          <cell r="B157">
            <v>2017</v>
          </cell>
          <cell r="C157">
            <v>0</v>
          </cell>
          <cell r="D157" t="str">
            <v>ozanimod</v>
          </cell>
          <cell r="E157">
            <v>0</v>
          </cell>
          <cell r="F157">
            <v>0</v>
          </cell>
          <cell r="G157" t="str">
            <v>MS</v>
          </cell>
          <cell r="H157" t="str">
            <v>Clinical Data</v>
          </cell>
          <cell r="I157">
            <v>0</v>
          </cell>
          <cell r="J157">
            <v>0</v>
          </cell>
          <cell r="K157" t="str">
            <v>RADIANCE: Pivotal Phase III RRMS vs. Avonex (2 year study) (topline data expected in 1H, full data at ECTRIMS, Oct 25-28)</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row>
        <row r="158">
          <cell r="B158">
            <v>0</v>
          </cell>
          <cell r="C158">
            <v>0</v>
          </cell>
          <cell r="D158" t="str">
            <v>ozanimod</v>
          </cell>
          <cell r="E158">
            <v>0</v>
          </cell>
          <cell r="F158">
            <v>0</v>
          </cell>
          <cell r="G158" t="str">
            <v>MS</v>
          </cell>
          <cell r="H158" t="str">
            <v>Clinical Data</v>
          </cell>
          <cell r="I158">
            <v>0</v>
          </cell>
          <cell r="J158">
            <v>0</v>
          </cell>
          <cell r="K158" t="str">
            <v>SUNBEAM: Confirmatory Phase III data in RRMS (1 year study) (topline data expected in 1H, full data at ECTRIMS, Oct 25-28)</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row>
        <row r="159">
          <cell r="B159">
            <v>0</v>
          </cell>
          <cell r="C159">
            <v>0</v>
          </cell>
          <cell r="D159" t="str">
            <v>Abraxane</v>
          </cell>
          <cell r="E159">
            <v>0</v>
          </cell>
          <cell r="F159">
            <v>0</v>
          </cell>
          <cell r="G159" t="str">
            <v>NSCLC</v>
          </cell>
          <cell r="H159" t="str">
            <v>Clinical Data</v>
          </cell>
          <cell r="I159">
            <v>0</v>
          </cell>
          <cell r="J159">
            <v>0</v>
          </cell>
          <cell r="K159" t="str">
            <v>ABOUND.70+:  Phase IV +carbo as 1L in adv NSCLC in patients ≥70 years (full data at ASCO)</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row>
        <row r="160">
          <cell r="B160">
            <v>2018</v>
          </cell>
          <cell r="C160">
            <v>0</v>
          </cell>
          <cell r="D160" t="str">
            <v>Revlimid</v>
          </cell>
          <cell r="E160">
            <v>0</v>
          </cell>
          <cell r="F160">
            <v>0</v>
          </cell>
          <cell r="G160" t="str">
            <v>Lymphoma</v>
          </cell>
          <cell r="H160" t="str">
            <v>Clinical Data</v>
          </cell>
          <cell r="I160">
            <v>0</v>
          </cell>
          <cell r="J160">
            <v>0</v>
          </cell>
          <cell r="K160" t="str">
            <v>RELEVANCE: Phase III Revlimid + Rituxan in 1L FL (topline data possibly at ASH 2017)</v>
          </cell>
          <cell r="L160">
            <v>0</v>
          </cell>
          <cell r="M160">
            <v>0</v>
          </cell>
          <cell r="N160" t="str">
            <v>YE17</v>
          </cell>
          <cell r="O160">
            <v>0</v>
          </cell>
          <cell r="P160">
            <v>0</v>
          </cell>
          <cell r="Q160">
            <v>0</v>
          </cell>
          <cell r="R160" t="str">
            <v>YE17</v>
          </cell>
          <cell r="S160">
            <v>0</v>
          </cell>
          <cell r="T160">
            <v>0</v>
          </cell>
          <cell r="U160">
            <v>0</v>
          </cell>
          <cell r="V160">
            <v>0</v>
          </cell>
          <cell r="W160">
            <v>0</v>
          </cell>
          <cell r="X160">
            <v>0</v>
          </cell>
          <cell r="Y160">
            <v>0</v>
          </cell>
          <cell r="Z160">
            <v>0</v>
          </cell>
        </row>
        <row r="161">
          <cell r="B161">
            <v>2018</v>
          </cell>
          <cell r="C161">
            <v>0</v>
          </cell>
          <cell r="D161" t="str">
            <v>Revlimid</v>
          </cell>
          <cell r="E161">
            <v>0</v>
          </cell>
          <cell r="F161">
            <v>0</v>
          </cell>
          <cell r="G161" t="str">
            <v>Lymphoma</v>
          </cell>
          <cell r="H161" t="str">
            <v>Clinical Data</v>
          </cell>
          <cell r="I161">
            <v>0</v>
          </cell>
          <cell r="J161">
            <v>0</v>
          </cell>
          <cell r="K161" t="str">
            <v>AUGMENT: Phase III Revlimid + Rituxan combination in R/R FL (topline data possibly at ASH 2017)</v>
          </cell>
          <cell r="L161">
            <v>0</v>
          </cell>
          <cell r="M161">
            <v>0</v>
          </cell>
          <cell r="N161" t="str">
            <v>1Q18</v>
          </cell>
          <cell r="O161">
            <v>0</v>
          </cell>
          <cell r="P161">
            <v>0</v>
          </cell>
          <cell r="Q161">
            <v>0</v>
          </cell>
          <cell r="R161" t="str">
            <v>1H18</v>
          </cell>
          <cell r="S161">
            <v>0</v>
          </cell>
          <cell r="T161">
            <v>0</v>
          </cell>
          <cell r="U161">
            <v>0</v>
          </cell>
          <cell r="V161">
            <v>0</v>
          </cell>
          <cell r="W161">
            <v>0</v>
          </cell>
          <cell r="X161">
            <v>0</v>
          </cell>
          <cell r="Y161">
            <v>0</v>
          </cell>
          <cell r="Z161">
            <v>0</v>
          </cell>
        </row>
        <row r="162">
          <cell r="B162">
            <v>0</v>
          </cell>
          <cell r="C162">
            <v>0</v>
          </cell>
          <cell r="D162" t="str">
            <v>Revlimid</v>
          </cell>
          <cell r="E162">
            <v>0</v>
          </cell>
          <cell r="F162">
            <v>0</v>
          </cell>
          <cell r="G162" t="str">
            <v>Lymphoma</v>
          </cell>
          <cell r="H162" t="str">
            <v>Clinical Data</v>
          </cell>
          <cell r="I162">
            <v>0</v>
          </cell>
          <cell r="J162">
            <v>0</v>
          </cell>
          <cell r="K162" t="str">
            <v>ROBUST:  Phase III Revlimid + R-CHOP in 1L ABC DLBCL topline data</v>
          </cell>
          <cell r="L162">
            <v>0</v>
          </cell>
          <cell r="M162">
            <v>0</v>
          </cell>
          <cell r="N162">
            <v>2018</v>
          </cell>
          <cell r="O162">
            <v>0</v>
          </cell>
          <cell r="P162">
            <v>0</v>
          </cell>
          <cell r="Q162">
            <v>0</v>
          </cell>
          <cell r="R162">
            <v>2018</v>
          </cell>
          <cell r="S162">
            <v>0</v>
          </cell>
          <cell r="T162">
            <v>0</v>
          </cell>
          <cell r="U162">
            <v>0</v>
          </cell>
          <cell r="V162">
            <v>0</v>
          </cell>
          <cell r="W162">
            <v>0</v>
          </cell>
          <cell r="X162">
            <v>0</v>
          </cell>
          <cell r="Y162">
            <v>0</v>
          </cell>
          <cell r="Z162">
            <v>0</v>
          </cell>
        </row>
        <row r="163">
          <cell r="B163">
            <v>0</v>
          </cell>
          <cell r="C163">
            <v>0</v>
          </cell>
          <cell r="D163" t="str">
            <v>Pomalyst</v>
          </cell>
          <cell r="E163">
            <v>0</v>
          </cell>
          <cell r="F163">
            <v>0</v>
          </cell>
          <cell r="G163" t="str">
            <v>MM</v>
          </cell>
          <cell r="H163" t="str">
            <v>Clinical Data</v>
          </cell>
          <cell r="I163">
            <v>0</v>
          </cell>
          <cell r="J163">
            <v>0</v>
          </cell>
          <cell r="K163" t="str">
            <v>OPTIMISMM: Phase III PVd in 2L MM - topline data</v>
          </cell>
          <cell r="L163">
            <v>0</v>
          </cell>
          <cell r="M163">
            <v>0</v>
          </cell>
          <cell r="N163">
            <v>2018</v>
          </cell>
          <cell r="O163">
            <v>0</v>
          </cell>
          <cell r="P163">
            <v>0</v>
          </cell>
          <cell r="Q163">
            <v>0</v>
          </cell>
          <cell r="R163">
            <v>2018</v>
          </cell>
          <cell r="S163">
            <v>0</v>
          </cell>
          <cell r="T163">
            <v>0</v>
          </cell>
          <cell r="U163">
            <v>0</v>
          </cell>
          <cell r="V163">
            <v>0</v>
          </cell>
          <cell r="W163">
            <v>0</v>
          </cell>
          <cell r="X163">
            <v>0</v>
          </cell>
          <cell r="Y163">
            <v>0</v>
          </cell>
          <cell r="Z163">
            <v>0</v>
          </cell>
        </row>
        <row r="164">
          <cell r="B164">
            <v>0</v>
          </cell>
          <cell r="C164">
            <v>0</v>
          </cell>
          <cell r="D164" t="str">
            <v>CC-486 (oral AZA)</v>
          </cell>
          <cell r="E164">
            <v>0</v>
          </cell>
          <cell r="F164">
            <v>0</v>
          </cell>
          <cell r="G164" t="str">
            <v>AML</v>
          </cell>
          <cell r="H164" t="str">
            <v>Clinical Data</v>
          </cell>
          <cell r="I164">
            <v>0</v>
          </cell>
          <cell r="J164">
            <v>0</v>
          </cell>
          <cell r="K164" t="str">
            <v>Phase III (QUAZAR AML) in post induction AML maintenance - topline data</v>
          </cell>
          <cell r="L164">
            <v>0</v>
          </cell>
          <cell r="M164">
            <v>0</v>
          </cell>
          <cell r="N164" t="str">
            <v>2H18</v>
          </cell>
          <cell r="O164">
            <v>0</v>
          </cell>
          <cell r="P164">
            <v>0</v>
          </cell>
          <cell r="Q164">
            <v>0</v>
          </cell>
          <cell r="R164">
            <v>0</v>
          </cell>
          <cell r="S164">
            <v>0</v>
          </cell>
          <cell r="T164" t="str">
            <v>2H18</v>
          </cell>
          <cell r="U164">
            <v>0</v>
          </cell>
          <cell r="V164">
            <v>0</v>
          </cell>
          <cell r="W164">
            <v>0</v>
          </cell>
          <cell r="X164">
            <v>0</v>
          </cell>
          <cell r="Y164">
            <v>0</v>
          </cell>
          <cell r="Z164">
            <v>0</v>
          </cell>
        </row>
        <row r="165">
          <cell r="B165">
            <v>0</v>
          </cell>
          <cell r="C165">
            <v>0</v>
          </cell>
          <cell r="D165" t="str">
            <v xml:space="preserve">luspatercept </v>
          </cell>
          <cell r="E165">
            <v>0</v>
          </cell>
          <cell r="F165">
            <v>0</v>
          </cell>
          <cell r="G165" t="str">
            <v>MDS</v>
          </cell>
          <cell r="H165" t="str">
            <v>Clinical Data</v>
          </cell>
          <cell r="I165">
            <v>0</v>
          </cell>
          <cell r="J165">
            <v>0</v>
          </cell>
          <cell r="K165" t="str">
            <v>MEDALIST: Phase III in anemia in MDS</v>
          </cell>
          <cell r="L165">
            <v>0</v>
          </cell>
          <cell r="M165">
            <v>0</v>
          </cell>
          <cell r="N165" t="str">
            <v>mid-2018</v>
          </cell>
          <cell r="O165">
            <v>0</v>
          </cell>
          <cell r="P165">
            <v>0</v>
          </cell>
          <cell r="Q165">
            <v>0</v>
          </cell>
          <cell r="R165">
            <v>0</v>
          </cell>
          <cell r="S165" t="str">
            <v>mid-2018</v>
          </cell>
          <cell r="T165">
            <v>0</v>
          </cell>
          <cell r="U165">
            <v>0</v>
          </cell>
          <cell r="V165">
            <v>0</v>
          </cell>
          <cell r="W165">
            <v>0</v>
          </cell>
          <cell r="X165">
            <v>0</v>
          </cell>
          <cell r="Y165">
            <v>0</v>
          </cell>
          <cell r="Z165">
            <v>0</v>
          </cell>
        </row>
        <row r="166">
          <cell r="B166">
            <v>0</v>
          </cell>
          <cell r="C166">
            <v>0</v>
          </cell>
          <cell r="D166" t="str">
            <v xml:space="preserve">luspatercept </v>
          </cell>
          <cell r="E166">
            <v>0</v>
          </cell>
          <cell r="F166">
            <v>0</v>
          </cell>
          <cell r="G166" t="str">
            <v>Beta-thalassemia</v>
          </cell>
          <cell r="H166" t="str">
            <v>Clinical Data</v>
          </cell>
          <cell r="I166">
            <v>0</v>
          </cell>
          <cell r="J166">
            <v>0</v>
          </cell>
          <cell r="K166" t="str">
            <v>BELIEVE: Phase III - topline data</v>
          </cell>
          <cell r="L166">
            <v>0</v>
          </cell>
          <cell r="M166">
            <v>0</v>
          </cell>
          <cell r="N166" t="str">
            <v>mid-2018</v>
          </cell>
          <cell r="O166">
            <v>0</v>
          </cell>
          <cell r="P166">
            <v>0</v>
          </cell>
          <cell r="Q166">
            <v>0</v>
          </cell>
          <cell r="R166">
            <v>0</v>
          </cell>
          <cell r="S166" t="str">
            <v>mid-2018</v>
          </cell>
          <cell r="T166">
            <v>0</v>
          </cell>
          <cell r="U166">
            <v>0</v>
          </cell>
          <cell r="V166">
            <v>0</v>
          </cell>
          <cell r="W166">
            <v>0</v>
          </cell>
          <cell r="X166">
            <v>0</v>
          </cell>
          <cell r="Y166">
            <v>0</v>
          </cell>
          <cell r="Z166">
            <v>0</v>
          </cell>
        </row>
        <row r="167">
          <cell r="B167">
            <v>0</v>
          </cell>
          <cell r="C167">
            <v>0</v>
          </cell>
          <cell r="D167" t="str">
            <v>Abraxane</v>
          </cell>
          <cell r="E167">
            <v>0</v>
          </cell>
          <cell r="F167">
            <v>0</v>
          </cell>
          <cell r="G167" t="str">
            <v>NSCLC</v>
          </cell>
          <cell r="H167" t="str">
            <v>Clinical Data</v>
          </cell>
          <cell r="I167">
            <v>0</v>
          </cell>
          <cell r="J167">
            <v>0</v>
          </cell>
          <cell r="K167" t="str">
            <v>(Roche) *IMPower130: Phase III data in Stage IV non-squamous NSCLC in combination with atezolizumab</v>
          </cell>
          <cell r="L167">
            <v>0</v>
          </cell>
          <cell r="M167">
            <v>0</v>
          </cell>
          <cell r="N167">
            <v>2018</v>
          </cell>
          <cell r="O167">
            <v>0</v>
          </cell>
          <cell r="P167">
            <v>0</v>
          </cell>
          <cell r="Q167">
            <v>0</v>
          </cell>
          <cell r="R167">
            <v>2018</v>
          </cell>
          <cell r="S167">
            <v>0</v>
          </cell>
          <cell r="T167">
            <v>0</v>
          </cell>
          <cell r="U167">
            <v>0</v>
          </cell>
          <cell r="V167">
            <v>0</v>
          </cell>
          <cell r="W167">
            <v>0</v>
          </cell>
          <cell r="X167">
            <v>0</v>
          </cell>
          <cell r="Y167">
            <v>0</v>
          </cell>
          <cell r="Z167">
            <v>0</v>
          </cell>
        </row>
        <row r="168">
          <cell r="B168">
            <v>0</v>
          </cell>
          <cell r="C168">
            <v>0</v>
          </cell>
          <cell r="D168" t="str">
            <v>Abraxane</v>
          </cell>
          <cell r="E168">
            <v>0</v>
          </cell>
          <cell r="F168">
            <v>0</v>
          </cell>
          <cell r="G168" t="str">
            <v>NSCLC</v>
          </cell>
          <cell r="H168" t="str">
            <v>Clinical Data</v>
          </cell>
          <cell r="I168">
            <v>0</v>
          </cell>
          <cell r="J168">
            <v>0</v>
          </cell>
          <cell r="K168" t="str">
            <v>(Roche) *IMPower131:Phase III data in Stage IV squamous NSCLC in combination with atezolizumab</v>
          </cell>
          <cell r="L168">
            <v>0</v>
          </cell>
          <cell r="M168">
            <v>0</v>
          </cell>
          <cell r="N168">
            <v>2018</v>
          </cell>
          <cell r="O168">
            <v>0</v>
          </cell>
          <cell r="P168">
            <v>0</v>
          </cell>
          <cell r="Q168">
            <v>0</v>
          </cell>
          <cell r="R168">
            <v>2018</v>
          </cell>
          <cell r="S168">
            <v>0</v>
          </cell>
          <cell r="T168">
            <v>0</v>
          </cell>
          <cell r="U168">
            <v>0</v>
          </cell>
          <cell r="V168">
            <v>0</v>
          </cell>
          <cell r="W168">
            <v>0</v>
          </cell>
          <cell r="X168">
            <v>0</v>
          </cell>
          <cell r="Y168">
            <v>0</v>
          </cell>
          <cell r="Z168">
            <v>0</v>
          </cell>
        </row>
        <row r="169">
          <cell r="B169">
            <v>0</v>
          </cell>
          <cell r="C169">
            <v>0</v>
          </cell>
          <cell r="D169" t="str">
            <v>Abraxane</v>
          </cell>
          <cell r="E169">
            <v>0</v>
          </cell>
          <cell r="F169">
            <v>0</v>
          </cell>
          <cell r="G169" t="str">
            <v>Breast Cancer</v>
          </cell>
          <cell r="H169" t="str">
            <v>Clinical Data</v>
          </cell>
          <cell r="I169">
            <v>0</v>
          </cell>
          <cell r="J169">
            <v>0</v>
          </cell>
          <cell r="K169" t="str">
            <v>(Roche) *IMPassion130: Phase III in TNBC in combination with atezolizumab</v>
          </cell>
          <cell r="L169">
            <v>0</v>
          </cell>
          <cell r="M169">
            <v>0</v>
          </cell>
          <cell r="N169">
            <v>2018</v>
          </cell>
          <cell r="O169">
            <v>0</v>
          </cell>
          <cell r="P169">
            <v>0</v>
          </cell>
          <cell r="Q169">
            <v>0</v>
          </cell>
          <cell r="R169">
            <v>2018</v>
          </cell>
          <cell r="S169">
            <v>0</v>
          </cell>
          <cell r="T169">
            <v>0</v>
          </cell>
          <cell r="U169">
            <v>0</v>
          </cell>
          <cell r="V169">
            <v>0</v>
          </cell>
          <cell r="W169">
            <v>0</v>
          </cell>
          <cell r="X169">
            <v>0</v>
          </cell>
          <cell r="Y169">
            <v>0</v>
          </cell>
          <cell r="Z169">
            <v>0</v>
          </cell>
        </row>
        <row r="170">
          <cell r="B170">
            <v>0</v>
          </cell>
          <cell r="C170">
            <v>0</v>
          </cell>
          <cell r="D170" t="str">
            <v>Abraxane</v>
          </cell>
          <cell r="E170">
            <v>0</v>
          </cell>
          <cell r="F170">
            <v>0</v>
          </cell>
          <cell r="G170" t="str">
            <v>Pancreatic Cancer</v>
          </cell>
          <cell r="H170" t="str">
            <v>Clinical Data</v>
          </cell>
          <cell r="I170">
            <v>0</v>
          </cell>
          <cell r="J170">
            <v>0</v>
          </cell>
          <cell r="K170" t="str">
            <v>apact: Phase III as adjuvant therapy in resected panc - topline data (PFS)</v>
          </cell>
          <cell r="L170">
            <v>0</v>
          </cell>
          <cell r="M170" t="str">
            <v>NCT01964430</v>
          </cell>
          <cell r="N170" t="str">
            <v>YE18</v>
          </cell>
          <cell r="O170">
            <v>0</v>
          </cell>
          <cell r="P170">
            <v>0</v>
          </cell>
          <cell r="Q170">
            <v>0</v>
          </cell>
          <cell r="R170">
            <v>0</v>
          </cell>
          <cell r="S170">
            <v>0</v>
          </cell>
          <cell r="T170">
            <v>0</v>
          </cell>
          <cell r="U170" t="str">
            <v>YE18</v>
          </cell>
        </row>
        <row r="171">
          <cell r="B171">
            <v>0</v>
          </cell>
          <cell r="C171">
            <v>0</v>
          </cell>
          <cell r="D171" t="str">
            <v>Otezla</v>
          </cell>
          <cell r="E171">
            <v>0</v>
          </cell>
          <cell r="F171">
            <v>0</v>
          </cell>
          <cell r="G171" t="str">
            <v>Scalp psoriasis</v>
          </cell>
          <cell r="H171" t="str">
            <v>Clinical Data</v>
          </cell>
          <cell r="I171">
            <v>0</v>
          </cell>
          <cell r="J171">
            <v>0</v>
          </cell>
          <cell r="K171" t="str">
            <v>Phase 3 data</v>
          </cell>
          <cell r="L171">
            <v>0</v>
          </cell>
          <cell r="M171">
            <v>0</v>
          </cell>
          <cell r="N171">
            <v>0</v>
          </cell>
          <cell r="O171">
            <v>0</v>
          </cell>
          <cell r="P171">
            <v>0</v>
          </cell>
          <cell r="Q171">
            <v>0</v>
          </cell>
          <cell r="R171">
            <v>2018</v>
          </cell>
          <cell r="S171">
            <v>0</v>
          </cell>
          <cell r="T171">
            <v>0</v>
          </cell>
          <cell r="U171">
            <v>0</v>
          </cell>
        </row>
        <row r="172">
          <cell r="B172">
            <v>0</v>
          </cell>
          <cell r="C172">
            <v>0</v>
          </cell>
          <cell r="D172" t="str">
            <v>Otezla</v>
          </cell>
          <cell r="E172">
            <v>0</v>
          </cell>
          <cell r="F172">
            <v>0</v>
          </cell>
          <cell r="G172" t="str">
            <v>Behcet's disease</v>
          </cell>
          <cell r="H172" t="str">
            <v>Clinical Data</v>
          </cell>
          <cell r="I172">
            <v>0</v>
          </cell>
          <cell r="J172">
            <v>0</v>
          </cell>
          <cell r="K172" t="str">
            <v>RELIEF: Phase III data in Behcet's disease (full data presented at medical meeting)</v>
          </cell>
          <cell r="L172">
            <v>0</v>
          </cell>
          <cell r="M172">
            <v>0</v>
          </cell>
          <cell r="N172">
            <v>2018</v>
          </cell>
          <cell r="O172">
            <v>0</v>
          </cell>
          <cell r="P172">
            <v>0</v>
          </cell>
          <cell r="Q172">
            <v>0</v>
          </cell>
          <cell r="R172">
            <v>2018</v>
          </cell>
          <cell r="S172">
            <v>0</v>
          </cell>
          <cell r="T172">
            <v>0</v>
          </cell>
          <cell r="U172">
            <v>0</v>
          </cell>
        </row>
        <row r="173">
          <cell r="B173">
            <v>0</v>
          </cell>
          <cell r="C173">
            <v>0</v>
          </cell>
          <cell r="D173" t="str">
            <v>GED-0301</v>
          </cell>
          <cell r="E173">
            <v>0</v>
          </cell>
          <cell r="F173">
            <v>0</v>
          </cell>
          <cell r="G173" t="str">
            <v>Crohn's disease</v>
          </cell>
          <cell r="H173" t="str">
            <v>Clinical Data</v>
          </cell>
          <cell r="I173">
            <v>0</v>
          </cell>
          <cell r="J173">
            <v>0</v>
          </cell>
          <cell r="K173" t="str">
            <v>DEFINE: Phase III 12-week confirmatory trial - topline data</v>
          </cell>
          <cell r="L173">
            <v>0</v>
          </cell>
          <cell r="M173">
            <v>0</v>
          </cell>
          <cell r="N173">
            <v>0</v>
          </cell>
          <cell r="O173">
            <v>0</v>
          </cell>
          <cell r="P173">
            <v>0</v>
          </cell>
          <cell r="Q173">
            <v>0</v>
          </cell>
          <cell r="R173">
            <v>0</v>
          </cell>
          <cell r="S173">
            <v>0</v>
          </cell>
          <cell r="T173">
            <v>0</v>
          </cell>
          <cell r="U173">
            <v>0</v>
          </cell>
        </row>
        <row r="174">
          <cell r="B174">
            <v>0</v>
          </cell>
          <cell r="C174">
            <v>0</v>
          </cell>
          <cell r="D174" t="str">
            <v>GED-0301</v>
          </cell>
          <cell r="E174">
            <v>0</v>
          </cell>
          <cell r="F174">
            <v>0</v>
          </cell>
          <cell r="G174" t="str">
            <v>Crohn's disease</v>
          </cell>
          <cell r="H174" t="str">
            <v>Clinical Data</v>
          </cell>
          <cell r="I174">
            <v>0</v>
          </cell>
          <cell r="J174">
            <v>0</v>
          </cell>
          <cell r="K174" t="str">
            <v>REVOLVE: Phase III 52-week (induction + maintanence phase) - topline data</v>
          </cell>
          <cell r="L174">
            <v>0</v>
          </cell>
          <cell r="M174">
            <v>0</v>
          </cell>
          <cell r="N174">
            <v>0</v>
          </cell>
          <cell r="O174">
            <v>0</v>
          </cell>
          <cell r="P174">
            <v>0</v>
          </cell>
          <cell r="Q174">
            <v>0</v>
          </cell>
          <cell r="R174">
            <v>0</v>
          </cell>
          <cell r="S174">
            <v>0</v>
          </cell>
          <cell r="T174">
            <v>0</v>
          </cell>
          <cell r="U174">
            <v>0</v>
          </cell>
        </row>
        <row r="175">
          <cell r="B175">
            <v>0</v>
          </cell>
          <cell r="C175">
            <v>0</v>
          </cell>
          <cell r="D175" t="str">
            <v>ozanimod</v>
          </cell>
          <cell r="E175">
            <v>0</v>
          </cell>
          <cell r="F175">
            <v>0</v>
          </cell>
          <cell r="G175" t="str">
            <v>UC</v>
          </cell>
          <cell r="H175" t="str">
            <v>Clinical Data</v>
          </cell>
          <cell r="I175">
            <v>0</v>
          </cell>
          <cell r="J175">
            <v>0</v>
          </cell>
          <cell r="K175" t="str">
            <v>TRUENORTH: Pivotal Phase III in UC - top-line data</v>
          </cell>
          <cell r="L175">
            <v>0</v>
          </cell>
          <cell r="M175">
            <v>0</v>
          </cell>
          <cell r="N175" t="str">
            <v>YE19</v>
          </cell>
          <cell r="O175">
            <v>0</v>
          </cell>
          <cell r="P175">
            <v>0</v>
          </cell>
          <cell r="Q175">
            <v>0</v>
          </cell>
          <cell r="R175" t="str">
            <v>YE19</v>
          </cell>
          <cell r="S175">
            <v>0</v>
          </cell>
          <cell r="T175">
            <v>0</v>
          </cell>
          <cell r="U175">
            <v>0</v>
          </cell>
        </row>
        <row r="176">
          <cell r="B176">
            <v>0</v>
          </cell>
          <cell r="C176">
            <v>0</v>
          </cell>
          <cell r="D176" t="str">
            <v>CC-90006</v>
          </cell>
          <cell r="E176">
            <v>0</v>
          </cell>
          <cell r="F176" t="str">
            <v>PD1 agonist mAb</v>
          </cell>
          <cell r="G176" t="str">
            <v>psoriasis</v>
          </cell>
          <cell r="H176" t="str">
            <v>Trial Initiation</v>
          </cell>
          <cell r="I176">
            <v>0</v>
          </cell>
          <cell r="J176">
            <v>0</v>
          </cell>
          <cell r="K176" t="str">
            <v>Phase I initiation</v>
          </cell>
          <cell r="L176">
            <v>0</v>
          </cell>
          <cell r="M176">
            <v>0</v>
          </cell>
          <cell r="N176" t="str">
            <v>2017E</v>
          </cell>
          <cell r="O176">
            <v>0</v>
          </cell>
          <cell r="P176">
            <v>0</v>
          </cell>
          <cell r="Q176">
            <v>0</v>
          </cell>
          <cell r="R176">
            <v>0</v>
          </cell>
          <cell r="S176">
            <v>0</v>
          </cell>
          <cell r="T176">
            <v>0</v>
          </cell>
          <cell r="U176">
            <v>0</v>
          </cell>
        </row>
        <row r="177">
          <cell r="B177" t="str">
            <v>*Externally-sponsored trial/filing
E: BMO Timeline Estimates</v>
          </cell>
          <cell r="C177">
            <v>0</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row>
        <row r="178">
          <cell r="B178">
            <v>0</v>
          </cell>
          <cell r="C178">
            <v>0</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row>
        <row r="179">
          <cell r="B179">
            <v>0</v>
          </cell>
          <cell r="C179" t="str">
            <v>Forma</v>
          </cell>
          <cell r="D179" t="str">
            <v>FT-4101</v>
          </cell>
          <cell r="E179">
            <v>0</v>
          </cell>
          <cell r="F179" t="str">
            <v>lipid metabolism inhibitor</v>
          </cell>
          <cell r="G179" t="str">
            <v>NASH</v>
          </cell>
          <cell r="H179" t="str">
            <v>Trial Initiation</v>
          </cell>
          <cell r="I179">
            <v>0</v>
          </cell>
          <cell r="J179">
            <v>0</v>
          </cell>
          <cell r="K179" t="str">
            <v>Phase I initiation</v>
          </cell>
          <cell r="L179">
            <v>0</v>
          </cell>
          <cell r="M179">
            <v>0</v>
          </cell>
          <cell r="N179" t="str">
            <v>2017E</v>
          </cell>
          <cell r="O179">
            <v>0</v>
          </cell>
          <cell r="P179">
            <v>0</v>
          </cell>
          <cell r="Q179">
            <v>0</v>
          </cell>
          <cell r="R179">
            <v>0</v>
          </cell>
          <cell r="AA179">
            <v>0</v>
          </cell>
          <cell r="AB179">
            <v>0</v>
          </cell>
          <cell r="AC179">
            <v>0</v>
          </cell>
          <cell r="AD179">
            <v>0</v>
          </cell>
        </row>
        <row r="180">
          <cell r="B180">
            <v>0</v>
          </cell>
          <cell r="C180">
            <v>0</v>
          </cell>
          <cell r="D180" t="str">
            <v>CC-90009</v>
          </cell>
          <cell r="E180">
            <v>0</v>
          </cell>
          <cell r="F180" t="str">
            <v>CELMoD</v>
          </cell>
          <cell r="G180" t="str">
            <v xml:space="preserve">AML </v>
          </cell>
          <cell r="H180" t="str">
            <v>Trial Initiation</v>
          </cell>
          <cell r="I180">
            <v>0</v>
          </cell>
          <cell r="J180">
            <v>0</v>
          </cell>
          <cell r="K180" t="str">
            <v>Phase I initiation</v>
          </cell>
          <cell r="L180">
            <v>0</v>
          </cell>
          <cell r="M180">
            <v>0</v>
          </cell>
          <cell r="N180" t="str">
            <v>2017E</v>
          </cell>
          <cell r="O180">
            <v>0</v>
          </cell>
          <cell r="P180">
            <v>0</v>
          </cell>
          <cell r="Q180">
            <v>0</v>
          </cell>
          <cell r="R180">
            <v>0</v>
          </cell>
          <cell r="AA180">
            <v>0</v>
          </cell>
          <cell r="AB180">
            <v>0</v>
          </cell>
          <cell r="AC180">
            <v>0</v>
          </cell>
          <cell r="AD180">
            <v>0</v>
          </cell>
        </row>
        <row r="181">
          <cell r="B181">
            <v>0</v>
          </cell>
          <cell r="C181">
            <v>0</v>
          </cell>
          <cell r="D181" t="str">
            <v>CC-90011</v>
          </cell>
          <cell r="E181">
            <v>0</v>
          </cell>
          <cell r="F181" t="str">
            <v>LSD1 inhibitor</v>
          </cell>
          <cell r="G181" t="str">
            <v>Solid Tumors</v>
          </cell>
          <cell r="H181" t="str">
            <v>Trial Initiation</v>
          </cell>
          <cell r="I181">
            <v>0</v>
          </cell>
          <cell r="J181">
            <v>0</v>
          </cell>
          <cell r="K181" t="str">
            <v>Phase I initiation</v>
          </cell>
          <cell r="L181">
            <v>0</v>
          </cell>
          <cell r="M181">
            <v>0</v>
          </cell>
          <cell r="N181" t="str">
            <v>2017E</v>
          </cell>
          <cell r="O181">
            <v>0</v>
          </cell>
          <cell r="P181">
            <v>0</v>
          </cell>
          <cell r="Q181">
            <v>0</v>
          </cell>
          <cell r="R181">
            <v>0</v>
          </cell>
        </row>
        <row r="182">
          <cell r="B182" t="str">
            <v>8 Products Advancing into Pivotal  (2017-2018)</v>
          </cell>
          <cell r="C182" t="str">
            <v>Lycera</v>
          </cell>
          <cell r="D182" t="str">
            <v>LYC-30937</v>
          </cell>
          <cell r="E182">
            <v>0</v>
          </cell>
          <cell r="F182" t="str">
            <v>ATPase modulator</v>
          </cell>
          <cell r="G182" t="str">
            <v>UC</v>
          </cell>
          <cell r="H182" t="str">
            <v>Trial Initiation</v>
          </cell>
          <cell r="I182">
            <v>0</v>
          </cell>
          <cell r="J182">
            <v>0</v>
          </cell>
          <cell r="K182" t="str">
            <v>Phase II initation</v>
          </cell>
          <cell r="L182">
            <v>0</v>
          </cell>
          <cell r="M182">
            <v>0</v>
          </cell>
          <cell r="N182" t="str">
            <v>2017E</v>
          </cell>
          <cell r="O182">
            <v>0</v>
          </cell>
          <cell r="P182">
            <v>0</v>
          </cell>
          <cell r="Q182">
            <v>0</v>
          </cell>
          <cell r="R182">
            <v>0</v>
          </cell>
        </row>
        <row r="183">
          <cell r="B183">
            <v>0</v>
          </cell>
          <cell r="C183" t="str">
            <v>Lycera</v>
          </cell>
          <cell r="D183" t="str">
            <v>LYC-55716</v>
          </cell>
          <cell r="E183">
            <v>0</v>
          </cell>
          <cell r="F183" t="str">
            <v>ROR-gamma agonist</v>
          </cell>
          <cell r="G183" t="str">
            <v>Solid Tumors</v>
          </cell>
          <cell r="H183" t="str">
            <v>Trial Initiation</v>
          </cell>
          <cell r="I183">
            <v>0</v>
          </cell>
          <cell r="J183">
            <v>0</v>
          </cell>
          <cell r="K183" t="str">
            <v>Phase I initiation</v>
          </cell>
          <cell r="L183">
            <v>0</v>
          </cell>
          <cell r="M183">
            <v>0</v>
          </cell>
          <cell r="N183" t="str">
            <v>2017E</v>
          </cell>
          <cell r="O183">
            <v>0</v>
          </cell>
          <cell r="P183">
            <v>0</v>
          </cell>
          <cell r="Q183">
            <v>0</v>
          </cell>
          <cell r="R183">
            <v>0</v>
          </cell>
        </row>
        <row r="184">
          <cell r="B184">
            <v>0</v>
          </cell>
          <cell r="C184">
            <v>0</v>
          </cell>
          <cell r="D184">
            <v>0</v>
          </cell>
          <cell r="E184">
            <v>0</v>
          </cell>
          <cell r="F184">
            <v>0</v>
          </cell>
          <cell r="G184">
            <v>0</v>
          </cell>
          <cell r="H184">
            <v>0</v>
          </cell>
          <cell r="I184">
            <v>0</v>
          </cell>
          <cell r="J184">
            <v>0</v>
          </cell>
          <cell r="K184">
            <v>0</v>
          </cell>
          <cell r="L184">
            <v>0</v>
          </cell>
          <cell r="M184">
            <v>0</v>
          </cell>
          <cell r="N184" t="str">
            <v>ESTIMATED TIMEFRAME</v>
          </cell>
          <cell r="O184">
            <v>0</v>
          </cell>
          <cell r="P184">
            <v>0</v>
          </cell>
          <cell r="Q184">
            <v>0</v>
          </cell>
          <cell r="R184">
            <v>0</v>
          </cell>
          <cell r="S184">
            <v>0</v>
          </cell>
          <cell r="T184">
            <v>0</v>
          </cell>
          <cell r="U184">
            <v>0</v>
          </cell>
        </row>
        <row r="185">
          <cell r="B185">
            <v>0</v>
          </cell>
          <cell r="C185" t="str">
            <v>PARTNER</v>
          </cell>
          <cell r="D185" t="str">
            <v>DRUG</v>
          </cell>
          <cell r="E185" t="str">
            <v>OTHER NAMES</v>
          </cell>
          <cell r="F185" t="str">
            <v>MOA</v>
          </cell>
          <cell r="G185" t="str">
            <v>INDICATION</v>
          </cell>
          <cell r="H185" t="str">
            <v>EVENT TYPE</v>
          </cell>
          <cell r="I185" t="str">
            <v>NCT ID</v>
          </cell>
          <cell r="J185" t="str">
            <v>CELG ID</v>
          </cell>
          <cell r="K185" t="str">
            <v>MILESTONE</v>
          </cell>
          <cell r="L185">
            <v>0</v>
          </cell>
          <cell r="M185">
            <v>0</v>
          </cell>
          <cell r="N185">
            <v>2017</v>
          </cell>
          <cell r="O185">
            <v>0</v>
          </cell>
          <cell r="P185">
            <v>0</v>
          </cell>
          <cell r="Q185">
            <v>0</v>
          </cell>
          <cell r="R185">
            <v>2018</v>
          </cell>
          <cell r="S185">
            <v>0</v>
          </cell>
          <cell r="T185">
            <v>0</v>
          </cell>
          <cell r="U185">
            <v>0</v>
          </cell>
        </row>
        <row r="186">
          <cell r="B186">
            <v>0</v>
          </cell>
          <cell r="C186">
            <v>0</v>
          </cell>
          <cell r="D186" t="str">
            <v>durvalumab</v>
          </cell>
          <cell r="E186">
            <v>0</v>
          </cell>
          <cell r="F186">
            <v>0</v>
          </cell>
          <cell r="G186">
            <v>0</v>
          </cell>
          <cell r="H186" t="str">
            <v>Trial Initiation</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row>
        <row r="187">
          <cell r="B187">
            <v>0</v>
          </cell>
          <cell r="C187">
            <v>0</v>
          </cell>
          <cell r="D187" t="str">
            <v>JCAR017</v>
          </cell>
          <cell r="E187">
            <v>0</v>
          </cell>
          <cell r="F187">
            <v>0</v>
          </cell>
          <cell r="G187">
            <v>0</v>
          </cell>
          <cell r="H187" t="str">
            <v>Trial Initiation</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row>
        <row r="188">
          <cell r="B188">
            <v>0</v>
          </cell>
          <cell r="C188">
            <v>0</v>
          </cell>
          <cell r="D188" t="str">
            <v>ACY-241</v>
          </cell>
          <cell r="E188">
            <v>0</v>
          </cell>
          <cell r="F188">
            <v>0</v>
          </cell>
          <cell r="G188">
            <v>0</v>
          </cell>
          <cell r="H188" t="str">
            <v>Trial Initiation</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row>
        <row r="189">
          <cell r="B189">
            <v>0</v>
          </cell>
          <cell r="C189">
            <v>0</v>
          </cell>
          <cell r="D189" t="str">
            <v>RPC-4046</v>
          </cell>
          <cell r="E189">
            <v>0</v>
          </cell>
          <cell r="F189">
            <v>0</v>
          </cell>
          <cell r="G189">
            <v>0</v>
          </cell>
          <cell r="H189" t="str">
            <v>Trial Initiation</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row>
        <row r="190">
          <cell r="B190">
            <v>0</v>
          </cell>
          <cell r="C190">
            <v>0</v>
          </cell>
          <cell r="D190" t="str">
            <v>bb2121</v>
          </cell>
          <cell r="E190">
            <v>0</v>
          </cell>
          <cell r="F190">
            <v>0</v>
          </cell>
          <cell r="G190">
            <v>0</v>
          </cell>
          <cell r="H190" t="str">
            <v>Trial Initiation</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row>
        <row r="191">
          <cell r="B191">
            <v>0</v>
          </cell>
          <cell r="C191">
            <v>0</v>
          </cell>
          <cell r="D191" t="str">
            <v>CC-220</v>
          </cell>
          <cell r="E191">
            <v>0</v>
          </cell>
          <cell r="F191">
            <v>0</v>
          </cell>
          <cell r="G191">
            <v>0</v>
          </cell>
          <cell r="H191" t="str">
            <v>Trial Initiation</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row>
        <row r="192">
          <cell r="B192">
            <v>0</v>
          </cell>
          <cell r="C192">
            <v>0</v>
          </cell>
          <cell r="D192" t="str">
            <v>CC-122</v>
          </cell>
          <cell r="E192">
            <v>0</v>
          </cell>
          <cell r="F192">
            <v>0</v>
          </cell>
          <cell r="G192">
            <v>0</v>
          </cell>
          <cell r="H192" t="str">
            <v>Trial Initiation</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row>
        <row r="193">
          <cell r="B193">
            <v>0</v>
          </cell>
          <cell r="C193">
            <v>0</v>
          </cell>
          <cell r="D193" t="str">
            <v>Marizomib</v>
          </cell>
          <cell r="E193">
            <v>0</v>
          </cell>
          <cell r="F193">
            <v>0</v>
          </cell>
          <cell r="G193">
            <v>0</v>
          </cell>
          <cell r="H193" t="str">
            <v>Trial Initiation</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row>
        <row r="196">
          <cell r="B196" t="str">
            <v>13 Products Advancing to PoC (2017-2018)</v>
          </cell>
          <cell r="V196">
            <v>0</v>
          </cell>
          <cell r="W196">
            <v>0</v>
          </cell>
          <cell r="X196">
            <v>0</v>
          </cell>
          <cell r="Y196">
            <v>0</v>
          </cell>
          <cell r="Z196">
            <v>0</v>
          </cell>
        </row>
        <row r="198">
          <cell r="B198">
            <v>0</v>
          </cell>
          <cell r="C198">
            <v>0</v>
          </cell>
          <cell r="D198">
            <v>0</v>
          </cell>
          <cell r="E198">
            <v>0</v>
          </cell>
          <cell r="F198">
            <v>0</v>
          </cell>
          <cell r="G198">
            <v>0</v>
          </cell>
          <cell r="H198">
            <v>0</v>
          </cell>
          <cell r="I198">
            <v>0</v>
          </cell>
          <cell r="J198">
            <v>0</v>
          </cell>
          <cell r="K198">
            <v>0</v>
          </cell>
          <cell r="L198">
            <v>0</v>
          </cell>
          <cell r="M198">
            <v>0</v>
          </cell>
          <cell r="N198" t="str">
            <v>ESTIMATED TIMEFRAME</v>
          </cell>
          <cell r="O198">
            <v>0</v>
          </cell>
          <cell r="P198">
            <v>0</v>
          </cell>
          <cell r="Q198">
            <v>0</v>
          </cell>
          <cell r="R198">
            <v>0</v>
          </cell>
          <cell r="S198">
            <v>0</v>
          </cell>
          <cell r="T198">
            <v>0</v>
          </cell>
          <cell r="U198">
            <v>0</v>
          </cell>
          <cell r="V198">
            <v>0</v>
          </cell>
          <cell r="W198">
            <v>0</v>
          </cell>
          <cell r="X198">
            <v>0</v>
          </cell>
          <cell r="Y198">
            <v>0</v>
          </cell>
          <cell r="Z198">
            <v>0</v>
          </cell>
        </row>
        <row r="199">
          <cell r="B199">
            <v>0</v>
          </cell>
          <cell r="C199" t="str">
            <v>PARTNER</v>
          </cell>
          <cell r="D199" t="str">
            <v>DRUG</v>
          </cell>
          <cell r="E199" t="str">
            <v>OTHER NAMES</v>
          </cell>
          <cell r="F199" t="str">
            <v>MOA</v>
          </cell>
          <cell r="G199" t="str">
            <v>INDICATION</v>
          </cell>
          <cell r="H199" t="str">
            <v>EVENT TYPE</v>
          </cell>
          <cell r="I199" t="str">
            <v>NCT ID</v>
          </cell>
          <cell r="J199" t="str">
            <v>CELG ID</v>
          </cell>
          <cell r="K199" t="str">
            <v>MILESTONE</v>
          </cell>
          <cell r="L199">
            <v>0</v>
          </cell>
          <cell r="M199">
            <v>0</v>
          </cell>
          <cell r="N199">
            <v>2017</v>
          </cell>
          <cell r="O199">
            <v>0</v>
          </cell>
          <cell r="P199">
            <v>0</v>
          </cell>
          <cell r="Q199">
            <v>0</v>
          </cell>
          <cell r="R199">
            <v>2018</v>
          </cell>
          <cell r="S199">
            <v>0</v>
          </cell>
          <cell r="T199">
            <v>0</v>
          </cell>
          <cell r="U199">
            <v>0</v>
          </cell>
          <cell r="V199">
            <v>0</v>
          </cell>
          <cell r="W199">
            <v>0</v>
          </cell>
          <cell r="X199">
            <v>0</v>
          </cell>
          <cell r="Y199">
            <v>0</v>
          </cell>
          <cell r="Z199">
            <v>0</v>
          </cell>
        </row>
        <row r="200">
          <cell r="B200">
            <v>0</v>
          </cell>
          <cell r="C200">
            <v>0</v>
          </cell>
          <cell r="D200" t="str">
            <v>CC-90006</v>
          </cell>
          <cell r="E200">
            <v>0</v>
          </cell>
          <cell r="F200" t="str">
            <v>PD1 agonist mAb</v>
          </cell>
          <cell r="G200" t="str">
            <v>psoriasis</v>
          </cell>
          <cell r="H200" t="str">
            <v>Trial Initiation</v>
          </cell>
          <cell r="I200">
            <v>0</v>
          </cell>
          <cell r="J200">
            <v>0</v>
          </cell>
          <cell r="K200" t="str">
            <v>Phase I initiation</v>
          </cell>
          <cell r="L200">
            <v>0</v>
          </cell>
          <cell r="M200">
            <v>0</v>
          </cell>
          <cell r="N200" t="str">
            <v>2017E</v>
          </cell>
          <cell r="O200">
            <v>0</v>
          </cell>
          <cell r="P200">
            <v>0</v>
          </cell>
          <cell r="Q200">
            <v>0</v>
          </cell>
          <cell r="R200">
            <v>0</v>
          </cell>
          <cell r="S200">
            <v>0</v>
          </cell>
          <cell r="T200">
            <v>0</v>
          </cell>
          <cell r="U200">
            <v>0</v>
          </cell>
          <cell r="V200">
            <v>0</v>
          </cell>
          <cell r="W200">
            <v>0</v>
          </cell>
          <cell r="X200">
            <v>0</v>
          </cell>
          <cell r="Y200">
            <v>0</v>
          </cell>
          <cell r="Z200">
            <v>0</v>
          </cell>
        </row>
        <row r="201">
          <cell r="B201">
            <v>0</v>
          </cell>
          <cell r="C201" t="str">
            <v>Oncomed</v>
          </cell>
          <cell r="D201" t="str">
            <v>TIGIT</v>
          </cell>
          <cell r="E201">
            <v>0</v>
          </cell>
          <cell r="F201" t="str">
            <v>TIGIT mAb</v>
          </cell>
          <cell r="G201" t="str">
            <v>Solid Tumors</v>
          </cell>
          <cell r="H201" t="str">
            <v>Trial Initiation</v>
          </cell>
          <cell r="I201">
            <v>0</v>
          </cell>
          <cell r="J201">
            <v>0</v>
          </cell>
          <cell r="K201" t="str">
            <v>Phase I initiation</v>
          </cell>
          <cell r="L201">
            <v>0</v>
          </cell>
          <cell r="M201">
            <v>0</v>
          </cell>
          <cell r="N201" t="str">
            <v>2017E</v>
          </cell>
          <cell r="O201">
            <v>0</v>
          </cell>
          <cell r="P201">
            <v>0</v>
          </cell>
          <cell r="Q201">
            <v>0</v>
          </cell>
          <cell r="R201">
            <v>0</v>
          </cell>
          <cell r="S201">
            <v>0</v>
          </cell>
          <cell r="T201">
            <v>0</v>
          </cell>
          <cell r="U201">
            <v>0</v>
          </cell>
          <cell r="V201">
            <v>0</v>
          </cell>
          <cell r="W201">
            <v>0</v>
          </cell>
          <cell r="X201">
            <v>0</v>
          </cell>
          <cell r="Y201">
            <v>0</v>
          </cell>
          <cell r="Z201">
            <v>0</v>
          </cell>
        </row>
        <row r="202">
          <cell r="B202">
            <v>0</v>
          </cell>
          <cell r="C202" t="str">
            <v>Jounce</v>
          </cell>
          <cell r="D202" t="str">
            <v>JTX-2011</v>
          </cell>
          <cell r="E202">
            <v>0</v>
          </cell>
          <cell r="F202" t="str">
            <v xml:space="preserve"> ICOS agonist mAb</v>
          </cell>
          <cell r="G202" t="str">
            <v>Solid Tumors</v>
          </cell>
          <cell r="H202" t="str">
            <v>Trial Initiation</v>
          </cell>
          <cell r="I202">
            <v>0</v>
          </cell>
          <cell r="J202">
            <v>0</v>
          </cell>
          <cell r="K202" t="str">
            <v>Phase I initiation</v>
          </cell>
          <cell r="L202">
            <v>0</v>
          </cell>
          <cell r="M202">
            <v>0</v>
          </cell>
          <cell r="N202" t="str">
            <v>2017E</v>
          </cell>
          <cell r="O202">
            <v>0</v>
          </cell>
          <cell r="P202">
            <v>0</v>
          </cell>
          <cell r="Q202">
            <v>0</v>
          </cell>
          <cell r="R202">
            <v>0</v>
          </cell>
          <cell r="S202">
            <v>0</v>
          </cell>
          <cell r="T202">
            <v>0</v>
          </cell>
          <cell r="U202">
            <v>0</v>
          </cell>
          <cell r="V202">
            <v>0</v>
          </cell>
          <cell r="W202">
            <v>0</v>
          </cell>
          <cell r="X202">
            <v>0</v>
          </cell>
          <cell r="Y202">
            <v>0</v>
          </cell>
          <cell r="Z202">
            <v>0</v>
          </cell>
        </row>
        <row r="203">
          <cell r="B203">
            <v>0</v>
          </cell>
          <cell r="C203" t="str">
            <v>Forma</v>
          </cell>
          <cell r="D203" t="str">
            <v>FT-4101</v>
          </cell>
          <cell r="E203">
            <v>0</v>
          </cell>
          <cell r="F203" t="str">
            <v>lipid metabolism inhibitor</v>
          </cell>
          <cell r="G203" t="str">
            <v>NASH</v>
          </cell>
          <cell r="H203" t="str">
            <v>Trial Initiation</v>
          </cell>
          <cell r="I203">
            <v>0</v>
          </cell>
          <cell r="J203">
            <v>0</v>
          </cell>
          <cell r="K203" t="str">
            <v>Phase I initiation</v>
          </cell>
          <cell r="L203">
            <v>0</v>
          </cell>
          <cell r="M203">
            <v>0</v>
          </cell>
          <cell r="N203" t="str">
            <v>2017E</v>
          </cell>
          <cell r="O203">
            <v>0</v>
          </cell>
          <cell r="P203">
            <v>0</v>
          </cell>
          <cell r="Q203">
            <v>0</v>
          </cell>
          <cell r="R203">
            <v>0</v>
          </cell>
          <cell r="S203">
            <v>0</v>
          </cell>
          <cell r="T203">
            <v>0</v>
          </cell>
          <cell r="U203">
            <v>0</v>
          </cell>
          <cell r="V203">
            <v>0</v>
          </cell>
          <cell r="W203">
            <v>0</v>
          </cell>
          <cell r="X203">
            <v>0</v>
          </cell>
          <cell r="Y203">
            <v>0</v>
          </cell>
          <cell r="Z203">
            <v>0</v>
          </cell>
        </row>
        <row r="204">
          <cell r="B204">
            <v>0</v>
          </cell>
          <cell r="C204">
            <v>0</v>
          </cell>
          <cell r="D204" t="str">
            <v>CC-90009</v>
          </cell>
          <cell r="E204">
            <v>0</v>
          </cell>
          <cell r="F204" t="str">
            <v>CELMoD</v>
          </cell>
          <cell r="G204" t="str">
            <v xml:space="preserve">AML </v>
          </cell>
          <cell r="H204" t="str">
            <v>Trial Initiation</v>
          </cell>
          <cell r="I204">
            <v>0</v>
          </cell>
          <cell r="J204">
            <v>0</v>
          </cell>
          <cell r="K204" t="str">
            <v>Phase I initiation</v>
          </cell>
          <cell r="L204">
            <v>0</v>
          </cell>
          <cell r="M204">
            <v>0</v>
          </cell>
          <cell r="N204" t="str">
            <v>2017E</v>
          </cell>
          <cell r="O204">
            <v>0</v>
          </cell>
          <cell r="P204">
            <v>0</v>
          </cell>
          <cell r="Q204">
            <v>0</v>
          </cell>
          <cell r="R204">
            <v>0</v>
          </cell>
          <cell r="S204">
            <v>0</v>
          </cell>
          <cell r="T204">
            <v>0</v>
          </cell>
          <cell r="U204">
            <v>0</v>
          </cell>
          <cell r="V204">
            <v>0</v>
          </cell>
          <cell r="W204">
            <v>0</v>
          </cell>
          <cell r="X204">
            <v>0</v>
          </cell>
          <cell r="Y204">
            <v>0</v>
          </cell>
          <cell r="Z204">
            <v>0</v>
          </cell>
        </row>
        <row r="205">
          <cell r="B205">
            <v>0</v>
          </cell>
          <cell r="C205">
            <v>0</v>
          </cell>
          <cell r="D205" t="str">
            <v>CC-90011</v>
          </cell>
          <cell r="E205">
            <v>0</v>
          </cell>
          <cell r="F205" t="str">
            <v>LSD1 inhibitor</v>
          </cell>
          <cell r="G205" t="str">
            <v>Solid Tumors</v>
          </cell>
          <cell r="H205" t="str">
            <v>Trial Initiation</v>
          </cell>
          <cell r="I205">
            <v>0</v>
          </cell>
          <cell r="J205">
            <v>0</v>
          </cell>
          <cell r="K205" t="str">
            <v>Phase I initiation</v>
          </cell>
          <cell r="L205">
            <v>0</v>
          </cell>
          <cell r="M205">
            <v>0</v>
          </cell>
          <cell r="N205" t="str">
            <v>2017E</v>
          </cell>
          <cell r="O205">
            <v>0</v>
          </cell>
          <cell r="P205">
            <v>0</v>
          </cell>
          <cell r="Q205">
            <v>0</v>
          </cell>
          <cell r="R205">
            <v>0</v>
          </cell>
          <cell r="S205">
            <v>0</v>
          </cell>
          <cell r="T205">
            <v>0</v>
          </cell>
          <cell r="U205">
            <v>0</v>
          </cell>
          <cell r="V205">
            <v>0</v>
          </cell>
          <cell r="W205">
            <v>0</v>
          </cell>
          <cell r="X205">
            <v>0</v>
          </cell>
          <cell r="Y205">
            <v>0</v>
          </cell>
          <cell r="Z205">
            <v>0</v>
          </cell>
        </row>
        <row r="206">
          <cell r="B206">
            <v>0</v>
          </cell>
          <cell r="C206" t="str">
            <v>Lycera</v>
          </cell>
          <cell r="D206" t="str">
            <v>LYC-30937</v>
          </cell>
          <cell r="E206">
            <v>0</v>
          </cell>
          <cell r="F206" t="str">
            <v>ATPase modulator</v>
          </cell>
          <cell r="G206" t="str">
            <v>UC</v>
          </cell>
          <cell r="H206" t="str">
            <v>Trial Initiation</v>
          </cell>
          <cell r="I206">
            <v>0</v>
          </cell>
          <cell r="J206">
            <v>0</v>
          </cell>
          <cell r="K206" t="str">
            <v>Phase II initation</v>
          </cell>
          <cell r="L206">
            <v>0</v>
          </cell>
          <cell r="M206">
            <v>0</v>
          </cell>
          <cell r="N206" t="str">
            <v>2017E</v>
          </cell>
          <cell r="O206">
            <v>0</v>
          </cell>
          <cell r="P206">
            <v>0</v>
          </cell>
          <cell r="Q206">
            <v>0</v>
          </cell>
          <cell r="R206">
            <v>0</v>
          </cell>
          <cell r="S206">
            <v>0</v>
          </cell>
          <cell r="T206">
            <v>0</v>
          </cell>
          <cell r="U206">
            <v>0</v>
          </cell>
          <cell r="V206">
            <v>0</v>
          </cell>
          <cell r="W206">
            <v>0</v>
          </cell>
          <cell r="X206">
            <v>0</v>
          </cell>
          <cell r="Y206">
            <v>0</v>
          </cell>
          <cell r="Z206">
            <v>0</v>
          </cell>
        </row>
        <row r="207">
          <cell r="B207">
            <v>0</v>
          </cell>
          <cell r="C207" t="str">
            <v>Lycera</v>
          </cell>
          <cell r="D207" t="str">
            <v>LYC-55716</v>
          </cell>
          <cell r="E207">
            <v>0</v>
          </cell>
          <cell r="F207" t="str">
            <v>ROR-gamma agonist</v>
          </cell>
          <cell r="G207" t="str">
            <v>Solid Tumors</v>
          </cell>
          <cell r="H207" t="str">
            <v>Trial Initiation</v>
          </cell>
          <cell r="I207">
            <v>0</v>
          </cell>
          <cell r="J207">
            <v>0</v>
          </cell>
          <cell r="K207" t="str">
            <v>Phase I initiation</v>
          </cell>
          <cell r="L207">
            <v>0</v>
          </cell>
          <cell r="M207">
            <v>0</v>
          </cell>
          <cell r="N207" t="str">
            <v>2017E</v>
          </cell>
          <cell r="O207">
            <v>0</v>
          </cell>
          <cell r="P207">
            <v>0</v>
          </cell>
          <cell r="Q207">
            <v>0</v>
          </cell>
          <cell r="R207">
            <v>0</v>
          </cell>
          <cell r="S207">
            <v>0</v>
          </cell>
          <cell r="T207">
            <v>0</v>
          </cell>
          <cell r="U207">
            <v>0</v>
          </cell>
          <cell r="V207">
            <v>0</v>
          </cell>
          <cell r="W207">
            <v>0</v>
          </cell>
          <cell r="X207">
            <v>0</v>
          </cell>
          <cell r="Y207">
            <v>0</v>
          </cell>
          <cell r="Z207">
            <v>0</v>
          </cell>
        </row>
        <row r="208">
          <cell r="B208">
            <v>0</v>
          </cell>
          <cell r="C208" t="str">
            <v>(EngMab)</v>
          </cell>
          <cell r="D208" t="str">
            <v>EM901</v>
          </cell>
          <cell r="E208">
            <v>0</v>
          </cell>
          <cell r="F208" t="str">
            <v xml:space="preserve">BCMA bi-specific </v>
          </cell>
          <cell r="G208" t="str">
            <v>MM</v>
          </cell>
          <cell r="H208" t="str">
            <v>Trial Initiation</v>
          </cell>
          <cell r="I208">
            <v>0</v>
          </cell>
          <cell r="J208">
            <v>0</v>
          </cell>
          <cell r="K208" t="str">
            <v>Phase I initiation</v>
          </cell>
          <cell r="L208">
            <v>0</v>
          </cell>
          <cell r="M208">
            <v>0</v>
          </cell>
          <cell r="N208">
            <v>0</v>
          </cell>
          <cell r="O208">
            <v>0</v>
          </cell>
          <cell r="P208">
            <v>0</v>
          </cell>
          <cell r="Q208">
            <v>0</v>
          </cell>
          <cell r="R208" t="str">
            <v>2018E</v>
          </cell>
          <cell r="S208">
            <v>0</v>
          </cell>
          <cell r="T208">
            <v>0</v>
          </cell>
          <cell r="U208">
            <v>0</v>
          </cell>
          <cell r="V208">
            <v>0</v>
          </cell>
          <cell r="W208">
            <v>0</v>
          </cell>
          <cell r="X208">
            <v>0</v>
          </cell>
          <cell r="Y208">
            <v>0</v>
          </cell>
          <cell r="Z208">
            <v>0</v>
          </cell>
        </row>
        <row r="209">
          <cell r="B209">
            <v>0</v>
          </cell>
          <cell r="C209" t="str">
            <v>PharmAkea</v>
          </cell>
          <cell r="D209" t="str">
            <v>LOX-L2</v>
          </cell>
          <cell r="E209">
            <v>0</v>
          </cell>
          <cell r="F209" t="str">
            <v>LOXL2 inhibitor</v>
          </cell>
          <cell r="G209" t="str">
            <v>fibrotic diseases</v>
          </cell>
          <cell r="H209" t="str">
            <v>Trial Initiation</v>
          </cell>
          <cell r="I209">
            <v>0</v>
          </cell>
          <cell r="J209">
            <v>0</v>
          </cell>
          <cell r="K209" t="str">
            <v>Phase I initiation</v>
          </cell>
          <cell r="L209">
            <v>0</v>
          </cell>
          <cell r="M209">
            <v>0</v>
          </cell>
          <cell r="N209">
            <v>0</v>
          </cell>
          <cell r="O209">
            <v>0</v>
          </cell>
          <cell r="P209">
            <v>0</v>
          </cell>
          <cell r="Q209">
            <v>0</v>
          </cell>
          <cell r="R209" t="str">
            <v>2018E</v>
          </cell>
          <cell r="S209">
            <v>0</v>
          </cell>
          <cell r="T209">
            <v>0</v>
          </cell>
          <cell r="U209">
            <v>0</v>
          </cell>
          <cell r="V209">
            <v>0</v>
          </cell>
          <cell r="W209">
            <v>0</v>
          </cell>
          <cell r="X209">
            <v>0</v>
          </cell>
          <cell r="Y209">
            <v>0</v>
          </cell>
          <cell r="Z209">
            <v>0</v>
          </cell>
        </row>
        <row r="210">
          <cell r="B210">
            <v>0</v>
          </cell>
          <cell r="C210">
            <v>0</v>
          </cell>
          <cell r="D210" t="str">
            <v>CC-90001</v>
          </cell>
          <cell r="E210">
            <v>0</v>
          </cell>
          <cell r="F210" t="str">
            <v>JNK1 inhibitor</v>
          </cell>
          <cell r="G210" t="str">
            <v>IPF</v>
          </cell>
          <cell r="H210" t="str">
            <v>Trial Initiation</v>
          </cell>
          <cell r="I210">
            <v>0</v>
          </cell>
          <cell r="J210">
            <v>0</v>
          </cell>
          <cell r="K210" t="str">
            <v>Phase I initiation</v>
          </cell>
          <cell r="L210">
            <v>0</v>
          </cell>
          <cell r="M210">
            <v>0</v>
          </cell>
          <cell r="N210">
            <v>0</v>
          </cell>
          <cell r="O210">
            <v>0</v>
          </cell>
          <cell r="P210">
            <v>0</v>
          </cell>
          <cell r="Q210">
            <v>0</v>
          </cell>
          <cell r="R210" t="str">
            <v>2018E</v>
          </cell>
          <cell r="S210">
            <v>0</v>
          </cell>
          <cell r="T210">
            <v>0</v>
          </cell>
          <cell r="U210">
            <v>0</v>
          </cell>
          <cell r="V210">
            <v>0</v>
          </cell>
          <cell r="W210">
            <v>0</v>
          </cell>
          <cell r="X210">
            <v>0</v>
          </cell>
          <cell r="Y210">
            <v>0</v>
          </cell>
          <cell r="Z210">
            <v>0</v>
          </cell>
        </row>
        <row r="211">
          <cell r="B211">
            <v>0</v>
          </cell>
          <cell r="C211">
            <v>0</v>
          </cell>
          <cell r="D211" t="str">
            <v>CC-90002</v>
          </cell>
          <cell r="E211">
            <v>0</v>
          </cell>
          <cell r="F211" t="str">
            <v>CD47 mab</v>
          </cell>
          <cell r="G211" t="str">
            <v xml:space="preserve">AML </v>
          </cell>
          <cell r="H211" t="str">
            <v>Trial Initiation</v>
          </cell>
          <cell r="I211">
            <v>0</v>
          </cell>
          <cell r="J211">
            <v>0</v>
          </cell>
          <cell r="K211" t="str">
            <v>Phase I initiation</v>
          </cell>
          <cell r="L211">
            <v>0</v>
          </cell>
          <cell r="M211">
            <v>0</v>
          </cell>
          <cell r="N211">
            <v>0</v>
          </cell>
          <cell r="O211">
            <v>0</v>
          </cell>
          <cell r="P211">
            <v>0</v>
          </cell>
          <cell r="Q211">
            <v>0</v>
          </cell>
          <cell r="R211" t="str">
            <v>2018E</v>
          </cell>
          <cell r="S211">
            <v>0</v>
          </cell>
          <cell r="T211">
            <v>0</v>
          </cell>
          <cell r="U211">
            <v>0</v>
          </cell>
          <cell r="V211">
            <v>0</v>
          </cell>
          <cell r="W211">
            <v>0</v>
          </cell>
          <cell r="X211">
            <v>0</v>
          </cell>
          <cell r="Y211">
            <v>0</v>
          </cell>
          <cell r="Z211">
            <v>0</v>
          </cell>
        </row>
        <row r="212">
          <cell r="B212">
            <v>0</v>
          </cell>
          <cell r="C212">
            <v>0</v>
          </cell>
          <cell r="D212" t="str">
            <v>CC-95821</v>
          </cell>
          <cell r="E212">
            <v>0</v>
          </cell>
          <cell r="F212" t="str">
            <v>CELMoD</v>
          </cell>
          <cell r="G212" t="str">
            <v>MM</v>
          </cell>
          <cell r="H212" t="str">
            <v>Trial Initiation</v>
          </cell>
          <cell r="I212">
            <v>0</v>
          </cell>
          <cell r="J212">
            <v>0</v>
          </cell>
          <cell r="K212" t="str">
            <v>Phase I initiation</v>
          </cell>
          <cell r="L212">
            <v>0</v>
          </cell>
          <cell r="M212">
            <v>0</v>
          </cell>
          <cell r="N212">
            <v>0</v>
          </cell>
          <cell r="O212">
            <v>0</v>
          </cell>
          <cell r="P212">
            <v>0</v>
          </cell>
          <cell r="Q212">
            <v>0</v>
          </cell>
          <cell r="R212" t="str">
            <v>2018E</v>
          </cell>
          <cell r="S212">
            <v>0</v>
          </cell>
          <cell r="T212">
            <v>0</v>
          </cell>
          <cell r="U212">
            <v>0</v>
          </cell>
          <cell r="V212">
            <v>0</v>
          </cell>
          <cell r="W212">
            <v>0</v>
          </cell>
          <cell r="X212">
            <v>0</v>
          </cell>
          <cell r="Y212">
            <v>0</v>
          </cell>
          <cell r="Z212">
            <v>0</v>
          </cell>
        </row>
      </sheetData>
      <sheetData sheetId="7">
        <row r="2">
          <cell r="B2" t="str">
            <v>Celgene Income Statement</v>
          </cell>
        </row>
      </sheetData>
      <sheetData sheetId="8">
        <row r="24">
          <cell r="C24">
            <v>140.96940080564877</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AM2" t="e">
            <v>#REF!</v>
          </cell>
        </row>
      </sheetData>
      <sheetData sheetId="26">
        <row r="15">
          <cell r="AS15">
            <v>76.000000000000043</v>
          </cell>
        </row>
      </sheetData>
      <sheetData sheetId="27"/>
      <sheetData sheetId="28"/>
      <sheetData sheetId="29"/>
      <sheetData sheetId="30"/>
      <sheetData sheetId="31"/>
      <sheetData sheetId="32"/>
      <sheetData sheetId="33">
        <row r="46">
          <cell r="B46" t="str">
            <v>Plaque-type Psoriasis (PSoR)</v>
          </cell>
        </row>
      </sheetData>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 sheetId="49" refreshError="1"/>
      <sheetData sheetId="50" refreshError="1"/>
      <sheetData sheetId="51" refreshError="1"/>
      <sheetData sheetId="52" refreshError="1"/>
      <sheetData sheetId="53"/>
      <sheetData sheetId="54"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CHANGES"/>
      <sheetName val="BlueMatrix - HealthCare"/>
      <sheetName val="Cover"/>
      <sheetName val="Model"/>
      <sheetName val="Milestones"/>
      <sheetName val="DCF"/>
      <sheetName val="DCF 0 TV"/>
      <sheetName val="Handout Tables"/>
      <sheetName val="Earnings Snapshot"/>
      <sheetName val="Variance Table"/>
      <sheetName val="Guidance"/>
      <sheetName val="Pipeline"/>
      <sheetName val="Biosimilars"/>
      <sheetName val="Aducanumab"/>
      <sheetName val="SMA"/>
      <sheetName val="Multiple Sclerosis US"/>
      <sheetName val="Multiple Sclerosis ROW"/>
      <sheetName val="Tysabri Crohn's"/>
      <sheetName val="Rituxan_Gazyva US"/>
      <sheetName val="Fampridine"/>
      <sheetName val="RocheRituxanRoyalties"/>
      <sheetName val="Tysabri P&amp;L"/>
      <sheetName val="Raxatrigine"/>
      <sheetName val="ALZH"/>
      <sheetName val="OLD Rituxan US"/>
      <sheetName val="Ty Patient-PML"/>
      <sheetName val="Amevive"/>
      <sheetName val="IP Summary"/>
      <sheetName val="10K IP text"/>
      <sheetName val="Opicinumab (LINGO) MS"/>
      <sheetName val="LINGO Glaucoma"/>
      <sheetName val="Amiselimod - UC"/>
      <sheetName val="Amiselimod - Crohn's"/>
      <sheetName val="Hemophilia"/>
      <sheetName val="Takeout scenarios"/>
      <sheetName val="FY16 guidance"/>
      <sheetName val="Aducanumab Take out"/>
      <sheetName val="NPV w TV"/>
      <sheetName val="NPV 0 TV"/>
      <sheetName val="New Numbers vs. old"/>
      <sheetName val="LINGO MS"/>
      <sheetName val="SMA (Use This)"/>
      <sheetName val="Handout"/>
      <sheetName val="Sheet2"/>
      <sheetName val="Sheet1"/>
      <sheetName val="Sheet3"/>
    </sheetNames>
    <sheetDataSet>
      <sheetData sheetId="0"/>
      <sheetData sheetId="1"/>
      <sheetData sheetId="2"/>
      <sheetData sheetId="3"/>
      <sheetData sheetId="4"/>
      <sheetData sheetId="5">
        <row r="8">
          <cell r="C8" t="str">
            <v>Outperform</v>
          </cell>
        </row>
      </sheetData>
      <sheetData sheetId="6"/>
      <sheetData sheetId="7">
        <row r="2">
          <cell r="B2" t="str">
            <v>Biogen</v>
          </cell>
        </row>
      </sheetData>
      <sheetData sheetId="8">
        <row r="1">
          <cell r="A1"/>
          <cell r="B1"/>
        </row>
        <row r="2">
          <cell r="A2"/>
          <cell r="B2"/>
        </row>
        <row r="3">
          <cell r="A3"/>
          <cell r="B3"/>
          <cell r="C3"/>
          <cell r="D3"/>
        </row>
        <row r="4">
          <cell r="A4"/>
          <cell r="B4"/>
          <cell r="C4" t="str">
            <v>Key Milestones for Biogen's Clinical Programs</v>
          </cell>
          <cell r="D4"/>
          <cell r="E4"/>
          <cell r="F4"/>
          <cell r="G4"/>
        </row>
        <row r="5">
          <cell r="A5"/>
          <cell r="B5"/>
          <cell r="C5" t="str">
            <v>DRUG</v>
          </cell>
          <cell r="D5" t="str">
            <v>MOA</v>
          </cell>
          <cell r="E5" t="str">
            <v>DISEASE</v>
          </cell>
          <cell r="F5" t="str">
            <v>EVENT TYPE MILESTONE</v>
          </cell>
          <cell r="G5"/>
          <cell r="H5" t="str">
            <v>NOTES</v>
          </cell>
          <cell r="I5" t="str">
            <v>ESTIMATED TIMELINE</v>
          </cell>
          <cell r="J5"/>
          <cell r="K5"/>
          <cell r="L5"/>
          <cell r="M5"/>
          <cell r="N5"/>
          <cell r="O5"/>
          <cell r="P5"/>
          <cell r="Q5"/>
          <cell r="R5"/>
          <cell r="S5" t="str">
            <v>TIMING</v>
          </cell>
        </row>
        <row r="6">
          <cell r="A6"/>
          <cell r="B6"/>
          <cell r="C6"/>
          <cell r="D6"/>
          <cell r="E6"/>
          <cell r="F6"/>
          <cell r="G6"/>
          <cell r="H6"/>
          <cell r="I6">
            <v>2018</v>
          </cell>
          <cell r="J6"/>
          <cell r="K6"/>
          <cell r="L6"/>
          <cell r="M6">
            <v>2019</v>
          </cell>
          <cell r="N6"/>
          <cell r="O6">
            <v>2020</v>
          </cell>
          <cell r="P6" t="str">
            <v>2021+</v>
          </cell>
          <cell r="Q6"/>
          <cell r="R6"/>
          <cell r="S6"/>
          <cell r="T6"/>
          <cell r="U6"/>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cell r="BP6"/>
          <cell r="BQ6"/>
          <cell r="BR6"/>
          <cell r="BS6"/>
          <cell r="BT6"/>
          <cell r="BU6"/>
          <cell r="BV6"/>
          <cell r="BW6"/>
          <cell r="BX6"/>
          <cell r="BY6"/>
          <cell r="BZ6"/>
          <cell r="CA6"/>
          <cell r="CB6"/>
          <cell r="CC6"/>
          <cell r="CD6"/>
          <cell r="CE6"/>
          <cell r="CF6"/>
          <cell r="CG6"/>
          <cell r="CH6"/>
          <cell r="CI6"/>
          <cell r="CJ6"/>
          <cell r="CK6"/>
          <cell r="CL6"/>
          <cell r="CM6"/>
          <cell r="CN6"/>
          <cell r="CO6"/>
          <cell r="CP6"/>
          <cell r="CQ6"/>
          <cell r="CR6"/>
          <cell r="CS6"/>
          <cell r="CT6"/>
          <cell r="CU6"/>
          <cell r="CV6"/>
          <cell r="CW6"/>
          <cell r="CX6"/>
          <cell r="CY6"/>
          <cell r="CZ6"/>
          <cell r="DA6"/>
          <cell r="DB6"/>
          <cell r="DC6"/>
          <cell r="DD6"/>
          <cell r="DE6"/>
          <cell r="DF6"/>
          <cell r="DG6"/>
          <cell r="DH6"/>
          <cell r="DI6"/>
          <cell r="DJ6"/>
          <cell r="DK6"/>
          <cell r="DL6"/>
          <cell r="DM6"/>
          <cell r="DN6"/>
          <cell r="DO6"/>
          <cell r="DP6"/>
          <cell r="DQ6"/>
          <cell r="DR6"/>
          <cell r="DS6"/>
          <cell r="DT6"/>
          <cell r="DU6"/>
          <cell r="DV6"/>
          <cell r="DW6"/>
          <cell r="DX6"/>
          <cell r="DY6"/>
          <cell r="DZ6"/>
          <cell r="EA6"/>
          <cell r="EB6"/>
          <cell r="EC6"/>
          <cell r="ED6"/>
          <cell r="EE6"/>
          <cell r="EF6"/>
          <cell r="EG6"/>
          <cell r="EH6"/>
          <cell r="EI6"/>
          <cell r="EJ6"/>
          <cell r="EK6"/>
          <cell r="EL6"/>
          <cell r="EM6"/>
          <cell r="EN6"/>
          <cell r="EO6"/>
          <cell r="EP6"/>
          <cell r="EQ6"/>
          <cell r="ER6"/>
          <cell r="ES6"/>
          <cell r="ET6"/>
          <cell r="EU6"/>
          <cell r="EV6"/>
          <cell r="EW6"/>
          <cell r="EX6"/>
          <cell r="EY6"/>
          <cell r="EZ6"/>
          <cell r="FA6"/>
          <cell r="FB6"/>
          <cell r="FC6"/>
          <cell r="FD6"/>
          <cell r="FE6"/>
          <cell r="FF6"/>
          <cell r="FG6"/>
          <cell r="FH6"/>
          <cell r="FI6"/>
          <cell r="FJ6"/>
          <cell r="FK6"/>
          <cell r="FL6"/>
          <cell r="FM6"/>
          <cell r="FN6"/>
          <cell r="FO6"/>
          <cell r="FP6"/>
          <cell r="FQ6"/>
          <cell r="FR6"/>
          <cell r="FS6"/>
          <cell r="FT6"/>
          <cell r="FU6"/>
          <cell r="FV6"/>
          <cell r="FW6"/>
          <cell r="FX6"/>
          <cell r="FY6"/>
          <cell r="FZ6"/>
          <cell r="GA6"/>
          <cell r="GB6"/>
          <cell r="GC6"/>
          <cell r="GD6"/>
          <cell r="GE6"/>
          <cell r="GF6"/>
          <cell r="GG6"/>
          <cell r="GH6"/>
          <cell r="GI6"/>
          <cell r="GJ6"/>
          <cell r="GK6"/>
          <cell r="GL6"/>
          <cell r="GM6"/>
          <cell r="GN6"/>
          <cell r="GO6"/>
          <cell r="GP6"/>
          <cell r="GQ6"/>
          <cell r="GR6"/>
          <cell r="GS6"/>
          <cell r="GT6"/>
          <cell r="GU6"/>
          <cell r="GV6"/>
          <cell r="GW6"/>
          <cell r="GX6"/>
          <cell r="GY6"/>
          <cell r="GZ6"/>
          <cell r="HA6"/>
          <cell r="HB6"/>
          <cell r="HC6"/>
          <cell r="HD6"/>
          <cell r="HE6"/>
          <cell r="HF6"/>
          <cell r="HG6"/>
          <cell r="HH6"/>
          <cell r="HI6"/>
          <cell r="HJ6"/>
          <cell r="HK6"/>
          <cell r="HL6"/>
          <cell r="HM6"/>
          <cell r="HN6"/>
          <cell r="HO6"/>
          <cell r="HP6"/>
          <cell r="HQ6"/>
          <cell r="HR6"/>
          <cell r="HS6"/>
          <cell r="HT6"/>
          <cell r="HU6"/>
          <cell r="HV6"/>
          <cell r="HW6"/>
          <cell r="HX6"/>
          <cell r="HY6"/>
          <cell r="HZ6"/>
          <cell r="IA6"/>
          <cell r="IB6"/>
          <cell r="IC6"/>
          <cell r="ID6"/>
          <cell r="IE6"/>
          <cell r="IF6"/>
          <cell r="IG6"/>
          <cell r="IH6"/>
          <cell r="II6"/>
          <cell r="IJ6"/>
          <cell r="IK6"/>
          <cell r="IL6"/>
          <cell r="IM6"/>
          <cell r="IN6"/>
          <cell r="IO6"/>
          <cell r="IP6"/>
          <cell r="IQ6"/>
          <cell r="IR6"/>
          <cell r="IS6"/>
          <cell r="IT6"/>
          <cell r="IU6"/>
          <cell r="IV6"/>
          <cell r="IW6"/>
          <cell r="IX6"/>
          <cell r="IY6"/>
          <cell r="IZ6"/>
          <cell r="JA6"/>
          <cell r="JB6"/>
          <cell r="JC6"/>
          <cell r="JD6"/>
          <cell r="JE6"/>
          <cell r="JF6"/>
          <cell r="JG6"/>
          <cell r="JH6"/>
          <cell r="JI6"/>
          <cell r="JJ6"/>
          <cell r="JK6"/>
          <cell r="JL6"/>
          <cell r="JM6"/>
          <cell r="JN6"/>
          <cell r="JO6"/>
          <cell r="JP6"/>
          <cell r="JQ6"/>
          <cell r="JR6"/>
          <cell r="JS6"/>
          <cell r="JT6"/>
          <cell r="JU6"/>
          <cell r="JV6"/>
          <cell r="JW6"/>
          <cell r="JX6"/>
          <cell r="JY6"/>
          <cell r="JZ6"/>
          <cell r="KA6"/>
          <cell r="KB6"/>
          <cell r="KC6"/>
          <cell r="KD6"/>
          <cell r="KE6"/>
          <cell r="KF6"/>
          <cell r="KG6"/>
          <cell r="KH6"/>
          <cell r="KI6"/>
          <cell r="KJ6"/>
          <cell r="KK6"/>
          <cell r="KL6"/>
          <cell r="KM6"/>
          <cell r="KN6"/>
          <cell r="KO6"/>
          <cell r="KP6"/>
          <cell r="KQ6"/>
          <cell r="KR6"/>
          <cell r="KS6"/>
          <cell r="KT6"/>
          <cell r="KU6"/>
          <cell r="KV6"/>
          <cell r="KW6"/>
          <cell r="KX6"/>
          <cell r="KY6"/>
          <cell r="KZ6"/>
          <cell r="LA6"/>
          <cell r="LB6"/>
          <cell r="LC6"/>
          <cell r="LD6"/>
          <cell r="LE6"/>
          <cell r="LF6"/>
          <cell r="LG6"/>
          <cell r="LH6"/>
          <cell r="LI6"/>
          <cell r="LJ6"/>
          <cell r="LK6"/>
          <cell r="LL6"/>
          <cell r="LM6"/>
          <cell r="LN6"/>
          <cell r="LO6"/>
          <cell r="LP6"/>
          <cell r="LQ6"/>
          <cell r="LR6"/>
          <cell r="LS6"/>
          <cell r="LT6"/>
          <cell r="LU6"/>
          <cell r="LV6"/>
          <cell r="LW6"/>
          <cell r="LX6"/>
          <cell r="LY6"/>
          <cell r="LZ6"/>
          <cell r="MA6"/>
          <cell r="MB6"/>
          <cell r="MC6"/>
          <cell r="MD6"/>
          <cell r="ME6"/>
          <cell r="MF6"/>
          <cell r="MG6"/>
          <cell r="MH6"/>
          <cell r="MI6"/>
          <cell r="MJ6"/>
          <cell r="MK6"/>
          <cell r="ML6"/>
          <cell r="MM6"/>
          <cell r="MN6"/>
          <cell r="MO6"/>
          <cell r="MP6"/>
          <cell r="MQ6"/>
          <cell r="MR6"/>
          <cell r="MS6"/>
          <cell r="MT6"/>
          <cell r="MU6"/>
          <cell r="MV6"/>
          <cell r="MW6"/>
          <cell r="MX6"/>
          <cell r="MY6"/>
          <cell r="MZ6"/>
          <cell r="NA6"/>
          <cell r="NB6"/>
          <cell r="NC6"/>
          <cell r="ND6"/>
          <cell r="NE6"/>
          <cell r="NF6"/>
          <cell r="NG6"/>
          <cell r="NH6"/>
          <cell r="NI6"/>
          <cell r="NJ6"/>
          <cell r="NK6"/>
          <cell r="NL6"/>
          <cell r="NM6"/>
          <cell r="NN6"/>
          <cell r="NO6"/>
          <cell r="NP6"/>
          <cell r="NQ6"/>
          <cell r="NR6"/>
          <cell r="NS6"/>
          <cell r="NT6"/>
          <cell r="NU6"/>
          <cell r="NV6"/>
          <cell r="NW6"/>
          <cell r="NX6"/>
          <cell r="NY6"/>
          <cell r="NZ6"/>
          <cell r="OA6"/>
          <cell r="OB6"/>
          <cell r="OC6"/>
          <cell r="OD6"/>
          <cell r="OE6"/>
          <cell r="OF6"/>
          <cell r="OG6"/>
          <cell r="OH6"/>
          <cell r="OI6"/>
          <cell r="OJ6"/>
          <cell r="OK6"/>
          <cell r="OL6"/>
          <cell r="OM6"/>
          <cell r="ON6"/>
          <cell r="OO6"/>
          <cell r="OP6"/>
          <cell r="OQ6"/>
          <cell r="OR6"/>
          <cell r="OS6"/>
          <cell r="OT6"/>
          <cell r="OU6"/>
          <cell r="OV6"/>
          <cell r="OW6"/>
          <cell r="OX6"/>
          <cell r="OY6"/>
          <cell r="OZ6"/>
          <cell r="PA6"/>
          <cell r="PB6"/>
          <cell r="PC6"/>
          <cell r="PD6"/>
          <cell r="PE6"/>
          <cell r="PF6"/>
          <cell r="PG6"/>
          <cell r="PH6"/>
          <cell r="PI6"/>
          <cell r="PJ6"/>
          <cell r="PK6"/>
          <cell r="PL6"/>
          <cell r="PM6"/>
          <cell r="PN6"/>
          <cell r="PO6"/>
          <cell r="PP6"/>
          <cell r="PQ6"/>
          <cell r="PR6"/>
          <cell r="PS6"/>
          <cell r="PT6"/>
          <cell r="PU6"/>
          <cell r="PV6"/>
          <cell r="PW6"/>
          <cell r="PX6"/>
          <cell r="PY6"/>
          <cell r="PZ6"/>
          <cell r="QA6"/>
          <cell r="QB6"/>
          <cell r="QC6"/>
          <cell r="QD6"/>
          <cell r="QE6"/>
          <cell r="QF6"/>
          <cell r="QG6"/>
          <cell r="QH6"/>
          <cell r="QI6"/>
          <cell r="QJ6"/>
          <cell r="QK6"/>
          <cell r="QL6"/>
          <cell r="QM6"/>
          <cell r="QN6"/>
          <cell r="QO6"/>
          <cell r="QP6"/>
          <cell r="QQ6"/>
          <cell r="QR6"/>
          <cell r="QS6"/>
          <cell r="QT6"/>
          <cell r="QU6"/>
          <cell r="QV6"/>
          <cell r="QW6"/>
          <cell r="QX6"/>
          <cell r="QY6"/>
          <cell r="QZ6"/>
          <cell r="RA6"/>
          <cell r="RB6"/>
          <cell r="RC6"/>
          <cell r="RD6"/>
          <cell r="RE6"/>
          <cell r="RF6"/>
          <cell r="RG6"/>
          <cell r="RH6"/>
          <cell r="RI6"/>
          <cell r="RJ6"/>
          <cell r="RK6"/>
          <cell r="RL6"/>
          <cell r="RM6"/>
          <cell r="RN6"/>
          <cell r="RO6"/>
          <cell r="RP6"/>
          <cell r="RQ6"/>
          <cell r="RR6"/>
          <cell r="RS6"/>
          <cell r="RT6"/>
          <cell r="RU6"/>
          <cell r="RV6"/>
          <cell r="RW6"/>
          <cell r="RX6"/>
          <cell r="RY6"/>
          <cell r="RZ6"/>
          <cell r="SA6"/>
          <cell r="SB6"/>
          <cell r="SC6"/>
          <cell r="SD6"/>
          <cell r="SE6"/>
          <cell r="SF6"/>
          <cell r="SG6"/>
          <cell r="SH6"/>
          <cell r="SI6"/>
          <cell r="SJ6"/>
          <cell r="SK6"/>
          <cell r="SL6"/>
          <cell r="SM6"/>
          <cell r="SN6"/>
          <cell r="SO6"/>
          <cell r="SP6"/>
          <cell r="SQ6"/>
          <cell r="SR6"/>
          <cell r="SS6"/>
          <cell r="ST6"/>
          <cell r="SU6"/>
          <cell r="SV6"/>
          <cell r="SW6"/>
          <cell r="SX6"/>
          <cell r="SY6"/>
          <cell r="SZ6"/>
          <cell r="TA6"/>
          <cell r="TB6"/>
          <cell r="TC6"/>
          <cell r="TD6"/>
          <cell r="TE6"/>
          <cell r="TF6"/>
          <cell r="TG6"/>
          <cell r="TH6"/>
          <cell r="TI6"/>
          <cell r="TJ6"/>
          <cell r="TK6"/>
          <cell r="TL6"/>
          <cell r="TM6"/>
          <cell r="TN6"/>
          <cell r="TO6"/>
          <cell r="TP6"/>
          <cell r="TQ6"/>
          <cell r="TR6"/>
          <cell r="TS6"/>
          <cell r="TT6"/>
          <cell r="TU6"/>
          <cell r="TV6"/>
          <cell r="TW6"/>
          <cell r="TX6"/>
          <cell r="TY6"/>
          <cell r="TZ6"/>
          <cell r="UA6"/>
          <cell r="UB6"/>
          <cell r="UC6"/>
          <cell r="UD6"/>
          <cell r="UE6"/>
          <cell r="UF6"/>
          <cell r="UG6"/>
          <cell r="UH6"/>
          <cell r="UI6"/>
          <cell r="UJ6"/>
          <cell r="UK6"/>
          <cell r="UL6"/>
          <cell r="UM6"/>
          <cell r="UN6"/>
          <cell r="UO6"/>
          <cell r="UP6"/>
          <cell r="UQ6"/>
          <cell r="UR6"/>
          <cell r="US6"/>
          <cell r="UT6"/>
          <cell r="UU6"/>
          <cell r="UV6"/>
          <cell r="UW6"/>
          <cell r="UX6"/>
          <cell r="UY6"/>
          <cell r="UZ6"/>
          <cell r="VA6"/>
          <cell r="VB6"/>
          <cell r="VC6"/>
          <cell r="VD6"/>
          <cell r="VE6"/>
          <cell r="VF6"/>
          <cell r="VG6"/>
          <cell r="VH6"/>
          <cell r="VI6"/>
          <cell r="VJ6"/>
          <cell r="VK6"/>
          <cell r="VL6"/>
          <cell r="VM6"/>
          <cell r="VN6"/>
          <cell r="VO6"/>
          <cell r="VP6"/>
          <cell r="VQ6"/>
          <cell r="VR6"/>
          <cell r="VS6"/>
          <cell r="VT6"/>
          <cell r="VU6"/>
          <cell r="VV6"/>
          <cell r="VW6"/>
          <cell r="VX6"/>
          <cell r="VY6"/>
          <cell r="VZ6"/>
          <cell r="WA6"/>
          <cell r="WB6"/>
          <cell r="WC6"/>
          <cell r="WD6"/>
          <cell r="WE6"/>
          <cell r="WF6"/>
          <cell r="WG6"/>
          <cell r="WH6"/>
          <cell r="WI6"/>
          <cell r="WJ6"/>
          <cell r="WK6"/>
          <cell r="WL6"/>
          <cell r="WM6"/>
          <cell r="WN6"/>
          <cell r="WO6"/>
          <cell r="WP6"/>
          <cell r="WQ6"/>
          <cell r="WR6"/>
          <cell r="WS6"/>
          <cell r="WT6"/>
          <cell r="WU6"/>
          <cell r="WV6"/>
          <cell r="WW6"/>
          <cell r="WX6"/>
          <cell r="WY6"/>
          <cell r="WZ6"/>
          <cell r="XA6"/>
          <cell r="XB6"/>
          <cell r="XC6"/>
          <cell r="XD6"/>
          <cell r="XE6"/>
          <cell r="XF6"/>
          <cell r="XG6"/>
          <cell r="XH6"/>
          <cell r="XI6"/>
          <cell r="XJ6"/>
          <cell r="XK6"/>
          <cell r="XL6"/>
          <cell r="XM6"/>
          <cell r="XN6"/>
          <cell r="XO6"/>
          <cell r="XP6"/>
          <cell r="XQ6"/>
          <cell r="XR6"/>
          <cell r="XS6"/>
          <cell r="XT6"/>
          <cell r="XU6"/>
          <cell r="XV6"/>
          <cell r="XW6"/>
          <cell r="XX6"/>
          <cell r="XY6"/>
          <cell r="XZ6"/>
          <cell r="YA6"/>
          <cell r="YB6"/>
          <cell r="YC6"/>
          <cell r="YD6"/>
          <cell r="YE6"/>
          <cell r="YF6"/>
          <cell r="YG6"/>
          <cell r="YH6"/>
          <cell r="YI6"/>
          <cell r="YJ6"/>
          <cell r="YK6"/>
          <cell r="YL6"/>
          <cell r="YM6"/>
          <cell r="YN6"/>
          <cell r="YO6"/>
          <cell r="YP6"/>
          <cell r="YQ6"/>
          <cell r="YR6"/>
          <cell r="YS6"/>
          <cell r="YT6"/>
          <cell r="YU6"/>
          <cell r="YV6"/>
          <cell r="YW6"/>
          <cell r="YX6"/>
          <cell r="YY6"/>
          <cell r="YZ6"/>
          <cell r="ZA6"/>
          <cell r="ZB6"/>
          <cell r="ZC6"/>
          <cell r="ZD6"/>
          <cell r="ZE6"/>
          <cell r="ZF6"/>
          <cell r="ZG6"/>
          <cell r="ZH6"/>
          <cell r="ZI6"/>
          <cell r="ZJ6"/>
          <cell r="ZK6"/>
          <cell r="ZL6"/>
          <cell r="ZM6"/>
          <cell r="ZN6"/>
          <cell r="ZO6"/>
          <cell r="ZP6"/>
          <cell r="ZQ6"/>
          <cell r="ZR6"/>
          <cell r="ZS6"/>
          <cell r="ZT6"/>
          <cell r="ZU6"/>
          <cell r="ZV6"/>
          <cell r="ZW6"/>
          <cell r="ZX6"/>
          <cell r="ZY6"/>
          <cell r="ZZ6"/>
          <cell r="AAA6"/>
          <cell r="AAB6"/>
          <cell r="AAC6"/>
          <cell r="AAD6"/>
          <cell r="AAE6"/>
          <cell r="AAF6"/>
          <cell r="AAG6"/>
          <cell r="AAH6"/>
          <cell r="AAI6"/>
          <cell r="AAJ6"/>
          <cell r="AAK6"/>
          <cell r="AAL6"/>
          <cell r="AAM6"/>
          <cell r="AAN6"/>
          <cell r="AAO6"/>
          <cell r="AAP6"/>
          <cell r="AAQ6"/>
          <cell r="AAR6"/>
          <cell r="AAS6"/>
          <cell r="AAT6"/>
          <cell r="AAU6"/>
          <cell r="AAV6"/>
          <cell r="AAW6"/>
          <cell r="AAX6"/>
          <cell r="AAY6"/>
          <cell r="AAZ6"/>
          <cell r="ABA6"/>
          <cell r="ABB6"/>
          <cell r="ABC6"/>
          <cell r="ABD6"/>
          <cell r="ABE6"/>
          <cell r="ABF6"/>
          <cell r="ABG6"/>
          <cell r="ABH6"/>
          <cell r="ABI6"/>
          <cell r="ABJ6"/>
          <cell r="ABK6"/>
          <cell r="ABL6"/>
          <cell r="ABM6"/>
          <cell r="ABN6"/>
          <cell r="ABO6"/>
          <cell r="ABP6"/>
          <cell r="ABQ6"/>
          <cell r="ABR6"/>
          <cell r="ABS6"/>
          <cell r="ABT6"/>
          <cell r="ABU6"/>
          <cell r="ABV6"/>
          <cell r="ABW6"/>
          <cell r="ABX6"/>
          <cell r="ABY6"/>
          <cell r="ABZ6"/>
          <cell r="ACA6"/>
          <cell r="ACB6"/>
          <cell r="ACC6"/>
          <cell r="ACD6"/>
          <cell r="ACE6"/>
          <cell r="ACF6"/>
          <cell r="ACG6"/>
          <cell r="ACH6"/>
          <cell r="ACI6"/>
          <cell r="ACJ6"/>
          <cell r="ACK6"/>
          <cell r="ACL6"/>
          <cell r="ACM6"/>
          <cell r="ACN6"/>
          <cell r="ACO6"/>
          <cell r="ACP6"/>
          <cell r="ACQ6"/>
          <cell r="ACR6"/>
          <cell r="ACS6"/>
          <cell r="ACT6"/>
          <cell r="ACU6"/>
          <cell r="ACV6"/>
          <cell r="ACW6"/>
          <cell r="ACX6"/>
          <cell r="ACY6"/>
          <cell r="ACZ6"/>
          <cell r="ADA6"/>
          <cell r="ADB6"/>
          <cell r="ADC6"/>
          <cell r="ADD6"/>
          <cell r="ADE6"/>
          <cell r="ADF6"/>
          <cell r="ADG6"/>
          <cell r="ADH6"/>
          <cell r="ADI6"/>
          <cell r="ADJ6"/>
          <cell r="ADK6"/>
          <cell r="ADL6"/>
          <cell r="ADM6"/>
          <cell r="ADN6"/>
          <cell r="ADO6"/>
          <cell r="ADP6"/>
          <cell r="ADQ6"/>
          <cell r="ADR6"/>
          <cell r="ADS6"/>
          <cell r="ADT6"/>
          <cell r="ADU6"/>
          <cell r="ADV6"/>
          <cell r="ADW6"/>
          <cell r="ADX6"/>
          <cell r="ADY6"/>
          <cell r="ADZ6"/>
          <cell r="AEA6"/>
          <cell r="AEB6"/>
          <cell r="AEC6"/>
          <cell r="AED6"/>
          <cell r="AEE6"/>
          <cell r="AEF6"/>
          <cell r="AEG6"/>
          <cell r="AEH6"/>
          <cell r="AEI6"/>
          <cell r="AEJ6"/>
          <cell r="AEK6"/>
          <cell r="AEL6"/>
          <cell r="AEM6"/>
          <cell r="AEN6"/>
          <cell r="AEO6"/>
          <cell r="AEP6"/>
          <cell r="AEQ6"/>
          <cell r="AER6"/>
          <cell r="AES6"/>
          <cell r="AET6"/>
          <cell r="AEU6"/>
          <cell r="AEV6"/>
          <cell r="AEW6"/>
          <cell r="AEX6"/>
          <cell r="AEY6"/>
          <cell r="AEZ6"/>
          <cell r="AFA6"/>
          <cell r="AFB6"/>
          <cell r="AFC6"/>
          <cell r="AFD6"/>
          <cell r="AFE6"/>
          <cell r="AFF6"/>
          <cell r="AFG6"/>
          <cell r="AFH6"/>
          <cell r="AFI6"/>
          <cell r="AFJ6"/>
          <cell r="AFK6"/>
          <cell r="AFL6"/>
          <cell r="AFM6"/>
          <cell r="AFN6"/>
          <cell r="AFO6"/>
          <cell r="AFP6"/>
          <cell r="AFQ6"/>
          <cell r="AFR6"/>
          <cell r="AFS6"/>
          <cell r="AFT6"/>
          <cell r="AFU6"/>
          <cell r="AFV6"/>
          <cell r="AFW6"/>
          <cell r="AFX6"/>
          <cell r="AFY6"/>
          <cell r="AFZ6"/>
          <cell r="AGA6"/>
          <cell r="AGB6"/>
          <cell r="AGC6"/>
          <cell r="AGD6"/>
          <cell r="AGE6"/>
          <cell r="AGF6"/>
          <cell r="AGG6"/>
          <cell r="AGH6"/>
          <cell r="AGI6"/>
          <cell r="AGJ6"/>
          <cell r="AGK6"/>
          <cell r="AGL6"/>
          <cell r="AGM6"/>
          <cell r="AGN6"/>
          <cell r="AGO6"/>
          <cell r="AGP6"/>
          <cell r="AGQ6"/>
          <cell r="AGR6"/>
          <cell r="AGS6"/>
          <cell r="AGT6"/>
          <cell r="AGU6"/>
          <cell r="AGV6"/>
          <cell r="AGW6"/>
          <cell r="AGX6"/>
          <cell r="AGY6"/>
          <cell r="AGZ6"/>
          <cell r="AHA6"/>
          <cell r="AHB6"/>
          <cell r="AHC6"/>
          <cell r="AHD6"/>
          <cell r="AHE6"/>
          <cell r="AHF6"/>
          <cell r="AHG6"/>
          <cell r="AHH6"/>
          <cell r="AHI6"/>
          <cell r="AHJ6"/>
          <cell r="AHK6"/>
          <cell r="AHL6"/>
          <cell r="AHM6"/>
          <cell r="AHN6"/>
          <cell r="AHO6"/>
          <cell r="AHP6"/>
          <cell r="AHQ6"/>
          <cell r="AHR6"/>
          <cell r="AHS6"/>
          <cell r="AHT6"/>
          <cell r="AHU6"/>
          <cell r="AHV6"/>
          <cell r="AHW6"/>
          <cell r="AHX6"/>
          <cell r="AHY6"/>
          <cell r="AHZ6"/>
          <cell r="AIA6"/>
          <cell r="AIB6"/>
          <cell r="AIC6"/>
          <cell r="AID6"/>
          <cell r="AIE6"/>
          <cell r="AIF6"/>
          <cell r="AIG6"/>
          <cell r="AIH6"/>
          <cell r="AII6"/>
          <cell r="AIJ6"/>
          <cell r="AIK6"/>
          <cell r="AIL6"/>
          <cell r="AIM6"/>
          <cell r="AIN6"/>
          <cell r="AIO6"/>
          <cell r="AIP6"/>
          <cell r="AIQ6"/>
          <cell r="AIR6"/>
          <cell r="AIS6"/>
          <cell r="AIT6"/>
          <cell r="AIU6"/>
          <cell r="AIV6"/>
          <cell r="AIW6"/>
          <cell r="AIX6"/>
          <cell r="AIY6"/>
          <cell r="AIZ6"/>
          <cell r="AJA6"/>
          <cell r="AJB6"/>
          <cell r="AJC6"/>
          <cell r="AJD6"/>
          <cell r="AJE6"/>
          <cell r="AJF6"/>
          <cell r="AJG6"/>
          <cell r="AJH6"/>
          <cell r="AJI6"/>
          <cell r="AJJ6"/>
          <cell r="AJK6"/>
          <cell r="AJL6"/>
          <cell r="AJM6"/>
          <cell r="AJN6"/>
          <cell r="AJO6"/>
          <cell r="AJP6"/>
          <cell r="AJQ6"/>
          <cell r="AJR6"/>
          <cell r="AJS6"/>
          <cell r="AJT6"/>
          <cell r="AJU6"/>
          <cell r="AJV6"/>
          <cell r="AJW6"/>
          <cell r="AJX6"/>
          <cell r="AJY6"/>
          <cell r="AJZ6"/>
          <cell r="AKA6"/>
          <cell r="AKB6"/>
          <cell r="AKC6"/>
          <cell r="AKD6"/>
          <cell r="AKE6"/>
          <cell r="AKF6"/>
          <cell r="AKG6"/>
          <cell r="AKH6"/>
          <cell r="AKI6"/>
          <cell r="AKJ6"/>
          <cell r="AKK6"/>
          <cell r="AKL6"/>
          <cell r="AKM6"/>
          <cell r="AKN6"/>
          <cell r="AKO6"/>
          <cell r="AKP6"/>
          <cell r="AKQ6"/>
          <cell r="AKR6"/>
          <cell r="AKS6"/>
          <cell r="AKT6"/>
          <cell r="AKU6"/>
          <cell r="AKV6"/>
          <cell r="AKW6"/>
          <cell r="AKX6"/>
          <cell r="AKY6"/>
          <cell r="AKZ6"/>
          <cell r="ALA6"/>
          <cell r="ALB6"/>
          <cell r="ALC6"/>
          <cell r="ALD6"/>
          <cell r="ALE6"/>
          <cell r="ALF6"/>
          <cell r="ALG6"/>
          <cell r="ALH6"/>
          <cell r="ALI6"/>
          <cell r="ALJ6"/>
          <cell r="ALK6"/>
          <cell r="ALL6"/>
          <cell r="ALM6"/>
          <cell r="ALN6"/>
          <cell r="ALO6"/>
          <cell r="ALP6"/>
          <cell r="ALQ6"/>
          <cell r="ALR6"/>
          <cell r="ALS6"/>
          <cell r="ALT6"/>
          <cell r="ALU6"/>
          <cell r="ALV6"/>
          <cell r="ALW6"/>
          <cell r="ALX6"/>
          <cell r="ALY6"/>
          <cell r="ALZ6"/>
          <cell r="AMA6"/>
          <cell r="AMB6"/>
          <cell r="AMC6"/>
          <cell r="AMD6"/>
          <cell r="AME6"/>
          <cell r="AMF6"/>
          <cell r="AMG6"/>
          <cell r="AMH6"/>
          <cell r="AMI6"/>
          <cell r="AMJ6"/>
          <cell r="AMK6"/>
          <cell r="AML6"/>
          <cell r="AMM6"/>
          <cell r="AMN6"/>
          <cell r="AMO6"/>
          <cell r="AMP6"/>
          <cell r="AMQ6"/>
          <cell r="AMR6"/>
          <cell r="AMS6"/>
          <cell r="AMT6"/>
          <cell r="AMU6"/>
          <cell r="AMV6"/>
          <cell r="AMW6"/>
          <cell r="AMX6"/>
          <cell r="AMY6"/>
          <cell r="AMZ6"/>
          <cell r="ANA6"/>
          <cell r="ANB6"/>
          <cell r="ANC6"/>
          <cell r="AND6"/>
          <cell r="ANE6"/>
          <cell r="ANF6"/>
          <cell r="ANG6"/>
          <cell r="ANH6"/>
          <cell r="ANI6"/>
          <cell r="ANJ6"/>
          <cell r="ANK6"/>
          <cell r="ANL6"/>
          <cell r="ANM6"/>
          <cell r="ANN6"/>
          <cell r="ANO6"/>
          <cell r="ANP6"/>
          <cell r="ANQ6"/>
          <cell r="ANR6"/>
          <cell r="ANS6"/>
          <cell r="ANT6"/>
          <cell r="ANU6"/>
          <cell r="ANV6"/>
          <cell r="ANW6"/>
          <cell r="ANX6"/>
          <cell r="ANY6"/>
          <cell r="ANZ6"/>
          <cell r="AOA6"/>
          <cell r="AOB6"/>
          <cell r="AOC6"/>
          <cell r="AOD6"/>
          <cell r="AOE6"/>
          <cell r="AOF6"/>
          <cell r="AOG6"/>
          <cell r="AOH6"/>
          <cell r="AOI6"/>
          <cell r="AOJ6"/>
          <cell r="AOK6"/>
          <cell r="AOL6"/>
          <cell r="AOM6"/>
          <cell r="AON6"/>
          <cell r="AOO6"/>
          <cell r="AOP6"/>
          <cell r="AOQ6"/>
          <cell r="AOR6"/>
          <cell r="AOS6"/>
          <cell r="AOT6"/>
          <cell r="AOU6"/>
          <cell r="AOV6"/>
          <cell r="AOW6"/>
          <cell r="AOX6"/>
          <cell r="AOY6"/>
          <cell r="AOZ6"/>
          <cell r="APA6"/>
          <cell r="APB6"/>
          <cell r="APC6"/>
          <cell r="APD6"/>
          <cell r="APE6"/>
          <cell r="APF6"/>
          <cell r="APG6"/>
          <cell r="APH6"/>
          <cell r="API6"/>
          <cell r="APJ6"/>
          <cell r="APK6"/>
          <cell r="APL6"/>
          <cell r="APM6"/>
          <cell r="APN6"/>
          <cell r="APO6"/>
          <cell r="APP6"/>
          <cell r="APQ6"/>
          <cell r="APR6"/>
          <cell r="APS6"/>
          <cell r="APT6"/>
          <cell r="APU6"/>
          <cell r="APV6"/>
          <cell r="APW6"/>
          <cell r="APX6"/>
          <cell r="APY6"/>
          <cell r="APZ6"/>
          <cell r="AQA6"/>
          <cell r="AQB6"/>
          <cell r="AQC6"/>
          <cell r="AQD6"/>
          <cell r="AQE6"/>
          <cell r="AQF6"/>
          <cell r="AQG6"/>
          <cell r="AQH6"/>
          <cell r="AQI6"/>
          <cell r="AQJ6"/>
          <cell r="AQK6"/>
          <cell r="AQL6"/>
          <cell r="AQM6"/>
          <cell r="AQN6"/>
          <cell r="AQO6"/>
          <cell r="AQP6"/>
          <cell r="AQQ6"/>
          <cell r="AQR6"/>
          <cell r="AQS6"/>
          <cell r="AQT6"/>
          <cell r="AQU6"/>
          <cell r="AQV6"/>
          <cell r="AQW6"/>
          <cell r="AQX6"/>
          <cell r="AQY6"/>
          <cell r="AQZ6"/>
          <cell r="ARA6"/>
          <cell r="ARB6"/>
          <cell r="ARC6"/>
          <cell r="ARD6"/>
          <cell r="ARE6"/>
          <cell r="ARF6"/>
          <cell r="ARG6"/>
          <cell r="ARH6"/>
          <cell r="ARI6"/>
          <cell r="ARJ6"/>
          <cell r="ARK6"/>
          <cell r="ARL6"/>
          <cell r="ARM6"/>
          <cell r="ARN6"/>
          <cell r="ARO6"/>
          <cell r="ARP6"/>
          <cell r="ARQ6"/>
          <cell r="ARR6"/>
          <cell r="ARS6"/>
          <cell r="ART6"/>
          <cell r="ARU6"/>
          <cell r="ARV6"/>
          <cell r="ARW6"/>
          <cell r="ARX6"/>
          <cell r="ARY6"/>
          <cell r="ARZ6"/>
          <cell r="ASA6"/>
          <cell r="ASB6"/>
          <cell r="ASC6"/>
          <cell r="ASD6"/>
          <cell r="ASE6"/>
          <cell r="ASF6"/>
          <cell r="ASG6"/>
          <cell r="ASH6"/>
          <cell r="ASI6"/>
          <cell r="ASJ6"/>
          <cell r="ASK6"/>
          <cell r="ASL6"/>
          <cell r="ASM6"/>
          <cell r="ASN6"/>
          <cell r="ASO6"/>
          <cell r="ASP6"/>
          <cell r="ASQ6"/>
          <cell r="ASR6"/>
          <cell r="ASS6"/>
          <cell r="AST6"/>
          <cell r="ASU6"/>
          <cell r="ASV6"/>
          <cell r="ASW6"/>
          <cell r="ASX6"/>
          <cell r="ASY6"/>
          <cell r="ASZ6"/>
          <cell r="ATA6"/>
          <cell r="ATB6"/>
          <cell r="ATC6"/>
          <cell r="ATD6"/>
          <cell r="ATE6"/>
          <cell r="ATF6"/>
          <cell r="ATG6"/>
          <cell r="ATH6"/>
          <cell r="ATI6"/>
          <cell r="ATJ6"/>
          <cell r="ATK6"/>
          <cell r="ATL6"/>
          <cell r="ATM6"/>
          <cell r="ATN6"/>
          <cell r="ATO6"/>
          <cell r="ATP6"/>
          <cell r="ATQ6"/>
          <cell r="ATR6"/>
          <cell r="ATS6"/>
          <cell r="ATT6"/>
          <cell r="ATU6"/>
          <cell r="ATV6"/>
          <cell r="ATW6"/>
          <cell r="ATX6"/>
          <cell r="ATY6"/>
          <cell r="ATZ6"/>
          <cell r="AUA6"/>
          <cell r="AUB6"/>
          <cell r="AUC6"/>
          <cell r="AUD6"/>
          <cell r="AUE6"/>
          <cell r="AUF6"/>
          <cell r="AUG6"/>
          <cell r="AUH6"/>
          <cell r="AUI6"/>
          <cell r="AUJ6"/>
          <cell r="AUK6"/>
          <cell r="AUL6"/>
          <cell r="AUM6"/>
          <cell r="AUN6"/>
          <cell r="AUO6"/>
          <cell r="AUP6"/>
          <cell r="AUQ6"/>
          <cell r="AUR6"/>
          <cell r="AUS6"/>
          <cell r="AUT6"/>
          <cell r="AUU6"/>
          <cell r="AUV6"/>
          <cell r="AUW6"/>
          <cell r="AUX6"/>
          <cell r="AUY6"/>
          <cell r="AUZ6"/>
          <cell r="AVA6"/>
          <cell r="AVB6"/>
          <cell r="AVC6"/>
          <cell r="AVD6"/>
          <cell r="AVE6"/>
          <cell r="AVF6"/>
          <cell r="AVG6"/>
          <cell r="AVH6"/>
          <cell r="AVI6"/>
          <cell r="AVJ6"/>
          <cell r="AVK6"/>
          <cell r="AVL6"/>
          <cell r="AVM6"/>
          <cell r="AVN6"/>
          <cell r="AVO6"/>
          <cell r="AVP6"/>
          <cell r="AVQ6"/>
          <cell r="AVR6"/>
          <cell r="AVS6"/>
          <cell r="AVT6"/>
          <cell r="AVU6"/>
          <cell r="AVV6"/>
          <cell r="AVW6"/>
          <cell r="AVX6"/>
          <cell r="AVY6"/>
          <cell r="AVZ6"/>
          <cell r="AWA6"/>
          <cell r="AWB6"/>
          <cell r="AWC6"/>
          <cell r="AWD6"/>
          <cell r="AWE6"/>
          <cell r="AWF6"/>
          <cell r="AWG6"/>
          <cell r="AWH6"/>
          <cell r="AWI6"/>
          <cell r="AWJ6"/>
          <cell r="AWK6"/>
          <cell r="AWL6"/>
          <cell r="AWM6"/>
          <cell r="AWN6"/>
          <cell r="AWO6"/>
          <cell r="AWP6"/>
          <cell r="AWQ6"/>
          <cell r="AWR6"/>
          <cell r="AWS6"/>
          <cell r="AWT6"/>
          <cell r="AWU6"/>
          <cell r="AWV6"/>
          <cell r="AWW6"/>
          <cell r="AWX6"/>
          <cell r="AWY6"/>
          <cell r="AWZ6"/>
          <cell r="AXA6"/>
          <cell r="AXB6"/>
          <cell r="AXC6"/>
          <cell r="AXD6"/>
          <cell r="AXE6"/>
          <cell r="AXF6"/>
          <cell r="AXG6"/>
          <cell r="AXH6"/>
          <cell r="AXI6"/>
          <cell r="AXJ6"/>
          <cell r="AXK6"/>
          <cell r="AXL6"/>
          <cell r="AXM6"/>
          <cell r="AXN6"/>
          <cell r="AXO6"/>
          <cell r="AXP6"/>
          <cell r="AXQ6"/>
          <cell r="AXR6"/>
          <cell r="AXS6"/>
          <cell r="AXT6"/>
          <cell r="AXU6"/>
          <cell r="AXV6"/>
          <cell r="AXW6"/>
          <cell r="AXX6"/>
          <cell r="AXY6"/>
          <cell r="AXZ6"/>
          <cell r="AYA6"/>
          <cell r="AYB6"/>
          <cell r="AYC6"/>
          <cell r="AYD6"/>
          <cell r="AYE6"/>
          <cell r="AYF6"/>
          <cell r="AYG6"/>
          <cell r="AYH6"/>
          <cell r="AYI6"/>
          <cell r="AYJ6"/>
          <cell r="AYK6"/>
          <cell r="AYL6"/>
          <cell r="AYM6"/>
          <cell r="AYN6"/>
          <cell r="AYO6"/>
          <cell r="AYP6"/>
          <cell r="AYQ6"/>
          <cell r="AYR6"/>
          <cell r="AYS6"/>
          <cell r="AYT6"/>
          <cell r="AYU6"/>
          <cell r="AYV6"/>
          <cell r="AYW6"/>
          <cell r="AYX6"/>
          <cell r="AYY6"/>
          <cell r="AYZ6"/>
          <cell r="AZA6"/>
          <cell r="AZB6"/>
          <cell r="AZC6"/>
          <cell r="AZD6"/>
          <cell r="AZE6"/>
          <cell r="AZF6"/>
          <cell r="AZG6"/>
          <cell r="AZH6"/>
          <cell r="AZI6"/>
          <cell r="AZJ6"/>
          <cell r="AZK6"/>
          <cell r="AZL6"/>
          <cell r="AZM6"/>
          <cell r="AZN6"/>
          <cell r="AZO6"/>
          <cell r="AZP6"/>
          <cell r="AZQ6"/>
          <cell r="AZR6"/>
          <cell r="AZS6"/>
          <cell r="AZT6"/>
          <cell r="AZU6"/>
          <cell r="AZV6"/>
          <cell r="AZW6"/>
          <cell r="AZX6"/>
          <cell r="AZY6"/>
          <cell r="AZZ6"/>
          <cell r="BAA6"/>
          <cell r="BAB6"/>
          <cell r="BAC6"/>
          <cell r="BAD6"/>
          <cell r="BAE6"/>
          <cell r="BAF6"/>
          <cell r="BAG6"/>
          <cell r="BAH6"/>
          <cell r="BAI6"/>
          <cell r="BAJ6"/>
          <cell r="BAK6"/>
          <cell r="BAL6"/>
          <cell r="BAM6"/>
          <cell r="BAN6"/>
          <cell r="BAO6"/>
          <cell r="BAP6"/>
          <cell r="BAQ6"/>
          <cell r="BAR6"/>
          <cell r="BAS6"/>
          <cell r="BAT6"/>
          <cell r="BAU6"/>
          <cell r="BAV6"/>
          <cell r="BAW6"/>
          <cell r="BAX6"/>
          <cell r="BAY6"/>
          <cell r="BAZ6"/>
          <cell r="BBA6"/>
          <cell r="BBB6"/>
          <cell r="BBC6"/>
          <cell r="BBD6"/>
          <cell r="BBE6"/>
          <cell r="BBF6"/>
          <cell r="BBG6"/>
          <cell r="BBH6"/>
          <cell r="BBI6"/>
          <cell r="BBJ6"/>
          <cell r="BBK6"/>
          <cell r="BBL6"/>
          <cell r="BBM6"/>
          <cell r="BBN6"/>
          <cell r="BBO6"/>
          <cell r="BBP6"/>
          <cell r="BBQ6"/>
          <cell r="BBR6"/>
          <cell r="BBS6"/>
          <cell r="BBT6"/>
          <cell r="BBU6"/>
          <cell r="BBV6"/>
          <cell r="BBW6"/>
          <cell r="BBX6"/>
          <cell r="BBY6"/>
          <cell r="BBZ6"/>
          <cell r="BCA6"/>
          <cell r="BCB6"/>
          <cell r="BCC6"/>
          <cell r="BCD6"/>
          <cell r="BCE6"/>
          <cell r="BCF6"/>
          <cell r="BCG6"/>
          <cell r="BCH6"/>
          <cell r="BCI6"/>
          <cell r="BCJ6"/>
          <cell r="BCK6"/>
          <cell r="BCL6"/>
          <cell r="BCM6"/>
          <cell r="BCN6"/>
          <cell r="BCO6"/>
          <cell r="BCP6"/>
          <cell r="BCQ6"/>
          <cell r="BCR6"/>
          <cell r="BCS6"/>
          <cell r="BCT6"/>
          <cell r="BCU6"/>
          <cell r="BCV6"/>
          <cell r="BCW6"/>
          <cell r="BCX6"/>
          <cell r="BCY6"/>
          <cell r="BCZ6"/>
          <cell r="BDA6"/>
          <cell r="BDB6"/>
          <cell r="BDC6"/>
          <cell r="BDD6"/>
          <cell r="BDE6"/>
          <cell r="BDF6"/>
          <cell r="BDG6"/>
          <cell r="BDH6"/>
          <cell r="BDI6"/>
          <cell r="BDJ6"/>
          <cell r="BDK6"/>
          <cell r="BDL6"/>
          <cell r="BDM6"/>
          <cell r="BDN6"/>
          <cell r="BDO6"/>
          <cell r="BDP6"/>
          <cell r="BDQ6"/>
          <cell r="BDR6"/>
          <cell r="BDS6"/>
          <cell r="BDT6"/>
          <cell r="BDU6"/>
          <cell r="BDV6"/>
          <cell r="BDW6"/>
          <cell r="BDX6"/>
          <cell r="BDY6"/>
          <cell r="BDZ6"/>
          <cell r="BEA6"/>
          <cell r="BEB6"/>
          <cell r="BEC6"/>
          <cell r="BED6"/>
          <cell r="BEE6"/>
          <cell r="BEF6"/>
          <cell r="BEG6"/>
          <cell r="BEH6"/>
          <cell r="BEI6"/>
          <cell r="BEJ6"/>
          <cell r="BEK6"/>
          <cell r="BEL6"/>
          <cell r="BEM6"/>
          <cell r="BEN6"/>
          <cell r="BEO6"/>
          <cell r="BEP6"/>
          <cell r="BEQ6"/>
          <cell r="BER6"/>
          <cell r="BES6"/>
          <cell r="BET6"/>
          <cell r="BEU6"/>
          <cell r="BEV6"/>
          <cell r="BEW6"/>
          <cell r="BEX6"/>
          <cell r="BEY6"/>
          <cell r="BEZ6"/>
          <cell r="BFA6"/>
          <cell r="BFB6"/>
          <cell r="BFC6"/>
          <cell r="BFD6"/>
          <cell r="BFE6"/>
          <cell r="BFF6"/>
          <cell r="BFG6"/>
          <cell r="BFH6"/>
          <cell r="BFI6"/>
          <cell r="BFJ6"/>
          <cell r="BFK6"/>
          <cell r="BFL6"/>
          <cell r="BFM6"/>
          <cell r="BFN6"/>
          <cell r="BFO6"/>
          <cell r="BFP6"/>
          <cell r="BFQ6"/>
          <cell r="BFR6"/>
          <cell r="BFS6"/>
          <cell r="BFT6"/>
          <cell r="BFU6"/>
          <cell r="BFV6"/>
          <cell r="BFW6"/>
          <cell r="BFX6"/>
          <cell r="BFY6"/>
          <cell r="BFZ6"/>
          <cell r="BGA6"/>
          <cell r="BGB6"/>
          <cell r="BGC6"/>
          <cell r="BGD6"/>
          <cell r="BGE6"/>
          <cell r="BGF6"/>
          <cell r="BGG6"/>
          <cell r="BGH6"/>
          <cell r="BGI6"/>
          <cell r="BGJ6"/>
          <cell r="BGK6"/>
          <cell r="BGL6"/>
          <cell r="BGM6"/>
          <cell r="BGN6"/>
          <cell r="BGO6"/>
          <cell r="BGP6"/>
          <cell r="BGQ6"/>
          <cell r="BGR6"/>
          <cell r="BGS6"/>
          <cell r="BGT6"/>
          <cell r="BGU6"/>
          <cell r="BGV6"/>
          <cell r="BGW6"/>
          <cell r="BGX6"/>
          <cell r="BGY6"/>
          <cell r="BGZ6"/>
          <cell r="BHA6"/>
          <cell r="BHB6"/>
          <cell r="BHC6"/>
          <cell r="BHD6"/>
          <cell r="BHE6"/>
          <cell r="BHF6"/>
          <cell r="BHG6"/>
          <cell r="BHH6"/>
          <cell r="BHI6"/>
          <cell r="BHJ6"/>
          <cell r="BHK6"/>
          <cell r="BHL6"/>
          <cell r="BHM6"/>
          <cell r="BHN6"/>
          <cell r="BHO6"/>
          <cell r="BHP6"/>
          <cell r="BHQ6"/>
          <cell r="BHR6"/>
          <cell r="BHS6"/>
          <cell r="BHT6"/>
          <cell r="BHU6"/>
          <cell r="BHV6"/>
          <cell r="BHW6"/>
          <cell r="BHX6"/>
          <cell r="BHY6"/>
          <cell r="BHZ6"/>
          <cell r="BIA6"/>
          <cell r="BIB6"/>
          <cell r="BIC6"/>
          <cell r="BID6"/>
          <cell r="BIE6"/>
          <cell r="BIF6"/>
          <cell r="BIG6"/>
          <cell r="BIH6"/>
          <cell r="BII6"/>
          <cell r="BIJ6"/>
          <cell r="BIK6"/>
          <cell r="BIL6"/>
          <cell r="BIM6"/>
          <cell r="BIN6"/>
          <cell r="BIO6"/>
          <cell r="BIP6"/>
          <cell r="BIQ6"/>
          <cell r="BIR6"/>
          <cell r="BIS6"/>
          <cell r="BIT6"/>
          <cell r="BIU6"/>
          <cell r="BIV6"/>
          <cell r="BIW6"/>
          <cell r="BIX6"/>
          <cell r="BIY6"/>
          <cell r="BIZ6"/>
          <cell r="BJA6"/>
          <cell r="BJB6"/>
          <cell r="BJC6"/>
          <cell r="BJD6"/>
          <cell r="BJE6"/>
          <cell r="BJF6"/>
          <cell r="BJG6"/>
          <cell r="BJH6"/>
          <cell r="BJI6"/>
          <cell r="BJJ6"/>
          <cell r="BJK6"/>
          <cell r="BJL6"/>
          <cell r="BJM6"/>
          <cell r="BJN6"/>
          <cell r="BJO6"/>
          <cell r="BJP6"/>
          <cell r="BJQ6"/>
          <cell r="BJR6"/>
          <cell r="BJS6"/>
          <cell r="BJT6"/>
          <cell r="BJU6"/>
          <cell r="BJV6"/>
          <cell r="BJW6"/>
          <cell r="BJX6"/>
          <cell r="BJY6"/>
          <cell r="BJZ6"/>
          <cell r="BKA6"/>
          <cell r="BKB6"/>
          <cell r="BKC6"/>
          <cell r="BKD6"/>
          <cell r="BKE6"/>
          <cell r="BKF6"/>
          <cell r="BKG6"/>
          <cell r="BKH6"/>
          <cell r="BKI6"/>
          <cell r="BKJ6"/>
          <cell r="BKK6"/>
          <cell r="BKL6"/>
          <cell r="BKM6"/>
          <cell r="BKN6"/>
          <cell r="BKO6"/>
          <cell r="BKP6"/>
          <cell r="BKQ6"/>
          <cell r="BKR6"/>
          <cell r="BKS6"/>
          <cell r="BKT6"/>
          <cell r="BKU6"/>
          <cell r="BKV6"/>
          <cell r="BKW6"/>
          <cell r="BKX6"/>
          <cell r="BKY6"/>
          <cell r="BKZ6"/>
          <cell r="BLA6"/>
          <cell r="BLB6"/>
          <cell r="BLC6"/>
          <cell r="BLD6"/>
          <cell r="BLE6"/>
          <cell r="BLF6"/>
          <cell r="BLG6"/>
          <cell r="BLH6"/>
          <cell r="BLI6"/>
          <cell r="BLJ6"/>
          <cell r="BLK6"/>
          <cell r="BLL6"/>
          <cell r="BLM6"/>
          <cell r="BLN6"/>
          <cell r="BLO6"/>
          <cell r="BLP6"/>
          <cell r="BLQ6"/>
          <cell r="BLR6"/>
          <cell r="BLS6"/>
          <cell r="BLT6"/>
          <cell r="BLU6"/>
          <cell r="BLV6"/>
          <cell r="BLW6"/>
          <cell r="BLX6"/>
          <cell r="BLY6"/>
          <cell r="BLZ6"/>
          <cell r="BMA6"/>
          <cell r="BMB6"/>
          <cell r="BMC6"/>
          <cell r="BMD6"/>
          <cell r="BME6"/>
          <cell r="BMF6"/>
          <cell r="BMG6"/>
          <cell r="BMH6"/>
          <cell r="BMI6"/>
          <cell r="BMJ6"/>
          <cell r="BMK6"/>
          <cell r="BML6"/>
          <cell r="BMM6"/>
          <cell r="BMN6"/>
          <cell r="BMO6"/>
          <cell r="BMP6"/>
          <cell r="BMQ6"/>
          <cell r="BMR6"/>
          <cell r="BMS6"/>
          <cell r="BMT6"/>
          <cell r="BMU6"/>
          <cell r="BMV6"/>
          <cell r="BMW6"/>
          <cell r="BMX6"/>
          <cell r="BMY6"/>
          <cell r="BMZ6"/>
          <cell r="BNA6"/>
          <cell r="BNB6"/>
          <cell r="BNC6"/>
          <cell r="BND6"/>
          <cell r="BNE6"/>
          <cell r="BNF6"/>
          <cell r="BNG6"/>
          <cell r="BNH6"/>
          <cell r="BNI6"/>
          <cell r="BNJ6"/>
          <cell r="BNK6"/>
          <cell r="BNL6"/>
          <cell r="BNM6"/>
          <cell r="BNN6"/>
          <cell r="BNO6"/>
          <cell r="BNP6"/>
          <cell r="BNQ6"/>
          <cell r="BNR6"/>
          <cell r="BNS6"/>
          <cell r="BNT6"/>
          <cell r="BNU6"/>
          <cell r="BNV6"/>
          <cell r="BNW6"/>
          <cell r="BNX6"/>
          <cell r="BNY6"/>
          <cell r="BNZ6"/>
          <cell r="BOA6"/>
          <cell r="BOB6"/>
          <cell r="BOC6"/>
          <cell r="BOD6"/>
          <cell r="BOE6"/>
          <cell r="BOF6"/>
          <cell r="BOG6"/>
          <cell r="BOH6"/>
          <cell r="BOI6"/>
          <cell r="BOJ6"/>
          <cell r="BOK6"/>
          <cell r="BOL6"/>
          <cell r="BOM6"/>
          <cell r="BON6"/>
          <cell r="BOO6"/>
          <cell r="BOP6"/>
          <cell r="BOQ6"/>
          <cell r="BOR6"/>
          <cell r="BOS6"/>
          <cell r="BOT6"/>
          <cell r="BOU6"/>
          <cell r="BOV6"/>
          <cell r="BOW6"/>
          <cell r="BOX6"/>
          <cell r="BOY6"/>
          <cell r="BOZ6"/>
          <cell r="BPA6"/>
          <cell r="BPB6"/>
          <cell r="BPC6"/>
          <cell r="BPD6"/>
          <cell r="BPE6"/>
          <cell r="BPF6"/>
          <cell r="BPG6"/>
          <cell r="BPH6"/>
          <cell r="BPI6"/>
          <cell r="BPJ6"/>
          <cell r="BPK6"/>
          <cell r="BPL6"/>
          <cell r="BPM6"/>
          <cell r="BPN6"/>
          <cell r="BPO6"/>
          <cell r="BPP6"/>
          <cell r="BPQ6"/>
          <cell r="BPR6"/>
          <cell r="BPS6"/>
          <cell r="BPT6"/>
          <cell r="BPU6"/>
          <cell r="BPV6"/>
          <cell r="BPW6"/>
          <cell r="BPX6"/>
          <cell r="BPY6"/>
          <cell r="BPZ6"/>
          <cell r="BQA6"/>
          <cell r="BQB6"/>
          <cell r="BQC6"/>
          <cell r="BQD6"/>
          <cell r="BQE6"/>
          <cell r="BQF6"/>
          <cell r="BQG6"/>
          <cell r="BQH6"/>
          <cell r="BQI6"/>
          <cell r="BQJ6"/>
          <cell r="BQK6"/>
          <cell r="BQL6"/>
          <cell r="BQM6"/>
          <cell r="BQN6"/>
          <cell r="BQO6"/>
          <cell r="BQP6"/>
          <cell r="BQQ6"/>
          <cell r="BQR6"/>
          <cell r="BQS6"/>
          <cell r="BQT6"/>
          <cell r="BQU6"/>
          <cell r="BQV6"/>
          <cell r="BQW6"/>
          <cell r="BQX6"/>
          <cell r="BQY6"/>
          <cell r="BQZ6"/>
          <cell r="BRA6"/>
          <cell r="BRB6"/>
          <cell r="BRC6"/>
          <cell r="BRD6"/>
          <cell r="BRE6"/>
          <cell r="BRF6"/>
          <cell r="BRG6"/>
          <cell r="BRH6"/>
          <cell r="BRI6"/>
          <cell r="BRJ6"/>
          <cell r="BRK6"/>
          <cell r="BRL6"/>
          <cell r="BRM6"/>
          <cell r="BRN6"/>
          <cell r="BRO6"/>
          <cell r="BRP6"/>
          <cell r="BRQ6"/>
          <cell r="BRR6"/>
          <cell r="BRS6"/>
          <cell r="BRT6"/>
          <cell r="BRU6"/>
          <cell r="BRV6"/>
          <cell r="BRW6"/>
          <cell r="BRX6"/>
          <cell r="BRY6"/>
          <cell r="BRZ6"/>
          <cell r="BSA6"/>
          <cell r="BSB6"/>
          <cell r="BSC6"/>
          <cell r="BSD6"/>
          <cell r="BSE6"/>
          <cell r="BSF6"/>
          <cell r="BSG6"/>
          <cell r="BSH6"/>
          <cell r="BSI6"/>
          <cell r="BSJ6"/>
          <cell r="BSK6"/>
          <cell r="BSL6"/>
          <cell r="BSM6"/>
          <cell r="BSN6"/>
          <cell r="BSO6"/>
          <cell r="BSP6"/>
          <cell r="BSQ6"/>
          <cell r="BSR6"/>
          <cell r="BSS6"/>
          <cell r="BST6"/>
          <cell r="BSU6"/>
          <cell r="BSV6"/>
          <cell r="BSW6"/>
          <cell r="BSX6"/>
          <cell r="BSY6"/>
          <cell r="BSZ6"/>
          <cell r="BTA6"/>
          <cell r="BTB6"/>
          <cell r="BTC6"/>
          <cell r="BTD6"/>
          <cell r="BTE6"/>
          <cell r="BTF6"/>
          <cell r="BTG6"/>
          <cell r="BTH6"/>
          <cell r="BTI6"/>
          <cell r="BTJ6"/>
          <cell r="BTK6"/>
          <cell r="BTL6"/>
          <cell r="BTM6"/>
          <cell r="BTN6"/>
          <cell r="BTO6"/>
          <cell r="BTP6"/>
          <cell r="BTQ6"/>
          <cell r="BTR6"/>
          <cell r="BTS6"/>
          <cell r="BTT6"/>
          <cell r="BTU6"/>
          <cell r="BTV6"/>
          <cell r="BTW6"/>
          <cell r="BTX6"/>
          <cell r="BTY6"/>
          <cell r="BTZ6"/>
          <cell r="BUA6"/>
          <cell r="BUB6"/>
          <cell r="BUC6"/>
          <cell r="BUD6"/>
          <cell r="BUE6"/>
          <cell r="BUF6"/>
          <cell r="BUG6"/>
          <cell r="BUH6"/>
          <cell r="BUI6"/>
          <cell r="BUJ6"/>
          <cell r="BUK6"/>
          <cell r="BUL6"/>
          <cell r="BUM6"/>
          <cell r="BUN6"/>
          <cell r="BUO6"/>
          <cell r="BUP6"/>
          <cell r="BUQ6"/>
          <cell r="BUR6"/>
          <cell r="BUS6"/>
          <cell r="BUT6"/>
          <cell r="BUU6"/>
          <cell r="BUV6"/>
          <cell r="BUW6"/>
          <cell r="BUX6"/>
          <cell r="BUY6"/>
          <cell r="BUZ6"/>
          <cell r="BVA6"/>
          <cell r="BVB6"/>
          <cell r="BVC6"/>
          <cell r="BVD6"/>
          <cell r="BVE6"/>
          <cell r="BVF6"/>
          <cell r="BVG6"/>
          <cell r="BVH6"/>
          <cell r="BVI6"/>
          <cell r="BVJ6"/>
          <cell r="BVK6"/>
          <cell r="BVL6"/>
          <cell r="BVM6"/>
          <cell r="BVN6"/>
          <cell r="BVO6"/>
          <cell r="BVP6"/>
          <cell r="BVQ6"/>
          <cell r="BVR6"/>
          <cell r="BVS6"/>
          <cell r="BVT6"/>
          <cell r="BVU6"/>
          <cell r="BVV6"/>
          <cell r="BVW6"/>
          <cell r="BVX6"/>
          <cell r="BVY6"/>
          <cell r="BVZ6"/>
          <cell r="BWA6"/>
          <cell r="BWB6"/>
          <cell r="BWC6"/>
          <cell r="BWD6"/>
          <cell r="BWE6"/>
          <cell r="BWF6"/>
          <cell r="BWG6"/>
          <cell r="BWH6"/>
          <cell r="BWI6"/>
          <cell r="BWJ6"/>
          <cell r="BWK6"/>
          <cell r="BWL6"/>
          <cell r="BWM6"/>
          <cell r="BWN6"/>
          <cell r="BWO6"/>
          <cell r="BWP6"/>
          <cell r="BWQ6"/>
          <cell r="BWR6"/>
          <cell r="BWS6"/>
          <cell r="BWT6"/>
          <cell r="BWU6"/>
          <cell r="BWV6"/>
          <cell r="BWW6"/>
          <cell r="BWX6"/>
          <cell r="BWY6"/>
          <cell r="BWZ6"/>
          <cell r="BXA6"/>
          <cell r="BXB6"/>
          <cell r="BXC6"/>
          <cell r="BXD6"/>
          <cell r="BXE6"/>
          <cell r="BXF6"/>
          <cell r="BXG6"/>
          <cell r="BXH6"/>
          <cell r="BXI6"/>
          <cell r="BXJ6"/>
          <cell r="BXK6"/>
          <cell r="BXL6"/>
          <cell r="BXM6"/>
          <cell r="BXN6"/>
          <cell r="BXO6"/>
          <cell r="BXP6"/>
          <cell r="BXQ6"/>
          <cell r="BXR6"/>
          <cell r="BXS6"/>
          <cell r="BXT6"/>
          <cell r="BXU6"/>
          <cell r="BXV6"/>
          <cell r="BXW6"/>
          <cell r="BXX6"/>
          <cell r="BXY6"/>
          <cell r="BXZ6"/>
          <cell r="BYA6"/>
          <cell r="BYB6"/>
          <cell r="BYC6"/>
          <cell r="BYD6"/>
          <cell r="BYE6"/>
          <cell r="BYF6"/>
          <cell r="BYG6"/>
          <cell r="BYH6"/>
          <cell r="BYI6"/>
          <cell r="BYJ6"/>
          <cell r="BYK6"/>
          <cell r="BYL6"/>
          <cell r="BYM6"/>
          <cell r="BYN6"/>
          <cell r="BYO6"/>
          <cell r="BYP6"/>
          <cell r="BYQ6"/>
          <cell r="BYR6"/>
          <cell r="BYS6"/>
          <cell r="BYT6"/>
          <cell r="BYU6"/>
          <cell r="BYV6"/>
          <cell r="BYW6"/>
          <cell r="BYX6"/>
          <cell r="BYY6"/>
          <cell r="BYZ6"/>
          <cell r="BZA6"/>
          <cell r="BZB6"/>
          <cell r="BZC6"/>
          <cell r="BZD6"/>
          <cell r="BZE6"/>
          <cell r="BZF6"/>
          <cell r="BZG6"/>
          <cell r="BZH6"/>
          <cell r="BZI6"/>
          <cell r="BZJ6"/>
          <cell r="BZK6"/>
          <cell r="BZL6"/>
          <cell r="BZM6"/>
          <cell r="BZN6"/>
          <cell r="BZO6"/>
          <cell r="BZP6"/>
          <cell r="BZQ6"/>
          <cell r="BZR6"/>
          <cell r="BZS6"/>
          <cell r="BZT6"/>
          <cell r="BZU6"/>
          <cell r="BZV6"/>
          <cell r="BZW6"/>
          <cell r="BZX6"/>
          <cell r="BZY6"/>
          <cell r="BZZ6"/>
          <cell r="CAA6"/>
          <cell r="CAB6"/>
          <cell r="CAC6"/>
          <cell r="CAD6"/>
          <cell r="CAE6"/>
          <cell r="CAF6"/>
          <cell r="CAG6"/>
          <cell r="CAH6"/>
          <cell r="CAI6"/>
          <cell r="CAJ6"/>
          <cell r="CAK6"/>
          <cell r="CAL6"/>
          <cell r="CAM6"/>
          <cell r="CAN6"/>
          <cell r="CAO6"/>
          <cell r="CAP6"/>
          <cell r="CAQ6"/>
          <cell r="CAR6"/>
          <cell r="CAS6"/>
          <cell r="CAT6"/>
          <cell r="CAU6"/>
          <cell r="CAV6"/>
          <cell r="CAW6"/>
          <cell r="CAX6"/>
          <cell r="CAY6"/>
          <cell r="CAZ6"/>
          <cell r="CBA6"/>
          <cell r="CBB6"/>
          <cell r="CBC6"/>
          <cell r="CBD6"/>
          <cell r="CBE6"/>
          <cell r="CBF6"/>
          <cell r="CBG6"/>
          <cell r="CBH6"/>
          <cell r="CBI6"/>
          <cell r="CBJ6"/>
          <cell r="CBK6"/>
          <cell r="CBL6"/>
          <cell r="CBM6"/>
          <cell r="CBN6"/>
          <cell r="CBO6"/>
          <cell r="CBP6"/>
          <cell r="CBQ6"/>
          <cell r="CBR6"/>
          <cell r="CBS6"/>
          <cell r="CBT6"/>
          <cell r="CBU6"/>
          <cell r="CBV6"/>
          <cell r="CBW6"/>
          <cell r="CBX6"/>
          <cell r="CBY6"/>
          <cell r="CBZ6"/>
          <cell r="CCA6"/>
          <cell r="CCB6"/>
          <cell r="CCC6"/>
          <cell r="CCD6"/>
          <cell r="CCE6"/>
          <cell r="CCF6"/>
          <cell r="CCG6"/>
          <cell r="CCH6"/>
          <cell r="CCI6"/>
          <cell r="CCJ6"/>
          <cell r="CCK6"/>
          <cell r="CCL6"/>
          <cell r="CCM6"/>
          <cell r="CCN6"/>
          <cell r="CCO6"/>
          <cell r="CCP6"/>
          <cell r="CCQ6"/>
          <cell r="CCR6"/>
          <cell r="CCS6"/>
          <cell r="CCT6"/>
          <cell r="CCU6"/>
          <cell r="CCV6"/>
          <cell r="CCW6"/>
          <cell r="CCX6"/>
          <cell r="CCY6"/>
          <cell r="CCZ6"/>
          <cell r="CDA6"/>
          <cell r="CDB6"/>
          <cell r="CDC6"/>
          <cell r="CDD6"/>
          <cell r="CDE6"/>
          <cell r="CDF6"/>
          <cell r="CDG6"/>
          <cell r="CDH6"/>
          <cell r="CDI6"/>
          <cell r="CDJ6"/>
          <cell r="CDK6"/>
          <cell r="CDL6"/>
          <cell r="CDM6"/>
          <cell r="CDN6"/>
          <cell r="CDO6"/>
          <cell r="CDP6"/>
          <cell r="CDQ6"/>
          <cell r="CDR6"/>
          <cell r="CDS6"/>
          <cell r="CDT6"/>
          <cell r="CDU6"/>
          <cell r="CDV6"/>
          <cell r="CDW6"/>
          <cell r="CDX6"/>
          <cell r="CDY6"/>
          <cell r="CDZ6"/>
          <cell r="CEA6"/>
          <cell r="CEB6"/>
          <cell r="CEC6"/>
          <cell r="CED6"/>
          <cell r="CEE6"/>
          <cell r="CEF6"/>
          <cell r="CEG6"/>
          <cell r="CEH6"/>
          <cell r="CEI6"/>
          <cell r="CEJ6"/>
          <cell r="CEK6"/>
          <cell r="CEL6"/>
          <cell r="CEM6"/>
          <cell r="CEN6"/>
          <cell r="CEO6"/>
          <cell r="CEP6"/>
          <cell r="CEQ6"/>
          <cell r="CER6"/>
          <cell r="CES6"/>
          <cell r="CET6"/>
          <cell r="CEU6"/>
          <cell r="CEV6"/>
          <cell r="CEW6"/>
          <cell r="CEX6"/>
          <cell r="CEY6"/>
          <cell r="CEZ6"/>
          <cell r="CFA6"/>
          <cell r="CFB6"/>
          <cell r="CFC6"/>
          <cell r="CFD6"/>
          <cell r="CFE6"/>
          <cell r="CFF6"/>
          <cell r="CFG6"/>
          <cell r="CFH6"/>
          <cell r="CFI6"/>
          <cell r="CFJ6"/>
          <cell r="CFK6"/>
          <cell r="CFL6"/>
          <cell r="CFM6"/>
          <cell r="CFN6"/>
          <cell r="CFO6"/>
          <cell r="CFP6"/>
          <cell r="CFQ6"/>
          <cell r="CFR6"/>
          <cell r="CFS6"/>
          <cell r="CFT6"/>
          <cell r="CFU6"/>
          <cell r="CFV6"/>
          <cell r="CFW6"/>
          <cell r="CFX6"/>
          <cell r="CFY6"/>
          <cell r="CFZ6"/>
          <cell r="CGA6"/>
          <cell r="CGB6"/>
          <cell r="CGC6"/>
          <cell r="CGD6"/>
          <cell r="CGE6"/>
          <cell r="CGF6"/>
          <cell r="CGG6"/>
          <cell r="CGH6"/>
          <cell r="CGI6"/>
          <cell r="CGJ6"/>
          <cell r="CGK6"/>
          <cell r="CGL6"/>
          <cell r="CGM6"/>
          <cell r="CGN6"/>
          <cell r="CGO6"/>
          <cell r="CGP6"/>
          <cell r="CGQ6"/>
          <cell r="CGR6"/>
          <cell r="CGS6"/>
          <cell r="CGT6"/>
          <cell r="CGU6"/>
          <cell r="CGV6"/>
          <cell r="CGW6"/>
          <cell r="CGX6"/>
          <cell r="CGY6"/>
          <cell r="CGZ6"/>
          <cell r="CHA6"/>
          <cell r="CHB6"/>
          <cell r="CHC6"/>
          <cell r="CHD6"/>
          <cell r="CHE6"/>
          <cell r="CHF6"/>
          <cell r="CHG6"/>
          <cell r="CHH6"/>
          <cell r="CHI6"/>
          <cell r="CHJ6"/>
          <cell r="CHK6"/>
          <cell r="CHL6"/>
          <cell r="CHM6"/>
          <cell r="CHN6"/>
          <cell r="CHO6"/>
          <cell r="CHP6"/>
          <cell r="CHQ6"/>
          <cell r="CHR6"/>
          <cell r="CHS6"/>
          <cell r="CHT6"/>
          <cell r="CHU6"/>
          <cell r="CHV6"/>
          <cell r="CHW6"/>
          <cell r="CHX6"/>
          <cell r="CHY6"/>
          <cell r="CHZ6"/>
          <cell r="CIA6"/>
          <cell r="CIB6"/>
          <cell r="CIC6"/>
          <cell r="CID6"/>
          <cell r="CIE6"/>
          <cell r="CIF6"/>
          <cell r="CIG6"/>
          <cell r="CIH6"/>
          <cell r="CII6"/>
          <cell r="CIJ6"/>
          <cell r="CIK6"/>
          <cell r="CIL6"/>
          <cell r="CIM6"/>
          <cell r="CIN6"/>
          <cell r="CIO6"/>
          <cell r="CIP6"/>
          <cell r="CIQ6"/>
          <cell r="CIR6"/>
          <cell r="CIS6"/>
          <cell r="CIT6"/>
          <cell r="CIU6"/>
          <cell r="CIV6"/>
          <cell r="CIW6"/>
          <cell r="CIX6"/>
          <cell r="CIY6"/>
          <cell r="CIZ6"/>
          <cell r="CJA6"/>
          <cell r="CJB6"/>
          <cell r="CJC6"/>
          <cell r="CJD6"/>
          <cell r="CJE6"/>
          <cell r="CJF6"/>
          <cell r="CJG6"/>
          <cell r="CJH6"/>
          <cell r="CJI6"/>
          <cell r="CJJ6"/>
          <cell r="CJK6"/>
          <cell r="CJL6"/>
          <cell r="CJM6"/>
          <cell r="CJN6"/>
          <cell r="CJO6"/>
          <cell r="CJP6"/>
          <cell r="CJQ6"/>
          <cell r="CJR6"/>
          <cell r="CJS6"/>
          <cell r="CJT6"/>
          <cell r="CJU6"/>
          <cell r="CJV6"/>
          <cell r="CJW6"/>
          <cell r="CJX6"/>
          <cell r="CJY6"/>
          <cell r="CJZ6"/>
          <cell r="CKA6"/>
          <cell r="CKB6"/>
          <cell r="CKC6"/>
          <cell r="CKD6"/>
          <cell r="CKE6"/>
          <cell r="CKF6"/>
          <cell r="CKG6"/>
          <cell r="CKH6"/>
          <cell r="CKI6"/>
          <cell r="CKJ6"/>
          <cell r="CKK6"/>
          <cell r="CKL6"/>
          <cell r="CKM6"/>
          <cell r="CKN6"/>
          <cell r="CKO6"/>
          <cell r="CKP6"/>
          <cell r="CKQ6"/>
          <cell r="CKR6"/>
          <cell r="CKS6"/>
          <cell r="CKT6"/>
          <cell r="CKU6"/>
          <cell r="CKV6"/>
          <cell r="CKW6"/>
          <cell r="CKX6"/>
          <cell r="CKY6"/>
          <cell r="CKZ6"/>
          <cell r="CLA6"/>
          <cell r="CLB6"/>
          <cell r="CLC6"/>
          <cell r="CLD6"/>
          <cell r="CLE6"/>
          <cell r="CLF6"/>
          <cell r="CLG6"/>
          <cell r="CLH6"/>
          <cell r="CLI6"/>
          <cell r="CLJ6"/>
          <cell r="CLK6"/>
          <cell r="CLL6"/>
          <cell r="CLM6"/>
          <cell r="CLN6"/>
          <cell r="CLO6"/>
          <cell r="CLP6"/>
          <cell r="CLQ6"/>
          <cell r="CLR6"/>
          <cell r="CLS6"/>
          <cell r="CLT6"/>
          <cell r="CLU6"/>
          <cell r="CLV6"/>
          <cell r="CLW6"/>
          <cell r="CLX6"/>
          <cell r="CLY6"/>
          <cell r="CLZ6"/>
          <cell r="CMA6"/>
          <cell r="CMB6"/>
          <cell r="CMC6"/>
          <cell r="CMD6"/>
          <cell r="CME6"/>
          <cell r="CMF6"/>
          <cell r="CMG6"/>
          <cell r="CMH6"/>
          <cell r="CMI6"/>
          <cell r="CMJ6"/>
          <cell r="CMK6"/>
          <cell r="CML6"/>
          <cell r="CMM6"/>
          <cell r="CMN6"/>
          <cell r="CMO6"/>
          <cell r="CMP6"/>
          <cell r="CMQ6"/>
          <cell r="CMR6"/>
          <cell r="CMS6"/>
          <cell r="CMT6"/>
          <cell r="CMU6"/>
          <cell r="CMV6"/>
          <cell r="CMW6"/>
          <cell r="CMX6"/>
          <cell r="CMY6"/>
          <cell r="CMZ6"/>
          <cell r="CNA6"/>
          <cell r="CNB6"/>
          <cell r="CNC6"/>
          <cell r="CND6"/>
          <cell r="CNE6"/>
          <cell r="CNF6"/>
          <cell r="CNG6"/>
          <cell r="CNH6"/>
          <cell r="CNI6"/>
          <cell r="CNJ6"/>
          <cell r="CNK6"/>
          <cell r="CNL6"/>
          <cell r="CNM6"/>
          <cell r="CNN6"/>
          <cell r="CNO6"/>
          <cell r="CNP6"/>
          <cell r="CNQ6"/>
          <cell r="CNR6"/>
          <cell r="CNS6"/>
          <cell r="CNT6"/>
          <cell r="CNU6"/>
          <cell r="CNV6"/>
          <cell r="CNW6"/>
          <cell r="CNX6"/>
          <cell r="CNY6"/>
          <cell r="CNZ6"/>
          <cell r="COA6"/>
          <cell r="COB6"/>
          <cell r="COC6"/>
          <cell r="COD6"/>
          <cell r="COE6"/>
          <cell r="COF6"/>
          <cell r="COG6"/>
          <cell r="COH6"/>
          <cell r="COI6"/>
          <cell r="COJ6"/>
          <cell r="COK6"/>
          <cell r="COL6"/>
          <cell r="COM6"/>
          <cell r="CON6"/>
          <cell r="COO6"/>
          <cell r="COP6"/>
          <cell r="COQ6"/>
          <cell r="COR6"/>
          <cell r="COS6"/>
          <cell r="COT6"/>
          <cell r="COU6"/>
          <cell r="COV6"/>
          <cell r="COW6"/>
          <cell r="COX6"/>
          <cell r="COY6"/>
          <cell r="COZ6"/>
          <cell r="CPA6"/>
          <cell r="CPB6"/>
          <cell r="CPC6"/>
          <cell r="CPD6"/>
          <cell r="CPE6"/>
          <cell r="CPF6"/>
          <cell r="CPG6"/>
          <cell r="CPH6"/>
          <cell r="CPI6"/>
          <cell r="CPJ6"/>
          <cell r="CPK6"/>
          <cell r="CPL6"/>
          <cell r="CPM6"/>
          <cell r="CPN6"/>
          <cell r="CPO6"/>
          <cell r="CPP6"/>
          <cell r="CPQ6"/>
          <cell r="CPR6"/>
          <cell r="CPS6"/>
          <cell r="CPT6"/>
          <cell r="CPU6"/>
          <cell r="CPV6"/>
          <cell r="CPW6"/>
          <cell r="CPX6"/>
          <cell r="CPY6"/>
          <cell r="CPZ6"/>
          <cell r="CQA6"/>
          <cell r="CQB6"/>
          <cell r="CQC6"/>
          <cell r="CQD6"/>
          <cell r="CQE6"/>
          <cell r="CQF6"/>
          <cell r="CQG6"/>
          <cell r="CQH6"/>
          <cell r="CQI6"/>
          <cell r="CQJ6"/>
          <cell r="CQK6"/>
          <cell r="CQL6"/>
          <cell r="CQM6"/>
          <cell r="CQN6"/>
          <cell r="CQO6"/>
          <cell r="CQP6"/>
          <cell r="CQQ6"/>
          <cell r="CQR6"/>
          <cell r="CQS6"/>
          <cell r="CQT6"/>
          <cell r="CQU6"/>
          <cell r="CQV6"/>
          <cell r="CQW6"/>
          <cell r="CQX6"/>
          <cell r="CQY6"/>
          <cell r="CQZ6"/>
          <cell r="CRA6"/>
          <cell r="CRB6"/>
          <cell r="CRC6"/>
          <cell r="CRD6"/>
          <cell r="CRE6"/>
          <cell r="CRF6"/>
          <cell r="CRG6"/>
          <cell r="CRH6"/>
          <cell r="CRI6"/>
          <cell r="CRJ6"/>
          <cell r="CRK6"/>
          <cell r="CRL6"/>
          <cell r="CRM6"/>
          <cell r="CRN6"/>
          <cell r="CRO6"/>
          <cell r="CRP6"/>
          <cell r="CRQ6"/>
          <cell r="CRR6"/>
          <cell r="CRS6"/>
          <cell r="CRT6"/>
          <cell r="CRU6"/>
          <cell r="CRV6"/>
          <cell r="CRW6"/>
          <cell r="CRX6"/>
          <cell r="CRY6"/>
          <cell r="CRZ6"/>
          <cell r="CSA6"/>
          <cell r="CSB6"/>
          <cell r="CSC6"/>
          <cell r="CSD6"/>
          <cell r="CSE6"/>
          <cell r="CSF6"/>
          <cell r="CSG6"/>
          <cell r="CSH6"/>
          <cell r="CSI6"/>
          <cell r="CSJ6"/>
          <cell r="CSK6"/>
          <cell r="CSL6"/>
          <cell r="CSM6"/>
          <cell r="CSN6"/>
          <cell r="CSO6"/>
          <cell r="CSP6"/>
          <cell r="CSQ6"/>
          <cell r="CSR6"/>
          <cell r="CSS6"/>
          <cell r="CST6"/>
          <cell r="CSU6"/>
          <cell r="CSV6"/>
          <cell r="CSW6"/>
          <cell r="CSX6"/>
          <cell r="CSY6"/>
          <cell r="CSZ6"/>
          <cell r="CTA6"/>
          <cell r="CTB6"/>
          <cell r="CTC6"/>
          <cell r="CTD6"/>
          <cell r="CTE6"/>
          <cell r="CTF6"/>
          <cell r="CTG6"/>
          <cell r="CTH6"/>
          <cell r="CTI6"/>
          <cell r="CTJ6"/>
          <cell r="CTK6"/>
          <cell r="CTL6"/>
          <cell r="CTM6"/>
          <cell r="CTN6"/>
          <cell r="CTO6"/>
          <cell r="CTP6"/>
          <cell r="CTQ6"/>
          <cell r="CTR6"/>
          <cell r="CTS6"/>
          <cell r="CTT6"/>
          <cell r="CTU6"/>
          <cell r="CTV6"/>
          <cell r="CTW6"/>
          <cell r="CTX6"/>
          <cell r="CTY6"/>
          <cell r="CTZ6"/>
          <cell r="CUA6"/>
          <cell r="CUB6"/>
          <cell r="CUC6"/>
          <cell r="CUD6"/>
          <cell r="CUE6"/>
          <cell r="CUF6"/>
          <cell r="CUG6"/>
          <cell r="CUH6"/>
          <cell r="CUI6"/>
          <cell r="CUJ6"/>
          <cell r="CUK6"/>
          <cell r="CUL6"/>
          <cell r="CUM6"/>
          <cell r="CUN6"/>
          <cell r="CUO6"/>
          <cell r="CUP6"/>
          <cell r="CUQ6"/>
          <cell r="CUR6"/>
          <cell r="CUS6"/>
          <cell r="CUT6"/>
          <cell r="CUU6"/>
          <cell r="CUV6"/>
          <cell r="CUW6"/>
          <cell r="CUX6"/>
          <cell r="CUY6"/>
          <cell r="CUZ6"/>
          <cell r="CVA6"/>
          <cell r="CVB6"/>
          <cell r="CVC6"/>
          <cell r="CVD6"/>
          <cell r="CVE6"/>
          <cell r="CVF6"/>
          <cell r="CVG6"/>
          <cell r="CVH6"/>
          <cell r="CVI6"/>
          <cell r="CVJ6"/>
          <cell r="CVK6"/>
          <cell r="CVL6"/>
          <cell r="CVM6"/>
          <cell r="CVN6"/>
          <cell r="CVO6"/>
          <cell r="CVP6"/>
          <cell r="CVQ6"/>
          <cell r="CVR6"/>
          <cell r="CVS6"/>
          <cell r="CVT6"/>
          <cell r="CVU6"/>
          <cell r="CVV6"/>
          <cell r="CVW6"/>
          <cell r="CVX6"/>
          <cell r="CVY6"/>
          <cell r="CVZ6"/>
          <cell r="CWA6"/>
          <cell r="CWB6"/>
          <cell r="CWC6"/>
          <cell r="CWD6"/>
          <cell r="CWE6"/>
          <cell r="CWF6"/>
          <cell r="CWG6"/>
          <cell r="CWH6"/>
          <cell r="CWI6"/>
          <cell r="CWJ6"/>
          <cell r="CWK6"/>
          <cell r="CWL6"/>
          <cell r="CWM6"/>
          <cell r="CWN6"/>
          <cell r="CWO6"/>
          <cell r="CWP6"/>
          <cell r="CWQ6"/>
          <cell r="CWR6"/>
          <cell r="CWS6"/>
          <cell r="CWT6"/>
          <cell r="CWU6"/>
          <cell r="CWV6"/>
          <cell r="CWW6"/>
          <cell r="CWX6"/>
          <cell r="CWY6"/>
          <cell r="CWZ6"/>
          <cell r="CXA6"/>
          <cell r="CXB6"/>
          <cell r="CXC6"/>
          <cell r="CXD6"/>
          <cell r="CXE6"/>
          <cell r="CXF6"/>
          <cell r="CXG6"/>
          <cell r="CXH6"/>
          <cell r="CXI6"/>
          <cell r="CXJ6"/>
          <cell r="CXK6"/>
          <cell r="CXL6"/>
          <cell r="CXM6"/>
          <cell r="CXN6"/>
          <cell r="CXO6"/>
          <cell r="CXP6"/>
          <cell r="CXQ6"/>
          <cell r="CXR6"/>
          <cell r="CXS6"/>
          <cell r="CXT6"/>
          <cell r="CXU6"/>
          <cell r="CXV6"/>
          <cell r="CXW6"/>
          <cell r="CXX6"/>
          <cell r="CXY6"/>
          <cell r="CXZ6"/>
          <cell r="CYA6"/>
          <cell r="CYB6"/>
          <cell r="CYC6"/>
          <cell r="CYD6"/>
          <cell r="CYE6"/>
          <cell r="CYF6"/>
          <cell r="CYG6"/>
          <cell r="CYH6"/>
          <cell r="CYI6"/>
          <cell r="CYJ6"/>
          <cell r="CYK6"/>
          <cell r="CYL6"/>
          <cell r="CYM6"/>
          <cell r="CYN6"/>
          <cell r="CYO6"/>
          <cell r="CYP6"/>
          <cell r="CYQ6"/>
          <cell r="CYR6"/>
          <cell r="CYS6"/>
          <cell r="CYT6"/>
          <cell r="CYU6"/>
          <cell r="CYV6"/>
          <cell r="CYW6"/>
          <cell r="CYX6"/>
          <cell r="CYY6"/>
          <cell r="CYZ6"/>
          <cell r="CZA6"/>
          <cell r="CZB6"/>
          <cell r="CZC6"/>
          <cell r="CZD6"/>
          <cell r="CZE6"/>
          <cell r="CZF6"/>
          <cell r="CZG6"/>
          <cell r="CZH6"/>
          <cell r="CZI6"/>
          <cell r="CZJ6"/>
          <cell r="CZK6"/>
          <cell r="CZL6"/>
          <cell r="CZM6"/>
          <cell r="CZN6"/>
          <cell r="CZO6"/>
          <cell r="CZP6"/>
          <cell r="CZQ6"/>
          <cell r="CZR6"/>
          <cell r="CZS6"/>
          <cell r="CZT6"/>
          <cell r="CZU6"/>
          <cell r="CZV6"/>
          <cell r="CZW6"/>
          <cell r="CZX6"/>
          <cell r="CZY6"/>
          <cell r="CZZ6"/>
          <cell r="DAA6"/>
          <cell r="DAB6"/>
          <cell r="DAC6"/>
          <cell r="DAD6"/>
          <cell r="DAE6"/>
          <cell r="DAF6"/>
          <cell r="DAG6"/>
          <cell r="DAH6"/>
          <cell r="DAI6"/>
          <cell r="DAJ6"/>
          <cell r="DAK6"/>
          <cell r="DAL6"/>
          <cell r="DAM6"/>
          <cell r="DAN6"/>
          <cell r="DAO6"/>
          <cell r="DAP6"/>
          <cell r="DAQ6"/>
          <cell r="DAR6"/>
          <cell r="DAS6"/>
          <cell r="DAT6"/>
          <cell r="DAU6"/>
          <cell r="DAV6"/>
          <cell r="DAW6"/>
          <cell r="DAX6"/>
          <cell r="DAY6"/>
          <cell r="DAZ6"/>
          <cell r="DBA6"/>
          <cell r="DBB6"/>
          <cell r="DBC6"/>
          <cell r="DBD6"/>
          <cell r="DBE6"/>
          <cell r="DBF6"/>
          <cell r="DBG6"/>
          <cell r="DBH6"/>
          <cell r="DBI6"/>
          <cell r="DBJ6"/>
          <cell r="DBK6"/>
          <cell r="DBL6"/>
          <cell r="DBM6"/>
          <cell r="DBN6"/>
          <cell r="DBO6"/>
          <cell r="DBP6"/>
          <cell r="DBQ6"/>
          <cell r="DBR6"/>
          <cell r="DBS6"/>
          <cell r="DBT6"/>
          <cell r="DBU6"/>
          <cell r="DBV6"/>
          <cell r="DBW6"/>
          <cell r="DBX6"/>
          <cell r="DBY6"/>
          <cell r="DBZ6"/>
          <cell r="DCA6"/>
          <cell r="DCB6"/>
          <cell r="DCC6"/>
          <cell r="DCD6"/>
          <cell r="DCE6"/>
          <cell r="DCF6"/>
          <cell r="DCG6"/>
          <cell r="DCH6"/>
          <cell r="DCI6"/>
          <cell r="DCJ6"/>
          <cell r="DCK6"/>
          <cell r="DCL6"/>
          <cell r="DCM6"/>
          <cell r="DCN6"/>
          <cell r="DCO6"/>
          <cell r="DCP6"/>
          <cell r="DCQ6"/>
          <cell r="DCR6"/>
          <cell r="DCS6"/>
          <cell r="DCT6"/>
          <cell r="DCU6"/>
          <cell r="DCV6"/>
          <cell r="DCW6"/>
          <cell r="DCX6"/>
          <cell r="DCY6"/>
          <cell r="DCZ6"/>
          <cell r="DDA6"/>
          <cell r="DDB6"/>
          <cell r="DDC6"/>
          <cell r="DDD6"/>
          <cell r="DDE6"/>
          <cell r="DDF6"/>
          <cell r="DDG6"/>
          <cell r="DDH6"/>
          <cell r="DDI6"/>
          <cell r="DDJ6"/>
          <cell r="DDK6"/>
          <cell r="DDL6"/>
          <cell r="DDM6"/>
          <cell r="DDN6"/>
          <cell r="DDO6"/>
          <cell r="DDP6"/>
          <cell r="DDQ6"/>
          <cell r="DDR6"/>
          <cell r="DDS6"/>
          <cell r="DDT6"/>
          <cell r="DDU6"/>
          <cell r="DDV6"/>
          <cell r="DDW6"/>
          <cell r="DDX6"/>
          <cell r="DDY6"/>
          <cell r="DDZ6"/>
          <cell r="DEA6"/>
          <cell r="DEB6"/>
          <cell r="DEC6"/>
          <cell r="DED6"/>
          <cell r="DEE6"/>
          <cell r="DEF6"/>
          <cell r="DEG6"/>
          <cell r="DEH6"/>
          <cell r="DEI6"/>
          <cell r="DEJ6"/>
          <cell r="DEK6"/>
          <cell r="DEL6"/>
          <cell r="DEM6"/>
          <cell r="DEN6"/>
          <cell r="DEO6"/>
          <cell r="DEP6"/>
          <cell r="DEQ6"/>
          <cell r="DER6"/>
          <cell r="DES6"/>
          <cell r="DET6"/>
          <cell r="DEU6"/>
          <cell r="DEV6"/>
          <cell r="DEW6"/>
          <cell r="DEX6"/>
          <cell r="DEY6"/>
          <cell r="DEZ6"/>
          <cell r="DFA6"/>
          <cell r="DFB6"/>
          <cell r="DFC6"/>
          <cell r="DFD6"/>
          <cell r="DFE6"/>
          <cell r="DFF6"/>
          <cell r="DFG6"/>
          <cell r="DFH6"/>
          <cell r="DFI6"/>
          <cell r="DFJ6"/>
          <cell r="DFK6"/>
          <cell r="DFL6"/>
          <cell r="DFM6"/>
          <cell r="DFN6"/>
          <cell r="DFO6"/>
          <cell r="DFP6"/>
          <cell r="DFQ6"/>
          <cell r="DFR6"/>
          <cell r="DFS6"/>
          <cell r="DFT6"/>
          <cell r="DFU6"/>
          <cell r="DFV6"/>
          <cell r="DFW6"/>
          <cell r="DFX6"/>
          <cell r="DFY6"/>
          <cell r="DFZ6"/>
          <cell r="DGA6"/>
          <cell r="DGB6"/>
          <cell r="DGC6"/>
          <cell r="DGD6"/>
          <cell r="DGE6"/>
          <cell r="DGF6"/>
          <cell r="DGG6"/>
          <cell r="DGH6"/>
          <cell r="DGI6"/>
          <cell r="DGJ6"/>
          <cell r="DGK6"/>
          <cell r="DGL6"/>
          <cell r="DGM6"/>
          <cell r="DGN6"/>
          <cell r="DGO6"/>
          <cell r="DGP6"/>
          <cell r="DGQ6"/>
          <cell r="DGR6"/>
          <cell r="DGS6"/>
          <cell r="DGT6"/>
          <cell r="DGU6"/>
          <cell r="DGV6"/>
          <cell r="DGW6"/>
          <cell r="DGX6"/>
          <cell r="DGY6"/>
          <cell r="DGZ6"/>
          <cell r="DHA6"/>
          <cell r="DHB6"/>
          <cell r="DHC6"/>
          <cell r="DHD6"/>
          <cell r="DHE6"/>
          <cell r="DHF6"/>
          <cell r="DHG6"/>
          <cell r="DHH6"/>
          <cell r="DHI6"/>
          <cell r="DHJ6"/>
          <cell r="DHK6"/>
          <cell r="DHL6"/>
          <cell r="DHM6"/>
          <cell r="DHN6"/>
          <cell r="DHO6"/>
          <cell r="DHP6"/>
          <cell r="DHQ6"/>
          <cell r="DHR6"/>
          <cell r="DHS6"/>
          <cell r="DHT6"/>
          <cell r="DHU6"/>
          <cell r="DHV6"/>
          <cell r="DHW6"/>
          <cell r="DHX6"/>
          <cell r="DHY6"/>
          <cell r="DHZ6"/>
          <cell r="DIA6"/>
          <cell r="DIB6"/>
          <cell r="DIC6"/>
          <cell r="DID6"/>
          <cell r="DIE6"/>
          <cell r="DIF6"/>
          <cell r="DIG6"/>
          <cell r="DIH6"/>
          <cell r="DII6"/>
          <cell r="DIJ6"/>
          <cell r="DIK6"/>
          <cell r="DIL6"/>
          <cell r="DIM6"/>
          <cell r="DIN6"/>
          <cell r="DIO6"/>
          <cell r="DIP6"/>
          <cell r="DIQ6"/>
          <cell r="DIR6"/>
          <cell r="DIS6"/>
          <cell r="DIT6"/>
          <cell r="DIU6"/>
          <cell r="DIV6"/>
          <cell r="DIW6"/>
          <cell r="DIX6"/>
          <cell r="DIY6"/>
          <cell r="DIZ6"/>
          <cell r="DJA6"/>
          <cell r="DJB6"/>
          <cell r="DJC6"/>
          <cell r="DJD6"/>
          <cell r="DJE6"/>
          <cell r="DJF6"/>
          <cell r="DJG6"/>
          <cell r="DJH6"/>
          <cell r="DJI6"/>
          <cell r="DJJ6"/>
          <cell r="DJK6"/>
          <cell r="DJL6"/>
          <cell r="DJM6"/>
          <cell r="DJN6"/>
          <cell r="DJO6"/>
          <cell r="DJP6"/>
          <cell r="DJQ6"/>
          <cell r="DJR6"/>
          <cell r="DJS6"/>
          <cell r="DJT6"/>
          <cell r="DJU6"/>
          <cell r="DJV6"/>
          <cell r="DJW6"/>
          <cell r="DJX6"/>
          <cell r="DJY6"/>
          <cell r="DJZ6"/>
          <cell r="DKA6"/>
          <cell r="DKB6"/>
          <cell r="DKC6"/>
          <cell r="DKD6"/>
          <cell r="DKE6"/>
          <cell r="DKF6"/>
          <cell r="DKG6"/>
          <cell r="DKH6"/>
          <cell r="DKI6"/>
          <cell r="DKJ6"/>
          <cell r="DKK6"/>
          <cell r="DKL6"/>
          <cell r="DKM6"/>
          <cell r="DKN6"/>
          <cell r="DKO6"/>
          <cell r="DKP6"/>
          <cell r="DKQ6"/>
          <cell r="DKR6"/>
          <cell r="DKS6"/>
          <cell r="DKT6"/>
          <cell r="DKU6"/>
          <cell r="DKV6"/>
          <cell r="DKW6"/>
          <cell r="DKX6"/>
          <cell r="DKY6"/>
          <cell r="DKZ6"/>
          <cell r="DLA6"/>
          <cell r="DLB6"/>
          <cell r="DLC6"/>
          <cell r="DLD6"/>
          <cell r="DLE6"/>
          <cell r="DLF6"/>
          <cell r="DLG6"/>
          <cell r="DLH6"/>
          <cell r="DLI6"/>
          <cell r="DLJ6"/>
          <cell r="DLK6"/>
          <cell r="DLL6"/>
          <cell r="DLM6"/>
          <cell r="DLN6"/>
          <cell r="DLO6"/>
          <cell r="DLP6"/>
          <cell r="DLQ6"/>
          <cell r="DLR6"/>
          <cell r="DLS6"/>
          <cell r="DLT6"/>
          <cell r="DLU6"/>
          <cell r="DLV6"/>
          <cell r="DLW6"/>
          <cell r="DLX6"/>
          <cell r="DLY6"/>
          <cell r="DLZ6"/>
          <cell r="DMA6"/>
          <cell r="DMB6"/>
          <cell r="DMC6"/>
          <cell r="DMD6"/>
          <cell r="DME6"/>
          <cell r="DMF6"/>
          <cell r="DMG6"/>
          <cell r="DMH6"/>
          <cell r="DMI6"/>
          <cell r="DMJ6"/>
          <cell r="DMK6"/>
          <cell r="DML6"/>
          <cell r="DMM6"/>
          <cell r="DMN6"/>
          <cell r="DMO6"/>
          <cell r="DMP6"/>
          <cell r="DMQ6"/>
          <cell r="DMR6"/>
          <cell r="DMS6"/>
          <cell r="DMT6"/>
          <cell r="DMU6"/>
          <cell r="DMV6"/>
          <cell r="DMW6"/>
          <cell r="DMX6"/>
          <cell r="DMY6"/>
          <cell r="DMZ6"/>
          <cell r="DNA6"/>
          <cell r="DNB6"/>
          <cell r="DNC6"/>
          <cell r="DND6"/>
          <cell r="DNE6"/>
          <cell r="DNF6"/>
          <cell r="DNG6"/>
          <cell r="DNH6"/>
          <cell r="DNI6"/>
          <cell r="DNJ6"/>
          <cell r="DNK6"/>
          <cell r="DNL6"/>
          <cell r="DNM6"/>
          <cell r="DNN6"/>
          <cell r="DNO6"/>
          <cell r="DNP6"/>
          <cell r="DNQ6"/>
          <cell r="DNR6"/>
          <cell r="DNS6"/>
          <cell r="DNT6"/>
          <cell r="DNU6"/>
          <cell r="DNV6"/>
          <cell r="DNW6"/>
          <cell r="DNX6"/>
          <cell r="DNY6"/>
          <cell r="DNZ6"/>
          <cell r="DOA6"/>
          <cell r="DOB6"/>
          <cell r="DOC6"/>
          <cell r="DOD6"/>
          <cell r="DOE6"/>
          <cell r="DOF6"/>
          <cell r="DOG6"/>
          <cell r="DOH6"/>
          <cell r="DOI6"/>
          <cell r="DOJ6"/>
          <cell r="DOK6"/>
          <cell r="DOL6"/>
          <cell r="DOM6"/>
          <cell r="DON6"/>
          <cell r="DOO6"/>
          <cell r="DOP6"/>
          <cell r="DOQ6"/>
          <cell r="DOR6"/>
          <cell r="DOS6"/>
          <cell r="DOT6"/>
          <cell r="DOU6"/>
          <cell r="DOV6"/>
          <cell r="DOW6"/>
          <cell r="DOX6"/>
          <cell r="DOY6"/>
          <cell r="DOZ6"/>
          <cell r="DPA6"/>
          <cell r="DPB6"/>
          <cell r="DPC6"/>
          <cell r="DPD6"/>
          <cell r="DPE6"/>
          <cell r="DPF6"/>
          <cell r="DPG6"/>
          <cell r="DPH6"/>
          <cell r="DPI6"/>
          <cell r="DPJ6"/>
          <cell r="DPK6"/>
          <cell r="DPL6"/>
          <cell r="DPM6"/>
          <cell r="DPN6"/>
          <cell r="DPO6"/>
          <cell r="DPP6"/>
          <cell r="DPQ6"/>
          <cell r="DPR6"/>
          <cell r="DPS6"/>
          <cell r="DPT6"/>
          <cell r="DPU6"/>
          <cell r="DPV6"/>
          <cell r="DPW6"/>
          <cell r="DPX6"/>
          <cell r="DPY6"/>
          <cell r="DPZ6"/>
          <cell r="DQA6"/>
          <cell r="DQB6"/>
          <cell r="DQC6"/>
          <cell r="DQD6"/>
          <cell r="DQE6"/>
          <cell r="DQF6"/>
          <cell r="DQG6"/>
          <cell r="DQH6"/>
          <cell r="DQI6"/>
          <cell r="DQJ6"/>
          <cell r="DQK6"/>
          <cell r="DQL6"/>
          <cell r="DQM6"/>
          <cell r="DQN6"/>
          <cell r="DQO6"/>
          <cell r="DQP6"/>
          <cell r="DQQ6"/>
          <cell r="DQR6"/>
          <cell r="DQS6"/>
          <cell r="DQT6"/>
          <cell r="DQU6"/>
          <cell r="DQV6"/>
          <cell r="DQW6"/>
          <cell r="DQX6"/>
          <cell r="DQY6"/>
          <cell r="DQZ6"/>
          <cell r="DRA6"/>
          <cell r="DRB6"/>
          <cell r="DRC6"/>
          <cell r="DRD6"/>
          <cell r="DRE6"/>
          <cell r="DRF6"/>
          <cell r="DRG6"/>
          <cell r="DRH6"/>
          <cell r="DRI6"/>
          <cell r="DRJ6"/>
          <cell r="DRK6"/>
          <cell r="DRL6"/>
          <cell r="DRM6"/>
          <cell r="DRN6"/>
          <cell r="DRO6"/>
          <cell r="DRP6"/>
          <cell r="DRQ6"/>
          <cell r="DRR6"/>
          <cell r="DRS6"/>
          <cell r="DRT6"/>
          <cell r="DRU6"/>
          <cell r="DRV6"/>
          <cell r="DRW6"/>
          <cell r="DRX6"/>
          <cell r="DRY6"/>
          <cell r="DRZ6"/>
          <cell r="DSA6"/>
          <cell r="DSB6"/>
          <cell r="DSC6"/>
          <cell r="DSD6"/>
          <cell r="DSE6"/>
          <cell r="DSF6"/>
          <cell r="DSG6"/>
          <cell r="DSH6"/>
          <cell r="DSI6"/>
          <cell r="DSJ6"/>
          <cell r="DSK6"/>
          <cell r="DSL6"/>
          <cell r="DSM6"/>
          <cell r="DSN6"/>
          <cell r="DSO6"/>
          <cell r="DSP6"/>
          <cell r="DSQ6"/>
          <cell r="DSR6"/>
          <cell r="DSS6"/>
          <cell r="DST6"/>
          <cell r="DSU6"/>
          <cell r="DSV6"/>
          <cell r="DSW6"/>
          <cell r="DSX6"/>
          <cell r="DSY6"/>
          <cell r="DSZ6"/>
          <cell r="DTA6"/>
          <cell r="DTB6"/>
          <cell r="DTC6"/>
          <cell r="DTD6"/>
          <cell r="DTE6"/>
          <cell r="DTF6"/>
          <cell r="DTG6"/>
          <cell r="DTH6"/>
          <cell r="DTI6"/>
          <cell r="DTJ6"/>
          <cell r="DTK6"/>
          <cell r="DTL6"/>
          <cell r="DTM6"/>
          <cell r="DTN6"/>
          <cell r="DTO6"/>
          <cell r="DTP6"/>
          <cell r="DTQ6"/>
          <cell r="DTR6"/>
          <cell r="DTS6"/>
          <cell r="DTT6"/>
          <cell r="DTU6"/>
          <cell r="DTV6"/>
          <cell r="DTW6"/>
          <cell r="DTX6"/>
          <cell r="DTY6"/>
          <cell r="DTZ6"/>
          <cell r="DUA6"/>
          <cell r="DUB6"/>
          <cell r="DUC6"/>
          <cell r="DUD6"/>
          <cell r="DUE6"/>
          <cell r="DUF6"/>
          <cell r="DUG6"/>
          <cell r="DUH6"/>
          <cell r="DUI6"/>
          <cell r="DUJ6"/>
          <cell r="DUK6"/>
          <cell r="DUL6"/>
          <cell r="DUM6"/>
          <cell r="DUN6"/>
          <cell r="DUO6"/>
          <cell r="DUP6"/>
          <cell r="DUQ6"/>
          <cell r="DUR6"/>
          <cell r="DUS6"/>
          <cell r="DUT6"/>
          <cell r="DUU6"/>
          <cell r="DUV6"/>
          <cell r="DUW6"/>
          <cell r="DUX6"/>
          <cell r="DUY6"/>
          <cell r="DUZ6"/>
          <cell r="DVA6"/>
          <cell r="DVB6"/>
          <cell r="DVC6"/>
          <cell r="DVD6"/>
          <cell r="DVE6"/>
          <cell r="DVF6"/>
          <cell r="DVG6"/>
          <cell r="DVH6"/>
          <cell r="DVI6"/>
          <cell r="DVJ6"/>
          <cell r="DVK6"/>
          <cell r="DVL6"/>
          <cell r="DVM6"/>
          <cell r="DVN6"/>
          <cell r="DVO6"/>
          <cell r="DVP6"/>
          <cell r="DVQ6"/>
          <cell r="DVR6"/>
          <cell r="DVS6"/>
          <cell r="DVT6"/>
          <cell r="DVU6"/>
          <cell r="DVV6"/>
          <cell r="DVW6"/>
          <cell r="DVX6"/>
          <cell r="DVY6"/>
          <cell r="DVZ6"/>
          <cell r="DWA6"/>
          <cell r="DWB6"/>
          <cell r="DWC6"/>
          <cell r="DWD6"/>
          <cell r="DWE6"/>
          <cell r="DWF6"/>
          <cell r="DWG6"/>
          <cell r="DWH6"/>
          <cell r="DWI6"/>
          <cell r="DWJ6"/>
          <cell r="DWK6"/>
          <cell r="DWL6"/>
          <cell r="DWM6"/>
          <cell r="DWN6"/>
          <cell r="DWO6"/>
          <cell r="DWP6"/>
          <cell r="DWQ6"/>
          <cell r="DWR6"/>
          <cell r="DWS6"/>
          <cell r="DWT6"/>
          <cell r="DWU6"/>
          <cell r="DWV6"/>
          <cell r="DWW6"/>
          <cell r="DWX6"/>
          <cell r="DWY6"/>
          <cell r="DWZ6"/>
          <cell r="DXA6"/>
          <cell r="DXB6"/>
          <cell r="DXC6"/>
          <cell r="DXD6"/>
          <cell r="DXE6"/>
          <cell r="DXF6"/>
          <cell r="DXG6"/>
          <cell r="DXH6"/>
          <cell r="DXI6"/>
          <cell r="DXJ6"/>
          <cell r="DXK6"/>
          <cell r="DXL6"/>
          <cell r="DXM6"/>
          <cell r="DXN6"/>
          <cell r="DXO6"/>
          <cell r="DXP6"/>
          <cell r="DXQ6"/>
          <cell r="DXR6"/>
          <cell r="DXS6"/>
          <cell r="DXT6"/>
          <cell r="DXU6"/>
          <cell r="DXV6"/>
          <cell r="DXW6"/>
          <cell r="DXX6"/>
          <cell r="DXY6"/>
          <cell r="DXZ6"/>
          <cell r="DYA6"/>
          <cell r="DYB6"/>
          <cell r="DYC6"/>
          <cell r="DYD6"/>
          <cell r="DYE6"/>
          <cell r="DYF6"/>
          <cell r="DYG6"/>
          <cell r="DYH6"/>
          <cell r="DYI6"/>
          <cell r="DYJ6"/>
          <cell r="DYK6"/>
          <cell r="DYL6"/>
          <cell r="DYM6"/>
          <cell r="DYN6"/>
          <cell r="DYO6"/>
          <cell r="DYP6"/>
          <cell r="DYQ6"/>
          <cell r="DYR6"/>
          <cell r="DYS6"/>
          <cell r="DYT6"/>
          <cell r="DYU6"/>
          <cell r="DYV6"/>
          <cell r="DYW6"/>
          <cell r="DYX6"/>
          <cell r="DYY6"/>
          <cell r="DYZ6"/>
          <cell r="DZA6"/>
          <cell r="DZB6"/>
          <cell r="DZC6"/>
          <cell r="DZD6"/>
          <cell r="DZE6"/>
          <cell r="DZF6"/>
          <cell r="DZG6"/>
          <cell r="DZH6"/>
          <cell r="DZI6"/>
          <cell r="DZJ6"/>
          <cell r="DZK6"/>
          <cell r="DZL6"/>
          <cell r="DZM6"/>
          <cell r="DZN6"/>
          <cell r="DZO6"/>
          <cell r="DZP6"/>
          <cell r="DZQ6"/>
          <cell r="DZR6"/>
          <cell r="DZS6"/>
          <cell r="DZT6"/>
          <cell r="DZU6"/>
          <cell r="DZV6"/>
          <cell r="DZW6"/>
          <cell r="DZX6"/>
          <cell r="DZY6"/>
          <cell r="DZZ6"/>
          <cell r="EAA6"/>
          <cell r="EAB6"/>
          <cell r="EAC6"/>
          <cell r="EAD6"/>
          <cell r="EAE6"/>
          <cell r="EAF6"/>
          <cell r="EAG6"/>
          <cell r="EAH6"/>
          <cell r="EAI6"/>
          <cell r="EAJ6"/>
          <cell r="EAK6"/>
          <cell r="EAL6"/>
          <cell r="EAM6"/>
          <cell r="EAN6"/>
          <cell r="EAO6"/>
          <cell r="EAP6"/>
          <cell r="EAQ6"/>
          <cell r="EAR6"/>
          <cell r="EAS6"/>
          <cell r="EAT6"/>
          <cell r="EAU6"/>
          <cell r="EAV6"/>
          <cell r="EAW6"/>
          <cell r="EAX6"/>
          <cell r="EAY6"/>
          <cell r="EAZ6"/>
          <cell r="EBA6"/>
          <cell r="EBB6"/>
          <cell r="EBC6"/>
          <cell r="EBD6"/>
          <cell r="EBE6"/>
          <cell r="EBF6"/>
          <cell r="EBG6"/>
          <cell r="EBH6"/>
          <cell r="EBI6"/>
          <cell r="EBJ6"/>
          <cell r="EBK6"/>
          <cell r="EBL6"/>
          <cell r="EBM6"/>
          <cell r="EBN6"/>
          <cell r="EBO6"/>
          <cell r="EBP6"/>
          <cell r="EBQ6"/>
          <cell r="EBR6"/>
          <cell r="EBS6"/>
          <cell r="EBT6"/>
          <cell r="EBU6"/>
          <cell r="EBV6"/>
          <cell r="EBW6"/>
          <cell r="EBX6"/>
          <cell r="EBY6"/>
          <cell r="EBZ6"/>
          <cell r="ECA6"/>
          <cell r="ECB6"/>
          <cell r="ECC6"/>
          <cell r="ECD6"/>
          <cell r="ECE6"/>
          <cell r="ECF6"/>
          <cell r="ECG6"/>
          <cell r="ECH6"/>
          <cell r="ECI6"/>
          <cell r="ECJ6"/>
          <cell r="ECK6"/>
          <cell r="ECL6"/>
          <cell r="ECM6"/>
          <cell r="ECN6"/>
          <cell r="ECO6"/>
          <cell r="ECP6"/>
          <cell r="ECQ6"/>
          <cell r="ECR6"/>
          <cell r="ECS6"/>
          <cell r="ECT6"/>
          <cell r="ECU6"/>
          <cell r="ECV6"/>
          <cell r="ECW6"/>
          <cell r="ECX6"/>
          <cell r="ECY6"/>
          <cell r="ECZ6"/>
          <cell r="EDA6"/>
          <cell r="EDB6"/>
          <cell r="EDC6"/>
          <cell r="EDD6"/>
          <cell r="EDE6"/>
          <cell r="EDF6"/>
          <cell r="EDG6"/>
          <cell r="EDH6"/>
          <cell r="EDI6"/>
          <cell r="EDJ6"/>
          <cell r="EDK6"/>
          <cell r="EDL6"/>
          <cell r="EDM6"/>
          <cell r="EDN6"/>
          <cell r="EDO6"/>
          <cell r="EDP6"/>
          <cell r="EDQ6"/>
          <cell r="EDR6"/>
          <cell r="EDS6"/>
          <cell r="EDT6"/>
          <cell r="EDU6"/>
          <cell r="EDV6"/>
          <cell r="EDW6"/>
          <cell r="EDX6"/>
          <cell r="EDY6"/>
          <cell r="EDZ6"/>
          <cell r="EEA6"/>
          <cell r="EEB6"/>
          <cell r="EEC6"/>
          <cell r="EED6"/>
          <cell r="EEE6"/>
          <cell r="EEF6"/>
          <cell r="EEG6"/>
          <cell r="EEH6"/>
          <cell r="EEI6"/>
          <cell r="EEJ6"/>
          <cell r="EEK6"/>
          <cell r="EEL6"/>
          <cell r="EEM6"/>
          <cell r="EEN6"/>
          <cell r="EEO6"/>
          <cell r="EEP6"/>
          <cell r="EEQ6"/>
          <cell r="EER6"/>
          <cell r="EES6"/>
          <cell r="EET6"/>
          <cell r="EEU6"/>
          <cell r="EEV6"/>
          <cell r="EEW6"/>
          <cell r="EEX6"/>
          <cell r="EEY6"/>
          <cell r="EEZ6"/>
          <cell r="EFA6"/>
          <cell r="EFB6"/>
          <cell r="EFC6"/>
          <cell r="EFD6"/>
          <cell r="EFE6"/>
          <cell r="EFF6"/>
          <cell r="EFG6"/>
          <cell r="EFH6"/>
          <cell r="EFI6"/>
          <cell r="EFJ6"/>
          <cell r="EFK6"/>
          <cell r="EFL6"/>
          <cell r="EFM6"/>
          <cell r="EFN6"/>
          <cell r="EFO6"/>
          <cell r="EFP6"/>
          <cell r="EFQ6"/>
          <cell r="EFR6"/>
          <cell r="EFS6"/>
          <cell r="EFT6"/>
          <cell r="EFU6"/>
          <cell r="EFV6"/>
          <cell r="EFW6"/>
          <cell r="EFX6"/>
          <cell r="EFY6"/>
          <cell r="EFZ6"/>
          <cell r="EGA6"/>
          <cell r="EGB6"/>
          <cell r="EGC6"/>
          <cell r="EGD6"/>
          <cell r="EGE6"/>
          <cell r="EGF6"/>
          <cell r="EGG6"/>
          <cell r="EGH6"/>
          <cell r="EGI6"/>
          <cell r="EGJ6"/>
          <cell r="EGK6"/>
          <cell r="EGL6"/>
          <cell r="EGM6"/>
          <cell r="EGN6"/>
          <cell r="EGO6"/>
          <cell r="EGP6"/>
          <cell r="EGQ6"/>
          <cell r="EGR6"/>
          <cell r="EGS6"/>
          <cell r="EGT6"/>
          <cell r="EGU6"/>
          <cell r="EGV6"/>
          <cell r="EGW6"/>
          <cell r="EGX6"/>
          <cell r="EGY6"/>
          <cell r="EGZ6"/>
          <cell r="EHA6"/>
          <cell r="EHB6"/>
          <cell r="EHC6"/>
          <cell r="EHD6"/>
          <cell r="EHE6"/>
          <cell r="EHF6"/>
          <cell r="EHG6"/>
          <cell r="EHH6"/>
          <cell r="EHI6"/>
          <cell r="EHJ6"/>
          <cell r="EHK6"/>
          <cell r="EHL6"/>
          <cell r="EHM6"/>
          <cell r="EHN6"/>
          <cell r="EHO6"/>
          <cell r="EHP6"/>
          <cell r="EHQ6"/>
          <cell r="EHR6"/>
          <cell r="EHS6"/>
          <cell r="EHT6"/>
          <cell r="EHU6"/>
          <cell r="EHV6"/>
          <cell r="EHW6"/>
          <cell r="EHX6"/>
          <cell r="EHY6"/>
          <cell r="EHZ6"/>
          <cell r="EIA6"/>
          <cell r="EIB6"/>
          <cell r="EIC6"/>
          <cell r="EID6"/>
          <cell r="EIE6"/>
          <cell r="EIF6"/>
          <cell r="EIG6"/>
          <cell r="EIH6"/>
          <cell r="EII6"/>
          <cell r="EIJ6"/>
          <cell r="EIK6"/>
          <cell r="EIL6"/>
          <cell r="EIM6"/>
          <cell r="EIN6"/>
          <cell r="EIO6"/>
          <cell r="EIP6"/>
          <cell r="EIQ6"/>
          <cell r="EIR6"/>
          <cell r="EIS6"/>
          <cell r="EIT6"/>
          <cell r="EIU6"/>
          <cell r="EIV6"/>
          <cell r="EIW6"/>
          <cell r="EIX6"/>
          <cell r="EIY6"/>
          <cell r="EIZ6"/>
          <cell r="EJA6"/>
          <cell r="EJB6"/>
          <cell r="EJC6"/>
          <cell r="EJD6"/>
          <cell r="EJE6"/>
          <cell r="EJF6"/>
          <cell r="EJG6"/>
          <cell r="EJH6"/>
          <cell r="EJI6"/>
          <cell r="EJJ6"/>
          <cell r="EJK6"/>
          <cell r="EJL6"/>
          <cell r="EJM6"/>
          <cell r="EJN6"/>
          <cell r="EJO6"/>
          <cell r="EJP6"/>
          <cell r="EJQ6"/>
          <cell r="EJR6"/>
          <cell r="EJS6"/>
          <cell r="EJT6"/>
          <cell r="EJU6"/>
          <cell r="EJV6"/>
          <cell r="EJW6"/>
          <cell r="EJX6"/>
          <cell r="EJY6"/>
          <cell r="EJZ6"/>
          <cell r="EKA6"/>
          <cell r="EKB6"/>
          <cell r="EKC6"/>
          <cell r="EKD6"/>
          <cell r="EKE6"/>
          <cell r="EKF6"/>
          <cell r="EKG6"/>
          <cell r="EKH6"/>
          <cell r="EKI6"/>
          <cell r="EKJ6"/>
          <cell r="EKK6"/>
          <cell r="EKL6"/>
          <cell r="EKM6"/>
          <cell r="EKN6"/>
          <cell r="EKO6"/>
          <cell r="EKP6"/>
          <cell r="EKQ6"/>
          <cell r="EKR6"/>
          <cell r="EKS6"/>
          <cell r="EKT6"/>
          <cell r="EKU6"/>
          <cell r="EKV6"/>
          <cell r="EKW6"/>
          <cell r="EKX6"/>
          <cell r="EKY6"/>
          <cell r="EKZ6"/>
          <cell r="ELA6"/>
          <cell r="ELB6"/>
          <cell r="ELC6"/>
          <cell r="ELD6"/>
          <cell r="ELE6"/>
          <cell r="ELF6"/>
          <cell r="ELG6"/>
          <cell r="ELH6"/>
          <cell r="ELI6"/>
          <cell r="ELJ6"/>
          <cell r="ELK6"/>
          <cell r="ELL6"/>
          <cell r="ELM6"/>
          <cell r="ELN6"/>
          <cell r="ELO6"/>
          <cell r="ELP6"/>
          <cell r="ELQ6"/>
          <cell r="ELR6"/>
          <cell r="ELS6"/>
          <cell r="ELT6"/>
          <cell r="ELU6"/>
          <cell r="ELV6"/>
          <cell r="ELW6"/>
          <cell r="ELX6"/>
          <cell r="ELY6"/>
          <cell r="ELZ6"/>
          <cell r="EMA6"/>
          <cell r="EMB6"/>
          <cell r="EMC6"/>
          <cell r="EMD6"/>
          <cell r="EME6"/>
          <cell r="EMF6"/>
          <cell r="EMG6"/>
          <cell r="EMH6"/>
          <cell r="EMI6"/>
          <cell r="EMJ6"/>
          <cell r="EMK6"/>
          <cell r="EML6"/>
          <cell r="EMM6"/>
          <cell r="EMN6"/>
          <cell r="EMO6"/>
          <cell r="EMP6"/>
          <cell r="EMQ6"/>
          <cell r="EMR6"/>
          <cell r="EMS6"/>
          <cell r="EMT6"/>
          <cell r="EMU6"/>
          <cell r="EMV6"/>
          <cell r="EMW6"/>
          <cell r="EMX6"/>
          <cell r="EMY6"/>
          <cell r="EMZ6"/>
          <cell r="ENA6"/>
          <cell r="ENB6"/>
          <cell r="ENC6"/>
          <cell r="END6"/>
          <cell r="ENE6"/>
          <cell r="ENF6"/>
          <cell r="ENG6"/>
          <cell r="ENH6"/>
          <cell r="ENI6"/>
          <cell r="ENJ6"/>
          <cell r="ENK6"/>
          <cell r="ENL6"/>
          <cell r="ENM6"/>
          <cell r="ENN6"/>
          <cell r="ENO6"/>
          <cell r="ENP6"/>
          <cell r="ENQ6"/>
          <cell r="ENR6"/>
          <cell r="ENS6"/>
          <cell r="ENT6"/>
          <cell r="ENU6"/>
          <cell r="ENV6"/>
          <cell r="ENW6"/>
          <cell r="ENX6"/>
          <cell r="ENY6"/>
          <cell r="ENZ6"/>
          <cell r="EOA6"/>
          <cell r="EOB6"/>
          <cell r="EOC6"/>
          <cell r="EOD6"/>
          <cell r="EOE6"/>
          <cell r="EOF6"/>
          <cell r="EOG6"/>
          <cell r="EOH6"/>
          <cell r="EOI6"/>
          <cell r="EOJ6"/>
          <cell r="EOK6"/>
          <cell r="EOL6"/>
          <cell r="EOM6"/>
          <cell r="EON6"/>
          <cell r="EOO6"/>
          <cell r="EOP6"/>
          <cell r="EOQ6"/>
          <cell r="EOR6"/>
          <cell r="EOS6"/>
          <cell r="EOT6"/>
          <cell r="EOU6"/>
          <cell r="EOV6"/>
          <cell r="EOW6"/>
          <cell r="EOX6"/>
          <cell r="EOY6"/>
          <cell r="EOZ6"/>
          <cell r="EPA6"/>
          <cell r="EPB6"/>
          <cell r="EPC6"/>
          <cell r="EPD6"/>
          <cell r="EPE6"/>
          <cell r="EPF6"/>
          <cell r="EPG6"/>
          <cell r="EPH6"/>
          <cell r="EPI6"/>
          <cell r="EPJ6"/>
          <cell r="EPK6"/>
          <cell r="EPL6"/>
          <cell r="EPM6"/>
          <cell r="EPN6"/>
          <cell r="EPO6"/>
          <cell r="EPP6"/>
          <cell r="EPQ6"/>
          <cell r="EPR6"/>
          <cell r="EPS6"/>
          <cell r="EPT6"/>
          <cell r="EPU6"/>
          <cell r="EPV6"/>
          <cell r="EPW6"/>
          <cell r="EPX6"/>
          <cell r="EPY6"/>
          <cell r="EPZ6"/>
          <cell r="EQA6"/>
          <cell r="EQB6"/>
          <cell r="EQC6"/>
          <cell r="EQD6"/>
          <cell r="EQE6"/>
          <cell r="EQF6"/>
          <cell r="EQG6"/>
          <cell r="EQH6"/>
          <cell r="EQI6"/>
          <cell r="EQJ6"/>
          <cell r="EQK6"/>
          <cell r="EQL6"/>
          <cell r="EQM6"/>
          <cell r="EQN6"/>
          <cell r="EQO6"/>
          <cell r="EQP6"/>
          <cell r="EQQ6"/>
          <cell r="EQR6"/>
          <cell r="EQS6"/>
          <cell r="EQT6"/>
          <cell r="EQU6"/>
          <cell r="EQV6"/>
          <cell r="EQW6"/>
          <cell r="EQX6"/>
          <cell r="EQY6"/>
          <cell r="EQZ6"/>
          <cell r="ERA6"/>
          <cell r="ERB6"/>
          <cell r="ERC6"/>
          <cell r="ERD6"/>
          <cell r="ERE6"/>
          <cell r="ERF6"/>
          <cell r="ERG6"/>
          <cell r="ERH6"/>
          <cell r="ERI6"/>
          <cell r="ERJ6"/>
          <cell r="ERK6"/>
          <cell r="ERL6"/>
          <cell r="ERM6"/>
          <cell r="ERN6"/>
          <cell r="ERO6"/>
          <cell r="ERP6"/>
          <cell r="ERQ6"/>
          <cell r="ERR6"/>
          <cell r="ERS6"/>
          <cell r="ERT6"/>
          <cell r="ERU6"/>
          <cell r="ERV6"/>
          <cell r="ERW6"/>
          <cell r="ERX6"/>
          <cell r="ERY6"/>
          <cell r="ERZ6"/>
          <cell r="ESA6"/>
          <cell r="ESB6"/>
          <cell r="ESC6"/>
          <cell r="ESD6"/>
          <cell r="ESE6"/>
          <cell r="ESF6"/>
          <cell r="ESG6"/>
          <cell r="ESH6"/>
          <cell r="ESI6"/>
          <cell r="ESJ6"/>
          <cell r="ESK6"/>
          <cell r="ESL6"/>
          <cell r="ESM6"/>
          <cell r="ESN6"/>
          <cell r="ESO6"/>
          <cell r="ESP6"/>
          <cell r="ESQ6"/>
          <cell r="ESR6"/>
          <cell r="ESS6"/>
          <cell r="EST6"/>
          <cell r="ESU6"/>
          <cell r="ESV6"/>
          <cell r="ESW6"/>
          <cell r="ESX6"/>
          <cell r="ESY6"/>
          <cell r="ESZ6"/>
          <cell r="ETA6"/>
          <cell r="ETB6"/>
          <cell r="ETC6"/>
          <cell r="ETD6"/>
          <cell r="ETE6"/>
          <cell r="ETF6"/>
          <cell r="ETG6"/>
          <cell r="ETH6"/>
          <cell r="ETI6"/>
          <cell r="ETJ6"/>
          <cell r="ETK6"/>
          <cell r="ETL6"/>
          <cell r="ETM6"/>
          <cell r="ETN6"/>
          <cell r="ETO6"/>
          <cell r="ETP6"/>
          <cell r="ETQ6"/>
          <cell r="ETR6"/>
          <cell r="ETS6"/>
          <cell r="ETT6"/>
          <cell r="ETU6"/>
          <cell r="ETV6"/>
          <cell r="ETW6"/>
          <cell r="ETX6"/>
          <cell r="ETY6"/>
          <cell r="ETZ6"/>
          <cell r="EUA6"/>
          <cell r="EUB6"/>
          <cell r="EUC6"/>
          <cell r="EUD6"/>
          <cell r="EUE6"/>
          <cell r="EUF6"/>
          <cell r="EUG6"/>
          <cell r="EUH6"/>
          <cell r="EUI6"/>
          <cell r="EUJ6"/>
          <cell r="EUK6"/>
          <cell r="EUL6"/>
          <cell r="EUM6"/>
          <cell r="EUN6"/>
          <cell r="EUO6"/>
          <cell r="EUP6"/>
          <cell r="EUQ6"/>
          <cell r="EUR6"/>
          <cell r="EUS6"/>
          <cell r="EUT6"/>
          <cell r="EUU6"/>
          <cell r="EUV6"/>
          <cell r="EUW6"/>
          <cell r="EUX6"/>
          <cell r="EUY6"/>
          <cell r="EUZ6"/>
          <cell r="EVA6"/>
          <cell r="EVB6"/>
          <cell r="EVC6"/>
          <cell r="EVD6"/>
          <cell r="EVE6"/>
          <cell r="EVF6"/>
          <cell r="EVG6"/>
          <cell r="EVH6"/>
          <cell r="EVI6"/>
          <cell r="EVJ6"/>
          <cell r="EVK6"/>
          <cell r="EVL6"/>
          <cell r="EVM6"/>
          <cell r="EVN6"/>
          <cell r="EVO6"/>
          <cell r="EVP6"/>
          <cell r="EVQ6"/>
          <cell r="EVR6"/>
          <cell r="EVS6"/>
          <cell r="EVT6"/>
          <cell r="EVU6"/>
          <cell r="EVV6"/>
          <cell r="EVW6"/>
          <cell r="EVX6"/>
          <cell r="EVY6"/>
          <cell r="EVZ6"/>
          <cell r="EWA6"/>
          <cell r="EWB6"/>
          <cell r="EWC6"/>
          <cell r="EWD6"/>
          <cell r="EWE6"/>
          <cell r="EWF6"/>
          <cell r="EWG6"/>
          <cell r="EWH6"/>
          <cell r="EWI6"/>
          <cell r="EWJ6"/>
          <cell r="EWK6"/>
          <cell r="EWL6"/>
          <cell r="EWM6"/>
          <cell r="EWN6"/>
          <cell r="EWO6"/>
          <cell r="EWP6"/>
          <cell r="EWQ6"/>
          <cell r="EWR6"/>
          <cell r="EWS6"/>
          <cell r="EWT6"/>
          <cell r="EWU6"/>
          <cell r="EWV6"/>
          <cell r="EWW6"/>
          <cell r="EWX6"/>
          <cell r="EWY6"/>
          <cell r="EWZ6"/>
          <cell r="EXA6"/>
          <cell r="EXB6"/>
          <cell r="EXC6"/>
          <cell r="EXD6"/>
          <cell r="EXE6"/>
          <cell r="EXF6"/>
          <cell r="EXG6"/>
          <cell r="EXH6"/>
          <cell r="EXI6"/>
          <cell r="EXJ6"/>
          <cell r="EXK6"/>
          <cell r="EXL6"/>
          <cell r="EXM6"/>
          <cell r="EXN6"/>
          <cell r="EXO6"/>
          <cell r="EXP6"/>
          <cell r="EXQ6"/>
          <cell r="EXR6"/>
          <cell r="EXS6"/>
          <cell r="EXT6"/>
          <cell r="EXU6"/>
          <cell r="EXV6"/>
          <cell r="EXW6"/>
          <cell r="EXX6"/>
          <cell r="EXY6"/>
          <cell r="EXZ6"/>
          <cell r="EYA6"/>
          <cell r="EYB6"/>
          <cell r="EYC6"/>
          <cell r="EYD6"/>
          <cell r="EYE6"/>
          <cell r="EYF6"/>
          <cell r="EYG6"/>
          <cell r="EYH6"/>
          <cell r="EYI6"/>
          <cell r="EYJ6"/>
          <cell r="EYK6"/>
          <cell r="EYL6"/>
          <cell r="EYM6"/>
          <cell r="EYN6"/>
          <cell r="EYO6"/>
          <cell r="EYP6"/>
          <cell r="EYQ6"/>
          <cell r="EYR6"/>
          <cell r="EYS6"/>
          <cell r="EYT6"/>
          <cell r="EYU6"/>
          <cell r="EYV6"/>
          <cell r="EYW6"/>
          <cell r="EYX6"/>
          <cell r="EYY6"/>
          <cell r="EYZ6"/>
          <cell r="EZA6"/>
          <cell r="EZB6"/>
          <cell r="EZC6"/>
          <cell r="EZD6"/>
          <cell r="EZE6"/>
          <cell r="EZF6"/>
          <cell r="EZG6"/>
          <cell r="EZH6"/>
          <cell r="EZI6"/>
          <cell r="EZJ6"/>
          <cell r="EZK6"/>
          <cell r="EZL6"/>
          <cell r="EZM6"/>
          <cell r="EZN6"/>
          <cell r="EZO6"/>
          <cell r="EZP6"/>
          <cell r="EZQ6"/>
          <cell r="EZR6"/>
          <cell r="EZS6"/>
          <cell r="EZT6"/>
          <cell r="EZU6"/>
          <cell r="EZV6"/>
          <cell r="EZW6"/>
          <cell r="EZX6"/>
          <cell r="EZY6"/>
          <cell r="EZZ6"/>
          <cell r="FAA6"/>
          <cell r="FAB6"/>
          <cell r="FAC6"/>
          <cell r="FAD6"/>
          <cell r="FAE6"/>
          <cell r="FAF6"/>
          <cell r="FAG6"/>
          <cell r="FAH6"/>
          <cell r="FAI6"/>
          <cell r="FAJ6"/>
          <cell r="FAK6"/>
          <cell r="FAL6"/>
          <cell r="FAM6"/>
          <cell r="FAN6"/>
          <cell r="FAO6"/>
          <cell r="FAP6"/>
          <cell r="FAQ6"/>
          <cell r="FAR6"/>
          <cell r="FAS6"/>
          <cell r="FAT6"/>
          <cell r="FAU6"/>
          <cell r="FAV6"/>
          <cell r="FAW6"/>
          <cell r="FAX6"/>
          <cell r="FAY6"/>
          <cell r="FAZ6"/>
          <cell r="FBA6"/>
          <cell r="FBB6"/>
          <cell r="FBC6"/>
          <cell r="FBD6"/>
          <cell r="FBE6"/>
          <cell r="FBF6"/>
          <cell r="FBG6"/>
          <cell r="FBH6"/>
          <cell r="FBI6"/>
          <cell r="FBJ6"/>
          <cell r="FBK6"/>
          <cell r="FBL6"/>
          <cell r="FBM6"/>
          <cell r="FBN6"/>
          <cell r="FBO6"/>
          <cell r="FBP6"/>
          <cell r="FBQ6"/>
          <cell r="FBR6"/>
          <cell r="FBS6"/>
          <cell r="FBT6"/>
          <cell r="FBU6"/>
          <cell r="FBV6"/>
          <cell r="FBW6"/>
          <cell r="FBX6"/>
          <cell r="FBY6"/>
          <cell r="FBZ6"/>
          <cell r="FCA6"/>
          <cell r="FCB6"/>
          <cell r="FCC6"/>
          <cell r="FCD6"/>
          <cell r="FCE6"/>
          <cell r="FCF6"/>
          <cell r="FCG6"/>
          <cell r="FCH6"/>
          <cell r="FCI6"/>
          <cell r="FCJ6"/>
          <cell r="FCK6"/>
          <cell r="FCL6"/>
          <cell r="FCM6"/>
          <cell r="FCN6"/>
          <cell r="FCO6"/>
          <cell r="FCP6"/>
          <cell r="FCQ6"/>
          <cell r="FCR6"/>
          <cell r="FCS6"/>
          <cell r="FCT6"/>
          <cell r="FCU6"/>
          <cell r="FCV6"/>
          <cell r="FCW6"/>
          <cell r="FCX6"/>
          <cell r="FCY6"/>
          <cell r="FCZ6"/>
          <cell r="FDA6"/>
          <cell r="FDB6"/>
          <cell r="FDC6"/>
          <cell r="FDD6"/>
          <cell r="FDE6"/>
          <cell r="FDF6"/>
          <cell r="FDG6"/>
          <cell r="FDH6"/>
          <cell r="FDI6"/>
          <cell r="FDJ6"/>
          <cell r="FDK6"/>
          <cell r="FDL6"/>
          <cell r="FDM6"/>
          <cell r="FDN6"/>
          <cell r="FDO6"/>
          <cell r="FDP6"/>
          <cell r="FDQ6"/>
          <cell r="FDR6"/>
          <cell r="FDS6"/>
          <cell r="FDT6"/>
          <cell r="FDU6"/>
          <cell r="FDV6"/>
          <cell r="FDW6"/>
          <cell r="FDX6"/>
          <cell r="FDY6"/>
          <cell r="FDZ6"/>
          <cell r="FEA6"/>
          <cell r="FEB6"/>
          <cell r="FEC6"/>
          <cell r="FED6"/>
          <cell r="FEE6"/>
          <cell r="FEF6"/>
          <cell r="FEG6"/>
          <cell r="FEH6"/>
          <cell r="FEI6"/>
          <cell r="FEJ6"/>
          <cell r="FEK6"/>
          <cell r="FEL6"/>
          <cell r="FEM6"/>
          <cell r="FEN6"/>
          <cell r="FEO6"/>
          <cell r="FEP6"/>
          <cell r="FEQ6"/>
          <cell r="FER6"/>
          <cell r="FES6"/>
          <cell r="FET6"/>
          <cell r="FEU6"/>
          <cell r="FEV6"/>
          <cell r="FEW6"/>
          <cell r="FEX6"/>
          <cell r="FEY6"/>
          <cell r="FEZ6"/>
          <cell r="FFA6"/>
          <cell r="FFB6"/>
          <cell r="FFC6"/>
          <cell r="FFD6"/>
          <cell r="FFE6"/>
          <cell r="FFF6"/>
          <cell r="FFG6"/>
          <cell r="FFH6"/>
          <cell r="FFI6"/>
          <cell r="FFJ6"/>
          <cell r="FFK6"/>
          <cell r="FFL6"/>
          <cell r="FFM6"/>
          <cell r="FFN6"/>
          <cell r="FFO6"/>
          <cell r="FFP6"/>
          <cell r="FFQ6"/>
          <cell r="FFR6"/>
          <cell r="FFS6"/>
          <cell r="FFT6"/>
          <cell r="FFU6"/>
          <cell r="FFV6"/>
          <cell r="FFW6"/>
          <cell r="FFX6"/>
          <cell r="FFY6"/>
          <cell r="FFZ6"/>
          <cell r="FGA6"/>
          <cell r="FGB6"/>
          <cell r="FGC6"/>
          <cell r="FGD6"/>
          <cell r="FGE6"/>
          <cell r="FGF6"/>
          <cell r="FGG6"/>
          <cell r="FGH6"/>
          <cell r="FGI6"/>
          <cell r="FGJ6"/>
          <cell r="FGK6"/>
          <cell r="FGL6"/>
          <cell r="FGM6"/>
          <cell r="FGN6"/>
          <cell r="FGO6"/>
          <cell r="FGP6"/>
          <cell r="FGQ6"/>
          <cell r="FGR6"/>
          <cell r="FGS6"/>
          <cell r="FGT6"/>
          <cell r="FGU6"/>
          <cell r="FGV6"/>
          <cell r="FGW6"/>
          <cell r="FGX6"/>
          <cell r="FGY6"/>
          <cell r="FGZ6"/>
          <cell r="FHA6"/>
          <cell r="FHB6"/>
          <cell r="FHC6"/>
          <cell r="FHD6"/>
          <cell r="FHE6"/>
          <cell r="FHF6"/>
          <cell r="FHG6"/>
          <cell r="FHH6"/>
          <cell r="FHI6"/>
          <cell r="FHJ6"/>
          <cell r="FHK6"/>
          <cell r="FHL6"/>
          <cell r="FHM6"/>
          <cell r="FHN6"/>
          <cell r="FHO6"/>
          <cell r="FHP6"/>
          <cell r="FHQ6"/>
          <cell r="FHR6"/>
          <cell r="FHS6"/>
          <cell r="FHT6"/>
          <cell r="FHU6"/>
          <cell r="FHV6"/>
          <cell r="FHW6"/>
          <cell r="FHX6"/>
          <cell r="FHY6"/>
          <cell r="FHZ6"/>
          <cell r="FIA6"/>
          <cell r="FIB6"/>
          <cell r="FIC6"/>
          <cell r="FID6"/>
          <cell r="FIE6"/>
          <cell r="FIF6"/>
          <cell r="FIG6"/>
          <cell r="FIH6"/>
          <cell r="FII6"/>
          <cell r="FIJ6"/>
          <cell r="FIK6"/>
          <cell r="FIL6"/>
          <cell r="FIM6"/>
          <cell r="FIN6"/>
          <cell r="FIO6"/>
          <cell r="FIP6"/>
          <cell r="FIQ6"/>
          <cell r="FIR6"/>
          <cell r="FIS6"/>
          <cell r="FIT6"/>
          <cell r="FIU6"/>
          <cell r="FIV6"/>
          <cell r="FIW6"/>
          <cell r="FIX6"/>
          <cell r="FIY6"/>
          <cell r="FIZ6"/>
          <cell r="FJA6"/>
          <cell r="FJB6"/>
          <cell r="FJC6"/>
          <cell r="FJD6"/>
          <cell r="FJE6"/>
          <cell r="FJF6"/>
          <cell r="FJG6"/>
          <cell r="FJH6"/>
          <cell r="FJI6"/>
          <cell r="FJJ6"/>
          <cell r="FJK6"/>
          <cell r="FJL6"/>
          <cell r="FJM6"/>
          <cell r="FJN6"/>
          <cell r="FJO6"/>
          <cell r="FJP6"/>
          <cell r="FJQ6"/>
          <cell r="FJR6"/>
          <cell r="FJS6"/>
          <cell r="FJT6"/>
          <cell r="FJU6"/>
          <cell r="FJV6"/>
          <cell r="FJW6"/>
          <cell r="FJX6"/>
          <cell r="FJY6"/>
          <cell r="FJZ6"/>
          <cell r="FKA6"/>
          <cell r="FKB6"/>
          <cell r="FKC6"/>
          <cell r="FKD6"/>
          <cell r="FKE6"/>
          <cell r="FKF6"/>
          <cell r="FKG6"/>
          <cell r="FKH6"/>
          <cell r="FKI6"/>
          <cell r="FKJ6"/>
          <cell r="FKK6"/>
          <cell r="FKL6"/>
          <cell r="FKM6"/>
          <cell r="FKN6"/>
          <cell r="FKO6"/>
          <cell r="FKP6"/>
          <cell r="FKQ6"/>
          <cell r="FKR6"/>
          <cell r="FKS6"/>
          <cell r="FKT6"/>
          <cell r="FKU6"/>
          <cell r="FKV6"/>
          <cell r="FKW6"/>
          <cell r="FKX6"/>
          <cell r="FKY6"/>
          <cell r="FKZ6"/>
          <cell r="FLA6"/>
          <cell r="FLB6"/>
          <cell r="FLC6"/>
          <cell r="FLD6"/>
          <cell r="FLE6"/>
          <cell r="FLF6"/>
          <cell r="FLG6"/>
          <cell r="FLH6"/>
          <cell r="FLI6"/>
          <cell r="FLJ6"/>
          <cell r="FLK6"/>
          <cell r="FLL6"/>
          <cell r="FLM6"/>
          <cell r="FLN6"/>
          <cell r="FLO6"/>
          <cell r="FLP6"/>
          <cell r="FLQ6"/>
          <cell r="FLR6"/>
          <cell r="FLS6"/>
          <cell r="FLT6"/>
          <cell r="FLU6"/>
          <cell r="FLV6"/>
          <cell r="FLW6"/>
          <cell r="FLX6"/>
          <cell r="FLY6"/>
          <cell r="FLZ6"/>
          <cell r="FMA6"/>
          <cell r="FMB6"/>
          <cell r="FMC6"/>
          <cell r="FMD6"/>
          <cell r="FME6"/>
          <cell r="FMF6"/>
          <cell r="FMG6"/>
          <cell r="FMH6"/>
          <cell r="FMI6"/>
          <cell r="FMJ6"/>
          <cell r="FMK6"/>
          <cell r="FML6"/>
          <cell r="FMM6"/>
          <cell r="FMN6"/>
          <cell r="FMO6"/>
          <cell r="FMP6"/>
          <cell r="FMQ6"/>
          <cell r="FMR6"/>
          <cell r="FMS6"/>
          <cell r="FMT6"/>
          <cell r="FMU6"/>
          <cell r="FMV6"/>
          <cell r="FMW6"/>
          <cell r="FMX6"/>
          <cell r="FMY6"/>
          <cell r="FMZ6"/>
          <cell r="FNA6"/>
          <cell r="FNB6"/>
          <cell r="FNC6"/>
          <cell r="FND6"/>
          <cell r="FNE6"/>
          <cell r="FNF6"/>
          <cell r="FNG6"/>
          <cell r="FNH6"/>
          <cell r="FNI6"/>
          <cell r="FNJ6"/>
          <cell r="FNK6"/>
          <cell r="FNL6"/>
          <cell r="FNM6"/>
          <cell r="FNN6"/>
          <cell r="FNO6"/>
          <cell r="FNP6"/>
          <cell r="FNQ6"/>
          <cell r="FNR6"/>
          <cell r="FNS6"/>
          <cell r="FNT6"/>
          <cell r="FNU6"/>
          <cell r="FNV6"/>
          <cell r="FNW6"/>
          <cell r="FNX6"/>
          <cell r="FNY6"/>
          <cell r="FNZ6"/>
          <cell r="FOA6"/>
          <cell r="FOB6"/>
          <cell r="FOC6"/>
          <cell r="FOD6"/>
          <cell r="FOE6"/>
          <cell r="FOF6"/>
          <cell r="FOG6"/>
          <cell r="FOH6"/>
          <cell r="FOI6"/>
          <cell r="FOJ6"/>
          <cell r="FOK6"/>
          <cell r="FOL6"/>
          <cell r="FOM6"/>
          <cell r="FON6"/>
          <cell r="FOO6"/>
          <cell r="FOP6"/>
          <cell r="FOQ6"/>
          <cell r="FOR6"/>
          <cell r="FOS6"/>
          <cell r="FOT6"/>
          <cell r="FOU6"/>
          <cell r="FOV6"/>
          <cell r="FOW6"/>
          <cell r="FOX6"/>
          <cell r="FOY6"/>
          <cell r="FOZ6"/>
          <cell r="FPA6"/>
          <cell r="FPB6"/>
          <cell r="FPC6"/>
          <cell r="FPD6"/>
          <cell r="FPE6"/>
          <cell r="FPF6"/>
          <cell r="FPG6"/>
          <cell r="FPH6"/>
          <cell r="FPI6"/>
          <cell r="FPJ6"/>
          <cell r="FPK6"/>
          <cell r="FPL6"/>
          <cell r="FPM6"/>
          <cell r="FPN6"/>
          <cell r="FPO6"/>
          <cell r="FPP6"/>
          <cell r="FPQ6"/>
          <cell r="FPR6"/>
          <cell r="FPS6"/>
          <cell r="FPT6"/>
          <cell r="FPU6"/>
          <cell r="FPV6"/>
          <cell r="FPW6"/>
          <cell r="FPX6"/>
          <cell r="FPY6"/>
          <cell r="FPZ6"/>
          <cell r="FQA6"/>
          <cell r="FQB6"/>
          <cell r="FQC6"/>
          <cell r="FQD6"/>
          <cell r="FQE6"/>
          <cell r="FQF6"/>
          <cell r="FQG6"/>
          <cell r="FQH6"/>
          <cell r="FQI6"/>
          <cell r="FQJ6"/>
          <cell r="FQK6"/>
          <cell r="FQL6"/>
          <cell r="FQM6"/>
          <cell r="FQN6"/>
          <cell r="FQO6"/>
          <cell r="FQP6"/>
          <cell r="FQQ6"/>
          <cell r="FQR6"/>
          <cell r="FQS6"/>
          <cell r="FQT6"/>
          <cell r="FQU6"/>
          <cell r="FQV6"/>
          <cell r="FQW6"/>
          <cell r="FQX6"/>
          <cell r="FQY6"/>
          <cell r="FQZ6"/>
          <cell r="FRA6"/>
          <cell r="FRB6"/>
          <cell r="FRC6"/>
          <cell r="FRD6"/>
          <cell r="FRE6"/>
          <cell r="FRF6"/>
          <cell r="FRG6"/>
          <cell r="FRH6"/>
          <cell r="FRI6"/>
          <cell r="FRJ6"/>
          <cell r="FRK6"/>
          <cell r="FRL6"/>
          <cell r="FRM6"/>
          <cell r="FRN6"/>
          <cell r="FRO6"/>
          <cell r="FRP6"/>
          <cell r="FRQ6"/>
          <cell r="FRR6"/>
          <cell r="FRS6"/>
          <cell r="FRT6"/>
          <cell r="FRU6"/>
          <cell r="FRV6"/>
          <cell r="FRW6"/>
          <cell r="FRX6"/>
          <cell r="FRY6"/>
          <cell r="FRZ6"/>
          <cell r="FSA6"/>
          <cell r="FSB6"/>
          <cell r="FSC6"/>
          <cell r="FSD6"/>
          <cell r="FSE6"/>
          <cell r="FSF6"/>
          <cell r="FSG6"/>
          <cell r="FSH6"/>
          <cell r="FSI6"/>
          <cell r="FSJ6"/>
          <cell r="FSK6"/>
          <cell r="FSL6"/>
          <cell r="FSM6"/>
          <cell r="FSN6"/>
          <cell r="FSO6"/>
          <cell r="FSP6"/>
          <cell r="FSQ6"/>
          <cell r="FSR6"/>
          <cell r="FSS6"/>
          <cell r="FST6"/>
          <cell r="FSU6"/>
          <cell r="FSV6"/>
          <cell r="FSW6"/>
          <cell r="FSX6"/>
          <cell r="FSY6"/>
          <cell r="FSZ6"/>
          <cell r="FTA6"/>
          <cell r="FTB6"/>
          <cell r="FTC6"/>
          <cell r="FTD6"/>
          <cell r="FTE6"/>
          <cell r="FTF6"/>
          <cell r="FTG6"/>
          <cell r="FTH6"/>
          <cell r="FTI6"/>
          <cell r="FTJ6"/>
          <cell r="FTK6"/>
          <cell r="FTL6"/>
          <cell r="FTM6"/>
          <cell r="FTN6"/>
          <cell r="FTO6"/>
          <cell r="FTP6"/>
          <cell r="FTQ6"/>
          <cell r="FTR6"/>
          <cell r="FTS6"/>
          <cell r="FTT6"/>
          <cell r="FTU6"/>
          <cell r="FTV6"/>
          <cell r="FTW6"/>
          <cell r="FTX6"/>
          <cell r="FTY6"/>
          <cell r="FTZ6"/>
          <cell r="FUA6"/>
          <cell r="FUB6"/>
          <cell r="FUC6"/>
          <cell r="FUD6"/>
          <cell r="FUE6"/>
          <cell r="FUF6"/>
          <cell r="FUG6"/>
          <cell r="FUH6"/>
          <cell r="FUI6"/>
          <cell r="FUJ6"/>
          <cell r="FUK6"/>
          <cell r="FUL6"/>
          <cell r="FUM6"/>
          <cell r="FUN6"/>
          <cell r="FUO6"/>
          <cell r="FUP6"/>
          <cell r="FUQ6"/>
          <cell r="FUR6"/>
          <cell r="FUS6"/>
          <cell r="FUT6"/>
          <cell r="FUU6"/>
          <cell r="FUV6"/>
          <cell r="FUW6"/>
          <cell r="FUX6"/>
          <cell r="FUY6"/>
          <cell r="FUZ6"/>
          <cell r="FVA6"/>
          <cell r="FVB6"/>
          <cell r="FVC6"/>
          <cell r="FVD6"/>
          <cell r="FVE6"/>
          <cell r="FVF6"/>
          <cell r="FVG6"/>
          <cell r="FVH6"/>
          <cell r="FVI6"/>
          <cell r="FVJ6"/>
          <cell r="FVK6"/>
          <cell r="FVL6"/>
          <cell r="FVM6"/>
          <cell r="FVN6"/>
          <cell r="FVO6"/>
          <cell r="FVP6"/>
          <cell r="FVQ6"/>
          <cell r="FVR6"/>
          <cell r="FVS6"/>
          <cell r="FVT6"/>
          <cell r="FVU6"/>
          <cell r="FVV6"/>
          <cell r="FVW6"/>
          <cell r="FVX6"/>
          <cell r="FVY6"/>
          <cell r="FVZ6"/>
          <cell r="FWA6"/>
          <cell r="FWB6"/>
          <cell r="FWC6"/>
          <cell r="FWD6"/>
          <cell r="FWE6"/>
          <cell r="FWF6"/>
          <cell r="FWG6"/>
          <cell r="FWH6"/>
          <cell r="FWI6"/>
          <cell r="FWJ6"/>
          <cell r="FWK6"/>
          <cell r="FWL6"/>
          <cell r="FWM6"/>
          <cell r="FWN6"/>
          <cell r="FWO6"/>
          <cell r="FWP6"/>
          <cell r="FWQ6"/>
          <cell r="FWR6"/>
          <cell r="FWS6"/>
          <cell r="FWT6"/>
          <cell r="FWU6"/>
          <cell r="FWV6"/>
          <cell r="FWW6"/>
          <cell r="FWX6"/>
          <cell r="FWY6"/>
          <cell r="FWZ6"/>
          <cell r="FXA6"/>
          <cell r="FXB6"/>
          <cell r="FXC6"/>
          <cell r="FXD6"/>
          <cell r="FXE6"/>
          <cell r="FXF6"/>
          <cell r="FXG6"/>
          <cell r="FXH6"/>
          <cell r="FXI6"/>
          <cell r="FXJ6"/>
          <cell r="FXK6"/>
          <cell r="FXL6"/>
          <cell r="FXM6"/>
          <cell r="FXN6"/>
          <cell r="FXO6"/>
          <cell r="FXP6"/>
          <cell r="FXQ6"/>
          <cell r="FXR6"/>
          <cell r="FXS6"/>
          <cell r="FXT6"/>
          <cell r="FXU6"/>
          <cell r="FXV6"/>
          <cell r="FXW6"/>
          <cell r="FXX6"/>
          <cell r="FXY6"/>
          <cell r="FXZ6"/>
          <cell r="FYA6"/>
          <cell r="FYB6"/>
          <cell r="FYC6"/>
          <cell r="FYD6"/>
          <cell r="FYE6"/>
          <cell r="FYF6"/>
          <cell r="FYG6"/>
          <cell r="FYH6"/>
          <cell r="FYI6"/>
          <cell r="FYJ6"/>
          <cell r="FYK6"/>
          <cell r="FYL6"/>
          <cell r="FYM6"/>
          <cell r="FYN6"/>
          <cell r="FYO6"/>
          <cell r="FYP6"/>
          <cell r="FYQ6"/>
          <cell r="FYR6"/>
          <cell r="FYS6"/>
          <cell r="FYT6"/>
          <cell r="FYU6"/>
          <cell r="FYV6"/>
          <cell r="FYW6"/>
          <cell r="FYX6"/>
          <cell r="FYY6"/>
          <cell r="FYZ6"/>
          <cell r="FZA6"/>
          <cell r="FZB6"/>
          <cell r="FZC6"/>
          <cell r="FZD6"/>
          <cell r="FZE6"/>
          <cell r="FZF6"/>
          <cell r="FZG6"/>
          <cell r="FZH6"/>
          <cell r="FZI6"/>
          <cell r="FZJ6"/>
          <cell r="FZK6"/>
          <cell r="FZL6"/>
          <cell r="FZM6"/>
          <cell r="FZN6"/>
          <cell r="FZO6"/>
          <cell r="FZP6"/>
          <cell r="FZQ6"/>
          <cell r="FZR6"/>
          <cell r="FZS6"/>
          <cell r="FZT6"/>
          <cell r="FZU6"/>
          <cell r="FZV6"/>
          <cell r="FZW6"/>
          <cell r="FZX6"/>
          <cell r="FZY6"/>
          <cell r="FZZ6"/>
          <cell r="GAA6"/>
          <cell r="GAB6"/>
          <cell r="GAC6"/>
          <cell r="GAD6"/>
          <cell r="GAE6"/>
          <cell r="GAF6"/>
          <cell r="GAG6"/>
          <cell r="GAH6"/>
          <cell r="GAI6"/>
          <cell r="GAJ6"/>
          <cell r="GAK6"/>
          <cell r="GAL6"/>
          <cell r="GAM6"/>
          <cell r="GAN6"/>
          <cell r="GAO6"/>
          <cell r="GAP6"/>
          <cell r="GAQ6"/>
          <cell r="GAR6"/>
          <cell r="GAS6"/>
          <cell r="GAT6"/>
          <cell r="GAU6"/>
          <cell r="GAV6"/>
          <cell r="GAW6"/>
          <cell r="GAX6"/>
          <cell r="GAY6"/>
          <cell r="GAZ6"/>
          <cell r="GBA6"/>
          <cell r="GBB6"/>
          <cell r="GBC6"/>
          <cell r="GBD6"/>
          <cell r="GBE6"/>
          <cell r="GBF6"/>
          <cell r="GBG6"/>
          <cell r="GBH6"/>
          <cell r="GBI6"/>
          <cell r="GBJ6"/>
          <cell r="GBK6"/>
          <cell r="GBL6"/>
          <cell r="GBM6"/>
          <cell r="GBN6"/>
          <cell r="GBO6"/>
          <cell r="GBP6"/>
          <cell r="GBQ6"/>
          <cell r="GBR6"/>
          <cell r="GBS6"/>
          <cell r="GBT6"/>
          <cell r="GBU6"/>
          <cell r="GBV6"/>
          <cell r="GBW6"/>
          <cell r="GBX6"/>
          <cell r="GBY6"/>
          <cell r="GBZ6"/>
          <cell r="GCA6"/>
          <cell r="GCB6"/>
          <cell r="GCC6"/>
          <cell r="GCD6"/>
          <cell r="GCE6"/>
          <cell r="GCF6"/>
          <cell r="GCG6"/>
          <cell r="GCH6"/>
          <cell r="GCI6"/>
          <cell r="GCJ6"/>
          <cell r="GCK6"/>
          <cell r="GCL6"/>
          <cell r="GCM6"/>
          <cell r="GCN6"/>
          <cell r="GCO6"/>
          <cell r="GCP6"/>
          <cell r="GCQ6"/>
          <cell r="GCR6"/>
          <cell r="GCS6"/>
          <cell r="GCT6"/>
          <cell r="GCU6"/>
          <cell r="GCV6"/>
          <cell r="GCW6"/>
          <cell r="GCX6"/>
          <cell r="GCY6"/>
          <cell r="GCZ6"/>
          <cell r="GDA6"/>
          <cell r="GDB6"/>
          <cell r="GDC6"/>
          <cell r="GDD6"/>
          <cell r="GDE6"/>
          <cell r="GDF6"/>
          <cell r="GDG6"/>
          <cell r="GDH6"/>
          <cell r="GDI6"/>
          <cell r="GDJ6"/>
          <cell r="GDK6"/>
          <cell r="GDL6"/>
          <cell r="GDM6"/>
          <cell r="GDN6"/>
          <cell r="GDO6"/>
          <cell r="GDP6"/>
          <cell r="GDQ6"/>
          <cell r="GDR6"/>
          <cell r="GDS6"/>
          <cell r="GDT6"/>
          <cell r="GDU6"/>
          <cell r="GDV6"/>
          <cell r="GDW6"/>
          <cell r="GDX6"/>
          <cell r="GDY6"/>
          <cell r="GDZ6"/>
          <cell r="GEA6"/>
          <cell r="GEB6"/>
          <cell r="GEC6"/>
          <cell r="GED6"/>
          <cell r="GEE6"/>
          <cell r="GEF6"/>
          <cell r="GEG6"/>
          <cell r="GEH6"/>
          <cell r="GEI6"/>
          <cell r="GEJ6"/>
          <cell r="GEK6"/>
          <cell r="GEL6"/>
          <cell r="GEM6"/>
          <cell r="GEN6"/>
          <cell r="GEO6"/>
          <cell r="GEP6"/>
          <cell r="GEQ6"/>
          <cell r="GER6"/>
          <cell r="GES6"/>
          <cell r="GET6"/>
          <cell r="GEU6"/>
          <cell r="GEV6"/>
          <cell r="GEW6"/>
          <cell r="GEX6"/>
          <cell r="GEY6"/>
          <cell r="GEZ6"/>
          <cell r="GFA6"/>
          <cell r="GFB6"/>
          <cell r="GFC6"/>
          <cell r="GFD6"/>
          <cell r="GFE6"/>
          <cell r="GFF6"/>
          <cell r="GFG6"/>
          <cell r="GFH6"/>
          <cell r="GFI6"/>
          <cell r="GFJ6"/>
          <cell r="GFK6"/>
          <cell r="GFL6"/>
          <cell r="GFM6"/>
          <cell r="GFN6"/>
          <cell r="GFO6"/>
          <cell r="GFP6"/>
          <cell r="GFQ6"/>
          <cell r="GFR6"/>
          <cell r="GFS6"/>
          <cell r="GFT6"/>
          <cell r="GFU6"/>
          <cell r="GFV6"/>
          <cell r="GFW6"/>
          <cell r="GFX6"/>
          <cell r="GFY6"/>
          <cell r="GFZ6"/>
          <cell r="GGA6"/>
          <cell r="GGB6"/>
          <cell r="GGC6"/>
          <cell r="GGD6"/>
          <cell r="GGE6"/>
          <cell r="GGF6"/>
          <cell r="GGG6"/>
          <cell r="GGH6"/>
          <cell r="GGI6"/>
          <cell r="GGJ6"/>
          <cell r="GGK6"/>
          <cell r="GGL6"/>
          <cell r="GGM6"/>
          <cell r="GGN6"/>
          <cell r="GGO6"/>
          <cell r="GGP6"/>
          <cell r="GGQ6"/>
          <cell r="GGR6"/>
          <cell r="GGS6"/>
          <cell r="GGT6"/>
          <cell r="GGU6"/>
          <cell r="GGV6"/>
          <cell r="GGW6"/>
          <cell r="GGX6"/>
          <cell r="GGY6"/>
          <cell r="GGZ6"/>
          <cell r="GHA6"/>
          <cell r="GHB6"/>
          <cell r="GHC6"/>
          <cell r="GHD6"/>
          <cell r="GHE6"/>
          <cell r="GHF6"/>
          <cell r="GHG6"/>
          <cell r="GHH6"/>
          <cell r="GHI6"/>
          <cell r="GHJ6"/>
          <cell r="GHK6"/>
          <cell r="GHL6"/>
          <cell r="GHM6"/>
          <cell r="GHN6"/>
          <cell r="GHO6"/>
          <cell r="GHP6"/>
          <cell r="GHQ6"/>
          <cell r="GHR6"/>
          <cell r="GHS6"/>
          <cell r="GHT6"/>
          <cell r="GHU6"/>
          <cell r="GHV6"/>
          <cell r="GHW6"/>
          <cell r="GHX6"/>
          <cell r="GHY6"/>
          <cell r="GHZ6"/>
          <cell r="GIA6"/>
          <cell r="GIB6"/>
          <cell r="GIC6"/>
          <cell r="GID6"/>
          <cell r="GIE6"/>
          <cell r="GIF6"/>
          <cell r="GIG6"/>
          <cell r="GIH6"/>
          <cell r="GII6"/>
          <cell r="GIJ6"/>
          <cell r="GIK6"/>
          <cell r="GIL6"/>
          <cell r="GIM6"/>
          <cell r="GIN6"/>
          <cell r="GIO6"/>
          <cell r="GIP6"/>
          <cell r="GIQ6"/>
          <cell r="GIR6"/>
          <cell r="GIS6"/>
          <cell r="GIT6"/>
          <cell r="GIU6"/>
          <cell r="GIV6"/>
          <cell r="GIW6"/>
          <cell r="GIX6"/>
          <cell r="GIY6"/>
          <cell r="GIZ6"/>
          <cell r="GJA6"/>
          <cell r="GJB6"/>
          <cell r="GJC6"/>
          <cell r="GJD6"/>
          <cell r="GJE6"/>
          <cell r="GJF6"/>
          <cell r="GJG6"/>
          <cell r="GJH6"/>
          <cell r="GJI6"/>
          <cell r="GJJ6"/>
          <cell r="GJK6"/>
          <cell r="GJL6"/>
          <cell r="GJM6"/>
          <cell r="GJN6"/>
          <cell r="GJO6"/>
          <cell r="GJP6"/>
          <cell r="GJQ6"/>
          <cell r="GJR6"/>
          <cell r="GJS6"/>
          <cell r="GJT6"/>
          <cell r="GJU6"/>
          <cell r="GJV6"/>
          <cell r="GJW6"/>
          <cell r="GJX6"/>
          <cell r="GJY6"/>
          <cell r="GJZ6"/>
          <cell r="GKA6"/>
          <cell r="GKB6"/>
          <cell r="GKC6"/>
          <cell r="GKD6"/>
          <cell r="GKE6"/>
          <cell r="GKF6"/>
          <cell r="GKG6"/>
          <cell r="GKH6"/>
          <cell r="GKI6"/>
          <cell r="GKJ6"/>
          <cell r="GKK6"/>
          <cell r="GKL6"/>
          <cell r="GKM6"/>
          <cell r="GKN6"/>
          <cell r="GKO6"/>
          <cell r="GKP6"/>
          <cell r="GKQ6"/>
          <cell r="GKR6"/>
          <cell r="GKS6"/>
          <cell r="GKT6"/>
          <cell r="GKU6"/>
          <cell r="GKV6"/>
          <cell r="GKW6"/>
          <cell r="GKX6"/>
          <cell r="GKY6"/>
          <cell r="GKZ6"/>
          <cell r="GLA6"/>
          <cell r="GLB6"/>
          <cell r="GLC6"/>
          <cell r="GLD6"/>
          <cell r="GLE6"/>
          <cell r="GLF6"/>
          <cell r="GLG6"/>
          <cell r="GLH6"/>
          <cell r="GLI6"/>
          <cell r="GLJ6"/>
          <cell r="GLK6"/>
          <cell r="GLL6"/>
          <cell r="GLM6"/>
          <cell r="GLN6"/>
          <cell r="GLO6"/>
          <cell r="GLP6"/>
          <cell r="GLQ6"/>
          <cell r="GLR6"/>
          <cell r="GLS6"/>
          <cell r="GLT6"/>
          <cell r="GLU6"/>
          <cell r="GLV6"/>
          <cell r="GLW6"/>
          <cell r="GLX6"/>
          <cell r="GLY6"/>
          <cell r="GLZ6"/>
          <cell r="GMA6"/>
          <cell r="GMB6"/>
          <cell r="GMC6"/>
          <cell r="GMD6"/>
          <cell r="GME6"/>
          <cell r="GMF6"/>
          <cell r="GMG6"/>
          <cell r="GMH6"/>
          <cell r="GMI6"/>
          <cell r="GMJ6"/>
          <cell r="GMK6"/>
          <cell r="GML6"/>
          <cell r="GMM6"/>
          <cell r="GMN6"/>
          <cell r="GMO6"/>
          <cell r="GMP6"/>
          <cell r="GMQ6"/>
          <cell r="GMR6"/>
          <cell r="GMS6"/>
          <cell r="GMT6"/>
          <cell r="GMU6"/>
          <cell r="GMV6"/>
          <cell r="GMW6"/>
          <cell r="GMX6"/>
          <cell r="GMY6"/>
          <cell r="GMZ6"/>
          <cell r="GNA6"/>
          <cell r="GNB6"/>
          <cell r="GNC6"/>
          <cell r="GND6"/>
          <cell r="GNE6"/>
          <cell r="GNF6"/>
          <cell r="GNG6"/>
          <cell r="GNH6"/>
          <cell r="GNI6"/>
          <cell r="GNJ6"/>
          <cell r="GNK6"/>
          <cell r="GNL6"/>
          <cell r="GNM6"/>
          <cell r="GNN6"/>
          <cell r="GNO6"/>
          <cell r="GNP6"/>
          <cell r="GNQ6"/>
          <cell r="GNR6"/>
          <cell r="GNS6"/>
          <cell r="GNT6"/>
          <cell r="GNU6"/>
          <cell r="GNV6"/>
          <cell r="GNW6"/>
          <cell r="GNX6"/>
          <cell r="GNY6"/>
          <cell r="GNZ6"/>
          <cell r="GOA6"/>
          <cell r="GOB6"/>
          <cell r="GOC6"/>
          <cell r="GOD6"/>
          <cell r="GOE6"/>
          <cell r="GOF6"/>
          <cell r="GOG6"/>
          <cell r="GOH6"/>
          <cell r="GOI6"/>
          <cell r="GOJ6"/>
          <cell r="GOK6"/>
          <cell r="GOL6"/>
          <cell r="GOM6"/>
          <cell r="GON6"/>
          <cell r="GOO6"/>
          <cell r="GOP6"/>
          <cell r="GOQ6"/>
          <cell r="GOR6"/>
          <cell r="GOS6"/>
          <cell r="GOT6"/>
          <cell r="GOU6"/>
          <cell r="GOV6"/>
          <cell r="GOW6"/>
          <cell r="GOX6"/>
          <cell r="GOY6"/>
          <cell r="GOZ6"/>
          <cell r="GPA6"/>
          <cell r="GPB6"/>
          <cell r="GPC6"/>
          <cell r="GPD6"/>
          <cell r="GPE6"/>
          <cell r="GPF6"/>
          <cell r="GPG6"/>
          <cell r="GPH6"/>
          <cell r="GPI6"/>
          <cell r="GPJ6"/>
          <cell r="GPK6"/>
          <cell r="GPL6"/>
          <cell r="GPM6"/>
          <cell r="GPN6"/>
          <cell r="GPO6"/>
          <cell r="GPP6"/>
          <cell r="GPQ6"/>
          <cell r="GPR6"/>
          <cell r="GPS6"/>
          <cell r="GPT6"/>
          <cell r="GPU6"/>
          <cell r="GPV6"/>
          <cell r="GPW6"/>
          <cell r="GPX6"/>
          <cell r="GPY6"/>
          <cell r="GPZ6"/>
          <cell r="GQA6"/>
          <cell r="GQB6"/>
          <cell r="GQC6"/>
          <cell r="GQD6"/>
          <cell r="GQE6"/>
          <cell r="GQF6"/>
          <cell r="GQG6"/>
          <cell r="GQH6"/>
          <cell r="GQI6"/>
          <cell r="GQJ6"/>
          <cell r="GQK6"/>
          <cell r="GQL6"/>
          <cell r="GQM6"/>
          <cell r="GQN6"/>
          <cell r="GQO6"/>
          <cell r="GQP6"/>
          <cell r="GQQ6"/>
          <cell r="GQR6"/>
          <cell r="GQS6"/>
          <cell r="GQT6"/>
          <cell r="GQU6"/>
          <cell r="GQV6"/>
          <cell r="GQW6"/>
          <cell r="GQX6"/>
          <cell r="GQY6"/>
          <cell r="GQZ6"/>
          <cell r="GRA6"/>
          <cell r="GRB6"/>
          <cell r="GRC6"/>
          <cell r="GRD6"/>
          <cell r="GRE6"/>
          <cell r="GRF6"/>
          <cell r="GRG6"/>
          <cell r="GRH6"/>
          <cell r="GRI6"/>
          <cell r="GRJ6"/>
          <cell r="GRK6"/>
          <cell r="GRL6"/>
          <cell r="GRM6"/>
          <cell r="GRN6"/>
          <cell r="GRO6"/>
          <cell r="GRP6"/>
          <cell r="GRQ6"/>
          <cell r="GRR6"/>
          <cell r="GRS6"/>
          <cell r="GRT6"/>
          <cell r="GRU6"/>
          <cell r="GRV6"/>
          <cell r="GRW6"/>
          <cell r="GRX6"/>
          <cell r="GRY6"/>
          <cell r="GRZ6"/>
          <cell r="GSA6"/>
          <cell r="GSB6"/>
          <cell r="GSC6"/>
          <cell r="GSD6"/>
          <cell r="GSE6"/>
          <cell r="GSF6"/>
          <cell r="GSG6"/>
          <cell r="GSH6"/>
          <cell r="GSI6"/>
          <cell r="GSJ6"/>
          <cell r="GSK6"/>
          <cell r="GSL6"/>
          <cell r="GSM6"/>
          <cell r="GSN6"/>
          <cell r="GSO6"/>
          <cell r="GSP6"/>
          <cell r="GSQ6"/>
          <cell r="GSR6"/>
          <cell r="GSS6"/>
          <cell r="GST6"/>
          <cell r="GSU6"/>
          <cell r="GSV6"/>
          <cell r="GSW6"/>
          <cell r="GSX6"/>
          <cell r="GSY6"/>
          <cell r="GSZ6"/>
          <cell r="GTA6"/>
          <cell r="GTB6"/>
          <cell r="GTC6"/>
          <cell r="GTD6"/>
          <cell r="GTE6"/>
          <cell r="GTF6"/>
          <cell r="GTG6"/>
          <cell r="GTH6"/>
          <cell r="GTI6"/>
          <cell r="GTJ6"/>
          <cell r="GTK6"/>
          <cell r="GTL6"/>
          <cell r="GTM6"/>
          <cell r="GTN6"/>
          <cell r="GTO6"/>
          <cell r="GTP6"/>
          <cell r="GTQ6"/>
          <cell r="GTR6"/>
          <cell r="GTS6"/>
          <cell r="GTT6"/>
          <cell r="GTU6"/>
          <cell r="GTV6"/>
          <cell r="GTW6"/>
          <cell r="GTX6"/>
          <cell r="GTY6"/>
          <cell r="GTZ6"/>
          <cell r="GUA6"/>
          <cell r="GUB6"/>
          <cell r="GUC6"/>
          <cell r="GUD6"/>
          <cell r="GUE6"/>
          <cell r="GUF6"/>
          <cell r="GUG6"/>
          <cell r="GUH6"/>
          <cell r="GUI6"/>
          <cell r="GUJ6"/>
          <cell r="GUK6"/>
          <cell r="GUL6"/>
          <cell r="GUM6"/>
          <cell r="GUN6"/>
          <cell r="GUO6"/>
          <cell r="GUP6"/>
          <cell r="GUQ6"/>
          <cell r="GUR6"/>
          <cell r="GUS6"/>
          <cell r="GUT6"/>
          <cell r="GUU6"/>
          <cell r="GUV6"/>
          <cell r="GUW6"/>
          <cell r="GUX6"/>
          <cell r="GUY6"/>
          <cell r="GUZ6"/>
          <cell r="GVA6"/>
          <cell r="GVB6"/>
          <cell r="GVC6"/>
          <cell r="GVD6"/>
          <cell r="GVE6"/>
          <cell r="GVF6"/>
          <cell r="GVG6"/>
          <cell r="GVH6"/>
          <cell r="GVI6"/>
          <cell r="GVJ6"/>
          <cell r="GVK6"/>
          <cell r="GVL6"/>
          <cell r="GVM6"/>
          <cell r="GVN6"/>
          <cell r="GVO6"/>
          <cell r="GVP6"/>
          <cell r="GVQ6"/>
          <cell r="GVR6"/>
          <cell r="GVS6"/>
          <cell r="GVT6"/>
          <cell r="GVU6"/>
          <cell r="GVV6"/>
          <cell r="GVW6"/>
          <cell r="GVX6"/>
          <cell r="GVY6"/>
          <cell r="GVZ6"/>
          <cell r="GWA6"/>
          <cell r="GWB6"/>
          <cell r="GWC6"/>
          <cell r="GWD6"/>
          <cell r="GWE6"/>
          <cell r="GWF6"/>
          <cell r="GWG6"/>
          <cell r="GWH6"/>
          <cell r="GWI6"/>
          <cell r="GWJ6"/>
          <cell r="GWK6"/>
          <cell r="GWL6"/>
          <cell r="GWM6"/>
          <cell r="GWN6"/>
          <cell r="GWO6"/>
          <cell r="GWP6"/>
          <cell r="GWQ6"/>
          <cell r="GWR6"/>
          <cell r="GWS6"/>
          <cell r="GWT6"/>
          <cell r="GWU6"/>
          <cell r="GWV6"/>
          <cell r="GWW6"/>
          <cell r="GWX6"/>
          <cell r="GWY6"/>
          <cell r="GWZ6"/>
          <cell r="GXA6"/>
          <cell r="GXB6"/>
          <cell r="GXC6"/>
          <cell r="GXD6"/>
          <cell r="GXE6"/>
          <cell r="GXF6"/>
          <cell r="GXG6"/>
          <cell r="GXH6"/>
          <cell r="GXI6"/>
          <cell r="GXJ6"/>
          <cell r="GXK6"/>
          <cell r="GXL6"/>
          <cell r="GXM6"/>
          <cell r="GXN6"/>
          <cell r="GXO6"/>
          <cell r="GXP6"/>
          <cell r="GXQ6"/>
          <cell r="GXR6"/>
          <cell r="GXS6"/>
          <cell r="GXT6"/>
          <cell r="GXU6"/>
          <cell r="GXV6"/>
          <cell r="GXW6"/>
          <cell r="GXX6"/>
          <cell r="GXY6"/>
          <cell r="GXZ6"/>
          <cell r="GYA6"/>
          <cell r="GYB6"/>
          <cell r="GYC6"/>
          <cell r="GYD6"/>
          <cell r="GYE6"/>
          <cell r="GYF6"/>
          <cell r="GYG6"/>
          <cell r="GYH6"/>
          <cell r="GYI6"/>
          <cell r="GYJ6"/>
          <cell r="GYK6"/>
          <cell r="GYL6"/>
          <cell r="GYM6"/>
          <cell r="GYN6"/>
          <cell r="GYO6"/>
          <cell r="GYP6"/>
          <cell r="GYQ6"/>
          <cell r="GYR6"/>
          <cell r="GYS6"/>
          <cell r="GYT6"/>
          <cell r="GYU6"/>
          <cell r="GYV6"/>
          <cell r="GYW6"/>
          <cell r="GYX6"/>
          <cell r="GYY6"/>
          <cell r="GYZ6"/>
          <cell r="GZA6"/>
          <cell r="GZB6"/>
          <cell r="GZC6"/>
          <cell r="GZD6"/>
          <cell r="GZE6"/>
          <cell r="GZF6"/>
          <cell r="GZG6"/>
          <cell r="GZH6"/>
          <cell r="GZI6"/>
          <cell r="GZJ6"/>
          <cell r="GZK6"/>
          <cell r="GZL6"/>
          <cell r="GZM6"/>
          <cell r="GZN6"/>
          <cell r="GZO6"/>
          <cell r="GZP6"/>
          <cell r="GZQ6"/>
          <cell r="GZR6"/>
          <cell r="GZS6"/>
          <cell r="GZT6"/>
          <cell r="GZU6"/>
          <cell r="GZV6"/>
          <cell r="GZW6"/>
          <cell r="GZX6"/>
          <cell r="GZY6"/>
          <cell r="GZZ6"/>
          <cell r="HAA6"/>
          <cell r="HAB6"/>
          <cell r="HAC6"/>
          <cell r="HAD6"/>
          <cell r="HAE6"/>
          <cell r="HAF6"/>
          <cell r="HAG6"/>
          <cell r="HAH6"/>
          <cell r="HAI6"/>
          <cell r="HAJ6"/>
          <cell r="HAK6"/>
          <cell r="HAL6"/>
          <cell r="HAM6"/>
          <cell r="HAN6"/>
          <cell r="HAO6"/>
          <cell r="HAP6"/>
          <cell r="HAQ6"/>
          <cell r="HAR6"/>
          <cell r="HAS6"/>
          <cell r="HAT6"/>
          <cell r="HAU6"/>
          <cell r="HAV6"/>
          <cell r="HAW6"/>
          <cell r="HAX6"/>
          <cell r="HAY6"/>
          <cell r="HAZ6"/>
          <cell r="HBA6"/>
          <cell r="HBB6"/>
          <cell r="HBC6"/>
          <cell r="HBD6"/>
          <cell r="HBE6"/>
          <cell r="HBF6"/>
          <cell r="HBG6"/>
          <cell r="HBH6"/>
          <cell r="HBI6"/>
          <cell r="HBJ6"/>
          <cell r="HBK6"/>
          <cell r="HBL6"/>
          <cell r="HBM6"/>
          <cell r="HBN6"/>
          <cell r="HBO6"/>
          <cell r="HBP6"/>
          <cell r="HBQ6"/>
          <cell r="HBR6"/>
          <cell r="HBS6"/>
          <cell r="HBT6"/>
          <cell r="HBU6"/>
          <cell r="HBV6"/>
          <cell r="HBW6"/>
          <cell r="HBX6"/>
          <cell r="HBY6"/>
          <cell r="HBZ6"/>
          <cell r="HCA6"/>
          <cell r="HCB6"/>
          <cell r="HCC6"/>
          <cell r="HCD6"/>
          <cell r="HCE6"/>
          <cell r="HCF6"/>
          <cell r="HCG6"/>
          <cell r="HCH6"/>
          <cell r="HCI6"/>
          <cell r="HCJ6"/>
          <cell r="HCK6"/>
          <cell r="HCL6"/>
          <cell r="HCM6"/>
          <cell r="HCN6"/>
          <cell r="HCO6"/>
          <cell r="HCP6"/>
          <cell r="HCQ6"/>
          <cell r="HCR6"/>
          <cell r="HCS6"/>
          <cell r="HCT6"/>
          <cell r="HCU6"/>
          <cell r="HCV6"/>
          <cell r="HCW6"/>
          <cell r="HCX6"/>
          <cell r="HCY6"/>
          <cell r="HCZ6"/>
          <cell r="HDA6"/>
          <cell r="HDB6"/>
          <cell r="HDC6"/>
          <cell r="HDD6"/>
          <cell r="HDE6"/>
          <cell r="HDF6"/>
          <cell r="HDG6"/>
          <cell r="HDH6"/>
          <cell r="HDI6"/>
          <cell r="HDJ6"/>
          <cell r="HDK6"/>
          <cell r="HDL6"/>
          <cell r="HDM6"/>
          <cell r="HDN6"/>
          <cell r="HDO6"/>
          <cell r="HDP6"/>
          <cell r="HDQ6"/>
          <cell r="HDR6"/>
          <cell r="HDS6"/>
          <cell r="HDT6"/>
          <cell r="HDU6"/>
          <cell r="HDV6"/>
          <cell r="HDW6"/>
          <cell r="HDX6"/>
          <cell r="HDY6"/>
          <cell r="HDZ6"/>
          <cell r="HEA6"/>
          <cell r="HEB6"/>
          <cell r="HEC6"/>
          <cell r="HED6"/>
          <cell r="HEE6"/>
          <cell r="HEF6"/>
          <cell r="HEG6"/>
          <cell r="HEH6"/>
          <cell r="HEI6"/>
          <cell r="HEJ6"/>
          <cell r="HEK6"/>
          <cell r="HEL6"/>
          <cell r="HEM6"/>
          <cell r="HEN6"/>
          <cell r="HEO6"/>
          <cell r="HEP6"/>
          <cell r="HEQ6"/>
          <cell r="HER6"/>
          <cell r="HES6"/>
          <cell r="HET6"/>
          <cell r="HEU6"/>
          <cell r="HEV6"/>
          <cell r="HEW6"/>
          <cell r="HEX6"/>
          <cell r="HEY6"/>
          <cell r="HEZ6"/>
          <cell r="HFA6"/>
          <cell r="HFB6"/>
          <cell r="HFC6"/>
          <cell r="HFD6"/>
          <cell r="HFE6"/>
          <cell r="HFF6"/>
          <cell r="HFG6"/>
          <cell r="HFH6"/>
          <cell r="HFI6"/>
          <cell r="HFJ6"/>
          <cell r="HFK6"/>
          <cell r="HFL6"/>
          <cell r="HFM6"/>
          <cell r="HFN6"/>
          <cell r="HFO6"/>
          <cell r="HFP6"/>
          <cell r="HFQ6"/>
          <cell r="HFR6"/>
          <cell r="HFS6"/>
          <cell r="HFT6"/>
          <cell r="HFU6"/>
          <cell r="HFV6"/>
          <cell r="HFW6"/>
          <cell r="HFX6"/>
          <cell r="HFY6"/>
          <cell r="HFZ6"/>
          <cell r="HGA6"/>
          <cell r="HGB6"/>
          <cell r="HGC6"/>
          <cell r="HGD6"/>
          <cell r="HGE6"/>
          <cell r="HGF6"/>
          <cell r="HGG6"/>
          <cell r="HGH6"/>
          <cell r="HGI6"/>
          <cell r="HGJ6"/>
          <cell r="HGK6"/>
          <cell r="HGL6"/>
          <cell r="HGM6"/>
          <cell r="HGN6"/>
          <cell r="HGO6"/>
          <cell r="HGP6"/>
          <cell r="HGQ6"/>
          <cell r="HGR6"/>
          <cell r="HGS6"/>
          <cell r="HGT6"/>
          <cell r="HGU6"/>
          <cell r="HGV6"/>
          <cell r="HGW6"/>
          <cell r="HGX6"/>
          <cell r="HGY6"/>
          <cell r="HGZ6"/>
          <cell r="HHA6"/>
          <cell r="HHB6"/>
          <cell r="HHC6"/>
          <cell r="HHD6"/>
          <cell r="HHE6"/>
          <cell r="HHF6"/>
          <cell r="HHG6"/>
          <cell r="HHH6"/>
          <cell r="HHI6"/>
          <cell r="HHJ6"/>
          <cell r="HHK6"/>
          <cell r="HHL6"/>
          <cell r="HHM6"/>
          <cell r="HHN6"/>
          <cell r="HHO6"/>
          <cell r="HHP6"/>
          <cell r="HHQ6"/>
          <cell r="HHR6"/>
          <cell r="HHS6"/>
          <cell r="HHT6"/>
          <cell r="HHU6"/>
          <cell r="HHV6"/>
          <cell r="HHW6"/>
          <cell r="HHX6"/>
          <cell r="HHY6"/>
          <cell r="HHZ6"/>
          <cell r="HIA6"/>
          <cell r="HIB6"/>
          <cell r="HIC6"/>
          <cell r="HID6"/>
          <cell r="HIE6"/>
          <cell r="HIF6"/>
          <cell r="HIG6"/>
          <cell r="HIH6"/>
          <cell r="HII6"/>
          <cell r="HIJ6"/>
          <cell r="HIK6"/>
          <cell r="HIL6"/>
          <cell r="HIM6"/>
          <cell r="HIN6"/>
          <cell r="HIO6"/>
          <cell r="HIP6"/>
          <cell r="HIQ6"/>
          <cell r="HIR6"/>
          <cell r="HIS6"/>
          <cell r="HIT6"/>
          <cell r="HIU6"/>
          <cell r="HIV6"/>
          <cell r="HIW6"/>
          <cell r="HIX6"/>
          <cell r="HIY6"/>
          <cell r="HIZ6"/>
          <cell r="HJA6"/>
          <cell r="HJB6"/>
          <cell r="HJC6"/>
          <cell r="HJD6"/>
          <cell r="HJE6"/>
          <cell r="HJF6"/>
          <cell r="HJG6"/>
          <cell r="HJH6"/>
          <cell r="HJI6"/>
          <cell r="HJJ6"/>
          <cell r="HJK6"/>
          <cell r="HJL6"/>
          <cell r="HJM6"/>
          <cell r="HJN6"/>
          <cell r="HJO6"/>
          <cell r="HJP6"/>
          <cell r="HJQ6"/>
          <cell r="HJR6"/>
          <cell r="HJS6"/>
          <cell r="HJT6"/>
          <cell r="HJU6"/>
          <cell r="HJV6"/>
          <cell r="HJW6"/>
          <cell r="HJX6"/>
          <cell r="HJY6"/>
          <cell r="HJZ6"/>
          <cell r="HKA6"/>
          <cell r="HKB6"/>
          <cell r="HKC6"/>
          <cell r="HKD6"/>
          <cell r="HKE6"/>
          <cell r="HKF6"/>
          <cell r="HKG6"/>
          <cell r="HKH6"/>
          <cell r="HKI6"/>
          <cell r="HKJ6"/>
          <cell r="HKK6"/>
          <cell r="HKL6"/>
          <cell r="HKM6"/>
          <cell r="HKN6"/>
          <cell r="HKO6"/>
          <cell r="HKP6"/>
          <cell r="HKQ6"/>
          <cell r="HKR6"/>
          <cell r="HKS6"/>
          <cell r="HKT6"/>
          <cell r="HKU6"/>
          <cell r="HKV6"/>
          <cell r="HKW6"/>
          <cell r="HKX6"/>
          <cell r="HKY6"/>
          <cell r="HKZ6"/>
          <cell r="HLA6"/>
          <cell r="HLB6"/>
          <cell r="HLC6"/>
          <cell r="HLD6"/>
          <cell r="HLE6"/>
          <cell r="HLF6"/>
          <cell r="HLG6"/>
          <cell r="HLH6"/>
          <cell r="HLI6"/>
          <cell r="HLJ6"/>
          <cell r="HLK6"/>
          <cell r="HLL6"/>
          <cell r="HLM6"/>
          <cell r="HLN6"/>
          <cell r="HLO6"/>
          <cell r="HLP6"/>
          <cell r="HLQ6"/>
          <cell r="HLR6"/>
          <cell r="HLS6"/>
          <cell r="HLT6"/>
          <cell r="HLU6"/>
          <cell r="HLV6"/>
          <cell r="HLW6"/>
          <cell r="HLX6"/>
          <cell r="HLY6"/>
          <cell r="HLZ6"/>
          <cell r="HMA6"/>
          <cell r="HMB6"/>
          <cell r="HMC6"/>
          <cell r="HMD6"/>
          <cell r="HME6"/>
          <cell r="HMF6"/>
          <cell r="HMG6"/>
          <cell r="HMH6"/>
          <cell r="HMI6"/>
          <cell r="HMJ6"/>
          <cell r="HMK6"/>
          <cell r="HML6"/>
          <cell r="HMM6"/>
          <cell r="HMN6"/>
          <cell r="HMO6"/>
          <cell r="HMP6"/>
          <cell r="HMQ6"/>
          <cell r="HMR6"/>
          <cell r="HMS6"/>
          <cell r="HMT6"/>
          <cell r="HMU6"/>
          <cell r="HMV6"/>
          <cell r="HMW6"/>
          <cell r="HMX6"/>
          <cell r="HMY6"/>
          <cell r="HMZ6"/>
          <cell r="HNA6"/>
          <cell r="HNB6"/>
          <cell r="HNC6"/>
          <cell r="HND6"/>
          <cell r="HNE6"/>
          <cell r="HNF6"/>
          <cell r="HNG6"/>
          <cell r="HNH6"/>
          <cell r="HNI6"/>
          <cell r="HNJ6"/>
          <cell r="HNK6"/>
          <cell r="HNL6"/>
          <cell r="HNM6"/>
          <cell r="HNN6"/>
          <cell r="HNO6"/>
          <cell r="HNP6"/>
          <cell r="HNQ6"/>
          <cell r="HNR6"/>
          <cell r="HNS6"/>
          <cell r="HNT6"/>
          <cell r="HNU6"/>
          <cell r="HNV6"/>
          <cell r="HNW6"/>
          <cell r="HNX6"/>
          <cell r="HNY6"/>
          <cell r="HNZ6"/>
          <cell r="HOA6"/>
          <cell r="HOB6"/>
          <cell r="HOC6"/>
          <cell r="HOD6"/>
          <cell r="HOE6"/>
          <cell r="HOF6"/>
          <cell r="HOG6"/>
          <cell r="HOH6"/>
          <cell r="HOI6"/>
          <cell r="HOJ6"/>
          <cell r="HOK6"/>
          <cell r="HOL6"/>
          <cell r="HOM6"/>
          <cell r="HON6"/>
          <cell r="HOO6"/>
          <cell r="HOP6"/>
          <cell r="HOQ6"/>
          <cell r="HOR6"/>
          <cell r="HOS6"/>
          <cell r="HOT6"/>
          <cell r="HOU6"/>
          <cell r="HOV6"/>
          <cell r="HOW6"/>
          <cell r="HOX6"/>
          <cell r="HOY6"/>
          <cell r="HOZ6"/>
          <cell r="HPA6"/>
          <cell r="HPB6"/>
          <cell r="HPC6"/>
          <cell r="HPD6"/>
          <cell r="HPE6"/>
          <cell r="HPF6"/>
          <cell r="HPG6"/>
          <cell r="HPH6"/>
          <cell r="HPI6"/>
          <cell r="HPJ6"/>
          <cell r="HPK6"/>
          <cell r="HPL6"/>
          <cell r="HPM6"/>
          <cell r="HPN6"/>
          <cell r="HPO6"/>
          <cell r="HPP6"/>
          <cell r="HPQ6"/>
          <cell r="HPR6"/>
          <cell r="HPS6"/>
          <cell r="HPT6"/>
          <cell r="HPU6"/>
          <cell r="HPV6"/>
          <cell r="HPW6"/>
          <cell r="HPX6"/>
          <cell r="HPY6"/>
          <cell r="HPZ6"/>
          <cell r="HQA6"/>
          <cell r="HQB6"/>
          <cell r="HQC6"/>
          <cell r="HQD6"/>
          <cell r="HQE6"/>
          <cell r="HQF6"/>
          <cell r="HQG6"/>
          <cell r="HQH6"/>
          <cell r="HQI6"/>
          <cell r="HQJ6"/>
          <cell r="HQK6"/>
          <cell r="HQL6"/>
          <cell r="HQM6"/>
          <cell r="HQN6"/>
          <cell r="HQO6"/>
          <cell r="HQP6"/>
          <cell r="HQQ6"/>
          <cell r="HQR6"/>
          <cell r="HQS6"/>
          <cell r="HQT6"/>
          <cell r="HQU6"/>
          <cell r="HQV6"/>
          <cell r="HQW6"/>
          <cell r="HQX6"/>
          <cell r="HQY6"/>
          <cell r="HQZ6"/>
          <cell r="HRA6"/>
          <cell r="HRB6"/>
          <cell r="HRC6"/>
          <cell r="HRD6"/>
          <cell r="HRE6"/>
          <cell r="HRF6"/>
          <cell r="HRG6"/>
          <cell r="HRH6"/>
          <cell r="HRI6"/>
          <cell r="HRJ6"/>
          <cell r="HRK6"/>
          <cell r="HRL6"/>
          <cell r="HRM6"/>
          <cell r="HRN6"/>
          <cell r="HRO6"/>
          <cell r="HRP6"/>
          <cell r="HRQ6"/>
          <cell r="HRR6"/>
          <cell r="HRS6"/>
          <cell r="HRT6"/>
          <cell r="HRU6"/>
          <cell r="HRV6"/>
          <cell r="HRW6"/>
          <cell r="HRX6"/>
          <cell r="HRY6"/>
          <cell r="HRZ6"/>
          <cell r="HSA6"/>
          <cell r="HSB6"/>
          <cell r="HSC6"/>
          <cell r="HSD6"/>
          <cell r="HSE6"/>
          <cell r="HSF6"/>
          <cell r="HSG6"/>
          <cell r="HSH6"/>
          <cell r="HSI6"/>
          <cell r="HSJ6"/>
          <cell r="HSK6"/>
          <cell r="HSL6"/>
          <cell r="HSM6"/>
          <cell r="HSN6"/>
          <cell r="HSO6"/>
          <cell r="HSP6"/>
          <cell r="HSQ6"/>
          <cell r="HSR6"/>
          <cell r="HSS6"/>
          <cell r="HST6"/>
          <cell r="HSU6"/>
          <cell r="HSV6"/>
          <cell r="HSW6"/>
          <cell r="HSX6"/>
          <cell r="HSY6"/>
          <cell r="HSZ6"/>
          <cell r="HTA6"/>
          <cell r="HTB6"/>
          <cell r="HTC6"/>
          <cell r="HTD6"/>
          <cell r="HTE6"/>
          <cell r="HTF6"/>
          <cell r="HTG6"/>
          <cell r="HTH6"/>
          <cell r="HTI6"/>
          <cell r="HTJ6"/>
          <cell r="HTK6"/>
          <cell r="HTL6"/>
          <cell r="HTM6"/>
          <cell r="HTN6"/>
          <cell r="HTO6"/>
          <cell r="HTP6"/>
          <cell r="HTQ6"/>
          <cell r="HTR6"/>
          <cell r="HTS6"/>
          <cell r="HTT6"/>
          <cell r="HTU6"/>
          <cell r="HTV6"/>
          <cell r="HTW6"/>
          <cell r="HTX6"/>
          <cell r="HTY6"/>
          <cell r="HTZ6"/>
          <cell r="HUA6"/>
          <cell r="HUB6"/>
          <cell r="HUC6"/>
          <cell r="HUD6"/>
          <cell r="HUE6"/>
          <cell r="HUF6"/>
          <cell r="HUG6"/>
          <cell r="HUH6"/>
          <cell r="HUI6"/>
          <cell r="HUJ6"/>
          <cell r="HUK6"/>
          <cell r="HUL6"/>
          <cell r="HUM6"/>
          <cell r="HUN6"/>
          <cell r="HUO6"/>
          <cell r="HUP6"/>
          <cell r="HUQ6"/>
          <cell r="HUR6"/>
          <cell r="HUS6"/>
          <cell r="HUT6"/>
          <cell r="HUU6"/>
          <cell r="HUV6"/>
          <cell r="HUW6"/>
          <cell r="HUX6"/>
          <cell r="HUY6"/>
          <cell r="HUZ6"/>
          <cell r="HVA6"/>
          <cell r="HVB6"/>
          <cell r="HVC6"/>
          <cell r="HVD6"/>
          <cell r="HVE6"/>
          <cell r="HVF6"/>
          <cell r="HVG6"/>
          <cell r="HVH6"/>
          <cell r="HVI6"/>
          <cell r="HVJ6"/>
          <cell r="HVK6"/>
          <cell r="HVL6"/>
          <cell r="HVM6"/>
          <cell r="HVN6"/>
          <cell r="HVO6"/>
          <cell r="HVP6"/>
          <cell r="HVQ6"/>
          <cell r="HVR6"/>
          <cell r="HVS6"/>
          <cell r="HVT6"/>
          <cell r="HVU6"/>
          <cell r="HVV6"/>
          <cell r="HVW6"/>
          <cell r="HVX6"/>
          <cell r="HVY6"/>
          <cell r="HVZ6"/>
          <cell r="HWA6"/>
          <cell r="HWB6"/>
          <cell r="HWC6"/>
          <cell r="HWD6"/>
          <cell r="HWE6"/>
          <cell r="HWF6"/>
          <cell r="HWG6"/>
          <cell r="HWH6"/>
          <cell r="HWI6"/>
          <cell r="HWJ6"/>
          <cell r="HWK6"/>
          <cell r="HWL6"/>
          <cell r="HWM6"/>
          <cell r="HWN6"/>
          <cell r="HWO6"/>
          <cell r="HWP6"/>
          <cell r="HWQ6"/>
          <cell r="HWR6"/>
          <cell r="HWS6"/>
          <cell r="HWT6"/>
          <cell r="HWU6"/>
          <cell r="HWV6"/>
          <cell r="HWW6"/>
          <cell r="HWX6"/>
          <cell r="HWY6"/>
          <cell r="HWZ6"/>
          <cell r="HXA6"/>
          <cell r="HXB6"/>
          <cell r="HXC6"/>
          <cell r="HXD6"/>
          <cell r="HXE6"/>
          <cell r="HXF6"/>
          <cell r="HXG6"/>
          <cell r="HXH6"/>
          <cell r="HXI6"/>
          <cell r="HXJ6"/>
          <cell r="HXK6"/>
          <cell r="HXL6"/>
          <cell r="HXM6"/>
          <cell r="HXN6"/>
          <cell r="HXO6"/>
          <cell r="HXP6"/>
          <cell r="HXQ6"/>
          <cell r="HXR6"/>
          <cell r="HXS6"/>
          <cell r="HXT6"/>
          <cell r="HXU6"/>
          <cell r="HXV6"/>
          <cell r="HXW6"/>
          <cell r="HXX6"/>
          <cell r="HXY6"/>
          <cell r="HXZ6"/>
          <cell r="HYA6"/>
          <cell r="HYB6"/>
          <cell r="HYC6"/>
          <cell r="HYD6"/>
          <cell r="HYE6"/>
          <cell r="HYF6"/>
          <cell r="HYG6"/>
          <cell r="HYH6"/>
          <cell r="HYI6"/>
          <cell r="HYJ6"/>
          <cell r="HYK6"/>
          <cell r="HYL6"/>
          <cell r="HYM6"/>
          <cell r="HYN6"/>
          <cell r="HYO6"/>
          <cell r="HYP6"/>
          <cell r="HYQ6"/>
          <cell r="HYR6"/>
          <cell r="HYS6"/>
          <cell r="HYT6"/>
          <cell r="HYU6"/>
          <cell r="HYV6"/>
          <cell r="HYW6"/>
          <cell r="HYX6"/>
          <cell r="HYY6"/>
          <cell r="HYZ6"/>
          <cell r="HZA6"/>
          <cell r="HZB6"/>
          <cell r="HZC6"/>
          <cell r="HZD6"/>
          <cell r="HZE6"/>
          <cell r="HZF6"/>
          <cell r="HZG6"/>
          <cell r="HZH6"/>
          <cell r="HZI6"/>
          <cell r="HZJ6"/>
          <cell r="HZK6"/>
          <cell r="HZL6"/>
          <cell r="HZM6"/>
          <cell r="HZN6"/>
          <cell r="HZO6"/>
          <cell r="HZP6"/>
          <cell r="HZQ6"/>
          <cell r="HZR6"/>
          <cell r="HZS6"/>
          <cell r="HZT6"/>
          <cell r="HZU6"/>
          <cell r="HZV6"/>
          <cell r="HZW6"/>
          <cell r="HZX6"/>
          <cell r="HZY6"/>
          <cell r="HZZ6"/>
          <cell r="IAA6"/>
          <cell r="IAB6"/>
          <cell r="IAC6"/>
          <cell r="IAD6"/>
          <cell r="IAE6"/>
          <cell r="IAF6"/>
          <cell r="IAG6"/>
          <cell r="IAH6"/>
          <cell r="IAI6"/>
          <cell r="IAJ6"/>
          <cell r="IAK6"/>
          <cell r="IAL6"/>
          <cell r="IAM6"/>
          <cell r="IAN6"/>
          <cell r="IAO6"/>
          <cell r="IAP6"/>
          <cell r="IAQ6"/>
          <cell r="IAR6"/>
          <cell r="IAS6"/>
          <cell r="IAT6"/>
          <cell r="IAU6"/>
          <cell r="IAV6"/>
          <cell r="IAW6"/>
          <cell r="IAX6"/>
          <cell r="IAY6"/>
          <cell r="IAZ6"/>
          <cell r="IBA6"/>
          <cell r="IBB6"/>
          <cell r="IBC6"/>
          <cell r="IBD6"/>
          <cell r="IBE6"/>
          <cell r="IBF6"/>
          <cell r="IBG6"/>
          <cell r="IBH6"/>
          <cell r="IBI6"/>
          <cell r="IBJ6"/>
          <cell r="IBK6"/>
          <cell r="IBL6"/>
          <cell r="IBM6"/>
          <cell r="IBN6"/>
          <cell r="IBO6"/>
          <cell r="IBP6"/>
          <cell r="IBQ6"/>
          <cell r="IBR6"/>
          <cell r="IBS6"/>
          <cell r="IBT6"/>
          <cell r="IBU6"/>
          <cell r="IBV6"/>
          <cell r="IBW6"/>
          <cell r="IBX6"/>
          <cell r="IBY6"/>
          <cell r="IBZ6"/>
          <cell r="ICA6"/>
          <cell r="ICB6"/>
          <cell r="ICC6"/>
          <cell r="ICD6"/>
          <cell r="ICE6"/>
          <cell r="ICF6"/>
          <cell r="ICG6"/>
          <cell r="ICH6"/>
          <cell r="ICI6"/>
          <cell r="ICJ6"/>
          <cell r="ICK6"/>
          <cell r="ICL6"/>
          <cell r="ICM6"/>
          <cell r="ICN6"/>
          <cell r="ICO6"/>
          <cell r="ICP6"/>
          <cell r="ICQ6"/>
          <cell r="ICR6"/>
          <cell r="ICS6"/>
          <cell r="ICT6"/>
          <cell r="ICU6"/>
          <cell r="ICV6"/>
          <cell r="ICW6"/>
          <cell r="ICX6"/>
          <cell r="ICY6"/>
          <cell r="ICZ6"/>
          <cell r="IDA6"/>
          <cell r="IDB6"/>
          <cell r="IDC6"/>
          <cell r="IDD6"/>
          <cell r="IDE6"/>
          <cell r="IDF6"/>
          <cell r="IDG6"/>
          <cell r="IDH6"/>
          <cell r="IDI6"/>
          <cell r="IDJ6"/>
          <cell r="IDK6"/>
          <cell r="IDL6"/>
          <cell r="IDM6"/>
          <cell r="IDN6"/>
          <cell r="IDO6"/>
          <cell r="IDP6"/>
          <cell r="IDQ6"/>
          <cell r="IDR6"/>
          <cell r="IDS6"/>
          <cell r="IDT6"/>
          <cell r="IDU6"/>
          <cell r="IDV6"/>
          <cell r="IDW6"/>
          <cell r="IDX6"/>
          <cell r="IDY6"/>
          <cell r="IDZ6"/>
          <cell r="IEA6"/>
          <cell r="IEB6"/>
          <cell r="IEC6"/>
          <cell r="IED6"/>
          <cell r="IEE6"/>
          <cell r="IEF6"/>
          <cell r="IEG6"/>
          <cell r="IEH6"/>
          <cell r="IEI6"/>
          <cell r="IEJ6"/>
          <cell r="IEK6"/>
          <cell r="IEL6"/>
          <cell r="IEM6"/>
          <cell r="IEN6"/>
          <cell r="IEO6"/>
          <cell r="IEP6"/>
          <cell r="IEQ6"/>
          <cell r="IER6"/>
          <cell r="IES6"/>
          <cell r="IET6"/>
          <cell r="IEU6"/>
          <cell r="IEV6"/>
          <cell r="IEW6"/>
          <cell r="IEX6"/>
          <cell r="IEY6"/>
          <cell r="IEZ6"/>
          <cell r="IFA6"/>
          <cell r="IFB6"/>
          <cell r="IFC6"/>
          <cell r="IFD6"/>
          <cell r="IFE6"/>
          <cell r="IFF6"/>
          <cell r="IFG6"/>
          <cell r="IFH6"/>
          <cell r="IFI6"/>
          <cell r="IFJ6"/>
          <cell r="IFK6"/>
          <cell r="IFL6"/>
          <cell r="IFM6"/>
          <cell r="IFN6"/>
          <cell r="IFO6"/>
          <cell r="IFP6"/>
          <cell r="IFQ6"/>
          <cell r="IFR6"/>
          <cell r="IFS6"/>
          <cell r="IFT6"/>
          <cell r="IFU6"/>
          <cell r="IFV6"/>
          <cell r="IFW6"/>
          <cell r="IFX6"/>
          <cell r="IFY6"/>
          <cell r="IFZ6"/>
          <cell r="IGA6"/>
          <cell r="IGB6"/>
          <cell r="IGC6"/>
          <cell r="IGD6"/>
          <cell r="IGE6"/>
          <cell r="IGF6"/>
          <cell r="IGG6"/>
          <cell r="IGH6"/>
          <cell r="IGI6"/>
          <cell r="IGJ6"/>
          <cell r="IGK6"/>
          <cell r="IGL6"/>
          <cell r="IGM6"/>
          <cell r="IGN6"/>
          <cell r="IGO6"/>
          <cell r="IGP6"/>
          <cell r="IGQ6"/>
          <cell r="IGR6"/>
          <cell r="IGS6"/>
          <cell r="IGT6"/>
          <cell r="IGU6"/>
          <cell r="IGV6"/>
          <cell r="IGW6"/>
          <cell r="IGX6"/>
          <cell r="IGY6"/>
          <cell r="IGZ6"/>
          <cell r="IHA6"/>
          <cell r="IHB6"/>
          <cell r="IHC6"/>
          <cell r="IHD6"/>
          <cell r="IHE6"/>
          <cell r="IHF6"/>
          <cell r="IHG6"/>
          <cell r="IHH6"/>
          <cell r="IHI6"/>
          <cell r="IHJ6"/>
          <cell r="IHK6"/>
          <cell r="IHL6"/>
          <cell r="IHM6"/>
          <cell r="IHN6"/>
          <cell r="IHO6"/>
          <cell r="IHP6"/>
          <cell r="IHQ6"/>
          <cell r="IHR6"/>
          <cell r="IHS6"/>
          <cell r="IHT6"/>
          <cell r="IHU6"/>
          <cell r="IHV6"/>
          <cell r="IHW6"/>
          <cell r="IHX6"/>
          <cell r="IHY6"/>
          <cell r="IHZ6"/>
          <cell r="IIA6"/>
          <cell r="IIB6"/>
          <cell r="IIC6"/>
          <cell r="IID6"/>
          <cell r="IIE6"/>
          <cell r="IIF6"/>
          <cell r="IIG6"/>
          <cell r="IIH6"/>
          <cell r="III6"/>
          <cell r="IIJ6"/>
          <cell r="IIK6"/>
          <cell r="IIL6"/>
          <cell r="IIM6"/>
          <cell r="IIN6"/>
          <cell r="IIO6"/>
          <cell r="IIP6"/>
          <cell r="IIQ6"/>
          <cell r="IIR6"/>
          <cell r="IIS6"/>
          <cell r="IIT6"/>
          <cell r="IIU6"/>
          <cell r="IIV6"/>
          <cell r="IIW6"/>
          <cell r="IIX6"/>
          <cell r="IIY6"/>
          <cell r="IIZ6"/>
          <cell r="IJA6"/>
          <cell r="IJB6"/>
          <cell r="IJC6"/>
          <cell r="IJD6"/>
          <cell r="IJE6"/>
          <cell r="IJF6"/>
          <cell r="IJG6"/>
          <cell r="IJH6"/>
          <cell r="IJI6"/>
          <cell r="IJJ6"/>
          <cell r="IJK6"/>
          <cell r="IJL6"/>
          <cell r="IJM6"/>
          <cell r="IJN6"/>
          <cell r="IJO6"/>
          <cell r="IJP6"/>
          <cell r="IJQ6"/>
          <cell r="IJR6"/>
          <cell r="IJS6"/>
          <cell r="IJT6"/>
          <cell r="IJU6"/>
          <cell r="IJV6"/>
          <cell r="IJW6"/>
          <cell r="IJX6"/>
          <cell r="IJY6"/>
          <cell r="IJZ6"/>
          <cell r="IKA6"/>
          <cell r="IKB6"/>
          <cell r="IKC6"/>
          <cell r="IKD6"/>
          <cell r="IKE6"/>
          <cell r="IKF6"/>
          <cell r="IKG6"/>
          <cell r="IKH6"/>
          <cell r="IKI6"/>
          <cell r="IKJ6"/>
          <cell r="IKK6"/>
          <cell r="IKL6"/>
          <cell r="IKM6"/>
          <cell r="IKN6"/>
          <cell r="IKO6"/>
          <cell r="IKP6"/>
          <cell r="IKQ6"/>
          <cell r="IKR6"/>
          <cell r="IKS6"/>
          <cell r="IKT6"/>
          <cell r="IKU6"/>
          <cell r="IKV6"/>
          <cell r="IKW6"/>
          <cell r="IKX6"/>
          <cell r="IKY6"/>
          <cell r="IKZ6"/>
          <cell r="ILA6"/>
          <cell r="ILB6"/>
          <cell r="ILC6"/>
          <cell r="ILD6"/>
          <cell r="ILE6"/>
          <cell r="ILF6"/>
          <cell r="ILG6"/>
          <cell r="ILH6"/>
          <cell r="ILI6"/>
          <cell r="ILJ6"/>
          <cell r="ILK6"/>
          <cell r="ILL6"/>
          <cell r="ILM6"/>
          <cell r="ILN6"/>
          <cell r="ILO6"/>
          <cell r="ILP6"/>
          <cell r="ILQ6"/>
          <cell r="ILR6"/>
          <cell r="ILS6"/>
          <cell r="ILT6"/>
          <cell r="ILU6"/>
          <cell r="ILV6"/>
          <cell r="ILW6"/>
          <cell r="ILX6"/>
          <cell r="ILY6"/>
          <cell r="ILZ6"/>
          <cell r="IMA6"/>
          <cell r="IMB6"/>
          <cell r="IMC6"/>
          <cell r="IMD6"/>
          <cell r="IME6"/>
          <cell r="IMF6"/>
          <cell r="IMG6"/>
          <cell r="IMH6"/>
          <cell r="IMI6"/>
          <cell r="IMJ6"/>
          <cell r="IMK6"/>
          <cell r="IML6"/>
          <cell r="IMM6"/>
          <cell r="IMN6"/>
          <cell r="IMO6"/>
          <cell r="IMP6"/>
          <cell r="IMQ6"/>
          <cell r="IMR6"/>
          <cell r="IMS6"/>
          <cell r="IMT6"/>
          <cell r="IMU6"/>
          <cell r="IMV6"/>
          <cell r="IMW6"/>
          <cell r="IMX6"/>
          <cell r="IMY6"/>
          <cell r="IMZ6"/>
          <cell r="INA6"/>
          <cell r="INB6"/>
          <cell r="INC6"/>
          <cell r="IND6"/>
          <cell r="INE6"/>
          <cell r="INF6"/>
          <cell r="ING6"/>
          <cell r="INH6"/>
          <cell r="INI6"/>
          <cell r="INJ6"/>
          <cell r="INK6"/>
          <cell r="INL6"/>
          <cell r="INM6"/>
          <cell r="INN6"/>
          <cell r="INO6"/>
          <cell r="INP6"/>
          <cell r="INQ6"/>
          <cell r="INR6"/>
          <cell r="INS6"/>
          <cell r="INT6"/>
          <cell r="INU6"/>
          <cell r="INV6"/>
          <cell r="INW6"/>
          <cell r="INX6"/>
          <cell r="INY6"/>
          <cell r="INZ6"/>
          <cell r="IOA6"/>
          <cell r="IOB6"/>
          <cell r="IOC6"/>
          <cell r="IOD6"/>
          <cell r="IOE6"/>
          <cell r="IOF6"/>
          <cell r="IOG6"/>
          <cell r="IOH6"/>
          <cell r="IOI6"/>
          <cell r="IOJ6"/>
          <cell r="IOK6"/>
          <cell r="IOL6"/>
          <cell r="IOM6"/>
          <cell r="ION6"/>
          <cell r="IOO6"/>
          <cell r="IOP6"/>
          <cell r="IOQ6"/>
          <cell r="IOR6"/>
          <cell r="IOS6"/>
          <cell r="IOT6"/>
          <cell r="IOU6"/>
          <cell r="IOV6"/>
          <cell r="IOW6"/>
          <cell r="IOX6"/>
          <cell r="IOY6"/>
          <cell r="IOZ6"/>
          <cell r="IPA6"/>
          <cell r="IPB6"/>
          <cell r="IPC6"/>
          <cell r="IPD6"/>
          <cell r="IPE6"/>
          <cell r="IPF6"/>
          <cell r="IPG6"/>
          <cell r="IPH6"/>
          <cell r="IPI6"/>
          <cell r="IPJ6"/>
          <cell r="IPK6"/>
          <cell r="IPL6"/>
          <cell r="IPM6"/>
          <cell r="IPN6"/>
          <cell r="IPO6"/>
          <cell r="IPP6"/>
          <cell r="IPQ6"/>
          <cell r="IPR6"/>
          <cell r="IPS6"/>
          <cell r="IPT6"/>
          <cell r="IPU6"/>
          <cell r="IPV6"/>
          <cell r="IPW6"/>
          <cell r="IPX6"/>
          <cell r="IPY6"/>
          <cell r="IPZ6"/>
          <cell r="IQA6"/>
          <cell r="IQB6"/>
          <cell r="IQC6"/>
          <cell r="IQD6"/>
          <cell r="IQE6"/>
          <cell r="IQF6"/>
          <cell r="IQG6"/>
          <cell r="IQH6"/>
          <cell r="IQI6"/>
          <cell r="IQJ6"/>
          <cell r="IQK6"/>
          <cell r="IQL6"/>
          <cell r="IQM6"/>
          <cell r="IQN6"/>
          <cell r="IQO6"/>
          <cell r="IQP6"/>
          <cell r="IQQ6"/>
          <cell r="IQR6"/>
          <cell r="IQS6"/>
          <cell r="IQT6"/>
          <cell r="IQU6"/>
          <cell r="IQV6"/>
          <cell r="IQW6"/>
          <cell r="IQX6"/>
          <cell r="IQY6"/>
          <cell r="IQZ6"/>
          <cell r="IRA6"/>
          <cell r="IRB6"/>
          <cell r="IRC6"/>
          <cell r="IRD6"/>
          <cell r="IRE6"/>
          <cell r="IRF6"/>
          <cell r="IRG6"/>
          <cell r="IRH6"/>
          <cell r="IRI6"/>
          <cell r="IRJ6"/>
          <cell r="IRK6"/>
          <cell r="IRL6"/>
          <cell r="IRM6"/>
          <cell r="IRN6"/>
          <cell r="IRO6"/>
          <cell r="IRP6"/>
          <cell r="IRQ6"/>
          <cell r="IRR6"/>
          <cell r="IRS6"/>
          <cell r="IRT6"/>
          <cell r="IRU6"/>
          <cell r="IRV6"/>
          <cell r="IRW6"/>
          <cell r="IRX6"/>
          <cell r="IRY6"/>
          <cell r="IRZ6"/>
          <cell r="ISA6"/>
          <cell r="ISB6"/>
          <cell r="ISC6"/>
          <cell r="ISD6"/>
          <cell r="ISE6"/>
          <cell r="ISF6"/>
          <cell r="ISG6"/>
          <cell r="ISH6"/>
          <cell r="ISI6"/>
          <cell r="ISJ6"/>
          <cell r="ISK6"/>
          <cell r="ISL6"/>
          <cell r="ISM6"/>
          <cell r="ISN6"/>
          <cell r="ISO6"/>
          <cell r="ISP6"/>
          <cell r="ISQ6"/>
          <cell r="ISR6"/>
          <cell r="ISS6"/>
          <cell r="IST6"/>
          <cell r="ISU6"/>
          <cell r="ISV6"/>
          <cell r="ISW6"/>
          <cell r="ISX6"/>
          <cell r="ISY6"/>
          <cell r="ISZ6"/>
          <cell r="ITA6"/>
          <cell r="ITB6"/>
          <cell r="ITC6"/>
          <cell r="ITD6"/>
          <cell r="ITE6"/>
          <cell r="ITF6"/>
          <cell r="ITG6"/>
          <cell r="ITH6"/>
          <cell r="ITI6"/>
          <cell r="ITJ6"/>
          <cell r="ITK6"/>
          <cell r="ITL6"/>
          <cell r="ITM6"/>
          <cell r="ITN6"/>
          <cell r="ITO6"/>
          <cell r="ITP6"/>
          <cell r="ITQ6"/>
          <cell r="ITR6"/>
          <cell r="ITS6"/>
          <cell r="ITT6"/>
          <cell r="ITU6"/>
          <cell r="ITV6"/>
          <cell r="ITW6"/>
          <cell r="ITX6"/>
          <cell r="ITY6"/>
          <cell r="ITZ6"/>
          <cell r="IUA6"/>
          <cell r="IUB6"/>
          <cell r="IUC6"/>
          <cell r="IUD6"/>
          <cell r="IUE6"/>
          <cell r="IUF6"/>
          <cell r="IUG6"/>
          <cell r="IUH6"/>
          <cell r="IUI6"/>
          <cell r="IUJ6"/>
          <cell r="IUK6"/>
          <cell r="IUL6"/>
          <cell r="IUM6"/>
          <cell r="IUN6"/>
          <cell r="IUO6"/>
          <cell r="IUP6"/>
          <cell r="IUQ6"/>
          <cell r="IUR6"/>
          <cell r="IUS6"/>
          <cell r="IUT6"/>
          <cell r="IUU6"/>
          <cell r="IUV6"/>
          <cell r="IUW6"/>
          <cell r="IUX6"/>
          <cell r="IUY6"/>
          <cell r="IUZ6"/>
          <cell r="IVA6"/>
          <cell r="IVB6"/>
          <cell r="IVC6"/>
          <cell r="IVD6"/>
          <cell r="IVE6"/>
          <cell r="IVF6"/>
          <cell r="IVG6"/>
          <cell r="IVH6"/>
          <cell r="IVI6"/>
          <cell r="IVJ6"/>
          <cell r="IVK6"/>
          <cell r="IVL6"/>
          <cell r="IVM6"/>
          <cell r="IVN6"/>
          <cell r="IVO6"/>
          <cell r="IVP6"/>
          <cell r="IVQ6"/>
          <cell r="IVR6"/>
          <cell r="IVS6"/>
          <cell r="IVT6"/>
          <cell r="IVU6"/>
          <cell r="IVV6"/>
          <cell r="IVW6"/>
          <cell r="IVX6"/>
          <cell r="IVY6"/>
          <cell r="IVZ6"/>
          <cell r="IWA6"/>
          <cell r="IWB6"/>
          <cell r="IWC6"/>
          <cell r="IWD6"/>
          <cell r="IWE6"/>
          <cell r="IWF6"/>
          <cell r="IWG6"/>
          <cell r="IWH6"/>
          <cell r="IWI6"/>
          <cell r="IWJ6"/>
          <cell r="IWK6"/>
          <cell r="IWL6"/>
          <cell r="IWM6"/>
          <cell r="IWN6"/>
          <cell r="IWO6"/>
          <cell r="IWP6"/>
          <cell r="IWQ6"/>
          <cell r="IWR6"/>
          <cell r="IWS6"/>
          <cell r="IWT6"/>
          <cell r="IWU6"/>
          <cell r="IWV6"/>
          <cell r="IWW6"/>
          <cell r="IWX6"/>
          <cell r="IWY6"/>
          <cell r="IWZ6"/>
          <cell r="IXA6"/>
          <cell r="IXB6"/>
          <cell r="IXC6"/>
          <cell r="IXD6"/>
          <cell r="IXE6"/>
          <cell r="IXF6"/>
          <cell r="IXG6"/>
          <cell r="IXH6"/>
          <cell r="IXI6"/>
          <cell r="IXJ6"/>
          <cell r="IXK6"/>
          <cell r="IXL6"/>
          <cell r="IXM6"/>
          <cell r="IXN6"/>
          <cell r="IXO6"/>
          <cell r="IXP6"/>
          <cell r="IXQ6"/>
          <cell r="IXR6"/>
          <cell r="IXS6"/>
          <cell r="IXT6"/>
          <cell r="IXU6"/>
          <cell r="IXV6"/>
          <cell r="IXW6"/>
          <cell r="IXX6"/>
          <cell r="IXY6"/>
          <cell r="IXZ6"/>
          <cell r="IYA6"/>
          <cell r="IYB6"/>
          <cell r="IYC6"/>
          <cell r="IYD6"/>
          <cell r="IYE6"/>
          <cell r="IYF6"/>
          <cell r="IYG6"/>
          <cell r="IYH6"/>
          <cell r="IYI6"/>
          <cell r="IYJ6"/>
          <cell r="IYK6"/>
          <cell r="IYL6"/>
          <cell r="IYM6"/>
          <cell r="IYN6"/>
          <cell r="IYO6"/>
          <cell r="IYP6"/>
          <cell r="IYQ6"/>
          <cell r="IYR6"/>
          <cell r="IYS6"/>
          <cell r="IYT6"/>
          <cell r="IYU6"/>
          <cell r="IYV6"/>
          <cell r="IYW6"/>
          <cell r="IYX6"/>
          <cell r="IYY6"/>
          <cell r="IYZ6"/>
          <cell r="IZA6"/>
          <cell r="IZB6"/>
          <cell r="IZC6"/>
          <cell r="IZD6"/>
          <cell r="IZE6"/>
          <cell r="IZF6"/>
          <cell r="IZG6"/>
          <cell r="IZH6"/>
          <cell r="IZI6"/>
          <cell r="IZJ6"/>
          <cell r="IZK6"/>
          <cell r="IZL6"/>
          <cell r="IZM6"/>
          <cell r="IZN6"/>
          <cell r="IZO6"/>
          <cell r="IZP6"/>
          <cell r="IZQ6"/>
          <cell r="IZR6"/>
          <cell r="IZS6"/>
          <cell r="IZT6"/>
          <cell r="IZU6"/>
          <cell r="IZV6"/>
          <cell r="IZW6"/>
          <cell r="IZX6"/>
          <cell r="IZY6"/>
          <cell r="IZZ6"/>
          <cell r="JAA6"/>
          <cell r="JAB6"/>
          <cell r="JAC6"/>
          <cell r="JAD6"/>
          <cell r="JAE6"/>
          <cell r="JAF6"/>
          <cell r="JAG6"/>
          <cell r="JAH6"/>
          <cell r="JAI6"/>
          <cell r="JAJ6"/>
          <cell r="JAK6"/>
          <cell r="JAL6"/>
          <cell r="JAM6"/>
          <cell r="JAN6"/>
          <cell r="JAO6"/>
          <cell r="JAP6"/>
          <cell r="JAQ6"/>
          <cell r="JAR6"/>
          <cell r="JAS6"/>
          <cell r="JAT6"/>
          <cell r="JAU6"/>
          <cell r="JAV6"/>
          <cell r="JAW6"/>
          <cell r="JAX6"/>
          <cell r="JAY6"/>
          <cell r="JAZ6"/>
          <cell r="JBA6"/>
          <cell r="JBB6"/>
          <cell r="JBC6"/>
          <cell r="JBD6"/>
          <cell r="JBE6"/>
          <cell r="JBF6"/>
          <cell r="JBG6"/>
          <cell r="JBH6"/>
          <cell r="JBI6"/>
          <cell r="JBJ6"/>
          <cell r="JBK6"/>
          <cell r="JBL6"/>
          <cell r="JBM6"/>
          <cell r="JBN6"/>
          <cell r="JBO6"/>
          <cell r="JBP6"/>
          <cell r="JBQ6"/>
          <cell r="JBR6"/>
          <cell r="JBS6"/>
          <cell r="JBT6"/>
          <cell r="JBU6"/>
          <cell r="JBV6"/>
          <cell r="JBW6"/>
          <cell r="JBX6"/>
          <cell r="JBY6"/>
          <cell r="JBZ6"/>
          <cell r="JCA6"/>
          <cell r="JCB6"/>
          <cell r="JCC6"/>
          <cell r="JCD6"/>
          <cell r="JCE6"/>
          <cell r="JCF6"/>
          <cell r="JCG6"/>
          <cell r="JCH6"/>
          <cell r="JCI6"/>
          <cell r="JCJ6"/>
          <cell r="JCK6"/>
          <cell r="JCL6"/>
          <cell r="JCM6"/>
          <cell r="JCN6"/>
          <cell r="JCO6"/>
          <cell r="JCP6"/>
          <cell r="JCQ6"/>
          <cell r="JCR6"/>
          <cell r="JCS6"/>
          <cell r="JCT6"/>
          <cell r="JCU6"/>
          <cell r="JCV6"/>
          <cell r="JCW6"/>
          <cell r="JCX6"/>
          <cell r="JCY6"/>
          <cell r="JCZ6"/>
          <cell r="JDA6"/>
          <cell r="JDB6"/>
          <cell r="JDC6"/>
          <cell r="JDD6"/>
          <cell r="JDE6"/>
          <cell r="JDF6"/>
          <cell r="JDG6"/>
          <cell r="JDH6"/>
          <cell r="JDI6"/>
          <cell r="JDJ6"/>
          <cell r="JDK6"/>
          <cell r="JDL6"/>
          <cell r="JDM6"/>
          <cell r="JDN6"/>
          <cell r="JDO6"/>
          <cell r="JDP6"/>
          <cell r="JDQ6"/>
          <cell r="JDR6"/>
          <cell r="JDS6"/>
          <cell r="JDT6"/>
          <cell r="JDU6"/>
          <cell r="JDV6"/>
          <cell r="JDW6"/>
          <cell r="JDX6"/>
          <cell r="JDY6"/>
          <cell r="JDZ6"/>
          <cell r="JEA6"/>
          <cell r="JEB6"/>
          <cell r="JEC6"/>
          <cell r="JED6"/>
          <cell r="JEE6"/>
          <cell r="JEF6"/>
          <cell r="JEG6"/>
          <cell r="JEH6"/>
          <cell r="JEI6"/>
          <cell r="JEJ6"/>
          <cell r="JEK6"/>
          <cell r="JEL6"/>
          <cell r="JEM6"/>
          <cell r="JEN6"/>
          <cell r="JEO6"/>
          <cell r="JEP6"/>
          <cell r="JEQ6"/>
          <cell r="JER6"/>
          <cell r="JES6"/>
          <cell r="JET6"/>
          <cell r="JEU6"/>
          <cell r="JEV6"/>
          <cell r="JEW6"/>
          <cell r="JEX6"/>
          <cell r="JEY6"/>
          <cell r="JEZ6"/>
          <cell r="JFA6"/>
          <cell r="JFB6"/>
          <cell r="JFC6"/>
          <cell r="JFD6"/>
          <cell r="JFE6"/>
          <cell r="JFF6"/>
          <cell r="JFG6"/>
          <cell r="JFH6"/>
          <cell r="JFI6"/>
          <cell r="JFJ6"/>
          <cell r="JFK6"/>
          <cell r="JFL6"/>
          <cell r="JFM6"/>
          <cell r="JFN6"/>
          <cell r="JFO6"/>
          <cell r="JFP6"/>
          <cell r="JFQ6"/>
          <cell r="JFR6"/>
          <cell r="JFS6"/>
          <cell r="JFT6"/>
          <cell r="JFU6"/>
          <cell r="JFV6"/>
          <cell r="JFW6"/>
          <cell r="JFX6"/>
          <cell r="JFY6"/>
          <cell r="JFZ6"/>
          <cell r="JGA6"/>
          <cell r="JGB6"/>
          <cell r="JGC6"/>
          <cell r="JGD6"/>
          <cell r="JGE6"/>
          <cell r="JGF6"/>
          <cell r="JGG6"/>
          <cell r="JGH6"/>
          <cell r="JGI6"/>
          <cell r="JGJ6"/>
          <cell r="JGK6"/>
          <cell r="JGL6"/>
          <cell r="JGM6"/>
          <cell r="JGN6"/>
          <cell r="JGO6"/>
          <cell r="JGP6"/>
          <cell r="JGQ6"/>
          <cell r="JGR6"/>
          <cell r="JGS6"/>
          <cell r="JGT6"/>
          <cell r="JGU6"/>
          <cell r="JGV6"/>
          <cell r="JGW6"/>
          <cell r="JGX6"/>
          <cell r="JGY6"/>
          <cell r="JGZ6"/>
          <cell r="JHA6"/>
          <cell r="JHB6"/>
          <cell r="JHC6"/>
          <cell r="JHD6"/>
          <cell r="JHE6"/>
          <cell r="JHF6"/>
          <cell r="JHG6"/>
          <cell r="JHH6"/>
          <cell r="JHI6"/>
          <cell r="JHJ6"/>
          <cell r="JHK6"/>
          <cell r="JHL6"/>
          <cell r="JHM6"/>
          <cell r="JHN6"/>
          <cell r="JHO6"/>
          <cell r="JHP6"/>
          <cell r="JHQ6"/>
          <cell r="JHR6"/>
          <cell r="JHS6"/>
          <cell r="JHT6"/>
          <cell r="JHU6"/>
          <cell r="JHV6"/>
          <cell r="JHW6"/>
          <cell r="JHX6"/>
          <cell r="JHY6"/>
          <cell r="JHZ6"/>
          <cell r="JIA6"/>
          <cell r="JIB6"/>
          <cell r="JIC6"/>
          <cell r="JID6"/>
          <cell r="JIE6"/>
          <cell r="JIF6"/>
          <cell r="JIG6"/>
          <cell r="JIH6"/>
          <cell r="JII6"/>
          <cell r="JIJ6"/>
          <cell r="JIK6"/>
          <cell r="JIL6"/>
          <cell r="JIM6"/>
          <cell r="JIN6"/>
          <cell r="JIO6"/>
          <cell r="JIP6"/>
          <cell r="JIQ6"/>
          <cell r="JIR6"/>
          <cell r="JIS6"/>
          <cell r="JIT6"/>
          <cell r="JIU6"/>
          <cell r="JIV6"/>
          <cell r="JIW6"/>
          <cell r="JIX6"/>
          <cell r="JIY6"/>
          <cell r="JIZ6"/>
          <cell r="JJA6"/>
          <cell r="JJB6"/>
          <cell r="JJC6"/>
          <cell r="JJD6"/>
          <cell r="JJE6"/>
          <cell r="JJF6"/>
          <cell r="JJG6"/>
          <cell r="JJH6"/>
          <cell r="JJI6"/>
          <cell r="JJJ6"/>
          <cell r="JJK6"/>
          <cell r="JJL6"/>
          <cell r="JJM6"/>
          <cell r="JJN6"/>
          <cell r="JJO6"/>
          <cell r="JJP6"/>
          <cell r="JJQ6"/>
          <cell r="JJR6"/>
          <cell r="JJS6"/>
          <cell r="JJT6"/>
          <cell r="JJU6"/>
          <cell r="JJV6"/>
          <cell r="JJW6"/>
          <cell r="JJX6"/>
          <cell r="JJY6"/>
          <cell r="JJZ6"/>
          <cell r="JKA6"/>
          <cell r="JKB6"/>
          <cell r="JKC6"/>
          <cell r="JKD6"/>
          <cell r="JKE6"/>
          <cell r="JKF6"/>
          <cell r="JKG6"/>
          <cell r="JKH6"/>
          <cell r="JKI6"/>
          <cell r="JKJ6"/>
          <cell r="JKK6"/>
          <cell r="JKL6"/>
          <cell r="JKM6"/>
          <cell r="JKN6"/>
          <cell r="JKO6"/>
          <cell r="JKP6"/>
          <cell r="JKQ6"/>
          <cell r="JKR6"/>
          <cell r="JKS6"/>
          <cell r="JKT6"/>
          <cell r="JKU6"/>
          <cell r="JKV6"/>
          <cell r="JKW6"/>
          <cell r="JKX6"/>
          <cell r="JKY6"/>
          <cell r="JKZ6"/>
          <cell r="JLA6"/>
          <cell r="JLB6"/>
          <cell r="JLC6"/>
          <cell r="JLD6"/>
          <cell r="JLE6"/>
          <cell r="JLF6"/>
          <cell r="JLG6"/>
          <cell r="JLH6"/>
          <cell r="JLI6"/>
          <cell r="JLJ6"/>
          <cell r="JLK6"/>
          <cell r="JLL6"/>
          <cell r="JLM6"/>
          <cell r="JLN6"/>
          <cell r="JLO6"/>
          <cell r="JLP6"/>
          <cell r="JLQ6"/>
          <cell r="JLR6"/>
          <cell r="JLS6"/>
          <cell r="JLT6"/>
          <cell r="JLU6"/>
          <cell r="JLV6"/>
          <cell r="JLW6"/>
          <cell r="JLX6"/>
          <cell r="JLY6"/>
          <cell r="JLZ6"/>
          <cell r="JMA6"/>
          <cell r="JMB6"/>
          <cell r="JMC6"/>
          <cell r="JMD6"/>
          <cell r="JME6"/>
          <cell r="JMF6"/>
          <cell r="JMG6"/>
          <cell r="JMH6"/>
          <cell r="JMI6"/>
          <cell r="JMJ6"/>
          <cell r="JMK6"/>
          <cell r="JML6"/>
          <cell r="JMM6"/>
          <cell r="JMN6"/>
          <cell r="JMO6"/>
          <cell r="JMP6"/>
          <cell r="JMQ6"/>
          <cell r="JMR6"/>
          <cell r="JMS6"/>
          <cell r="JMT6"/>
          <cell r="JMU6"/>
          <cell r="JMV6"/>
          <cell r="JMW6"/>
          <cell r="JMX6"/>
          <cell r="JMY6"/>
          <cell r="JMZ6"/>
          <cell r="JNA6"/>
          <cell r="JNB6"/>
          <cell r="JNC6"/>
          <cell r="JND6"/>
          <cell r="JNE6"/>
          <cell r="JNF6"/>
          <cell r="JNG6"/>
          <cell r="JNH6"/>
          <cell r="JNI6"/>
          <cell r="JNJ6"/>
          <cell r="JNK6"/>
          <cell r="JNL6"/>
          <cell r="JNM6"/>
          <cell r="JNN6"/>
          <cell r="JNO6"/>
          <cell r="JNP6"/>
          <cell r="JNQ6"/>
          <cell r="JNR6"/>
          <cell r="JNS6"/>
          <cell r="JNT6"/>
          <cell r="JNU6"/>
          <cell r="JNV6"/>
          <cell r="JNW6"/>
          <cell r="JNX6"/>
          <cell r="JNY6"/>
          <cell r="JNZ6"/>
          <cell r="JOA6"/>
          <cell r="JOB6"/>
          <cell r="JOC6"/>
          <cell r="JOD6"/>
          <cell r="JOE6"/>
          <cell r="JOF6"/>
          <cell r="JOG6"/>
          <cell r="JOH6"/>
          <cell r="JOI6"/>
          <cell r="JOJ6"/>
          <cell r="JOK6"/>
          <cell r="JOL6"/>
          <cell r="JOM6"/>
          <cell r="JON6"/>
          <cell r="JOO6"/>
          <cell r="JOP6"/>
          <cell r="JOQ6"/>
          <cell r="JOR6"/>
          <cell r="JOS6"/>
          <cell r="JOT6"/>
          <cell r="JOU6"/>
          <cell r="JOV6"/>
          <cell r="JOW6"/>
          <cell r="JOX6"/>
          <cell r="JOY6"/>
          <cell r="JOZ6"/>
          <cell r="JPA6"/>
          <cell r="JPB6"/>
          <cell r="JPC6"/>
          <cell r="JPD6"/>
          <cell r="JPE6"/>
          <cell r="JPF6"/>
          <cell r="JPG6"/>
          <cell r="JPH6"/>
          <cell r="JPI6"/>
          <cell r="JPJ6"/>
          <cell r="JPK6"/>
          <cell r="JPL6"/>
          <cell r="JPM6"/>
          <cell r="JPN6"/>
          <cell r="JPO6"/>
          <cell r="JPP6"/>
          <cell r="JPQ6"/>
          <cell r="JPR6"/>
          <cell r="JPS6"/>
          <cell r="JPT6"/>
          <cell r="JPU6"/>
          <cell r="JPV6"/>
          <cell r="JPW6"/>
          <cell r="JPX6"/>
          <cell r="JPY6"/>
          <cell r="JPZ6"/>
          <cell r="JQA6"/>
          <cell r="JQB6"/>
          <cell r="JQC6"/>
          <cell r="JQD6"/>
          <cell r="JQE6"/>
          <cell r="JQF6"/>
          <cell r="JQG6"/>
          <cell r="JQH6"/>
          <cell r="JQI6"/>
          <cell r="JQJ6"/>
          <cell r="JQK6"/>
          <cell r="JQL6"/>
          <cell r="JQM6"/>
          <cell r="JQN6"/>
          <cell r="JQO6"/>
          <cell r="JQP6"/>
          <cell r="JQQ6"/>
          <cell r="JQR6"/>
          <cell r="JQS6"/>
          <cell r="JQT6"/>
          <cell r="JQU6"/>
          <cell r="JQV6"/>
          <cell r="JQW6"/>
          <cell r="JQX6"/>
          <cell r="JQY6"/>
          <cell r="JQZ6"/>
          <cell r="JRA6"/>
          <cell r="JRB6"/>
          <cell r="JRC6"/>
          <cell r="JRD6"/>
          <cell r="JRE6"/>
          <cell r="JRF6"/>
          <cell r="JRG6"/>
          <cell r="JRH6"/>
          <cell r="JRI6"/>
          <cell r="JRJ6"/>
          <cell r="JRK6"/>
          <cell r="JRL6"/>
          <cell r="JRM6"/>
          <cell r="JRN6"/>
          <cell r="JRO6"/>
          <cell r="JRP6"/>
          <cell r="JRQ6"/>
          <cell r="JRR6"/>
          <cell r="JRS6"/>
          <cell r="JRT6"/>
          <cell r="JRU6"/>
          <cell r="JRV6"/>
          <cell r="JRW6"/>
          <cell r="JRX6"/>
          <cell r="JRY6"/>
          <cell r="JRZ6"/>
          <cell r="JSA6"/>
          <cell r="JSB6"/>
          <cell r="JSC6"/>
          <cell r="JSD6"/>
          <cell r="JSE6"/>
          <cell r="JSF6"/>
          <cell r="JSG6"/>
          <cell r="JSH6"/>
          <cell r="JSI6"/>
          <cell r="JSJ6"/>
          <cell r="JSK6"/>
          <cell r="JSL6"/>
          <cell r="JSM6"/>
          <cell r="JSN6"/>
          <cell r="JSO6"/>
          <cell r="JSP6"/>
          <cell r="JSQ6"/>
          <cell r="JSR6"/>
          <cell r="JSS6"/>
          <cell r="JST6"/>
          <cell r="JSU6"/>
          <cell r="JSV6"/>
          <cell r="JSW6"/>
          <cell r="JSX6"/>
          <cell r="JSY6"/>
          <cell r="JSZ6"/>
          <cell r="JTA6"/>
          <cell r="JTB6"/>
          <cell r="JTC6"/>
          <cell r="JTD6"/>
          <cell r="JTE6"/>
          <cell r="JTF6"/>
          <cell r="JTG6"/>
          <cell r="JTH6"/>
          <cell r="JTI6"/>
          <cell r="JTJ6"/>
          <cell r="JTK6"/>
          <cell r="JTL6"/>
          <cell r="JTM6"/>
          <cell r="JTN6"/>
          <cell r="JTO6"/>
          <cell r="JTP6"/>
          <cell r="JTQ6"/>
          <cell r="JTR6"/>
          <cell r="JTS6"/>
          <cell r="JTT6"/>
          <cell r="JTU6"/>
          <cell r="JTV6"/>
          <cell r="JTW6"/>
          <cell r="JTX6"/>
          <cell r="JTY6"/>
          <cell r="JTZ6"/>
          <cell r="JUA6"/>
          <cell r="JUB6"/>
          <cell r="JUC6"/>
          <cell r="JUD6"/>
          <cell r="JUE6"/>
          <cell r="JUF6"/>
          <cell r="JUG6"/>
          <cell r="JUH6"/>
          <cell r="JUI6"/>
          <cell r="JUJ6"/>
          <cell r="JUK6"/>
          <cell r="JUL6"/>
          <cell r="JUM6"/>
          <cell r="JUN6"/>
          <cell r="JUO6"/>
          <cell r="JUP6"/>
          <cell r="JUQ6"/>
          <cell r="JUR6"/>
          <cell r="JUS6"/>
          <cell r="JUT6"/>
          <cell r="JUU6"/>
          <cell r="JUV6"/>
          <cell r="JUW6"/>
          <cell r="JUX6"/>
          <cell r="JUY6"/>
          <cell r="JUZ6"/>
          <cell r="JVA6"/>
          <cell r="JVB6"/>
          <cell r="JVC6"/>
          <cell r="JVD6"/>
          <cell r="JVE6"/>
          <cell r="JVF6"/>
          <cell r="JVG6"/>
          <cell r="JVH6"/>
          <cell r="JVI6"/>
          <cell r="JVJ6"/>
          <cell r="JVK6"/>
          <cell r="JVL6"/>
          <cell r="JVM6"/>
          <cell r="JVN6"/>
          <cell r="JVO6"/>
          <cell r="JVP6"/>
          <cell r="JVQ6"/>
          <cell r="JVR6"/>
          <cell r="JVS6"/>
          <cell r="JVT6"/>
          <cell r="JVU6"/>
          <cell r="JVV6"/>
          <cell r="JVW6"/>
          <cell r="JVX6"/>
          <cell r="JVY6"/>
          <cell r="JVZ6"/>
          <cell r="JWA6"/>
          <cell r="JWB6"/>
          <cell r="JWC6"/>
          <cell r="JWD6"/>
          <cell r="JWE6"/>
          <cell r="JWF6"/>
          <cell r="JWG6"/>
          <cell r="JWH6"/>
          <cell r="JWI6"/>
          <cell r="JWJ6"/>
          <cell r="JWK6"/>
          <cell r="JWL6"/>
          <cell r="JWM6"/>
          <cell r="JWN6"/>
          <cell r="JWO6"/>
          <cell r="JWP6"/>
          <cell r="JWQ6"/>
          <cell r="JWR6"/>
          <cell r="JWS6"/>
          <cell r="JWT6"/>
          <cell r="JWU6"/>
          <cell r="JWV6"/>
          <cell r="JWW6"/>
          <cell r="JWX6"/>
          <cell r="JWY6"/>
          <cell r="JWZ6"/>
          <cell r="JXA6"/>
          <cell r="JXB6"/>
          <cell r="JXC6"/>
          <cell r="JXD6"/>
          <cell r="JXE6"/>
          <cell r="JXF6"/>
          <cell r="JXG6"/>
          <cell r="JXH6"/>
          <cell r="JXI6"/>
          <cell r="JXJ6"/>
          <cell r="JXK6"/>
          <cell r="JXL6"/>
          <cell r="JXM6"/>
          <cell r="JXN6"/>
          <cell r="JXO6"/>
          <cell r="JXP6"/>
          <cell r="JXQ6"/>
          <cell r="JXR6"/>
          <cell r="JXS6"/>
          <cell r="JXT6"/>
          <cell r="JXU6"/>
          <cell r="JXV6"/>
          <cell r="JXW6"/>
          <cell r="JXX6"/>
          <cell r="JXY6"/>
          <cell r="JXZ6"/>
          <cell r="JYA6"/>
          <cell r="JYB6"/>
          <cell r="JYC6"/>
          <cell r="JYD6"/>
          <cell r="JYE6"/>
          <cell r="JYF6"/>
          <cell r="JYG6"/>
          <cell r="JYH6"/>
          <cell r="JYI6"/>
          <cell r="JYJ6"/>
          <cell r="JYK6"/>
          <cell r="JYL6"/>
          <cell r="JYM6"/>
          <cell r="JYN6"/>
          <cell r="JYO6"/>
          <cell r="JYP6"/>
          <cell r="JYQ6"/>
          <cell r="JYR6"/>
          <cell r="JYS6"/>
          <cell r="JYT6"/>
          <cell r="JYU6"/>
          <cell r="JYV6"/>
          <cell r="JYW6"/>
          <cell r="JYX6"/>
          <cell r="JYY6"/>
          <cell r="JYZ6"/>
          <cell r="JZA6"/>
          <cell r="JZB6"/>
          <cell r="JZC6"/>
          <cell r="JZD6"/>
          <cell r="JZE6"/>
          <cell r="JZF6"/>
          <cell r="JZG6"/>
          <cell r="JZH6"/>
          <cell r="JZI6"/>
          <cell r="JZJ6"/>
          <cell r="JZK6"/>
          <cell r="JZL6"/>
          <cell r="JZM6"/>
          <cell r="JZN6"/>
          <cell r="JZO6"/>
          <cell r="JZP6"/>
          <cell r="JZQ6"/>
          <cell r="JZR6"/>
          <cell r="JZS6"/>
          <cell r="JZT6"/>
          <cell r="JZU6"/>
          <cell r="JZV6"/>
          <cell r="JZW6"/>
          <cell r="JZX6"/>
          <cell r="JZY6"/>
          <cell r="JZZ6"/>
          <cell r="KAA6"/>
          <cell r="KAB6"/>
          <cell r="KAC6"/>
          <cell r="KAD6"/>
          <cell r="KAE6"/>
          <cell r="KAF6"/>
          <cell r="KAG6"/>
          <cell r="KAH6"/>
          <cell r="KAI6"/>
          <cell r="KAJ6"/>
          <cell r="KAK6"/>
          <cell r="KAL6"/>
          <cell r="KAM6"/>
          <cell r="KAN6"/>
          <cell r="KAO6"/>
          <cell r="KAP6"/>
          <cell r="KAQ6"/>
          <cell r="KAR6"/>
          <cell r="KAS6"/>
          <cell r="KAT6"/>
          <cell r="KAU6"/>
          <cell r="KAV6"/>
          <cell r="KAW6"/>
          <cell r="KAX6"/>
          <cell r="KAY6"/>
          <cell r="KAZ6"/>
          <cell r="KBA6"/>
          <cell r="KBB6"/>
          <cell r="KBC6"/>
          <cell r="KBD6"/>
          <cell r="KBE6"/>
          <cell r="KBF6"/>
          <cell r="KBG6"/>
          <cell r="KBH6"/>
          <cell r="KBI6"/>
          <cell r="KBJ6"/>
          <cell r="KBK6"/>
          <cell r="KBL6"/>
          <cell r="KBM6"/>
          <cell r="KBN6"/>
          <cell r="KBO6"/>
          <cell r="KBP6"/>
          <cell r="KBQ6"/>
          <cell r="KBR6"/>
          <cell r="KBS6"/>
          <cell r="KBT6"/>
          <cell r="KBU6"/>
          <cell r="KBV6"/>
          <cell r="KBW6"/>
          <cell r="KBX6"/>
          <cell r="KBY6"/>
          <cell r="KBZ6"/>
          <cell r="KCA6"/>
          <cell r="KCB6"/>
          <cell r="KCC6"/>
          <cell r="KCD6"/>
          <cell r="KCE6"/>
          <cell r="KCF6"/>
          <cell r="KCG6"/>
          <cell r="KCH6"/>
          <cell r="KCI6"/>
          <cell r="KCJ6"/>
          <cell r="KCK6"/>
          <cell r="KCL6"/>
          <cell r="KCM6"/>
          <cell r="KCN6"/>
          <cell r="KCO6"/>
          <cell r="KCP6"/>
          <cell r="KCQ6"/>
          <cell r="KCR6"/>
          <cell r="KCS6"/>
          <cell r="KCT6"/>
          <cell r="KCU6"/>
          <cell r="KCV6"/>
          <cell r="KCW6"/>
          <cell r="KCX6"/>
          <cell r="KCY6"/>
          <cell r="KCZ6"/>
          <cell r="KDA6"/>
          <cell r="KDB6"/>
          <cell r="KDC6"/>
          <cell r="KDD6"/>
          <cell r="KDE6"/>
          <cell r="KDF6"/>
          <cell r="KDG6"/>
          <cell r="KDH6"/>
          <cell r="KDI6"/>
          <cell r="KDJ6"/>
          <cell r="KDK6"/>
          <cell r="KDL6"/>
          <cell r="KDM6"/>
          <cell r="KDN6"/>
          <cell r="KDO6"/>
          <cell r="KDP6"/>
          <cell r="KDQ6"/>
          <cell r="KDR6"/>
          <cell r="KDS6"/>
          <cell r="KDT6"/>
          <cell r="KDU6"/>
          <cell r="KDV6"/>
          <cell r="KDW6"/>
          <cell r="KDX6"/>
          <cell r="KDY6"/>
          <cell r="KDZ6"/>
          <cell r="KEA6"/>
          <cell r="KEB6"/>
          <cell r="KEC6"/>
          <cell r="KED6"/>
          <cell r="KEE6"/>
          <cell r="KEF6"/>
          <cell r="KEG6"/>
          <cell r="KEH6"/>
          <cell r="KEI6"/>
          <cell r="KEJ6"/>
          <cell r="KEK6"/>
          <cell r="KEL6"/>
          <cell r="KEM6"/>
          <cell r="KEN6"/>
          <cell r="KEO6"/>
          <cell r="KEP6"/>
          <cell r="KEQ6"/>
          <cell r="KER6"/>
          <cell r="KES6"/>
          <cell r="KET6"/>
          <cell r="KEU6"/>
          <cell r="KEV6"/>
          <cell r="KEW6"/>
          <cell r="KEX6"/>
          <cell r="KEY6"/>
          <cell r="KEZ6"/>
          <cell r="KFA6"/>
          <cell r="KFB6"/>
          <cell r="KFC6"/>
          <cell r="KFD6"/>
          <cell r="KFE6"/>
          <cell r="KFF6"/>
          <cell r="KFG6"/>
          <cell r="KFH6"/>
          <cell r="KFI6"/>
          <cell r="KFJ6"/>
          <cell r="KFK6"/>
          <cell r="KFL6"/>
          <cell r="KFM6"/>
          <cell r="KFN6"/>
          <cell r="KFO6"/>
          <cell r="KFP6"/>
          <cell r="KFQ6"/>
          <cell r="KFR6"/>
          <cell r="KFS6"/>
          <cell r="KFT6"/>
          <cell r="KFU6"/>
          <cell r="KFV6"/>
          <cell r="KFW6"/>
          <cell r="KFX6"/>
          <cell r="KFY6"/>
          <cell r="KFZ6"/>
          <cell r="KGA6"/>
          <cell r="KGB6"/>
          <cell r="KGC6"/>
          <cell r="KGD6"/>
          <cell r="KGE6"/>
          <cell r="KGF6"/>
          <cell r="KGG6"/>
          <cell r="KGH6"/>
          <cell r="KGI6"/>
          <cell r="KGJ6"/>
          <cell r="KGK6"/>
          <cell r="KGL6"/>
          <cell r="KGM6"/>
          <cell r="KGN6"/>
          <cell r="KGO6"/>
          <cell r="KGP6"/>
          <cell r="KGQ6"/>
          <cell r="KGR6"/>
          <cell r="KGS6"/>
          <cell r="KGT6"/>
          <cell r="KGU6"/>
          <cell r="KGV6"/>
          <cell r="KGW6"/>
          <cell r="KGX6"/>
          <cell r="KGY6"/>
          <cell r="KGZ6"/>
          <cell r="KHA6"/>
          <cell r="KHB6"/>
          <cell r="KHC6"/>
          <cell r="KHD6"/>
          <cell r="KHE6"/>
          <cell r="KHF6"/>
          <cell r="KHG6"/>
          <cell r="KHH6"/>
          <cell r="KHI6"/>
          <cell r="KHJ6"/>
          <cell r="KHK6"/>
          <cell r="KHL6"/>
          <cell r="KHM6"/>
          <cell r="KHN6"/>
          <cell r="KHO6"/>
          <cell r="KHP6"/>
          <cell r="KHQ6"/>
          <cell r="KHR6"/>
          <cell r="KHS6"/>
          <cell r="KHT6"/>
          <cell r="KHU6"/>
          <cell r="KHV6"/>
          <cell r="KHW6"/>
          <cell r="KHX6"/>
          <cell r="KHY6"/>
          <cell r="KHZ6"/>
          <cell r="KIA6"/>
          <cell r="KIB6"/>
          <cell r="KIC6"/>
          <cell r="KID6"/>
          <cell r="KIE6"/>
          <cell r="KIF6"/>
          <cell r="KIG6"/>
          <cell r="KIH6"/>
          <cell r="KII6"/>
          <cell r="KIJ6"/>
          <cell r="KIK6"/>
          <cell r="KIL6"/>
          <cell r="KIM6"/>
          <cell r="KIN6"/>
          <cell r="KIO6"/>
          <cell r="KIP6"/>
          <cell r="KIQ6"/>
          <cell r="KIR6"/>
          <cell r="KIS6"/>
          <cell r="KIT6"/>
          <cell r="KIU6"/>
          <cell r="KIV6"/>
          <cell r="KIW6"/>
          <cell r="KIX6"/>
          <cell r="KIY6"/>
          <cell r="KIZ6"/>
          <cell r="KJA6"/>
          <cell r="KJB6"/>
          <cell r="KJC6"/>
          <cell r="KJD6"/>
          <cell r="KJE6"/>
          <cell r="KJF6"/>
          <cell r="KJG6"/>
          <cell r="KJH6"/>
          <cell r="KJI6"/>
          <cell r="KJJ6"/>
          <cell r="KJK6"/>
          <cell r="KJL6"/>
          <cell r="KJM6"/>
          <cell r="KJN6"/>
          <cell r="KJO6"/>
          <cell r="KJP6"/>
          <cell r="KJQ6"/>
          <cell r="KJR6"/>
          <cell r="KJS6"/>
          <cell r="KJT6"/>
          <cell r="KJU6"/>
          <cell r="KJV6"/>
          <cell r="KJW6"/>
          <cell r="KJX6"/>
          <cell r="KJY6"/>
          <cell r="KJZ6"/>
          <cell r="KKA6"/>
          <cell r="KKB6"/>
          <cell r="KKC6"/>
          <cell r="KKD6"/>
          <cell r="KKE6"/>
          <cell r="KKF6"/>
          <cell r="KKG6"/>
          <cell r="KKH6"/>
          <cell r="KKI6"/>
          <cell r="KKJ6"/>
          <cell r="KKK6"/>
          <cell r="KKL6"/>
          <cell r="KKM6"/>
          <cell r="KKN6"/>
          <cell r="KKO6"/>
          <cell r="KKP6"/>
          <cell r="KKQ6"/>
          <cell r="KKR6"/>
          <cell r="KKS6"/>
          <cell r="KKT6"/>
          <cell r="KKU6"/>
          <cell r="KKV6"/>
          <cell r="KKW6"/>
          <cell r="KKX6"/>
          <cell r="KKY6"/>
          <cell r="KKZ6"/>
          <cell r="KLA6"/>
          <cell r="KLB6"/>
          <cell r="KLC6"/>
          <cell r="KLD6"/>
          <cell r="KLE6"/>
          <cell r="KLF6"/>
          <cell r="KLG6"/>
          <cell r="KLH6"/>
          <cell r="KLI6"/>
          <cell r="KLJ6"/>
          <cell r="KLK6"/>
          <cell r="KLL6"/>
          <cell r="KLM6"/>
          <cell r="KLN6"/>
          <cell r="KLO6"/>
          <cell r="KLP6"/>
          <cell r="KLQ6"/>
          <cell r="KLR6"/>
          <cell r="KLS6"/>
          <cell r="KLT6"/>
          <cell r="KLU6"/>
          <cell r="KLV6"/>
          <cell r="KLW6"/>
          <cell r="KLX6"/>
          <cell r="KLY6"/>
          <cell r="KLZ6"/>
          <cell r="KMA6"/>
          <cell r="KMB6"/>
          <cell r="KMC6"/>
          <cell r="KMD6"/>
          <cell r="KME6"/>
          <cell r="KMF6"/>
          <cell r="KMG6"/>
          <cell r="KMH6"/>
          <cell r="KMI6"/>
          <cell r="KMJ6"/>
          <cell r="KMK6"/>
          <cell r="KML6"/>
          <cell r="KMM6"/>
          <cell r="KMN6"/>
          <cell r="KMO6"/>
          <cell r="KMP6"/>
          <cell r="KMQ6"/>
          <cell r="KMR6"/>
          <cell r="KMS6"/>
          <cell r="KMT6"/>
          <cell r="KMU6"/>
          <cell r="KMV6"/>
          <cell r="KMW6"/>
          <cell r="KMX6"/>
          <cell r="KMY6"/>
          <cell r="KMZ6"/>
          <cell r="KNA6"/>
          <cell r="KNB6"/>
          <cell r="KNC6"/>
          <cell r="KND6"/>
          <cell r="KNE6"/>
          <cell r="KNF6"/>
          <cell r="KNG6"/>
          <cell r="KNH6"/>
          <cell r="KNI6"/>
          <cell r="KNJ6"/>
          <cell r="KNK6"/>
          <cell r="KNL6"/>
          <cell r="KNM6"/>
          <cell r="KNN6"/>
          <cell r="KNO6"/>
          <cell r="KNP6"/>
          <cell r="KNQ6"/>
          <cell r="KNR6"/>
          <cell r="KNS6"/>
          <cell r="KNT6"/>
          <cell r="KNU6"/>
          <cell r="KNV6"/>
          <cell r="KNW6"/>
          <cell r="KNX6"/>
          <cell r="KNY6"/>
          <cell r="KNZ6"/>
          <cell r="KOA6"/>
          <cell r="KOB6"/>
          <cell r="KOC6"/>
          <cell r="KOD6"/>
          <cell r="KOE6"/>
          <cell r="KOF6"/>
          <cell r="KOG6"/>
          <cell r="KOH6"/>
          <cell r="KOI6"/>
          <cell r="KOJ6"/>
          <cell r="KOK6"/>
          <cell r="KOL6"/>
          <cell r="KOM6"/>
          <cell r="KON6"/>
          <cell r="KOO6"/>
          <cell r="KOP6"/>
          <cell r="KOQ6"/>
          <cell r="KOR6"/>
          <cell r="KOS6"/>
          <cell r="KOT6"/>
          <cell r="KOU6"/>
          <cell r="KOV6"/>
          <cell r="KOW6"/>
          <cell r="KOX6"/>
          <cell r="KOY6"/>
          <cell r="KOZ6"/>
          <cell r="KPA6"/>
          <cell r="KPB6"/>
          <cell r="KPC6"/>
          <cell r="KPD6"/>
          <cell r="KPE6"/>
          <cell r="KPF6"/>
          <cell r="KPG6"/>
          <cell r="KPH6"/>
          <cell r="KPI6"/>
          <cell r="KPJ6"/>
          <cell r="KPK6"/>
          <cell r="KPL6"/>
          <cell r="KPM6"/>
          <cell r="KPN6"/>
          <cell r="KPO6"/>
          <cell r="KPP6"/>
          <cell r="KPQ6"/>
          <cell r="KPR6"/>
          <cell r="KPS6"/>
          <cell r="KPT6"/>
          <cell r="KPU6"/>
          <cell r="KPV6"/>
          <cell r="KPW6"/>
          <cell r="KPX6"/>
          <cell r="KPY6"/>
          <cell r="KPZ6"/>
          <cell r="KQA6"/>
          <cell r="KQB6"/>
          <cell r="KQC6"/>
          <cell r="KQD6"/>
          <cell r="KQE6"/>
          <cell r="KQF6"/>
          <cell r="KQG6"/>
          <cell r="KQH6"/>
          <cell r="KQI6"/>
          <cell r="KQJ6"/>
          <cell r="KQK6"/>
          <cell r="KQL6"/>
          <cell r="KQM6"/>
          <cell r="KQN6"/>
          <cell r="KQO6"/>
          <cell r="KQP6"/>
          <cell r="KQQ6"/>
          <cell r="KQR6"/>
          <cell r="KQS6"/>
          <cell r="KQT6"/>
          <cell r="KQU6"/>
          <cell r="KQV6"/>
          <cell r="KQW6"/>
          <cell r="KQX6"/>
          <cell r="KQY6"/>
          <cell r="KQZ6"/>
          <cell r="KRA6"/>
          <cell r="KRB6"/>
          <cell r="KRC6"/>
          <cell r="KRD6"/>
          <cell r="KRE6"/>
          <cell r="KRF6"/>
          <cell r="KRG6"/>
          <cell r="KRH6"/>
          <cell r="KRI6"/>
          <cell r="KRJ6"/>
          <cell r="KRK6"/>
          <cell r="KRL6"/>
          <cell r="KRM6"/>
          <cell r="KRN6"/>
          <cell r="KRO6"/>
          <cell r="KRP6"/>
          <cell r="KRQ6"/>
          <cell r="KRR6"/>
          <cell r="KRS6"/>
          <cell r="KRT6"/>
          <cell r="KRU6"/>
          <cell r="KRV6"/>
          <cell r="KRW6"/>
          <cell r="KRX6"/>
          <cell r="KRY6"/>
          <cell r="KRZ6"/>
          <cell r="KSA6"/>
          <cell r="KSB6"/>
          <cell r="KSC6"/>
          <cell r="KSD6"/>
          <cell r="KSE6"/>
          <cell r="KSF6"/>
          <cell r="KSG6"/>
          <cell r="KSH6"/>
          <cell r="KSI6"/>
          <cell r="KSJ6"/>
          <cell r="KSK6"/>
          <cell r="KSL6"/>
          <cell r="KSM6"/>
          <cell r="KSN6"/>
          <cell r="KSO6"/>
          <cell r="KSP6"/>
          <cell r="KSQ6"/>
          <cell r="KSR6"/>
          <cell r="KSS6"/>
          <cell r="KST6"/>
          <cell r="KSU6"/>
          <cell r="KSV6"/>
          <cell r="KSW6"/>
          <cell r="KSX6"/>
          <cell r="KSY6"/>
          <cell r="KSZ6"/>
          <cell r="KTA6"/>
          <cell r="KTB6"/>
          <cell r="KTC6"/>
          <cell r="KTD6"/>
          <cell r="KTE6"/>
          <cell r="KTF6"/>
          <cell r="KTG6"/>
          <cell r="KTH6"/>
          <cell r="KTI6"/>
          <cell r="KTJ6"/>
          <cell r="KTK6"/>
          <cell r="KTL6"/>
          <cell r="KTM6"/>
          <cell r="KTN6"/>
          <cell r="KTO6"/>
          <cell r="KTP6"/>
          <cell r="KTQ6"/>
          <cell r="KTR6"/>
          <cell r="KTS6"/>
          <cell r="KTT6"/>
          <cell r="KTU6"/>
          <cell r="KTV6"/>
          <cell r="KTW6"/>
          <cell r="KTX6"/>
          <cell r="KTY6"/>
          <cell r="KTZ6"/>
          <cell r="KUA6"/>
          <cell r="KUB6"/>
          <cell r="KUC6"/>
          <cell r="KUD6"/>
          <cell r="KUE6"/>
          <cell r="KUF6"/>
          <cell r="KUG6"/>
          <cell r="KUH6"/>
          <cell r="KUI6"/>
          <cell r="KUJ6"/>
          <cell r="KUK6"/>
          <cell r="KUL6"/>
          <cell r="KUM6"/>
          <cell r="KUN6"/>
          <cell r="KUO6"/>
          <cell r="KUP6"/>
          <cell r="KUQ6"/>
          <cell r="KUR6"/>
          <cell r="KUS6"/>
          <cell r="KUT6"/>
          <cell r="KUU6"/>
          <cell r="KUV6"/>
          <cell r="KUW6"/>
          <cell r="KUX6"/>
          <cell r="KUY6"/>
          <cell r="KUZ6"/>
          <cell r="KVA6"/>
          <cell r="KVB6"/>
          <cell r="KVC6"/>
          <cell r="KVD6"/>
          <cell r="KVE6"/>
          <cell r="KVF6"/>
          <cell r="KVG6"/>
          <cell r="KVH6"/>
          <cell r="KVI6"/>
          <cell r="KVJ6"/>
          <cell r="KVK6"/>
          <cell r="KVL6"/>
          <cell r="KVM6"/>
          <cell r="KVN6"/>
          <cell r="KVO6"/>
          <cell r="KVP6"/>
          <cell r="KVQ6"/>
          <cell r="KVR6"/>
          <cell r="KVS6"/>
          <cell r="KVT6"/>
          <cell r="KVU6"/>
          <cell r="KVV6"/>
          <cell r="KVW6"/>
          <cell r="KVX6"/>
          <cell r="KVY6"/>
          <cell r="KVZ6"/>
          <cell r="KWA6"/>
          <cell r="KWB6"/>
          <cell r="KWC6"/>
          <cell r="KWD6"/>
          <cell r="KWE6"/>
          <cell r="KWF6"/>
          <cell r="KWG6"/>
          <cell r="KWH6"/>
          <cell r="KWI6"/>
          <cell r="KWJ6"/>
          <cell r="KWK6"/>
          <cell r="KWL6"/>
          <cell r="KWM6"/>
          <cell r="KWN6"/>
          <cell r="KWO6"/>
          <cell r="KWP6"/>
          <cell r="KWQ6"/>
          <cell r="KWR6"/>
          <cell r="KWS6"/>
          <cell r="KWT6"/>
          <cell r="KWU6"/>
          <cell r="KWV6"/>
          <cell r="KWW6"/>
          <cell r="KWX6"/>
          <cell r="KWY6"/>
          <cell r="KWZ6"/>
          <cell r="KXA6"/>
          <cell r="KXB6"/>
          <cell r="KXC6"/>
          <cell r="KXD6"/>
          <cell r="KXE6"/>
          <cell r="KXF6"/>
          <cell r="KXG6"/>
          <cell r="KXH6"/>
          <cell r="KXI6"/>
          <cell r="KXJ6"/>
          <cell r="KXK6"/>
          <cell r="KXL6"/>
          <cell r="KXM6"/>
          <cell r="KXN6"/>
          <cell r="KXO6"/>
          <cell r="KXP6"/>
          <cell r="KXQ6"/>
          <cell r="KXR6"/>
          <cell r="KXS6"/>
          <cell r="KXT6"/>
          <cell r="KXU6"/>
          <cell r="KXV6"/>
          <cell r="KXW6"/>
          <cell r="KXX6"/>
          <cell r="KXY6"/>
          <cell r="KXZ6"/>
          <cell r="KYA6"/>
          <cell r="KYB6"/>
          <cell r="KYC6"/>
          <cell r="KYD6"/>
          <cell r="KYE6"/>
          <cell r="KYF6"/>
          <cell r="KYG6"/>
          <cell r="KYH6"/>
          <cell r="KYI6"/>
          <cell r="KYJ6"/>
          <cell r="KYK6"/>
          <cell r="KYL6"/>
          <cell r="KYM6"/>
          <cell r="KYN6"/>
          <cell r="KYO6"/>
          <cell r="KYP6"/>
          <cell r="KYQ6"/>
          <cell r="KYR6"/>
          <cell r="KYS6"/>
          <cell r="KYT6"/>
          <cell r="KYU6"/>
          <cell r="KYV6"/>
          <cell r="KYW6"/>
          <cell r="KYX6"/>
          <cell r="KYY6"/>
          <cell r="KYZ6"/>
          <cell r="KZA6"/>
          <cell r="KZB6"/>
          <cell r="KZC6"/>
          <cell r="KZD6"/>
          <cell r="KZE6"/>
          <cell r="KZF6"/>
          <cell r="KZG6"/>
          <cell r="KZH6"/>
          <cell r="KZI6"/>
          <cell r="KZJ6"/>
          <cell r="KZK6"/>
          <cell r="KZL6"/>
          <cell r="KZM6"/>
          <cell r="KZN6"/>
          <cell r="KZO6"/>
          <cell r="KZP6"/>
          <cell r="KZQ6"/>
          <cell r="KZR6"/>
          <cell r="KZS6"/>
          <cell r="KZT6"/>
          <cell r="KZU6"/>
          <cell r="KZV6"/>
          <cell r="KZW6"/>
          <cell r="KZX6"/>
          <cell r="KZY6"/>
          <cell r="KZZ6"/>
          <cell r="LAA6"/>
          <cell r="LAB6"/>
          <cell r="LAC6"/>
          <cell r="LAD6"/>
          <cell r="LAE6"/>
          <cell r="LAF6"/>
          <cell r="LAG6"/>
          <cell r="LAH6"/>
          <cell r="LAI6"/>
          <cell r="LAJ6"/>
          <cell r="LAK6"/>
          <cell r="LAL6"/>
          <cell r="LAM6"/>
          <cell r="LAN6"/>
          <cell r="LAO6"/>
          <cell r="LAP6"/>
          <cell r="LAQ6"/>
          <cell r="LAR6"/>
          <cell r="LAS6"/>
          <cell r="LAT6"/>
          <cell r="LAU6"/>
          <cell r="LAV6"/>
          <cell r="LAW6"/>
          <cell r="LAX6"/>
          <cell r="LAY6"/>
          <cell r="LAZ6"/>
          <cell r="LBA6"/>
          <cell r="LBB6"/>
          <cell r="LBC6"/>
          <cell r="LBD6"/>
          <cell r="LBE6"/>
          <cell r="LBF6"/>
          <cell r="LBG6"/>
          <cell r="LBH6"/>
          <cell r="LBI6"/>
          <cell r="LBJ6"/>
          <cell r="LBK6"/>
          <cell r="LBL6"/>
          <cell r="LBM6"/>
          <cell r="LBN6"/>
          <cell r="LBO6"/>
          <cell r="LBP6"/>
          <cell r="LBQ6"/>
          <cell r="LBR6"/>
          <cell r="LBS6"/>
          <cell r="LBT6"/>
          <cell r="LBU6"/>
          <cell r="LBV6"/>
          <cell r="LBW6"/>
          <cell r="LBX6"/>
          <cell r="LBY6"/>
          <cell r="LBZ6"/>
          <cell r="LCA6"/>
          <cell r="LCB6"/>
          <cell r="LCC6"/>
          <cell r="LCD6"/>
          <cell r="LCE6"/>
          <cell r="LCF6"/>
          <cell r="LCG6"/>
          <cell r="LCH6"/>
          <cell r="LCI6"/>
          <cell r="LCJ6"/>
          <cell r="LCK6"/>
          <cell r="LCL6"/>
          <cell r="LCM6"/>
          <cell r="LCN6"/>
          <cell r="LCO6"/>
          <cell r="LCP6"/>
          <cell r="LCQ6"/>
          <cell r="LCR6"/>
          <cell r="LCS6"/>
          <cell r="LCT6"/>
          <cell r="LCU6"/>
          <cell r="LCV6"/>
          <cell r="LCW6"/>
          <cell r="LCX6"/>
          <cell r="LCY6"/>
          <cell r="LCZ6"/>
          <cell r="LDA6"/>
          <cell r="LDB6"/>
          <cell r="LDC6"/>
          <cell r="LDD6"/>
          <cell r="LDE6"/>
          <cell r="LDF6"/>
          <cell r="LDG6"/>
          <cell r="LDH6"/>
          <cell r="LDI6"/>
          <cell r="LDJ6"/>
          <cell r="LDK6"/>
          <cell r="LDL6"/>
          <cell r="LDM6"/>
          <cell r="LDN6"/>
          <cell r="LDO6"/>
          <cell r="LDP6"/>
          <cell r="LDQ6"/>
          <cell r="LDR6"/>
          <cell r="LDS6"/>
          <cell r="LDT6"/>
          <cell r="LDU6"/>
          <cell r="LDV6"/>
          <cell r="LDW6"/>
          <cell r="LDX6"/>
          <cell r="LDY6"/>
          <cell r="LDZ6"/>
          <cell r="LEA6"/>
          <cell r="LEB6"/>
          <cell r="LEC6"/>
          <cell r="LED6"/>
          <cell r="LEE6"/>
          <cell r="LEF6"/>
          <cell r="LEG6"/>
          <cell r="LEH6"/>
          <cell r="LEI6"/>
          <cell r="LEJ6"/>
          <cell r="LEK6"/>
          <cell r="LEL6"/>
          <cell r="LEM6"/>
          <cell r="LEN6"/>
          <cell r="LEO6"/>
          <cell r="LEP6"/>
          <cell r="LEQ6"/>
          <cell r="LER6"/>
          <cell r="LES6"/>
          <cell r="LET6"/>
          <cell r="LEU6"/>
          <cell r="LEV6"/>
          <cell r="LEW6"/>
          <cell r="LEX6"/>
          <cell r="LEY6"/>
          <cell r="LEZ6"/>
          <cell r="LFA6"/>
          <cell r="LFB6"/>
          <cell r="LFC6"/>
          <cell r="LFD6"/>
          <cell r="LFE6"/>
          <cell r="LFF6"/>
          <cell r="LFG6"/>
          <cell r="LFH6"/>
          <cell r="LFI6"/>
          <cell r="LFJ6"/>
          <cell r="LFK6"/>
          <cell r="LFL6"/>
          <cell r="LFM6"/>
          <cell r="LFN6"/>
          <cell r="LFO6"/>
          <cell r="LFP6"/>
          <cell r="LFQ6"/>
          <cell r="LFR6"/>
          <cell r="LFS6"/>
          <cell r="LFT6"/>
          <cell r="LFU6"/>
          <cell r="LFV6"/>
          <cell r="LFW6"/>
          <cell r="LFX6"/>
          <cell r="LFY6"/>
          <cell r="LFZ6"/>
          <cell r="LGA6"/>
          <cell r="LGB6"/>
          <cell r="LGC6"/>
          <cell r="LGD6"/>
          <cell r="LGE6"/>
          <cell r="LGF6"/>
          <cell r="LGG6"/>
          <cell r="LGH6"/>
          <cell r="LGI6"/>
          <cell r="LGJ6"/>
          <cell r="LGK6"/>
          <cell r="LGL6"/>
          <cell r="LGM6"/>
          <cell r="LGN6"/>
          <cell r="LGO6"/>
          <cell r="LGP6"/>
          <cell r="LGQ6"/>
          <cell r="LGR6"/>
          <cell r="LGS6"/>
          <cell r="LGT6"/>
          <cell r="LGU6"/>
          <cell r="LGV6"/>
          <cell r="LGW6"/>
          <cell r="LGX6"/>
          <cell r="LGY6"/>
          <cell r="LGZ6"/>
          <cell r="LHA6"/>
          <cell r="LHB6"/>
          <cell r="LHC6"/>
          <cell r="LHD6"/>
          <cell r="LHE6"/>
          <cell r="LHF6"/>
          <cell r="LHG6"/>
          <cell r="LHH6"/>
          <cell r="LHI6"/>
          <cell r="LHJ6"/>
          <cell r="LHK6"/>
          <cell r="LHL6"/>
          <cell r="LHM6"/>
          <cell r="LHN6"/>
          <cell r="LHO6"/>
          <cell r="LHP6"/>
          <cell r="LHQ6"/>
          <cell r="LHR6"/>
          <cell r="LHS6"/>
          <cell r="LHT6"/>
          <cell r="LHU6"/>
          <cell r="LHV6"/>
          <cell r="LHW6"/>
          <cell r="LHX6"/>
          <cell r="LHY6"/>
          <cell r="LHZ6"/>
          <cell r="LIA6"/>
          <cell r="LIB6"/>
          <cell r="LIC6"/>
          <cell r="LID6"/>
          <cell r="LIE6"/>
          <cell r="LIF6"/>
          <cell r="LIG6"/>
          <cell r="LIH6"/>
          <cell r="LII6"/>
          <cell r="LIJ6"/>
          <cell r="LIK6"/>
          <cell r="LIL6"/>
          <cell r="LIM6"/>
          <cell r="LIN6"/>
          <cell r="LIO6"/>
          <cell r="LIP6"/>
          <cell r="LIQ6"/>
          <cell r="LIR6"/>
          <cell r="LIS6"/>
          <cell r="LIT6"/>
          <cell r="LIU6"/>
          <cell r="LIV6"/>
          <cell r="LIW6"/>
          <cell r="LIX6"/>
          <cell r="LIY6"/>
          <cell r="LIZ6"/>
          <cell r="LJA6"/>
          <cell r="LJB6"/>
          <cell r="LJC6"/>
          <cell r="LJD6"/>
          <cell r="LJE6"/>
          <cell r="LJF6"/>
          <cell r="LJG6"/>
          <cell r="LJH6"/>
          <cell r="LJI6"/>
          <cell r="LJJ6"/>
          <cell r="LJK6"/>
          <cell r="LJL6"/>
          <cell r="LJM6"/>
          <cell r="LJN6"/>
          <cell r="LJO6"/>
          <cell r="LJP6"/>
          <cell r="LJQ6"/>
          <cell r="LJR6"/>
          <cell r="LJS6"/>
          <cell r="LJT6"/>
          <cell r="LJU6"/>
          <cell r="LJV6"/>
          <cell r="LJW6"/>
          <cell r="LJX6"/>
          <cell r="LJY6"/>
          <cell r="LJZ6"/>
          <cell r="LKA6"/>
          <cell r="LKB6"/>
          <cell r="LKC6"/>
          <cell r="LKD6"/>
          <cell r="LKE6"/>
          <cell r="LKF6"/>
          <cell r="LKG6"/>
          <cell r="LKH6"/>
          <cell r="LKI6"/>
          <cell r="LKJ6"/>
          <cell r="LKK6"/>
          <cell r="LKL6"/>
          <cell r="LKM6"/>
          <cell r="LKN6"/>
          <cell r="LKO6"/>
          <cell r="LKP6"/>
          <cell r="LKQ6"/>
          <cell r="LKR6"/>
          <cell r="LKS6"/>
          <cell r="LKT6"/>
          <cell r="LKU6"/>
          <cell r="LKV6"/>
          <cell r="LKW6"/>
          <cell r="LKX6"/>
          <cell r="LKY6"/>
          <cell r="LKZ6"/>
          <cell r="LLA6"/>
          <cell r="LLB6"/>
          <cell r="LLC6"/>
          <cell r="LLD6"/>
          <cell r="LLE6"/>
          <cell r="LLF6"/>
          <cell r="LLG6"/>
          <cell r="LLH6"/>
          <cell r="LLI6"/>
          <cell r="LLJ6"/>
          <cell r="LLK6"/>
          <cell r="LLL6"/>
          <cell r="LLM6"/>
          <cell r="LLN6"/>
          <cell r="LLO6"/>
          <cell r="LLP6"/>
          <cell r="LLQ6"/>
          <cell r="LLR6"/>
          <cell r="LLS6"/>
          <cell r="LLT6"/>
          <cell r="LLU6"/>
          <cell r="LLV6"/>
          <cell r="LLW6"/>
          <cell r="LLX6"/>
          <cell r="LLY6"/>
          <cell r="LLZ6"/>
          <cell r="LMA6"/>
          <cell r="LMB6"/>
          <cell r="LMC6"/>
          <cell r="LMD6"/>
          <cell r="LME6"/>
          <cell r="LMF6"/>
          <cell r="LMG6"/>
          <cell r="LMH6"/>
          <cell r="LMI6"/>
          <cell r="LMJ6"/>
          <cell r="LMK6"/>
          <cell r="LML6"/>
          <cell r="LMM6"/>
          <cell r="LMN6"/>
          <cell r="LMO6"/>
          <cell r="LMP6"/>
          <cell r="LMQ6"/>
          <cell r="LMR6"/>
          <cell r="LMS6"/>
          <cell r="LMT6"/>
          <cell r="LMU6"/>
          <cell r="LMV6"/>
          <cell r="LMW6"/>
          <cell r="LMX6"/>
          <cell r="LMY6"/>
          <cell r="LMZ6"/>
          <cell r="LNA6"/>
          <cell r="LNB6"/>
          <cell r="LNC6"/>
          <cell r="LND6"/>
          <cell r="LNE6"/>
          <cell r="LNF6"/>
          <cell r="LNG6"/>
          <cell r="LNH6"/>
          <cell r="LNI6"/>
          <cell r="LNJ6"/>
          <cell r="LNK6"/>
          <cell r="LNL6"/>
          <cell r="LNM6"/>
          <cell r="LNN6"/>
          <cell r="LNO6"/>
          <cell r="LNP6"/>
          <cell r="LNQ6"/>
          <cell r="LNR6"/>
          <cell r="LNS6"/>
          <cell r="LNT6"/>
          <cell r="LNU6"/>
          <cell r="LNV6"/>
          <cell r="LNW6"/>
          <cell r="LNX6"/>
          <cell r="LNY6"/>
          <cell r="LNZ6"/>
          <cell r="LOA6"/>
          <cell r="LOB6"/>
          <cell r="LOC6"/>
          <cell r="LOD6"/>
          <cell r="LOE6"/>
          <cell r="LOF6"/>
          <cell r="LOG6"/>
          <cell r="LOH6"/>
          <cell r="LOI6"/>
          <cell r="LOJ6"/>
          <cell r="LOK6"/>
          <cell r="LOL6"/>
          <cell r="LOM6"/>
          <cell r="LON6"/>
          <cell r="LOO6"/>
          <cell r="LOP6"/>
          <cell r="LOQ6"/>
          <cell r="LOR6"/>
          <cell r="LOS6"/>
          <cell r="LOT6"/>
          <cell r="LOU6"/>
          <cell r="LOV6"/>
          <cell r="LOW6"/>
          <cell r="LOX6"/>
          <cell r="LOY6"/>
          <cell r="LOZ6"/>
          <cell r="LPA6"/>
          <cell r="LPB6"/>
          <cell r="LPC6"/>
          <cell r="LPD6"/>
          <cell r="LPE6"/>
          <cell r="LPF6"/>
          <cell r="LPG6"/>
          <cell r="LPH6"/>
          <cell r="LPI6"/>
          <cell r="LPJ6"/>
          <cell r="LPK6"/>
          <cell r="LPL6"/>
          <cell r="LPM6"/>
          <cell r="LPN6"/>
          <cell r="LPO6"/>
          <cell r="LPP6"/>
          <cell r="LPQ6"/>
          <cell r="LPR6"/>
          <cell r="LPS6"/>
          <cell r="LPT6"/>
          <cell r="LPU6"/>
          <cell r="LPV6"/>
          <cell r="LPW6"/>
          <cell r="LPX6"/>
          <cell r="LPY6"/>
          <cell r="LPZ6"/>
          <cell r="LQA6"/>
          <cell r="LQB6"/>
          <cell r="LQC6"/>
          <cell r="LQD6"/>
          <cell r="LQE6"/>
          <cell r="LQF6"/>
          <cell r="LQG6"/>
          <cell r="LQH6"/>
          <cell r="LQI6"/>
          <cell r="LQJ6"/>
          <cell r="LQK6"/>
          <cell r="LQL6"/>
          <cell r="LQM6"/>
          <cell r="LQN6"/>
          <cell r="LQO6"/>
          <cell r="LQP6"/>
          <cell r="LQQ6"/>
          <cell r="LQR6"/>
          <cell r="LQS6"/>
          <cell r="LQT6"/>
          <cell r="LQU6"/>
          <cell r="LQV6"/>
          <cell r="LQW6"/>
          <cell r="LQX6"/>
          <cell r="LQY6"/>
          <cell r="LQZ6"/>
          <cell r="LRA6"/>
          <cell r="LRB6"/>
          <cell r="LRC6"/>
          <cell r="LRD6"/>
          <cell r="LRE6"/>
          <cell r="LRF6"/>
          <cell r="LRG6"/>
          <cell r="LRH6"/>
          <cell r="LRI6"/>
          <cell r="LRJ6"/>
          <cell r="LRK6"/>
          <cell r="LRL6"/>
          <cell r="LRM6"/>
          <cell r="LRN6"/>
          <cell r="LRO6"/>
          <cell r="LRP6"/>
          <cell r="LRQ6"/>
          <cell r="LRR6"/>
          <cell r="LRS6"/>
          <cell r="LRT6"/>
          <cell r="LRU6"/>
          <cell r="LRV6"/>
          <cell r="LRW6"/>
          <cell r="LRX6"/>
          <cell r="LRY6"/>
          <cell r="LRZ6"/>
          <cell r="LSA6"/>
          <cell r="LSB6"/>
          <cell r="LSC6"/>
          <cell r="LSD6"/>
          <cell r="LSE6"/>
          <cell r="LSF6"/>
          <cell r="LSG6"/>
          <cell r="LSH6"/>
          <cell r="LSI6"/>
          <cell r="LSJ6"/>
          <cell r="LSK6"/>
          <cell r="LSL6"/>
          <cell r="LSM6"/>
          <cell r="LSN6"/>
          <cell r="LSO6"/>
          <cell r="LSP6"/>
          <cell r="LSQ6"/>
          <cell r="LSR6"/>
          <cell r="LSS6"/>
          <cell r="LST6"/>
          <cell r="LSU6"/>
          <cell r="LSV6"/>
          <cell r="LSW6"/>
          <cell r="LSX6"/>
          <cell r="LSY6"/>
          <cell r="LSZ6"/>
          <cell r="LTA6"/>
          <cell r="LTB6"/>
          <cell r="LTC6"/>
          <cell r="LTD6"/>
          <cell r="LTE6"/>
          <cell r="LTF6"/>
          <cell r="LTG6"/>
          <cell r="LTH6"/>
          <cell r="LTI6"/>
          <cell r="LTJ6"/>
          <cell r="LTK6"/>
          <cell r="LTL6"/>
          <cell r="LTM6"/>
          <cell r="LTN6"/>
          <cell r="LTO6"/>
          <cell r="LTP6"/>
          <cell r="LTQ6"/>
          <cell r="LTR6"/>
          <cell r="LTS6"/>
          <cell r="LTT6"/>
          <cell r="LTU6"/>
          <cell r="LTV6"/>
          <cell r="LTW6"/>
          <cell r="LTX6"/>
          <cell r="LTY6"/>
          <cell r="LTZ6"/>
          <cell r="LUA6"/>
          <cell r="LUB6"/>
          <cell r="LUC6"/>
          <cell r="LUD6"/>
          <cell r="LUE6"/>
          <cell r="LUF6"/>
          <cell r="LUG6"/>
          <cell r="LUH6"/>
          <cell r="LUI6"/>
          <cell r="LUJ6"/>
          <cell r="LUK6"/>
          <cell r="LUL6"/>
          <cell r="LUM6"/>
          <cell r="LUN6"/>
          <cell r="LUO6"/>
          <cell r="LUP6"/>
          <cell r="LUQ6"/>
          <cell r="LUR6"/>
          <cell r="LUS6"/>
          <cell r="LUT6"/>
          <cell r="LUU6"/>
          <cell r="LUV6"/>
          <cell r="LUW6"/>
          <cell r="LUX6"/>
          <cell r="LUY6"/>
          <cell r="LUZ6"/>
          <cell r="LVA6"/>
          <cell r="LVB6"/>
          <cell r="LVC6"/>
          <cell r="LVD6"/>
          <cell r="LVE6"/>
          <cell r="LVF6"/>
          <cell r="LVG6"/>
          <cell r="LVH6"/>
          <cell r="LVI6"/>
          <cell r="LVJ6"/>
          <cell r="LVK6"/>
          <cell r="LVL6"/>
          <cell r="LVM6"/>
          <cell r="LVN6"/>
          <cell r="LVO6"/>
          <cell r="LVP6"/>
          <cell r="LVQ6"/>
          <cell r="LVR6"/>
          <cell r="LVS6"/>
          <cell r="LVT6"/>
          <cell r="LVU6"/>
          <cell r="LVV6"/>
          <cell r="LVW6"/>
          <cell r="LVX6"/>
          <cell r="LVY6"/>
          <cell r="LVZ6"/>
          <cell r="LWA6"/>
          <cell r="LWB6"/>
          <cell r="LWC6"/>
          <cell r="LWD6"/>
          <cell r="LWE6"/>
          <cell r="LWF6"/>
          <cell r="LWG6"/>
          <cell r="LWH6"/>
          <cell r="LWI6"/>
          <cell r="LWJ6"/>
          <cell r="LWK6"/>
          <cell r="LWL6"/>
          <cell r="LWM6"/>
          <cell r="LWN6"/>
          <cell r="LWO6"/>
          <cell r="LWP6"/>
          <cell r="LWQ6"/>
          <cell r="LWR6"/>
          <cell r="LWS6"/>
          <cell r="LWT6"/>
          <cell r="LWU6"/>
          <cell r="LWV6"/>
          <cell r="LWW6"/>
          <cell r="LWX6"/>
          <cell r="LWY6"/>
          <cell r="LWZ6"/>
          <cell r="LXA6"/>
          <cell r="LXB6"/>
          <cell r="LXC6"/>
          <cell r="LXD6"/>
          <cell r="LXE6"/>
          <cell r="LXF6"/>
          <cell r="LXG6"/>
          <cell r="LXH6"/>
          <cell r="LXI6"/>
          <cell r="LXJ6"/>
          <cell r="LXK6"/>
          <cell r="LXL6"/>
          <cell r="LXM6"/>
          <cell r="LXN6"/>
          <cell r="LXO6"/>
          <cell r="LXP6"/>
          <cell r="LXQ6"/>
          <cell r="LXR6"/>
          <cell r="LXS6"/>
          <cell r="LXT6"/>
          <cell r="LXU6"/>
          <cell r="LXV6"/>
          <cell r="LXW6"/>
          <cell r="LXX6"/>
          <cell r="LXY6"/>
          <cell r="LXZ6"/>
          <cell r="LYA6"/>
          <cell r="LYB6"/>
          <cell r="LYC6"/>
          <cell r="LYD6"/>
          <cell r="LYE6"/>
          <cell r="LYF6"/>
          <cell r="LYG6"/>
          <cell r="LYH6"/>
          <cell r="LYI6"/>
          <cell r="LYJ6"/>
          <cell r="LYK6"/>
          <cell r="LYL6"/>
          <cell r="LYM6"/>
          <cell r="LYN6"/>
          <cell r="LYO6"/>
          <cell r="LYP6"/>
          <cell r="LYQ6"/>
          <cell r="LYR6"/>
          <cell r="LYS6"/>
          <cell r="LYT6"/>
          <cell r="LYU6"/>
          <cell r="LYV6"/>
          <cell r="LYW6"/>
          <cell r="LYX6"/>
          <cell r="LYY6"/>
          <cell r="LYZ6"/>
          <cell r="LZA6"/>
          <cell r="LZB6"/>
          <cell r="LZC6"/>
          <cell r="LZD6"/>
          <cell r="LZE6"/>
          <cell r="LZF6"/>
          <cell r="LZG6"/>
          <cell r="LZH6"/>
          <cell r="LZI6"/>
          <cell r="LZJ6"/>
          <cell r="LZK6"/>
          <cell r="LZL6"/>
          <cell r="LZM6"/>
          <cell r="LZN6"/>
          <cell r="LZO6"/>
          <cell r="LZP6"/>
          <cell r="LZQ6"/>
          <cell r="LZR6"/>
          <cell r="LZS6"/>
          <cell r="LZT6"/>
          <cell r="LZU6"/>
          <cell r="LZV6"/>
          <cell r="LZW6"/>
          <cell r="LZX6"/>
          <cell r="LZY6"/>
          <cell r="LZZ6"/>
          <cell r="MAA6"/>
          <cell r="MAB6"/>
          <cell r="MAC6"/>
          <cell r="MAD6"/>
          <cell r="MAE6"/>
          <cell r="MAF6"/>
          <cell r="MAG6"/>
          <cell r="MAH6"/>
          <cell r="MAI6"/>
          <cell r="MAJ6"/>
          <cell r="MAK6"/>
          <cell r="MAL6"/>
          <cell r="MAM6"/>
          <cell r="MAN6"/>
          <cell r="MAO6"/>
          <cell r="MAP6"/>
          <cell r="MAQ6"/>
          <cell r="MAR6"/>
          <cell r="MAS6"/>
          <cell r="MAT6"/>
          <cell r="MAU6"/>
          <cell r="MAV6"/>
          <cell r="MAW6"/>
          <cell r="MAX6"/>
          <cell r="MAY6"/>
          <cell r="MAZ6"/>
          <cell r="MBA6"/>
          <cell r="MBB6"/>
          <cell r="MBC6"/>
          <cell r="MBD6"/>
          <cell r="MBE6"/>
          <cell r="MBF6"/>
          <cell r="MBG6"/>
          <cell r="MBH6"/>
          <cell r="MBI6"/>
          <cell r="MBJ6"/>
          <cell r="MBK6"/>
          <cell r="MBL6"/>
          <cell r="MBM6"/>
          <cell r="MBN6"/>
          <cell r="MBO6"/>
          <cell r="MBP6"/>
          <cell r="MBQ6"/>
          <cell r="MBR6"/>
          <cell r="MBS6"/>
          <cell r="MBT6"/>
          <cell r="MBU6"/>
          <cell r="MBV6"/>
          <cell r="MBW6"/>
          <cell r="MBX6"/>
          <cell r="MBY6"/>
          <cell r="MBZ6"/>
          <cell r="MCA6"/>
          <cell r="MCB6"/>
          <cell r="MCC6"/>
          <cell r="MCD6"/>
          <cell r="MCE6"/>
          <cell r="MCF6"/>
          <cell r="MCG6"/>
          <cell r="MCH6"/>
          <cell r="MCI6"/>
          <cell r="MCJ6"/>
          <cell r="MCK6"/>
          <cell r="MCL6"/>
          <cell r="MCM6"/>
          <cell r="MCN6"/>
          <cell r="MCO6"/>
          <cell r="MCP6"/>
          <cell r="MCQ6"/>
          <cell r="MCR6"/>
          <cell r="MCS6"/>
          <cell r="MCT6"/>
          <cell r="MCU6"/>
          <cell r="MCV6"/>
          <cell r="MCW6"/>
          <cell r="MCX6"/>
          <cell r="MCY6"/>
          <cell r="MCZ6"/>
          <cell r="MDA6"/>
          <cell r="MDB6"/>
          <cell r="MDC6"/>
          <cell r="MDD6"/>
          <cell r="MDE6"/>
          <cell r="MDF6"/>
          <cell r="MDG6"/>
          <cell r="MDH6"/>
          <cell r="MDI6"/>
          <cell r="MDJ6"/>
          <cell r="MDK6"/>
          <cell r="MDL6"/>
          <cell r="MDM6"/>
          <cell r="MDN6"/>
          <cell r="MDO6"/>
          <cell r="MDP6"/>
          <cell r="MDQ6"/>
          <cell r="MDR6"/>
          <cell r="MDS6"/>
          <cell r="MDT6"/>
          <cell r="MDU6"/>
          <cell r="MDV6"/>
          <cell r="MDW6"/>
          <cell r="MDX6"/>
          <cell r="MDY6"/>
          <cell r="MDZ6"/>
          <cell r="MEA6"/>
          <cell r="MEB6"/>
          <cell r="MEC6"/>
          <cell r="MED6"/>
          <cell r="MEE6"/>
          <cell r="MEF6"/>
          <cell r="MEG6"/>
          <cell r="MEH6"/>
          <cell r="MEI6"/>
          <cell r="MEJ6"/>
          <cell r="MEK6"/>
          <cell r="MEL6"/>
          <cell r="MEM6"/>
          <cell r="MEN6"/>
          <cell r="MEO6"/>
          <cell r="MEP6"/>
          <cell r="MEQ6"/>
          <cell r="MER6"/>
          <cell r="MES6"/>
          <cell r="MET6"/>
          <cell r="MEU6"/>
          <cell r="MEV6"/>
          <cell r="MEW6"/>
          <cell r="MEX6"/>
          <cell r="MEY6"/>
          <cell r="MEZ6"/>
          <cell r="MFA6"/>
          <cell r="MFB6"/>
          <cell r="MFC6"/>
          <cell r="MFD6"/>
          <cell r="MFE6"/>
          <cell r="MFF6"/>
          <cell r="MFG6"/>
          <cell r="MFH6"/>
          <cell r="MFI6"/>
          <cell r="MFJ6"/>
          <cell r="MFK6"/>
          <cell r="MFL6"/>
          <cell r="MFM6"/>
          <cell r="MFN6"/>
          <cell r="MFO6"/>
          <cell r="MFP6"/>
          <cell r="MFQ6"/>
          <cell r="MFR6"/>
          <cell r="MFS6"/>
          <cell r="MFT6"/>
          <cell r="MFU6"/>
          <cell r="MFV6"/>
          <cell r="MFW6"/>
          <cell r="MFX6"/>
          <cell r="MFY6"/>
          <cell r="MFZ6"/>
          <cell r="MGA6"/>
          <cell r="MGB6"/>
          <cell r="MGC6"/>
          <cell r="MGD6"/>
          <cell r="MGE6"/>
          <cell r="MGF6"/>
          <cell r="MGG6"/>
          <cell r="MGH6"/>
          <cell r="MGI6"/>
          <cell r="MGJ6"/>
          <cell r="MGK6"/>
          <cell r="MGL6"/>
          <cell r="MGM6"/>
          <cell r="MGN6"/>
          <cell r="MGO6"/>
          <cell r="MGP6"/>
          <cell r="MGQ6"/>
          <cell r="MGR6"/>
          <cell r="MGS6"/>
          <cell r="MGT6"/>
          <cell r="MGU6"/>
          <cell r="MGV6"/>
          <cell r="MGW6"/>
          <cell r="MGX6"/>
          <cell r="MGY6"/>
          <cell r="MGZ6"/>
          <cell r="MHA6"/>
          <cell r="MHB6"/>
          <cell r="MHC6"/>
          <cell r="MHD6"/>
          <cell r="MHE6"/>
          <cell r="MHF6"/>
          <cell r="MHG6"/>
          <cell r="MHH6"/>
          <cell r="MHI6"/>
          <cell r="MHJ6"/>
          <cell r="MHK6"/>
          <cell r="MHL6"/>
          <cell r="MHM6"/>
          <cell r="MHN6"/>
          <cell r="MHO6"/>
          <cell r="MHP6"/>
          <cell r="MHQ6"/>
          <cell r="MHR6"/>
          <cell r="MHS6"/>
          <cell r="MHT6"/>
          <cell r="MHU6"/>
          <cell r="MHV6"/>
          <cell r="MHW6"/>
          <cell r="MHX6"/>
          <cell r="MHY6"/>
          <cell r="MHZ6"/>
          <cell r="MIA6"/>
          <cell r="MIB6"/>
          <cell r="MIC6"/>
          <cell r="MID6"/>
          <cell r="MIE6"/>
          <cell r="MIF6"/>
          <cell r="MIG6"/>
          <cell r="MIH6"/>
          <cell r="MII6"/>
          <cell r="MIJ6"/>
          <cell r="MIK6"/>
          <cell r="MIL6"/>
          <cell r="MIM6"/>
          <cell r="MIN6"/>
          <cell r="MIO6"/>
          <cell r="MIP6"/>
          <cell r="MIQ6"/>
          <cell r="MIR6"/>
          <cell r="MIS6"/>
          <cell r="MIT6"/>
          <cell r="MIU6"/>
          <cell r="MIV6"/>
          <cell r="MIW6"/>
          <cell r="MIX6"/>
          <cell r="MIY6"/>
          <cell r="MIZ6"/>
          <cell r="MJA6"/>
          <cell r="MJB6"/>
          <cell r="MJC6"/>
          <cell r="MJD6"/>
          <cell r="MJE6"/>
          <cell r="MJF6"/>
          <cell r="MJG6"/>
          <cell r="MJH6"/>
          <cell r="MJI6"/>
          <cell r="MJJ6"/>
          <cell r="MJK6"/>
          <cell r="MJL6"/>
          <cell r="MJM6"/>
          <cell r="MJN6"/>
          <cell r="MJO6"/>
          <cell r="MJP6"/>
          <cell r="MJQ6"/>
          <cell r="MJR6"/>
          <cell r="MJS6"/>
          <cell r="MJT6"/>
          <cell r="MJU6"/>
          <cell r="MJV6"/>
          <cell r="MJW6"/>
          <cell r="MJX6"/>
          <cell r="MJY6"/>
          <cell r="MJZ6"/>
          <cell r="MKA6"/>
          <cell r="MKB6"/>
          <cell r="MKC6"/>
          <cell r="MKD6"/>
          <cell r="MKE6"/>
          <cell r="MKF6"/>
          <cell r="MKG6"/>
          <cell r="MKH6"/>
          <cell r="MKI6"/>
          <cell r="MKJ6"/>
          <cell r="MKK6"/>
          <cell r="MKL6"/>
          <cell r="MKM6"/>
          <cell r="MKN6"/>
          <cell r="MKO6"/>
          <cell r="MKP6"/>
          <cell r="MKQ6"/>
          <cell r="MKR6"/>
          <cell r="MKS6"/>
          <cell r="MKT6"/>
          <cell r="MKU6"/>
          <cell r="MKV6"/>
          <cell r="MKW6"/>
          <cell r="MKX6"/>
          <cell r="MKY6"/>
          <cell r="MKZ6"/>
          <cell r="MLA6"/>
          <cell r="MLB6"/>
          <cell r="MLC6"/>
          <cell r="MLD6"/>
          <cell r="MLE6"/>
          <cell r="MLF6"/>
          <cell r="MLG6"/>
          <cell r="MLH6"/>
          <cell r="MLI6"/>
          <cell r="MLJ6"/>
          <cell r="MLK6"/>
          <cell r="MLL6"/>
          <cell r="MLM6"/>
          <cell r="MLN6"/>
          <cell r="MLO6"/>
          <cell r="MLP6"/>
          <cell r="MLQ6"/>
          <cell r="MLR6"/>
          <cell r="MLS6"/>
          <cell r="MLT6"/>
          <cell r="MLU6"/>
          <cell r="MLV6"/>
          <cell r="MLW6"/>
          <cell r="MLX6"/>
          <cell r="MLY6"/>
          <cell r="MLZ6"/>
          <cell r="MMA6"/>
          <cell r="MMB6"/>
          <cell r="MMC6"/>
          <cell r="MMD6"/>
          <cell r="MME6"/>
          <cell r="MMF6"/>
          <cell r="MMG6"/>
          <cell r="MMH6"/>
          <cell r="MMI6"/>
          <cell r="MMJ6"/>
          <cell r="MMK6"/>
          <cell r="MML6"/>
          <cell r="MMM6"/>
          <cell r="MMN6"/>
          <cell r="MMO6"/>
          <cell r="MMP6"/>
          <cell r="MMQ6"/>
          <cell r="MMR6"/>
          <cell r="MMS6"/>
          <cell r="MMT6"/>
          <cell r="MMU6"/>
          <cell r="MMV6"/>
          <cell r="MMW6"/>
          <cell r="MMX6"/>
          <cell r="MMY6"/>
          <cell r="MMZ6"/>
          <cell r="MNA6"/>
          <cell r="MNB6"/>
          <cell r="MNC6"/>
          <cell r="MND6"/>
          <cell r="MNE6"/>
          <cell r="MNF6"/>
          <cell r="MNG6"/>
          <cell r="MNH6"/>
          <cell r="MNI6"/>
          <cell r="MNJ6"/>
          <cell r="MNK6"/>
          <cell r="MNL6"/>
          <cell r="MNM6"/>
          <cell r="MNN6"/>
          <cell r="MNO6"/>
          <cell r="MNP6"/>
          <cell r="MNQ6"/>
          <cell r="MNR6"/>
          <cell r="MNS6"/>
          <cell r="MNT6"/>
          <cell r="MNU6"/>
          <cell r="MNV6"/>
          <cell r="MNW6"/>
          <cell r="MNX6"/>
          <cell r="MNY6"/>
          <cell r="MNZ6"/>
          <cell r="MOA6"/>
          <cell r="MOB6"/>
          <cell r="MOC6"/>
          <cell r="MOD6"/>
          <cell r="MOE6"/>
          <cell r="MOF6"/>
          <cell r="MOG6"/>
          <cell r="MOH6"/>
          <cell r="MOI6"/>
          <cell r="MOJ6"/>
          <cell r="MOK6"/>
          <cell r="MOL6"/>
          <cell r="MOM6"/>
          <cell r="MON6"/>
          <cell r="MOO6"/>
          <cell r="MOP6"/>
          <cell r="MOQ6"/>
          <cell r="MOR6"/>
          <cell r="MOS6"/>
          <cell r="MOT6"/>
          <cell r="MOU6"/>
          <cell r="MOV6"/>
          <cell r="MOW6"/>
          <cell r="MOX6"/>
          <cell r="MOY6"/>
          <cell r="MOZ6"/>
          <cell r="MPA6"/>
          <cell r="MPB6"/>
          <cell r="MPC6"/>
          <cell r="MPD6"/>
          <cell r="MPE6"/>
          <cell r="MPF6"/>
          <cell r="MPG6"/>
          <cell r="MPH6"/>
          <cell r="MPI6"/>
          <cell r="MPJ6"/>
          <cell r="MPK6"/>
          <cell r="MPL6"/>
          <cell r="MPM6"/>
          <cell r="MPN6"/>
          <cell r="MPO6"/>
          <cell r="MPP6"/>
          <cell r="MPQ6"/>
          <cell r="MPR6"/>
          <cell r="MPS6"/>
          <cell r="MPT6"/>
          <cell r="MPU6"/>
          <cell r="MPV6"/>
          <cell r="MPW6"/>
          <cell r="MPX6"/>
          <cell r="MPY6"/>
          <cell r="MPZ6"/>
          <cell r="MQA6"/>
          <cell r="MQB6"/>
          <cell r="MQC6"/>
          <cell r="MQD6"/>
          <cell r="MQE6"/>
          <cell r="MQF6"/>
          <cell r="MQG6"/>
          <cell r="MQH6"/>
          <cell r="MQI6"/>
          <cell r="MQJ6"/>
          <cell r="MQK6"/>
          <cell r="MQL6"/>
          <cell r="MQM6"/>
          <cell r="MQN6"/>
          <cell r="MQO6"/>
          <cell r="MQP6"/>
          <cell r="MQQ6"/>
          <cell r="MQR6"/>
          <cell r="MQS6"/>
          <cell r="MQT6"/>
          <cell r="MQU6"/>
          <cell r="MQV6"/>
          <cell r="MQW6"/>
          <cell r="MQX6"/>
          <cell r="MQY6"/>
          <cell r="MQZ6"/>
          <cell r="MRA6"/>
          <cell r="MRB6"/>
          <cell r="MRC6"/>
          <cell r="MRD6"/>
          <cell r="MRE6"/>
          <cell r="MRF6"/>
          <cell r="MRG6"/>
          <cell r="MRH6"/>
          <cell r="MRI6"/>
          <cell r="MRJ6"/>
          <cell r="MRK6"/>
          <cell r="MRL6"/>
          <cell r="MRM6"/>
          <cell r="MRN6"/>
          <cell r="MRO6"/>
          <cell r="MRP6"/>
          <cell r="MRQ6"/>
          <cell r="MRR6"/>
          <cell r="MRS6"/>
          <cell r="MRT6"/>
          <cell r="MRU6"/>
          <cell r="MRV6"/>
          <cell r="MRW6"/>
          <cell r="MRX6"/>
          <cell r="MRY6"/>
          <cell r="MRZ6"/>
          <cell r="MSA6"/>
          <cell r="MSB6"/>
          <cell r="MSC6"/>
          <cell r="MSD6"/>
          <cell r="MSE6"/>
          <cell r="MSF6"/>
          <cell r="MSG6"/>
          <cell r="MSH6"/>
          <cell r="MSI6"/>
          <cell r="MSJ6"/>
          <cell r="MSK6"/>
          <cell r="MSL6"/>
          <cell r="MSM6"/>
          <cell r="MSN6"/>
          <cell r="MSO6"/>
          <cell r="MSP6"/>
          <cell r="MSQ6"/>
          <cell r="MSR6"/>
          <cell r="MSS6"/>
          <cell r="MST6"/>
          <cell r="MSU6"/>
          <cell r="MSV6"/>
          <cell r="MSW6"/>
          <cell r="MSX6"/>
          <cell r="MSY6"/>
          <cell r="MSZ6"/>
          <cell r="MTA6"/>
          <cell r="MTB6"/>
          <cell r="MTC6"/>
          <cell r="MTD6"/>
          <cell r="MTE6"/>
          <cell r="MTF6"/>
          <cell r="MTG6"/>
          <cell r="MTH6"/>
          <cell r="MTI6"/>
          <cell r="MTJ6"/>
          <cell r="MTK6"/>
          <cell r="MTL6"/>
          <cell r="MTM6"/>
          <cell r="MTN6"/>
          <cell r="MTO6"/>
          <cell r="MTP6"/>
          <cell r="MTQ6"/>
          <cell r="MTR6"/>
          <cell r="MTS6"/>
          <cell r="MTT6"/>
          <cell r="MTU6"/>
          <cell r="MTV6"/>
          <cell r="MTW6"/>
          <cell r="MTX6"/>
          <cell r="MTY6"/>
          <cell r="MTZ6"/>
          <cell r="MUA6"/>
          <cell r="MUB6"/>
          <cell r="MUC6"/>
          <cell r="MUD6"/>
          <cell r="MUE6"/>
          <cell r="MUF6"/>
          <cell r="MUG6"/>
          <cell r="MUH6"/>
          <cell r="MUI6"/>
          <cell r="MUJ6"/>
          <cell r="MUK6"/>
          <cell r="MUL6"/>
          <cell r="MUM6"/>
          <cell r="MUN6"/>
          <cell r="MUO6"/>
          <cell r="MUP6"/>
          <cell r="MUQ6"/>
          <cell r="MUR6"/>
          <cell r="MUS6"/>
          <cell r="MUT6"/>
          <cell r="MUU6"/>
          <cell r="MUV6"/>
          <cell r="MUW6"/>
          <cell r="MUX6"/>
          <cell r="MUY6"/>
          <cell r="MUZ6"/>
          <cell r="MVA6"/>
          <cell r="MVB6"/>
          <cell r="MVC6"/>
          <cell r="MVD6"/>
          <cell r="MVE6"/>
          <cell r="MVF6"/>
          <cell r="MVG6"/>
          <cell r="MVH6"/>
          <cell r="MVI6"/>
          <cell r="MVJ6"/>
          <cell r="MVK6"/>
          <cell r="MVL6"/>
          <cell r="MVM6"/>
          <cell r="MVN6"/>
          <cell r="MVO6"/>
          <cell r="MVP6"/>
          <cell r="MVQ6"/>
          <cell r="MVR6"/>
          <cell r="MVS6"/>
          <cell r="MVT6"/>
          <cell r="MVU6"/>
          <cell r="MVV6"/>
          <cell r="MVW6"/>
          <cell r="MVX6"/>
          <cell r="MVY6"/>
          <cell r="MVZ6"/>
          <cell r="MWA6"/>
          <cell r="MWB6"/>
          <cell r="MWC6"/>
          <cell r="MWD6"/>
          <cell r="MWE6"/>
          <cell r="MWF6"/>
          <cell r="MWG6"/>
          <cell r="MWH6"/>
          <cell r="MWI6"/>
          <cell r="MWJ6"/>
          <cell r="MWK6"/>
          <cell r="MWL6"/>
          <cell r="MWM6"/>
          <cell r="MWN6"/>
          <cell r="MWO6"/>
          <cell r="MWP6"/>
          <cell r="MWQ6"/>
          <cell r="MWR6"/>
          <cell r="MWS6"/>
          <cell r="MWT6"/>
          <cell r="MWU6"/>
          <cell r="MWV6"/>
          <cell r="MWW6"/>
          <cell r="MWX6"/>
          <cell r="MWY6"/>
          <cell r="MWZ6"/>
          <cell r="MXA6"/>
          <cell r="MXB6"/>
          <cell r="MXC6"/>
          <cell r="MXD6"/>
          <cell r="MXE6"/>
          <cell r="MXF6"/>
          <cell r="MXG6"/>
          <cell r="MXH6"/>
          <cell r="MXI6"/>
          <cell r="MXJ6"/>
          <cell r="MXK6"/>
          <cell r="MXL6"/>
          <cell r="MXM6"/>
          <cell r="MXN6"/>
          <cell r="MXO6"/>
          <cell r="MXP6"/>
          <cell r="MXQ6"/>
          <cell r="MXR6"/>
          <cell r="MXS6"/>
          <cell r="MXT6"/>
          <cell r="MXU6"/>
          <cell r="MXV6"/>
          <cell r="MXW6"/>
          <cell r="MXX6"/>
          <cell r="MXY6"/>
          <cell r="MXZ6"/>
          <cell r="MYA6"/>
          <cell r="MYB6"/>
          <cell r="MYC6"/>
          <cell r="MYD6"/>
          <cell r="MYE6"/>
          <cell r="MYF6"/>
          <cell r="MYG6"/>
          <cell r="MYH6"/>
          <cell r="MYI6"/>
          <cell r="MYJ6"/>
          <cell r="MYK6"/>
          <cell r="MYL6"/>
          <cell r="MYM6"/>
          <cell r="MYN6"/>
          <cell r="MYO6"/>
          <cell r="MYP6"/>
          <cell r="MYQ6"/>
          <cell r="MYR6"/>
          <cell r="MYS6"/>
          <cell r="MYT6"/>
          <cell r="MYU6"/>
          <cell r="MYV6"/>
          <cell r="MYW6"/>
          <cell r="MYX6"/>
          <cell r="MYY6"/>
          <cell r="MYZ6"/>
          <cell r="MZA6"/>
          <cell r="MZB6"/>
          <cell r="MZC6"/>
          <cell r="MZD6"/>
          <cell r="MZE6"/>
          <cell r="MZF6"/>
          <cell r="MZG6"/>
          <cell r="MZH6"/>
          <cell r="MZI6"/>
          <cell r="MZJ6"/>
          <cell r="MZK6"/>
          <cell r="MZL6"/>
          <cell r="MZM6"/>
          <cell r="MZN6"/>
          <cell r="MZO6"/>
          <cell r="MZP6"/>
          <cell r="MZQ6"/>
          <cell r="MZR6"/>
          <cell r="MZS6"/>
          <cell r="MZT6"/>
          <cell r="MZU6"/>
          <cell r="MZV6"/>
          <cell r="MZW6"/>
          <cell r="MZX6"/>
          <cell r="MZY6"/>
          <cell r="MZZ6"/>
          <cell r="NAA6"/>
          <cell r="NAB6"/>
          <cell r="NAC6"/>
          <cell r="NAD6"/>
          <cell r="NAE6"/>
          <cell r="NAF6"/>
          <cell r="NAG6"/>
          <cell r="NAH6"/>
          <cell r="NAI6"/>
          <cell r="NAJ6"/>
          <cell r="NAK6"/>
          <cell r="NAL6"/>
          <cell r="NAM6"/>
          <cell r="NAN6"/>
          <cell r="NAO6"/>
          <cell r="NAP6"/>
          <cell r="NAQ6"/>
          <cell r="NAR6"/>
          <cell r="NAS6"/>
          <cell r="NAT6"/>
          <cell r="NAU6"/>
          <cell r="NAV6"/>
          <cell r="NAW6"/>
          <cell r="NAX6"/>
          <cell r="NAY6"/>
          <cell r="NAZ6"/>
          <cell r="NBA6"/>
          <cell r="NBB6"/>
          <cell r="NBC6"/>
          <cell r="NBD6"/>
          <cell r="NBE6"/>
          <cell r="NBF6"/>
          <cell r="NBG6"/>
          <cell r="NBH6"/>
          <cell r="NBI6"/>
          <cell r="NBJ6"/>
          <cell r="NBK6"/>
          <cell r="NBL6"/>
          <cell r="NBM6"/>
          <cell r="NBN6"/>
          <cell r="NBO6"/>
          <cell r="NBP6"/>
          <cell r="NBQ6"/>
          <cell r="NBR6"/>
          <cell r="NBS6"/>
          <cell r="NBT6"/>
          <cell r="NBU6"/>
          <cell r="NBV6"/>
          <cell r="NBW6"/>
          <cell r="NBX6"/>
          <cell r="NBY6"/>
          <cell r="NBZ6"/>
          <cell r="NCA6"/>
          <cell r="NCB6"/>
          <cell r="NCC6"/>
          <cell r="NCD6"/>
          <cell r="NCE6"/>
          <cell r="NCF6"/>
          <cell r="NCG6"/>
          <cell r="NCH6"/>
          <cell r="NCI6"/>
          <cell r="NCJ6"/>
          <cell r="NCK6"/>
          <cell r="NCL6"/>
          <cell r="NCM6"/>
          <cell r="NCN6"/>
          <cell r="NCO6"/>
          <cell r="NCP6"/>
          <cell r="NCQ6"/>
          <cell r="NCR6"/>
          <cell r="NCS6"/>
          <cell r="NCT6"/>
          <cell r="NCU6"/>
          <cell r="NCV6"/>
          <cell r="NCW6"/>
          <cell r="NCX6"/>
          <cell r="NCY6"/>
          <cell r="NCZ6"/>
          <cell r="NDA6"/>
          <cell r="NDB6"/>
          <cell r="NDC6"/>
          <cell r="NDD6"/>
          <cell r="NDE6"/>
          <cell r="NDF6"/>
          <cell r="NDG6"/>
          <cell r="NDH6"/>
          <cell r="NDI6"/>
          <cell r="NDJ6"/>
          <cell r="NDK6"/>
          <cell r="NDL6"/>
          <cell r="NDM6"/>
          <cell r="NDN6"/>
          <cell r="NDO6"/>
          <cell r="NDP6"/>
          <cell r="NDQ6"/>
          <cell r="NDR6"/>
          <cell r="NDS6"/>
          <cell r="NDT6"/>
          <cell r="NDU6"/>
          <cell r="NDV6"/>
          <cell r="NDW6"/>
          <cell r="NDX6"/>
          <cell r="NDY6"/>
          <cell r="NDZ6"/>
          <cell r="NEA6"/>
          <cell r="NEB6"/>
          <cell r="NEC6"/>
          <cell r="NED6"/>
          <cell r="NEE6"/>
          <cell r="NEF6"/>
          <cell r="NEG6"/>
          <cell r="NEH6"/>
          <cell r="NEI6"/>
          <cell r="NEJ6"/>
          <cell r="NEK6"/>
          <cell r="NEL6"/>
          <cell r="NEM6"/>
          <cell r="NEN6"/>
          <cell r="NEO6"/>
          <cell r="NEP6"/>
          <cell r="NEQ6"/>
          <cell r="NER6"/>
          <cell r="NES6"/>
          <cell r="NET6"/>
          <cell r="NEU6"/>
          <cell r="NEV6"/>
          <cell r="NEW6"/>
          <cell r="NEX6"/>
          <cell r="NEY6"/>
          <cell r="NEZ6"/>
          <cell r="NFA6"/>
          <cell r="NFB6"/>
          <cell r="NFC6"/>
          <cell r="NFD6"/>
          <cell r="NFE6"/>
          <cell r="NFF6"/>
          <cell r="NFG6"/>
          <cell r="NFH6"/>
          <cell r="NFI6"/>
          <cell r="NFJ6"/>
          <cell r="NFK6"/>
          <cell r="NFL6"/>
          <cell r="NFM6"/>
          <cell r="NFN6"/>
          <cell r="NFO6"/>
          <cell r="NFP6"/>
          <cell r="NFQ6"/>
          <cell r="NFR6"/>
          <cell r="NFS6"/>
          <cell r="NFT6"/>
          <cell r="NFU6"/>
          <cell r="NFV6"/>
          <cell r="NFW6"/>
          <cell r="NFX6"/>
          <cell r="NFY6"/>
          <cell r="NFZ6"/>
          <cell r="NGA6"/>
          <cell r="NGB6"/>
          <cell r="NGC6"/>
          <cell r="NGD6"/>
          <cell r="NGE6"/>
          <cell r="NGF6"/>
          <cell r="NGG6"/>
          <cell r="NGH6"/>
          <cell r="NGI6"/>
          <cell r="NGJ6"/>
          <cell r="NGK6"/>
          <cell r="NGL6"/>
          <cell r="NGM6"/>
          <cell r="NGN6"/>
          <cell r="NGO6"/>
          <cell r="NGP6"/>
          <cell r="NGQ6"/>
          <cell r="NGR6"/>
          <cell r="NGS6"/>
          <cell r="NGT6"/>
          <cell r="NGU6"/>
          <cell r="NGV6"/>
          <cell r="NGW6"/>
          <cell r="NGX6"/>
          <cell r="NGY6"/>
          <cell r="NGZ6"/>
          <cell r="NHA6"/>
          <cell r="NHB6"/>
          <cell r="NHC6"/>
          <cell r="NHD6"/>
          <cell r="NHE6"/>
          <cell r="NHF6"/>
          <cell r="NHG6"/>
          <cell r="NHH6"/>
          <cell r="NHI6"/>
          <cell r="NHJ6"/>
          <cell r="NHK6"/>
          <cell r="NHL6"/>
          <cell r="NHM6"/>
          <cell r="NHN6"/>
          <cell r="NHO6"/>
          <cell r="NHP6"/>
          <cell r="NHQ6"/>
          <cell r="NHR6"/>
          <cell r="NHS6"/>
          <cell r="NHT6"/>
          <cell r="NHU6"/>
          <cell r="NHV6"/>
          <cell r="NHW6"/>
          <cell r="NHX6"/>
          <cell r="NHY6"/>
          <cell r="NHZ6"/>
          <cell r="NIA6"/>
          <cell r="NIB6"/>
          <cell r="NIC6"/>
          <cell r="NID6"/>
          <cell r="NIE6"/>
          <cell r="NIF6"/>
          <cell r="NIG6"/>
          <cell r="NIH6"/>
          <cell r="NII6"/>
          <cell r="NIJ6"/>
          <cell r="NIK6"/>
          <cell r="NIL6"/>
          <cell r="NIM6"/>
          <cell r="NIN6"/>
          <cell r="NIO6"/>
          <cell r="NIP6"/>
          <cell r="NIQ6"/>
          <cell r="NIR6"/>
          <cell r="NIS6"/>
          <cell r="NIT6"/>
          <cell r="NIU6"/>
          <cell r="NIV6"/>
          <cell r="NIW6"/>
          <cell r="NIX6"/>
          <cell r="NIY6"/>
          <cell r="NIZ6"/>
          <cell r="NJA6"/>
          <cell r="NJB6"/>
          <cell r="NJC6"/>
          <cell r="NJD6"/>
          <cell r="NJE6"/>
          <cell r="NJF6"/>
          <cell r="NJG6"/>
          <cell r="NJH6"/>
          <cell r="NJI6"/>
          <cell r="NJJ6"/>
          <cell r="NJK6"/>
          <cell r="NJL6"/>
          <cell r="NJM6"/>
          <cell r="NJN6"/>
          <cell r="NJO6"/>
          <cell r="NJP6"/>
          <cell r="NJQ6"/>
          <cell r="NJR6"/>
          <cell r="NJS6"/>
          <cell r="NJT6"/>
          <cell r="NJU6"/>
          <cell r="NJV6"/>
          <cell r="NJW6"/>
          <cell r="NJX6"/>
          <cell r="NJY6"/>
          <cell r="NJZ6"/>
          <cell r="NKA6"/>
          <cell r="NKB6"/>
          <cell r="NKC6"/>
          <cell r="NKD6"/>
          <cell r="NKE6"/>
          <cell r="NKF6"/>
          <cell r="NKG6"/>
          <cell r="NKH6"/>
          <cell r="NKI6"/>
          <cell r="NKJ6"/>
          <cell r="NKK6"/>
          <cell r="NKL6"/>
          <cell r="NKM6"/>
          <cell r="NKN6"/>
          <cell r="NKO6"/>
          <cell r="NKP6"/>
          <cell r="NKQ6"/>
          <cell r="NKR6"/>
          <cell r="NKS6"/>
          <cell r="NKT6"/>
          <cell r="NKU6"/>
          <cell r="NKV6"/>
          <cell r="NKW6"/>
          <cell r="NKX6"/>
          <cell r="NKY6"/>
          <cell r="NKZ6"/>
          <cell r="NLA6"/>
          <cell r="NLB6"/>
          <cell r="NLC6"/>
          <cell r="NLD6"/>
          <cell r="NLE6"/>
          <cell r="NLF6"/>
          <cell r="NLG6"/>
          <cell r="NLH6"/>
          <cell r="NLI6"/>
          <cell r="NLJ6"/>
          <cell r="NLK6"/>
          <cell r="NLL6"/>
          <cell r="NLM6"/>
          <cell r="NLN6"/>
          <cell r="NLO6"/>
          <cell r="NLP6"/>
          <cell r="NLQ6"/>
          <cell r="NLR6"/>
          <cell r="NLS6"/>
          <cell r="NLT6"/>
          <cell r="NLU6"/>
          <cell r="NLV6"/>
          <cell r="NLW6"/>
          <cell r="NLX6"/>
          <cell r="NLY6"/>
          <cell r="NLZ6"/>
          <cell r="NMA6"/>
          <cell r="NMB6"/>
          <cell r="NMC6"/>
          <cell r="NMD6"/>
          <cell r="NME6"/>
          <cell r="NMF6"/>
          <cell r="NMG6"/>
          <cell r="NMH6"/>
          <cell r="NMI6"/>
          <cell r="NMJ6"/>
          <cell r="NMK6"/>
          <cell r="NML6"/>
          <cell r="NMM6"/>
          <cell r="NMN6"/>
          <cell r="NMO6"/>
          <cell r="NMP6"/>
          <cell r="NMQ6"/>
          <cell r="NMR6"/>
          <cell r="NMS6"/>
          <cell r="NMT6"/>
          <cell r="NMU6"/>
          <cell r="NMV6"/>
          <cell r="NMW6"/>
          <cell r="NMX6"/>
          <cell r="NMY6"/>
          <cell r="NMZ6"/>
          <cell r="NNA6"/>
          <cell r="NNB6"/>
          <cell r="NNC6"/>
          <cell r="NND6"/>
          <cell r="NNE6"/>
          <cell r="NNF6"/>
          <cell r="NNG6"/>
          <cell r="NNH6"/>
          <cell r="NNI6"/>
          <cell r="NNJ6"/>
          <cell r="NNK6"/>
          <cell r="NNL6"/>
          <cell r="NNM6"/>
          <cell r="NNN6"/>
          <cell r="NNO6"/>
          <cell r="NNP6"/>
          <cell r="NNQ6"/>
          <cell r="NNR6"/>
          <cell r="NNS6"/>
          <cell r="NNT6"/>
          <cell r="NNU6"/>
          <cell r="NNV6"/>
          <cell r="NNW6"/>
          <cell r="NNX6"/>
          <cell r="NNY6"/>
          <cell r="NNZ6"/>
          <cell r="NOA6"/>
          <cell r="NOB6"/>
          <cell r="NOC6"/>
          <cell r="NOD6"/>
          <cell r="NOE6"/>
          <cell r="NOF6"/>
          <cell r="NOG6"/>
          <cell r="NOH6"/>
          <cell r="NOI6"/>
          <cell r="NOJ6"/>
          <cell r="NOK6"/>
          <cell r="NOL6"/>
          <cell r="NOM6"/>
          <cell r="NON6"/>
          <cell r="NOO6"/>
          <cell r="NOP6"/>
          <cell r="NOQ6"/>
          <cell r="NOR6"/>
          <cell r="NOS6"/>
          <cell r="NOT6"/>
          <cell r="NOU6"/>
          <cell r="NOV6"/>
          <cell r="NOW6"/>
          <cell r="NOX6"/>
          <cell r="NOY6"/>
          <cell r="NOZ6"/>
          <cell r="NPA6"/>
          <cell r="NPB6"/>
          <cell r="NPC6"/>
          <cell r="NPD6"/>
          <cell r="NPE6"/>
          <cell r="NPF6"/>
          <cell r="NPG6"/>
          <cell r="NPH6"/>
          <cell r="NPI6"/>
          <cell r="NPJ6"/>
          <cell r="NPK6"/>
          <cell r="NPL6"/>
          <cell r="NPM6"/>
          <cell r="NPN6"/>
          <cell r="NPO6"/>
          <cell r="NPP6"/>
          <cell r="NPQ6"/>
          <cell r="NPR6"/>
          <cell r="NPS6"/>
          <cell r="NPT6"/>
          <cell r="NPU6"/>
          <cell r="NPV6"/>
          <cell r="NPW6"/>
          <cell r="NPX6"/>
          <cell r="NPY6"/>
          <cell r="NPZ6"/>
          <cell r="NQA6"/>
          <cell r="NQB6"/>
          <cell r="NQC6"/>
          <cell r="NQD6"/>
          <cell r="NQE6"/>
          <cell r="NQF6"/>
          <cell r="NQG6"/>
          <cell r="NQH6"/>
          <cell r="NQI6"/>
          <cell r="NQJ6"/>
          <cell r="NQK6"/>
          <cell r="NQL6"/>
          <cell r="NQM6"/>
          <cell r="NQN6"/>
          <cell r="NQO6"/>
          <cell r="NQP6"/>
          <cell r="NQQ6"/>
          <cell r="NQR6"/>
          <cell r="NQS6"/>
          <cell r="NQT6"/>
          <cell r="NQU6"/>
          <cell r="NQV6"/>
          <cell r="NQW6"/>
          <cell r="NQX6"/>
          <cell r="NQY6"/>
          <cell r="NQZ6"/>
          <cell r="NRA6"/>
          <cell r="NRB6"/>
          <cell r="NRC6"/>
          <cell r="NRD6"/>
          <cell r="NRE6"/>
          <cell r="NRF6"/>
          <cell r="NRG6"/>
          <cell r="NRH6"/>
          <cell r="NRI6"/>
          <cell r="NRJ6"/>
          <cell r="NRK6"/>
          <cell r="NRL6"/>
          <cell r="NRM6"/>
          <cell r="NRN6"/>
          <cell r="NRO6"/>
          <cell r="NRP6"/>
          <cell r="NRQ6"/>
          <cell r="NRR6"/>
          <cell r="NRS6"/>
          <cell r="NRT6"/>
          <cell r="NRU6"/>
          <cell r="NRV6"/>
          <cell r="NRW6"/>
          <cell r="NRX6"/>
          <cell r="NRY6"/>
          <cell r="NRZ6"/>
          <cell r="NSA6"/>
          <cell r="NSB6"/>
          <cell r="NSC6"/>
          <cell r="NSD6"/>
          <cell r="NSE6"/>
          <cell r="NSF6"/>
          <cell r="NSG6"/>
          <cell r="NSH6"/>
          <cell r="NSI6"/>
          <cell r="NSJ6"/>
          <cell r="NSK6"/>
          <cell r="NSL6"/>
          <cell r="NSM6"/>
          <cell r="NSN6"/>
          <cell r="NSO6"/>
          <cell r="NSP6"/>
          <cell r="NSQ6"/>
          <cell r="NSR6"/>
          <cell r="NSS6"/>
          <cell r="NST6"/>
          <cell r="NSU6"/>
          <cell r="NSV6"/>
          <cell r="NSW6"/>
          <cell r="NSX6"/>
          <cell r="NSY6"/>
          <cell r="NSZ6"/>
          <cell r="NTA6"/>
          <cell r="NTB6"/>
          <cell r="NTC6"/>
          <cell r="NTD6"/>
          <cell r="NTE6"/>
          <cell r="NTF6"/>
          <cell r="NTG6"/>
          <cell r="NTH6"/>
          <cell r="NTI6"/>
          <cell r="NTJ6"/>
          <cell r="NTK6"/>
          <cell r="NTL6"/>
          <cell r="NTM6"/>
          <cell r="NTN6"/>
          <cell r="NTO6"/>
          <cell r="NTP6"/>
          <cell r="NTQ6"/>
          <cell r="NTR6"/>
          <cell r="NTS6"/>
          <cell r="NTT6"/>
          <cell r="NTU6"/>
          <cell r="NTV6"/>
          <cell r="NTW6"/>
          <cell r="NTX6"/>
          <cell r="NTY6"/>
          <cell r="NTZ6"/>
          <cell r="NUA6"/>
          <cell r="NUB6"/>
          <cell r="NUC6"/>
          <cell r="NUD6"/>
          <cell r="NUE6"/>
          <cell r="NUF6"/>
          <cell r="NUG6"/>
          <cell r="NUH6"/>
          <cell r="NUI6"/>
          <cell r="NUJ6"/>
          <cell r="NUK6"/>
          <cell r="NUL6"/>
          <cell r="NUM6"/>
          <cell r="NUN6"/>
          <cell r="NUO6"/>
          <cell r="NUP6"/>
          <cell r="NUQ6"/>
          <cell r="NUR6"/>
          <cell r="NUS6"/>
          <cell r="NUT6"/>
          <cell r="NUU6"/>
          <cell r="NUV6"/>
          <cell r="NUW6"/>
          <cell r="NUX6"/>
          <cell r="NUY6"/>
          <cell r="NUZ6"/>
          <cell r="NVA6"/>
          <cell r="NVB6"/>
          <cell r="NVC6"/>
          <cell r="NVD6"/>
          <cell r="NVE6"/>
          <cell r="NVF6"/>
          <cell r="NVG6"/>
          <cell r="NVH6"/>
          <cell r="NVI6"/>
          <cell r="NVJ6"/>
          <cell r="NVK6"/>
          <cell r="NVL6"/>
          <cell r="NVM6"/>
          <cell r="NVN6"/>
          <cell r="NVO6"/>
          <cell r="NVP6"/>
          <cell r="NVQ6"/>
          <cell r="NVR6"/>
          <cell r="NVS6"/>
          <cell r="NVT6"/>
          <cell r="NVU6"/>
          <cell r="NVV6"/>
          <cell r="NVW6"/>
          <cell r="NVX6"/>
          <cell r="NVY6"/>
          <cell r="NVZ6"/>
          <cell r="NWA6"/>
          <cell r="NWB6"/>
          <cell r="NWC6"/>
          <cell r="NWD6"/>
          <cell r="NWE6"/>
          <cell r="NWF6"/>
          <cell r="NWG6"/>
          <cell r="NWH6"/>
          <cell r="NWI6"/>
          <cell r="NWJ6"/>
          <cell r="NWK6"/>
          <cell r="NWL6"/>
          <cell r="NWM6"/>
          <cell r="NWN6"/>
          <cell r="NWO6"/>
          <cell r="NWP6"/>
          <cell r="NWQ6"/>
          <cell r="NWR6"/>
          <cell r="NWS6"/>
          <cell r="NWT6"/>
          <cell r="NWU6"/>
          <cell r="NWV6"/>
          <cell r="NWW6"/>
          <cell r="NWX6"/>
          <cell r="NWY6"/>
          <cell r="NWZ6"/>
          <cell r="NXA6"/>
          <cell r="NXB6"/>
          <cell r="NXC6"/>
          <cell r="NXD6"/>
          <cell r="NXE6"/>
          <cell r="NXF6"/>
          <cell r="NXG6"/>
          <cell r="NXH6"/>
          <cell r="NXI6"/>
          <cell r="NXJ6"/>
          <cell r="NXK6"/>
          <cell r="NXL6"/>
          <cell r="NXM6"/>
          <cell r="NXN6"/>
          <cell r="NXO6"/>
          <cell r="NXP6"/>
          <cell r="NXQ6"/>
          <cell r="NXR6"/>
          <cell r="NXS6"/>
          <cell r="NXT6"/>
          <cell r="NXU6"/>
          <cell r="NXV6"/>
          <cell r="NXW6"/>
          <cell r="NXX6"/>
          <cell r="NXY6"/>
          <cell r="NXZ6"/>
          <cell r="NYA6"/>
          <cell r="NYB6"/>
          <cell r="NYC6"/>
          <cell r="NYD6"/>
          <cell r="NYE6"/>
          <cell r="NYF6"/>
          <cell r="NYG6"/>
          <cell r="NYH6"/>
          <cell r="NYI6"/>
          <cell r="NYJ6"/>
          <cell r="NYK6"/>
          <cell r="NYL6"/>
          <cell r="NYM6"/>
          <cell r="NYN6"/>
          <cell r="NYO6"/>
          <cell r="NYP6"/>
          <cell r="NYQ6"/>
          <cell r="NYR6"/>
          <cell r="NYS6"/>
          <cell r="NYT6"/>
          <cell r="NYU6"/>
          <cell r="NYV6"/>
          <cell r="NYW6"/>
          <cell r="NYX6"/>
          <cell r="NYY6"/>
          <cell r="NYZ6"/>
          <cell r="NZA6"/>
          <cell r="NZB6"/>
          <cell r="NZC6"/>
          <cell r="NZD6"/>
          <cell r="NZE6"/>
          <cell r="NZF6"/>
          <cell r="NZG6"/>
          <cell r="NZH6"/>
          <cell r="NZI6"/>
          <cell r="NZJ6"/>
          <cell r="NZK6"/>
          <cell r="NZL6"/>
          <cell r="NZM6"/>
          <cell r="NZN6"/>
          <cell r="NZO6"/>
          <cell r="NZP6"/>
          <cell r="NZQ6"/>
          <cell r="NZR6"/>
          <cell r="NZS6"/>
          <cell r="NZT6"/>
          <cell r="NZU6"/>
          <cell r="NZV6"/>
          <cell r="NZW6"/>
          <cell r="NZX6"/>
          <cell r="NZY6"/>
          <cell r="NZZ6"/>
          <cell r="OAA6"/>
          <cell r="OAB6"/>
          <cell r="OAC6"/>
          <cell r="OAD6"/>
          <cell r="OAE6"/>
          <cell r="OAF6"/>
          <cell r="OAG6"/>
          <cell r="OAH6"/>
          <cell r="OAI6"/>
          <cell r="OAJ6"/>
          <cell r="OAK6"/>
          <cell r="OAL6"/>
          <cell r="OAM6"/>
          <cell r="OAN6"/>
          <cell r="OAO6"/>
          <cell r="OAP6"/>
          <cell r="OAQ6"/>
          <cell r="OAR6"/>
          <cell r="OAS6"/>
          <cell r="OAT6"/>
          <cell r="OAU6"/>
          <cell r="OAV6"/>
          <cell r="OAW6"/>
          <cell r="OAX6"/>
          <cell r="OAY6"/>
          <cell r="OAZ6"/>
          <cell r="OBA6"/>
          <cell r="OBB6"/>
          <cell r="OBC6"/>
          <cell r="OBD6"/>
          <cell r="OBE6"/>
          <cell r="OBF6"/>
          <cell r="OBG6"/>
          <cell r="OBH6"/>
          <cell r="OBI6"/>
          <cell r="OBJ6"/>
          <cell r="OBK6"/>
          <cell r="OBL6"/>
          <cell r="OBM6"/>
          <cell r="OBN6"/>
          <cell r="OBO6"/>
          <cell r="OBP6"/>
          <cell r="OBQ6"/>
          <cell r="OBR6"/>
          <cell r="OBS6"/>
          <cell r="OBT6"/>
          <cell r="OBU6"/>
          <cell r="OBV6"/>
          <cell r="OBW6"/>
          <cell r="OBX6"/>
          <cell r="OBY6"/>
          <cell r="OBZ6"/>
          <cell r="OCA6"/>
          <cell r="OCB6"/>
          <cell r="OCC6"/>
          <cell r="OCD6"/>
          <cell r="OCE6"/>
          <cell r="OCF6"/>
          <cell r="OCG6"/>
          <cell r="OCH6"/>
          <cell r="OCI6"/>
          <cell r="OCJ6"/>
          <cell r="OCK6"/>
          <cell r="OCL6"/>
          <cell r="OCM6"/>
          <cell r="OCN6"/>
          <cell r="OCO6"/>
          <cell r="OCP6"/>
          <cell r="OCQ6"/>
          <cell r="OCR6"/>
          <cell r="OCS6"/>
          <cell r="OCT6"/>
          <cell r="OCU6"/>
          <cell r="OCV6"/>
          <cell r="OCW6"/>
          <cell r="OCX6"/>
          <cell r="OCY6"/>
          <cell r="OCZ6"/>
          <cell r="ODA6"/>
          <cell r="ODB6"/>
          <cell r="ODC6"/>
          <cell r="ODD6"/>
          <cell r="ODE6"/>
          <cell r="ODF6"/>
          <cell r="ODG6"/>
          <cell r="ODH6"/>
          <cell r="ODI6"/>
          <cell r="ODJ6"/>
          <cell r="ODK6"/>
          <cell r="ODL6"/>
          <cell r="ODM6"/>
          <cell r="ODN6"/>
          <cell r="ODO6"/>
          <cell r="ODP6"/>
          <cell r="ODQ6"/>
          <cell r="ODR6"/>
          <cell r="ODS6"/>
          <cell r="ODT6"/>
          <cell r="ODU6"/>
          <cell r="ODV6"/>
          <cell r="ODW6"/>
          <cell r="ODX6"/>
          <cell r="ODY6"/>
          <cell r="ODZ6"/>
          <cell r="OEA6"/>
          <cell r="OEB6"/>
          <cell r="OEC6"/>
          <cell r="OED6"/>
          <cell r="OEE6"/>
          <cell r="OEF6"/>
          <cell r="OEG6"/>
          <cell r="OEH6"/>
          <cell r="OEI6"/>
          <cell r="OEJ6"/>
          <cell r="OEK6"/>
          <cell r="OEL6"/>
          <cell r="OEM6"/>
          <cell r="OEN6"/>
          <cell r="OEO6"/>
          <cell r="OEP6"/>
          <cell r="OEQ6"/>
          <cell r="OER6"/>
          <cell r="OES6"/>
          <cell r="OET6"/>
          <cell r="OEU6"/>
          <cell r="OEV6"/>
          <cell r="OEW6"/>
          <cell r="OEX6"/>
          <cell r="OEY6"/>
          <cell r="OEZ6"/>
          <cell r="OFA6"/>
          <cell r="OFB6"/>
          <cell r="OFC6"/>
          <cell r="OFD6"/>
          <cell r="OFE6"/>
          <cell r="OFF6"/>
          <cell r="OFG6"/>
          <cell r="OFH6"/>
          <cell r="OFI6"/>
          <cell r="OFJ6"/>
          <cell r="OFK6"/>
          <cell r="OFL6"/>
          <cell r="OFM6"/>
          <cell r="OFN6"/>
          <cell r="OFO6"/>
          <cell r="OFP6"/>
          <cell r="OFQ6"/>
          <cell r="OFR6"/>
          <cell r="OFS6"/>
          <cell r="OFT6"/>
          <cell r="OFU6"/>
          <cell r="OFV6"/>
          <cell r="OFW6"/>
          <cell r="OFX6"/>
          <cell r="OFY6"/>
          <cell r="OFZ6"/>
          <cell r="OGA6"/>
          <cell r="OGB6"/>
          <cell r="OGC6"/>
          <cell r="OGD6"/>
          <cell r="OGE6"/>
          <cell r="OGF6"/>
          <cell r="OGG6"/>
          <cell r="OGH6"/>
          <cell r="OGI6"/>
          <cell r="OGJ6"/>
          <cell r="OGK6"/>
          <cell r="OGL6"/>
          <cell r="OGM6"/>
          <cell r="OGN6"/>
          <cell r="OGO6"/>
          <cell r="OGP6"/>
          <cell r="OGQ6"/>
          <cell r="OGR6"/>
          <cell r="OGS6"/>
          <cell r="OGT6"/>
          <cell r="OGU6"/>
          <cell r="OGV6"/>
          <cell r="OGW6"/>
          <cell r="OGX6"/>
          <cell r="OGY6"/>
          <cell r="OGZ6"/>
          <cell r="OHA6"/>
          <cell r="OHB6"/>
          <cell r="OHC6"/>
          <cell r="OHD6"/>
          <cell r="OHE6"/>
          <cell r="OHF6"/>
          <cell r="OHG6"/>
          <cell r="OHH6"/>
          <cell r="OHI6"/>
          <cell r="OHJ6"/>
          <cell r="OHK6"/>
          <cell r="OHL6"/>
          <cell r="OHM6"/>
          <cell r="OHN6"/>
          <cell r="OHO6"/>
          <cell r="OHP6"/>
          <cell r="OHQ6"/>
          <cell r="OHR6"/>
          <cell r="OHS6"/>
          <cell r="OHT6"/>
          <cell r="OHU6"/>
          <cell r="OHV6"/>
          <cell r="OHW6"/>
          <cell r="OHX6"/>
          <cell r="OHY6"/>
          <cell r="OHZ6"/>
          <cell r="OIA6"/>
          <cell r="OIB6"/>
          <cell r="OIC6"/>
          <cell r="OID6"/>
          <cell r="OIE6"/>
          <cell r="OIF6"/>
          <cell r="OIG6"/>
          <cell r="OIH6"/>
          <cell r="OII6"/>
          <cell r="OIJ6"/>
          <cell r="OIK6"/>
          <cell r="OIL6"/>
          <cell r="OIM6"/>
          <cell r="OIN6"/>
          <cell r="OIO6"/>
          <cell r="OIP6"/>
          <cell r="OIQ6"/>
          <cell r="OIR6"/>
          <cell r="OIS6"/>
          <cell r="OIT6"/>
          <cell r="OIU6"/>
          <cell r="OIV6"/>
          <cell r="OIW6"/>
          <cell r="OIX6"/>
          <cell r="OIY6"/>
          <cell r="OIZ6"/>
          <cell r="OJA6"/>
          <cell r="OJB6"/>
          <cell r="OJC6"/>
          <cell r="OJD6"/>
          <cell r="OJE6"/>
          <cell r="OJF6"/>
          <cell r="OJG6"/>
          <cell r="OJH6"/>
          <cell r="OJI6"/>
          <cell r="OJJ6"/>
          <cell r="OJK6"/>
          <cell r="OJL6"/>
          <cell r="OJM6"/>
          <cell r="OJN6"/>
          <cell r="OJO6"/>
          <cell r="OJP6"/>
          <cell r="OJQ6"/>
          <cell r="OJR6"/>
          <cell r="OJS6"/>
          <cell r="OJT6"/>
          <cell r="OJU6"/>
          <cell r="OJV6"/>
          <cell r="OJW6"/>
          <cell r="OJX6"/>
          <cell r="OJY6"/>
          <cell r="OJZ6"/>
          <cell r="OKA6"/>
          <cell r="OKB6"/>
          <cell r="OKC6"/>
          <cell r="OKD6"/>
          <cell r="OKE6"/>
          <cell r="OKF6"/>
          <cell r="OKG6"/>
          <cell r="OKH6"/>
          <cell r="OKI6"/>
          <cell r="OKJ6"/>
          <cell r="OKK6"/>
          <cell r="OKL6"/>
          <cell r="OKM6"/>
          <cell r="OKN6"/>
          <cell r="OKO6"/>
          <cell r="OKP6"/>
          <cell r="OKQ6"/>
          <cell r="OKR6"/>
          <cell r="OKS6"/>
          <cell r="OKT6"/>
          <cell r="OKU6"/>
          <cell r="OKV6"/>
          <cell r="OKW6"/>
          <cell r="OKX6"/>
          <cell r="OKY6"/>
          <cell r="OKZ6"/>
          <cell r="OLA6"/>
          <cell r="OLB6"/>
          <cell r="OLC6"/>
          <cell r="OLD6"/>
          <cell r="OLE6"/>
          <cell r="OLF6"/>
          <cell r="OLG6"/>
          <cell r="OLH6"/>
          <cell r="OLI6"/>
          <cell r="OLJ6"/>
          <cell r="OLK6"/>
          <cell r="OLL6"/>
          <cell r="OLM6"/>
          <cell r="OLN6"/>
          <cell r="OLO6"/>
          <cell r="OLP6"/>
          <cell r="OLQ6"/>
          <cell r="OLR6"/>
          <cell r="OLS6"/>
          <cell r="OLT6"/>
          <cell r="OLU6"/>
          <cell r="OLV6"/>
          <cell r="OLW6"/>
          <cell r="OLX6"/>
          <cell r="OLY6"/>
          <cell r="OLZ6"/>
          <cell r="OMA6"/>
          <cell r="OMB6"/>
          <cell r="OMC6"/>
          <cell r="OMD6"/>
          <cell r="OME6"/>
          <cell r="OMF6"/>
          <cell r="OMG6"/>
          <cell r="OMH6"/>
          <cell r="OMI6"/>
          <cell r="OMJ6"/>
          <cell r="OMK6"/>
          <cell r="OML6"/>
          <cell r="OMM6"/>
          <cell r="OMN6"/>
          <cell r="OMO6"/>
          <cell r="OMP6"/>
          <cell r="OMQ6"/>
          <cell r="OMR6"/>
          <cell r="OMS6"/>
          <cell r="OMT6"/>
          <cell r="OMU6"/>
          <cell r="OMV6"/>
          <cell r="OMW6"/>
          <cell r="OMX6"/>
          <cell r="OMY6"/>
          <cell r="OMZ6"/>
          <cell r="ONA6"/>
          <cell r="ONB6"/>
          <cell r="ONC6"/>
          <cell r="OND6"/>
          <cell r="ONE6"/>
          <cell r="ONF6"/>
          <cell r="ONG6"/>
          <cell r="ONH6"/>
          <cell r="ONI6"/>
          <cell r="ONJ6"/>
          <cell r="ONK6"/>
          <cell r="ONL6"/>
          <cell r="ONM6"/>
          <cell r="ONN6"/>
          <cell r="ONO6"/>
          <cell r="ONP6"/>
          <cell r="ONQ6"/>
          <cell r="ONR6"/>
          <cell r="ONS6"/>
          <cell r="ONT6"/>
          <cell r="ONU6"/>
          <cell r="ONV6"/>
          <cell r="ONW6"/>
          <cell r="ONX6"/>
          <cell r="ONY6"/>
          <cell r="ONZ6"/>
          <cell r="OOA6"/>
          <cell r="OOB6"/>
          <cell r="OOC6"/>
          <cell r="OOD6"/>
          <cell r="OOE6"/>
          <cell r="OOF6"/>
          <cell r="OOG6"/>
          <cell r="OOH6"/>
          <cell r="OOI6"/>
          <cell r="OOJ6"/>
          <cell r="OOK6"/>
          <cell r="OOL6"/>
          <cell r="OOM6"/>
          <cell r="OON6"/>
          <cell r="OOO6"/>
          <cell r="OOP6"/>
          <cell r="OOQ6"/>
          <cell r="OOR6"/>
          <cell r="OOS6"/>
          <cell r="OOT6"/>
          <cell r="OOU6"/>
          <cell r="OOV6"/>
          <cell r="OOW6"/>
          <cell r="OOX6"/>
          <cell r="OOY6"/>
          <cell r="OOZ6"/>
          <cell r="OPA6"/>
          <cell r="OPB6"/>
          <cell r="OPC6"/>
          <cell r="OPD6"/>
          <cell r="OPE6"/>
          <cell r="OPF6"/>
          <cell r="OPG6"/>
          <cell r="OPH6"/>
          <cell r="OPI6"/>
          <cell r="OPJ6"/>
          <cell r="OPK6"/>
          <cell r="OPL6"/>
          <cell r="OPM6"/>
          <cell r="OPN6"/>
          <cell r="OPO6"/>
          <cell r="OPP6"/>
          <cell r="OPQ6"/>
          <cell r="OPR6"/>
          <cell r="OPS6"/>
          <cell r="OPT6"/>
          <cell r="OPU6"/>
          <cell r="OPV6"/>
          <cell r="OPW6"/>
          <cell r="OPX6"/>
          <cell r="OPY6"/>
          <cell r="OPZ6"/>
          <cell r="OQA6"/>
          <cell r="OQB6"/>
          <cell r="OQC6"/>
          <cell r="OQD6"/>
          <cell r="OQE6"/>
          <cell r="OQF6"/>
          <cell r="OQG6"/>
          <cell r="OQH6"/>
          <cell r="OQI6"/>
          <cell r="OQJ6"/>
          <cell r="OQK6"/>
          <cell r="OQL6"/>
          <cell r="OQM6"/>
          <cell r="OQN6"/>
          <cell r="OQO6"/>
          <cell r="OQP6"/>
          <cell r="OQQ6"/>
          <cell r="OQR6"/>
          <cell r="OQS6"/>
          <cell r="OQT6"/>
          <cell r="OQU6"/>
          <cell r="OQV6"/>
          <cell r="OQW6"/>
          <cell r="OQX6"/>
          <cell r="OQY6"/>
          <cell r="OQZ6"/>
          <cell r="ORA6"/>
          <cell r="ORB6"/>
          <cell r="ORC6"/>
          <cell r="ORD6"/>
          <cell r="ORE6"/>
          <cell r="ORF6"/>
          <cell r="ORG6"/>
          <cell r="ORH6"/>
          <cell r="ORI6"/>
          <cell r="ORJ6"/>
          <cell r="ORK6"/>
          <cell r="ORL6"/>
          <cell r="ORM6"/>
          <cell r="ORN6"/>
          <cell r="ORO6"/>
          <cell r="ORP6"/>
          <cell r="ORQ6"/>
          <cell r="ORR6"/>
          <cell r="ORS6"/>
          <cell r="ORT6"/>
          <cell r="ORU6"/>
          <cell r="ORV6"/>
          <cell r="ORW6"/>
          <cell r="ORX6"/>
          <cell r="ORY6"/>
          <cell r="ORZ6"/>
          <cell r="OSA6"/>
          <cell r="OSB6"/>
          <cell r="OSC6"/>
          <cell r="OSD6"/>
          <cell r="OSE6"/>
          <cell r="OSF6"/>
          <cell r="OSG6"/>
          <cell r="OSH6"/>
          <cell r="OSI6"/>
          <cell r="OSJ6"/>
          <cell r="OSK6"/>
          <cell r="OSL6"/>
          <cell r="OSM6"/>
          <cell r="OSN6"/>
          <cell r="OSO6"/>
          <cell r="OSP6"/>
          <cell r="OSQ6"/>
          <cell r="OSR6"/>
          <cell r="OSS6"/>
          <cell r="OST6"/>
          <cell r="OSU6"/>
          <cell r="OSV6"/>
          <cell r="OSW6"/>
          <cell r="OSX6"/>
          <cell r="OSY6"/>
          <cell r="OSZ6"/>
          <cell r="OTA6"/>
          <cell r="OTB6"/>
          <cell r="OTC6"/>
          <cell r="OTD6"/>
          <cell r="OTE6"/>
          <cell r="OTF6"/>
          <cell r="OTG6"/>
          <cell r="OTH6"/>
          <cell r="OTI6"/>
          <cell r="OTJ6"/>
          <cell r="OTK6"/>
          <cell r="OTL6"/>
          <cell r="OTM6"/>
          <cell r="OTN6"/>
          <cell r="OTO6"/>
          <cell r="OTP6"/>
          <cell r="OTQ6"/>
          <cell r="OTR6"/>
          <cell r="OTS6"/>
          <cell r="OTT6"/>
          <cell r="OTU6"/>
          <cell r="OTV6"/>
          <cell r="OTW6"/>
          <cell r="OTX6"/>
          <cell r="OTY6"/>
          <cell r="OTZ6"/>
          <cell r="OUA6"/>
          <cell r="OUB6"/>
          <cell r="OUC6"/>
          <cell r="OUD6"/>
          <cell r="OUE6"/>
          <cell r="OUF6"/>
          <cell r="OUG6"/>
          <cell r="OUH6"/>
          <cell r="OUI6"/>
          <cell r="OUJ6"/>
          <cell r="OUK6"/>
          <cell r="OUL6"/>
          <cell r="OUM6"/>
          <cell r="OUN6"/>
          <cell r="OUO6"/>
          <cell r="OUP6"/>
          <cell r="OUQ6"/>
          <cell r="OUR6"/>
          <cell r="OUS6"/>
          <cell r="OUT6"/>
          <cell r="OUU6"/>
          <cell r="OUV6"/>
          <cell r="OUW6"/>
          <cell r="OUX6"/>
          <cell r="OUY6"/>
          <cell r="OUZ6"/>
          <cell r="OVA6"/>
          <cell r="OVB6"/>
          <cell r="OVC6"/>
          <cell r="OVD6"/>
          <cell r="OVE6"/>
          <cell r="OVF6"/>
          <cell r="OVG6"/>
          <cell r="OVH6"/>
          <cell r="OVI6"/>
          <cell r="OVJ6"/>
          <cell r="OVK6"/>
          <cell r="OVL6"/>
          <cell r="OVM6"/>
          <cell r="OVN6"/>
          <cell r="OVO6"/>
          <cell r="OVP6"/>
          <cell r="OVQ6"/>
          <cell r="OVR6"/>
          <cell r="OVS6"/>
          <cell r="OVT6"/>
          <cell r="OVU6"/>
          <cell r="OVV6"/>
          <cell r="OVW6"/>
          <cell r="OVX6"/>
          <cell r="OVY6"/>
          <cell r="OVZ6"/>
          <cell r="OWA6"/>
          <cell r="OWB6"/>
          <cell r="OWC6"/>
          <cell r="OWD6"/>
          <cell r="OWE6"/>
          <cell r="OWF6"/>
          <cell r="OWG6"/>
          <cell r="OWH6"/>
          <cell r="OWI6"/>
          <cell r="OWJ6"/>
          <cell r="OWK6"/>
          <cell r="OWL6"/>
          <cell r="OWM6"/>
          <cell r="OWN6"/>
          <cell r="OWO6"/>
          <cell r="OWP6"/>
          <cell r="OWQ6"/>
          <cell r="OWR6"/>
          <cell r="OWS6"/>
          <cell r="OWT6"/>
          <cell r="OWU6"/>
          <cell r="OWV6"/>
          <cell r="OWW6"/>
          <cell r="OWX6"/>
          <cell r="OWY6"/>
          <cell r="OWZ6"/>
          <cell r="OXA6"/>
          <cell r="OXB6"/>
          <cell r="OXC6"/>
          <cell r="OXD6"/>
          <cell r="OXE6"/>
          <cell r="OXF6"/>
          <cell r="OXG6"/>
          <cell r="OXH6"/>
          <cell r="OXI6"/>
          <cell r="OXJ6"/>
          <cell r="OXK6"/>
          <cell r="OXL6"/>
          <cell r="OXM6"/>
          <cell r="OXN6"/>
          <cell r="OXO6"/>
          <cell r="OXP6"/>
          <cell r="OXQ6"/>
          <cell r="OXR6"/>
          <cell r="OXS6"/>
          <cell r="OXT6"/>
          <cell r="OXU6"/>
          <cell r="OXV6"/>
          <cell r="OXW6"/>
          <cell r="OXX6"/>
          <cell r="OXY6"/>
          <cell r="OXZ6"/>
          <cell r="OYA6"/>
          <cell r="OYB6"/>
          <cell r="OYC6"/>
          <cell r="OYD6"/>
          <cell r="OYE6"/>
          <cell r="OYF6"/>
          <cell r="OYG6"/>
          <cell r="OYH6"/>
          <cell r="OYI6"/>
          <cell r="OYJ6"/>
          <cell r="OYK6"/>
          <cell r="OYL6"/>
          <cell r="OYM6"/>
          <cell r="OYN6"/>
          <cell r="OYO6"/>
          <cell r="OYP6"/>
          <cell r="OYQ6"/>
          <cell r="OYR6"/>
          <cell r="OYS6"/>
          <cell r="OYT6"/>
          <cell r="OYU6"/>
          <cell r="OYV6"/>
          <cell r="OYW6"/>
          <cell r="OYX6"/>
          <cell r="OYY6"/>
          <cell r="OYZ6"/>
          <cell r="OZA6"/>
          <cell r="OZB6"/>
          <cell r="OZC6"/>
          <cell r="OZD6"/>
          <cell r="OZE6"/>
          <cell r="OZF6"/>
          <cell r="OZG6"/>
          <cell r="OZH6"/>
          <cell r="OZI6"/>
          <cell r="OZJ6"/>
          <cell r="OZK6"/>
          <cell r="OZL6"/>
          <cell r="OZM6"/>
          <cell r="OZN6"/>
          <cell r="OZO6"/>
          <cell r="OZP6"/>
          <cell r="OZQ6"/>
          <cell r="OZR6"/>
          <cell r="OZS6"/>
          <cell r="OZT6"/>
          <cell r="OZU6"/>
          <cell r="OZV6"/>
          <cell r="OZW6"/>
          <cell r="OZX6"/>
          <cell r="OZY6"/>
          <cell r="OZZ6"/>
          <cell r="PAA6"/>
          <cell r="PAB6"/>
          <cell r="PAC6"/>
          <cell r="PAD6"/>
          <cell r="PAE6"/>
          <cell r="PAF6"/>
          <cell r="PAG6"/>
          <cell r="PAH6"/>
          <cell r="PAI6"/>
          <cell r="PAJ6"/>
          <cell r="PAK6"/>
          <cell r="PAL6"/>
          <cell r="PAM6"/>
          <cell r="PAN6"/>
          <cell r="PAO6"/>
          <cell r="PAP6"/>
          <cell r="PAQ6"/>
          <cell r="PAR6"/>
          <cell r="PAS6"/>
          <cell r="PAT6"/>
          <cell r="PAU6"/>
          <cell r="PAV6"/>
          <cell r="PAW6"/>
          <cell r="PAX6"/>
          <cell r="PAY6"/>
          <cell r="PAZ6"/>
          <cell r="PBA6"/>
          <cell r="PBB6"/>
          <cell r="PBC6"/>
          <cell r="PBD6"/>
          <cell r="PBE6"/>
          <cell r="PBF6"/>
          <cell r="PBG6"/>
          <cell r="PBH6"/>
          <cell r="PBI6"/>
          <cell r="PBJ6"/>
          <cell r="PBK6"/>
          <cell r="PBL6"/>
          <cell r="PBM6"/>
          <cell r="PBN6"/>
          <cell r="PBO6"/>
          <cell r="PBP6"/>
          <cell r="PBQ6"/>
          <cell r="PBR6"/>
          <cell r="PBS6"/>
          <cell r="PBT6"/>
          <cell r="PBU6"/>
          <cell r="PBV6"/>
          <cell r="PBW6"/>
          <cell r="PBX6"/>
          <cell r="PBY6"/>
          <cell r="PBZ6"/>
          <cell r="PCA6"/>
          <cell r="PCB6"/>
          <cell r="PCC6"/>
          <cell r="PCD6"/>
          <cell r="PCE6"/>
          <cell r="PCF6"/>
          <cell r="PCG6"/>
          <cell r="PCH6"/>
          <cell r="PCI6"/>
          <cell r="PCJ6"/>
          <cell r="PCK6"/>
          <cell r="PCL6"/>
          <cell r="PCM6"/>
          <cell r="PCN6"/>
          <cell r="PCO6"/>
          <cell r="PCP6"/>
          <cell r="PCQ6"/>
          <cell r="PCR6"/>
          <cell r="PCS6"/>
          <cell r="PCT6"/>
          <cell r="PCU6"/>
          <cell r="PCV6"/>
          <cell r="PCW6"/>
          <cell r="PCX6"/>
          <cell r="PCY6"/>
          <cell r="PCZ6"/>
          <cell r="PDA6"/>
          <cell r="PDB6"/>
          <cell r="PDC6"/>
          <cell r="PDD6"/>
          <cell r="PDE6"/>
          <cell r="PDF6"/>
          <cell r="PDG6"/>
          <cell r="PDH6"/>
          <cell r="PDI6"/>
          <cell r="PDJ6"/>
          <cell r="PDK6"/>
          <cell r="PDL6"/>
          <cell r="PDM6"/>
          <cell r="PDN6"/>
          <cell r="PDO6"/>
          <cell r="PDP6"/>
          <cell r="PDQ6"/>
          <cell r="PDR6"/>
          <cell r="PDS6"/>
          <cell r="PDT6"/>
          <cell r="PDU6"/>
          <cell r="PDV6"/>
          <cell r="PDW6"/>
          <cell r="PDX6"/>
          <cell r="PDY6"/>
          <cell r="PDZ6"/>
          <cell r="PEA6"/>
          <cell r="PEB6"/>
          <cell r="PEC6"/>
          <cell r="PED6"/>
          <cell r="PEE6"/>
          <cell r="PEF6"/>
          <cell r="PEG6"/>
          <cell r="PEH6"/>
          <cell r="PEI6"/>
          <cell r="PEJ6"/>
          <cell r="PEK6"/>
          <cell r="PEL6"/>
          <cell r="PEM6"/>
          <cell r="PEN6"/>
          <cell r="PEO6"/>
          <cell r="PEP6"/>
          <cell r="PEQ6"/>
          <cell r="PER6"/>
          <cell r="PES6"/>
          <cell r="PET6"/>
          <cell r="PEU6"/>
          <cell r="PEV6"/>
          <cell r="PEW6"/>
          <cell r="PEX6"/>
          <cell r="PEY6"/>
          <cell r="PEZ6"/>
          <cell r="PFA6"/>
          <cell r="PFB6"/>
          <cell r="PFC6"/>
          <cell r="PFD6"/>
          <cell r="PFE6"/>
          <cell r="PFF6"/>
          <cell r="PFG6"/>
          <cell r="PFH6"/>
          <cell r="PFI6"/>
          <cell r="PFJ6"/>
          <cell r="PFK6"/>
          <cell r="PFL6"/>
          <cell r="PFM6"/>
          <cell r="PFN6"/>
          <cell r="PFO6"/>
          <cell r="PFP6"/>
          <cell r="PFQ6"/>
          <cell r="PFR6"/>
          <cell r="PFS6"/>
          <cell r="PFT6"/>
          <cell r="PFU6"/>
          <cell r="PFV6"/>
          <cell r="PFW6"/>
          <cell r="PFX6"/>
          <cell r="PFY6"/>
          <cell r="PFZ6"/>
          <cell r="PGA6"/>
          <cell r="PGB6"/>
          <cell r="PGC6"/>
          <cell r="PGD6"/>
          <cell r="PGE6"/>
          <cell r="PGF6"/>
          <cell r="PGG6"/>
          <cell r="PGH6"/>
          <cell r="PGI6"/>
          <cell r="PGJ6"/>
          <cell r="PGK6"/>
          <cell r="PGL6"/>
          <cell r="PGM6"/>
          <cell r="PGN6"/>
          <cell r="PGO6"/>
          <cell r="PGP6"/>
          <cell r="PGQ6"/>
          <cell r="PGR6"/>
          <cell r="PGS6"/>
          <cell r="PGT6"/>
          <cell r="PGU6"/>
          <cell r="PGV6"/>
          <cell r="PGW6"/>
          <cell r="PGX6"/>
          <cell r="PGY6"/>
          <cell r="PGZ6"/>
          <cell r="PHA6"/>
          <cell r="PHB6"/>
          <cell r="PHC6"/>
          <cell r="PHD6"/>
          <cell r="PHE6"/>
          <cell r="PHF6"/>
          <cell r="PHG6"/>
          <cell r="PHH6"/>
          <cell r="PHI6"/>
          <cell r="PHJ6"/>
          <cell r="PHK6"/>
          <cell r="PHL6"/>
          <cell r="PHM6"/>
          <cell r="PHN6"/>
          <cell r="PHO6"/>
          <cell r="PHP6"/>
          <cell r="PHQ6"/>
          <cell r="PHR6"/>
          <cell r="PHS6"/>
          <cell r="PHT6"/>
          <cell r="PHU6"/>
          <cell r="PHV6"/>
          <cell r="PHW6"/>
          <cell r="PHX6"/>
          <cell r="PHY6"/>
          <cell r="PHZ6"/>
          <cell r="PIA6"/>
          <cell r="PIB6"/>
          <cell r="PIC6"/>
          <cell r="PID6"/>
          <cell r="PIE6"/>
          <cell r="PIF6"/>
          <cell r="PIG6"/>
          <cell r="PIH6"/>
          <cell r="PII6"/>
          <cell r="PIJ6"/>
          <cell r="PIK6"/>
          <cell r="PIL6"/>
          <cell r="PIM6"/>
          <cell r="PIN6"/>
          <cell r="PIO6"/>
          <cell r="PIP6"/>
          <cell r="PIQ6"/>
          <cell r="PIR6"/>
          <cell r="PIS6"/>
          <cell r="PIT6"/>
          <cell r="PIU6"/>
          <cell r="PIV6"/>
          <cell r="PIW6"/>
          <cell r="PIX6"/>
          <cell r="PIY6"/>
          <cell r="PIZ6"/>
          <cell r="PJA6"/>
          <cell r="PJB6"/>
          <cell r="PJC6"/>
          <cell r="PJD6"/>
          <cell r="PJE6"/>
          <cell r="PJF6"/>
          <cell r="PJG6"/>
          <cell r="PJH6"/>
          <cell r="PJI6"/>
          <cell r="PJJ6"/>
          <cell r="PJK6"/>
          <cell r="PJL6"/>
          <cell r="PJM6"/>
          <cell r="PJN6"/>
          <cell r="PJO6"/>
          <cell r="PJP6"/>
          <cell r="PJQ6"/>
          <cell r="PJR6"/>
          <cell r="PJS6"/>
          <cell r="PJT6"/>
          <cell r="PJU6"/>
          <cell r="PJV6"/>
          <cell r="PJW6"/>
          <cell r="PJX6"/>
          <cell r="PJY6"/>
          <cell r="PJZ6"/>
          <cell r="PKA6"/>
          <cell r="PKB6"/>
          <cell r="PKC6"/>
          <cell r="PKD6"/>
          <cell r="PKE6"/>
          <cell r="PKF6"/>
          <cell r="PKG6"/>
          <cell r="PKH6"/>
          <cell r="PKI6"/>
          <cell r="PKJ6"/>
          <cell r="PKK6"/>
          <cell r="PKL6"/>
          <cell r="PKM6"/>
          <cell r="PKN6"/>
          <cell r="PKO6"/>
          <cell r="PKP6"/>
          <cell r="PKQ6"/>
          <cell r="PKR6"/>
          <cell r="PKS6"/>
          <cell r="PKT6"/>
          <cell r="PKU6"/>
          <cell r="PKV6"/>
          <cell r="PKW6"/>
          <cell r="PKX6"/>
          <cell r="PKY6"/>
          <cell r="PKZ6"/>
          <cell r="PLA6"/>
          <cell r="PLB6"/>
          <cell r="PLC6"/>
          <cell r="PLD6"/>
          <cell r="PLE6"/>
          <cell r="PLF6"/>
          <cell r="PLG6"/>
          <cell r="PLH6"/>
          <cell r="PLI6"/>
          <cell r="PLJ6"/>
          <cell r="PLK6"/>
          <cell r="PLL6"/>
          <cell r="PLM6"/>
          <cell r="PLN6"/>
          <cell r="PLO6"/>
          <cell r="PLP6"/>
          <cell r="PLQ6"/>
          <cell r="PLR6"/>
          <cell r="PLS6"/>
          <cell r="PLT6"/>
          <cell r="PLU6"/>
          <cell r="PLV6"/>
          <cell r="PLW6"/>
          <cell r="PLX6"/>
          <cell r="PLY6"/>
          <cell r="PLZ6"/>
          <cell r="PMA6"/>
          <cell r="PMB6"/>
          <cell r="PMC6"/>
          <cell r="PMD6"/>
          <cell r="PME6"/>
          <cell r="PMF6"/>
          <cell r="PMG6"/>
          <cell r="PMH6"/>
          <cell r="PMI6"/>
          <cell r="PMJ6"/>
          <cell r="PMK6"/>
          <cell r="PML6"/>
          <cell r="PMM6"/>
          <cell r="PMN6"/>
          <cell r="PMO6"/>
          <cell r="PMP6"/>
          <cell r="PMQ6"/>
          <cell r="PMR6"/>
          <cell r="PMS6"/>
          <cell r="PMT6"/>
          <cell r="PMU6"/>
          <cell r="PMV6"/>
          <cell r="PMW6"/>
          <cell r="PMX6"/>
          <cell r="PMY6"/>
          <cell r="PMZ6"/>
          <cell r="PNA6"/>
          <cell r="PNB6"/>
          <cell r="PNC6"/>
          <cell r="PND6"/>
          <cell r="PNE6"/>
          <cell r="PNF6"/>
          <cell r="PNG6"/>
          <cell r="PNH6"/>
          <cell r="PNI6"/>
          <cell r="PNJ6"/>
          <cell r="PNK6"/>
          <cell r="PNL6"/>
          <cell r="PNM6"/>
          <cell r="PNN6"/>
          <cell r="PNO6"/>
          <cell r="PNP6"/>
          <cell r="PNQ6"/>
          <cell r="PNR6"/>
          <cell r="PNS6"/>
          <cell r="PNT6"/>
          <cell r="PNU6"/>
          <cell r="PNV6"/>
          <cell r="PNW6"/>
          <cell r="PNX6"/>
          <cell r="PNY6"/>
          <cell r="PNZ6"/>
          <cell r="POA6"/>
          <cell r="POB6"/>
          <cell r="POC6"/>
          <cell r="POD6"/>
          <cell r="POE6"/>
          <cell r="POF6"/>
          <cell r="POG6"/>
          <cell r="POH6"/>
          <cell r="POI6"/>
          <cell r="POJ6"/>
          <cell r="POK6"/>
          <cell r="POL6"/>
          <cell r="POM6"/>
          <cell r="PON6"/>
          <cell r="POO6"/>
          <cell r="POP6"/>
          <cell r="POQ6"/>
          <cell r="POR6"/>
          <cell r="POS6"/>
          <cell r="POT6"/>
          <cell r="POU6"/>
          <cell r="POV6"/>
          <cell r="POW6"/>
          <cell r="POX6"/>
          <cell r="POY6"/>
          <cell r="POZ6"/>
          <cell r="PPA6"/>
          <cell r="PPB6"/>
          <cell r="PPC6"/>
          <cell r="PPD6"/>
          <cell r="PPE6"/>
          <cell r="PPF6"/>
          <cell r="PPG6"/>
          <cell r="PPH6"/>
          <cell r="PPI6"/>
          <cell r="PPJ6"/>
          <cell r="PPK6"/>
          <cell r="PPL6"/>
          <cell r="PPM6"/>
          <cell r="PPN6"/>
          <cell r="PPO6"/>
          <cell r="PPP6"/>
          <cell r="PPQ6"/>
          <cell r="PPR6"/>
          <cell r="PPS6"/>
          <cell r="PPT6"/>
          <cell r="PPU6"/>
          <cell r="PPV6"/>
          <cell r="PPW6"/>
          <cell r="PPX6"/>
          <cell r="PPY6"/>
          <cell r="PPZ6"/>
          <cell r="PQA6"/>
          <cell r="PQB6"/>
          <cell r="PQC6"/>
          <cell r="PQD6"/>
          <cell r="PQE6"/>
          <cell r="PQF6"/>
          <cell r="PQG6"/>
          <cell r="PQH6"/>
          <cell r="PQI6"/>
          <cell r="PQJ6"/>
          <cell r="PQK6"/>
          <cell r="PQL6"/>
          <cell r="PQM6"/>
          <cell r="PQN6"/>
          <cell r="PQO6"/>
          <cell r="PQP6"/>
          <cell r="PQQ6"/>
          <cell r="PQR6"/>
          <cell r="PQS6"/>
          <cell r="PQT6"/>
          <cell r="PQU6"/>
          <cell r="PQV6"/>
          <cell r="PQW6"/>
          <cell r="PQX6"/>
          <cell r="PQY6"/>
          <cell r="PQZ6"/>
          <cell r="PRA6"/>
          <cell r="PRB6"/>
          <cell r="PRC6"/>
          <cell r="PRD6"/>
          <cell r="PRE6"/>
          <cell r="PRF6"/>
          <cell r="PRG6"/>
          <cell r="PRH6"/>
          <cell r="PRI6"/>
          <cell r="PRJ6"/>
          <cell r="PRK6"/>
          <cell r="PRL6"/>
          <cell r="PRM6"/>
          <cell r="PRN6"/>
          <cell r="PRO6"/>
          <cell r="PRP6"/>
          <cell r="PRQ6"/>
          <cell r="PRR6"/>
          <cell r="PRS6"/>
          <cell r="PRT6"/>
          <cell r="PRU6"/>
          <cell r="PRV6"/>
          <cell r="PRW6"/>
          <cell r="PRX6"/>
          <cell r="PRY6"/>
          <cell r="PRZ6"/>
          <cell r="PSA6"/>
          <cell r="PSB6"/>
          <cell r="PSC6"/>
          <cell r="PSD6"/>
          <cell r="PSE6"/>
          <cell r="PSF6"/>
          <cell r="PSG6"/>
          <cell r="PSH6"/>
          <cell r="PSI6"/>
          <cell r="PSJ6"/>
          <cell r="PSK6"/>
          <cell r="PSL6"/>
          <cell r="PSM6"/>
          <cell r="PSN6"/>
          <cell r="PSO6"/>
          <cell r="PSP6"/>
          <cell r="PSQ6"/>
          <cell r="PSR6"/>
          <cell r="PSS6"/>
          <cell r="PST6"/>
          <cell r="PSU6"/>
          <cell r="PSV6"/>
          <cell r="PSW6"/>
          <cell r="PSX6"/>
          <cell r="PSY6"/>
          <cell r="PSZ6"/>
          <cell r="PTA6"/>
          <cell r="PTB6"/>
          <cell r="PTC6"/>
          <cell r="PTD6"/>
          <cell r="PTE6"/>
          <cell r="PTF6"/>
          <cell r="PTG6"/>
          <cell r="PTH6"/>
          <cell r="PTI6"/>
          <cell r="PTJ6"/>
          <cell r="PTK6"/>
          <cell r="PTL6"/>
          <cell r="PTM6"/>
          <cell r="PTN6"/>
          <cell r="PTO6"/>
          <cell r="PTP6"/>
          <cell r="PTQ6"/>
          <cell r="PTR6"/>
          <cell r="PTS6"/>
          <cell r="PTT6"/>
          <cell r="PTU6"/>
          <cell r="PTV6"/>
          <cell r="PTW6"/>
          <cell r="PTX6"/>
          <cell r="PTY6"/>
          <cell r="PTZ6"/>
          <cell r="PUA6"/>
          <cell r="PUB6"/>
          <cell r="PUC6"/>
          <cell r="PUD6"/>
          <cell r="PUE6"/>
          <cell r="PUF6"/>
          <cell r="PUG6"/>
          <cell r="PUH6"/>
          <cell r="PUI6"/>
          <cell r="PUJ6"/>
          <cell r="PUK6"/>
          <cell r="PUL6"/>
          <cell r="PUM6"/>
          <cell r="PUN6"/>
          <cell r="PUO6"/>
          <cell r="PUP6"/>
          <cell r="PUQ6"/>
          <cell r="PUR6"/>
          <cell r="PUS6"/>
          <cell r="PUT6"/>
          <cell r="PUU6"/>
          <cell r="PUV6"/>
          <cell r="PUW6"/>
          <cell r="PUX6"/>
          <cell r="PUY6"/>
          <cell r="PUZ6"/>
          <cell r="PVA6"/>
          <cell r="PVB6"/>
          <cell r="PVC6"/>
          <cell r="PVD6"/>
          <cell r="PVE6"/>
          <cell r="PVF6"/>
          <cell r="PVG6"/>
          <cell r="PVH6"/>
          <cell r="PVI6"/>
          <cell r="PVJ6"/>
          <cell r="PVK6"/>
          <cell r="PVL6"/>
          <cell r="PVM6"/>
          <cell r="PVN6"/>
          <cell r="PVO6"/>
          <cell r="PVP6"/>
          <cell r="PVQ6"/>
          <cell r="PVR6"/>
          <cell r="PVS6"/>
          <cell r="PVT6"/>
          <cell r="PVU6"/>
          <cell r="PVV6"/>
          <cell r="PVW6"/>
          <cell r="PVX6"/>
          <cell r="PVY6"/>
          <cell r="PVZ6"/>
          <cell r="PWA6"/>
          <cell r="PWB6"/>
          <cell r="PWC6"/>
          <cell r="PWD6"/>
          <cell r="PWE6"/>
          <cell r="PWF6"/>
          <cell r="PWG6"/>
          <cell r="PWH6"/>
          <cell r="PWI6"/>
          <cell r="PWJ6"/>
          <cell r="PWK6"/>
          <cell r="PWL6"/>
          <cell r="PWM6"/>
          <cell r="PWN6"/>
          <cell r="PWO6"/>
          <cell r="PWP6"/>
          <cell r="PWQ6"/>
          <cell r="PWR6"/>
          <cell r="PWS6"/>
          <cell r="PWT6"/>
          <cell r="PWU6"/>
          <cell r="PWV6"/>
          <cell r="PWW6"/>
          <cell r="PWX6"/>
          <cell r="PWY6"/>
          <cell r="PWZ6"/>
          <cell r="PXA6"/>
          <cell r="PXB6"/>
          <cell r="PXC6"/>
          <cell r="PXD6"/>
          <cell r="PXE6"/>
          <cell r="PXF6"/>
          <cell r="PXG6"/>
          <cell r="PXH6"/>
          <cell r="PXI6"/>
          <cell r="PXJ6"/>
          <cell r="PXK6"/>
          <cell r="PXL6"/>
          <cell r="PXM6"/>
          <cell r="PXN6"/>
          <cell r="PXO6"/>
          <cell r="PXP6"/>
          <cell r="PXQ6"/>
          <cell r="PXR6"/>
          <cell r="PXS6"/>
          <cell r="PXT6"/>
          <cell r="PXU6"/>
          <cell r="PXV6"/>
          <cell r="PXW6"/>
          <cell r="PXX6"/>
          <cell r="PXY6"/>
          <cell r="PXZ6"/>
          <cell r="PYA6"/>
          <cell r="PYB6"/>
          <cell r="PYC6"/>
          <cell r="PYD6"/>
          <cell r="PYE6"/>
          <cell r="PYF6"/>
          <cell r="PYG6"/>
          <cell r="PYH6"/>
          <cell r="PYI6"/>
          <cell r="PYJ6"/>
          <cell r="PYK6"/>
          <cell r="PYL6"/>
          <cell r="PYM6"/>
          <cell r="PYN6"/>
          <cell r="PYO6"/>
          <cell r="PYP6"/>
          <cell r="PYQ6"/>
          <cell r="PYR6"/>
          <cell r="PYS6"/>
          <cell r="PYT6"/>
          <cell r="PYU6"/>
          <cell r="PYV6"/>
          <cell r="PYW6"/>
          <cell r="PYX6"/>
          <cell r="PYY6"/>
          <cell r="PYZ6"/>
          <cell r="PZA6"/>
          <cell r="PZB6"/>
          <cell r="PZC6"/>
          <cell r="PZD6"/>
          <cell r="PZE6"/>
          <cell r="PZF6"/>
          <cell r="PZG6"/>
          <cell r="PZH6"/>
          <cell r="PZI6"/>
          <cell r="PZJ6"/>
          <cell r="PZK6"/>
          <cell r="PZL6"/>
          <cell r="PZM6"/>
          <cell r="PZN6"/>
          <cell r="PZO6"/>
          <cell r="PZP6"/>
          <cell r="PZQ6"/>
          <cell r="PZR6"/>
          <cell r="PZS6"/>
          <cell r="PZT6"/>
          <cell r="PZU6"/>
          <cell r="PZV6"/>
          <cell r="PZW6"/>
          <cell r="PZX6"/>
          <cell r="PZY6"/>
          <cell r="PZZ6"/>
          <cell r="QAA6"/>
          <cell r="QAB6"/>
          <cell r="QAC6"/>
          <cell r="QAD6"/>
          <cell r="QAE6"/>
          <cell r="QAF6"/>
          <cell r="QAG6"/>
          <cell r="QAH6"/>
          <cell r="QAI6"/>
          <cell r="QAJ6"/>
          <cell r="QAK6"/>
          <cell r="QAL6"/>
          <cell r="QAM6"/>
          <cell r="QAN6"/>
          <cell r="QAO6"/>
          <cell r="QAP6"/>
          <cell r="QAQ6"/>
          <cell r="QAR6"/>
          <cell r="QAS6"/>
          <cell r="QAT6"/>
          <cell r="QAU6"/>
          <cell r="QAV6"/>
          <cell r="QAW6"/>
          <cell r="QAX6"/>
          <cell r="QAY6"/>
          <cell r="QAZ6"/>
          <cell r="QBA6"/>
          <cell r="QBB6"/>
          <cell r="QBC6"/>
          <cell r="QBD6"/>
          <cell r="QBE6"/>
          <cell r="QBF6"/>
          <cell r="QBG6"/>
          <cell r="QBH6"/>
          <cell r="QBI6"/>
          <cell r="QBJ6"/>
          <cell r="QBK6"/>
          <cell r="QBL6"/>
          <cell r="QBM6"/>
          <cell r="QBN6"/>
          <cell r="QBO6"/>
          <cell r="QBP6"/>
          <cell r="QBQ6"/>
          <cell r="QBR6"/>
          <cell r="QBS6"/>
          <cell r="QBT6"/>
          <cell r="QBU6"/>
          <cell r="QBV6"/>
          <cell r="QBW6"/>
          <cell r="QBX6"/>
          <cell r="QBY6"/>
          <cell r="QBZ6"/>
          <cell r="QCA6"/>
          <cell r="QCB6"/>
          <cell r="QCC6"/>
          <cell r="QCD6"/>
          <cell r="QCE6"/>
          <cell r="QCF6"/>
          <cell r="QCG6"/>
          <cell r="QCH6"/>
          <cell r="QCI6"/>
          <cell r="QCJ6"/>
          <cell r="QCK6"/>
          <cell r="QCL6"/>
          <cell r="QCM6"/>
          <cell r="QCN6"/>
          <cell r="QCO6"/>
          <cell r="QCP6"/>
          <cell r="QCQ6"/>
          <cell r="QCR6"/>
          <cell r="QCS6"/>
          <cell r="QCT6"/>
          <cell r="QCU6"/>
          <cell r="QCV6"/>
          <cell r="QCW6"/>
          <cell r="QCX6"/>
          <cell r="QCY6"/>
          <cell r="QCZ6"/>
          <cell r="QDA6"/>
          <cell r="QDB6"/>
          <cell r="QDC6"/>
          <cell r="QDD6"/>
          <cell r="QDE6"/>
          <cell r="QDF6"/>
          <cell r="QDG6"/>
          <cell r="QDH6"/>
          <cell r="QDI6"/>
          <cell r="QDJ6"/>
          <cell r="QDK6"/>
          <cell r="QDL6"/>
          <cell r="QDM6"/>
          <cell r="QDN6"/>
          <cell r="QDO6"/>
          <cell r="QDP6"/>
          <cell r="QDQ6"/>
          <cell r="QDR6"/>
          <cell r="QDS6"/>
          <cell r="QDT6"/>
          <cell r="QDU6"/>
          <cell r="QDV6"/>
          <cell r="QDW6"/>
          <cell r="QDX6"/>
          <cell r="QDY6"/>
          <cell r="QDZ6"/>
          <cell r="QEA6"/>
          <cell r="QEB6"/>
          <cell r="QEC6"/>
          <cell r="QED6"/>
          <cell r="QEE6"/>
          <cell r="QEF6"/>
          <cell r="QEG6"/>
          <cell r="QEH6"/>
          <cell r="QEI6"/>
          <cell r="QEJ6"/>
          <cell r="QEK6"/>
          <cell r="QEL6"/>
          <cell r="QEM6"/>
          <cell r="QEN6"/>
          <cell r="QEO6"/>
          <cell r="QEP6"/>
          <cell r="QEQ6"/>
          <cell r="QER6"/>
          <cell r="QES6"/>
          <cell r="QET6"/>
          <cell r="QEU6"/>
          <cell r="QEV6"/>
          <cell r="QEW6"/>
          <cell r="QEX6"/>
          <cell r="QEY6"/>
          <cell r="QEZ6"/>
          <cell r="QFA6"/>
          <cell r="QFB6"/>
          <cell r="QFC6"/>
          <cell r="QFD6"/>
          <cell r="QFE6"/>
          <cell r="QFF6"/>
          <cell r="QFG6"/>
          <cell r="QFH6"/>
          <cell r="QFI6"/>
          <cell r="QFJ6"/>
          <cell r="QFK6"/>
          <cell r="QFL6"/>
          <cell r="QFM6"/>
          <cell r="QFN6"/>
          <cell r="QFO6"/>
          <cell r="QFP6"/>
          <cell r="QFQ6"/>
          <cell r="QFR6"/>
          <cell r="QFS6"/>
          <cell r="QFT6"/>
          <cell r="QFU6"/>
          <cell r="QFV6"/>
          <cell r="QFW6"/>
          <cell r="QFX6"/>
          <cell r="QFY6"/>
          <cell r="QFZ6"/>
          <cell r="QGA6"/>
          <cell r="QGB6"/>
          <cell r="QGC6"/>
          <cell r="QGD6"/>
          <cell r="QGE6"/>
          <cell r="QGF6"/>
          <cell r="QGG6"/>
          <cell r="QGH6"/>
          <cell r="QGI6"/>
          <cell r="QGJ6"/>
          <cell r="QGK6"/>
          <cell r="QGL6"/>
          <cell r="QGM6"/>
          <cell r="QGN6"/>
          <cell r="QGO6"/>
          <cell r="QGP6"/>
          <cell r="QGQ6"/>
          <cell r="QGR6"/>
          <cell r="QGS6"/>
          <cell r="QGT6"/>
          <cell r="QGU6"/>
          <cell r="QGV6"/>
          <cell r="QGW6"/>
          <cell r="QGX6"/>
          <cell r="QGY6"/>
          <cell r="QGZ6"/>
          <cell r="QHA6"/>
          <cell r="QHB6"/>
          <cell r="QHC6"/>
          <cell r="QHD6"/>
          <cell r="QHE6"/>
          <cell r="QHF6"/>
          <cell r="QHG6"/>
          <cell r="QHH6"/>
          <cell r="QHI6"/>
          <cell r="QHJ6"/>
          <cell r="QHK6"/>
          <cell r="QHL6"/>
          <cell r="QHM6"/>
          <cell r="QHN6"/>
          <cell r="QHO6"/>
          <cell r="QHP6"/>
          <cell r="QHQ6"/>
          <cell r="QHR6"/>
          <cell r="QHS6"/>
          <cell r="QHT6"/>
          <cell r="QHU6"/>
          <cell r="QHV6"/>
          <cell r="QHW6"/>
          <cell r="QHX6"/>
          <cell r="QHY6"/>
          <cell r="QHZ6"/>
          <cell r="QIA6"/>
          <cell r="QIB6"/>
          <cell r="QIC6"/>
          <cell r="QID6"/>
          <cell r="QIE6"/>
          <cell r="QIF6"/>
          <cell r="QIG6"/>
          <cell r="QIH6"/>
          <cell r="QII6"/>
          <cell r="QIJ6"/>
          <cell r="QIK6"/>
          <cell r="QIL6"/>
          <cell r="QIM6"/>
          <cell r="QIN6"/>
          <cell r="QIO6"/>
          <cell r="QIP6"/>
          <cell r="QIQ6"/>
          <cell r="QIR6"/>
          <cell r="QIS6"/>
          <cell r="QIT6"/>
          <cell r="QIU6"/>
          <cell r="QIV6"/>
          <cell r="QIW6"/>
          <cell r="QIX6"/>
          <cell r="QIY6"/>
          <cell r="QIZ6"/>
          <cell r="QJA6"/>
          <cell r="QJB6"/>
          <cell r="QJC6"/>
          <cell r="QJD6"/>
          <cell r="QJE6"/>
          <cell r="QJF6"/>
          <cell r="QJG6"/>
          <cell r="QJH6"/>
          <cell r="QJI6"/>
          <cell r="QJJ6"/>
          <cell r="QJK6"/>
          <cell r="QJL6"/>
          <cell r="QJM6"/>
          <cell r="QJN6"/>
          <cell r="QJO6"/>
          <cell r="QJP6"/>
          <cell r="QJQ6"/>
          <cell r="QJR6"/>
          <cell r="QJS6"/>
          <cell r="QJT6"/>
          <cell r="QJU6"/>
          <cell r="QJV6"/>
          <cell r="QJW6"/>
          <cell r="QJX6"/>
          <cell r="QJY6"/>
          <cell r="QJZ6"/>
          <cell r="QKA6"/>
          <cell r="QKB6"/>
          <cell r="QKC6"/>
          <cell r="QKD6"/>
          <cell r="QKE6"/>
          <cell r="QKF6"/>
          <cell r="QKG6"/>
          <cell r="QKH6"/>
          <cell r="QKI6"/>
          <cell r="QKJ6"/>
          <cell r="QKK6"/>
          <cell r="QKL6"/>
          <cell r="QKM6"/>
          <cell r="QKN6"/>
          <cell r="QKO6"/>
          <cell r="QKP6"/>
          <cell r="QKQ6"/>
          <cell r="QKR6"/>
          <cell r="QKS6"/>
          <cell r="QKT6"/>
          <cell r="QKU6"/>
          <cell r="QKV6"/>
          <cell r="QKW6"/>
          <cell r="QKX6"/>
          <cell r="QKY6"/>
          <cell r="QKZ6"/>
          <cell r="QLA6"/>
          <cell r="QLB6"/>
          <cell r="QLC6"/>
          <cell r="QLD6"/>
          <cell r="QLE6"/>
          <cell r="QLF6"/>
          <cell r="QLG6"/>
          <cell r="QLH6"/>
          <cell r="QLI6"/>
          <cell r="QLJ6"/>
          <cell r="QLK6"/>
          <cell r="QLL6"/>
          <cell r="QLM6"/>
          <cell r="QLN6"/>
          <cell r="QLO6"/>
          <cell r="QLP6"/>
          <cell r="QLQ6"/>
          <cell r="QLR6"/>
          <cell r="QLS6"/>
          <cell r="QLT6"/>
          <cell r="QLU6"/>
          <cell r="QLV6"/>
          <cell r="QLW6"/>
          <cell r="QLX6"/>
          <cell r="QLY6"/>
          <cell r="QLZ6"/>
          <cell r="QMA6"/>
          <cell r="QMB6"/>
          <cell r="QMC6"/>
          <cell r="QMD6"/>
          <cell r="QME6"/>
          <cell r="QMF6"/>
          <cell r="QMG6"/>
          <cell r="QMH6"/>
          <cell r="QMI6"/>
          <cell r="QMJ6"/>
          <cell r="QMK6"/>
          <cell r="QML6"/>
          <cell r="QMM6"/>
          <cell r="QMN6"/>
          <cell r="QMO6"/>
          <cell r="QMP6"/>
          <cell r="QMQ6"/>
          <cell r="QMR6"/>
          <cell r="QMS6"/>
          <cell r="QMT6"/>
          <cell r="QMU6"/>
          <cell r="QMV6"/>
          <cell r="QMW6"/>
          <cell r="QMX6"/>
          <cell r="QMY6"/>
          <cell r="QMZ6"/>
          <cell r="QNA6"/>
          <cell r="QNB6"/>
          <cell r="QNC6"/>
          <cell r="QND6"/>
          <cell r="QNE6"/>
          <cell r="QNF6"/>
          <cell r="QNG6"/>
          <cell r="QNH6"/>
          <cell r="QNI6"/>
          <cell r="QNJ6"/>
          <cell r="QNK6"/>
          <cell r="QNL6"/>
          <cell r="QNM6"/>
          <cell r="QNN6"/>
          <cell r="QNO6"/>
          <cell r="QNP6"/>
          <cell r="QNQ6"/>
          <cell r="QNR6"/>
          <cell r="QNS6"/>
          <cell r="QNT6"/>
          <cell r="QNU6"/>
          <cell r="QNV6"/>
          <cell r="QNW6"/>
          <cell r="QNX6"/>
          <cell r="QNY6"/>
          <cell r="QNZ6"/>
          <cell r="QOA6"/>
          <cell r="QOB6"/>
          <cell r="QOC6"/>
          <cell r="QOD6"/>
          <cell r="QOE6"/>
          <cell r="QOF6"/>
          <cell r="QOG6"/>
          <cell r="QOH6"/>
          <cell r="QOI6"/>
          <cell r="QOJ6"/>
          <cell r="QOK6"/>
          <cell r="QOL6"/>
          <cell r="QOM6"/>
          <cell r="QON6"/>
          <cell r="QOO6"/>
          <cell r="QOP6"/>
          <cell r="QOQ6"/>
          <cell r="QOR6"/>
          <cell r="QOS6"/>
          <cell r="QOT6"/>
          <cell r="QOU6"/>
          <cell r="QOV6"/>
          <cell r="QOW6"/>
          <cell r="QOX6"/>
          <cell r="QOY6"/>
          <cell r="QOZ6"/>
          <cell r="QPA6"/>
          <cell r="QPB6"/>
          <cell r="QPC6"/>
          <cell r="QPD6"/>
          <cell r="QPE6"/>
          <cell r="QPF6"/>
          <cell r="QPG6"/>
          <cell r="QPH6"/>
          <cell r="QPI6"/>
          <cell r="QPJ6"/>
          <cell r="QPK6"/>
          <cell r="QPL6"/>
          <cell r="QPM6"/>
          <cell r="QPN6"/>
          <cell r="QPO6"/>
          <cell r="QPP6"/>
          <cell r="QPQ6"/>
          <cell r="QPR6"/>
          <cell r="QPS6"/>
          <cell r="QPT6"/>
          <cell r="QPU6"/>
          <cell r="QPV6"/>
          <cell r="QPW6"/>
          <cell r="QPX6"/>
          <cell r="QPY6"/>
          <cell r="QPZ6"/>
          <cell r="QQA6"/>
          <cell r="QQB6"/>
          <cell r="QQC6"/>
          <cell r="QQD6"/>
          <cell r="QQE6"/>
          <cell r="QQF6"/>
          <cell r="QQG6"/>
          <cell r="QQH6"/>
          <cell r="QQI6"/>
          <cell r="QQJ6"/>
          <cell r="QQK6"/>
          <cell r="QQL6"/>
          <cell r="QQM6"/>
          <cell r="QQN6"/>
          <cell r="QQO6"/>
          <cell r="QQP6"/>
          <cell r="QQQ6"/>
          <cell r="QQR6"/>
          <cell r="QQS6"/>
          <cell r="QQT6"/>
          <cell r="QQU6"/>
          <cell r="QQV6"/>
          <cell r="QQW6"/>
          <cell r="QQX6"/>
          <cell r="QQY6"/>
          <cell r="QQZ6"/>
          <cell r="QRA6"/>
          <cell r="QRB6"/>
          <cell r="QRC6"/>
          <cell r="QRD6"/>
          <cell r="QRE6"/>
          <cell r="QRF6"/>
          <cell r="QRG6"/>
          <cell r="QRH6"/>
          <cell r="QRI6"/>
          <cell r="QRJ6"/>
          <cell r="QRK6"/>
          <cell r="QRL6"/>
          <cell r="QRM6"/>
          <cell r="QRN6"/>
          <cell r="QRO6"/>
          <cell r="QRP6"/>
          <cell r="QRQ6"/>
          <cell r="QRR6"/>
          <cell r="QRS6"/>
          <cell r="QRT6"/>
          <cell r="QRU6"/>
          <cell r="QRV6"/>
          <cell r="QRW6"/>
          <cell r="QRX6"/>
          <cell r="QRY6"/>
          <cell r="QRZ6"/>
          <cell r="QSA6"/>
          <cell r="QSB6"/>
          <cell r="QSC6"/>
          <cell r="QSD6"/>
          <cell r="QSE6"/>
          <cell r="QSF6"/>
          <cell r="QSG6"/>
          <cell r="QSH6"/>
          <cell r="QSI6"/>
          <cell r="QSJ6"/>
          <cell r="QSK6"/>
          <cell r="QSL6"/>
          <cell r="QSM6"/>
          <cell r="QSN6"/>
          <cell r="QSO6"/>
          <cell r="QSP6"/>
          <cell r="QSQ6"/>
          <cell r="QSR6"/>
          <cell r="QSS6"/>
          <cell r="QST6"/>
          <cell r="QSU6"/>
          <cell r="QSV6"/>
          <cell r="QSW6"/>
          <cell r="QSX6"/>
          <cell r="QSY6"/>
          <cell r="QSZ6"/>
          <cell r="QTA6"/>
          <cell r="QTB6"/>
          <cell r="QTC6"/>
          <cell r="QTD6"/>
          <cell r="QTE6"/>
          <cell r="QTF6"/>
          <cell r="QTG6"/>
          <cell r="QTH6"/>
          <cell r="QTI6"/>
          <cell r="QTJ6"/>
          <cell r="QTK6"/>
          <cell r="QTL6"/>
          <cell r="QTM6"/>
          <cell r="QTN6"/>
          <cell r="QTO6"/>
          <cell r="QTP6"/>
          <cell r="QTQ6"/>
          <cell r="QTR6"/>
          <cell r="QTS6"/>
          <cell r="QTT6"/>
          <cell r="QTU6"/>
          <cell r="QTV6"/>
          <cell r="QTW6"/>
          <cell r="QTX6"/>
          <cell r="QTY6"/>
          <cell r="QTZ6"/>
          <cell r="QUA6"/>
          <cell r="QUB6"/>
          <cell r="QUC6"/>
          <cell r="QUD6"/>
          <cell r="QUE6"/>
          <cell r="QUF6"/>
          <cell r="QUG6"/>
          <cell r="QUH6"/>
          <cell r="QUI6"/>
          <cell r="QUJ6"/>
          <cell r="QUK6"/>
          <cell r="QUL6"/>
          <cell r="QUM6"/>
          <cell r="QUN6"/>
          <cell r="QUO6"/>
          <cell r="QUP6"/>
          <cell r="QUQ6"/>
          <cell r="QUR6"/>
          <cell r="QUS6"/>
          <cell r="QUT6"/>
          <cell r="QUU6"/>
          <cell r="QUV6"/>
          <cell r="QUW6"/>
          <cell r="QUX6"/>
          <cell r="QUY6"/>
          <cell r="QUZ6"/>
          <cell r="QVA6"/>
          <cell r="QVB6"/>
          <cell r="QVC6"/>
          <cell r="QVD6"/>
          <cell r="QVE6"/>
          <cell r="QVF6"/>
          <cell r="QVG6"/>
          <cell r="QVH6"/>
          <cell r="QVI6"/>
          <cell r="QVJ6"/>
          <cell r="QVK6"/>
          <cell r="QVL6"/>
          <cell r="QVM6"/>
          <cell r="QVN6"/>
          <cell r="QVO6"/>
          <cell r="QVP6"/>
          <cell r="QVQ6"/>
          <cell r="QVR6"/>
          <cell r="QVS6"/>
          <cell r="QVT6"/>
          <cell r="QVU6"/>
          <cell r="QVV6"/>
          <cell r="QVW6"/>
          <cell r="QVX6"/>
          <cell r="QVY6"/>
          <cell r="QVZ6"/>
          <cell r="QWA6"/>
          <cell r="QWB6"/>
          <cell r="QWC6"/>
          <cell r="QWD6"/>
          <cell r="QWE6"/>
          <cell r="QWF6"/>
          <cell r="QWG6"/>
          <cell r="QWH6"/>
          <cell r="QWI6"/>
          <cell r="QWJ6"/>
          <cell r="QWK6"/>
          <cell r="QWL6"/>
          <cell r="QWM6"/>
          <cell r="QWN6"/>
          <cell r="QWO6"/>
          <cell r="QWP6"/>
          <cell r="QWQ6"/>
          <cell r="QWR6"/>
          <cell r="QWS6"/>
          <cell r="QWT6"/>
          <cell r="QWU6"/>
          <cell r="QWV6"/>
          <cell r="QWW6"/>
          <cell r="QWX6"/>
          <cell r="QWY6"/>
          <cell r="QWZ6"/>
          <cell r="QXA6"/>
          <cell r="QXB6"/>
          <cell r="QXC6"/>
          <cell r="QXD6"/>
          <cell r="QXE6"/>
          <cell r="QXF6"/>
          <cell r="QXG6"/>
          <cell r="QXH6"/>
          <cell r="QXI6"/>
          <cell r="QXJ6"/>
          <cell r="QXK6"/>
          <cell r="QXL6"/>
          <cell r="QXM6"/>
          <cell r="QXN6"/>
          <cell r="QXO6"/>
          <cell r="QXP6"/>
          <cell r="QXQ6"/>
          <cell r="QXR6"/>
          <cell r="QXS6"/>
          <cell r="QXT6"/>
          <cell r="QXU6"/>
          <cell r="QXV6"/>
          <cell r="QXW6"/>
          <cell r="QXX6"/>
          <cell r="QXY6"/>
          <cell r="QXZ6"/>
          <cell r="QYA6"/>
          <cell r="QYB6"/>
          <cell r="QYC6"/>
          <cell r="QYD6"/>
          <cell r="QYE6"/>
          <cell r="QYF6"/>
          <cell r="QYG6"/>
          <cell r="QYH6"/>
          <cell r="QYI6"/>
          <cell r="QYJ6"/>
          <cell r="QYK6"/>
          <cell r="QYL6"/>
          <cell r="QYM6"/>
          <cell r="QYN6"/>
          <cell r="QYO6"/>
          <cell r="QYP6"/>
          <cell r="QYQ6"/>
          <cell r="QYR6"/>
          <cell r="QYS6"/>
          <cell r="QYT6"/>
          <cell r="QYU6"/>
          <cell r="QYV6"/>
          <cell r="QYW6"/>
          <cell r="QYX6"/>
          <cell r="QYY6"/>
          <cell r="QYZ6"/>
          <cell r="QZA6"/>
          <cell r="QZB6"/>
          <cell r="QZC6"/>
          <cell r="QZD6"/>
          <cell r="QZE6"/>
          <cell r="QZF6"/>
          <cell r="QZG6"/>
          <cell r="QZH6"/>
          <cell r="QZI6"/>
          <cell r="QZJ6"/>
          <cell r="QZK6"/>
          <cell r="QZL6"/>
          <cell r="QZM6"/>
          <cell r="QZN6"/>
          <cell r="QZO6"/>
          <cell r="QZP6"/>
          <cell r="QZQ6"/>
          <cell r="QZR6"/>
          <cell r="QZS6"/>
          <cell r="QZT6"/>
          <cell r="QZU6"/>
          <cell r="QZV6"/>
          <cell r="QZW6"/>
          <cell r="QZX6"/>
          <cell r="QZY6"/>
          <cell r="QZZ6"/>
          <cell r="RAA6"/>
          <cell r="RAB6"/>
          <cell r="RAC6"/>
          <cell r="RAD6"/>
          <cell r="RAE6"/>
          <cell r="RAF6"/>
          <cell r="RAG6"/>
          <cell r="RAH6"/>
          <cell r="RAI6"/>
          <cell r="RAJ6"/>
          <cell r="RAK6"/>
          <cell r="RAL6"/>
          <cell r="RAM6"/>
          <cell r="RAN6"/>
          <cell r="RAO6"/>
          <cell r="RAP6"/>
          <cell r="RAQ6"/>
          <cell r="RAR6"/>
          <cell r="RAS6"/>
          <cell r="RAT6"/>
          <cell r="RAU6"/>
          <cell r="RAV6"/>
          <cell r="RAW6"/>
          <cell r="RAX6"/>
          <cell r="RAY6"/>
          <cell r="RAZ6"/>
          <cell r="RBA6"/>
          <cell r="RBB6"/>
          <cell r="RBC6"/>
          <cell r="RBD6"/>
          <cell r="RBE6"/>
          <cell r="RBF6"/>
          <cell r="RBG6"/>
          <cell r="RBH6"/>
          <cell r="RBI6"/>
          <cell r="RBJ6"/>
          <cell r="RBK6"/>
          <cell r="RBL6"/>
          <cell r="RBM6"/>
          <cell r="RBN6"/>
          <cell r="RBO6"/>
          <cell r="RBP6"/>
          <cell r="RBQ6"/>
          <cell r="RBR6"/>
          <cell r="RBS6"/>
          <cell r="RBT6"/>
          <cell r="RBU6"/>
          <cell r="RBV6"/>
          <cell r="RBW6"/>
          <cell r="RBX6"/>
          <cell r="RBY6"/>
          <cell r="RBZ6"/>
          <cell r="RCA6"/>
          <cell r="RCB6"/>
          <cell r="RCC6"/>
          <cell r="RCD6"/>
          <cell r="RCE6"/>
          <cell r="RCF6"/>
          <cell r="RCG6"/>
          <cell r="RCH6"/>
          <cell r="RCI6"/>
          <cell r="RCJ6"/>
          <cell r="RCK6"/>
          <cell r="RCL6"/>
          <cell r="RCM6"/>
          <cell r="RCN6"/>
          <cell r="RCO6"/>
          <cell r="RCP6"/>
          <cell r="RCQ6"/>
          <cell r="RCR6"/>
          <cell r="RCS6"/>
          <cell r="RCT6"/>
          <cell r="RCU6"/>
          <cell r="RCV6"/>
          <cell r="RCW6"/>
          <cell r="RCX6"/>
          <cell r="RCY6"/>
          <cell r="RCZ6"/>
          <cell r="RDA6"/>
          <cell r="RDB6"/>
          <cell r="RDC6"/>
          <cell r="RDD6"/>
          <cell r="RDE6"/>
          <cell r="RDF6"/>
          <cell r="RDG6"/>
          <cell r="RDH6"/>
          <cell r="RDI6"/>
          <cell r="RDJ6"/>
          <cell r="RDK6"/>
          <cell r="RDL6"/>
          <cell r="RDM6"/>
          <cell r="RDN6"/>
          <cell r="RDO6"/>
          <cell r="RDP6"/>
          <cell r="RDQ6"/>
          <cell r="RDR6"/>
          <cell r="RDS6"/>
          <cell r="RDT6"/>
          <cell r="RDU6"/>
          <cell r="RDV6"/>
          <cell r="RDW6"/>
          <cell r="RDX6"/>
          <cell r="RDY6"/>
          <cell r="RDZ6"/>
          <cell r="REA6"/>
          <cell r="REB6"/>
          <cell r="REC6"/>
          <cell r="RED6"/>
          <cell r="REE6"/>
          <cell r="REF6"/>
          <cell r="REG6"/>
          <cell r="REH6"/>
          <cell r="REI6"/>
          <cell r="REJ6"/>
          <cell r="REK6"/>
          <cell r="REL6"/>
          <cell r="REM6"/>
          <cell r="REN6"/>
          <cell r="REO6"/>
          <cell r="REP6"/>
          <cell r="REQ6"/>
          <cell r="RER6"/>
          <cell r="RES6"/>
          <cell r="RET6"/>
          <cell r="REU6"/>
          <cell r="REV6"/>
          <cell r="REW6"/>
          <cell r="REX6"/>
          <cell r="REY6"/>
          <cell r="REZ6"/>
          <cell r="RFA6"/>
          <cell r="RFB6"/>
          <cell r="RFC6"/>
          <cell r="RFD6"/>
          <cell r="RFE6"/>
          <cell r="RFF6"/>
          <cell r="RFG6"/>
          <cell r="RFH6"/>
          <cell r="RFI6"/>
          <cell r="RFJ6"/>
          <cell r="RFK6"/>
          <cell r="RFL6"/>
          <cell r="RFM6"/>
          <cell r="RFN6"/>
          <cell r="RFO6"/>
          <cell r="RFP6"/>
          <cell r="RFQ6"/>
          <cell r="RFR6"/>
          <cell r="RFS6"/>
          <cell r="RFT6"/>
          <cell r="RFU6"/>
          <cell r="RFV6"/>
          <cell r="RFW6"/>
          <cell r="RFX6"/>
          <cell r="RFY6"/>
          <cell r="RFZ6"/>
          <cell r="RGA6"/>
          <cell r="RGB6"/>
          <cell r="RGC6"/>
          <cell r="RGD6"/>
          <cell r="RGE6"/>
          <cell r="RGF6"/>
          <cell r="RGG6"/>
          <cell r="RGH6"/>
          <cell r="RGI6"/>
          <cell r="RGJ6"/>
          <cell r="RGK6"/>
          <cell r="RGL6"/>
          <cell r="RGM6"/>
          <cell r="RGN6"/>
          <cell r="RGO6"/>
          <cell r="RGP6"/>
          <cell r="RGQ6"/>
          <cell r="RGR6"/>
          <cell r="RGS6"/>
          <cell r="RGT6"/>
          <cell r="RGU6"/>
          <cell r="RGV6"/>
          <cell r="RGW6"/>
          <cell r="RGX6"/>
          <cell r="RGY6"/>
          <cell r="RGZ6"/>
          <cell r="RHA6"/>
          <cell r="RHB6"/>
          <cell r="RHC6"/>
          <cell r="RHD6"/>
          <cell r="RHE6"/>
          <cell r="RHF6"/>
          <cell r="RHG6"/>
          <cell r="RHH6"/>
          <cell r="RHI6"/>
          <cell r="RHJ6"/>
          <cell r="RHK6"/>
          <cell r="RHL6"/>
          <cell r="RHM6"/>
          <cell r="RHN6"/>
          <cell r="RHO6"/>
          <cell r="RHP6"/>
          <cell r="RHQ6"/>
          <cell r="RHR6"/>
          <cell r="RHS6"/>
          <cell r="RHT6"/>
          <cell r="RHU6"/>
          <cell r="RHV6"/>
          <cell r="RHW6"/>
          <cell r="RHX6"/>
          <cell r="RHY6"/>
          <cell r="RHZ6"/>
          <cell r="RIA6"/>
          <cell r="RIB6"/>
          <cell r="RIC6"/>
          <cell r="RID6"/>
          <cell r="RIE6"/>
          <cell r="RIF6"/>
          <cell r="RIG6"/>
          <cell r="RIH6"/>
          <cell r="RII6"/>
          <cell r="RIJ6"/>
          <cell r="RIK6"/>
          <cell r="RIL6"/>
          <cell r="RIM6"/>
          <cell r="RIN6"/>
          <cell r="RIO6"/>
          <cell r="RIP6"/>
          <cell r="RIQ6"/>
          <cell r="RIR6"/>
          <cell r="RIS6"/>
          <cell r="RIT6"/>
          <cell r="RIU6"/>
          <cell r="RIV6"/>
          <cell r="RIW6"/>
          <cell r="RIX6"/>
          <cell r="RIY6"/>
          <cell r="RIZ6"/>
          <cell r="RJA6"/>
          <cell r="RJB6"/>
          <cell r="RJC6"/>
          <cell r="RJD6"/>
          <cell r="RJE6"/>
          <cell r="RJF6"/>
          <cell r="RJG6"/>
          <cell r="RJH6"/>
          <cell r="RJI6"/>
          <cell r="RJJ6"/>
          <cell r="RJK6"/>
          <cell r="RJL6"/>
          <cell r="RJM6"/>
          <cell r="RJN6"/>
          <cell r="RJO6"/>
          <cell r="RJP6"/>
          <cell r="RJQ6"/>
          <cell r="RJR6"/>
          <cell r="RJS6"/>
          <cell r="RJT6"/>
          <cell r="RJU6"/>
          <cell r="RJV6"/>
          <cell r="RJW6"/>
          <cell r="RJX6"/>
          <cell r="RJY6"/>
          <cell r="RJZ6"/>
          <cell r="RKA6"/>
          <cell r="RKB6"/>
          <cell r="RKC6"/>
          <cell r="RKD6"/>
          <cell r="RKE6"/>
          <cell r="RKF6"/>
          <cell r="RKG6"/>
          <cell r="RKH6"/>
          <cell r="RKI6"/>
          <cell r="RKJ6"/>
          <cell r="RKK6"/>
          <cell r="RKL6"/>
          <cell r="RKM6"/>
          <cell r="RKN6"/>
          <cell r="RKO6"/>
          <cell r="RKP6"/>
          <cell r="RKQ6"/>
          <cell r="RKR6"/>
          <cell r="RKS6"/>
          <cell r="RKT6"/>
          <cell r="RKU6"/>
          <cell r="RKV6"/>
          <cell r="RKW6"/>
          <cell r="RKX6"/>
          <cell r="RKY6"/>
          <cell r="RKZ6"/>
          <cell r="RLA6"/>
          <cell r="RLB6"/>
          <cell r="RLC6"/>
          <cell r="RLD6"/>
          <cell r="RLE6"/>
          <cell r="RLF6"/>
          <cell r="RLG6"/>
          <cell r="RLH6"/>
          <cell r="RLI6"/>
          <cell r="RLJ6"/>
          <cell r="RLK6"/>
          <cell r="RLL6"/>
          <cell r="RLM6"/>
          <cell r="RLN6"/>
          <cell r="RLO6"/>
          <cell r="RLP6"/>
          <cell r="RLQ6"/>
          <cell r="RLR6"/>
          <cell r="RLS6"/>
          <cell r="RLT6"/>
          <cell r="RLU6"/>
          <cell r="RLV6"/>
          <cell r="RLW6"/>
          <cell r="RLX6"/>
          <cell r="RLY6"/>
          <cell r="RLZ6"/>
          <cell r="RMA6"/>
          <cell r="RMB6"/>
          <cell r="RMC6"/>
          <cell r="RMD6"/>
          <cell r="RME6"/>
          <cell r="RMF6"/>
          <cell r="RMG6"/>
          <cell r="RMH6"/>
          <cell r="RMI6"/>
          <cell r="RMJ6"/>
          <cell r="RMK6"/>
          <cell r="RML6"/>
          <cell r="RMM6"/>
          <cell r="RMN6"/>
          <cell r="RMO6"/>
          <cell r="RMP6"/>
          <cell r="RMQ6"/>
          <cell r="RMR6"/>
          <cell r="RMS6"/>
          <cell r="RMT6"/>
          <cell r="RMU6"/>
          <cell r="RMV6"/>
          <cell r="RMW6"/>
          <cell r="RMX6"/>
          <cell r="RMY6"/>
          <cell r="RMZ6"/>
          <cell r="RNA6"/>
          <cell r="RNB6"/>
          <cell r="RNC6"/>
          <cell r="RND6"/>
          <cell r="RNE6"/>
          <cell r="RNF6"/>
          <cell r="RNG6"/>
          <cell r="RNH6"/>
          <cell r="RNI6"/>
          <cell r="RNJ6"/>
          <cell r="RNK6"/>
          <cell r="RNL6"/>
          <cell r="RNM6"/>
          <cell r="RNN6"/>
          <cell r="RNO6"/>
          <cell r="RNP6"/>
          <cell r="RNQ6"/>
          <cell r="RNR6"/>
          <cell r="RNS6"/>
          <cell r="RNT6"/>
          <cell r="RNU6"/>
          <cell r="RNV6"/>
          <cell r="RNW6"/>
          <cell r="RNX6"/>
          <cell r="RNY6"/>
          <cell r="RNZ6"/>
          <cell r="ROA6"/>
          <cell r="ROB6"/>
          <cell r="ROC6"/>
          <cell r="ROD6"/>
          <cell r="ROE6"/>
          <cell r="ROF6"/>
          <cell r="ROG6"/>
          <cell r="ROH6"/>
          <cell r="ROI6"/>
          <cell r="ROJ6"/>
          <cell r="ROK6"/>
          <cell r="ROL6"/>
          <cell r="ROM6"/>
          <cell r="RON6"/>
          <cell r="ROO6"/>
          <cell r="ROP6"/>
          <cell r="ROQ6"/>
          <cell r="ROR6"/>
          <cell r="ROS6"/>
          <cell r="ROT6"/>
          <cell r="ROU6"/>
          <cell r="ROV6"/>
          <cell r="ROW6"/>
          <cell r="ROX6"/>
          <cell r="ROY6"/>
          <cell r="ROZ6"/>
          <cell r="RPA6"/>
          <cell r="RPB6"/>
          <cell r="RPC6"/>
          <cell r="RPD6"/>
          <cell r="RPE6"/>
          <cell r="RPF6"/>
          <cell r="RPG6"/>
          <cell r="RPH6"/>
          <cell r="RPI6"/>
          <cell r="RPJ6"/>
          <cell r="RPK6"/>
          <cell r="RPL6"/>
          <cell r="RPM6"/>
          <cell r="RPN6"/>
          <cell r="RPO6"/>
          <cell r="RPP6"/>
          <cell r="RPQ6"/>
          <cell r="RPR6"/>
          <cell r="RPS6"/>
          <cell r="RPT6"/>
          <cell r="RPU6"/>
          <cell r="RPV6"/>
          <cell r="RPW6"/>
          <cell r="RPX6"/>
          <cell r="RPY6"/>
          <cell r="RPZ6"/>
          <cell r="RQA6"/>
          <cell r="RQB6"/>
          <cell r="RQC6"/>
          <cell r="RQD6"/>
          <cell r="RQE6"/>
          <cell r="RQF6"/>
          <cell r="RQG6"/>
          <cell r="RQH6"/>
          <cell r="RQI6"/>
          <cell r="RQJ6"/>
          <cell r="RQK6"/>
          <cell r="RQL6"/>
          <cell r="RQM6"/>
          <cell r="RQN6"/>
          <cell r="RQO6"/>
          <cell r="RQP6"/>
          <cell r="RQQ6"/>
          <cell r="RQR6"/>
          <cell r="RQS6"/>
          <cell r="RQT6"/>
          <cell r="RQU6"/>
          <cell r="RQV6"/>
          <cell r="RQW6"/>
          <cell r="RQX6"/>
          <cell r="RQY6"/>
          <cell r="RQZ6"/>
          <cell r="RRA6"/>
          <cell r="RRB6"/>
          <cell r="RRC6"/>
          <cell r="RRD6"/>
          <cell r="RRE6"/>
          <cell r="RRF6"/>
          <cell r="RRG6"/>
          <cell r="RRH6"/>
          <cell r="RRI6"/>
          <cell r="RRJ6"/>
          <cell r="RRK6"/>
          <cell r="RRL6"/>
          <cell r="RRM6"/>
          <cell r="RRN6"/>
          <cell r="RRO6"/>
          <cell r="RRP6"/>
          <cell r="RRQ6"/>
          <cell r="RRR6"/>
          <cell r="RRS6"/>
          <cell r="RRT6"/>
          <cell r="RRU6"/>
          <cell r="RRV6"/>
          <cell r="RRW6"/>
          <cell r="RRX6"/>
          <cell r="RRY6"/>
          <cell r="RRZ6"/>
          <cell r="RSA6"/>
          <cell r="RSB6"/>
          <cell r="RSC6"/>
          <cell r="RSD6"/>
          <cell r="RSE6"/>
          <cell r="RSF6"/>
          <cell r="RSG6"/>
          <cell r="RSH6"/>
          <cell r="RSI6"/>
          <cell r="RSJ6"/>
          <cell r="RSK6"/>
          <cell r="RSL6"/>
          <cell r="RSM6"/>
          <cell r="RSN6"/>
          <cell r="RSO6"/>
          <cell r="RSP6"/>
          <cell r="RSQ6"/>
          <cell r="RSR6"/>
          <cell r="RSS6"/>
          <cell r="RST6"/>
          <cell r="RSU6"/>
          <cell r="RSV6"/>
          <cell r="RSW6"/>
          <cell r="RSX6"/>
          <cell r="RSY6"/>
          <cell r="RSZ6"/>
          <cell r="RTA6"/>
          <cell r="RTB6"/>
          <cell r="RTC6"/>
          <cell r="RTD6"/>
          <cell r="RTE6"/>
          <cell r="RTF6"/>
          <cell r="RTG6"/>
          <cell r="RTH6"/>
          <cell r="RTI6"/>
          <cell r="RTJ6"/>
          <cell r="RTK6"/>
          <cell r="RTL6"/>
          <cell r="RTM6"/>
          <cell r="RTN6"/>
          <cell r="RTO6"/>
          <cell r="RTP6"/>
          <cell r="RTQ6"/>
          <cell r="RTR6"/>
          <cell r="RTS6"/>
          <cell r="RTT6"/>
          <cell r="RTU6"/>
          <cell r="RTV6"/>
          <cell r="RTW6"/>
          <cell r="RTX6"/>
          <cell r="RTY6"/>
          <cell r="RTZ6"/>
          <cell r="RUA6"/>
          <cell r="RUB6"/>
          <cell r="RUC6"/>
          <cell r="RUD6"/>
          <cell r="RUE6"/>
          <cell r="RUF6"/>
          <cell r="RUG6"/>
          <cell r="RUH6"/>
          <cell r="RUI6"/>
          <cell r="RUJ6"/>
          <cell r="RUK6"/>
          <cell r="RUL6"/>
          <cell r="RUM6"/>
          <cell r="RUN6"/>
          <cell r="RUO6"/>
          <cell r="RUP6"/>
          <cell r="RUQ6"/>
          <cell r="RUR6"/>
          <cell r="RUS6"/>
          <cell r="RUT6"/>
          <cell r="RUU6"/>
          <cell r="RUV6"/>
          <cell r="RUW6"/>
          <cell r="RUX6"/>
          <cell r="RUY6"/>
          <cell r="RUZ6"/>
          <cell r="RVA6"/>
          <cell r="RVB6"/>
          <cell r="RVC6"/>
          <cell r="RVD6"/>
          <cell r="RVE6"/>
          <cell r="RVF6"/>
          <cell r="RVG6"/>
          <cell r="RVH6"/>
          <cell r="RVI6"/>
          <cell r="RVJ6"/>
          <cell r="RVK6"/>
          <cell r="RVL6"/>
          <cell r="RVM6"/>
          <cell r="RVN6"/>
          <cell r="RVO6"/>
          <cell r="RVP6"/>
          <cell r="RVQ6"/>
          <cell r="RVR6"/>
          <cell r="RVS6"/>
          <cell r="RVT6"/>
          <cell r="RVU6"/>
          <cell r="RVV6"/>
          <cell r="RVW6"/>
          <cell r="RVX6"/>
          <cell r="RVY6"/>
          <cell r="RVZ6"/>
          <cell r="RWA6"/>
          <cell r="RWB6"/>
          <cell r="RWC6"/>
          <cell r="RWD6"/>
          <cell r="RWE6"/>
          <cell r="RWF6"/>
          <cell r="RWG6"/>
          <cell r="RWH6"/>
          <cell r="RWI6"/>
          <cell r="RWJ6"/>
          <cell r="RWK6"/>
          <cell r="RWL6"/>
          <cell r="RWM6"/>
          <cell r="RWN6"/>
          <cell r="RWO6"/>
          <cell r="RWP6"/>
          <cell r="RWQ6"/>
          <cell r="RWR6"/>
          <cell r="RWS6"/>
          <cell r="RWT6"/>
          <cell r="RWU6"/>
          <cell r="RWV6"/>
          <cell r="RWW6"/>
          <cell r="RWX6"/>
          <cell r="RWY6"/>
          <cell r="RWZ6"/>
          <cell r="RXA6"/>
          <cell r="RXB6"/>
          <cell r="RXC6"/>
          <cell r="RXD6"/>
          <cell r="RXE6"/>
          <cell r="RXF6"/>
          <cell r="RXG6"/>
          <cell r="RXH6"/>
          <cell r="RXI6"/>
          <cell r="RXJ6"/>
          <cell r="RXK6"/>
          <cell r="RXL6"/>
          <cell r="RXM6"/>
          <cell r="RXN6"/>
          <cell r="RXO6"/>
          <cell r="RXP6"/>
          <cell r="RXQ6"/>
          <cell r="RXR6"/>
          <cell r="RXS6"/>
          <cell r="RXT6"/>
          <cell r="RXU6"/>
          <cell r="RXV6"/>
          <cell r="RXW6"/>
          <cell r="RXX6"/>
          <cell r="RXY6"/>
          <cell r="RXZ6"/>
          <cell r="RYA6"/>
          <cell r="RYB6"/>
          <cell r="RYC6"/>
          <cell r="RYD6"/>
          <cell r="RYE6"/>
          <cell r="RYF6"/>
          <cell r="RYG6"/>
          <cell r="RYH6"/>
          <cell r="RYI6"/>
          <cell r="RYJ6"/>
          <cell r="RYK6"/>
          <cell r="RYL6"/>
          <cell r="RYM6"/>
          <cell r="RYN6"/>
          <cell r="RYO6"/>
          <cell r="RYP6"/>
          <cell r="RYQ6"/>
          <cell r="RYR6"/>
          <cell r="RYS6"/>
          <cell r="RYT6"/>
          <cell r="RYU6"/>
          <cell r="RYV6"/>
          <cell r="RYW6"/>
          <cell r="RYX6"/>
          <cell r="RYY6"/>
          <cell r="RYZ6"/>
          <cell r="RZA6"/>
          <cell r="RZB6"/>
          <cell r="RZC6"/>
          <cell r="RZD6"/>
          <cell r="RZE6"/>
          <cell r="RZF6"/>
          <cell r="RZG6"/>
          <cell r="RZH6"/>
          <cell r="RZI6"/>
          <cell r="RZJ6"/>
          <cell r="RZK6"/>
          <cell r="RZL6"/>
          <cell r="RZM6"/>
          <cell r="RZN6"/>
          <cell r="RZO6"/>
          <cell r="RZP6"/>
          <cell r="RZQ6"/>
          <cell r="RZR6"/>
          <cell r="RZS6"/>
          <cell r="RZT6"/>
          <cell r="RZU6"/>
          <cell r="RZV6"/>
          <cell r="RZW6"/>
          <cell r="RZX6"/>
          <cell r="RZY6"/>
          <cell r="RZZ6"/>
          <cell r="SAA6"/>
          <cell r="SAB6"/>
          <cell r="SAC6"/>
          <cell r="SAD6"/>
          <cell r="SAE6"/>
          <cell r="SAF6"/>
          <cell r="SAG6"/>
          <cell r="SAH6"/>
          <cell r="SAI6"/>
          <cell r="SAJ6"/>
          <cell r="SAK6"/>
          <cell r="SAL6"/>
          <cell r="SAM6"/>
          <cell r="SAN6"/>
          <cell r="SAO6"/>
          <cell r="SAP6"/>
          <cell r="SAQ6"/>
          <cell r="SAR6"/>
          <cell r="SAS6"/>
          <cell r="SAT6"/>
          <cell r="SAU6"/>
          <cell r="SAV6"/>
          <cell r="SAW6"/>
          <cell r="SAX6"/>
          <cell r="SAY6"/>
          <cell r="SAZ6"/>
          <cell r="SBA6"/>
          <cell r="SBB6"/>
          <cell r="SBC6"/>
          <cell r="SBD6"/>
          <cell r="SBE6"/>
          <cell r="SBF6"/>
          <cell r="SBG6"/>
          <cell r="SBH6"/>
          <cell r="SBI6"/>
          <cell r="SBJ6"/>
          <cell r="SBK6"/>
          <cell r="SBL6"/>
          <cell r="SBM6"/>
          <cell r="SBN6"/>
          <cell r="SBO6"/>
          <cell r="SBP6"/>
          <cell r="SBQ6"/>
          <cell r="SBR6"/>
          <cell r="SBS6"/>
          <cell r="SBT6"/>
          <cell r="SBU6"/>
          <cell r="SBV6"/>
          <cell r="SBW6"/>
          <cell r="SBX6"/>
          <cell r="SBY6"/>
          <cell r="SBZ6"/>
          <cell r="SCA6"/>
          <cell r="SCB6"/>
          <cell r="SCC6"/>
          <cell r="SCD6"/>
          <cell r="SCE6"/>
          <cell r="SCF6"/>
          <cell r="SCG6"/>
          <cell r="SCH6"/>
          <cell r="SCI6"/>
          <cell r="SCJ6"/>
          <cell r="SCK6"/>
          <cell r="SCL6"/>
          <cell r="SCM6"/>
          <cell r="SCN6"/>
          <cell r="SCO6"/>
          <cell r="SCP6"/>
          <cell r="SCQ6"/>
          <cell r="SCR6"/>
          <cell r="SCS6"/>
          <cell r="SCT6"/>
          <cell r="SCU6"/>
          <cell r="SCV6"/>
          <cell r="SCW6"/>
          <cell r="SCX6"/>
          <cell r="SCY6"/>
          <cell r="SCZ6"/>
          <cell r="SDA6"/>
          <cell r="SDB6"/>
          <cell r="SDC6"/>
          <cell r="SDD6"/>
          <cell r="SDE6"/>
          <cell r="SDF6"/>
          <cell r="SDG6"/>
          <cell r="SDH6"/>
          <cell r="SDI6"/>
          <cell r="SDJ6"/>
          <cell r="SDK6"/>
          <cell r="SDL6"/>
          <cell r="SDM6"/>
          <cell r="SDN6"/>
          <cell r="SDO6"/>
          <cell r="SDP6"/>
          <cell r="SDQ6"/>
          <cell r="SDR6"/>
          <cell r="SDS6"/>
          <cell r="SDT6"/>
          <cell r="SDU6"/>
          <cell r="SDV6"/>
          <cell r="SDW6"/>
          <cell r="SDX6"/>
          <cell r="SDY6"/>
          <cell r="SDZ6"/>
          <cell r="SEA6"/>
          <cell r="SEB6"/>
          <cell r="SEC6"/>
          <cell r="SED6"/>
          <cell r="SEE6"/>
          <cell r="SEF6"/>
          <cell r="SEG6"/>
          <cell r="SEH6"/>
          <cell r="SEI6"/>
          <cell r="SEJ6"/>
          <cell r="SEK6"/>
          <cell r="SEL6"/>
          <cell r="SEM6"/>
          <cell r="SEN6"/>
          <cell r="SEO6"/>
          <cell r="SEP6"/>
          <cell r="SEQ6"/>
          <cell r="SER6"/>
          <cell r="SES6"/>
          <cell r="SET6"/>
          <cell r="SEU6"/>
          <cell r="SEV6"/>
          <cell r="SEW6"/>
          <cell r="SEX6"/>
          <cell r="SEY6"/>
          <cell r="SEZ6"/>
          <cell r="SFA6"/>
          <cell r="SFB6"/>
          <cell r="SFC6"/>
          <cell r="SFD6"/>
          <cell r="SFE6"/>
          <cell r="SFF6"/>
          <cell r="SFG6"/>
          <cell r="SFH6"/>
          <cell r="SFI6"/>
          <cell r="SFJ6"/>
          <cell r="SFK6"/>
          <cell r="SFL6"/>
          <cell r="SFM6"/>
          <cell r="SFN6"/>
          <cell r="SFO6"/>
          <cell r="SFP6"/>
          <cell r="SFQ6"/>
          <cell r="SFR6"/>
          <cell r="SFS6"/>
          <cell r="SFT6"/>
          <cell r="SFU6"/>
          <cell r="SFV6"/>
          <cell r="SFW6"/>
          <cell r="SFX6"/>
          <cell r="SFY6"/>
          <cell r="SFZ6"/>
          <cell r="SGA6"/>
          <cell r="SGB6"/>
          <cell r="SGC6"/>
          <cell r="SGD6"/>
          <cell r="SGE6"/>
          <cell r="SGF6"/>
          <cell r="SGG6"/>
          <cell r="SGH6"/>
          <cell r="SGI6"/>
          <cell r="SGJ6"/>
          <cell r="SGK6"/>
          <cell r="SGL6"/>
          <cell r="SGM6"/>
          <cell r="SGN6"/>
          <cell r="SGO6"/>
          <cell r="SGP6"/>
          <cell r="SGQ6"/>
          <cell r="SGR6"/>
          <cell r="SGS6"/>
          <cell r="SGT6"/>
          <cell r="SGU6"/>
          <cell r="SGV6"/>
          <cell r="SGW6"/>
          <cell r="SGX6"/>
          <cell r="SGY6"/>
          <cell r="SGZ6"/>
          <cell r="SHA6"/>
          <cell r="SHB6"/>
          <cell r="SHC6"/>
          <cell r="SHD6"/>
          <cell r="SHE6"/>
          <cell r="SHF6"/>
          <cell r="SHG6"/>
          <cell r="SHH6"/>
          <cell r="SHI6"/>
          <cell r="SHJ6"/>
          <cell r="SHK6"/>
          <cell r="SHL6"/>
          <cell r="SHM6"/>
          <cell r="SHN6"/>
          <cell r="SHO6"/>
          <cell r="SHP6"/>
          <cell r="SHQ6"/>
          <cell r="SHR6"/>
          <cell r="SHS6"/>
          <cell r="SHT6"/>
          <cell r="SHU6"/>
          <cell r="SHV6"/>
          <cell r="SHW6"/>
          <cell r="SHX6"/>
          <cell r="SHY6"/>
          <cell r="SHZ6"/>
          <cell r="SIA6"/>
          <cell r="SIB6"/>
          <cell r="SIC6"/>
          <cell r="SID6"/>
          <cell r="SIE6"/>
          <cell r="SIF6"/>
          <cell r="SIG6"/>
          <cell r="SIH6"/>
          <cell r="SII6"/>
          <cell r="SIJ6"/>
          <cell r="SIK6"/>
          <cell r="SIL6"/>
          <cell r="SIM6"/>
          <cell r="SIN6"/>
          <cell r="SIO6"/>
          <cell r="SIP6"/>
          <cell r="SIQ6"/>
          <cell r="SIR6"/>
          <cell r="SIS6"/>
          <cell r="SIT6"/>
          <cell r="SIU6"/>
          <cell r="SIV6"/>
          <cell r="SIW6"/>
          <cell r="SIX6"/>
          <cell r="SIY6"/>
          <cell r="SIZ6"/>
          <cell r="SJA6"/>
          <cell r="SJB6"/>
          <cell r="SJC6"/>
          <cell r="SJD6"/>
          <cell r="SJE6"/>
          <cell r="SJF6"/>
          <cell r="SJG6"/>
          <cell r="SJH6"/>
          <cell r="SJI6"/>
          <cell r="SJJ6"/>
          <cell r="SJK6"/>
          <cell r="SJL6"/>
          <cell r="SJM6"/>
          <cell r="SJN6"/>
          <cell r="SJO6"/>
          <cell r="SJP6"/>
          <cell r="SJQ6"/>
          <cell r="SJR6"/>
          <cell r="SJS6"/>
          <cell r="SJT6"/>
          <cell r="SJU6"/>
          <cell r="SJV6"/>
          <cell r="SJW6"/>
          <cell r="SJX6"/>
          <cell r="SJY6"/>
          <cell r="SJZ6"/>
          <cell r="SKA6"/>
          <cell r="SKB6"/>
          <cell r="SKC6"/>
          <cell r="SKD6"/>
          <cell r="SKE6"/>
          <cell r="SKF6"/>
          <cell r="SKG6"/>
          <cell r="SKH6"/>
          <cell r="SKI6"/>
          <cell r="SKJ6"/>
          <cell r="SKK6"/>
          <cell r="SKL6"/>
          <cell r="SKM6"/>
          <cell r="SKN6"/>
          <cell r="SKO6"/>
          <cell r="SKP6"/>
          <cell r="SKQ6"/>
          <cell r="SKR6"/>
          <cell r="SKS6"/>
          <cell r="SKT6"/>
          <cell r="SKU6"/>
          <cell r="SKV6"/>
          <cell r="SKW6"/>
          <cell r="SKX6"/>
          <cell r="SKY6"/>
          <cell r="SKZ6"/>
          <cell r="SLA6"/>
          <cell r="SLB6"/>
          <cell r="SLC6"/>
          <cell r="SLD6"/>
          <cell r="SLE6"/>
          <cell r="SLF6"/>
          <cell r="SLG6"/>
          <cell r="SLH6"/>
          <cell r="SLI6"/>
          <cell r="SLJ6"/>
          <cell r="SLK6"/>
          <cell r="SLL6"/>
          <cell r="SLM6"/>
          <cell r="SLN6"/>
          <cell r="SLO6"/>
          <cell r="SLP6"/>
          <cell r="SLQ6"/>
          <cell r="SLR6"/>
          <cell r="SLS6"/>
          <cell r="SLT6"/>
          <cell r="SLU6"/>
          <cell r="SLV6"/>
          <cell r="SLW6"/>
          <cell r="SLX6"/>
          <cell r="SLY6"/>
          <cell r="SLZ6"/>
          <cell r="SMA6"/>
          <cell r="SMB6"/>
          <cell r="SMC6"/>
          <cell r="SMD6"/>
          <cell r="SME6"/>
          <cell r="SMF6"/>
          <cell r="SMG6"/>
          <cell r="SMH6"/>
          <cell r="SMI6"/>
          <cell r="SMJ6"/>
          <cell r="SMK6"/>
          <cell r="SML6"/>
          <cell r="SMM6"/>
          <cell r="SMN6"/>
          <cell r="SMO6"/>
          <cell r="SMP6"/>
          <cell r="SMQ6"/>
          <cell r="SMR6"/>
          <cell r="SMS6"/>
          <cell r="SMT6"/>
          <cell r="SMU6"/>
          <cell r="SMV6"/>
          <cell r="SMW6"/>
          <cell r="SMX6"/>
          <cell r="SMY6"/>
          <cell r="SMZ6"/>
          <cell r="SNA6"/>
          <cell r="SNB6"/>
          <cell r="SNC6"/>
          <cell r="SND6"/>
          <cell r="SNE6"/>
          <cell r="SNF6"/>
          <cell r="SNG6"/>
          <cell r="SNH6"/>
          <cell r="SNI6"/>
          <cell r="SNJ6"/>
          <cell r="SNK6"/>
          <cell r="SNL6"/>
          <cell r="SNM6"/>
          <cell r="SNN6"/>
          <cell r="SNO6"/>
          <cell r="SNP6"/>
          <cell r="SNQ6"/>
          <cell r="SNR6"/>
          <cell r="SNS6"/>
          <cell r="SNT6"/>
          <cell r="SNU6"/>
          <cell r="SNV6"/>
          <cell r="SNW6"/>
          <cell r="SNX6"/>
          <cell r="SNY6"/>
          <cell r="SNZ6"/>
          <cell r="SOA6"/>
          <cell r="SOB6"/>
          <cell r="SOC6"/>
          <cell r="SOD6"/>
          <cell r="SOE6"/>
          <cell r="SOF6"/>
          <cell r="SOG6"/>
          <cell r="SOH6"/>
          <cell r="SOI6"/>
          <cell r="SOJ6"/>
          <cell r="SOK6"/>
          <cell r="SOL6"/>
          <cell r="SOM6"/>
          <cell r="SON6"/>
          <cell r="SOO6"/>
          <cell r="SOP6"/>
          <cell r="SOQ6"/>
          <cell r="SOR6"/>
          <cell r="SOS6"/>
          <cell r="SOT6"/>
          <cell r="SOU6"/>
          <cell r="SOV6"/>
          <cell r="SOW6"/>
          <cell r="SOX6"/>
          <cell r="SOY6"/>
          <cell r="SOZ6"/>
          <cell r="SPA6"/>
          <cell r="SPB6"/>
          <cell r="SPC6"/>
          <cell r="SPD6"/>
          <cell r="SPE6"/>
          <cell r="SPF6"/>
          <cell r="SPG6"/>
          <cell r="SPH6"/>
          <cell r="SPI6"/>
          <cell r="SPJ6"/>
          <cell r="SPK6"/>
          <cell r="SPL6"/>
          <cell r="SPM6"/>
          <cell r="SPN6"/>
          <cell r="SPO6"/>
          <cell r="SPP6"/>
          <cell r="SPQ6"/>
          <cell r="SPR6"/>
          <cell r="SPS6"/>
          <cell r="SPT6"/>
          <cell r="SPU6"/>
          <cell r="SPV6"/>
          <cell r="SPW6"/>
          <cell r="SPX6"/>
          <cell r="SPY6"/>
          <cell r="SPZ6"/>
          <cell r="SQA6"/>
          <cell r="SQB6"/>
          <cell r="SQC6"/>
          <cell r="SQD6"/>
          <cell r="SQE6"/>
          <cell r="SQF6"/>
          <cell r="SQG6"/>
          <cell r="SQH6"/>
          <cell r="SQI6"/>
          <cell r="SQJ6"/>
          <cell r="SQK6"/>
          <cell r="SQL6"/>
          <cell r="SQM6"/>
          <cell r="SQN6"/>
          <cell r="SQO6"/>
          <cell r="SQP6"/>
          <cell r="SQQ6"/>
          <cell r="SQR6"/>
          <cell r="SQS6"/>
          <cell r="SQT6"/>
          <cell r="SQU6"/>
          <cell r="SQV6"/>
          <cell r="SQW6"/>
          <cell r="SQX6"/>
          <cell r="SQY6"/>
          <cell r="SQZ6"/>
          <cell r="SRA6"/>
          <cell r="SRB6"/>
          <cell r="SRC6"/>
          <cell r="SRD6"/>
          <cell r="SRE6"/>
          <cell r="SRF6"/>
          <cell r="SRG6"/>
          <cell r="SRH6"/>
          <cell r="SRI6"/>
          <cell r="SRJ6"/>
          <cell r="SRK6"/>
          <cell r="SRL6"/>
          <cell r="SRM6"/>
          <cell r="SRN6"/>
          <cell r="SRO6"/>
          <cell r="SRP6"/>
          <cell r="SRQ6"/>
          <cell r="SRR6"/>
          <cell r="SRS6"/>
          <cell r="SRT6"/>
          <cell r="SRU6"/>
          <cell r="SRV6"/>
          <cell r="SRW6"/>
          <cell r="SRX6"/>
          <cell r="SRY6"/>
          <cell r="SRZ6"/>
          <cell r="SSA6"/>
          <cell r="SSB6"/>
          <cell r="SSC6"/>
          <cell r="SSD6"/>
          <cell r="SSE6"/>
          <cell r="SSF6"/>
          <cell r="SSG6"/>
          <cell r="SSH6"/>
          <cell r="SSI6"/>
          <cell r="SSJ6"/>
          <cell r="SSK6"/>
          <cell r="SSL6"/>
          <cell r="SSM6"/>
          <cell r="SSN6"/>
          <cell r="SSO6"/>
          <cell r="SSP6"/>
          <cell r="SSQ6"/>
          <cell r="SSR6"/>
          <cell r="SSS6"/>
          <cell r="SST6"/>
          <cell r="SSU6"/>
          <cell r="SSV6"/>
          <cell r="SSW6"/>
          <cell r="SSX6"/>
          <cell r="SSY6"/>
          <cell r="SSZ6"/>
          <cell r="STA6"/>
          <cell r="STB6"/>
          <cell r="STC6"/>
          <cell r="STD6"/>
          <cell r="STE6"/>
          <cell r="STF6"/>
          <cell r="STG6"/>
          <cell r="STH6"/>
          <cell r="STI6"/>
          <cell r="STJ6"/>
          <cell r="STK6"/>
          <cell r="STL6"/>
          <cell r="STM6"/>
          <cell r="STN6"/>
          <cell r="STO6"/>
          <cell r="STP6"/>
          <cell r="STQ6"/>
          <cell r="STR6"/>
          <cell r="STS6"/>
          <cell r="STT6"/>
          <cell r="STU6"/>
          <cell r="STV6"/>
          <cell r="STW6"/>
          <cell r="STX6"/>
          <cell r="STY6"/>
          <cell r="STZ6"/>
          <cell r="SUA6"/>
          <cell r="SUB6"/>
          <cell r="SUC6"/>
          <cell r="SUD6"/>
          <cell r="SUE6"/>
          <cell r="SUF6"/>
          <cell r="SUG6"/>
          <cell r="SUH6"/>
          <cell r="SUI6"/>
          <cell r="SUJ6"/>
          <cell r="SUK6"/>
          <cell r="SUL6"/>
          <cell r="SUM6"/>
          <cell r="SUN6"/>
          <cell r="SUO6"/>
          <cell r="SUP6"/>
          <cell r="SUQ6"/>
          <cell r="SUR6"/>
          <cell r="SUS6"/>
          <cell r="SUT6"/>
          <cell r="SUU6"/>
          <cell r="SUV6"/>
          <cell r="SUW6"/>
          <cell r="SUX6"/>
          <cell r="SUY6"/>
          <cell r="SUZ6"/>
          <cell r="SVA6"/>
          <cell r="SVB6"/>
          <cell r="SVC6"/>
          <cell r="SVD6"/>
          <cell r="SVE6"/>
          <cell r="SVF6"/>
          <cell r="SVG6"/>
          <cell r="SVH6"/>
          <cell r="SVI6"/>
          <cell r="SVJ6"/>
          <cell r="SVK6"/>
          <cell r="SVL6"/>
          <cell r="SVM6"/>
          <cell r="SVN6"/>
          <cell r="SVO6"/>
          <cell r="SVP6"/>
          <cell r="SVQ6"/>
          <cell r="SVR6"/>
          <cell r="SVS6"/>
          <cell r="SVT6"/>
          <cell r="SVU6"/>
          <cell r="SVV6"/>
          <cell r="SVW6"/>
          <cell r="SVX6"/>
          <cell r="SVY6"/>
          <cell r="SVZ6"/>
          <cell r="SWA6"/>
          <cell r="SWB6"/>
          <cell r="SWC6"/>
          <cell r="SWD6"/>
          <cell r="SWE6"/>
          <cell r="SWF6"/>
          <cell r="SWG6"/>
          <cell r="SWH6"/>
          <cell r="SWI6"/>
          <cell r="SWJ6"/>
          <cell r="SWK6"/>
          <cell r="SWL6"/>
          <cell r="SWM6"/>
          <cell r="SWN6"/>
          <cell r="SWO6"/>
          <cell r="SWP6"/>
          <cell r="SWQ6"/>
          <cell r="SWR6"/>
          <cell r="SWS6"/>
          <cell r="SWT6"/>
          <cell r="SWU6"/>
          <cell r="SWV6"/>
          <cell r="SWW6"/>
          <cell r="SWX6"/>
          <cell r="SWY6"/>
          <cell r="SWZ6"/>
          <cell r="SXA6"/>
          <cell r="SXB6"/>
          <cell r="SXC6"/>
          <cell r="SXD6"/>
          <cell r="SXE6"/>
          <cell r="SXF6"/>
          <cell r="SXG6"/>
          <cell r="SXH6"/>
          <cell r="SXI6"/>
          <cell r="SXJ6"/>
          <cell r="SXK6"/>
          <cell r="SXL6"/>
          <cell r="SXM6"/>
          <cell r="SXN6"/>
          <cell r="SXO6"/>
          <cell r="SXP6"/>
          <cell r="SXQ6"/>
          <cell r="SXR6"/>
          <cell r="SXS6"/>
          <cell r="SXT6"/>
          <cell r="SXU6"/>
          <cell r="SXV6"/>
          <cell r="SXW6"/>
          <cell r="SXX6"/>
          <cell r="SXY6"/>
          <cell r="SXZ6"/>
          <cell r="SYA6"/>
          <cell r="SYB6"/>
          <cell r="SYC6"/>
          <cell r="SYD6"/>
          <cell r="SYE6"/>
          <cell r="SYF6"/>
          <cell r="SYG6"/>
          <cell r="SYH6"/>
          <cell r="SYI6"/>
          <cell r="SYJ6"/>
          <cell r="SYK6"/>
          <cell r="SYL6"/>
          <cell r="SYM6"/>
          <cell r="SYN6"/>
          <cell r="SYO6"/>
          <cell r="SYP6"/>
          <cell r="SYQ6"/>
          <cell r="SYR6"/>
          <cell r="SYS6"/>
          <cell r="SYT6"/>
          <cell r="SYU6"/>
          <cell r="SYV6"/>
          <cell r="SYW6"/>
          <cell r="SYX6"/>
          <cell r="SYY6"/>
          <cell r="SYZ6"/>
          <cell r="SZA6"/>
          <cell r="SZB6"/>
          <cell r="SZC6"/>
          <cell r="SZD6"/>
          <cell r="SZE6"/>
          <cell r="SZF6"/>
          <cell r="SZG6"/>
          <cell r="SZH6"/>
          <cell r="SZI6"/>
          <cell r="SZJ6"/>
          <cell r="SZK6"/>
          <cell r="SZL6"/>
          <cell r="SZM6"/>
          <cell r="SZN6"/>
          <cell r="SZO6"/>
          <cell r="SZP6"/>
          <cell r="SZQ6"/>
          <cell r="SZR6"/>
          <cell r="SZS6"/>
          <cell r="SZT6"/>
          <cell r="SZU6"/>
          <cell r="SZV6"/>
          <cell r="SZW6"/>
          <cell r="SZX6"/>
          <cell r="SZY6"/>
          <cell r="SZZ6"/>
          <cell r="TAA6"/>
          <cell r="TAB6"/>
          <cell r="TAC6"/>
          <cell r="TAD6"/>
          <cell r="TAE6"/>
          <cell r="TAF6"/>
          <cell r="TAG6"/>
          <cell r="TAH6"/>
          <cell r="TAI6"/>
          <cell r="TAJ6"/>
          <cell r="TAK6"/>
          <cell r="TAL6"/>
          <cell r="TAM6"/>
          <cell r="TAN6"/>
          <cell r="TAO6"/>
          <cell r="TAP6"/>
          <cell r="TAQ6"/>
          <cell r="TAR6"/>
          <cell r="TAS6"/>
          <cell r="TAT6"/>
          <cell r="TAU6"/>
          <cell r="TAV6"/>
          <cell r="TAW6"/>
          <cell r="TAX6"/>
          <cell r="TAY6"/>
          <cell r="TAZ6"/>
          <cell r="TBA6"/>
          <cell r="TBB6"/>
          <cell r="TBC6"/>
          <cell r="TBD6"/>
          <cell r="TBE6"/>
          <cell r="TBF6"/>
          <cell r="TBG6"/>
          <cell r="TBH6"/>
          <cell r="TBI6"/>
          <cell r="TBJ6"/>
          <cell r="TBK6"/>
          <cell r="TBL6"/>
          <cell r="TBM6"/>
          <cell r="TBN6"/>
          <cell r="TBO6"/>
          <cell r="TBP6"/>
          <cell r="TBQ6"/>
          <cell r="TBR6"/>
          <cell r="TBS6"/>
          <cell r="TBT6"/>
          <cell r="TBU6"/>
          <cell r="TBV6"/>
          <cell r="TBW6"/>
          <cell r="TBX6"/>
          <cell r="TBY6"/>
          <cell r="TBZ6"/>
          <cell r="TCA6"/>
          <cell r="TCB6"/>
          <cell r="TCC6"/>
          <cell r="TCD6"/>
          <cell r="TCE6"/>
          <cell r="TCF6"/>
          <cell r="TCG6"/>
          <cell r="TCH6"/>
          <cell r="TCI6"/>
          <cell r="TCJ6"/>
          <cell r="TCK6"/>
          <cell r="TCL6"/>
          <cell r="TCM6"/>
          <cell r="TCN6"/>
          <cell r="TCO6"/>
          <cell r="TCP6"/>
          <cell r="TCQ6"/>
          <cell r="TCR6"/>
          <cell r="TCS6"/>
          <cell r="TCT6"/>
          <cell r="TCU6"/>
          <cell r="TCV6"/>
          <cell r="TCW6"/>
          <cell r="TCX6"/>
          <cell r="TCY6"/>
          <cell r="TCZ6"/>
          <cell r="TDA6"/>
          <cell r="TDB6"/>
          <cell r="TDC6"/>
          <cell r="TDD6"/>
          <cell r="TDE6"/>
          <cell r="TDF6"/>
          <cell r="TDG6"/>
          <cell r="TDH6"/>
          <cell r="TDI6"/>
          <cell r="TDJ6"/>
          <cell r="TDK6"/>
          <cell r="TDL6"/>
          <cell r="TDM6"/>
          <cell r="TDN6"/>
          <cell r="TDO6"/>
          <cell r="TDP6"/>
          <cell r="TDQ6"/>
          <cell r="TDR6"/>
          <cell r="TDS6"/>
          <cell r="TDT6"/>
          <cell r="TDU6"/>
          <cell r="TDV6"/>
          <cell r="TDW6"/>
          <cell r="TDX6"/>
          <cell r="TDY6"/>
          <cell r="TDZ6"/>
          <cell r="TEA6"/>
          <cell r="TEB6"/>
          <cell r="TEC6"/>
          <cell r="TED6"/>
          <cell r="TEE6"/>
          <cell r="TEF6"/>
          <cell r="TEG6"/>
          <cell r="TEH6"/>
          <cell r="TEI6"/>
          <cell r="TEJ6"/>
          <cell r="TEK6"/>
          <cell r="TEL6"/>
          <cell r="TEM6"/>
          <cell r="TEN6"/>
          <cell r="TEO6"/>
          <cell r="TEP6"/>
          <cell r="TEQ6"/>
          <cell r="TER6"/>
          <cell r="TES6"/>
          <cell r="TET6"/>
          <cell r="TEU6"/>
          <cell r="TEV6"/>
          <cell r="TEW6"/>
          <cell r="TEX6"/>
          <cell r="TEY6"/>
          <cell r="TEZ6"/>
          <cell r="TFA6"/>
          <cell r="TFB6"/>
          <cell r="TFC6"/>
          <cell r="TFD6"/>
          <cell r="TFE6"/>
          <cell r="TFF6"/>
          <cell r="TFG6"/>
          <cell r="TFH6"/>
          <cell r="TFI6"/>
          <cell r="TFJ6"/>
          <cell r="TFK6"/>
          <cell r="TFL6"/>
          <cell r="TFM6"/>
          <cell r="TFN6"/>
          <cell r="TFO6"/>
          <cell r="TFP6"/>
          <cell r="TFQ6"/>
          <cell r="TFR6"/>
          <cell r="TFS6"/>
          <cell r="TFT6"/>
          <cell r="TFU6"/>
          <cell r="TFV6"/>
          <cell r="TFW6"/>
          <cell r="TFX6"/>
          <cell r="TFY6"/>
          <cell r="TFZ6"/>
          <cell r="TGA6"/>
          <cell r="TGB6"/>
          <cell r="TGC6"/>
          <cell r="TGD6"/>
          <cell r="TGE6"/>
          <cell r="TGF6"/>
          <cell r="TGG6"/>
          <cell r="TGH6"/>
          <cell r="TGI6"/>
          <cell r="TGJ6"/>
          <cell r="TGK6"/>
          <cell r="TGL6"/>
          <cell r="TGM6"/>
          <cell r="TGN6"/>
          <cell r="TGO6"/>
          <cell r="TGP6"/>
          <cell r="TGQ6"/>
          <cell r="TGR6"/>
          <cell r="TGS6"/>
          <cell r="TGT6"/>
          <cell r="TGU6"/>
          <cell r="TGV6"/>
          <cell r="TGW6"/>
          <cell r="TGX6"/>
          <cell r="TGY6"/>
          <cell r="TGZ6"/>
          <cell r="THA6"/>
          <cell r="THB6"/>
          <cell r="THC6"/>
          <cell r="THD6"/>
          <cell r="THE6"/>
          <cell r="THF6"/>
          <cell r="THG6"/>
          <cell r="THH6"/>
          <cell r="THI6"/>
          <cell r="THJ6"/>
          <cell r="THK6"/>
          <cell r="THL6"/>
          <cell r="THM6"/>
          <cell r="THN6"/>
          <cell r="THO6"/>
          <cell r="THP6"/>
          <cell r="THQ6"/>
          <cell r="THR6"/>
          <cell r="THS6"/>
          <cell r="THT6"/>
          <cell r="THU6"/>
          <cell r="THV6"/>
          <cell r="THW6"/>
          <cell r="THX6"/>
          <cell r="THY6"/>
          <cell r="THZ6"/>
          <cell r="TIA6"/>
          <cell r="TIB6"/>
          <cell r="TIC6"/>
          <cell r="TID6"/>
          <cell r="TIE6"/>
          <cell r="TIF6"/>
          <cell r="TIG6"/>
          <cell r="TIH6"/>
          <cell r="TII6"/>
          <cell r="TIJ6"/>
          <cell r="TIK6"/>
          <cell r="TIL6"/>
          <cell r="TIM6"/>
          <cell r="TIN6"/>
          <cell r="TIO6"/>
          <cell r="TIP6"/>
          <cell r="TIQ6"/>
          <cell r="TIR6"/>
          <cell r="TIS6"/>
          <cell r="TIT6"/>
          <cell r="TIU6"/>
          <cell r="TIV6"/>
          <cell r="TIW6"/>
          <cell r="TIX6"/>
          <cell r="TIY6"/>
          <cell r="TIZ6"/>
          <cell r="TJA6"/>
          <cell r="TJB6"/>
          <cell r="TJC6"/>
          <cell r="TJD6"/>
          <cell r="TJE6"/>
          <cell r="TJF6"/>
          <cell r="TJG6"/>
          <cell r="TJH6"/>
          <cell r="TJI6"/>
          <cell r="TJJ6"/>
          <cell r="TJK6"/>
          <cell r="TJL6"/>
          <cell r="TJM6"/>
          <cell r="TJN6"/>
          <cell r="TJO6"/>
          <cell r="TJP6"/>
          <cell r="TJQ6"/>
          <cell r="TJR6"/>
          <cell r="TJS6"/>
          <cell r="TJT6"/>
          <cell r="TJU6"/>
          <cell r="TJV6"/>
          <cell r="TJW6"/>
          <cell r="TJX6"/>
          <cell r="TJY6"/>
          <cell r="TJZ6"/>
          <cell r="TKA6"/>
          <cell r="TKB6"/>
          <cell r="TKC6"/>
          <cell r="TKD6"/>
          <cell r="TKE6"/>
          <cell r="TKF6"/>
          <cell r="TKG6"/>
          <cell r="TKH6"/>
          <cell r="TKI6"/>
          <cell r="TKJ6"/>
          <cell r="TKK6"/>
          <cell r="TKL6"/>
          <cell r="TKM6"/>
          <cell r="TKN6"/>
          <cell r="TKO6"/>
          <cell r="TKP6"/>
          <cell r="TKQ6"/>
          <cell r="TKR6"/>
          <cell r="TKS6"/>
          <cell r="TKT6"/>
          <cell r="TKU6"/>
          <cell r="TKV6"/>
          <cell r="TKW6"/>
          <cell r="TKX6"/>
          <cell r="TKY6"/>
          <cell r="TKZ6"/>
          <cell r="TLA6"/>
          <cell r="TLB6"/>
          <cell r="TLC6"/>
          <cell r="TLD6"/>
          <cell r="TLE6"/>
          <cell r="TLF6"/>
          <cell r="TLG6"/>
          <cell r="TLH6"/>
          <cell r="TLI6"/>
          <cell r="TLJ6"/>
          <cell r="TLK6"/>
          <cell r="TLL6"/>
          <cell r="TLM6"/>
          <cell r="TLN6"/>
          <cell r="TLO6"/>
          <cell r="TLP6"/>
          <cell r="TLQ6"/>
          <cell r="TLR6"/>
          <cell r="TLS6"/>
          <cell r="TLT6"/>
          <cell r="TLU6"/>
          <cell r="TLV6"/>
          <cell r="TLW6"/>
          <cell r="TLX6"/>
          <cell r="TLY6"/>
          <cell r="TLZ6"/>
          <cell r="TMA6"/>
          <cell r="TMB6"/>
          <cell r="TMC6"/>
          <cell r="TMD6"/>
          <cell r="TME6"/>
          <cell r="TMF6"/>
          <cell r="TMG6"/>
          <cell r="TMH6"/>
          <cell r="TMI6"/>
          <cell r="TMJ6"/>
          <cell r="TMK6"/>
          <cell r="TML6"/>
          <cell r="TMM6"/>
          <cell r="TMN6"/>
          <cell r="TMO6"/>
          <cell r="TMP6"/>
          <cell r="TMQ6"/>
          <cell r="TMR6"/>
          <cell r="TMS6"/>
          <cell r="TMT6"/>
          <cell r="TMU6"/>
          <cell r="TMV6"/>
          <cell r="TMW6"/>
          <cell r="TMX6"/>
          <cell r="TMY6"/>
          <cell r="TMZ6"/>
          <cell r="TNA6"/>
          <cell r="TNB6"/>
          <cell r="TNC6"/>
          <cell r="TND6"/>
          <cell r="TNE6"/>
          <cell r="TNF6"/>
          <cell r="TNG6"/>
          <cell r="TNH6"/>
          <cell r="TNI6"/>
          <cell r="TNJ6"/>
          <cell r="TNK6"/>
          <cell r="TNL6"/>
          <cell r="TNM6"/>
          <cell r="TNN6"/>
          <cell r="TNO6"/>
          <cell r="TNP6"/>
          <cell r="TNQ6"/>
          <cell r="TNR6"/>
          <cell r="TNS6"/>
          <cell r="TNT6"/>
          <cell r="TNU6"/>
          <cell r="TNV6"/>
          <cell r="TNW6"/>
          <cell r="TNX6"/>
          <cell r="TNY6"/>
          <cell r="TNZ6"/>
          <cell r="TOA6"/>
          <cell r="TOB6"/>
          <cell r="TOC6"/>
          <cell r="TOD6"/>
          <cell r="TOE6"/>
          <cell r="TOF6"/>
          <cell r="TOG6"/>
          <cell r="TOH6"/>
          <cell r="TOI6"/>
          <cell r="TOJ6"/>
          <cell r="TOK6"/>
          <cell r="TOL6"/>
          <cell r="TOM6"/>
          <cell r="TON6"/>
          <cell r="TOO6"/>
          <cell r="TOP6"/>
          <cell r="TOQ6"/>
          <cell r="TOR6"/>
          <cell r="TOS6"/>
          <cell r="TOT6"/>
          <cell r="TOU6"/>
          <cell r="TOV6"/>
          <cell r="TOW6"/>
          <cell r="TOX6"/>
          <cell r="TOY6"/>
          <cell r="TOZ6"/>
          <cell r="TPA6"/>
          <cell r="TPB6"/>
          <cell r="TPC6"/>
          <cell r="TPD6"/>
          <cell r="TPE6"/>
          <cell r="TPF6"/>
          <cell r="TPG6"/>
          <cell r="TPH6"/>
          <cell r="TPI6"/>
          <cell r="TPJ6"/>
          <cell r="TPK6"/>
          <cell r="TPL6"/>
          <cell r="TPM6"/>
          <cell r="TPN6"/>
          <cell r="TPO6"/>
          <cell r="TPP6"/>
          <cell r="TPQ6"/>
          <cell r="TPR6"/>
          <cell r="TPS6"/>
          <cell r="TPT6"/>
          <cell r="TPU6"/>
          <cell r="TPV6"/>
          <cell r="TPW6"/>
          <cell r="TPX6"/>
          <cell r="TPY6"/>
          <cell r="TPZ6"/>
          <cell r="TQA6"/>
          <cell r="TQB6"/>
          <cell r="TQC6"/>
          <cell r="TQD6"/>
          <cell r="TQE6"/>
          <cell r="TQF6"/>
          <cell r="TQG6"/>
          <cell r="TQH6"/>
          <cell r="TQI6"/>
          <cell r="TQJ6"/>
          <cell r="TQK6"/>
          <cell r="TQL6"/>
          <cell r="TQM6"/>
          <cell r="TQN6"/>
          <cell r="TQO6"/>
          <cell r="TQP6"/>
          <cell r="TQQ6"/>
          <cell r="TQR6"/>
          <cell r="TQS6"/>
          <cell r="TQT6"/>
          <cell r="TQU6"/>
          <cell r="TQV6"/>
          <cell r="TQW6"/>
          <cell r="TQX6"/>
          <cell r="TQY6"/>
          <cell r="TQZ6"/>
          <cell r="TRA6"/>
          <cell r="TRB6"/>
          <cell r="TRC6"/>
          <cell r="TRD6"/>
          <cell r="TRE6"/>
          <cell r="TRF6"/>
          <cell r="TRG6"/>
          <cell r="TRH6"/>
          <cell r="TRI6"/>
          <cell r="TRJ6"/>
          <cell r="TRK6"/>
          <cell r="TRL6"/>
          <cell r="TRM6"/>
          <cell r="TRN6"/>
          <cell r="TRO6"/>
          <cell r="TRP6"/>
          <cell r="TRQ6"/>
          <cell r="TRR6"/>
          <cell r="TRS6"/>
          <cell r="TRT6"/>
          <cell r="TRU6"/>
          <cell r="TRV6"/>
          <cell r="TRW6"/>
          <cell r="TRX6"/>
          <cell r="TRY6"/>
          <cell r="TRZ6"/>
          <cell r="TSA6"/>
          <cell r="TSB6"/>
          <cell r="TSC6"/>
          <cell r="TSD6"/>
          <cell r="TSE6"/>
          <cell r="TSF6"/>
          <cell r="TSG6"/>
          <cell r="TSH6"/>
          <cell r="TSI6"/>
          <cell r="TSJ6"/>
          <cell r="TSK6"/>
          <cell r="TSL6"/>
          <cell r="TSM6"/>
          <cell r="TSN6"/>
          <cell r="TSO6"/>
          <cell r="TSP6"/>
          <cell r="TSQ6"/>
          <cell r="TSR6"/>
          <cell r="TSS6"/>
          <cell r="TST6"/>
          <cell r="TSU6"/>
          <cell r="TSV6"/>
          <cell r="TSW6"/>
          <cell r="TSX6"/>
          <cell r="TSY6"/>
          <cell r="TSZ6"/>
          <cell r="TTA6"/>
          <cell r="TTB6"/>
          <cell r="TTC6"/>
          <cell r="TTD6"/>
          <cell r="TTE6"/>
          <cell r="TTF6"/>
          <cell r="TTG6"/>
          <cell r="TTH6"/>
          <cell r="TTI6"/>
          <cell r="TTJ6"/>
          <cell r="TTK6"/>
          <cell r="TTL6"/>
          <cell r="TTM6"/>
          <cell r="TTN6"/>
          <cell r="TTO6"/>
          <cell r="TTP6"/>
          <cell r="TTQ6"/>
          <cell r="TTR6"/>
          <cell r="TTS6"/>
          <cell r="TTT6"/>
          <cell r="TTU6"/>
          <cell r="TTV6"/>
          <cell r="TTW6"/>
          <cell r="TTX6"/>
          <cell r="TTY6"/>
          <cell r="TTZ6"/>
          <cell r="TUA6"/>
          <cell r="TUB6"/>
          <cell r="TUC6"/>
          <cell r="TUD6"/>
          <cell r="TUE6"/>
          <cell r="TUF6"/>
          <cell r="TUG6"/>
          <cell r="TUH6"/>
          <cell r="TUI6"/>
          <cell r="TUJ6"/>
          <cell r="TUK6"/>
          <cell r="TUL6"/>
          <cell r="TUM6"/>
          <cell r="TUN6"/>
          <cell r="TUO6"/>
          <cell r="TUP6"/>
          <cell r="TUQ6"/>
          <cell r="TUR6"/>
          <cell r="TUS6"/>
          <cell r="TUT6"/>
          <cell r="TUU6"/>
          <cell r="TUV6"/>
          <cell r="TUW6"/>
          <cell r="TUX6"/>
          <cell r="TUY6"/>
          <cell r="TUZ6"/>
          <cell r="TVA6"/>
          <cell r="TVB6"/>
          <cell r="TVC6"/>
          <cell r="TVD6"/>
          <cell r="TVE6"/>
          <cell r="TVF6"/>
          <cell r="TVG6"/>
          <cell r="TVH6"/>
          <cell r="TVI6"/>
          <cell r="TVJ6"/>
          <cell r="TVK6"/>
          <cell r="TVL6"/>
          <cell r="TVM6"/>
          <cell r="TVN6"/>
          <cell r="TVO6"/>
          <cell r="TVP6"/>
          <cell r="TVQ6"/>
          <cell r="TVR6"/>
          <cell r="TVS6"/>
          <cell r="TVT6"/>
          <cell r="TVU6"/>
          <cell r="TVV6"/>
          <cell r="TVW6"/>
          <cell r="TVX6"/>
          <cell r="TVY6"/>
          <cell r="TVZ6"/>
          <cell r="TWA6"/>
          <cell r="TWB6"/>
          <cell r="TWC6"/>
          <cell r="TWD6"/>
          <cell r="TWE6"/>
          <cell r="TWF6"/>
          <cell r="TWG6"/>
          <cell r="TWH6"/>
          <cell r="TWI6"/>
          <cell r="TWJ6"/>
          <cell r="TWK6"/>
          <cell r="TWL6"/>
          <cell r="TWM6"/>
          <cell r="TWN6"/>
          <cell r="TWO6"/>
          <cell r="TWP6"/>
          <cell r="TWQ6"/>
          <cell r="TWR6"/>
          <cell r="TWS6"/>
          <cell r="TWT6"/>
          <cell r="TWU6"/>
          <cell r="TWV6"/>
          <cell r="TWW6"/>
          <cell r="TWX6"/>
          <cell r="TWY6"/>
          <cell r="TWZ6"/>
          <cell r="TXA6"/>
          <cell r="TXB6"/>
          <cell r="TXC6"/>
          <cell r="TXD6"/>
          <cell r="TXE6"/>
          <cell r="TXF6"/>
          <cell r="TXG6"/>
          <cell r="TXH6"/>
          <cell r="TXI6"/>
          <cell r="TXJ6"/>
          <cell r="TXK6"/>
          <cell r="TXL6"/>
          <cell r="TXM6"/>
          <cell r="TXN6"/>
          <cell r="TXO6"/>
          <cell r="TXP6"/>
          <cell r="TXQ6"/>
          <cell r="TXR6"/>
          <cell r="TXS6"/>
          <cell r="TXT6"/>
          <cell r="TXU6"/>
          <cell r="TXV6"/>
          <cell r="TXW6"/>
          <cell r="TXX6"/>
          <cell r="TXY6"/>
          <cell r="TXZ6"/>
          <cell r="TYA6"/>
          <cell r="TYB6"/>
          <cell r="TYC6"/>
          <cell r="TYD6"/>
          <cell r="TYE6"/>
          <cell r="TYF6"/>
          <cell r="TYG6"/>
          <cell r="TYH6"/>
          <cell r="TYI6"/>
          <cell r="TYJ6"/>
          <cell r="TYK6"/>
          <cell r="TYL6"/>
          <cell r="TYM6"/>
          <cell r="TYN6"/>
          <cell r="TYO6"/>
          <cell r="TYP6"/>
          <cell r="TYQ6"/>
          <cell r="TYR6"/>
          <cell r="TYS6"/>
          <cell r="TYT6"/>
          <cell r="TYU6"/>
          <cell r="TYV6"/>
          <cell r="TYW6"/>
          <cell r="TYX6"/>
          <cell r="TYY6"/>
          <cell r="TYZ6"/>
          <cell r="TZA6"/>
          <cell r="TZB6"/>
          <cell r="TZC6"/>
          <cell r="TZD6"/>
          <cell r="TZE6"/>
          <cell r="TZF6"/>
          <cell r="TZG6"/>
          <cell r="TZH6"/>
          <cell r="TZI6"/>
          <cell r="TZJ6"/>
          <cell r="TZK6"/>
          <cell r="TZL6"/>
          <cell r="TZM6"/>
          <cell r="TZN6"/>
          <cell r="TZO6"/>
          <cell r="TZP6"/>
          <cell r="TZQ6"/>
          <cell r="TZR6"/>
          <cell r="TZS6"/>
          <cell r="TZT6"/>
          <cell r="TZU6"/>
          <cell r="TZV6"/>
          <cell r="TZW6"/>
          <cell r="TZX6"/>
          <cell r="TZY6"/>
          <cell r="TZZ6"/>
          <cell r="UAA6"/>
          <cell r="UAB6"/>
          <cell r="UAC6"/>
          <cell r="UAD6"/>
          <cell r="UAE6"/>
          <cell r="UAF6"/>
          <cell r="UAG6"/>
          <cell r="UAH6"/>
          <cell r="UAI6"/>
          <cell r="UAJ6"/>
          <cell r="UAK6"/>
          <cell r="UAL6"/>
          <cell r="UAM6"/>
          <cell r="UAN6"/>
          <cell r="UAO6"/>
          <cell r="UAP6"/>
          <cell r="UAQ6"/>
          <cell r="UAR6"/>
          <cell r="UAS6"/>
          <cell r="UAT6"/>
          <cell r="UAU6"/>
          <cell r="UAV6"/>
          <cell r="UAW6"/>
          <cell r="UAX6"/>
          <cell r="UAY6"/>
          <cell r="UAZ6"/>
          <cell r="UBA6"/>
          <cell r="UBB6"/>
          <cell r="UBC6"/>
          <cell r="UBD6"/>
          <cell r="UBE6"/>
          <cell r="UBF6"/>
          <cell r="UBG6"/>
          <cell r="UBH6"/>
          <cell r="UBI6"/>
          <cell r="UBJ6"/>
          <cell r="UBK6"/>
          <cell r="UBL6"/>
          <cell r="UBM6"/>
          <cell r="UBN6"/>
          <cell r="UBO6"/>
          <cell r="UBP6"/>
          <cell r="UBQ6"/>
          <cell r="UBR6"/>
          <cell r="UBS6"/>
          <cell r="UBT6"/>
          <cell r="UBU6"/>
          <cell r="UBV6"/>
          <cell r="UBW6"/>
          <cell r="UBX6"/>
          <cell r="UBY6"/>
          <cell r="UBZ6"/>
          <cell r="UCA6"/>
          <cell r="UCB6"/>
          <cell r="UCC6"/>
          <cell r="UCD6"/>
          <cell r="UCE6"/>
          <cell r="UCF6"/>
          <cell r="UCG6"/>
          <cell r="UCH6"/>
          <cell r="UCI6"/>
          <cell r="UCJ6"/>
          <cell r="UCK6"/>
          <cell r="UCL6"/>
          <cell r="UCM6"/>
          <cell r="UCN6"/>
          <cell r="UCO6"/>
          <cell r="UCP6"/>
          <cell r="UCQ6"/>
          <cell r="UCR6"/>
          <cell r="UCS6"/>
          <cell r="UCT6"/>
          <cell r="UCU6"/>
          <cell r="UCV6"/>
          <cell r="UCW6"/>
          <cell r="UCX6"/>
          <cell r="UCY6"/>
          <cell r="UCZ6"/>
          <cell r="UDA6"/>
          <cell r="UDB6"/>
          <cell r="UDC6"/>
          <cell r="UDD6"/>
          <cell r="UDE6"/>
          <cell r="UDF6"/>
          <cell r="UDG6"/>
          <cell r="UDH6"/>
          <cell r="UDI6"/>
          <cell r="UDJ6"/>
          <cell r="UDK6"/>
          <cell r="UDL6"/>
          <cell r="UDM6"/>
          <cell r="UDN6"/>
          <cell r="UDO6"/>
          <cell r="UDP6"/>
          <cell r="UDQ6"/>
          <cell r="UDR6"/>
          <cell r="UDS6"/>
          <cell r="UDT6"/>
          <cell r="UDU6"/>
          <cell r="UDV6"/>
          <cell r="UDW6"/>
          <cell r="UDX6"/>
          <cell r="UDY6"/>
          <cell r="UDZ6"/>
          <cell r="UEA6"/>
          <cell r="UEB6"/>
          <cell r="UEC6"/>
          <cell r="UED6"/>
          <cell r="UEE6"/>
          <cell r="UEF6"/>
          <cell r="UEG6"/>
          <cell r="UEH6"/>
          <cell r="UEI6"/>
          <cell r="UEJ6"/>
          <cell r="UEK6"/>
          <cell r="UEL6"/>
          <cell r="UEM6"/>
          <cell r="UEN6"/>
          <cell r="UEO6"/>
          <cell r="UEP6"/>
          <cell r="UEQ6"/>
          <cell r="UER6"/>
          <cell r="UES6"/>
          <cell r="UET6"/>
          <cell r="UEU6"/>
          <cell r="UEV6"/>
          <cell r="UEW6"/>
          <cell r="UEX6"/>
          <cell r="UEY6"/>
          <cell r="UEZ6"/>
          <cell r="UFA6"/>
          <cell r="UFB6"/>
          <cell r="UFC6"/>
          <cell r="UFD6"/>
          <cell r="UFE6"/>
          <cell r="UFF6"/>
          <cell r="UFG6"/>
          <cell r="UFH6"/>
          <cell r="UFI6"/>
          <cell r="UFJ6"/>
          <cell r="UFK6"/>
          <cell r="UFL6"/>
          <cell r="UFM6"/>
          <cell r="UFN6"/>
          <cell r="UFO6"/>
          <cell r="UFP6"/>
          <cell r="UFQ6"/>
          <cell r="UFR6"/>
          <cell r="UFS6"/>
          <cell r="UFT6"/>
          <cell r="UFU6"/>
          <cell r="UFV6"/>
          <cell r="UFW6"/>
          <cell r="UFX6"/>
          <cell r="UFY6"/>
          <cell r="UFZ6"/>
          <cell r="UGA6"/>
          <cell r="UGB6"/>
          <cell r="UGC6"/>
          <cell r="UGD6"/>
          <cell r="UGE6"/>
          <cell r="UGF6"/>
          <cell r="UGG6"/>
          <cell r="UGH6"/>
          <cell r="UGI6"/>
          <cell r="UGJ6"/>
          <cell r="UGK6"/>
          <cell r="UGL6"/>
          <cell r="UGM6"/>
          <cell r="UGN6"/>
          <cell r="UGO6"/>
          <cell r="UGP6"/>
          <cell r="UGQ6"/>
          <cell r="UGR6"/>
          <cell r="UGS6"/>
          <cell r="UGT6"/>
          <cell r="UGU6"/>
          <cell r="UGV6"/>
          <cell r="UGW6"/>
          <cell r="UGX6"/>
          <cell r="UGY6"/>
          <cell r="UGZ6"/>
          <cell r="UHA6"/>
          <cell r="UHB6"/>
          <cell r="UHC6"/>
          <cell r="UHD6"/>
          <cell r="UHE6"/>
          <cell r="UHF6"/>
          <cell r="UHG6"/>
          <cell r="UHH6"/>
          <cell r="UHI6"/>
          <cell r="UHJ6"/>
          <cell r="UHK6"/>
          <cell r="UHL6"/>
          <cell r="UHM6"/>
          <cell r="UHN6"/>
          <cell r="UHO6"/>
          <cell r="UHP6"/>
          <cell r="UHQ6"/>
          <cell r="UHR6"/>
          <cell r="UHS6"/>
          <cell r="UHT6"/>
          <cell r="UHU6"/>
          <cell r="UHV6"/>
          <cell r="UHW6"/>
          <cell r="UHX6"/>
          <cell r="UHY6"/>
          <cell r="UHZ6"/>
          <cell r="UIA6"/>
          <cell r="UIB6"/>
          <cell r="UIC6"/>
          <cell r="UID6"/>
          <cell r="UIE6"/>
          <cell r="UIF6"/>
          <cell r="UIG6"/>
          <cell r="UIH6"/>
          <cell r="UII6"/>
          <cell r="UIJ6"/>
          <cell r="UIK6"/>
          <cell r="UIL6"/>
          <cell r="UIM6"/>
          <cell r="UIN6"/>
          <cell r="UIO6"/>
          <cell r="UIP6"/>
          <cell r="UIQ6"/>
          <cell r="UIR6"/>
          <cell r="UIS6"/>
          <cell r="UIT6"/>
          <cell r="UIU6"/>
          <cell r="UIV6"/>
          <cell r="UIW6"/>
          <cell r="UIX6"/>
          <cell r="UIY6"/>
          <cell r="UIZ6"/>
          <cell r="UJA6"/>
          <cell r="UJB6"/>
          <cell r="UJC6"/>
          <cell r="UJD6"/>
          <cell r="UJE6"/>
          <cell r="UJF6"/>
          <cell r="UJG6"/>
          <cell r="UJH6"/>
          <cell r="UJI6"/>
          <cell r="UJJ6"/>
          <cell r="UJK6"/>
          <cell r="UJL6"/>
          <cell r="UJM6"/>
          <cell r="UJN6"/>
          <cell r="UJO6"/>
          <cell r="UJP6"/>
          <cell r="UJQ6"/>
          <cell r="UJR6"/>
          <cell r="UJS6"/>
          <cell r="UJT6"/>
          <cell r="UJU6"/>
          <cell r="UJV6"/>
          <cell r="UJW6"/>
          <cell r="UJX6"/>
          <cell r="UJY6"/>
          <cell r="UJZ6"/>
          <cell r="UKA6"/>
          <cell r="UKB6"/>
          <cell r="UKC6"/>
          <cell r="UKD6"/>
          <cell r="UKE6"/>
          <cell r="UKF6"/>
          <cell r="UKG6"/>
          <cell r="UKH6"/>
          <cell r="UKI6"/>
          <cell r="UKJ6"/>
          <cell r="UKK6"/>
          <cell r="UKL6"/>
          <cell r="UKM6"/>
          <cell r="UKN6"/>
          <cell r="UKO6"/>
          <cell r="UKP6"/>
          <cell r="UKQ6"/>
          <cell r="UKR6"/>
          <cell r="UKS6"/>
          <cell r="UKT6"/>
          <cell r="UKU6"/>
          <cell r="UKV6"/>
          <cell r="UKW6"/>
          <cell r="UKX6"/>
          <cell r="UKY6"/>
          <cell r="UKZ6"/>
          <cell r="ULA6"/>
          <cell r="ULB6"/>
          <cell r="ULC6"/>
          <cell r="ULD6"/>
          <cell r="ULE6"/>
          <cell r="ULF6"/>
          <cell r="ULG6"/>
          <cell r="ULH6"/>
          <cell r="ULI6"/>
          <cell r="ULJ6"/>
          <cell r="ULK6"/>
          <cell r="ULL6"/>
          <cell r="ULM6"/>
          <cell r="ULN6"/>
          <cell r="ULO6"/>
          <cell r="ULP6"/>
          <cell r="ULQ6"/>
          <cell r="ULR6"/>
          <cell r="ULS6"/>
          <cell r="ULT6"/>
          <cell r="ULU6"/>
          <cell r="ULV6"/>
          <cell r="ULW6"/>
          <cell r="ULX6"/>
          <cell r="ULY6"/>
          <cell r="ULZ6"/>
          <cell r="UMA6"/>
          <cell r="UMB6"/>
          <cell r="UMC6"/>
          <cell r="UMD6"/>
          <cell r="UME6"/>
          <cell r="UMF6"/>
          <cell r="UMG6"/>
          <cell r="UMH6"/>
          <cell r="UMI6"/>
          <cell r="UMJ6"/>
          <cell r="UMK6"/>
          <cell r="UML6"/>
          <cell r="UMM6"/>
          <cell r="UMN6"/>
          <cell r="UMO6"/>
          <cell r="UMP6"/>
          <cell r="UMQ6"/>
          <cell r="UMR6"/>
          <cell r="UMS6"/>
          <cell r="UMT6"/>
          <cell r="UMU6"/>
          <cell r="UMV6"/>
          <cell r="UMW6"/>
          <cell r="UMX6"/>
          <cell r="UMY6"/>
          <cell r="UMZ6"/>
          <cell r="UNA6"/>
          <cell r="UNB6"/>
          <cell r="UNC6"/>
          <cell r="UND6"/>
          <cell r="UNE6"/>
          <cell r="UNF6"/>
          <cell r="UNG6"/>
          <cell r="UNH6"/>
          <cell r="UNI6"/>
          <cell r="UNJ6"/>
          <cell r="UNK6"/>
          <cell r="UNL6"/>
          <cell r="UNM6"/>
          <cell r="UNN6"/>
          <cell r="UNO6"/>
          <cell r="UNP6"/>
          <cell r="UNQ6"/>
          <cell r="UNR6"/>
          <cell r="UNS6"/>
          <cell r="UNT6"/>
          <cell r="UNU6"/>
          <cell r="UNV6"/>
          <cell r="UNW6"/>
          <cell r="UNX6"/>
          <cell r="UNY6"/>
          <cell r="UNZ6"/>
          <cell r="UOA6"/>
          <cell r="UOB6"/>
          <cell r="UOC6"/>
          <cell r="UOD6"/>
          <cell r="UOE6"/>
          <cell r="UOF6"/>
          <cell r="UOG6"/>
          <cell r="UOH6"/>
          <cell r="UOI6"/>
          <cell r="UOJ6"/>
          <cell r="UOK6"/>
          <cell r="UOL6"/>
          <cell r="UOM6"/>
          <cell r="UON6"/>
          <cell r="UOO6"/>
          <cell r="UOP6"/>
          <cell r="UOQ6"/>
          <cell r="UOR6"/>
          <cell r="UOS6"/>
          <cell r="UOT6"/>
          <cell r="UOU6"/>
          <cell r="UOV6"/>
          <cell r="UOW6"/>
          <cell r="UOX6"/>
          <cell r="UOY6"/>
          <cell r="UOZ6"/>
          <cell r="UPA6"/>
          <cell r="UPB6"/>
          <cell r="UPC6"/>
          <cell r="UPD6"/>
          <cell r="UPE6"/>
          <cell r="UPF6"/>
          <cell r="UPG6"/>
          <cell r="UPH6"/>
          <cell r="UPI6"/>
          <cell r="UPJ6"/>
          <cell r="UPK6"/>
          <cell r="UPL6"/>
          <cell r="UPM6"/>
          <cell r="UPN6"/>
          <cell r="UPO6"/>
          <cell r="UPP6"/>
          <cell r="UPQ6"/>
          <cell r="UPR6"/>
          <cell r="UPS6"/>
          <cell r="UPT6"/>
          <cell r="UPU6"/>
          <cell r="UPV6"/>
          <cell r="UPW6"/>
          <cell r="UPX6"/>
          <cell r="UPY6"/>
          <cell r="UPZ6"/>
          <cell r="UQA6"/>
          <cell r="UQB6"/>
          <cell r="UQC6"/>
          <cell r="UQD6"/>
          <cell r="UQE6"/>
          <cell r="UQF6"/>
          <cell r="UQG6"/>
          <cell r="UQH6"/>
          <cell r="UQI6"/>
          <cell r="UQJ6"/>
          <cell r="UQK6"/>
          <cell r="UQL6"/>
          <cell r="UQM6"/>
          <cell r="UQN6"/>
          <cell r="UQO6"/>
          <cell r="UQP6"/>
          <cell r="UQQ6"/>
          <cell r="UQR6"/>
          <cell r="UQS6"/>
          <cell r="UQT6"/>
          <cell r="UQU6"/>
          <cell r="UQV6"/>
          <cell r="UQW6"/>
          <cell r="UQX6"/>
          <cell r="UQY6"/>
          <cell r="UQZ6"/>
          <cell r="URA6"/>
          <cell r="URB6"/>
          <cell r="URC6"/>
          <cell r="URD6"/>
          <cell r="URE6"/>
          <cell r="URF6"/>
          <cell r="URG6"/>
          <cell r="URH6"/>
          <cell r="URI6"/>
          <cell r="URJ6"/>
          <cell r="URK6"/>
          <cell r="URL6"/>
          <cell r="URM6"/>
          <cell r="URN6"/>
          <cell r="URO6"/>
          <cell r="URP6"/>
          <cell r="URQ6"/>
          <cell r="URR6"/>
          <cell r="URS6"/>
          <cell r="URT6"/>
          <cell r="URU6"/>
          <cell r="URV6"/>
          <cell r="URW6"/>
          <cell r="URX6"/>
          <cell r="URY6"/>
          <cell r="URZ6"/>
          <cell r="USA6"/>
          <cell r="USB6"/>
          <cell r="USC6"/>
          <cell r="USD6"/>
          <cell r="USE6"/>
          <cell r="USF6"/>
          <cell r="USG6"/>
          <cell r="USH6"/>
          <cell r="USI6"/>
          <cell r="USJ6"/>
          <cell r="USK6"/>
          <cell r="USL6"/>
          <cell r="USM6"/>
          <cell r="USN6"/>
          <cell r="USO6"/>
          <cell r="USP6"/>
          <cell r="USQ6"/>
          <cell r="USR6"/>
          <cell r="USS6"/>
          <cell r="UST6"/>
          <cell r="USU6"/>
          <cell r="USV6"/>
          <cell r="USW6"/>
          <cell r="USX6"/>
          <cell r="USY6"/>
          <cell r="USZ6"/>
          <cell r="UTA6"/>
          <cell r="UTB6"/>
          <cell r="UTC6"/>
          <cell r="UTD6"/>
          <cell r="UTE6"/>
          <cell r="UTF6"/>
          <cell r="UTG6"/>
          <cell r="UTH6"/>
          <cell r="UTI6"/>
          <cell r="UTJ6"/>
          <cell r="UTK6"/>
          <cell r="UTL6"/>
          <cell r="UTM6"/>
          <cell r="UTN6"/>
          <cell r="UTO6"/>
          <cell r="UTP6"/>
          <cell r="UTQ6"/>
          <cell r="UTR6"/>
          <cell r="UTS6"/>
          <cell r="UTT6"/>
          <cell r="UTU6"/>
          <cell r="UTV6"/>
          <cell r="UTW6"/>
          <cell r="UTX6"/>
          <cell r="UTY6"/>
          <cell r="UTZ6"/>
          <cell r="UUA6"/>
          <cell r="UUB6"/>
          <cell r="UUC6"/>
          <cell r="UUD6"/>
          <cell r="UUE6"/>
          <cell r="UUF6"/>
          <cell r="UUG6"/>
          <cell r="UUH6"/>
          <cell r="UUI6"/>
          <cell r="UUJ6"/>
          <cell r="UUK6"/>
          <cell r="UUL6"/>
          <cell r="UUM6"/>
          <cell r="UUN6"/>
          <cell r="UUO6"/>
          <cell r="UUP6"/>
          <cell r="UUQ6"/>
          <cell r="UUR6"/>
          <cell r="UUS6"/>
          <cell r="UUT6"/>
          <cell r="UUU6"/>
          <cell r="UUV6"/>
          <cell r="UUW6"/>
          <cell r="UUX6"/>
          <cell r="UUY6"/>
          <cell r="UUZ6"/>
          <cell r="UVA6"/>
          <cell r="UVB6"/>
          <cell r="UVC6"/>
          <cell r="UVD6"/>
          <cell r="UVE6"/>
          <cell r="UVF6"/>
          <cell r="UVG6"/>
          <cell r="UVH6"/>
          <cell r="UVI6"/>
          <cell r="UVJ6"/>
          <cell r="UVK6"/>
          <cell r="UVL6"/>
          <cell r="UVM6"/>
          <cell r="UVN6"/>
          <cell r="UVO6"/>
          <cell r="UVP6"/>
          <cell r="UVQ6"/>
          <cell r="UVR6"/>
          <cell r="UVS6"/>
          <cell r="UVT6"/>
          <cell r="UVU6"/>
          <cell r="UVV6"/>
          <cell r="UVW6"/>
          <cell r="UVX6"/>
          <cell r="UVY6"/>
          <cell r="UVZ6"/>
          <cell r="UWA6"/>
          <cell r="UWB6"/>
          <cell r="UWC6"/>
          <cell r="UWD6"/>
          <cell r="UWE6"/>
          <cell r="UWF6"/>
          <cell r="UWG6"/>
          <cell r="UWH6"/>
          <cell r="UWI6"/>
          <cell r="UWJ6"/>
          <cell r="UWK6"/>
          <cell r="UWL6"/>
          <cell r="UWM6"/>
          <cell r="UWN6"/>
          <cell r="UWO6"/>
          <cell r="UWP6"/>
          <cell r="UWQ6"/>
          <cell r="UWR6"/>
          <cell r="UWS6"/>
          <cell r="UWT6"/>
          <cell r="UWU6"/>
          <cell r="UWV6"/>
          <cell r="UWW6"/>
          <cell r="UWX6"/>
          <cell r="UWY6"/>
          <cell r="UWZ6"/>
          <cell r="UXA6"/>
          <cell r="UXB6"/>
          <cell r="UXC6"/>
          <cell r="UXD6"/>
          <cell r="UXE6"/>
          <cell r="UXF6"/>
          <cell r="UXG6"/>
          <cell r="UXH6"/>
          <cell r="UXI6"/>
          <cell r="UXJ6"/>
          <cell r="UXK6"/>
          <cell r="UXL6"/>
          <cell r="UXM6"/>
          <cell r="UXN6"/>
          <cell r="UXO6"/>
          <cell r="UXP6"/>
          <cell r="UXQ6"/>
          <cell r="UXR6"/>
          <cell r="UXS6"/>
          <cell r="UXT6"/>
          <cell r="UXU6"/>
          <cell r="UXV6"/>
          <cell r="UXW6"/>
          <cell r="UXX6"/>
          <cell r="UXY6"/>
          <cell r="UXZ6"/>
          <cell r="UYA6"/>
          <cell r="UYB6"/>
          <cell r="UYC6"/>
          <cell r="UYD6"/>
          <cell r="UYE6"/>
          <cell r="UYF6"/>
          <cell r="UYG6"/>
          <cell r="UYH6"/>
          <cell r="UYI6"/>
          <cell r="UYJ6"/>
          <cell r="UYK6"/>
          <cell r="UYL6"/>
          <cell r="UYM6"/>
          <cell r="UYN6"/>
          <cell r="UYO6"/>
          <cell r="UYP6"/>
          <cell r="UYQ6"/>
          <cell r="UYR6"/>
          <cell r="UYS6"/>
          <cell r="UYT6"/>
          <cell r="UYU6"/>
          <cell r="UYV6"/>
          <cell r="UYW6"/>
          <cell r="UYX6"/>
          <cell r="UYY6"/>
          <cell r="UYZ6"/>
          <cell r="UZA6"/>
          <cell r="UZB6"/>
          <cell r="UZC6"/>
          <cell r="UZD6"/>
          <cell r="UZE6"/>
          <cell r="UZF6"/>
          <cell r="UZG6"/>
          <cell r="UZH6"/>
          <cell r="UZI6"/>
          <cell r="UZJ6"/>
          <cell r="UZK6"/>
          <cell r="UZL6"/>
          <cell r="UZM6"/>
          <cell r="UZN6"/>
          <cell r="UZO6"/>
          <cell r="UZP6"/>
          <cell r="UZQ6"/>
          <cell r="UZR6"/>
          <cell r="UZS6"/>
          <cell r="UZT6"/>
          <cell r="UZU6"/>
          <cell r="UZV6"/>
          <cell r="UZW6"/>
          <cell r="UZX6"/>
          <cell r="UZY6"/>
          <cell r="UZZ6"/>
          <cell r="VAA6"/>
          <cell r="VAB6"/>
          <cell r="VAC6"/>
          <cell r="VAD6"/>
          <cell r="VAE6"/>
          <cell r="VAF6"/>
          <cell r="VAG6"/>
          <cell r="VAH6"/>
          <cell r="VAI6"/>
          <cell r="VAJ6"/>
          <cell r="VAK6"/>
          <cell r="VAL6"/>
          <cell r="VAM6"/>
          <cell r="VAN6"/>
          <cell r="VAO6"/>
          <cell r="VAP6"/>
          <cell r="VAQ6"/>
          <cell r="VAR6"/>
          <cell r="VAS6"/>
          <cell r="VAT6"/>
          <cell r="VAU6"/>
          <cell r="VAV6"/>
          <cell r="VAW6"/>
          <cell r="VAX6"/>
          <cell r="VAY6"/>
          <cell r="VAZ6"/>
          <cell r="VBA6"/>
          <cell r="VBB6"/>
          <cell r="VBC6"/>
          <cell r="VBD6"/>
          <cell r="VBE6"/>
          <cell r="VBF6"/>
          <cell r="VBG6"/>
          <cell r="VBH6"/>
          <cell r="VBI6"/>
          <cell r="VBJ6"/>
          <cell r="VBK6"/>
          <cell r="VBL6"/>
          <cell r="VBM6"/>
          <cell r="VBN6"/>
          <cell r="VBO6"/>
          <cell r="VBP6"/>
          <cell r="VBQ6"/>
          <cell r="VBR6"/>
          <cell r="VBS6"/>
          <cell r="VBT6"/>
          <cell r="VBU6"/>
          <cell r="VBV6"/>
          <cell r="VBW6"/>
          <cell r="VBX6"/>
          <cell r="VBY6"/>
          <cell r="VBZ6"/>
          <cell r="VCA6"/>
          <cell r="VCB6"/>
          <cell r="VCC6"/>
          <cell r="VCD6"/>
          <cell r="VCE6"/>
          <cell r="VCF6"/>
          <cell r="VCG6"/>
          <cell r="VCH6"/>
          <cell r="VCI6"/>
          <cell r="VCJ6"/>
          <cell r="VCK6"/>
          <cell r="VCL6"/>
          <cell r="VCM6"/>
          <cell r="VCN6"/>
          <cell r="VCO6"/>
          <cell r="VCP6"/>
          <cell r="VCQ6"/>
          <cell r="VCR6"/>
          <cell r="VCS6"/>
          <cell r="VCT6"/>
          <cell r="VCU6"/>
          <cell r="VCV6"/>
          <cell r="VCW6"/>
          <cell r="VCX6"/>
          <cell r="VCY6"/>
          <cell r="VCZ6"/>
          <cell r="VDA6"/>
          <cell r="VDB6"/>
          <cell r="VDC6"/>
          <cell r="VDD6"/>
          <cell r="VDE6"/>
          <cell r="VDF6"/>
          <cell r="VDG6"/>
          <cell r="VDH6"/>
          <cell r="VDI6"/>
          <cell r="VDJ6"/>
          <cell r="VDK6"/>
          <cell r="VDL6"/>
          <cell r="VDM6"/>
          <cell r="VDN6"/>
          <cell r="VDO6"/>
          <cell r="VDP6"/>
          <cell r="VDQ6"/>
          <cell r="VDR6"/>
          <cell r="VDS6"/>
          <cell r="VDT6"/>
          <cell r="VDU6"/>
          <cell r="VDV6"/>
          <cell r="VDW6"/>
          <cell r="VDX6"/>
          <cell r="VDY6"/>
          <cell r="VDZ6"/>
          <cell r="VEA6"/>
          <cell r="VEB6"/>
          <cell r="VEC6"/>
          <cell r="VED6"/>
          <cell r="VEE6"/>
          <cell r="VEF6"/>
          <cell r="VEG6"/>
          <cell r="VEH6"/>
          <cell r="VEI6"/>
          <cell r="VEJ6"/>
          <cell r="VEK6"/>
          <cell r="VEL6"/>
          <cell r="VEM6"/>
          <cell r="VEN6"/>
          <cell r="VEO6"/>
          <cell r="VEP6"/>
          <cell r="VEQ6"/>
          <cell r="VER6"/>
          <cell r="VES6"/>
          <cell r="VET6"/>
          <cell r="VEU6"/>
          <cell r="VEV6"/>
          <cell r="VEW6"/>
          <cell r="VEX6"/>
          <cell r="VEY6"/>
          <cell r="VEZ6"/>
          <cell r="VFA6"/>
          <cell r="VFB6"/>
          <cell r="VFC6"/>
          <cell r="VFD6"/>
          <cell r="VFE6"/>
          <cell r="VFF6"/>
          <cell r="VFG6"/>
          <cell r="VFH6"/>
          <cell r="VFI6"/>
          <cell r="VFJ6"/>
          <cell r="VFK6"/>
          <cell r="VFL6"/>
          <cell r="VFM6"/>
          <cell r="VFN6"/>
          <cell r="VFO6"/>
          <cell r="VFP6"/>
          <cell r="VFQ6"/>
          <cell r="VFR6"/>
          <cell r="VFS6"/>
          <cell r="VFT6"/>
          <cell r="VFU6"/>
          <cell r="VFV6"/>
          <cell r="VFW6"/>
          <cell r="VFX6"/>
          <cell r="VFY6"/>
          <cell r="VFZ6"/>
          <cell r="VGA6"/>
          <cell r="VGB6"/>
          <cell r="VGC6"/>
          <cell r="VGD6"/>
          <cell r="VGE6"/>
          <cell r="VGF6"/>
          <cell r="VGG6"/>
          <cell r="VGH6"/>
          <cell r="VGI6"/>
          <cell r="VGJ6"/>
          <cell r="VGK6"/>
          <cell r="VGL6"/>
          <cell r="VGM6"/>
          <cell r="VGN6"/>
          <cell r="VGO6"/>
          <cell r="VGP6"/>
          <cell r="VGQ6"/>
          <cell r="VGR6"/>
          <cell r="VGS6"/>
          <cell r="VGT6"/>
          <cell r="VGU6"/>
          <cell r="VGV6"/>
          <cell r="VGW6"/>
          <cell r="VGX6"/>
          <cell r="VGY6"/>
          <cell r="VGZ6"/>
          <cell r="VHA6"/>
          <cell r="VHB6"/>
          <cell r="VHC6"/>
          <cell r="VHD6"/>
          <cell r="VHE6"/>
          <cell r="VHF6"/>
          <cell r="VHG6"/>
          <cell r="VHH6"/>
          <cell r="VHI6"/>
          <cell r="VHJ6"/>
          <cell r="VHK6"/>
          <cell r="VHL6"/>
          <cell r="VHM6"/>
          <cell r="VHN6"/>
          <cell r="VHO6"/>
          <cell r="VHP6"/>
          <cell r="VHQ6"/>
          <cell r="VHR6"/>
          <cell r="VHS6"/>
          <cell r="VHT6"/>
          <cell r="VHU6"/>
          <cell r="VHV6"/>
          <cell r="VHW6"/>
          <cell r="VHX6"/>
          <cell r="VHY6"/>
          <cell r="VHZ6"/>
          <cell r="VIA6"/>
          <cell r="VIB6"/>
          <cell r="VIC6"/>
          <cell r="VID6"/>
          <cell r="VIE6"/>
          <cell r="VIF6"/>
          <cell r="VIG6"/>
          <cell r="VIH6"/>
          <cell r="VII6"/>
          <cell r="VIJ6"/>
          <cell r="VIK6"/>
          <cell r="VIL6"/>
          <cell r="VIM6"/>
          <cell r="VIN6"/>
          <cell r="VIO6"/>
          <cell r="VIP6"/>
          <cell r="VIQ6"/>
          <cell r="VIR6"/>
          <cell r="VIS6"/>
          <cell r="VIT6"/>
          <cell r="VIU6"/>
          <cell r="VIV6"/>
          <cell r="VIW6"/>
          <cell r="VIX6"/>
          <cell r="VIY6"/>
          <cell r="VIZ6"/>
          <cell r="VJA6"/>
          <cell r="VJB6"/>
          <cell r="VJC6"/>
          <cell r="VJD6"/>
          <cell r="VJE6"/>
          <cell r="VJF6"/>
          <cell r="VJG6"/>
          <cell r="VJH6"/>
          <cell r="VJI6"/>
          <cell r="VJJ6"/>
          <cell r="VJK6"/>
          <cell r="VJL6"/>
          <cell r="VJM6"/>
          <cell r="VJN6"/>
          <cell r="VJO6"/>
          <cell r="VJP6"/>
          <cell r="VJQ6"/>
          <cell r="VJR6"/>
          <cell r="VJS6"/>
          <cell r="VJT6"/>
          <cell r="VJU6"/>
          <cell r="VJV6"/>
          <cell r="VJW6"/>
          <cell r="VJX6"/>
          <cell r="VJY6"/>
          <cell r="VJZ6"/>
          <cell r="VKA6"/>
          <cell r="VKB6"/>
          <cell r="VKC6"/>
          <cell r="VKD6"/>
          <cell r="VKE6"/>
          <cell r="VKF6"/>
          <cell r="VKG6"/>
          <cell r="VKH6"/>
          <cell r="VKI6"/>
          <cell r="VKJ6"/>
          <cell r="VKK6"/>
          <cell r="VKL6"/>
          <cell r="VKM6"/>
          <cell r="VKN6"/>
          <cell r="VKO6"/>
          <cell r="VKP6"/>
          <cell r="VKQ6"/>
          <cell r="VKR6"/>
          <cell r="VKS6"/>
          <cell r="VKT6"/>
          <cell r="VKU6"/>
          <cell r="VKV6"/>
          <cell r="VKW6"/>
          <cell r="VKX6"/>
          <cell r="VKY6"/>
          <cell r="VKZ6"/>
          <cell r="VLA6"/>
          <cell r="VLB6"/>
          <cell r="VLC6"/>
          <cell r="VLD6"/>
          <cell r="VLE6"/>
          <cell r="VLF6"/>
          <cell r="VLG6"/>
          <cell r="VLH6"/>
          <cell r="VLI6"/>
          <cell r="VLJ6"/>
          <cell r="VLK6"/>
          <cell r="VLL6"/>
          <cell r="VLM6"/>
          <cell r="VLN6"/>
          <cell r="VLO6"/>
          <cell r="VLP6"/>
          <cell r="VLQ6"/>
          <cell r="VLR6"/>
          <cell r="VLS6"/>
          <cell r="VLT6"/>
          <cell r="VLU6"/>
          <cell r="VLV6"/>
          <cell r="VLW6"/>
          <cell r="VLX6"/>
          <cell r="VLY6"/>
          <cell r="VLZ6"/>
          <cell r="VMA6"/>
          <cell r="VMB6"/>
          <cell r="VMC6"/>
          <cell r="VMD6"/>
          <cell r="VME6"/>
          <cell r="VMF6"/>
          <cell r="VMG6"/>
          <cell r="VMH6"/>
          <cell r="VMI6"/>
          <cell r="VMJ6"/>
          <cell r="VMK6"/>
          <cell r="VML6"/>
          <cell r="VMM6"/>
          <cell r="VMN6"/>
          <cell r="VMO6"/>
          <cell r="VMP6"/>
          <cell r="VMQ6"/>
          <cell r="VMR6"/>
          <cell r="VMS6"/>
          <cell r="VMT6"/>
          <cell r="VMU6"/>
          <cell r="VMV6"/>
          <cell r="VMW6"/>
          <cell r="VMX6"/>
          <cell r="VMY6"/>
          <cell r="VMZ6"/>
          <cell r="VNA6"/>
          <cell r="VNB6"/>
          <cell r="VNC6"/>
          <cell r="VND6"/>
          <cell r="VNE6"/>
          <cell r="VNF6"/>
          <cell r="VNG6"/>
          <cell r="VNH6"/>
          <cell r="VNI6"/>
          <cell r="VNJ6"/>
          <cell r="VNK6"/>
          <cell r="VNL6"/>
          <cell r="VNM6"/>
          <cell r="VNN6"/>
          <cell r="VNO6"/>
          <cell r="VNP6"/>
          <cell r="VNQ6"/>
          <cell r="VNR6"/>
          <cell r="VNS6"/>
          <cell r="VNT6"/>
          <cell r="VNU6"/>
          <cell r="VNV6"/>
          <cell r="VNW6"/>
          <cell r="VNX6"/>
          <cell r="VNY6"/>
          <cell r="VNZ6"/>
          <cell r="VOA6"/>
          <cell r="VOB6"/>
          <cell r="VOC6"/>
          <cell r="VOD6"/>
          <cell r="VOE6"/>
          <cell r="VOF6"/>
          <cell r="VOG6"/>
          <cell r="VOH6"/>
          <cell r="VOI6"/>
          <cell r="VOJ6"/>
          <cell r="VOK6"/>
          <cell r="VOL6"/>
          <cell r="VOM6"/>
          <cell r="VON6"/>
          <cell r="VOO6"/>
          <cell r="VOP6"/>
          <cell r="VOQ6"/>
          <cell r="VOR6"/>
          <cell r="VOS6"/>
          <cell r="VOT6"/>
          <cell r="VOU6"/>
          <cell r="VOV6"/>
          <cell r="VOW6"/>
          <cell r="VOX6"/>
          <cell r="VOY6"/>
          <cell r="VOZ6"/>
          <cell r="VPA6"/>
          <cell r="VPB6"/>
          <cell r="VPC6"/>
          <cell r="VPD6"/>
          <cell r="VPE6"/>
          <cell r="VPF6"/>
          <cell r="VPG6"/>
          <cell r="VPH6"/>
          <cell r="VPI6"/>
          <cell r="VPJ6"/>
          <cell r="VPK6"/>
          <cell r="VPL6"/>
          <cell r="VPM6"/>
          <cell r="VPN6"/>
          <cell r="VPO6"/>
          <cell r="VPP6"/>
          <cell r="VPQ6"/>
          <cell r="VPR6"/>
          <cell r="VPS6"/>
          <cell r="VPT6"/>
          <cell r="VPU6"/>
          <cell r="VPV6"/>
          <cell r="VPW6"/>
          <cell r="VPX6"/>
          <cell r="VPY6"/>
          <cell r="VPZ6"/>
          <cell r="VQA6"/>
          <cell r="VQB6"/>
          <cell r="VQC6"/>
          <cell r="VQD6"/>
          <cell r="VQE6"/>
          <cell r="VQF6"/>
          <cell r="VQG6"/>
          <cell r="VQH6"/>
          <cell r="VQI6"/>
          <cell r="VQJ6"/>
          <cell r="VQK6"/>
          <cell r="VQL6"/>
          <cell r="VQM6"/>
          <cell r="VQN6"/>
          <cell r="VQO6"/>
          <cell r="VQP6"/>
          <cell r="VQQ6"/>
          <cell r="VQR6"/>
          <cell r="VQS6"/>
          <cell r="VQT6"/>
          <cell r="VQU6"/>
          <cell r="VQV6"/>
          <cell r="VQW6"/>
          <cell r="VQX6"/>
          <cell r="VQY6"/>
          <cell r="VQZ6"/>
          <cell r="VRA6"/>
          <cell r="VRB6"/>
          <cell r="VRC6"/>
          <cell r="VRD6"/>
          <cell r="VRE6"/>
          <cell r="VRF6"/>
          <cell r="VRG6"/>
          <cell r="VRH6"/>
          <cell r="VRI6"/>
          <cell r="VRJ6"/>
          <cell r="VRK6"/>
          <cell r="VRL6"/>
          <cell r="VRM6"/>
          <cell r="VRN6"/>
          <cell r="VRO6"/>
          <cell r="VRP6"/>
          <cell r="VRQ6"/>
          <cell r="VRR6"/>
          <cell r="VRS6"/>
          <cell r="VRT6"/>
          <cell r="VRU6"/>
          <cell r="VRV6"/>
          <cell r="VRW6"/>
          <cell r="VRX6"/>
          <cell r="VRY6"/>
          <cell r="VRZ6"/>
          <cell r="VSA6"/>
          <cell r="VSB6"/>
          <cell r="VSC6"/>
          <cell r="VSD6"/>
          <cell r="VSE6"/>
          <cell r="VSF6"/>
          <cell r="VSG6"/>
          <cell r="VSH6"/>
          <cell r="VSI6"/>
          <cell r="VSJ6"/>
          <cell r="VSK6"/>
          <cell r="VSL6"/>
          <cell r="VSM6"/>
          <cell r="VSN6"/>
          <cell r="VSO6"/>
          <cell r="VSP6"/>
          <cell r="VSQ6"/>
          <cell r="VSR6"/>
          <cell r="VSS6"/>
          <cell r="VST6"/>
          <cell r="VSU6"/>
          <cell r="VSV6"/>
          <cell r="VSW6"/>
          <cell r="VSX6"/>
          <cell r="VSY6"/>
          <cell r="VSZ6"/>
          <cell r="VTA6"/>
          <cell r="VTB6"/>
          <cell r="VTC6"/>
          <cell r="VTD6"/>
          <cell r="VTE6"/>
          <cell r="VTF6"/>
          <cell r="VTG6"/>
          <cell r="VTH6"/>
          <cell r="VTI6"/>
          <cell r="VTJ6"/>
          <cell r="VTK6"/>
          <cell r="VTL6"/>
          <cell r="VTM6"/>
          <cell r="VTN6"/>
          <cell r="VTO6"/>
          <cell r="VTP6"/>
          <cell r="VTQ6"/>
          <cell r="VTR6"/>
          <cell r="VTS6"/>
          <cell r="VTT6"/>
          <cell r="VTU6"/>
          <cell r="VTV6"/>
          <cell r="VTW6"/>
          <cell r="VTX6"/>
          <cell r="VTY6"/>
          <cell r="VTZ6"/>
          <cell r="VUA6"/>
          <cell r="VUB6"/>
          <cell r="VUC6"/>
          <cell r="VUD6"/>
          <cell r="VUE6"/>
          <cell r="VUF6"/>
          <cell r="VUG6"/>
          <cell r="VUH6"/>
          <cell r="VUI6"/>
          <cell r="VUJ6"/>
          <cell r="VUK6"/>
          <cell r="VUL6"/>
          <cell r="VUM6"/>
          <cell r="VUN6"/>
          <cell r="VUO6"/>
          <cell r="VUP6"/>
          <cell r="VUQ6"/>
          <cell r="VUR6"/>
          <cell r="VUS6"/>
          <cell r="VUT6"/>
          <cell r="VUU6"/>
          <cell r="VUV6"/>
          <cell r="VUW6"/>
          <cell r="VUX6"/>
          <cell r="VUY6"/>
          <cell r="VUZ6"/>
          <cell r="VVA6"/>
          <cell r="VVB6"/>
          <cell r="VVC6"/>
          <cell r="VVD6"/>
          <cell r="VVE6"/>
          <cell r="VVF6"/>
          <cell r="VVG6"/>
          <cell r="VVH6"/>
          <cell r="VVI6"/>
          <cell r="VVJ6"/>
          <cell r="VVK6"/>
          <cell r="VVL6"/>
          <cell r="VVM6"/>
          <cell r="VVN6"/>
          <cell r="VVO6"/>
          <cell r="VVP6"/>
          <cell r="VVQ6"/>
          <cell r="VVR6"/>
          <cell r="VVS6"/>
          <cell r="VVT6"/>
          <cell r="VVU6"/>
          <cell r="VVV6"/>
          <cell r="VVW6"/>
          <cell r="VVX6"/>
          <cell r="VVY6"/>
          <cell r="VVZ6"/>
          <cell r="VWA6"/>
          <cell r="VWB6"/>
          <cell r="VWC6"/>
          <cell r="VWD6"/>
          <cell r="VWE6"/>
          <cell r="VWF6"/>
          <cell r="VWG6"/>
          <cell r="VWH6"/>
          <cell r="VWI6"/>
          <cell r="VWJ6"/>
          <cell r="VWK6"/>
          <cell r="VWL6"/>
          <cell r="VWM6"/>
          <cell r="VWN6"/>
          <cell r="VWO6"/>
          <cell r="VWP6"/>
          <cell r="VWQ6"/>
          <cell r="VWR6"/>
          <cell r="VWS6"/>
          <cell r="VWT6"/>
          <cell r="VWU6"/>
          <cell r="VWV6"/>
          <cell r="VWW6"/>
          <cell r="VWX6"/>
          <cell r="VWY6"/>
          <cell r="VWZ6"/>
          <cell r="VXA6"/>
          <cell r="VXB6"/>
          <cell r="VXC6"/>
          <cell r="VXD6"/>
          <cell r="VXE6"/>
          <cell r="VXF6"/>
          <cell r="VXG6"/>
          <cell r="VXH6"/>
          <cell r="VXI6"/>
          <cell r="VXJ6"/>
          <cell r="VXK6"/>
          <cell r="VXL6"/>
          <cell r="VXM6"/>
          <cell r="VXN6"/>
          <cell r="VXO6"/>
          <cell r="VXP6"/>
          <cell r="VXQ6"/>
          <cell r="VXR6"/>
          <cell r="VXS6"/>
          <cell r="VXT6"/>
          <cell r="VXU6"/>
          <cell r="VXV6"/>
          <cell r="VXW6"/>
          <cell r="VXX6"/>
          <cell r="VXY6"/>
          <cell r="VXZ6"/>
          <cell r="VYA6"/>
          <cell r="VYB6"/>
          <cell r="VYC6"/>
          <cell r="VYD6"/>
          <cell r="VYE6"/>
          <cell r="VYF6"/>
          <cell r="VYG6"/>
          <cell r="VYH6"/>
          <cell r="VYI6"/>
          <cell r="VYJ6"/>
          <cell r="VYK6"/>
          <cell r="VYL6"/>
          <cell r="VYM6"/>
          <cell r="VYN6"/>
          <cell r="VYO6"/>
          <cell r="VYP6"/>
          <cell r="VYQ6"/>
          <cell r="VYR6"/>
          <cell r="VYS6"/>
          <cell r="VYT6"/>
          <cell r="VYU6"/>
          <cell r="VYV6"/>
          <cell r="VYW6"/>
          <cell r="VYX6"/>
          <cell r="VYY6"/>
          <cell r="VYZ6"/>
          <cell r="VZA6"/>
          <cell r="VZB6"/>
          <cell r="VZC6"/>
          <cell r="VZD6"/>
          <cell r="VZE6"/>
          <cell r="VZF6"/>
          <cell r="VZG6"/>
          <cell r="VZH6"/>
          <cell r="VZI6"/>
          <cell r="VZJ6"/>
          <cell r="VZK6"/>
          <cell r="VZL6"/>
          <cell r="VZM6"/>
          <cell r="VZN6"/>
          <cell r="VZO6"/>
          <cell r="VZP6"/>
          <cell r="VZQ6"/>
          <cell r="VZR6"/>
          <cell r="VZS6"/>
          <cell r="VZT6"/>
          <cell r="VZU6"/>
          <cell r="VZV6"/>
          <cell r="VZW6"/>
          <cell r="VZX6"/>
          <cell r="VZY6"/>
          <cell r="VZZ6"/>
          <cell r="WAA6"/>
          <cell r="WAB6"/>
          <cell r="WAC6"/>
          <cell r="WAD6"/>
          <cell r="WAE6"/>
          <cell r="WAF6"/>
          <cell r="WAG6"/>
          <cell r="WAH6"/>
          <cell r="WAI6"/>
          <cell r="WAJ6"/>
          <cell r="WAK6"/>
          <cell r="WAL6"/>
          <cell r="WAM6"/>
          <cell r="WAN6"/>
          <cell r="WAO6"/>
          <cell r="WAP6"/>
          <cell r="WAQ6"/>
          <cell r="WAR6"/>
          <cell r="WAS6"/>
          <cell r="WAT6"/>
          <cell r="WAU6"/>
          <cell r="WAV6"/>
          <cell r="WAW6"/>
          <cell r="WAX6"/>
          <cell r="WAY6"/>
          <cell r="WAZ6"/>
          <cell r="WBA6"/>
          <cell r="WBB6"/>
          <cell r="WBC6"/>
          <cell r="WBD6"/>
          <cell r="WBE6"/>
          <cell r="WBF6"/>
          <cell r="WBG6"/>
          <cell r="WBH6"/>
          <cell r="WBI6"/>
          <cell r="WBJ6"/>
          <cell r="WBK6"/>
          <cell r="WBL6"/>
          <cell r="WBM6"/>
          <cell r="WBN6"/>
          <cell r="WBO6"/>
          <cell r="WBP6"/>
          <cell r="WBQ6"/>
          <cell r="WBR6"/>
          <cell r="WBS6"/>
          <cell r="WBT6"/>
          <cell r="WBU6"/>
          <cell r="WBV6"/>
          <cell r="WBW6"/>
          <cell r="WBX6"/>
          <cell r="WBY6"/>
          <cell r="WBZ6"/>
          <cell r="WCA6"/>
          <cell r="WCB6"/>
          <cell r="WCC6"/>
          <cell r="WCD6"/>
          <cell r="WCE6"/>
          <cell r="WCF6"/>
          <cell r="WCG6"/>
          <cell r="WCH6"/>
          <cell r="WCI6"/>
          <cell r="WCJ6"/>
          <cell r="WCK6"/>
          <cell r="WCL6"/>
          <cell r="WCM6"/>
          <cell r="WCN6"/>
          <cell r="WCO6"/>
          <cell r="WCP6"/>
          <cell r="WCQ6"/>
          <cell r="WCR6"/>
          <cell r="WCS6"/>
          <cell r="WCT6"/>
          <cell r="WCU6"/>
          <cell r="WCV6"/>
          <cell r="WCW6"/>
          <cell r="WCX6"/>
          <cell r="WCY6"/>
          <cell r="WCZ6"/>
          <cell r="WDA6"/>
          <cell r="WDB6"/>
          <cell r="WDC6"/>
          <cell r="WDD6"/>
          <cell r="WDE6"/>
          <cell r="WDF6"/>
          <cell r="WDG6"/>
          <cell r="WDH6"/>
          <cell r="WDI6"/>
          <cell r="WDJ6"/>
          <cell r="WDK6"/>
          <cell r="WDL6"/>
          <cell r="WDM6"/>
          <cell r="WDN6"/>
          <cell r="WDO6"/>
          <cell r="WDP6"/>
          <cell r="WDQ6"/>
          <cell r="WDR6"/>
          <cell r="WDS6"/>
          <cell r="WDT6"/>
          <cell r="WDU6"/>
          <cell r="WDV6"/>
          <cell r="WDW6"/>
          <cell r="WDX6"/>
          <cell r="WDY6"/>
          <cell r="WDZ6"/>
          <cell r="WEA6"/>
          <cell r="WEB6"/>
          <cell r="WEC6"/>
          <cell r="WED6"/>
          <cell r="WEE6"/>
          <cell r="WEF6"/>
          <cell r="WEG6"/>
          <cell r="WEH6"/>
          <cell r="WEI6"/>
          <cell r="WEJ6"/>
          <cell r="WEK6"/>
          <cell r="WEL6"/>
          <cell r="WEM6"/>
          <cell r="WEN6"/>
          <cell r="WEO6"/>
          <cell r="WEP6"/>
          <cell r="WEQ6"/>
          <cell r="WER6"/>
          <cell r="WES6"/>
          <cell r="WET6"/>
          <cell r="WEU6"/>
          <cell r="WEV6"/>
          <cell r="WEW6"/>
          <cell r="WEX6"/>
          <cell r="WEY6"/>
          <cell r="WEZ6"/>
          <cell r="WFA6"/>
          <cell r="WFB6"/>
          <cell r="WFC6"/>
          <cell r="WFD6"/>
          <cell r="WFE6"/>
          <cell r="WFF6"/>
          <cell r="WFG6"/>
          <cell r="WFH6"/>
          <cell r="WFI6"/>
          <cell r="WFJ6"/>
          <cell r="WFK6"/>
          <cell r="WFL6"/>
          <cell r="WFM6"/>
          <cell r="WFN6"/>
          <cell r="WFO6"/>
          <cell r="WFP6"/>
          <cell r="WFQ6"/>
          <cell r="WFR6"/>
          <cell r="WFS6"/>
          <cell r="WFT6"/>
          <cell r="WFU6"/>
          <cell r="WFV6"/>
          <cell r="WFW6"/>
          <cell r="WFX6"/>
          <cell r="WFY6"/>
          <cell r="WFZ6"/>
          <cell r="WGA6"/>
          <cell r="WGB6"/>
          <cell r="WGC6"/>
          <cell r="WGD6"/>
          <cell r="WGE6"/>
          <cell r="WGF6"/>
          <cell r="WGG6"/>
          <cell r="WGH6"/>
          <cell r="WGI6"/>
          <cell r="WGJ6"/>
          <cell r="WGK6"/>
          <cell r="WGL6"/>
          <cell r="WGM6"/>
          <cell r="WGN6"/>
          <cell r="WGO6"/>
          <cell r="WGP6"/>
          <cell r="WGQ6"/>
          <cell r="WGR6"/>
          <cell r="WGS6"/>
          <cell r="WGT6"/>
          <cell r="WGU6"/>
          <cell r="WGV6"/>
          <cell r="WGW6"/>
          <cell r="WGX6"/>
          <cell r="WGY6"/>
          <cell r="WGZ6"/>
          <cell r="WHA6"/>
          <cell r="WHB6"/>
          <cell r="WHC6"/>
          <cell r="WHD6"/>
          <cell r="WHE6"/>
          <cell r="WHF6"/>
          <cell r="WHG6"/>
          <cell r="WHH6"/>
          <cell r="WHI6"/>
          <cell r="WHJ6"/>
          <cell r="WHK6"/>
          <cell r="WHL6"/>
          <cell r="WHM6"/>
          <cell r="WHN6"/>
          <cell r="WHO6"/>
          <cell r="WHP6"/>
          <cell r="WHQ6"/>
          <cell r="WHR6"/>
          <cell r="WHS6"/>
          <cell r="WHT6"/>
          <cell r="WHU6"/>
          <cell r="WHV6"/>
          <cell r="WHW6"/>
          <cell r="WHX6"/>
          <cell r="WHY6"/>
          <cell r="WHZ6"/>
          <cell r="WIA6"/>
          <cell r="WIB6"/>
          <cell r="WIC6"/>
          <cell r="WID6"/>
          <cell r="WIE6"/>
          <cell r="WIF6"/>
          <cell r="WIG6"/>
          <cell r="WIH6"/>
          <cell r="WII6"/>
          <cell r="WIJ6"/>
          <cell r="WIK6"/>
          <cell r="WIL6"/>
          <cell r="WIM6"/>
          <cell r="WIN6"/>
          <cell r="WIO6"/>
          <cell r="WIP6"/>
          <cell r="WIQ6"/>
          <cell r="WIR6"/>
          <cell r="WIS6"/>
          <cell r="WIT6"/>
          <cell r="WIU6"/>
          <cell r="WIV6"/>
          <cell r="WIW6"/>
          <cell r="WIX6"/>
          <cell r="WIY6"/>
          <cell r="WIZ6"/>
          <cell r="WJA6"/>
          <cell r="WJB6"/>
          <cell r="WJC6"/>
          <cell r="WJD6"/>
          <cell r="WJE6"/>
          <cell r="WJF6"/>
          <cell r="WJG6"/>
          <cell r="WJH6"/>
          <cell r="WJI6"/>
          <cell r="WJJ6"/>
          <cell r="WJK6"/>
          <cell r="WJL6"/>
          <cell r="WJM6"/>
          <cell r="WJN6"/>
          <cell r="WJO6"/>
          <cell r="WJP6"/>
          <cell r="WJQ6"/>
          <cell r="WJR6"/>
          <cell r="WJS6"/>
          <cell r="WJT6"/>
          <cell r="WJU6"/>
          <cell r="WJV6"/>
          <cell r="WJW6"/>
          <cell r="WJX6"/>
          <cell r="WJY6"/>
          <cell r="WJZ6"/>
          <cell r="WKA6"/>
          <cell r="WKB6"/>
          <cell r="WKC6"/>
          <cell r="WKD6"/>
          <cell r="WKE6"/>
          <cell r="WKF6"/>
          <cell r="WKG6"/>
          <cell r="WKH6"/>
          <cell r="WKI6"/>
          <cell r="WKJ6"/>
          <cell r="WKK6"/>
          <cell r="WKL6"/>
          <cell r="WKM6"/>
          <cell r="WKN6"/>
          <cell r="WKO6"/>
          <cell r="WKP6"/>
          <cell r="WKQ6"/>
          <cell r="WKR6"/>
          <cell r="WKS6"/>
          <cell r="WKT6"/>
          <cell r="WKU6"/>
          <cell r="WKV6"/>
          <cell r="WKW6"/>
          <cell r="WKX6"/>
          <cell r="WKY6"/>
          <cell r="WKZ6"/>
          <cell r="WLA6"/>
          <cell r="WLB6"/>
          <cell r="WLC6"/>
          <cell r="WLD6"/>
          <cell r="WLE6"/>
          <cell r="WLF6"/>
          <cell r="WLG6"/>
          <cell r="WLH6"/>
          <cell r="WLI6"/>
          <cell r="WLJ6"/>
          <cell r="WLK6"/>
          <cell r="WLL6"/>
          <cell r="WLM6"/>
          <cell r="WLN6"/>
          <cell r="WLO6"/>
          <cell r="WLP6"/>
          <cell r="WLQ6"/>
          <cell r="WLR6"/>
          <cell r="WLS6"/>
          <cell r="WLT6"/>
          <cell r="WLU6"/>
          <cell r="WLV6"/>
          <cell r="WLW6"/>
          <cell r="WLX6"/>
          <cell r="WLY6"/>
          <cell r="WLZ6"/>
          <cell r="WMA6"/>
          <cell r="WMB6"/>
          <cell r="WMC6"/>
          <cell r="WMD6"/>
          <cell r="WME6"/>
          <cell r="WMF6"/>
          <cell r="WMG6"/>
          <cell r="WMH6"/>
          <cell r="WMI6"/>
          <cell r="WMJ6"/>
          <cell r="WMK6"/>
          <cell r="WML6"/>
          <cell r="WMM6"/>
          <cell r="WMN6"/>
          <cell r="WMO6"/>
          <cell r="WMP6"/>
          <cell r="WMQ6"/>
          <cell r="WMR6"/>
          <cell r="WMS6"/>
          <cell r="WMT6"/>
          <cell r="WMU6"/>
          <cell r="WMV6"/>
          <cell r="WMW6"/>
          <cell r="WMX6"/>
          <cell r="WMY6"/>
          <cell r="WMZ6"/>
          <cell r="WNA6"/>
          <cell r="WNB6"/>
          <cell r="WNC6"/>
          <cell r="WND6"/>
          <cell r="WNE6"/>
          <cell r="WNF6"/>
          <cell r="WNG6"/>
          <cell r="WNH6"/>
          <cell r="WNI6"/>
          <cell r="WNJ6"/>
          <cell r="WNK6"/>
          <cell r="WNL6"/>
          <cell r="WNM6"/>
          <cell r="WNN6"/>
          <cell r="WNO6"/>
          <cell r="WNP6"/>
          <cell r="WNQ6"/>
          <cell r="WNR6"/>
          <cell r="WNS6"/>
          <cell r="WNT6"/>
          <cell r="WNU6"/>
          <cell r="WNV6"/>
          <cell r="WNW6"/>
          <cell r="WNX6"/>
          <cell r="WNY6"/>
          <cell r="WNZ6"/>
          <cell r="WOA6"/>
          <cell r="WOB6"/>
          <cell r="WOC6"/>
          <cell r="WOD6"/>
          <cell r="WOE6"/>
          <cell r="WOF6"/>
          <cell r="WOG6"/>
          <cell r="WOH6"/>
          <cell r="WOI6"/>
          <cell r="WOJ6"/>
          <cell r="WOK6"/>
          <cell r="WOL6"/>
          <cell r="WOM6"/>
          <cell r="WON6"/>
          <cell r="WOO6"/>
          <cell r="WOP6"/>
          <cell r="WOQ6"/>
          <cell r="WOR6"/>
          <cell r="WOS6"/>
          <cell r="WOT6"/>
          <cell r="WOU6"/>
          <cell r="WOV6"/>
          <cell r="WOW6"/>
          <cell r="WOX6"/>
          <cell r="WOY6"/>
          <cell r="WOZ6"/>
          <cell r="WPA6"/>
          <cell r="WPB6"/>
          <cell r="WPC6"/>
          <cell r="WPD6"/>
          <cell r="WPE6"/>
          <cell r="WPF6"/>
          <cell r="WPG6"/>
          <cell r="WPH6"/>
          <cell r="WPI6"/>
          <cell r="WPJ6"/>
          <cell r="WPK6"/>
          <cell r="WPL6"/>
          <cell r="WPM6"/>
          <cell r="WPN6"/>
          <cell r="WPO6"/>
          <cell r="WPP6"/>
          <cell r="WPQ6"/>
          <cell r="WPR6"/>
          <cell r="WPS6"/>
          <cell r="WPT6"/>
          <cell r="WPU6"/>
          <cell r="WPV6"/>
          <cell r="WPW6"/>
          <cell r="WPX6"/>
          <cell r="WPY6"/>
          <cell r="WPZ6"/>
          <cell r="WQA6"/>
          <cell r="WQB6"/>
          <cell r="WQC6"/>
          <cell r="WQD6"/>
          <cell r="WQE6"/>
          <cell r="WQF6"/>
          <cell r="WQG6"/>
          <cell r="WQH6"/>
          <cell r="WQI6"/>
          <cell r="WQJ6"/>
          <cell r="WQK6"/>
          <cell r="WQL6"/>
          <cell r="WQM6"/>
          <cell r="WQN6"/>
          <cell r="WQO6"/>
          <cell r="WQP6"/>
          <cell r="WQQ6"/>
          <cell r="WQR6"/>
          <cell r="WQS6"/>
          <cell r="WQT6"/>
          <cell r="WQU6"/>
          <cell r="WQV6"/>
          <cell r="WQW6"/>
          <cell r="WQX6"/>
          <cell r="WQY6"/>
          <cell r="WQZ6"/>
          <cell r="WRA6"/>
          <cell r="WRB6"/>
          <cell r="WRC6"/>
          <cell r="WRD6"/>
          <cell r="WRE6"/>
          <cell r="WRF6"/>
          <cell r="WRG6"/>
          <cell r="WRH6"/>
          <cell r="WRI6"/>
          <cell r="WRJ6"/>
          <cell r="WRK6"/>
          <cell r="WRL6"/>
          <cell r="WRM6"/>
          <cell r="WRN6"/>
          <cell r="WRO6"/>
          <cell r="WRP6"/>
          <cell r="WRQ6"/>
          <cell r="WRR6"/>
          <cell r="WRS6"/>
          <cell r="WRT6"/>
          <cell r="WRU6"/>
          <cell r="WRV6"/>
          <cell r="WRW6"/>
          <cell r="WRX6"/>
          <cell r="WRY6"/>
          <cell r="WRZ6"/>
          <cell r="WSA6"/>
          <cell r="WSB6"/>
          <cell r="WSC6"/>
          <cell r="WSD6"/>
          <cell r="WSE6"/>
          <cell r="WSF6"/>
          <cell r="WSG6"/>
          <cell r="WSH6"/>
          <cell r="WSI6"/>
          <cell r="WSJ6"/>
          <cell r="WSK6"/>
          <cell r="WSL6"/>
          <cell r="WSM6"/>
          <cell r="WSN6"/>
          <cell r="WSO6"/>
          <cell r="WSP6"/>
          <cell r="WSQ6"/>
          <cell r="WSR6"/>
          <cell r="WSS6"/>
          <cell r="WST6"/>
          <cell r="WSU6"/>
          <cell r="WSV6"/>
          <cell r="WSW6"/>
          <cell r="WSX6"/>
          <cell r="WSY6"/>
          <cell r="WSZ6"/>
          <cell r="WTA6"/>
          <cell r="WTB6"/>
          <cell r="WTC6"/>
          <cell r="WTD6"/>
          <cell r="WTE6"/>
          <cell r="WTF6"/>
          <cell r="WTG6"/>
          <cell r="WTH6"/>
          <cell r="WTI6"/>
          <cell r="WTJ6"/>
          <cell r="WTK6"/>
          <cell r="WTL6"/>
          <cell r="WTM6"/>
          <cell r="WTN6"/>
          <cell r="WTO6"/>
          <cell r="WTP6"/>
          <cell r="WTQ6"/>
          <cell r="WTR6"/>
          <cell r="WTS6"/>
          <cell r="WTT6"/>
          <cell r="WTU6"/>
          <cell r="WTV6"/>
          <cell r="WTW6"/>
          <cell r="WTX6"/>
          <cell r="WTY6"/>
          <cell r="WTZ6"/>
          <cell r="WUA6"/>
          <cell r="WUB6"/>
          <cell r="WUC6"/>
          <cell r="WUD6"/>
          <cell r="WUE6"/>
          <cell r="WUF6"/>
          <cell r="WUG6"/>
          <cell r="WUH6"/>
          <cell r="WUI6"/>
          <cell r="WUJ6"/>
          <cell r="WUK6"/>
          <cell r="WUL6"/>
          <cell r="WUM6"/>
          <cell r="WUN6"/>
          <cell r="WUO6"/>
          <cell r="WUP6"/>
          <cell r="WUQ6"/>
          <cell r="WUR6"/>
          <cell r="WUS6"/>
          <cell r="WUT6"/>
          <cell r="WUU6"/>
          <cell r="WUV6"/>
          <cell r="WUW6"/>
          <cell r="WUX6"/>
          <cell r="WUY6"/>
          <cell r="WUZ6"/>
          <cell r="WVA6"/>
          <cell r="WVB6"/>
          <cell r="WVC6"/>
          <cell r="WVD6"/>
          <cell r="WVE6"/>
          <cell r="WVF6"/>
          <cell r="WVG6"/>
          <cell r="WVH6"/>
          <cell r="WVI6"/>
          <cell r="WVJ6"/>
          <cell r="WVK6"/>
          <cell r="WVL6"/>
          <cell r="WVM6"/>
          <cell r="WVN6"/>
          <cell r="WVO6"/>
          <cell r="WVP6"/>
          <cell r="WVQ6"/>
          <cell r="WVR6"/>
          <cell r="WVS6"/>
          <cell r="WVT6"/>
          <cell r="WVU6"/>
          <cell r="WVV6"/>
          <cell r="WVW6"/>
          <cell r="WVX6"/>
          <cell r="WVY6"/>
          <cell r="WVZ6"/>
          <cell r="WWA6"/>
          <cell r="WWB6"/>
          <cell r="WWC6"/>
          <cell r="WWD6"/>
          <cell r="WWE6"/>
          <cell r="WWF6"/>
          <cell r="WWG6"/>
          <cell r="WWH6"/>
          <cell r="WWI6"/>
          <cell r="WWJ6"/>
          <cell r="WWK6"/>
          <cell r="WWL6"/>
          <cell r="WWM6"/>
          <cell r="WWN6"/>
          <cell r="WWO6"/>
          <cell r="WWP6"/>
          <cell r="WWQ6"/>
          <cell r="WWR6"/>
          <cell r="WWS6"/>
          <cell r="WWT6"/>
          <cell r="WWU6"/>
          <cell r="WWV6"/>
          <cell r="WWW6"/>
          <cell r="WWX6"/>
          <cell r="WWY6"/>
          <cell r="WWZ6"/>
          <cell r="WXA6"/>
          <cell r="WXB6"/>
          <cell r="WXC6"/>
          <cell r="WXD6"/>
          <cell r="WXE6"/>
          <cell r="WXF6"/>
          <cell r="WXG6"/>
          <cell r="WXH6"/>
          <cell r="WXI6"/>
          <cell r="WXJ6"/>
          <cell r="WXK6"/>
          <cell r="WXL6"/>
          <cell r="WXM6"/>
          <cell r="WXN6"/>
          <cell r="WXO6"/>
          <cell r="WXP6"/>
          <cell r="WXQ6"/>
          <cell r="WXR6"/>
          <cell r="WXS6"/>
          <cell r="WXT6"/>
          <cell r="WXU6"/>
          <cell r="WXV6"/>
          <cell r="WXW6"/>
          <cell r="WXX6"/>
          <cell r="WXY6"/>
          <cell r="WXZ6"/>
          <cell r="WYA6"/>
          <cell r="WYB6"/>
          <cell r="WYC6"/>
          <cell r="WYD6"/>
          <cell r="WYE6"/>
          <cell r="WYF6"/>
          <cell r="WYG6"/>
          <cell r="WYH6"/>
          <cell r="WYI6"/>
          <cell r="WYJ6"/>
          <cell r="WYK6"/>
          <cell r="WYL6"/>
          <cell r="WYM6"/>
          <cell r="WYN6"/>
          <cell r="WYO6"/>
          <cell r="WYP6"/>
          <cell r="WYQ6"/>
          <cell r="WYR6"/>
          <cell r="WYS6"/>
          <cell r="WYT6"/>
          <cell r="WYU6"/>
          <cell r="WYV6"/>
          <cell r="WYW6"/>
          <cell r="WYX6"/>
          <cell r="WYY6"/>
          <cell r="WYZ6"/>
          <cell r="WZA6"/>
          <cell r="WZB6"/>
          <cell r="WZC6"/>
          <cell r="WZD6"/>
          <cell r="WZE6"/>
          <cell r="WZF6"/>
          <cell r="WZG6"/>
          <cell r="WZH6"/>
          <cell r="WZI6"/>
          <cell r="WZJ6"/>
          <cell r="WZK6"/>
          <cell r="WZL6"/>
          <cell r="WZM6"/>
          <cell r="WZN6"/>
          <cell r="WZO6"/>
          <cell r="WZP6"/>
          <cell r="WZQ6"/>
          <cell r="WZR6"/>
          <cell r="WZS6"/>
          <cell r="WZT6"/>
          <cell r="WZU6"/>
          <cell r="WZV6"/>
          <cell r="WZW6"/>
          <cell r="WZX6"/>
          <cell r="WZY6"/>
          <cell r="WZZ6"/>
          <cell r="XAA6"/>
          <cell r="XAB6"/>
          <cell r="XAC6"/>
          <cell r="XAD6"/>
          <cell r="XAE6"/>
          <cell r="XAF6"/>
          <cell r="XAG6"/>
          <cell r="XAH6"/>
          <cell r="XAI6"/>
          <cell r="XAJ6"/>
          <cell r="XAK6"/>
          <cell r="XAL6"/>
          <cell r="XAM6"/>
          <cell r="XAN6"/>
          <cell r="XAO6"/>
          <cell r="XAP6"/>
          <cell r="XAQ6"/>
          <cell r="XAR6"/>
          <cell r="XAS6"/>
          <cell r="XAT6"/>
          <cell r="XAU6"/>
          <cell r="XAV6"/>
          <cell r="XAW6"/>
          <cell r="XAX6"/>
          <cell r="XAY6"/>
          <cell r="XAZ6"/>
          <cell r="XBA6"/>
          <cell r="XBB6"/>
          <cell r="XBC6"/>
          <cell r="XBD6"/>
          <cell r="XBE6"/>
          <cell r="XBF6"/>
          <cell r="XBG6"/>
          <cell r="XBH6"/>
          <cell r="XBI6"/>
          <cell r="XBJ6"/>
          <cell r="XBK6"/>
          <cell r="XBL6"/>
          <cell r="XBM6"/>
          <cell r="XBN6"/>
          <cell r="XBO6"/>
          <cell r="XBP6"/>
          <cell r="XBQ6"/>
          <cell r="XBR6"/>
          <cell r="XBS6"/>
          <cell r="XBT6"/>
          <cell r="XBU6"/>
          <cell r="XBV6"/>
          <cell r="XBW6"/>
          <cell r="XBX6"/>
          <cell r="XBY6"/>
          <cell r="XBZ6"/>
          <cell r="XCA6"/>
          <cell r="XCB6"/>
          <cell r="XCC6"/>
          <cell r="XCD6"/>
          <cell r="XCE6"/>
          <cell r="XCF6"/>
          <cell r="XCG6"/>
          <cell r="XCH6"/>
          <cell r="XCI6"/>
          <cell r="XCJ6"/>
          <cell r="XCK6"/>
          <cell r="XCL6"/>
          <cell r="XCM6"/>
          <cell r="XCN6"/>
          <cell r="XCO6"/>
          <cell r="XCP6"/>
          <cell r="XCQ6"/>
          <cell r="XCR6"/>
          <cell r="XCS6"/>
          <cell r="XCT6"/>
          <cell r="XCU6"/>
          <cell r="XCV6"/>
          <cell r="XCW6"/>
          <cell r="XCX6"/>
          <cell r="XCY6"/>
          <cell r="XCZ6"/>
          <cell r="XDA6"/>
          <cell r="XDB6"/>
          <cell r="XDC6"/>
          <cell r="XDD6"/>
          <cell r="XDE6"/>
          <cell r="XDF6"/>
          <cell r="XDG6"/>
          <cell r="XDH6"/>
          <cell r="XDI6"/>
          <cell r="XDJ6"/>
          <cell r="XDK6"/>
          <cell r="XDL6"/>
          <cell r="XDM6"/>
          <cell r="XDN6"/>
          <cell r="XDO6"/>
          <cell r="XDP6"/>
          <cell r="XDQ6"/>
          <cell r="XDR6"/>
          <cell r="XDS6"/>
          <cell r="XDT6"/>
          <cell r="XDU6"/>
          <cell r="XDV6"/>
          <cell r="XDW6"/>
          <cell r="XDX6"/>
          <cell r="XDY6"/>
          <cell r="XDZ6"/>
          <cell r="XEA6"/>
          <cell r="XEB6"/>
          <cell r="XEC6"/>
          <cell r="XED6"/>
          <cell r="XEE6"/>
          <cell r="XEF6"/>
          <cell r="XEG6"/>
          <cell r="XEH6"/>
          <cell r="XEI6"/>
          <cell r="XEJ6"/>
          <cell r="XEK6"/>
          <cell r="XEL6"/>
          <cell r="XEM6"/>
          <cell r="XEN6"/>
          <cell r="XEO6"/>
          <cell r="XEP6"/>
          <cell r="XEQ6"/>
          <cell r="XER6"/>
          <cell r="XES6"/>
          <cell r="XET6"/>
          <cell r="XEU6"/>
          <cell r="XEV6"/>
          <cell r="XEW6"/>
          <cell r="XEX6"/>
          <cell r="XEY6"/>
          <cell r="XEZ6"/>
          <cell r="XFA6"/>
          <cell r="XFB6"/>
          <cell r="XFC6"/>
          <cell r="XFD6"/>
        </row>
        <row r="7">
          <cell r="A7" t="str">
            <v>Core Growth Areas</v>
          </cell>
          <cell r="B7" t="str">
            <v>MS &amp; 
Neuroimmunology</v>
          </cell>
          <cell r="C7" t="str">
            <v>ALKS 8700 
(BIIB098)</v>
          </cell>
          <cell r="D7" t="str">
            <v>monomethyl fumerate (MMF prodrug)</v>
          </cell>
          <cell r="E7" t="str">
            <v>MS 
(RRMS)</v>
          </cell>
          <cell r="F7" t="str">
            <v>Data</v>
          </cell>
          <cell r="G7" t="str">
            <v>Initial data from EVOLVE-MS-2 head-to-head study vs Tecfidera (may not be released until after filing)</v>
          </cell>
          <cell r="H7"/>
          <cell r="I7" t="str">
            <v>1H18 or later</v>
          </cell>
          <cell r="J7"/>
          <cell r="K7"/>
          <cell r="L7"/>
          <cell r="M7"/>
          <cell r="N7"/>
          <cell r="O7"/>
          <cell r="P7"/>
          <cell r="R7" t="str">
            <v>mid-2017</v>
          </cell>
          <cell r="S7" t="str">
            <v>1H18 or later</v>
          </cell>
        </row>
        <row r="8">
          <cell r="A8"/>
          <cell r="B8"/>
          <cell r="C8"/>
          <cell r="D8"/>
          <cell r="E8"/>
          <cell r="F8" t="str">
            <v>Regulatory</v>
          </cell>
          <cell r="G8" t="str">
            <v>FDA filing potentially through 505(b)(2)</v>
          </cell>
          <cell r="H8"/>
          <cell r="I8"/>
          <cell r="J8"/>
          <cell r="K8" t="str">
            <v>2H18</v>
          </cell>
          <cell r="L8"/>
          <cell r="M8"/>
          <cell r="N8"/>
          <cell r="O8"/>
          <cell r="P8"/>
          <cell r="R8" t="str">
            <v>mid-2017</v>
          </cell>
          <cell r="S8" t="str">
            <v>2H18</v>
          </cell>
        </row>
        <row r="9">
          <cell r="A9"/>
          <cell r="B9"/>
          <cell r="C9" t="str">
            <v>Opicinumab 
(BIIB033)</v>
          </cell>
          <cell r="D9" t="str">
            <v>anti-LINGO-1 mAB</v>
          </cell>
          <cell r="E9" t="str">
            <v>Multiple Sclerosis 
(MS)</v>
          </cell>
          <cell r="F9" t="str">
            <v>Data</v>
          </cell>
          <cell r="G9" t="str">
            <v>Phase 2b AFFINITY trial results</v>
          </cell>
          <cell r="H9" t="str">
            <v>NCT03222973</v>
          </cell>
          <cell r="I9"/>
          <cell r="J9"/>
          <cell r="K9"/>
          <cell r="L9"/>
          <cell r="M9"/>
          <cell r="N9"/>
          <cell r="O9">
            <v>2020</v>
          </cell>
          <cell r="P9"/>
          <cell r="R9" t="str">
            <v>4Q17</v>
          </cell>
          <cell r="S9" t="str">
            <v>2020</v>
          </cell>
          <cell r="W9"/>
          <cell r="X9"/>
          <cell r="Y9"/>
          <cell r="Z9"/>
          <cell r="AA9"/>
          <cell r="AB9"/>
          <cell r="AC9"/>
          <cell r="AD9"/>
        </row>
        <row r="10">
          <cell r="A10"/>
          <cell r="B10" t="str">
            <v>Alzheimer's &amp; Dementia</v>
          </cell>
          <cell r="C10" t="str">
            <v>Aducanumab
(BIIB037)</v>
          </cell>
          <cell r="D10" t="str">
            <v>Aβ mAb (fibril)</v>
          </cell>
          <cell r="E10" t="str">
            <v>Alzheimer's 
(prodromal/mild)</v>
          </cell>
          <cell r="F10" t="str">
            <v>Trial</v>
          </cell>
          <cell r="G10" t="str">
            <v>Complete Enrollement of Phase 3 Trials 
(18-month clock starts after)</v>
          </cell>
          <cell r="H10" t="str">
            <v>NCT02484547</v>
          </cell>
          <cell r="I10"/>
          <cell r="J10" t="str">
            <v>mid-2018E</v>
          </cell>
          <cell r="K10"/>
          <cell r="L10"/>
          <cell r="M10"/>
          <cell r="N10">
            <v>2018</v>
          </cell>
          <cell r="O10"/>
          <cell r="P10"/>
          <cell r="R10" t="str">
            <v>2H18</v>
          </cell>
          <cell r="S10" t="str">
            <v>mid-2018E</v>
          </cell>
          <cell r="W10"/>
          <cell r="X10"/>
          <cell r="Y10"/>
          <cell r="Z10"/>
          <cell r="AA10"/>
          <cell r="AB10"/>
          <cell r="AC10"/>
          <cell r="AD10"/>
        </row>
        <row r="11">
          <cell r="A11"/>
          <cell r="B11"/>
          <cell r="C11"/>
          <cell r="D11"/>
          <cell r="E11"/>
          <cell r="F11" t="str">
            <v>Data</v>
          </cell>
          <cell r="G11" t="str">
            <v>Phase 3 ENGAGE Trial topline data</v>
          </cell>
          <cell r="H11" t="str">
            <v>NCT02477800</v>
          </cell>
          <cell r="I11"/>
          <cell r="J11"/>
          <cell r="K11"/>
          <cell r="L11"/>
          <cell r="M11"/>
          <cell r="N11"/>
          <cell r="O11" t="str">
            <v>1H20E</v>
          </cell>
          <cell r="P11"/>
          <cell r="R11" t="str">
            <v>2018E</v>
          </cell>
          <cell r="S11" t="str">
            <v>1H20E</v>
          </cell>
          <cell r="W11"/>
          <cell r="X11"/>
          <cell r="Y11"/>
          <cell r="Z11"/>
          <cell r="AA11"/>
          <cell r="AB11"/>
          <cell r="AC11"/>
          <cell r="AD11"/>
        </row>
        <row r="12">
          <cell r="A12"/>
          <cell r="B12"/>
          <cell r="C12"/>
          <cell r="D12"/>
          <cell r="E12"/>
          <cell r="F12" t="str">
            <v>Data</v>
          </cell>
          <cell r="G12" t="str">
            <v>Phase 3 EMERGE Trial topline data</v>
          </cell>
          <cell r="H12"/>
          <cell r="I12"/>
          <cell r="J12"/>
          <cell r="K12"/>
          <cell r="L12"/>
          <cell r="M12"/>
          <cell r="N12"/>
          <cell r="O12" t="str">
            <v>1H20E</v>
          </cell>
          <cell r="P12"/>
          <cell r="R12" t="str">
            <v>1H18</v>
          </cell>
          <cell r="S12" t="str">
            <v>1H20E</v>
          </cell>
          <cell r="W12"/>
          <cell r="X12"/>
          <cell r="Y12"/>
          <cell r="Z12"/>
          <cell r="AA12"/>
          <cell r="AB12"/>
          <cell r="AC12"/>
          <cell r="AD12"/>
        </row>
        <row r="13">
          <cell r="A13"/>
          <cell r="B13"/>
          <cell r="C13" t="str">
            <v>Elenbecestat *
(E2609)</v>
          </cell>
          <cell r="D13" t="str">
            <v>BACE inhibitor</v>
          </cell>
          <cell r="E13" t="str">
            <v xml:space="preserve">Alzheimer's 
(prodromal/mild)
</v>
          </cell>
          <cell r="F13" t="str">
            <v>Data</v>
          </cell>
          <cell r="G13" t="str">
            <v xml:space="preserve">MissionAD1 Phase 3 topline data 
(MMSE ≥24, + PET) </v>
          </cell>
          <cell r="H13" t="str">
            <v>NCT02956486</v>
          </cell>
          <cell r="I13"/>
          <cell r="J13"/>
          <cell r="K13"/>
          <cell r="L13"/>
          <cell r="M13"/>
          <cell r="N13" t="str">
            <v>YE16/early 2017</v>
          </cell>
          <cell r="O13" t="str">
            <v>2020E</v>
          </cell>
          <cell r="P13"/>
          <cell r="R13" t="str">
            <v>2019</v>
          </cell>
          <cell r="S13" t="str">
            <v>2020E</v>
          </cell>
          <cell r="W13"/>
          <cell r="X13"/>
          <cell r="Y13"/>
          <cell r="Z13"/>
          <cell r="AA13"/>
          <cell r="AB13"/>
          <cell r="AC13"/>
          <cell r="AD13"/>
        </row>
        <row r="14">
          <cell r="A14"/>
          <cell r="B14"/>
          <cell r="C14"/>
          <cell r="D14"/>
          <cell r="E14"/>
          <cell r="F14" t="str">
            <v>Data</v>
          </cell>
          <cell r="G14" t="str">
            <v xml:space="preserve">MissionAD2 Phase 3 topline data 
(MMSE ≥24, + PET) </v>
          </cell>
          <cell r="H14" t="str">
            <v>NCT03036280</v>
          </cell>
          <cell r="I14"/>
          <cell r="J14"/>
          <cell r="K14"/>
          <cell r="L14"/>
          <cell r="M14"/>
          <cell r="N14"/>
          <cell r="O14" t="str">
            <v>2020E</v>
          </cell>
          <cell r="P14"/>
          <cell r="R14" t="str">
            <v>1H18E</v>
          </cell>
          <cell r="S14" t="str">
            <v>2020E</v>
          </cell>
          <cell r="W14"/>
          <cell r="X14"/>
          <cell r="Y14"/>
          <cell r="Z14"/>
          <cell r="AA14"/>
          <cell r="AB14"/>
          <cell r="AC14"/>
          <cell r="AD14"/>
        </row>
        <row r="15">
          <cell r="A15"/>
          <cell r="B15"/>
          <cell r="C15" t="str">
            <v>BAN2401*</v>
          </cell>
          <cell r="D15" t="str">
            <v>Aβ mAb (protofibril)</v>
          </cell>
          <cell r="E15" t="str">
            <v>Alzheimer's 
(prodromal/mild)</v>
          </cell>
          <cell r="F15" t="str">
            <v>Data</v>
          </cell>
          <cell r="G15" t="str">
            <v>Unblinding of Phase 2 data at month 18 
(CDR-SB: 0.5 / 0.5-1.0)</v>
          </cell>
          <cell r="H15" t="str">
            <v>NCT01767311</v>
          </cell>
          <cell r="I15"/>
          <cell r="J15" t="str">
            <v>mid-2018</v>
          </cell>
          <cell r="K15"/>
          <cell r="L15"/>
          <cell r="M15"/>
          <cell r="N15">
            <v>2016</v>
          </cell>
          <cell r="O15"/>
          <cell r="P15"/>
          <cell r="R15" t="str">
            <v>2019E</v>
          </cell>
          <cell r="S15" t="str">
            <v>mid-2018</v>
          </cell>
          <cell r="V15" t="str">
            <v>Regarding Imraldi, our plan is a launch no earlier than 4Q'18.   </v>
          </cell>
          <cell r="W15"/>
          <cell r="X15"/>
          <cell r="Y15"/>
          <cell r="Z15"/>
          <cell r="AA15"/>
          <cell r="AB15"/>
          <cell r="AC15"/>
          <cell r="AD15"/>
        </row>
        <row r="16">
          <cell r="A16"/>
          <cell r="B16"/>
          <cell r="C16" t="str">
            <v>BIIB080* 
(IONIS MAPTRx)</v>
          </cell>
          <cell r="D16" t="str">
            <v xml:space="preserve">antisense Tau modulator </v>
          </cell>
          <cell r="E16" t="str">
            <v>Alzheimer's 
(mild)</v>
          </cell>
          <cell r="F16" t="str">
            <v>Data</v>
          </cell>
          <cell r="G16" t="str">
            <v>Phase 1/2 trial data (intrathecal q4 weeks)</v>
          </cell>
          <cell r="H16" t="str">
            <v>NCT03186989</v>
          </cell>
          <cell r="I16" t="str">
            <v>2018E</v>
          </cell>
          <cell r="J16"/>
          <cell r="K16"/>
          <cell r="L16"/>
          <cell r="M16"/>
          <cell r="N16"/>
          <cell r="O16"/>
          <cell r="P16"/>
          <cell r="R16" t="str">
            <v>2020E</v>
          </cell>
          <cell r="S16" t="str">
            <v>2018E</v>
          </cell>
          <cell r="W16"/>
          <cell r="X16"/>
          <cell r="Y16"/>
          <cell r="Z16"/>
          <cell r="AA16"/>
          <cell r="AB16"/>
          <cell r="AC16"/>
          <cell r="AD16"/>
        </row>
        <row r="17">
          <cell r="A17"/>
          <cell r="B17"/>
          <cell r="C17" t="str">
            <v>PF-04958242*</v>
          </cell>
          <cell r="D17" t="str">
            <v>AMPA receptor potentiator</v>
          </cell>
          <cell r="E17" t="str">
            <v>Cognitive impairment  with Schizophrenia 
(CIAS)</v>
          </cell>
          <cell r="F17" t="str">
            <v>Trial</v>
          </cell>
          <cell r="G17" t="str">
            <v>Initiate Phase 2b trial</v>
          </cell>
          <cell r="H17" t="str">
            <v>NCT02459886</v>
          </cell>
          <cell r="I17"/>
          <cell r="J17" t="str">
            <v>2Q18</v>
          </cell>
          <cell r="K17"/>
          <cell r="L17"/>
          <cell r="M17"/>
          <cell r="N17"/>
          <cell r="O17"/>
          <cell r="P17"/>
          <cell r="R17" t="str">
            <v>2019E</v>
          </cell>
          <cell r="S17" t="str">
            <v>2Q18</v>
          </cell>
          <cell r="V17" t="str">
            <v>Regarding Imraldi, our plan is a launch no earlier than 4Q'18.   </v>
          </cell>
          <cell r="W17"/>
          <cell r="X17"/>
          <cell r="Y17"/>
          <cell r="Z17"/>
          <cell r="AA17"/>
          <cell r="AB17"/>
          <cell r="AC17"/>
          <cell r="AD17"/>
        </row>
        <row r="18">
          <cell r="A18"/>
          <cell r="B18"/>
          <cell r="C18"/>
          <cell r="D18"/>
          <cell r="E18"/>
          <cell r="F18" t="str">
            <v>Data</v>
          </cell>
          <cell r="G18" t="str">
            <v>Phase 2b data</v>
          </cell>
          <cell r="H18" t="str">
            <v>NCT02459886</v>
          </cell>
          <cell r="I18"/>
          <cell r="J18"/>
          <cell r="K18"/>
          <cell r="L18"/>
          <cell r="M18" t="str">
            <v>2H19E</v>
          </cell>
          <cell r="N18"/>
          <cell r="O18"/>
          <cell r="P18"/>
          <cell r="R18" t="str">
            <v>2020E</v>
          </cell>
          <cell r="S18" t="str">
            <v>2H19E</v>
          </cell>
          <cell r="W18" t="str">
            <v>Example of another Phase 2b for CIAS, https://www.ncbi.nlm.nih.gov/pubmed/28922590</v>
          </cell>
        </row>
        <row r="19">
          <cell r="A19"/>
          <cell r="B19"/>
          <cell r="C19" t="str">
            <v xml:space="preserve">BIIB092
</v>
          </cell>
          <cell r="D19" t="str">
            <v>anti-Tau mAb
(IgG4)</v>
          </cell>
          <cell r="E19" t="str">
            <v>Alzheimer's 
(prodromal/mild)</v>
          </cell>
          <cell r="F19" t="str">
            <v>Primary completion</v>
          </cell>
          <cell r="G19" t="str">
            <v>Phase 2 Trial (blinded, placebo-controlled)</v>
          </cell>
          <cell r="H19" t="str">
            <v>NCT03186989</v>
          </cell>
          <cell r="I19"/>
          <cell r="J19"/>
          <cell r="K19"/>
          <cell r="L19"/>
          <cell r="M19"/>
          <cell r="N19"/>
          <cell r="O19"/>
          <cell r="P19" t="str">
            <v>2021E</v>
          </cell>
          <cell r="R19" t="str">
            <v>2020E</v>
          </cell>
          <cell r="S19" t="str">
            <v>2021E</v>
          </cell>
        </row>
        <row r="20">
          <cell r="A20"/>
          <cell r="B20"/>
          <cell r="C20" t="str">
            <v>BIIB076</v>
          </cell>
          <cell r="D20" t="str">
            <v>anti-tau mAb</v>
          </cell>
          <cell r="E20" t="str">
            <v>Alzheimer's
(healthy/mild)</v>
          </cell>
          <cell r="F20" t="str">
            <v>Data</v>
          </cell>
          <cell r="G20" t="str">
            <v>Phase SAD 1 results in healthy &amp; mild AD (MMSE 20-26)</v>
          </cell>
          <cell r="H20" t="str">
            <v>NCT03056729</v>
          </cell>
          <cell r="I20">
            <v>2018</v>
          </cell>
          <cell r="J20"/>
          <cell r="K20"/>
          <cell r="L20"/>
          <cell r="M20"/>
          <cell r="N20"/>
          <cell r="O20"/>
          <cell r="P20"/>
          <cell r="R20" t="str">
            <v>4Q17</v>
          </cell>
          <cell r="S20" t="str">
            <v>2018</v>
          </cell>
        </row>
        <row r="21">
          <cell r="A21"/>
          <cell r="B21" t="str">
            <v>Parkinson's &amp; Movement 
Disorders</v>
          </cell>
          <cell r="C21" t="str">
            <v>BIIB092 
(BMS-986168)</v>
          </cell>
          <cell r="D21" t="str">
            <v>anti-tau mAb</v>
          </cell>
          <cell r="E21" t="str">
            <v xml:space="preserve">Alzheimer's </v>
          </cell>
          <cell r="F21" t="str">
            <v>Trial</v>
          </cell>
          <cell r="G21" t="str">
            <v>Begin Phase 2 Trial (posted on clinicaltrials.gov)</v>
          </cell>
          <cell r="H21"/>
          <cell r="I21" t="str">
            <v>1Q18</v>
          </cell>
          <cell r="J21"/>
          <cell r="K21"/>
          <cell r="L21"/>
          <cell r="M21"/>
          <cell r="N21"/>
          <cell r="O21"/>
          <cell r="P21"/>
          <cell r="R21" t="str">
            <v>2018E</v>
          </cell>
          <cell r="S21" t="str">
            <v>1Q18</v>
          </cell>
        </row>
        <row r="22">
          <cell r="A22"/>
          <cell r="B22"/>
          <cell r="C22"/>
          <cell r="D22"/>
          <cell r="E22" t="str">
            <v>Progressive Supranuclear Palsy (PSP)</v>
          </cell>
          <cell r="F22" t="str">
            <v>Data</v>
          </cell>
          <cell r="G22" t="str">
            <v>Phase 2 PASSPORT Trial</v>
          </cell>
          <cell r="H22"/>
          <cell r="I22"/>
          <cell r="J22"/>
          <cell r="K22"/>
          <cell r="L22"/>
          <cell r="M22" t="str">
            <v>2019E</v>
          </cell>
          <cell r="N22"/>
          <cell r="O22"/>
          <cell r="P22"/>
          <cell r="R22" t="str">
            <v>2018E</v>
          </cell>
          <cell r="S22" t="str">
            <v>2019E</v>
          </cell>
        </row>
        <row r="23">
          <cell r="A23"/>
          <cell r="B23"/>
          <cell r="C23" t="str">
            <v>BIIB054 *</v>
          </cell>
          <cell r="D23" t="str">
            <v>anti-α-synuclein</v>
          </cell>
          <cell r="E23" t="str">
            <v>Parkinson's Disease</v>
          </cell>
          <cell r="F23" t="str">
            <v>Data</v>
          </cell>
          <cell r="G23" t="str">
            <v>Phase 1 SAD Trial data</v>
          </cell>
          <cell r="H23" t="str">
            <v>NCT02459886</v>
          </cell>
          <cell r="I23" t="str">
            <v>1H18</v>
          </cell>
          <cell r="J23"/>
          <cell r="K23"/>
          <cell r="L23"/>
          <cell r="M23"/>
          <cell r="N23"/>
          <cell r="O23"/>
          <cell r="P23"/>
          <cell r="R23" t="str">
            <v>2018E</v>
          </cell>
          <cell r="S23" t="str">
            <v>1H18</v>
          </cell>
        </row>
        <row r="24">
          <cell r="A24"/>
          <cell r="B24"/>
          <cell r="C24"/>
          <cell r="D24"/>
          <cell r="E24"/>
          <cell r="F24" t="str">
            <v>Data</v>
          </cell>
          <cell r="G24" t="str">
            <v>Phase 2 SPARK Trial (1st patient dosed Jan '18)</v>
          </cell>
          <cell r="H24"/>
          <cell r="I24"/>
          <cell r="J24"/>
          <cell r="K24"/>
          <cell r="L24"/>
          <cell r="M24"/>
          <cell r="N24"/>
          <cell r="O24"/>
          <cell r="P24" t="str">
            <v>2021E</v>
          </cell>
          <cell r="R24" t="str">
            <v>2018E</v>
          </cell>
          <cell r="S24" t="str">
            <v>2021E</v>
          </cell>
        </row>
        <row r="25">
          <cell r="A25"/>
          <cell r="B25" t="str">
            <v>Neuromuscular Disease 
including SMA and ALS</v>
          </cell>
          <cell r="C25" t="str">
            <v>BIIB067* 
(IONIS-SODRx)</v>
          </cell>
          <cell r="D25" t="str">
            <v>antisense modulator</v>
          </cell>
          <cell r="E25" t="str">
            <v>ALS subset 
(SOD1 mutation)</v>
          </cell>
          <cell r="F25" t="str">
            <v>Data</v>
          </cell>
          <cell r="G25" t="str">
            <v>Phase 1 Trial data</v>
          </cell>
          <cell r="H25" t="str">
            <v>NCT02623699</v>
          </cell>
          <cell r="I25" t="str">
            <v>2018E</v>
          </cell>
          <cell r="J25"/>
          <cell r="K25"/>
          <cell r="L25"/>
          <cell r="M25"/>
          <cell r="N25">
            <v>2018</v>
          </cell>
          <cell r="O25"/>
          <cell r="P25"/>
          <cell r="R25" t="str">
            <v>2020E</v>
          </cell>
          <cell r="S25" t="str">
            <v>2018E</v>
          </cell>
        </row>
        <row r="26">
          <cell r="A26"/>
          <cell r="B26"/>
          <cell r="C26" t="str">
            <v>TBA</v>
          </cell>
          <cell r="D26" t="str">
            <v>Gene-therapy</v>
          </cell>
          <cell r="E26" t="str">
            <v>Spinal Muscular 
Atrophy (SMA)</v>
          </cell>
          <cell r="F26" t="str">
            <v>Trial</v>
          </cell>
          <cell r="G26" t="str">
            <v>Initiate Gene Therapy Trial</v>
          </cell>
          <cell r="H26"/>
          <cell r="I26"/>
          <cell r="J26" t="str">
            <v>mid-2018</v>
          </cell>
          <cell r="K26"/>
          <cell r="L26"/>
          <cell r="M26"/>
          <cell r="N26"/>
          <cell r="O26"/>
          <cell r="P26"/>
          <cell r="R26" t="str">
            <v>2018E</v>
          </cell>
          <cell r="S26" t="str">
            <v>mid-2018</v>
          </cell>
        </row>
        <row r="27">
          <cell r="A27"/>
          <cell r="B27"/>
          <cell r="C27" t="str">
            <v>KPT-350*
(Karyopharm)</v>
          </cell>
          <cell r="D27" t="str">
            <v xml:space="preserve"> XPO1 inhibitor
(exportin 1) </v>
          </cell>
          <cell r="E27" t="str">
            <v>Sporadic ALS</v>
          </cell>
          <cell r="F27" t="str">
            <v>Trial</v>
          </cell>
          <cell r="G27" t="str">
            <v>Start Phase 1 Trial</v>
          </cell>
          <cell r="H27"/>
          <cell r="I27"/>
          <cell r="J27"/>
          <cell r="K27" t="str">
            <v>end of 2018</v>
          </cell>
          <cell r="L27"/>
          <cell r="M27"/>
          <cell r="N27"/>
          <cell r="O27"/>
          <cell r="P27"/>
          <cell r="R27" t="str">
            <v>2018E</v>
          </cell>
          <cell r="S27" t="str">
            <v>end of 2018</v>
          </cell>
        </row>
        <row r="28">
          <cell r="A28"/>
          <cell r="B28"/>
          <cell r="C28" t="str">
            <v>Competitor 
AVXS-101</v>
          </cell>
          <cell r="D28" t="str">
            <v>Gene-therapy</v>
          </cell>
          <cell r="E28" t="str">
            <v>SMA</v>
          </cell>
          <cell r="F28" t="str">
            <v xml:space="preserve">Competitor </v>
          </cell>
          <cell r="G28" t="str">
            <v>Potential AVXS-101 Launch for Type 1 SMA</v>
          </cell>
          <cell r="H28" t="str">
            <v>NCT03306277</v>
          </cell>
          <cell r="I28"/>
          <cell r="J28"/>
          <cell r="K28"/>
          <cell r="L28"/>
          <cell r="M28" t="str">
            <v>late 1Q19 or early 2Q19</v>
          </cell>
          <cell r="N28"/>
          <cell r="O28"/>
          <cell r="P28"/>
          <cell r="R28" t="str">
            <v>2018E</v>
          </cell>
          <cell r="S28" t="str">
            <v>late 1Q19 or early 2Q19</v>
          </cell>
        </row>
        <row r="29">
          <cell r="A29"/>
          <cell r="B29"/>
          <cell r="C29" t="str">
            <v>Ocrevus (ocrelizumab)*</v>
          </cell>
          <cell r="D29" t="str">
            <v>ant-CD20 mab</v>
          </cell>
          <cell r="E29" t="str">
            <v>RRMS / PPMS</v>
          </cell>
          <cell r="F29" t="str">
            <v>Regulatory</v>
          </cell>
          <cell r="G29" t="str">
            <v>EMA approval</v>
          </cell>
          <cell r="H29"/>
          <cell r="I29"/>
          <cell r="J29" t="str">
            <v>mid-2017</v>
          </cell>
          <cell r="K29"/>
          <cell r="L29"/>
          <cell r="M29"/>
          <cell r="N29">
            <v>2017</v>
          </cell>
          <cell r="O29"/>
          <cell r="P29"/>
          <cell r="R29" t="str">
            <v>2018E</v>
          </cell>
          <cell r="S29" t="str">
            <v>mid-2017</v>
          </cell>
        </row>
        <row r="30">
          <cell r="A30" t="str">
            <v>Emerging Growth Areas</v>
          </cell>
          <cell r="B30" t="str">
            <v>Pain</v>
          </cell>
          <cell r="C30" t="str">
            <v>BIIB074 
(raxatrigine)</v>
          </cell>
          <cell r="D30" t="str">
            <v>Nav1.7 blocker</v>
          </cell>
          <cell r="E30" t="str">
            <v>Trigeminal Neuralgia</v>
          </cell>
          <cell r="F30" t="str">
            <v>Trial</v>
          </cell>
          <cell r="G30" t="str">
            <v>Phase 3 Topline Data</v>
          </cell>
          <cell r="H30" t="str">
            <v>NCT03070132</v>
          </cell>
          <cell r="I30"/>
          <cell r="J30"/>
          <cell r="K30"/>
          <cell r="L30"/>
          <cell r="M30"/>
          <cell r="N30"/>
          <cell r="O30"/>
          <cell r="P30" t="str">
            <v>2021E</v>
          </cell>
          <cell r="R30" t="str">
            <v>2019E</v>
          </cell>
          <cell r="S30" t="str">
            <v>2021E</v>
          </cell>
        </row>
        <row r="31">
          <cell r="A31"/>
          <cell r="B31"/>
          <cell r="C31"/>
          <cell r="D31"/>
          <cell r="E31" t="str">
            <v>Lumbosacral Radiculopathy</v>
          </cell>
          <cell r="F31" t="str">
            <v>Data</v>
          </cell>
          <cell r="G31" t="str">
            <v>Phase 2 RELAY-1 data</v>
          </cell>
          <cell r="H31" t="str">
            <v>NCT02935608</v>
          </cell>
          <cell r="I31"/>
          <cell r="J31"/>
          <cell r="K31" t="str">
            <v>2H18</v>
          </cell>
          <cell r="L31"/>
          <cell r="M31"/>
          <cell r="N31"/>
          <cell r="O31"/>
          <cell r="P31"/>
          <cell r="R31" t="str">
            <v>2018E</v>
          </cell>
          <cell r="S31" t="str">
            <v>2H18</v>
          </cell>
        </row>
        <row r="32">
          <cell r="A32"/>
          <cell r="B32"/>
          <cell r="C32"/>
          <cell r="D32"/>
          <cell r="E32" t="str">
            <v xml:space="preserve">Small fibre neuropathy (SFN) </v>
          </cell>
          <cell r="F32" t="str">
            <v>Data</v>
          </cell>
          <cell r="G32" t="str">
            <v xml:space="preserve">Start Phase 2 study (n~186) for idiopathic or DM related SFN pain </v>
          </cell>
          <cell r="H32" t="str">
            <v>NCT02935608</v>
          </cell>
          <cell r="I32"/>
          <cell r="J32" t="str">
            <v>Mid-2018</v>
          </cell>
          <cell r="K32"/>
          <cell r="L32"/>
          <cell r="M32"/>
          <cell r="N32"/>
          <cell r="O32"/>
          <cell r="P32"/>
          <cell r="R32" t="str">
            <v>2018E</v>
          </cell>
          <cell r="S32" t="str">
            <v>Mid-2018</v>
          </cell>
        </row>
        <row r="33">
          <cell r="A33"/>
          <cell r="B33" t="str">
            <v>Ophtho</v>
          </cell>
          <cell r="C33" t="str">
            <v>BIIB087 
(rAAV-hRS1)*
Partner AGTC</v>
          </cell>
          <cell r="D33" t="str">
            <v>XLRS gene therapy (AAV)</v>
          </cell>
          <cell r="E33" t="str">
            <v>X-linked Retinoschisis (XLRS)</v>
          </cell>
          <cell r="F33" t="str">
            <v>Data</v>
          </cell>
          <cell r="G33" t="str">
            <v>Phase 1/2 topline results</v>
          </cell>
          <cell r="H33" t="str">
            <v>NCT02416622</v>
          </cell>
          <cell r="I33"/>
          <cell r="J33"/>
          <cell r="K33" t="str">
            <v>2H18</v>
          </cell>
          <cell r="L33"/>
          <cell r="M33"/>
          <cell r="N33"/>
          <cell r="O33"/>
          <cell r="P33"/>
          <cell r="R33" t="str">
            <v>1H18E</v>
          </cell>
          <cell r="S33" t="str">
            <v>2H18</v>
          </cell>
        </row>
        <row r="34">
          <cell r="A34"/>
          <cell r="B34" t="str">
            <v>Acute Neurology</v>
          </cell>
          <cell r="C34" t="str">
            <v>BIIB093 
(IV glibencamide)</v>
          </cell>
          <cell r="D34" t="str">
            <v>SUR1-TRPM4 Channel Blocker</v>
          </cell>
          <cell r="E34" t="str">
            <v>Large Hemispheric Infarts</v>
          </cell>
          <cell r="F34" t="str">
            <v>Trial</v>
          </cell>
          <cell r="G34" t="str">
            <v>Initiate Phase 3  Trial</v>
          </cell>
          <cell r="H34"/>
          <cell r="I34"/>
          <cell r="J34" t="str">
            <v>mid-2018</v>
          </cell>
          <cell r="K34"/>
          <cell r="L34"/>
          <cell r="M34"/>
          <cell r="N34">
            <v>2018</v>
          </cell>
          <cell r="O34"/>
          <cell r="P34"/>
          <cell r="R34" t="str">
            <v>1H2018</v>
          </cell>
          <cell r="S34" t="str">
            <v>mid-2018</v>
          </cell>
        </row>
        <row r="35">
          <cell r="A35"/>
          <cell r="B35"/>
          <cell r="C35" t="str">
            <v>Tysabri 
(natalizumab)</v>
          </cell>
          <cell r="D35" t="str">
            <v>α4-integrin inhibitor</v>
          </cell>
          <cell r="E35" t="str">
            <v>Acute Ischemic Stroke (Small-mid size infarcts)</v>
          </cell>
          <cell r="F35" t="str">
            <v>Data</v>
          </cell>
          <cell r="G35" t="str">
            <v>ACTION2 Phase 2b data in mild/mod strokes</v>
          </cell>
          <cell r="H35" t="str">
            <v>NCT02730455</v>
          </cell>
          <cell r="I35" t="str">
            <v>1Q18</v>
          </cell>
          <cell r="J35"/>
          <cell r="K35"/>
          <cell r="L35"/>
          <cell r="M35"/>
          <cell r="N35"/>
          <cell r="O35"/>
          <cell r="P35"/>
          <cell r="R35" t="str">
            <v>4Q17</v>
          </cell>
          <cell r="S35" t="str">
            <v>1Q18</v>
          </cell>
        </row>
        <row r="36">
          <cell r="A36"/>
          <cell r="B36"/>
          <cell r="C36"/>
          <cell r="D36"/>
          <cell r="E36" t="str">
            <v xml:space="preserve">Drug-resistant Focal Epilepsy </v>
          </cell>
          <cell r="F36" t="str">
            <v>Data</v>
          </cell>
          <cell r="G36" t="str">
            <v>Phase 2 OPUS trial data testing Tysabri as adjunctive therapy</v>
          </cell>
          <cell r="H36" t="str">
            <v>NCT03283371</v>
          </cell>
          <cell r="I36"/>
          <cell r="J36"/>
          <cell r="K36"/>
          <cell r="L36"/>
          <cell r="M36" t="str">
            <v>2019E</v>
          </cell>
          <cell r="N36"/>
          <cell r="O36"/>
          <cell r="P36"/>
          <cell r="S36" t="str">
            <v>2019E</v>
          </cell>
        </row>
        <row r="37">
          <cell r="A37"/>
          <cell r="B37" t="str">
            <v>Other</v>
          </cell>
          <cell r="C37" t="str">
            <v>BG00011 
(STX-100)</v>
          </cell>
          <cell r="D37" t="str">
            <v>Integrin αvβ6 inhibitor</v>
          </cell>
          <cell r="E37" t="str">
            <v>Idiopathic Pulmonary Fibrosis (IPF)</v>
          </cell>
          <cell r="F37" t="str">
            <v>Trial</v>
          </cell>
          <cell r="G37" t="str">
            <v>Start Phase 2b  Trial (Positive Phase 2a)</v>
          </cell>
          <cell r="H37" t="str">
            <v>NCT01371305</v>
          </cell>
          <cell r="I37" t="str">
            <v>2018E</v>
          </cell>
          <cell r="J37"/>
          <cell r="K37"/>
          <cell r="L37"/>
          <cell r="M37"/>
          <cell r="N37"/>
          <cell r="O37"/>
          <cell r="P37"/>
          <cell r="S37" t="str">
            <v>2018E</v>
          </cell>
        </row>
        <row r="38">
          <cell r="A38"/>
          <cell r="B38"/>
          <cell r="C38" t="str">
            <v>Dapirolizumab pegol*</v>
          </cell>
          <cell r="D38" t="str">
            <v>anti-CD40L</v>
          </cell>
          <cell r="E38" t="str">
            <v>Lupus (SLE)</v>
          </cell>
          <cell r="F38" t="str">
            <v>Data</v>
          </cell>
          <cell r="G38" t="str">
            <v>Phase 2 Trial data</v>
          </cell>
          <cell r="H38" t="str">
            <v>NCT02804763</v>
          </cell>
          <cell r="I38"/>
          <cell r="J38"/>
          <cell r="K38" t="str">
            <v>2H18E</v>
          </cell>
          <cell r="L38"/>
          <cell r="M38"/>
          <cell r="N38"/>
          <cell r="O38"/>
          <cell r="P38"/>
          <cell r="S38" t="str">
            <v>2H18E</v>
          </cell>
        </row>
        <row r="39">
          <cell r="A39"/>
          <cell r="B39"/>
          <cell r="C39" t="str">
            <v>BIIB059</v>
          </cell>
          <cell r="D39" t="str">
            <v>anti-BDCA2</v>
          </cell>
          <cell r="E39" t="str">
            <v>Lupus (SLE)</v>
          </cell>
          <cell r="F39" t="str">
            <v>Data</v>
          </cell>
          <cell r="G39" t="str">
            <v>Phase 2 Trial data</v>
          </cell>
          <cell r="H39" t="str">
            <v>NCT02847598</v>
          </cell>
          <cell r="I39"/>
          <cell r="J39"/>
          <cell r="K39"/>
          <cell r="L39"/>
          <cell r="M39" t="str">
            <v>2019E</v>
          </cell>
          <cell r="N39"/>
          <cell r="O39"/>
          <cell r="P39"/>
          <cell r="S39" t="str">
            <v>2019E</v>
          </cell>
        </row>
        <row r="40">
          <cell r="A40"/>
          <cell r="B40"/>
          <cell r="C40" t="str">
            <v>Imraldi*</v>
          </cell>
          <cell r="D40" t="str">
            <v>Biosimilar Humira</v>
          </cell>
          <cell r="E40" t="str">
            <v>Multiple</v>
          </cell>
          <cell r="F40" t="str">
            <v>Commercial</v>
          </cell>
          <cell r="G40" t="str">
            <v xml:space="preserve">Samsung /BIIB (ABBV royalty) launching Imraldi in EU on Oct 16th, 2018 </v>
          </cell>
          <cell r="H40" t="str">
            <v>NCT02847598</v>
          </cell>
          <cell r="I40"/>
          <cell r="J40"/>
          <cell r="K40"/>
          <cell r="L40" t="str">
            <v>Oct 16th</v>
          </cell>
          <cell r="M40"/>
          <cell r="N40"/>
          <cell r="O40"/>
          <cell r="P40"/>
          <cell r="S40" t="str">
            <v>Oct 16th</v>
          </cell>
        </row>
        <row r="41">
          <cell r="A41"/>
          <cell r="B41"/>
          <cell r="C41"/>
          <cell r="D41"/>
          <cell r="E41"/>
          <cell r="F41"/>
          <cell r="G41" t="str">
            <v xml:space="preserve">Samsung/BIIB  (ABBV royalty) launching Imraldi in U.S June 30th, 2023, means ~6-month exclusivity for AMGN's Amjevita </v>
          </cell>
          <cell r="H41" t="str">
            <v>NCT02847598</v>
          </cell>
          <cell r="I41"/>
          <cell r="J41"/>
          <cell r="K41"/>
          <cell r="L41"/>
          <cell r="M41"/>
          <cell r="N41"/>
          <cell r="O41"/>
          <cell r="P41">
            <v>45107</v>
          </cell>
          <cell r="S41" t="str">
            <v>45107</v>
          </cell>
        </row>
        <row r="42">
          <cell r="A42"/>
          <cell r="B42"/>
          <cell r="C42" t="str">
            <v>ALS: Amyotrophic lateral sclerosis; IPF: Idiopathic pulmonary fibrosis; PPMS: Primary progressive multiple sclerosis; PSP: Progressive supranuclear palsy; RRMS: Relapsing-remitting multiple sclerosis; SMA: Spinal muscular atrophy; TBA: To be announced</v>
          </cell>
          <cell r="D42"/>
          <cell r="E42"/>
          <cell r="F42"/>
          <cell r="G42"/>
          <cell r="H42"/>
          <cell r="I42"/>
          <cell r="J42"/>
          <cell r="K42"/>
          <cell r="L42"/>
          <cell r="M42"/>
          <cell r="N42"/>
          <cell r="O42"/>
          <cell r="P42"/>
        </row>
        <row r="43">
          <cell r="A43"/>
          <cell r="B43"/>
          <cell r="C43" t="str">
            <v>*collaboration programs</v>
          </cell>
          <cell r="D43"/>
          <cell r="E43"/>
          <cell r="F43"/>
          <cell r="G43"/>
          <cell r="H43"/>
          <cell r="I43"/>
          <cell r="J43"/>
          <cell r="K43"/>
          <cell r="L43"/>
          <cell r="M43"/>
          <cell r="N43"/>
          <cell r="O43"/>
          <cell r="P43"/>
        </row>
        <row r="44">
          <cell r="A44"/>
          <cell r="B44"/>
          <cell r="C44"/>
          <cell r="D44"/>
        </row>
        <row r="45">
          <cell r="A45">
            <v>0</v>
          </cell>
          <cell r="B45">
            <v>0</v>
          </cell>
          <cell r="C45" t="str">
            <v>Competitor from Vertex</v>
          </cell>
          <cell r="D45" t="str">
            <v>NAV1.8 inhibitor</v>
          </cell>
          <cell r="E45" t="str">
            <v>acute pain following bunionectomy surgery</v>
          </cell>
          <cell r="F45" t="str">
            <v>Data</v>
          </cell>
          <cell r="G45" t="str">
            <v>positive data reported with NA</v>
          </cell>
          <cell r="H45" t="str">
            <v>NCT02935608</v>
          </cell>
          <cell r="I45">
            <v>0</v>
          </cell>
          <cell r="J45">
            <v>0</v>
          </cell>
          <cell r="K45">
            <v>0</v>
          </cell>
          <cell r="L45">
            <v>0</v>
          </cell>
          <cell r="M45">
            <v>0</v>
          </cell>
          <cell r="N45">
            <v>0</v>
          </cell>
          <cell r="O45">
            <v>0</v>
          </cell>
          <cell r="P45">
            <v>0</v>
          </cell>
          <cell r="S45" t="str">
            <v/>
          </cell>
        </row>
        <row r="46">
          <cell r="A46"/>
          <cell r="B46"/>
          <cell r="C46" t="str">
            <v>Potential Competition from LLY</v>
          </cell>
          <cell r="E46" t="str">
            <v>neuropathic pain</v>
          </cell>
          <cell r="F46" t="str">
            <v>data</v>
          </cell>
          <cell r="G46" t="str">
            <v xml:space="preserve">Phase 2 data </v>
          </cell>
          <cell r="M46">
            <v>2019</v>
          </cell>
        </row>
        <row r="47">
          <cell r="A47"/>
          <cell r="B47"/>
          <cell r="C47" t="str">
            <v>Lanabecestat (LLY)</v>
          </cell>
          <cell r="D47">
            <v>0</v>
          </cell>
          <cell r="E47" t="str">
            <v>Alzheimers</v>
          </cell>
          <cell r="F47" t="str">
            <v>Phase 3</v>
          </cell>
          <cell r="G47">
            <v>0</v>
          </cell>
          <cell r="H47">
            <v>0</v>
          </cell>
          <cell r="I47">
            <v>0</v>
          </cell>
          <cell r="J47">
            <v>0</v>
          </cell>
          <cell r="K47">
            <v>0</v>
          </cell>
          <cell r="L47">
            <v>0</v>
          </cell>
          <cell r="M47">
            <v>0</v>
          </cell>
          <cell r="N47">
            <v>0</v>
          </cell>
          <cell r="O47">
            <v>0</v>
          </cell>
          <cell r="P47">
            <v>0</v>
          </cell>
          <cell r="S47" t="str">
            <v/>
          </cell>
        </row>
        <row r="48">
          <cell r="A48"/>
          <cell r="B48" t="str">
            <v>Pain</v>
          </cell>
          <cell r="C48">
            <v>0</v>
          </cell>
          <cell r="D48">
            <v>0</v>
          </cell>
          <cell r="E48">
            <v>0</v>
          </cell>
          <cell r="F48">
            <v>0</v>
          </cell>
          <cell r="G48">
            <v>0</v>
          </cell>
          <cell r="H48">
            <v>0</v>
          </cell>
          <cell r="I48">
            <v>0</v>
          </cell>
          <cell r="J48">
            <v>0</v>
          </cell>
          <cell r="K48">
            <v>0</v>
          </cell>
          <cell r="L48">
            <v>0</v>
          </cell>
          <cell r="M48">
            <v>0</v>
          </cell>
          <cell r="N48">
            <v>0</v>
          </cell>
          <cell r="O48">
            <v>0</v>
          </cell>
          <cell r="P48">
            <v>0</v>
          </cell>
        </row>
        <row r="49">
          <cell r="A49"/>
          <cell r="B49"/>
          <cell r="C49" t="str">
            <v>Competitor from Vertex</v>
          </cell>
          <cell r="D49" t="str">
            <v>NAV1.8 inhibitor</v>
          </cell>
          <cell r="E49" t="str">
            <v>acute pain following bunionectomy surgery</v>
          </cell>
          <cell r="F49" t="str">
            <v>Data</v>
          </cell>
          <cell r="G49" t="str">
            <v>positive data reported with NA</v>
          </cell>
          <cell r="H49" t="str">
            <v>NCT02935608</v>
          </cell>
          <cell r="I49"/>
          <cell r="J49"/>
          <cell r="K49"/>
          <cell r="L49"/>
          <cell r="M49"/>
          <cell r="N49"/>
          <cell r="O49"/>
          <cell r="P49"/>
          <cell r="S49" t="str">
            <v/>
          </cell>
        </row>
        <row r="50">
          <cell r="A50"/>
          <cell r="B50"/>
          <cell r="C50" t="str">
            <v>VX-150</v>
          </cell>
          <cell r="D50">
            <v>0</v>
          </cell>
          <cell r="E50" t="str">
            <v>neuropathic pain</v>
          </cell>
          <cell r="F50" t="str">
            <v>data</v>
          </cell>
          <cell r="G50" t="str">
            <v xml:space="preserve">Phase 2 data </v>
          </cell>
          <cell r="H50">
            <v>0</v>
          </cell>
          <cell r="I50">
            <v>0</v>
          </cell>
          <cell r="J50">
            <v>0</v>
          </cell>
          <cell r="K50">
            <v>0</v>
          </cell>
          <cell r="L50">
            <v>0</v>
          </cell>
          <cell r="M50">
            <v>2019</v>
          </cell>
          <cell r="N50">
            <v>0</v>
          </cell>
          <cell r="O50">
            <v>0</v>
          </cell>
          <cell r="P50">
            <v>0</v>
          </cell>
        </row>
        <row r="51">
          <cell r="A51"/>
          <cell r="B51"/>
          <cell r="C51" t="str">
            <v>Potential Competition from LLY</v>
          </cell>
          <cell r="D51">
            <v>0</v>
          </cell>
          <cell r="E51">
            <v>0</v>
          </cell>
          <cell r="F51">
            <v>0</v>
          </cell>
          <cell r="G51">
            <v>0</v>
          </cell>
          <cell r="H51">
            <v>0</v>
          </cell>
          <cell r="I51">
            <v>0</v>
          </cell>
          <cell r="J51">
            <v>0</v>
          </cell>
          <cell r="K51">
            <v>0</v>
          </cell>
          <cell r="L51">
            <v>0</v>
          </cell>
          <cell r="M51">
            <v>0</v>
          </cell>
          <cell r="N51">
            <v>0</v>
          </cell>
          <cell r="O51">
            <v>0</v>
          </cell>
          <cell r="P51">
            <v>0</v>
          </cell>
        </row>
        <row r="52">
          <cell r="A52"/>
          <cell r="B52" t="str">
            <v>Alzheimer's &amp; Dementia</v>
          </cell>
          <cell r="C52" t="str">
            <v>Lanabecestat (LLY)</v>
          </cell>
          <cell r="D52"/>
          <cell r="E52" t="str">
            <v>Alzheimers</v>
          </cell>
          <cell r="F52" t="str">
            <v>Phase 3</v>
          </cell>
          <cell r="G52"/>
          <cell r="H52"/>
          <cell r="I52"/>
          <cell r="J52"/>
          <cell r="K52"/>
          <cell r="L52"/>
          <cell r="M52"/>
          <cell r="N52"/>
          <cell r="O52"/>
          <cell r="P52"/>
        </row>
        <row r="53">
          <cell r="A53"/>
          <cell r="B53"/>
          <cell r="C53"/>
          <cell r="D53"/>
          <cell r="E53"/>
          <cell r="F53"/>
          <cell r="G53"/>
          <cell r="H53"/>
          <cell r="I53"/>
          <cell r="J53"/>
          <cell r="K53"/>
          <cell r="L53"/>
          <cell r="M53"/>
          <cell r="N53"/>
          <cell r="O53"/>
          <cell r="P53"/>
        </row>
        <row r="54">
          <cell r="A54"/>
          <cell r="B54"/>
          <cell r="C54"/>
          <cell r="D54"/>
          <cell r="E54"/>
          <cell r="F54"/>
          <cell r="G54"/>
          <cell r="H54"/>
          <cell r="I54"/>
          <cell r="J54"/>
          <cell r="K54"/>
          <cell r="L54"/>
          <cell r="M54"/>
          <cell r="N54"/>
          <cell r="O54"/>
          <cell r="P54"/>
        </row>
        <row r="55">
          <cell r="A55"/>
          <cell r="B55"/>
          <cell r="C55" t="str">
            <v>Solanezumab</v>
          </cell>
          <cell r="D55"/>
          <cell r="E55" t="str">
            <v>Pre symptimatic Alzheimers</v>
          </cell>
          <cell r="F55" t="str">
            <v>Phase 3</v>
          </cell>
          <cell r="G55"/>
          <cell r="H55"/>
          <cell r="I55"/>
          <cell r="J55"/>
          <cell r="K55"/>
          <cell r="L55"/>
          <cell r="M55"/>
          <cell r="N55"/>
          <cell r="O55"/>
          <cell r="P55"/>
        </row>
        <row r="56">
          <cell r="A56"/>
          <cell r="B56"/>
          <cell r="C56"/>
          <cell r="D56"/>
          <cell r="E56"/>
          <cell r="F56"/>
          <cell r="G56"/>
          <cell r="H56"/>
          <cell r="I56"/>
          <cell r="J56"/>
          <cell r="K56"/>
          <cell r="L56"/>
          <cell r="M56"/>
          <cell r="N56"/>
          <cell r="O56"/>
          <cell r="P56"/>
        </row>
        <row r="57">
          <cell r="A57"/>
          <cell r="B57"/>
          <cell r="C57"/>
          <cell r="D57" t="str">
            <v>BACE inhibitor</v>
          </cell>
          <cell r="E57"/>
          <cell r="F57" t="str">
            <v>Phase 2</v>
          </cell>
          <cell r="G57"/>
          <cell r="H57"/>
          <cell r="I57"/>
          <cell r="J57"/>
          <cell r="K57"/>
          <cell r="L57"/>
          <cell r="M57"/>
          <cell r="N57"/>
          <cell r="O57"/>
          <cell r="P57"/>
        </row>
        <row r="58">
          <cell r="A58"/>
          <cell r="B58"/>
          <cell r="C58" t="str">
            <v>N3pG-amyloid beta mAB</v>
          </cell>
          <cell r="D58" t="str">
            <v>monotherapy and in combination with BACE</v>
          </cell>
          <cell r="E58"/>
          <cell r="F58"/>
          <cell r="G58"/>
          <cell r="H58"/>
          <cell r="I58"/>
          <cell r="J58"/>
          <cell r="K58"/>
          <cell r="L58"/>
          <cell r="M58"/>
          <cell r="N58"/>
          <cell r="O58" t="str">
            <v>mid 2019</v>
          </cell>
          <cell r="P58"/>
        </row>
        <row r="59">
          <cell r="A59"/>
          <cell r="B59"/>
          <cell r="C59" t="str">
            <v>Symptomatic Parkinsons</v>
          </cell>
          <cell r="D59"/>
          <cell r="E59"/>
          <cell r="F59"/>
          <cell r="G59"/>
          <cell r="H59"/>
          <cell r="I59"/>
          <cell r="J59"/>
          <cell r="K59"/>
          <cell r="L59"/>
          <cell r="M59" t="str">
            <v>mid 2019</v>
          </cell>
          <cell r="N59"/>
          <cell r="O59"/>
          <cell r="P59"/>
        </row>
        <row r="60">
          <cell r="A60"/>
          <cell r="B60"/>
          <cell r="C60">
            <v>0</v>
          </cell>
          <cell r="D60"/>
          <cell r="E60">
            <v>0</v>
          </cell>
        </row>
        <row r="61">
          <cell r="A61"/>
          <cell r="B61"/>
          <cell r="C61">
            <v>0</v>
          </cell>
          <cell r="D61"/>
          <cell r="E61">
            <v>0</v>
          </cell>
        </row>
        <row r="62">
          <cell r="A62"/>
          <cell r="B62"/>
          <cell r="C62">
            <v>0</v>
          </cell>
          <cell r="D62"/>
          <cell r="E62">
            <v>0</v>
          </cell>
        </row>
        <row r="63">
          <cell r="A63"/>
          <cell r="B63"/>
          <cell r="C63"/>
          <cell r="D63"/>
          <cell r="E63"/>
        </row>
        <row r="64">
          <cell r="A64"/>
          <cell r="B64"/>
          <cell r="C64"/>
          <cell r="D64"/>
          <cell r="E64"/>
          <cell r="G64" t="str">
            <v>Note: Samsung/BIIB's Imraldi to launch June 30th means ~6-month exclusivity for AMGN's Amjevita</v>
          </cell>
        </row>
        <row r="65">
          <cell r="C65"/>
          <cell r="D65"/>
          <cell r="E65"/>
        </row>
        <row r="66">
          <cell r="C66"/>
          <cell r="D66"/>
          <cell r="E66"/>
        </row>
        <row r="67">
          <cell r="C67"/>
          <cell r="D67"/>
          <cell r="E67"/>
        </row>
        <row r="68">
          <cell r="C68"/>
          <cell r="D68"/>
          <cell r="E68"/>
        </row>
        <row r="69">
          <cell r="C69"/>
          <cell r="D69"/>
          <cell r="E69"/>
        </row>
        <row r="70">
          <cell r="C70"/>
          <cell r="D70"/>
          <cell r="E70"/>
        </row>
        <row r="71">
          <cell r="C71"/>
          <cell r="D71"/>
          <cell r="E71"/>
        </row>
        <row r="72">
          <cell r="C72"/>
          <cell r="D72"/>
          <cell r="E72"/>
        </row>
      </sheetData>
      <sheetData sheetId="9">
        <row r="24">
          <cell r="C24">
            <v>402.67650731011827</v>
          </cell>
        </row>
      </sheetData>
      <sheetData sheetId="10"/>
      <sheetData sheetId="11"/>
      <sheetData sheetId="12"/>
      <sheetData sheetId="13">
        <row r="2">
          <cell r="A2" t="str">
            <v>Item</v>
          </cell>
        </row>
      </sheetData>
      <sheetData sheetId="14"/>
      <sheetData sheetId="15"/>
      <sheetData sheetId="16"/>
      <sheetData sheetId="17">
        <row r="2">
          <cell r="B2" t="str">
            <v>Aducanumab (BIIB037) for Alzheimer's Disease (AD)</v>
          </cell>
          <cell r="Q2"/>
          <cell r="R2"/>
        </row>
        <row r="3">
          <cell r="U3" t="str">
            <v>https://www.alz.org/documents_custom/trajectory.pdf</v>
          </cell>
        </row>
        <row r="4">
          <cell r="B4" t="str">
            <v>US</v>
          </cell>
          <cell r="C4">
            <v>2015</v>
          </cell>
          <cell r="D4">
            <v>2016</v>
          </cell>
          <cell r="E4" t="str">
            <v>2017E</v>
          </cell>
          <cell r="F4" t="str">
            <v>2018E</v>
          </cell>
          <cell r="G4" t="str">
            <v>2019E</v>
          </cell>
          <cell r="H4" t="str">
            <v>2020E</v>
          </cell>
          <cell r="I4" t="str">
            <v>2021E</v>
          </cell>
          <cell r="J4" t="str">
            <v>2022E</v>
          </cell>
          <cell r="K4" t="str">
            <v>2023E</v>
          </cell>
          <cell r="L4" t="str">
            <v>2024E</v>
          </cell>
          <cell r="M4" t="str">
            <v>2025E</v>
          </cell>
          <cell r="N4" t="str">
            <v>2026E</v>
          </cell>
          <cell r="O4" t="str">
            <v>2027E</v>
          </cell>
          <cell r="P4" t="str">
            <v>2028E</v>
          </cell>
          <cell r="Q4" t="str">
            <v>2029E</v>
          </cell>
          <cell r="R4" t="str">
            <v>2030E</v>
          </cell>
        </row>
        <row r="5">
          <cell r="B5" t="str">
            <v>Patients with AD ('000)</v>
          </cell>
          <cell r="C5">
            <v>5200</v>
          </cell>
          <cell r="D5">
            <v>5356</v>
          </cell>
          <cell r="E5">
            <v>5516.68</v>
          </cell>
          <cell r="F5">
            <v>5682.1804000000002</v>
          </cell>
          <cell r="G5">
            <v>5852.6458120000007</v>
          </cell>
          <cell r="H5">
            <v>6028.2251863600004</v>
          </cell>
          <cell r="I5">
            <v>6209.0719419508005</v>
          </cell>
          <cell r="J5">
            <v>6395.344100209325</v>
          </cell>
          <cell r="K5">
            <v>6587.2044232156049</v>
          </cell>
          <cell r="L5">
            <v>6784.8205559120734</v>
          </cell>
          <cell r="M5">
            <v>6988.365172589436</v>
          </cell>
          <cell r="N5">
            <v>7198.0161277671195</v>
          </cell>
          <cell r="O5">
            <v>7413.9566116001333</v>
          </cell>
          <cell r="P5">
            <v>7636.3753099481373</v>
          </cell>
          <cell r="Q5">
            <v>7865.4665692465815</v>
          </cell>
          <cell r="R5">
            <v>8101.4305663239793</v>
          </cell>
        </row>
        <row r="6">
          <cell r="B6" t="str">
            <v>% growth</v>
          </cell>
          <cell r="C6"/>
          <cell r="D6">
            <v>0.03</v>
          </cell>
          <cell r="E6">
            <v>0.03</v>
          </cell>
          <cell r="F6">
            <v>0.03</v>
          </cell>
          <cell r="G6">
            <v>0.03</v>
          </cell>
          <cell r="H6">
            <v>0.03</v>
          </cell>
          <cell r="I6">
            <v>0.03</v>
          </cell>
          <cell r="J6">
            <v>0.03</v>
          </cell>
          <cell r="K6">
            <v>0.03</v>
          </cell>
          <cell r="L6">
            <v>0.03</v>
          </cell>
          <cell r="M6">
            <v>0.03</v>
          </cell>
          <cell r="N6">
            <v>0.03</v>
          </cell>
          <cell r="O6">
            <v>0.03</v>
          </cell>
          <cell r="P6">
            <v>0.03</v>
          </cell>
          <cell r="Q6">
            <v>0.03</v>
          </cell>
          <cell r="R6">
            <v>0.03</v>
          </cell>
        </row>
        <row r="7">
          <cell r="B7" t="str">
            <v>Patients with mild AD ('000)</v>
          </cell>
          <cell r="C7">
            <v>1404</v>
          </cell>
          <cell r="D7">
            <v>1446.1200000000001</v>
          </cell>
          <cell r="E7">
            <v>1489.5036000000002</v>
          </cell>
          <cell r="F7">
            <v>1534.1887080000001</v>
          </cell>
          <cell r="G7">
            <v>1580.2143692400002</v>
          </cell>
          <cell r="H7">
            <v>1627.6208003172003</v>
          </cell>
          <cell r="I7">
            <v>1676.4494243267163</v>
          </cell>
          <cell r="J7">
            <v>1726.7429070565179</v>
          </cell>
          <cell r="K7">
            <v>1778.5451942682134</v>
          </cell>
          <cell r="L7">
            <v>1831.9015500962598</v>
          </cell>
          <cell r="M7">
            <v>1886.8585965991479</v>
          </cell>
          <cell r="N7">
            <v>1943.4643544971225</v>
          </cell>
          <cell r="O7">
            <v>2001.7682851320362</v>
          </cell>
          <cell r="P7">
            <v>2061.8213336859972</v>
          </cell>
          <cell r="Q7">
            <v>2123.6759736965773</v>
          </cell>
          <cell r="R7">
            <v>2187.3862529074745</v>
          </cell>
        </row>
        <row r="8">
          <cell r="B8" t="str">
            <v>% of AD patients with mild AD</v>
          </cell>
          <cell r="C8">
            <v>0.27</v>
          </cell>
          <cell r="D8">
            <v>0.27</v>
          </cell>
          <cell r="E8">
            <v>0.27</v>
          </cell>
          <cell r="F8">
            <v>0.27</v>
          </cell>
          <cell r="G8">
            <v>0.27</v>
          </cell>
          <cell r="H8">
            <v>0.27</v>
          </cell>
          <cell r="I8">
            <v>0.27</v>
          </cell>
          <cell r="J8">
            <v>0.27</v>
          </cell>
          <cell r="K8">
            <v>0.27</v>
          </cell>
          <cell r="L8">
            <v>0.27</v>
          </cell>
          <cell r="M8">
            <v>0.27</v>
          </cell>
          <cell r="N8">
            <v>0.27</v>
          </cell>
          <cell r="O8">
            <v>0.27</v>
          </cell>
          <cell r="P8">
            <v>0.27</v>
          </cell>
          <cell r="Q8">
            <v>0.27</v>
          </cell>
          <cell r="R8">
            <v>0.27</v>
          </cell>
        </row>
        <row r="9">
          <cell r="B9" t="str">
            <v>Diagnosed mild AD patients ('000)</v>
          </cell>
          <cell r="C9">
            <v>702</v>
          </cell>
          <cell r="D9">
            <v>723.06000000000006</v>
          </cell>
          <cell r="E9">
            <v>744.75180000000012</v>
          </cell>
          <cell r="F9">
            <v>767.09435400000007</v>
          </cell>
          <cell r="G9">
            <v>790.10718462000011</v>
          </cell>
          <cell r="H9">
            <v>813.81040015860015</v>
          </cell>
          <cell r="I9">
            <v>838.22471216335816</v>
          </cell>
          <cell r="J9">
            <v>863.37145352825894</v>
          </cell>
          <cell r="K9">
            <v>889.27259713410672</v>
          </cell>
          <cell r="L9">
            <v>915.95077504812991</v>
          </cell>
          <cell r="M9">
            <v>943.42929829957393</v>
          </cell>
          <cell r="N9">
            <v>971.73217724856124</v>
          </cell>
          <cell r="O9">
            <v>1000.8841425660181</v>
          </cell>
          <cell r="P9">
            <v>1030.9106668429986</v>
          </cell>
          <cell r="Q9">
            <v>1061.8379868482887</v>
          </cell>
          <cell r="R9">
            <v>1093.6931264537372</v>
          </cell>
        </row>
        <row r="10">
          <cell r="B10" t="str">
            <v>% mild AD patients who are clinically diagnosed</v>
          </cell>
          <cell r="C10">
            <v>0.5</v>
          </cell>
          <cell r="D10">
            <v>0.5</v>
          </cell>
          <cell r="E10">
            <v>0.5</v>
          </cell>
          <cell r="F10">
            <v>0.5</v>
          </cell>
          <cell r="G10">
            <v>0.5</v>
          </cell>
          <cell r="H10">
            <v>0.5</v>
          </cell>
          <cell r="I10">
            <v>0.5</v>
          </cell>
          <cell r="J10">
            <v>0.5</v>
          </cell>
          <cell r="K10">
            <v>0.5</v>
          </cell>
          <cell r="L10">
            <v>0.5</v>
          </cell>
          <cell r="M10">
            <v>0.5</v>
          </cell>
          <cell r="N10">
            <v>0.5</v>
          </cell>
          <cell r="O10">
            <v>0.5</v>
          </cell>
          <cell r="P10">
            <v>0.5</v>
          </cell>
          <cell r="Q10">
            <v>0.5</v>
          </cell>
          <cell r="R10">
            <v>0.5</v>
          </cell>
        </row>
        <row r="11">
          <cell r="B11" t="str">
            <v>Mild AD patients with PET amyloid burden ('000)</v>
          </cell>
          <cell r="C11">
            <v>526.5</v>
          </cell>
          <cell r="D11">
            <v>542.29500000000007</v>
          </cell>
          <cell r="E11">
            <v>558.56385000000012</v>
          </cell>
          <cell r="F11">
            <v>575.32076550000011</v>
          </cell>
          <cell r="G11">
            <v>592.58038846500006</v>
          </cell>
          <cell r="H11">
            <v>610.35780011895008</v>
          </cell>
          <cell r="I11">
            <v>628.66853412251862</v>
          </cell>
          <cell r="J11">
            <v>647.52859014619423</v>
          </cell>
          <cell r="K11">
            <v>666.95444785057998</v>
          </cell>
          <cell r="L11">
            <v>686.96308128609746</v>
          </cell>
          <cell r="M11">
            <v>707.57197372468045</v>
          </cell>
          <cell r="N11">
            <v>728.79913293642096</v>
          </cell>
          <cell r="O11">
            <v>750.66310692451361</v>
          </cell>
          <cell r="P11">
            <v>773.18300013224894</v>
          </cell>
          <cell r="Q11">
            <v>796.37849013621644</v>
          </cell>
          <cell r="R11">
            <v>820.26984484030299</v>
          </cell>
        </row>
        <row r="12">
          <cell r="B12" t="str">
            <v>% mild AD with PET-determined amyloid</v>
          </cell>
          <cell r="C12">
            <v>0.75</v>
          </cell>
          <cell r="D12">
            <v>0.75</v>
          </cell>
          <cell r="E12">
            <v>0.75</v>
          </cell>
          <cell r="F12">
            <v>0.75</v>
          </cell>
          <cell r="G12">
            <v>0.75</v>
          </cell>
          <cell r="H12">
            <v>0.75</v>
          </cell>
          <cell r="I12">
            <v>0.75</v>
          </cell>
          <cell r="J12">
            <v>0.75</v>
          </cell>
          <cell r="K12">
            <v>0.75</v>
          </cell>
          <cell r="L12">
            <v>0.75</v>
          </cell>
          <cell r="M12">
            <v>0.75</v>
          </cell>
          <cell r="N12">
            <v>0.75</v>
          </cell>
          <cell r="O12">
            <v>0.75</v>
          </cell>
          <cell r="P12">
            <v>0.75</v>
          </cell>
          <cell r="Q12">
            <v>0.75</v>
          </cell>
          <cell r="R12">
            <v>0.75</v>
          </cell>
          <cell r="S12"/>
          <cell r="T12"/>
          <cell r="U12"/>
          <cell r="V12"/>
          <cell r="W12"/>
          <cell r="X12"/>
        </row>
        <row r="13">
          <cell r="B13" t="str">
            <v>New Patient Starts on Aducanumab ('000s)</v>
          </cell>
          <cell r="C13">
            <v>0</v>
          </cell>
          <cell r="D13">
            <v>0</v>
          </cell>
          <cell r="E13">
            <v>0</v>
          </cell>
          <cell r="F13">
            <v>0</v>
          </cell>
          <cell r="G13">
            <v>0</v>
          </cell>
          <cell r="H13">
            <v>24.414312004758003</v>
          </cell>
          <cell r="I13">
            <v>50.293482729801489</v>
          </cell>
          <cell r="J13">
            <v>64.752859014619432</v>
          </cell>
          <cell r="K13">
            <v>60.025900306552195</v>
          </cell>
          <cell r="L13">
            <v>51.522231096457311</v>
          </cell>
          <cell r="M13">
            <v>42.454318423480828</v>
          </cell>
          <cell r="N13">
            <v>29.151965317456838</v>
          </cell>
          <cell r="O13">
            <v>15.013262138490273</v>
          </cell>
          <cell r="P13">
            <v>7.7318300013224892</v>
          </cell>
          <cell r="Q13">
            <v>7.9637849013621649</v>
          </cell>
          <cell r="R13">
            <v>4.9216190690418182</v>
          </cell>
          <cell r="S13"/>
          <cell r="T13"/>
          <cell r="U13"/>
          <cell r="V13"/>
          <cell r="W13"/>
          <cell r="X13"/>
        </row>
        <row r="14">
          <cell r="B14" t="str">
            <v>% of diagnosed mild AD</v>
          </cell>
          <cell r="C14">
            <v>0</v>
          </cell>
          <cell r="D14">
            <v>0</v>
          </cell>
          <cell r="E14">
            <v>0</v>
          </cell>
          <cell r="F14">
            <v>0</v>
          </cell>
          <cell r="G14">
            <v>0</v>
          </cell>
          <cell r="H14">
            <v>0.04</v>
          </cell>
          <cell r="I14">
            <v>0.08</v>
          </cell>
          <cell r="J14">
            <v>0.1</v>
          </cell>
          <cell r="K14">
            <v>0.09</v>
          </cell>
          <cell r="L14">
            <v>7.4999999999999997E-2</v>
          </cell>
          <cell r="M14">
            <v>0.06</v>
          </cell>
          <cell r="N14">
            <v>0.04</v>
          </cell>
          <cell r="O14">
            <v>0.02</v>
          </cell>
          <cell r="P14">
            <v>0.01</v>
          </cell>
          <cell r="Q14">
            <v>0.01</v>
          </cell>
          <cell r="R14">
            <v>6.0000000000000001E-3</v>
          </cell>
          <cell r="S14"/>
          <cell r="T14"/>
          <cell r="U14"/>
          <cell r="V14"/>
          <cell r="W14"/>
          <cell r="X14"/>
        </row>
        <row r="15">
          <cell r="B15" t="str">
            <v>Discontinuations</v>
          </cell>
          <cell r="C15">
            <v>0</v>
          </cell>
          <cell r="D15">
            <v>0</v>
          </cell>
          <cell r="E15">
            <v>0</v>
          </cell>
          <cell r="F15">
            <v>0</v>
          </cell>
          <cell r="G15">
            <v>0</v>
          </cell>
          <cell r="H15">
            <v>4.8828624009516011</v>
          </cell>
          <cell r="I15">
            <v>10.058696545960299</v>
          </cell>
          <cell r="J15">
            <v>12.950571802923887</v>
          </cell>
          <cell r="K15">
            <v>12.00518006131044</v>
          </cell>
          <cell r="L15">
            <v>10.304446219291464</v>
          </cell>
          <cell r="M15">
            <v>8.4908636846961656</v>
          </cell>
          <cell r="N15">
            <v>5.8303930634913677</v>
          </cell>
          <cell r="O15">
            <v>3.0026524276980546</v>
          </cell>
          <cell r="P15">
            <v>1.5463660002644979</v>
          </cell>
          <cell r="Q15">
            <v>1.5927569802724331</v>
          </cell>
          <cell r="R15">
            <v>0.98432381380836365</v>
          </cell>
          <cell r="S15"/>
          <cell r="T15"/>
          <cell r="U15"/>
          <cell r="V15"/>
          <cell r="W15"/>
          <cell r="X15"/>
        </row>
        <row r="16">
          <cell r="B16" t="str">
            <v>% dropout rate</v>
          </cell>
          <cell r="C16">
            <v>0.2</v>
          </cell>
          <cell r="D16">
            <v>0.2</v>
          </cell>
          <cell r="E16">
            <v>0.2</v>
          </cell>
          <cell r="F16">
            <v>0.2</v>
          </cell>
          <cell r="G16">
            <v>0.2</v>
          </cell>
          <cell r="H16">
            <v>0.2</v>
          </cell>
          <cell r="I16">
            <v>0.2</v>
          </cell>
          <cell r="J16">
            <v>0.2</v>
          </cell>
          <cell r="K16">
            <v>0.2</v>
          </cell>
          <cell r="L16">
            <v>0.2</v>
          </cell>
          <cell r="M16">
            <v>0.2</v>
          </cell>
          <cell r="N16">
            <v>0.2</v>
          </cell>
          <cell r="O16">
            <v>0.2</v>
          </cell>
          <cell r="P16">
            <v>0.2</v>
          </cell>
          <cell r="Q16">
            <v>0.2</v>
          </cell>
          <cell r="R16">
            <v>0.2</v>
          </cell>
          <cell r="S16"/>
          <cell r="T16"/>
          <cell r="U16"/>
          <cell r="V16"/>
          <cell r="W16"/>
          <cell r="X16"/>
        </row>
        <row r="17">
          <cell r="B17" t="str">
            <v>Patients on Aducanumab</v>
          </cell>
          <cell r="C17">
            <v>0</v>
          </cell>
          <cell r="D17">
            <v>0</v>
          </cell>
          <cell r="E17">
            <v>0</v>
          </cell>
          <cell r="F17">
            <v>0</v>
          </cell>
          <cell r="G17">
            <v>0</v>
          </cell>
          <cell r="H17">
            <v>19.531449603806401</v>
          </cell>
          <cell r="I17">
            <v>59.766235787647588</v>
          </cell>
          <cell r="J17">
            <v>111.56852299934313</v>
          </cell>
          <cell r="K17">
            <v>159.58924324458491</v>
          </cell>
          <cell r="L17">
            <v>200.80702812175076</v>
          </cell>
          <cell r="M17">
            <v>234.77048286053542</v>
          </cell>
          <cell r="N17">
            <v>258.09205511450085</v>
          </cell>
          <cell r="O17">
            <v>270.10266482529306</v>
          </cell>
          <cell r="P17">
            <v>276.28812882635106</v>
          </cell>
          <cell r="Q17">
            <v>282.65915674744076</v>
          </cell>
          <cell r="R17">
            <v>286.5964520026742</v>
          </cell>
          <cell r="S17"/>
          <cell r="T17"/>
          <cell r="U17"/>
          <cell r="V17"/>
          <cell r="W17"/>
          <cell r="X17"/>
        </row>
        <row r="18">
          <cell r="B18" t="str">
            <v>% penetration</v>
          </cell>
          <cell r="C18">
            <v>0</v>
          </cell>
          <cell r="D18">
            <v>0</v>
          </cell>
          <cell r="E18">
            <v>0</v>
          </cell>
          <cell r="F18">
            <v>0</v>
          </cell>
          <cell r="G18">
            <v>0</v>
          </cell>
          <cell r="H18">
            <v>3.1999999999999994E-2</v>
          </cell>
          <cell r="I18">
            <v>9.5067961165048537E-2</v>
          </cell>
          <cell r="J18">
            <v>0.1722989914223772</v>
          </cell>
          <cell r="K18">
            <v>0.23928057419648277</v>
          </cell>
          <cell r="L18">
            <v>0.29231123708396384</v>
          </cell>
          <cell r="M18">
            <v>0.33179731755724645</v>
          </cell>
          <cell r="N18">
            <v>0.35413331801674403</v>
          </cell>
          <cell r="O18">
            <v>0.35981875535606211</v>
          </cell>
          <cell r="P18">
            <v>0.35733859743307006</v>
          </cell>
          <cell r="Q18">
            <v>0.35493067711948545</v>
          </cell>
          <cell r="R18">
            <v>0.3493928904072674</v>
          </cell>
          <cell r="S18"/>
          <cell r="T18"/>
          <cell r="U18"/>
          <cell r="V18"/>
          <cell r="W18"/>
          <cell r="X18"/>
        </row>
        <row r="19">
          <cell r="B19"/>
          <cell r="C19"/>
          <cell r="D19"/>
          <cell r="E19"/>
          <cell r="F19"/>
          <cell r="G19"/>
          <cell r="H19"/>
          <cell r="I19"/>
          <cell r="J19"/>
          <cell r="K19"/>
          <cell r="L19"/>
          <cell r="M19"/>
          <cell r="N19"/>
          <cell r="O19"/>
          <cell r="P19"/>
          <cell r="Q19"/>
          <cell r="R19"/>
          <cell r="S19"/>
          <cell r="T19"/>
          <cell r="U19"/>
          <cell r="V19"/>
          <cell r="W19"/>
          <cell r="X19"/>
        </row>
        <row r="20">
          <cell r="B20" t="str">
            <v>Monthly Cost of aducanumab ($)</v>
          </cell>
          <cell r="C20"/>
          <cell r="D20"/>
          <cell r="E20"/>
          <cell r="F20"/>
          <cell r="G20">
            <v>3000</v>
          </cell>
          <cell r="H20">
            <v>3090</v>
          </cell>
          <cell r="I20">
            <v>3182.7000000000003</v>
          </cell>
          <cell r="J20">
            <v>3278.1810000000005</v>
          </cell>
          <cell r="K20">
            <v>3376.5264300000008</v>
          </cell>
          <cell r="L20">
            <v>3477.8222229000007</v>
          </cell>
          <cell r="M20">
            <v>3582.1568895870009</v>
          </cell>
          <cell r="N20">
            <v>3689.621596274611</v>
          </cell>
          <cell r="O20">
            <v>3800.3102441628494</v>
          </cell>
          <cell r="P20">
            <v>3914.3195514877348</v>
          </cell>
          <cell r="Q20">
            <v>4031.7491380323668</v>
          </cell>
          <cell r="R20">
            <v>4152.7016121733377</v>
          </cell>
          <cell r="S20">
            <v>0</v>
          </cell>
          <cell r="T20">
            <v>0</v>
          </cell>
          <cell r="U20">
            <v>0</v>
          </cell>
          <cell r="V20">
            <v>0</v>
          </cell>
          <cell r="W20">
            <v>0</v>
          </cell>
          <cell r="X20">
            <v>0</v>
          </cell>
        </row>
        <row r="21">
          <cell r="B21" t="str">
            <v xml:space="preserve">   % change in price</v>
          </cell>
          <cell r="C21"/>
          <cell r="D21"/>
          <cell r="E21"/>
          <cell r="F21"/>
          <cell r="G21">
            <v>0</v>
          </cell>
          <cell r="H21">
            <v>0.03</v>
          </cell>
          <cell r="I21">
            <v>0.03</v>
          </cell>
          <cell r="J21">
            <v>0.03</v>
          </cell>
          <cell r="K21">
            <v>0.03</v>
          </cell>
          <cell r="L21">
            <v>0.03</v>
          </cell>
          <cell r="M21">
            <v>0.03</v>
          </cell>
          <cell r="N21">
            <v>0.03</v>
          </cell>
          <cell r="O21">
            <v>0.03</v>
          </cell>
          <cell r="P21">
            <v>0.03</v>
          </cell>
          <cell r="Q21">
            <v>0.03</v>
          </cell>
          <cell r="R21">
            <v>0.03</v>
          </cell>
          <cell r="S21">
            <v>0</v>
          </cell>
          <cell r="T21">
            <v>0</v>
          </cell>
          <cell r="U21">
            <v>0</v>
          </cell>
          <cell r="V21">
            <v>0</v>
          </cell>
          <cell r="W21">
            <v>0</v>
          </cell>
          <cell r="X21">
            <v>0</v>
          </cell>
        </row>
        <row r="22">
          <cell r="B22" t="str">
            <v xml:space="preserve">   Discount %</v>
          </cell>
          <cell r="C22"/>
          <cell r="D22"/>
          <cell r="E22"/>
          <cell r="F22"/>
          <cell r="G22">
            <v>0</v>
          </cell>
          <cell r="H22">
            <v>0.05</v>
          </cell>
          <cell r="I22">
            <v>0.06</v>
          </cell>
          <cell r="J22">
            <v>7.0000000000000007E-2</v>
          </cell>
          <cell r="K22">
            <v>0.08</v>
          </cell>
          <cell r="L22">
            <v>0.1</v>
          </cell>
          <cell r="M22">
            <v>0.12</v>
          </cell>
          <cell r="N22">
            <v>0.14000000000000001</v>
          </cell>
          <cell r="O22">
            <v>0.15</v>
          </cell>
          <cell r="P22">
            <v>0.15</v>
          </cell>
          <cell r="Q22">
            <v>0.15</v>
          </cell>
          <cell r="R22">
            <v>0.15</v>
          </cell>
          <cell r="S22"/>
          <cell r="T22"/>
          <cell r="U22"/>
          <cell r="V22"/>
          <cell r="W22"/>
          <cell r="X22"/>
        </row>
        <row r="23">
          <cell r="B23" t="str">
            <v>Net Cost of aducanumab ($)</v>
          </cell>
          <cell r="C23"/>
          <cell r="D23"/>
          <cell r="E23"/>
          <cell r="F23"/>
          <cell r="G23">
            <v>3000</v>
          </cell>
          <cell r="H23">
            <v>2935.5</v>
          </cell>
          <cell r="I23">
            <v>2991.7380000000003</v>
          </cell>
          <cell r="J23">
            <v>3048.7083300000004</v>
          </cell>
          <cell r="K23">
            <v>3106.4043156000007</v>
          </cell>
          <cell r="L23">
            <v>3130.0400006100008</v>
          </cell>
          <cell r="M23">
            <v>3152.2980628365608</v>
          </cell>
          <cell r="N23">
            <v>3173.0745727961653</v>
          </cell>
          <cell r="O23">
            <v>3230.2637075384218</v>
          </cell>
          <cell r="P23">
            <v>3327.1716187645743</v>
          </cell>
          <cell r="Q23">
            <v>3426.9867673275116</v>
          </cell>
          <cell r="R23">
            <v>3529.796370347337</v>
          </cell>
          <cell r="S23"/>
          <cell r="T23"/>
          <cell r="U23"/>
          <cell r="V23"/>
          <cell r="W23"/>
          <cell r="X23"/>
        </row>
        <row r="24">
          <cell r="B24" t="str">
            <v>Compliance (%)</v>
          </cell>
          <cell r="C24"/>
          <cell r="D24"/>
          <cell r="E24"/>
          <cell r="F24"/>
          <cell r="G24">
            <v>0.8</v>
          </cell>
          <cell r="H24">
            <v>0.8</v>
          </cell>
          <cell r="I24">
            <v>0.8</v>
          </cell>
          <cell r="J24">
            <v>0.8</v>
          </cell>
          <cell r="K24">
            <v>0.8</v>
          </cell>
          <cell r="L24">
            <v>0.8</v>
          </cell>
          <cell r="M24">
            <v>0.8</v>
          </cell>
          <cell r="N24">
            <v>0.8</v>
          </cell>
          <cell r="O24">
            <v>0.8</v>
          </cell>
          <cell r="P24">
            <v>0.8</v>
          </cell>
          <cell r="Q24">
            <v>0.8</v>
          </cell>
          <cell r="R24">
            <v>0.8</v>
          </cell>
          <cell r="S24"/>
          <cell r="T24"/>
          <cell r="U24"/>
          <cell r="V24"/>
          <cell r="W24"/>
          <cell r="X24"/>
        </row>
        <row r="25">
          <cell r="B25" t="str">
            <v>Number of Months of therapy</v>
          </cell>
          <cell r="C25"/>
          <cell r="D25"/>
          <cell r="E25"/>
          <cell r="F25"/>
          <cell r="G25">
            <v>0</v>
          </cell>
          <cell r="H25">
            <v>2</v>
          </cell>
          <cell r="I25">
            <v>6</v>
          </cell>
          <cell r="J25">
            <v>8</v>
          </cell>
          <cell r="K25">
            <v>9.5</v>
          </cell>
          <cell r="L25">
            <v>10.5</v>
          </cell>
          <cell r="M25">
            <v>11</v>
          </cell>
          <cell r="N25">
            <v>11</v>
          </cell>
          <cell r="O25">
            <v>11</v>
          </cell>
          <cell r="P25">
            <v>11</v>
          </cell>
          <cell r="Q25">
            <v>11</v>
          </cell>
          <cell r="R25">
            <v>11</v>
          </cell>
        </row>
        <row r="26">
          <cell r="B26" t="str">
            <v>Annual cost of aducanumab</v>
          </cell>
          <cell r="C26"/>
          <cell r="D26"/>
          <cell r="E26"/>
          <cell r="F26"/>
          <cell r="G26">
            <v>0</v>
          </cell>
          <cell r="H26">
            <v>4696.8</v>
          </cell>
          <cell r="I26">
            <v>14360.342400000003</v>
          </cell>
          <cell r="J26">
            <v>19511.733312000004</v>
          </cell>
          <cell r="K26">
            <v>23608.672798560008</v>
          </cell>
          <cell r="L26">
            <v>26292.336005124009</v>
          </cell>
          <cell r="M26">
            <v>27740.222952961736</v>
          </cell>
          <cell r="N26">
            <v>27923.056240606256</v>
          </cell>
          <cell r="O26">
            <v>28426.320626338114</v>
          </cell>
          <cell r="P26">
            <v>29279.110245128257</v>
          </cell>
          <cell r="Q26">
            <v>30157.483552482106</v>
          </cell>
          <cell r="R26">
            <v>31062.208059056567</v>
          </cell>
          <cell r="S26"/>
          <cell r="T26"/>
          <cell r="U26"/>
          <cell r="V26"/>
          <cell r="W26"/>
          <cell r="X26"/>
        </row>
        <row r="27">
          <cell r="B27" t="str">
            <v>Total US aducanumab sales ($mn)</v>
          </cell>
          <cell r="C27"/>
          <cell r="D27"/>
          <cell r="E27"/>
          <cell r="F27"/>
          <cell r="G27">
            <v>0</v>
          </cell>
          <cell r="H27">
            <v>91.735312499157914</v>
          </cell>
          <cell r="I27">
            <v>858.26360986975328</v>
          </cell>
          <cell r="J27">
            <v>2176.8952667769222</v>
          </cell>
          <cell r="K27">
            <v>3767.6902259312083</v>
          </cell>
          <cell r="L27">
            <v>5279.6858555674571</v>
          </cell>
          <cell r="M27">
            <v>6512.5855373257345</v>
          </cell>
          <cell r="N27">
            <v>7206.7189702158566</v>
          </cell>
          <cell r="O27">
            <v>7678.0249523521188</v>
          </cell>
          <cell r="P27">
            <v>8089.4705833269309</v>
          </cell>
          <cell r="Q27">
            <v>8524.2888705694058</v>
          </cell>
          <cell r="R27">
            <v>8902.3186210944859</v>
          </cell>
          <cell r="S27">
            <v>0</v>
          </cell>
          <cell r="T27" t="str">
            <v>Peak US</v>
          </cell>
          <cell r="U27" t="str">
            <v>$8.9bn</v>
          </cell>
          <cell r="V27">
            <v>0</v>
          </cell>
          <cell r="W27">
            <v>0</v>
          </cell>
          <cell r="X27">
            <v>0</v>
          </cell>
        </row>
        <row r="28">
          <cell r="B28" t="str">
            <v xml:space="preserve">  % growth</v>
          </cell>
          <cell r="C28"/>
          <cell r="D28"/>
          <cell r="E28"/>
          <cell r="F28"/>
          <cell r="G28"/>
          <cell r="H28"/>
          <cell r="I28">
            <v>8.3558694736842121</v>
          </cell>
          <cell r="J28">
            <v>1.5363946947573361</v>
          </cell>
          <cell r="K28">
            <v>0.73076320364717984</v>
          </cell>
          <cell r="L28">
            <v>0.40130571755339828</v>
          </cell>
          <cell r="M28">
            <v>0.23351762121569752</v>
          </cell>
          <cell r="N28">
            <v>0.10658338825829139</v>
          </cell>
          <cell r="O28">
            <v>6.5398135279603586E-2</v>
          </cell>
          <cell r="P28">
            <v>5.3587430820834836E-2</v>
          </cell>
          <cell r="Q28">
            <v>5.3751142644448358E-2</v>
          </cell>
          <cell r="R28">
            <v>4.4347365072322953E-2</v>
          </cell>
          <cell r="S28">
            <v>0</v>
          </cell>
          <cell r="T28">
            <v>0</v>
          </cell>
          <cell r="U28">
            <v>0</v>
          </cell>
          <cell r="V28">
            <v>0</v>
          </cell>
          <cell r="W28">
            <v>0</v>
          </cell>
          <cell r="X28">
            <v>0</v>
          </cell>
        </row>
        <row r="29">
          <cell r="B29"/>
          <cell r="C29"/>
          <cell r="D29"/>
          <cell r="E29"/>
          <cell r="F29"/>
          <cell r="G29"/>
          <cell r="H29"/>
          <cell r="I29"/>
          <cell r="J29"/>
          <cell r="K29"/>
          <cell r="L29"/>
          <cell r="M29"/>
          <cell r="N29"/>
          <cell r="O29"/>
          <cell r="P29"/>
          <cell r="Q29"/>
          <cell r="R29"/>
          <cell r="S29">
            <v>0</v>
          </cell>
          <cell r="T29">
            <v>0</v>
          </cell>
          <cell r="U29">
            <v>0</v>
          </cell>
          <cell r="V29">
            <v>0</v>
          </cell>
          <cell r="W29">
            <v>0</v>
          </cell>
          <cell r="X29">
            <v>0</v>
          </cell>
        </row>
        <row r="30">
          <cell r="B30" t="str">
            <v>EU</v>
          </cell>
          <cell r="C30">
            <v>2015</v>
          </cell>
          <cell r="D30">
            <v>2016</v>
          </cell>
          <cell r="E30" t="str">
            <v>2017E</v>
          </cell>
          <cell r="F30" t="str">
            <v>2018E</v>
          </cell>
          <cell r="G30" t="str">
            <v>2019E</v>
          </cell>
          <cell r="H30" t="str">
            <v>2020E</v>
          </cell>
          <cell r="I30" t="str">
            <v>2021E</v>
          </cell>
          <cell r="J30" t="str">
            <v>2022E</v>
          </cell>
          <cell r="K30" t="str">
            <v>2023E</v>
          </cell>
          <cell r="L30" t="str">
            <v>2024E</v>
          </cell>
          <cell r="M30" t="str">
            <v>2025E</v>
          </cell>
          <cell r="N30" t="str">
            <v>2026E</v>
          </cell>
          <cell r="O30" t="str">
            <v>2027E</v>
          </cell>
          <cell r="P30" t="str">
            <v>2028E</v>
          </cell>
          <cell r="Q30" t="str">
            <v>2029E</v>
          </cell>
          <cell r="R30" t="str">
            <v>2030E</v>
          </cell>
          <cell r="S30"/>
          <cell r="T30"/>
          <cell r="U30"/>
          <cell r="V30"/>
        </row>
        <row r="31">
          <cell r="B31" t="str">
            <v>EU population ('000)</v>
          </cell>
          <cell r="C31">
            <v>507000</v>
          </cell>
          <cell r="D31">
            <v>508267.5</v>
          </cell>
          <cell r="E31">
            <v>509538.16874999995</v>
          </cell>
          <cell r="F31">
            <v>510812.01417187491</v>
          </cell>
          <cell r="G31">
            <v>512089.04420730454</v>
          </cell>
          <cell r="H31">
            <v>513369.26681782276</v>
          </cell>
          <cell r="I31">
            <v>514652.68998486729</v>
          </cell>
          <cell r="J31">
            <v>515939.32170982944</v>
          </cell>
          <cell r="K31">
            <v>517229.17001410399</v>
          </cell>
          <cell r="L31">
            <v>518522.24293913925</v>
          </cell>
          <cell r="M31">
            <v>519818.54854648706</v>
          </cell>
          <cell r="N31">
            <v>521118.09491785325</v>
          </cell>
          <cell r="O31">
            <v>522420.89015514788</v>
          </cell>
          <cell r="P31">
            <v>523726.94238053571</v>
          </cell>
          <cell r="Q31">
            <v>525036.25973648706</v>
          </cell>
          <cell r="R31">
            <v>526348.85038582829</v>
          </cell>
          <cell r="S31"/>
          <cell r="T31"/>
          <cell r="U31"/>
          <cell r="V31"/>
          <cell r="W31">
            <v>0</v>
          </cell>
          <cell r="X31">
            <v>0</v>
          </cell>
        </row>
        <row r="32">
          <cell r="B32" t="str">
            <v>% population growth</v>
          </cell>
          <cell r="C32"/>
          <cell r="D32">
            <v>2.5000000000000001E-3</v>
          </cell>
          <cell r="E32">
            <v>2.5000000000000001E-3</v>
          </cell>
          <cell r="F32">
            <v>2.5000000000000001E-3</v>
          </cell>
          <cell r="G32">
            <v>2.5000000000000001E-3</v>
          </cell>
          <cell r="H32">
            <v>2.5000000000000001E-3</v>
          </cell>
          <cell r="I32">
            <v>2.5000000000000001E-3</v>
          </cell>
          <cell r="J32">
            <v>2.5000000000000001E-3</v>
          </cell>
          <cell r="K32">
            <v>2.5000000000000001E-3</v>
          </cell>
          <cell r="L32">
            <v>2.5000000000000001E-3</v>
          </cell>
          <cell r="M32">
            <v>2.5000000000000001E-3</v>
          </cell>
          <cell r="N32">
            <v>2.5000000000000001E-3</v>
          </cell>
          <cell r="O32">
            <v>2.5000000000000001E-3</v>
          </cell>
          <cell r="P32">
            <v>2.5000000000000001E-3</v>
          </cell>
          <cell r="Q32">
            <v>2.5000000000000001E-3</v>
          </cell>
          <cell r="R32">
            <v>2.5000000000000001E-3</v>
          </cell>
          <cell r="T32" t="str">
            <v>Peak US</v>
          </cell>
          <cell r="U32" t="str">
            <v>$9.3bn</v>
          </cell>
        </row>
        <row r="33">
          <cell r="B33" t="str">
            <v>Patients with AD ('000)</v>
          </cell>
          <cell r="C33">
            <v>8238.75</v>
          </cell>
          <cell r="D33">
            <v>8485.9125000000004</v>
          </cell>
          <cell r="E33">
            <v>8740.4898750000011</v>
          </cell>
          <cell r="F33">
            <v>9002.7045712500021</v>
          </cell>
          <cell r="G33">
            <v>9272.7857083875024</v>
          </cell>
          <cell r="H33">
            <v>9550.9692796391282</v>
          </cell>
          <cell r="I33">
            <v>9837.4983580283024</v>
          </cell>
          <cell r="J33">
            <v>10132.623308769153</v>
          </cell>
          <cell r="K33">
            <v>10436.602008032227</v>
          </cell>
          <cell r="L33">
            <v>10749.700068273194</v>
          </cell>
          <cell r="M33">
            <v>11072.191070321391</v>
          </cell>
          <cell r="N33">
            <v>11404.356802431033</v>
          </cell>
          <cell r="O33">
            <v>11746.487506503965</v>
          </cell>
          <cell r="P33">
            <v>12098.882131699085</v>
          </cell>
          <cell r="Q33">
            <v>12461.848595650059</v>
          </cell>
          <cell r="R33">
            <v>12835.704053519561</v>
          </cell>
        </row>
        <row r="34">
          <cell r="B34" t="str">
            <v>% prevalence</v>
          </cell>
          <cell r="C34">
            <v>1.6250000000000001E-2</v>
          </cell>
          <cell r="D34">
            <v>1.669576059850374E-2</v>
          </cell>
          <cell r="E34">
            <v>1.7153749043849233E-2</v>
          </cell>
          <cell r="F34">
            <v>1.7624300763256572E-2</v>
          </cell>
          <cell r="G34">
            <v>1.8107760385191293E-2</v>
          </cell>
          <cell r="H34">
            <v>1.8604481991767615E-2</v>
          </cell>
          <cell r="I34">
            <v>1.911482937807546E-2</v>
          </cell>
          <cell r="J34">
            <v>1.9639176318621172E-2</v>
          </cell>
          <cell r="K34">
            <v>2.0177906841077113E-2</v>
          </cell>
          <cell r="L34">
            <v>2.0731415507540579E-2</v>
          </cell>
          <cell r="M34">
            <v>2.1300107703508028E-2</v>
          </cell>
          <cell r="N34">
            <v>2.1884399934776332E-2</v>
          </cell>
          <cell r="O34">
            <v>2.2484720132488402E-2</v>
          </cell>
          <cell r="P34">
            <v>2.310150796654669E-2</v>
          </cell>
          <cell r="Q34">
            <v>2.3735215167624033E-2</v>
          </cell>
          <cell r="R34">
            <v>2.4386305858007735E-2</v>
          </cell>
        </row>
        <row r="35">
          <cell r="B35" t="str">
            <v>Patients with mild AD ('000)</v>
          </cell>
          <cell r="C35">
            <v>2224.4625000000001</v>
          </cell>
          <cell r="D35">
            <v>2291.1963750000004</v>
          </cell>
          <cell r="E35">
            <v>2359.9322662500003</v>
          </cell>
          <cell r="F35">
            <v>2430.7302342375006</v>
          </cell>
          <cell r="G35">
            <v>2503.6521412646257</v>
          </cell>
          <cell r="H35">
            <v>2578.7617055025648</v>
          </cell>
          <cell r="I35">
            <v>2656.1245566676416</v>
          </cell>
          <cell r="J35">
            <v>2735.8082933676715</v>
          </cell>
          <cell r="K35">
            <v>2817.8825421687015</v>
          </cell>
          <cell r="L35">
            <v>2902.4190184337626</v>
          </cell>
          <cell r="M35">
            <v>2989.4915889867757</v>
          </cell>
          <cell r="N35">
            <v>3079.1763366563791</v>
          </cell>
          <cell r="O35">
            <v>3171.5516267560706</v>
          </cell>
          <cell r="P35">
            <v>3266.6981755587531</v>
          </cell>
          <cell r="Q35">
            <v>3364.6991208255163</v>
          </cell>
          <cell r="R35">
            <v>3465.6400944502816</v>
          </cell>
          <cell r="S35">
            <v>0</v>
          </cell>
          <cell r="T35">
            <v>0</v>
          </cell>
          <cell r="U35">
            <v>0</v>
          </cell>
          <cell r="V35">
            <v>0</v>
          </cell>
        </row>
        <row r="36">
          <cell r="B36" t="str">
            <v>% of AD patients with mild AD</v>
          </cell>
          <cell r="C36">
            <v>0.27</v>
          </cell>
          <cell r="D36">
            <v>0.27</v>
          </cell>
          <cell r="E36">
            <v>0.27</v>
          </cell>
          <cell r="F36">
            <v>0.27</v>
          </cell>
          <cell r="G36">
            <v>0.27</v>
          </cell>
          <cell r="H36">
            <v>0.27</v>
          </cell>
          <cell r="I36">
            <v>0.27</v>
          </cell>
          <cell r="J36">
            <v>0.27</v>
          </cell>
          <cell r="K36">
            <v>0.27</v>
          </cell>
          <cell r="L36">
            <v>0.27</v>
          </cell>
          <cell r="M36">
            <v>0.27</v>
          </cell>
          <cell r="N36">
            <v>0.27</v>
          </cell>
          <cell r="O36">
            <v>0.27</v>
          </cell>
          <cell r="P36">
            <v>0.27</v>
          </cell>
          <cell r="Q36">
            <v>0.27</v>
          </cell>
          <cell r="R36">
            <v>0.27</v>
          </cell>
          <cell r="S36">
            <v>0</v>
          </cell>
          <cell r="T36">
            <v>0</v>
          </cell>
          <cell r="U36">
            <v>0</v>
          </cell>
          <cell r="V36">
            <v>0</v>
          </cell>
        </row>
        <row r="37">
          <cell r="B37" t="str">
            <v>Diagnosed mild AD patients ('000)</v>
          </cell>
          <cell r="C37">
            <v>1112.23125</v>
          </cell>
          <cell r="D37">
            <v>1145.5981875000002</v>
          </cell>
          <cell r="E37">
            <v>1179.9661331250002</v>
          </cell>
          <cell r="F37">
            <v>1215.3651171187503</v>
          </cell>
          <cell r="G37">
            <v>1251.8260706323128</v>
          </cell>
          <cell r="H37">
            <v>1289.3808527512824</v>
          </cell>
          <cell r="I37">
            <v>1328.0622783338208</v>
          </cell>
          <cell r="J37">
            <v>1367.9041466838357</v>
          </cell>
          <cell r="K37">
            <v>1408.9412710843508</v>
          </cell>
          <cell r="L37">
            <v>1451.2095092168813</v>
          </cell>
          <cell r="M37">
            <v>1494.7457944933878</v>
          </cell>
          <cell r="N37">
            <v>1539.5881683281896</v>
          </cell>
          <cell r="O37">
            <v>1585.7758133780353</v>
          </cell>
          <cell r="P37">
            <v>1633.3490877793765</v>
          </cell>
          <cell r="Q37">
            <v>1682.3495604127581</v>
          </cell>
          <cell r="R37">
            <v>1732.8200472251408</v>
          </cell>
        </row>
        <row r="38">
          <cell r="B38" t="str">
            <v>% mild AD patients who are clinically diagnosed</v>
          </cell>
          <cell r="C38">
            <v>0.5</v>
          </cell>
          <cell r="D38">
            <v>0.5</v>
          </cell>
          <cell r="E38">
            <v>0.5</v>
          </cell>
          <cell r="F38">
            <v>0.5</v>
          </cell>
          <cell r="G38">
            <v>0.5</v>
          </cell>
          <cell r="H38">
            <v>0.5</v>
          </cell>
          <cell r="I38">
            <v>0.5</v>
          </cell>
          <cell r="J38">
            <v>0.5</v>
          </cell>
          <cell r="K38">
            <v>0.5</v>
          </cell>
          <cell r="L38">
            <v>0.5</v>
          </cell>
          <cell r="M38">
            <v>0.5</v>
          </cell>
          <cell r="N38">
            <v>0.5</v>
          </cell>
          <cell r="O38">
            <v>0.5</v>
          </cell>
          <cell r="P38">
            <v>0.5</v>
          </cell>
          <cell r="Q38">
            <v>0.5</v>
          </cell>
          <cell r="R38">
            <v>0.5</v>
          </cell>
        </row>
        <row r="39">
          <cell r="B39" t="str">
            <v>Mild AD patients with PET amyloid burden ('000)</v>
          </cell>
          <cell r="C39">
            <v>834.17343750000009</v>
          </cell>
          <cell r="D39">
            <v>859.19864062500017</v>
          </cell>
          <cell r="E39">
            <v>884.97459984375018</v>
          </cell>
          <cell r="F39">
            <v>911.52383783906271</v>
          </cell>
          <cell r="G39">
            <v>938.86955297423469</v>
          </cell>
          <cell r="H39">
            <v>967.03563956346181</v>
          </cell>
          <cell r="I39">
            <v>996.04670875036561</v>
          </cell>
          <cell r="J39">
            <v>1025.9281100128769</v>
          </cell>
          <cell r="K39">
            <v>1056.7059533132631</v>
          </cell>
          <cell r="L39">
            <v>1088.407131912661</v>
          </cell>
          <cell r="M39">
            <v>1121.0593458700409</v>
          </cell>
          <cell r="N39">
            <v>1154.6911262461422</v>
          </cell>
          <cell r="O39">
            <v>1189.3318600335265</v>
          </cell>
          <cell r="P39">
            <v>1225.0118158345324</v>
          </cell>
          <cell r="Q39">
            <v>1261.7621703095685</v>
          </cell>
          <cell r="R39">
            <v>1299.6150354188555</v>
          </cell>
        </row>
        <row r="40">
          <cell r="B40" t="str">
            <v>% mild AD with PET-determined amyloid</v>
          </cell>
          <cell r="C40">
            <v>0.75</v>
          </cell>
          <cell r="D40">
            <v>0.75</v>
          </cell>
          <cell r="E40">
            <v>0.75</v>
          </cell>
          <cell r="F40">
            <v>0.75</v>
          </cell>
          <cell r="G40">
            <v>0.75</v>
          </cell>
          <cell r="H40">
            <v>0.75</v>
          </cell>
          <cell r="I40">
            <v>0.75</v>
          </cell>
          <cell r="J40">
            <v>0.75</v>
          </cell>
          <cell r="K40">
            <v>0.75</v>
          </cell>
          <cell r="L40">
            <v>0.75</v>
          </cell>
          <cell r="M40">
            <v>0.75</v>
          </cell>
          <cell r="N40">
            <v>0.75</v>
          </cell>
          <cell r="O40">
            <v>0.75</v>
          </cell>
          <cell r="P40">
            <v>0.75</v>
          </cell>
          <cell r="Q40">
            <v>0.75</v>
          </cell>
          <cell r="R40">
            <v>0.75</v>
          </cell>
          <cell r="S40"/>
          <cell r="T40"/>
          <cell r="U40"/>
          <cell r="V40"/>
          <cell r="W40"/>
          <cell r="X40"/>
        </row>
        <row r="41">
          <cell r="B41" t="str">
            <v>New Patient Starts on Aducanumab ('000s)</v>
          </cell>
          <cell r="C41">
            <v>0</v>
          </cell>
          <cell r="D41">
            <v>0</v>
          </cell>
          <cell r="E41">
            <v>0</v>
          </cell>
          <cell r="F41">
            <v>0</v>
          </cell>
          <cell r="G41">
            <v>0</v>
          </cell>
          <cell r="H41">
            <v>9.6703563956346184</v>
          </cell>
          <cell r="I41">
            <v>39.841868350014629</v>
          </cell>
          <cell r="J41">
            <v>71.814967700901391</v>
          </cell>
          <cell r="K41">
            <v>95.103535798193676</v>
          </cell>
          <cell r="L41">
            <v>87.072570553012881</v>
          </cell>
          <cell r="M41">
            <v>67.263560752202451</v>
          </cell>
          <cell r="N41">
            <v>46.187645049845685</v>
          </cell>
          <cell r="O41">
            <v>23.78663720067053</v>
          </cell>
          <cell r="P41">
            <v>9.8000945266762596</v>
          </cell>
          <cell r="Q41">
            <v>2.523524340619137</v>
          </cell>
          <cell r="R41">
            <v>2.5992300708377112</v>
          </cell>
          <cell r="S41"/>
          <cell r="T41"/>
          <cell r="U41"/>
          <cell r="V41"/>
          <cell r="W41"/>
          <cell r="X41"/>
        </row>
        <row r="42">
          <cell r="B42" t="str">
            <v>% of diagnosed mild AD</v>
          </cell>
          <cell r="C42">
            <v>0</v>
          </cell>
          <cell r="D42">
            <v>0</v>
          </cell>
          <cell r="E42">
            <v>0</v>
          </cell>
          <cell r="F42">
            <v>0</v>
          </cell>
          <cell r="G42">
            <v>0</v>
          </cell>
          <cell r="H42">
            <v>0.01</v>
          </cell>
          <cell r="I42">
            <v>0.04</v>
          </cell>
          <cell r="J42">
            <v>7.0000000000000007E-2</v>
          </cell>
          <cell r="K42">
            <v>0.09</v>
          </cell>
          <cell r="L42">
            <v>0.08</v>
          </cell>
          <cell r="M42">
            <v>0.06</v>
          </cell>
          <cell r="N42">
            <v>0.04</v>
          </cell>
          <cell r="O42">
            <v>0.02</v>
          </cell>
          <cell r="P42">
            <v>8.0000000000000002E-3</v>
          </cell>
          <cell r="Q42">
            <v>2E-3</v>
          </cell>
          <cell r="R42">
            <v>2E-3</v>
          </cell>
          <cell r="S42"/>
          <cell r="T42"/>
          <cell r="U42"/>
          <cell r="V42"/>
          <cell r="W42"/>
          <cell r="X42"/>
        </row>
        <row r="43">
          <cell r="B43" t="str">
            <v>Discontinuations</v>
          </cell>
          <cell r="C43">
            <v>0</v>
          </cell>
          <cell r="D43">
            <v>0</v>
          </cell>
          <cell r="E43">
            <v>0</v>
          </cell>
          <cell r="F43">
            <v>0</v>
          </cell>
          <cell r="G43">
            <v>0</v>
          </cell>
          <cell r="H43">
            <v>1.9340712791269237</v>
          </cell>
          <cell r="I43">
            <v>7.9683736700029257</v>
          </cell>
          <cell r="J43">
            <v>14.362993540180279</v>
          </cell>
          <cell r="K43">
            <v>19.020707159638736</v>
          </cell>
          <cell r="L43">
            <v>17.414514110602578</v>
          </cell>
          <cell r="M43">
            <v>13.45271215044049</v>
          </cell>
          <cell r="N43">
            <v>9.237529009969137</v>
          </cell>
          <cell r="O43">
            <v>4.7573274401341061</v>
          </cell>
          <cell r="P43">
            <v>1.9600189053352519</v>
          </cell>
          <cell r="Q43">
            <v>0.50470486812382742</v>
          </cell>
          <cell r="R43">
            <v>0.51984601416754228</v>
          </cell>
          <cell r="S43"/>
          <cell r="T43"/>
          <cell r="U43"/>
          <cell r="V43"/>
          <cell r="W43"/>
          <cell r="X43"/>
        </row>
        <row r="44">
          <cell r="B44" t="str">
            <v>% dropout rate</v>
          </cell>
          <cell r="C44">
            <v>0.2</v>
          </cell>
          <cell r="D44">
            <v>0.2</v>
          </cell>
          <cell r="E44">
            <v>0.2</v>
          </cell>
          <cell r="F44">
            <v>0.2</v>
          </cell>
          <cell r="G44">
            <v>0.2</v>
          </cell>
          <cell r="H44">
            <v>0.2</v>
          </cell>
          <cell r="I44">
            <v>0.2</v>
          </cell>
          <cell r="J44">
            <v>0.2</v>
          </cell>
          <cell r="K44">
            <v>0.2</v>
          </cell>
          <cell r="L44">
            <v>0.2</v>
          </cell>
          <cell r="M44">
            <v>0.2</v>
          </cell>
          <cell r="N44">
            <v>0.2</v>
          </cell>
          <cell r="O44">
            <v>0.2</v>
          </cell>
          <cell r="P44">
            <v>0.2</v>
          </cell>
          <cell r="Q44">
            <v>0.2</v>
          </cell>
          <cell r="R44">
            <v>0.2</v>
          </cell>
          <cell r="S44"/>
          <cell r="T44"/>
          <cell r="U44"/>
          <cell r="V44"/>
          <cell r="W44"/>
          <cell r="X44"/>
        </row>
        <row r="45">
          <cell r="B45" t="str">
            <v>Patients on Aducanumab</v>
          </cell>
          <cell r="C45">
            <v>0</v>
          </cell>
          <cell r="D45">
            <v>0</v>
          </cell>
          <cell r="E45">
            <v>0</v>
          </cell>
          <cell r="F45">
            <v>0</v>
          </cell>
          <cell r="G45">
            <v>0</v>
          </cell>
          <cell r="H45">
            <v>7.7362851165076947</v>
          </cell>
          <cell r="I45">
            <v>39.609779796519398</v>
          </cell>
          <cell r="J45">
            <v>97.061753957240498</v>
          </cell>
          <cell r="K45">
            <v>173.14458259579544</v>
          </cell>
          <cell r="L45">
            <v>242.80263903820577</v>
          </cell>
          <cell r="M45">
            <v>296.61348763996773</v>
          </cell>
          <cell r="N45">
            <v>333.56360367984428</v>
          </cell>
          <cell r="O45">
            <v>352.5929134403807</v>
          </cell>
          <cell r="P45">
            <v>360.43298906172174</v>
          </cell>
          <cell r="Q45">
            <v>362.45180853421704</v>
          </cell>
          <cell r="R45">
            <v>364.5311925908872</v>
          </cell>
          <cell r="S45"/>
          <cell r="T45"/>
          <cell r="U45"/>
          <cell r="V45"/>
          <cell r="W45"/>
          <cell r="X45"/>
        </row>
        <row r="46">
          <cell r="B46" t="str">
            <v>% penetration</v>
          </cell>
          <cell r="C46">
            <v>0</v>
          </cell>
          <cell r="D46">
            <v>0</v>
          </cell>
          <cell r="E46">
            <v>0</v>
          </cell>
          <cell r="F46">
            <v>0</v>
          </cell>
          <cell r="G46">
            <v>0</v>
          </cell>
          <cell r="H46">
            <v>8.0000000000000002E-3</v>
          </cell>
          <cell r="I46">
            <v>3.9766990291262141E-2</v>
          </cell>
          <cell r="J46">
            <v>9.4608728438118558E-2</v>
          </cell>
          <cell r="K46">
            <v>0.16385313440594038</v>
          </cell>
          <cell r="L46">
            <v>0.22308071301547608</v>
          </cell>
          <cell r="M46">
            <v>0.2645832165198797</v>
          </cell>
          <cell r="N46">
            <v>0.28887690924260162</v>
          </cell>
          <cell r="O46">
            <v>0.29646301868213748</v>
          </cell>
          <cell r="P46">
            <v>0.29422817347780339</v>
          </cell>
          <cell r="Q46">
            <v>0.28725842085223624</v>
          </cell>
          <cell r="R46">
            <v>0.28049167073032649</v>
          </cell>
          <cell r="S46"/>
          <cell r="T46"/>
          <cell r="U46"/>
          <cell r="V46"/>
          <cell r="W46"/>
          <cell r="X46"/>
        </row>
        <row r="47">
          <cell r="B47"/>
          <cell r="C47"/>
          <cell r="D47"/>
          <cell r="E47"/>
          <cell r="F47"/>
          <cell r="G47"/>
          <cell r="H47"/>
          <cell r="I47"/>
          <cell r="J47"/>
          <cell r="K47"/>
          <cell r="L47"/>
          <cell r="M47"/>
          <cell r="N47"/>
          <cell r="O47"/>
          <cell r="P47"/>
          <cell r="Q47"/>
          <cell r="R47"/>
          <cell r="S47"/>
          <cell r="T47"/>
          <cell r="U47"/>
          <cell r="V47"/>
          <cell r="W47"/>
          <cell r="X47"/>
        </row>
        <row r="48">
          <cell r="B48" t="str">
            <v>Monthly Cost of aducanumab ($)</v>
          </cell>
          <cell r="C48"/>
          <cell r="D48"/>
          <cell r="E48"/>
          <cell r="F48"/>
          <cell r="G48">
            <v>2500</v>
          </cell>
          <cell r="H48">
            <v>2500</v>
          </cell>
          <cell r="I48">
            <v>2475</v>
          </cell>
          <cell r="J48">
            <v>2450.25</v>
          </cell>
          <cell r="K48">
            <v>2425.7474999999999</v>
          </cell>
          <cell r="L48">
            <v>2401.4900250000001</v>
          </cell>
          <cell r="M48">
            <v>2377.4751247499998</v>
          </cell>
          <cell r="N48">
            <v>2353.7003735025</v>
          </cell>
          <cell r="O48">
            <v>2330.1633697674752</v>
          </cell>
          <cell r="P48">
            <v>2306.8617360698004</v>
          </cell>
          <cell r="Q48">
            <v>2283.7931187091021</v>
          </cell>
          <cell r="R48">
            <v>2260.9551875220113</v>
          </cell>
        </row>
        <row r="49">
          <cell r="B49" t="str">
            <v xml:space="preserve">   % change in price</v>
          </cell>
          <cell r="C49"/>
          <cell r="D49"/>
          <cell r="E49"/>
          <cell r="F49"/>
          <cell r="G49"/>
          <cell r="H49">
            <v>-0.01</v>
          </cell>
          <cell r="I49">
            <v>-0.01</v>
          </cell>
          <cell r="J49">
            <v>-0.01</v>
          </cell>
          <cell r="K49">
            <v>-0.01</v>
          </cell>
          <cell r="L49">
            <v>-0.01</v>
          </cell>
          <cell r="M49">
            <v>-0.01</v>
          </cell>
          <cell r="N49">
            <v>-0.01</v>
          </cell>
          <cell r="O49">
            <v>-0.01</v>
          </cell>
          <cell r="P49">
            <v>-0.01</v>
          </cell>
          <cell r="Q49">
            <v>-0.01</v>
          </cell>
          <cell r="R49">
            <v>-0.01</v>
          </cell>
          <cell r="S49">
            <v>0</v>
          </cell>
          <cell r="T49">
            <v>0</v>
          </cell>
          <cell r="U49">
            <v>0</v>
          </cell>
          <cell r="V49">
            <v>0</v>
          </cell>
          <cell r="W49">
            <v>0</v>
          </cell>
          <cell r="X49">
            <v>0</v>
          </cell>
        </row>
        <row r="50">
          <cell r="B50" t="str">
            <v xml:space="preserve">   Discount %</v>
          </cell>
          <cell r="C50"/>
          <cell r="D50"/>
          <cell r="E50"/>
          <cell r="F50"/>
          <cell r="G50">
            <v>0</v>
          </cell>
          <cell r="H50">
            <v>0</v>
          </cell>
          <cell r="I50">
            <v>0</v>
          </cell>
          <cell r="J50">
            <v>0</v>
          </cell>
          <cell r="K50">
            <v>0</v>
          </cell>
          <cell r="L50">
            <v>0</v>
          </cell>
          <cell r="M50">
            <v>0</v>
          </cell>
          <cell r="N50">
            <v>0</v>
          </cell>
          <cell r="O50">
            <v>0</v>
          </cell>
          <cell r="P50">
            <v>0</v>
          </cell>
          <cell r="Q50">
            <v>0</v>
          </cell>
          <cell r="R50">
            <v>0</v>
          </cell>
          <cell r="S50"/>
          <cell r="T50"/>
          <cell r="U50"/>
          <cell r="V50"/>
          <cell r="W50"/>
          <cell r="X50"/>
        </row>
        <row r="51">
          <cell r="B51" t="str">
            <v>Net Cost of aducanumab ($)</v>
          </cell>
          <cell r="C51"/>
          <cell r="D51"/>
          <cell r="E51"/>
          <cell r="F51"/>
          <cell r="G51">
            <v>2500</v>
          </cell>
          <cell r="H51">
            <v>2500</v>
          </cell>
          <cell r="I51">
            <v>2475</v>
          </cell>
          <cell r="J51">
            <v>2450.25</v>
          </cell>
          <cell r="K51">
            <v>2425.7474999999999</v>
          </cell>
          <cell r="L51">
            <v>2401.4900250000001</v>
          </cell>
          <cell r="M51">
            <v>2377.4751247499998</v>
          </cell>
          <cell r="N51">
            <v>2353.7003735025</v>
          </cell>
          <cell r="O51">
            <v>2330.1633697674752</v>
          </cell>
          <cell r="P51">
            <v>2306.8617360698004</v>
          </cell>
          <cell r="Q51">
            <v>2283.7931187091021</v>
          </cell>
          <cell r="R51">
            <v>2260.9551875220113</v>
          </cell>
          <cell r="S51"/>
          <cell r="T51"/>
          <cell r="U51"/>
          <cell r="V51"/>
          <cell r="W51"/>
          <cell r="X51"/>
        </row>
        <row r="52">
          <cell r="B52" t="str">
            <v>Compliance (%)</v>
          </cell>
          <cell r="C52"/>
          <cell r="D52"/>
          <cell r="E52"/>
          <cell r="F52"/>
          <cell r="G52">
            <v>0.8</v>
          </cell>
          <cell r="H52">
            <v>0.8</v>
          </cell>
          <cell r="I52">
            <v>0.8</v>
          </cell>
          <cell r="J52">
            <v>0.8</v>
          </cell>
          <cell r="K52">
            <v>0.8</v>
          </cell>
          <cell r="L52">
            <v>0.8</v>
          </cell>
          <cell r="M52">
            <v>0.8</v>
          </cell>
          <cell r="N52">
            <v>0.8</v>
          </cell>
          <cell r="O52">
            <v>0.8</v>
          </cell>
          <cell r="P52">
            <v>0.8</v>
          </cell>
          <cell r="Q52">
            <v>0.8</v>
          </cell>
          <cell r="R52">
            <v>0.8</v>
          </cell>
          <cell r="S52"/>
          <cell r="T52"/>
          <cell r="U52"/>
          <cell r="V52"/>
          <cell r="W52"/>
          <cell r="X52"/>
        </row>
        <row r="53">
          <cell r="B53" t="str">
            <v>Number of Months of therapy</v>
          </cell>
          <cell r="C53"/>
          <cell r="D53"/>
          <cell r="E53"/>
          <cell r="F53"/>
          <cell r="G53">
            <v>0</v>
          </cell>
          <cell r="H53">
            <v>1.5</v>
          </cell>
          <cell r="I53">
            <v>5</v>
          </cell>
          <cell r="J53">
            <v>7</v>
          </cell>
          <cell r="K53">
            <v>8.5</v>
          </cell>
          <cell r="L53">
            <v>9.5</v>
          </cell>
          <cell r="M53">
            <v>10</v>
          </cell>
          <cell r="N53">
            <v>10.5</v>
          </cell>
          <cell r="O53">
            <v>11</v>
          </cell>
          <cell r="P53">
            <v>11</v>
          </cell>
          <cell r="Q53">
            <v>11</v>
          </cell>
          <cell r="R53">
            <v>11</v>
          </cell>
          <cell r="S53">
            <v>0</v>
          </cell>
          <cell r="T53">
            <v>0</v>
          </cell>
          <cell r="U53">
            <v>0</v>
          </cell>
          <cell r="V53">
            <v>0</v>
          </cell>
          <cell r="W53">
            <v>0</v>
          </cell>
          <cell r="X53">
            <v>0</v>
          </cell>
        </row>
        <row r="54">
          <cell r="B54" t="str">
            <v>Annual cost of aducanumab</v>
          </cell>
          <cell r="C54"/>
          <cell r="D54"/>
          <cell r="E54"/>
          <cell r="F54"/>
          <cell r="G54">
            <v>0</v>
          </cell>
          <cell r="H54">
            <v>3000.0000000000005</v>
          </cell>
          <cell r="I54">
            <v>9900</v>
          </cell>
          <cell r="J54">
            <v>13721.400000000001</v>
          </cell>
          <cell r="K54">
            <v>16495.083000000002</v>
          </cell>
          <cell r="L54">
            <v>18251.324190000003</v>
          </cell>
          <cell r="M54">
            <v>19019.800997999999</v>
          </cell>
          <cell r="N54">
            <v>19771.083137421003</v>
          </cell>
          <cell r="O54">
            <v>20505.437653953784</v>
          </cell>
          <cell r="P54">
            <v>20300.383277414247</v>
          </cell>
          <cell r="Q54">
            <v>20097.379444640101</v>
          </cell>
          <cell r="R54">
            <v>19896.405650193701</v>
          </cell>
          <cell r="S54"/>
          <cell r="T54"/>
          <cell r="U54"/>
          <cell r="V54"/>
          <cell r="W54"/>
          <cell r="X54"/>
        </row>
        <row r="55">
          <cell r="B55" t="str">
            <v>Total EU aducanumab sales ($mn)</v>
          </cell>
          <cell r="C55"/>
          <cell r="D55"/>
          <cell r="E55"/>
          <cell r="F55"/>
          <cell r="G55">
            <v>0</v>
          </cell>
          <cell r="H55">
            <v>23.208855349523088</v>
          </cell>
          <cell r="I55">
            <v>392.13681998554205</v>
          </cell>
          <cell r="J55">
            <v>1331.8231507488799</v>
          </cell>
          <cell r="K55">
            <v>2856.0342609180016</v>
          </cell>
          <cell r="L55">
            <v>4431.4696792738441</v>
          </cell>
          <cell r="M55">
            <v>5641.5295082349185</v>
          </cell>
          <cell r="N55">
            <v>6594.9137399719511</v>
          </cell>
          <cell r="O55">
            <v>7230.07200377765</v>
          </cell>
          <cell r="P55">
            <v>7316.9278237770077</v>
          </cell>
          <cell r="Q55">
            <v>7284.3315265082028</v>
          </cell>
          <cell r="R55">
            <v>7252.860479937176</v>
          </cell>
          <cell r="S55">
            <v>0</v>
          </cell>
          <cell r="T55">
            <v>0</v>
          </cell>
          <cell r="U55">
            <v>0</v>
          </cell>
          <cell r="V55">
            <v>0</v>
          </cell>
          <cell r="W55">
            <v>0</v>
          </cell>
          <cell r="X55">
            <v>0</v>
          </cell>
        </row>
        <row r="56">
          <cell r="B56" t="str">
            <v xml:space="preserve">  % growth</v>
          </cell>
          <cell r="C56"/>
          <cell r="D56"/>
          <cell r="E56"/>
          <cell r="F56"/>
          <cell r="G56"/>
          <cell r="H56"/>
          <cell r="I56">
            <v>15.895999999999997</v>
          </cell>
          <cell r="J56">
            <v>2.3963226171875007</v>
          </cell>
          <cell r="K56">
            <v>1.1444545841631171</v>
          </cell>
          <cell r="L56">
            <v>0.55161642838607183</v>
          </cell>
          <cell r="M56">
            <v>0.27306061341693733</v>
          </cell>
          <cell r="N56">
            <v>0.168993928037668</v>
          </cell>
          <cell r="O56">
            <v>9.6310321688665601E-2</v>
          </cell>
          <cell r="P56">
            <v>1.2013133472803084E-2</v>
          </cell>
          <cell r="Q56">
            <v>-4.454915786223923E-3</v>
          </cell>
          <cell r="R56">
            <v>-4.3203753778231491E-3</v>
          </cell>
          <cell r="S56">
            <v>0</v>
          </cell>
          <cell r="T56">
            <v>0</v>
          </cell>
          <cell r="U56">
            <v>0</v>
          </cell>
          <cell r="V56">
            <v>0</v>
          </cell>
          <cell r="W56">
            <v>0</v>
          </cell>
          <cell r="X56">
            <v>0</v>
          </cell>
        </row>
        <row r="57">
          <cell r="B57"/>
          <cell r="C57"/>
          <cell r="D57"/>
          <cell r="E57"/>
          <cell r="F57"/>
          <cell r="G57"/>
          <cell r="H57"/>
          <cell r="I57"/>
          <cell r="J57"/>
          <cell r="K57"/>
          <cell r="L57"/>
          <cell r="M57"/>
          <cell r="N57"/>
          <cell r="O57"/>
          <cell r="P57"/>
          <cell r="Q57"/>
          <cell r="R57"/>
          <cell r="S57">
            <v>0</v>
          </cell>
          <cell r="T57">
            <v>0</v>
          </cell>
          <cell r="U57">
            <v>0</v>
          </cell>
          <cell r="V57">
            <v>0</v>
          </cell>
          <cell r="W57">
            <v>0</v>
          </cell>
          <cell r="X57">
            <v>0</v>
          </cell>
        </row>
        <row r="58">
          <cell r="B58" t="str">
            <v>JAPAN</v>
          </cell>
          <cell r="C58">
            <v>2015</v>
          </cell>
          <cell r="D58">
            <v>2016</v>
          </cell>
          <cell r="E58" t="str">
            <v>2017E</v>
          </cell>
          <cell r="F58" t="str">
            <v>2018E</v>
          </cell>
          <cell r="G58" t="str">
            <v>2019E</v>
          </cell>
          <cell r="H58" t="str">
            <v>2020E</v>
          </cell>
          <cell r="I58" t="str">
            <v>2021E</v>
          </cell>
          <cell r="J58" t="str">
            <v>2022E</v>
          </cell>
          <cell r="K58" t="str">
            <v>2023E</v>
          </cell>
          <cell r="L58" t="str">
            <v>2024E</v>
          </cell>
          <cell r="M58" t="str">
            <v>2025E</v>
          </cell>
          <cell r="N58" t="str">
            <v>2026E</v>
          </cell>
          <cell r="O58" t="str">
            <v>2027E</v>
          </cell>
          <cell r="P58" t="str">
            <v>2028E</v>
          </cell>
          <cell r="Q58" t="str">
            <v>2029E</v>
          </cell>
          <cell r="R58" t="str">
            <v>2030E</v>
          </cell>
          <cell r="S58"/>
          <cell r="T58"/>
          <cell r="U58"/>
          <cell r="V58"/>
          <cell r="W58"/>
          <cell r="X58"/>
        </row>
        <row r="59">
          <cell r="B59" t="str">
            <v>Japan population ('000)</v>
          </cell>
          <cell r="C59">
            <v>126289.44628016421</v>
          </cell>
          <cell r="D59">
            <v>126125.27</v>
          </cell>
          <cell r="E59">
            <v>125961.30714900001</v>
          </cell>
          <cell r="F59">
            <v>125797.55744970632</v>
          </cell>
          <cell r="G59">
            <v>125634.0206250217</v>
          </cell>
          <cell r="H59">
            <v>125470.69639820918</v>
          </cell>
          <cell r="I59">
            <v>125307.58449289152</v>
          </cell>
          <cell r="J59">
            <v>125144.68463305077</v>
          </cell>
          <cell r="K59">
            <v>124981.99654302781</v>
          </cell>
          <cell r="L59">
            <v>124819.51994752188</v>
          </cell>
          <cell r="M59">
            <v>124657.25457159011</v>
          </cell>
          <cell r="N59">
            <v>124495.20014064704</v>
          </cell>
          <cell r="O59">
            <v>124333.3563804642</v>
          </cell>
          <cell r="P59">
            <v>124171.7230171696</v>
          </cell>
          <cell r="Q59">
            <v>124010.29977724729</v>
          </cell>
          <cell r="R59">
            <v>123849.08638753687</v>
          </cell>
          <cell r="S59"/>
          <cell r="T59"/>
          <cell r="U59"/>
          <cell r="V59"/>
          <cell r="W59"/>
          <cell r="X59"/>
        </row>
        <row r="60">
          <cell r="B60" t="str">
            <v>% growth</v>
          </cell>
          <cell r="C60"/>
          <cell r="D60">
            <v>-1.2999999999999999E-3</v>
          </cell>
          <cell r="E60">
            <v>-1.2999999999999999E-3</v>
          </cell>
          <cell r="F60">
            <v>-1.2999999999999999E-3</v>
          </cell>
          <cell r="G60">
            <v>-1.2999999999999999E-3</v>
          </cell>
          <cell r="H60">
            <v>-1.2999999999999999E-3</v>
          </cell>
          <cell r="I60">
            <v>-1.2999999999999999E-3</v>
          </cell>
          <cell r="J60">
            <v>-1.2999999999999999E-3</v>
          </cell>
          <cell r="K60">
            <v>-1.2999999999999999E-3</v>
          </cell>
          <cell r="L60">
            <v>-1.2999999999999999E-3</v>
          </cell>
          <cell r="M60">
            <v>-1.2999999999999999E-3</v>
          </cell>
          <cell r="N60">
            <v>-1.2999999999999999E-3</v>
          </cell>
          <cell r="O60">
            <v>-1.2999999999999999E-3</v>
          </cell>
          <cell r="P60">
            <v>-1.2999999999999999E-3</v>
          </cell>
          <cell r="Q60">
            <v>-1.2999999999999999E-3</v>
          </cell>
          <cell r="R60">
            <v>-1.2999999999999999E-3</v>
          </cell>
          <cell r="S60"/>
          <cell r="T60"/>
          <cell r="U60"/>
          <cell r="V60"/>
          <cell r="W60"/>
          <cell r="X60"/>
        </row>
        <row r="61">
          <cell r="B61" t="str">
            <v>Patients with AD ('000)</v>
          </cell>
          <cell r="C61">
            <v>1423.2620136335966</v>
          </cell>
          <cell r="D61">
            <v>1458.8435639744364</v>
          </cell>
          <cell r="E61">
            <v>1495.3146530737972</v>
          </cell>
          <cell r="F61">
            <v>1532.697519400642</v>
          </cell>
          <cell r="G61">
            <v>1571.0149573856579</v>
          </cell>
          <cell r="H61">
            <v>1610.2903313202992</v>
          </cell>
          <cell r="I61">
            <v>1650.5475896033065</v>
          </cell>
          <cell r="J61">
            <v>1691.8112793433891</v>
          </cell>
          <cell r="K61">
            <v>1734.1065613269736</v>
          </cell>
          <cell r="L61">
            <v>1777.4592253601479</v>
          </cell>
          <cell r="M61">
            <v>1821.8957059941515</v>
          </cell>
          <cell r="N61">
            <v>1867.4430986440052</v>
          </cell>
          <cell r="O61">
            <v>1914.1291761101052</v>
          </cell>
          <cell r="P61">
            <v>1961.9824055128577</v>
          </cell>
          <cell r="Q61">
            <v>2011.031965650679</v>
          </cell>
          <cell r="R61">
            <v>2061.3077647919458</v>
          </cell>
          <cell r="S61"/>
          <cell r="T61"/>
          <cell r="U61"/>
          <cell r="V61"/>
          <cell r="W61"/>
          <cell r="X61"/>
        </row>
        <row r="62">
          <cell r="B62" t="str">
            <v>% prevalence</v>
          </cell>
          <cell r="C62">
            <v>1.126984126984127E-2</v>
          </cell>
          <cell r="D62">
            <v>1.1566623912673775E-2</v>
          </cell>
          <cell r="E62">
            <v>1.1871222099219604E-2</v>
          </cell>
          <cell r="F62">
            <v>1.2183841645839683E-2</v>
          </cell>
          <cell r="G62">
            <v>1.250469378891126E-2</v>
          </cell>
          <cell r="H62">
            <v>1.2833995327559865E-2</v>
          </cell>
          <cell r="I62">
            <v>1.3171968770150056E-2</v>
          </cell>
          <cell r="J62">
            <v>1.3518842484633829E-2</v>
          </cell>
          <cell r="K62">
            <v>1.3874850852858389E-2</v>
          </cell>
          <cell r="L62">
            <v>1.4240234428937466E-2</v>
          </cell>
          <cell r="M62">
            <v>1.4615240101793233E-2</v>
          </cell>
          <cell r="N62">
            <v>1.5000121261978635E-2</v>
          </cell>
          <cell r="O62">
            <v>1.539513797289286E-2</v>
          </cell>
          <cell r="P62">
            <v>1.5800557146505637E-2</v>
          </cell>
          <cell r="Q62">
            <v>1.6216652723709098E-2</v>
          </cell>
          <cell r="R62">
            <v>1.6643705859419069E-2</v>
          </cell>
          <cell r="S62"/>
          <cell r="T62"/>
          <cell r="U62"/>
          <cell r="V62"/>
          <cell r="W62"/>
          <cell r="X62"/>
        </row>
        <row r="63">
          <cell r="B63" t="str">
            <v>Patients with mild AD ('000)</v>
          </cell>
          <cell r="C63">
            <v>384.2807436810711</v>
          </cell>
          <cell r="D63">
            <v>393.88776227309785</v>
          </cell>
          <cell r="E63">
            <v>403.7349563299253</v>
          </cell>
          <cell r="F63">
            <v>413.82833023817335</v>
          </cell>
          <cell r="G63">
            <v>424.17403849412767</v>
          </cell>
          <cell r="H63">
            <v>434.7783894564808</v>
          </cell>
          <cell r="I63">
            <v>445.64784919289281</v>
          </cell>
          <cell r="J63">
            <v>456.78904542271505</v>
          </cell>
          <cell r="K63">
            <v>468.20877155828293</v>
          </cell>
          <cell r="L63">
            <v>479.91399084723997</v>
          </cell>
          <cell r="M63">
            <v>491.91184061842097</v>
          </cell>
          <cell r="N63">
            <v>504.20963663388142</v>
          </cell>
          <cell r="O63">
            <v>516.81487754972841</v>
          </cell>
          <cell r="P63">
            <v>529.7352494884716</v>
          </cell>
          <cell r="Q63">
            <v>542.97863072568339</v>
          </cell>
          <cell r="R63">
            <v>556.55309649382536</v>
          </cell>
          <cell r="S63"/>
          <cell r="T63"/>
          <cell r="U63"/>
          <cell r="V63"/>
          <cell r="W63"/>
          <cell r="X63"/>
        </row>
        <row r="64">
          <cell r="B64" t="str">
            <v>% of AD patients with mild AD</v>
          </cell>
          <cell r="C64">
            <v>0.27</v>
          </cell>
          <cell r="D64">
            <v>0.27</v>
          </cell>
          <cell r="E64">
            <v>0.27</v>
          </cell>
          <cell r="F64">
            <v>0.27</v>
          </cell>
          <cell r="G64">
            <v>0.27</v>
          </cell>
          <cell r="H64">
            <v>0.27</v>
          </cell>
          <cell r="I64">
            <v>0.27</v>
          </cell>
          <cell r="J64">
            <v>0.27</v>
          </cell>
          <cell r="K64">
            <v>0.27</v>
          </cell>
          <cell r="L64">
            <v>0.27</v>
          </cell>
          <cell r="M64">
            <v>0.27</v>
          </cell>
          <cell r="N64">
            <v>0.27</v>
          </cell>
          <cell r="O64">
            <v>0.27</v>
          </cell>
          <cell r="P64">
            <v>0.27</v>
          </cell>
          <cell r="Q64">
            <v>0.27</v>
          </cell>
          <cell r="R64">
            <v>0.27</v>
          </cell>
          <cell r="S64"/>
          <cell r="T64"/>
          <cell r="U64"/>
          <cell r="V64"/>
          <cell r="W64"/>
          <cell r="X64"/>
        </row>
        <row r="65">
          <cell r="B65" t="str">
            <v>Diagnosed mild AD patients ('000)</v>
          </cell>
          <cell r="C65">
            <v>192.14037184053555</v>
          </cell>
          <cell r="D65">
            <v>196.94388113654892</v>
          </cell>
          <cell r="E65">
            <v>201.86747816496265</v>
          </cell>
          <cell r="F65">
            <v>206.91416511908668</v>
          </cell>
          <cell r="G65">
            <v>212.08701924706384</v>
          </cell>
          <cell r="H65">
            <v>217.3891947282404</v>
          </cell>
          <cell r="I65">
            <v>222.8239245964464</v>
          </cell>
          <cell r="J65">
            <v>228.39452271135752</v>
          </cell>
          <cell r="K65">
            <v>234.10438577914147</v>
          </cell>
          <cell r="L65">
            <v>239.95699542361999</v>
          </cell>
          <cell r="M65">
            <v>245.95592030921048</v>
          </cell>
          <cell r="N65">
            <v>252.10481831694071</v>
          </cell>
          <cell r="O65">
            <v>258.4074387748642</v>
          </cell>
          <cell r="P65">
            <v>264.8676247442358</v>
          </cell>
          <cell r="Q65">
            <v>271.48931536284169</v>
          </cell>
          <cell r="R65">
            <v>278.27654824691268</v>
          </cell>
          <cell r="S65"/>
          <cell r="T65"/>
          <cell r="U65"/>
          <cell r="V65"/>
          <cell r="W65"/>
          <cell r="X65"/>
        </row>
        <row r="66">
          <cell r="B66" t="str">
            <v>% mild AD patients who are clinically diagnosed</v>
          </cell>
          <cell r="C66">
            <v>0.5</v>
          </cell>
          <cell r="D66">
            <v>0.5</v>
          </cell>
          <cell r="E66">
            <v>0.5</v>
          </cell>
          <cell r="F66">
            <v>0.5</v>
          </cell>
          <cell r="G66">
            <v>0.5</v>
          </cell>
          <cell r="H66">
            <v>0.5</v>
          </cell>
          <cell r="I66">
            <v>0.5</v>
          </cell>
          <cell r="J66">
            <v>0.5</v>
          </cell>
          <cell r="K66">
            <v>0.5</v>
          </cell>
          <cell r="L66">
            <v>0.5</v>
          </cell>
          <cell r="M66">
            <v>0.5</v>
          </cell>
          <cell r="N66">
            <v>0.5</v>
          </cell>
          <cell r="O66">
            <v>0.5</v>
          </cell>
          <cell r="P66">
            <v>0.5</v>
          </cell>
          <cell r="Q66">
            <v>0.5</v>
          </cell>
          <cell r="R66">
            <v>0.5</v>
          </cell>
          <cell r="S66"/>
          <cell r="T66"/>
          <cell r="U66"/>
          <cell r="V66"/>
          <cell r="W66"/>
          <cell r="X66"/>
        </row>
        <row r="67">
          <cell r="B67" t="str">
            <v>Mild AD patients with PET amyloid burden ('000)</v>
          </cell>
          <cell r="C67">
            <v>144.10527888040167</v>
          </cell>
          <cell r="D67">
            <v>147.70791085241169</v>
          </cell>
          <cell r="E67">
            <v>151.40060862372198</v>
          </cell>
          <cell r="F67">
            <v>155.18562383931501</v>
          </cell>
          <cell r="G67">
            <v>159.06526443529788</v>
          </cell>
          <cell r="H67">
            <v>163.04189604618028</v>
          </cell>
          <cell r="I67">
            <v>167.1179434473348</v>
          </cell>
          <cell r="J67">
            <v>171.29589203351816</v>
          </cell>
          <cell r="K67">
            <v>175.5782893343561</v>
          </cell>
          <cell r="L67">
            <v>179.96774656771498</v>
          </cell>
          <cell r="M67">
            <v>184.46694023190787</v>
          </cell>
          <cell r="N67">
            <v>189.07861373770552</v>
          </cell>
          <cell r="O67">
            <v>193.80557908114815</v>
          </cell>
          <cell r="P67">
            <v>198.65071855817683</v>
          </cell>
          <cell r="Q67">
            <v>203.61698652213127</v>
          </cell>
          <cell r="R67">
            <v>208.70741118518453</v>
          </cell>
          <cell r="S67"/>
          <cell r="T67"/>
          <cell r="U67"/>
          <cell r="V67"/>
          <cell r="W67"/>
          <cell r="X67"/>
        </row>
        <row r="68">
          <cell r="B68" t="str">
            <v>% mild AD with PET-determined amyloid</v>
          </cell>
          <cell r="C68">
            <v>0.75</v>
          </cell>
          <cell r="D68">
            <v>0.75</v>
          </cell>
          <cell r="E68">
            <v>0.75</v>
          </cell>
          <cell r="F68">
            <v>0.75</v>
          </cell>
          <cell r="G68">
            <v>0.75</v>
          </cell>
          <cell r="H68">
            <v>0.75</v>
          </cell>
          <cell r="I68">
            <v>0.75</v>
          </cell>
          <cell r="J68">
            <v>0.75</v>
          </cell>
          <cell r="K68">
            <v>0.75</v>
          </cell>
          <cell r="L68">
            <v>0.75</v>
          </cell>
          <cell r="M68">
            <v>0.75</v>
          </cell>
          <cell r="N68">
            <v>0.75</v>
          </cell>
          <cell r="O68">
            <v>0.75</v>
          </cell>
          <cell r="P68">
            <v>0.75</v>
          </cell>
          <cell r="Q68">
            <v>0.75</v>
          </cell>
          <cell r="R68">
            <v>0.75</v>
          </cell>
          <cell r="S68"/>
          <cell r="T68"/>
          <cell r="U68"/>
          <cell r="V68"/>
          <cell r="W68"/>
          <cell r="X68"/>
        </row>
        <row r="69">
          <cell r="B69" t="str">
            <v>New Patient Starts on Aducanumab ('000s)</v>
          </cell>
          <cell r="C69">
            <v>0</v>
          </cell>
          <cell r="D69">
            <v>0</v>
          </cell>
          <cell r="E69">
            <v>0</v>
          </cell>
          <cell r="F69">
            <v>0</v>
          </cell>
          <cell r="G69">
            <v>0</v>
          </cell>
          <cell r="H69">
            <v>1.6304189604618029</v>
          </cell>
          <cell r="I69">
            <v>6.6847177378933917</v>
          </cell>
          <cell r="J69">
            <v>12.847191902513861</v>
          </cell>
          <cell r="K69">
            <v>17.557828933435612</v>
          </cell>
          <cell r="L69">
            <v>16.197097191094347</v>
          </cell>
          <cell r="M69">
            <v>14.757355218552631</v>
          </cell>
          <cell r="N69">
            <v>13.235502961639387</v>
          </cell>
          <cell r="O69">
            <v>7.752223163245926</v>
          </cell>
          <cell r="P69">
            <v>3.9730143711635368</v>
          </cell>
          <cell r="Q69">
            <v>2.0361698652213129</v>
          </cell>
          <cell r="R69">
            <v>0.41741482237036909</v>
          </cell>
          <cell r="S69"/>
          <cell r="T69"/>
          <cell r="U69"/>
          <cell r="V69"/>
          <cell r="W69"/>
          <cell r="X69"/>
        </row>
        <row r="70">
          <cell r="B70" t="str">
            <v>% of diagnosed mild AD</v>
          </cell>
          <cell r="C70">
            <v>0</v>
          </cell>
          <cell r="D70">
            <v>0</v>
          </cell>
          <cell r="E70">
            <v>0</v>
          </cell>
          <cell r="F70">
            <v>0</v>
          </cell>
          <cell r="G70">
            <v>0</v>
          </cell>
          <cell r="H70">
            <v>0.01</v>
          </cell>
          <cell r="I70">
            <v>0.04</v>
          </cell>
          <cell r="J70">
            <v>7.4999999999999997E-2</v>
          </cell>
          <cell r="K70">
            <v>0.1</v>
          </cell>
          <cell r="L70">
            <v>0.09</v>
          </cell>
          <cell r="M70">
            <v>0.08</v>
          </cell>
          <cell r="N70">
            <v>7.0000000000000007E-2</v>
          </cell>
          <cell r="O70">
            <v>0.04</v>
          </cell>
          <cell r="P70">
            <v>0.02</v>
          </cell>
          <cell r="Q70">
            <v>0.01</v>
          </cell>
          <cell r="R70">
            <v>2E-3</v>
          </cell>
          <cell r="S70"/>
          <cell r="T70"/>
          <cell r="U70"/>
          <cell r="V70"/>
          <cell r="W70"/>
          <cell r="X70"/>
        </row>
        <row r="71">
          <cell r="B71" t="str">
            <v>Discontinuations</v>
          </cell>
          <cell r="C71">
            <v>0</v>
          </cell>
          <cell r="D71">
            <v>0</v>
          </cell>
          <cell r="E71">
            <v>0</v>
          </cell>
          <cell r="F71">
            <v>0</v>
          </cell>
          <cell r="G71">
            <v>0</v>
          </cell>
          <cell r="H71">
            <v>0.3260837920923606</v>
          </cell>
          <cell r="I71">
            <v>1.3369435475786784</v>
          </cell>
          <cell r="J71">
            <v>2.5694383805027723</v>
          </cell>
          <cell r="K71">
            <v>3.5115657866871226</v>
          </cell>
          <cell r="L71">
            <v>3.2394194382188695</v>
          </cell>
          <cell r="M71">
            <v>2.9514710437105265</v>
          </cell>
          <cell r="N71">
            <v>2.6471005923278774</v>
          </cell>
          <cell r="O71">
            <v>1.5504446326491852</v>
          </cell>
          <cell r="P71">
            <v>0.79460287423270737</v>
          </cell>
          <cell r="Q71">
            <v>0.40723397304426262</v>
          </cell>
          <cell r="R71">
            <v>8.3482964474073829E-2</v>
          </cell>
          <cell r="S71"/>
          <cell r="T71"/>
          <cell r="U71"/>
          <cell r="V71"/>
          <cell r="W71"/>
          <cell r="X71"/>
        </row>
        <row r="72">
          <cell r="B72" t="str">
            <v>% dropout rate</v>
          </cell>
          <cell r="C72">
            <v>0.2</v>
          </cell>
          <cell r="D72">
            <v>0.2</v>
          </cell>
          <cell r="E72">
            <v>0.2</v>
          </cell>
          <cell r="F72">
            <v>0.2</v>
          </cell>
          <cell r="G72">
            <v>0.2</v>
          </cell>
          <cell r="H72">
            <v>0.2</v>
          </cell>
          <cell r="I72">
            <v>0.2</v>
          </cell>
          <cell r="J72">
            <v>0.2</v>
          </cell>
          <cell r="K72">
            <v>0.2</v>
          </cell>
          <cell r="L72">
            <v>0.2</v>
          </cell>
          <cell r="M72">
            <v>0.2</v>
          </cell>
          <cell r="N72">
            <v>0.2</v>
          </cell>
          <cell r="O72">
            <v>0.2</v>
          </cell>
          <cell r="P72">
            <v>0.2</v>
          </cell>
          <cell r="Q72">
            <v>0.2</v>
          </cell>
          <cell r="R72">
            <v>0.2</v>
          </cell>
          <cell r="S72"/>
          <cell r="T72"/>
          <cell r="U72"/>
          <cell r="V72"/>
          <cell r="W72"/>
          <cell r="X72"/>
        </row>
        <row r="73">
          <cell r="B73" t="str">
            <v>Patients on Aducanumab</v>
          </cell>
          <cell r="C73">
            <v>0</v>
          </cell>
          <cell r="D73">
            <v>0</v>
          </cell>
          <cell r="E73">
            <v>0</v>
          </cell>
          <cell r="F73">
            <v>0</v>
          </cell>
          <cell r="G73">
            <v>0</v>
          </cell>
          <cell r="H73">
            <v>1.3043351683694424</v>
          </cell>
          <cell r="I73">
            <v>6.6521093586841564</v>
          </cell>
          <cell r="J73">
            <v>16.929862880695246</v>
          </cell>
          <cell r="K73">
            <v>30.976126027443733</v>
          </cell>
          <cell r="L73">
            <v>43.933803780319217</v>
          </cell>
          <cell r="M73">
            <v>55.739687955161322</v>
          </cell>
          <cell r="N73">
            <v>66.328090324472839</v>
          </cell>
          <cell r="O73">
            <v>72.52986885506958</v>
          </cell>
          <cell r="P73">
            <v>75.708280352000415</v>
          </cell>
          <cell r="Q73">
            <v>77.337216244177469</v>
          </cell>
          <cell r="R73">
            <v>77.671148102073772</v>
          </cell>
          <cell r="S73"/>
          <cell r="T73"/>
          <cell r="U73"/>
          <cell r="V73"/>
          <cell r="W73"/>
          <cell r="X73"/>
        </row>
        <row r="74">
          <cell r="B74" t="str">
            <v>% penetration</v>
          </cell>
          <cell r="C74">
            <v>0</v>
          </cell>
          <cell r="D74">
            <v>0</v>
          </cell>
          <cell r="E74">
            <v>0</v>
          </cell>
          <cell r="F74">
            <v>0</v>
          </cell>
          <cell r="G74">
            <v>0</v>
          </cell>
          <cell r="H74">
            <v>8.0000000000000002E-3</v>
          </cell>
          <cell r="I74">
            <v>3.9804878048780488E-2</v>
          </cell>
          <cell r="J74">
            <v>9.8834027364663901E-2</v>
          </cell>
          <cell r="K74">
            <v>0.17642344133137941</v>
          </cell>
          <cell r="L74">
            <v>0.24412043056719948</v>
          </cell>
          <cell r="M74">
            <v>0.30216627372409705</v>
          </cell>
          <cell r="N74">
            <v>0.35079636460887526</v>
          </cell>
          <cell r="O74">
            <v>0.37424035571597591</v>
          </cell>
          <cell r="P74">
            <v>0.38111254216192775</v>
          </cell>
          <cell r="Q74">
            <v>0.37981711430431975</v>
          </cell>
          <cell r="R74">
            <v>0.37215328224811695</v>
          </cell>
          <cell r="S74"/>
          <cell r="T74"/>
          <cell r="U74"/>
          <cell r="V74"/>
          <cell r="W74"/>
          <cell r="X74"/>
        </row>
        <row r="75">
          <cell r="B75"/>
          <cell r="C75"/>
          <cell r="D75"/>
          <cell r="E75"/>
          <cell r="F75"/>
          <cell r="G75"/>
          <cell r="H75"/>
          <cell r="I75"/>
          <cell r="J75"/>
          <cell r="K75"/>
          <cell r="L75"/>
          <cell r="M75"/>
          <cell r="N75"/>
          <cell r="O75"/>
          <cell r="P75"/>
          <cell r="Q75"/>
          <cell r="R75"/>
          <cell r="S75"/>
          <cell r="T75"/>
          <cell r="U75"/>
          <cell r="V75"/>
          <cell r="W75"/>
          <cell r="X75"/>
        </row>
        <row r="76">
          <cell r="B76" t="str">
            <v>Monthly Cost of aducanumab ($)</v>
          </cell>
          <cell r="C76"/>
          <cell r="D76"/>
          <cell r="E76"/>
          <cell r="F76"/>
          <cell r="G76">
            <v>2500</v>
          </cell>
          <cell r="H76">
            <v>2500</v>
          </cell>
          <cell r="I76">
            <v>2475</v>
          </cell>
          <cell r="J76">
            <v>2450.25</v>
          </cell>
          <cell r="K76">
            <v>2425.7474999999999</v>
          </cell>
          <cell r="L76">
            <v>2401.4900250000001</v>
          </cell>
          <cell r="M76">
            <v>2377.4751247499998</v>
          </cell>
          <cell r="N76">
            <v>2353.7003735025</v>
          </cell>
          <cell r="O76">
            <v>2330.1633697674752</v>
          </cell>
          <cell r="P76">
            <v>2306.8617360698004</v>
          </cell>
          <cell r="Q76">
            <v>2283.7931187091021</v>
          </cell>
          <cell r="R76">
            <v>2260.9551875220113</v>
          </cell>
          <cell r="S76"/>
          <cell r="T76"/>
          <cell r="U76"/>
          <cell r="V76"/>
          <cell r="W76"/>
          <cell r="X76"/>
        </row>
        <row r="77">
          <cell r="B77" t="str">
            <v xml:space="preserve">   % change in price</v>
          </cell>
          <cell r="C77"/>
          <cell r="D77"/>
          <cell r="E77"/>
          <cell r="F77"/>
          <cell r="G77"/>
          <cell r="H77">
            <v>-0.01</v>
          </cell>
          <cell r="I77">
            <v>-0.01</v>
          </cell>
          <cell r="J77">
            <v>-0.01</v>
          </cell>
          <cell r="K77">
            <v>-0.01</v>
          </cell>
          <cell r="L77">
            <v>-0.01</v>
          </cell>
          <cell r="M77">
            <v>-0.01</v>
          </cell>
          <cell r="N77">
            <v>-0.01</v>
          </cell>
          <cell r="O77">
            <v>-0.01</v>
          </cell>
          <cell r="P77">
            <v>-0.01</v>
          </cell>
          <cell r="Q77">
            <v>-0.01</v>
          </cell>
          <cell r="R77">
            <v>-0.01</v>
          </cell>
          <cell r="S77"/>
          <cell r="T77"/>
          <cell r="U77"/>
          <cell r="V77"/>
          <cell r="W77"/>
          <cell r="X77"/>
        </row>
        <row r="78">
          <cell r="B78" t="str">
            <v xml:space="preserve">   Discount %</v>
          </cell>
          <cell r="C78"/>
          <cell r="D78"/>
          <cell r="E78"/>
          <cell r="F78"/>
          <cell r="G78">
            <v>0</v>
          </cell>
          <cell r="H78">
            <v>0</v>
          </cell>
          <cell r="I78">
            <v>0</v>
          </cell>
          <cell r="J78">
            <v>0</v>
          </cell>
          <cell r="K78">
            <v>0</v>
          </cell>
          <cell r="L78">
            <v>0</v>
          </cell>
          <cell r="M78">
            <v>0</v>
          </cell>
          <cell r="N78">
            <v>0</v>
          </cell>
          <cell r="O78">
            <v>0</v>
          </cell>
          <cell r="P78">
            <v>0</v>
          </cell>
          <cell r="Q78">
            <v>0</v>
          </cell>
          <cell r="R78">
            <v>0</v>
          </cell>
          <cell r="S78"/>
          <cell r="T78"/>
          <cell r="U78"/>
          <cell r="V78"/>
          <cell r="W78"/>
          <cell r="X78"/>
        </row>
        <row r="79">
          <cell r="B79" t="str">
            <v>Net Cost of aducanumab ($)</v>
          </cell>
          <cell r="C79"/>
          <cell r="D79"/>
          <cell r="E79"/>
          <cell r="F79"/>
          <cell r="G79">
            <v>2500</v>
          </cell>
          <cell r="H79">
            <v>2500</v>
          </cell>
          <cell r="I79">
            <v>2475</v>
          </cell>
          <cell r="J79">
            <v>2450.25</v>
          </cell>
          <cell r="K79">
            <v>2425.7474999999999</v>
          </cell>
          <cell r="L79">
            <v>2401.4900250000001</v>
          </cell>
          <cell r="M79">
            <v>2377.4751247499998</v>
          </cell>
          <cell r="N79">
            <v>2353.7003735025</v>
          </cell>
          <cell r="O79">
            <v>2330.1633697674752</v>
          </cell>
          <cell r="P79">
            <v>2306.8617360698004</v>
          </cell>
          <cell r="Q79">
            <v>2283.7931187091021</v>
          </cell>
          <cell r="R79">
            <v>2260.9551875220113</v>
          </cell>
          <cell r="S79"/>
          <cell r="T79"/>
          <cell r="U79"/>
          <cell r="V79"/>
          <cell r="W79"/>
          <cell r="X79"/>
        </row>
        <row r="80">
          <cell r="B80" t="str">
            <v>Compliance (%)</v>
          </cell>
          <cell r="C80"/>
          <cell r="D80"/>
          <cell r="E80"/>
          <cell r="F80"/>
          <cell r="G80">
            <v>0.8</v>
          </cell>
          <cell r="H80">
            <v>0.8</v>
          </cell>
          <cell r="I80">
            <v>0.8</v>
          </cell>
          <cell r="J80">
            <v>0.8</v>
          </cell>
          <cell r="K80">
            <v>0.8</v>
          </cell>
          <cell r="L80">
            <v>0.8</v>
          </cell>
          <cell r="M80">
            <v>0.8</v>
          </cell>
          <cell r="N80">
            <v>0.8</v>
          </cell>
          <cell r="O80">
            <v>0.8</v>
          </cell>
          <cell r="P80">
            <v>0.8</v>
          </cell>
          <cell r="Q80">
            <v>0.8</v>
          </cell>
          <cell r="R80">
            <v>0.8</v>
          </cell>
          <cell r="S80"/>
          <cell r="T80"/>
          <cell r="U80"/>
          <cell r="V80"/>
          <cell r="W80"/>
          <cell r="X80"/>
        </row>
        <row r="81">
          <cell r="B81" t="str">
            <v>Number of Months of therapy</v>
          </cell>
          <cell r="C81"/>
          <cell r="D81"/>
          <cell r="E81"/>
          <cell r="F81"/>
          <cell r="G81">
            <v>0</v>
          </cell>
          <cell r="H81">
            <v>2</v>
          </cell>
          <cell r="I81">
            <v>6</v>
          </cell>
          <cell r="J81">
            <v>7.5</v>
          </cell>
          <cell r="K81">
            <v>8.5</v>
          </cell>
          <cell r="L81">
            <v>9.5</v>
          </cell>
          <cell r="M81">
            <v>10</v>
          </cell>
          <cell r="N81">
            <v>10.5</v>
          </cell>
          <cell r="O81">
            <v>11</v>
          </cell>
          <cell r="P81">
            <v>11</v>
          </cell>
          <cell r="Q81">
            <v>11</v>
          </cell>
          <cell r="R81">
            <v>11</v>
          </cell>
          <cell r="S81"/>
          <cell r="T81"/>
          <cell r="U81"/>
          <cell r="V81"/>
          <cell r="W81"/>
          <cell r="X81"/>
        </row>
        <row r="82">
          <cell r="B82" t="str">
            <v>Annual cost of aducanumab</v>
          </cell>
          <cell r="C82"/>
          <cell r="D82"/>
          <cell r="E82"/>
          <cell r="F82"/>
          <cell r="G82">
            <v>0</v>
          </cell>
          <cell r="H82">
            <v>4000</v>
          </cell>
          <cell r="I82">
            <v>11880.000000000002</v>
          </cell>
          <cell r="J82">
            <v>14701.5</v>
          </cell>
          <cell r="K82">
            <v>16495.083000000002</v>
          </cell>
          <cell r="L82">
            <v>18251.324190000003</v>
          </cell>
          <cell r="M82">
            <v>19019.800997999999</v>
          </cell>
          <cell r="N82">
            <v>19771.083137421003</v>
          </cell>
          <cell r="O82">
            <v>20505.437653953784</v>
          </cell>
          <cell r="P82">
            <v>20300.383277414247</v>
          </cell>
          <cell r="Q82">
            <v>20097.379444640101</v>
          </cell>
          <cell r="R82">
            <v>19896.405650193701</v>
          </cell>
          <cell r="S82"/>
          <cell r="T82"/>
          <cell r="U82"/>
          <cell r="V82"/>
          <cell r="W82"/>
          <cell r="X82"/>
        </row>
        <row r="83">
          <cell r="B83" t="str">
            <v>Total Japan aducanumab sales ($mn)</v>
          </cell>
          <cell r="C83"/>
          <cell r="D83"/>
          <cell r="E83"/>
          <cell r="F83"/>
          <cell r="G83">
            <v>0</v>
          </cell>
          <cell r="H83">
            <v>5.2173406734777696</v>
          </cell>
          <cell r="I83">
            <v>79.027059181167786</v>
          </cell>
          <cell r="J83">
            <v>248.89437914054116</v>
          </cell>
          <cell r="K83">
            <v>510.95376984114472</v>
          </cell>
          <cell r="L83">
            <v>801.85009569445367</v>
          </cell>
          <cell r="M83">
            <v>1060.1577725977859</v>
          </cell>
          <cell r="N83">
            <v>1311.3781881515222</v>
          </cell>
          <cell r="O83">
            <v>1487.2567038570735</v>
          </cell>
          <cell r="P83">
            <v>1536.9071084195386</v>
          </cell>
          <cell r="Q83">
            <v>1554.2753800514188</v>
          </cell>
          <cell r="R83">
            <v>1545.3766699551322</v>
          </cell>
          <cell r="S83"/>
          <cell r="T83"/>
          <cell r="U83"/>
          <cell r="V83"/>
          <cell r="W83"/>
          <cell r="X83"/>
        </row>
        <row r="84">
          <cell r="B84" t="str">
            <v xml:space="preserve">  % growth</v>
          </cell>
          <cell r="C84"/>
          <cell r="D84"/>
          <cell r="E84"/>
          <cell r="F84"/>
          <cell r="G84"/>
          <cell r="H84"/>
          <cell r="I84">
            <v>14.147000000000002</v>
          </cell>
          <cell r="J84">
            <v>2.1494829963235289</v>
          </cell>
          <cell r="K84">
            <v>1.0528939689418562</v>
          </cell>
          <cell r="L84">
            <v>0.56932024582918417</v>
          </cell>
          <cell r="M84">
            <v>0.32213960974790568</v>
          </cell>
          <cell r="N84">
            <v>0.2369651216518005</v>
          </cell>
          <cell r="O84">
            <v>0.13411731054751197</v>
          </cell>
          <cell r="P84">
            <v>3.3383883517688062E-2</v>
          </cell>
          <cell r="Q84">
            <v>1.1300794652280954E-2</v>
          </cell>
          <cell r="R84">
            <v>-5.7253111067050444E-3</v>
          </cell>
          <cell r="S84"/>
          <cell r="T84"/>
          <cell r="U84"/>
          <cell r="V84"/>
          <cell r="W84"/>
          <cell r="X84"/>
        </row>
        <row r="85">
          <cell r="B85"/>
          <cell r="C85"/>
          <cell r="D85"/>
          <cell r="E85"/>
          <cell r="F85"/>
          <cell r="G85"/>
          <cell r="H85"/>
          <cell r="I85"/>
          <cell r="J85"/>
          <cell r="K85"/>
          <cell r="L85"/>
          <cell r="M85"/>
          <cell r="N85"/>
          <cell r="O85"/>
          <cell r="P85"/>
          <cell r="Q85"/>
          <cell r="R85"/>
          <cell r="S85"/>
          <cell r="T85"/>
          <cell r="U85"/>
          <cell r="V85"/>
          <cell r="W85"/>
          <cell r="X85"/>
        </row>
        <row r="86">
          <cell r="B86" t="str">
            <v>ROW</v>
          </cell>
          <cell r="C86">
            <v>2015</v>
          </cell>
          <cell r="D86">
            <v>2016</v>
          </cell>
          <cell r="E86" t="str">
            <v>2017E</v>
          </cell>
          <cell r="F86" t="str">
            <v>2018E</v>
          </cell>
          <cell r="G86" t="str">
            <v>2019E</v>
          </cell>
          <cell r="H86" t="str">
            <v>2020E</v>
          </cell>
          <cell r="I86" t="str">
            <v>2021E</v>
          </cell>
          <cell r="J86" t="str">
            <v>2022E</v>
          </cell>
          <cell r="K86" t="str">
            <v>2023E</v>
          </cell>
          <cell r="L86" t="str">
            <v>2024E</v>
          </cell>
          <cell r="M86" t="str">
            <v>2025E</v>
          </cell>
          <cell r="N86" t="str">
            <v>2026E</v>
          </cell>
          <cell r="O86" t="str">
            <v>2027E</v>
          </cell>
          <cell r="P86" t="str">
            <v>2028E</v>
          </cell>
          <cell r="Q86" t="str">
            <v>2029E</v>
          </cell>
          <cell r="R86" t="str">
            <v>2030E</v>
          </cell>
          <cell r="S86"/>
          <cell r="T86"/>
          <cell r="U86"/>
          <cell r="V86"/>
          <cell r="W86"/>
          <cell r="X86"/>
        </row>
        <row r="87">
          <cell r="B87" t="str">
            <v>ROW population ('000)</v>
          </cell>
          <cell r="C87">
            <v>600525.27254707634</v>
          </cell>
          <cell r="D87">
            <v>605930</v>
          </cell>
          <cell r="E87">
            <v>611383.37</v>
          </cell>
          <cell r="F87">
            <v>616885.8203299999</v>
          </cell>
          <cell r="G87">
            <v>622437.79271296982</v>
          </cell>
          <cell r="H87">
            <v>628039.73284738651</v>
          </cell>
          <cell r="I87">
            <v>633692.09044301289</v>
          </cell>
          <cell r="J87">
            <v>639395.319257</v>
          </cell>
          <cell r="K87">
            <v>645149.87713031296</v>
          </cell>
          <cell r="L87">
            <v>650956.22602448566</v>
          </cell>
          <cell r="M87">
            <v>656814.83205870597</v>
          </cell>
          <cell r="N87">
            <v>662726.16554723424</v>
          </cell>
          <cell r="O87">
            <v>668690.70103715931</v>
          </cell>
          <cell r="P87">
            <v>674708.91734649369</v>
          </cell>
          <cell r="Q87">
            <v>680781.29760261206</v>
          </cell>
          <cell r="R87">
            <v>686908.32928103546</v>
          </cell>
          <cell r="S87"/>
          <cell r="T87"/>
          <cell r="U87"/>
          <cell r="V87"/>
          <cell r="W87"/>
          <cell r="X87"/>
        </row>
        <row r="88">
          <cell r="B88" t="str">
            <v>% growth</v>
          </cell>
          <cell r="C88"/>
          <cell r="D88">
            <v>8.9999999999999993E-3</v>
          </cell>
          <cell r="E88">
            <v>8.9999999999999993E-3</v>
          </cell>
          <cell r="F88">
            <v>8.9999999999999993E-3</v>
          </cell>
          <cell r="G88">
            <v>8.9999999999999993E-3</v>
          </cell>
          <cell r="H88">
            <v>8.9999999999999993E-3</v>
          </cell>
          <cell r="I88">
            <v>8.9999999999999993E-3</v>
          </cell>
          <cell r="J88">
            <v>8.9999999999999993E-3</v>
          </cell>
          <cell r="K88">
            <v>8.9999999999999993E-3</v>
          </cell>
          <cell r="L88">
            <v>8.9999999999999993E-3</v>
          </cell>
          <cell r="M88">
            <v>8.9999999999999993E-3</v>
          </cell>
          <cell r="N88">
            <v>8.9999999999999993E-3</v>
          </cell>
          <cell r="O88">
            <v>8.9999999999999993E-3</v>
          </cell>
          <cell r="P88">
            <v>8.9999999999999993E-3</v>
          </cell>
          <cell r="Q88">
            <v>8.9999999999999993E-3</v>
          </cell>
          <cell r="R88">
            <v>8.9999999999999993E-3</v>
          </cell>
          <cell r="S88"/>
          <cell r="T88"/>
          <cell r="U88"/>
          <cell r="V88"/>
          <cell r="W88"/>
          <cell r="X88"/>
        </row>
        <row r="89">
          <cell r="B89" t="str">
            <v>Patients with AD ('000)</v>
          </cell>
          <cell r="C89">
            <v>9758.5356788899917</v>
          </cell>
          <cell r="D89">
            <v>10116.46221945137</v>
          </cell>
          <cell r="E89">
            <v>10487.516898562822</v>
          </cell>
          <cell r="F89">
            <v>10872.181234084173</v>
          </cell>
          <cell r="G89">
            <v>11270.954405133823</v>
          </cell>
          <cell r="H89">
            <v>11684.353899873746</v>
          </cell>
          <cell r="I89">
            <v>12112.916187054154</v>
          </cell>
          <cell r="J89">
            <v>12557.197412189298</v>
          </cell>
          <cell r="K89">
            <v>13017.7741192678</v>
          </cell>
          <cell r="L89">
            <v>13495.243998934113</v>
          </cell>
          <cell r="M89">
            <v>13990.226664111975</v>
          </cell>
          <cell r="N89">
            <v>14503.364454076462</v>
          </cell>
          <cell r="O89">
            <v>15035.323268017999</v>
          </cell>
          <cell r="P89">
            <v>15586.793429180116</v>
          </cell>
          <cell r="Q89">
            <v>16158.490580692289</v>
          </cell>
          <cell r="R89">
            <v>16751.156614260421</v>
          </cell>
          <cell r="S89"/>
          <cell r="T89"/>
          <cell r="U89"/>
          <cell r="V89"/>
          <cell r="W89"/>
          <cell r="X89"/>
        </row>
        <row r="90">
          <cell r="B90" t="str">
            <v>% prevalence</v>
          </cell>
          <cell r="C90">
            <v>1.6250000000000001E-2</v>
          </cell>
          <cell r="D90">
            <v>1.669576059850374E-2</v>
          </cell>
          <cell r="E90">
            <v>1.7153749043849233E-2</v>
          </cell>
          <cell r="F90">
            <v>1.7624300763256572E-2</v>
          </cell>
          <cell r="G90">
            <v>1.8107760385191293E-2</v>
          </cell>
          <cell r="H90">
            <v>1.8604481991767615E-2</v>
          </cell>
          <cell r="I90">
            <v>1.911482937807546E-2</v>
          </cell>
          <cell r="J90">
            <v>1.9639176318621172E-2</v>
          </cell>
          <cell r="K90">
            <v>2.0177906841077113E-2</v>
          </cell>
          <cell r="L90">
            <v>2.0731415507540579E-2</v>
          </cell>
          <cell r="M90">
            <v>2.1300107703508028E-2</v>
          </cell>
          <cell r="N90">
            <v>2.1884399934776332E-2</v>
          </cell>
          <cell r="O90">
            <v>2.2484720132488402E-2</v>
          </cell>
          <cell r="P90">
            <v>2.310150796654669E-2</v>
          </cell>
          <cell r="Q90">
            <v>2.3735215167624033E-2</v>
          </cell>
          <cell r="R90">
            <v>2.4386305858007735E-2</v>
          </cell>
          <cell r="S90"/>
          <cell r="T90"/>
          <cell r="U90"/>
          <cell r="V90"/>
          <cell r="W90"/>
          <cell r="X90"/>
        </row>
        <row r="91">
          <cell r="B91" t="str">
            <v>Patients with mild AD ('000)</v>
          </cell>
          <cell r="C91">
            <v>2634.8046333002981</v>
          </cell>
          <cell r="D91">
            <v>2731.4447992518703</v>
          </cell>
          <cell r="E91">
            <v>2831.6295626119622</v>
          </cell>
          <cell r="F91">
            <v>2935.4889332027269</v>
          </cell>
          <cell r="G91">
            <v>3043.1576893861325</v>
          </cell>
          <cell r="H91">
            <v>3154.7755529659116</v>
          </cell>
          <cell r="I91">
            <v>3270.4873705046216</v>
          </cell>
          <cell r="J91">
            <v>3390.4433012911109</v>
          </cell>
          <cell r="K91">
            <v>3514.7990122023061</v>
          </cell>
          <cell r="L91">
            <v>3643.7158797122106</v>
          </cell>
          <cell r="M91">
            <v>3777.3611993102336</v>
          </cell>
          <cell r="N91">
            <v>3915.9084026006449</v>
          </cell>
          <cell r="O91">
            <v>4059.5372823648599</v>
          </cell>
          <cell r="P91">
            <v>4208.4342258786319</v>
          </cell>
          <cell r="Q91">
            <v>4362.7924567869186</v>
          </cell>
          <cell r="R91">
            <v>4522.8122858503139</v>
          </cell>
          <cell r="S91"/>
          <cell r="T91"/>
          <cell r="U91"/>
          <cell r="V91"/>
          <cell r="W91"/>
          <cell r="X91"/>
        </row>
        <row r="92">
          <cell r="B92" t="str">
            <v>% of AD patients with mild AD</v>
          </cell>
          <cell r="C92">
            <v>0.27</v>
          </cell>
          <cell r="D92">
            <v>0.27</v>
          </cell>
          <cell r="E92">
            <v>0.27</v>
          </cell>
          <cell r="F92">
            <v>0.27</v>
          </cell>
          <cell r="G92">
            <v>0.27</v>
          </cell>
          <cell r="H92">
            <v>0.27</v>
          </cell>
          <cell r="I92">
            <v>0.27</v>
          </cell>
          <cell r="J92">
            <v>0.27</v>
          </cell>
          <cell r="K92">
            <v>0.27</v>
          </cell>
          <cell r="L92">
            <v>0.27</v>
          </cell>
          <cell r="M92">
            <v>0.27</v>
          </cell>
          <cell r="N92">
            <v>0.27</v>
          </cell>
          <cell r="O92">
            <v>0.27</v>
          </cell>
          <cell r="P92">
            <v>0.27</v>
          </cell>
          <cell r="Q92">
            <v>0.27</v>
          </cell>
          <cell r="R92">
            <v>0.27</v>
          </cell>
          <cell r="S92"/>
          <cell r="T92"/>
          <cell r="U92"/>
          <cell r="V92"/>
          <cell r="W92"/>
          <cell r="X92"/>
        </row>
        <row r="93">
          <cell r="B93" t="str">
            <v>Diagnosed mild AD patients ('000)</v>
          </cell>
          <cell r="C93">
            <v>1317.402316650149</v>
          </cell>
          <cell r="D93">
            <v>1365.7223996259352</v>
          </cell>
          <cell r="E93">
            <v>1415.8147813059811</v>
          </cell>
          <cell r="F93">
            <v>1467.7444666013635</v>
          </cell>
          <cell r="G93">
            <v>1521.5788446930662</v>
          </cell>
          <cell r="H93">
            <v>1577.3877764829558</v>
          </cell>
          <cell r="I93">
            <v>1635.2436852523108</v>
          </cell>
          <cell r="J93">
            <v>1695.2216506455554</v>
          </cell>
          <cell r="K93">
            <v>1757.3995061011531</v>
          </cell>
          <cell r="L93">
            <v>1821.8579398561053</v>
          </cell>
          <cell r="M93">
            <v>1888.6805996551168</v>
          </cell>
          <cell r="N93">
            <v>1957.9542013003224</v>
          </cell>
          <cell r="O93">
            <v>2029.76864118243</v>
          </cell>
          <cell r="P93">
            <v>2104.2171129393159</v>
          </cell>
          <cell r="Q93">
            <v>2181.3962283934593</v>
          </cell>
          <cell r="R93">
            <v>2261.4061429251569</v>
          </cell>
          <cell r="S93"/>
          <cell r="T93"/>
          <cell r="U93"/>
          <cell r="V93"/>
          <cell r="W93"/>
          <cell r="X93"/>
        </row>
        <row r="94">
          <cell r="B94" t="str">
            <v>% mild AD patients who are clinically diagnosed</v>
          </cell>
          <cell r="C94">
            <v>0.5</v>
          </cell>
          <cell r="D94">
            <v>0.5</v>
          </cell>
          <cell r="E94">
            <v>0.5</v>
          </cell>
          <cell r="F94">
            <v>0.5</v>
          </cell>
          <cell r="G94">
            <v>0.5</v>
          </cell>
          <cell r="H94">
            <v>0.5</v>
          </cell>
          <cell r="I94">
            <v>0.5</v>
          </cell>
          <cell r="J94">
            <v>0.5</v>
          </cell>
          <cell r="K94">
            <v>0.5</v>
          </cell>
          <cell r="L94">
            <v>0.5</v>
          </cell>
          <cell r="M94">
            <v>0.5</v>
          </cell>
          <cell r="N94">
            <v>0.5</v>
          </cell>
          <cell r="O94">
            <v>0.5</v>
          </cell>
          <cell r="P94">
            <v>0.5</v>
          </cell>
          <cell r="Q94">
            <v>0.5</v>
          </cell>
          <cell r="R94">
            <v>0.5</v>
          </cell>
          <cell r="S94"/>
          <cell r="T94"/>
          <cell r="U94"/>
          <cell r="V94"/>
          <cell r="W94"/>
          <cell r="X94"/>
        </row>
        <row r="95">
          <cell r="B95" t="str">
            <v>Mild AD patients with PET amyloid burden ('000)</v>
          </cell>
          <cell r="C95">
            <v>988.05173748761172</v>
          </cell>
          <cell r="D95">
            <v>1024.2917997194513</v>
          </cell>
          <cell r="E95">
            <v>1061.8610859794858</v>
          </cell>
          <cell r="F95">
            <v>1100.8083499510226</v>
          </cell>
          <cell r="G95">
            <v>1141.1841335197996</v>
          </cell>
          <cell r="H95">
            <v>1183.0408323622169</v>
          </cell>
          <cell r="I95">
            <v>1226.4327639392332</v>
          </cell>
          <cell r="J95">
            <v>1271.4162379841666</v>
          </cell>
          <cell r="K95">
            <v>1318.0496295758649</v>
          </cell>
          <cell r="L95">
            <v>1366.393454892079</v>
          </cell>
          <cell r="M95">
            <v>1416.5104497413377</v>
          </cell>
          <cell r="N95">
            <v>1468.4656509752417</v>
          </cell>
          <cell r="O95">
            <v>1522.3264808868225</v>
          </cell>
          <cell r="P95">
            <v>1578.1628347044871</v>
          </cell>
          <cell r="Q95">
            <v>1636.0471712950944</v>
          </cell>
          <cell r="R95">
            <v>1696.0546071938677</v>
          </cell>
          <cell r="S95"/>
          <cell r="T95"/>
          <cell r="U95"/>
          <cell r="V95"/>
          <cell r="W95"/>
          <cell r="X95"/>
        </row>
        <row r="96">
          <cell r="B96" t="str">
            <v>% mild AD with PET-determined amyloid</v>
          </cell>
          <cell r="C96">
            <v>0.75</v>
          </cell>
          <cell r="D96">
            <v>0.75</v>
          </cell>
          <cell r="E96">
            <v>0.75</v>
          </cell>
          <cell r="F96">
            <v>0.75</v>
          </cell>
          <cell r="G96">
            <v>0.75</v>
          </cell>
          <cell r="H96">
            <v>0.75</v>
          </cell>
          <cell r="I96">
            <v>0.75</v>
          </cell>
          <cell r="J96">
            <v>0.75</v>
          </cell>
          <cell r="K96">
            <v>0.75</v>
          </cell>
          <cell r="L96">
            <v>0.75</v>
          </cell>
          <cell r="M96">
            <v>0.75</v>
          </cell>
          <cell r="N96">
            <v>0.75</v>
          </cell>
          <cell r="O96">
            <v>0.75</v>
          </cell>
          <cell r="P96">
            <v>0.75</v>
          </cell>
          <cell r="Q96">
            <v>0.75</v>
          </cell>
          <cell r="R96">
            <v>0.75</v>
          </cell>
          <cell r="S96"/>
          <cell r="T96"/>
          <cell r="U96"/>
          <cell r="V96"/>
          <cell r="W96"/>
          <cell r="X96"/>
        </row>
        <row r="97">
          <cell r="B97" t="str">
            <v>New Patient Starts on Aducanumab ('000s)</v>
          </cell>
          <cell r="C97">
            <v>0</v>
          </cell>
          <cell r="D97">
            <v>0</v>
          </cell>
          <cell r="E97">
            <v>0</v>
          </cell>
          <cell r="F97">
            <v>0</v>
          </cell>
          <cell r="G97">
            <v>0</v>
          </cell>
          <cell r="H97">
            <v>0</v>
          </cell>
          <cell r="I97">
            <v>12.264327639392333</v>
          </cell>
          <cell r="J97">
            <v>25.428324759683335</v>
          </cell>
          <cell r="K97">
            <v>39.541488887275946</v>
          </cell>
          <cell r="L97">
            <v>47.823770921222774</v>
          </cell>
          <cell r="M97">
            <v>56.66041798965351</v>
          </cell>
          <cell r="N97">
            <v>44.053969529257252</v>
          </cell>
          <cell r="O97">
            <v>30.446529617736452</v>
          </cell>
          <cell r="P97">
            <v>15.781628347044871</v>
          </cell>
          <cell r="Q97">
            <v>9.8162830277705666</v>
          </cell>
          <cell r="R97">
            <v>3.3921092143877356</v>
          </cell>
          <cell r="S97"/>
          <cell r="T97"/>
          <cell r="U97"/>
          <cell r="V97"/>
          <cell r="W97"/>
          <cell r="X97"/>
        </row>
        <row r="98">
          <cell r="B98" t="str">
            <v>% of diagnosed mild AD</v>
          </cell>
          <cell r="C98">
            <v>0</v>
          </cell>
          <cell r="D98">
            <v>0</v>
          </cell>
          <cell r="E98">
            <v>0</v>
          </cell>
          <cell r="F98">
            <v>0</v>
          </cell>
          <cell r="G98">
            <v>0</v>
          </cell>
          <cell r="H98">
            <v>0</v>
          </cell>
          <cell r="I98">
            <v>0.01</v>
          </cell>
          <cell r="J98">
            <v>0.02</v>
          </cell>
          <cell r="K98">
            <v>0.03</v>
          </cell>
          <cell r="L98">
            <v>3.5000000000000003E-2</v>
          </cell>
          <cell r="M98">
            <v>0.04</v>
          </cell>
          <cell r="N98">
            <v>0.03</v>
          </cell>
          <cell r="O98">
            <v>0.02</v>
          </cell>
          <cell r="P98">
            <v>0.01</v>
          </cell>
          <cell r="Q98">
            <v>6.0000000000000001E-3</v>
          </cell>
          <cell r="R98">
            <v>2E-3</v>
          </cell>
          <cell r="S98"/>
          <cell r="T98"/>
          <cell r="U98"/>
          <cell r="V98"/>
          <cell r="W98"/>
          <cell r="X98"/>
        </row>
        <row r="99">
          <cell r="B99" t="str">
            <v>Discontinuations</v>
          </cell>
          <cell r="C99">
            <v>0</v>
          </cell>
          <cell r="D99">
            <v>0</v>
          </cell>
          <cell r="E99">
            <v>0</v>
          </cell>
          <cell r="F99">
            <v>0</v>
          </cell>
          <cell r="G99">
            <v>0</v>
          </cell>
          <cell r="H99">
            <v>0</v>
          </cell>
          <cell r="I99">
            <v>2.4528655278784668</v>
          </cell>
          <cell r="J99">
            <v>5.0856649519366677</v>
          </cell>
          <cell r="K99">
            <v>7.9082977774551892</v>
          </cell>
          <cell r="L99">
            <v>9.5647541842445545</v>
          </cell>
          <cell r="M99">
            <v>11.332083597930703</v>
          </cell>
          <cell r="N99">
            <v>8.8107939058514511</v>
          </cell>
          <cell r="O99">
            <v>6.0893059235472906</v>
          </cell>
          <cell r="P99">
            <v>3.1563256694089743</v>
          </cell>
          <cell r="Q99">
            <v>1.9632566055541134</v>
          </cell>
          <cell r="R99">
            <v>0.67842184287754714</v>
          </cell>
          <cell r="S99"/>
          <cell r="T99"/>
          <cell r="U99"/>
          <cell r="V99"/>
          <cell r="W99"/>
          <cell r="X99"/>
        </row>
        <row r="100">
          <cell r="B100" t="str">
            <v>% dropout rate</v>
          </cell>
          <cell r="C100">
            <v>0.2</v>
          </cell>
          <cell r="D100">
            <v>0.2</v>
          </cell>
          <cell r="E100">
            <v>0.2</v>
          </cell>
          <cell r="F100">
            <v>0.2</v>
          </cell>
          <cell r="G100">
            <v>0.2</v>
          </cell>
          <cell r="H100">
            <v>0.2</v>
          </cell>
          <cell r="I100">
            <v>0.2</v>
          </cell>
          <cell r="J100">
            <v>0.2</v>
          </cell>
          <cell r="K100">
            <v>0.2</v>
          </cell>
          <cell r="L100">
            <v>0.2</v>
          </cell>
          <cell r="M100">
            <v>0.2</v>
          </cell>
          <cell r="N100">
            <v>0.2</v>
          </cell>
          <cell r="O100">
            <v>0.2</v>
          </cell>
          <cell r="P100">
            <v>0.2</v>
          </cell>
          <cell r="Q100">
            <v>0.2</v>
          </cell>
          <cell r="R100">
            <v>0.2</v>
          </cell>
          <cell r="S100"/>
          <cell r="T100"/>
          <cell r="U100"/>
          <cell r="V100"/>
          <cell r="W100"/>
          <cell r="X100"/>
        </row>
        <row r="101">
          <cell r="B101" t="str">
            <v>Patients on Aducanumab</v>
          </cell>
          <cell r="C101">
            <v>0</v>
          </cell>
          <cell r="D101">
            <v>0</v>
          </cell>
          <cell r="E101">
            <v>0</v>
          </cell>
          <cell r="F101">
            <v>0</v>
          </cell>
          <cell r="G101">
            <v>0</v>
          </cell>
          <cell r="H101">
            <v>0</v>
          </cell>
          <cell r="I101">
            <v>9.8114621115138654</v>
          </cell>
          <cell r="J101">
            <v>30.154121919260529</v>
          </cell>
          <cell r="K101">
            <v>61.78731302908129</v>
          </cell>
          <cell r="L101">
            <v>100.04632976605951</v>
          </cell>
          <cell r="M101">
            <v>145.37466415778232</v>
          </cell>
          <cell r="N101">
            <v>180.61783978118811</v>
          </cell>
          <cell r="O101">
            <v>204.97506347537725</v>
          </cell>
          <cell r="P101">
            <v>217.60036615301314</v>
          </cell>
          <cell r="Q101">
            <v>225.4533925752296</v>
          </cell>
          <cell r="R101">
            <v>228.16707994673979</v>
          </cell>
          <cell r="S101"/>
          <cell r="T101"/>
          <cell r="U101"/>
          <cell r="V101"/>
          <cell r="W101"/>
          <cell r="X101"/>
        </row>
        <row r="102">
          <cell r="B102" t="str">
            <v>% penetration</v>
          </cell>
          <cell r="C102">
            <v>0</v>
          </cell>
          <cell r="D102">
            <v>0</v>
          </cell>
          <cell r="E102">
            <v>0</v>
          </cell>
          <cell r="F102">
            <v>0</v>
          </cell>
          <cell r="G102">
            <v>0</v>
          </cell>
          <cell r="H102">
            <v>0</v>
          </cell>
          <cell r="I102">
            <v>8.0000000000000002E-3</v>
          </cell>
          <cell r="J102">
            <v>2.3716955170456182E-2</v>
          </cell>
          <cell r="K102">
            <v>4.6877834978766186E-2</v>
          </cell>
          <cell r="L102">
            <v>7.32192688773977E-2</v>
          </cell>
          <cell r="M102">
            <v>0.10262872694255698</v>
          </cell>
          <cell r="N102">
            <v>0.12299766062708764</v>
          </cell>
          <cell r="O102">
            <v>0.13464592914127738</v>
          </cell>
          <cell r="P102">
            <v>0.13788207488345719</v>
          </cell>
          <cell r="Q102">
            <v>0.13780372383564024</v>
          </cell>
          <cell r="R102">
            <v>0.13452814489519507</v>
          </cell>
          <cell r="S102"/>
          <cell r="T102"/>
          <cell r="U102"/>
          <cell r="V102"/>
          <cell r="W102"/>
          <cell r="X102"/>
        </row>
        <row r="103">
          <cell r="B103"/>
          <cell r="C103"/>
          <cell r="D103"/>
          <cell r="E103"/>
          <cell r="F103"/>
          <cell r="G103"/>
          <cell r="H103"/>
          <cell r="I103"/>
          <cell r="J103"/>
          <cell r="K103"/>
          <cell r="L103"/>
          <cell r="M103"/>
          <cell r="N103"/>
          <cell r="O103"/>
          <cell r="P103"/>
          <cell r="Q103"/>
          <cell r="R103"/>
          <cell r="S103"/>
          <cell r="T103"/>
          <cell r="U103"/>
          <cell r="V103"/>
          <cell r="W103"/>
          <cell r="X103"/>
        </row>
        <row r="104">
          <cell r="B104" t="str">
            <v>Monthly Cost of aducanumab ($)</v>
          </cell>
          <cell r="C104"/>
          <cell r="D104"/>
          <cell r="E104"/>
          <cell r="F104"/>
          <cell r="G104">
            <v>1500</v>
          </cell>
          <cell r="H104">
            <v>1500</v>
          </cell>
          <cell r="I104">
            <v>1485</v>
          </cell>
          <cell r="J104">
            <v>1470.15</v>
          </cell>
          <cell r="K104">
            <v>1455.4485</v>
          </cell>
          <cell r="L104">
            <v>1440.8940149999999</v>
          </cell>
          <cell r="M104">
            <v>1426.4850748499998</v>
          </cell>
          <cell r="N104">
            <v>1412.2202241014998</v>
          </cell>
          <cell r="O104">
            <v>1398.0980218604848</v>
          </cell>
          <cell r="P104">
            <v>1384.11704164188</v>
          </cell>
          <cell r="Q104">
            <v>1370.2758712254611</v>
          </cell>
          <cell r="R104">
            <v>1356.5731125132065</v>
          </cell>
          <cell r="S104"/>
          <cell r="T104"/>
          <cell r="U104"/>
          <cell r="V104"/>
          <cell r="W104"/>
          <cell r="X104"/>
        </row>
        <row r="105">
          <cell r="B105" t="str">
            <v xml:space="preserve">   % change in price</v>
          </cell>
          <cell r="C105"/>
          <cell r="D105"/>
          <cell r="E105"/>
          <cell r="F105"/>
          <cell r="G105"/>
          <cell r="H105">
            <v>-0.01</v>
          </cell>
          <cell r="I105">
            <v>-0.01</v>
          </cell>
          <cell r="J105">
            <v>-0.01</v>
          </cell>
          <cell r="K105">
            <v>-0.01</v>
          </cell>
          <cell r="L105">
            <v>-0.01</v>
          </cell>
          <cell r="M105">
            <v>-0.01</v>
          </cell>
          <cell r="N105">
            <v>-0.01</v>
          </cell>
          <cell r="O105">
            <v>-0.01</v>
          </cell>
          <cell r="P105">
            <v>-0.01</v>
          </cell>
          <cell r="Q105">
            <v>-0.01</v>
          </cell>
          <cell r="R105">
            <v>-0.01</v>
          </cell>
          <cell r="S105"/>
          <cell r="T105"/>
          <cell r="U105"/>
          <cell r="V105"/>
          <cell r="W105"/>
          <cell r="X105"/>
        </row>
        <row r="106">
          <cell r="B106" t="str">
            <v xml:space="preserve">   Discount %</v>
          </cell>
          <cell r="C106"/>
          <cell r="D106"/>
          <cell r="E106"/>
          <cell r="F106"/>
          <cell r="G106">
            <v>0</v>
          </cell>
          <cell r="H106">
            <v>0</v>
          </cell>
          <cell r="I106">
            <v>0</v>
          </cell>
          <cell r="J106">
            <v>0</v>
          </cell>
          <cell r="K106">
            <v>0</v>
          </cell>
          <cell r="L106">
            <v>0</v>
          </cell>
          <cell r="M106">
            <v>0</v>
          </cell>
          <cell r="N106">
            <v>0</v>
          </cell>
          <cell r="O106">
            <v>0</v>
          </cell>
          <cell r="P106">
            <v>0</v>
          </cell>
          <cell r="Q106">
            <v>0</v>
          </cell>
          <cell r="R106">
            <v>0</v>
          </cell>
          <cell r="S106"/>
          <cell r="T106"/>
          <cell r="U106"/>
          <cell r="V106"/>
          <cell r="W106"/>
          <cell r="X106"/>
        </row>
        <row r="107">
          <cell r="B107" t="str">
            <v>Net Cost of aducanumab ($)</v>
          </cell>
          <cell r="C107"/>
          <cell r="D107"/>
          <cell r="E107"/>
          <cell r="F107"/>
          <cell r="G107">
            <v>1500</v>
          </cell>
          <cell r="H107">
            <v>1500</v>
          </cell>
          <cell r="I107">
            <v>1485</v>
          </cell>
          <cell r="J107">
            <v>1470.15</v>
          </cell>
          <cell r="K107">
            <v>1455.4485</v>
          </cell>
          <cell r="L107">
            <v>1440.8940149999999</v>
          </cell>
          <cell r="M107">
            <v>1426.4850748499998</v>
          </cell>
          <cell r="N107">
            <v>1412.2202241014998</v>
          </cell>
          <cell r="O107">
            <v>1398.0980218604848</v>
          </cell>
          <cell r="P107">
            <v>1384.11704164188</v>
          </cell>
          <cell r="Q107">
            <v>1370.2758712254611</v>
          </cell>
          <cell r="R107">
            <v>1356.5731125132065</v>
          </cell>
          <cell r="S107"/>
          <cell r="T107"/>
          <cell r="U107"/>
          <cell r="V107"/>
          <cell r="W107"/>
          <cell r="X107"/>
        </row>
        <row r="108">
          <cell r="B108" t="str">
            <v>Compliance (%)</v>
          </cell>
          <cell r="C108"/>
          <cell r="D108"/>
          <cell r="E108"/>
          <cell r="F108"/>
          <cell r="G108">
            <v>0.8</v>
          </cell>
          <cell r="H108">
            <v>0.8</v>
          </cell>
          <cell r="I108">
            <v>0.8</v>
          </cell>
          <cell r="J108">
            <v>0.8</v>
          </cell>
          <cell r="K108">
            <v>0.8</v>
          </cell>
          <cell r="L108">
            <v>0.8</v>
          </cell>
          <cell r="M108">
            <v>0.8</v>
          </cell>
          <cell r="N108">
            <v>0.8</v>
          </cell>
          <cell r="O108">
            <v>0.8</v>
          </cell>
          <cell r="P108">
            <v>0.8</v>
          </cell>
          <cell r="Q108">
            <v>0.8</v>
          </cell>
          <cell r="R108">
            <v>0.8</v>
          </cell>
          <cell r="S108"/>
          <cell r="T108"/>
          <cell r="U108"/>
          <cell r="V108"/>
          <cell r="W108"/>
          <cell r="X108"/>
        </row>
        <row r="109">
          <cell r="B109" t="str">
            <v>Number of Months of therapy</v>
          </cell>
          <cell r="C109"/>
          <cell r="D109"/>
          <cell r="E109"/>
          <cell r="F109"/>
          <cell r="G109">
            <v>0</v>
          </cell>
          <cell r="H109">
            <v>0</v>
          </cell>
          <cell r="I109">
            <v>1.5</v>
          </cell>
          <cell r="J109">
            <v>5</v>
          </cell>
          <cell r="K109">
            <v>6.5</v>
          </cell>
          <cell r="L109">
            <v>7.5</v>
          </cell>
          <cell r="M109">
            <v>8.5</v>
          </cell>
          <cell r="N109">
            <v>9.5</v>
          </cell>
          <cell r="O109">
            <v>10</v>
          </cell>
          <cell r="P109">
            <v>10.5</v>
          </cell>
          <cell r="Q109">
            <v>11</v>
          </cell>
          <cell r="R109">
            <v>11</v>
          </cell>
          <cell r="S109"/>
          <cell r="T109"/>
          <cell r="U109"/>
          <cell r="V109"/>
          <cell r="W109"/>
          <cell r="X109"/>
        </row>
        <row r="110">
          <cell r="B110" t="str">
            <v>Annual cost of aducanumab</v>
          </cell>
          <cell r="C110"/>
          <cell r="D110"/>
          <cell r="E110"/>
          <cell r="F110"/>
          <cell r="G110">
            <v>0</v>
          </cell>
          <cell r="H110">
            <v>0</v>
          </cell>
          <cell r="I110">
            <v>1782.0000000000002</v>
          </cell>
          <cell r="J110">
            <v>5880.6</v>
          </cell>
          <cell r="K110">
            <v>7568.3321999999998</v>
          </cell>
          <cell r="L110">
            <v>8645.3640899999991</v>
          </cell>
          <cell r="M110">
            <v>9700.0985089799997</v>
          </cell>
          <cell r="N110">
            <v>10732.873703171399</v>
          </cell>
          <cell r="O110">
            <v>11184.784174883878</v>
          </cell>
          <cell r="P110">
            <v>11626.583149791792</v>
          </cell>
          <cell r="Q110">
            <v>12058.427666784059</v>
          </cell>
          <cell r="R110">
            <v>11937.843390116219</v>
          </cell>
          <cell r="S110"/>
          <cell r="T110"/>
          <cell r="U110"/>
          <cell r="V110"/>
          <cell r="W110"/>
          <cell r="X110"/>
        </row>
        <row r="111">
          <cell r="B111" t="str">
            <v>Total ROW aducanumab sales ($mn)</v>
          </cell>
          <cell r="C111"/>
          <cell r="D111"/>
          <cell r="E111"/>
          <cell r="F111"/>
          <cell r="G111">
            <v>0</v>
          </cell>
          <cell r="H111">
            <v>0</v>
          </cell>
          <cell r="I111">
            <v>17.484025482717708</v>
          </cell>
          <cell r="J111">
            <v>177.32432935840347</v>
          </cell>
          <cell r="K111">
            <v>467.62691074947548</v>
          </cell>
          <cell r="L111">
            <v>864.93694669578895</v>
          </cell>
          <cell r="M111">
            <v>1410.1485630403724</v>
          </cell>
          <cell r="N111">
            <v>1938.5484629111388</v>
          </cell>
          <cell r="O111">
            <v>2292.601846205218</v>
          </cell>
          <cell r="P111">
            <v>2529.9487505031466</v>
          </cell>
          <cell r="Q111">
            <v>2718.6134265994765</v>
          </cell>
          <cell r="R111">
            <v>2723.8228671843067</v>
          </cell>
          <cell r="S111"/>
          <cell r="T111"/>
          <cell r="U111"/>
          <cell r="V111"/>
          <cell r="W111"/>
          <cell r="X111"/>
        </row>
        <row r="112">
          <cell r="B112" t="str">
            <v xml:space="preserve">  % growth</v>
          </cell>
          <cell r="C112"/>
          <cell r="D112"/>
          <cell r="E112"/>
          <cell r="F112"/>
          <cell r="G112"/>
          <cell r="H112"/>
          <cell r="I112"/>
          <cell r="J112">
            <v>9.1420768079800503</v>
          </cell>
          <cell r="K112">
            <v>1.6371277559117097</v>
          </cell>
          <cell r="L112">
            <v>0.84963039297617904</v>
          </cell>
          <cell r="M112">
            <v>0.63034839525284192</v>
          </cell>
          <cell r="N112">
            <v>0.37471222091061218</v>
          </cell>
          <cell r="O112">
            <v>0.18263839675299809</v>
          </cell>
          <cell r="P112">
            <v>0.10352731098546064</v>
          </cell>
          <cell r="Q112">
            <v>7.4572528814589312E-2</v>
          </cell>
          <cell r="R112">
            <v>1.9162123359870442E-3</v>
          </cell>
          <cell r="S112"/>
          <cell r="T112"/>
          <cell r="U112" t="str">
            <v>adjusted peak sales</v>
          </cell>
          <cell r="V112"/>
          <cell r="W112"/>
          <cell r="X112"/>
        </row>
        <row r="113">
          <cell r="B113"/>
          <cell r="C113"/>
          <cell r="D113"/>
          <cell r="E113"/>
          <cell r="F113"/>
          <cell r="G113"/>
          <cell r="H113"/>
          <cell r="I113"/>
          <cell r="J113"/>
          <cell r="K113"/>
          <cell r="L113"/>
          <cell r="M113"/>
          <cell r="N113"/>
          <cell r="O113"/>
          <cell r="P113"/>
          <cell r="Q113"/>
          <cell r="R113"/>
          <cell r="S113"/>
          <cell r="T113"/>
          <cell r="U113">
            <v>0</v>
          </cell>
          <cell r="V113"/>
          <cell r="W113"/>
          <cell r="X113"/>
        </row>
        <row r="114">
          <cell r="B114" t="str">
            <v>WW Aducanumab Revenues ($mn)</v>
          </cell>
          <cell r="C114"/>
          <cell r="D114"/>
          <cell r="E114"/>
          <cell r="F114"/>
          <cell r="G114">
            <v>0</v>
          </cell>
          <cell r="H114">
            <v>120.16150852215877</v>
          </cell>
          <cell r="I114">
            <v>1346.9115145191809</v>
          </cell>
          <cell r="J114">
            <v>3934.9371260247472</v>
          </cell>
          <cell r="K114">
            <v>7602.3051674398303</v>
          </cell>
          <cell r="L114">
            <v>11377.942577231544</v>
          </cell>
          <cell r="M114">
            <v>14624.421381198812</v>
          </cell>
          <cell r="N114">
            <v>17051.559361250471</v>
          </cell>
          <cell r="O114">
            <v>18687.955506192062</v>
          </cell>
          <cell r="P114">
            <v>19473.254266026623</v>
          </cell>
          <cell r="Q114">
            <v>20081.509203728503</v>
          </cell>
          <cell r="R114">
            <v>20424.3786381711</v>
          </cell>
          <cell r="S114"/>
          <cell r="T114"/>
          <cell r="U114">
            <v>20.399999999999999</v>
          </cell>
          <cell r="V114"/>
          <cell r="W114"/>
          <cell r="X114"/>
        </row>
        <row r="115">
          <cell r="B115" t="str">
            <v xml:space="preserve">  % growth</v>
          </cell>
          <cell r="C115"/>
          <cell r="D115"/>
          <cell r="E115"/>
          <cell r="F115"/>
          <cell r="G115"/>
          <cell r="H115"/>
          <cell r="I115">
            <v>10.209176142048843</v>
          </cell>
          <cell r="J115">
            <v>1.9214518426842888</v>
          </cell>
          <cell r="K115">
            <v>0.93200168743738621</v>
          </cell>
          <cell r="L115">
            <v>0.49664375825933949</v>
          </cell>
          <cell r="M115">
            <v>0.28533091830361412</v>
          </cell>
          <cell r="N115">
            <v>0.16596471865697149</v>
          </cell>
          <cell r="O115">
            <v>9.59675364741297E-2</v>
          </cell>
          <cell r="P115">
            <v>4.2021651837428564E-2</v>
          </cell>
          <cell r="Q115">
            <v>3.1235402639560483E-2</v>
          </cell>
          <cell r="R115">
            <v>1.7073887772286467E-2</v>
          </cell>
          <cell r="S115"/>
          <cell r="T115"/>
          <cell r="U115"/>
          <cell r="V115"/>
          <cell r="W115"/>
          <cell r="X115"/>
        </row>
        <row r="116">
          <cell r="S116"/>
          <cell r="T116"/>
          <cell r="U116"/>
          <cell r="V116"/>
          <cell r="W116"/>
          <cell r="X116"/>
        </row>
        <row r="117">
          <cell r="B117" t="str">
            <v>Biogen's share of Royalties to Neurimmune</v>
          </cell>
          <cell r="C117"/>
          <cell r="D117"/>
          <cell r="E117"/>
          <cell r="F117"/>
          <cell r="G117">
            <v>0</v>
          </cell>
          <cell r="H117">
            <v>12.496796886304512</v>
          </cell>
          <cell r="I117">
            <v>140.07879750999481</v>
          </cell>
          <cell r="J117">
            <v>424.97320961067277</v>
          </cell>
          <cell r="K117">
            <v>851.45817875326111</v>
          </cell>
          <cell r="L117">
            <v>1319.8413389588591</v>
          </cell>
          <cell r="M117">
            <v>1754.9305657438574</v>
          </cell>
          <cell r="N117">
            <v>2114.3933607950585</v>
          </cell>
          <cell r="O117">
            <v>2392.0583047925838</v>
          </cell>
          <cell r="P117">
            <v>2492.5765460514076</v>
          </cell>
          <cell r="Q117">
            <v>2570.4331780772486</v>
          </cell>
          <cell r="R117">
            <v>2614.3204656859007</v>
          </cell>
          <cell r="S117"/>
          <cell r="T117"/>
          <cell r="U117"/>
          <cell r="V117"/>
          <cell r="W117"/>
          <cell r="X117"/>
        </row>
        <row r="118">
          <cell r="B118" t="str">
            <v xml:space="preserve">  % growth</v>
          </cell>
          <cell r="C118"/>
          <cell r="D118"/>
          <cell r="E118"/>
          <cell r="F118"/>
          <cell r="G118"/>
          <cell r="H118">
            <v>0.10400000000000001</v>
          </cell>
          <cell r="I118">
            <v>0.10400000000000001</v>
          </cell>
          <cell r="J118">
            <v>0.10800000000000001</v>
          </cell>
          <cell r="K118">
            <v>0.11200000000000002</v>
          </cell>
          <cell r="L118">
            <v>0.11599999999999999</v>
          </cell>
          <cell r="M118">
            <v>0.12</v>
          </cell>
          <cell r="N118">
            <v>0.124</v>
          </cell>
          <cell r="O118">
            <v>0.128</v>
          </cell>
          <cell r="P118">
            <v>0.128</v>
          </cell>
          <cell r="Q118">
            <v>0.128</v>
          </cell>
          <cell r="R118">
            <v>0.128</v>
          </cell>
          <cell r="S118"/>
          <cell r="T118"/>
          <cell r="U118"/>
          <cell r="V118"/>
          <cell r="W118"/>
          <cell r="X118"/>
        </row>
        <row r="119">
          <cell r="B119" t="str">
            <v>Discontinuations</v>
          </cell>
          <cell r="C119">
            <v>0</v>
          </cell>
          <cell r="D119">
            <v>0</v>
          </cell>
          <cell r="E119">
            <v>0</v>
          </cell>
          <cell r="F119">
            <v>0</v>
          </cell>
          <cell r="G119">
            <v>0</v>
          </cell>
          <cell r="H119">
            <v>0</v>
          </cell>
          <cell r="I119">
            <v>2.2551517268640722</v>
          </cell>
          <cell r="J119">
            <v>4.5508961848116982</v>
          </cell>
          <cell r="K119">
            <v>6.8877813757125033</v>
          </cell>
          <cell r="L119">
            <v>8.1080666427762349</v>
          </cell>
          <cell r="M119">
            <v>9.3497591343556792</v>
          </cell>
          <cell r="N119">
            <v>7.0754302249236591</v>
          </cell>
          <cell r="O119">
            <v>4.7594060646319809</v>
          </cell>
          <cell r="P119">
            <v>2.4011203596068347</v>
          </cell>
          <cell r="Q119">
            <v>1.4536382657059772</v>
          </cell>
          <cell r="R119">
            <v>0.48890700336577703</v>
          </cell>
          <cell r="S119"/>
          <cell r="T119"/>
          <cell r="U119"/>
          <cell r="V119"/>
          <cell r="W119"/>
          <cell r="X119"/>
        </row>
        <row r="120">
          <cell r="B120" t="str">
            <v>Biogen revenues booked (US, EU, ROW)</v>
          </cell>
          <cell r="C120"/>
          <cell r="D120"/>
          <cell r="E120"/>
          <cell r="F120"/>
          <cell r="G120"/>
          <cell r="H120"/>
          <cell r="I120"/>
          <cell r="J120"/>
          <cell r="K120"/>
          <cell r="L120"/>
          <cell r="M120"/>
          <cell r="N120"/>
          <cell r="O120"/>
          <cell r="P120"/>
          <cell r="Q120"/>
          <cell r="R120"/>
          <cell r="S120"/>
          <cell r="T120"/>
          <cell r="U120"/>
          <cell r="V120"/>
          <cell r="W120"/>
          <cell r="X120"/>
        </row>
        <row r="121">
          <cell r="B121" t="str">
            <v>WW Aducanumab revenues Booked by Biogen</v>
          </cell>
          <cell r="C121"/>
          <cell r="D121"/>
          <cell r="E121"/>
          <cell r="F121"/>
          <cell r="G121">
            <v>0</v>
          </cell>
          <cell r="H121">
            <v>114.944167848681</v>
          </cell>
          <cell r="I121">
            <v>1267.8844553380131</v>
          </cell>
          <cell r="J121">
            <v>3686.0427468842054</v>
          </cell>
          <cell r="K121">
            <v>7091.3513975986853</v>
          </cell>
          <cell r="L121">
            <v>10576.092481537091</v>
          </cell>
          <cell r="M121">
            <v>13564.263608601026</v>
          </cell>
          <cell r="N121">
            <v>15740.181173098947</v>
          </cell>
          <cell r="O121">
            <v>17200.698802334984</v>
          </cell>
          <cell r="P121">
            <v>17936.347157607084</v>
          </cell>
          <cell r="Q121">
            <v>18527.233823677085</v>
          </cell>
          <cell r="R121">
            <v>18879.001968215969</v>
          </cell>
          <cell r="S121"/>
          <cell r="T121"/>
          <cell r="U121"/>
          <cell r="V121"/>
          <cell r="W121"/>
          <cell r="X121"/>
        </row>
        <row r="122">
          <cell r="B122" t="str">
            <v>% penetration</v>
          </cell>
          <cell r="C122">
            <v>0</v>
          </cell>
          <cell r="D122">
            <v>0</v>
          </cell>
          <cell r="E122">
            <v>0</v>
          </cell>
          <cell r="F122">
            <v>0</v>
          </cell>
          <cell r="G122">
            <v>0</v>
          </cell>
          <cell r="H122">
            <v>0</v>
          </cell>
          <cell r="I122">
            <v>4.0000000000000001E-3</v>
          </cell>
          <cell r="J122">
            <v>1.1964321110009911E-2</v>
          </cell>
          <cell r="K122">
            <v>2.3857602685837375E-2</v>
          </cell>
          <cell r="L122">
            <v>3.7644799490423569E-2</v>
          </cell>
          <cell r="M122">
            <v>5.3309018325494117E-2</v>
          </cell>
          <cell r="N122">
            <v>6.4833516675415398E-2</v>
          </cell>
          <cell r="O122">
            <v>7.2255219698132214E-2</v>
          </cell>
          <cell r="P122">
            <v>7.5610723189427367E-2</v>
          </cell>
          <cell r="Q122">
            <v>7.7336296520740727E-2</v>
          </cell>
          <cell r="R122"/>
          <cell r="S122">
            <v>0</v>
          </cell>
          <cell r="T122">
            <v>0</v>
          </cell>
          <cell r="U122">
            <v>0</v>
          </cell>
          <cell r="V122">
            <v>0</v>
          </cell>
          <cell r="W122">
            <v>0</v>
          </cell>
          <cell r="X122">
            <v>0</v>
          </cell>
        </row>
        <row r="123">
          <cell r="B123"/>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row>
        <row r="124">
          <cell r="B124" t="str">
            <v>Monthly Cost of aducanumab ($)</v>
          </cell>
          <cell r="C124">
            <v>1500</v>
          </cell>
          <cell r="D124">
            <v>1500</v>
          </cell>
          <cell r="E124">
            <v>1500</v>
          </cell>
          <cell r="F124">
            <v>1500</v>
          </cell>
          <cell r="G124"/>
          <cell r="H124"/>
          <cell r="I124"/>
          <cell r="J124"/>
          <cell r="K124"/>
          <cell r="L124"/>
          <cell r="M124"/>
          <cell r="N124"/>
          <cell r="O124"/>
          <cell r="P124"/>
          <cell r="Q124"/>
          <cell r="R124"/>
          <cell r="S124">
            <v>0</v>
          </cell>
          <cell r="T124">
            <v>0</v>
          </cell>
          <cell r="U124">
            <v>0</v>
          </cell>
          <cell r="V124">
            <v>0</v>
          </cell>
          <cell r="W124">
            <v>0</v>
          </cell>
          <cell r="X124">
            <v>0</v>
          </cell>
        </row>
        <row r="125">
          <cell r="B125" t="str">
            <v>Source: Company data, BMO estimates</v>
          </cell>
          <cell r="C125">
            <v>0</v>
          </cell>
          <cell r="D125">
            <v>0</v>
          </cell>
          <cell r="E125">
            <v>0</v>
          </cell>
          <cell r="F125">
            <v>0</v>
          </cell>
          <cell r="G125">
            <v>0</v>
          </cell>
          <cell r="H125">
            <v>-0.01</v>
          </cell>
          <cell r="I125">
            <v>-0.01</v>
          </cell>
          <cell r="J125">
            <v>-0.01</v>
          </cell>
          <cell r="K125">
            <v>-0.01</v>
          </cell>
          <cell r="L125">
            <v>-0.01</v>
          </cell>
          <cell r="M125">
            <v>-0.01</v>
          </cell>
          <cell r="N125">
            <v>-0.01</v>
          </cell>
          <cell r="O125">
            <v>-0.01</v>
          </cell>
          <cell r="P125">
            <v>-0.01</v>
          </cell>
          <cell r="Q125">
            <v>-0.01</v>
          </cell>
          <cell r="R125">
            <v>-0.01</v>
          </cell>
          <cell r="S125">
            <v>0</v>
          </cell>
          <cell r="T125">
            <v>0</v>
          </cell>
          <cell r="U125">
            <v>0</v>
          </cell>
          <cell r="V125">
            <v>0</v>
          </cell>
          <cell r="W125">
            <v>0</v>
          </cell>
          <cell r="X125">
            <v>0</v>
          </cell>
        </row>
        <row r="126">
          <cell r="B126" t="str">
            <v xml:space="preserve">   Discount %</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row>
        <row r="127">
          <cell r="B127" t="str">
            <v>Net Cost of aducanumab ($)</v>
          </cell>
          <cell r="C127">
            <v>1500</v>
          </cell>
          <cell r="D127">
            <v>1500</v>
          </cell>
          <cell r="E127">
            <v>1500</v>
          </cell>
          <cell r="F127">
            <v>1500</v>
          </cell>
          <cell r="G127">
            <v>1500</v>
          </cell>
          <cell r="H127">
            <v>1500</v>
          </cell>
          <cell r="I127">
            <v>1485</v>
          </cell>
          <cell r="J127">
            <v>1470.15</v>
          </cell>
          <cell r="K127">
            <v>1455.4485</v>
          </cell>
          <cell r="L127">
            <v>1440.8940149999999</v>
          </cell>
          <cell r="M127">
            <v>1426.4850748499998</v>
          </cell>
          <cell r="N127">
            <v>1412.2202241014998</v>
          </cell>
          <cell r="O127">
            <v>1398.0980218604848</v>
          </cell>
          <cell r="P127">
            <v>1384.11704164188</v>
          </cell>
          <cell r="Q127">
            <v>1370.2758712254611</v>
          </cell>
          <cell r="R127">
            <v>1356.5731125132065</v>
          </cell>
          <cell r="S127">
            <v>0</v>
          </cell>
          <cell r="T127">
            <v>0</v>
          </cell>
          <cell r="U127">
            <v>0</v>
          </cell>
          <cell r="V127">
            <v>0</v>
          </cell>
          <cell r="W127">
            <v>0</v>
          </cell>
          <cell r="X127">
            <v>0</v>
          </cell>
        </row>
        <row r="128">
          <cell r="B128" t="str">
            <v>Aducanumab P&amp;L UNITED STATES</v>
          </cell>
          <cell r="C128">
            <v>2015</v>
          </cell>
          <cell r="D128">
            <v>2016</v>
          </cell>
          <cell r="E128" t="str">
            <v>2017E</v>
          </cell>
          <cell r="F128" t="str">
            <v>2018E</v>
          </cell>
          <cell r="G128" t="str">
            <v>2019E</v>
          </cell>
          <cell r="H128" t="str">
            <v>2020E</v>
          </cell>
          <cell r="I128" t="str">
            <v>2021E</v>
          </cell>
          <cell r="J128" t="str">
            <v>2022E</v>
          </cell>
          <cell r="K128" t="str">
            <v>2023E</v>
          </cell>
          <cell r="L128" t="str">
            <v>2024E</v>
          </cell>
          <cell r="M128" t="str">
            <v>2025E</v>
          </cell>
          <cell r="N128" t="str">
            <v>2026E</v>
          </cell>
          <cell r="O128" t="str">
            <v>2027E</v>
          </cell>
          <cell r="P128" t="str">
            <v>2028E</v>
          </cell>
          <cell r="Q128" t="str">
            <v>2029E</v>
          </cell>
          <cell r="R128" t="str">
            <v>2030E</v>
          </cell>
          <cell r="S128"/>
          <cell r="T128"/>
          <cell r="U128"/>
          <cell r="V128"/>
          <cell r="W128"/>
          <cell r="X128"/>
          <cell r="Y128"/>
          <cell r="Z128"/>
          <cell r="AA128"/>
          <cell r="AB128"/>
          <cell r="AC128"/>
          <cell r="AD128"/>
          <cell r="AE128"/>
          <cell r="AF128"/>
          <cell r="AG128"/>
          <cell r="AH128"/>
          <cell r="AI128"/>
          <cell r="AJ128"/>
          <cell r="AK128"/>
          <cell r="AL128"/>
          <cell r="AM128"/>
          <cell r="AN128"/>
          <cell r="AO128"/>
          <cell r="AP128"/>
          <cell r="AQ128"/>
          <cell r="AR128"/>
          <cell r="AS128"/>
        </row>
        <row r="129">
          <cell r="B129" t="str">
            <v>Aducanumab US Sales</v>
          </cell>
          <cell r="C129"/>
          <cell r="D129"/>
          <cell r="E129"/>
          <cell r="F129"/>
          <cell r="G129"/>
          <cell r="H129">
            <v>91.735312499157914</v>
          </cell>
          <cell r="I129">
            <v>858.26360986975328</v>
          </cell>
          <cell r="J129">
            <v>2176.8952667769222</v>
          </cell>
          <cell r="K129">
            <v>3767.6902259312083</v>
          </cell>
          <cell r="L129">
            <v>5279.6858555674571</v>
          </cell>
          <cell r="M129">
            <v>6512.5855373257345</v>
          </cell>
          <cell r="N129">
            <v>7206.7189702158566</v>
          </cell>
          <cell r="O129">
            <v>7678.0249523521188</v>
          </cell>
          <cell r="P129">
            <v>8089.4705833269309</v>
          </cell>
          <cell r="Q129">
            <v>8524.2888705694058</v>
          </cell>
          <cell r="R129">
            <v>8902.3186210944859</v>
          </cell>
          <cell r="S129"/>
          <cell r="T129"/>
          <cell r="U129"/>
          <cell r="V129"/>
          <cell r="W129"/>
          <cell r="X129"/>
          <cell r="Y129"/>
          <cell r="Z129"/>
          <cell r="AA129"/>
          <cell r="AB129"/>
          <cell r="AC129"/>
          <cell r="AD129"/>
          <cell r="AE129"/>
          <cell r="AF129"/>
          <cell r="AG129"/>
          <cell r="AH129"/>
          <cell r="AI129"/>
          <cell r="AJ129"/>
          <cell r="AK129"/>
          <cell r="AL129"/>
          <cell r="AM129"/>
          <cell r="AN129"/>
          <cell r="AO129"/>
          <cell r="AP129"/>
          <cell r="AQ129"/>
          <cell r="AR129"/>
          <cell r="AS129"/>
        </row>
        <row r="130">
          <cell r="B130" t="str">
            <v>Growth</v>
          </cell>
          <cell r="C130"/>
          <cell r="D130"/>
          <cell r="E130"/>
          <cell r="F130"/>
          <cell r="G130"/>
          <cell r="H130"/>
          <cell r="I130">
            <v>8.3558694736842121</v>
          </cell>
          <cell r="J130">
            <v>1.5363946947573361</v>
          </cell>
          <cell r="K130">
            <v>0.73076320364717984</v>
          </cell>
          <cell r="L130">
            <v>0.40130571755339828</v>
          </cell>
          <cell r="M130">
            <v>0.23351762121569752</v>
          </cell>
          <cell r="N130">
            <v>0.10658338825829139</v>
          </cell>
          <cell r="O130">
            <v>6.5398135279603586E-2</v>
          </cell>
          <cell r="P130">
            <v>5.3587430820834836E-2</v>
          </cell>
          <cell r="Q130">
            <v>5.3751142644448358E-2</v>
          </cell>
          <cell r="R130">
            <v>4.4347365072322953E-2</v>
          </cell>
          <cell r="S130"/>
          <cell r="T130"/>
          <cell r="U130"/>
          <cell r="V130"/>
          <cell r="W130"/>
          <cell r="X130"/>
          <cell r="Y130"/>
          <cell r="Z130"/>
          <cell r="AA130"/>
          <cell r="AB130"/>
          <cell r="AC130"/>
          <cell r="AD130"/>
          <cell r="AE130"/>
          <cell r="AF130"/>
          <cell r="AG130"/>
          <cell r="AH130"/>
          <cell r="AI130"/>
          <cell r="AJ130"/>
          <cell r="AK130"/>
          <cell r="AL130"/>
          <cell r="AM130"/>
          <cell r="AN130"/>
          <cell r="AO130"/>
          <cell r="AP130"/>
          <cell r="AQ130"/>
          <cell r="AR130"/>
          <cell r="AS130"/>
        </row>
        <row r="131">
          <cell r="B131" t="str">
            <v>Cost of Sales</v>
          </cell>
          <cell r="C131"/>
          <cell r="D131">
            <v>0</v>
          </cell>
          <cell r="E131">
            <v>0</v>
          </cell>
          <cell r="F131">
            <v>0</v>
          </cell>
          <cell r="G131"/>
          <cell r="H131">
            <v>9.1735312499157828</v>
          </cell>
          <cell r="I131">
            <v>85.82636098697526</v>
          </cell>
          <cell r="J131">
            <v>217.68952667769213</v>
          </cell>
          <cell r="K131">
            <v>376.76902259312055</v>
          </cell>
          <cell r="L131">
            <v>527.96858555674589</v>
          </cell>
          <cell r="M131">
            <v>651.25855373257309</v>
          </cell>
          <cell r="N131">
            <v>720.67189702158521</v>
          </cell>
          <cell r="O131">
            <v>767.80249523521161</v>
          </cell>
          <cell r="P131">
            <v>808.9470583326929</v>
          </cell>
          <cell r="Q131">
            <v>852.42888705694077</v>
          </cell>
          <cell r="R131">
            <v>890.23186210944823</v>
          </cell>
          <cell r="S131"/>
          <cell r="T131"/>
          <cell r="U131"/>
          <cell r="V131"/>
          <cell r="W131"/>
          <cell r="X131"/>
          <cell r="Y131"/>
          <cell r="Z131"/>
          <cell r="AA131"/>
          <cell r="AB131"/>
          <cell r="AC131"/>
          <cell r="AD131"/>
          <cell r="AE131"/>
          <cell r="AF131"/>
          <cell r="AG131"/>
          <cell r="AH131"/>
          <cell r="AI131"/>
          <cell r="AJ131"/>
          <cell r="AK131"/>
          <cell r="AL131"/>
          <cell r="AM131"/>
          <cell r="AN131"/>
          <cell r="AO131"/>
          <cell r="AP131"/>
          <cell r="AQ131"/>
          <cell r="AR131"/>
          <cell r="AS131"/>
        </row>
        <row r="132">
          <cell r="B132" t="str">
            <v>Gross Margin</v>
          </cell>
          <cell r="C132"/>
          <cell r="D132">
            <v>0</v>
          </cell>
          <cell r="E132">
            <v>0</v>
          </cell>
          <cell r="F132">
            <v>0</v>
          </cell>
          <cell r="G132"/>
          <cell r="H132">
            <v>0.9</v>
          </cell>
          <cell r="I132">
            <v>0.9</v>
          </cell>
          <cell r="J132">
            <v>0.9</v>
          </cell>
          <cell r="K132">
            <v>0.9</v>
          </cell>
          <cell r="L132">
            <v>0.9</v>
          </cell>
          <cell r="M132">
            <v>0.9</v>
          </cell>
          <cell r="N132">
            <v>0.9</v>
          </cell>
          <cell r="O132">
            <v>0.9</v>
          </cell>
          <cell r="P132">
            <v>0.9</v>
          </cell>
          <cell r="Q132">
            <v>0.9</v>
          </cell>
          <cell r="R132">
            <v>0.9</v>
          </cell>
          <cell r="S132"/>
          <cell r="T132"/>
          <cell r="U132"/>
          <cell r="V132"/>
          <cell r="W132"/>
          <cell r="X132"/>
          <cell r="Y132"/>
          <cell r="Z132"/>
          <cell r="AA132"/>
          <cell r="AB132"/>
          <cell r="AC132"/>
          <cell r="AD132"/>
          <cell r="AE132"/>
          <cell r="AF132"/>
          <cell r="AG132"/>
          <cell r="AH132"/>
          <cell r="AI132"/>
          <cell r="AJ132"/>
          <cell r="AK132"/>
          <cell r="AL132"/>
          <cell r="AM132"/>
          <cell r="AN132"/>
          <cell r="AO132"/>
          <cell r="AP132"/>
          <cell r="AQ132"/>
          <cell r="AR132"/>
          <cell r="AS132"/>
        </row>
        <row r="133">
          <cell r="B133" t="str">
            <v>Gross Profit</v>
          </cell>
          <cell r="C133"/>
          <cell r="D133">
            <v>0</v>
          </cell>
          <cell r="E133">
            <v>0</v>
          </cell>
          <cell r="F133">
            <v>0</v>
          </cell>
          <cell r="G133"/>
          <cell r="H133">
            <v>82.561781249242131</v>
          </cell>
          <cell r="I133">
            <v>772.43724888277802</v>
          </cell>
          <cell r="J133">
            <v>1959.2057400992301</v>
          </cell>
          <cell r="K133">
            <v>3390.9212033380877</v>
          </cell>
          <cell r="L133">
            <v>4751.7172700107112</v>
          </cell>
          <cell r="M133">
            <v>5861.3269835931615</v>
          </cell>
          <cell r="N133">
            <v>6486.0470731942714</v>
          </cell>
          <cell r="O133">
            <v>6910.2224571169072</v>
          </cell>
          <cell r="P133">
            <v>7280.523524994238</v>
          </cell>
          <cell r="Q133">
            <v>7671.8599835124651</v>
          </cell>
          <cell r="R133">
            <v>8012.0867589850377</v>
          </cell>
          <cell r="S133"/>
          <cell r="T133"/>
          <cell r="U133"/>
          <cell r="V133"/>
          <cell r="W133"/>
          <cell r="X133"/>
          <cell r="Y133"/>
          <cell r="Z133"/>
          <cell r="AA133"/>
          <cell r="AB133"/>
          <cell r="AC133"/>
          <cell r="AD133"/>
          <cell r="AE133"/>
          <cell r="AF133"/>
          <cell r="AG133"/>
          <cell r="AH133"/>
          <cell r="AI133"/>
          <cell r="AJ133"/>
          <cell r="AK133"/>
          <cell r="AL133"/>
          <cell r="AM133"/>
          <cell r="AN133"/>
          <cell r="AO133"/>
          <cell r="AP133"/>
          <cell r="AQ133"/>
          <cell r="AR133"/>
          <cell r="AS133"/>
        </row>
        <row r="134">
          <cell r="B134" t="str">
            <v>Other</v>
          </cell>
          <cell r="C134"/>
          <cell r="D134">
            <v>0</v>
          </cell>
          <cell r="E134">
            <v>0</v>
          </cell>
          <cell r="F134">
            <v>0</v>
          </cell>
          <cell r="G134"/>
          <cell r="H134">
            <v>0</v>
          </cell>
          <cell r="I134">
            <v>0</v>
          </cell>
          <cell r="J134">
            <v>0</v>
          </cell>
          <cell r="K134">
            <v>0</v>
          </cell>
          <cell r="L134">
            <v>0</v>
          </cell>
          <cell r="M134">
            <v>0</v>
          </cell>
          <cell r="N134">
            <v>0</v>
          </cell>
          <cell r="O134">
            <v>0</v>
          </cell>
          <cell r="P134">
            <v>0</v>
          </cell>
          <cell r="Q134">
            <v>0</v>
          </cell>
          <cell r="R134">
            <v>0</v>
          </cell>
          <cell r="S134"/>
          <cell r="T134"/>
          <cell r="U134"/>
          <cell r="V134"/>
          <cell r="W134"/>
          <cell r="X134"/>
          <cell r="Y134"/>
          <cell r="Z134"/>
          <cell r="AA134"/>
          <cell r="AB134"/>
          <cell r="AC134"/>
          <cell r="AD134"/>
          <cell r="AE134"/>
          <cell r="AF134"/>
          <cell r="AG134"/>
          <cell r="AH134"/>
          <cell r="AI134"/>
          <cell r="AJ134"/>
          <cell r="AK134"/>
          <cell r="AL134"/>
          <cell r="AM134"/>
          <cell r="AN134"/>
          <cell r="AO134"/>
          <cell r="AP134"/>
          <cell r="AQ134"/>
          <cell r="AR134"/>
          <cell r="AS134"/>
        </row>
        <row r="135">
          <cell r="B135" t="str">
            <v>Aducanumab Operating Profit</v>
          </cell>
          <cell r="C135"/>
          <cell r="D135">
            <v>0</v>
          </cell>
          <cell r="E135">
            <v>0</v>
          </cell>
          <cell r="F135">
            <v>0</v>
          </cell>
          <cell r="G135"/>
          <cell r="H135">
            <v>82.561781249242131</v>
          </cell>
          <cell r="I135">
            <v>772.43724888277802</v>
          </cell>
          <cell r="J135">
            <v>1959.2057400992301</v>
          </cell>
          <cell r="K135">
            <v>3390.9212033380877</v>
          </cell>
          <cell r="L135">
            <v>4751.7172700107112</v>
          </cell>
          <cell r="M135">
            <v>5861.3269835931615</v>
          </cell>
          <cell r="N135">
            <v>6486.0470731942714</v>
          </cell>
          <cell r="O135">
            <v>6910.2224571169072</v>
          </cell>
          <cell r="P135">
            <v>7280.523524994238</v>
          </cell>
          <cell r="Q135">
            <v>7671.8599835124651</v>
          </cell>
          <cell r="R135">
            <v>8012.0867589850377</v>
          </cell>
          <cell r="S135"/>
          <cell r="T135"/>
          <cell r="U135"/>
          <cell r="V135"/>
          <cell r="W135"/>
          <cell r="X135"/>
          <cell r="Y135"/>
          <cell r="Z135"/>
          <cell r="AA135"/>
          <cell r="AB135"/>
          <cell r="AC135"/>
          <cell r="AD135"/>
          <cell r="AE135"/>
          <cell r="AF135"/>
          <cell r="AG135"/>
          <cell r="AH135"/>
          <cell r="AI135"/>
          <cell r="AJ135"/>
          <cell r="AK135"/>
          <cell r="AL135"/>
          <cell r="AM135"/>
          <cell r="AN135"/>
          <cell r="AO135"/>
          <cell r="AP135"/>
          <cell r="AQ135"/>
          <cell r="AR135"/>
          <cell r="AS135"/>
        </row>
        <row r="136">
          <cell r="B136" t="str">
            <v>Growth</v>
          </cell>
          <cell r="C136"/>
          <cell r="G136"/>
          <cell r="H136"/>
          <cell r="I136">
            <v>8.3558694736842121</v>
          </cell>
          <cell r="J136">
            <v>1.5363946947573357</v>
          </cell>
          <cell r="K136">
            <v>0.73076320364718006</v>
          </cell>
          <cell r="L136">
            <v>0.40130571755339806</v>
          </cell>
          <cell r="M136">
            <v>0.23351762121569775</v>
          </cell>
          <cell r="N136">
            <v>0.10658338825829139</v>
          </cell>
          <cell r="O136">
            <v>6.5398135279603586E-2</v>
          </cell>
          <cell r="P136">
            <v>5.3587430820834614E-2</v>
          </cell>
          <cell r="Q136">
            <v>5.3751142644448358E-2</v>
          </cell>
          <cell r="R136">
            <v>4.4347365072322953E-2</v>
          </cell>
          <cell r="S136"/>
          <cell r="T136"/>
          <cell r="U136"/>
          <cell r="V136"/>
          <cell r="W136"/>
          <cell r="X136"/>
          <cell r="Y136"/>
          <cell r="Z136"/>
          <cell r="AA136"/>
          <cell r="AB136"/>
          <cell r="AC136"/>
          <cell r="AD136"/>
          <cell r="AE136"/>
          <cell r="AF136"/>
          <cell r="AG136"/>
          <cell r="AH136"/>
          <cell r="AI136"/>
          <cell r="AJ136"/>
          <cell r="AK136"/>
          <cell r="AL136"/>
          <cell r="AM136"/>
          <cell r="AN136"/>
          <cell r="AO136"/>
          <cell r="AP136"/>
          <cell r="AQ136"/>
          <cell r="AR136"/>
          <cell r="AS136"/>
        </row>
        <row r="137">
          <cell r="B137" t="str">
            <v>BIIB's portion of profits</v>
          </cell>
          <cell r="C137"/>
          <cell r="D137"/>
          <cell r="E137"/>
          <cell r="F137"/>
          <cell r="G137"/>
          <cell r="H137">
            <v>45.408979687083175</v>
          </cell>
          <cell r="I137">
            <v>424.84048688552792</v>
          </cell>
          <cell r="J137">
            <v>1077.5631570545765</v>
          </cell>
          <cell r="K137">
            <v>1865.0066618359483</v>
          </cell>
          <cell r="L137">
            <v>2613.4444985058913</v>
          </cell>
          <cell r="M137">
            <v>3223.7298409762388</v>
          </cell>
          <cell r="N137">
            <v>3567.3258902568496</v>
          </cell>
          <cell r="O137">
            <v>3800.6223514142994</v>
          </cell>
          <cell r="P137">
            <v>4004.2879387468311</v>
          </cell>
          <cell r="Q137">
            <v>4219.5229909318559</v>
          </cell>
          <cell r="R137">
            <v>4406.6477174417714</v>
          </cell>
          <cell r="S137"/>
          <cell r="T137"/>
          <cell r="U137"/>
          <cell r="V137"/>
          <cell r="W137"/>
          <cell r="X137"/>
          <cell r="Y137"/>
          <cell r="Z137"/>
          <cell r="AA137"/>
          <cell r="AB137"/>
          <cell r="AC137"/>
          <cell r="AD137"/>
          <cell r="AE137"/>
          <cell r="AF137"/>
          <cell r="AG137"/>
          <cell r="AH137"/>
          <cell r="AI137"/>
          <cell r="AJ137"/>
          <cell r="AK137"/>
          <cell r="AL137"/>
          <cell r="AM137"/>
          <cell r="AN137"/>
          <cell r="AO137"/>
          <cell r="AP137"/>
          <cell r="AQ137"/>
          <cell r="AR137"/>
          <cell r="AS137"/>
        </row>
        <row r="138">
          <cell r="B138" t="str">
            <v>Profit to Eisai</v>
          </cell>
          <cell r="C138"/>
          <cell r="D138"/>
          <cell r="E138"/>
          <cell r="F138"/>
          <cell r="G138"/>
          <cell r="H138">
            <v>37.152801562158956</v>
          </cell>
          <cell r="I138">
            <v>347.5967619972501</v>
          </cell>
          <cell r="J138">
            <v>881.64258304465352</v>
          </cell>
          <cell r="K138">
            <v>1525.9145415021394</v>
          </cell>
          <cell r="L138">
            <v>2138.27277150482</v>
          </cell>
          <cell r="M138">
            <v>2637.5971426169226</v>
          </cell>
          <cell r="N138">
            <v>2918.7211829374219</v>
          </cell>
          <cell r="O138">
            <v>3109.6001057026078</v>
          </cell>
          <cell r="P138">
            <v>3276.2355862474069</v>
          </cell>
          <cell r="Q138">
            <v>3452.3369925806091</v>
          </cell>
          <cell r="R138">
            <v>3605.4390415432663</v>
          </cell>
          <cell r="S138"/>
          <cell r="T138"/>
          <cell r="U138"/>
          <cell r="V138"/>
          <cell r="W138"/>
          <cell r="X138"/>
          <cell r="Y138"/>
          <cell r="Z138"/>
          <cell r="AA138"/>
          <cell r="AB138"/>
          <cell r="AC138"/>
          <cell r="AD138"/>
          <cell r="AE138"/>
          <cell r="AF138"/>
          <cell r="AG138"/>
          <cell r="AH138"/>
          <cell r="AI138"/>
          <cell r="AJ138"/>
          <cell r="AK138"/>
          <cell r="AL138"/>
          <cell r="AM138"/>
          <cell r="AN138"/>
          <cell r="AO138"/>
          <cell r="AP138"/>
          <cell r="AQ138"/>
          <cell r="AR138"/>
          <cell r="AS138"/>
        </row>
        <row r="139">
          <cell r="B139" t="str">
            <v>profit share(% to BIIB)</v>
          </cell>
          <cell r="C139"/>
          <cell r="D139"/>
          <cell r="E139"/>
          <cell r="F139"/>
          <cell r="G139"/>
          <cell r="H139">
            <v>0.55000000000000004</v>
          </cell>
          <cell r="I139">
            <v>0.55000000000000004</v>
          </cell>
          <cell r="J139">
            <v>0.55000000000000004</v>
          </cell>
          <cell r="K139">
            <v>0.55000000000000004</v>
          </cell>
          <cell r="L139">
            <v>0.55000000000000004</v>
          </cell>
          <cell r="M139">
            <v>0.55000000000000004</v>
          </cell>
          <cell r="N139">
            <v>0.55000000000000004</v>
          </cell>
          <cell r="O139">
            <v>0.55000000000000004</v>
          </cell>
          <cell r="P139">
            <v>0.55000000000000004</v>
          </cell>
          <cell r="Q139">
            <v>0.55000000000000004</v>
          </cell>
          <cell r="R139">
            <v>0.55000000000000004</v>
          </cell>
          <cell r="S139"/>
          <cell r="T139"/>
          <cell r="U139"/>
          <cell r="V139"/>
          <cell r="W139"/>
          <cell r="X139"/>
          <cell r="Y139"/>
          <cell r="Z139"/>
          <cell r="AA139"/>
          <cell r="AB139"/>
          <cell r="AC139"/>
          <cell r="AD139"/>
          <cell r="AE139"/>
          <cell r="AF139"/>
          <cell r="AG139"/>
          <cell r="AH139"/>
          <cell r="AI139"/>
          <cell r="AJ139"/>
          <cell r="AK139"/>
          <cell r="AL139"/>
          <cell r="AM139"/>
          <cell r="AN139"/>
          <cell r="AO139"/>
          <cell r="AP139"/>
          <cell r="AQ139"/>
          <cell r="AR139"/>
          <cell r="AS139"/>
        </row>
        <row r="140">
          <cell r="B140"/>
          <cell r="C140"/>
          <cell r="O140"/>
          <cell r="R140">
            <v>0</v>
          </cell>
          <cell r="T140"/>
          <cell r="Y140"/>
          <cell r="AD140"/>
        </row>
        <row r="141">
          <cell r="B141" t="str">
            <v>Aducanumab P&amp;L Europe</v>
          </cell>
          <cell r="C141">
            <v>2015</v>
          </cell>
          <cell r="D141">
            <v>2016</v>
          </cell>
          <cell r="E141" t="str">
            <v>2017E</v>
          </cell>
          <cell r="F141" t="str">
            <v>2018E</v>
          </cell>
          <cell r="G141" t="str">
            <v>2019E</v>
          </cell>
          <cell r="H141" t="str">
            <v>2020E</v>
          </cell>
          <cell r="I141" t="str">
            <v>2021E</v>
          </cell>
          <cell r="J141" t="str">
            <v>2022E</v>
          </cell>
          <cell r="K141" t="str">
            <v>2023E</v>
          </cell>
          <cell r="L141" t="str">
            <v>2024E</v>
          </cell>
          <cell r="M141" t="str">
            <v>2025E</v>
          </cell>
          <cell r="N141" t="str">
            <v>2026E</v>
          </cell>
          <cell r="O141" t="str">
            <v>2027E</v>
          </cell>
          <cell r="P141" t="str">
            <v>2028E</v>
          </cell>
          <cell r="Q141" t="str">
            <v>2029E</v>
          </cell>
          <cell r="R141" t="str">
            <v>2030E</v>
          </cell>
          <cell r="Z141"/>
          <cell r="AE141"/>
        </row>
        <row r="142">
          <cell r="B142" t="str">
            <v>Aducanumab EU Sales</v>
          </cell>
          <cell r="C142"/>
          <cell r="D142"/>
          <cell r="E142"/>
          <cell r="F142"/>
          <cell r="G142"/>
          <cell r="H142">
            <v>23.208855349523088</v>
          </cell>
          <cell r="I142">
            <v>392.13681998554205</v>
          </cell>
          <cell r="J142">
            <v>1331.8231507488799</v>
          </cell>
          <cell r="K142">
            <v>2856.0342609180016</v>
          </cell>
          <cell r="L142">
            <v>4431.4696792738441</v>
          </cell>
          <cell r="M142">
            <v>5641.5295082349185</v>
          </cell>
          <cell r="N142">
            <v>6594.9137399719511</v>
          </cell>
          <cell r="O142">
            <v>7230.07200377765</v>
          </cell>
          <cell r="P142">
            <v>7316.9278237770077</v>
          </cell>
          <cell r="Q142">
            <v>7284.3315265082028</v>
          </cell>
          <cell r="R142">
            <v>7252.860479937176</v>
          </cell>
        </row>
        <row r="143">
          <cell r="B143" t="str">
            <v>Growth</v>
          </cell>
          <cell r="C143"/>
          <cell r="D143"/>
          <cell r="E143"/>
          <cell r="F143"/>
          <cell r="G143"/>
          <cell r="H143"/>
          <cell r="I143">
            <v>15.895999999999997</v>
          </cell>
          <cell r="J143">
            <v>2.3963226171875007</v>
          </cell>
          <cell r="K143">
            <v>1.1444545841631171</v>
          </cell>
          <cell r="L143">
            <v>0.55161642838607183</v>
          </cell>
          <cell r="M143">
            <v>0.27306061341693733</v>
          </cell>
          <cell r="N143">
            <v>0.168993928037668</v>
          </cell>
          <cell r="O143">
            <v>9.6310321688665601E-2</v>
          </cell>
          <cell r="P143">
            <v>1.2013133472803084E-2</v>
          </cell>
          <cell r="Q143">
            <v>-4.454915786223923E-3</v>
          </cell>
          <cell r="R143">
            <v>-4.3203753778231491E-3</v>
          </cell>
        </row>
        <row r="144">
          <cell r="B144" t="str">
            <v>Cost of Sales</v>
          </cell>
          <cell r="C144"/>
          <cell r="D144"/>
          <cell r="E144"/>
          <cell r="F144"/>
          <cell r="G144"/>
          <cell r="H144">
            <v>2.320885534952307</v>
          </cell>
          <cell r="I144">
            <v>39.213681998554193</v>
          </cell>
          <cell r="J144">
            <v>133.18231507488804</v>
          </cell>
          <cell r="K144">
            <v>285.60342609179997</v>
          </cell>
          <cell r="L144">
            <v>443.14696792738414</v>
          </cell>
          <cell r="M144">
            <v>564.15295082349166</v>
          </cell>
          <cell r="N144">
            <v>659.4913739971953</v>
          </cell>
          <cell r="O144">
            <v>723.007200377765</v>
          </cell>
          <cell r="P144">
            <v>731.6927823777005</v>
          </cell>
          <cell r="Q144">
            <v>728.43315265082038</v>
          </cell>
          <cell r="R144">
            <v>725.28604799371715</v>
          </cell>
        </row>
        <row r="145">
          <cell r="B145" t="str">
            <v>Gross Margin</v>
          </cell>
          <cell r="C145"/>
          <cell r="D145"/>
          <cell r="E145"/>
          <cell r="F145"/>
          <cell r="G145"/>
          <cell r="H145">
            <v>0.9</v>
          </cell>
          <cell r="I145">
            <v>0.9</v>
          </cell>
          <cell r="J145">
            <v>0.9</v>
          </cell>
          <cell r="K145">
            <v>0.9</v>
          </cell>
          <cell r="L145">
            <v>0.9</v>
          </cell>
          <cell r="M145">
            <v>0.9</v>
          </cell>
          <cell r="N145">
            <v>0.9</v>
          </cell>
          <cell r="O145">
            <v>0.9</v>
          </cell>
          <cell r="P145">
            <v>0.9</v>
          </cell>
          <cell r="Q145">
            <v>0.9</v>
          </cell>
          <cell r="R145">
            <v>0.9</v>
          </cell>
        </row>
        <row r="146">
          <cell r="B146" t="str">
            <v>Gross Profit</v>
          </cell>
          <cell r="C146"/>
          <cell r="D146"/>
          <cell r="E146"/>
          <cell r="F146"/>
          <cell r="G146"/>
          <cell r="H146">
            <v>20.887969814570781</v>
          </cell>
          <cell r="I146">
            <v>352.92313798698785</v>
          </cell>
          <cell r="J146">
            <v>1198.6408356739919</v>
          </cell>
          <cell r="K146">
            <v>2570.4308348262016</v>
          </cell>
          <cell r="L146">
            <v>3988.32271134646</v>
          </cell>
          <cell r="M146">
            <v>5077.3765574114268</v>
          </cell>
          <cell r="N146">
            <v>5935.4223659747558</v>
          </cell>
          <cell r="O146">
            <v>6507.064803399885</v>
          </cell>
          <cell r="P146">
            <v>6585.2350413993072</v>
          </cell>
          <cell r="Q146">
            <v>6555.8983738573825</v>
          </cell>
          <cell r="R146">
            <v>6527.5744319434589</v>
          </cell>
        </row>
        <row r="147">
          <cell r="B147" t="str">
            <v>Other</v>
          </cell>
          <cell r="C147"/>
          <cell r="D147"/>
          <cell r="E147"/>
          <cell r="F147"/>
          <cell r="G147"/>
          <cell r="H147">
            <v>0</v>
          </cell>
          <cell r="I147">
            <v>0</v>
          </cell>
          <cell r="J147">
            <v>0</v>
          </cell>
          <cell r="K147">
            <v>0</v>
          </cell>
          <cell r="L147">
            <v>0</v>
          </cell>
          <cell r="M147">
            <v>0</v>
          </cell>
          <cell r="N147">
            <v>0</v>
          </cell>
          <cell r="O147">
            <v>0</v>
          </cell>
          <cell r="P147">
            <v>0</v>
          </cell>
          <cell r="Q147">
            <v>0</v>
          </cell>
          <cell r="R147">
            <v>0</v>
          </cell>
        </row>
        <row r="148">
          <cell r="B148" t="str">
            <v>Aducanumab Operating Profit</v>
          </cell>
          <cell r="C148"/>
          <cell r="D148"/>
          <cell r="E148"/>
          <cell r="F148"/>
          <cell r="G148"/>
          <cell r="H148">
            <v>20.887969814570781</v>
          </cell>
          <cell r="I148">
            <v>352.92313798698785</v>
          </cell>
          <cell r="J148">
            <v>1198.6408356739919</v>
          </cell>
          <cell r="K148">
            <v>2570.4308348262016</v>
          </cell>
          <cell r="L148">
            <v>3988.32271134646</v>
          </cell>
          <cell r="M148">
            <v>5077.3765574114268</v>
          </cell>
          <cell r="N148">
            <v>5935.4223659747558</v>
          </cell>
          <cell r="O148">
            <v>6507.064803399885</v>
          </cell>
          <cell r="P148">
            <v>6585.2350413993072</v>
          </cell>
          <cell r="Q148">
            <v>6555.8983738573825</v>
          </cell>
          <cell r="R148">
            <v>6527.5744319434589</v>
          </cell>
        </row>
        <row r="149">
          <cell r="B149" t="str">
            <v>Growth</v>
          </cell>
          <cell r="C149"/>
          <cell r="D149"/>
          <cell r="E149"/>
          <cell r="F149"/>
          <cell r="G149"/>
          <cell r="H149"/>
          <cell r="I149">
            <v>15.895999999999997</v>
          </cell>
          <cell r="J149">
            <v>2.3963226171875003</v>
          </cell>
          <cell r="K149">
            <v>1.1444545841631171</v>
          </cell>
          <cell r="L149">
            <v>0.55161642838607183</v>
          </cell>
          <cell r="M149">
            <v>0.27306061341693733</v>
          </cell>
          <cell r="N149">
            <v>0.168993928037668</v>
          </cell>
          <cell r="O149">
            <v>9.6310321688665601E-2</v>
          </cell>
          <cell r="P149">
            <v>1.2013133472803084E-2</v>
          </cell>
          <cell r="Q149">
            <v>-4.454915786223923E-3</v>
          </cell>
          <cell r="R149">
            <v>-4.320375377823038E-3</v>
          </cell>
        </row>
        <row r="150">
          <cell r="B150" t="str">
            <v>BIIB's portion of profits</v>
          </cell>
          <cell r="C150"/>
          <cell r="D150"/>
          <cell r="E150"/>
          <cell r="F150"/>
          <cell r="G150"/>
          <cell r="H150">
            <v>14.308259322980986</v>
          </cell>
          <cell r="I150">
            <v>241.7523495210867</v>
          </cell>
          <cell r="J150">
            <v>821.06897243668448</v>
          </cell>
          <cell r="K150">
            <v>1760.7451218559481</v>
          </cell>
          <cell r="L150">
            <v>2732.0010572723254</v>
          </cell>
          <cell r="M150">
            <v>3478.0029418268277</v>
          </cell>
          <cell r="N150">
            <v>4065.7643206927082</v>
          </cell>
          <cell r="O150">
            <v>4457.3393903289216</v>
          </cell>
          <cell r="P150">
            <v>4510.8860033585261</v>
          </cell>
          <cell r="Q150">
            <v>4490.790386092307</v>
          </cell>
          <cell r="R150">
            <v>4471.3884858812698</v>
          </cell>
        </row>
        <row r="151">
          <cell r="B151" t="str">
            <v>Profit to Eisai</v>
          </cell>
          <cell r="C151"/>
          <cell r="D151"/>
          <cell r="E151"/>
          <cell r="F151"/>
          <cell r="G151"/>
          <cell r="H151">
            <v>6.579710491589795</v>
          </cell>
          <cell r="I151">
            <v>111.17078846590115</v>
          </cell>
          <cell r="J151">
            <v>377.57186323730741</v>
          </cell>
          <cell r="K151">
            <v>809.68571297025346</v>
          </cell>
          <cell r="L151">
            <v>1256.3216540741346</v>
          </cell>
          <cell r="M151">
            <v>1599.3736155845991</v>
          </cell>
          <cell r="N151">
            <v>1869.6580452820476</v>
          </cell>
          <cell r="O151">
            <v>2049.7254130709634</v>
          </cell>
          <cell r="P151">
            <v>2074.3490380407811</v>
          </cell>
          <cell r="Q151">
            <v>2065.1079877650754</v>
          </cell>
          <cell r="R151">
            <v>2056.185946062189</v>
          </cell>
          <cell r="S151"/>
          <cell r="T151"/>
          <cell r="U151"/>
          <cell r="V151"/>
          <cell r="W151"/>
          <cell r="X151"/>
          <cell r="Y151"/>
          <cell r="Z151"/>
          <cell r="AA151"/>
          <cell r="AB151"/>
          <cell r="AC151"/>
          <cell r="AD151"/>
          <cell r="AE151"/>
          <cell r="AF151"/>
          <cell r="AG151"/>
          <cell r="AH151"/>
          <cell r="AI151"/>
          <cell r="AJ151"/>
          <cell r="AK151"/>
          <cell r="AL151"/>
          <cell r="AM151"/>
          <cell r="AN151"/>
          <cell r="AO151"/>
          <cell r="AP151"/>
          <cell r="AQ151"/>
          <cell r="AR151"/>
          <cell r="AS151"/>
        </row>
        <row r="152">
          <cell r="B152" t="str">
            <v>profit share(% to BIIB)</v>
          </cell>
          <cell r="C152"/>
          <cell r="D152"/>
          <cell r="E152"/>
          <cell r="F152"/>
          <cell r="G152"/>
          <cell r="H152">
            <v>0.68500000000000005</v>
          </cell>
          <cell r="I152">
            <v>0.68500000000000005</v>
          </cell>
          <cell r="J152">
            <v>0.68500000000000005</v>
          </cell>
          <cell r="K152">
            <v>0.68500000000000005</v>
          </cell>
          <cell r="L152">
            <v>0.68500000000000005</v>
          </cell>
          <cell r="M152">
            <v>0.68500000000000005</v>
          </cell>
          <cell r="N152">
            <v>0.68500000000000005</v>
          </cell>
          <cell r="O152">
            <v>0.68500000000000005</v>
          </cell>
          <cell r="P152">
            <v>0.68500000000000005</v>
          </cell>
          <cell r="Q152">
            <v>0.68500000000000005</v>
          </cell>
          <cell r="R152">
            <v>0.68500000000000005</v>
          </cell>
        </row>
        <row r="154">
          <cell r="B154" t="str">
            <v>Aducanumab P&amp;L Japan</v>
          </cell>
          <cell r="C154">
            <v>2015</v>
          </cell>
          <cell r="D154">
            <v>2016</v>
          </cell>
          <cell r="E154" t="str">
            <v>2017E</v>
          </cell>
          <cell r="F154" t="str">
            <v>2018E</v>
          </cell>
          <cell r="G154" t="str">
            <v>2019E</v>
          </cell>
          <cell r="H154" t="str">
            <v>2020E</v>
          </cell>
          <cell r="I154" t="str">
            <v>2021E</v>
          </cell>
          <cell r="J154" t="str">
            <v>2022E</v>
          </cell>
          <cell r="K154" t="str">
            <v>2023E</v>
          </cell>
          <cell r="L154" t="str">
            <v>2024E</v>
          </cell>
          <cell r="M154" t="str">
            <v>2025E</v>
          </cell>
          <cell r="N154" t="str">
            <v>2026E</v>
          </cell>
          <cell r="O154" t="str">
            <v>2027E</v>
          </cell>
          <cell r="P154" t="str">
            <v>2028E</v>
          </cell>
          <cell r="Q154" t="str">
            <v>2029E</v>
          </cell>
          <cell r="R154" t="str">
            <v>2030E</v>
          </cell>
        </row>
        <row r="155">
          <cell r="B155" t="str">
            <v>Aducanumab JP Sales</v>
          </cell>
          <cell r="C155"/>
          <cell r="D155"/>
          <cell r="E155"/>
          <cell r="F155"/>
          <cell r="G155"/>
          <cell r="H155">
            <v>5.2173406734777696</v>
          </cell>
          <cell r="I155">
            <v>79.027059181167786</v>
          </cell>
          <cell r="J155">
            <v>248.89437914054116</v>
          </cell>
          <cell r="K155">
            <v>510.95376984114472</v>
          </cell>
          <cell r="L155">
            <v>801.85009569445367</v>
          </cell>
          <cell r="M155">
            <v>1060.1577725977859</v>
          </cell>
          <cell r="N155">
            <v>1311.3781881515222</v>
          </cell>
          <cell r="O155">
            <v>1487.2567038570735</v>
          </cell>
          <cell r="P155">
            <v>1536.9071084195386</v>
          </cell>
          <cell r="Q155">
            <v>1554.2753800514188</v>
          </cell>
          <cell r="R155">
            <v>1545.3766699551322</v>
          </cell>
        </row>
        <row r="156">
          <cell r="B156" t="str">
            <v>Growth</v>
          </cell>
          <cell r="C156"/>
          <cell r="D156"/>
          <cell r="E156"/>
          <cell r="F156"/>
          <cell r="G156"/>
          <cell r="H156"/>
          <cell r="I156">
            <v>14.147000000000002</v>
          </cell>
          <cell r="J156">
            <v>2.1494829963235289</v>
          </cell>
          <cell r="K156">
            <v>1.0528939689418562</v>
          </cell>
          <cell r="L156">
            <v>0.56932024582918417</v>
          </cell>
          <cell r="M156">
            <v>0.32213960974790568</v>
          </cell>
          <cell r="N156">
            <v>0.2369651216518005</v>
          </cell>
          <cell r="O156">
            <v>0.13411731054751197</v>
          </cell>
          <cell r="P156">
            <v>3.3383883517688062E-2</v>
          </cell>
          <cell r="Q156">
            <v>1.1300794652280954E-2</v>
          </cell>
          <cell r="R156">
            <v>-5.7253111067050444E-3</v>
          </cell>
        </row>
        <row r="157">
          <cell r="B157" t="str">
            <v>Cost of Sales</v>
          </cell>
          <cell r="C157"/>
          <cell r="D157"/>
          <cell r="E157"/>
          <cell r="F157"/>
          <cell r="G157"/>
          <cell r="H157">
            <v>0.52173406734777661</v>
          </cell>
          <cell r="I157">
            <v>7.90270591811678</v>
          </cell>
          <cell r="J157">
            <v>24.889437914054099</v>
          </cell>
          <cell r="K157">
            <v>51.095376984114466</v>
          </cell>
          <cell r="L157">
            <v>80.185009569445356</v>
          </cell>
          <cell r="M157">
            <v>106.01577725977859</v>
          </cell>
          <cell r="N157">
            <v>131.13781881515229</v>
          </cell>
          <cell r="O157">
            <v>148.72567038570742</v>
          </cell>
          <cell r="P157">
            <v>153.69071084195389</v>
          </cell>
          <cell r="Q157">
            <v>155.42753800514174</v>
          </cell>
          <cell r="R157">
            <v>154.53766699551329</v>
          </cell>
        </row>
        <row r="158">
          <cell r="B158" t="str">
            <v>Gross Margin</v>
          </cell>
          <cell r="C158"/>
          <cell r="D158"/>
          <cell r="E158"/>
          <cell r="F158"/>
          <cell r="G158"/>
          <cell r="H158">
            <v>0.9</v>
          </cell>
          <cell r="I158">
            <v>0.9</v>
          </cell>
          <cell r="J158">
            <v>0.9</v>
          </cell>
          <cell r="K158">
            <v>0.9</v>
          </cell>
          <cell r="L158">
            <v>0.9</v>
          </cell>
          <cell r="M158">
            <v>0.9</v>
          </cell>
          <cell r="N158">
            <v>0.9</v>
          </cell>
          <cell r="O158">
            <v>0.9</v>
          </cell>
          <cell r="P158">
            <v>0.9</v>
          </cell>
          <cell r="Q158">
            <v>0.9</v>
          </cell>
          <cell r="R158">
            <v>0.9</v>
          </cell>
        </row>
        <row r="159">
          <cell r="B159" t="str">
            <v>Gross Profit</v>
          </cell>
          <cell r="C159"/>
          <cell r="D159"/>
          <cell r="E159"/>
          <cell r="F159"/>
          <cell r="G159"/>
          <cell r="H159">
            <v>4.695606606129993</v>
          </cell>
          <cell r="I159">
            <v>71.124353263051006</v>
          </cell>
          <cell r="J159">
            <v>224.00494122648706</v>
          </cell>
          <cell r="K159">
            <v>459.85839285703025</v>
          </cell>
          <cell r="L159">
            <v>721.66508612500832</v>
          </cell>
          <cell r="M159">
            <v>954.14199533800729</v>
          </cell>
          <cell r="N159">
            <v>1180.2403693363699</v>
          </cell>
          <cell r="O159">
            <v>1338.5310334713661</v>
          </cell>
          <cell r="P159">
            <v>1383.2163975775848</v>
          </cell>
          <cell r="Q159">
            <v>1398.847842046277</v>
          </cell>
          <cell r="R159">
            <v>1390.8390029596189</v>
          </cell>
        </row>
        <row r="160">
          <cell r="B160" t="str">
            <v>Other</v>
          </cell>
          <cell r="C160"/>
          <cell r="D160"/>
          <cell r="E160"/>
          <cell r="F160"/>
          <cell r="G160"/>
          <cell r="H160">
            <v>0</v>
          </cell>
          <cell r="I160">
            <v>0</v>
          </cell>
          <cell r="J160">
            <v>0</v>
          </cell>
          <cell r="K160">
            <v>0</v>
          </cell>
          <cell r="L160">
            <v>0</v>
          </cell>
          <cell r="M160">
            <v>0</v>
          </cell>
          <cell r="N160">
            <v>0</v>
          </cell>
          <cell r="O160">
            <v>0</v>
          </cell>
          <cell r="P160">
            <v>0</v>
          </cell>
          <cell r="Q160">
            <v>0</v>
          </cell>
          <cell r="R160">
            <v>0</v>
          </cell>
        </row>
        <row r="161">
          <cell r="B161" t="str">
            <v>Aducanumab Operating Profit</v>
          </cell>
          <cell r="C161"/>
          <cell r="D161"/>
          <cell r="E161"/>
          <cell r="F161"/>
          <cell r="G161"/>
          <cell r="H161">
            <v>4.695606606129993</v>
          </cell>
          <cell r="I161">
            <v>71.124353263051006</v>
          </cell>
          <cell r="J161">
            <v>224.00494122648706</v>
          </cell>
          <cell r="K161">
            <v>459.85839285703025</v>
          </cell>
          <cell r="L161">
            <v>721.66508612500832</v>
          </cell>
          <cell r="M161">
            <v>954.14199533800729</v>
          </cell>
          <cell r="N161">
            <v>1180.2403693363699</v>
          </cell>
          <cell r="O161">
            <v>1338.5310334713661</v>
          </cell>
          <cell r="P161">
            <v>1383.2163975775848</v>
          </cell>
          <cell r="Q161">
            <v>1398.847842046277</v>
          </cell>
          <cell r="R161">
            <v>1390.8390029596189</v>
          </cell>
        </row>
        <row r="162">
          <cell r="B162" t="str">
            <v>Growth</v>
          </cell>
          <cell r="C162"/>
          <cell r="D162"/>
          <cell r="E162"/>
          <cell r="F162"/>
          <cell r="G162"/>
          <cell r="H162"/>
          <cell r="I162">
            <v>14.147</v>
          </cell>
          <cell r="J162">
            <v>2.1494829963235293</v>
          </cell>
          <cell r="K162">
            <v>1.0528939689418562</v>
          </cell>
          <cell r="L162">
            <v>0.56932024582918417</v>
          </cell>
          <cell r="M162">
            <v>0.32213960974790568</v>
          </cell>
          <cell r="N162">
            <v>0.2369651216518005</v>
          </cell>
          <cell r="O162">
            <v>0.13411731054751197</v>
          </cell>
          <cell r="P162">
            <v>3.3383883517688062E-2</v>
          </cell>
          <cell r="Q162">
            <v>1.1300794652281176E-2</v>
          </cell>
          <cell r="R162">
            <v>-5.7253111067051554E-3</v>
          </cell>
        </row>
        <row r="163">
          <cell r="B163" t="str">
            <v>BIIB's portion of profits</v>
          </cell>
          <cell r="C163"/>
          <cell r="D163"/>
          <cell r="E163"/>
          <cell r="F163"/>
          <cell r="G163"/>
          <cell r="H163">
            <v>0.93912132122599867</v>
          </cell>
          <cell r="I163">
            <v>14.224870652610202</v>
          </cell>
          <cell r="J163">
            <v>44.800988245297418</v>
          </cell>
          <cell r="K163">
            <v>91.971678571406059</v>
          </cell>
          <cell r="L163">
            <v>144.33301722500167</v>
          </cell>
          <cell r="M163">
            <v>190.82839906760148</v>
          </cell>
          <cell r="N163">
            <v>236.04807386727398</v>
          </cell>
          <cell r="O163">
            <v>267.70620669427325</v>
          </cell>
          <cell r="P163">
            <v>276.64327951551695</v>
          </cell>
          <cell r="Q163">
            <v>279.76956840925544</v>
          </cell>
          <cell r="R163">
            <v>278.16780059192382</v>
          </cell>
        </row>
        <row r="164">
          <cell r="B164" t="str">
            <v>Profit to Eisai</v>
          </cell>
          <cell r="C164"/>
          <cell r="D164"/>
          <cell r="E164"/>
          <cell r="F164"/>
          <cell r="G164"/>
          <cell r="H164">
            <v>3.7564852849039942</v>
          </cell>
          <cell r="I164">
            <v>56.899482610440806</v>
          </cell>
          <cell r="J164">
            <v>179.20395298118964</v>
          </cell>
          <cell r="K164">
            <v>367.88671428562418</v>
          </cell>
          <cell r="L164">
            <v>577.33206890000667</v>
          </cell>
          <cell r="M164">
            <v>763.31359627040581</v>
          </cell>
          <cell r="N164">
            <v>944.19229546909594</v>
          </cell>
          <cell r="O164">
            <v>1070.8248267770928</v>
          </cell>
          <cell r="P164">
            <v>1106.5731180620678</v>
          </cell>
          <cell r="Q164">
            <v>1119.0782736370215</v>
          </cell>
          <cell r="R164">
            <v>1112.6712023676951</v>
          </cell>
          <cell r="S164"/>
          <cell r="T164"/>
          <cell r="U164"/>
          <cell r="V164"/>
          <cell r="W164"/>
          <cell r="X164"/>
        </row>
        <row r="165">
          <cell r="B165" t="str">
            <v>profit share(% to BIIB)</v>
          </cell>
          <cell r="C165"/>
          <cell r="D165"/>
          <cell r="E165"/>
          <cell r="F165"/>
          <cell r="G165"/>
          <cell r="H165">
            <v>0.2</v>
          </cell>
          <cell r="I165">
            <v>0.2</v>
          </cell>
          <cell r="J165">
            <v>0.2</v>
          </cell>
          <cell r="K165">
            <v>0.2</v>
          </cell>
          <cell r="L165">
            <v>0.2</v>
          </cell>
          <cell r="M165">
            <v>0.2</v>
          </cell>
          <cell r="N165">
            <v>0.2</v>
          </cell>
          <cell r="O165">
            <v>0.2</v>
          </cell>
          <cell r="P165">
            <v>0.2</v>
          </cell>
          <cell r="Q165">
            <v>0.2</v>
          </cell>
          <cell r="R165">
            <v>0.2</v>
          </cell>
        </row>
        <row r="167">
          <cell r="B167" t="str">
            <v>Aducanumab P&amp;L ROW</v>
          </cell>
          <cell r="C167">
            <v>2015</v>
          </cell>
          <cell r="D167">
            <v>2016</v>
          </cell>
          <cell r="E167" t="str">
            <v>2017E</v>
          </cell>
          <cell r="F167" t="str">
            <v>2018E</v>
          </cell>
          <cell r="G167" t="str">
            <v>2019E</v>
          </cell>
          <cell r="H167" t="str">
            <v>2020E</v>
          </cell>
          <cell r="I167" t="str">
            <v>2021E</v>
          </cell>
          <cell r="J167" t="str">
            <v>2022E</v>
          </cell>
          <cell r="K167" t="str">
            <v>2023E</v>
          </cell>
          <cell r="L167" t="str">
            <v>2024E</v>
          </cell>
          <cell r="M167" t="str">
            <v>2025E</v>
          </cell>
          <cell r="N167" t="str">
            <v>2026E</v>
          </cell>
          <cell r="O167" t="str">
            <v>2027E</v>
          </cell>
          <cell r="P167" t="str">
            <v>2028E</v>
          </cell>
          <cell r="Q167" t="str">
            <v>2029E</v>
          </cell>
          <cell r="R167" t="str">
            <v>2030E</v>
          </cell>
        </row>
        <row r="168">
          <cell r="B168" t="str">
            <v>Aducanumab ROW Sales</v>
          </cell>
          <cell r="C168"/>
          <cell r="D168"/>
          <cell r="E168"/>
          <cell r="F168"/>
          <cell r="G168"/>
          <cell r="H168">
            <v>0</v>
          </cell>
          <cell r="I168">
            <v>17.484025482717708</v>
          </cell>
          <cell r="J168">
            <v>177.32432935840347</v>
          </cell>
          <cell r="K168">
            <v>467.62691074947548</v>
          </cell>
          <cell r="L168">
            <v>864.93694669578895</v>
          </cell>
          <cell r="M168">
            <v>1410.1485630403724</v>
          </cell>
          <cell r="N168">
            <v>1938.5484629111388</v>
          </cell>
          <cell r="O168">
            <v>2292.601846205218</v>
          </cell>
          <cell r="P168">
            <v>2529.9487505031466</v>
          </cell>
          <cell r="Q168">
            <v>2718.6134265994765</v>
          </cell>
          <cell r="R168">
            <v>2723.8228671843067</v>
          </cell>
        </row>
        <row r="169">
          <cell r="B169" t="str">
            <v>Growth</v>
          </cell>
          <cell r="C169"/>
          <cell r="D169"/>
          <cell r="E169"/>
          <cell r="F169"/>
          <cell r="G169"/>
          <cell r="H169"/>
          <cell r="I169"/>
          <cell r="J169">
            <v>9.1420768079800503</v>
          </cell>
          <cell r="K169">
            <v>1.6371277559117097</v>
          </cell>
          <cell r="L169">
            <v>0.84963039297617904</v>
          </cell>
          <cell r="M169">
            <v>0.63034839525284192</v>
          </cell>
          <cell r="N169">
            <v>0.37471222091061218</v>
          </cell>
          <cell r="O169">
            <v>0.18263839675299809</v>
          </cell>
          <cell r="P169">
            <v>0.10352731098546064</v>
          </cell>
          <cell r="Q169">
            <v>7.4572528814589312E-2</v>
          </cell>
          <cell r="R169">
            <v>1.9162123359870442E-3</v>
          </cell>
        </row>
        <row r="170">
          <cell r="B170" t="str">
            <v>Cost of Sales</v>
          </cell>
          <cell r="C170"/>
          <cell r="D170"/>
          <cell r="E170"/>
          <cell r="F170"/>
          <cell r="G170"/>
          <cell r="H170">
            <v>0</v>
          </cell>
          <cell r="I170">
            <v>1.7484025482717698</v>
          </cell>
          <cell r="J170">
            <v>17.732432935840336</v>
          </cell>
          <cell r="K170">
            <v>46.762691074947554</v>
          </cell>
          <cell r="L170">
            <v>86.493694669578872</v>
          </cell>
          <cell r="M170">
            <v>141.01485630403727</v>
          </cell>
          <cell r="N170">
            <v>193.85484629111374</v>
          </cell>
          <cell r="O170">
            <v>229.26018462052161</v>
          </cell>
          <cell r="P170">
            <v>252.99487505031448</v>
          </cell>
          <cell r="Q170">
            <v>271.8613426599477</v>
          </cell>
          <cell r="R170">
            <v>272.38228671843081</v>
          </cell>
        </row>
        <row r="171">
          <cell r="B171" t="str">
            <v>Gross Margin</v>
          </cell>
          <cell r="C171"/>
          <cell r="D171"/>
          <cell r="E171"/>
          <cell r="F171"/>
          <cell r="G171"/>
          <cell r="H171">
            <v>0.9</v>
          </cell>
          <cell r="I171">
            <v>0.9</v>
          </cell>
          <cell r="J171">
            <v>0.9</v>
          </cell>
          <cell r="K171">
            <v>0.9</v>
          </cell>
          <cell r="L171">
            <v>0.9</v>
          </cell>
          <cell r="M171">
            <v>0.9</v>
          </cell>
          <cell r="N171">
            <v>0.9</v>
          </cell>
          <cell r="O171">
            <v>0.9</v>
          </cell>
          <cell r="P171">
            <v>0.9</v>
          </cell>
          <cell r="Q171">
            <v>0.9</v>
          </cell>
          <cell r="R171">
            <v>0.9</v>
          </cell>
        </row>
        <row r="172">
          <cell r="B172" t="str">
            <v>Gross Profit</v>
          </cell>
          <cell r="C172"/>
          <cell r="D172"/>
          <cell r="E172"/>
          <cell r="F172"/>
          <cell r="G172"/>
          <cell r="H172">
            <v>0</v>
          </cell>
          <cell r="I172">
            <v>15.735622934445939</v>
          </cell>
          <cell r="J172">
            <v>159.59189642256314</v>
          </cell>
          <cell r="K172">
            <v>420.86421967452793</v>
          </cell>
          <cell r="L172">
            <v>778.44325202621008</v>
          </cell>
          <cell r="M172">
            <v>1269.1337067363352</v>
          </cell>
          <cell r="N172">
            <v>1744.6936166200251</v>
          </cell>
          <cell r="O172">
            <v>2063.3416615846963</v>
          </cell>
          <cell r="P172">
            <v>2276.9538754528321</v>
          </cell>
          <cell r="Q172">
            <v>2446.7520839395288</v>
          </cell>
          <cell r="R172">
            <v>2451.4405804658759</v>
          </cell>
        </row>
        <row r="173">
          <cell r="B173" t="str">
            <v>Other</v>
          </cell>
          <cell r="C173"/>
          <cell r="D173"/>
          <cell r="E173"/>
          <cell r="F173"/>
          <cell r="G173"/>
          <cell r="H173">
            <v>0</v>
          </cell>
          <cell r="I173">
            <v>0</v>
          </cell>
          <cell r="J173">
            <v>0</v>
          </cell>
          <cell r="K173">
            <v>0</v>
          </cell>
          <cell r="L173">
            <v>0</v>
          </cell>
          <cell r="M173">
            <v>0</v>
          </cell>
          <cell r="N173">
            <v>0</v>
          </cell>
          <cell r="O173">
            <v>0</v>
          </cell>
          <cell r="P173">
            <v>0</v>
          </cell>
          <cell r="Q173">
            <v>0</v>
          </cell>
          <cell r="R173">
            <v>0</v>
          </cell>
        </row>
        <row r="174">
          <cell r="B174" t="str">
            <v>Aducanumab Operating Profit</v>
          </cell>
          <cell r="C174"/>
          <cell r="D174"/>
          <cell r="E174"/>
          <cell r="F174"/>
          <cell r="G174"/>
          <cell r="H174">
            <v>0</v>
          </cell>
          <cell r="I174">
            <v>15.735622934445939</v>
          </cell>
          <cell r="J174">
            <v>159.59189642256314</v>
          </cell>
          <cell r="K174">
            <v>420.86421967452793</v>
          </cell>
          <cell r="L174">
            <v>778.44325202621008</v>
          </cell>
          <cell r="M174">
            <v>1269.1337067363352</v>
          </cell>
          <cell r="N174">
            <v>1744.6936166200251</v>
          </cell>
          <cell r="O174">
            <v>2063.3416615846963</v>
          </cell>
          <cell r="P174">
            <v>2276.9538754528321</v>
          </cell>
          <cell r="Q174">
            <v>2446.7520839395288</v>
          </cell>
          <cell r="R174">
            <v>2451.4405804658759</v>
          </cell>
        </row>
        <row r="175">
          <cell r="B175" t="str">
            <v>Growth</v>
          </cell>
          <cell r="C175"/>
          <cell r="D175"/>
          <cell r="E175"/>
          <cell r="F175"/>
          <cell r="G175"/>
          <cell r="H175"/>
          <cell r="I175"/>
          <cell r="J175">
            <v>9.1420768079800503</v>
          </cell>
          <cell r="K175">
            <v>1.6371277559117097</v>
          </cell>
          <cell r="L175">
            <v>0.84963039297617904</v>
          </cell>
          <cell r="M175">
            <v>0.63034839525284192</v>
          </cell>
          <cell r="N175">
            <v>0.3747122209106124</v>
          </cell>
          <cell r="O175">
            <v>0.18263839675299809</v>
          </cell>
          <cell r="P175">
            <v>0.10352731098546064</v>
          </cell>
          <cell r="Q175">
            <v>7.457252881458909E-2</v>
          </cell>
          <cell r="R175">
            <v>1.9162123359870442E-3</v>
          </cell>
        </row>
        <row r="176">
          <cell r="B176" t="str">
            <v>BIIB's portion of profits</v>
          </cell>
          <cell r="C176"/>
          <cell r="D176"/>
          <cell r="E176"/>
          <cell r="F176"/>
          <cell r="G176"/>
          <cell r="H176">
            <v>0</v>
          </cell>
          <cell r="I176">
            <v>7.8678114672229693</v>
          </cell>
          <cell r="J176">
            <v>79.795948211281569</v>
          </cell>
          <cell r="K176">
            <v>210.43210983726397</v>
          </cell>
          <cell r="L176">
            <v>389.22162601310504</v>
          </cell>
          <cell r="M176">
            <v>634.56685336816759</v>
          </cell>
          <cell r="N176">
            <v>872.34680831001253</v>
          </cell>
          <cell r="O176">
            <v>1031.6708307923482</v>
          </cell>
          <cell r="P176">
            <v>1138.4769377264161</v>
          </cell>
          <cell r="Q176">
            <v>1223.3760419697644</v>
          </cell>
          <cell r="R176">
            <v>1225.7202902329379</v>
          </cell>
        </row>
        <row r="177">
          <cell r="B177" t="str">
            <v>Profit to Eisai</v>
          </cell>
          <cell r="C177"/>
          <cell r="D177"/>
          <cell r="E177"/>
          <cell r="F177"/>
          <cell r="G177"/>
          <cell r="H177">
            <v>0</v>
          </cell>
          <cell r="I177">
            <v>7.8678114672229693</v>
          </cell>
          <cell r="J177">
            <v>79.795948211281569</v>
          </cell>
          <cell r="K177">
            <v>210.43210983726397</v>
          </cell>
          <cell r="L177">
            <v>389.22162601310504</v>
          </cell>
          <cell r="M177">
            <v>634.56685336816759</v>
          </cell>
          <cell r="N177">
            <v>872.34680831001253</v>
          </cell>
          <cell r="O177">
            <v>1031.6708307923482</v>
          </cell>
          <cell r="P177">
            <v>1138.4769377264161</v>
          </cell>
          <cell r="Q177">
            <v>1223.3760419697644</v>
          </cell>
          <cell r="R177">
            <v>1225.7202902329379</v>
          </cell>
          <cell r="S177"/>
          <cell r="T177"/>
          <cell r="U177"/>
          <cell r="V177"/>
          <cell r="W177"/>
          <cell r="X177"/>
        </row>
        <row r="178">
          <cell r="B178" t="str">
            <v>profit share(% to BIIB)</v>
          </cell>
          <cell r="C178"/>
          <cell r="D178"/>
          <cell r="E178"/>
          <cell r="F178"/>
          <cell r="G178"/>
          <cell r="H178">
            <v>0.5</v>
          </cell>
          <cell r="I178">
            <v>0.5</v>
          </cell>
          <cell r="J178">
            <v>0.5</v>
          </cell>
          <cell r="K178">
            <v>0.5</v>
          </cell>
          <cell r="L178">
            <v>0.5</v>
          </cell>
          <cell r="M178">
            <v>0.5</v>
          </cell>
          <cell r="N178">
            <v>0.5</v>
          </cell>
          <cell r="O178">
            <v>0.5</v>
          </cell>
          <cell r="P178">
            <v>0.5</v>
          </cell>
          <cell r="Q178">
            <v>0.5</v>
          </cell>
          <cell r="R178">
            <v>0.5</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ModelProperties"/>
      <sheetName val="__FDSCACHE__"/>
      <sheetName val="Cover"/>
      <sheetName val="BlueMatrix - Healthcare"/>
      <sheetName val="Temp-GRWorkspace-Info"/>
      <sheetName val="IS"/>
      <sheetName val="BS"/>
      <sheetName val="CF"/>
      <sheetName val="DCF"/>
      <sheetName val="Guidance"/>
      <sheetName val="Deal capacity"/>
      <sheetName val="CF Product Summary"/>
      <sheetName val="CF Patient Summary"/>
      <sheetName val="CF US"/>
      <sheetName val="CF RoW"/>
      <sheetName val="CF UK"/>
      <sheetName val="CF France"/>
      <sheetName val="CF Germany"/>
      <sheetName val="CTX-001"/>
      <sheetName val="Figures"/>
      <sheetName val="Share Counter"/>
      <sheetName val="BSCF"/>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
          <cell r="D1"/>
          <cell r="E1"/>
        </row>
        <row r="2">
          <cell r="B2"/>
          <cell r="C2"/>
          <cell r="D2">
            <v>44228</v>
          </cell>
          <cell r="E2">
            <v>44406</v>
          </cell>
          <cell r="F2"/>
        </row>
        <row r="3">
          <cell r="B3"/>
          <cell r="C3"/>
          <cell r="D3" t="str">
            <v>Prior 2021 Guidance</v>
          </cell>
          <cell r="E3" t="str">
            <v>New 2021 Guidance</v>
          </cell>
          <cell r="F3" t="str">
            <v>BMO 2021 Estimates</v>
          </cell>
          <cell r="G3" t="str">
            <v>Consensus</v>
          </cell>
        </row>
        <row r="4">
          <cell r="B4"/>
          <cell r="C4"/>
          <cell r="D4"/>
          <cell r="E4"/>
          <cell r="F4"/>
          <cell r="G4"/>
        </row>
        <row r="5">
          <cell r="B5"/>
          <cell r="C5" t="str">
            <v>Total CF Revenues</v>
          </cell>
          <cell r="D5" t="str">
            <v>$6.7 - $6.9 B</v>
          </cell>
          <cell r="E5" t="str">
            <v>$7.2 - $7.4 B</v>
          </cell>
          <cell r="F5">
            <v>7.3331358589408362</v>
          </cell>
          <cell r="G5">
            <v>7.32</v>
          </cell>
          <cell r="I5"/>
        </row>
        <row r="6">
          <cell r="B6"/>
          <cell r="C6" t="str">
            <v>R&amp;D and SG&amp;A, non-GAAP</v>
          </cell>
          <cell r="D6" t="str">
            <v>$2.25 - $2.3 B</v>
          </cell>
          <cell r="E6" t="str">
            <v>Unchanged</v>
          </cell>
          <cell r="F6">
            <v>2.2590684445537779</v>
          </cell>
          <cell r="G6">
            <v>2.2799999999999998</v>
          </cell>
          <cell r="I6"/>
        </row>
        <row r="7">
          <cell r="B7"/>
          <cell r="C7" t="str">
            <v>R&amp;D and SG&amp;A, GAAP</v>
          </cell>
          <cell r="D7" t="str">
            <v>$2.9 - $3.05 B</v>
          </cell>
          <cell r="E7" t="str">
            <v>Unchanged</v>
          </cell>
          <cell r="F7">
            <v>2.9703854779086658</v>
          </cell>
          <cell r="G7" t="str">
            <v>$3.64 B</v>
          </cell>
        </row>
        <row r="8">
          <cell r="B8"/>
          <cell r="C8" t="str">
            <v>Effective Tax Rate, non-GAAP</v>
          </cell>
          <cell r="D8" t="str">
            <v>21% - 22%</v>
          </cell>
          <cell r="E8" t="str">
            <v>Unchanged</v>
          </cell>
          <cell r="F8">
            <v>0.21</v>
          </cell>
          <cell r="G8">
            <v>0.20899999999999999</v>
          </cell>
        </row>
        <row r="9">
          <cell r="C9"/>
          <cell r="D9"/>
          <cell r="E9"/>
          <cell r="F9"/>
        </row>
        <row r="10">
          <cell r="C10"/>
          <cell r="D10"/>
          <cell r="E10"/>
          <cell r="F10"/>
        </row>
        <row r="11">
          <cell r="C11" t="str">
            <v>Source: Company data, BMO estimates</v>
          </cell>
        </row>
        <row r="16">
          <cell r="J16"/>
        </row>
        <row r="17">
          <cell r="C17"/>
          <cell r="D17" t="str">
            <v>Guidance</v>
          </cell>
          <cell r="E17" t="str">
            <v>BMO</v>
          </cell>
          <cell r="F17" t="str">
            <v>Consensus</v>
          </cell>
          <cell r="G17" t="str">
            <v>BMO vs. Cons: Δ</v>
          </cell>
          <cell r="H17"/>
          <cell r="I17"/>
        </row>
        <row r="18">
          <cell r="C18"/>
          <cell r="D18"/>
          <cell r="E18"/>
          <cell r="F18"/>
          <cell r="G18"/>
          <cell r="H18"/>
          <cell r="I18"/>
        </row>
        <row r="19">
          <cell r="C19" t="str">
            <v>Total CF Revenues</v>
          </cell>
          <cell r="D19" t="str">
            <v>$7.20 - $7.40 B</v>
          </cell>
          <cell r="E19">
            <v>7.3331358589408362</v>
          </cell>
          <cell r="F19" t="str">
            <v>$7.32 B</v>
          </cell>
          <cell r="G19" t="str">
            <v>$34M</v>
          </cell>
          <cell r="H19">
            <v>1.366120218579292E-3</v>
          </cell>
          <cell r="I19"/>
        </row>
        <row r="20">
          <cell r="C20" t="str">
            <v>R&amp;D and SG&amp;A, non-GAAP</v>
          </cell>
          <cell r="D20" t="str">
            <v>$2.25 - $2.30 B</v>
          </cell>
          <cell r="E20">
            <v>2.2590684445537779</v>
          </cell>
          <cell r="F20" t="str">
            <v>$2.28 B</v>
          </cell>
          <cell r="G20" t="str">
            <v>$20M</v>
          </cell>
          <cell r="H20">
            <v>-8.9999999999999993E-3</v>
          </cell>
          <cell r="I20"/>
        </row>
        <row r="21">
          <cell r="C21" t="str">
            <v>Effective Tax Rate, non-GAAP</v>
          </cell>
          <cell r="D21" t="str">
            <v>21.0% - 22.0%</v>
          </cell>
          <cell r="E21">
            <v>0.21</v>
          </cell>
          <cell r="F21">
            <v>0.20896600000000001</v>
          </cell>
          <cell r="G21" t="str">
            <v>+10 bps</v>
          </cell>
          <cell r="H21">
            <v>4.784688995215447E-3</v>
          </cell>
          <cell r="I21"/>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ModelProperties"/>
      <sheetName val="__FDSCACHE__"/>
      <sheetName val="BlueMatrix - HealthCare"/>
      <sheetName val="VA cons"/>
      <sheetName val="Earnings Snapshot"/>
      <sheetName val="Cover"/>
      <sheetName val="Temp-GRWorkspace-Info"/>
      <sheetName val="Model"/>
      <sheetName val="DCF"/>
      <sheetName val="Milestones"/>
      <sheetName val="Guidance"/>
      <sheetName val="CF US"/>
      <sheetName val="CF Intl"/>
      <sheetName val="CTX001"/>
      <sheetName val="Pipeline"/>
      <sheetName val="DCF 0 TV"/>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Pipeline-2"/>
      <sheetName val="__FDSCACHE__"/>
      <sheetName val="Milestones"/>
      <sheetName val="Mapping-Final"/>
      <sheetName val="One-Pager_CBST"/>
      <sheetName val="CBST Earnings Model"/>
      <sheetName val="Cubicin Model-Final"/>
      <sheetName val="Cubicin Summary"/>
      <sheetName val="Earnings Summary"/>
      <sheetName val="Post 4Q08 Consensus"/>
      <sheetName val="Post 3Q08 Consensus"/>
      <sheetName val="Comp Sheet Summary"/>
      <sheetName val="CBST-DCF"/>
      <sheetName val="NPV-publish"/>
      <sheetName val="MRSA - IMS"/>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ow r="1">
          <cell r="B1" t="str">
            <v>`</v>
          </cell>
        </row>
        <row r="2">
          <cell r="B2" t="str">
            <v>Cubist Earnings Model</v>
          </cell>
          <cell r="AG2" t="str">
            <v>($ in thousands)</v>
          </cell>
          <cell r="AL2" t="str">
            <v>($ in thousands)</v>
          </cell>
          <cell r="AO2" t="str">
            <v>($ in thousands)</v>
          </cell>
        </row>
        <row r="3">
          <cell r="AR3" t="str">
            <v>'09 -'12 CAGR</v>
          </cell>
        </row>
        <row r="4">
          <cell r="C4" t="str">
            <v>2002A</v>
          </cell>
          <cell r="D4" t="str">
            <v>Mar 1Q03</v>
          </cell>
          <cell r="E4" t="str">
            <v>Jun 2Q03</v>
          </cell>
          <cell r="F4" t="str">
            <v>Sep 3Q03</v>
          </cell>
          <cell r="G4" t="str">
            <v>Dec 4Q03</v>
          </cell>
          <cell r="H4" t="str">
            <v>2003A</v>
          </cell>
          <cell r="I4" t="str">
            <v>Mar 1Q04</v>
          </cell>
          <cell r="J4" t="str">
            <v>Jun 2Q04</v>
          </cell>
          <cell r="K4" t="str">
            <v>Sep 3Q04</v>
          </cell>
          <cell r="L4" t="str">
            <v>Dec 4Q04</v>
          </cell>
          <cell r="M4" t="str">
            <v>2004A</v>
          </cell>
          <cell r="N4" t="str">
            <v>Mar 1Q05</v>
          </cell>
          <cell r="O4" t="str">
            <v>Jun 2Q05</v>
          </cell>
          <cell r="P4" t="str">
            <v>Sep 3Q05</v>
          </cell>
          <cell r="Q4" t="str">
            <v>Dec 4Q05</v>
          </cell>
          <cell r="R4" t="str">
            <v>2005A</v>
          </cell>
          <cell r="S4" t="str">
            <v>Mar 1Q06</v>
          </cell>
          <cell r="T4" t="str">
            <v>Jun 2Q06</v>
          </cell>
          <cell r="U4" t="str">
            <v>Sep 3Q06</v>
          </cell>
          <cell r="V4" t="str">
            <v>Dec 4Q06</v>
          </cell>
          <cell r="W4" t="str">
            <v>2006A</v>
          </cell>
          <cell r="X4" t="str">
            <v>Mar 1Q07</v>
          </cell>
          <cell r="Y4" t="str">
            <v>Jun 2Q07</v>
          </cell>
          <cell r="Z4" t="str">
            <v>Sep 3Q07</v>
          </cell>
          <cell r="AA4" t="str">
            <v>Dec 4Q07</v>
          </cell>
          <cell r="AB4" t="str">
            <v>2007A</v>
          </cell>
          <cell r="AC4" t="str">
            <v>Mar 1Q08</v>
          </cell>
          <cell r="AD4" t="str">
            <v>Jun 2Q08</v>
          </cell>
          <cell r="AE4" t="str">
            <v>Sep 3Q08</v>
          </cell>
          <cell r="AF4" t="str">
            <v>Dec 4Q08</v>
          </cell>
          <cell r="AG4" t="str">
            <v>2008A</v>
          </cell>
          <cell r="AH4" t="str">
            <v>Mar 1Q09E</v>
          </cell>
          <cell r="AI4" t="str">
            <v>Jun 2Q09E</v>
          </cell>
          <cell r="AJ4" t="str">
            <v>Sep 3Q09E</v>
          </cell>
          <cell r="AK4" t="str">
            <v>Dec 4Q09E</v>
          </cell>
          <cell r="AL4" t="str">
            <v>2009E</v>
          </cell>
          <cell r="AM4" t="str">
            <v>2010E</v>
          </cell>
          <cell r="AN4" t="str">
            <v>2011E</v>
          </cell>
          <cell r="AO4" t="str">
            <v>2012E</v>
          </cell>
          <cell r="AP4" t="str">
            <v>2013E</v>
          </cell>
        </row>
        <row r="5">
          <cell r="B5" t="str">
            <v>Product Sales, Net</v>
          </cell>
        </row>
        <row r="6">
          <cell r="B6" t="str">
            <v>Cubicin - US</v>
          </cell>
          <cell r="C6">
            <v>0</v>
          </cell>
          <cell r="D6">
            <v>0</v>
          </cell>
          <cell r="E6">
            <v>0</v>
          </cell>
          <cell r="F6">
            <v>0</v>
          </cell>
          <cell r="G6">
            <v>1673</v>
          </cell>
          <cell r="H6">
            <v>1673</v>
          </cell>
          <cell r="I6">
            <v>6281</v>
          </cell>
          <cell r="J6">
            <v>13257</v>
          </cell>
          <cell r="K6">
            <v>17988</v>
          </cell>
          <cell r="L6">
            <v>21033</v>
          </cell>
          <cell r="M6">
            <v>58559</v>
          </cell>
          <cell r="N6">
            <v>20889</v>
          </cell>
          <cell r="O6">
            <v>25642</v>
          </cell>
          <cell r="P6">
            <v>30337</v>
          </cell>
          <cell r="Q6">
            <v>36646</v>
          </cell>
          <cell r="R6">
            <v>113514</v>
          </cell>
          <cell r="S6">
            <v>37341</v>
          </cell>
          <cell r="T6">
            <v>45648</v>
          </cell>
          <cell r="U6">
            <v>50274</v>
          </cell>
          <cell r="V6">
            <v>56200</v>
          </cell>
          <cell r="W6">
            <v>189463</v>
          </cell>
          <cell r="X6">
            <v>57525</v>
          </cell>
          <cell r="Y6">
            <v>68294</v>
          </cell>
          <cell r="Z6">
            <v>75365</v>
          </cell>
          <cell r="AA6">
            <v>83875</v>
          </cell>
          <cell r="AB6">
            <v>285059</v>
          </cell>
          <cell r="AC6">
            <v>86058</v>
          </cell>
          <cell r="AD6">
            <v>99366</v>
          </cell>
          <cell r="AE6">
            <v>109199</v>
          </cell>
          <cell r="AF6">
            <v>120058</v>
          </cell>
          <cell r="AG6">
            <v>414681</v>
          </cell>
          <cell r="AH6">
            <v>122347.40265222912</v>
          </cell>
          <cell r="AI6">
            <v>131580.24164192704</v>
          </cell>
          <cell r="AJ6">
            <v>138314.12117472384</v>
          </cell>
          <cell r="AK6">
            <v>148410.62223261257</v>
          </cell>
          <cell r="AL6">
            <v>540652.38770149252</v>
          </cell>
          <cell r="AM6">
            <v>637941.99218206224</v>
          </cell>
          <cell r="AN6">
            <v>729788.506205015</v>
          </cell>
          <cell r="AO6">
            <v>811500.59555568243</v>
          </cell>
          <cell r="AP6">
            <v>650385.12881204754</v>
          </cell>
        </row>
        <row r="7">
          <cell r="B7" t="str">
            <v>Total Product Revenues</v>
          </cell>
          <cell r="C7">
            <v>0</v>
          </cell>
          <cell r="D7">
            <v>0</v>
          </cell>
          <cell r="E7">
            <v>0</v>
          </cell>
          <cell r="F7">
            <v>0</v>
          </cell>
          <cell r="G7">
            <v>1673</v>
          </cell>
          <cell r="H7">
            <v>1673</v>
          </cell>
          <cell r="I7">
            <v>6281</v>
          </cell>
          <cell r="J7">
            <v>13257</v>
          </cell>
          <cell r="K7">
            <v>17988</v>
          </cell>
          <cell r="L7">
            <v>21033</v>
          </cell>
          <cell r="M7">
            <v>58559</v>
          </cell>
          <cell r="N7">
            <v>20889</v>
          </cell>
          <cell r="O7">
            <v>25642</v>
          </cell>
          <cell r="P7">
            <v>30337</v>
          </cell>
          <cell r="Q7">
            <v>36646</v>
          </cell>
          <cell r="R7">
            <v>113514</v>
          </cell>
          <cell r="S7">
            <v>37341</v>
          </cell>
          <cell r="T7">
            <v>45648</v>
          </cell>
          <cell r="U7">
            <v>50274</v>
          </cell>
          <cell r="V7">
            <v>56200</v>
          </cell>
          <cell r="W7">
            <v>189463</v>
          </cell>
          <cell r="X7">
            <v>57525</v>
          </cell>
          <cell r="Y7">
            <v>68294</v>
          </cell>
          <cell r="Z7">
            <v>75365</v>
          </cell>
          <cell r="AA7">
            <v>83875</v>
          </cell>
          <cell r="AB7">
            <v>285059</v>
          </cell>
          <cell r="AC7">
            <v>86058</v>
          </cell>
          <cell r="AD7">
            <v>99366</v>
          </cell>
          <cell r="AE7">
            <v>109199</v>
          </cell>
          <cell r="AF7">
            <v>120058</v>
          </cell>
          <cell r="AG7">
            <v>414681</v>
          </cell>
          <cell r="AH7">
            <v>122347.40265222912</v>
          </cell>
          <cell r="AI7">
            <v>131580.24164192704</v>
          </cell>
          <cell r="AJ7">
            <v>138314.12117472384</v>
          </cell>
          <cell r="AK7">
            <v>148410.62223261257</v>
          </cell>
          <cell r="AL7">
            <v>540652.38770149252</v>
          </cell>
          <cell r="AM7">
            <v>637941.99218206224</v>
          </cell>
          <cell r="AN7">
            <v>729788.506205015</v>
          </cell>
          <cell r="AO7">
            <v>811500.59555568243</v>
          </cell>
          <cell r="AP7">
            <v>650385.12881204754</v>
          </cell>
          <cell r="AR7">
            <v>0.14341092322666094</v>
          </cell>
        </row>
        <row r="8">
          <cell r="B8" t="str">
            <v>Cubicin - Royalties on ex-US</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600</v>
          </cell>
          <cell r="T8">
            <v>33</v>
          </cell>
          <cell r="U8">
            <v>44</v>
          </cell>
          <cell r="V8">
            <v>180</v>
          </cell>
          <cell r="W8">
            <v>857</v>
          </cell>
          <cell r="X8">
            <v>1910</v>
          </cell>
          <cell r="Y8">
            <v>1231</v>
          </cell>
          <cell r="Z8">
            <v>961</v>
          </cell>
          <cell r="AA8">
            <v>1245</v>
          </cell>
          <cell r="AB8">
            <v>5347</v>
          </cell>
          <cell r="AC8">
            <v>1804</v>
          </cell>
          <cell r="AD8">
            <v>2003</v>
          </cell>
          <cell r="AE8">
            <v>1426</v>
          </cell>
          <cell r="AF8">
            <v>2167</v>
          </cell>
          <cell r="AG8">
            <v>7400</v>
          </cell>
          <cell r="AH8">
            <v>2650</v>
          </cell>
          <cell r="AI8">
            <v>3000</v>
          </cell>
          <cell r="AJ8">
            <v>2275</v>
          </cell>
          <cell r="AK8">
            <v>3750</v>
          </cell>
          <cell r="AL8">
            <v>11675</v>
          </cell>
          <cell r="AM8">
            <v>16500</v>
          </cell>
          <cell r="AN8">
            <v>20000</v>
          </cell>
          <cell r="AO8">
            <v>22750</v>
          </cell>
          <cell r="AP8">
            <v>17000</v>
          </cell>
          <cell r="AR8">
            <v>0.24626124186621179</v>
          </cell>
        </row>
        <row r="9">
          <cell r="B9" t="str">
            <v>Service Revenues (Merrem)</v>
          </cell>
          <cell r="W9">
            <v>0</v>
          </cell>
          <cell r="X9">
            <v>0</v>
          </cell>
          <cell r="Y9">
            <v>0</v>
          </cell>
          <cell r="Z9">
            <v>0</v>
          </cell>
          <cell r="AA9">
            <v>0</v>
          </cell>
          <cell r="AB9">
            <v>0</v>
          </cell>
          <cell r="AC9">
            <v>0</v>
          </cell>
          <cell r="AD9">
            <v>0</v>
          </cell>
          <cell r="AE9">
            <v>1418</v>
          </cell>
          <cell r="AF9">
            <v>8033</v>
          </cell>
          <cell r="AG9">
            <v>9451</v>
          </cell>
          <cell r="AH9">
            <v>6000</v>
          </cell>
          <cell r="AI9">
            <v>1500</v>
          </cell>
          <cell r="AJ9">
            <v>1500</v>
          </cell>
          <cell r="AK9">
            <v>15500</v>
          </cell>
          <cell r="AL9">
            <v>24500</v>
          </cell>
          <cell r="AM9">
            <v>23250</v>
          </cell>
          <cell r="AN9">
            <v>16750</v>
          </cell>
          <cell r="AO9">
            <v>11500</v>
          </cell>
          <cell r="AP9">
            <v>7500</v>
          </cell>
        </row>
        <row r="10">
          <cell r="B10" t="str">
            <v>License Fees &amp; Collaborative Agreements</v>
          </cell>
          <cell r="C10">
            <v>11486</v>
          </cell>
          <cell r="D10">
            <v>357</v>
          </cell>
          <cell r="E10">
            <v>0</v>
          </cell>
          <cell r="F10">
            <v>0</v>
          </cell>
          <cell r="G10">
            <v>1687</v>
          </cell>
          <cell r="H10">
            <v>2044</v>
          </cell>
          <cell r="I10">
            <v>2190</v>
          </cell>
          <cell r="J10">
            <v>1478</v>
          </cell>
          <cell r="K10">
            <v>1437</v>
          </cell>
          <cell r="L10">
            <v>4407</v>
          </cell>
          <cell r="M10">
            <v>9512</v>
          </cell>
          <cell r="N10">
            <v>1793</v>
          </cell>
          <cell r="O10">
            <v>2613</v>
          </cell>
          <cell r="P10">
            <v>1505</v>
          </cell>
          <cell r="Q10">
            <v>220</v>
          </cell>
          <cell r="R10">
            <v>6131</v>
          </cell>
          <cell r="S10">
            <v>114</v>
          </cell>
          <cell r="T10">
            <v>113</v>
          </cell>
          <cell r="U10">
            <v>101</v>
          </cell>
          <cell r="V10">
            <v>100</v>
          </cell>
          <cell r="W10">
            <v>428</v>
          </cell>
          <cell r="X10">
            <v>44</v>
          </cell>
          <cell r="Y10">
            <v>239</v>
          </cell>
          <cell r="Z10">
            <v>470</v>
          </cell>
          <cell r="AA10">
            <v>461</v>
          </cell>
          <cell r="AB10">
            <v>1214</v>
          </cell>
          <cell r="AC10">
            <v>423</v>
          </cell>
          <cell r="AD10">
            <v>397</v>
          </cell>
          <cell r="AE10">
            <v>392</v>
          </cell>
          <cell r="AF10">
            <v>897</v>
          </cell>
          <cell r="AG10">
            <v>2109</v>
          </cell>
          <cell r="AH10">
            <v>500</v>
          </cell>
          <cell r="AI10">
            <v>500</v>
          </cell>
          <cell r="AJ10">
            <v>500</v>
          </cell>
          <cell r="AK10">
            <v>500</v>
          </cell>
          <cell r="AL10">
            <v>2000</v>
          </cell>
          <cell r="AM10">
            <v>2000</v>
          </cell>
          <cell r="AN10">
            <v>2000</v>
          </cell>
          <cell r="AO10">
            <v>2000</v>
          </cell>
          <cell r="AP10">
            <v>2000</v>
          </cell>
        </row>
        <row r="11">
          <cell r="B11" t="str">
            <v>Milestone Payments</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2000</v>
          </cell>
          <cell r="T11">
            <v>2000</v>
          </cell>
          <cell r="U11">
            <v>0</v>
          </cell>
          <cell r="V11">
            <v>0</v>
          </cell>
          <cell r="W11">
            <v>4000</v>
          </cell>
          <cell r="X11">
            <v>0</v>
          </cell>
          <cell r="Y11">
            <v>0</v>
          </cell>
          <cell r="Z11">
            <v>3000</v>
          </cell>
          <cell r="AA11">
            <v>0</v>
          </cell>
          <cell r="AB11">
            <v>3000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Collaborative &amp; Other Revenue</v>
          </cell>
          <cell r="C12">
            <v>11486</v>
          </cell>
          <cell r="D12">
            <v>357</v>
          </cell>
          <cell r="E12">
            <v>0</v>
          </cell>
          <cell r="F12">
            <v>0</v>
          </cell>
          <cell r="G12">
            <v>1687</v>
          </cell>
          <cell r="H12">
            <v>2044</v>
          </cell>
          <cell r="I12">
            <v>2190</v>
          </cell>
          <cell r="J12">
            <v>1478</v>
          </cell>
          <cell r="K12">
            <v>1437</v>
          </cell>
          <cell r="L12">
            <v>4407</v>
          </cell>
          <cell r="M12">
            <v>9512</v>
          </cell>
          <cell r="N12">
            <v>1793</v>
          </cell>
          <cell r="O12">
            <v>2613</v>
          </cell>
          <cell r="P12">
            <v>1505</v>
          </cell>
          <cell r="Q12">
            <v>220</v>
          </cell>
          <cell r="R12">
            <v>6131</v>
          </cell>
          <cell r="S12">
            <v>2114</v>
          </cell>
          <cell r="T12">
            <v>2113</v>
          </cell>
          <cell r="U12">
            <v>101</v>
          </cell>
          <cell r="V12">
            <v>100</v>
          </cell>
          <cell r="W12">
            <v>4428</v>
          </cell>
          <cell r="X12">
            <v>44</v>
          </cell>
          <cell r="Y12">
            <v>239</v>
          </cell>
          <cell r="Z12">
            <v>3470</v>
          </cell>
          <cell r="AA12">
            <v>461</v>
          </cell>
          <cell r="AB12">
            <v>4214</v>
          </cell>
          <cell r="AC12">
            <v>423</v>
          </cell>
          <cell r="AD12">
            <v>397</v>
          </cell>
          <cell r="AE12">
            <v>1810</v>
          </cell>
          <cell r="AF12">
            <v>8930</v>
          </cell>
          <cell r="AG12">
            <v>11560</v>
          </cell>
          <cell r="AH12">
            <v>6500</v>
          </cell>
          <cell r="AI12">
            <v>2000</v>
          </cell>
          <cell r="AJ12">
            <v>2000</v>
          </cell>
          <cell r="AK12">
            <v>16000</v>
          </cell>
          <cell r="AL12">
            <v>26500</v>
          </cell>
          <cell r="AM12">
            <v>25250</v>
          </cell>
          <cell r="AN12">
            <v>18750</v>
          </cell>
          <cell r="AO12">
            <v>13500</v>
          </cell>
          <cell r="AP12">
            <v>9500</v>
          </cell>
        </row>
        <row r="13">
          <cell r="B13" t="str">
            <v>Total Revenues</v>
          </cell>
          <cell r="C13">
            <v>11486</v>
          </cell>
          <cell r="D13">
            <v>357</v>
          </cell>
          <cell r="E13">
            <v>0</v>
          </cell>
          <cell r="F13">
            <v>0</v>
          </cell>
          <cell r="G13">
            <v>3360</v>
          </cell>
          <cell r="H13">
            <v>3717</v>
          </cell>
          <cell r="I13">
            <v>8471</v>
          </cell>
          <cell r="J13">
            <v>14735</v>
          </cell>
          <cell r="K13">
            <v>19425</v>
          </cell>
          <cell r="L13">
            <v>25440</v>
          </cell>
          <cell r="M13">
            <v>68071</v>
          </cell>
          <cell r="N13">
            <v>22682</v>
          </cell>
          <cell r="O13">
            <v>28255</v>
          </cell>
          <cell r="P13">
            <v>31842</v>
          </cell>
          <cell r="Q13">
            <v>36866</v>
          </cell>
          <cell r="R13">
            <v>119645</v>
          </cell>
          <cell r="S13">
            <v>40055</v>
          </cell>
          <cell r="T13">
            <v>47794</v>
          </cell>
          <cell r="U13">
            <v>50419</v>
          </cell>
          <cell r="V13">
            <v>56480</v>
          </cell>
          <cell r="W13">
            <v>194748</v>
          </cell>
          <cell r="X13">
            <v>59479</v>
          </cell>
          <cell r="Y13">
            <v>69764</v>
          </cell>
          <cell r="Z13">
            <v>79796</v>
          </cell>
          <cell r="AA13">
            <v>85581</v>
          </cell>
          <cell r="AB13">
            <v>294620</v>
          </cell>
          <cell r="AC13">
            <v>88285</v>
          </cell>
          <cell r="AD13">
            <v>101766</v>
          </cell>
          <cell r="AE13">
            <v>112435</v>
          </cell>
          <cell r="AF13">
            <v>131155</v>
          </cell>
          <cell r="AG13">
            <v>433641</v>
          </cell>
          <cell r="AH13">
            <v>131497.40265222912</v>
          </cell>
          <cell r="AI13">
            <v>136580.24164192704</v>
          </cell>
          <cell r="AJ13">
            <v>142589.12117472384</v>
          </cell>
          <cell r="AK13">
            <v>168160.62223261257</v>
          </cell>
          <cell r="AL13">
            <v>578827.38770149252</v>
          </cell>
          <cell r="AM13">
            <v>679691.99218206224</v>
          </cell>
          <cell r="AN13">
            <v>768538.506205015</v>
          </cell>
          <cell r="AO13">
            <v>847750.59555568243</v>
          </cell>
          <cell r="AP13">
            <v>676885.12881204754</v>
          </cell>
          <cell r="AR13">
            <v>0.13419383008034447</v>
          </cell>
        </row>
        <row r="14">
          <cell r="B14" t="str">
            <v>Costs &amp; Expenses:</v>
          </cell>
          <cell r="AR14" t="str">
            <v xml:space="preserve"> </v>
          </cell>
        </row>
        <row r="15">
          <cell r="B15" t="str">
            <v>Cost of Goods Sold</v>
          </cell>
          <cell r="C15">
            <v>0</v>
          </cell>
          <cell r="D15">
            <v>0</v>
          </cell>
          <cell r="E15">
            <v>0</v>
          </cell>
          <cell r="F15">
            <v>0</v>
          </cell>
          <cell r="G15">
            <v>816</v>
          </cell>
          <cell r="H15">
            <v>816</v>
          </cell>
          <cell r="I15">
            <v>2425</v>
          </cell>
          <cell r="J15">
            <v>4538</v>
          </cell>
          <cell r="K15">
            <v>6440</v>
          </cell>
          <cell r="L15">
            <v>6846</v>
          </cell>
          <cell r="M15">
            <v>20249</v>
          </cell>
          <cell r="N15">
            <v>6924.9999999999945</v>
          </cell>
          <cell r="O15">
            <v>7371.0000000000146</v>
          </cell>
          <cell r="P15">
            <v>8073.9999999999927</v>
          </cell>
          <cell r="Q15">
            <v>10369</v>
          </cell>
          <cell r="R15">
            <v>32739</v>
          </cell>
          <cell r="S15">
            <v>10132</v>
          </cell>
          <cell r="T15">
            <v>11790</v>
          </cell>
          <cell r="U15">
            <v>12742</v>
          </cell>
          <cell r="V15">
            <v>14139</v>
          </cell>
          <cell r="W15">
            <v>48803</v>
          </cell>
          <cell r="X15">
            <v>16738</v>
          </cell>
          <cell r="Y15">
            <v>15834</v>
          </cell>
          <cell r="Z15">
            <v>17153</v>
          </cell>
          <cell r="AA15">
            <v>19135</v>
          </cell>
          <cell r="AB15">
            <v>68860</v>
          </cell>
          <cell r="AC15">
            <v>20000</v>
          </cell>
          <cell r="AD15">
            <v>22050</v>
          </cell>
          <cell r="AE15">
            <v>23523</v>
          </cell>
          <cell r="AF15">
            <v>24808</v>
          </cell>
          <cell r="AG15">
            <v>90381</v>
          </cell>
          <cell r="AH15">
            <v>27772.860402056009</v>
          </cell>
          <cell r="AI15">
            <v>28684.492677940092</v>
          </cell>
          <cell r="AJ15">
            <v>29875.850173740346</v>
          </cell>
          <cell r="AK15">
            <v>30572.588179918184</v>
          </cell>
          <cell r="AL15">
            <v>116905.79143365462</v>
          </cell>
          <cell r="AM15">
            <v>137157.52831914337</v>
          </cell>
          <cell r="AN15">
            <v>155444.95182166816</v>
          </cell>
          <cell r="AO15">
            <v>172038.12625780466</v>
          </cell>
          <cell r="AP15">
            <v>136580.87705052996</v>
          </cell>
          <cell r="AR15">
            <v>0.13597889692845855</v>
          </cell>
        </row>
        <row r="16">
          <cell r="B16" t="str">
            <v>Research and Development</v>
          </cell>
          <cell r="C16">
            <v>59011.832999999999</v>
          </cell>
          <cell r="D16">
            <v>15888.812</v>
          </cell>
          <cell r="E16">
            <v>13354</v>
          </cell>
          <cell r="F16">
            <v>11887</v>
          </cell>
          <cell r="G16">
            <v>13375.188000000002</v>
          </cell>
          <cell r="H16">
            <v>54505</v>
          </cell>
          <cell r="I16">
            <v>13461</v>
          </cell>
          <cell r="J16">
            <v>13035</v>
          </cell>
          <cell r="K16">
            <v>14818</v>
          </cell>
          <cell r="L16">
            <v>15868</v>
          </cell>
          <cell r="M16">
            <v>57182</v>
          </cell>
          <cell r="N16">
            <v>13743</v>
          </cell>
          <cell r="O16">
            <v>12636</v>
          </cell>
          <cell r="P16">
            <v>11800</v>
          </cell>
          <cell r="Q16">
            <v>13494</v>
          </cell>
          <cell r="R16">
            <v>51673</v>
          </cell>
          <cell r="S16">
            <v>13581</v>
          </cell>
          <cell r="T16">
            <v>13674</v>
          </cell>
          <cell r="U16">
            <v>14522</v>
          </cell>
          <cell r="V16">
            <v>15628</v>
          </cell>
          <cell r="W16">
            <v>57405</v>
          </cell>
          <cell r="X16">
            <v>15870</v>
          </cell>
          <cell r="Y16">
            <v>17145</v>
          </cell>
          <cell r="Z16">
            <v>17890</v>
          </cell>
          <cell r="AA16">
            <v>19122</v>
          </cell>
          <cell r="AB16">
            <v>70027</v>
          </cell>
          <cell r="AC16">
            <v>22364</v>
          </cell>
          <cell r="AD16">
            <v>27693</v>
          </cell>
          <cell r="AE16">
            <v>28629</v>
          </cell>
          <cell r="AF16">
            <v>30484</v>
          </cell>
          <cell r="AG16">
            <v>109170</v>
          </cell>
          <cell r="AH16">
            <v>34501.967547928609</v>
          </cell>
          <cell r="AI16">
            <v>38289.850317800767</v>
          </cell>
          <cell r="AJ16">
            <v>41217.608110067704</v>
          </cell>
          <cell r="AK16">
            <v>44820.007914248992</v>
          </cell>
          <cell r="AL16">
            <v>158829.43389004609</v>
          </cell>
          <cell r="AM16">
            <v>203503.49550607786</v>
          </cell>
          <cell r="AN16">
            <v>240830.20704765496</v>
          </cell>
          <cell r="AO16">
            <v>269418.19772448658</v>
          </cell>
          <cell r="AP16">
            <v>357711.82084662619</v>
          </cell>
          <cell r="AR16">
            <v>0.19051167770645616</v>
          </cell>
        </row>
        <row r="17">
          <cell r="B17" t="str">
            <v>Sales and Marketing</v>
          </cell>
          <cell r="C17">
            <v>8703</v>
          </cell>
          <cell r="D17">
            <v>2329.2089999999998</v>
          </cell>
          <cell r="E17">
            <v>3755</v>
          </cell>
          <cell r="F17">
            <v>5822</v>
          </cell>
          <cell r="G17">
            <v>9183.7910000000011</v>
          </cell>
          <cell r="H17">
            <v>21090</v>
          </cell>
          <cell r="I17">
            <v>8549</v>
          </cell>
          <cell r="J17">
            <v>7714</v>
          </cell>
          <cell r="K17">
            <v>9101</v>
          </cell>
          <cell r="L17">
            <v>9655</v>
          </cell>
          <cell r="M17">
            <v>35019</v>
          </cell>
          <cell r="N17">
            <v>9545</v>
          </cell>
          <cell r="O17">
            <v>10083</v>
          </cell>
          <cell r="P17">
            <v>9765</v>
          </cell>
          <cell r="Q17">
            <v>12938</v>
          </cell>
          <cell r="R17">
            <v>42331</v>
          </cell>
          <cell r="S17">
            <v>14068</v>
          </cell>
          <cell r="T17">
            <v>14249</v>
          </cell>
          <cell r="U17">
            <v>12908</v>
          </cell>
          <cell r="V17">
            <v>15654</v>
          </cell>
          <cell r="W17">
            <v>56879</v>
          </cell>
          <cell r="X17">
            <v>14994</v>
          </cell>
          <cell r="Y17">
            <v>15993</v>
          </cell>
          <cell r="Z17">
            <v>18022</v>
          </cell>
          <cell r="AA17">
            <v>18653</v>
          </cell>
          <cell r="AB17">
            <v>67662</v>
          </cell>
          <cell r="AC17">
            <v>19983</v>
          </cell>
          <cell r="AD17">
            <v>22187</v>
          </cell>
          <cell r="AE17">
            <v>22223</v>
          </cell>
          <cell r="AF17">
            <v>20604</v>
          </cell>
          <cell r="AG17">
            <v>84997</v>
          </cell>
          <cell r="AH17">
            <v>20187.321437617808</v>
          </cell>
          <cell r="AI17">
            <v>22237.060837485671</v>
          </cell>
          <cell r="AJ17">
            <v>22268.57350913054</v>
          </cell>
          <cell r="AK17">
            <v>24042.520801683237</v>
          </cell>
          <cell r="AL17">
            <v>88735.476585917248</v>
          </cell>
          <cell r="AM17">
            <v>93139.530858581085</v>
          </cell>
          <cell r="AN17">
            <v>96332.08281906198</v>
          </cell>
          <cell r="AO17">
            <v>101437.5744444603</v>
          </cell>
          <cell r="AP17">
            <v>78046.215457445694</v>
          </cell>
          <cell r="AR17">
            <v>4.5137710107192364E-2</v>
          </cell>
        </row>
        <row r="18">
          <cell r="B18" t="str">
            <v>General and Administrative</v>
          </cell>
          <cell r="C18">
            <v>17471</v>
          </cell>
          <cell r="D18">
            <v>4198.1360000000004</v>
          </cell>
          <cell r="E18">
            <v>4449</v>
          </cell>
          <cell r="F18">
            <v>13157</v>
          </cell>
          <cell r="G18">
            <v>8173.8640000000014</v>
          </cell>
          <cell r="H18">
            <v>29978</v>
          </cell>
          <cell r="I18">
            <v>4577</v>
          </cell>
          <cell r="J18">
            <v>4622</v>
          </cell>
          <cell r="K18">
            <v>3991</v>
          </cell>
          <cell r="L18">
            <v>7044</v>
          </cell>
          <cell r="M18">
            <v>20234</v>
          </cell>
          <cell r="N18">
            <v>4762</v>
          </cell>
          <cell r="O18">
            <v>4241</v>
          </cell>
          <cell r="P18">
            <v>5098</v>
          </cell>
          <cell r="Q18">
            <v>5234</v>
          </cell>
          <cell r="R18">
            <v>19335</v>
          </cell>
          <cell r="S18">
            <v>6668</v>
          </cell>
          <cell r="T18">
            <v>6607</v>
          </cell>
          <cell r="U18">
            <v>6308</v>
          </cell>
          <cell r="V18">
            <v>7162</v>
          </cell>
          <cell r="W18">
            <v>26745</v>
          </cell>
          <cell r="X18">
            <v>7720</v>
          </cell>
          <cell r="Y18">
            <v>7787</v>
          </cell>
          <cell r="Z18">
            <v>8485</v>
          </cell>
          <cell r="AA18">
            <v>7493</v>
          </cell>
          <cell r="AB18">
            <v>31485</v>
          </cell>
          <cell r="AC18">
            <v>9110</v>
          </cell>
          <cell r="AD18">
            <v>10521</v>
          </cell>
          <cell r="AE18">
            <v>9341</v>
          </cell>
          <cell r="AF18">
            <v>9409</v>
          </cell>
          <cell r="AG18">
            <v>38381</v>
          </cell>
          <cell r="AH18">
            <v>10914.284420135018</v>
          </cell>
          <cell r="AI18">
            <v>12155.641506131506</v>
          </cell>
          <cell r="AJ18">
            <v>12690.431784550421</v>
          </cell>
          <cell r="AK18">
            <v>13452.849778609007</v>
          </cell>
          <cell r="AL18">
            <v>49213.207489425949</v>
          </cell>
          <cell r="AM18">
            <v>57773.819335475295</v>
          </cell>
          <cell r="AN18">
            <v>64557.234521221268</v>
          </cell>
          <cell r="AO18">
            <v>72906.551217788685</v>
          </cell>
          <cell r="AP18">
            <v>86641.296487942091</v>
          </cell>
          <cell r="AR18">
            <v>0.1384815883878745</v>
          </cell>
        </row>
        <row r="19">
          <cell r="B19" t="str">
            <v>Stock Based Compensation</v>
          </cell>
          <cell r="C19">
            <v>0</v>
          </cell>
          <cell r="H19">
            <v>0</v>
          </cell>
          <cell r="I19">
            <v>0</v>
          </cell>
          <cell r="J19">
            <v>0</v>
          </cell>
          <cell r="K19">
            <v>0</v>
          </cell>
          <cell r="L19">
            <v>0</v>
          </cell>
          <cell r="M19">
            <v>0</v>
          </cell>
          <cell r="N19">
            <v>0</v>
          </cell>
          <cell r="O19">
            <v>0</v>
          </cell>
          <cell r="P19">
            <v>0</v>
          </cell>
          <cell r="Q19">
            <v>0</v>
          </cell>
          <cell r="R19">
            <v>0</v>
          </cell>
          <cell r="S19">
            <v>-2575</v>
          </cell>
          <cell r="T19">
            <v>-2676</v>
          </cell>
          <cell r="U19">
            <v>-2783</v>
          </cell>
          <cell r="V19">
            <v>-2589</v>
          </cell>
          <cell r="W19">
            <v>-10623</v>
          </cell>
          <cell r="X19">
            <v>-2639</v>
          </cell>
          <cell r="Y19">
            <v>-2692</v>
          </cell>
          <cell r="Z19">
            <v>-2565</v>
          </cell>
          <cell r="AA19">
            <v>-2643</v>
          </cell>
          <cell r="AB19">
            <v>-10539</v>
          </cell>
          <cell r="AC19">
            <v>-2764</v>
          </cell>
          <cell r="AD19">
            <v>-3004</v>
          </cell>
          <cell r="AE19">
            <v>-2963</v>
          </cell>
          <cell r="AF19">
            <v>-2967</v>
          </cell>
          <cell r="AG19">
            <v>-11831</v>
          </cell>
          <cell r="AH19">
            <v>-3500</v>
          </cell>
          <cell r="AI19">
            <v>-3500</v>
          </cell>
          <cell r="AJ19">
            <v>-3500</v>
          </cell>
          <cell r="AK19">
            <v>-3500</v>
          </cell>
          <cell r="AL19">
            <v>-14000</v>
          </cell>
          <cell r="AM19">
            <v>-16250</v>
          </cell>
          <cell r="AN19">
            <v>-18000</v>
          </cell>
          <cell r="AO19">
            <v>-20000</v>
          </cell>
          <cell r="AP19">
            <v>-22500</v>
          </cell>
          <cell r="AR19">
            <v>0.12490966145115201</v>
          </cell>
        </row>
        <row r="20">
          <cell r="B20" t="str">
            <v>Total Operating Expenses, Adjusted</v>
          </cell>
          <cell r="C20">
            <v>85185.832999999999</v>
          </cell>
          <cell r="D20">
            <v>22416.156999999999</v>
          </cell>
          <cell r="E20">
            <v>21558</v>
          </cell>
          <cell r="F20">
            <v>30866</v>
          </cell>
          <cell r="G20">
            <v>31548.843000000004</v>
          </cell>
          <cell r="H20">
            <v>106389</v>
          </cell>
          <cell r="I20">
            <v>29012</v>
          </cell>
          <cell r="J20">
            <v>29909</v>
          </cell>
          <cell r="K20">
            <v>34350</v>
          </cell>
          <cell r="L20">
            <v>39413</v>
          </cell>
          <cell r="M20">
            <v>132684</v>
          </cell>
          <cell r="N20">
            <v>34974.999999999993</v>
          </cell>
          <cell r="O20">
            <v>34331.000000000015</v>
          </cell>
          <cell r="P20">
            <v>34736.999999999993</v>
          </cell>
          <cell r="Q20">
            <v>42035</v>
          </cell>
          <cell r="R20">
            <v>146078</v>
          </cell>
          <cell r="S20">
            <v>41874</v>
          </cell>
          <cell r="T20">
            <v>43644</v>
          </cell>
          <cell r="U20">
            <v>43697</v>
          </cell>
          <cell r="V20">
            <v>49994</v>
          </cell>
          <cell r="W20">
            <v>179209</v>
          </cell>
          <cell r="X20">
            <v>52683</v>
          </cell>
          <cell r="Y20">
            <v>54067</v>
          </cell>
          <cell r="Z20">
            <v>58985</v>
          </cell>
          <cell r="AA20">
            <v>61760</v>
          </cell>
          <cell r="AB20">
            <v>227495</v>
          </cell>
          <cell r="AC20">
            <v>68693</v>
          </cell>
          <cell r="AD20">
            <v>79447</v>
          </cell>
          <cell r="AE20">
            <v>80753</v>
          </cell>
          <cell r="AF20">
            <v>82338</v>
          </cell>
          <cell r="AG20">
            <v>311098</v>
          </cell>
          <cell r="AH20">
            <v>89876.433807737456</v>
          </cell>
          <cell r="AI20">
            <v>97867.045339358025</v>
          </cell>
          <cell r="AJ20">
            <v>102552.46357748902</v>
          </cell>
          <cell r="AK20">
            <v>109387.96667445941</v>
          </cell>
          <cell r="AL20">
            <v>399683.90939904389</v>
          </cell>
          <cell r="AM20">
            <v>475324.37401927757</v>
          </cell>
          <cell r="AN20">
            <v>539164.47620960639</v>
          </cell>
          <cell r="AO20">
            <v>595800.44964454032</v>
          </cell>
          <cell r="AP20">
            <v>636480.20984254393</v>
          </cell>
          <cell r="AR20">
            <v>0.14081907313988151</v>
          </cell>
        </row>
        <row r="21">
          <cell r="B21" t="str">
            <v>Operating Income (loss), Adjusted</v>
          </cell>
          <cell r="C21">
            <v>-73699.832999999999</v>
          </cell>
          <cell r="D21">
            <v>-22059.156999999999</v>
          </cell>
          <cell r="E21">
            <v>-21558</v>
          </cell>
          <cell r="F21">
            <v>-30866</v>
          </cell>
          <cell r="G21">
            <v>-28188.843000000004</v>
          </cell>
          <cell r="H21">
            <v>-102672</v>
          </cell>
          <cell r="I21">
            <v>-20541</v>
          </cell>
          <cell r="J21">
            <v>-15174</v>
          </cell>
          <cell r="K21">
            <v>-14925</v>
          </cell>
          <cell r="L21">
            <v>-13973</v>
          </cell>
          <cell r="M21">
            <v>-64613</v>
          </cell>
          <cell r="N21">
            <v>-12292.999999999993</v>
          </cell>
          <cell r="O21">
            <v>-6076.0000000000146</v>
          </cell>
          <cell r="P21">
            <v>-2894.9999999999927</v>
          </cell>
          <cell r="Q21">
            <v>-5169</v>
          </cell>
          <cell r="R21">
            <v>-26433</v>
          </cell>
          <cell r="S21">
            <v>-1819</v>
          </cell>
          <cell r="T21">
            <v>4150</v>
          </cell>
          <cell r="U21">
            <v>6722</v>
          </cell>
          <cell r="V21">
            <v>6486</v>
          </cell>
          <cell r="W21">
            <v>15539</v>
          </cell>
          <cell r="X21">
            <v>6796</v>
          </cell>
          <cell r="Y21">
            <v>15697</v>
          </cell>
          <cell r="Z21">
            <v>20811</v>
          </cell>
          <cell r="AA21">
            <v>23821</v>
          </cell>
          <cell r="AB21">
            <v>67125</v>
          </cell>
          <cell r="AC21">
            <v>19592</v>
          </cell>
          <cell r="AD21">
            <v>22319</v>
          </cell>
          <cell r="AE21">
            <v>31682</v>
          </cell>
          <cell r="AF21">
            <v>48817</v>
          </cell>
          <cell r="AG21">
            <v>122543</v>
          </cell>
          <cell r="AH21">
            <v>41620.968844491668</v>
          </cell>
          <cell r="AI21">
            <v>38713.19630256902</v>
          </cell>
          <cell r="AJ21">
            <v>40036.657597234822</v>
          </cell>
          <cell r="AK21">
            <v>58772.655558153157</v>
          </cell>
          <cell r="AL21">
            <v>179143.47830244864</v>
          </cell>
          <cell r="AM21">
            <v>204367.61816278467</v>
          </cell>
          <cell r="AN21">
            <v>229374.02999540861</v>
          </cell>
          <cell r="AO21">
            <v>251950.14591114211</v>
          </cell>
          <cell r="AP21">
            <v>40404.918969503604</v>
          </cell>
          <cell r="AR21">
            <v>0.11912215103235746</v>
          </cell>
        </row>
        <row r="22">
          <cell r="B22" t="str">
            <v>Interest Income</v>
          </cell>
          <cell r="C22">
            <v>5199</v>
          </cell>
          <cell r="D22">
            <v>667</v>
          </cell>
          <cell r="E22">
            <v>645</v>
          </cell>
          <cell r="F22">
            <v>393</v>
          </cell>
          <cell r="G22">
            <v>477</v>
          </cell>
          <cell r="H22">
            <v>2182</v>
          </cell>
          <cell r="I22">
            <v>423</v>
          </cell>
          <cell r="J22">
            <v>488</v>
          </cell>
          <cell r="K22">
            <v>378</v>
          </cell>
          <cell r="L22">
            <v>478</v>
          </cell>
          <cell r="M22">
            <v>1767</v>
          </cell>
          <cell r="N22">
            <v>760</v>
          </cell>
          <cell r="O22">
            <v>795</v>
          </cell>
          <cell r="P22">
            <v>831</v>
          </cell>
          <cell r="Q22">
            <v>906</v>
          </cell>
          <cell r="R22">
            <v>3292</v>
          </cell>
          <cell r="S22">
            <v>939</v>
          </cell>
          <cell r="T22">
            <v>2180</v>
          </cell>
          <cell r="U22">
            <v>3616</v>
          </cell>
          <cell r="V22">
            <v>3854</v>
          </cell>
          <cell r="W22">
            <v>10589</v>
          </cell>
          <cell r="X22">
            <v>3973</v>
          </cell>
          <cell r="Y22">
            <v>4373</v>
          </cell>
          <cell r="Z22">
            <v>4812</v>
          </cell>
          <cell r="AA22">
            <v>4878</v>
          </cell>
          <cell r="AB22">
            <v>18036</v>
          </cell>
          <cell r="AC22">
            <v>3307</v>
          </cell>
          <cell r="AD22">
            <v>1980</v>
          </cell>
          <cell r="AE22">
            <v>2504</v>
          </cell>
          <cell r="AF22">
            <v>2214</v>
          </cell>
          <cell r="AG22">
            <v>10005</v>
          </cell>
          <cell r="AH22">
            <v>2507.7200130000001</v>
          </cell>
          <cell r="AI22">
            <v>2499.9097211497801</v>
          </cell>
          <cell r="AJ22">
            <v>2752.7170567434623</v>
          </cell>
          <cell r="AK22">
            <v>2888.0881544088452</v>
          </cell>
          <cell r="AL22">
            <v>10648.434945302088</v>
          </cell>
          <cell r="AM22">
            <v>16347.301074120947</v>
          </cell>
          <cell r="AN22">
            <v>21217.284782683513</v>
          </cell>
          <cell r="AO22">
            <v>28793.598779408123</v>
          </cell>
          <cell r="AP22">
            <v>38012.960901678001</v>
          </cell>
        </row>
        <row r="23">
          <cell r="B23" t="str">
            <v>Interest Expense</v>
          </cell>
          <cell r="C23">
            <v>-13796</v>
          </cell>
          <cell r="D23">
            <v>-3412</v>
          </cell>
          <cell r="E23">
            <v>-3414</v>
          </cell>
          <cell r="F23">
            <v>-3395</v>
          </cell>
          <cell r="G23">
            <v>-3380</v>
          </cell>
          <cell r="H23">
            <v>-13601</v>
          </cell>
          <cell r="I23">
            <v>-3175</v>
          </cell>
          <cell r="J23">
            <v>-3172</v>
          </cell>
          <cell r="K23">
            <v>-3170</v>
          </cell>
          <cell r="L23">
            <v>-4090</v>
          </cell>
          <cell r="M23">
            <v>-13607</v>
          </cell>
          <cell r="N23">
            <v>-2459</v>
          </cell>
          <cell r="O23">
            <v>-2459</v>
          </cell>
          <cell r="P23">
            <v>-2459</v>
          </cell>
          <cell r="Q23">
            <v>-2459</v>
          </cell>
          <cell r="R23">
            <v>-9836</v>
          </cell>
          <cell r="S23">
            <v>-2459</v>
          </cell>
          <cell r="T23">
            <v>-8722</v>
          </cell>
          <cell r="U23">
            <v>-2359</v>
          </cell>
          <cell r="V23">
            <v>-2353</v>
          </cell>
          <cell r="W23">
            <v>-15893</v>
          </cell>
          <cell r="X23">
            <v>-2357</v>
          </cell>
          <cell r="Y23">
            <v>-2357</v>
          </cell>
          <cell r="Z23">
            <v>-2356</v>
          </cell>
          <cell r="AA23">
            <v>-2357</v>
          </cell>
          <cell r="AB23">
            <v>-9427</v>
          </cell>
          <cell r="AC23">
            <v>-3317</v>
          </cell>
          <cell r="AD23">
            <v>-1985</v>
          </cell>
          <cell r="AE23">
            <v>-2020</v>
          </cell>
          <cell r="AF23">
            <v>-2020</v>
          </cell>
          <cell r="AG23">
            <v>-9342</v>
          </cell>
          <cell r="AH23">
            <v>-6375.0000000000009</v>
          </cell>
          <cell r="AI23">
            <v>-6375.0000000000009</v>
          </cell>
          <cell r="AJ23">
            <v>-6375.0000000000009</v>
          </cell>
          <cell r="AK23">
            <v>-6375.0000000000009</v>
          </cell>
          <cell r="AL23">
            <v>-25500.000000000004</v>
          </cell>
          <cell r="AM23">
            <v>-25500.000000000004</v>
          </cell>
          <cell r="AN23">
            <v>-25500.000000000004</v>
          </cell>
          <cell r="AO23">
            <v>-25500.000000000004</v>
          </cell>
          <cell r="AP23">
            <v>-25500.000000000004</v>
          </cell>
        </row>
        <row r="24">
          <cell r="B24" t="str">
            <v>Other Income (Expense)</v>
          </cell>
          <cell r="C24">
            <v>-115</v>
          </cell>
          <cell r="D24">
            <v>-188</v>
          </cell>
          <cell r="E24">
            <v>57</v>
          </cell>
          <cell r="F24">
            <v>-340</v>
          </cell>
          <cell r="G24">
            <v>-440</v>
          </cell>
          <cell r="H24">
            <v>-911</v>
          </cell>
          <cell r="I24">
            <v>50</v>
          </cell>
          <cell r="J24">
            <v>-16</v>
          </cell>
          <cell r="K24">
            <v>12</v>
          </cell>
          <cell r="L24">
            <v>-105</v>
          </cell>
          <cell r="M24">
            <v>-59</v>
          </cell>
          <cell r="N24">
            <v>110</v>
          </cell>
          <cell r="O24">
            <v>-8</v>
          </cell>
          <cell r="P24">
            <v>19</v>
          </cell>
          <cell r="Q24">
            <v>4</v>
          </cell>
          <cell r="R24">
            <v>125</v>
          </cell>
          <cell r="S24">
            <v>34</v>
          </cell>
          <cell r="T24">
            <v>-5</v>
          </cell>
          <cell r="U24">
            <v>-12</v>
          </cell>
          <cell r="V24">
            <v>-5</v>
          </cell>
          <cell r="W24">
            <v>12</v>
          </cell>
          <cell r="X24">
            <v>-6</v>
          </cell>
          <cell r="Y24">
            <v>-9</v>
          </cell>
          <cell r="Z24">
            <v>-4</v>
          </cell>
          <cell r="AA24">
            <v>-1</v>
          </cell>
          <cell r="AB24">
            <v>-20</v>
          </cell>
          <cell r="AC24">
            <v>3337</v>
          </cell>
          <cell r="AD24">
            <v>-18</v>
          </cell>
          <cell r="AE24">
            <v>109.9</v>
          </cell>
          <cell r="AF24">
            <v>100</v>
          </cell>
          <cell r="AG24">
            <v>3528.9</v>
          </cell>
          <cell r="AH24">
            <v>0</v>
          </cell>
          <cell r="AI24">
            <v>0</v>
          </cell>
          <cell r="AJ24">
            <v>0</v>
          </cell>
          <cell r="AK24">
            <v>0</v>
          </cell>
          <cell r="AL24">
            <v>0</v>
          </cell>
          <cell r="AM24">
            <v>0</v>
          </cell>
          <cell r="AN24">
            <v>0</v>
          </cell>
          <cell r="AO24">
            <v>0</v>
          </cell>
          <cell r="AP24">
            <v>0</v>
          </cell>
        </row>
        <row r="25">
          <cell r="B25" t="str">
            <v>Total Interest and Other Income</v>
          </cell>
          <cell r="C25">
            <v>-8712</v>
          </cell>
          <cell r="D25">
            <v>-2933</v>
          </cell>
          <cell r="E25">
            <v>-2712</v>
          </cell>
          <cell r="F25">
            <v>-3342</v>
          </cell>
          <cell r="G25">
            <v>-3343</v>
          </cell>
          <cell r="H25">
            <v>-11899</v>
          </cell>
          <cell r="I25">
            <v>-2702</v>
          </cell>
          <cell r="J25">
            <v>-2700</v>
          </cell>
          <cell r="K25">
            <v>-2780</v>
          </cell>
          <cell r="L25">
            <v>-3717</v>
          </cell>
          <cell r="M25">
            <v>-11899</v>
          </cell>
          <cell r="N25">
            <v>-1589</v>
          </cell>
          <cell r="O25">
            <v>-1672</v>
          </cell>
          <cell r="P25">
            <v>-1609</v>
          </cell>
          <cell r="Q25">
            <v>-1549</v>
          </cell>
          <cell r="R25">
            <v>-6419</v>
          </cell>
          <cell r="S25">
            <v>-1486</v>
          </cell>
          <cell r="T25">
            <v>-6547</v>
          </cell>
          <cell r="U25">
            <v>1245</v>
          </cell>
          <cell r="V25">
            <v>1496</v>
          </cell>
          <cell r="W25">
            <v>-5292</v>
          </cell>
          <cell r="X25">
            <v>1610</v>
          </cell>
          <cell r="Y25">
            <v>2007</v>
          </cell>
          <cell r="Z25">
            <v>2452</v>
          </cell>
          <cell r="AA25">
            <v>2520</v>
          </cell>
          <cell r="AB25">
            <v>8589</v>
          </cell>
          <cell r="AC25">
            <v>3327</v>
          </cell>
          <cell r="AD25">
            <v>-23</v>
          </cell>
          <cell r="AE25">
            <v>593.9</v>
          </cell>
          <cell r="AF25">
            <v>294</v>
          </cell>
          <cell r="AG25">
            <v>4191.8999999999996</v>
          </cell>
          <cell r="AH25">
            <v>-3867.2799870000008</v>
          </cell>
          <cell r="AI25">
            <v>-3875.0902788502208</v>
          </cell>
          <cell r="AJ25">
            <v>-3622.2829432565386</v>
          </cell>
          <cell r="AK25">
            <v>-3486.9118455911557</v>
          </cell>
          <cell r="AL25">
            <v>-14851.565054697916</v>
          </cell>
          <cell r="AM25">
            <v>-9152.6989258790563</v>
          </cell>
          <cell r="AN25">
            <v>-4282.7152173164905</v>
          </cell>
          <cell r="AO25">
            <v>3293.5987794081193</v>
          </cell>
          <cell r="AP25">
            <v>12512.960901677998</v>
          </cell>
        </row>
        <row r="26">
          <cell r="B26" t="str">
            <v>Income Before Taxes</v>
          </cell>
          <cell r="C26">
            <v>-82411.832999999999</v>
          </cell>
          <cell r="D26">
            <v>-24992.156999999999</v>
          </cell>
          <cell r="E26">
            <v>-24270</v>
          </cell>
          <cell r="F26">
            <v>-34208</v>
          </cell>
          <cell r="G26">
            <v>-31531.843000000004</v>
          </cell>
          <cell r="H26">
            <v>-115002.00000000001</v>
          </cell>
          <cell r="I26">
            <v>-23243</v>
          </cell>
          <cell r="J26">
            <v>-17874</v>
          </cell>
          <cell r="K26">
            <v>-17705</v>
          </cell>
          <cell r="L26">
            <v>-17690</v>
          </cell>
          <cell r="M26">
            <v>-76512</v>
          </cell>
          <cell r="N26">
            <v>-13881.999999999993</v>
          </cell>
          <cell r="O26">
            <v>-7748.0000000000146</v>
          </cell>
          <cell r="P26">
            <v>-4503.9999999999927</v>
          </cell>
          <cell r="Q26">
            <v>-6718</v>
          </cell>
          <cell r="R26">
            <v>-32852</v>
          </cell>
          <cell r="S26">
            <v>-3305</v>
          </cell>
          <cell r="T26">
            <v>-2397</v>
          </cell>
          <cell r="U26">
            <v>7967</v>
          </cell>
          <cell r="V26">
            <v>7982</v>
          </cell>
          <cell r="W26">
            <v>10247</v>
          </cell>
          <cell r="X26">
            <v>8406</v>
          </cell>
          <cell r="Y26">
            <v>17704</v>
          </cell>
          <cell r="Z26">
            <v>23263</v>
          </cell>
          <cell r="AA26">
            <v>26341</v>
          </cell>
          <cell r="AB26">
            <v>75714</v>
          </cell>
          <cell r="AC26">
            <v>22919</v>
          </cell>
          <cell r="AD26">
            <v>22296</v>
          </cell>
          <cell r="AE26">
            <v>32275.9</v>
          </cell>
          <cell r="AF26">
            <v>49111</v>
          </cell>
          <cell r="AG26">
            <v>126734.9</v>
          </cell>
          <cell r="AH26">
            <v>37753.688857491667</v>
          </cell>
          <cell r="AI26">
            <v>34838.106023718799</v>
          </cell>
          <cell r="AJ26">
            <v>36414.374653978281</v>
          </cell>
          <cell r="AK26">
            <v>55285.743712562005</v>
          </cell>
          <cell r="AL26">
            <v>164291.91324775072</v>
          </cell>
          <cell r="AM26">
            <v>195214.91923690561</v>
          </cell>
          <cell r="AN26">
            <v>225091.31477809211</v>
          </cell>
          <cell r="AO26">
            <v>255243.74469055023</v>
          </cell>
          <cell r="AP26">
            <v>52917.879871181605</v>
          </cell>
        </row>
        <row r="27">
          <cell r="B27" t="str">
            <v xml:space="preserve">Tax rate </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3.0454437306685702E-2</v>
          </cell>
          <cell r="Y27">
            <v>3.4624943515589694E-2</v>
          </cell>
          <cell r="Z27">
            <v>3.2755878433564027E-2</v>
          </cell>
          <cell r="AA27">
            <v>2.3043923920883794E-2</v>
          </cell>
          <cell r="AB27">
            <v>2.9558602107932482E-2</v>
          </cell>
          <cell r="AC27">
            <v>3.2680308914001484E-2</v>
          </cell>
          <cell r="AD27">
            <v>3.2920703265159668E-2</v>
          </cell>
          <cell r="AE27">
            <v>4.5265972443835803E-2</v>
          </cell>
          <cell r="AF27">
            <v>3.5083789782329823E-2</v>
          </cell>
          <cell r="AG27">
            <v>3.0583525137905975E-2</v>
          </cell>
          <cell r="AH27">
            <v>0.39</v>
          </cell>
          <cell r="AI27">
            <v>0.39</v>
          </cell>
          <cell r="AJ27">
            <v>0.39</v>
          </cell>
          <cell r="AK27">
            <v>0.39</v>
          </cell>
          <cell r="AL27">
            <v>0.39000000000000007</v>
          </cell>
          <cell r="AM27">
            <v>0.39</v>
          </cell>
          <cell r="AN27">
            <v>0.39</v>
          </cell>
          <cell r="AO27">
            <v>0.39</v>
          </cell>
          <cell r="AP27">
            <v>0.39</v>
          </cell>
        </row>
        <row r="28">
          <cell r="B28" t="str">
            <v>Income Taxes</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256</v>
          </cell>
          <cell r="Y28">
            <v>613</v>
          </cell>
          <cell r="Z28">
            <v>762</v>
          </cell>
          <cell r="AA28">
            <v>607</v>
          </cell>
          <cell r="AB28">
            <v>2238</v>
          </cell>
          <cell r="AC28">
            <v>749</v>
          </cell>
          <cell r="AD28">
            <v>734</v>
          </cell>
          <cell r="AE28">
            <v>1461</v>
          </cell>
          <cell r="AF28">
            <v>1723</v>
          </cell>
          <cell r="AG28">
            <v>3876</v>
          </cell>
          <cell r="AH28">
            <v>14723.93865442175</v>
          </cell>
          <cell r="AI28">
            <v>13586.861349250332</v>
          </cell>
          <cell r="AJ28">
            <v>14201.606115051531</v>
          </cell>
          <cell r="AK28">
            <v>21561.440047899181</v>
          </cell>
          <cell r="AL28">
            <v>64073.846166622796</v>
          </cell>
          <cell r="AM28">
            <v>76133.818502393187</v>
          </cell>
          <cell r="AN28">
            <v>87785.612763455923</v>
          </cell>
          <cell r="AO28">
            <v>99545.060429314588</v>
          </cell>
          <cell r="AP28">
            <v>20637.973149760826</v>
          </cell>
        </row>
        <row r="29">
          <cell r="B29" t="str">
            <v>Net Income, Adjusted (non-GAAP)</v>
          </cell>
          <cell r="C29">
            <v>-82411.832999999999</v>
          </cell>
          <cell r="D29">
            <v>-24992.156999999999</v>
          </cell>
          <cell r="E29">
            <v>-24270</v>
          </cell>
          <cell r="F29">
            <v>-34208</v>
          </cell>
          <cell r="G29">
            <v>-31531.843000000004</v>
          </cell>
          <cell r="H29">
            <v>-115002.00000000001</v>
          </cell>
          <cell r="I29">
            <v>-23243</v>
          </cell>
          <cell r="J29">
            <v>-17874</v>
          </cell>
          <cell r="K29">
            <v>-17705</v>
          </cell>
          <cell r="L29">
            <v>-17690</v>
          </cell>
          <cell r="M29">
            <v>-76512</v>
          </cell>
          <cell r="N29">
            <v>-13881.999999999993</v>
          </cell>
          <cell r="O29">
            <v>-7748.0000000000146</v>
          </cell>
          <cell r="P29">
            <v>-4503.9999999999927</v>
          </cell>
          <cell r="Q29">
            <v>-6718</v>
          </cell>
          <cell r="R29">
            <v>-32852</v>
          </cell>
          <cell r="S29">
            <v>-3305</v>
          </cell>
          <cell r="T29">
            <v>-2397</v>
          </cell>
          <cell r="U29">
            <v>7967</v>
          </cell>
          <cell r="V29">
            <v>7982</v>
          </cell>
          <cell r="W29">
            <v>10247</v>
          </cell>
          <cell r="X29">
            <v>8150</v>
          </cell>
          <cell r="Y29">
            <v>17091</v>
          </cell>
          <cell r="Z29">
            <v>22501</v>
          </cell>
          <cell r="AA29">
            <v>25734</v>
          </cell>
          <cell r="AB29">
            <v>73476</v>
          </cell>
          <cell r="AC29">
            <v>22170</v>
          </cell>
          <cell r="AD29">
            <v>21562</v>
          </cell>
          <cell r="AE29">
            <v>30814.9</v>
          </cell>
          <cell r="AF29">
            <v>47388</v>
          </cell>
          <cell r="AG29">
            <v>122858.9</v>
          </cell>
          <cell r="AH29">
            <v>23029.750203069918</v>
          </cell>
          <cell r="AI29">
            <v>21251.244674468468</v>
          </cell>
          <cell r="AJ29">
            <v>22212.76853892675</v>
          </cell>
          <cell r="AK29">
            <v>33724.303664662824</v>
          </cell>
          <cell r="AL29">
            <v>100218.06708112793</v>
          </cell>
          <cell r="AM29">
            <v>119081.10073451242</v>
          </cell>
          <cell r="AN29">
            <v>137305.70201463619</v>
          </cell>
          <cell r="AO29">
            <v>155698.68426123564</v>
          </cell>
          <cell r="AP29">
            <v>32279.906721420779</v>
          </cell>
          <cell r="AR29">
            <v>0.15648989848586869</v>
          </cell>
        </row>
        <row r="30">
          <cell r="B30" t="str">
            <v>Stock Based Compensation</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-2575</v>
          </cell>
          <cell r="T30">
            <v>-2676</v>
          </cell>
          <cell r="U30">
            <v>-2783</v>
          </cell>
          <cell r="V30">
            <v>-2589</v>
          </cell>
          <cell r="W30">
            <v>-10623</v>
          </cell>
          <cell r="X30">
            <v>-2639</v>
          </cell>
          <cell r="Y30">
            <v>-2692</v>
          </cell>
          <cell r="Z30">
            <v>-2565</v>
          </cell>
          <cell r="AA30">
            <v>-2643</v>
          </cell>
          <cell r="AB30">
            <v>-10539</v>
          </cell>
          <cell r="AC30">
            <v>-2764</v>
          </cell>
          <cell r="AD30">
            <v>-3004</v>
          </cell>
          <cell r="AE30">
            <v>-2963</v>
          </cell>
          <cell r="AF30">
            <v>-2967</v>
          </cell>
          <cell r="AG30">
            <v>-11831</v>
          </cell>
          <cell r="AH30">
            <v>-3500</v>
          </cell>
          <cell r="AI30">
            <v>-3500</v>
          </cell>
          <cell r="AJ30">
            <v>-3500</v>
          </cell>
          <cell r="AK30">
            <v>-3500</v>
          </cell>
          <cell r="AL30">
            <v>-14000</v>
          </cell>
          <cell r="AM30">
            <v>-16250</v>
          </cell>
          <cell r="AN30">
            <v>-18000</v>
          </cell>
          <cell r="AO30">
            <v>-20000</v>
          </cell>
          <cell r="AP30">
            <v>-22500</v>
          </cell>
        </row>
        <row r="31">
          <cell r="B31" t="str">
            <v>Restructuring expense</v>
          </cell>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row>
        <row r="32">
          <cell r="B32" t="str">
            <v>Other Extraordinary items</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-15148</v>
          </cell>
          <cell r="AB32">
            <v>-15148</v>
          </cell>
          <cell r="AC32">
            <v>-2323</v>
          </cell>
          <cell r="AD32">
            <v>-17500</v>
          </cell>
          <cell r="AE32">
            <v>0</v>
          </cell>
          <cell r="AF32">
            <v>78614</v>
          </cell>
          <cell r="AG32">
            <v>58791</v>
          </cell>
          <cell r="AH32">
            <v>-20000</v>
          </cell>
          <cell r="AI32">
            <v>0</v>
          </cell>
          <cell r="AJ32">
            <v>0</v>
          </cell>
          <cell r="AK32">
            <v>0</v>
          </cell>
          <cell r="AL32">
            <v>-20000</v>
          </cell>
          <cell r="AM32">
            <v>0</v>
          </cell>
          <cell r="AN32">
            <v>0</v>
          </cell>
          <cell r="AO32">
            <v>0</v>
          </cell>
          <cell r="AP32">
            <v>0</v>
          </cell>
        </row>
        <row r="33">
          <cell r="B33" t="str">
            <v>Income tax effect of non-GAAP adjustments</v>
          </cell>
          <cell r="W33">
            <v>0</v>
          </cell>
          <cell r="X33">
            <v>90</v>
          </cell>
          <cell r="Y33">
            <v>91</v>
          </cell>
          <cell r="Z33">
            <v>87</v>
          </cell>
          <cell r="AA33">
            <v>90</v>
          </cell>
          <cell r="AB33">
            <v>358</v>
          </cell>
          <cell r="AC33">
            <v>143</v>
          </cell>
          <cell r="AD33">
            <v>574</v>
          </cell>
          <cell r="AE33">
            <v>74</v>
          </cell>
          <cell r="AF33">
            <v>0</v>
          </cell>
          <cell r="AG33">
            <v>0</v>
          </cell>
          <cell r="AH33">
            <v>0</v>
          </cell>
          <cell r="AI33">
            <v>0</v>
          </cell>
          <cell r="AJ33">
            <v>0</v>
          </cell>
          <cell r="AK33">
            <v>0</v>
          </cell>
          <cell r="AL33">
            <v>0</v>
          </cell>
          <cell r="AM33">
            <v>0</v>
          </cell>
          <cell r="AN33">
            <v>0</v>
          </cell>
          <cell r="AO33">
            <v>0</v>
          </cell>
          <cell r="AP33">
            <v>0</v>
          </cell>
        </row>
        <row r="34">
          <cell r="B34" t="str">
            <v>Net Income (GAAP)</v>
          </cell>
          <cell r="C34">
            <v>-82411.832999999999</v>
          </cell>
          <cell r="D34">
            <v>-24992.156999999999</v>
          </cell>
          <cell r="E34">
            <v>-24270</v>
          </cell>
          <cell r="F34">
            <v>-34208</v>
          </cell>
          <cell r="G34">
            <v>-31531.843000000004</v>
          </cell>
          <cell r="H34">
            <v>-115002.00000000001</v>
          </cell>
          <cell r="I34">
            <v>-23243</v>
          </cell>
          <cell r="J34">
            <v>-17874</v>
          </cell>
          <cell r="K34">
            <v>-17705</v>
          </cell>
          <cell r="L34">
            <v>-17690</v>
          </cell>
          <cell r="M34">
            <v>-76512</v>
          </cell>
          <cell r="N34">
            <v>-13881.999999999993</v>
          </cell>
          <cell r="O34">
            <v>-7748.0000000000146</v>
          </cell>
          <cell r="P34">
            <v>-4503.9999999999927</v>
          </cell>
          <cell r="Q34">
            <v>-6718</v>
          </cell>
          <cell r="R34">
            <v>-32852</v>
          </cell>
          <cell r="S34">
            <v>-5880</v>
          </cell>
          <cell r="T34">
            <v>-5073</v>
          </cell>
          <cell r="U34">
            <v>5184</v>
          </cell>
          <cell r="V34">
            <v>5393</v>
          </cell>
          <cell r="W34">
            <v>-376</v>
          </cell>
          <cell r="X34">
            <v>5601</v>
          </cell>
          <cell r="Y34">
            <v>14490</v>
          </cell>
          <cell r="Z34">
            <v>20023</v>
          </cell>
          <cell r="AA34">
            <v>8033</v>
          </cell>
          <cell r="AB34">
            <v>48147</v>
          </cell>
          <cell r="AC34">
            <v>17226</v>
          </cell>
          <cell r="AD34">
            <v>1632</v>
          </cell>
          <cell r="AE34">
            <v>27925.9</v>
          </cell>
          <cell r="AF34">
            <v>123035</v>
          </cell>
          <cell r="AG34">
            <v>169818.9</v>
          </cell>
          <cell r="AH34">
            <v>-470.24979693008208</v>
          </cell>
          <cell r="AI34">
            <v>17751.244674468468</v>
          </cell>
          <cell r="AJ34">
            <v>18712.76853892675</v>
          </cell>
          <cell r="AK34">
            <v>30224.303664662824</v>
          </cell>
          <cell r="AL34">
            <v>66218.067081127927</v>
          </cell>
          <cell r="AM34">
            <v>102831.10073451242</v>
          </cell>
          <cell r="AN34">
            <v>119305.70201463619</v>
          </cell>
          <cell r="AO34">
            <v>135698.68426123564</v>
          </cell>
          <cell r="AP34">
            <v>9779.9067214207789</v>
          </cell>
          <cell r="AR34">
            <v>0.26714908788163605</v>
          </cell>
        </row>
        <row r="36">
          <cell r="B36" t="str">
            <v>Diluted EPS (GAAP)</v>
          </cell>
          <cell r="C36">
            <v>-2.8900780577255789</v>
          </cell>
          <cell r="D36">
            <v>-0.85501266500080741</v>
          </cell>
          <cell r="E36">
            <v>-0.81956091660881558</v>
          </cell>
          <cell r="F36">
            <v>-1.1219456678918815</v>
          </cell>
          <cell r="G36">
            <v>-0.8283672210211499</v>
          </cell>
          <cell r="H36">
            <v>-3.6081826511868913</v>
          </cell>
          <cell r="I36">
            <v>-0.57901649503227359</v>
          </cell>
          <cell r="J36">
            <v>-0.44430329792661444</v>
          </cell>
          <cell r="K36">
            <v>-0.43925078528017408</v>
          </cell>
          <cell r="L36">
            <v>-0.40012047494051572</v>
          </cell>
          <cell r="M36">
            <v>-1.8558137588827084</v>
          </cell>
          <cell r="N36">
            <v>-0.26951740309323335</v>
          </cell>
          <cell r="O36">
            <v>-0.14538584762219672</v>
          </cell>
          <cell r="P36">
            <v>-8.4023374989513261E-2</v>
          </cell>
          <cell r="Q36">
            <v>-0.12491979602408441</v>
          </cell>
          <cell r="R36">
            <v>-0.61922624352144529</v>
          </cell>
          <cell r="S36">
            <v>-0.10872920796596776</v>
          </cell>
          <cell r="T36">
            <v>-9.3343086793504337E-2</v>
          </cell>
          <cell r="U36">
            <v>9.0728662999564863E-2</v>
          </cell>
          <cell r="V36">
            <v>9.4488319207858149E-2</v>
          </cell>
          <cell r="W36">
            <v>-6.9003010733491733E-3</v>
          </cell>
          <cell r="X36">
            <v>9.8355375549745702E-2</v>
          </cell>
          <cell r="Y36">
            <v>0.24386853957084492</v>
          </cell>
          <cell r="Z36">
            <v>0.3231139480128753</v>
          </cell>
          <cell r="AA36">
            <v>0.13907821287422414</v>
          </cell>
          <cell r="AB36">
            <v>0.83125013900382616</v>
          </cell>
          <cell r="AC36">
            <v>0.25545941249332033</v>
          </cell>
          <cell r="AD36">
            <v>2.8263262033482131E-2</v>
          </cell>
          <cell r="AE36">
            <v>0.44034699517026277</v>
          </cell>
          <cell r="AF36">
            <v>1.8191733999955213</v>
          </cell>
          <cell r="AG36">
            <v>2.5555403445226839</v>
          </cell>
          <cell r="AH36">
            <v>-8.1393412477574721E-3</v>
          </cell>
          <cell r="AI36">
            <v>0.30420621087544109</v>
          </cell>
          <cell r="AJ36">
            <v>0.31750892567342021</v>
          </cell>
          <cell r="AK36">
            <v>0.48267282060460093</v>
          </cell>
          <cell r="AL36">
            <v>1.129089074481828</v>
          </cell>
          <cell r="AM36">
            <v>1.6681137745330088</v>
          </cell>
          <cell r="AN36">
            <v>1.8687452513871439</v>
          </cell>
          <cell r="AO36">
            <v>2.0610481356243513</v>
          </cell>
          <cell r="AP36">
            <v>0.15558385536454597</v>
          </cell>
          <cell r="AR36">
            <v>0.21968807255982425</v>
          </cell>
        </row>
        <row r="37">
          <cell r="B37" t="str">
            <v>Basic EPS (GAAP)</v>
          </cell>
          <cell r="C37">
            <v>-2.8900780577255789</v>
          </cell>
          <cell r="D37">
            <v>-0.85501266500080741</v>
          </cell>
          <cell r="E37">
            <v>-0.81956091660881558</v>
          </cell>
          <cell r="F37">
            <v>-1.1219456678918815</v>
          </cell>
          <cell r="G37">
            <v>-0.8283672210211499</v>
          </cell>
          <cell r="H37">
            <v>-3.6081826511868913</v>
          </cell>
          <cell r="I37">
            <v>-0.57901649503227359</v>
          </cell>
          <cell r="J37">
            <v>-0.44430329792661444</v>
          </cell>
          <cell r="K37">
            <v>-0.43925078528017408</v>
          </cell>
          <cell r="L37">
            <v>-0.40012047494051572</v>
          </cell>
          <cell r="M37">
            <v>-1.8558137588827084</v>
          </cell>
          <cell r="N37">
            <v>-0.26951740309323335</v>
          </cell>
          <cell r="O37">
            <v>-0.14538584762219672</v>
          </cell>
          <cell r="P37">
            <v>-8.4023374989513261E-2</v>
          </cell>
          <cell r="Q37">
            <v>-0.12491979602408441</v>
          </cell>
          <cell r="R37">
            <v>-0.61922624352144529</v>
          </cell>
          <cell r="S37">
            <v>-0.10872920796596776</v>
          </cell>
          <cell r="T37">
            <v>-9.3343086793504337E-2</v>
          </cell>
          <cell r="U37">
            <v>9.485118180748478E-2</v>
          </cell>
          <cell r="V37">
            <v>9.8287008526001599E-2</v>
          </cell>
          <cell r="W37">
            <v>-6.9003010733491733E-3</v>
          </cell>
          <cell r="X37">
            <v>0.10161684722782401</v>
          </cell>
          <cell r="Y37">
            <v>0.26151985957267909</v>
          </cell>
          <cell r="Z37">
            <v>0.35910294674250243</v>
          </cell>
          <cell r="AA37">
            <v>0.14326697645006939</v>
          </cell>
          <cell r="AB37">
            <v>0.86608135825848331</v>
          </cell>
          <cell r="AC37">
            <v>0.30639955109779921</v>
          </cell>
          <cell r="AD37">
            <v>2.8940375803547625E-2</v>
          </cell>
          <cell r="AE37">
            <v>0.49199047699216603</v>
          </cell>
          <cell r="AF37">
            <v>2.1508527925476217</v>
          </cell>
          <cell r="AG37">
            <v>2.9978994795780851</v>
          </cell>
          <cell r="AH37">
            <v>-8.1393412477574721E-3</v>
          </cell>
          <cell r="AI37">
            <v>0.30420621087544109</v>
          </cell>
          <cell r="AJ37">
            <v>0.31750892567342021</v>
          </cell>
          <cell r="AK37">
            <v>0.50775337980151292</v>
          </cell>
          <cell r="AL37">
            <v>1.129089074481828</v>
          </cell>
          <cell r="AM37">
            <v>1.7190005610927983</v>
          </cell>
          <cell r="AN37">
            <v>1.9552962284738784</v>
          </cell>
          <cell r="AO37">
            <v>2.1803530767023585</v>
          </cell>
          <cell r="AP37">
            <v>0.15558385536454597</v>
          </cell>
        </row>
        <row r="39">
          <cell r="B39" t="str">
            <v>Diluted EPS, Adjusted (non-GAAP)</v>
          </cell>
          <cell r="C39">
            <v>-2.8900780577255789</v>
          </cell>
          <cell r="D39">
            <v>-0.85501266500080741</v>
          </cell>
          <cell r="E39">
            <v>-0.81956091660881558</v>
          </cell>
          <cell r="F39">
            <v>-1.1219456678918815</v>
          </cell>
          <cell r="G39">
            <v>-0.8283672210211499</v>
          </cell>
          <cell r="H39">
            <v>-3.6081826511868913</v>
          </cell>
          <cell r="I39">
            <v>-0.57901649503227359</v>
          </cell>
          <cell r="J39">
            <v>-0.44430329792661444</v>
          </cell>
          <cell r="K39">
            <v>-0.43925078528017408</v>
          </cell>
          <cell r="L39">
            <v>-0.40012047494051572</v>
          </cell>
          <cell r="M39">
            <v>-1.8558137588827084</v>
          </cell>
          <cell r="N39">
            <v>-0.26951740309323335</v>
          </cell>
          <cell r="O39">
            <v>-0.14538584762219672</v>
          </cell>
          <cell r="P39">
            <v>-8.4023374989513261E-2</v>
          </cell>
          <cell r="Q39">
            <v>-0.12491979602408441</v>
          </cell>
          <cell r="R39">
            <v>-0.61922624352144529</v>
          </cell>
          <cell r="S39">
            <v>-6.1113951076109431E-2</v>
          </cell>
          <cell r="T39">
            <v>-4.4104746509763433E-2</v>
          </cell>
          <cell r="U39">
            <v>0.13943581368007971</v>
          </cell>
          <cell r="V39">
            <v>0.13984901982516665</v>
          </cell>
          <cell r="W39">
            <v>0.18805155611332175</v>
          </cell>
          <cell r="X39">
            <v>0.14311664180154035</v>
          </cell>
          <cell r="Y39">
            <v>0.2816989249363705</v>
          </cell>
          <cell r="Z39">
            <v>0.35901549779208369</v>
          </cell>
          <cell r="AA39">
            <v>0.40520327700140374</v>
          </cell>
          <cell r="AB39">
            <v>1.1989606259286398</v>
          </cell>
          <cell r="AC39">
            <v>0.32812028784523473</v>
          </cell>
          <cell r="AD39">
            <v>0.31947224876616331</v>
          </cell>
          <cell r="AE39">
            <v>0.48285741153357647</v>
          </cell>
          <cell r="AF39">
            <v>0.71193764573754414</v>
          </cell>
          <cell r="AG39">
            <v>1.8644954199952817</v>
          </cell>
          <cell r="AH39">
            <v>0.39054952893426903</v>
          </cell>
          <cell r="AI39">
            <v>0.36171391391578778</v>
          </cell>
          <cell r="AJ39">
            <v>0.37242153940148903</v>
          </cell>
          <cell r="AK39">
            <v>0.53219506181826504</v>
          </cell>
          <cell r="AL39">
            <v>1.6587090124848578</v>
          </cell>
          <cell r="AM39">
            <v>1.8970836338997774</v>
          </cell>
          <cell r="AN39">
            <v>2.1181686491781324</v>
          </cell>
          <cell r="AO39">
            <v>2.3335767878275782</v>
          </cell>
          <cell r="AP39">
            <v>0.51352558685722915</v>
          </cell>
          <cell r="AR39">
            <v>0.11923974612351373</v>
          </cell>
        </row>
        <row r="40">
          <cell r="B40" t="str">
            <v>Basic EPS, Adjusted (non-GAAP)</v>
          </cell>
          <cell r="C40">
            <v>-2.8900780577255789</v>
          </cell>
          <cell r="D40">
            <v>-0.85501266500080741</v>
          </cell>
          <cell r="E40">
            <v>-0.81956091660881558</v>
          </cell>
          <cell r="F40">
            <v>-1.1219456678918815</v>
          </cell>
          <cell r="G40">
            <v>-0.8283672210211499</v>
          </cell>
          <cell r="H40">
            <v>-3.6081826511868913</v>
          </cell>
          <cell r="I40">
            <v>-0.57901649503227359</v>
          </cell>
          <cell r="J40">
            <v>-0.44430329792661444</v>
          </cell>
          <cell r="K40">
            <v>-0.43925078528017408</v>
          </cell>
          <cell r="L40">
            <v>-0.40012047494051572</v>
          </cell>
          <cell r="M40">
            <v>-1.8558137588827084</v>
          </cell>
          <cell r="N40">
            <v>-0.26951740309323335</v>
          </cell>
          <cell r="O40">
            <v>-0.14538584762219672</v>
          </cell>
          <cell r="P40">
            <v>-8.4023374989513261E-2</v>
          </cell>
          <cell r="Q40">
            <v>-0.12491979602408441</v>
          </cell>
          <cell r="R40">
            <v>-0.61922624352144529</v>
          </cell>
          <cell r="S40">
            <v>-6.1113951076109431E-2</v>
          </cell>
          <cell r="T40">
            <v>-4.4104746509763433E-2</v>
          </cell>
          <cell r="U40">
            <v>0.14577148253476685</v>
          </cell>
          <cell r="V40">
            <v>0.1454713335906814</v>
          </cell>
          <cell r="W40">
            <v>0.18805155611332175</v>
          </cell>
          <cell r="X40">
            <v>0.1478624004475568</v>
          </cell>
          <cell r="Y40">
            <v>0.30846348653945194</v>
          </cell>
          <cell r="Z40">
            <v>0.40354469383474245</v>
          </cell>
          <cell r="AA40">
            <v>0.45896083305939073</v>
          </cell>
          <cell r="AB40">
            <v>1.3217063135688687</v>
          </cell>
          <cell r="AC40">
            <v>0.39433867687438801</v>
          </cell>
          <cell r="AD40">
            <v>0.38236052884564575</v>
          </cell>
          <cell r="AE40">
            <v>0.54288804835174154</v>
          </cell>
          <cell r="AF40">
            <v>0.82841965402728235</v>
          </cell>
          <cell r="AG40">
            <v>2.1688906969220505</v>
          </cell>
          <cell r="AH40">
            <v>0.39861154003064481</v>
          </cell>
          <cell r="AI40">
            <v>0.36418632819056257</v>
          </cell>
          <cell r="AJ40">
            <v>0.37689518044086723</v>
          </cell>
          <cell r="AK40">
            <v>0.56655165184849021</v>
          </cell>
          <cell r="AL40">
            <v>1.7088255455773878</v>
          </cell>
          <cell r="AM40">
            <v>1.9906475523068363</v>
          </cell>
          <cell r="AN40">
            <v>2.2502974859008882</v>
          </cell>
          <cell r="AO40">
            <v>2.5017052089757894</v>
          </cell>
          <cell r="AP40">
            <v>0.51352558685722915</v>
          </cell>
        </row>
        <row r="42">
          <cell r="B42" t="str">
            <v>Diluted EPS Fully Taxed (non-GAAP)</v>
          </cell>
          <cell r="C42" t="str">
            <v>nm</v>
          </cell>
          <cell r="D42" t="str">
            <v>nm</v>
          </cell>
          <cell r="E42" t="str">
            <v>nm</v>
          </cell>
          <cell r="F42" t="str">
            <v>nm</v>
          </cell>
          <cell r="G42" t="str">
            <v>nm</v>
          </cell>
          <cell r="H42" t="str">
            <v>nm</v>
          </cell>
          <cell r="I42" t="str">
            <v>nm</v>
          </cell>
          <cell r="J42" t="str">
            <v>nm</v>
          </cell>
          <cell r="K42" t="str">
            <v>nm</v>
          </cell>
          <cell r="L42" t="str">
            <v>nm</v>
          </cell>
          <cell r="M42" t="str">
            <v>nm</v>
          </cell>
          <cell r="N42" t="str">
            <v>nm</v>
          </cell>
          <cell r="O42" t="str">
            <v>nm</v>
          </cell>
          <cell r="P42" t="str">
            <v>nm</v>
          </cell>
          <cell r="Q42" t="str">
            <v>nm</v>
          </cell>
          <cell r="R42" t="str">
            <v>nm</v>
          </cell>
          <cell r="S42" t="str">
            <v>nm</v>
          </cell>
          <cell r="T42" t="str">
            <v>nm</v>
          </cell>
          <cell r="U42">
            <v>9.0633278892051819E-2</v>
          </cell>
          <cell r="V42">
            <v>9.090186288635832E-2</v>
          </cell>
          <cell r="W42">
            <v>0.12223351147365914</v>
          </cell>
          <cell r="X42">
            <v>9.5947855109133298E-2</v>
          </cell>
          <cell r="Y42">
            <v>0.16737291143111202</v>
          </cell>
          <cell r="Z42">
            <v>0.21907406744710284</v>
          </cell>
          <cell r="AA42">
            <v>0.24766175303148841</v>
          </cell>
          <cell r="AB42">
            <v>0.71445934204139439</v>
          </cell>
          <cell r="AC42">
            <v>0.21894306056307478</v>
          </cell>
          <cell r="AD42">
            <v>0.21472588897220782</v>
          </cell>
          <cell r="AE42">
            <v>0.3087004491012898</v>
          </cell>
          <cell r="AF42">
            <v>0.46724054929853509</v>
          </cell>
          <cell r="AG42">
            <v>1.2122376727761306</v>
          </cell>
          <cell r="AH42">
            <v>0.42475000167199861</v>
          </cell>
          <cell r="AI42">
            <v>0.38806739889158309</v>
          </cell>
          <cell r="AJ42">
            <v>0.40160961850256344</v>
          </cell>
          <cell r="AK42">
            <v>0.50846230236477252</v>
          </cell>
          <cell r="AL42">
            <v>1.8208796797136102</v>
          </cell>
          <cell r="AM42">
            <v>1.7879333041587735</v>
          </cell>
          <cell r="AN42">
            <v>2.0273875752430701</v>
          </cell>
          <cell r="AO42">
            <v>2.260740096024159</v>
          </cell>
          <cell r="AP42">
            <v>0.5471993958314737</v>
          </cell>
        </row>
        <row r="44">
          <cell r="B44" t="str">
            <v>Basic Shares Outstanding (000s)</v>
          </cell>
          <cell r="C44">
            <v>28515.435000000001</v>
          </cell>
          <cell r="D44">
            <v>29230.16</v>
          </cell>
          <cell r="E44">
            <v>29613.418000000001</v>
          </cell>
          <cell r="F44">
            <v>30489.89</v>
          </cell>
          <cell r="G44">
            <v>38065.053999999996</v>
          </cell>
          <cell r="H44">
            <v>31872.555</v>
          </cell>
          <cell r="I44">
            <v>40142.207000000002</v>
          </cell>
          <cell r="J44">
            <v>40229.275999999998</v>
          </cell>
          <cell r="K44">
            <v>40307.269999999997</v>
          </cell>
          <cell r="L44">
            <v>44211.684000000001</v>
          </cell>
          <cell r="M44">
            <v>41228.275000000001</v>
          </cell>
          <cell r="N44">
            <v>51506.877999999997</v>
          </cell>
          <cell r="O44">
            <v>53292.67</v>
          </cell>
          <cell r="P44">
            <v>53604.131000000001</v>
          </cell>
          <cell r="Q44">
            <v>53778.506000000001</v>
          </cell>
          <cell r="R44">
            <v>53053.307000000001</v>
          </cell>
          <cell r="S44">
            <v>54079.305</v>
          </cell>
          <cell r="T44">
            <v>54347.892</v>
          </cell>
          <cell r="U44">
            <v>54654.036999999997</v>
          </cell>
          <cell r="V44">
            <v>54869.917000000001</v>
          </cell>
          <cell r="W44">
            <v>54490.375999999997</v>
          </cell>
          <cell r="X44">
            <v>55118.813000000002</v>
          </cell>
          <cell r="Y44">
            <v>55406.881999999998</v>
          </cell>
          <cell r="Z44">
            <v>55758.383999999998</v>
          </cell>
          <cell r="AA44">
            <v>56070.144</v>
          </cell>
          <cell r="AB44">
            <v>55591.775000000001</v>
          </cell>
          <cell r="AC44">
            <v>56220.709000000003</v>
          </cell>
          <cell r="AD44">
            <v>56391.803999999996</v>
          </cell>
          <cell r="AE44">
            <v>56761.057999999997</v>
          </cell>
          <cell r="AF44">
            <v>57202.892</v>
          </cell>
          <cell r="AG44">
            <v>56645.962</v>
          </cell>
          <cell r="AH44">
            <v>57774.920919999997</v>
          </cell>
          <cell r="AI44">
            <v>58352.6701292</v>
          </cell>
          <cell r="AJ44">
            <v>58936.196830492001</v>
          </cell>
          <cell r="AK44">
            <v>59525.558798796919</v>
          </cell>
          <cell r="AL44">
            <v>58647.336669622222</v>
          </cell>
          <cell r="AM44">
            <v>59820.28340301467</v>
          </cell>
          <cell r="AN44">
            <v>61016.689071074965</v>
          </cell>
          <cell r="AO44">
            <v>62237.022852496462</v>
          </cell>
          <cell r="AP44">
            <v>62859.39308102143</v>
          </cell>
        </row>
        <row r="45">
          <cell r="B45" t="str">
            <v>Diluted Shares Outstanding (000s)</v>
          </cell>
          <cell r="C45">
            <v>28515.435000000001</v>
          </cell>
          <cell r="D45">
            <v>29230.16</v>
          </cell>
          <cell r="E45">
            <v>29613.418000000001</v>
          </cell>
          <cell r="F45">
            <v>30489.89</v>
          </cell>
          <cell r="G45">
            <v>38065.053999999996</v>
          </cell>
          <cell r="H45">
            <v>31872.555</v>
          </cell>
          <cell r="I45">
            <v>40142.207000000002</v>
          </cell>
          <cell r="J45">
            <v>40229.275999999998</v>
          </cell>
          <cell r="K45">
            <v>40307.269999999997</v>
          </cell>
          <cell r="L45">
            <v>44211.684000000001</v>
          </cell>
          <cell r="M45">
            <v>41228.275000000001</v>
          </cell>
          <cell r="N45">
            <v>51506.877999999997</v>
          </cell>
          <cell r="O45">
            <v>53292.67</v>
          </cell>
          <cell r="P45">
            <v>53604.131000000001</v>
          </cell>
          <cell r="Q45">
            <v>53778.506000000001</v>
          </cell>
          <cell r="R45">
            <v>53053.307000000001</v>
          </cell>
          <cell r="S45">
            <v>54079.305</v>
          </cell>
          <cell r="T45">
            <v>54347.892</v>
          </cell>
          <cell r="U45">
            <v>57137.400999999998</v>
          </cell>
          <cell r="V45">
            <v>57075.838000000003</v>
          </cell>
          <cell r="W45">
            <v>54490.375999999997</v>
          </cell>
          <cell r="X45">
            <v>56946.557000000001</v>
          </cell>
          <cell r="Y45">
            <v>68754.255999999994</v>
          </cell>
          <cell r="Z45">
            <v>69022.09</v>
          </cell>
          <cell r="AA45">
            <v>69133.202000000005</v>
          </cell>
          <cell r="AB45">
            <v>68882.995999999999</v>
          </cell>
          <cell r="AC45">
            <v>68042.12</v>
          </cell>
          <cell r="AD45">
            <v>67492.560256093595</v>
          </cell>
          <cell r="AE45">
            <v>67960.17</v>
          </cell>
          <cell r="AF45">
            <v>68320.59</v>
          </cell>
          <cell r="AG45">
            <v>67955.061000000002</v>
          </cell>
          <cell r="AH45">
            <v>57774.920919999997</v>
          </cell>
          <cell r="AI45">
            <v>58352.6701292</v>
          </cell>
          <cell r="AJ45">
            <v>58936.196830492001</v>
          </cell>
          <cell r="AK45">
            <v>70675.315054890525</v>
          </cell>
          <cell r="AL45">
            <v>58647.336669622222</v>
          </cell>
          <cell r="AM45">
            <v>70970.039659108268</v>
          </cell>
          <cell r="AN45">
            <v>72166.445327168563</v>
          </cell>
          <cell r="AO45">
            <v>73386.779108590068</v>
          </cell>
          <cell r="AP45">
            <v>62859.39308102143</v>
          </cell>
          <cell r="AR45">
            <v>7.679231120772223E-2</v>
          </cell>
        </row>
        <row r="46">
          <cell r="F46" t="str">
            <v xml:space="preserve">                                                                                                                                                                                                                         </v>
          </cell>
        </row>
        <row r="47">
          <cell r="B47" t="str">
            <v xml:space="preserve">Margin Analysis </v>
          </cell>
        </row>
        <row r="48">
          <cell r="B48" t="str">
            <v>Gross Margin (% Product Revenue)</v>
          </cell>
          <cell r="D48" t="str">
            <v>nm</v>
          </cell>
          <cell r="E48" t="str">
            <v>nm</v>
          </cell>
          <cell r="F48" t="str">
            <v>nm</v>
          </cell>
          <cell r="G48">
            <v>0.51225343693962944</v>
          </cell>
          <cell r="H48">
            <v>0.51225343693962944</v>
          </cell>
          <cell r="I48">
            <v>0.6139149816908136</v>
          </cell>
          <cell r="J48">
            <v>0.65769027683487968</v>
          </cell>
          <cell r="K48">
            <v>0.64198354458527906</v>
          </cell>
          <cell r="L48">
            <v>0.6745114819569249</v>
          </cell>
          <cell r="M48">
            <v>0.65421199132498842</v>
          </cell>
          <cell r="N48">
            <v>0.66848580592656448</v>
          </cell>
          <cell r="O48">
            <v>0.71254192340690992</v>
          </cell>
          <cell r="P48">
            <v>0.73385634703497404</v>
          </cell>
          <cell r="Q48">
            <v>0.71704960978005783</v>
          </cell>
          <cell r="R48">
            <v>0.7115862360589883</v>
          </cell>
          <cell r="S48">
            <v>0.7286628638761683</v>
          </cell>
          <cell r="T48">
            <v>0.74171924290220814</v>
          </cell>
          <cell r="U48">
            <v>0.74654891196244577</v>
          </cell>
          <cell r="V48">
            <v>0.74841637010676154</v>
          </cell>
          <cell r="W48">
            <v>0.74241408612763449</v>
          </cell>
          <cell r="X48">
            <v>0.70903085614950023</v>
          </cell>
          <cell r="Y48">
            <v>0.76814947140305145</v>
          </cell>
          <cell r="Z48">
            <v>0.77240098188814432</v>
          </cell>
          <cell r="AA48">
            <v>0.77186289120715346</v>
          </cell>
          <cell r="AB48">
            <v>0.758435972903855</v>
          </cell>
          <cell r="AC48">
            <v>0.76759859629552163</v>
          </cell>
          <cell r="AD48">
            <v>0.77809311031942519</v>
          </cell>
          <cell r="AE48">
            <v>0.78458593943167976</v>
          </cell>
          <cell r="AF48">
            <v>0.79336653950590552</v>
          </cell>
          <cell r="AG48">
            <v>0.78204692281536892</v>
          </cell>
          <cell r="AH48">
            <v>0.77300000000000002</v>
          </cell>
          <cell r="AI48">
            <v>0.78200000000000003</v>
          </cell>
          <cell r="AJ48">
            <v>0.78400000000000003</v>
          </cell>
          <cell r="AK48">
            <v>0.79400000000000004</v>
          </cell>
          <cell r="AL48">
            <v>0.78376902776539448</v>
          </cell>
          <cell r="AM48">
            <v>0.78500000000000003</v>
          </cell>
          <cell r="AN48">
            <v>0.78700000000000003</v>
          </cell>
          <cell r="AO48">
            <v>0.78800000000000003</v>
          </cell>
          <cell r="AP48">
            <v>0.79</v>
          </cell>
        </row>
        <row r="49">
          <cell r="B49" t="str">
            <v>Research and Development (% Product Revenue)</v>
          </cell>
          <cell r="D49">
            <v>44.506476190476192</v>
          </cell>
          <cell r="E49" t="str">
            <v>nm</v>
          </cell>
          <cell r="F49" t="str">
            <v>nm</v>
          </cell>
          <cell r="G49">
            <v>3.9807107142857148</v>
          </cell>
          <cell r="H49">
            <v>32.579199043634191</v>
          </cell>
          <cell r="I49">
            <v>2.1431300748288491</v>
          </cell>
          <cell r="J49">
            <v>0.98325412989364114</v>
          </cell>
          <cell r="K49">
            <v>0.82377140315766062</v>
          </cell>
          <cell r="L49">
            <v>0.75443350924737318</v>
          </cell>
          <cell r="M49">
            <v>0.97648525418808385</v>
          </cell>
          <cell r="N49">
            <v>0.65790607496768638</v>
          </cell>
          <cell r="O49">
            <v>0.49278527415958195</v>
          </cell>
          <cell r="P49">
            <v>0.38896397138807398</v>
          </cell>
          <cell r="Q49">
            <v>0.36822572722807401</v>
          </cell>
          <cell r="R49">
            <v>0.45521257289849709</v>
          </cell>
          <cell r="S49">
            <v>0.36370209689081706</v>
          </cell>
          <cell r="T49">
            <v>0.29955310199789698</v>
          </cell>
          <cell r="U49">
            <v>0.28885706329315353</v>
          </cell>
          <cell r="V49">
            <v>0.27807829181494664</v>
          </cell>
          <cell r="W49">
            <v>0.30298791848540346</v>
          </cell>
          <cell r="X49">
            <v>0.27588005215123862</v>
          </cell>
          <cell r="Y49">
            <v>0.25104694409464962</v>
          </cell>
          <cell r="Z49">
            <v>0.2373780932793737</v>
          </cell>
          <cell r="AA49">
            <v>0.22798211624441134</v>
          </cell>
          <cell r="AB49">
            <v>0.23768583259792275</v>
          </cell>
          <cell r="AC49">
            <v>0.2598712496223477</v>
          </cell>
          <cell r="AD49">
            <v>0.2786969385906648</v>
          </cell>
          <cell r="AE49">
            <v>0.26217273051951023</v>
          </cell>
          <cell r="AF49">
            <v>0.25391060987189523</v>
          </cell>
          <cell r="AG49">
            <v>0.2632626042668943</v>
          </cell>
          <cell r="AH49">
            <v>0.28199999999999997</v>
          </cell>
          <cell r="AI49">
            <v>0.29099999999999998</v>
          </cell>
          <cell r="AJ49">
            <v>0.29799999999999999</v>
          </cell>
          <cell r="AK49">
            <v>0.30199999999999999</v>
          </cell>
          <cell r="AL49">
            <v>0.29377366585818115</v>
          </cell>
          <cell r="AM49">
            <v>0.31900000000000001</v>
          </cell>
          <cell r="AN49">
            <v>0.33</v>
          </cell>
          <cell r="AO49">
            <v>0.33200000000000002</v>
          </cell>
          <cell r="AP49">
            <v>0.55000000000000004</v>
          </cell>
        </row>
        <row r="50">
          <cell r="B50" t="str">
            <v>Sales and Marketing (% Product Revenue)</v>
          </cell>
          <cell r="D50">
            <v>6.5243949579831932</v>
          </cell>
          <cell r="E50" t="str">
            <v>nm</v>
          </cell>
          <cell r="F50" t="str">
            <v>nm</v>
          </cell>
          <cell r="G50">
            <v>2.7332711309523812</v>
          </cell>
          <cell r="H50">
            <v>12.606096832038254</v>
          </cell>
          <cell r="I50">
            <v>1.3610889985671071</v>
          </cell>
          <cell r="J50">
            <v>0.58188127027230896</v>
          </cell>
          <cell r="K50">
            <v>0.50594841005114521</v>
          </cell>
          <cell r="L50">
            <v>0.45904055531783389</v>
          </cell>
          <cell r="M50">
            <v>0.59801226113833916</v>
          </cell>
          <cell r="N50">
            <v>0.45693905883479341</v>
          </cell>
          <cell r="O50">
            <v>0.39322205756181267</v>
          </cell>
          <cell r="P50">
            <v>0.32188416784784257</v>
          </cell>
          <cell r="Q50">
            <v>0.3530535392675872</v>
          </cell>
          <cell r="R50">
            <v>0.37291435417657731</v>
          </cell>
          <cell r="S50">
            <v>0.37674406148737311</v>
          </cell>
          <cell r="T50">
            <v>0.31214949176305645</v>
          </cell>
          <cell r="U50">
            <v>0.25675299359509884</v>
          </cell>
          <cell r="V50">
            <v>0.27854092526690394</v>
          </cell>
          <cell r="W50">
            <v>0.30021165082364365</v>
          </cell>
          <cell r="X50">
            <v>0.26065189048239895</v>
          </cell>
          <cell r="Y50">
            <v>0.23417869798225319</v>
          </cell>
          <cell r="Z50">
            <v>0.23912956942877994</v>
          </cell>
          <cell r="AA50">
            <v>0.22239046199701937</v>
          </cell>
          <cell r="AB50">
            <v>0.22965854320820039</v>
          </cell>
          <cell r="AC50">
            <v>0.23220386251132957</v>
          </cell>
          <cell r="AD50">
            <v>0.22328563089990541</v>
          </cell>
          <cell r="AE50">
            <v>0.2035091896445938</v>
          </cell>
          <cell r="AF50">
            <v>0.17161705175831682</v>
          </cell>
          <cell r="AG50">
            <v>0.20496960314072746</v>
          </cell>
          <cell r="AH50">
            <v>0.16500000000000001</v>
          </cell>
          <cell r="AI50">
            <v>0.16900000000000001</v>
          </cell>
          <cell r="AJ50">
            <v>0.161</v>
          </cell>
          <cell r="AK50">
            <v>0.16200000000000001</v>
          </cell>
          <cell r="AL50">
            <v>0.16412667104489009</v>
          </cell>
          <cell r="AM50">
            <v>0.14599999999999999</v>
          </cell>
          <cell r="AN50">
            <v>0.13200000000000001</v>
          </cell>
          <cell r="AO50">
            <v>0.125</v>
          </cell>
          <cell r="AP50">
            <v>0.12</v>
          </cell>
        </row>
        <row r="51">
          <cell r="B51" t="str">
            <v>General and Administrative (% Total Revenue)</v>
          </cell>
          <cell r="H51">
            <v>8.0651062684960984</v>
          </cell>
          <cell r="I51">
            <v>0.54031401251328059</v>
          </cell>
          <cell r="J51">
            <v>0.31367492365117067</v>
          </cell>
          <cell r="K51">
            <v>0.20545688545688545</v>
          </cell>
          <cell r="L51">
            <v>0.27688679245283021</v>
          </cell>
          <cell r="M51">
            <v>0.29724846116554776</v>
          </cell>
          <cell r="N51">
            <v>0.20994621285600917</v>
          </cell>
          <cell r="O51">
            <v>0.15009732790656521</v>
          </cell>
          <cell r="P51">
            <v>0.16010300860498713</v>
          </cell>
          <cell r="Q51">
            <v>0.14197363424293385</v>
          </cell>
          <cell r="R51">
            <v>0.16160307576580718</v>
          </cell>
          <cell r="S51">
            <v>0.16647110223442765</v>
          </cell>
          <cell r="T51">
            <v>0.13823910951165419</v>
          </cell>
          <cell r="U51">
            <v>0.12511156508459112</v>
          </cell>
          <cell r="V51">
            <v>0.12680594900849859</v>
          </cell>
          <cell r="W51">
            <v>0.13733132047569166</v>
          </cell>
          <cell r="X51">
            <v>0.1297937087039123</v>
          </cell>
          <cell r="Y51">
            <v>0.11161917321254515</v>
          </cell>
          <cell r="Z51">
            <v>0.10633365080956439</v>
          </cell>
          <cell r="AA51">
            <v>8.7554480550589495E-2</v>
          </cell>
          <cell r="AB51">
            <v>0.10686647206571176</v>
          </cell>
          <cell r="AC51">
            <v>0.10318853712408677</v>
          </cell>
          <cell r="AD51">
            <v>0.10338423442014032</v>
          </cell>
          <cell r="AE51">
            <v>8.3079112376039488E-2</v>
          </cell>
          <cell r="AF51">
            <v>7.1739544813388734E-2</v>
          </cell>
          <cell r="AG51">
            <v>8.8508697286465071E-2</v>
          </cell>
          <cell r="AH51">
            <v>8.3000000000000004E-2</v>
          </cell>
          <cell r="AI51">
            <v>8.8999999999999996E-2</v>
          </cell>
          <cell r="AJ51">
            <v>8.8999999999999996E-2</v>
          </cell>
          <cell r="AK51">
            <v>0.08</v>
          </cell>
          <cell r="AL51">
            <v>8.5022251080499545E-2</v>
          </cell>
          <cell r="AM51">
            <v>8.5000000000000006E-2</v>
          </cell>
          <cell r="AN51">
            <v>8.4000000000000005E-2</v>
          </cell>
          <cell r="AO51">
            <v>8.5999999999999993E-2</v>
          </cell>
          <cell r="AP51">
            <v>0.128</v>
          </cell>
        </row>
        <row r="52">
          <cell r="B52" t="str">
            <v>Operating Margin, Adjusted (% Total Revenue)</v>
          </cell>
          <cell r="D52" t="str">
            <v>nm</v>
          </cell>
          <cell r="E52" t="str">
            <v>nm</v>
          </cell>
          <cell r="F52" t="str">
            <v>nm</v>
          </cell>
          <cell r="G52">
            <v>-8.3895366071428583</v>
          </cell>
          <cell r="H52" t="str">
            <v>nm</v>
          </cell>
          <cell r="I52" t="str">
            <v>nm</v>
          </cell>
          <cell r="J52" t="str">
            <v>nm</v>
          </cell>
          <cell r="K52" t="str">
            <v>nm</v>
          </cell>
          <cell r="L52" t="str">
            <v>nm</v>
          </cell>
          <cell r="M52" t="str">
            <v>nm</v>
          </cell>
          <cell r="N52" t="str">
            <v>nm</v>
          </cell>
          <cell r="O52" t="str">
            <v>nm</v>
          </cell>
          <cell r="P52" t="str">
            <v>nm</v>
          </cell>
          <cell r="Q52" t="str">
            <v>nm</v>
          </cell>
          <cell r="R52" t="str">
            <v>nm</v>
          </cell>
          <cell r="S52" t="str">
            <v>nm</v>
          </cell>
          <cell r="T52">
            <v>8.6830982968573459E-2</v>
          </cell>
          <cell r="U52">
            <v>0.13332275531049803</v>
          </cell>
          <cell r="V52">
            <v>0.1148371104815864</v>
          </cell>
          <cell r="W52">
            <v>7.9790293096719866E-2</v>
          </cell>
          <cell r="X52">
            <v>0.1142588140352057</v>
          </cell>
          <cell r="Y52">
            <v>0.22500143340404793</v>
          </cell>
          <cell r="Z52">
            <v>0.26080254649355855</v>
          </cell>
          <cell r="AA52">
            <v>0.27834449235227443</v>
          </cell>
          <cell r="AB52">
            <v>0.22783585635734166</v>
          </cell>
          <cell r="AC52">
            <v>0.22191765305544542</v>
          </cell>
          <cell r="AD52">
            <v>0.21931686417860582</v>
          </cell>
          <cell r="AE52">
            <v>0.28178058433761727</v>
          </cell>
          <cell r="AF52">
            <v>0.37220845564408522</v>
          </cell>
          <cell r="AG52">
            <v>0.28259089892330291</v>
          </cell>
          <cell r="AH52">
            <v>0.31651552049713522</v>
          </cell>
          <cell r="AI52">
            <v>0.28344653543712095</v>
          </cell>
          <cell r="AJ52">
            <v>0.28078339544694486</v>
          </cell>
          <cell r="AK52">
            <v>0.34950308091066851</v>
          </cell>
          <cell r="AL52">
            <v>0.30949378365426422</v>
          </cell>
          <cell r="AM52">
            <v>0.30067680730898294</v>
          </cell>
          <cell r="AN52">
            <v>0.29845483101170844</v>
          </cell>
          <cell r="AO52">
            <v>0.29719842985895417</v>
          </cell>
          <cell r="AP52">
            <v>5.9692431181662058E-2</v>
          </cell>
        </row>
        <row r="53">
          <cell r="B53" t="str">
            <v>Pre-Tax Income (% Total Revenue)</v>
          </cell>
          <cell r="D53" t="str">
            <v>nm</v>
          </cell>
          <cell r="E53" t="str">
            <v>nm</v>
          </cell>
          <cell r="F53" t="str">
            <v>nm</v>
          </cell>
          <cell r="G53" t="str">
            <v>nm</v>
          </cell>
          <cell r="H53" t="str">
            <v>nm</v>
          </cell>
          <cell r="I53" t="str">
            <v>nm</v>
          </cell>
          <cell r="J53" t="str">
            <v>nm</v>
          </cell>
          <cell r="K53" t="str">
            <v>nm</v>
          </cell>
          <cell r="L53" t="str">
            <v>nm</v>
          </cell>
          <cell r="M53" t="str">
            <v>nm</v>
          </cell>
          <cell r="N53" t="str">
            <v>nm</v>
          </cell>
          <cell r="O53" t="str">
            <v>nm</v>
          </cell>
          <cell r="P53" t="str">
            <v>nm</v>
          </cell>
          <cell r="Q53" t="str">
            <v>nm</v>
          </cell>
          <cell r="R53" t="str">
            <v>nm</v>
          </cell>
          <cell r="S53" t="str">
            <v>nm</v>
          </cell>
          <cell r="T53" t="str">
            <v>nm</v>
          </cell>
          <cell r="U53">
            <v>0.15801582736666733</v>
          </cell>
          <cell r="V53">
            <v>0.1413243626062323</v>
          </cell>
          <cell r="W53">
            <v>5.2616714934171339E-2</v>
          </cell>
          <cell r="X53">
            <v>0.1413271911094672</v>
          </cell>
          <cell r="Y53">
            <v>0.25376985264606389</v>
          </cell>
          <cell r="Z53">
            <v>0.29153090380470198</v>
          </cell>
          <cell r="AA53">
            <v>0.30779028055292645</v>
          </cell>
          <cell r="AB53">
            <v>0.25698866336297604</v>
          </cell>
          <cell r="AC53">
            <v>0.25960242396783145</v>
          </cell>
          <cell r="AD53">
            <v>0.21909085549201107</v>
          </cell>
          <cell r="AE53">
            <v>0.28706274736514431</v>
          </cell>
          <cell r="AF53">
            <v>0.37445007815180514</v>
          </cell>
          <cell r="AG53">
            <v>0.29225765091400491</v>
          </cell>
          <cell r="AH53">
            <v>0.28710596632344715</v>
          </cell>
          <cell r="AI53">
            <v>0.25507427432332413</v>
          </cell>
          <cell r="AJ53">
            <v>0.25537975375665123</v>
          </cell>
          <cell r="AK53">
            <v>0.32876747825116009</v>
          </cell>
          <cell r="AL53">
            <v>0.28383576302453367</v>
          </cell>
          <cell r="AM53">
            <v>0.28721085650898087</v>
          </cell>
          <cell r="AN53">
            <v>0.29288228626250101</v>
          </cell>
          <cell r="AO53">
            <v>0.3010835333276804</v>
          </cell>
          <cell r="AP53">
            <v>7.8178523384099127E-2</v>
          </cell>
        </row>
        <row r="54">
          <cell r="B54" t="str">
            <v>Net Income, Adjusted (% Total Revenue)</v>
          </cell>
          <cell r="D54" t="str">
            <v>nm</v>
          </cell>
          <cell r="E54" t="str">
            <v>nm</v>
          </cell>
          <cell r="F54" t="str">
            <v>nm</v>
          </cell>
          <cell r="G54" t="str">
            <v>nm</v>
          </cell>
          <cell r="H54" t="str">
            <v>nm</v>
          </cell>
          <cell r="I54" t="str">
            <v>nm</v>
          </cell>
          <cell r="J54" t="str">
            <v>nm</v>
          </cell>
          <cell r="K54" t="str">
            <v>nm</v>
          </cell>
          <cell r="L54" t="str">
            <v>nm</v>
          </cell>
          <cell r="M54" t="str">
            <v>nm</v>
          </cell>
          <cell r="N54" t="str">
            <v>nm</v>
          </cell>
          <cell r="O54" t="str">
            <v>nm</v>
          </cell>
          <cell r="P54" t="str">
            <v>nm</v>
          </cell>
          <cell r="Q54" t="str">
            <v>nm</v>
          </cell>
          <cell r="R54" t="str">
            <v>nm</v>
          </cell>
          <cell r="S54" t="str">
            <v>nm</v>
          </cell>
          <cell r="T54" t="str">
            <v>nm</v>
          </cell>
          <cell r="U54">
            <v>0.15801582736666733</v>
          </cell>
          <cell r="V54">
            <v>0.1413243626062323</v>
          </cell>
          <cell r="W54">
            <v>5.2616714934171339E-2</v>
          </cell>
          <cell r="X54">
            <v>0.13702315102809395</v>
          </cell>
          <cell r="Y54">
            <v>0.24498308583223438</v>
          </cell>
          <cell r="Z54">
            <v>0.28198155296004812</v>
          </cell>
          <cell r="AA54">
            <v>0.30069758474427732</v>
          </cell>
          <cell r="AB54">
            <v>0.24939243771638042</v>
          </cell>
          <cell r="AC54">
            <v>0.25111853655773914</v>
          </cell>
          <cell r="AD54">
            <v>0.21187823045024862</v>
          </cell>
          <cell r="AE54">
            <v>0.27406857295326192</v>
          </cell>
          <cell r="AF54">
            <v>0.36131295032595023</v>
          </cell>
          <cell r="AG54">
            <v>0.28331938170053106</v>
          </cell>
          <cell r="AH54">
            <v>0.17513463945730279</v>
          </cell>
          <cell r="AI54">
            <v>0.15559530733722773</v>
          </cell>
          <cell r="AJ54">
            <v>0.15578164979155726</v>
          </cell>
          <cell r="AK54">
            <v>0.20054816173320766</v>
          </cell>
          <cell r="AL54">
            <v>0.17313981544496554</v>
          </cell>
          <cell r="AM54">
            <v>0.17519862247047832</v>
          </cell>
          <cell r="AN54">
            <v>0.17865819462012561</v>
          </cell>
          <cell r="AO54">
            <v>0.18366095532988505</v>
          </cell>
          <cell r="AP54">
            <v>4.7688899264300463E-2</v>
          </cell>
        </row>
        <row r="55">
          <cell r="W55">
            <v>0.429395937313862</v>
          </cell>
          <cell r="X55">
            <v>0.38188268128246944</v>
          </cell>
          <cell r="Y55">
            <v>0.34086348259847488</v>
          </cell>
          <cell r="Z55">
            <v>0.33218457065517071</v>
          </cell>
          <cell r="AA55">
            <v>0.30551173741835219</v>
          </cell>
          <cell r="AB55">
            <v>0.33652501527391215</v>
          </cell>
          <cell r="AC55">
            <v>0.329535028600555</v>
          </cell>
          <cell r="AD55">
            <v>0.32140400526698504</v>
          </cell>
          <cell r="AE55">
            <v>0.28073108907368705</v>
          </cell>
          <cell r="AF55">
            <v>0.22883610994624681</v>
          </cell>
          <cell r="AG55">
            <v>0.28451645485551413</v>
          </cell>
          <cell r="AL55">
            <v>0.23832438997597122</v>
          </cell>
          <cell r="AM55">
            <v>0.22203196731738564</v>
          </cell>
          <cell r="AN55">
            <v>0.20934451044586239</v>
          </cell>
          <cell r="AO55">
            <v>0.2056549727906356</v>
          </cell>
          <cell r="AP55">
            <v>0.24330200935928228</v>
          </cell>
        </row>
        <row r="57">
          <cell r="B57" t="str">
            <v>Growth (% y/y)</v>
          </cell>
        </row>
        <row r="58">
          <cell r="B58" t="str">
            <v>Cubicin - US</v>
          </cell>
          <cell r="D58" t="str">
            <v>nm</v>
          </cell>
          <cell r="E58" t="str">
            <v>nm</v>
          </cell>
          <cell r="F58" t="str">
            <v>nm</v>
          </cell>
          <cell r="G58" t="str">
            <v>nm</v>
          </cell>
          <cell r="H58" t="str">
            <v>nm</v>
          </cell>
          <cell r="I58" t="str">
            <v>nm</v>
          </cell>
          <cell r="J58" t="str">
            <v>nm</v>
          </cell>
          <cell r="K58" t="str">
            <v>nm</v>
          </cell>
          <cell r="L58">
            <v>11.572026300059774</v>
          </cell>
          <cell r="M58">
            <v>34.002390914524803</v>
          </cell>
          <cell r="N58">
            <v>2.3257443082311733</v>
          </cell>
          <cell r="O58">
            <v>0.93422342913177947</v>
          </cell>
          <cell r="P58">
            <v>0.68651323104291739</v>
          </cell>
          <cell r="Q58">
            <v>0.74230970379879246</v>
          </cell>
          <cell r="R58">
            <v>0.93845523318362667</v>
          </cell>
          <cell r="S58">
            <v>0.78759155536406711</v>
          </cell>
          <cell r="T58">
            <v>0.78020435223461515</v>
          </cell>
          <cell r="U58">
            <v>0.65718429640373133</v>
          </cell>
          <cell r="V58">
            <v>0.53359166075424325</v>
          </cell>
          <cell r="W58">
            <v>0.669071656359568</v>
          </cell>
          <cell r="X58">
            <v>0.54053185506547763</v>
          </cell>
          <cell r="Y58">
            <v>0.49610059586400279</v>
          </cell>
          <cell r="Z58">
            <v>0.49908501412260819</v>
          </cell>
          <cell r="AA58">
            <v>0.49243772241992878</v>
          </cell>
          <cell r="AB58">
            <v>0.50456289618553485</v>
          </cell>
          <cell r="AC58">
            <v>0.4960104302477184</v>
          </cell>
          <cell r="AD58">
            <v>0.45497408264269179</v>
          </cell>
          <cell r="AE58">
            <v>0.4489351821137133</v>
          </cell>
          <cell r="AF58">
            <v>0.43139195230998517</v>
          </cell>
          <cell r="AG58">
            <v>0.45471990009085839</v>
          </cell>
          <cell r="AH58">
            <v>0.42168540579875335</v>
          </cell>
          <cell r="AI58">
            <v>0.32419783066569097</v>
          </cell>
          <cell r="AJ58">
            <v>0.26662443039518524</v>
          </cell>
          <cell r="AK58">
            <v>0.23615770904573274</v>
          </cell>
          <cell r="AL58">
            <v>0.3037790197802468</v>
          </cell>
          <cell r="AM58">
            <v>0.17994853383369436</v>
          </cell>
          <cell r="AN58">
            <v>0.14397314355932966</v>
          </cell>
          <cell r="AO58">
            <v>0.11196680772019807</v>
          </cell>
          <cell r="AP58">
            <v>-0.19854017067394714</v>
          </cell>
        </row>
        <row r="59">
          <cell r="B59" t="str">
            <v>Cubicin - Royalties on ex-US</v>
          </cell>
          <cell r="D59" t="str">
            <v>nm</v>
          </cell>
          <cell r="E59" t="str">
            <v>nm</v>
          </cell>
          <cell r="F59" t="str">
            <v>nm</v>
          </cell>
          <cell r="G59" t="str">
            <v>nm</v>
          </cell>
          <cell r="H59" t="str">
            <v>nm</v>
          </cell>
          <cell r="I59" t="str">
            <v>nm</v>
          </cell>
          <cell r="J59" t="str">
            <v>nm</v>
          </cell>
          <cell r="K59" t="str">
            <v>nm</v>
          </cell>
          <cell r="L59" t="str">
            <v>nm</v>
          </cell>
          <cell r="M59" t="str">
            <v>nm</v>
          </cell>
          <cell r="N59" t="str">
            <v>nm</v>
          </cell>
          <cell r="O59" t="str">
            <v>nm</v>
          </cell>
          <cell r="P59" t="str">
            <v>nm</v>
          </cell>
          <cell r="Q59" t="str">
            <v>nm</v>
          </cell>
          <cell r="R59" t="str">
            <v>nm</v>
          </cell>
          <cell r="S59" t="str">
            <v>nm</v>
          </cell>
          <cell r="T59" t="str">
            <v>nm</v>
          </cell>
          <cell r="U59" t="str">
            <v>nm</v>
          </cell>
          <cell r="V59" t="str">
            <v>nm</v>
          </cell>
          <cell r="W59" t="str">
            <v>nm</v>
          </cell>
          <cell r="X59">
            <v>2.1833333333333331</v>
          </cell>
          <cell r="Y59">
            <v>36.303030303030305</v>
          </cell>
          <cell r="Z59">
            <v>20.84090909090909</v>
          </cell>
          <cell r="AA59">
            <v>5.916666666666667</v>
          </cell>
          <cell r="AB59">
            <v>5.2392065344224035</v>
          </cell>
          <cell r="AC59">
            <v>-5.5497382198952838E-2</v>
          </cell>
          <cell r="AD59">
            <v>0.62713241267262387</v>
          </cell>
          <cell r="AE59">
            <v>0.4838709677419355</v>
          </cell>
          <cell r="AF59">
            <v>0.740562248995984</v>
          </cell>
          <cell r="AG59">
            <v>0.38395361885169255</v>
          </cell>
          <cell r="AH59">
            <v>0.46895787139689582</v>
          </cell>
          <cell r="AI59">
            <v>0.49775336994508246</v>
          </cell>
          <cell r="AJ59">
            <v>0.59537166900420768</v>
          </cell>
          <cell r="AK59">
            <v>0.73050299953853259</v>
          </cell>
          <cell r="AL59">
            <v>0.57770270270270263</v>
          </cell>
          <cell r="AM59">
            <v>0.41327623126338331</v>
          </cell>
          <cell r="AN59">
            <v>0.21212121212121215</v>
          </cell>
          <cell r="AO59">
            <v>0.13749999999999996</v>
          </cell>
          <cell r="AP59">
            <v>-0.25274725274725274</v>
          </cell>
        </row>
        <row r="60">
          <cell r="B60" t="str">
            <v>Collaborative and Other Revenue</v>
          </cell>
          <cell r="D60" t="str">
            <v>nm</v>
          </cell>
          <cell r="E60" t="str">
            <v>nm</v>
          </cell>
          <cell r="F60" t="str">
            <v>nm</v>
          </cell>
          <cell r="G60" t="str">
            <v>nm</v>
          </cell>
          <cell r="H60" t="str">
            <v>nm</v>
          </cell>
          <cell r="I60">
            <v>5.1344537815126055</v>
          </cell>
          <cell r="J60" t="e">
            <v>#DIV/0!</v>
          </cell>
          <cell r="K60" t="e">
            <v>#DIV/0!</v>
          </cell>
          <cell r="L60">
            <v>1.6123295791345584</v>
          </cell>
          <cell r="M60">
            <v>3.6536203522504893</v>
          </cell>
          <cell r="N60">
            <v>-0.18127853881278544</v>
          </cell>
          <cell r="O60">
            <v>0.76792963464140729</v>
          </cell>
          <cell r="P60">
            <v>4.7320807237299922E-2</v>
          </cell>
          <cell r="Q60">
            <v>-0.95007941910596783</v>
          </cell>
          <cell r="R60">
            <v>-0.35544575273338941</v>
          </cell>
          <cell r="S60">
            <v>0.17902955939765763</v>
          </cell>
          <cell r="T60">
            <v>-0.19135093761959432</v>
          </cell>
          <cell r="U60">
            <v>-0.93289036544850501</v>
          </cell>
          <cell r="V60">
            <v>-0.54545454545454541</v>
          </cell>
          <cell r="W60">
            <v>-0.27776871635948464</v>
          </cell>
          <cell r="X60">
            <v>-0.97918637653736995</v>
          </cell>
          <cell r="Y60">
            <v>-0.88689067676289635</v>
          </cell>
          <cell r="Z60">
            <v>33.356435643564353</v>
          </cell>
          <cell r="AA60">
            <v>3.6100000000000003</v>
          </cell>
          <cell r="AB60">
            <v>-4.8328816621499571E-2</v>
          </cell>
          <cell r="AC60">
            <v>8.6136363636363633</v>
          </cell>
          <cell r="AD60">
            <v>0.66108786610878667</v>
          </cell>
          <cell r="AE60">
            <v>-0.47838616714697402</v>
          </cell>
          <cell r="AF60">
            <v>18.370932754880695</v>
          </cell>
          <cell r="AG60">
            <v>1.7432368296155674</v>
          </cell>
          <cell r="AH60">
            <v>14.366430260047281</v>
          </cell>
          <cell r="AI60">
            <v>4.0377833753148611</v>
          </cell>
          <cell r="AJ60">
            <v>0.1049723756906078</v>
          </cell>
          <cell r="AK60">
            <v>0.79171332586786125</v>
          </cell>
          <cell r="AL60">
            <v>1.2923875432525951</v>
          </cell>
          <cell r="AM60">
            <v>-4.7169811320754707E-2</v>
          </cell>
          <cell r="AN60">
            <v>-0.25742574257425743</v>
          </cell>
          <cell r="AO60">
            <v>-0.28000000000000003</v>
          </cell>
          <cell r="AP60">
            <v>-0.29629629629629628</v>
          </cell>
        </row>
        <row r="61">
          <cell r="B61" t="str">
            <v>Total Revenue</v>
          </cell>
          <cell r="D61" t="str">
            <v>nm</v>
          </cell>
          <cell r="E61" t="str">
            <v>nm</v>
          </cell>
          <cell r="F61" t="str">
            <v>nm</v>
          </cell>
          <cell r="G61" t="str">
            <v>nm</v>
          </cell>
          <cell r="H61" t="str">
            <v>nm</v>
          </cell>
          <cell r="I61">
            <v>22.728291316526612</v>
          </cell>
          <cell r="J61" t="str">
            <v>nm</v>
          </cell>
          <cell r="K61" t="str">
            <v>nm</v>
          </cell>
          <cell r="L61">
            <v>6.5714285714285712</v>
          </cell>
          <cell r="M61">
            <v>17.31342480495023</v>
          </cell>
          <cell r="N61">
            <v>1.6776059497107778</v>
          </cell>
          <cell r="O61">
            <v>0.91754326433661348</v>
          </cell>
          <cell r="P61">
            <v>0.63922779922779926</v>
          </cell>
          <cell r="Q61">
            <v>0.44913522012578611</v>
          </cell>
          <cell r="R61">
            <v>0.75765010063022431</v>
          </cell>
          <cell r="S61">
            <v>0.76593774799400416</v>
          </cell>
          <cell r="T61">
            <v>0.69152362413732082</v>
          </cell>
          <cell r="U61">
            <v>0.58341184598957363</v>
          </cell>
          <cell r="V61">
            <v>0.532034937340639</v>
          </cell>
          <cell r="W61">
            <v>0.62771532450165068</v>
          </cell>
          <cell r="X61">
            <v>0.48493321682686297</v>
          </cell>
          <cell r="Y61">
            <v>0.45968113152278534</v>
          </cell>
          <cell r="Z61">
            <v>0.58265733156151445</v>
          </cell>
          <cell r="AA61">
            <v>0.51524433427762029</v>
          </cell>
          <cell r="AB61">
            <v>0.51282683262472539</v>
          </cell>
          <cell r="AC61">
            <v>0.48430538509389875</v>
          </cell>
          <cell r="AD61">
            <v>0.45871796341952864</v>
          </cell>
          <cell r="AE61">
            <v>0.40903052784600735</v>
          </cell>
          <cell r="AF61">
            <v>0.53252474264147409</v>
          </cell>
          <cell r="AG61">
            <v>0.47186545380490119</v>
          </cell>
          <cell r="AH61">
            <v>0.48946483153683107</v>
          </cell>
          <cell r="AI61">
            <v>0.34210091427320566</v>
          </cell>
          <cell r="AJ61">
            <v>0.2681915878038319</v>
          </cell>
          <cell r="AK61">
            <v>0.28215182213878665</v>
          </cell>
          <cell r="AL61">
            <v>0.33480779654482062</v>
          </cell>
          <cell r="AM61">
            <v>0.17425679334404043</v>
          </cell>
          <cell r="AN61">
            <v>0.13071584636111822</v>
          </cell>
          <cell r="AO61">
            <v>0.10306847179565626</v>
          </cell>
          <cell r="AP61">
            <v>-0.20155157382300182</v>
          </cell>
        </row>
        <row r="62">
          <cell r="B62" t="str">
            <v>Research and Development</v>
          </cell>
          <cell r="D62" t="str">
            <v>nm</v>
          </cell>
          <cell r="E62" t="str">
            <v>nm</v>
          </cell>
          <cell r="F62" t="str">
            <v>nm</v>
          </cell>
          <cell r="G62" t="str">
            <v>nm</v>
          </cell>
          <cell r="H62" t="str">
            <v>nm</v>
          </cell>
          <cell r="I62">
            <v>-0.1528000960675977</v>
          </cell>
          <cell r="J62">
            <v>-2.3887973640856708E-2</v>
          </cell>
          <cell r="K62">
            <v>0.24657188525279716</v>
          </cell>
          <cell r="L62">
            <v>0.18637584757687131</v>
          </cell>
          <cell r="M62">
            <v>4.9114760113750933E-2</v>
          </cell>
          <cell r="N62">
            <v>2.0949409404947605E-2</v>
          </cell>
          <cell r="O62">
            <v>-3.0609896432681194E-2</v>
          </cell>
          <cell r="P62">
            <v>-0.20367121068970173</v>
          </cell>
          <cell r="Q62">
            <v>-0.14960927653138389</v>
          </cell>
          <cell r="R62">
            <v>-9.634150606834313E-2</v>
          </cell>
          <cell r="S62">
            <v>-1.1787819253438081E-2</v>
          </cell>
          <cell r="T62">
            <v>8.2146248812915434E-2</v>
          </cell>
          <cell r="U62">
            <v>0.23067796610169489</v>
          </cell>
          <cell r="V62">
            <v>0.15814436045649916</v>
          </cell>
          <cell r="W62">
            <v>0.11092833781665479</v>
          </cell>
          <cell r="X62">
            <v>0.16854428981665559</v>
          </cell>
          <cell r="Y62">
            <v>0.25383940324703813</v>
          </cell>
          <cell r="Z62">
            <v>0.23192397741357951</v>
          </cell>
          <cell r="AA62">
            <v>0.22357307396979786</v>
          </cell>
          <cell r="AB62">
            <v>0.2198763173939553</v>
          </cell>
          <cell r="AC62">
            <v>0.409199747952111</v>
          </cell>
          <cell r="AD62">
            <v>0.61522309711286094</v>
          </cell>
          <cell r="AE62">
            <v>0.60027948574622703</v>
          </cell>
          <cell r="AF62">
            <v>0.5</v>
          </cell>
          <cell r="AG62">
            <v>0.55897011152841047</v>
          </cell>
          <cell r="AH62">
            <v>0.54274582131678639</v>
          </cell>
          <cell r="AI62">
            <v>0.3826544728920942</v>
          </cell>
          <cell r="AJ62">
            <v>0.439715257608289</v>
          </cell>
          <cell r="AK62">
            <v>0.47027975050022941</v>
          </cell>
          <cell r="AL62">
            <v>0.45488168810154894</v>
          </cell>
          <cell r="AM62">
            <v>0.28127067207806444</v>
          </cell>
          <cell r="AN62">
            <v>0.18342049333723742</v>
          </cell>
          <cell r="AO62">
            <v>0.11870600049425994</v>
          </cell>
          <cell r="AP62">
            <v>0.32771959677508766</v>
          </cell>
        </row>
        <row r="63">
          <cell r="B63" t="str">
            <v>Sales and Marketing</v>
          </cell>
          <cell r="H63" t="str">
            <v>nm</v>
          </cell>
          <cell r="M63">
            <v>0.66045519203413949</v>
          </cell>
          <cell r="N63">
            <v>0.11650485436893199</v>
          </cell>
          <cell r="O63">
            <v>0.30710396681358576</v>
          </cell>
          <cell r="P63">
            <v>7.2959015492803037E-2</v>
          </cell>
          <cell r="Q63">
            <v>0.3400310719834283</v>
          </cell>
          <cell r="R63">
            <v>0.20880093663439836</v>
          </cell>
          <cell r="S63">
            <v>0.47386066003143013</v>
          </cell>
          <cell r="T63">
            <v>0.41317068332837459</v>
          </cell>
          <cell r="U63">
            <v>0.32186379928315412</v>
          </cell>
          <cell r="V63">
            <v>0.20992425413510585</v>
          </cell>
          <cell r="W63">
            <v>0.34367248588504884</v>
          </cell>
          <cell r="X63">
            <v>6.5823144725618343E-2</v>
          </cell>
          <cell r="Y63">
            <v>0.12239455400378985</v>
          </cell>
          <cell r="Z63">
            <v>0.3961884102881934</v>
          </cell>
          <cell r="AA63">
            <v>0.1915804267279928</v>
          </cell>
          <cell r="AB63">
            <v>0.18957787584169905</v>
          </cell>
          <cell r="AC63">
            <v>0.33273309323729494</v>
          </cell>
          <cell r="AD63">
            <v>0.38729444131807655</v>
          </cell>
          <cell r="AE63">
            <v>0.2331039840195317</v>
          </cell>
          <cell r="AF63">
            <v>0.10459443521149403</v>
          </cell>
          <cell r="AG63">
            <v>0.25619993497088478</v>
          </cell>
          <cell r="AH63">
            <v>1.0224762929380349E-2</v>
          </cell>
          <cell r="AI63">
            <v>2.2563139444571334E-3</v>
          </cell>
          <cell r="AJ63">
            <v>2.0507361351096431E-3</v>
          </cell>
          <cell r="AK63">
            <v>0.16688608045443787</v>
          </cell>
          <cell r="AL63">
            <v>4.3983629844785765E-2</v>
          </cell>
          <cell r="AM63">
            <v>4.9631268598638201E-2</v>
          </cell>
          <cell r="AN63">
            <v>3.4277088697476144E-2</v>
          </cell>
          <cell r="AO63">
            <v>5.2998870947157162E-2</v>
          </cell>
        </row>
        <row r="64">
          <cell r="B64" t="str">
            <v>General and Administrative</v>
          </cell>
          <cell r="D64" t="str">
            <v>nm</v>
          </cell>
          <cell r="E64" t="str">
            <v>nm</v>
          </cell>
          <cell r="F64" t="str">
            <v>nm</v>
          </cell>
          <cell r="G64" t="str">
            <v>nm</v>
          </cell>
          <cell r="H64" t="str">
            <v>nm</v>
          </cell>
          <cell r="I64">
            <v>2.6703447393514281</v>
          </cell>
          <cell r="J64">
            <v>1.0543275632490015</v>
          </cell>
          <cell r="K64">
            <v>0.56320851940913785</v>
          </cell>
          <cell r="L64">
            <v>5.1308767806235833E-2</v>
          </cell>
          <cell r="M64">
            <v>-0.32503836146507437</v>
          </cell>
          <cell r="N64">
            <v>4.0419488748088206E-2</v>
          </cell>
          <cell r="O64">
            <v>-8.2431847684984905E-2</v>
          </cell>
          <cell r="P64">
            <v>0.2773740917063392</v>
          </cell>
          <cell r="Q64">
            <v>-0.25695627484383876</v>
          </cell>
          <cell r="R64">
            <v>-4.4430167045566904E-2</v>
          </cell>
          <cell r="S64">
            <v>0.40025199496010089</v>
          </cell>
          <cell r="T64">
            <v>0.55788729073331766</v>
          </cell>
          <cell r="U64">
            <v>0.237347979599843</v>
          </cell>
          <cell r="V64">
            <v>0.36836071837982431</v>
          </cell>
          <cell r="W64">
            <v>0.38324282389449182</v>
          </cell>
          <cell r="X64">
            <v>0.15776844631073783</v>
          </cell>
          <cell r="Y64">
            <v>0.17859845618283643</v>
          </cell>
          <cell r="Z64">
            <v>0.34511731135066581</v>
          </cell>
          <cell r="AA64">
            <v>4.621614074280922E-2</v>
          </cell>
          <cell r="AB64">
            <v>0.17722938867077964</v>
          </cell>
          <cell r="AC64">
            <v>0.18005181347150256</v>
          </cell>
          <cell r="AD64">
            <v>0.35109798381918589</v>
          </cell>
          <cell r="AE64">
            <v>0.1008839127872716</v>
          </cell>
          <cell r="AF64">
            <v>0.25570532496997189</v>
          </cell>
          <cell r="AG64">
            <v>0.21902493250754329</v>
          </cell>
          <cell r="AH64">
            <v>0.19805536993798212</v>
          </cell>
          <cell r="AI64">
            <v>0.15536940463183213</v>
          </cell>
          <cell r="AJ64">
            <v>0.35857314897231785</v>
          </cell>
          <cell r="AK64">
            <v>0.42978528840567609</v>
          </cell>
          <cell r="AL64">
            <v>0.28222838095479408</v>
          </cell>
          <cell r="AM64">
            <v>0.17394947988075549</v>
          </cell>
          <cell r="AN64">
            <v>0.1174133069921639</v>
          </cell>
          <cell r="AO64">
            <v>0.12933200683840984</v>
          </cell>
          <cell r="AP64">
            <v>-0.23059856384698929</v>
          </cell>
        </row>
        <row r="65">
          <cell r="B65" t="str">
            <v>Operating Income</v>
          </cell>
          <cell r="H65" t="str">
            <v>nm</v>
          </cell>
          <cell r="M65">
            <v>-0.37068528907589215</v>
          </cell>
          <cell r="N65">
            <v>-0.40153838664135177</v>
          </cell>
          <cell r="O65">
            <v>-0.59957822591274446</v>
          </cell>
          <cell r="P65">
            <v>-0.80603015075376927</v>
          </cell>
          <cell r="Q65">
            <v>-0.63007228225864165</v>
          </cell>
          <cell r="R65">
            <v>-0.59090275950660076</v>
          </cell>
          <cell r="S65">
            <v>-0.85202961034735203</v>
          </cell>
          <cell r="T65">
            <v>-1.6830151415404855</v>
          </cell>
          <cell r="U65">
            <v>-3.321934369602769</v>
          </cell>
          <cell r="V65">
            <v>-2.2547881601857225</v>
          </cell>
          <cell r="W65">
            <v>-1.5878636552793857</v>
          </cell>
          <cell r="X65">
            <v>-4.7361187465640455</v>
          </cell>
          <cell r="Y65">
            <v>2.782409638554217</v>
          </cell>
          <cell r="Z65">
            <v>2.0959535852424875</v>
          </cell>
          <cell r="AA65">
            <v>2.6726796176379897</v>
          </cell>
          <cell r="AB65">
            <v>3.3197760473646953</v>
          </cell>
          <cell r="AC65">
            <v>1.8828722778104767</v>
          </cell>
          <cell r="AD65">
            <v>0.42186405045550113</v>
          </cell>
          <cell r="AE65">
            <v>0.52236797847292293</v>
          </cell>
          <cell r="AF65">
            <v>1.0493262247596657</v>
          </cell>
          <cell r="AG65">
            <v>0.82559404096834266</v>
          </cell>
          <cell r="AH65">
            <v>1.1243859148883049</v>
          </cell>
          <cell r="AI65">
            <v>0.73453991229755</v>
          </cell>
          <cell r="AJ65">
            <v>0.26370360448313934</v>
          </cell>
          <cell r="AK65">
            <v>0.20393829113122797</v>
          </cell>
          <cell r="AL65">
            <v>0.46188259062083215</v>
          </cell>
          <cell r="AM65">
            <v>0.14080412024684485</v>
          </cell>
          <cell r="AN65">
            <v>0.12235995143176548</v>
          </cell>
          <cell r="AO65">
            <v>9.8424899785670705E-2</v>
          </cell>
          <cell r="AP65">
            <v>-0.67027966534601235</v>
          </cell>
        </row>
        <row r="66">
          <cell r="B66" t="str">
            <v xml:space="preserve">Pre-Tax Income </v>
          </cell>
          <cell r="D66" t="str">
            <v>nm</v>
          </cell>
          <cell r="E66" t="str">
            <v>nm</v>
          </cell>
          <cell r="F66" t="str">
            <v>nm</v>
          </cell>
          <cell r="G66" t="str">
            <v>nm</v>
          </cell>
          <cell r="H66" t="str">
            <v>nm</v>
          </cell>
          <cell r="I66" t="str">
            <v>nm</v>
          </cell>
          <cell r="J66" t="str">
            <v>nm</v>
          </cell>
          <cell r="K66" t="str">
            <v>nm</v>
          </cell>
          <cell r="L66" t="str">
            <v>nm</v>
          </cell>
          <cell r="M66" t="str">
            <v>nm</v>
          </cell>
          <cell r="N66" t="str">
            <v>nm</v>
          </cell>
          <cell r="O66" t="str">
            <v>nm</v>
          </cell>
          <cell r="P66" t="str">
            <v>nm</v>
          </cell>
          <cell r="Q66" t="str">
            <v>nm</v>
          </cell>
          <cell r="R66" t="str">
            <v>nm</v>
          </cell>
          <cell r="S66" t="str">
            <v>nm</v>
          </cell>
          <cell r="T66" t="str">
            <v>nm</v>
          </cell>
          <cell r="U66" t="str">
            <v>nm</v>
          </cell>
          <cell r="V66" t="str">
            <v>nm</v>
          </cell>
          <cell r="W66" t="str">
            <v>nm</v>
          </cell>
          <cell r="X66" t="str">
            <v>nm</v>
          </cell>
          <cell r="Y66" t="str">
            <v>nm</v>
          </cell>
          <cell r="Z66">
            <v>1.9199196686331117</v>
          </cell>
          <cell r="AA66">
            <v>2.3000501127536959</v>
          </cell>
          <cell r="AB66">
            <v>6.3888943105299116</v>
          </cell>
          <cell r="AC66">
            <v>1.726504877468475</v>
          </cell>
          <cell r="AD66">
            <v>0.25937641211025753</v>
          </cell>
          <cell r="AE66">
            <v>0.38743498259037956</v>
          </cell>
          <cell r="AF66">
            <v>0.86443187426445456</v>
          </cell>
          <cell r="AG66">
            <v>0.67386348627730652</v>
          </cell>
          <cell r="AH66">
            <v>0.64726597397319541</v>
          </cell>
          <cell r="AI66">
            <v>0.56252718082700026</v>
          </cell>
          <cell r="AJ66">
            <v>0.12822182042881147</v>
          </cell>
          <cell r="AK66">
            <v>0.12573036005298222</v>
          </cell>
          <cell r="AL66">
            <v>0.29634310081714443</v>
          </cell>
          <cell r="AM66">
            <v>0.18821989091163172</v>
          </cell>
          <cell r="AN66">
            <v>0.15304360782451076</v>
          </cell>
          <cell r="AO66">
            <v>0.13395643426839499</v>
          </cell>
          <cell r="AP66">
            <v>-0.79267707447507618</v>
          </cell>
        </row>
        <row r="67">
          <cell r="B67" t="str">
            <v>Diluted EPS, Adjusted (non-GAAP)</v>
          </cell>
          <cell r="D67" t="str">
            <v>nm</v>
          </cell>
          <cell r="E67" t="str">
            <v>nm</v>
          </cell>
          <cell r="F67" t="str">
            <v>nm</v>
          </cell>
          <cell r="G67" t="str">
            <v>nm</v>
          </cell>
          <cell r="H67" t="str">
            <v>nm</v>
          </cell>
          <cell r="I67" t="str">
            <v>nm</v>
          </cell>
          <cell r="J67" t="str">
            <v>nm</v>
          </cell>
          <cell r="K67" t="str">
            <v>nm</v>
          </cell>
          <cell r="L67" t="str">
            <v>nm</v>
          </cell>
          <cell r="M67" t="str">
            <v>nm</v>
          </cell>
          <cell r="N67" t="str">
            <v>nm</v>
          </cell>
          <cell r="O67" t="str">
            <v>nm</v>
          </cell>
          <cell r="P67" t="str">
            <v>nm</v>
          </cell>
          <cell r="Q67" t="str">
            <v>nm</v>
          </cell>
          <cell r="R67" t="str">
            <v>nm</v>
          </cell>
          <cell r="S67" t="str">
            <v>nm</v>
          </cell>
          <cell r="T67" t="str">
            <v>nm</v>
          </cell>
          <cell r="U67" t="str">
            <v>nm</v>
          </cell>
          <cell r="V67" t="str">
            <v>nm</v>
          </cell>
          <cell r="W67" t="str">
            <v>nm</v>
          </cell>
          <cell r="X67" t="str">
            <v>nm</v>
          </cell>
          <cell r="Y67" t="str">
            <v>nm</v>
          </cell>
          <cell r="Z67">
            <v>1.5747724943593449</v>
          </cell>
          <cell r="AA67">
            <v>1.897433800451171</v>
          </cell>
          <cell r="AB67">
            <v>5.3757016996239804</v>
          </cell>
          <cell r="AC67">
            <v>1.2926773833908056</v>
          </cell>
          <cell r="AD67">
            <v>0.13409111816214758</v>
          </cell>
          <cell r="AE67">
            <v>0.34494865682153142</v>
          </cell>
          <cell r="AF67">
            <v>0.75698886496191342</v>
          </cell>
          <cell r="AG67">
            <v>0.55509311955191221</v>
          </cell>
          <cell r="AH67">
            <v>0.19026327661421671</v>
          </cell>
          <cell r="AI67">
            <v>0.13222326919714122</v>
          </cell>
          <cell r="AJ67">
            <v>-0.22871321738924588</v>
          </cell>
          <cell r="AK67">
            <v>-0.25246955965233675</v>
          </cell>
          <cell r="AL67">
            <v>-0.11037109842347836</v>
          </cell>
          <cell r="AM67">
            <v>0.1437109339978917</v>
          </cell>
          <cell r="AN67">
            <v>0.11653941414479307</v>
          </cell>
          <cell r="AO67">
            <v>0.10169546165883725</v>
          </cell>
          <cell r="AP67">
            <v>-0.92451226505808171</v>
          </cell>
          <cell r="AR67" t="str">
            <v xml:space="preserve">                                          </v>
          </cell>
        </row>
        <row r="69">
          <cell r="B69" t="str">
            <v>Growth (% q/q)</v>
          </cell>
        </row>
        <row r="70">
          <cell r="B70" t="str">
            <v>Cubicin - US</v>
          </cell>
          <cell r="D70" t="str">
            <v>nm</v>
          </cell>
          <cell r="E70" t="str">
            <v>nm</v>
          </cell>
          <cell r="F70" t="str">
            <v>nm</v>
          </cell>
          <cell r="G70" t="str">
            <v>nm</v>
          </cell>
          <cell r="I70">
            <v>2.7543335325762106</v>
          </cell>
          <cell r="J70">
            <v>1.1106511701958288</v>
          </cell>
          <cell r="K70">
            <v>0.35686806969902696</v>
          </cell>
          <cell r="L70">
            <v>0.16927951967978649</v>
          </cell>
          <cell r="N70">
            <v>-6.8463842533161845E-3</v>
          </cell>
          <cell r="O70">
            <v>0.22753602374455451</v>
          </cell>
          <cell r="P70">
            <v>0.18309804227439352</v>
          </cell>
          <cell r="Q70">
            <v>0.20796387249892878</v>
          </cell>
          <cell r="S70">
            <v>1.8965234950608423E-2</v>
          </cell>
          <cell r="T70">
            <v>0.22246324415521812</v>
          </cell>
          <cell r="U70">
            <v>0.10134069400630907</v>
          </cell>
          <cell r="V70">
            <v>0.11787405020487718</v>
          </cell>
          <cell r="X70">
            <v>2.3576512455516063E-2</v>
          </cell>
          <cell r="Y70">
            <v>0.1872055627987832</v>
          </cell>
          <cell r="Z70">
            <v>0.10353764605968307</v>
          </cell>
          <cell r="AA70">
            <v>0.11291713660187086</v>
          </cell>
          <cell r="AC70">
            <v>2.6026825633383099E-2</v>
          </cell>
          <cell r="AD70">
            <v>0.15463989402495981</v>
          </cell>
          <cell r="AE70">
            <v>9.8957389851659583E-2</v>
          </cell>
          <cell r="AF70">
            <v>9.9442302585188491E-2</v>
          </cell>
          <cell r="AH70">
            <v>1.9069138684878251E-2</v>
          </cell>
          <cell r="AI70">
            <v>7.5464119299223142E-2</v>
          </cell>
          <cell r="AJ70">
            <v>5.1176981047974524E-2</v>
          </cell>
          <cell r="AK70">
            <v>7.2996892668207192E-2</v>
          </cell>
        </row>
        <row r="71">
          <cell r="B71" t="str">
            <v>Cubicin - Royalties on ex-US</v>
          </cell>
          <cell r="D71" t="str">
            <v>nm</v>
          </cell>
          <cell r="E71" t="str">
            <v>nm</v>
          </cell>
          <cell r="F71" t="str">
            <v>nm</v>
          </cell>
          <cell r="G71" t="str">
            <v>nm</v>
          </cell>
          <cell r="I71" t="str">
            <v>nm</v>
          </cell>
          <cell r="J71" t="str">
            <v>nm</v>
          </cell>
          <cell r="K71" t="str">
            <v>nm</v>
          </cell>
          <cell r="L71" t="str">
            <v>nm</v>
          </cell>
          <cell r="N71" t="str">
            <v>nm</v>
          </cell>
          <cell r="O71" t="str">
            <v>nm</v>
          </cell>
          <cell r="P71" t="str">
            <v>nm</v>
          </cell>
          <cell r="Q71" t="str">
            <v>nm</v>
          </cell>
          <cell r="S71" t="str">
            <v>nm</v>
          </cell>
          <cell r="T71">
            <v>-0.94499999999999995</v>
          </cell>
          <cell r="U71">
            <v>0.33333333333333326</v>
          </cell>
          <cell r="V71">
            <v>3.0909090909090908</v>
          </cell>
          <cell r="X71">
            <v>9.6111111111111107</v>
          </cell>
          <cell r="Y71">
            <v>-0.35549738219895288</v>
          </cell>
          <cell r="Z71">
            <v>-0.21933387489845657</v>
          </cell>
          <cell r="AA71">
            <v>0.29552549427679509</v>
          </cell>
          <cell r="AC71">
            <v>0.44899598393574291</v>
          </cell>
          <cell r="AD71">
            <v>0.11031042128603108</v>
          </cell>
          <cell r="AE71">
            <v>-0.2880678981527709</v>
          </cell>
          <cell r="AF71">
            <v>0.51963534361851327</v>
          </cell>
          <cell r="AH71">
            <v>0.22288878634056308</v>
          </cell>
          <cell r="AI71">
            <v>0.13207547169811318</v>
          </cell>
          <cell r="AJ71">
            <v>-0.2416666666666667</v>
          </cell>
          <cell r="AK71">
            <v>0.64835164835164827</v>
          </cell>
        </row>
        <row r="72">
          <cell r="B72" t="str">
            <v>Total product revenue</v>
          </cell>
          <cell r="D72" t="str">
            <v>nm</v>
          </cell>
          <cell r="E72" t="str">
            <v>nm</v>
          </cell>
          <cell r="F72" t="str">
            <v>nm</v>
          </cell>
          <cell r="G72" t="str">
            <v>nm</v>
          </cell>
          <cell r="I72">
            <v>2.7543335325762106</v>
          </cell>
          <cell r="J72">
            <v>1.1106511701958288</v>
          </cell>
          <cell r="K72">
            <v>0.35686806969902696</v>
          </cell>
          <cell r="L72">
            <v>0.16927951967978649</v>
          </cell>
          <cell r="N72">
            <v>-6.8463842533161845E-3</v>
          </cell>
          <cell r="O72">
            <v>0.22753602374455451</v>
          </cell>
          <cell r="P72">
            <v>0.18309804227439352</v>
          </cell>
          <cell r="Q72">
            <v>0.20796387249892878</v>
          </cell>
          <cell r="S72">
            <v>1.8965234950608423E-2</v>
          </cell>
          <cell r="T72">
            <v>0.22246324415521812</v>
          </cell>
          <cell r="U72">
            <v>0.10134069400630907</v>
          </cell>
          <cell r="V72">
            <v>0.11787405020487718</v>
          </cell>
          <cell r="X72">
            <v>2.3576512455516063E-2</v>
          </cell>
          <cell r="Y72">
            <v>0.1872055627987832</v>
          </cell>
          <cell r="Z72">
            <v>0.10353764605968307</v>
          </cell>
          <cell r="AA72">
            <v>0.11291713660187086</v>
          </cell>
          <cell r="AC72">
            <v>2.6026825633383099E-2</v>
          </cell>
          <cell r="AD72">
            <v>0.15463989402495981</v>
          </cell>
          <cell r="AE72">
            <v>9.8957389851659583E-2</v>
          </cell>
          <cell r="AF72">
            <v>9.9442302585188491E-2</v>
          </cell>
          <cell r="AH72">
            <v>1.9069138684878251E-2</v>
          </cell>
          <cell r="AI72">
            <v>7.5464119299223142E-2</v>
          </cell>
          <cell r="AJ72">
            <v>5.1176981047974524E-2</v>
          </cell>
          <cell r="AK72">
            <v>7.2996892668207192E-2</v>
          </cell>
        </row>
        <row r="73">
          <cell r="B73" t="str">
            <v>Total revenue</v>
          </cell>
          <cell r="D73" t="str">
            <v>nm</v>
          </cell>
          <cell r="E73">
            <v>-1</v>
          </cell>
          <cell r="F73" t="str">
            <v>nm</v>
          </cell>
          <cell r="G73" t="str">
            <v>nm</v>
          </cell>
          <cell r="I73">
            <v>1.5211309523809522</v>
          </cell>
          <cell r="J73">
            <v>0.73946405383071667</v>
          </cell>
          <cell r="K73">
            <v>0.31828978622327786</v>
          </cell>
          <cell r="L73">
            <v>0.30965250965250957</v>
          </cell>
          <cell r="N73">
            <v>-0.10841194968553458</v>
          </cell>
          <cell r="O73">
            <v>0.24570143726302796</v>
          </cell>
          <cell r="P73">
            <v>0.12695098212705713</v>
          </cell>
          <cell r="Q73">
            <v>0.15777903398027759</v>
          </cell>
          <cell r="S73">
            <v>8.6502468399066945E-2</v>
          </cell>
          <cell r="T73">
            <v>0.19320933716140298</v>
          </cell>
          <cell r="U73">
            <v>5.4923212118676012E-2</v>
          </cell>
          <cell r="V73">
            <v>0.12021261825898977</v>
          </cell>
          <cell r="X73">
            <v>5.3098441926345608E-2</v>
          </cell>
          <cell r="Y73">
            <v>0.17291817280048427</v>
          </cell>
          <cell r="Z73">
            <v>0.14379909408864178</v>
          </cell>
          <cell r="AA73">
            <v>7.2497368289137221E-2</v>
          </cell>
          <cell r="AC73">
            <v>3.1595798132763031E-2</v>
          </cell>
          <cell r="AD73">
            <v>0.15269864642917819</v>
          </cell>
          <cell r="AE73">
            <v>0.10483855118605434</v>
          </cell>
          <cell r="AF73">
            <v>0.16649619780317515</v>
          </cell>
          <cell r="AH73">
            <v>2.6106717412917035E-3</v>
          </cell>
          <cell r="AI73">
            <v>3.8653531455221879E-2</v>
          </cell>
          <cell r="AJ73">
            <v>4.3995232843051291E-2</v>
          </cell>
          <cell r="AK73">
            <v>0.17933697078162281</v>
          </cell>
        </row>
        <row r="74">
          <cell r="B74" t="str">
            <v>Research and Development</v>
          </cell>
          <cell r="D74" t="str">
            <v>nm</v>
          </cell>
          <cell r="E74" t="str">
            <v>nm</v>
          </cell>
          <cell r="F74" t="str">
            <v>nm</v>
          </cell>
          <cell r="G74" t="str">
            <v>nm</v>
          </cell>
          <cell r="I74">
            <v>6.4157602868832875E-3</v>
          </cell>
          <cell r="J74">
            <v>-3.1646980164920846E-2</v>
          </cell>
          <cell r="K74">
            <v>0.13678557729190643</v>
          </cell>
          <cell r="L74">
            <v>7.0859765150492748E-2</v>
          </cell>
          <cell r="N74">
            <v>-0.13391731787244765</v>
          </cell>
          <cell r="O74">
            <v>-8.0550098231827127E-2</v>
          </cell>
          <cell r="P74">
            <v>-6.6160177271288423E-2</v>
          </cell>
          <cell r="Q74">
            <v>0.14355932203389821</v>
          </cell>
          <cell r="S74">
            <v>6.4473099155180069E-3</v>
          </cell>
          <cell r="T74">
            <v>6.8478020764302094E-3</v>
          </cell>
          <cell r="U74">
            <v>6.2015503875969102E-2</v>
          </cell>
          <cell r="V74">
            <v>7.6160308497452034E-2</v>
          </cell>
          <cell r="X74">
            <v>1.5485026874840102E-2</v>
          </cell>
          <cell r="Y74">
            <v>8.0340264650283544E-2</v>
          </cell>
          <cell r="Z74">
            <v>4.345290172061822E-2</v>
          </cell>
          <cell r="AA74">
            <v>6.8865287870318648E-2</v>
          </cell>
          <cell r="AC74">
            <v>0.16954293483945193</v>
          </cell>
          <cell r="AD74">
            <v>0.2382847433375066</v>
          </cell>
          <cell r="AE74">
            <v>3.3799155021124516E-2</v>
          </cell>
          <cell r="AF74">
            <v>6.4794439205001941E-2</v>
          </cell>
          <cell r="AH74">
            <v>0.13180578493401818</v>
          </cell>
          <cell r="AI74">
            <v>0.10978744225558157</v>
          </cell>
          <cell r="AJ74">
            <v>7.6463025265623319E-2</v>
          </cell>
          <cell r="AK74">
            <v>8.7399535522814098E-2</v>
          </cell>
        </row>
        <row r="75">
          <cell r="B75" t="str">
            <v>Sales and Marketing</v>
          </cell>
          <cell r="D75" t="str">
            <v>nm</v>
          </cell>
          <cell r="E75">
            <v>0.61213527854305916</v>
          </cell>
          <cell r="F75">
            <v>0.55046604527296927</v>
          </cell>
          <cell r="G75">
            <v>0.57742889041566481</v>
          </cell>
          <cell r="I75">
            <v>-6.9120802074002063E-2</v>
          </cell>
          <cell r="J75">
            <v>-9.7672242367528361E-2</v>
          </cell>
          <cell r="K75">
            <v>0.17980295566502469</v>
          </cell>
          <cell r="L75">
            <v>6.0872431600923038E-2</v>
          </cell>
          <cell r="N75">
            <v>-1.139306059036771E-2</v>
          </cell>
          <cell r="O75">
            <v>5.6364588789942438E-2</v>
          </cell>
          <cell r="P75">
            <v>-3.1538232668848587E-2</v>
          </cell>
          <cell r="Q75">
            <v>0.3249359959037379</v>
          </cell>
          <cell r="S75">
            <v>8.73396197248415E-2</v>
          </cell>
          <cell r="T75">
            <v>1.2866079044640211E-2</v>
          </cell>
          <cell r="U75">
            <v>-9.4111867499473645E-2</v>
          </cell>
          <cell r="V75">
            <v>0.21273628757359786</v>
          </cell>
          <cell r="X75">
            <v>-4.2161747796090498E-2</v>
          </cell>
          <cell r="Y75">
            <v>6.6626650660264186E-2</v>
          </cell>
          <cell r="Z75">
            <v>0.12686800475207893</v>
          </cell>
          <cell r="AA75">
            <v>3.5012762179558399E-2</v>
          </cell>
          <cell r="AC75">
            <v>7.1302203398917019E-2</v>
          </cell>
          <cell r="AD75">
            <v>0.11029374968723404</v>
          </cell>
          <cell r="AE75">
            <v>1.6225717762654579E-3</v>
          </cell>
          <cell r="AF75">
            <v>-7.2852450164244242E-2</v>
          </cell>
          <cell r="AH75">
            <v>-2.0223187846155732E-2</v>
          </cell>
          <cell r="AI75">
            <v>0.10153597673678005</v>
          </cell>
          <cell r="AJ75">
            <v>1.4171239569460425E-3</v>
          </cell>
          <cell r="AK75">
            <v>7.9661469641301608E-2</v>
          </cell>
        </row>
        <row r="76">
          <cell r="B76" t="str">
            <v>General and Administrative</v>
          </cell>
          <cell r="D76" t="str">
            <v>nm</v>
          </cell>
          <cell r="E76">
            <v>5.9756044111005435E-2</v>
          </cell>
          <cell r="F76">
            <v>1.9572937738817711</v>
          </cell>
          <cell r="G76">
            <v>-0.37874409059816061</v>
          </cell>
          <cell r="I76">
            <v>-0.44004451260750133</v>
          </cell>
          <cell r="J76">
            <v>9.8317675333188248E-3</v>
          </cell>
          <cell r="K76">
            <v>-0.13652098658589351</v>
          </cell>
          <cell r="L76">
            <v>0.76497118516662499</v>
          </cell>
          <cell r="N76">
            <v>-0.32396365701306074</v>
          </cell>
          <cell r="O76">
            <v>-0.10940781184376314</v>
          </cell>
          <cell r="P76">
            <v>0.2020749823154917</v>
          </cell>
          <cell r="Q76">
            <v>2.6677128285602203E-2</v>
          </cell>
          <cell r="X76">
            <v>7.7911197989388503E-2</v>
          </cell>
          <cell r="Y76">
            <v>8.6787564766839242E-3</v>
          </cell>
          <cell r="Z76">
            <v>8.9636573776807449E-2</v>
          </cell>
          <cell r="AA76">
            <v>-0.11691219799646435</v>
          </cell>
          <cell r="AC76">
            <v>0.21580141465367686</v>
          </cell>
          <cell r="AD76">
            <v>0.15488474204171232</v>
          </cell>
          <cell r="AE76">
            <v>-0.11215663910274687</v>
          </cell>
          <cell r="AF76">
            <v>7.2797345038004835E-3</v>
          </cell>
          <cell r="AH76">
            <v>0.15998346478212544</v>
          </cell>
          <cell r="AI76">
            <v>0.11373691927126184</v>
          </cell>
          <cell r="AJ76">
            <v>4.3995232843051291E-2</v>
          </cell>
          <cell r="AK76">
            <v>6.0078175983481419E-2</v>
          </cell>
        </row>
        <row r="77">
          <cell r="B77" t="str">
            <v>Pre-tax income</v>
          </cell>
          <cell r="D77" t="str">
            <v>nm</v>
          </cell>
          <cell r="E77" t="str">
            <v>nm</v>
          </cell>
          <cell r="F77" t="str">
            <v>nm</v>
          </cell>
          <cell r="G77" t="str">
            <v>nm</v>
          </cell>
          <cell r="I77" t="str">
            <v>nm</v>
          </cell>
          <cell r="J77" t="str">
            <v>nm</v>
          </cell>
          <cell r="K77" t="str">
            <v>nm</v>
          </cell>
          <cell r="L77" t="str">
            <v>nm</v>
          </cell>
          <cell r="N77" t="str">
            <v>nm</v>
          </cell>
          <cell r="O77" t="str">
            <v>nm</v>
          </cell>
          <cell r="P77" t="str">
            <v>nm</v>
          </cell>
          <cell r="Q77" t="str">
            <v>nm</v>
          </cell>
          <cell r="S77" t="str">
            <v>nm</v>
          </cell>
          <cell r="T77" t="str">
            <v>nm</v>
          </cell>
          <cell r="U77" t="str">
            <v>nm</v>
          </cell>
          <cell r="V77">
            <v>1.8827664114471343E-3</v>
          </cell>
          <cell r="X77">
            <v>5.3119518917564612E-2</v>
          </cell>
          <cell r="Y77">
            <v>1.1061146799904829</v>
          </cell>
          <cell r="Z77">
            <v>0.31399683687302304</v>
          </cell>
          <cell r="AA77">
            <v>0.13231311524738865</v>
          </cell>
          <cell r="AC77">
            <v>-0.129911544740139</v>
          </cell>
          <cell r="AD77">
            <v>-2.7182686853702176E-2</v>
          </cell>
          <cell r="AE77">
            <v>0.44760943667025477</v>
          </cell>
          <cell r="AF77">
            <v>0.52159970752171114</v>
          </cell>
          <cell r="AH77">
            <v>-0.23125798991078039</v>
          </cell>
          <cell r="AI77">
            <v>-7.7226435932612469E-2</v>
          </cell>
          <cell r="AJ77">
            <v>4.5245531694125818E-2</v>
          </cell>
          <cell r="AK77">
            <v>0.51823954792319959</v>
          </cell>
        </row>
        <row r="78">
          <cell r="B78" t="str">
            <v>Diluted EPS (GAAP)</v>
          </cell>
          <cell r="D78" t="str">
            <v>nm</v>
          </cell>
          <cell r="E78" t="str">
            <v>nm</v>
          </cell>
          <cell r="F78" t="str">
            <v>nm</v>
          </cell>
          <cell r="G78" t="str">
            <v>nm</v>
          </cell>
          <cell r="I78" t="str">
            <v>nm</v>
          </cell>
          <cell r="J78" t="str">
            <v>nm</v>
          </cell>
          <cell r="K78" t="str">
            <v>nm</v>
          </cell>
          <cell r="L78" t="str">
            <v>nm</v>
          </cell>
          <cell r="N78" t="str">
            <v>nm</v>
          </cell>
          <cell r="O78" t="str">
            <v>nm</v>
          </cell>
          <cell r="P78" t="str">
            <v>nm</v>
          </cell>
          <cell r="Q78" t="str">
            <v>nm</v>
          </cell>
          <cell r="S78" t="str">
            <v>nm</v>
          </cell>
          <cell r="T78" t="str">
            <v>nm</v>
          </cell>
          <cell r="U78" t="str">
            <v>nm</v>
          </cell>
          <cell r="V78">
            <v>4.1438461496024814E-2</v>
          </cell>
          <cell r="X78">
            <v>4.0926289876960231E-2</v>
          </cell>
          <cell r="Y78">
            <v>1.4794632546291511</v>
          </cell>
          <cell r="Z78">
            <v>0.32495133887087246</v>
          </cell>
          <cell r="AA78">
            <v>-0.56956914509712764</v>
          </cell>
          <cell r="AC78">
            <v>0.8368039624175061</v>
          </cell>
          <cell r="AD78">
            <v>-0.88936300386183209</v>
          </cell>
          <cell r="AE78">
            <v>14.580190094427346</v>
          </cell>
          <cell r="AF78">
            <v>3.1312270094908383</v>
          </cell>
          <cell r="AH78" t="str">
            <v>nm</v>
          </cell>
          <cell r="AI78" t="str">
            <v>nm</v>
          </cell>
          <cell r="AJ78">
            <v>4.3729267590220111E-2</v>
          </cell>
          <cell r="AK78">
            <v>0.52018662020564155</v>
          </cell>
        </row>
        <row r="80">
          <cell r="B80" t="str">
            <v>Source: Company reports and Thomas Weisel Partners LLC estimates</v>
          </cell>
        </row>
        <row r="82">
          <cell r="A82" t="str">
            <v>For calculation of "if-converted" EPS</v>
          </cell>
        </row>
        <row r="83">
          <cell r="A83" t="str">
            <v>Net Income (GAAP)</v>
          </cell>
          <cell r="C83">
            <v>-82411.832999999999</v>
          </cell>
          <cell r="D83">
            <v>-24992.156999999999</v>
          </cell>
          <cell r="E83">
            <v>-24270</v>
          </cell>
          <cell r="F83">
            <v>-34208</v>
          </cell>
          <cell r="G83">
            <v>-31531.843000000004</v>
          </cell>
          <cell r="H83">
            <v>-115002.00000000001</v>
          </cell>
          <cell r="I83">
            <v>-23243</v>
          </cell>
          <cell r="J83">
            <v>-17874</v>
          </cell>
          <cell r="K83">
            <v>-17705</v>
          </cell>
          <cell r="L83">
            <v>-17690</v>
          </cell>
          <cell r="M83">
            <v>-76512</v>
          </cell>
          <cell r="N83">
            <v>-13881.999999999993</v>
          </cell>
          <cell r="O83">
            <v>-7748.0000000000146</v>
          </cell>
          <cell r="P83">
            <v>-4503.9999999999927</v>
          </cell>
          <cell r="Q83">
            <v>-6718</v>
          </cell>
          <cell r="R83">
            <v>-32852</v>
          </cell>
          <cell r="S83">
            <v>-5880</v>
          </cell>
          <cell r="T83">
            <v>-5073</v>
          </cell>
          <cell r="U83">
            <v>5184</v>
          </cell>
          <cell r="V83">
            <v>5393</v>
          </cell>
          <cell r="W83">
            <v>10247</v>
          </cell>
          <cell r="X83">
            <v>5601</v>
          </cell>
          <cell r="Y83">
            <v>14490</v>
          </cell>
          <cell r="Z83">
            <v>20023</v>
          </cell>
          <cell r="AA83">
            <v>8033</v>
          </cell>
          <cell r="AB83">
            <v>48147</v>
          </cell>
          <cell r="AC83">
            <v>17226</v>
          </cell>
          <cell r="AD83">
            <v>1632</v>
          </cell>
          <cell r="AE83">
            <v>27925.9</v>
          </cell>
          <cell r="AF83">
            <v>123035</v>
          </cell>
          <cell r="AG83">
            <v>169818.9</v>
          </cell>
          <cell r="AH83">
            <v>-470.24979693008208</v>
          </cell>
          <cell r="AI83">
            <v>17751.244674468468</v>
          </cell>
          <cell r="AJ83">
            <v>18712.76853892675</v>
          </cell>
          <cell r="AK83">
            <v>30224.303664662824</v>
          </cell>
          <cell r="AL83">
            <v>66218.067081127927</v>
          </cell>
          <cell r="AM83">
            <v>102831.10073451242</v>
          </cell>
          <cell r="AN83">
            <v>119305.70201463619</v>
          </cell>
          <cell r="AO83">
            <v>135698.68426123564</v>
          </cell>
          <cell r="AP83">
            <v>9779.9067214207789</v>
          </cell>
        </row>
        <row r="84">
          <cell r="A84" t="str">
            <v>Net Income, Adjusted (non-GAAP)</v>
          </cell>
          <cell r="C84">
            <v>-82411.832999999999</v>
          </cell>
          <cell r="D84">
            <v>-24992.156999999999</v>
          </cell>
          <cell r="E84">
            <v>-24270</v>
          </cell>
          <cell r="F84">
            <v>-34208</v>
          </cell>
          <cell r="G84">
            <v>-31531.843000000004</v>
          </cell>
          <cell r="H84">
            <v>-115002.00000000001</v>
          </cell>
          <cell r="I84">
            <v>-23243</v>
          </cell>
          <cell r="J84">
            <v>-17874</v>
          </cell>
          <cell r="K84">
            <v>-17705</v>
          </cell>
          <cell r="L84">
            <v>-17690</v>
          </cell>
          <cell r="M84">
            <v>-76512</v>
          </cell>
          <cell r="N84">
            <v>-13881.999999999993</v>
          </cell>
          <cell r="O84">
            <v>-7748.0000000000146</v>
          </cell>
          <cell r="P84">
            <v>-4503.9999999999927</v>
          </cell>
          <cell r="Q84">
            <v>-6718</v>
          </cell>
          <cell r="R84">
            <v>-32852</v>
          </cell>
          <cell r="S84">
            <v>-3305</v>
          </cell>
          <cell r="T84">
            <v>-2397</v>
          </cell>
          <cell r="U84">
            <v>7967</v>
          </cell>
          <cell r="V84">
            <v>7982</v>
          </cell>
          <cell r="W84">
            <v>10247</v>
          </cell>
          <cell r="X84">
            <v>8150</v>
          </cell>
          <cell r="Y84">
            <v>17091</v>
          </cell>
          <cell r="Z84">
            <v>22501</v>
          </cell>
          <cell r="AA84">
            <v>25734</v>
          </cell>
          <cell r="AB84">
            <v>73476</v>
          </cell>
          <cell r="AC84">
            <v>22170</v>
          </cell>
          <cell r="AD84">
            <v>21562</v>
          </cell>
          <cell r="AE84">
            <v>30814.9</v>
          </cell>
          <cell r="AF84">
            <v>47388</v>
          </cell>
          <cell r="AG84">
            <v>122858.9</v>
          </cell>
          <cell r="AH84">
            <v>23029.750203069918</v>
          </cell>
          <cell r="AI84">
            <v>21251.244674468468</v>
          </cell>
          <cell r="AJ84">
            <v>22212.76853892675</v>
          </cell>
          <cell r="AK84">
            <v>33724.303664662824</v>
          </cell>
          <cell r="AL84">
            <v>100218.06708112793</v>
          </cell>
          <cell r="AM84">
            <v>119081.10073451242</v>
          </cell>
          <cell r="AN84">
            <v>137305.70201463619</v>
          </cell>
          <cell r="AO84">
            <v>155698.68426123564</v>
          </cell>
          <cell r="AP84">
            <v>32279.906721420779</v>
          </cell>
        </row>
        <row r="86">
          <cell r="A86" t="str">
            <v>Interest Adjustment (net of tax)</v>
          </cell>
          <cell r="S86">
            <v>2459</v>
          </cell>
          <cell r="T86">
            <v>2359</v>
          </cell>
          <cell r="U86">
            <v>2359</v>
          </cell>
          <cell r="V86">
            <v>2353</v>
          </cell>
          <cell r="W86">
            <v>9530</v>
          </cell>
          <cell r="X86">
            <v>2277</v>
          </cell>
          <cell r="Y86">
            <v>2277</v>
          </cell>
          <cell r="Z86">
            <v>2279</v>
          </cell>
          <cell r="AA86">
            <v>2279</v>
          </cell>
          <cell r="AB86">
            <v>9112</v>
          </cell>
          <cell r="AC86">
            <v>156</v>
          </cell>
          <cell r="AD86">
            <v>1919.652404018658</v>
          </cell>
          <cell r="AE86">
            <v>2000</v>
          </cell>
          <cell r="AF86">
            <v>1252</v>
          </cell>
          <cell r="AG86">
            <v>3843</v>
          </cell>
          <cell r="AH86">
            <v>3888.7500000000005</v>
          </cell>
          <cell r="AI86">
            <v>3888.7500000000005</v>
          </cell>
          <cell r="AJ86">
            <v>3888.7500000000005</v>
          </cell>
          <cell r="AK86">
            <v>3888.7500000000005</v>
          </cell>
          <cell r="AL86">
            <v>15555.000000000002</v>
          </cell>
          <cell r="AM86">
            <v>15555.000000000002</v>
          </cell>
          <cell r="AN86">
            <v>15555.000000000002</v>
          </cell>
          <cell r="AO86">
            <v>15555.000000000002</v>
          </cell>
          <cell r="AP86">
            <v>15555.000000000002</v>
          </cell>
        </row>
        <row r="88">
          <cell r="A88" t="str">
            <v>Share Count Adjustment</v>
          </cell>
          <cell r="S88">
            <v>3495.7627118644064</v>
          </cell>
          <cell r="T88">
            <v>11374.715632109197</v>
          </cell>
          <cell r="U88">
            <v>11374.715632109197</v>
          </cell>
          <cell r="V88">
            <v>11374.715632109197</v>
          </cell>
          <cell r="W88">
            <v>11374.715632109197</v>
          </cell>
          <cell r="X88">
            <v>11374.715632109197</v>
          </cell>
          <cell r="Y88">
            <v>11374.715632109197</v>
          </cell>
          <cell r="Z88">
            <v>11374.715632109197</v>
          </cell>
          <cell r="AA88">
            <v>11374.715632109197</v>
          </cell>
          <cell r="AB88">
            <v>11374.715632109197</v>
          </cell>
          <cell r="AC88">
            <v>11821.411</v>
          </cell>
          <cell r="AD88">
            <v>11100.756256093598</v>
          </cell>
          <cell r="AE88">
            <v>11198.756256093598</v>
          </cell>
          <cell r="AF88">
            <v>11117.698</v>
          </cell>
          <cell r="AG88">
            <v>11309.099</v>
          </cell>
          <cell r="AH88">
            <v>11149.756256093598</v>
          </cell>
          <cell r="AI88">
            <v>11149.756256093598</v>
          </cell>
          <cell r="AJ88">
            <v>11149.756256093598</v>
          </cell>
          <cell r="AK88">
            <v>11149.756256093598</v>
          </cell>
          <cell r="AL88">
            <v>11149.756256093598</v>
          </cell>
          <cell r="AM88">
            <v>11149.756256093598</v>
          </cell>
          <cell r="AN88">
            <v>11149.756256093598</v>
          </cell>
          <cell r="AO88">
            <v>11149.756256093598</v>
          </cell>
          <cell r="AP88">
            <v>11149.756256093598</v>
          </cell>
        </row>
        <row r="89">
          <cell r="B89" t="str">
            <v>Senior Notes 8.5% due 2005</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row>
        <row r="90">
          <cell r="B90" t="str">
            <v>Sub. Notes ($165mn) 5.5% due Nov 1, 2008 - $47.20/sh</v>
          </cell>
          <cell r="S90">
            <v>3495.7627118644064</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row>
        <row r="91">
          <cell r="B91" t="str">
            <v>Sub. Notes ($350mn) 2.25% due June 15, 2013 - $30.77/sh</v>
          </cell>
          <cell r="S91">
            <v>0</v>
          </cell>
          <cell r="T91">
            <v>11374.715632109197</v>
          </cell>
          <cell r="U91">
            <v>11374.715632109197</v>
          </cell>
          <cell r="V91">
            <v>11374.715632109197</v>
          </cell>
          <cell r="W91">
            <v>11374.715632109197</v>
          </cell>
          <cell r="X91">
            <v>11374.715632109197</v>
          </cell>
          <cell r="Y91">
            <v>11374.715632109197</v>
          </cell>
          <cell r="Z91">
            <v>11374.715632109197</v>
          </cell>
          <cell r="AA91">
            <v>11374.715632109197</v>
          </cell>
          <cell r="AB91">
            <v>11374.715632109197</v>
          </cell>
          <cell r="AC91">
            <v>10427.962</v>
          </cell>
          <cell r="AD91">
            <v>9749.7562560935985</v>
          </cell>
          <cell r="AE91">
            <v>9749.7562560935985</v>
          </cell>
          <cell r="AF91">
            <v>9749.43</v>
          </cell>
          <cell r="AG91">
            <v>9918.1360000000004</v>
          </cell>
          <cell r="AH91">
            <v>9749.7562560935985</v>
          </cell>
          <cell r="AI91">
            <v>9749.7562560935985</v>
          </cell>
          <cell r="AJ91">
            <v>9749.7562560935985</v>
          </cell>
          <cell r="AK91">
            <v>9749.7562560935985</v>
          </cell>
          <cell r="AL91">
            <v>9749.7562560935985</v>
          </cell>
          <cell r="AM91">
            <v>9749.7562560935985</v>
          </cell>
          <cell r="AN91">
            <v>9749.7562560935985</v>
          </cell>
          <cell r="AO91">
            <v>9749.7562560935985</v>
          </cell>
          <cell r="AP91">
            <v>9749.7562560935985</v>
          </cell>
        </row>
        <row r="92">
          <cell r="B92" t="str">
            <v>Options</v>
          </cell>
          <cell r="AA92">
            <v>1688.723</v>
          </cell>
          <cell r="AC92">
            <v>1393.4490000000001</v>
          </cell>
          <cell r="AD92">
            <v>1351</v>
          </cell>
          <cell r="AE92">
            <v>1449</v>
          </cell>
          <cell r="AF92">
            <v>1368.268</v>
          </cell>
          <cell r="AG92">
            <v>1390.963</v>
          </cell>
          <cell r="AH92">
            <v>1400</v>
          </cell>
          <cell r="AI92">
            <v>1400</v>
          </cell>
          <cell r="AJ92">
            <v>1400</v>
          </cell>
          <cell r="AK92">
            <v>1400</v>
          </cell>
          <cell r="AL92">
            <v>1400</v>
          </cell>
          <cell r="AM92">
            <v>1400</v>
          </cell>
          <cell r="AN92">
            <v>1400</v>
          </cell>
          <cell r="AO92">
            <v>1400</v>
          </cell>
          <cell r="AP92">
            <v>1400</v>
          </cell>
        </row>
        <row r="94">
          <cell r="A94" t="str">
            <v>Net Income (GAAP), If Converted</v>
          </cell>
          <cell r="S94">
            <v>-3421</v>
          </cell>
          <cell r="T94">
            <v>-2714</v>
          </cell>
          <cell r="U94">
            <v>7543</v>
          </cell>
          <cell r="V94">
            <v>7746</v>
          </cell>
          <cell r="W94">
            <v>19777</v>
          </cell>
          <cell r="X94">
            <v>7878</v>
          </cell>
          <cell r="Y94">
            <v>16767</v>
          </cell>
          <cell r="Z94">
            <v>22302</v>
          </cell>
          <cell r="AA94">
            <v>10312</v>
          </cell>
          <cell r="AB94">
            <v>57259</v>
          </cell>
          <cell r="AC94">
            <v>17382</v>
          </cell>
          <cell r="AD94">
            <v>3551.6524040186578</v>
          </cell>
          <cell r="AE94">
            <v>29925.9</v>
          </cell>
          <cell r="AF94">
            <v>124287</v>
          </cell>
          <cell r="AG94">
            <v>173661.9</v>
          </cell>
          <cell r="AH94">
            <v>3418.5002030699184</v>
          </cell>
          <cell r="AI94">
            <v>21639.994674468468</v>
          </cell>
          <cell r="AJ94">
            <v>22601.51853892675</v>
          </cell>
          <cell r="AK94">
            <v>34113.053664662824</v>
          </cell>
          <cell r="AL94">
            <v>81773.067081127927</v>
          </cell>
          <cell r="AM94">
            <v>118386.10073451242</v>
          </cell>
          <cell r="AN94">
            <v>134860.70201463619</v>
          </cell>
          <cell r="AO94">
            <v>151253.68426123564</v>
          </cell>
          <cell r="AP94">
            <v>25334.906721420783</v>
          </cell>
        </row>
        <row r="95">
          <cell r="A95" t="str">
            <v>Net Income, Adjusted (non-GAAP), If Converted</v>
          </cell>
          <cell r="S95">
            <v>-846</v>
          </cell>
          <cell r="T95">
            <v>-38</v>
          </cell>
          <cell r="U95">
            <v>10326</v>
          </cell>
          <cell r="V95">
            <v>10335</v>
          </cell>
          <cell r="W95">
            <v>19777</v>
          </cell>
          <cell r="X95">
            <v>10427</v>
          </cell>
          <cell r="Y95">
            <v>19368</v>
          </cell>
          <cell r="Z95">
            <v>24780</v>
          </cell>
          <cell r="AA95">
            <v>28013</v>
          </cell>
          <cell r="AB95">
            <v>82588</v>
          </cell>
          <cell r="AC95">
            <v>22326</v>
          </cell>
          <cell r="AD95">
            <v>23481.65240401866</v>
          </cell>
          <cell r="AE95">
            <v>32814.9</v>
          </cell>
          <cell r="AF95">
            <v>48640</v>
          </cell>
          <cell r="AG95">
            <v>126701.9</v>
          </cell>
          <cell r="AH95">
            <v>26918.500203069918</v>
          </cell>
          <cell r="AI95">
            <v>25139.994674468468</v>
          </cell>
          <cell r="AJ95">
            <v>26101.51853892675</v>
          </cell>
          <cell r="AK95">
            <v>37613.053664662824</v>
          </cell>
          <cell r="AL95">
            <v>115773.06708112793</v>
          </cell>
          <cell r="AM95">
            <v>134636.10073451244</v>
          </cell>
          <cell r="AN95">
            <v>152860.70201463619</v>
          </cell>
          <cell r="AO95">
            <v>171253.68426123564</v>
          </cell>
          <cell r="AP95">
            <v>47834.906721420783</v>
          </cell>
        </row>
        <row r="97">
          <cell r="A97" t="str">
            <v>Taxes, if-converted</v>
          </cell>
          <cell r="S97" t="str">
            <v>nm</v>
          </cell>
          <cell r="T97" t="str">
            <v>nm</v>
          </cell>
          <cell r="U97">
            <v>0</v>
          </cell>
          <cell r="V97">
            <v>0</v>
          </cell>
          <cell r="W97">
            <v>0</v>
          </cell>
          <cell r="X97">
            <v>239.92005710206996</v>
          </cell>
          <cell r="Y97">
            <v>580.55642792589242</v>
          </cell>
          <cell r="Z97">
            <v>730.52160082534488</v>
          </cell>
          <cell r="AA97">
            <v>237.62894347215368</v>
          </cell>
          <cell r="AB97">
            <v>1692.4959980981059</v>
          </cell>
          <cell r="AC97">
            <v>568.04912954317376</v>
          </cell>
          <cell r="AD97">
            <v>116.9228948936892</v>
          </cell>
          <cell r="AE97">
            <v>1354.6249647569859</v>
          </cell>
          <cell r="AF97">
            <v>4360.458980676427</v>
          </cell>
          <cell r="AG97">
            <v>5311.1930841465137</v>
          </cell>
          <cell r="AH97">
            <v>1333.2150791972683</v>
          </cell>
          <cell r="AI97">
            <v>8439.597923042702</v>
          </cell>
          <cell r="AJ97">
            <v>8814.5922301814335</v>
          </cell>
          <cell r="AK97">
            <v>13304.090929218502</v>
          </cell>
          <cell r="AL97">
            <v>31891.496161639898</v>
          </cell>
          <cell r="AM97">
            <v>46170.579286459848</v>
          </cell>
          <cell r="AN97">
            <v>52595.673785708117</v>
          </cell>
          <cell r="AO97">
            <v>58988.936861881899</v>
          </cell>
          <cell r="AP97">
            <v>9880.6136213541049</v>
          </cell>
        </row>
        <row r="98">
          <cell r="A98" t="str">
            <v>Taxes @ 35%</v>
          </cell>
          <cell r="S98" t="str">
            <v>nm</v>
          </cell>
          <cell r="T98" t="str">
            <v>nm</v>
          </cell>
          <cell r="U98">
            <v>2640.0499999999997</v>
          </cell>
          <cell r="V98">
            <v>2711.1</v>
          </cell>
          <cell r="W98">
            <v>6921.95</v>
          </cell>
          <cell r="X98">
            <v>2757.2999999999997</v>
          </cell>
          <cell r="Y98">
            <v>5868.45</v>
          </cell>
          <cell r="Z98">
            <v>7805.7</v>
          </cell>
          <cell r="AA98">
            <v>3609.2</v>
          </cell>
          <cell r="AB98">
            <v>20040.649999999998</v>
          </cell>
          <cell r="AC98">
            <v>6083.7</v>
          </cell>
          <cell r="AD98">
            <v>1243.0783414065302</v>
          </cell>
          <cell r="AE98">
            <v>10474.065000000001</v>
          </cell>
          <cell r="AF98">
            <v>43500.45</v>
          </cell>
          <cell r="AG98">
            <v>60781.664999999994</v>
          </cell>
          <cell r="AH98">
            <v>1196.4750710744713</v>
          </cell>
          <cell r="AI98">
            <v>7573.9981360639631</v>
          </cell>
          <cell r="AJ98">
            <v>7910.5314886243623</v>
          </cell>
          <cell r="AK98">
            <v>11939.568782631988</v>
          </cell>
          <cell r="AL98">
            <v>28620.573478394774</v>
          </cell>
          <cell r="AM98">
            <v>41435.135257079346</v>
          </cell>
          <cell r="AN98">
            <v>47201.245705122667</v>
          </cell>
          <cell r="AO98">
            <v>52938.789491432472</v>
          </cell>
          <cell r="AP98">
            <v>8867.2173524972732</v>
          </cell>
        </row>
        <row r="99">
          <cell r="A99" t="str">
            <v>Net Income, If Converted</v>
          </cell>
          <cell r="S99" t="str">
            <v>nm</v>
          </cell>
          <cell r="T99" t="str">
            <v>nm</v>
          </cell>
          <cell r="U99">
            <v>7543</v>
          </cell>
          <cell r="V99">
            <v>7746</v>
          </cell>
          <cell r="W99">
            <v>19777</v>
          </cell>
          <cell r="X99">
            <v>7638.0799428979299</v>
          </cell>
          <cell r="Y99">
            <v>16186.443572074108</v>
          </cell>
          <cell r="Z99">
            <v>21571.478399174655</v>
          </cell>
          <cell r="AA99">
            <v>10074.371056527847</v>
          </cell>
          <cell r="AB99">
            <v>55566.504001901892</v>
          </cell>
          <cell r="AC99">
            <v>16813.950870456825</v>
          </cell>
          <cell r="AD99">
            <v>3434.7295091249684</v>
          </cell>
          <cell r="AE99">
            <v>28571.275035243016</v>
          </cell>
          <cell r="AF99">
            <v>119926.54101932357</v>
          </cell>
          <cell r="AG99">
            <v>168350.70691585349</v>
          </cell>
          <cell r="AH99">
            <v>2085.2851238726498</v>
          </cell>
          <cell r="AI99">
            <v>13200.396751425766</v>
          </cell>
          <cell r="AJ99">
            <v>13786.926308745316</v>
          </cell>
          <cell r="AK99">
            <v>20808.962735444322</v>
          </cell>
          <cell r="AL99">
            <v>49881.570919488033</v>
          </cell>
          <cell r="AM99">
            <v>72215.521448052576</v>
          </cell>
          <cell r="AN99">
            <v>82265.028228928073</v>
          </cell>
          <cell r="AO99">
            <v>92264.747399353742</v>
          </cell>
          <cell r="AP99">
            <v>15454.293100066678</v>
          </cell>
        </row>
        <row r="100">
          <cell r="A100" t="str">
            <v>Net Income, If Converted, Fully-Taxed</v>
          </cell>
          <cell r="S100" t="str">
            <v>nm</v>
          </cell>
          <cell r="T100" t="str">
            <v>nm</v>
          </cell>
          <cell r="U100">
            <v>4902.9500000000007</v>
          </cell>
          <cell r="V100">
            <v>5034.8999999999996</v>
          </cell>
          <cell r="W100">
            <v>12855.05</v>
          </cell>
          <cell r="X100">
            <v>5120.7000000000007</v>
          </cell>
          <cell r="Y100">
            <v>10898.55</v>
          </cell>
          <cell r="Z100">
            <v>14496.3</v>
          </cell>
          <cell r="AA100">
            <v>6702.8</v>
          </cell>
          <cell r="AB100">
            <v>37218.350000000006</v>
          </cell>
          <cell r="AC100">
            <v>11298.3</v>
          </cell>
          <cell r="AD100">
            <v>2308.5740626121278</v>
          </cell>
          <cell r="AE100">
            <v>19451.834999999999</v>
          </cell>
          <cell r="AF100">
            <v>80786.55</v>
          </cell>
          <cell r="AG100">
            <v>112880.235</v>
          </cell>
          <cell r="AH100">
            <v>2222.0251319954468</v>
          </cell>
          <cell r="AI100">
            <v>14065.996538404504</v>
          </cell>
          <cell r="AJ100">
            <v>14690.987050302389</v>
          </cell>
          <cell r="AK100">
            <v>22173.484882030836</v>
          </cell>
          <cell r="AL100">
            <v>53152.493602733157</v>
          </cell>
          <cell r="AM100">
            <v>76950.965477433085</v>
          </cell>
          <cell r="AN100">
            <v>87659.456309513524</v>
          </cell>
          <cell r="AO100">
            <v>98314.89476980317</v>
          </cell>
          <cell r="AP100">
            <v>16467.689368923508</v>
          </cell>
        </row>
        <row r="102">
          <cell r="A102" t="str">
            <v>EPS (GAAP), If-Converted</v>
          </cell>
          <cell r="S102" t="str">
            <v>nm</v>
          </cell>
          <cell r="T102" t="str">
            <v>nm</v>
          </cell>
          <cell r="U102">
            <v>0.1320151051322758</v>
          </cell>
          <cell r="V102">
            <v>0.13571417032895775</v>
          </cell>
          <cell r="W102">
            <v>0.36294482533943245</v>
          </cell>
          <cell r="X102">
            <v>0.13834023363343986</v>
          </cell>
          <cell r="Y102">
            <v>0.24386853957084492</v>
          </cell>
          <cell r="Z102">
            <v>0.3231139480128753</v>
          </cell>
          <cell r="AA102">
            <v>0.14916132482913202</v>
          </cell>
          <cell r="AB102">
            <v>0.83125013900382616</v>
          </cell>
          <cell r="AC102">
            <v>0.25545941249332033</v>
          </cell>
          <cell r="AD102">
            <v>5.2622872662442755E-2</v>
          </cell>
          <cell r="AE102">
            <v>0.44034699517026277</v>
          </cell>
          <cell r="AF102">
            <v>1.8191733999955213</v>
          </cell>
          <cell r="AG102">
            <v>2.5555403445226839</v>
          </cell>
          <cell r="AH102">
            <v>4.9597623712274989E-2</v>
          </cell>
          <cell r="AI102">
            <v>0.31135595978340397</v>
          </cell>
          <cell r="AJ102">
            <v>0.32248285916871788</v>
          </cell>
          <cell r="AK102">
            <v>0.48267282060460093</v>
          </cell>
          <cell r="AL102">
            <v>1.1715827071502534</v>
          </cell>
          <cell r="AM102">
            <v>1.6681137745330088</v>
          </cell>
          <cell r="AN102">
            <v>1.8687452513871439</v>
          </cell>
          <cell r="AO102">
            <v>2.0610481356243513</v>
          </cell>
          <cell r="AP102">
            <v>0.34232127984634891</v>
          </cell>
        </row>
        <row r="103">
          <cell r="A103" t="str">
            <v>EPS, Adjusted (non-GAAP), If-Converted</v>
          </cell>
          <cell r="S103" t="str">
            <v>nm</v>
          </cell>
          <cell r="T103" t="str">
            <v>nm</v>
          </cell>
          <cell r="U103">
            <v>0.18072225581279064</v>
          </cell>
          <cell r="V103">
            <v>0.18107487094626626</v>
          </cell>
          <cell r="W103">
            <v>0.36294482533943245</v>
          </cell>
          <cell r="X103">
            <v>0.1831014998852345</v>
          </cell>
          <cell r="Y103">
            <v>0.2816989249363705</v>
          </cell>
          <cell r="Z103">
            <v>0.35901549779208369</v>
          </cell>
          <cell r="AA103">
            <v>0.40520327700140374</v>
          </cell>
          <cell r="AB103">
            <v>1.1989606259286398</v>
          </cell>
          <cell r="AC103">
            <v>0.32812028784523473</v>
          </cell>
          <cell r="AD103">
            <v>0.34791467852041674</v>
          </cell>
          <cell r="AE103">
            <v>0.48285741153357647</v>
          </cell>
          <cell r="AF103">
            <v>0.71193764573754414</v>
          </cell>
          <cell r="AG103">
            <v>1.8644954199952817</v>
          </cell>
          <cell r="AH103">
            <v>0.39054952893426903</v>
          </cell>
          <cell r="AI103">
            <v>0.36171391391578778</v>
          </cell>
          <cell r="AJ103">
            <v>0.37242153940148903</v>
          </cell>
          <cell r="AK103">
            <v>0.53219506181826504</v>
          </cell>
          <cell r="AL103">
            <v>1.6587090124848578</v>
          </cell>
          <cell r="AM103">
            <v>1.8970836338997774</v>
          </cell>
          <cell r="AN103">
            <v>2.1181686491781324</v>
          </cell>
          <cell r="AO103">
            <v>2.3335767878275782</v>
          </cell>
          <cell r="AP103">
            <v>0.6463377453986211</v>
          </cell>
        </row>
        <row r="104">
          <cell r="A104" t="str">
            <v>EPS, If-Converted, Fully-taxed</v>
          </cell>
          <cell r="S104" t="str">
            <v>nm</v>
          </cell>
          <cell r="T104" t="str">
            <v>nm</v>
          </cell>
          <cell r="U104">
            <v>8.5809818335979282E-2</v>
          </cell>
          <cell r="V104">
            <v>8.821421071382253E-2</v>
          </cell>
          <cell r="X104">
            <v>7.7010501703578649E-2</v>
          </cell>
          <cell r="Y104">
            <v>0.16319690433341594</v>
          </cell>
          <cell r="Z104">
            <v>0.21593372091323101</v>
          </cell>
          <cell r="AA104">
            <v>9.9381925272907318E-2</v>
          </cell>
          <cell r="AB104">
            <v>0.55577572676556675</v>
          </cell>
          <cell r="AC104">
            <v>0.16604861812065821</v>
          </cell>
          <cell r="AD104">
            <v>3.4204867230587792E-2</v>
          </cell>
          <cell r="AE104">
            <v>0.28622554686067075</v>
          </cell>
          <cell r="AF104">
            <v>1.1824627099970888</v>
          </cell>
          <cell r="AG104">
            <v>1.6611012239397445</v>
          </cell>
          <cell r="AH104">
            <v>3.2238455412978741E-2</v>
          </cell>
          <cell r="AI104">
            <v>0.20238137385921257</v>
          </cell>
          <cell r="AJ104">
            <v>0.20961385845966665</v>
          </cell>
          <cell r="AK104">
            <v>0.31373733339299059</v>
          </cell>
          <cell r="AL104">
            <v>0.76152875964766475</v>
          </cell>
          <cell r="AM104">
            <v>1.0842739534464558</v>
          </cell>
          <cell r="AN104">
            <v>1.2146844134016435</v>
          </cell>
          <cell r="AO104">
            <v>1.3396812881558282</v>
          </cell>
          <cell r="AP104">
            <v>0.2225088319001268</v>
          </cell>
        </row>
        <row r="107">
          <cell r="B107" t="str">
            <v>NOL SCHEDULE</v>
          </cell>
        </row>
        <row r="109">
          <cell r="B109" t="str">
            <v>Estimated FED Net Operating Loss Carryforwards</v>
          </cell>
        </row>
        <row r="110">
          <cell r="B110" t="str">
            <v>(Must Adjust limits following planned IRS 382 Study)</v>
          </cell>
        </row>
        <row r="111">
          <cell r="B111" t="str">
            <v>Beginning NOL</v>
          </cell>
          <cell r="AB111">
            <v>381100</v>
          </cell>
          <cell r="AC111">
            <v>313975</v>
          </cell>
          <cell r="AD111">
            <v>294383</v>
          </cell>
          <cell r="AE111">
            <v>272064</v>
          </cell>
          <cell r="AF111">
            <v>240382</v>
          </cell>
          <cell r="AG111">
            <v>313975</v>
          </cell>
          <cell r="AH111">
            <v>215600</v>
          </cell>
          <cell r="AI111">
            <v>192570.24979693009</v>
          </cell>
          <cell r="AJ111">
            <v>171319.00512246162</v>
          </cell>
          <cell r="AK111">
            <v>149106.23658353486</v>
          </cell>
          <cell r="AL111">
            <v>215600</v>
          </cell>
          <cell r="AM111">
            <v>115381.93291887204</v>
          </cell>
          <cell r="AN111">
            <v>0</v>
          </cell>
        </row>
        <row r="112">
          <cell r="B112" t="str">
            <v>Additions</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row>
        <row r="113">
          <cell r="B113" t="str">
            <v>Uses (Adjusts for MA utilization)</v>
          </cell>
          <cell r="AB113">
            <v>-67125</v>
          </cell>
          <cell r="AC113">
            <v>-19592</v>
          </cell>
          <cell r="AD113">
            <v>-22319</v>
          </cell>
          <cell r="AE113">
            <v>-31682</v>
          </cell>
          <cell r="AF113">
            <v>-48817</v>
          </cell>
          <cell r="AG113">
            <v>-122543</v>
          </cell>
          <cell r="AH113">
            <v>-23029.750203069918</v>
          </cell>
          <cell r="AI113">
            <v>-21251.244674468468</v>
          </cell>
          <cell r="AJ113">
            <v>-22212.76853892675</v>
          </cell>
          <cell r="AK113">
            <v>-33724.303664662824</v>
          </cell>
          <cell r="AL113">
            <v>-179143.47830244864</v>
          </cell>
          <cell r="AM113">
            <v>-115381.93291887204</v>
          </cell>
          <cell r="AN113">
            <v>0</v>
          </cell>
        </row>
        <row r="114">
          <cell r="B114" t="str">
            <v>Ending NOL</v>
          </cell>
          <cell r="W114">
            <v>381100</v>
          </cell>
          <cell r="AB114">
            <v>313975</v>
          </cell>
          <cell r="AC114">
            <v>294383</v>
          </cell>
          <cell r="AD114">
            <v>272064</v>
          </cell>
          <cell r="AE114">
            <v>240382</v>
          </cell>
          <cell r="AF114">
            <v>191565</v>
          </cell>
          <cell r="AG114">
            <v>215600</v>
          </cell>
          <cell r="AH114">
            <v>192570.24979693009</v>
          </cell>
          <cell r="AI114">
            <v>171319.00512246162</v>
          </cell>
          <cell r="AJ114">
            <v>149106.23658353486</v>
          </cell>
          <cell r="AK114">
            <v>115381.93291887204</v>
          </cell>
          <cell r="AL114">
            <v>115381.93291887204</v>
          </cell>
          <cell r="AM114">
            <v>0</v>
          </cell>
          <cell r="AN114">
            <v>0</v>
          </cell>
        </row>
        <row r="116">
          <cell r="B116" t="str">
            <v>Pre-NOL-adjusted taxable income</v>
          </cell>
          <cell r="AB116">
            <v>75714</v>
          </cell>
          <cell r="AC116">
            <v>22919</v>
          </cell>
          <cell r="AD116">
            <v>22296</v>
          </cell>
          <cell r="AE116">
            <v>32275.9</v>
          </cell>
          <cell r="AF116">
            <v>49111</v>
          </cell>
          <cell r="AG116">
            <v>126734.9</v>
          </cell>
          <cell r="AH116">
            <v>37753.688857491667</v>
          </cell>
          <cell r="AI116">
            <v>34838.106023718799</v>
          </cell>
          <cell r="AJ116">
            <v>36414.374653978281</v>
          </cell>
          <cell r="AK116">
            <v>55285.743712562005</v>
          </cell>
          <cell r="AL116">
            <v>164291.91324775072</v>
          </cell>
          <cell r="AM116">
            <v>195214.91923690561</v>
          </cell>
          <cell r="AN116">
            <v>225091.31477809211</v>
          </cell>
          <cell r="AO116">
            <v>255243.74469055023</v>
          </cell>
          <cell r="AP116">
            <v>52917.879871181605</v>
          </cell>
        </row>
        <row r="117">
          <cell r="B117" t="str">
            <v>Less: Fed NOL utilization</v>
          </cell>
          <cell r="AB117">
            <v>-67125</v>
          </cell>
          <cell r="AC117">
            <v>-19592</v>
          </cell>
          <cell r="AD117">
            <v>-22319</v>
          </cell>
          <cell r="AE117">
            <v>-31682</v>
          </cell>
          <cell r="AF117">
            <v>-48817</v>
          </cell>
          <cell r="AG117">
            <v>-122543</v>
          </cell>
          <cell r="AH117">
            <v>-23029.750203069918</v>
          </cell>
          <cell r="AI117">
            <v>-21251.244674468468</v>
          </cell>
          <cell r="AJ117">
            <v>-22212.76853892675</v>
          </cell>
          <cell r="AK117">
            <v>-33724.303664662824</v>
          </cell>
          <cell r="AL117">
            <v>-179143.47830244864</v>
          </cell>
          <cell r="AM117">
            <v>-115381.93291887204</v>
          </cell>
          <cell r="AN117">
            <v>0</v>
          </cell>
          <cell r="AO117">
            <v>0</v>
          </cell>
          <cell r="AP117">
            <v>0</v>
          </cell>
        </row>
        <row r="118">
          <cell r="B118" t="str">
            <v>FED Taxable income</v>
          </cell>
          <cell r="AB118">
            <v>8589</v>
          </cell>
          <cell r="AC118">
            <v>3327</v>
          </cell>
          <cell r="AD118">
            <v>0</v>
          </cell>
          <cell r="AE118">
            <v>593.90000000000146</v>
          </cell>
          <cell r="AF118">
            <v>294</v>
          </cell>
          <cell r="AG118">
            <v>4191.8999999999942</v>
          </cell>
          <cell r="AH118">
            <v>14723.938654421749</v>
          </cell>
          <cell r="AI118">
            <v>13586.861349250332</v>
          </cell>
          <cell r="AJ118">
            <v>14201.606115051531</v>
          </cell>
          <cell r="AK118">
            <v>21561.440047899181</v>
          </cell>
          <cell r="AL118">
            <v>0</v>
          </cell>
          <cell r="AM118">
            <v>79832.986318033567</v>
          </cell>
          <cell r="AN118">
            <v>225091.31477809211</v>
          </cell>
          <cell r="AO118">
            <v>255243.74469055023</v>
          </cell>
          <cell r="AP118">
            <v>52917.879871181605</v>
          </cell>
        </row>
        <row r="119">
          <cell r="B119" t="str">
            <v>Fed Tax rate (Pre R&amp;D and other Credits)</v>
          </cell>
          <cell r="AB119">
            <v>0.35</v>
          </cell>
          <cell r="AC119">
            <v>0.35</v>
          </cell>
          <cell r="AD119">
            <v>0.35</v>
          </cell>
          <cell r="AE119">
            <v>0.35</v>
          </cell>
          <cell r="AF119">
            <v>0.35</v>
          </cell>
          <cell r="AG119">
            <v>0.35</v>
          </cell>
          <cell r="AH119">
            <v>0.35</v>
          </cell>
          <cell r="AI119">
            <v>0.35</v>
          </cell>
          <cell r="AJ119">
            <v>0.35</v>
          </cell>
          <cell r="AK119">
            <v>0.35</v>
          </cell>
          <cell r="AL119">
            <v>0.35</v>
          </cell>
          <cell r="AM119">
            <v>0.35</v>
          </cell>
          <cell r="AN119">
            <v>0.35</v>
          </cell>
          <cell r="AO119">
            <v>0.35</v>
          </cell>
          <cell r="AP119">
            <v>0.35</v>
          </cell>
        </row>
        <row r="120">
          <cell r="B120" t="str">
            <v>Federal Taxes payable Before Non-NOL tax credits</v>
          </cell>
          <cell r="AB120">
            <v>3006.1499999999996</v>
          </cell>
          <cell r="AC120">
            <v>1164.4499999999998</v>
          </cell>
          <cell r="AD120">
            <v>0</v>
          </cell>
          <cell r="AE120">
            <v>207.86500000000049</v>
          </cell>
          <cell r="AF120">
            <v>102.89999999999999</v>
          </cell>
          <cell r="AG120">
            <v>1467.1649999999979</v>
          </cell>
          <cell r="AH120">
            <v>5153.3785290476117</v>
          </cell>
          <cell r="AI120">
            <v>4755.401472237616</v>
          </cell>
          <cell r="AJ120">
            <v>4970.5621402680354</v>
          </cell>
          <cell r="AK120">
            <v>7546.504016764713</v>
          </cell>
          <cell r="AL120">
            <v>0</v>
          </cell>
          <cell r="AM120">
            <v>27941.545211311746</v>
          </cell>
          <cell r="AN120">
            <v>78781.960172332241</v>
          </cell>
          <cell r="AO120">
            <v>89335.310641692573</v>
          </cell>
          <cell r="AP120">
            <v>18521.257954913559</v>
          </cell>
        </row>
        <row r="121">
          <cell r="B121" t="str">
            <v>Assumed R&amp;D and other tax credits</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row>
        <row r="122">
          <cell r="B122" t="str">
            <v>Assumed Federal taxes payable</v>
          </cell>
          <cell r="AB122">
            <v>3006.1499999999996</v>
          </cell>
          <cell r="AC122">
            <v>1164.4499999999998</v>
          </cell>
          <cell r="AD122">
            <v>0</v>
          </cell>
          <cell r="AE122">
            <v>207.86500000000049</v>
          </cell>
          <cell r="AF122">
            <v>102.89999999999999</v>
          </cell>
          <cell r="AG122">
            <v>1467.1649999999979</v>
          </cell>
          <cell r="AH122">
            <v>5153.3785290476117</v>
          </cell>
          <cell r="AI122">
            <v>4755.401472237616</v>
          </cell>
          <cell r="AJ122">
            <v>4970.5621402680354</v>
          </cell>
          <cell r="AK122">
            <v>7546.504016764713</v>
          </cell>
          <cell r="AL122">
            <v>0</v>
          </cell>
          <cell r="AM122">
            <v>27941.545211311746</v>
          </cell>
          <cell r="AN122">
            <v>78781.960172332241</v>
          </cell>
          <cell r="AO122">
            <v>89335.310641692573</v>
          </cell>
          <cell r="AP122">
            <v>18521.257954913559</v>
          </cell>
        </row>
        <row r="123">
          <cell r="B123" t="str">
            <v>Implied Effective Tax Rate</v>
          </cell>
          <cell r="AB123">
            <v>3.9704017751010373E-2</v>
          </cell>
          <cell r="AC123">
            <v>5.0807190540599498E-2</v>
          </cell>
          <cell r="AD123">
            <v>0</v>
          </cell>
          <cell r="AE123">
            <v>6.4402541834619785E-3</v>
          </cell>
          <cell r="AF123">
            <v>2.0952536091710613E-3</v>
          </cell>
          <cell r="AG123">
            <v>2.8451692642110136E-3</v>
          </cell>
          <cell r="AH123">
            <v>0.13649999999999998</v>
          </cell>
          <cell r="AI123">
            <v>0.13649999999999998</v>
          </cell>
          <cell r="AJ123">
            <v>0.13650000000000001</v>
          </cell>
          <cell r="AK123">
            <v>0.13649999999999998</v>
          </cell>
          <cell r="AL123">
            <v>0</v>
          </cell>
          <cell r="AM123">
            <v>0.14313222227345707</v>
          </cell>
          <cell r="AN123">
            <v>0.35000000000000003</v>
          </cell>
          <cell r="AO123">
            <v>0.35</v>
          </cell>
          <cell r="AP123">
            <v>0.34999999999999992</v>
          </cell>
        </row>
        <row r="127">
          <cell r="B127" t="str">
            <v>Cubist Balance Sheet</v>
          </cell>
          <cell r="AO127" t="str">
            <v>($ in thousands)</v>
          </cell>
        </row>
        <row r="128">
          <cell r="C128" t="str">
            <v>2002A</v>
          </cell>
          <cell r="D128" t="str">
            <v>Mar 1Q03</v>
          </cell>
          <cell r="E128" t="str">
            <v>Jun 2Q03</v>
          </cell>
          <cell r="F128" t="str">
            <v>Sep 3Q03</v>
          </cell>
          <cell r="G128" t="str">
            <v>Dec 4Q03</v>
          </cell>
          <cell r="H128" t="str">
            <v>2003A</v>
          </cell>
          <cell r="I128" t="str">
            <v>Mar 1Q04</v>
          </cell>
          <cell r="J128" t="str">
            <v>Jun 2Q04</v>
          </cell>
          <cell r="K128" t="str">
            <v>Sep 3Q04</v>
          </cell>
          <cell r="L128" t="str">
            <v>Dec 4Q04</v>
          </cell>
          <cell r="M128" t="str">
            <v>2004A</v>
          </cell>
          <cell r="N128" t="str">
            <v>Mar 1Q05</v>
          </cell>
          <cell r="O128" t="str">
            <v>Jun 2Q05</v>
          </cell>
          <cell r="P128" t="str">
            <v>Sep 3Q05</v>
          </cell>
          <cell r="Q128" t="str">
            <v>Dec 4Q05</v>
          </cell>
          <cell r="R128" t="str">
            <v>2005A</v>
          </cell>
          <cell r="S128" t="str">
            <v>Mar 1Q06</v>
          </cell>
          <cell r="T128" t="str">
            <v>Jun 2Q06</v>
          </cell>
          <cell r="U128" t="str">
            <v>Sep 3Q06</v>
          </cell>
          <cell r="V128" t="str">
            <v>Dec 4Q06</v>
          </cell>
          <cell r="W128" t="str">
            <v>2006A</v>
          </cell>
          <cell r="X128" t="str">
            <v>Mar 1Q07</v>
          </cell>
          <cell r="Y128" t="str">
            <v>Jun 2Q07</v>
          </cell>
          <cell r="Z128" t="str">
            <v>Sep 3Q07</v>
          </cell>
          <cell r="AA128" t="str">
            <v>Dec 4Q07</v>
          </cell>
          <cell r="AB128" t="str">
            <v>2007A</v>
          </cell>
          <cell r="AC128" t="str">
            <v>Mar 1Q08</v>
          </cell>
          <cell r="AD128" t="str">
            <v>Jun 2Q08</v>
          </cell>
          <cell r="AE128" t="str">
            <v>Sep 3Q08</v>
          </cell>
          <cell r="AF128" t="str">
            <v>Dec 4Q08</v>
          </cell>
          <cell r="AG128" t="str">
            <v>2008A</v>
          </cell>
          <cell r="AH128" t="str">
            <v>Mar 1Q09E</v>
          </cell>
          <cell r="AI128" t="str">
            <v>Jun 2Q09E</v>
          </cell>
          <cell r="AJ128" t="str">
            <v>Sep 3Q09E</v>
          </cell>
          <cell r="AK128" t="str">
            <v>Dec 4Q09E</v>
          </cell>
          <cell r="AL128" t="str">
            <v>2009E</v>
          </cell>
          <cell r="AM128" t="str">
            <v>2010E</v>
          </cell>
          <cell r="AN128" t="str">
            <v>2011E</v>
          </cell>
          <cell r="AO128" t="str">
            <v>2012E</v>
          </cell>
          <cell r="AP128" t="str">
            <v>2013E</v>
          </cell>
        </row>
        <row r="129">
          <cell r="B129" t="str">
            <v>Current assets:</v>
          </cell>
        </row>
        <row r="130">
          <cell r="B130" t="str">
            <v>Cash and cash equivalents</v>
          </cell>
          <cell r="C130">
            <v>53550.946000000004</v>
          </cell>
          <cell r="D130">
            <v>37745.870000000003</v>
          </cell>
          <cell r="E130">
            <v>41090</v>
          </cell>
          <cell r="F130">
            <v>40481</v>
          </cell>
          <cell r="G130">
            <v>96662</v>
          </cell>
          <cell r="H130">
            <v>96662</v>
          </cell>
          <cell r="I130">
            <v>61426</v>
          </cell>
          <cell r="J130">
            <v>34759</v>
          </cell>
          <cell r="K130">
            <v>18307</v>
          </cell>
          <cell r="L130">
            <v>20572</v>
          </cell>
          <cell r="M130">
            <v>20572</v>
          </cell>
          <cell r="N130">
            <v>21594</v>
          </cell>
          <cell r="O130">
            <v>19615</v>
          </cell>
          <cell r="P130">
            <v>47850</v>
          </cell>
          <cell r="Q130">
            <v>29149</v>
          </cell>
          <cell r="R130">
            <v>29149</v>
          </cell>
          <cell r="S130">
            <v>27000</v>
          </cell>
          <cell r="T130">
            <v>214984</v>
          </cell>
          <cell r="U130">
            <v>23728</v>
          </cell>
          <cell r="V130">
            <v>15979</v>
          </cell>
          <cell r="W130">
            <v>15979</v>
          </cell>
          <cell r="X130">
            <v>90462</v>
          </cell>
          <cell r="Y130">
            <v>82170</v>
          </cell>
          <cell r="Z130">
            <v>286856</v>
          </cell>
          <cell r="AA130">
            <v>354785</v>
          </cell>
          <cell r="AB130">
            <v>354785</v>
          </cell>
          <cell r="AC130">
            <v>299517</v>
          </cell>
          <cell r="AD130">
            <v>324163</v>
          </cell>
          <cell r="AE130">
            <v>346114</v>
          </cell>
          <cell r="AF130">
            <v>409023</v>
          </cell>
          <cell r="AG130">
            <v>409023</v>
          </cell>
          <cell r="AH130">
            <v>413686.86433059408</v>
          </cell>
          <cell r="AI130">
            <v>455672.41462397983</v>
          </cell>
          <cell r="AJ130">
            <v>478002.01165323495</v>
          </cell>
          <cell r="AK130">
            <v>517760.40598233772</v>
          </cell>
          <cell r="AL130">
            <v>517760.40598233772</v>
          </cell>
          <cell r="AM130">
            <v>727503.80711767776</v>
          </cell>
          <cell r="AN130">
            <v>830456.81758791301</v>
          </cell>
          <cell r="AO130">
            <v>950324.02254194999</v>
          </cell>
          <cell r="AP130">
            <v>943699.31371175637</v>
          </cell>
        </row>
        <row r="131">
          <cell r="B131" t="str">
            <v>Short-term investments</v>
          </cell>
          <cell r="C131">
            <v>94153.698999999993</v>
          </cell>
          <cell r="D131">
            <v>76128.198000000004</v>
          </cell>
          <cell r="E131">
            <v>52357</v>
          </cell>
          <cell r="F131">
            <v>33766</v>
          </cell>
          <cell r="G131">
            <v>25840</v>
          </cell>
          <cell r="H131">
            <v>25840</v>
          </cell>
          <cell r="I131">
            <v>21136</v>
          </cell>
          <cell r="J131">
            <v>24638</v>
          </cell>
          <cell r="K131">
            <v>19045</v>
          </cell>
          <cell r="L131">
            <v>84044</v>
          </cell>
          <cell r="M131">
            <v>84044</v>
          </cell>
          <cell r="N131">
            <v>78359</v>
          </cell>
          <cell r="O131">
            <v>79031</v>
          </cell>
          <cell r="P131">
            <v>51571</v>
          </cell>
          <cell r="Q131">
            <v>68046</v>
          </cell>
          <cell r="R131">
            <v>68046</v>
          </cell>
          <cell r="S131">
            <v>63844</v>
          </cell>
          <cell r="T131">
            <v>56737</v>
          </cell>
          <cell r="U131">
            <v>258264</v>
          </cell>
          <cell r="V131">
            <v>278012</v>
          </cell>
          <cell r="W131">
            <v>278012</v>
          </cell>
          <cell r="X131">
            <v>215195</v>
          </cell>
          <cell r="Y131">
            <v>260431</v>
          </cell>
          <cell r="Z131">
            <v>81110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row>
        <row r="132">
          <cell r="B132" t="str">
            <v>Accounts receivable, net</v>
          </cell>
          <cell r="C132">
            <v>0</v>
          </cell>
          <cell r="D132">
            <v>0</v>
          </cell>
          <cell r="E132">
            <v>0</v>
          </cell>
          <cell r="F132">
            <v>0</v>
          </cell>
          <cell r="G132">
            <v>1310</v>
          </cell>
          <cell r="H132">
            <v>1310</v>
          </cell>
          <cell r="I132">
            <v>3435</v>
          </cell>
          <cell r="J132">
            <v>5922</v>
          </cell>
          <cell r="K132">
            <v>7955</v>
          </cell>
          <cell r="L132">
            <v>9854</v>
          </cell>
          <cell r="M132">
            <v>9854</v>
          </cell>
          <cell r="N132">
            <v>9429</v>
          </cell>
          <cell r="O132">
            <v>10572</v>
          </cell>
          <cell r="P132">
            <v>11150</v>
          </cell>
          <cell r="Q132">
            <v>14701</v>
          </cell>
          <cell r="R132">
            <v>14701</v>
          </cell>
          <cell r="S132">
            <v>14805</v>
          </cell>
          <cell r="T132">
            <v>17814</v>
          </cell>
          <cell r="U132">
            <v>18696</v>
          </cell>
          <cell r="V132">
            <v>21070</v>
          </cell>
          <cell r="W132">
            <v>21070</v>
          </cell>
          <cell r="X132">
            <v>23518</v>
          </cell>
          <cell r="Y132">
            <v>25186</v>
          </cell>
          <cell r="Z132">
            <v>28897</v>
          </cell>
          <cell r="AA132">
            <v>29075</v>
          </cell>
          <cell r="AB132">
            <v>29075</v>
          </cell>
          <cell r="AC132">
            <v>35167</v>
          </cell>
          <cell r="AD132">
            <v>38883</v>
          </cell>
          <cell r="AE132">
            <v>40925</v>
          </cell>
          <cell r="AF132">
            <v>43162</v>
          </cell>
          <cell r="AG132">
            <v>43162</v>
          </cell>
          <cell r="AH132">
            <v>44183.127291148987</v>
          </cell>
          <cell r="AI132">
            <v>47529.924091390611</v>
          </cell>
          <cell r="AJ132">
            <v>51332.08362290058</v>
          </cell>
          <cell r="AK132">
            <v>57847.254048018724</v>
          </cell>
          <cell r="AL132">
            <v>57847.254048018724</v>
          </cell>
          <cell r="AM132">
            <v>61172.279296385597</v>
          </cell>
          <cell r="AN132">
            <v>69168.465558451353</v>
          </cell>
          <cell r="AO132">
            <v>76297.553600011423</v>
          </cell>
          <cell r="AP132">
            <v>101532.76932180712</v>
          </cell>
        </row>
        <row r="133">
          <cell r="B133" t="str">
            <v>Inventory, net</v>
          </cell>
          <cell r="C133">
            <v>0</v>
          </cell>
          <cell r="D133">
            <v>0</v>
          </cell>
          <cell r="E133">
            <v>0</v>
          </cell>
          <cell r="F133">
            <v>1288</v>
          </cell>
          <cell r="G133">
            <v>3793</v>
          </cell>
          <cell r="H133">
            <v>3793</v>
          </cell>
          <cell r="I133">
            <v>5785</v>
          </cell>
          <cell r="J133">
            <v>6551</v>
          </cell>
          <cell r="K133">
            <v>5778</v>
          </cell>
          <cell r="L133">
            <v>4891</v>
          </cell>
          <cell r="M133">
            <v>4891</v>
          </cell>
          <cell r="N133">
            <v>6748</v>
          </cell>
          <cell r="O133">
            <v>9102</v>
          </cell>
          <cell r="P133">
            <v>12275</v>
          </cell>
          <cell r="Q133">
            <v>16695</v>
          </cell>
          <cell r="R133">
            <v>16695</v>
          </cell>
          <cell r="S133">
            <v>19582</v>
          </cell>
          <cell r="T133">
            <v>19486</v>
          </cell>
          <cell r="U133">
            <v>19734</v>
          </cell>
          <cell r="V133">
            <v>18111</v>
          </cell>
          <cell r="W133">
            <v>18111</v>
          </cell>
          <cell r="X133">
            <v>14327</v>
          </cell>
          <cell r="Y133">
            <v>14009</v>
          </cell>
          <cell r="Z133">
            <v>16687</v>
          </cell>
          <cell r="AA133">
            <v>18733</v>
          </cell>
          <cell r="AB133">
            <v>18733</v>
          </cell>
          <cell r="AC133">
            <v>16970</v>
          </cell>
          <cell r="AD133">
            <v>16999</v>
          </cell>
          <cell r="AE133">
            <v>19381</v>
          </cell>
          <cell r="AF133">
            <v>21958</v>
          </cell>
          <cell r="AG133">
            <v>21958</v>
          </cell>
          <cell r="AH133">
            <v>19987.605203138828</v>
          </cell>
          <cell r="AI133">
            <v>24584.443495546868</v>
          </cell>
          <cell r="AJ133">
            <v>32510.319627837038</v>
          </cell>
          <cell r="AK133">
            <v>38676.943113500893</v>
          </cell>
          <cell r="AL133">
            <v>38676.943113500893</v>
          </cell>
          <cell r="AM133">
            <v>40781.519530923732</v>
          </cell>
          <cell r="AN133">
            <v>46112.310372300897</v>
          </cell>
          <cell r="AO133">
            <v>50865.035733340941</v>
          </cell>
          <cell r="AP133">
            <v>40613.107728722847</v>
          </cell>
        </row>
        <row r="134">
          <cell r="B134" t="str">
            <v>Prepaid expenses and other current assets</v>
          </cell>
          <cell r="C134">
            <v>1463</v>
          </cell>
          <cell r="D134">
            <v>2847.8719999999998</v>
          </cell>
          <cell r="E134">
            <v>3108</v>
          </cell>
          <cell r="F134">
            <v>3325</v>
          </cell>
          <cell r="G134">
            <v>3815</v>
          </cell>
          <cell r="H134">
            <v>3815</v>
          </cell>
          <cell r="I134">
            <v>4564</v>
          </cell>
          <cell r="J134">
            <v>4142</v>
          </cell>
          <cell r="K134">
            <v>6402</v>
          </cell>
          <cell r="L134">
            <v>3626</v>
          </cell>
          <cell r="M134">
            <v>3626</v>
          </cell>
          <cell r="N134">
            <v>5583</v>
          </cell>
          <cell r="O134">
            <v>3133</v>
          </cell>
          <cell r="P134">
            <v>4554</v>
          </cell>
          <cell r="Q134">
            <v>5629</v>
          </cell>
          <cell r="R134">
            <v>5629</v>
          </cell>
          <cell r="S134">
            <v>4591</v>
          </cell>
          <cell r="T134">
            <v>3813</v>
          </cell>
          <cell r="U134">
            <v>4634</v>
          </cell>
          <cell r="V134">
            <v>5195</v>
          </cell>
          <cell r="W134">
            <v>5195</v>
          </cell>
          <cell r="X134">
            <v>4311</v>
          </cell>
          <cell r="Y134">
            <v>4856</v>
          </cell>
          <cell r="Z134">
            <v>8205</v>
          </cell>
          <cell r="AA134">
            <v>6686</v>
          </cell>
          <cell r="AB134">
            <v>6686</v>
          </cell>
          <cell r="AC134">
            <v>5186</v>
          </cell>
          <cell r="AD134">
            <v>8606</v>
          </cell>
          <cell r="AE134">
            <v>7907</v>
          </cell>
          <cell r="AF134">
            <v>12456</v>
          </cell>
          <cell r="AG134">
            <v>12456</v>
          </cell>
          <cell r="AH134">
            <v>7889.8441591337469</v>
          </cell>
          <cell r="AI134">
            <v>10380.098364786456</v>
          </cell>
          <cell r="AJ134">
            <v>10266.416724580116</v>
          </cell>
          <cell r="AK134">
            <v>12780.207289678556</v>
          </cell>
          <cell r="AL134">
            <v>12780.207289678556</v>
          </cell>
          <cell r="AM134">
            <v>13593.839843641244</v>
          </cell>
          <cell r="AN134">
            <v>15370.7701241003</v>
          </cell>
          <cell r="AO134">
            <v>16955.011911113648</v>
          </cell>
          <cell r="AP134">
            <v>13537.70257624095</v>
          </cell>
        </row>
        <row r="135">
          <cell r="B135" t="str">
            <v>Total current assets</v>
          </cell>
          <cell r="C135">
            <v>149167.64499999999</v>
          </cell>
          <cell r="D135">
            <v>116721.94</v>
          </cell>
          <cell r="E135">
            <v>96555</v>
          </cell>
          <cell r="F135">
            <v>78860</v>
          </cell>
          <cell r="G135">
            <v>131420</v>
          </cell>
          <cell r="H135">
            <v>131420</v>
          </cell>
          <cell r="I135">
            <v>96346</v>
          </cell>
          <cell r="J135">
            <v>76012</v>
          </cell>
          <cell r="K135">
            <v>57487</v>
          </cell>
          <cell r="L135">
            <v>122987</v>
          </cell>
          <cell r="M135">
            <v>122987</v>
          </cell>
          <cell r="N135">
            <v>121713</v>
          </cell>
          <cell r="O135">
            <v>121453</v>
          </cell>
          <cell r="P135">
            <v>127400</v>
          </cell>
          <cell r="Q135">
            <v>134220</v>
          </cell>
          <cell r="R135">
            <v>134220</v>
          </cell>
          <cell r="S135">
            <v>129822</v>
          </cell>
          <cell r="T135">
            <v>312834</v>
          </cell>
          <cell r="U135">
            <v>325056</v>
          </cell>
          <cell r="V135">
            <v>338367</v>
          </cell>
          <cell r="W135">
            <v>338367</v>
          </cell>
          <cell r="X135">
            <v>347813</v>
          </cell>
          <cell r="Y135">
            <v>386652</v>
          </cell>
          <cell r="Z135">
            <v>421755</v>
          </cell>
          <cell r="AA135">
            <v>409279</v>
          </cell>
          <cell r="AB135">
            <v>409279</v>
          </cell>
          <cell r="AC135">
            <v>356840</v>
          </cell>
          <cell r="AD135">
            <v>388651</v>
          </cell>
          <cell r="AE135">
            <v>414327</v>
          </cell>
          <cell r="AF135">
            <v>486599</v>
          </cell>
          <cell r="AG135">
            <v>486599</v>
          </cell>
          <cell r="AH135">
            <v>485747.44098401564</v>
          </cell>
          <cell r="AI135">
            <v>538166.88057570381</v>
          </cell>
          <cell r="AJ135">
            <v>572110.83162855264</v>
          </cell>
          <cell r="AK135">
            <v>627064.81043353584</v>
          </cell>
          <cell r="AL135">
            <v>627064.81043353584</v>
          </cell>
          <cell r="AM135">
            <v>843051.44578862831</v>
          </cell>
          <cell r="AN135">
            <v>961108.36364276556</v>
          </cell>
          <cell r="AO135">
            <v>1094441.6237864161</v>
          </cell>
          <cell r="AP135">
            <v>1099382.8933385273</v>
          </cell>
        </row>
        <row r="137">
          <cell r="B137" t="str">
            <v>Property and equipment, net</v>
          </cell>
          <cell r="C137">
            <v>48267.76</v>
          </cell>
          <cell r="D137">
            <v>47945.23</v>
          </cell>
          <cell r="E137">
            <v>47725</v>
          </cell>
          <cell r="F137">
            <v>45955</v>
          </cell>
          <cell r="G137">
            <v>45221</v>
          </cell>
          <cell r="H137">
            <v>45221</v>
          </cell>
          <cell r="I137">
            <v>44647</v>
          </cell>
          <cell r="J137">
            <v>44989</v>
          </cell>
          <cell r="K137">
            <v>47996</v>
          </cell>
          <cell r="L137">
            <v>47948</v>
          </cell>
          <cell r="M137">
            <v>47948</v>
          </cell>
          <cell r="N137">
            <v>47404</v>
          </cell>
          <cell r="O137">
            <v>46920</v>
          </cell>
          <cell r="P137">
            <v>46323</v>
          </cell>
          <cell r="Q137">
            <v>46027</v>
          </cell>
          <cell r="R137">
            <v>46027</v>
          </cell>
          <cell r="S137">
            <v>46528</v>
          </cell>
          <cell r="T137">
            <v>47924</v>
          </cell>
          <cell r="U137">
            <v>49062</v>
          </cell>
          <cell r="V137">
            <v>49584</v>
          </cell>
          <cell r="W137">
            <v>49584</v>
          </cell>
          <cell r="X137">
            <v>49729</v>
          </cell>
          <cell r="Y137">
            <v>49428</v>
          </cell>
          <cell r="Z137">
            <v>49346</v>
          </cell>
          <cell r="AA137">
            <v>50150</v>
          </cell>
          <cell r="AB137">
            <v>50150</v>
          </cell>
          <cell r="AC137">
            <v>51248</v>
          </cell>
          <cell r="AD137">
            <v>59867</v>
          </cell>
          <cell r="AE137">
            <v>66561</v>
          </cell>
          <cell r="AF137">
            <v>66819</v>
          </cell>
          <cell r="AG137">
            <v>66819</v>
          </cell>
          <cell r="AH137">
            <v>69605</v>
          </cell>
          <cell r="AI137">
            <v>72391</v>
          </cell>
          <cell r="AJ137">
            <v>75177</v>
          </cell>
          <cell r="AK137">
            <v>77963</v>
          </cell>
          <cell r="AL137">
            <v>77963</v>
          </cell>
          <cell r="AM137">
            <v>89107</v>
          </cell>
          <cell r="AN137">
            <v>100251</v>
          </cell>
          <cell r="AO137">
            <v>111395</v>
          </cell>
          <cell r="AP137">
            <v>122539</v>
          </cell>
        </row>
        <row r="138">
          <cell r="B138" t="str">
            <v>Goodwill and intangible assets, net</v>
          </cell>
          <cell r="C138">
            <v>9925</v>
          </cell>
          <cell r="D138">
            <v>3483.42</v>
          </cell>
          <cell r="E138">
            <v>3400</v>
          </cell>
          <cell r="F138">
            <v>20089</v>
          </cell>
          <cell r="G138">
            <v>19981</v>
          </cell>
          <cell r="H138">
            <v>19981</v>
          </cell>
          <cell r="I138">
            <v>19275</v>
          </cell>
          <cell r="J138">
            <v>18585</v>
          </cell>
          <cell r="K138">
            <v>17896</v>
          </cell>
          <cell r="L138">
            <v>14965</v>
          </cell>
          <cell r="M138">
            <v>14965</v>
          </cell>
          <cell r="N138">
            <v>36723</v>
          </cell>
          <cell r="O138">
            <v>35327</v>
          </cell>
          <cell r="P138">
            <v>33832</v>
          </cell>
          <cell r="Q138">
            <v>30480</v>
          </cell>
          <cell r="R138">
            <v>30480</v>
          </cell>
          <cell r="S138">
            <v>28512</v>
          </cell>
          <cell r="T138">
            <v>27109</v>
          </cell>
          <cell r="U138">
            <v>26374</v>
          </cell>
          <cell r="V138">
            <v>25639</v>
          </cell>
          <cell r="W138">
            <v>25639</v>
          </cell>
          <cell r="X138">
            <v>24904</v>
          </cell>
          <cell r="Y138">
            <v>24169</v>
          </cell>
          <cell r="Z138">
            <v>23434</v>
          </cell>
          <cell r="AA138">
            <v>22698</v>
          </cell>
          <cell r="AB138">
            <v>22698</v>
          </cell>
          <cell r="AC138">
            <v>21963</v>
          </cell>
          <cell r="AD138">
            <v>21228</v>
          </cell>
          <cell r="AE138">
            <v>20455</v>
          </cell>
          <cell r="AF138">
            <v>19720</v>
          </cell>
          <cell r="AG138">
            <v>19720</v>
          </cell>
          <cell r="AH138">
            <v>19720</v>
          </cell>
          <cell r="AI138">
            <v>19720</v>
          </cell>
          <cell r="AJ138">
            <v>19720</v>
          </cell>
          <cell r="AK138">
            <v>19720</v>
          </cell>
          <cell r="AL138">
            <v>19720</v>
          </cell>
          <cell r="AM138">
            <v>19720</v>
          </cell>
          <cell r="AN138">
            <v>19720</v>
          </cell>
          <cell r="AO138">
            <v>19720</v>
          </cell>
          <cell r="AP138">
            <v>19720</v>
          </cell>
        </row>
        <row r="139">
          <cell r="B139" t="str">
            <v>Long-term investments</v>
          </cell>
          <cell r="C139">
            <v>3515.2550000000001</v>
          </cell>
          <cell r="D139">
            <v>12053.403</v>
          </cell>
          <cell r="E139">
            <v>9544</v>
          </cell>
          <cell r="F139">
            <v>6568</v>
          </cell>
          <cell r="G139">
            <v>19897</v>
          </cell>
          <cell r="H139">
            <v>19897</v>
          </cell>
          <cell r="I139">
            <v>27467</v>
          </cell>
          <cell r="J139">
            <v>26977</v>
          </cell>
          <cell r="K139">
            <v>25891</v>
          </cell>
          <cell r="L139">
            <v>23801</v>
          </cell>
          <cell r="M139">
            <v>23801</v>
          </cell>
          <cell r="N139">
            <v>17224</v>
          </cell>
          <cell r="O139">
            <v>8684</v>
          </cell>
          <cell r="P139">
            <v>4550</v>
          </cell>
          <cell r="Q139">
            <v>4553</v>
          </cell>
          <cell r="R139">
            <v>4553</v>
          </cell>
          <cell r="S139">
            <v>2026</v>
          </cell>
          <cell r="T139">
            <v>0</v>
          </cell>
          <cell r="U139">
            <v>0</v>
          </cell>
          <cell r="V139">
            <v>15178</v>
          </cell>
          <cell r="W139">
            <v>15178</v>
          </cell>
          <cell r="X139">
            <v>15241</v>
          </cell>
          <cell r="Y139">
            <v>10164</v>
          </cell>
          <cell r="Z139">
            <v>0</v>
          </cell>
          <cell r="AA139">
            <v>43399</v>
          </cell>
          <cell r="AB139">
            <v>43399</v>
          </cell>
          <cell r="AC139">
            <v>31627</v>
          </cell>
          <cell r="AD139">
            <v>34166</v>
          </cell>
          <cell r="AE139">
            <v>27026</v>
          </cell>
          <cell r="AF139">
            <v>8922</v>
          </cell>
          <cell r="AG139">
            <v>8922</v>
          </cell>
          <cell r="AH139">
            <v>8922</v>
          </cell>
          <cell r="AI139">
            <v>8922</v>
          </cell>
          <cell r="AJ139">
            <v>8922</v>
          </cell>
          <cell r="AK139">
            <v>8922</v>
          </cell>
          <cell r="AL139">
            <v>8922</v>
          </cell>
          <cell r="AM139">
            <v>8922</v>
          </cell>
          <cell r="AN139">
            <v>8922</v>
          </cell>
          <cell r="AO139">
            <v>8922</v>
          </cell>
          <cell r="AP139">
            <v>8922</v>
          </cell>
        </row>
        <row r="140">
          <cell r="B140" t="str">
            <v>Other non-current assets</v>
          </cell>
          <cell r="C140">
            <v>10646</v>
          </cell>
          <cell r="D140">
            <v>16449.349000000002</v>
          </cell>
          <cell r="E140">
            <v>12154</v>
          </cell>
          <cell r="F140">
            <v>6246</v>
          </cell>
          <cell r="G140">
            <v>6039</v>
          </cell>
          <cell r="H140">
            <v>6039</v>
          </cell>
          <cell r="I140">
            <v>6156</v>
          </cell>
          <cell r="J140">
            <v>5902</v>
          </cell>
          <cell r="K140">
            <v>5649</v>
          </cell>
          <cell r="L140">
            <v>6207</v>
          </cell>
          <cell r="M140">
            <v>6207</v>
          </cell>
          <cell r="N140">
            <v>3379</v>
          </cell>
          <cell r="O140">
            <v>3192</v>
          </cell>
          <cell r="P140">
            <v>2990</v>
          </cell>
          <cell r="Q140">
            <v>2785</v>
          </cell>
          <cell r="R140">
            <v>2785</v>
          </cell>
          <cell r="S140">
            <v>2417</v>
          </cell>
          <cell r="T140">
            <v>11191</v>
          </cell>
          <cell r="U140">
            <v>10712</v>
          </cell>
          <cell r="V140">
            <v>10267</v>
          </cell>
          <cell r="W140">
            <v>10267</v>
          </cell>
          <cell r="X140">
            <v>9879</v>
          </cell>
          <cell r="Y140">
            <v>9491</v>
          </cell>
          <cell r="Z140">
            <v>9366</v>
          </cell>
          <cell r="AA140">
            <v>8989</v>
          </cell>
          <cell r="AB140">
            <v>8989</v>
          </cell>
          <cell r="AC140">
            <v>7547</v>
          </cell>
          <cell r="AD140">
            <v>7422</v>
          </cell>
          <cell r="AE140">
            <v>7147</v>
          </cell>
          <cell r="AF140">
            <v>134532</v>
          </cell>
          <cell r="AG140">
            <v>134532</v>
          </cell>
          <cell r="AH140">
            <v>111502.24979693009</v>
          </cell>
          <cell r="AI140">
            <v>90251.005122461618</v>
          </cell>
          <cell r="AJ140">
            <v>68038.236583534861</v>
          </cell>
          <cell r="AK140">
            <v>34313.932918872037</v>
          </cell>
          <cell r="AL140">
            <v>34313.932918872037</v>
          </cell>
          <cell r="AM140">
            <v>-81068</v>
          </cell>
          <cell r="AN140">
            <v>-81068</v>
          </cell>
          <cell r="AO140">
            <v>-81068</v>
          </cell>
          <cell r="AP140">
            <v>-81068</v>
          </cell>
        </row>
        <row r="141">
          <cell r="B141" t="str">
            <v>Total assets</v>
          </cell>
          <cell r="C141">
            <v>221521.65999999997</v>
          </cell>
          <cell r="D141">
            <v>196653.342</v>
          </cell>
          <cell r="E141">
            <v>169378</v>
          </cell>
          <cell r="F141">
            <v>157718</v>
          </cell>
          <cell r="G141">
            <v>222558</v>
          </cell>
          <cell r="H141">
            <v>222558</v>
          </cell>
          <cell r="I141">
            <v>193891</v>
          </cell>
          <cell r="J141">
            <v>172465</v>
          </cell>
          <cell r="K141">
            <v>154919</v>
          </cell>
          <cell r="L141">
            <v>215908</v>
          </cell>
          <cell r="M141">
            <v>215908</v>
          </cell>
          <cell r="N141">
            <v>226443</v>
          </cell>
          <cell r="O141">
            <v>215576</v>
          </cell>
          <cell r="P141">
            <v>215095</v>
          </cell>
          <cell r="Q141">
            <v>218065</v>
          </cell>
          <cell r="R141">
            <v>218065</v>
          </cell>
          <cell r="S141">
            <v>209305</v>
          </cell>
          <cell r="T141">
            <v>399058</v>
          </cell>
          <cell r="U141">
            <v>411204</v>
          </cell>
          <cell r="V141">
            <v>439035</v>
          </cell>
          <cell r="W141">
            <v>439035</v>
          </cell>
          <cell r="X141">
            <v>447566</v>
          </cell>
          <cell r="Y141">
            <v>479904</v>
          </cell>
          <cell r="Z141">
            <v>503901</v>
          </cell>
          <cell r="AA141">
            <v>534515</v>
          </cell>
          <cell r="AB141">
            <v>534515</v>
          </cell>
          <cell r="AC141">
            <v>469225</v>
          </cell>
          <cell r="AD141">
            <v>511334</v>
          </cell>
          <cell r="AE141">
            <v>535516</v>
          </cell>
          <cell r="AF141">
            <v>716592</v>
          </cell>
          <cell r="AG141">
            <v>716592</v>
          </cell>
          <cell r="AH141">
            <v>695496.6907809457</v>
          </cell>
          <cell r="AI141">
            <v>729450.8856981654</v>
          </cell>
          <cell r="AJ141">
            <v>743968.0682120875</v>
          </cell>
          <cell r="AK141">
            <v>767983.74335240782</v>
          </cell>
          <cell r="AL141">
            <v>767983.74335240782</v>
          </cell>
          <cell r="AM141">
            <v>879732.44578862831</v>
          </cell>
          <cell r="AN141">
            <v>1008933.3636427656</v>
          </cell>
          <cell r="AO141">
            <v>1153410.6237864161</v>
          </cell>
          <cell r="AP141">
            <v>1169495.8933385273</v>
          </cell>
        </row>
        <row r="143">
          <cell r="B143" t="str">
            <v>Current liabilities:</v>
          </cell>
        </row>
        <row r="144">
          <cell r="B144" t="str">
            <v xml:space="preserve">Accounts payable </v>
          </cell>
          <cell r="C144">
            <v>9600</v>
          </cell>
          <cell r="D144">
            <v>2732.6590000000001</v>
          </cell>
          <cell r="E144">
            <v>2278</v>
          </cell>
          <cell r="F144">
            <v>3689</v>
          </cell>
          <cell r="G144">
            <v>3655</v>
          </cell>
          <cell r="H144">
            <v>3655</v>
          </cell>
          <cell r="I144">
            <v>4172</v>
          </cell>
          <cell r="J144">
            <v>4515</v>
          </cell>
          <cell r="K144">
            <v>5877</v>
          </cell>
          <cell r="L144">
            <v>5504</v>
          </cell>
          <cell r="M144">
            <v>5504</v>
          </cell>
          <cell r="N144">
            <v>8452</v>
          </cell>
          <cell r="O144">
            <v>2834</v>
          </cell>
          <cell r="P144">
            <v>4249</v>
          </cell>
          <cell r="Q144">
            <v>8543</v>
          </cell>
          <cell r="R144">
            <v>8543</v>
          </cell>
          <cell r="S144">
            <v>5255</v>
          </cell>
          <cell r="T144">
            <v>3490</v>
          </cell>
          <cell r="U144">
            <v>3953</v>
          </cell>
          <cell r="V144">
            <v>3602</v>
          </cell>
          <cell r="W144">
            <v>3602</v>
          </cell>
          <cell r="X144">
            <v>3618</v>
          </cell>
          <cell r="Y144">
            <v>5409</v>
          </cell>
          <cell r="Z144">
            <v>5024</v>
          </cell>
          <cell r="AA144">
            <v>6564</v>
          </cell>
          <cell r="AB144">
            <v>6564</v>
          </cell>
          <cell r="AC144">
            <v>5567</v>
          </cell>
          <cell r="AD144">
            <v>9775</v>
          </cell>
          <cell r="AE144">
            <v>9473</v>
          </cell>
          <cell r="AF144">
            <v>11575</v>
          </cell>
          <cell r="AG144">
            <v>11575</v>
          </cell>
          <cell r="AH144">
            <v>8628.1376455427962</v>
          </cell>
          <cell r="AI144">
            <v>12526.981803437828</v>
          </cell>
          <cell r="AJ144">
            <v>12306.295629298682</v>
          </cell>
          <cell r="AK144">
            <v>10063.692934050267</v>
          </cell>
          <cell r="AL144">
            <v>10063.692934050267</v>
          </cell>
          <cell r="AM144">
            <v>11883.10935048194</v>
          </cell>
          <cell r="AN144">
            <v>13479.111905240161</v>
          </cell>
          <cell r="AO144">
            <v>14895.011241113509</v>
          </cell>
          <cell r="AP144">
            <v>15912.0052460636</v>
          </cell>
        </row>
        <row r="145">
          <cell r="B145" t="str">
            <v>Accrued liabilities</v>
          </cell>
          <cell r="C145">
            <v>3664</v>
          </cell>
          <cell r="D145">
            <v>11952.396000000001</v>
          </cell>
          <cell r="E145">
            <v>9808</v>
          </cell>
          <cell r="F145">
            <v>21284</v>
          </cell>
          <cell r="G145">
            <v>26191</v>
          </cell>
          <cell r="H145">
            <v>26191</v>
          </cell>
          <cell r="I145">
            <v>20855</v>
          </cell>
          <cell r="J145">
            <v>18679</v>
          </cell>
          <cell r="K145">
            <v>18820</v>
          </cell>
          <cell r="L145">
            <v>19413</v>
          </cell>
          <cell r="M145">
            <v>19413</v>
          </cell>
          <cell r="N145">
            <v>18445</v>
          </cell>
          <cell r="O145">
            <v>21894</v>
          </cell>
          <cell r="P145">
            <v>22769</v>
          </cell>
          <cell r="Q145">
            <v>26595</v>
          </cell>
          <cell r="R145">
            <v>26595</v>
          </cell>
          <cell r="S145">
            <v>19146</v>
          </cell>
          <cell r="T145">
            <v>23442</v>
          </cell>
          <cell r="U145">
            <v>24654</v>
          </cell>
          <cell r="V145">
            <v>31038</v>
          </cell>
          <cell r="W145">
            <v>31038</v>
          </cell>
          <cell r="X145">
            <v>22660</v>
          </cell>
          <cell r="Y145">
            <v>32720</v>
          </cell>
          <cell r="Z145">
            <v>37235</v>
          </cell>
          <cell r="AA145">
            <v>58735</v>
          </cell>
          <cell r="AB145">
            <v>58735</v>
          </cell>
          <cell r="AC145">
            <v>33717</v>
          </cell>
          <cell r="AD145">
            <v>61482</v>
          </cell>
          <cell r="AE145">
            <v>56250</v>
          </cell>
          <cell r="AF145">
            <v>68009</v>
          </cell>
          <cell r="AG145">
            <v>68009</v>
          </cell>
          <cell r="AH145">
            <v>50330.802932332983</v>
          </cell>
          <cell r="AI145">
            <v>62634.909017189137</v>
          </cell>
          <cell r="AJ145">
            <v>58660.009166323711</v>
          </cell>
          <cell r="AK145">
            <v>54693.983337229707</v>
          </cell>
          <cell r="AL145">
            <v>54693.983337229707</v>
          </cell>
          <cell r="AM145">
            <v>61792.168622506084</v>
          </cell>
          <cell r="AN145">
            <v>70091.38190724884</v>
          </cell>
          <cell r="AO145">
            <v>77454.058453790247</v>
          </cell>
          <cell r="AP145">
            <v>82742.427279530719</v>
          </cell>
        </row>
        <row r="146">
          <cell r="B146" t="str">
            <v>Short-term deferred revenue</v>
          </cell>
          <cell r="C146">
            <v>0</v>
          </cell>
          <cell r="D146">
            <v>0</v>
          </cell>
          <cell r="E146">
            <v>0</v>
          </cell>
          <cell r="F146">
            <v>0</v>
          </cell>
          <cell r="G146">
            <v>8167</v>
          </cell>
          <cell r="H146">
            <v>8167</v>
          </cell>
          <cell r="I146">
            <v>8167</v>
          </cell>
          <cell r="J146">
            <v>8167</v>
          </cell>
          <cell r="K146">
            <v>8167</v>
          </cell>
          <cell r="L146">
            <v>4250</v>
          </cell>
          <cell r="M146">
            <v>4250</v>
          </cell>
          <cell r="N146">
            <v>3801</v>
          </cell>
          <cell r="O146">
            <v>1417</v>
          </cell>
          <cell r="P146">
            <v>0</v>
          </cell>
          <cell r="Q146">
            <v>0</v>
          </cell>
          <cell r="R146">
            <v>0</v>
          </cell>
          <cell r="S146">
            <v>0</v>
          </cell>
          <cell r="T146">
            <v>0</v>
          </cell>
          <cell r="U146">
            <v>0</v>
          </cell>
          <cell r="V146">
            <v>0</v>
          </cell>
          <cell r="W146">
            <v>0</v>
          </cell>
          <cell r="X146">
            <v>100</v>
          </cell>
          <cell r="Y146">
            <v>920</v>
          </cell>
          <cell r="Z146">
            <v>1385</v>
          </cell>
          <cell r="AA146">
            <v>1484</v>
          </cell>
          <cell r="AB146">
            <v>1484</v>
          </cell>
          <cell r="AC146">
            <v>1524</v>
          </cell>
          <cell r="AD146">
            <v>1587</v>
          </cell>
          <cell r="AE146">
            <v>1617</v>
          </cell>
          <cell r="AF146">
            <v>1896</v>
          </cell>
          <cell r="AG146">
            <v>1896</v>
          </cell>
          <cell r="AH146">
            <v>1896</v>
          </cell>
          <cell r="AI146">
            <v>1896</v>
          </cell>
          <cell r="AJ146">
            <v>1896</v>
          </cell>
          <cell r="AK146">
            <v>1896</v>
          </cell>
          <cell r="AL146">
            <v>1896</v>
          </cell>
          <cell r="AM146">
            <v>1896</v>
          </cell>
          <cell r="AN146">
            <v>1896</v>
          </cell>
          <cell r="AO146">
            <v>1896</v>
          </cell>
          <cell r="AP146">
            <v>1896</v>
          </cell>
        </row>
        <row r="147">
          <cell r="B147" t="str">
            <v>Current portion of capital lease obligations</v>
          </cell>
          <cell r="C147">
            <v>0</v>
          </cell>
          <cell r="N147">
            <v>117</v>
          </cell>
          <cell r="O147">
            <v>0</v>
          </cell>
          <cell r="P147">
            <v>0</v>
          </cell>
          <cell r="Q147">
            <v>0</v>
          </cell>
          <cell r="R147">
            <v>0</v>
          </cell>
          <cell r="S147">
            <v>0</v>
          </cell>
          <cell r="T147">
            <v>265</v>
          </cell>
          <cell r="U147">
            <v>245</v>
          </cell>
          <cell r="V147">
            <v>245</v>
          </cell>
          <cell r="W147">
            <v>245</v>
          </cell>
          <cell r="X147">
            <v>245</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row>
        <row r="148">
          <cell r="B148" t="str">
            <v>Current portion of debt</v>
          </cell>
          <cell r="C148">
            <v>2011.1610000000001</v>
          </cell>
          <cell r="D148">
            <v>2128.5990000000002</v>
          </cell>
          <cell r="E148">
            <v>2118</v>
          </cell>
          <cell r="F148">
            <v>2118</v>
          </cell>
          <cell r="G148">
            <v>2117</v>
          </cell>
          <cell r="H148">
            <v>2117</v>
          </cell>
          <cell r="I148">
            <v>2117</v>
          </cell>
          <cell r="J148">
            <v>2617</v>
          </cell>
          <cell r="K148">
            <v>31117</v>
          </cell>
          <cell r="L148">
            <v>117</v>
          </cell>
          <cell r="M148">
            <v>117</v>
          </cell>
          <cell r="N148">
            <v>0</v>
          </cell>
          <cell r="O148">
            <v>117</v>
          </cell>
          <cell r="P148">
            <v>107</v>
          </cell>
          <cell r="Q148">
            <v>78</v>
          </cell>
          <cell r="R148">
            <v>78</v>
          </cell>
          <cell r="S148">
            <v>49</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row>
        <row r="149">
          <cell r="B149" t="str">
            <v>Other accrued expenses and current liabilities</v>
          </cell>
          <cell r="C149">
            <v>2625</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row>
        <row r="150">
          <cell r="B150" t="str">
            <v>Total current liabilities</v>
          </cell>
          <cell r="C150">
            <v>17900.161</v>
          </cell>
          <cell r="D150">
            <v>16813.654000000002</v>
          </cell>
          <cell r="E150">
            <v>14204</v>
          </cell>
          <cell r="F150">
            <v>27091</v>
          </cell>
          <cell r="G150">
            <v>40130</v>
          </cell>
          <cell r="H150">
            <v>40130</v>
          </cell>
          <cell r="I150">
            <v>35311</v>
          </cell>
          <cell r="J150">
            <v>33978</v>
          </cell>
          <cell r="K150">
            <v>63981</v>
          </cell>
          <cell r="L150">
            <v>29284</v>
          </cell>
          <cell r="M150">
            <v>29284</v>
          </cell>
          <cell r="N150">
            <v>30815</v>
          </cell>
          <cell r="O150">
            <v>26262</v>
          </cell>
          <cell r="P150">
            <v>27125</v>
          </cell>
          <cell r="Q150">
            <v>35216</v>
          </cell>
          <cell r="R150">
            <v>35216</v>
          </cell>
          <cell r="S150">
            <v>24450</v>
          </cell>
          <cell r="T150">
            <v>27197</v>
          </cell>
          <cell r="U150">
            <v>28852</v>
          </cell>
          <cell r="V150">
            <v>34885</v>
          </cell>
          <cell r="W150">
            <v>34885</v>
          </cell>
          <cell r="X150">
            <v>26623</v>
          </cell>
          <cell r="Y150">
            <v>39049</v>
          </cell>
          <cell r="Z150">
            <v>43644</v>
          </cell>
          <cell r="AA150">
            <v>66783</v>
          </cell>
          <cell r="AB150">
            <v>66783</v>
          </cell>
          <cell r="AC150">
            <v>40808</v>
          </cell>
          <cell r="AD150">
            <v>72844</v>
          </cell>
          <cell r="AE150">
            <v>67340</v>
          </cell>
          <cell r="AF150">
            <v>81480</v>
          </cell>
          <cell r="AG150">
            <v>81480</v>
          </cell>
          <cell r="AH150">
            <v>60854.940577875779</v>
          </cell>
          <cell r="AI150">
            <v>77057.89082062697</v>
          </cell>
          <cell r="AJ150">
            <v>72862.304795622389</v>
          </cell>
          <cell r="AK150">
            <v>66653.676271279983</v>
          </cell>
          <cell r="AL150">
            <v>66653.676271279983</v>
          </cell>
          <cell r="AM150">
            <v>75571.277972988028</v>
          </cell>
          <cell r="AN150">
            <v>85466.493812489003</v>
          </cell>
          <cell r="AO150">
            <v>94245.069694903752</v>
          </cell>
          <cell r="AP150">
            <v>100550.43252559431</v>
          </cell>
        </row>
        <row r="152">
          <cell r="B152" t="str">
            <v>Deferred Revenue, non-current</v>
          </cell>
          <cell r="C152">
            <v>2500.0830000000001</v>
          </cell>
          <cell r="D152">
            <v>2500.0830000000001</v>
          </cell>
          <cell r="E152">
            <v>2500</v>
          </cell>
          <cell r="F152">
            <v>2500</v>
          </cell>
          <cell r="G152">
            <v>4951</v>
          </cell>
          <cell r="H152">
            <v>4951</v>
          </cell>
          <cell r="I152">
            <v>3533</v>
          </cell>
          <cell r="J152">
            <v>2117</v>
          </cell>
          <cell r="K152">
            <v>700</v>
          </cell>
          <cell r="L152">
            <v>700</v>
          </cell>
          <cell r="M152">
            <v>700</v>
          </cell>
          <cell r="N152">
            <v>700</v>
          </cell>
          <cell r="O152">
            <v>700</v>
          </cell>
          <cell r="P152">
            <v>1250</v>
          </cell>
          <cell r="Q152">
            <v>1250</v>
          </cell>
          <cell r="R152">
            <v>1250</v>
          </cell>
          <cell r="S152">
            <v>1250</v>
          </cell>
          <cell r="T152">
            <v>1250</v>
          </cell>
          <cell r="U152">
            <v>1250</v>
          </cell>
          <cell r="V152">
            <v>11800</v>
          </cell>
          <cell r="W152">
            <v>11800</v>
          </cell>
          <cell r="X152">
            <v>17675</v>
          </cell>
          <cell r="Y152">
            <v>16625</v>
          </cell>
          <cell r="Z152">
            <v>16005</v>
          </cell>
          <cell r="AA152">
            <v>16332</v>
          </cell>
          <cell r="AB152">
            <v>16332</v>
          </cell>
          <cell r="AC152">
            <v>16609</v>
          </cell>
          <cell r="AD152">
            <v>16761</v>
          </cell>
          <cell r="AE152">
            <v>17118</v>
          </cell>
          <cell r="AF152">
            <v>19444</v>
          </cell>
          <cell r="AG152">
            <v>19444</v>
          </cell>
          <cell r="AH152">
            <v>19444</v>
          </cell>
          <cell r="AI152">
            <v>19444</v>
          </cell>
          <cell r="AJ152">
            <v>19444</v>
          </cell>
          <cell r="AK152">
            <v>19444</v>
          </cell>
          <cell r="AL152">
            <v>19444</v>
          </cell>
          <cell r="AM152">
            <v>19444</v>
          </cell>
          <cell r="AN152">
            <v>19444</v>
          </cell>
          <cell r="AO152">
            <v>19444</v>
          </cell>
          <cell r="AP152">
            <v>19444</v>
          </cell>
        </row>
        <row r="153">
          <cell r="B153" t="str">
            <v>Other long-term liabilities</v>
          </cell>
          <cell r="C153">
            <v>0</v>
          </cell>
          <cell r="D153">
            <v>289.74900000000002</v>
          </cell>
          <cell r="E153">
            <v>252</v>
          </cell>
          <cell r="F153">
            <v>222</v>
          </cell>
          <cell r="G153">
            <v>193</v>
          </cell>
          <cell r="H153">
            <v>193</v>
          </cell>
          <cell r="I153">
            <v>165</v>
          </cell>
          <cell r="J153">
            <v>135</v>
          </cell>
          <cell r="K153">
            <v>106</v>
          </cell>
          <cell r="L153">
            <v>78</v>
          </cell>
          <cell r="M153">
            <v>78</v>
          </cell>
          <cell r="N153">
            <v>49</v>
          </cell>
          <cell r="O153">
            <v>20</v>
          </cell>
          <cell r="P153">
            <v>0</v>
          </cell>
          <cell r="Q153">
            <v>0</v>
          </cell>
          <cell r="R153">
            <v>0</v>
          </cell>
          <cell r="S153">
            <v>1132</v>
          </cell>
          <cell r="T153">
            <v>1804</v>
          </cell>
          <cell r="U153">
            <v>1782</v>
          </cell>
          <cell r="V153">
            <v>1760</v>
          </cell>
          <cell r="W153">
            <v>1760</v>
          </cell>
          <cell r="X153">
            <v>1804</v>
          </cell>
          <cell r="Y153">
            <v>1778</v>
          </cell>
          <cell r="Z153">
            <v>1749</v>
          </cell>
          <cell r="AA153">
            <v>2698</v>
          </cell>
          <cell r="AB153">
            <v>2698</v>
          </cell>
          <cell r="AC153">
            <v>3450</v>
          </cell>
          <cell r="AD153">
            <v>3764</v>
          </cell>
          <cell r="AE153">
            <v>3726</v>
          </cell>
          <cell r="AF153">
            <v>3696</v>
          </cell>
          <cell r="AG153">
            <v>3696</v>
          </cell>
          <cell r="AH153">
            <v>3696</v>
          </cell>
          <cell r="AI153">
            <v>3696</v>
          </cell>
          <cell r="AJ153">
            <v>3696</v>
          </cell>
          <cell r="AK153">
            <v>3696</v>
          </cell>
          <cell r="AL153">
            <v>3696</v>
          </cell>
          <cell r="AM153">
            <v>3696</v>
          </cell>
          <cell r="AN153">
            <v>3696</v>
          </cell>
          <cell r="AO153">
            <v>3696</v>
          </cell>
          <cell r="AP153">
            <v>3696</v>
          </cell>
        </row>
        <row r="154">
          <cell r="B154" t="str">
            <v>Long-term debt</v>
          </cell>
          <cell r="C154">
            <v>208022.33000000002</v>
          </cell>
          <cell r="D154">
            <v>207519.56</v>
          </cell>
          <cell r="E154">
            <v>206500</v>
          </cell>
          <cell r="F154">
            <v>206000</v>
          </cell>
          <cell r="G154">
            <v>195500</v>
          </cell>
          <cell r="H154">
            <v>195500</v>
          </cell>
          <cell r="I154">
            <v>195000</v>
          </cell>
          <cell r="J154">
            <v>194000</v>
          </cell>
          <cell r="K154">
            <v>165000</v>
          </cell>
          <cell r="L154">
            <v>165000</v>
          </cell>
          <cell r="M154">
            <v>165000</v>
          </cell>
          <cell r="N154">
            <v>165000</v>
          </cell>
          <cell r="O154">
            <v>165000</v>
          </cell>
          <cell r="P154">
            <v>165000</v>
          </cell>
          <cell r="Q154">
            <v>165000</v>
          </cell>
          <cell r="R154">
            <v>165000</v>
          </cell>
          <cell r="S154">
            <v>165000</v>
          </cell>
          <cell r="T154">
            <v>350000</v>
          </cell>
          <cell r="U154">
            <v>350000</v>
          </cell>
          <cell r="V154">
            <v>350000</v>
          </cell>
          <cell r="W154">
            <v>350000</v>
          </cell>
          <cell r="X154">
            <v>350000</v>
          </cell>
          <cell r="Y154">
            <v>350000</v>
          </cell>
          <cell r="Z154">
            <v>350000</v>
          </cell>
          <cell r="AA154">
            <v>350000</v>
          </cell>
          <cell r="AB154">
            <v>350000</v>
          </cell>
          <cell r="AC154">
            <v>300000</v>
          </cell>
          <cell r="AD154">
            <v>300000</v>
          </cell>
          <cell r="AE154">
            <v>300000</v>
          </cell>
          <cell r="AF154">
            <v>300000</v>
          </cell>
          <cell r="AG154">
            <v>300000</v>
          </cell>
          <cell r="AH154">
            <v>300000</v>
          </cell>
          <cell r="AI154">
            <v>300000</v>
          </cell>
          <cell r="AJ154">
            <v>300000</v>
          </cell>
          <cell r="AK154">
            <v>300000</v>
          </cell>
          <cell r="AL154">
            <v>300000</v>
          </cell>
          <cell r="AM154">
            <v>300000</v>
          </cell>
          <cell r="AN154">
            <v>300000</v>
          </cell>
          <cell r="AO154">
            <v>300000</v>
          </cell>
          <cell r="AP154">
            <v>300000</v>
          </cell>
        </row>
        <row r="155">
          <cell r="B155" t="str">
            <v>Senior Notes 8.5% due 2005</v>
          </cell>
          <cell r="C155">
            <v>43022.33</v>
          </cell>
          <cell r="D155">
            <v>42519.56</v>
          </cell>
          <cell r="E155">
            <v>41500</v>
          </cell>
          <cell r="F155">
            <v>41000</v>
          </cell>
          <cell r="G155">
            <v>30500</v>
          </cell>
          <cell r="H155">
            <v>30500</v>
          </cell>
          <cell r="I155">
            <v>30000</v>
          </cell>
          <cell r="J155">
            <v>29000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row>
        <row r="156">
          <cell r="B156" t="str">
            <v>Sub. Notes ($165mn) 5.5% due Nov 1, 2008 - $47.20/sh</v>
          </cell>
          <cell r="C156">
            <v>165000</v>
          </cell>
          <cell r="D156">
            <v>165000</v>
          </cell>
          <cell r="E156">
            <v>165000</v>
          </cell>
          <cell r="F156">
            <v>165000</v>
          </cell>
          <cell r="G156">
            <v>165000</v>
          </cell>
          <cell r="H156">
            <v>165000</v>
          </cell>
          <cell r="I156">
            <v>165000</v>
          </cell>
          <cell r="J156">
            <v>165000</v>
          </cell>
          <cell r="K156">
            <v>165000</v>
          </cell>
          <cell r="L156">
            <v>165000</v>
          </cell>
          <cell r="M156">
            <v>165000</v>
          </cell>
          <cell r="N156">
            <v>165000</v>
          </cell>
          <cell r="O156">
            <v>165000</v>
          </cell>
          <cell r="P156">
            <v>165000</v>
          </cell>
          <cell r="Q156">
            <v>165000</v>
          </cell>
          <cell r="R156">
            <v>165000</v>
          </cell>
          <cell r="S156">
            <v>165000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row>
        <row r="157">
          <cell r="B157" t="str">
            <v>Sub. Notes ($350mn) 2.25% due June 15, 2013 - $30.77/sh</v>
          </cell>
          <cell r="C157">
            <v>0</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350000</v>
          </cell>
          <cell r="U157">
            <v>350000</v>
          </cell>
          <cell r="V157">
            <v>350000</v>
          </cell>
          <cell r="W157">
            <v>350000</v>
          </cell>
          <cell r="X157">
            <v>350000</v>
          </cell>
          <cell r="Y157">
            <v>350000</v>
          </cell>
          <cell r="Z157">
            <v>350000</v>
          </cell>
          <cell r="AA157">
            <v>350000</v>
          </cell>
          <cell r="AB157">
            <v>350000</v>
          </cell>
          <cell r="AC157">
            <v>300000</v>
          </cell>
          <cell r="AD157">
            <v>300000</v>
          </cell>
          <cell r="AE157">
            <v>300000</v>
          </cell>
          <cell r="AF157">
            <v>300000</v>
          </cell>
          <cell r="AG157">
            <v>300000</v>
          </cell>
          <cell r="AH157">
            <v>300000</v>
          </cell>
          <cell r="AI157">
            <v>300000</v>
          </cell>
          <cell r="AJ157">
            <v>300000</v>
          </cell>
          <cell r="AK157">
            <v>300000</v>
          </cell>
          <cell r="AL157">
            <v>300000</v>
          </cell>
          <cell r="AM157">
            <v>300000</v>
          </cell>
          <cell r="AN157">
            <v>300000</v>
          </cell>
          <cell r="AO157">
            <v>300000</v>
          </cell>
          <cell r="AP157">
            <v>300000</v>
          </cell>
        </row>
        <row r="158">
          <cell r="B158" t="str">
            <v>Total liabilities</v>
          </cell>
          <cell r="C158">
            <v>228422.57400000002</v>
          </cell>
          <cell r="D158">
            <v>227123.046</v>
          </cell>
          <cell r="E158">
            <v>223456</v>
          </cell>
          <cell r="F158">
            <v>235813</v>
          </cell>
          <cell r="G158">
            <v>240774</v>
          </cell>
          <cell r="H158">
            <v>240774</v>
          </cell>
          <cell r="I158">
            <v>234009</v>
          </cell>
          <cell r="J158">
            <v>230230</v>
          </cell>
          <cell r="K158">
            <v>229787</v>
          </cell>
          <cell r="L158">
            <v>195062</v>
          </cell>
          <cell r="M158">
            <v>195062</v>
          </cell>
          <cell r="N158">
            <v>196564</v>
          </cell>
          <cell r="O158">
            <v>191982</v>
          </cell>
          <cell r="P158">
            <v>193375</v>
          </cell>
          <cell r="Q158">
            <v>201466</v>
          </cell>
          <cell r="R158">
            <v>201466</v>
          </cell>
          <cell r="S158">
            <v>191832</v>
          </cell>
          <cell r="T158">
            <v>380251</v>
          </cell>
          <cell r="U158">
            <v>381884</v>
          </cell>
          <cell r="V158">
            <v>398445</v>
          </cell>
          <cell r="W158">
            <v>398445</v>
          </cell>
          <cell r="X158">
            <v>396102</v>
          </cell>
          <cell r="Y158">
            <v>407452</v>
          </cell>
          <cell r="Z158">
            <v>411398</v>
          </cell>
          <cell r="AA158">
            <v>435813</v>
          </cell>
          <cell r="AB158">
            <v>435813</v>
          </cell>
          <cell r="AC158">
            <v>360867</v>
          </cell>
          <cell r="AD158">
            <v>393369</v>
          </cell>
          <cell r="AE158">
            <v>388184</v>
          </cell>
          <cell r="AF158">
            <v>404620</v>
          </cell>
          <cell r="AG158">
            <v>404620</v>
          </cell>
          <cell r="AH158">
            <v>383994.94057787576</v>
          </cell>
          <cell r="AI158">
            <v>400197.89082062698</v>
          </cell>
          <cell r="AJ158">
            <v>396002.30479562236</v>
          </cell>
          <cell r="AK158">
            <v>389793.67627127998</v>
          </cell>
          <cell r="AL158">
            <v>389793.67627127998</v>
          </cell>
          <cell r="AM158">
            <v>398711.27797298803</v>
          </cell>
          <cell r="AN158">
            <v>408606.49381248897</v>
          </cell>
          <cell r="AO158">
            <v>417385.06969490374</v>
          </cell>
          <cell r="AP158">
            <v>423690.43252559431</v>
          </cell>
        </row>
        <row r="160">
          <cell r="B160" t="str">
            <v>Commitments and Contingencies</v>
          </cell>
        </row>
        <row r="161">
          <cell r="B161" t="str">
            <v>Stockholders' equity:</v>
          </cell>
        </row>
        <row r="162">
          <cell r="B162" t="str">
            <v>Preferred stock</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row>
        <row r="163">
          <cell r="B163" t="str">
            <v>Common stock, net</v>
          </cell>
          <cell r="C163">
            <v>254284.70199999999</v>
          </cell>
          <cell r="D163">
            <v>254970.02100000001</v>
          </cell>
          <cell r="E163">
            <v>255632</v>
          </cell>
          <cell r="F163">
            <v>265823</v>
          </cell>
          <cell r="G163">
            <v>357235</v>
          </cell>
          <cell r="H163">
            <v>357235</v>
          </cell>
          <cell r="I163">
            <v>358575</v>
          </cell>
          <cell r="J163">
            <v>358802</v>
          </cell>
          <cell r="K163">
            <v>359405</v>
          </cell>
          <cell r="L163">
            <v>472809</v>
          </cell>
          <cell r="M163">
            <v>472809</v>
          </cell>
          <cell r="N163">
            <v>494724</v>
          </cell>
          <cell r="O163">
            <v>496187</v>
          </cell>
          <cell r="P163">
            <v>498817</v>
          </cell>
          <cell r="Q163">
            <v>500414</v>
          </cell>
          <cell r="R163">
            <v>500414</v>
          </cell>
          <cell r="S163">
            <v>507168</v>
          </cell>
          <cell r="T163">
            <v>513575</v>
          </cell>
          <cell r="U163">
            <v>518904</v>
          </cell>
          <cell r="V163">
            <v>524781</v>
          </cell>
          <cell r="W163">
            <v>524781</v>
          </cell>
          <cell r="X163">
            <v>530054</v>
          </cell>
          <cell r="Y163">
            <v>536552</v>
          </cell>
          <cell r="Z163">
            <v>543398</v>
          </cell>
          <cell r="AA163">
            <v>549447</v>
          </cell>
          <cell r="AB163">
            <v>549447</v>
          </cell>
          <cell r="AC163">
            <v>553649</v>
          </cell>
          <cell r="AD163">
            <v>559085</v>
          </cell>
          <cell r="AE163">
            <v>567666</v>
          </cell>
          <cell r="AF163">
            <v>578197</v>
          </cell>
          <cell r="AG163">
            <v>578197</v>
          </cell>
          <cell r="AH163">
            <v>578197</v>
          </cell>
          <cell r="AI163">
            <v>578197</v>
          </cell>
          <cell r="AJ163">
            <v>578197</v>
          </cell>
          <cell r="AK163">
            <v>578197</v>
          </cell>
          <cell r="AL163">
            <v>578197</v>
          </cell>
          <cell r="AM163">
            <v>578197</v>
          </cell>
          <cell r="AN163">
            <v>578197</v>
          </cell>
          <cell r="AO163">
            <v>578197</v>
          </cell>
          <cell r="AP163">
            <v>578197</v>
          </cell>
        </row>
        <row r="164">
          <cell r="B164" t="str">
            <v>Common stock, par value</v>
          </cell>
          <cell r="C164">
            <v>28.702000000000002</v>
          </cell>
          <cell r="D164">
            <v>29.594000000000001</v>
          </cell>
          <cell r="E164">
            <v>30</v>
          </cell>
          <cell r="F164">
            <v>31</v>
          </cell>
          <cell r="G164">
            <v>40</v>
          </cell>
          <cell r="H164">
            <v>40</v>
          </cell>
          <cell r="I164">
            <v>40</v>
          </cell>
          <cell r="J164">
            <v>40</v>
          </cell>
          <cell r="K164">
            <v>40</v>
          </cell>
          <cell r="L164">
            <v>51</v>
          </cell>
          <cell r="M164">
            <v>51</v>
          </cell>
          <cell r="N164">
            <v>53</v>
          </cell>
          <cell r="O164">
            <v>53</v>
          </cell>
          <cell r="P164">
            <v>54</v>
          </cell>
          <cell r="Q164">
            <v>54</v>
          </cell>
          <cell r="R164">
            <v>54</v>
          </cell>
          <cell r="S164">
            <v>54</v>
          </cell>
          <cell r="T164">
            <v>54</v>
          </cell>
          <cell r="U164">
            <v>55</v>
          </cell>
          <cell r="V164">
            <v>55</v>
          </cell>
          <cell r="W164">
            <v>55</v>
          </cell>
          <cell r="X164">
            <v>55</v>
          </cell>
          <cell r="Y164">
            <v>55</v>
          </cell>
          <cell r="Z164">
            <v>56</v>
          </cell>
          <cell r="AA164">
            <v>56</v>
          </cell>
          <cell r="AB164">
            <v>56</v>
          </cell>
          <cell r="AC164">
            <v>56</v>
          </cell>
          <cell r="AD164">
            <v>56</v>
          </cell>
          <cell r="AE164">
            <v>57</v>
          </cell>
          <cell r="AF164">
            <v>57</v>
          </cell>
          <cell r="AG164">
            <v>57</v>
          </cell>
          <cell r="AH164">
            <v>57</v>
          </cell>
          <cell r="AI164">
            <v>57</v>
          </cell>
          <cell r="AJ164">
            <v>57</v>
          </cell>
          <cell r="AK164">
            <v>57</v>
          </cell>
          <cell r="AL164">
            <v>57</v>
          </cell>
          <cell r="AM164">
            <v>57</v>
          </cell>
          <cell r="AN164">
            <v>57</v>
          </cell>
          <cell r="AO164">
            <v>57</v>
          </cell>
          <cell r="AP164">
            <v>57</v>
          </cell>
        </row>
        <row r="165">
          <cell r="B165" t="str">
            <v>Additional paid in capital</v>
          </cell>
          <cell r="C165">
            <v>254256</v>
          </cell>
          <cell r="D165">
            <v>254940.427</v>
          </cell>
          <cell r="E165">
            <v>255602</v>
          </cell>
          <cell r="F165">
            <v>265792</v>
          </cell>
          <cell r="G165">
            <v>357195</v>
          </cell>
          <cell r="H165">
            <v>357195</v>
          </cell>
          <cell r="I165">
            <v>358535</v>
          </cell>
          <cell r="J165">
            <v>358762</v>
          </cell>
          <cell r="K165">
            <v>359365</v>
          </cell>
          <cell r="L165">
            <v>472758</v>
          </cell>
          <cell r="M165">
            <v>472758</v>
          </cell>
          <cell r="N165">
            <v>494671</v>
          </cell>
          <cell r="O165">
            <v>496134</v>
          </cell>
          <cell r="P165">
            <v>498763</v>
          </cell>
          <cell r="Q165">
            <v>500360</v>
          </cell>
          <cell r="R165">
            <v>500360</v>
          </cell>
          <cell r="S165">
            <v>507114</v>
          </cell>
          <cell r="T165">
            <v>513521</v>
          </cell>
          <cell r="U165">
            <v>518849</v>
          </cell>
          <cell r="V165">
            <v>524726</v>
          </cell>
          <cell r="W165">
            <v>524726</v>
          </cell>
          <cell r="X165">
            <v>529999</v>
          </cell>
          <cell r="Y165">
            <v>536497</v>
          </cell>
          <cell r="Z165">
            <v>543342</v>
          </cell>
          <cell r="AA165">
            <v>549391</v>
          </cell>
          <cell r="AB165">
            <v>549391</v>
          </cell>
          <cell r="AC165">
            <v>553593</v>
          </cell>
          <cell r="AD165">
            <v>559029</v>
          </cell>
          <cell r="AE165">
            <v>567609</v>
          </cell>
          <cell r="AF165">
            <v>578140</v>
          </cell>
          <cell r="AG165">
            <v>578140</v>
          </cell>
          <cell r="AH165">
            <v>578140</v>
          </cell>
          <cell r="AI165">
            <v>578140</v>
          </cell>
          <cell r="AJ165">
            <v>578140</v>
          </cell>
          <cell r="AK165">
            <v>578140</v>
          </cell>
          <cell r="AL165">
            <v>578140</v>
          </cell>
          <cell r="AM165">
            <v>578140</v>
          </cell>
          <cell r="AN165">
            <v>578140</v>
          </cell>
          <cell r="AO165">
            <v>578140</v>
          </cell>
          <cell r="AP165">
            <v>578140</v>
          </cell>
        </row>
        <row r="166">
          <cell r="B166" t="str">
            <v>Deferred Compensation</v>
          </cell>
          <cell r="C166">
            <v>-737</v>
          </cell>
          <cell r="H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row>
        <row r="167">
          <cell r="B167" t="str">
            <v>Other Comprehensive Loss</v>
          </cell>
          <cell r="C167">
            <v>0</v>
          </cell>
          <cell r="H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-6818</v>
          </cell>
          <cell r="AA167">
            <v>-14701</v>
          </cell>
          <cell r="AB167">
            <v>-14701</v>
          </cell>
          <cell r="AC167">
            <v>-26473</v>
          </cell>
          <cell r="AD167">
            <v>-23934</v>
          </cell>
          <cell r="AE167">
            <v>-31074</v>
          </cell>
          <cell r="AF167">
            <v>0</v>
          </cell>
          <cell r="AG167">
            <v>0</v>
          </cell>
          <cell r="AH167">
            <v>0</v>
          </cell>
          <cell r="AI167">
            <v>0</v>
          </cell>
          <cell r="AJ167">
            <v>0</v>
          </cell>
          <cell r="AK167">
            <v>0</v>
          </cell>
          <cell r="AL167">
            <v>0</v>
          </cell>
          <cell r="AM167">
            <v>0</v>
          </cell>
          <cell r="AN167">
            <v>0</v>
          </cell>
          <cell r="AO167">
            <v>0</v>
          </cell>
          <cell r="AP167">
            <v>0</v>
          </cell>
        </row>
        <row r="168">
          <cell r="B168" t="str">
            <v>Retained Earnings (accumulated deficit)</v>
          </cell>
          <cell r="C168">
            <v>-260448.01500000001</v>
          </cell>
          <cell r="D168">
            <v>-285439.71999999997</v>
          </cell>
          <cell r="E168">
            <v>-309710</v>
          </cell>
          <cell r="F168">
            <v>-343918</v>
          </cell>
          <cell r="G168">
            <v>-375451</v>
          </cell>
          <cell r="H168">
            <v>-375451</v>
          </cell>
          <cell r="I168">
            <v>-398693</v>
          </cell>
          <cell r="J168">
            <v>-416567</v>
          </cell>
          <cell r="K168">
            <v>-434273</v>
          </cell>
          <cell r="L168">
            <v>-451963</v>
          </cell>
          <cell r="M168">
            <v>-451963</v>
          </cell>
          <cell r="N168">
            <v>-464845</v>
          </cell>
          <cell r="O168">
            <v>-472593</v>
          </cell>
          <cell r="P168">
            <v>-477097</v>
          </cell>
          <cell r="Q168">
            <v>-483815</v>
          </cell>
          <cell r="R168">
            <v>-483815</v>
          </cell>
          <cell r="S168">
            <v>-489695</v>
          </cell>
          <cell r="T168">
            <v>-494768</v>
          </cell>
          <cell r="U168">
            <v>-489584</v>
          </cell>
          <cell r="V168">
            <v>-484191</v>
          </cell>
          <cell r="W168">
            <v>-484191</v>
          </cell>
          <cell r="X168">
            <v>-478590</v>
          </cell>
          <cell r="Y168">
            <v>-464100</v>
          </cell>
          <cell r="Z168">
            <v>-444077</v>
          </cell>
          <cell r="AA168">
            <v>-436044</v>
          </cell>
          <cell r="AB168">
            <v>-436044</v>
          </cell>
          <cell r="AC168">
            <v>-418818</v>
          </cell>
          <cell r="AD168">
            <v>-417186</v>
          </cell>
          <cell r="AE168">
            <v>-389260</v>
          </cell>
          <cell r="AF168">
            <v>-266225</v>
          </cell>
          <cell r="AG168">
            <v>-266225</v>
          </cell>
          <cell r="AH168">
            <v>-266695.24979693006</v>
          </cell>
          <cell r="AI168">
            <v>-248944.00512246159</v>
          </cell>
          <cell r="AJ168">
            <v>-230231.23658353483</v>
          </cell>
          <cell r="AK168">
            <v>-200006.93291887201</v>
          </cell>
          <cell r="AL168">
            <v>-200006.93291887201</v>
          </cell>
          <cell r="AM168">
            <v>-97175.832184359591</v>
          </cell>
          <cell r="AN168">
            <v>22129.869830276599</v>
          </cell>
          <cell r="AO168">
            <v>157828.55409151223</v>
          </cell>
          <cell r="AP168">
            <v>167608.46081293302</v>
          </cell>
        </row>
        <row r="169">
          <cell r="B169" t="str">
            <v>Total stockholders' equity</v>
          </cell>
          <cell r="C169">
            <v>-6900.3130000000237</v>
          </cell>
          <cell r="D169">
            <v>-30469.698999999964</v>
          </cell>
          <cell r="E169">
            <v>-54078</v>
          </cell>
          <cell r="F169">
            <v>-78095</v>
          </cell>
          <cell r="G169">
            <v>-18216</v>
          </cell>
          <cell r="H169">
            <v>-18216</v>
          </cell>
          <cell r="I169">
            <v>-40118</v>
          </cell>
          <cell r="J169">
            <v>-57765</v>
          </cell>
          <cell r="K169">
            <v>-74868</v>
          </cell>
          <cell r="L169">
            <v>20846</v>
          </cell>
          <cell r="M169">
            <v>20846</v>
          </cell>
          <cell r="N169">
            <v>29879</v>
          </cell>
          <cell r="O169">
            <v>23594</v>
          </cell>
          <cell r="P169">
            <v>21720</v>
          </cell>
          <cell r="Q169">
            <v>16599</v>
          </cell>
          <cell r="R169">
            <v>16599</v>
          </cell>
          <cell r="S169">
            <v>17473</v>
          </cell>
          <cell r="T169">
            <v>18807</v>
          </cell>
          <cell r="U169">
            <v>29320</v>
          </cell>
          <cell r="V169">
            <v>40590</v>
          </cell>
          <cell r="W169">
            <v>40590</v>
          </cell>
          <cell r="X169">
            <v>51464</v>
          </cell>
          <cell r="Y169">
            <v>72452</v>
          </cell>
          <cell r="Z169">
            <v>92503</v>
          </cell>
          <cell r="AA169">
            <v>98702</v>
          </cell>
          <cell r="AB169">
            <v>98702</v>
          </cell>
          <cell r="AC169">
            <v>108358</v>
          </cell>
          <cell r="AD169">
            <v>117965</v>
          </cell>
          <cell r="AE169">
            <v>147332</v>
          </cell>
          <cell r="AF169">
            <v>311972</v>
          </cell>
          <cell r="AG169">
            <v>311972</v>
          </cell>
          <cell r="AH169">
            <v>311501.75020306994</v>
          </cell>
          <cell r="AI169">
            <v>329252.99487753841</v>
          </cell>
          <cell r="AJ169">
            <v>347965.76341646514</v>
          </cell>
          <cell r="AK169">
            <v>378190.06708112801</v>
          </cell>
          <cell r="AL169">
            <v>378190.06708112801</v>
          </cell>
          <cell r="AM169">
            <v>481021.16781564039</v>
          </cell>
          <cell r="AN169">
            <v>600326.86983027658</v>
          </cell>
          <cell r="AO169">
            <v>736025.55409151223</v>
          </cell>
          <cell r="AP169">
            <v>745805.46081293304</v>
          </cell>
        </row>
        <row r="171">
          <cell r="B171" t="str">
            <v>Total liabilities and stockholders' equity</v>
          </cell>
          <cell r="C171">
            <v>221521.66099999999</v>
          </cell>
          <cell r="D171">
            <v>196653.34700000004</v>
          </cell>
          <cell r="E171">
            <v>169378</v>
          </cell>
          <cell r="F171">
            <v>157718</v>
          </cell>
          <cell r="G171">
            <v>222558</v>
          </cell>
          <cell r="H171">
            <v>222558</v>
          </cell>
          <cell r="I171">
            <v>193891</v>
          </cell>
          <cell r="J171">
            <v>172465</v>
          </cell>
          <cell r="K171">
            <v>154919</v>
          </cell>
          <cell r="L171">
            <v>215908</v>
          </cell>
          <cell r="M171">
            <v>215908</v>
          </cell>
          <cell r="N171">
            <v>226443</v>
          </cell>
          <cell r="O171">
            <v>215576</v>
          </cell>
          <cell r="P171">
            <v>215095</v>
          </cell>
          <cell r="Q171">
            <v>218065</v>
          </cell>
          <cell r="R171">
            <v>218065</v>
          </cell>
          <cell r="S171">
            <v>209305</v>
          </cell>
          <cell r="T171">
            <v>399058</v>
          </cell>
          <cell r="U171">
            <v>411204</v>
          </cell>
          <cell r="V171">
            <v>439035</v>
          </cell>
          <cell r="W171">
            <v>439035</v>
          </cell>
          <cell r="X171">
            <v>447566</v>
          </cell>
          <cell r="Y171">
            <v>479904</v>
          </cell>
          <cell r="Z171">
            <v>503901</v>
          </cell>
          <cell r="AA171">
            <v>534515</v>
          </cell>
          <cell r="AB171">
            <v>534515</v>
          </cell>
          <cell r="AC171">
            <v>469225</v>
          </cell>
          <cell r="AD171">
            <v>511334</v>
          </cell>
          <cell r="AE171">
            <v>535516</v>
          </cell>
          <cell r="AF171">
            <v>716592</v>
          </cell>
          <cell r="AG171">
            <v>716592</v>
          </cell>
          <cell r="AH171">
            <v>695496.6907809457</v>
          </cell>
          <cell r="AI171">
            <v>729450.8856981654</v>
          </cell>
          <cell r="AJ171">
            <v>743968.0682120875</v>
          </cell>
          <cell r="AK171">
            <v>767983.74335240806</v>
          </cell>
          <cell r="AL171">
            <v>767983.74335240806</v>
          </cell>
          <cell r="AM171">
            <v>879732.44578862842</v>
          </cell>
          <cell r="AN171">
            <v>1008933.3636427656</v>
          </cell>
          <cell r="AO171">
            <v>1153410.6237864159</v>
          </cell>
          <cell r="AP171">
            <v>1169495.8933385273</v>
          </cell>
        </row>
        <row r="173">
          <cell r="B173" t="str">
            <v>Source: Company reports and Thomas Weisel Partners LLC estimates</v>
          </cell>
        </row>
        <row r="174">
          <cell r="B174" t="str">
            <v>Balance Sheet Check</v>
          </cell>
          <cell r="C174" t="str">
            <v>Yes</v>
          </cell>
          <cell r="D174" t="str">
            <v>Yes</v>
          </cell>
          <cell r="E174" t="str">
            <v>Yes</v>
          </cell>
          <cell r="F174" t="str">
            <v>Yes</v>
          </cell>
          <cell r="G174" t="str">
            <v>Yes</v>
          </cell>
          <cell r="H174" t="str">
            <v>Yes</v>
          </cell>
          <cell r="I174" t="str">
            <v>Yes</v>
          </cell>
          <cell r="J174" t="str">
            <v>Yes</v>
          </cell>
          <cell r="K174" t="str">
            <v>Yes</v>
          </cell>
          <cell r="L174" t="str">
            <v>Yes</v>
          </cell>
          <cell r="M174" t="str">
            <v>Yes</v>
          </cell>
          <cell r="N174" t="str">
            <v>Yes</v>
          </cell>
          <cell r="O174" t="str">
            <v>Yes</v>
          </cell>
          <cell r="P174" t="str">
            <v>Yes</v>
          </cell>
          <cell r="Q174" t="str">
            <v>Yes</v>
          </cell>
          <cell r="R174" t="str">
            <v>Yes</v>
          </cell>
          <cell r="S174" t="str">
            <v>Yes</v>
          </cell>
          <cell r="T174" t="str">
            <v>Yes</v>
          </cell>
          <cell r="U174" t="str">
            <v>Yes</v>
          </cell>
          <cell r="V174" t="str">
            <v>Yes</v>
          </cell>
          <cell r="W174" t="str">
            <v>Yes</v>
          </cell>
          <cell r="X174" t="str">
            <v>Yes</v>
          </cell>
          <cell r="Y174" t="str">
            <v>Yes</v>
          </cell>
          <cell r="Z174" t="str">
            <v>Yes</v>
          </cell>
          <cell r="AA174" t="str">
            <v>Yes</v>
          </cell>
          <cell r="AB174" t="str">
            <v>Yes</v>
          </cell>
          <cell r="AC174" t="str">
            <v>Yes</v>
          </cell>
          <cell r="AD174" t="str">
            <v>Yes</v>
          </cell>
          <cell r="AE174" t="str">
            <v>Yes</v>
          </cell>
          <cell r="AF174" t="str">
            <v>Yes</v>
          </cell>
          <cell r="AG174" t="str">
            <v>Yes</v>
          </cell>
          <cell r="AH174" t="str">
            <v>Yes</v>
          </cell>
          <cell r="AI174" t="str">
            <v>Yes</v>
          </cell>
          <cell r="AJ174" t="str">
            <v>Yes</v>
          </cell>
          <cell r="AK174" t="str">
            <v>Yes</v>
          </cell>
          <cell r="AL174" t="str">
            <v>Yes</v>
          </cell>
          <cell r="AM174" t="str">
            <v>Yes</v>
          </cell>
          <cell r="AN174" t="str">
            <v>Yes</v>
          </cell>
          <cell r="AO174" t="str">
            <v>Yes</v>
          </cell>
          <cell r="AP174" t="str">
            <v>Yes</v>
          </cell>
        </row>
        <row r="178">
          <cell r="B178" t="str">
            <v>Cubist Statement of Cash Flows</v>
          </cell>
          <cell r="AO178" t="str">
            <v>($ in thousands)</v>
          </cell>
          <cell r="AP178" t="str">
            <v>($ in thousands)</v>
          </cell>
        </row>
        <row r="179">
          <cell r="C179" t="str">
            <v>2002A</v>
          </cell>
          <cell r="D179" t="str">
            <v>Mar 1Q03</v>
          </cell>
          <cell r="E179" t="str">
            <v>Jun 2Q03</v>
          </cell>
          <cell r="F179" t="str">
            <v>Sep 3Q03</v>
          </cell>
          <cell r="G179" t="str">
            <v>Dec 4Q03</v>
          </cell>
          <cell r="H179" t="str">
            <v>2003A</v>
          </cell>
          <cell r="I179" t="str">
            <v>Mar 1Q04</v>
          </cell>
          <cell r="J179" t="str">
            <v>Jun 2Q04</v>
          </cell>
          <cell r="K179" t="str">
            <v>Sep 3Q04</v>
          </cell>
          <cell r="L179" t="str">
            <v>Dec 4Q04</v>
          </cell>
          <cell r="M179" t="str">
            <v>2004A</v>
          </cell>
          <cell r="N179" t="str">
            <v>Mar 1Q05</v>
          </cell>
          <cell r="O179" t="str">
            <v>Jun 2Q05</v>
          </cell>
          <cell r="P179" t="str">
            <v>Sep 3Q05</v>
          </cell>
          <cell r="Q179" t="str">
            <v>Dec 4Q05</v>
          </cell>
          <cell r="R179" t="str">
            <v>2005A</v>
          </cell>
          <cell r="S179" t="str">
            <v>Mar 1Q06</v>
          </cell>
          <cell r="T179" t="str">
            <v>Jun 2Q06</v>
          </cell>
          <cell r="U179" t="str">
            <v>Sep 3Q06</v>
          </cell>
          <cell r="V179" t="str">
            <v>Dec 4Q06</v>
          </cell>
          <cell r="W179" t="str">
            <v>2006A</v>
          </cell>
          <cell r="X179" t="str">
            <v>Mar 1Q07</v>
          </cell>
          <cell r="Y179" t="str">
            <v>Jun 2Q07</v>
          </cell>
          <cell r="Z179" t="str">
            <v>Sep 3Q07</v>
          </cell>
          <cell r="AA179" t="str">
            <v>Dec 4Q07</v>
          </cell>
          <cell r="AB179" t="str">
            <v>2007A</v>
          </cell>
          <cell r="AC179" t="str">
            <v>Mar 1Q08</v>
          </cell>
          <cell r="AD179" t="str">
            <v>Jun 2Q08</v>
          </cell>
          <cell r="AE179" t="str">
            <v>Sep 3Q08</v>
          </cell>
          <cell r="AF179" t="str">
            <v>Dec 4Q08</v>
          </cell>
          <cell r="AG179" t="str">
            <v>2008A</v>
          </cell>
          <cell r="AH179" t="str">
            <v>Mar 1Q09E</v>
          </cell>
          <cell r="AI179" t="str">
            <v>Jun 2Q09E</v>
          </cell>
          <cell r="AJ179" t="str">
            <v>Sep 3Q09E</v>
          </cell>
          <cell r="AK179" t="str">
            <v>Dec 4Q09E</v>
          </cell>
          <cell r="AL179" t="str">
            <v>2009E</v>
          </cell>
          <cell r="AM179" t="str">
            <v>2010E</v>
          </cell>
          <cell r="AN179" t="str">
            <v>2011E</v>
          </cell>
          <cell r="AO179" t="str">
            <v>2012E</v>
          </cell>
          <cell r="AP179" t="str">
            <v>2013E</v>
          </cell>
        </row>
        <row r="180">
          <cell r="B180" t="str">
            <v>CASH FLOWS FROM OPERATING ACTIVITIES</v>
          </cell>
        </row>
        <row r="181">
          <cell r="B181" t="str">
            <v>Net Income (Loss)</v>
          </cell>
          <cell r="C181">
            <v>-82411.832999999999</v>
          </cell>
          <cell r="D181">
            <v>-24992.156999999999</v>
          </cell>
          <cell r="E181">
            <v>-24270</v>
          </cell>
          <cell r="F181">
            <v>-34208</v>
          </cell>
          <cell r="G181">
            <v>-31531.843000000004</v>
          </cell>
          <cell r="H181">
            <v>-115002.00000000001</v>
          </cell>
          <cell r="I181">
            <v>-23243</v>
          </cell>
          <cell r="J181">
            <v>-17874</v>
          </cell>
          <cell r="K181">
            <v>-17705</v>
          </cell>
          <cell r="L181">
            <v>-17690</v>
          </cell>
          <cell r="M181">
            <v>-76512</v>
          </cell>
          <cell r="N181">
            <v>-13881.999999999993</v>
          </cell>
          <cell r="O181">
            <v>-7748.0000000000146</v>
          </cell>
          <cell r="P181">
            <v>-4503.9999999999927</v>
          </cell>
          <cell r="Q181">
            <v>-6718</v>
          </cell>
          <cell r="R181">
            <v>-32852</v>
          </cell>
          <cell r="S181">
            <v>-5880</v>
          </cell>
          <cell r="T181">
            <v>-5073</v>
          </cell>
          <cell r="U181">
            <v>5184</v>
          </cell>
          <cell r="V181">
            <v>5393</v>
          </cell>
          <cell r="W181">
            <v>-376</v>
          </cell>
          <cell r="X181">
            <v>5601</v>
          </cell>
          <cell r="Y181">
            <v>14490</v>
          </cell>
          <cell r="Z181">
            <v>20023</v>
          </cell>
          <cell r="AA181">
            <v>8033</v>
          </cell>
          <cell r="AB181">
            <v>48147</v>
          </cell>
          <cell r="AC181">
            <v>17226</v>
          </cell>
          <cell r="AD181">
            <v>1632</v>
          </cell>
          <cell r="AE181">
            <v>27925.9</v>
          </cell>
          <cell r="AF181">
            <v>123035</v>
          </cell>
          <cell r="AG181">
            <v>169818.9</v>
          </cell>
          <cell r="AH181">
            <v>-470.24979693008208</v>
          </cell>
          <cell r="AI181">
            <v>17751.244674468468</v>
          </cell>
          <cell r="AJ181">
            <v>18712.76853892675</v>
          </cell>
          <cell r="AK181">
            <v>30224.303664662824</v>
          </cell>
          <cell r="AL181">
            <v>66218.067081127927</v>
          </cell>
          <cell r="AM181">
            <v>102831.10073451242</v>
          </cell>
          <cell r="AN181">
            <v>119305.70201463619</v>
          </cell>
          <cell r="AO181">
            <v>135698.68426123564</v>
          </cell>
          <cell r="AP181">
            <v>9779.9067214207789</v>
          </cell>
        </row>
        <row r="182">
          <cell r="B182" t="str">
            <v>Adjustments to reconcile net income to net cash:</v>
          </cell>
        </row>
        <row r="183">
          <cell r="B183" t="str">
            <v>Depreciation and amortization</v>
          </cell>
          <cell r="C183">
            <v>5175</v>
          </cell>
          <cell r="D183">
            <v>1484</v>
          </cell>
          <cell r="E183">
            <v>1081</v>
          </cell>
          <cell r="F183">
            <v>1445</v>
          </cell>
          <cell r="G183">
            <v>1818</v>
          </cell>
          <cell r="H183">
            <v>5828</v>
          </cell>
          <cell r="I183">
            <v>1916</v>
          </cell>
          <cell r="J183">
            <v>1695</v>
          </cell>
          <cell r="K183">
            <v>1657</v>
          </cell>
          <cell r="L183">
            <v>1562</v>
          </cell>
          <cell r="M183">
            <v>6830</v>
          </cell>
          <cell r="N183">
            <v>1758</v>
          </cell>
          <cell r="O183">
            <v>2433</v>
          </cell>
          <cell r="P183">
            <v>2457</v>
          </cell>
          <cell r="Q183">
            <v>1187</v>
          </cell>
          <cell r="R183">
            <v>7835</v>
          </cell>
          <cell r="S183">
            <v>1773</v>
          </cell>
          <cell r="T183">
            <v>2227</v>
          </cell>
          <cell r="U183">
            <v>1993</v>
          </cell>
          <cell r="V183">
            <v>3201</v>
          </cell>
          <cell r="W183">
            <v>9194</v>
          </cell>
          <cell r="X183">
            <v>3868</v>
          </cell>
          <cell r="Y183">
            <v>1970</v>
          </cell>
          <cell r="Z183">
            <v>1915</v>
          </cell>
          <cell r="AA183">
            <v>1916</v>
          </cell>
          <cell r="AB183">
            <v>9669</v>
          </cell>
          <cell r="AC183">
            <v>2049</v>
          </cell>
          <cell r="AD183">
            <v>2129</v>
          </cell>
          <cell r="AE183">
            <v>2369</v>
          </cell>
          <cell r="AF183">
            <v>2815</v>
          </cell>
          <cell r="AG183">
            <v>9362</v>
          </cell>
          <cell r="AH183">
            <v>2815</v>
          </cell>
          <cell r="AI183">
            <v>2815</v>
          </cell>
          <cell r="AJ183">
            <v>2815</v>
          </cell>
          <cell r="AK183">
            <v>2815</v>
          </cell>
          <cell r="AL183">
            <v>11260</v>
          </cell>
          <cell r="AM183">
            <v>11260</v>
          </cell>
          <cell r="AN183">
            <v>11260</v>
          </cell>
          <cell r="AO183">
            <v>11260</v>
          </cell>
          <cell r="AP183">
            <v>11260</v>
          </cell>
        </row>
        <row r="184">
          <cell r="B184" t="str">
            <v>Amortization of debt issuance costs</v>
          </cell>
          <cell r="C184">
            <v>1015</v>
          </cell>
          <cell r="D184">
            <v>256</v>
          </cell>
          <cell r="E184">
            <v>256</v>
          </cell>
          <cell r="F184">
            <v>257</v>
          </cell>
          <cell r="G184">
            <v>256</v>
          </cell>
          <cell r="H184">
            <v>1025</v>
          </cell>
          <cell r="I184">
            <v>256</v>
          </cell>
          <cell r="J184">
            <v>256</v>
          </cell>
          <cell r="K184">
            <v>257</v>
          </cell>
          <cell r="L184">
            <v>439</v>
          </cell>
          <cell r="M184">
            <v>1208</v>
          </cell>
          <cell r="N184">
            <v>190</v>
          </cell>
          <cell r="O184">
            <v>190</v>
          </cell>
          <cell r="P184">
            <v>190</v>
          </cell>
          <cell r="Q184">
            <v>190</v>
          </cell>
          <cell r="R184">
            <v>760</v>
          </cell>
          <cell r="S184">
            <v>190</v>
          </cell>
          <cell r="T184">
            <v>2092</v>
          </cell>
          <cell r="U184">
            <v>391</v>
          </cell>
          <cell r="V184">
            <v>450</v>
          </cell>
          <cell r="W184">
            <v>3123</v>
          </cell>
          <cell r="X184">
            <v>388</v>
          </cell>
          <cell r="Y184">
            <v>388</v>
          </cell>
          <cell r="Z184">
            <v>386</v>
          </cell>
          <cell r="AA184">
            <v>389</v>
          </cell>
          <cell r="AB184">
            <v>1551</v>
          </cell>
          <cell r="AC184">
            <v>351</v>
          </cell>
          <cell r="AD184">
            <v>333</v>
          </cell>
          <cell r="AE184">
            <v>332</v>
          </cell>
          <cell r="AF184">
            <v>333</v>
          </cell>
          <cell r="AG184">
            <v>1349</v>
          </cell>
          <cell r="AH184">
            <v>0</v>
          </cell>
          <cell r="AI184">
            <v>0</v>
          </cell>
          <cell r="AJ184">
            <v>0</v>
          </cell>
          <cell r="AK184">
            <v>0</v>
          </cell>
          <cell r="AL184">
            <v>0</v>
          </cell>
          <cell r="AM184">
            <v>0</v>
          </cell>
          <cell r="AN184">
            <v>0</v>
          </cell>
          <cell r="AO184">
            <v>0</v>
          </cell>
          <cell r="AP184">
            <v>0</v>
          </cell>
        </row>
        <row r="185">
          <cell r="B185" t="str">
            <v>Amortization of premium on investments</v>
          </cell>
          <cell r="C185">
            <v>2712</v>
          </cell>
          <cell r="D185">
            <v>609</v>
          </cell>
          <cell r="E185">
            <v>327</v>
          </cell>
          <cell r="F185">
            <v>275</v>
          </cell>
          <cell r="G185">
            <v>191</v>
          </cell>
          <cell r="H185">
            <v>1402</v>
          </cell>
          <cell r="I185">
            <v>110</v>
          </cell>
          <cell r="J185">
            <v>143</v>
          </cell>
          <cell r="K185">
            <v>105</v>
          </cell>
          <cell r="L185">
            <v>98</v>
          </cell>
          <cell r="M185">
            <v>456</v>
          </cell>
          <cell r="N185">
            <v>93</v>
          </cell>
          <cell r="O185">
            <v>81</v>
          </cell>
          <cell r="P185">
            <v>51</v>
          </cell>
          <cell r="Q185">
            <v>26</v>
          </cell>
          <cell r="R185">
            <v>251</v>
          </cell>
          <cell r="S185">
            <v>17</v>
          </cell>
          <cell r="T185">
            <v>18</v>
          </cell>
          <cell r="U185">
            <v>-161</v>
          </cell>
          <cell r="V185">
            <v>-18</v>
          </cell>
          <cell r="W185">
            <v>-144</v>
          </cell>
          <cell r="X185">
            <v>-251</v>
          </cell>
          <cell r="Y185">
            <v>-163</v>
          </cell>
          <cell r="Z185">
            <v>-143</v>
          </cell>
          <cell r="AA185">
            <v>-1</v>
          </cell>
          <cell r="AB185">
            <v>-558</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row>
        <row r="186">
          <cell r="B186" t="str">
            <v>Patent impairment charge</v>
          </cell>
          <cell r="C186">
            <v>0</v>
          </cell>
          <cell r="D186">
            <v>0</v>
          </cell>
          <cell r="E186">
            <v>0</v>
          </cell>
          <cell r="F186">
            <v>0</v>
          </cell>
          <cell r="G186">
            <v>0</v>
          </cell>
          <cell r="H186">
            <v>0</v>
          </cell>
          <cell r="I186">
            <v>0</v>
          </cell>
          <cell r="J186">
            <v>0</v>
          </cell>
          <cell r="K186">
            <v>0</v>
          </cell>
          <cell r="L186">
            <v>2241</v>
          </cell>
          <cell r="M186">
            <v>2241</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49178</v>
          </cell>
          <cell r="AG186">
            <v>49178</v>
          </cell>
          <cell r="AH186">
            <v>0</v>
          </cell>
          <cell r="AI186">
            <v>0</v>
          </cell>
          <cell r="AJ186">
            <v>0</v>
          </cell>
          <cell r="AK186">
            <v>0</v>
          </cell>
          <cell r="AL186">
            <v>0</v>
          </cell>
          <cell r="AM186">
            <v>0</v>
          </cell>
          <cell r="AN186">
            <v>0</v>
          </cell>
          <cell r="AO186">
            <v>0</v>
          </cell>
          <cell r="AP186">
            <v>0</v>
          </cell>
        </row>
        <row r="187">
          <cell r="B187" t="str">
            <v>Charge of 401K company common stock match</v>
          </cell>
          <cell r="C187">
            <v>0</v>
          </cell>
          <cell r="D187">
            <v>0</v>
          </cell>
          <cell r="E187">
            <v>0</v>
          </cell>
          <cell r="F187">
            <v>0</v>
          </cell>
          <cell r="G187">
            <v>0</v>
          </cell>
          <cell r="H187">
            <v>0</v>
          </cell>
          <cell r="I187">
            <v>0</v>
          </cell>
          <cell r="J187">
            <v>0</v>
          </cell>
          <cell r="K187">
            <v>0</v>
          </cell>
          <cell r="L187">
            <v>0</v>
          </cell>
          <cell r="M187">
            <v>0</v>
          </cell>
          <cell r="N187">
            <v>316</v>
          </cell>
          <cell r="O187">
            <v>401</v>
          </cell>
          <cell r="P187">
            <v>333</v>
          </cell>
          <cell r="Q187">
            <v>344</v>
          </cell>
          <cell r="R187">
            <v>1394</v>
          </cell>
          <cell r="S187">
            <v>566</v>
          </cell>
          <cell r="T187">
            <v>444</v>
          </cell>
          <cell r="U187">
            <v>426</v>
          </cell>
          <cell r="V187">
            <v>389</v>
          </cell>
          <cell r="W187">
            <v>1825</v>
          </cell>
          <cell r="X187">
            <v>620</v>
          </cell>
          <cell r="Y187">
            <v>492</v>
          </cell>
          <cell r="Z187">
            <v>480</v>
          </cell>
          <cell r="AA187">
            <v>517</v>
          </cell>
          <cell r="AB187">
            <v>2109</v>
          </cell>
          <cell r="AC187">
            <v>485</v>
          </cell>
          <cell r="AD187">
            <v>909</v>
          </cell>
          <cell r="AE187">
            <v>607</v>
          </cell>
          <cell r="AF187">
            <v>588</v>
          </cell>
          <cell r="AG187">
            <v>2589</v>
          </cell>
          <cell r="AH187">
            <v>0</v>
          </cell>
          <cell r="AI187">
            <v>0</v>
          </cell>
          <cell r="AJ187">
            <v>0</v>
          </cell>
          <cell r="AK187">
            <v>0</v>
          </cell>
          <cell r="AL187">
            <v>0</v>
          </cell>
          <cell r="AM187">
            <v>0</v>
          </cell>
          <cell r="AN187">
            <v>0</v>
          </cell>
          <cell r="AO187">
            <v>0</v>
          </cell>
          <cell r="AP187">
            <v>0</v>
          </cell>
        </row>
        <row r="188">
          <cell r="B188" t="str">
            <v>Stock-based compensation</v>
          </cell>
          <cell r="C188">
            <v>1300</v>
          </cell>
          <cell r="D188">
            <v>224</v>
          </cell>
          <cell r="E188">
            <v>-197</v>
          </cell>
          <cell r="F188">
            <v>932</v>
          </cell>
          <cell r="G188">
            <v>113</v>
          </cell>
          <cell r="H188">
            <v>1072</v>
          </cell>
          <cell r="I188">
            <v>0</v>
          </cell>
          <cell r="J188">
            <v>0</v>
          </cell>
          <cell r="K188">
            <v>0</v>
          </cell>
          <cell r="L188">
            <v>72</v>
          </cell>
          <cell r="M188">
            <v>72</v>
          </cell>
          <cell r="N188">
            <v>0</v>
          </cell>
          <cell r="O188">
            <v>0</v>
          </cell>
          <cell r="P188">
            <v>0</v>
          </cell>
          <cell r="Q188">
            <v>438</v>
          </cell>
          <cell r="R188">
            <v>438</v>
          </cell>
          <cell r="S188">
            <v>2575</v>
          </cell>
          <cell r="T188">
            <v>2676</v>
          </cell>
          <cell r="U188">
            <v>2783</v>
          </cell>
          <cell r="V188">
            <v>3071</v>
          </cell>
          <cell r="W188">
            <v>11105</v>
          </cell>
          <cell r="X188">
            <v>2679</v>
          </cell>
          <cell r="Y188">
            <v>2704</v>
          </cell>
          <cell r="Z188">
            <v>2578</v>
          </cell>
          <cell r="AA188">
            <v>2644</v>
          </cell>
          <cell r="AB188">
            <v>10605</v>
          </cell>
          <cell r="AC188">
            <v>2560</v>
          </cell>
          <cell r="AD188">
            <v>3274</v>
          </cell>
          <cell r="AE188">
            <v>3030</v>
          </cell>
          <cell r="AF188">
            <v>2967</v>
          </cell>
          <cell r="AG188">
            <v>11831</v>
          </cell>
          <cell r="AH188">
            <v>0</v>
          </cell>
          <cell r="AI188">
            <v>0</v>
          </cell>
          <cell r="AJ188">
            <v>0</v>
          </cell>
          <cell r="AK188">
            <v>0</v>
          </cell>
          <cell r="AL188">
            <v>0</v>
          </cell>
          <cell r="AM188">
            <v>0</v>
          </cell>
          <cell r="AN188">
            <v>0</v>
          </cell>
          <cell r="AO188">
            <v>0</v>
          </cell>
          <cell r="AP188">
            <v>0</v>
          </cell>
        </row>
        <row r="189">
          <cell r="B189" t="str">
            <v>Other</v>
          </cell>
          <cell r="C189">
            <v>1180</v>
          </cell>
          <cell r="D189">
            <v>238</v>
          </cell>
          <cell r="E189">
            <v>169</v>
          </cell>
          <cell r="F189">
            <v>425</v>
          </cell>
          <cell r="G189">
            <v>513</v>
          </cell>
          <cell r="H189">
            <v>1345</v>
          </cell>
          <cell r="I189">
            <v>127</v>
          </cell>
          <cell r="J189">
            <v>140</v>
          </cell>
          <cell r="K189">
            <v>-232</v>
          </cell>
          <cell r="L189">
            <v>80</v>
          </cell>
          <cell r="M189">
            <v>115</v>
          </cell>
          <cell r="N189">
            <v>63</v>
          </cell>
          <cell r="O189">
            <v>94</v>
          </cell>
          <cell r="P189">
            <v>77</v>
          </cell>
          <cell r="Q189">
            <v>-221</v>
          </cell>
          <cell r="R189">
            <v>13</v>
          </cell>
          <cell r="S189">
            <v>114</v>
          </cell>
          <cell r="T189">
            <v>37</v>
          </cell>
          <cell r="U189">
            <v>22</v>
          </cell>
          <cell r="V189">
            <v>-162</v>
          </cell>
          <cell r="W189">
            <v>11</v>
          </cell>
          <cell r="X189">
            <v>6</v>
          </cell>
          <cell r="Y189">
            <v>8</v>
          </cell>
          <cell r="Z189">
            <v>4</v>
          </cell>
          <cell r="AA189">
            <v>14391</v>
          </cell>
          <cell r="AB189">
            <v>14409</v>
          </cell>
          <cell r="AC189">
            <v>395</v>
          </cell>
          <cell r="AD189">
            <v>19</v>
          </cell>
          <cell r="AE189">
            <v>-70</v>
          </cell>
          <cell r="AF189">
            <v>-127792</v>
          </cell>
          <cell r="AG189">
            <v>-127448</v>
          </cell>
          <cell r="AH189">
            <v>23029.850203069916</v>
          </cell>
          <cell r="AI189">
            <v>21251.244674468468</v>
          </cell>
          <cell r="AJ189">
            <v>22212.76853892675</v>
          </cell>
          <cell r="AK189">
            <v>33724.303664662824</v>
          </cell>
          <cell r="AL189">
            <v>100218.16708112796</v>
          </cell>
          <cell r="AM189">
            <v>0</v>
          </cell>
          <cell r="AN189">
            <v>0</v>
          </cell>
          <cell r="AO189">
            <v>0</v>
          </cell>
          <cell r="AP189">
            <v>0</v>
          </cell>
        </row>
        <row r="190">
          <cell r="B190" t="str">
            <v>Change in assets and liabilities:</v>
          </cell>
        </row>
        <row r="191">
          <cell r="B191" t="str">
            <v>Account receivables</v>
          </cell>
          <cell r="C191">
            <v>103</v>
          </cell>
          <cell r="D191">
            <v>0</v>
          </cell>
          <cell r="E191">
            <v>0</v>
          </cell>
          <cell r="F191">
            <v>0</v>
          </cell>
          <cell r="G191">
            <v>-1310</v>
          </cell>
          <cell r="H191">
            <v>-1310</v>
          </cell>
          <cell r="I191">
            <v>-2125</v>
          </cell>
          <cell r="J191">
            <v>-2487</v>
          </cell>
          <cell r="K191">
            <v>-2033</v>
          </cell>
          <cell r="L191">
            <v>-1899</v>
          </cell>
          <cell r="M191">
            <v>-8544</v>
          </cell>
          <cell r="N191">
            <v>425</v>
          </cell>
          <cell r="O191">
            <v>-1143</v>
          </cell>
          <cell r="P191">
            <v>-578</v>
          </cell>
          <cell r="Q191">
            <v>-3551</v>
          </cell>
          <cell r="R191">
            <v>-4847</v>
          </cell>
          <cell r="S191">
            <v>-104</v>
          </cell>
          <cell r="T191">
            <v>-3009</v>
          </cell>
          <cell r="U191">
            <v>-882</v>
          </cell>
          <cell r="V191">
            <v>-2374</v>
          </cell>
          <cell r="W191">
            <v>-6369</v>
          </cell>
          <cell r="X191">
            <v>-2448</v>
          </cell>
          <cell r="Y191">
            <v>-1668</v>
          </cell>
          <cell r="Z191">
            <v>-3711</v>
          </cell>
          <cell r="AA191">
            <v>-178</v>
          </cell>
          <cell r="AB191">
            <v>-8005</v>
          </cell>
          <cell r="AC191">
            <v>-6092</v>
          </cell>
          <cell r="AD191">
            <v>-3716</v>
          </cell>
          <cell r="AE191">
            <v>-2042</v>
          </cell>
          <cell r="AF191">
            <v>-2237</v>
          </cell>
          <cell r="AG191">
            <v>-14087</v>
          </cell>
          <cell r="AH191">
            <v>-1021.1272911489868</v>
          </cell>
          <cell r="AI191">
            <v>-3346.7968002416237</v>
          </cell>
          <cell r="AJ191">
            <v>-3802.1595315099694</v>
          </cell>
          <cell r="AK191">
            <v>-6515.1704251181436</v>
          </cell>
          <cell r="AL191">
            <v>-14685.254048018724</v>
          </cell>
          <cell r="AM191">
            <v>-3325.0252483668737</v>
          </cell>
          <cell r="AN191">
            <v>-7996.1862620657557</v>
          </cell>
          <cell r="AO191">
            <v>-7129.0880415600695</v>
          </cell>
          <cell r="AP191">
            <v>-25235.215721795699</v>
          </cell>
        </row>
        <row r="192">
          <cell r="B192" t="str">
            <v>Inventory</v>
          </cell>
          <cell r="C192">
            <v>0</v>
          </cell>
          <cell r="D192">
            <v>0</v>
          </cell>
          <cell r="E192">
            <v>0</v>
          </cell>
          <cell r="F192">
            <v>-1288</v>
          </cell>
          <cell r="G192">
            <v>-2505</v>
          </cell>
          <cell r="H192">
            <v>-3793</v>
          </cell>
          <cell r="I192">
            <v>-1993</v>
          </cell>
          <cell r="J192">
            <v>-765</v>
          </cell>
          <cell r="K192">
            <v>773</v>
          </cell>
          <cell r="L192">
            <v>887</v>
          </cell>
          <cell r="M192">
            <v>-1098</v>
          </cell>
          <cell r="N192">
            <v>-1857</v>
          </cell>
          <cell r="O192">
            <v>-2354</v>
          </cell>
          <cell r="P192">
            <v>-3173</v>
          </cell>
          <cell r="Q192">
            <v>-1297</v>
          </cell>
          <cell r="R192">
            <v>-8681</v>
          </cell>
          <cell r="S192">
            <v>-1522</v>
          </cell>
          <cell r="T192">
            <v>585</v>
          </cell>
          <cell r="U192">
            <v>-694</v>
          </cell>
          <cell r="V192">
            <v>184</v>
          </cell>
          <cell r="W192">
            <v>-1447</v>
          </cell>
          <cell r="X192">
            <v>1716</v>
          </cell>
          <cell r="Y192">
            <v>210</v>
          </cell>
          <cell r="Z192">
            <v>-2660</v>
          </cell>
          <cell r="AA192">
            <v>-2040</v>
          </cell>
          <cell r="AB192">
            <v>-2774</v>
          </cell>
          <cell r="AC192">
            <v>1968</v>
          </cell>
          <cell r="AD192">
            <v>-230</v>
          </cell>
          <cell r="AE192">
            <v>-2386</v>
          </cell>
          <cell r="AF192">
            <v>-2569</v>
          </cell>
          <cell r="AG192">
            <v>-3217</v>
          </cell>
          <cell r="AH192">
            <v>1970.3947968611719</v>
          </cell>
          <cell r="AI192">
            <v>-4596.8382924080397</v>
          </cell>
          <cell r="AJ192">
            <v>-7925.8761322901701</v>
          </cell>
          <cell r="AK192">
            <v>-6166.6234856638548</v>
          </cell>
          <cell r="AL192">
            <v>-16718.943113500893</v>
          </cell>
          <cell r="AM192">
            <v>-2104.5764174228389</v>
          </cell>
          <cell r="AN192">
            <v>-5330.7908413771656</v>
          </cell>
          <cell r="AO192">
            <v>-4752.7253610400439</v>
          </cell>
          <cell r="AP192">
            <v>10251.928004618094</v>
          </cell>
        </row>
        <row r="193">
          <cell r="B193" t="str">
            <v>Prepaid expenses and other current assets</v>
          </cell>
          <cell r="C193">
            <v>-33</v>
          </cell>
          <cell r="D193">
            <v>-1391</v>
          </cell>
          <cell r="E193">
            <v>-247</v>
          </cell>
          <cell r="F193">
            <v>-224</v>
          </cell>
          <cell r="G193">
            <v>-305</v>
          </cell>
          <cell r="H193">
            <v>-2167</v>
          </cell>
          <cell r="I193">
            <v>-907</v>
          </cell>
          <cell r="J193">
            <v>454</v>
          </cell>
          <cell r="K193">
            <v>-2314</v>
          </cell>
          <cell r="L193">
            <v>1740</v>
          </cell>
          <cell r="M193">
            <v>-1027</v>
          </cell>
          <cell r="N193">
            <v>-1957</v>
          </cell>
          <cell r="O193">
            <v>2450</v>
          </cell>
          <cell r="P193">
            <v>-1421</v>
          </cell>
          <cell r="Q193">
            <v>-1075</v>
          </cell>
          <cell r="R193">
            <v>-2003</v>
          </cell>
          <cell r="S193">
            <v>1038</v>
          </cell>
          <cell r="T193">
            <v>778</v>
          </cell>
          <cell r="U193">
            <v>-821</v>
          </cell>
          <cell r="V193">
            <v>-561</v>
          </cell>
          <cell r="W193">
            <v>434</v>
          </cell>
          <cell r="X193">
            <v>884</v>
          </cell>
          <cell r="Y193">
            <v>-545</v>
          </cell>
          <cell r="Z193">
            <v>-3349</v>
          </cell>
          <cell r="AA193">
            <v>1542</v>
          </cell>
          <cell r="AB193">
            <v>-1468</v>
          </cell>
          <cell r="AC193">
            <v>1500</v>
          </cell>
          <cell r="AD193">
            <v>-3420</v>
          </cell>
          <cell r="AE193">
            <v>699</v>
          </cell>
          <cell r="AF193">
            <v>-4549</v>
          </cell>
          <cell r="AG193">
            <v>-5770</v>
          </cell>
          <cell r="AH193">
            <v>4566.1558408662531</v>
          </cell>
          <cell r="AI193">
            <v>-2490.2542056527091</v>
          </cell>
          <cell r="AJ193">
            <v>113.68164020633958</v>
          </cell>
          <cell r="AK193">
            <v>-2513.7905650984394</v>
          </cell>
          <cell r="AL193">
            <v>-324.20728967855575</v>
          </cell>
          <cell r="AM193">
            <v>-813.63255396268869</v>
          </cell>
          <cell r="AN193">
            <v>-1776.9302804590552</v>
          </cell>
          <cell r="AO193">
            <v>-1584.2417870133486</v>
          </cell>
          <cell r="AP193">
            <v>3417.3093348726979</v>
          </cell>
        </row>
        <row r="194">
          <cell r="B194" t="str">
            <v>Intangibles and other assets</v>
          </cell>
          <cell r="C194">
            <v>-1216</v>
          </cell>
          <cell r="D194">
            <v>-130</v>
          </cell>
          <cell r="E194">
            <v>923</v>
          </cell>
          <cell r="F194">
            <v>-2937</v>
          </cell>
          <cell r="G194">
            <v>-684</v>
          </cell>
          <cell r="H194">
            <v>-2828</v>
          </cell>
          <cell r="I194">
            <v>-373</v>
          </cell>
          <cell r="J194">
            <v>-2</v>
          </cell>
          <cell r="K194">
            <v>13</v>
          </cell>
          <cell r="L194">
            <v>11</v>
          </cell>
          <cell r="M194">
            <v>-351</v>
          </cell>
          <cell r="N194">
            <v>138</v>
          </cell>
          <cell r="O194">
            <v>-3</v>
          </cell>
          <cell r="P194">
            <v>12</v>
          </cell>
          <cell r="Q194">
            <v>15</v>
          </cell>
          <cell r="R194">
            <v>162</v>
          </cell>
          <cell r="S194">
            <v>107</v>
          </cell>
          <cell r="T194">
            <v>-175</v>
          </cell>
          <cell r="U194">
            <v>346</v>
          </cell>
          <cell r="V194">
            <v>-5</v>
          </cell>
          <cell r="W194">
            <v>273</v>
          </cell>
          <cell r="X194">
            <v>0</v>
          </cell>
          <cell r="Y194">
            <v>1</v>
          </cell>
          <cell r="Z194">
            <v>-267</v>
          </cell>
          <cell r="AA194">
            <v>-5</v>
          </cell>
          <cell r="AB194">
            <v>-271</v>
          </cell>
          <cell r="AC194">
            <v>-85</v>
          </cell>
          <cell r="AD194">
            <v>-208</v>
          </cell>
          <cell r="AE194">
            <v>-57</v>
          </cell>
          <cell r="AF194">
            <v>74</v>
          </cell>
          <cell r="AG194">
            <v>-276</v>
          </cell>
          <cell r="AH194">
            <v>23029.750203069911</v>
          </cell>
          <cell r="AI194">
            <v>21251.244674468471</v>
          </cell>
          <cell r="AJ194">
            <v>22212.768538926757</v>
          </cell>
          <cell r="AK194">
            <v>33724.303664662824</v>
          </cell>
          <cell r="AL194">
            <v>100218.06708112796</v>
          </cell>
          <cell r="AM194">
            <v>115381.93291887204</v>
          </cell>
          <cell r="AN194">
            <v>0</v>
          </cell>
          <cell r="AO194">
            <v>0</v>
          </cell>
          <cell r="AP194">
            <v>0</v>
          </cell>
        </row>
        <row r="195">
          <cell r="B195" t="str">
            <v>Accounts payable and accrued liabilities</v>
          </cell>
          <cell r="C195">
            <v>-5189</v>
          </cell>
          <cell r="D195">
            <v>-1186</v>
          </cell>
          <cell r="E195">
            <v>-2633</v>
          </cell>
          <cell r="F195">
            <v>13277</v>
          </cell>
          <cell r="G195">
            <v>4204</v>
          </cell>
          <cell r="H195">
            <v>13662</v>
          </cell>
          <cell r="I195">
            <v>-5248</v>
          </cell>
          <cell r="J195">
            <v>-1713</v>
          </cell>
          <cell r="K195">
            <v>1467</v>
          </cell>
          <cell r="L195">
            <v>122</v>
          </cell>
          <cell r="M195">
            <v>-5372</v>
          </cell>
          <cell r="N195">
            <v>2699</v>
          </cell>
          <cell r="O195">
            <v>-2570</v>
          </cell>
          <cell r="P195">
            <v>1936</v>
          </cell>
          <cell r="Q195">
            <v>7574</v>
          </cell>
          <cell r="R195">
            <v>9639</v>
          </cell>
          <cell r="S195">
            <v>-9741</v>
          </cell>
          <cell r="T195">
            <v>2669</v>
          </cell>
          <cell r="U195">
            <v>1671</v>
          </cell>
          <cell r="V195">
            <v>6119</v>
          </cell>
          <cell r="W195">
            <v>718</v>
          </cell>
          <cell r="X195">
            <v>-8639</v>
          </cell>
          <cell r="Y195">
            <v>11993</v>
          </cell>
          <cell r="Z195">
            <v>4125</v>
          </cell>
          <cell r="AA195">
            <v>12922</v>
          </cell>
          <cell r="AB195">
            <v>20401</v>
          </cell>
          <cell r="AC195">
            <v>-15828</v>
          </cell>
          <cell r="AD195">
            <v>31834</v>
          </cell>
          <cell r="AE195">
            <v>-8815</v>
          </cell>
          <cell r="AF195">
            <v>17149</v>
          </cell>
          <cell r="AG195">
            <v>24340</v>
          </cell>
          <cell r="AH195">
            <v>-20625.059422124221</v>
          </cell>
          <cell r="AI195">
            <v>16202.950242751191</v>
          </cell>
          <cell r="AJ195">
            <v>-4195.5860250045807</v>
          </cell>
          <cell r="AK195">
            <v>-6208.6285243424136</v>
          </cell>
          <cell r="AL195">
            <v>-14826.323728720025</v>
          </cell>
          <cell r="AM195">
            <v>8917.6017017080521</v>
          </cell>
          <cell r="AN195">
            <v>9895.2158395009756</v>
          </cell>
          <cell r="AO195">
            <v>8778.5758824147488</v>
          </cell>
          <cell r="AP195">
            <v>6305.3628306905593</v>
          </cell>
        </row>
        <row r="196">
          <cell r="B196" t="str">
            <v>Deferred revenue</v>
          </cell>
          <cell r="C196">
            <v>-7400</v>
          </cell>
          <cell r="D196">
            <v>0</v>
          </cell>
          <cell r="E196">
            <v>0</v>
          </cell>
          <cell r="F196">
            <v>0</v>
          </cell>
          <cell r="G196">
            <v>10617</v>
          </cell>
          <cell r="H196">
            <v>10617</v>
          </cell>
          <cell r="I196">
            <v>-1417</v>
          </cell>
          <cell r="J196">
            <v>-1416</v>
          </cell>
          <cell r="K196">
            <v>-1418</v>
          </cell>
          <cell r="L196">
            <v>-3917</v>
          </cell>
          <cell r="M196">
            <v>-8168</v>
          </cell>
          <cell r="N196">
            <v>0</v>
          </cell>
          <cell r="O196">
            <v>0</v>
          </cell>
          <cell r="P196">
            <v>0</v>
          </cell>
          <cell r="Q196">
            <v>-3700</v>
          </cell>
          <cell r="R196">
            <v>-3700</v>
          </cell>
          <cell r="S196">
            <v>0</v>
          </cell>
          <cell r="T196">
            <v>0</v>
          </cell>
          <cell r="U196">
            <v>0</v>
          </cell>
          <cell r="V196">
            <v>10550</v>
          </cell>
          <cell r="W196">
            <v>10550</v>
          </cell>
          <cell r="X196">
            <v>5975</v>
          </cell>
          <cell r="Y196">
            <v>-230</v>
          </cell>
          <cell r="Z196">
            <v>-155</v>
          </cell>
          <cell r="AA196">
            <v>426</v>
          </cell>
          <cell r="AB196">
            <v>6016</v>
          </cell>
          <cell r="AC196">
            <v>317</v>
          </cell>
          <cell r="AD196">
            <v>215</v>
          </cell>
          <cell r="AE196">
            <v>387</v>
          </cell>
          <cell r="AF196">
            <v>2605</v>
          </cell>
          <cell r="AG196">
            <v>3524</v>
          </cell>
          <cell r="AH196">
            <v>0</v>
          </cell>
          <cell r="AI196">
            <v>0</v>
          </cell>
          <cell r="AJ196">
            <v>0</v>
          </cell>
          <cell r="AK196">
            <v>0</v>
          </cell>
          <cell r="AL196">
            <v>0</v>
          </cell>
          <cell r="AM196">
            <v>0</v>
          </cell>
          <cell r="AN196">
            <v>0</v>
          </cell>
          <cell r="AO196">
            <v>0</v>
          </cell>
          <cell r="AP196">
            <v>0</v>
          </cell>
        </row>
        <row r="197">
          <cell r="B197" t="str">
            <v>Other long-term liabilities</v>
          </cell>
          <cell r="C197">
            <v>0</v>
          </cell>
          <cell r="D197">
            <v>0</v>
          </cell>
          <cell r="E197">
            <v>0</v>
          </cell>
          <cell r="F197">
            <v>0</v>
          </cell>
          <cell r="G197">
            <v>0</v>
          </cell>
          <cell r="H197">
            <v>0</v>
          </cell>
          <cell r="I197">
            <v>0</v>
          </cell>
          <cell r="J197">
            <v>0</v>
          </cell>
          <cell r="K197">
            <v>0</v>
          </cell>
          <cell r="L197">
            <v>0</v>
          </cell>
          <cell r="M197">
            <v>0</v>
          </cell>
          <cell r="N197">
            <v>-449</v>
          </cell>
          <cell r="O197">
            <v>-2384</v>
          </cell>
          <cell r="P197">
            <v>-867</v>
          </cell>
          <cell r="Q197">
            <v>3700</v>
          </cell>
          <cell r="R197">
            <v>0</v>
          </cell>
          <cell r="S197">
            <v>1132</v>
          </cell>
          <cell r="T197">
            <v>672</v>
          </cell>
          <cell r="U197">
            <v>-22</v>
          </cell>
          <cell r="V197">
            <v>-22</v>
          </cell>
          <cell r="W197">
            <v>1760</v>
          </cell>
          <cell r="X197">
            <v>44</v>
          </cell>
          <cell r="Y197">
            <v>-26</v>
          </cell>
          <cell r="Z197">
            <v>-29</v>
          </cell>
          <cell r="AA197">
            <v>949</v>
          </cell>
          <cell r="AB197">
            <v>938</v>
          </cell>
          <cell r="AC197">
            <v>752</v>
          </cell>
          <cell r="AD197">
            <v>314</v>
          </cell>
          <cell r="AE197">
            <v>-38</v>
          </cell>
          <cell r="AF197">
            <v>-30</v>
          </cell>
          <cell r="AG197">
            <v>998</v>
          </cell>
          <cell r="AH197">
            <v>-23029.750203069918</v>
          </cell>
          <cell r="AI197">
            <v>-21251.244674468468</v>
          </cell>
          <cell r="AJ197">
            <v>-22212.76853892675</v>
          </cell>
          <cell r="AK197">
            <v>-33724.303664662824</v>
          </cell>
          <cell r="AL197">
            <v>-100218.06708112796</v>
          </cell>
          <cell r="AM197">
            <v>0</v>
          </cell>
          <cell r="AN197">
            <v>0</v>
          </cell>
          <cell r="AO197">
            <v>0</v>
          </cell>
          <cell r="AP197">
            <v>0</v>
          </cell>
        </row>
        <row r="198">
          <cell r="B198" t="str">
            <v>Net cash provided by (used in) operating activities</v>
          </cell>
          <cell r="C198">
            <v>-84764.832999999999</v>
          </cell>
          <cell r="D198">
            <v>-24888.156999999999</v>
          </cell>
          <cell r="E198">
            <v>-24591</v>
          </cell>
          <cell r="F198">
            <v>-22046</v>
          </cell>
          <cell r="G198">
            <v>-18623.843000000008</v>
          </cell>
          <cell r="H198">
            <v>-90149.000000000015</v>
          </cell>
          <cell r="I198">
            <v>-32897</v>
          </cell>
          <cell r="J198">
            <v>-21696</v>
          </cell>
          <cell r="K198">
            <v>-19430</v>
          </cell>
          <cell r="L198">
            <v>-16254</v>
          </cell>
          <cell r="M198">
            <v>-90150</v>
          </cell>
          <cell r="N198">
            <v>-12462.999999999993</v>
          </cell>
          <cell r="O198">
            <v>-10553.000000000015</v>
          </cell>
          <cell r="P198">
            <v>-5486.9999999999927</v>
          </cell>
          <cell r="Q198">
            <v>-3088</v>
          </cell>
          <cell r="R198">
            <v>-31591</v>
          </cell>
          <cell r="S198">
            <v>-9735</v>
          </cell>
          <cell r="T198">
            <v>3941</v>
          </cell>
          <cell r="U198">
            <v>10236</v>
          </cell>
          <cell r="V198">
            <v>26215</v>
          </cell>
          <cell r="W198">
            <v>30657</v>
          </cell>
          <cell r="X198">
            <v>10443</v>
          </cell>
          <cell r="Y198">
            <v>29624</v>
          </cell>
          <cell r="Z198">
            <v>19197</v>
          </cell>
          <cell r="AA198">
            <v>41505</v>
          </cell>
          <cell r="AB198">
            <v>100769</v>
          </cell>
          <cell r="AC198">
            <v>5598</v>
          </cell>
          <cell r="AD198">
            <v>33085</v>
          </cell>
          <cell r="AE198">
            <v>21941.9</v>
          </cell>
          <cell r="AF198">
            <v>61567</v>
          </cell>
          <cell r="AG198">
            <v>122191.9</v>
          </cell>
          <cell r="AH198">
            <v>10264.964330594048</v>
          </cell>
          <cell r="AI198">
            <v>47586.55029338575</v>
          </cell>
          <cell r="AJ198">
            <v>27930.597029255128</v>
          </cell>
          <cell r="AK198">
            <v>45359.39432910279</v>
          </cell>
          <cell r="AL198">
            <v>131141.50598233769</v>
          </cell>
          <cell r="AM198">
            <v>232147.4011353401</v>
          </cell>
          <cell r="AN198">
            <v>125357.0104702352</v>
          </cell>
          <cell r="AO198">
            <v>142271.20495403692</v>
          </cell>
          <cell r="AP198">
            <v>15779.291169806431</v>
          </cell>
        </row>
        <row r="200">
          <cell r="B200" t="str">
            <v>CASH FLOWS FROM INVESTING ACTIVITIES</v>
          </cell>
        </row>
        <row r="201">
          <cell r="B201" t="str">
            <v>Purchases of property and equipment</v>
          </cell>
          <cell r="C201">
            <v>-3922</v>
          </cell>
          <cell r="D201">
            <v>-805</v>
          </cell>
          <cell r="E201">
            <v>-726</v>
          </cell>
          <cell r="F201">
            <v>-519</v>
          </cell>
          <cell r="G201">
            <v>-441</v>
          </cell>
          <cell r="H201">
            <v>-2491</v>
          </cell>
          <cell r="I201">
            <v>-597</v>
          </cell>
          <cell r="J201">
            <v>-1386</v>
          </cell>
          <cell r="K201">
            <v>-3999</v>
          </cell>
          <cell r="L201">
            <v>-890</v>
          </cell>
          <cell r="M201">
            <v>-6872</v>
          </cell>
          <cell r="N201">
            <v>-472</v>
          </cell>
          <cell r="O201">
            <v>-553</v>
          </cell>
          <cell r="P201">
            <v>-364</v>
          </cell>
          <cell r="Q201">
            <v>-663</v>
          </cell>
          <cell r="R201">
            <v>-2052</v>
          </cell>
          <cell r="S201">
            <v>-1493</v>
          </cell>
          <cell r="T201">
            <v>-2174</v>
          </cell>
          <cell r="U201">
            <v>-2185</v>
          </cell>
          <cell r="V201">
            <v>-1539</v>
          </cell>
          <cell r="W201">
            <v>-7391</v>
          </cell>
          <cell r="X201">
            <v>-1211</v>
          </cell>
          <cell r="Y201">
            <v>-840</v>
          </cell>
          <cell r="Z201">
            <v>-1099</v>
          </cell>
          <cell r="AA201">
            <v>-1983</v>
          </cell>
          <cell r="AB201">
            <v>-5133</v>
          </cell>
          <cell r="AC201">
            <v>-4735</v>
          </cell>
          <cell r="AD201">
            <v>-10012</v>
          </cell>
          <cell r="AE201">
            <v>-4988</v>
          </cell>
          <cell r="AF201">
            <v>-5601</v>
          </cell>
          <cell r="AG201">
            <v>-25336</v>
          </cell>
          <cell r="AH201">
            <v>-5601</v>
          </cell>
          <cell r="AI201">
            <v>-5601</v>
          </cell>
          <cell r="AJ201">
            <v>-5601</v>
          </cell>
          <cell r="AK201">
            <v>-5601</v>
          </cell>
          <cell r="AL201">
            <v>-22404</v>
          </cell>
          <cell r="AM201">
            <v>-22404</v>
          </cell>
          <cell r="AN201">
            <v>-22404</v>
          </cell>
          <cell r="AO201">
            <v>-22404</v>
          </cell>
          <cell r="AP201">
            <v>-22404</v>
          </cell>
        </row>
        <row r="202">
          <cell r="B202" t="str">
            <v>Purchases of investments</v>
          </cell>
          <cell r="C202">
            <v>-406389</v>
          </cell>
          <cell r="D202">
            <v>-21684</v>
          </cell>
          <cell r="E202">
            <v>-6897</v>
          </cell>
          <cell r="F202">
            <v>-10008</v>
          </cell>
          <cell r="G202">
            <v>-465368</v>
          </cell>
          <cell r="H202">
            <v>-503957</v>
          </cell>
          <cell r="I202">
            <v>-25001</v>
          </cell>
          <cell r="J202">
            <v>-7155</v>
          </cell>
          <cell r="K202">
            <v>-3726</v>
          </cell>
          <cell r="L202">
            <v>-560252</v>
          </cell>
          <cell r="M202">
            <v>-596134</v>
          </cell>
          <cell r="N202">
            <v>-228242</v>
          </cell>
          <cell r="O202">
            <v>-181313</v>
          </cell>
          <cell r="P202">
            <v>-114757</v>
          </cell>
          <cell r="Q202">
            <v>-171830</v>
          </cell>
          <cell r="R202">
            <v>-696142</v>
          </cell>
          <cell r="S202">
            <v>-148688</v>
          </cell>
          <cell r="T202">
            <v>-155285</v>
          </cell>
          <cell r="U202">
            <v>-648190</v>
          </cell>
          <cell r="V202">
            <v>-761988</v>
          </cell>
          <cell r="W202">
            <v>-1714151</v>
          </cell>
          <cell r="X202">
            <v>-1464545</v>
          </cell>
          <cell r="Y202">
            <v>-1158159</v>
          </cell>
          <cell r="Z202">
            <v>-589981</v>
          </cell>
          <cell r="AA202">
            <v>-194847</v>
          </cell>
          <cell r="AB202">
            <v>-3407532</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row>
        <row r="203">
          <cell r="B203" t="str">
            <v>Maturities of investments</v>
          </cell>
          <cell r="C203">
            <v>426045</v>
          </cell>
          <cell r="D203">
            <v>30563</v>
          </cell>
          <cell r="E203">
            <v>32850</v>
          </cell>
          <cell r="F203">
            <v>31300</v>
          </cell>
          <cell r="G203">
            <v>444163</v>
          </cell>
          <cell r="H203">
            <v>538876</v>
          </cell>
          <cell r="I203">
            <v>22025</v>
          </cell>
          <cell r="J203">
            <v>4000</v>
          </cell>
          <cell r="K203">
            <v>10300</v>
          </cell>
          <cell r="L203">
            <v>560275</v>
          </cell>
          <cell r="M203">
            <v>596600</v>
          </cell>
          <cell r="N203">
            <v>240411</v>
          </cell>
          <cell r="O203">
            <v>189100</v>
          </cell>
          <cell r="P203">
            <v>146300</v>
          </cell>
          <cell r="Q203">
            <v>155325</v>
          </cell>
          <cell r="R203">
            <v>731136</v>
          </cell>
          <cell r="S203">
            <v>155400</v>
          </cell>
          <cell r="T203">
            <v>164400</v>
          </cell>
          <cell r="U203">
            <v>446824</v>
          </cell>
          <cell r="V203">
            <v>727080</v>
          </cell>
          <cell r="W203">
            <v>1493704</v>
          </cell>
          <cell r="X203">
            <v>1527549</v>
          </cell>
          <cell r="Y203">
            <v>1118164</v>
          </cell>
          <cell r="Z203">
            <v>772790</v>
          </cell>
          <cell r="AA203">
            <v>224677</v>
          </cell>
          <cell r="AB203">
            <v>3643180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row>
        <row r="204">
          <cell r="B204" t="str">
            <v xml:space="preserve">Acquisitions </v>
          </cell>
          <cell r="C204">
            <v>0</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-4350</v>
          </cell>
          <cell r="AB204">
            <v>-4350</v>
          </cell>
          <cell r="AC204">
            <v>-10191</v>
          </cell>
          <cell r="AD204">
            <v>0</v>
          </cell>
          <cell r="AE204">
            <v>0</v>
          </cell>
          <cell r="AF204">
            <v>0</v>
          </cell>
          <cell r="AG204">
            <v>-10191</v>
          </cell>
          <cell r="AH204">
            <v>0</v>
          </cell>
          <cell r="AI204">
            <v>0</v>
          </cell>
          <cell r="AJ204">
            <v>0</v>
          </cell>
          <cell r="AK204">
            <v>0</v>
          </cell>
          <cell r="AL204">
            <v>0</v>
          </cell>
          <cell r="AM204">
            <v>0</v>
          </cell>
          <cell r="AN204">
            <v>0</v>
          </cell>
          <cell r="AO204">
            <v>0</v>
          </cell>
          <cell r="AP204">
            <v>0</v>
          </cell>
        </row>
        <row r="205">
          <cell r="B205" t="str">
            <v>Net cash used in investing activities</v>
          </cell>
          <cell r="C205">
            <v>15735</v>
          </cell>
          <cell r="D205">
            <v>8074</v>
          </cell>
          <cell r="E205">
            <v>25227</v>
          </cell>
          <cell r="F205">
            <v>20773</v>
          </cell>
          <cell r="G205">
            <v>-21646</v>
          </cell>
          <cell r="H205">
            <v>32428</v>
          </cell>
          <cell r="I205">
            <v>-3573</v>
          </cell>
          <cell r="J205">
            <v>-4541</v>
          </cell>
          <cell r="K205">
            <v>2575</v>
          </cell>
          <cell r="L205">
            <v>-867</v>
          </cell>
          <cell r="M205">
            <v>-6406</v>
          </cell>
          <cell r="N205">
            <v>11697</v>
          </cell>
          <cell r="O205">
            <v>7234</v>
          </cell>
          <cell r="P205">
            <v>31179</v>
          </cell>
          <cell r="Q205">
            <v>-17168</v>
          </cell>
          <cell r="R205">
            <v>32942</v>
          </cell>
          <cell r="S205">
            <v>5219</v>
          </cell>
          <cell r="T205">
            <v>6941</v>
          </cell>
          <cell r="U205">
            <v>-203551</v>
          </cell>
          <cell r="V205">
            <v>-36447</v>
          </cell>
          <cell r="W205">
            <v>-227838</v>
          </cell>
          <cell r="X205">
            <v>61793</v>
          </cell>
          <cell r="Y205">
            <v>-40835</v>
          </cell>
          <cell r="Z205">
            <v>181710</v>
          </cell>
          <cell r="AA205">
            <v>23497</v>
          </cell>
          <cell r="AB205">
            <v>226165</v>
          </cell>
          <cell r="AC205">
            <v>-14926</v>
          </cell>
          <cell r="AD205">
            <v>-10012</v>
          </cell>
          <cell r="AE205">
            <v>-4988</v>
          </cell>
          <cell r="AF205">
            <v>-5601</v>
          </cell>
          <cell r="AG205">
            <v>-35527</v>
          </cell>
          <cell r="AH205">
            <v>-5601</v>
          </cell>
          <cell r="AI205">
            <v>-5601</v>
          </cell>
          <cell r="AJ205">
            <v>-5601</v>
          </cell>
          <cell r="AK205">
            <v>-5601</v>
          </cell>
          <cell r="AL205">
            <v>-22404</v>
          </cell>
          <cell r="AM205">
            <v>-22404</v>
          </cell>
          <cell r="AN205">
            <v>-22404</v>
          </cell>
          <cell r="AO205">
            <v>-22404</v>
          </cell>
          <cell r="AP205">
            <v>-22404</v>
          </cell>
        </row>
        <row r="207">
          <cell r="B207" t="str">
            <v>CASH FLOWS FROM FINANCING ACTIVITIES</v>
          </cell>
        </row>
        <row r="208">
          <cell r="B208" t="str">
            <v>Issuance of common stock, net</v>
          </cell>
          <cell r="C208">
            <v>2143</v>
          </cell>
          <cell r="D208">
            <v>1147</v>
          </cell>
          <cell r="E208">
            <v>499</v>
          </cell>
          <cell r="F208">
            <v>1168</v>
          </cell>
          <cell r="G208">
            <v>91250</v>
          </cell>
          <cell r="H208">
            <v>94064</v>
          </cell>
          <cell r="I208">
            <v>1340</v>
          </cell>
          <cell r="J208">
            <v>227</v>
          </cell>
          <cell r="K208">
            <v>603</v>
          </cell>
          <cell r="L208">
            <v>113332</v>
          </cell>
          <cell r="M208">
            <v>115502</v>
          </cell>
          <cell r="N208">
            <v>822</v>
          </cell>
          <cell r="O208">
            <v>1378</v>
          </cell>
          <cell r="P208">
            <v>2574</v>
          </cell>
          <cell r="Q208">
            <v>1583</v>
          </cell>
          <cell r="R208">
            <v>6357</v>
          </cell>
          <cell r="S208">
            <v>2395</v>
          </cell>
          <cell r="T208">
            <v>3054</v>
          </cell>
          <cell r="U208">
            <v>2080</v>
          </cell>
          <cell r="V208">
            <v>2481</v>
          </cell>
          <cell r="W208">
            <v>10010</v>
          </cell>
          <cell r="X208">
            <v>2248</v>
          </cell>
          <cell r="Y208">
            <v>3165</v>
          </cell>
          <cell r="Z208">
            <v>3771</v>
          </cell>
          <cell r="AA208">
            <v>2889</v>
          </cell>
          <cell r="AB208">
            <v>12073</v>
          </cell>
          <cell r="AC208">
            <v>952</v>
          </cell>
          <cell r="AD208">
            <v>1573</v>
          </cell>
          <cell r="AE208">
            <v>4950</v>
          </cell>
          <cell r="AF208">
            <v>6949</v>
          </cell>
          <cell r="AG208">
            <v>14424</v>
          </cell>
          <cell r="AH208">
            <v>0</v>
          </cell>
          <cell r="AI208">
            <v>0</v>
          </cell>
          <cell r="AJ208">
            <v>0</v>
          </cell>
          <cell r="AK208">
            <v>0</v>
          </cell>
          <cell r="AL208">
            <v>0</v>
          </cell>
          <cell r="AM208">
            <v>0</v>
          </cell>
          <cell r="AN208">
            <v>0</v>
          </cell>
          <cell r="AO208">
            <v>0</v>
          </cell>
          <cell r="AP208">
            <v>0</v>
          </cell>
        </row>
        <row r="209">
          <cell r="B209" t="str">
            <v>Restricted Cash</v>
          </cell>
          <cell r="C209">
            <v>0</v>
          </cell>
          <cell r="D209">
            <v>0</v>
          </cell>
          <cell r="E209">
            <v>3250</v>
          </cell>
          <cell r="F209">
            <v>0</v>
          </cell>
          <cell r="G209">
            <v>0</v>
          </cell>
          <cell r="H209">
            <v>3250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row>
        <row r="210">
          <cell r="B210" t="str">
            <v>Proceeds from sale of convertible subordinated debt</v>
          </cell>
          <cell r="C210">
            <v>0</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350000</v>
          </cell>
          <cell r="U210">
            <v>0</v>
          </cell>
          <cell r="V210">
            <v>0</v>
          </cell>
          <cell r="W210">
            <v>350000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row>
        <row r="211">
          <cell r="B211" t="str">
            <v>Costs associated with sale of convertible subordinated debt</v>
          </cell>
          <cell r="C211">
            <v>0</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-10925</v>
          </cell>
          <cell r="U211">
            <v>0</v>
          </cell>
          <cell r="V211">
            <v>0</v>
          </cell>
          <cell r="W211">
            <v>-10925</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row>
        <row r="212">
          <cell r="B212" t="str">
            <v>Repayments of long-term debt and capital lease obligations</v>
          </cell>
          <cell r="C212">
            <v>-3329</v>
          </cell>
          <cell r="D212">
            <v>-503</v>
          </cell>
          <cell r="E212">
            <v>-6068</v>
          </cell>
          <cell r="F212">
            <v>-529</v>
          </cell>
          <cell r="G212">
            <v>-10530</v>
          </cell>
          <cell r="H212">
            <v>-17630</v>
          </cell>
          <cell r="I212">
            <v>-529</v>
          </cell>
          <cell r="J212">
            <v>-529</v>
          </cell>
          <cell r="K212">
            <v>-529</v>
          </cell>
          <cell r="L212">
            <v>-31028</v>
          </cell>
          <cell r="M212">
            <v>-32615</v>
          </cell>
          <cell r="N212">
            <v>-29</v>
          </cell>
          <cell r="O212">
            <v>-29</v>
          </cell>
          <cell r="P212">
            <v>-30</v>
          </cell>
          <cell r="Q212">
            <v>-29</v>
          </cell>
          <cell r="R212">
            <v>-117</v>
          </cell>
          <cell r="S212">
            <v>-29</v>
          </cell>
          <cell r="T212">
            <v>-165029</v>
          </cell>
          <cell r="U212">
            <v>-20</v>
          </cell>
          <cell r="V212">
            <v>0</v>
          </cell>
          <cell r="W212">
            <v>-165078</v>
          </cell>
          <cell r="X212">
            <v>0</v>
          </cell>
          <cell r="Y212">
            <v>-245</v>
          </cell>
          <cell r="Z212">
            <v>0</v>
          </cell>
          <cell r="AA212">
            <v>0</v>
          </cell>
          <cell r="AB212">
            <v>-245</v>
          </cell>
          <cell r="AC212">
            <v>-46845</v>
          </cell>
          <cell r="AD212">
            <v>0</v>
          </cell>
          <cell r="AE212">
            <v>0</v>
          </cell>
          <cell r="AF212">
            <v>0</v>
          </cell>
          <cell r="AG212">
            <v>-46845</v>
          </cell>
          <cell r="AH212">
            <v>0</v>
          </cell>
          <cell r="AI212">
            <v>0</v>
          </cell>
          <cell r="AJ212">
            <v>0</v>
          </cell>
          <cell r="AK212">
            <v>0</v>
          </cell>
          <cell r="AL212">
            <v>0</v>
          </cell>
          <cell r="AM212">
            <v>0</v>
          </cell>
          <cell r="AN212">
            <v>0</v>
          </cell>
          <cell r="AO212">
            <v>0</v>
          </cell>
          <cell r="AP212">
            <v>0</v>
          </cell>
        </row>
        <row r="213">
          <cell r="B213" t="str">
            <v>Proceeds from long-term debt</v>
          </cell>
          <cell r="C213">
            <v>685</v>
          </cell>
          <cell r="D213">
            <v>0</v>
          </cell>
          <cell r="E213">
            <v>5000</v>
          </cell>
          <cell r="F213">
            <v>0</v>
          </cell>
          <cell r="G213">
            <v>0</v>
          </cell>
          <cell r="H213">
            <v>5000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row>
        <row r="214">
          <cell r="B214" t="str">
            <v>Proceeds from sale and leaseback of equipment</v>
          </cell>
          <cell r="C214">
            <v>0</v>
          </cell>
          <cell r="D214">
            <v>407</v>
          </cell>
          <cell r="E214">
            <v>0</v>
          </cell>
          <cell r="F214">
            <v>0</v>
          </cell>
          <cell r="G214">
            <v>0</v>
          </cell>
          <cell r="H214">
            <v>407</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row>
        <row r="215">
          <cell r="B215" t="str">
            <v>Net cash provided by financing activities</v>
          </cell>
          <cell r="C215">
            <v>-501</v>
          </cell>
          <cell r="D215">
            <v>1051</v>
          </cell>
          <cell r="E215">
            <v>2681</v>
          </cell>
          <cell r="F215">
            <v>639</v>
          </cell>
          <cell r="G215">
            <v>80720</v>
          </cell>
          <cell r="H215">
            <v>85091</v>
          </cell>
          <cell r="I215">
            <v>811</v>
          </cell>
          <cell r="J215">
            <v>-302</v>
          </cell>
          <cell r="K215">
            <v>74</v>
          </cell>
          <cell r="L215">
            <v>82304</v>
          </cell>
          <cell r="M215">
            <v>82887</v>
          </cell>
          <cell r="N215">
            <v>793</v>
          </cell>
          <cell r="O215">
            <v>1349</v>
          </cell>
          <cell r="P215">
            <v>2544</v>
          </cell>
          <cell r="Q215">
            <v>1554</v>
          </cell>
          <cell r="R215">
            <v>6240</v>
          </cell>
          <cell r="S215">
            <v>2366</v>
          </cell>
          <cell r="T215">
            <v>177100</v>
          </cell>
          <cell r="U215">
            <v>2060</v>
          </cell>
          <cell r="V215">
            <v>2481</v>
          </cell>
          <cell r="W215">
            <v>184007</v>
          </cell>
          <cell r="X215">
            <v>2248</v>
          </cell>
          <cell r="Y215">
            <v>2920</v>
          </cell>
          <cell r="Z215">
            <v>3771</v>
          </cell>
          <cell r="AA215">
            <v>2889</v>
          </cell>
          <cell r="AB215">
            <v>11828</v>
          </cell>
          <cell r="AC215">
            <v>-45893</v>
          </cell>
          <cell r="AD215">
            <v>1573</v>
          </cell>
          <cell r="AE215">
            <v>4950</v>
          </cell>
          <cell r="AF215">
            <v>6949</v>
          </cell>
          <cell r="AG215">
            <v>-32421</v>
          </cell>
          <cell r="AH215">
            <v>0</v>
          </cell>
          <cell r="AI215">
            <v>0</v>
          </cell>
          <cell r="AJ215">
            <v>0</v>
          </cell>
          <cell r="AK215">
            <v>0</v>
          </cell>
          <cell r="AL215">
            <v>0</v>
          </cell>
          <cell r="AM215">
            <v>0</v>
          </cell>
          <cell r="AN215">
            <v>0</v>
          </cell>
          <cell r="AO215">
            <v>0</v>
          </cell>
          <cell r="AP215">
            <v>0</v>
          </cell>
        </row>
        <row r="217">
          <cell r="B217" t="str">
            <v>Effect of changes in exchange rates on cash</v>
          </cell>
          <cell r="C217">
            <v>-14</v>
          </cell>
          <cell r="D217">
            <v>-43</v>
          </cell>
          <cell r="E217">
            <v>28</v>
          </cell>
          <cell r="F217">
            <v>25</v>
          </cell>
          <cell r="G217">
            <v>108</v>
          </cell>
          <cell r="H217">
            <v>118</v>
          </cell>
          <cell r="I217">
            <v>423</v>
          </cell>
          <cell r="J217">
            <v>-128</v>
          </cell>
          <cell r="K217">
            <v>-332</v>
          </cell>
          <cell r="L217">
            <v>616</v>
          </cell>
          <cell r="M217">
            <v>579</v>
          </cell>
          <cell r="N217">
            <v>-5.4</v>
          </cell>
          <cell r="O217">
            <v>-8.6</v>
          </cell>
          <cell r="P217">
            <v>-1</v>
          </cell>
          <cell r="Q217">
            <v>1</v>
          </cell>
          <cell r="R217">
            <v>-14</v>
          </cell>
          <cell r="S217">
            <v>1</v>
          </cell>
          <cell r="T217">
            <v>2</v>
          </cell>
          <cell r="U217">
            <v>-1</v>
          </cell>
          <cell r="V217">
            <v>2</v>
          </cell>
          <cell r="W217">
            <v>4</v>
          </cell>
          <cell r="X217">
            <v>-1</v>
          </cell>
          <cell r="Y217">
            <v>-1</v>
          </cell>
          <cell r="Z217">
            <v>8</v>
          </cell>
          <cell r="AA217">
            <v>38</v>
          </cell>
          <cell r="AB217">
            <v>44</v>
          </cell>
          <cell r="AC217">
            <v>-47</v>
          </cell>
          <cell r="AD217">
            <v>0</v>
          </cell>
          <cell r="AE217">
            <v>47</v>
          </cell>
          <cell r="AF217">
            <v>-6</v>
          </cell>
          <cell r="AG217">
            <v>-6</v>
          </cell>
          <cell r="AH217">
            <v>0</v>
          </cell>
          <cell r="AI217">
            <v>0</v>
          </cell>
          <cell r="AJ217">
            <v>0</v>
          </cell>
          <cell r="AK217">
            <v>0</v>
          </cell>
          <cell r="AL217">
            <v>0</v>
          </cell>
          <cell r="AM217">
            <v>0</v>
          </cell>
          <cell r="AN217">
            <v>0</v>
          </cell>
          <cell r="AO217">
            <v>0</v>
          </cell>
          <cell r="AP217">
            <v>0</v>
          </cell>
        </row>
        <row r="218">
          <cell r="B218" t="str">
            <v>Net increase in cash and cash equivalents</v>
          </cell>
          <cell r="C218">
            <v>-69544.832999999999</v>
          </cell>
          <cell r="D218">
            <v>-15806.156999999999</v>
          </cell>
          <cell r="E218">
            <v>3345</v>
          </cell>
          <cell r="F218">
            <v>-609</v>
          </cell>
          <cell r="G218">
            <v>40558.156999999992</v>
          </cell>
          <cell r="H218">
            <v>27487.999999999993</v>
          </cell>
          <cell r="I218">
            <v>-35236</v>
          </cell>
          <cell r="J218">
            <v>-26667</v>
          </cell>
          <cell r="K218">
            <v>-17113</v>
          </cell>
          <cell r="L218">
            <v>65799</v>
          </cell>
          <cell r="M218">
            <v>-13669</v>
          </cell>
          <cell r="N218">
            <v>21.600000000007277</v>
          </cell>
          <cell r="O218">
            <v>-1978.6000000000145</v>
          </cell>
          <cell r="P218">
            <v>28235.000000000007</v>
          </cell>
          <cell r="Q218">
            <v>-18701</v>
          </cell>
          <cell r="R218">
            <v>7577</v>
          </cell>
          <cell r="S218">
            <v>-2149</v>
          </cell>
          <cell r="T218">
            <v>187984</v>
          </cell>
          <cell r="U218">
            <v>-191256</v>
          </cell>
          <cell r="V218">
            <v>-7749</v>
          </cell>
          <cell r="W218">
            <v>-13174</v>
          </cell>
          <cell r="X218">
            <v>74483</v>
          </cell>
          <cell r="Y218">
            <v>-8292</v>
          </cell>
          <cell r="Z218">
            <v>204686</v>
          </cell>
          <cell r="AA218">
            <v>67929</v>
          </cell>
          <cell r="AB218">
            <v>338762</v>
          </cell>
          <cell r="AC218">
            <v>-55268</v>
          </cell>
          <cell r="AD218">
            <v>24646</v>
          </cell>
          <cell r="AE218">
            <v>21950.9</v>
          </cell>
          <cell r="AF218">
            <v>62909</v>
          </cell>
          <cell r="AG218">
            <v>54243.899999999994</v>
          </cell>
          <cell r="AH218">
            <v>4663.9643305940481</v>
          </cell>
          <cell r="AI218">
            <v>41985.55029338575</v>
          </cell>
          <cell r="AJ218">
            <v>22329.597029255128</v>
          </cell>
          <cell r="AK218">
            <v>39758.39432910279</v>
          </cell>
          <cell r="AL218">
            <v>108737.50598233769</v>
          </cell>
          <cell r="AM218">
            <v>209743.4011353401</v>
          </cell>
          <cell r="AN218">
            <v>102953.0104702352</v>
          </cell>
          <cell r="AO218">
            <v>119867.20495403692</v>
          </cell>
          <cell r="AP218">
            <v>-6624.7088301935692</v>
          </cell>
        </row>
        <row r="219">
          <cell r="B219" t="str">
            <v>Cash and cash equiv at beginning of period</v>
          </cell>
          <cell r="C219">
            <v>75719.5</v>
          </cell>
          <cell r="D219">
            <v>6174.6670000000013</v>
          </cell>
          <cell r="E219">
            <v>-9631.489999999998</v>
          </cell>
          <cell r="F219">
            <v>-6286.489999999998</v>
          </cell>
          <cell r="G219">
            <v>-6895.489999999998</v>
          </cell>
          <cell r="H219">
            <v>6174.6670000000013</v>
          </cell>
          <cell r="I219">
            <v>33662.666999999994</v>
          </cell>
          <cell r="J219">
            <v>-1573.333000000006</v>
          </cell>
          <cell r="K219">
            <v>-28240.333000000006</v>
          </cell>
          <cell r="L219">
            <v>-45353.333000000006</v>
          </cell>
          <cell r="M219">
            <v>33662.666999999994</v>
          </cell>
          <cell r="N219">
            <v>20572.666999999994</v>
          </cell>
          <cell r="O219">
            <v>20594.267</v>
          </cell>
          <cell r="P219">
            <v>18615.666999999987</v>
          </cell>
          <cell r="Q219">
            <v>46850.666999999994</v>
          </cell>
          <cell r="R219">
            <v>20572.666999999994</v>
          </cell>
          <cell r="S219">
            <v>28149.666999999994</v>
          </cell>
          <cell r="T219">
            <v>26000.666999999994</v>
          </cell>
          <cell r="U219">
            <v>213984.66699999999</v>
          </cell>
          <cell r="V219">
            <v>22728.666999999987</v>
          </cell>
          <cell r="W219">
            <v>29149</v>
          </cell>
          <cell r="X219">
            <v>15979</v>
          </cell>
          <cell r="Y219">
            <v>90462</v>
          </cell>
          <cell r="Z219">
            <v>82170</v>
          </cell>
          <cell r="AA219">
            <v>286856</v>
          </cell>
          <cell r="AB219">
            <v>15979</v>
          </cell>
          <cell r="AC219">
            <v>354785</v>
          </cell>
          <cell r="AD219">
            <v>299517</v>
          </cell>
          <cell r="AE219">
            <v>324163</v>
          </cell>
          <cell r="AF219">
            <v>346113.9</v>
          </cell>
          <cell r="AG219">
            <v>354785</v>
          </cell>
          <cell r="AH219">
            <v>409022.9</v>
          </cell>
          <cell r="AI219">
            <v>413686.86433059408</v>
          </cell>
          <cell r="AJ219">
            <v>455672.41462397983</v>
          </cell>
          <cell r="AK219">
            <v>478002.01165323495</v>
          </cell>
          <cell r="AL219">
            <v>409022.9</v>
          </cell>
          <cell r="AM219">
            <v>517760.40598233772</v>
          </cell>
          <cell r="AN219">
            <v>727503.80711767776</v>
          </cell>
          <cell r="AO219">
            <v>830456.81758791301</v>
          </cell>
          <cell r="AP219">
            <v>950324.02254194999</v>
          </cell>
        </row>
        <row r="220">
          <cell r="B220" t="str">
            <v>Cash and cash equivalents at end of period</v>
          </cell>
          <cell r="C220">
            <v>6174.6670000000013</v>
          </cell>
          <cell r="D220">
            <v>-9631.489999999998</v>
          </cell>
          <cell r="E220">
            <v>-6286.489999999998</v>
          </cell>
          <cell r="F220">
            <v>-6895.489999999998</v>
          </cell>
          <cell r="G220">
            <v>33662.666999999994</v>
          </cell>
          <cell r="H220">
            <v>33662.666999999994</v>
          </cell>
          <cell r="I220">
            <v>-1573.333000000006</v>
          </cell>
          <cell r="J220">
            <v>-28240.333000000006</v>
          </cell>
          <cell r="K220">
            <v>-45353.333000000006</v>
          </cell>
          <cell r="L220">
            <v>20445.666999999994</v>
          </cell>
          <cell r="M220">
            <v>20572.666999999994</v>
          </cell>
          <cell r="N220">
            <v>20594.267</v>
          </cell>
          <cell r="O220">
            <v>18615.666999999987</v>
          </cell>
          <cell r="P220">
            <v>46850.666999999994</v>
          </cell>
          <cell r="Q220">
            <v>28149.666999999994</v>
          </cell>
          <cell r="R220">
            <v>28149.666999999994</v>
          </cell>
          <cell r="S220">
            <v>26000.666999999994</v>
          </cell>
          <cell r="T220">
            <v>213984.66699999999</v>
          </cell>
          <cell r="U220">
            <v>22728.666999999987</v>
          </cell>
          <cell r="V220">
            <v>14979.666999999987</v>
          </cell>
          <cell r="W220">
            <v>15979</v>
          </cell>
          <cell r="X220">
            <v>90462</v>
          </cell>
          <cell r="Y220">
            <v>82170</v>
          </cell>
          <cell r="Z220">
            <v>286856</v>
          </cell>
          <cell r="AA220">
            <v>354785</v>
          </cell>
          <cell r="AB220">
            <v>354785</v>
          </cell>
          <cell r="AC220">
            <v>299517</v>
          </cell>
          <cell r="AD220">
            <v>324163</v>
          </cell>
          <cell r="AE220">
            <v>346113.9</v>
          </cell>
          <cell r="AF220">
            <v>409022.9</v>
          </cell>
          <cell r="AG220">
            <v>409022.9</v>
          </cell>
          <cell r="AH220">
            <v>413686.86433059408</v>
          </cell>
          <cell r="AI220">
            <v>455672.41462397983</v>
          </cell>
          <cell r="AJ220">
            <v>478002.01165323495</v>
          </cell>
          <cell r="AK220">
            <v>517760.40598233772</v>
          </cell>
          <cell r="AL220">
            <v>517760.40598233772</v>
          </cell>
          <cell r="AM220">
            <v>727503.80711767776</v>
          </cell>
          <cell r="AN220">
            <v>830456.81758791301</v>
          </cell>
          <cell r="AO220">
            <v>950324.02254194999</v>
          </cell>
          <cell r="AP220">
            <v>943699.31371175637</v>
          </cell>
        </row>
        <row r="222">
          <cell r="B222" t="str">
            <v>Source: Company reports and Thomas Weisel Partners LLC estimates</v>
          </cell>
        </row>
        <row r="224">
          <cell r="B224" t="str">
            <v>BALANCE SHEET PROJECTIONS</v>
          </cell>
          <cell r="C224" t="str">
            <v>2002A</v>
          </cell>
          <cell r="D224" t="str">
            <v>Mar 1Q03</v>
          </cell>
          <cell r="E224" t="str">
            <v>Jun 2Q03</v>
          </cell>
          <cell r="F224" t="str">
            <v>Sep 3Q03</v>
          </cell>
          <cell r="G224" t="str">
            <v>Dec 4Q03</v>
          </cell>
          <cell r="H224" t="str">
            <v>2003A</v>
          </cell>
          <cell r="I224" t="str">
            <v>Mar 1Q04</v>
          </cell>
          <cell r="J224" t="str">
            <v>Jun 2Q04</v>
          </cell>
          <cell r="K224" t="str">
            <v>Sep 3Q04</v>
          </cell>
          <cell r="L224" t="str">
            <v>Dec 4Q04</v>
          </cell>
          <cell r="M224" t="str">
            <v>2004A</v>
          </cell>
          <cell r="N224" t="str">
            <v>Mar 1Q05</v>
          </cell>
          <cell r="O224" t="str">
            <v>Jun 2Q05</v>
          </cell>
          <cell r="P224" t="str">
            <v>Sep 3Q05</v>
          </cell>
          <cell r="Q224" t="str">
            <v>Dec 4Q05</v>
          </cell>
          <cell r="R224" t="str">
            <v>2005A</v>
          </cell>
          <cell r="S224" t="str">
            <v>Mar 1Q06</v>
          </cell>
          <cell r="T224" t="str">
            <v>Jun 2Q06</v>
          </cell>
          <cell r="U224" t="str">
            <v>Sep 3Q06</v>
          </cell>
          <cell r="V224" t="str">
            <v>Dec 4Q06</v>
          </cell>
          <cell r="W224" t="str">
            <v>2006A</v>
          </cell>
          <cell r="X224" t="str">
            <v>Mar 1Q07</v>
          </cell>
          <cell r="Y224" t="str">
            <v>Jun 2Q07</v>
          </cell>
          <cell r="Z224" t="str">
            <v>Sep 3Q07</v>
          </cell>
          <cell r="AA224" t="str">
            <v>Dec 4Q07</v>
          </cell>
          <cell r="AB224" t="str">
            <v>2007A</v>
          </cell>
          <cell r="AC224" t="str">
            <v>Mar 1Q08</v>
          </cell>
          <cell r="AD224" t="str">
            <v>Jun 2Q08</v>
          </cell>
          <cell r="AE224" t="str">
            <v>Sep 3Q08</v>
          </cell>
          <cell r="AF224" t="str">
            <v>Dec 4Q08</v>
          </cell>
          <cell r="AG224" t="str">
            <v>2008A</v>
          </cell>
          <cell r="AH224" t="str">
            <v>Mar 1Q09E</v>
          </cell>
          <cell r="AI224" t="str">
            <v>Jun 2Q09E</v>
          </cell>
          <cell r="AJ224" t="str">
            <v>Sep 3Q09E</v>
          </cell>
          <cell r="AK224" t="str">
            <v>Dec 4Q09E</v>
          </cell>
          <cell r="AL224" t="str">
            <v>2009E</v>
          </cell>
          <cell r="AM224" t="str">
            <v>2010E</v>
          </cell>
          <cell r="AN224" t="str">
            <v>2011E</v>
          </cell>
          <cell r="AO224" t="str">
            <v>2012E</v>
          </cell>
          <cell r="AP224" t="str">
            <v>2013E</v>
          </cell>
        </row>
        <row r="226">
          <cell r="B226" t="str">
            <v>Revenue</v>
          </cell>
          <cell r="C226">
            <v>11486</v>
          </cell>
          <cell r="D226">
            <v>357</v>
          </cell>
          <cell r="E226">
            <v>0</v>
          </cell>
          <cell r="F226">
            <v>0</v>
          </cell>
          <cell r="G226">
            <v>3360</v>
          </cell>
          <cell r="H226">
            <v>3717</v>
          </cell>
          <cell r="I226">
            <v>8471</v>
          </cell>
          <cell r="J226">
            <v>14735</v>
          </cell>
          <cell r="K226">
            <v>19425</v>
          </cell>
          <cell r="L226">
            <v>25440</v>
          </cell>
          <cell r="M226">
            <v>68071</v>
          </cell>
          <cell r="N226">
            <v>22682</v>
          </cell>
          <cell r="O226">
            <v>28255</v>
          </cell>
          <cell r="P226">
            <v>31842</v>
          </cell>
          <cell r="Q226">
            <v>36866</v>
          </cell>
          <cell r="R226">
            <v>119645</v>
          </cell>
          <cell r="S226">
            <v>40055</v>
          </cell>
          <cell r="T226">
            <v>47794</v>
          </cell>
          <cell r="U226">
            <v>50419</v>
          </cell>
          <cell r="V226">
            <v>56480</v>
          </cell>
          <cell r="W226">
            <v>194748</v>
          </cell>
          <cell r="X226">
            <v>59479</v>
          </cell>
          <cell r="Y226">
            <v>69764</v>
          </cell>
          <cell r="Z226">
            <v>79796</v>
          </cell>
          <cell r="AA226">
            <v>85581</v>
          </cell>
          <cell r="AB226">
            <v>294620</v>
          </cell>
          <cell r="AC226">
            <v>88285</v>
          </cell>
          <cell r="AD226">
            <v>101766</v>
          </cell>
          <cell r="AE226">
            <v>112435</v>
          </cell>
          <cell r="AF226">
            <v>131155</v>
          </cell>
          <cell r="AG226">
            <v>433641</v>
          </cell>
          <cell r="AH226">
            <v>131497.40265222912</v>
          </cell>
          <cell r="AI226">
            <v>136580.24164192704</v>
          </cell>
          <cell r="AJ226">
            <v>142589.12117472384</v>
          </cell>
          <cell r="AK226">
            <v>168160.62223261257</v>
          </cell>
          <cell r="AL226">
            <v>578827.38770149252</v>
          </cell>
          <cell r="AM226">
            <v>679691.99218206224</v>
          </cell>
          <cell r="AN226">
            <v>768538.506205015</v>
          </cell>
          <cell r="AO226">
            <v>847750.59555568243</v>
          </cell>
          <cell r="AP226">
            <v>676885.12881204754</v>
          </cell>
        </row>
        <row r="227">
          <cell r="B227" t="str">
            <v>Operating Expenses, Adjusted</v>
          </cell>
          <cell r="C227">
            <v>85185.832999999999</v>
          </cell>
          <cell r="D227">
            <v>22416.156999999999</v>
          </cell>
          <cell r="E227">
            <v>21558</v>
          </cell>
          <cell r="F227">
            <v>30866</v>
          </cell>
          <cell r="G227">
            <v>31548.843000000004</v>
          </cell>
          <cell r="H227">
            <v>106389</v>
          </cell>
          <cell r="I227">
            <v>29012</v>
          </cell>
          <cell r="J227">
            <v>29909</v>
          </cell>
          <cell r="K227">
            <v>34350</v>
          </cell>
          <cell r="L227">
            <v>39413</v>
          </cell>
          <cell r="M227">
            <v>132684</v>
          </cell>
          <cell r="N227">
            <v>34974.999999999993</v>
          </cell>
          <cell r="O227">
            <v>34331.000000000015</v>
          </cell>
          <cell r="P227">
            <v>34736.999999999993</v>
          </cell>
          <cell r="Q227">
            <v>42035</v>
          </cell>
          <cell r="R227">
            <v>146078</v>
          </cell>
          <cell r="S227">
            <v>41874</v>
          </cell>
          <cell r="T227">
            <v>43644</v>
          </cell>
          <cell r="U227">
            <v>43697</v>
          </cell>
          <cell r="V227">
            <v>49994</v>
          </cell>
          <cell r="W227">
            <v>179209</v>
          </cell>
          <cell r="X227">
            <v>52683</v>
          </cell>
          <cell r="Y227">
            <v>54067</v>
          </cell>
          <cell r="Z227">
            <v>58985</v>
          </cell>
          <cell r="AA227">
            <v>61760</v>
          </cell>
          <cell r="AB227">
            <v>227495</v>
          </cell>
          <cell r="AC227">
            <v>68693</v>
          </cell>
          <cell r="AD227">
            <v>79447</v>
          </cell>
          <cell r="AE227">
            <v>80753</v>
          </cell>
          <cell r="AF227">
            <v>82338</v>
          </cell>
          <cell r="AG227">
            <v>311098</v>
          </cell>
          <cell r="AH227">
            <v>89876.433807737456</v>
          </cell>
          <cell r="AI227">
            <v>97867.045339358025</v>
          </cell>
          <cell r="AJ227">
            <v>102552.46357748902</v>
          </cell>
          <cell r="AK227">
            <v>109387.96667445941</v>
          </cell>
          <cell r="AL227">
            <v>399683.90939904389</v>
          </cell>
          <cell r="AM227">
            <v>475324.37401927757</v>
          </cell>
          <cell r="AN227">
            <v>539164.47620960639</v>
          </cell>
          <cell r="AO227">
            <v>595800.44964454032</v>
          </cell>
          <cell r="AP227">
            <v>636480.20984254393</v>
          </cell>
        </row>
        <row r="229">
          <cell r="B229" t="str">
            <v>Accounts Receivables, net</v>
          </cell>
          <cell r="C229">
            <v>0</v>
          </cell>
          <cell r="D229">
            <v>0</v>
          </cell>
          <cell r="E229">
            <v>0</v>
          </cell>
          <cell r="F229">
            <v>0</v>
          </cell>
          <cell r="G229">
            <v>1310</v>
          </cell>
          <cell r="H229">
            <v>1310</v>
          </cell>
          <cell r="I229">
            <v>3435</v>
          </cell>
          <cell r="J229">
            <v>5922</v>
          </cell>
          <cell r="K229">
            <v>7955</v>
          </cell>
          <cell r="L229">
            <v>9854</v>
          </cell>
          <cell r="M229">
            <v>9854</v>
          </cell>
          <cell r="N229">
            <v>9429</v>
          </cell>
          <cell r="O229">
            <v>10572</v>
          </cell>
          <cell r="P229">
            <v>11150</v>
          </cell>
          <cell r="Q229">
            <v>14701</v>
          </cell>
          <cell r="R229">
            <v>14701</v>
          </cell>
          <cell r="S229">
            <v>14805</v>
          </cell>
          <cell r="T229">
            <v>17814</v>
          </cell>
          <cell r="U229">
            <v>18696</v>
          </cell>
          <cell r="V229">
            <v>21070</v>
          </cell>
          <cell r="W229">
            <v>21070</v>
          </cell>
          <cell r="X229">
            <v>23518</v>
          </cell>
          <cell r="Y229">
            <v>25186</v>
          </cell>
          <cell r="Z229">
            <v>28897</v>
          </cell>
          <cell r="AA229">
            <v>29075</v>
          </cell>
          <cell r="AB229">
            <v>29075</v>
          </cell>
          <cell r="AC229">
            <v>35167</v>
          </cell>
          <cell r="AD229">
            <v>38883</v>
          </cell>
          <cell r="AE229">
            <v>40925</v>
          </cell>
          <cell r="AF229">
            <v>39346.5</v>
          </cell>
          <cell r="AG229">
            <v>43162</v>
          </cell>
          <cell r="AH229">
            <v>44183.127291148987</v>
          </cell>
          <cell r="AI229">
            <v>47529.924091390611</v>
          </cell>
          <cell r="AJ229">
            <v>51332.08362290058</v>
          </cell>
          <cell r="AK229">
            <v>57847.254048018724</v>
          </cell>
          <cell r="AL229">
            <v>57847.254048018724</v>
          </cell>
          <cell r="AM229">
            <v>61172.279296385597</v>
          </cell>
          <cell r="AN229">
            <v>69168.465558451353</v>
          </cell>
          <cell r="AO229">
            <v>76297.553600011423</v>
          </cell>
          <cell r="AP229">
            <v>101532.76932180712</v>
          </cell>
        </row>
        <row r="230">
          <cell r="B230" t="str">
            <v>% of Revenue</v>
          </cell>
          <cell r="C230">
            <v>0</v>
          </cell>
          <cell r="H230">
            <v>0.35243475921442025</v>
          </cell>
          <cell r="I230">
            <v>0.10137528036831543</v>
          </cell>
          <cell r="J230">
            <v>0.10047505938242281</v>
          </cell>
          <cell r="K230">
            <v>0.10238095238095238</v>
          </cell>
          <cell r="L230">
            <v>9.6835691823899367E-2</v>
          </cell>
          <cell r="M230">
            <v>0.14476061759045702</v>
          </cell>
          <cell r="N230">
            <v>0.10392602063310113</v>
          </cell>
          <cell r="O230">
            <v>9.3540966200672454E-2</v>
          </cell>
          <cell r="P230">
            <v>8.7541611707807304E-2</v>
          </cell>
          <cell r="Q230">
            <v>9.9692128248250425E-2</v>
          </cell>
          <cell r="R230">
            <v>0.12287182916126875</v>
          </cell>
          <cell r="S230">
            <v>9.2404194232929726E-2</v>
          </cell>
          <cell r="T230">
            <v>9.3181152445913712E-2</v>
          </cell>
          <cell r="U230">
            <v>9.2703147622919937E-2</v>
          </cell>
          <cell r="V230">
            <v>9.3263101983002833E-2</v>
          </cell>
          <cell r="W230">
            <v>0.10819109823977653</v>
          </cell>
          <cell r="X230">
            <v>9.8850014290758084E-2</v>
          </cell>
          <cell r="Y230">
            <v>9.0254285878103316E-2</v>
          </cell>
          <cell r="Z230">
            <v>9.0533986665998295E-2</v>
          </cell>
          <cell r="AA230">
            <v>8.4934155945829093E-2</v>
          </cell>
          <cell r="AB230">
            <v>9.8686443554409073E-2</v>
          </cell>
          <cell r="AC230">
            <v>9.9583734496233783E-2</v>
          </cell>
          <cell r="AD230">
            <v>9.5520606096338653E-2</v>
          </cell>
          <cell r="AE230">
            <v>9.0997020500733758E-2</v>
          </cell>
          <cell r="AF230">
            <v>7.4999999999999997E-2</v>
          </cell>
          <cell r="AG230">
            <v>9.9533946282754623E-2</v>
          </cell>
          <cell r="AH230">
            <v>8.4000000000000005E-2</v>
          </cell>
          <cell r="AI230">
            <v>8.6999999999999994E-2</v>
          </cell>
          <cell r="AJ230">
            <v>0.09</v>
          </cell>
          <cell r="AK230">
            <v>8.5999999999999993E-2</v>
          </cell>
          <cell r="AL230">
            <v>9.9938695502520297E-2</v>
          </cell>
          <cell r="AM230">
            <v>0.09</v>
          </cell>
          <cell r="AN230">
            <v>0.09</v>
          </cell>
          <cell r="AO230">
            <v>0.09</v>
          </cell>
          <cell r="AP230">
            <v>0.15</v>
          </cell>
        </row>
        <row r="231">
          <cell r="B231" t="str">
            <v>Inventory</v>
          </cell>
          <cell r="C231">
            <v>0</v>
          </cell>
          <cell r="D231">
            <v>0</v>
          </cell>
          <cell r="E231">
            <v>0</v>
          </cell>
          <cell r="F231">
            <v>1288</v>
          </cell>
          <cell r="G231">
            <v>3793</v>
          </cell>
          <cell r="H231">
            <v>3793</v>
          </cell>
          <cell r="I231">
            <v>5785</v>
          </cell>
          <cell r="J231">
            <v>6551</v>
          </cell>
          <cell r="K231">
            <v>5778</v>
          </cell>
          <cell r="L231">
            <v>4891</v>
          </cell>
          <cell r="M231">
            <v>4891</v>
          </cell>
          <cell r="N231">
            <v>6748</v>
          </cell>
          <cell r="O231">
            <v>9102</v>
          </cell>
          <cell r="P231">
            <v>12275</v>
          </cell>
          <cell r="Q231">
            <v>16695</v>
          </cell>
          <cell r="R231">
            <v>16695</v>
          </cell>
          <cell r="S231">
            <v>19582</v>
          </cell>
          <cell r="T231">
            <v>19486</v>
          </cell>
          <cell r="U231">
            <v>19734</v>
          </cell>
          <cell r="V231">
            <v>18111</v>
          </cell>
          <cell r="W231">
            <v>18111</v>
          </cell>
          <cell r="X231">
            <v>14327</v>
          </cell>
          <cell r="Y231">
            <v>14009</v>
          </cell>
          <cell r="Z231">
            <v>16687</v>
          </cell>
          <cell r="AA231">
            <v>18733</v>
          </cell>
          <cell r="AB231">
            <v>18733</v>
          </cell>
          <cell r="AC231">
            <v>16970</v>
          </cell>
          <cell r="AD231">
            <v>16999</v>
          </cell>
          <cell r="AE231">
            <v>19381</v>
          </cell>
          <cell r="AF231">
            <v>20984.799999999999</v>
          </cell>
          <cell r="AG231">
            <v>21958</v>
          </cell>
          <cell r="AH231">
            <v>19987.605203138828</v>
          </cell>
          <cell r="AI231">
            <v>24584.443495546868</v>
          </cell>
          <cell r="AJ231">
            <v>32510.319627837038</v>
          </cell>
          <cell r="AK231">
            <v>38676.943113500893</v>
          </cell>
          <cell r="AL231">
            <v>38676.943113500893</v>
          </cell>
          <cell r="AM231">
            <v>40781.519530923732</v>
          </cell>
          <cell r="AN231">
            <v>46112.310372300897</v>
          </cell>
          <cell r="AO231">
            <v>50865.035733340941</v>
          </cell>
          <cell r="AP231">
            <v>40613.107728722847</v>
          </cell>
        </row>
        <row r="232">
          <cell r="B232" t="str">
            <v>% of Revenue</v>
          </cell>
          <cell r="C232">
            <v>0</v>
          </cell>
          <cell r="H232">
            <v>1.0204465967177831</v>
          </cell>
          <cell r="I232">
            <v>0.1707295478692008</v>
          </cell>
          <cell r="J232">
            <v>0.11114692908042077</v>
          </cell>
          <cell r="K232">
            <v>7.4362934362934369E-2</v>
          </cell>
          <cell r="L232">
            <v>4.8064072327044023E-2</v>
          </cell>
          <cell r="M232">
            <v>7.185144922213571E-2</v>
          </cell>
          <cell r="N232">
            <v>7.4376157305352256E-2</v>
          </cell>
          <cell r="O232">
            <v>8.0534418686958056E-2</v>
          </cell>
          <cell r="P232">
            <v>9.6374285534828213E-2</v>
          </cell>
          <cell r="Q232">
            <v>0.11321407258720773</v>
          </cell>
          <cell r="R232">
            <v>0.1395377993229972</v>
          </cell>
          <cell r="S232">
            <v>0.12221944825864436</v>
          </cell>
          <cell r="T232">
            <v>0.10192702012804955</v>
          </cell>
          <cell r="U232">
            <v>9.7850016858723896E-2</v>
          </cell>
          <cell r="V232">
            <v>8.0165545325779033E-2</v>
          </cell>
          <cell r="W232">
            <v>9.2997103949719634E-2</v>
          </cell>
          <cell r="X232">
            <v>6.0218732661947917E-2</v>
          </cell>
          <cell r="Y232">
            <v>5.0201393268734594E-2</v>
          </cell>
          <cell r="Z232">
            <v>5.2280189483182117E-2</v>
          </cell>
          <cell r="AA232">
            <v>5.4723010948691884E-2</v>
          </cell>
          <cell r="AB232">
            <v>6.3583599212544972E-2</v>
          </cell>
          <cell r="AC232">
            <v>4.8054595910970152E-2</v>
          </cell>
          <cell r="AD232">
            <v>4.1760018080694926E-2</v>
          </cell>
          <cell r="AE232">
            <v>4.3093787521679194E-2</v>
          </cell>
          <cell r="AF232">
            <v>0.04</v>
          </cell>
          <cell r="AG232">
            <v>5.0636355879633152E-2</v>
          </cell>
          <cell r="AH232">
            <v>3.7999999999999999E-2</v>
          </cell>
          <cell r="AI232">
            <v>4.4999999999999998E-2</v>
          </cell>
          <cell r="AJ232">
            <v>5.7000000000000002E-2</v>
          </cell>
          <cell r="AK232">
            <v>5.7500000000000002E-2</v>
          </cell>
          <cell r="AL232">
            <v>6.6819476644126949E-2</v>
          </cell>
          <cell r="AM232">
            <v>0.06</v>
          </cell>
          <cell r="AN232">
            <v>0.06</v>
          </cell>
          <cell r="AO232">
            <v>0.06</v>
          </cell>
          <cell r="AP232">
            <v>0.06</v>
          </cell>
        </row>
        <row r="233">
          <cell r="B233" t="str">
            <v>Prepaid Expenses &amp; Other Current Assets</v>
          </cell>
          <cell r="C233">
            <v>1463</v>
          </cell>
          <cell r="D233">
            <v>2847.8719999999998</v>
          </cell>
          <cell r="E233">
            <v>3108</v>
          </cell>
          <cell r="F233">
            <v>3325</v>
          </cell>
          <cell r="G233">
            <v>3815</v>
          </cell>
          <cell r="H233">
            <v>3815</v>
          </cell>
          <cell r="I233">
            <v>4564</v>
          </cell>
          <cell r="J233">
            <v>4142</v>
          </cell>
          <cell r="K233">
            <v>6402</v>
          </cell>
          <cell r="L233">
            <v>3626</v>
          </cell>
          <cell r="M233">
            <v>3626</v>
          </cell>
          <cell r="N233">
            <v>5583</v>
          </cell>
          <cell r="O233">
            <v>3133</v>
          </cell>
          <cell r="P233">
            <v>4554</v>
          </cell>
          <cell r="Q233">
            <v>5629</v>
          </cell>
          <cell r="R233">
            <v>5629</v>
          </cell>
          <cell r="S233">
            <v>4591</v>
          </cell>
          <cell r="T233">
            <v>3813</v>
          </cell>
          <cell r="U233">
            <v>4634</v>
          </cell>
          <cell r="V233">
            <v>5195</v>
          </cell>
          <cell r="W233">
            <v>5195</v>
          </cell>
          <cell r="X233">
            <v>4311</v>
          </cell>
          <cell r="Y233">
            <v>4856</v>
          </cell>
          <cell r="Z233">
            <v>8205</v>
          </cell>
          <cell r="AA233">
            <v>6686</v>
          </cell>
          <cell r="AB233">
            <v>6686</v>
          </cell>
          <cell r="AC233">
            <v>5186</v>
          </cell>
          <cell r="AD233">
            <v>8606</v>
          </cell>
          <cell r="AE233">
            <v>7907</v>
          </cell>
          <cell r="AF233">
            <v>8393.92</v>
          </cell>
          <cell r="AG233">
            <v>12456</v>
          </cell>
          <cell r="AH233">
            <v>7889.8441591337469</v>
          </cell>
          <cell r="AI233">
            <v>10380.098364786456</v>
          </cell>
          <cell r="AJ233">
            <v>10266.416724580116</v>
          </cell>
          <cell r="AK233">
            <v>12780.207289678556</v>
          </cell>
          <cell r="AL233">
            <v>12780.207289678556</v>
          </cell>
          <cell r="AM233">
            <v>13593.839843641244</v>
          </cell>
          <cell r="AN233">
            <v>15370.7701241003</v>
          </cell>
          <cell r="AO233">
            <v>16955.011911113648</v>
          </cell>
          <cell r="AP233">
            <v>13537.70257624095</v>
          </cell>
        </row>
        <row r="234">
          <cell r="B234" t="str">
            <v>% of Revenue</v>
          </cell>
          <cell r="C234">
            <v>0.12737245342155668</v>
          </cell>
          <cell r="H234">
            <v>1.0263653483992468</v>
          </cell>
          <cell r="I234">
            <v>0.1346948412229961</v>
          </cell>
          <cell r="J234">
            <v>7.0274855785544627E-2</v>
          </cell>
          <cell r="K234">
            <v>8.2393822393822397E-2</v>
          </cell>
          <cell r="L234">
            <v>3.5632861635220128E-2</v>
          </cell>
          <cell r="M234">
            <v>5.3267911445402591E-2</v>
          </cell>
          <cell r="N234">
            <v>6.1535578873115247E-2</v>
          </cell>
          <cell r="O234">
            <v>2.7720757388072906E-2</v>
          </cell>
          <cell r="P234">
            <v>3.575466365178067E-2</v>
          </cell>
          <cell r="Q234">
            <v>3.8172028427277169E-2</v>
          </cell>
          <cell r="R234">
            <v>4.704751556688537E-2</v>
          </cell>
          <cell r="S234">
            <v>2.8654350268380976E-2</v>
          </cell>
          <cell r="T234">
            <v>1.9944972172239193E-2</v>
          </cell>
          <cell r="U234">
            <v>2.2977448977567979E-2</v>
          </cell>
          <cell r="V234">
            <v>2.2994865439093484E-2</v>
          </cell>
          <cell r="W234">
            <v>2.6675498593053588E-2</v>
          </cell>
          <cell r="X234">
            <v>1.8119840616015737E-2</v>
          </cell>
          <cell r="Y234">
            <v>1.7401525141907001E-2</v>
          </cell>
          <cell r="Z234">
            <v>2.5706175748157801E-2</v>
          </cell>
          <cell r="AA234">
            <v>1.9531204356107081E-2</v>
          </cell>
          <cell r="AB234">
            <v>2.2693639264136853E-2</v>
          </cell>
          <cell r="AC234">
            <v>1.4685393894772612E-2</v>
          </cell>
          <cell r="AD234">
            <v>2.1141638661242457E-2</v>
          </cell>
          <cell r="AE234">
            <v>1.7581269177747143E-2</v>
          </cell>
          <cell r="AF234">
            <v>1.6E-2</v>
          </cell>
          <cell r="AG234">
            <v>2.8724221187572209E-2</v>
          </cell>
          <cell r="AH234">
            <v>1.4999999999999999E-2</v>
          </cell>
          <cell r="AI234">
            <v>1.9E-2</v>
          </cell>
          <cell r="AJ234">
            <v>1.7999999999999999E-2</v>
          </cell>
          <cell r="AK234">
            <v>1.9E-2</v>
          </cell>
          <cell r="AL234">
            <v>2.2079479238928904E-2</v>
          </cell>
          <cell r="AM234">
            <v>0.02</v>
          </cell>
          <cell r="AN234">
            <v>0.02</v>
          </cell>
          <cell r="AO234">
            <v>0.02</v>
          </cell>
          <cell r="AP234">
            <v>0.02</v>
          </cell>
        </row>
        <row r="235">
          <cell r="B235" t="str">
            <v>Accounts Payable</v>
          </cell>
          <cell r="C235">
            <v>9600</v>
          </cell>
          <cell r="D235">
            <v>2732.6590000000001</v>
          </cell>
          <cell r="E235">
            <v>2278</v>
          </cell>
          <cell r="F235">
            <v>3689</v>
          </cell>
          <cell r="G235">
            <v>3655</v>
          </cell>
          <cell r="H235">
            <v>3655</v>
          </cell>
          <cell r="I235">
            <v>4172</v>
          </cell>
          <cell r="J235">
            <v>4515</v>
          </cell>
          <cell r="K235">
            <v>5877</v>
          </cell>
          <cell r="L235">
            <v>5504</v>
          </cell>
          <cell r="M235">
            <v>5504</v>
          </cell>
          <cell r="N235">
            <v>8452</v>
          </cell>
          <cell r="O235">
            <v>2834</v>
          </cell>
          <cell r="P235">
            <v>4249</v>
          </cell>
          <cell r="Q235">
            <v>8543</v>
          </cell>
          <cell r="R235">
            <v>8543</v>
          </cell>
          <cell r="S235">
            <v>5255</v>
          </cell>
          <cell r="T235">
            <v>3490</v>
          </cell>
          <cell r="U235">
            <v>3953</v>
          </cell>
          <cell r="V235">
            <v>3602</v>
          </cell>
          <cell r="W235">
            <v>3602</v>
          </cell>
          <cell r="X235">
            <v>3618</v>
          </cell>
          <cell r="Y235">
            <v>5409</v>
          </cell>
          <cell r="Z235">
            <v>5024</v>
          </cell>
          <cell r="AA235">
            <v>6564</v>
          </cell>
          <cell r="AB235">
            <v>6564</v>
          </cell>
          <cell r="AC235">
            <v>5567</v>
          </cell>
          <cell r="AD235">
            <v>9775</v>
          </cell>
          <cell r="AE235">
            <v>9473</v>
          </cell>
          <cell r="AF235">
            <v>8233.8000000000011</v>
          </cell>
          <cell r="AG235">
            <v>11575</v>
          </cell>
          <cell r="AH235">
            <v>8628.1376455427962</v>
          </cell>
          <cell r="AI235">
            <v>12526.981803437828</v>
          </cell>
          <cell r="AJ235">
            <v>12306.295629298682</v>
          </cell>
          <cell r="AK235">
            <v>10063.692934050267</v>
          </cell>
          <cell r="AL235">
            <v>10063.692934050267</v>
          </cell>
          <cell r="AM235">
            <v>11883.10935048194</v>
          </cell>
          <cell r="AN235">
            <v>13479.111905240161</v>
          </cell>
          <cell r="AO235">
            <v>14895.011241113509</v>
          </cell>
          <cell r="AP235">
            <v>15912.0052460636</v>
          </cell>
        </row>
        <row r="236">
          <cell r="B236" t="str">
            <v>% of Operating Expenses</v>
          </cell>
          <cell r="C236">
            <v>0.11269479515449476</v>
          </cell>
          <cell r="H236">
            <v>3.4355055503858478E-2</v>
          </cell>
          <cell r="I236">
            <v>3.5950641114021784E-2</v>
          </cell>
          <cell r="J236">
            <v>3.7739476411782408E-2</v>
          </cell>
          <cell r="K236">
            <v>4.2772925764192136E-2</v>
          </cell>
          <cell r="L236">
            <v>3.4912338568492629E-2</v>
          </cell>
          <cell r="M236">
            <v>4.1482017424859061E-2</v>
          </cell>
          <cell r="N236">
            <v>6.041458184417442E-2</v>
          </cell>
          <cell r="O236">
            <v>2.0637324866738506E-2</v>
          </cell>
          <cell r="P236">
            <v>3.0579785243400416E-2</v>
          </cell>
          <cell r="Q236">
            <v>5.0808849768050432E-2</v>
          </cell>
          <cell r="R236">
            <v>5.8482454579060504E-2</v>
          </cell>
          <cell r="S236">
            <v>3.1373883555428188E-2</v>
          </cell>
          <cell r="T236">
            <v>1.9991293190358354E-2</v>
          </cell>
          <cell r="U236">
            <v>2.2615969059660845E-2</v>
          </cell>
          <cell r="V236">
            <v>1.8012161459375124E-2</v>
          </cell>
          <cell r="W236">
            <v>2.0099436970241451E-2</v>
          </cell>
          <cell r="X236">
            <v>1.7168726154547006E-2</v>
          </cell>
          <cell r="Y236">
            <v>2.5010634952928774E-2</v>
          </cell>
          <cell r="Z236">
            <v>2.1293549207425617E-2</v>
          </cell>
          <cell r="AA236">
            <v>2.6570595854922281E-2</v>
          </cell>
          <cell r="AB236">
            <v>2.8853381392997649E-2</v>
          </cell>
          <cell r="AC236">
            <v>2.0260434105367358E-2</v>
          </cell>
          <cell r="AD236">
            <v>3.0759500044054526E-2</v>
          </cell>
          <cell r="AE236">
            <v>2.9327083823511201E-2</v>
          </cell>
          <cell r="AF236">
            <v>2.5000000000000001E-2</v>
          </cell>
          <cell r="AG236">
            <v>3.7206925148988421E-2</v>
          </cell>
          <cell r="AH236">
            <v>2.4E-2</v>
          </cell>
          <cell r="AI236">
            <v>3.2000000000000001E-2</v>
          </cell>
          <cell r="AJ236">
            <v>0.03</v>
          </cell>
          <cell r="AK236">
            <v>2.3E-2</v>
          </cell>
          <cell r="AL236">
            <v>2.5179129550603672E-2</v>
          </cell>
          <cell r="AM236">
            <v>2.5000000000000001E-2</v>
          </cell>
          <cell r="AN236">
            <v>2.5000000000000001E-2</v>
          </cell>
          <cell r="AO236">
            <v>2.5000000000000001E-2</v>
          </cell>
          <cell r="AP236">
            <v>2.5000000000000001E-2</v>
          </cell>
        </row>
        <row r="237">
          <cell r="B237" t="str">
            <v xml:space="preserve">Accrued liabilities  </v>
          </cell>
          <cell r="C237">
            <v>3664</v>
          </cell>
          <cell r="D237">
            <v>11952.396000000001</v>
          </cell>
          <cell r="E237">
            <v>9808</v>
          </cell>
          <cell r="F237">
            <v>21284</v>
          </cell>
          <cell r="G237">
            <v>26191</v>
          </cell>
          <cell r="H237">
            <v>26191</v>
          </cell>
          <cell r="I237">
            <v>20855</v>
          </cell>
          <cell r="J237">
            <v>18679</v>
          </cell>
          <cell r="K237">
            <v>18820</v>
          </cell>
          <cell r="L237">
            <v>19413</v>
          </cell>
          <cell r="M237">
            <v>19413</v>
          </cell>
          <cell r="N237">
            <v>18445</v>
          </cell>
          <cell r="O237">
            <v>21894</v>
          </cell>
          <cell r="P237">
            <v>22769</v>
          </cell>
          <cell r="Q237">
            <v>26595</v>
          </cell>
          <cell r="R237">
            <v>26595</v>
          </cell>
          <cell r="S237">
            <v>19146</v>
          </cell>
          <cell r="T237">
            <v>23442</v>
          </cell>
          <cell r="U237">
            <v>24654</v>
          </cell>
          <cell r="V237">
            <v>31038</v>
          </cell>
          <cell r="W237">
            <v>31038</v>
          </cell>
          <cell r="X237">
            <v>22660</v>
          </cell>
          <cell r="Y237">
            <v>32720</v>
          </cell>
          <cell r="Z237">
            <v>37235</v>
          </cell>
          <cell r="AA237">
            <v>58735</v>
          </cell>
          <cell r="AB237">
            <v>58735</v>
          </cell>
          <cell r="AC237">
            <v>33717</v>
          </cell>
          <cell r="AD237">
            <v>61482</v>
          </cell>
          <cell r="AE237">
            <v>56250</v>
          </cell>
          <cell r="AF237">
            <v>49402.799999999996</v>
          </cell>
          <cell r="AG237">
            <v>68009</v>
          </cell>
          <cell r="AH237">
            <v>50330.802932332983</v>
          </cell>
          <cell r="AI237">
            <v>62634.909017189137</v>
          </cell>
          <cell r="AJ237">
            <v>58660.009166323711</v>
          </cell>
          <cell r="AK237">
            <v>54693.983337229707</v>
          </cell>
          <cell r="AL237">
            <v>54693.983337229707</v>
          </cell>
          <cell r="AM237">
            <v>61792.168622506084</v>
          </cell>
          <cell r="AN237">
            <v>70091.38190724884</v>
          </cell>
          <cell r="AO237">
            <v>77454.058453790247</v>
          </cell>
          <cell r="AP237">
            <v>82742.427279530719</v>
          </cell>
        </row>
        <row r="238">
          <cell r="B238" t="str">
            <v>% of Operating Expenses</v>
          </cell>
          <cell r="C238">
            <v>4.3011846817298832E-2</v>
          </cell>
          <cell r="H238">
            <v>0.24618146612901709</v>
          </cell>
          <cell r="I238">
            <v>0.17971011995036537</v>
          </cell>
          <cell r="J238">
            <v>0.15613193353171287</v>
          </cell>
          <cell r="K238">
            <v>0.13697234352256185</v>
          </cell>
          <cell r="L238">
            <v>0.12313830462030295</v>
          </cell>
          <cell r="M238">
            <v>0.14631002984534683</v>
          </cell>
          <cell r="N238">
            <v>0.13184417441029309</v>
          </cell>
          <cell r="O238">
            <v>0.15943316536075261</v>
          </cell>
          <cell r="P238">
            <v>0.16386705818003861</v>
          </cell>
          <cell r="Q238">
            <v>0.15817176162721541</v>
          </cell>
          <cell r="R238">
            <v>0.18206026917126467</v>
          </cell>
          <cell r="S238">
            <v>0.1143072073362946</v>
          </cell>
          <cell r="T238">
            <v>0.13427962606543856</v>
          </cell>
          <cell r="U238">
            <v>0.14105087305764699</v>
          </cell>
          <cell r="V238">
            <v>0.15520862503500421</v>
          </cell>
          <cell r="W238">
            <v>0.17319442661919882</v>
          </cell>
          <cell r="X238">
            <v>0.10752994324544919</v>
          </cell>
          <cell r="Y238">
            <v>0.15129376514324819</v>
          </cell>
          <cell r="Z238">
            <v>0.15781554632533695</v>
          </cell>
          <cell r="AA238">
            <v>0.23775501943005181</v>
          </cell>
          <cell r="AB238">
            <v>0.25818149849447242</v>
          </cell>
          <cell r="AC238">
            <v>0.12270900965163845</v>
          </cell>
          <cell r="AD238">
            <v>0.19346860170931565</v>
          </cell>
          <cell r="AE238">
            <v>0.17414213713422411</v>
          </cell>
          <cell r="AF238">
            <v>0.15</v>
          </cell>
          <cell r="AG238">
            <v>0.21860956997473466</v>
          </cell>
          <cell r="AH238">
            <v>0.14000000000000001</v>
          </cell>
          <cell r="AI238">
            <v>0.16</v>
          </cell>
          <cell r="AJ238">
            <v>0.14299999999999999</v>
          </cell>
          <cell r="AK238">
            <v>0.125</v>
          </cell>
          <cell r="AL238">
            <v>0.13684309538371561</v>
          </cell>
          <cell r="AM238">
            <v>0.13</v>
          </cell>
          <cell r="AN238">
            <v>0.13</v>
          </cell>
          <cell r="AO238">
            <v>0.13</v>
          </cell>
          <cell r="AP238">
            <v>0.13</v>
          </cell>
        </row>
        <row r="240">
          <cell r="B240" t="str">
            <v>Non-Cash Working Capital Investment</v>
          </cell>
          <cell r="C240">
            <v>-11255</v>
          </cell>
          <cell r="D240">
            <v>-2245</v>
          </cell>
          <cell r="E240">
            <v>-1985</v>
          </cell>
          <cell r="F240">
            <v>10185</v>
          </cell>
          <cell r="G240">
            <v>10643</v>
          </cell>
          <cell r="H240">
            <v>16598</v>
          </cell>
          <cell r="I240">
            <v>-11936</v>
          </cell>
          <cell r="J240">
            <v>-5789</v>
          </cell>
          <cell r="K240">
            <v>-3744</v>
          </cell>
          <cell r="L240">
            <v>-663</v>
          </cell>
          <cell r="M240">
            <v>-22132</v>
          </cell>
          <cell r="N240">
            <v>-173</v>
          </cell>
          <cell r="O240">
            <v>-3125</v>
          </cell>
          <cell r="P240">
            <v>-2814</v>
          </cell>
          <cell r="Q240">
            <v>-1473</v>
          </cell>
          <cell r="R240">
            <v>-7585</v>
          </cell>
          <cell r="S240">
            <v>-6967</v>
          </cell>
          <cell r="T240">
            <v>4005</v>
          </cell>
          <cell r="U240">
            <v>2851</v>
          </cell>
          <cell r="V240">
            <v>17211</v>
          </cell>
          <cell r="W240">
            <v>17100</v>
          </cell>
          <cell r="X240">
            <v>793</v>
          </cell>
          <cell r="Y240">
            <v>12965</v>
          </cell>
          <cell r="Z240">
            <v>-2955</v>
          </cell>
          <cell r="AA240">
            <v>30219</v>
          </cell>
          <cell r="AB240">
            <v>41022</v>
          </cell>
          <cell r="AC240">
            <v>-14780</v>
          </cell>
          <cell r="AD240">
            <v>28677</v>
          </cell>
          <cell r="AE240">
            <v>-8647</v>
          </cell>
          <cell r="AF240">
            <v>-64586</v>
          </cell>
          <cell r="AG240">
            <v>-59336</v>
          </cell>
          <cell r="AH240">
            <v>30949.964330594041</v>
          </cell>
          <cell r="AI240">
            <v>48271.550293385757</v>
          </cell>
          <cell r="AJ240">
            <v>28615.597029255128</v>
          </cell>
          <cell r="AK240">
            <v>46044.394329102797</v>
          </cell>
          <cell r="AL240">
            <v>153881.50598233775</v>
          </cell>
          <cell r="AM240">
            <v>118056.30040082769</v>
          </cell>
          <cell r="AN240">
            <v>-5208.691544401001</v>
          </cell>
          <cell r="AO240">
            <v>-4687.4793071987133</v>
          </cell>
          <cell r="AP240">
            <v>-5260.6155516143481</v>
          </cell>
        </row>
        <row r="244">
          <cell r="B244" t="str">
            <v>INTEREST EXPENSE AND INCOME SCHEDULE</v>
          </cell>
        </row>
        <row r="246">
          <cell r="C246" t="str">
            <v>2002A</v>
          </cell>
          <cell r="D246" t="str">
            <v>Mar 1Q03</v>
          </cell>
          <cell r="E246" t="str">
            <v>Jun 2Q03</v>
          </cell>
          <cell r="F246" t="str">
            <v>Sep 3Q03</v>
          </cell>
          <cell r="G246" t="str">
            <v>Dec 4Q03</v>
          </cell>
          <cell r="H246" t="str">
            <v>2003A</v>
          </cell>
          <cell r="I246" t="str">
            <v>Mar 1Q04</v>
          </cell>
          <cell r="J246" t="str">
            <v>Jun 2Q04</v>
          </cell>
          <cell r="K246" t="str">
            <v>Sep 3Q04</v>
          </cell>
          <cell r="L246" t="str">
            <v>Dec 4Q04</v>
          </cell>
          <cell r="M246" t="str">
            <v>2004A</v>
          </cell>
          <cell r="N246" t="str">
            <v>Mar 1Q05</v>
          </cell>
          <cell r="O246" t="str">
            <v>Jun 2Q05</v>
          </cell>
          <cell r="P246" t="str">
            <v>Sep 3Q05</v>
          </cell>
          <cell r="Q246" t="str">
            <v>Dec 4Q05</v>
          </cell>
          <cell r="R246" t="str">
            <v>2005A</v>
          </cell>
          <cell r="S246" t="str">
            <v>Mar 1Q06</v>
          </cell>
          <cell r="T246" t="str">
            <v>Jun 2Q06</v>
          </cell>
          <cell r="U246" t="str">
            <v>Sep 3Q06</v>
          </cell>
          <cell r="V246" t="str">
            <v>Dec 4Q06</v>
          </cell>
          <cell r="W246" t="str">
            <v>2006A</v>
          </cell>
          <cell r="X246" t="str">
            <v>Mar 1Q07</v>
          </cell>
          <cell r="Y246" t="str">
            <v>Jun 2Q07</v>
          </cell>
          <cell r="Z246" t="str">
            <v>Sep 3Q07</v>
          </cell>
          <cell r="AA246" t="str">
            <v>Dec 4Q07</v>
          </cell>
          <cell r="AB246" t="str">
            <v>2007A</v>
          </cell>
          <cell r="AC246" t="str">
            <v>Mar 1Q08</v>
          </cell>
          <cell r="AD246" t="str">
            <v>Jun 2Q08</v>
          </cell>
          <cell r="AE246" t="str">
            <v>Sep 3Q08</v>
          </cell>
          <cell r="AF246" t="str">
            <v>Dec 4Q08</v>
          </cell>
          <cell r="AG246" t="str">
            <v>2008A</v>
          </cell>
          <cell r="AH246" t="str">
            <v>Mar 1Q09E</v>
          </cell>
          <cell r="AI246" t="str">
            <v>Jun 2Q09E</v>
          </cell>
          <cell r="AJ246" t="str">
            <v>Sep 3Q09E</v>
          </cell>
          <cell r="AK246" t="str">
            <v>Dec 4Q09E</v>
          </cell>
          <cell r="AL246" t="str">
            <v>2009E</v>
          </cell>
          <cell r="AM246" t="str">
            <v>2010E</v>
          </cell>
          <cell r="AN246" t="str">
            <v>2011E</v>
          </cell>
          <cell r="AO246" t="str">
            <v>2012E</v>
          </cell>
          <cell r="AP246" t="str">
            <v>2013E</v>
          </cell>
        </row>
        <row r="248">
          <cell r="B248" t="str">
            <v>Cash Balance</v>
          </cell>
          <cell r="D248">
            <v>147704.64499999999</v>
          </cell>
          <cell r="E248">
            <v>113874.068</v>
          </cell>
          <cell r="F248">
            <v>93447</v>
          </cell>
          <cell r="G248">
            <v>74247</v>
          </cell>
          <cell r="H248">
            <v>107318.17825</v>
          </cell>
          <cell r="I248">
            <v>122502</v>
          </cell>
          <cell r="J248">
            <v>82562</v>
          </cell>
          <cell r="K248">
            <v>59397</v>
          </cell>
          <cell r="L248">
            <v>37352</v>
          </cell>
          <cell r="M248">
            <v>75453.25</v>
          </cell>
          <cell r="N248">
            <v>104616</v>
          </cell>
          <cell r="O248">
            <v>99953</v>
          </cell>
          <cell r="P248">
            <v>98646</v>
          </cell>
          <cell r="Q248">
            <v>99421</v>
          </cell>
          <cell r="R248">
            <v>100659</v>
          </cell>
          <cell r="S248">
            <v>97195</v>
          </cell>
          <cell r="T248">
            <v>90844</v>
          </cell>
          <cell r="U248">
            <v>271721</v>
          </cell>
          <cell r="V248">
            <v>281992</v>
          </cell>
          <cell r="W248">
            <v>185438</v>
          </cell>
          <cell r="X248">
            <v>293991</v>
          </cell>
          <cell r="Y248">
            <v>305657</v>
          </cell>
          <cell r="Z248">
            <v>342601</v>
          </cell>
          <cell r="AA248">
            <v>367966</v>
          </cell>
          <cell r="AB248">
            <v>327553.75</v>
          </cell>
          <cell r="AC248">
            <v>354785</v>
          </cell>
          <cell r="AD248">
            <v>299517</v>
          </cell>
          <cell r="AE248">
            <v>324163</v>
          </cell>
          <cell r="AF248">
            <v>346114</v>
          </cell>
          <cell r="AG248">
            <v>331144.75</v>
          </cell>
          <cell r="AH248">
            <v>409023</v>
          </cell>
          <cell r="AI248">
            <v>413686.86433059408</v>
          </cell>
          <cell r="AJ248">
            <v>455672.41462397983</v>
          </cell>
          <cell r="AK248">
            <v>478002.01165323495</v>
          </cell>
          <cell r="AL248">
            <v>439096.07265195221</v>
          </cell>
          <cell r="AM248">
            <v>517760.40598233772</v>
          </cell>
          <cell r="AN248">
            <v>727503.80711767776</v>
          </cell>
          <cell r="AO248">
            <v>830456.81758791301</v>
          </cell>
          <cell r="AP248">
            <v>950324.02254194999</v>
          </cell>
        </row>
        <row r="249">
          <cell r="B249" t="str">
            <v>Interest Income</v>
          </cell>
          <cell r="D249">
            <v>667</v>
          </cell>
          <cell r="E249">
            <v>645</v>
          </cell>
          <cell r="F249">
            <v>393</v>
          </cell>
          <cell r="G249">
            <v>477</v>
          </cell>
          <cell r="H249">
            <v>2182</v>
          </cell>
          <cell r="I249">
            <v>423</v>
          </cell>
          <cell r="J249">
            <v>488</v>
          </cell>
          <cell r="K249">
            <v>378</v>
          </cell>
          <cell r="L249">
            <v>478</v>
          </cell>
          <cell r="M249">
            <v>1767</v>
          </cell>
          <cell r="N249">
            <v>760</v>
          </cell>
          <cell r="O249">
            <v>795</v>
          </cell>
          <cell r="P249">
            <v>831</v>
          </cell>
          <cell r="Q249">
            <v>906</v>
          </cell>
          <cell r="R249">
            <v>3292</v>
          </cell>
          <cell r="S249">
            <v>939</v>
          </cell>
          <cell r="T249">
            <v>2180</v>
          </cell>
          <cell r="U249">
            <v>3616</v>
          </cell>
          <cell r="V249">
            <v>3854</v>
          </cell>
          <cell r="W249">
            <v>10589</v>
          </cell>
          <cell r="X249">
            <v>3973</v>
          </cell>
          <cell r="Y249">
            <v>4373</v>
          </cell>
          <cell r="Z249">
            <v>4812</v>
          </cell>
          <cell r="AA249">
            <v>4878</v>
          </cell>
          <cell r="AB249">
            <v>18036</v>
          </cell>
          <cell r="AC249">
            <v>3307</v>
          </cell>
          <cell r="AD249">
            <v>1980</v>
          </cell>
          <cell r="AE249">
            <v>2504</v>
          </cell>
          <cell r="AF249">
            <v>2214</v>
          </cell>
          <cell r="AG249">
            <v>10005</v>
          </cell>
          <cell r="AH249">
            <v>2507.7200130000001</v>
          </cell>
          <cell r="AI249">
            <v>2499.9097211497801</v>
          </cell>
          <cell r="AJ249">
            <v>2752.7170567434623</v>
          </cell>
          <cell r="AK249">
            <v>2888.0881544088452</v>
          </cell>
          <cell r="AL249">
            <v>10648.434945302088</v>
          </cell>
          <cell r="AM249">
            <v>16347.301074120947</v>
          </cell>
          <cell r="AN249">
            <v>21217.284782683513</v>
          </cell>
          <cell r="AO249">
            <v>28793.598779408123</v>
          </cell>
          <cell r="AP249">
            <v>38012.960901678001</v>
          </cell>
        </row>
        <row r="250">
          <cell r="B250" t="str">
            <v>Implied Interest Rate</v>
          </cell>
          <cell r="D250">
            <v>4.5157686137765E-3</v>
          </cell>
          <cell r="E250">
            <v>5.6641517364603156E-3</v>
          </cell>
          <cell r="F250">
            <v>4.2055924748788083E-3</v>
          </cell>
          <cell r="G250">
            <v>6.4245020000808116E-3</v>
          </cell>
          <cell r="H250">
            <v>2.0332063361315957E-2</v>
          </cell>
          <cell r="I250">
            <v>3.4530048489004261E-3</v>
          </cell>
          <cell r="J250">
            <v>5.91070952738548E-3</v>
          </cell>
          <cell r="K250">
            <v>6.3639577756452346E-3</v>
          </cell>
          <cell r="L250">
            <v>1.2797172842150354E-2</v>
          </cell>
          <cell r="M250">
            <v>2.3418474353324739E-2</v>
          </cell>
          <cell r="N250">
            <v>7.2646631490402994E-3</v>
          </cell>
          <cell r="O250">
            <v>7.9537382569807805E-3</v>
          </cell>
          <cell r="P250">
            <v>8.4240617967276925E-3</v>
          </cell>
          <cell r="Q250">
            <v>9.1127628971746418E-3</v>
          </cell>
          <cell r="R250">
            <v>3.2704477493319027E-2</v>
          </cell>
          <cell r="S250">
            <v>9.6609907917073919E-3</v>
          </cell>
          <cell r="T250">
            <v>2.3997181982299325E-2</v>
          </cell>
          <cell r="U250">
            <v>1.3307767894273907E-2</v>
          </cell>
          <cell r="V250">
            <v>1.3667054384521546E-2</v>
          </cell>
          <cell r="W250">
            <v>5.710264347113321E-2</v>
          </cell>
          <cell r="X250">
            <v>1.3514019136640238E-2</v>
          </cell>
          <cell r="Y250">
            <v>1.4306886477325892E-2</v>
          </cell>
          <cell r="Z250">
            <v>1.4045493153843683E-2</v>
          </cell>
          <cell r="AA250">
            <v>1.3256659582678834E-2</v>
          </cell>
          <cell r="AB250">
            <v>5.5062718714104175E-2</v>
          </cell>
          <cell r="AC250">
            <v>9.3211381540933246E-3</v>
          </cell>
          <cell r="AD250">
            <v>6.6106431354480714E-3</v>
          </cell>
          <cell r="AE250">
            <v>7.7245089661682545E-3</v>
          </cell>
          <cell r="AF250">
            <v>6.396736335427056E-3</v>
          </cell>
          <cell r="AG250">
            <v>3.0213373456773811E-2</v>
          </cell>
          <cell r="AH250">
            <v>6.1310000000000002E-3</v>
          </cell>
          <cell r="AI250">
            <v>6.0429999999999998E-3</v>
          </cell>
          <cell r="AJ250">
            <v>6.0410000000000004E-3</v>
          </cell>
          <cell r="AK250">
            <v>6.0419999999999996E-3</v>
          </cell>
          <cell r="AL250">
            <v>2.4250808896991726E-2</v>
          </cell>
          <cell r="AM250">
            <v>3.15731E-2</v>
          </cell>
          <cell r="AN250">
            <v>2.9164499999999999E-2</v>
          </cell>
          <cell r="AO250">
            <v>3.4672000000000001E-2</v>
          </cell>
          <cell r="AP250">
            <v>0.04</v>
          </cell>
        </row>
        <row r="252">
          <cell r="B252" t="str">
            <v>Debt</v>
          </cell>
          <cell r="D252">
            <v>210033.49100000001</v>
          </cell>
          <cell r="E252">
            <v>209648.15899999999</v>
          </cell>
          <cell r="F252">
            <v>208618</v>
          </cell>
          <cell r="G252">
            <v>208118</v>
          </cell>
          <cell r="H252">
            <v>209104.41250000001</v>
          </cell>
          <cell r="I252">
            <v>197617</v>
          </cell>
          <cell r="J252">
            <v>197117</v>
          </cell>
          <cell r="K252">
            <v>196617</v>
          </cell>
          <cell r="L252">
            <v>196117</v>
          </cell>
          <cell r="M252">
            <v>196867</v>
          </cell>
          <cell r="N252">
            <v>165117</v>
          </cell>
          <cell r="O252">
            <v>165000</v>
          </cell>
          <cell r="P252">
            <v>165117</v>
          </cell>
          <cell r="Q252">
            <v>165107</v>
          </cell>
          <cell r="R252">
            <v>165085.25</v>
          </cell>
          <cell r="S252">
            <v>165078</v>
          </cell>
          <cell r="T252">
            <v>165049</v>
          </cell>
          <cell r="U252">
            <v>350000</v>
          </cell>
          <cell r="V252">
            <v>350000</v>
          </cell>
          <cell r="W252">
            <v>257531.75</v>
          </cell>
          <cell r="X252">
            <v>350000</v>
          </cell>
          <cell r="Y252">
            <v>350000</v>
          </cell>
          <cell r="Z252">
            <v>350000</v>
          </cell>
          <cell r="AA252">
            <v>350000</v>
          </cell>
          <cell r="AB252">
            <v>350000</v>
          </cell>
          <cell r="AC252">
            <v>350000</v>
          </cell>
          <cell r="AD252">
            <v>300000</v>
          </cell>
          <cell r="AE252">
            <v>300000</v>
          </cell>
          <cell r="AF252">
            <v>300000</v>
          </cell>
          <cell r="AG252">
            <v>312500</v>
          </cell>
          <cell r="AH252">
            <v>300000</v>
          </cell>
          <cell r="AI252">
            <v>300000</v>
          </cell>
          <cell r="AJ252">
            <v>300000</v>
          </cell>
          <cell r="AK252">
            <v>300000</v>
          </cell>
          <cell r="AL252">
            <v>300000</v>
          </cell>
          <cell r="AM252">
            <v>300000</v>
          </cell>
          <cell r="AN252">
            <v>300000</v>
          </cell>
          <cell r="AO252">
            <v>300000</v>
          </cell>
          <cell r="AP252">
            <v>300000</v>
          </cell>
        </row>
        <row r="253">
          <cell r="B253" t="str">
            <v>Interest Expense</v>
          </cell>
          <cell r="D253">
            <v>3412</v>
          </cell>
          <cell r="E253">
            <v>3414</v>
          </cell>
          <cell r="F253">
            <v>3395</v>
          </cell>
          <cell r="G253">
            <v>3380</v>
          </cell>
          <cell r="H253">
            <v>13601</v>
          </cell>
          <cell r="I253">
            <v>3175</v>
          </cell>
          <cell r="J253">
            <v>3172</v>
          </cell>
          <cell r="K253">
            <v>3170</v>
          </cell>
          <cell r="L253">
            <v>4090</v>
          </cell>
          <cell r="M253">
            <v>13607</v>
          </cell>
          <cell r="N253">
            <v>2459</v>
          </cell>
          <cell r="O253">
            <v>2459</v>
          </cell>
          <cell r="P253">
            <v>2459</v>
          </cell>
          <cell r="Q253">
            <v>2459</v>
          </cell>
          <cell r="R253">
            <v>9836</v>
          </cell>
          <cell r="S253">
            <v>2459</v>
          </cell>
          <cell r="T253">
            <v>8722</v>
          </cell>
          <cell r="U253">
            <v>2359</v>
          </cell>
          <cell r="V253">
            <v>2353</v>
          </cell>
          <cell r="W253">
            <v>15893</v>
          </cell>
          <cell r="X253">
            <v>2357</v>
          </cell>
          <cell r="Y253">
            <v>2357</v>
          </cell>
          <cell r="Z253">
            <v>2356</v>
          </cell>
          <cell r="AA253">
            <v>2357</v>
          </cell>
          <cell r="AB253">
            <v>9427</v>
          </cell>
          <cell r="AC253">
            <v>3317</v>
          </cell>
          <cell r="AD253">
            <v>1985</v>
          </cell>
          <cell r="AE253">
            <v>2020</v>
          </cell>
          <cell r="AF253">
            <v>2020</v>
          </cell>
          <cell r="AG253">
            <v>9342</v>
          </cell>
          <cell r="AH253">
            <v>6375.0000000000009</v>
          </cell>
          <cell r="AI253">
            <v>6375.0000000000009</v>
          </cell>
          <cell r="AJ253">
            <v>6375.0000000000009</v>
          </cell>
          <cell r="AK253">
            <v>6375.0000000000009</v>
          </cell>
          <cell r="AL253">
            <v>25500.000000000004</v>
          </cell>
          <cell r="AM253">
            <v>25500.000000000004</v>
          </cell>
          <cell r="AN253">
            <v>25500.000000000004</v>
          </cell>
          <cell r="AO253">
            <v>25500.000000000004</v>
          </cell>
          <cell r="AP253">
            <v>25500.000000000004</v>
          </cell>
        </row>
        <row r="254">
          <cell r="B254" t="str">
            <v>Implied Interest Rate</v>
          </cell>
          <cell r="D254">
            <v>1.6245028275038289E-2</v>
          </cell>
          <cell r="E254">
            <v>1.6284426327826711E-2</v>
          </cell>
          <cell r="F254">
            <v>1.6273763529513274E-2</v>
          </cell>
          <cell r="G254">
            <v>1.6240786476902528E-2</v>
          </cell>
          <cell r="H254">
            <v>6.5044060225175782E-2</v>
          </cell>
          <cell r="I254">
            <v>1.6066431531700207E-2</v>
          </cell>
          <cell r="J254">
            <v>1.6091965685354384E-2</v>
          </cell>
          <cell r="K254">
            <v>1.6122715736686045E-2</v>
          </cell>
          <cell r="L254">
            <v>2.0854897841594559E-2</v>
          </cell>
          <cell r="M254">
            <v>6.911772922836229E-2</v>
          </cell>
          <cell r="N254">
            <v>1.4892470187806222E-2</v>
          </cell>
          <cell r="O254">
            <v>1.4903030303030303E-2</v>
          </cell>
          <cell r="P254">
            <v>1.4892470187806222E-2</v>
          </cell>
          <cell r="Q254">
            <v>1.4893372176830783E-2</v>
          </cell>
          <cell r="R254">
            <v>5.9581337521068659E-2</v>
          </cell>
          <cell r="S254">
            <v>1.4895988562982347E-2</v>
          </cell>
          <cell r="T254">
            <v>5.2844912722888354E-2</v>
          </cell>
          <cell r="U254">
            <v>6.7400000000000003E-3</v>
          </cell>
          <cell r="V254">
            <v>6.7228571428571433E-3</v>
          </cell>
          <cell r="W254">
            <v>6.171277910393573E-2</v>
          </cell>
          <cell r="X254">
            <v>6.7342857142857144E-3</v>
          </cell>
          <cell r="Y254">
            <v>6.7342857142857144E-3</v>
          </cell>
          <cell r="Z254">
            <v>6.7314285714285714E-3</v>
          </cell>
          <cell r="AA254">
            <v>6.7342857142857144E-3</v>
          </cell>
          <cell r="AB254">
            <v>2.6934285714285713E-2</v>
          </cell>
          <cell r="AC254">
            <v>9.4771428571428576E-3</v>
          </cell>
          <cell r="AD254">
            <v>6.6166666666666665E-3</v>
          </cell>
          <cell r="AE254">
            <v>6.7333333333333334E-3</v>
          </cell>
          <cell r="AF254">
            <v>6.7333333333333334E-3</v>
          </cell>
          <cell r="AG254">
            <v>2.9894400000000002E-2</v>
          </cell>
          <cell r="AH254">
            <v>2.1250000000000002E-2</v>
          </cell>
          <cell r="AI254">
            <v>2.1250000000000002E-2</v>
          </cell>
          <cell r="AJ254">
            <v>2.1250000000000002E-2</v>
          </cell>
          <cell r="AK254">
            <v>2.1250000000000002E-2</v>
          </cell>
          <cell r="AL254">
            <v>8.5000000000000006E-2</v>
          </cell>
          <cell r="AM254">
            <v>8.5000000000000006E-2</v>
          </cell>
          <cell r="AN254">
            <v>8.5000000000000006E-2</v>
          </cell>
          <cell r="AO254">
            <v>8.5000000000000006E-2</v>
          </cell>
          <cell r="AP254">
            <v>8.5000000000000006E-2</v>
          </cell>
        </row>
        <row r="256">
          <cell r="B256" t="str">
            <v>Net Interest Income</v>
          </cell>
          <cell r="D256">
            <v>-2745</v>
          </cell>
          <cell r="E256">
            <v>-2769</v>
          </cell>
          <cell r="F256">
            <v>-3002</v>
          </cell>
          <cell r="G256">
            <v>-2903</v>
          </cell>
          <cell r="H256">
            <v>-11419</v>
          </cell>
          <cell r="I256">
            <v>-2752</v>
          </cell>
          <cell r="J256">
            <v>-2684</v>
          </cell>
          <cell r="K256">
            <v>-2792</v>
          </cell>
          <cell r="L256">
            <v>-3612</v>
          </cell>
          <cell r="M256">
            <v>-11840</v>
          </cell>
          <cell r="N256">
            <v>-1699</v>
          </cell>
          <cell r="O256">
            <v>-1664</v>
          </cell>
          <cell r="P256">
            <v>-1628</v>
          </cell>
          <cell r="Q256">
            <v>-1553</v>
          </cell>
          <cell r="R256">
            <v>-6544</v>
          </cell>
          <cell r="S256">
            <v>-1520</v>
          </cell>
          <cell r="T256">
            <v>-6542</v>
          </cell>
          <cell r="U256">
            <v>1257</v>
          </cell>
          <cell r="V256">
            <v>1501</v>
          </cell>
          <cell r="W256">
            <v>-5304</v>
          </cell>
          <cell r="X256">
            <v>1616</v>
          </cell>
          <cell r="Y256">
            <v>2016</v>
          </cell>
          <cell r="Z256">
            <v>2456</v>
          </cell>
          <cell r="AA256">
            <v>2521</v>
          </cell>
          <cell r="AB256">
            <v>8609</v>
          </cell>
          <cell r="AC256">
            <v>-10</v>
          </cell>
          <cell r="AD256">
            <v>-5</v>
          </cell>
          <cell r="AE256">
            <v>484</v>
          </cell>
          <cell r="AF256">
            <v>194</v>
          </cell>
          <cell r="AG256">
            <v>663</v>
          </cell>
          <cell r="AH256">
            <v>-3867.2799870000008</v>
          </cell>
          <cell r="AI256">
            <v>-3875.0902788502208</v>
          </cell>
          <cell r="AJ256">
            <v>-3622.2829432565386</v>
          </cell>
          <cell r="AK256">
            <v>-3486.9118455911557</v>
          </cell>
          <cell r="AL256">
            <v>-14851.565054697916</v>
          </cell>
          <cell r="AM256">
            <v>-9152.6989258790563</v>
          </cell>
          <cell r="AN256">
            <v>-4282.7152173164905</v>
          </cell>
          <cell r="AO256">
            <v>3293.5987794081193</v>
          </cell>
          <cell r="AP256">
            <v>12512.960901677998</v>
          </cell>
        </row>
        <row r="258">
          <cell r="B258" t="str">
            <v>Net Income, Adjusted (non-GAAP)</v>
          </cell>
          <cell r="C258">
            <v>-82411.832999999999</v>
          </cell>
          <cell r="D258">
            <v>-24992.156999999999</v>
          </cell>
          <cell r="E258">
            <v>-24270</v>
          </cell>
          <cell r="F258">
            <v>-34208</v>
          </cell>
          <cell r="G258">
            <v>-31531.843000000004</v>
          </cell>
          <cell r="H258">
            <v>-115002.00000000001</v>
          </cell>
          <cell r="I258">
            <v>-23243</v>
          </cell>
          <cell r="J258">
            <v>-17874</v>
          </cell>
          <cell r="K258">
            <v>-17705</v>
          </cell>
          <cell r="L258">
            <v>-17690</v>
          </cell>
          <cell r="M258">
            <v>-76512</v>
          </cell>
          <cell r="N258">
            <v>-13881.999999999993</v>
          </cell>
          <cell r="O258">
            <v>-7748.0000000000146</v>
          </cell>
          <cell r="P258">
            <v>-4503.9999999999927</v>
          </cell>
          <cell r="Q258">
            <v>-6718</v>
          </cell>
          <cell r="R258">
            <v>-32852</v>
          </cell>
          <cell r="S258">
            <v>-3305</v>
          </cell>
          <cell r="T258">
            <v>-2397</v>
          </cell>
          <cell r="U258">
            <v>7967</v>
          </cell>
          <cell r="V258">
            <v>7982</v>
          </cell>
          <cell r="W258">
            <v>10247</v>
          </cell>
          <cell r="X258">
            <v>8150</v>
          </cell>
          <cell r="Y258">
            <v>17091</v>
          </cell>
          <cell r="Z258">
            <v>22501</v>
          </cell>
          <cell r="AA258">
            <v>25734</v>
          </cell>
          <cell r="AB258">
            <v>73476</v>
          </cell>
          <cell r="AC258">
            <v>22170</v>
          </cell>
          <cell r="AD258">
            <v>21562</v>
          </cell>
          <cell r="AE258">
            <v>30814.9</v>
          </cell>
          <cell r="AF258">
            <v>47388</v>
          </cell>
          <cell r="AG258">
            <v>122858.9</v>
          </cell>
          <cell r="AH258">
            <v>23029.750203069918</v>
          </cell>
          <cell r="AI258">
            <v>21251.244674468468</v>
          </cell>
          <cell r="AJ258">
            <v>22212.76853892675</v>
          </cell>
          <cell r="AK258">
            <v>33724.303664662824</v>
          </cell>
          <cell r="AL258">
            <v>100218.06708112793</v>
          </cell>
          <cell r="AM258">
            <v>119081.10073451242</v>
          </cell>
          <cell r="AN258">
            <v>137305.70201463619</v>
          </cell>
          <cell r="AO258">
            <v>155698.68426123564</v>
          </cell>
          <cell r="AP258">
            <v>32279.906721420779</v>
          </cell>
        </row>
        <row r="261">
          <cell r="B261" t="str">
            <v>CBST</v>
          </cell>
        </row>
        <row r="262">
          <cell r="B262" t="str">
            <v>Income Statement Summary:</v>
          </cell>
        </row>
        <row r="263">
          <cell r="B263" t="str">
            <v>($ in thousands)</v>
          </cell>
          <cell r="C263" t="str">
            <v>2002A</v>
          </cell>
          <cell r="D263" t="str">
            <v>Mar 1Q03</v>
          </cell>
          <cell r="E263" t="str">
            <v>Jun 2Q03</v>
          </cell>
          <cell r="F263" t="str">
            <v>Sep 3Q03</v>
          </cell>
          <cell r="G263" t="str">
            <v>Dec 4Q03</v>
          </cell>
          <cell r="H263" t="str">
            <v>2003A</v>
          </cell>
          <cell r="I263" t="str">
            <v>Mar 1Q04</v>
          </cell>
          <cell r="J263" t="str">
            <v>Jun 2Q04</v>
          </cell>
          <cell r="K263" t="str">
            <v>Sep 3Q04</v>
          </cell>
          <cell r="L263" t="str">
            <v>Dec 4Q04</v>
          </cell>
          <cell r="M263" t="str">
            <v>2004A</v>
          </cell>
          <cell r="N263" t="str">
            <v>Mar 1Q05</v>
          </cell>
          <cell r="O263" t="str">
            <v>Jun 2Q05</v>
          </cell>
          <cell r="P263" t="str">
            <v>Sep 3Q05</v>
          </cell>
          <cell r="Q263" t="str">
            <v>Dec 4Q05</v>
          </cell>
          <cell r="R263" t="str">
            <v>2005A</v>
          </cell>
          <cell r="S263" t="str">
            <v>Mar 1Q06</v>
          </cell>
          <cell r="T263" t="str">
            <v>Jun 2Q06</v>
          </cell>
          <cell r="U263" t="str">
            <v>Sep 3Q06</v>
          </cell>
          <cell r="V263" t="str">
            <v>Dec 4Q06</v>
          </cell>
          <cell r="W263" t="str">
            <v>2006A</v>
          </cell>
          <cell r="X263" t="str">
            <v>Mar 1Q07</v>
          </cell>
          <cell r="Y263" t="str">
            <v>Jun 2Q07</v>
          </cell>
          <cell r="Z263" t="str">
            <v>Sep 3Q07</v>
          </cell>
          <cell r="AA263" t="str">
            <v>Dec 4Q07</v>
          </cell>
          <cell r="AB263" t="str">
            <v>2007A</v>
          </cell>
          <cell r="AC263" t="str">
            <v>Mar 1Q08</v>
          </cell>
          <cell r="AD263" t="str">
            <v>Jun 2Q08</v>
          </cell>
          <cell r="AE263" t="str">
            <v>Sep 3Q08</v>
          </cell>
          <cell r="AF263" t="str">
            <v>Dec 4Q08</v>
          </cell>
          <cell r="AG263" t="str">
            <v>2008A</v>
          </cell>
          <cell r="AH263" t="str">
            <v>Mar 1Q09E</v>
          </cell>
          <cell r="AI263" t="str">
            <v>Jun 2Q09E</v>
          </cell>
          <cell r="AJ263" t="str">
            <v>Sep 3Q09E</v>
          </cell>
          <cell r="AK263" t="str">
            <v>Dec 4Q09E</v>
          </cell>
          <cell r="AL263" t="str">
            <v>2009E</v>
          </cell>
          <cell r="AM263" t="str">
            <v>2010E</v>
          </cell>
          <cell r="AN263" t="str">
            <v>2011E</v>
          </cell>
          <cell r="AO263" t="str">
            <v>2012E</v>
          </cell>
          <cell r="AP263" t="str">
            <v>2013E</v>
          </cell>
          <cell r="AR263" t="str">
            <v>Ticker:</v>
          </cell>
        </row>
        <row r="264">
          <cell r="B264" t="str">
            <v>Revenues</v>
          </cell>
          <cell r="D264">
            <v>357</v>
          </cell>
          <cell r="E264">
            <v>0</v>
          </cell>
          <cell r="F264">
            <v>0</v>
          </cell>
          <cell r="G264">
            <v>3360</v>
          </cell>
          <cell r="H264">
            <v>3717</v>
          </cell>
          <cell r="I264">
            <v>8471</v>
          </cell>
          <cell r="J264">
            <v>14735</v>
          </cell>
          <cell r="K264">
            <v>19425</v>
          </cell>
          <cell r="L264">
            <v>25440</v>
          </cell>
          <cell r="M264">
            <v>68071</v>
          </cell>
          <cell r="N264">
            <v>22682</v>
          </cell>
          <cell r="O264">
            <v>28255</v>
          </cell>
          <cell r="P264">
            <v>31842</v>
          </cell>
          <cell r="Q264">
            <v>36866</v>
          </cell>
          <cell r="R264">
            <v>119645</v>
          </cell>
          <cell r="S264">
            <v>40055</v>
          </cell>
          <cell r="T264">
            <v>47794</v>
          </cell>
          <cell r="U264">
            <v>50419</v>
          </cell>
          <cell r="V264">
            <v>56480</v>
          </cell>
          <cell r="W264">
            <v>194748</v>
          </cell>
          <cell r="X264">
            <v>59479</v>
          </cell>
          <cell r="Y264">
            <v>69764</v>
          </cell>
          <cell r="Z264">
            <v>79796</v>
          </cell>
          <cell r="AA264">
            <v>85581</v>
          </cell>
          <cell r="AB264">
            <v>294620</v>
          </cell>
          <cell r="AC264">
            <v>88285</v>
          </cell>
          <cell r="AD264">
            <v>101766</v>
          </cell>
          <cell r="AE264">
            <v>112435</v>
          </cell>
          <cell r="AF264">
            <v>131155</v>
          </cell>
          <cell r="AG264">
            <v>433641</v>
          </cell>
          <cell r="AH264">
            <v>131497.40265222912</v>
          </cell>
          <cell r="AI264">
            <v>136580.24164192704</v>
          </cell>
          <cell r="AJ264">
            <v>142589.12117472384</v>
          </cell>
          <cell r="AK264">
            <v>168160.62223261257</v>
          </cell>
          <cell r="AL264">
            <v>578827.38770149252</v>
          </cell>
          <cell r="AM264">
            <v>679691.99218206224</v>
          </cell>
          <cell r="AN264">
            <v>768538.506205015</v>
          </cell>
          <cell r="AO264">
            <v>847750.59555568243</v>
          </cell>
          <cell r="AP264">
            <v>676885.12881204754</v>
          </cell>
        </row>
        <row r="265">
          <cell r="B265" t="str">
            <v xml:space="preserve">   YoY % Growth</v>
          </cell>
          <cell r="D265" t="str">
            <v>nm</v>
          </cell>
          <cell r="E265" t="str">
            <v>nm</v>
          </cell>
          <cell r="F265" t="str">
            <v>nm</v>
          </cell>
          <cell r="G265" t="str">
            <v>nm</v>
          </cell>
          <cell r="H265" t="str">
            <v>nm</v>
          </cell>
          <cell r="I265" t="str">
            <v>nm</v>
          </cell>
          <cell r="J265" t="str">
            <v>nm</v>
          </cell>
          <cell r="K265" t="str">
            <v>nm</v>
          </cell>
          <cell r="L265">
            <v>11.572026300059774</v>
          </cell>
          <cell r="M265">
            <v>34.002390914524803</v>
          </cell>
          <cell r="N265">
            <v>2.3257443082311733</v>
          </cell>
          <cell r="O265">
            <v>0.93422342913177947</v>
          </cell>
          <cell r="P265">
            <v>0.68651323104291739</v>
          </cell>
          <cell r="Q265">
            <v>0.74230970379879246</v>
          </cell>
          <cell r="R265">
            <v>0.93845523318362667</v>
          </cell>
          <cell r="S265">
            <v>0.78759155536406711</v>
          </cell>
          <cell r="T265">
            <v>0.78020435223461515</v>
          </cell>
          <cell r="U265">
            <v>0.65718429640373133</v>
          </cell>
          <cell r="V265">
            <v>0.53359166075424325</v>
          </cell>
          <cell r="W265">
            <v>0.669071656359568</v>
          </cell>
          <cell r="X265">
            <v>0.54053185506547763</v>
          </cell>
          <cell r="Y265">
            <v>0.49610059586400279</v>
          </cell>
          <cell r="Z265">
            <v>0.49908501412260819</v>
          </cell>
          <cell r="AA265">
            <v>0.49243772241992878</v>
          </cell>
          <cell r="AB265">
            <v>0.50456289618553485</v>
          </cell>
          <cell r="AC265">
            <v>0.4960104302477184</v>
          </cell>
          <cell r="AD265">
            <v>0.45497408264269179</v>
          </cell>
          <cell r="AE265">
            <v>0.4489351821137133</v>
          </cell>
          <cell r="AF265">
            <v>0.43139195230998517</v>
          </cell>
          <cell r="AG265">
            <v>0.45471990009085839</v>
          </cell>
          <cell r="AH265">
            <v>0.42168540579875335</v>
          </cell>
          <cell r="AI265">
            <v>0.32419783066569097</v>
          </cell>
          <cell r="AJ265">
            <v>0.26662443039518524</v>
          </cell>
          <cell r="AK265">
            <v>0.23615770904573274</v>
          </cell>
          <cell r="AL265">
            <v>0.3037790197802468</v>
          </cell>
          <cell r="AM265">
            <v>0.17994853383369436</v>
          </cell>
          <cell r="AN265">
            <v>0.14397314355932966</v>
          </cell>
          <cell r="AO265">
            <v>0.11196680772019807</v>
          </cell>
          <cell r="AP265">
            <v>0.56093434156836541</v>
          </cell>
        </row>
        <row r="266">
          <cell r="B266" t="str">
            <v>Operating Expenses</v>
          </cell>
          <cell r="D266">
            <v>22416.156999999999</v>
          </cell>
          <cell r="E266">
            <v>21558</v>
          </cell>
          <cell r="F266">
            <v>30866</v>
          </cell>
          <cell r="G266">
            <v>31548.843000000004</v>
          </cell>
          <cell r="H266">
            <v>106389</v>
          </cell>
          <cell r="I266">
            <v>29012</v>
          </cell>
          <cell r="J266">
            <v>29909</v>
          </cell>
          <cell r="K266">
            <v>34350</v>
          </cell>
          <cell r="L266">
            <v>39413</v>
          </cell>
          <cell r="M266">
            <v>132684</v>
          </cell>
          <cell r="N266">
            <v>34974.999999999993</v>
          </cell>
          <cell r="O266">
            <v>34331.000000000015</v>
          </cell>
          <cell r="P266">
            <v>34736.999999999993</v>
          </cell>
          <cell r="Q266">
            <v>42035</v>
          </cell>
          <cell r="R266">
            <v>146078</v>
          </cell>
          <cell r="S266">
            <v>41874</v>
          </cell>
          <cell r="T266">
            <v>43644</v>
          </cell>
          <cell r="U266">
            <v>43697</v>
          </cell>
          <cell r="V266">
            <v>49994</v>
          </cell>
          <cell r="W266">
            <v>179209</v>
          </cell>
          <cell r="X266">
            <v>52683</v>
          </cell>
          <cell r="Y266">
            <v>54067</v>
          </cell>
          <cell r="Z266">
            <v>58985</v>
          </cell>
          <cell r="AA266">
            <v>61760</v>
          </cell>
          <cell r="AB266">
            <v>227495</v>
          </cell>
          <cell r="AC266">
            <v>68693</v>
          </cell>
          <cell r="AD266">
            <v>79447</v>
          </cell>
          <cell r="AE266">
            <v>80753</v>
          </cell>
          <cell r="AF266">
            <v>82338</v>
          </cell>
          <cell r="AG266">
            <v>311098</v>
          </cell>
          <cell r="AH266">
            <v>89876.433807737456</v>
          </cell>
          <cell r="AI266">
            <v>97867.045339358025</v>
          </cell>
          <cell r="AJ266">
            <v>102552.46357748902</v>
          </cell>
          <cell r="AK266">
            <v>109387.96667445941</v>
          </cell>
          <cell r="AL266">
            <v>399683.90939904389</v>
          </cell>
          <cell r="AM266">
            <v>475324.37401927757</v>
          </cell>
          <cell r="AN266">
            <v>539164.47620960639</v>
          </cell>
          <cell r="AO266">
            <v>595800.44964454032</v>
          </cell>
          <cell r="AP266">
            <v>636480.20984254393</v>
          </cell>
        </row>
        <row r="267">
          <cell r="B267" t="str">
            <v>Operating Income, Adjusted</v>
          </cell>
          <cell r="D267">
            <v>-22059.156999999999</v>
          </cell>
          <cell r="E267">
            <v>-21558</v>
          </cell>
          <cell r="F267">
            <v>-30866</v>
          </cell>
          <cell r="G267">
            <v>-28188.843000000004</v>
          </cell>
          <cell r="H267">
            <v>-102672</v>
          </cell>
          <cell r="I267">
            <v>-20541</v>
          </cell>
          <cell r="J267">
            <v>-15174</v>
          </cell>
          <cell r="K267">
            <v>-14925</v>
          </cell>
          <cell r="L267">
            <v>-13973</v>
          </cell>
          <cell r="M267">
            <v>-64613</v>
          </cell>
          <cell r="N267">
            <v>-12292.999999999993</v>
          </cell>
          <cell r="O267">
            <v>-6076.0000000000146</v>
          </cell>
          <cell r="P267">
            <v>-2894.9999999999927</v>
          </cell>
          <cell r="Q267">
            <v>-5169</v>
          </cell>
          <cell r="R267">
            <v>-26433</v>
          </cell>
          <cell r="S267">
            <v>-1819</v>
          </cell>
          <cell r="T267">
            <v>4150</v>
          </cell>
          <cell r="U267">
            <v>6722</v>
          </cell>
          <cell r="V267">
            <v>6486</v>
          </cell>
          <cell r="W267">
            <v>15539</v>
          </cell>
          <cell r="X267">
            <v>6796</v>
          </cell>
          <cell r="Y267">
            <v>15697</v>
          </cell>
          <cell r="Z267">
            <v>20811</v>
          </cell>
          <cell r="AA267">
            <v>23821</v>
          </cell>
          <cell r="AB267">
            <v>67125</v>
          </cell>
          <cell r="AC267">
            <v>19592</v>
          </cell>
          <cell r="AD267">
            <v>22319</v>
          </cell>
          <cell r="AE267">
            <v>31682</v>
          </cell>
          <cell r="AF267">
            <v>48817</v>
          </cell>
          <cell r="AG267">
            <v>122543</v>
          </cell>
          <cell r="AH267">
            <v>41620.968844491668</v>
          </cell>
          <cell r="AI267">
            <v>38713.19630256902</v>
          </cell>
          <cell r="AJ267">
            <v>40036.657597234822</v>
          </cell>
          <cell r="AK267">
            <v>58772.655558153157</v>
          </cell>
          <cell r="AL267">
            <v>179143.47830244864</v>
          </cell>
          <cell r="AM267">
            <v>204367.61816278467</v>
          </cell>
          <cell r="AN267">
            <v>229374.02999540861</v>
          </cell>
          <cell r="AO267">
            <v>251950.14591114211</v>
          </cell>
          <cell r="AP267">
            <v>40404.918969503604</v>
          </cell>
        </row>
        <row r="268">
          <cell r="B268" t="str">
            <v>Net Income, Adjusted</v>
          </cell>
          <cell r="D268">
            <v>-24992.156999999999</v>
          </cell>
          <cell r="E268">
            <v>-24270</v>
          </cell>
          <cell r="F268">
            <v>-34208</v>
          </cell>
          <cell r="G268">
            <v>-31531.843000000004</v>
          </cell>
          <cell r="H268">
            <v>-115002.00000000001</v>
          </cell>
          <cell r="I268">
            <v>-23243</v>
          </cell>
          <cell r="J268">
            <v>-17874</v>
          </cell>
          <cell r="K268">
            <v>-17705</v>
          </cell>
          <cell r="L268">
            <v>-17690</v>
          </cell>
          <cell r="M268">
            <v>-76512</v>
          </cell>
          <cell r="N268">
            <v>-13881.999999999993</v>
          </cell>
          <cell r="O268">
            <v>-7748.0000000000146</v>
          </cell>
          <cell r="P268">
            <v>-4503.9999999999927</v>
          </cell>
          <cell r="Q268">
            <v>-6718</v>
          </cell>
          <cell r="R268">
            <v>-32852</v>
          </cell>
          <cell r="S268">
            <v>-3305</v>
          </cell>
          <cell r="T268">
            <v>-2397</v>
          </cell>
          <cell r="U268">
            <v>7967</v>
          </cell>
          <cell r="V268">
            <v>7982</v>
          </cell>
          <cell r="W268">
            <v>10247</v>
          </cell>
          <cell r="X268">
            <v>8150</v>
          </cell>
          <cell r="Y268">
            <v>17091</v>
          </cell>
          <cell r="Z268">
            <v>22501</v>
          </cell>
          <cell r="AA268">
            <v>25734</v>
          </cell>
          <cell r="AB268">
            <v>73476</v>
          </cell>
          <cell r="AC268">
            <v>22170</v>
          </cell>
          <cell r="AD268">
            <v>21562</v>
          </cell>
          <cell r="AE268">
            <v>30814.9</v>
          </cell>
          <cell r="AF268">
            <v>47388</v>
          </cell>
          <cell r="AG268">
            <v>122858.9</v>
          </cell>
          <cell r="AH268">
            <v>23029.750203069918</v>
          </cell>
          <cell r="AI268">
            <v>21251.244674468468</v>
          </cell>
          <cell r="AJ268">
            <v>22212.76853892675</v>
          </cell>
          <cell r="AK268">
            <v>33724.303664662824</v>
          </cell>
          <cell r="AL268">
            <v>100218.06708112793</v>
          </cell>
          <cell r="AM268">
            <v>119081.10073451242</v>
          </cell>
          <cell r="AN268">
            <v>137305.70201463619</v>
          </cell>
          <cell r="AO268">
            <v>155698.68426123564</v>
          </cell>
          <cell r="AP268">
            <v>32279.906721420779</v>
          </cell>
        </row>
        <row r="269">
          <cell r="B269" t="str">
            <v xml:space="preserve">Diluted EPS, Adjusted </v>
          </cell>
          <cell r="D269">
            <v>-0.85501266500080741</v>
          </cell>
          <cell r="E269">
            <v>-0.81956091660881558</v>
          </cell>
          <cell r="F269">
            <v>-1.1219456678918815</v>
          </cell>
          <cell r="G269">
            <v>-0.8283672210211499</v>
          </cell>
          <cell r="H269">
            <v>-3.6081826511868913</v>
          </cell>
          <cell r="I269">
            <v>-0.57901649503227359</v>
          </cell>
          <cell r="J269">
            <v>-0.44430329792661444</v>
          </cell>
          <cell r="K269">
            <v>-0.43925078528017408</v>
          </cell>
          <cell r="L269">
            <v>-0.40012047494051572</v>
          </cell>
          <cell r="M269">
            <v>-1.8558137588827084</v>
          </cell>
          <cell r="N269">
            <v>-0.26951740309323335</v>
          </cell>
          <cell r="O269">
            <v>-0.14538584762219672</v>
          </cell>
          <cell r="P269">
            <v>-8.4023374989513261E-2</v>
          </cell>
          <cell r="Q269">
            <v>-0.12491979602408441</v>
          </cell>
          <cell r="R269">
            <v>-0.61922624352144529</v>
          </cell>
          <cell r="S269">
            <v>-6.1113951076109431E-2</v>
          </cell>
          <cell r="T269">
            <v>-4.4104746509763433E-2</v>
          </cell>
          <cell r="U269">
            <v>0.13943581368007971</v>
          </cell>
          <cell r="V269">
            <v>0.13984901982516665</v>
          </cell>
          <cell r="W269">
            <v>0.18805155611332175</v>
          </cell>
          <cell r="X269">
            <v>0.14311664180154035</v>
          </cell>
          <cell r="Y269">
            <v>0.2816989249363705</v>
          </cell>
          <cell r="Z269">
            <v>0.35901549779208369</v>
          </cell>
          <cell r="AA269">
            <v>0.40520327700140374</v>
          </cell>
          <cell r="AB269">
            <v>1.1989606259286398</v>
          </cell>
          <cell r="AC269">
            <v>0.32812028784523473</v>
          </cell>
          <cell r="AD269">
            <v>0.31947224876616331</v>
          </cell>
          <cell r="AE269">
            <v>0.48285741153357647</v>
          </cell>
          <cell r="AF269">
            <v>0.71193764573754414</v>
          </cell>
          <cell r="AG269">
            <v>1.8644954199952817</v>
          </cell>
          <cell r="AH269">
            <v>0.39054952893426903</v>
          </cell>
          <cell r="AI269">
            <v>0.36171391391578778</v>
          </cell>
          <cell r="AJ269">
            <v>0.37242153940148903</v>
          </cell>
          <cell r="AK269">
            <v>0.53219506181826504</v>
          </cell>
          <cell r="AL269">
            <v>1.6587090124848578</v>
          </cell>
          <cell r="AM269">
            <v>1.8970836338997774</v>
          </cell>
          <cell r="AN269">
            <v>2.1181686491781324</v>
          </cell>
          <cell r="AO269">
            <v>2.3335767878275782</v>
          </cell>
          <cell r="AP269">
            <v>0.15558385536454597</v>
          </cell>
        </row>
        <row r="270">
          <cell r="B270" t="str">
            <v xml:space="preserve">   YoY % Growth</v>
          </cell>
          <cell r="D270" t="str">
            <v>nm</v>
          </cell>
          <cell r="E270" t="str">
            <v>nm</v>
          </cell>
          <cell r="F270" t="str">
            <v>nm</v>
          </cell>
          <cell r="G270" t="str">
            <v>nm</v>
          </cell>
          <cell r="H270" t="str">
            <v>nm</v>
          </cell>
          <cell r="I270" t="str">
            <v>nm</v>
          </cell>
          <cell r="J270" t="str">
            <v>nm</v>
          </cell>
          <cell r="K270" t="str">
            <v>nm</v>
          </cell>
          <cell r="L270" t="str">
            <v>nm</v>
          </cell>
          <cell r="M270" t="str">
            <v>nm</v>
          </cell>
          <cell r="N270" t="str">
            <v>nm</v>
          </cell>
          <cell r="O270" t="str">
            <v>nm</v>
          </cell>
          <cell r="P270" t="str">
            <v>nm</v>
          </cell>
          <cell r="Q270" t="str">
            <v>nm</v>
          </cell>
          <cell r="R270" t="str">
            <v>nm</v>
          </cell>
          <cell r="S270" t="str">
            <v>nm</v>
          </cell>
          <cell r="T270" t="str">
            <v>nm</v>
          </cell>
          <cell r="U270" t="str">
            <v>nm</v>
          </cell>
          <cell r="V270" t="str">
            <v>nm</v>
          </cell>
          <cell r="W270" t="str">
            <v>nm</v>
          </cell>
          <cell r="X270" t="str">
            <v>nm</v>
          </cell>
          <cell r="Y270" t="str">
            <v>nm</v>
          </cell>
          <cell r="Z270">
            <v>1.5747724943593449</v>
          </cell>
          <cell r="AA270">
            <v>1.897433800451171</v>
          </cell>
          <cell r="AB270">
            <v>5.3757016996239804</v>
          </cell>
          <cell r="AC270">
            <v>1.2926773833908056</v>
          </cell>
          <cell r="AD270">
            <v>0.13409111816214758</v>
          </cell>
          <cell r="AE270">
            <v>0.34494865682153142</v>
          </cell>
          <cell r="AF270">
            <v>0.75698886496191342</v>
          </cell>
          <cell r="AG270">
            <v>0.55509311955191221</v>
          </cell>
          <cell r="AH270">
            <v>0.19026327661421671</v>
          </cell>
          <cell r="AI270">
            <v>0.13222326919714122</v>
          </cell>
          <cell r="AJ270">
            <v>-0.22871321738924588</v>
          </cell>
          <cell r="AK270">
            <v>-0.25246955965233675</v>
          </cell>
          <cell r="AL270">
            <v>-0.11037109842347836</v>
          </cell>
          <cell r="AM270">
            <v>0.1437109339978917</v>
          </cell>
          <cell r="AN270">
            <v>0.11653941414479307</v>
          </cell>
          <cell r="AO270">
            <v>0.10169546165883725</v>
          </cell>
          <cell r="AP270">
            <v>-0.91655444486694437</v>
          </cell>
        </row>
        <row r="271">
          <cell r="B271" t="str">
            <v>Consensus Revenue</v>
          </cell>
          <cell r="D271">
            <v>-0.85501266500080741</v>
          </cell>
          <cell r="E271">
            <v>-0.81956091660881558</v>
          </cell>
          <cell r="F271">
            <v>-1.1219456678918815</v>
          </cell>
          <cell r="G271">
            <v>-0.8283672210211499</v>
          </cell>
          <cell r="H271">
            <v>3717</v>
          </cell>
          <cell r="I271">
            <v>8471</v>
          </cell>
          <cell r="J271">
            <v>14735</v>
          </cell>
          <cell r="K271">
            <v>19425</v>
          </cell>
          <cell r="L271">
            <v>25440</v>
          </cell>
          <cell r="M271">
            <v>68071</v>
          </cell>
          <cell r="N271">
            <v>22682</v>
          </cell>
          <cell r="O271">
            <v>28255</v>
          </cell>
          <cell r="P271">
            <v>31842</v>
          </cell>
          <cell r="Q271">
            <v>36866</v>
          </cell>
          <cell r="R271">
            <v>119645</v>
          </cell>
          <cell r="S271">
            <v>40055</v>
          </cell>
          <cell r="T271">
            <v>47794</v>
          </cell>
          <cell r="U271">
            <v>50419</v>
          </cell>
          <cell r="V271">
            <v>56480</v>
          </cell>
          <cell r="W271">
            <v>194748</v>
          </cell>
          <cell r="X271">
            <v>59479</v>
          </cell>
          <cell r="Y271">
            <v>69764</v>
          </cell>
          <cell r="Z271">
            <v>79796</v>
          </cell>
          <cell r="AA271">
            <v>85581</v>
          </cell>
          <cell r="AB271">
            <v>294620</v>
          </cell>
          <cell r="AC271">
            <v>88285</v>
          </cell>
          <cell r="AD271">
            <v>101766</v>
          </cell>
          <cell r="AE271">
            <v>112435</v>
          </cell>
          <cell r="AF271">
            <v>131155</v>
          </cell>
          <cell r="AG271">
            <v>433641</v>
          </cell>
          <cell r="AH271">
            <v>130430</v>
          </cell>
          <cell r="AI271">
            <v>135450</v>
          </cell>
          <cell r="AJ271">
            <v>143700.00000000003</v>
          </cell>
          <cell r="AK271">
            <v>162260</v>
          </cell>
          <cell r="AL271">
            <v>572080</v>
          </cell>
          <cell r="AM271">
            <v>670610</v>
          </cell>
          <cell r="AN271">
            <v>757140</v>
          </cell>
          <cell r="AO271">
            <v>837610</v>
          </cell>
          <cell r="AP271">
            <v>676885.12881204754</v>
          </cell>
        </row>
        <row r="272">
          <cell r="B272" t="str">
            <v>Consensus EPS</v>
          </cell>
          <cell r="H272">
            <v>-3.6081826511868913</v>
          </cell>
          <cell r="I272">
            <v>-0.57901649503227359</v>
          </cell>
          <cell r="J272">
            <v>-0.44430329792661444</v>
          </cell>
          <cell r="K272">
            <v>-0.43925078528017408</v>
          </cell>
          <cell r="L272">
            <v>-0.40012047494051572</v>
          </cell>
          <cell r="M272">
            <v>-1.8558137588827084</v>
          </cell>
          <cell r="N272">
            <v>-0.26951740309323335</v>
          </cell>
          <cell r="O272">
            <v>-0.14538584762219672</v>
          </cell>
          <cell r="P272">
            <v>-8.4023374989513261E-2</v>
          </cell>
          <cell r="Q272">
            <v>-0.12491979602408441</v>
          </cell>
          <cell r="R272">
            <v>-0.61922624352144529</v>
          </cell>
          <cell r="S272">
            <v>-6.1113951076109431E-2</v>
          </cell>
          <cell r="T272">
            <v>-4.4104746509763433E-2</v>
          </cell>
          <cell r="U272">
            <v>0.13943581368007971</v>
          </cell>
          <cell r="V272">
            <v>0.13984901982516665</v>
          </cell>
          <cell r="W272">
            <v>0.18805155611332175</v>
          </cell>
          <cell r="X272">
            <v>0.14311664180154035</v>
          </cell>
          <cell r="Y272">
            <v>0.2816989249363705</v>
          </cell>
          <cell r="Z272">
            <v>0.35901549779208369</v>
          </cell>
          <cell r="AA272">
            <v>0.40520327700140374</v>
          </cell>
          <cell r="AB272">
            <v>1.1989606259286398</v>
          </cell>
          <cell r="AC272">
            <v>0.32812028784523473</v>
          </cell>
          <cell r="AD272">
            <v>0.31947224876616331</v>
          </cell>
          <cell r="AE272">
            <v>0.48285741153357647</v>
          </cell>
          <cell r="AF272">
            <v>0.71193764573754414</v>
          </cell>
          <cell r="AG272">
            <v>1.8644954199952817</v>
          </cell>
          <cell r="AH272">
            <v>0.11</v>
          </cell>
          <cell r="AI272">
            <v>0.30000000000000004</v>
          </cell>
          <cell r="AJ272">
            <v>0.35000000000000003</v>
          </cell>
          <cell r="AK272">
            <v>0.49</v>
          </cell>
          <cell r="AL272">
            <v>1.32</v>
          </cell>
          <cell r="AM272">
            <v>1.81</v>
          </cell>
          <cell r="AN272">
            <v>1.87</v>
          </cell>
          <cell r="AO272">
            <v>1.94</v>
          </cell>
          <cell r="AP272">
            <v>0.15558385536454597</v>
          </cell>
        </row>
        <row r="273">
          <cell r="B273" t="str">
            <v>R&amp;D Margin</v>
          </cell>
          <cell r="D273">
            <v>44.506476190476192</v>
          </cell>
          <cell r="E273" t="e">
            <v>#DIV/0!</v>
          </cell>
          <cell r="F273" t="e">
            <v>#DIV/0!</v>
          </cell>
          <cell r="G273">
            <v>3.9807107142857148</v>
          </cell>
          <cell r="H273">
            <v>32.579199043634191</v>
          </cell>
          <cell r="I273">
            <v>2.1431300748288491</v>
          </cell>
          <cell r="J273">
            <v>0.98325412989364114</v>
          </cell>
          <cell r="K273">
            <v>0.82377140315766062</v>
          </cell>
          <cell r="L273">
            <v>0.75443350924737318</v>
          </cell>
          <cell r="M273">
            <v>0.97648525418808385</v>
          </cell>
          <cell r="N273">
            <v>0.65790607496768638</v>
          </cell>
          <cell r="O273">
            <v>0.49278527415958195</v>
          </cell>
          <cell r="P273">
            <v>0.38896397138807398</v>
          </cell>
          <cell r="Q273">
            <v>0.36822572722807401</v>
          </cell>
          <cell r="R273">
            <v>0.45521257289849709</v>
          </cell>
          <cell r="S273">
            <v>0.36370209689081706</v>
          </cell>
          <cell r="T273">
            <v>0.29955310199789698</v>
          </cell>
          <cell r="U273">
            <v>0.28885706329315353</v>
          </cell>
          <cell r="V273">
            <v>0.27807829181494664</v>
          </cell>
          <cell r="W273">
            <v>0.30298791848540346</v>
          </cell>
          <cell r="X273">
            <v>0.27588005215123862</v>
          </cell>
          <cell r="Y273">
            <v>0.25104694409464962</v>
          </cell>
          <cell r="Z273">
            <v>0.2373780932793737</v>
          </cell>
          <cell r="AA273">
            <v>0.22798211624441134</v>
          </cell>
          <cell r="AB273">
            <v>0.23768583259792275</v>
          </cell>
          <cell r="AC273">
            <v>0.2598712496223477</v>
          </cell>
          <cell r="AD273">
            <v>0.2786969385906648</v>
          </cell>
          <cell r="AE273">
            <v>0.26217273051951023</v>
          </cell>
          <cell r="AF273">
            <v>0.25391060987189523</v>
          </cell>
          <cell r="AG273">
            <v>0.2632626042668943</v>
          </cell>
          <cell r="AH273">
            <v>0.28199999999999997</v>
          </cell>
          <cell r="AI273">
            <v>0.29099999999999998</v>
          </cell>
          <cell r="AJ273">
            <v>0.29799999999999999</v>
          </cell>
          <cell r="AK273">
            <v>0.30199999999999999</v>
          </cell>
          <cell r="AL273">
            <v>0.29377366585818115</v>
          </cell>
          <cell r="AM273">
            <v>0.31900000000000001</v>
          </cell>
          <cell r="AN273">
            <v>0.33</v>
          </cell>
          <cell r="AO273">
            <v>0.33200000000000002</v>
          </cell>
          <cell r="AP273">
            <v>0.52846754289671061</v>
          </cell>
        </row>
        <row r="274">
          <cell r="B274" t="str">
            <v>SG&amp;A Margin</v>
          </cell>
          <cell r="D274">
            <v>6.5243949579831932</v>
          </cell>
          <cell r="E274" t="e">
            <v>#DIV/0!</v>
          </cell>
          <cell r="F274" t="e">
            <v>#DIV/0!</v>
          </cell>
          <cell r="G274">
            <v>2.7332711309523812</v>
          </cell>
          <cell r="H274">
            <v>12.606096832038254</v>
          </cell>
          <cell r="I274">
            <v>1.3610889985671071</v>
          </cell>
          <cell r="J274">
            <v>0.58188127027230896</v>
          </cell>
          <cell r="K274">
            <v>0.50594841005114521</v>
          </cell>
          <cell r="L274">
            <v>0.45904055531783389</v>
          </cell>
          <cell r="M274">
            <v>0.59801226113833916</v>
          </cell>
          <cell r="N274">
            <v>0.45693905883479341</v>
          </cell>
          <cell r="O274">
            <v>0.39322205756181267</v>
          </cell>
          <cell r="P274">
            <v>0.32188416784784257</v>
          </cell>
          <cell r="Q274">
            <v>0.3530535392675872</v>
          </cell>
          <cell r="R274">
            <v>0.37291435417657731</v>
          </cell>
          <cell r="S274">
            <v>0.37674406148737311</v>
          </cell>
          <cell r="T274">
            <v>0.31214949176305645</v>
          </cell>
          <cell r="U274">
            <v>0.25675299359509884</v>
          </cell>
          <cell r="V274">
            <v>0.27854092526690394</v>
          </cell>
          <cell r="W274">
            <v>0.30021165082364365</v>
          </cell>
          <cell r="X274">
            <v>0.26065189048239895</v>
          </cell>
          <cell r="Y274">
            <v>0.23417869798225319</v>
          </cell>
          <cell r="Z274">
            <v>0.23912956942877994</v>
          </cell>
          <cell r="AA274">
            <v>0.22239046199701937</v>
          </cell>
          <cell r="AB274">
            <v>0.22965854320820039</v>
          </cell>
          <cell r="AC274">
            <v>0.23220386251132957</v>
          </cell>
          <cell r="AD274">
            <v>0.22328563089990541</v>
          </cell>
          <cell r="AE274">
            <v>0.2035091896445938</v>
          </cell>
          <cell r="AF274">
            <v>0.17161705175831682</v>
          </cell>
          <cell r="AG274">
            <v>0.20496960314072746</v>
          </cell>
          <cell r="AH274">
            <v>0.16500000000000001</v>
          </cell>
          <cell r="AI274">
            <v>0.16900000000000001</v>
          </cell>
          <cell r="AJ274">
            <v>0.161</v>
          </cell>
          <cell r="AK274">
            <v>0.16200000000000001</v>
          </cell>
          <cell r="AL274">
            <v>0.16412667104489009</v>
          </cell>
          <cell r="AM274">
            <v>0.14599999999999999</v>
          </cell>
          <cell r="AN274">
            <v>0.13200000000000001</v>
          </cell>
          <cell r="AO274">
            <v>0.125</v>
          </cell>
          <cell r="AP274">
            <v>0.11530200935928228</v>
          </cell>
        </row>
        <row r="275">
          <cell r="B275" t="str">
            <v>Profit Margin</v>
          </cell>
          <cell r="D275">
            <v>-70.006042016806717</v>
          </cell>
          <cell r="E275" t="e">
            <v>#DIV/0!</v>
          </cell>
          <cell r="F275" t="e">
            <v>#DIV/0!</v>
          </cell>
          <cell r="G275">
            <v>-9.3844770833333353</v>
          </cell>
          <cell r="H275" t="str">
            <v>nm</v>
          </cell>
          <cell r="I275" t="str">
            <v>nm</v>
          </cell>
          <cell r="J275" t="str">
            <v>nm</v>
          </cell>
          <cell r="K275" t="str">
            <v>nm</v>
          </cell>
          <cell r="L275" t="str">
            <v>nm</v>
          </cell>
          <cell r="M275" t="str">
            <v>nm</v>
          </cell>
          <cell r="N275" t="str">
            <v>nm</v>
          </cell>
          <cell r="O275" t="str">
            <v>nm</v>
          </cell>
          <cell r="P275" t="str">
            <v>nm</v>
          </cell>
          <cell r="Q275" t="str">
            <v>nm</v>
          </cell>
          <cell r="R275" t="str">
            <v>nm</v>
          </cell>
          <cell r="S275" t="str">
            <v>nm</v>
          </cell>
          <cell r="T275" t="str">
            <v>nm</v>
          </cell>
          <cell r="U275">
            <v>0.15801582736666733</v>
          </cell>
          <cell r="V275">
            <v>0.1413243626062323</v>
          </cell>
          <cell r="W275">
            <v>5.2616714934171339E-2</v>
          </cell>
          <cell r="X275">
            <v>0.13702315102809395</v>
          </cell>
          <cell r="Y275">
            <v>0.24498308583223438</v>
          </cell>
          <cell r="Z275">
            <v>0.28198155296004812</v>
          </cell>
          <cell r="AA275">
            <v>0.30069758474427732</v>
          </cell>
          <cell r="AB275">
            <v>0.24939243771638042</v>
          </cell>
          <cell r="AC275">
            <v>0.25111853655773914</v>
          </cell>
          <cell r="AD275">
            <v>0.21187823045024862</v>
          </cell>
          <cell r="AE275">
            <v>0.27406857295326192</v>
          </cell>
          <cell r="AF275">
            <v>0.36131295032595023</v>
          </cell>
          <cell r="AG275">
            <v>0.28331938170053106</v>
          </cell>
          <cell r="AH275">
            <v>0.17513463945730279</v>
          </cell>
          <cell r="AI275">
            <v>0.15559530733722773</v>
          </cell>
          <cell r="AJ275">
            <v>0.15578164979155726</v>
          </cell>
          <cell r="AK275">
            <v>0.20054816173320766</v>
          </cell>
          <cell r="AL275">
            <v>0.17313981544496554</v>
          </cell>
          <cell r="AM275">
            <v>0.17519862247047832</v>
          </cell>
          <cell r="AN275">
            <v>0.17865819462012561</v>
          </cell>
          <cell r="AO275">
            <v>0.18366095532988505</v>
          </cell>
          <cell r="AP275">
            <v>4.7688899264300463E-2</v>
          </cell>
        </row>
        <row r="278">
          <cell r="B278" t="str">
            <v>Summary of Financials:</v>
          </cell>
          <cell r="AR278" t="e">
            <v>#REF!</v>
          </cell>
        </row>
        <row r="279">
          <cell r="B279" t="str">
            <v>($ in thousands, except per share)</v>
          </cell>
          <cell r="C279" t="str">
            <v>2002A</v>
          </cell>
          <cell r="D279" t="str">
            <v>Mar 1Q03</v>
          </cell>
          <cell r="E279" t="str">
            <v>Jun 2Q03</v>
          </cell>
          <cell r="F279" t="str">
            <v>Sep 3Q03</v>
          </cell>
          <cell r="G279" t="str">
            <v>Dec 4Q03</v>
          </cell>
          <cell r="H279" t="str">
            <v>2003A</v>
          </cell>
          <cell r="I279" t="str">
            <v>Mar 1Q04</v>
          </cell>
          <cell r="J279" t="str">
            <v>Jun 2Q04</v>
          </cell>
          <cell r="K279" t="str">
            <v>Sep 3Q04</v>
          </cell>
          <cell r="L279" t="str">
            <v>Dec 4Q04</v>
          </cell>
          <cell r="M279" t="str">
            <v>2004A</v>
          </cell>
          <cell r="N279" t="str">
            <v>Mar 1Q05</v>
          </cell>
          <cell r="O279" t="str">
            <v>Jun 2Q05</v>
          </cell>
          <cell r="P279" t="str">
            <v>Sep 3Q05</v>
          </cell>
          <cell r="Q279" t="str">
            <v>Dec 4Q05</v>
          </cell>
          <cell r="R279" t="str">
            <v>2005A</v>
          </cell>
          <cell r="S279" t="str">
            <v>Mar 1Q06</v>
          </cell>
          <cell r="T279" t="str">
            <v>Jun 2Q06</v>
          </cell>
          <cell r="U279" t="str">
            <v>Sep 3Q06</v>
          </cell>
          <cell r="V279" t="str">
            <v>Dec 4Q06</v>
          </cell>
          <cell r="W279" t="str">
            <v>2006A</v>
          </cell>
          <cell r="X279" t="str">
            <v>Mar 1Q07</v>
          </cell>
          <cell r="Y279" t="str">
            <v>Jun 2Q07</v>
          </cell>
          <cell r="Z279" t="str">
            <v>Sep 3Q07</v>
          </cell>
          <cell r="AA279" t="str">
            <v>Dec 4Q07</v>
          </cell>
          <cell r="AB279" t="str">
            <v>2007A</v>
          </cell>
          <cell r="AC279" t="str">
            <v>Mar 1Q08</v>
          </cell>
          <cell r="AD279" t="str">
            <v>Jun 2Q08</v>
          </cell>
          <cell r="AE279" t="str">
            <v>Sep 3Q08</v>
          </cell>
          <cell r="AF279" t="str">
            <v>Dec 4Q08</v>
          </cell>
          <cell r="AG279" t="str">
            <v>2008A</v>
          </cell>
          <cell r="AH279" t="str">
            <v>Mar 1Q09E</v>
          </cell>
          <cell r="AI279" t="str">
            <v>Jun 2Q09E</v>
          </cell>
          <cell r="AJ279" t="str">
            <v>Sep 3Q09E</v>
          </cell>
          <cell r="AK279" t="str">
            <v>Dec 4Q09E</v>
          </cell>
          <cell r="AL279" t="str">
            <v>2009E</v>
          </cell>
          <cell r="AM279" t="str">
            <v>2010E</v>
          </cell>
          <cell r="AN279" t="str">
            <v>2011E</v>
          </cell>
          <cell r="AO279" t="str">
            <v>2012E</v>
          </cell>
          <cell r="AP279" t="str">
            <v>2013E</v>
          </cell>
          <cell r="AR279" t="str">
            <v>CAGR</v>
          </cell>
        </row>
        <row r="280">
          <cell r="B280" t="str">
            <v>Income Statement Summary:</v>
          </cell>
        </row>
        <row r="281">
          <cell r="B281" t="str">
            <v>Product Revenues/Roylaties:</v>
          </cell>
        </row>
        <row r="282">
          <cell r="B282" t="str">
            <v>Cubicin - US</v>
          </cell>
          <cell r="D282">
            <v>0</v>
          </cell>
          <cell r="E282">
            <v>0</v>
          </cell>
          <cell r="F282">
            <v>0</v>
          </cell>
          <cell r="G282">
            <v>1673</v>
          </cell>
          <cell r="H282">
            <v>1673</v>
          </cell>
          <cell r="I282">
            <v>6281</v>
          </cell>
          <cell r="J282">
            <v>13257</v>
          </cell>
          <cell r="K282">
            <v>17988</v>
          </cell>
          <cell r="L282">
            <v>21033</v>
          </cell>
          <cell r="M282">
            <v>58559</v>
          </cell>
          <cell r="N282">
            <v>20889</v>
          </cell>
          <cell r="O282">
            <v>25642</v>
          </cell>
          <cell r="P282">
            <v>30337</v>
          </cell>
          <cell r="Q282">
            <v>36646</v>
          </cell>
          <cell r="R282">
            <v>113514</v>
          </cell>
          <cell r="S282">
            <v>37341</v>
          </cell>
          <cell r="T282">
            <v>45648</v>
          </cell>
          <cell r="U282">
            <v>50274</v>
          </cell>
          <cell r="V282">
            <v>56200</v>
          </cell>
          <cell r="W282">
            <v>189463</v>
          </cell>
          <cell r="X282">
            <v>57525</v>
          </cell>
          <cell r="Y282">
            <v>68294</v>
          </cell>
          <cell r="Z282">
            <v>75365</v>
          </cell>
          <cell r="AA282">
            <v>83875</v>
          </cell>
          <cell r="AB282">
            <v>285059</v>
          </cell>
          <cell r="AC282">
            <v>86058</v>
          </cell>
          <cell r="AD282">
            <v>99366</v>
          </cell>
          <cell r="AE282">
            <v>109199</v>
          </cell>
          <cell r="AF282">
            <v>120058</v>
          </cell>
          <cell r="AG282">
            <v>414681</v>
          </cell>
          <cell r="AH282">
            <v>122347.40265222912</v>
          </cell>
          <cell r="AI282">
            <v>131580.24164192704</v>
          </cell>
          <cell r="AJ282">
            <v>138314.12117472384</v>
          </cell>
          <cell r="AK282">
            <v>148410.62223261257</v>
          </cell>
          <cell r="AL282">
            <v>540652.38770149252</v>
          </cell>
          <cell r="AM282">
            <v>637941.99218206224</v>
          </cell>
          <cell r="AN282">
            <v>729788.506205015</v>
          </cell>
          <cell r="AO282">
            <v>811500.59555568243</v>
          </cell>
          <cell r="AP282">
            <v>650385.12881204754</v>
          </cell>
        </row>
        <row r="283">
          <cell r="B283" t="str">
            <v>Total Product Revenues</v>
          </cell>
          <cell r="D283">
            <v>0</v>
          </cell>
          <cell r="E283">
            <v>0</v>
          </cell>
          <cell r="F283">
            <v>0</v>
          </cell>
          <cell r="G283">
            <v>1673</v>
          </cell>
          <cell r="H283">
            <v>1673</v>
          </cell>
          <cell r="I283">
            <v>6281</v>
          </cell>
          <cell r="J283">
            <v>13257</v>
          </cell>
          <cell r="K283">
            <v>17988</v>
          </cell>
          <cell r="L283">
            <v>21033</v>
          </cell>
          <cell r="M283">
            <v>58559</v>
          </cell>
          <cell r="N283">
            <v>20889</v>
          </cell>
          <cell r="O283">
            <v>25642</v>
          </cell>
          <cell r="P283">
            <v>30337</v>
          </cell>
          <cell r="Q283">
            <v>36646</v>
          </cell>
          <cell r="R283">
            <v>113514</v>
          </cell>
          <cell r="S283">
            <v>37341</v>
          </cell>
          <cell r="T283">
            <v>45648</v>
          </cell>
          <cell r="U283">
            <v>50274</v>
          </cell>
          <cell r="V283">
            <v>56200</v>
          </cell>
          <cell r="W283">
            <v>189463</v>
          </cell>
          <cell r="X283">
            <v>57525</v>
          </cell>
          <cell r="Y283">
            <v>68294</v>
          </cell>
          <cell r="Z283">
            <v>75365</v>
          </cell>
          <cell r="AA283">
            <v>83875</v>
          </cell>
          <cell r="AB283">
            <v>285059</v>
          </cell>
          <cell r="AC283">
            <v>86058</v>
          </cell>
          <cell r="AD283">
            <v>99366</v>
          </cell>
          <cell r="AE283">
            <v>109199</v>
          </cell>
          <cell r="AF283">
            <v>120058</v>
          </cell>
          <cell r="AG283">
            <v>414681</v>
          </cell>
          <cell r="AH283">
            <v>122347.40265222912</v>
          </cell>
          <cell r="AI283">
            <v>131580.24164192704</v>
          </cell>
          <cell r="AJ283">
            <v>138314.12117472384</v>
          </cell>
          <cell r="AK283">
            <v>148410.62223261257</v>
          </cell>
          <cell r="AL283">
            <v>540652.38770149252</v>
          </cell>
          <cell r="AM283">
            <v>637941.99218206224</v>
          </cell>
          <cell r="AN283">
            <v>729788.506205015</v>
          </cell>
          <cell r="AO283">
            <v>811500.59555568243</v>
          </cell>
          <cell r="AP283">
            <v>650385.12881204754</v>
          </cell>
        </row>
        <row r="284">
          <cell r="B284" t="str">
            <v>Cubicin - Royalties on ex-US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600</v>
          </cell>
          <cell r="T284">
            <v>33</v>
          </cell>
          <cell r="U284">
            <v>44</v>
          </cell>
          <cell r="V284">
            <v>180</v>
          </cell>
          <cell r="W284">
            <v>857</v>
          </cell>
          <cell r="X284">
            <v>1910</v>
          </cell>
          <cell r="Y284">
            <v>1231</v>
          </cell>
          <cell r="Z284">
            <v>961</v>
          </cell>
          <cell r="AA284">
            <v>1245</v>
          </cell>
          <cell r="AB284">
            <v>5347</v>
          </cell>
          <cell r="AC284">
            <v>1804</v>
          </cell>
          <cell r="AD284">
            <v>2003</v>
          </cell>
          <cell r="AE284">
            <v>1426</v>
          </cell>
          <cell r="AF284">
            <v>2167</v>
          </cell>
          <cell r="AG284">
            <v>7400</v>
          </cell>
          <cell r="AH284">
            <v>2650</v>
          </cell>
          <cell r="AI284">
            <v>3000</v>
          </cell>
          <cell r="AJ284">
            <v>2275</v>
          </cell>
          <cell r="AK284">
            <v>3750</v>
          </cell>
          <cell r="AL284">
            <v>11675</v>
          </cell>
          <cell r="AM284">
            <v>16500</v>
          </cell>
          <cell r="AN284">
            <v>20000</v>
          </cell>
          <cell r="AO284">
            <v>22750</v>
          </cell>
          <cell r="AP284">
            <v>17000</v>
          </cell>
        </row>
        <row r="285">
          <cell r="B285" t="str">
            <v>Collaborative &amp; Other Revenue</v>
          </cell>
          <cell r="D285">
            <v>357</v>
          </cell>
          <cell r="E285">
            <v>0</v>
          </cell>
          <cell r="F285">
            <v>0</v>
          </cell>
          <cell r="G285">
            <v>1687</v>
          </cell>
          <cell r="H285">
            <v>2044</v>
          </cell>
          <cell r="I285">
            <v>2190</v>
          </cell>
          <cell r="J285">
            <v>1478</v>
          </cell>
          <cell r="K285">
            <v>1437</v>
          </cell>
          <cell r="L285">
            <v>4407</v>
          </cell>
          <cell r="M285">
            <v>9512</v>
          </cell>
          <cell r="N285">
            <v>1793</v>
          </cell>
          <cell r="O285">
            <v>2613</v>
          </cell>
          <cell r="P285">
            <v>1505</v>
          </cell>
          <cell r="Q285">
            <v>220</v>
          </cell>
          <cell r="R285">
            <v>6131</v>
          </cell>
          <cell r="S285">
            <v>2114</v>
          </cell>
          <cell r="T285">
            <v>2113</v>
          </cell>
          <cell r="U285">
            <v>101</v>
          </cell>
          <cell r="V285">
            <v>100</v>
          </cell>
          <cell r="W285">
            <v>4428</v>
          </cell>
          <cell r="X285">
            <v>44</v>
          </cell>
          <cell r="Y285">
            <v>239</v>
          </cell>
          <cell r="Z285">
            <v>3470</v>
          </cell>
          <cell r="AA285">
            <v>461</v>
          </cell>
          <cell r="AB285">
            <v>4214</v>
          </cell>
          <cell r="AC285">
            <v>423</v>
          </cell>
          <cell r="AD285">
            <v>397</v>
          </cell>
          <cell r="AE285">
            <v>1810</v>
          </cell>
          <cell r="AF285">
            <v>8930</v>
          </cell>
          <cell r="AG285">
            <v>11560</v>
          </cell>
          <cell r="AH285">
            <v>6500</v>
          </cell>
          <cell r="AI285">
            <v>2000</v>
          </cell>
          <cell r="AJ285">
            <v>2000</v>
          </cell>
          <cell r="AK285">
            <v>16000</v>
          </cell>
          <cell r="AL285">
            <v>26500</v>
          </cell>
          <cell r="AM285">
            <v>25250</v>
          </cell>
          <cell r="AN285">
            <v>18750</v>
          </cell>
          <cell r="AO285">
            <v>13500</v>
          </cell>
          <cell r="AP285">
            <v>9500</v>
          </cell>
          <cell r="AR285">
            <v>0.14508619525403874</v>
          </cell>
        </row>
        <row r="286">
          <cell r="B286" t="str">
            <v>Total Revenues</v>
          </cell>
          <cell r="D286">
            <v>357</v>
          </cell>
          <cell r="E286">
            <v>0</v>
          </cell>
          <cell r="F286">
            <v>0</v>
          </cell>
          <cell r="G286">
            <v>3360</v>
          </cell>
          <cell r="H286">
            <v>3717</v>
          </cell>
          <cell r="I286">
            <v>8471</v>
          </cell>
          <cell r="J286">
            <v>14735</v>
          </cell>
          <cell r="K286">
            <v>19425</v>
          </cell>
          <cell r="L286">
            <v>25440</v>
          </cell>
          <cell r="M286">
            <v>68071</v>
          </cell>
          <cell r="N286">
            <v>22682</v>
          </cell>
          <cell r="O286">
            <v>28255</v>
          </cell>
          <cell r="P286">
            <v>31842</v>
          </cell>
          <cell r="Q286">
            <v>36866</v>
          </cell>
          <cell r="R286">
            <v>119645</v>
          </cell>
          <cell r="S286">
            <v>40055</v>
          </cell>
          <cell r="T286">
            <v>47794</v>
          </cell>
          <cell r="U286">
            <v>50419</v>
          </cell>
          <cell r="V286">
            <v>56480</v>
          </cell>
          <cell r="W286">
            <v>194748</v>
          </cell>
          <cell r="X286">
            <v>59479</v>
          </cell>
          <cell r="Y286">
            <v>69764</v>
          </cell>
          <cell r="Z286">
            <v>79796</v>
          </cell>
          <cell r="AA286">
            <v>85581</v>
          </cell>
          <cell r="AB286">
            <v>294620</v>
          </cell>
          <cell r="AC286">
            <v>88285</v>
          </cell>
          <cell r="AD286">
            <v>101766</v>
          </cell>
          <cell r="AE286">
            <v>112435</v>
          </cell>
          <cell r="AF286">
            <v>131155</v>
          </cell>
          <cell r="AG286">
            <v>433641</v>
          </cell>
          <cell r="AH286">
            <v>131497.40265222912</v>
          </cell>
          <cell r="AI286">
            <v>136580.24164192704</v>
          </cell>
          <cell r="AJ286">
            <v>142589.12117472384</v>
          </cell>
          <cell r="AK286">
            <v>168160.62223261257</v>
          </cell>
          <cell r="AL286">
            <v>578827.38770149252</v>
          </cell>
          <cell r="AM286">
            <v>679691.99218206224</v>
          </cell>
          <cell r="AN286">
            <v>768538.506205015</v>
          </cell>
          <cell r="AO286">
            <v>847750.59555568243</v>
          </cell>
          <cell r="AP286">
            <v>676885.12881204754</v>
          </cell>
          <cell r="AR286">
            <v>0.14870574012984281</v>
          </cell>
        </row>
        <row r="287">
          <cell r="B287" t="str">
            <v xml:space="preserve">    YoY % Growth</v>
          </cell>
          <cell r="D287" t="str">
            <v>nm</v>
          </cell>
          <cell r="E287" t="str">
            <v>nm</v>
          </cell>
          <cell r="F287" t="str">
            <v>nm</v>
          </cell>
          <cell r="G287" t="str">
            <v>nm</v>
          </cell>
          <cell r="H287" t="str">
            <v>nm</v>
          </cell>
          <cell r="I287">
            <v>22.728291316526612</v>
          </cell>
          <cell r="J287" t="e">
            <v>#DIV/0!</v>
          </cell>
          <cell r="K287" t="e">
            <v>#DIV/0!</v>
          </cell>
          <cell r="L287">
            <v>6.5714285714285712</v>
          </cell>
          <cell r="M287">
            <v>17.31342480495023</v>
          </cell>
          <cell r="N287">
            <v>1.6776059497107778</v>
          </cell>
          <cell r="O287">
            <v>0.91754326433661348</v>
          </cell>
          <cell r="P287">
            <v>0.63922779922779926</v>
          </cell>
          <cell r="Q287">
            <v>0.44913522012578611</v>
          </cell>
          <cell r="R287">
            <v>0.75765010063022431</v>
          </cell>
          <cell r="S287">
            <v>0.76593774799400416</v>
          </cell>
          <cell r="T287">
            <v>0.69152362413732082</v>
          </cell>
          <cell r="U287">
            <v>0.58341184598957363</v>
          </cell>
          <cell r="V287">
            <v>0.532034937340639</v>
          </cell>
          <cell r="W287">
            <v>0.62771532450165068</v>
          </cell>
          <cell r="X287">
            <v>0.48493321682686297</v>
          </cell>
          <cell r="Y287">
            <v>0.45968113152278534</v>
          </cell>
          <cell r="Z287">
            <v>0.58265733156151445</v>
          </cell>
          <cell r="AA287">
            <v>0.51524433427762029</v>
          </cell>
          <cell r="AB287">
            <v>0.51282683262472539</v>
          </cell>
          <cell r="AC287">
            <v>0.48430538509389875</v>
          </cell>
          <cell r="AD287">
            <v>0.27532708406436424</v>
          </cell>
          <cell r="AE287">
            <v>0.3137846017223449</v>
          </cell>
          <cell r="AF287">
            <v>-0.55483334464734235</v>
          </cell>
          <cell r="AG287">
            <v>0.47186545380490119</v>
          </cell>
          <cell r="AH287">
            <v>0.29215457669780798</v>
          </cell>
          <cell r="AI287">
            <v>0.21474844703096951</v>
          </cell>
          <cell r="AJ287">
            <v>8.7180215582508103E-2</v>
          </cell>
          <cell r="AK287">
            <v>-0.61221235484510794</v>
          </cell>
          <cell r="AL287">
            <v>0.33480779654482062</v>
          </cell>
          <cell r="AM287">
            <v>0.17425679334404043</v>
          </cell>
          <cell r="AN287">
            <v>0.13071584636111822</v>
          </cell>
          <cell r="AO287">
            <v>0.10306847179565626</v>
          </cell>
          <cell r="AP287">
            <v>-0.20155157382300182</v>
          </cell>
        </row>
        <row r="288">
          <cell r="B288" t="str">
            <v xml:space="preserve">   COGS</v>
          </cell>
          <cell r="D288">
            <v>0</v>
          </cell>
          <cell r="E288">
            <v>0</v>
          </cell>
          <cell r="F288">
            <v>0</v>
          </cell>
          <cell r="G288">
            <v>816</v>
          </cell>
          <cell r="H288">
            <v>816</v>
          </cell>
          <cell r="I288">
            <v>2425</v>
          </cell>
          <cell r="J288">
            <v>4538</v>
          </cell>
          <cell r="K288">
            <v>6440</v>
          </cell>
          <cell r="L288">
            <v>6846</v>
          </cell>
          <cell r="M288">
            <v>20249</v>
          </cell>
          <cell r="N288">
            <v>6924.9999999999945</v>
          </cell>
          <cell r="O288">
            <v>7371.0000000000146</v>
          </cell>
          <cell r="P288">
            <v>8073.9999999999927</v>
          </cell>
          <cell r="Q288">
            <v>10369</v>
          </cell>
          <cell r="R288">
            <v>32739</v>
          </cell>
          <cell r="S288">
            <v>10132</v>
          </cell>
          <cell r="T288">
            <v>11790</v>
          </cell>
          <cell r="U288">
            <v>12742</v>
          </cell>
          <cell r="V288">
            <v>14139</v>
          </cell>
          <cell r="W288">
            <v>48803</v>
          </cell>
          <cell r="X288">
            <v>16738</v>
          </cell>
          <cell r="Y288">
            <v>15834</v>
          </cell>
          <cell r="Z288">
            <v>17153</v>
          </cell>
          <cell r="AA288">
            <v>19135</v>
          </cell>
          <cell r="AB288">
            <v>68860</v>
          </cell>
          <cell r="AC288">
            <v>20000</v>
          </cell>
          <cell r="AD288">
            <v>22050</v>
          </cell>
          <cell r="AE288">
            <v>23523</v>
          </cell>
          <cell r="AF288">
            <v>24808</v>
          </cell>
          <cell r="AG288">
            <v>90381</v>
          </cell>
          <cell r="AH288">
            <v>27772.860402056009</v>
          </cell>
          <cell r="AI288">
            <v>28684.492677940092</v>
          </cell>
          <cell r="AJ288">
            <v>29875.850173740346</v>
          </cell>
          <cell r="AK288">
            <v>30572.588179918184</v>
          </cell>
          <cell r="AL288">
            <v>116905.79143365462</v>
          </cell>
          <cell r="AM288">
            <v>137157.52831914337</v>
          </cell>
          <cell r="AN288">
            <v>155444.95182166816</v>
          </cell>
          <cell r="AO288">
            <v>172038.12625780466</v>
          </cell>
          <cell r="AP288">
            <v>136580.87705052996</v>
          </cell>
        </row>
        <row r="289">
          <cell r="B289" t="str">
            <v>Research and Development</v>
          </cell>
          <cell r="D289">
            <v>15888.812</v>
          </cell>
          <cell r="E289">
            <v>13354</v>
          </cell>
          <cell r="F289">
            <v>11887</v>
          </cell>
          <cell r="G289">
            <v>13375.188000000002</v>
          </cell>
          <cell r="H289">
            <v>54505</v>
          </cell>
          <cell r="I289">
            <v>13461</v>
          </cell>
          <cell r="J289">
            <v>13035</v>
          </cell>
          <cell r="K289">
            <v>14818</v>
          </cell>
          <cell r="L289">
            <v>15868</v>
          </cell>
          <cell r="M289">
            <v>57182</v>
          </cell>
          <cell r="N289">
            <v>13743</v>
          </cell>
          <cell r="O289">
            <v>12636</v>
          </cell>
          <cell r="P289">
            <v>11800</v>
          </cell>
          <cell r="Q289">
            <v>13494</v>
          </cell>
          <cell r="R289">
            <v>51673</v>
          </cell>
          <cell r="S289">
            <v>13581</v>
          </cell>
          <cell r="T289">
            <v>13674</v>
          </cell>
          <cell r="U289">
            <v>14522</v>
          </cell>
          <cell r="V289">
            <v>15628</v>
          </cell>
          <cell r="W289">
            <v>57405</v>
          </cell>
          <cell r="X289">
            <v>15870</v>
          </cell>
          <cell r="Y289">
            <v>17145</v>
          </cell>
          <cell r="Z289">
            <v>17890</v>
          </cell>
          <cell r="AA289">
            <v>19122</v>
          </cell>
          <cell r="AB289">
            <v>70027</v>
          </cell>
          <cell r="AC289">
            <v>22364</v>
          </cell>
          <cell r="AD289">
            <v>27693</v>
          </cell>
          <cell r="AE289">
            <v>28629</v>
          </cell>
          <cell r="AF289">
            <v>30484</v>
          </cell>
          <cell r="AG289">
            <v>109170</v>
          </cell>
          <cell r="AH289">
            <v>34501.967547928609</v>
          </cell>
          <cell r="AI289">
            <v>38289.850317800767</v>
          </cell>
          <cell r="AJ289">
            <v>41217.608110067704</v>
          </cell>
          <cell r="AK289">
            <v>44820.007914248992</v>
          </cell>
          <cell r="AL289">
            <v>158829.43389004609</v>
          </cell>
          <cell r="AM289">
            <v>203503.49550607786</v>
          </cell>
          <cell r="AN289">
            <v>240830.20704765496</v>
          </cell>
          <cell r="AO289">
            <v>269418.19772448658</v>
          </cell>
          <cell r="AP289">
            <v>357711.82084662619</v>
          </cell>
          <cell r="AR289">
            <v>0.31233474864383592</v>
          </cell>
        </row>
        <row r="290">
          <cell r="B290" t="str">
            <v>Sales and Marketing</v>
          </cell>
          <cell r="D290">
            <v>2329.2089999999998</v>
          </cell>
          <cell r="E290">
            <v>3755</v>
          </cell>
          <cell r="F290">
            <v>5822</v>
          </cell>
          <cell r="G290">
            <v>9183.7910000000011</v>
          </cell>
          <cell r="H290">
            <v>21090</v>
          </cell>
          <cell r="I290">
            <v>8549</v>
          </cell>
          <cell r="J290">
            <v>7714</v>
          </cell>
          <cell r="K290">
            <v>9101</v>
          </cell>
          <cell r="L290">
            <v>9655</v>
          </cell>
          <cell r="M290">
            <v>35019</v>
          </cell>
          <cell r="N290">
            <v>9545</v>
          </cell>
          <cell r="O290">
            <v>10083</v>
          </cell>
          <cell r="P290">
            <v>9765</v>
          </cell>
          <cell r="Q290">
            <v>12938</v>
          </cell>
          <cell r="R290">
            <v>42331</v>
          </cell>
          <cell r="S290">
            <v>14068</v>
          </cell>
          <cell r="T290">
            <v>14249</v>
          </cell>
          <cell r="U290">
            <v>12908</v>
          </cell>
          <cell r="V290">
            <v>15654</v>
          </cell>
          <cell r="W290">
            <v>56879</v>
          </cell>
          <cell r="X290">
            <v>14994</v>
          </cell>
          <cell r="Y290">
            <v>15993</v>
          </cell>
          <cell r="Z290">
            <v>18022</v>
          </cell>
          <cell r="AA290">
            <v>18653</v>
          </cell>
          <cell r="AB290">
            <v>67662</v>
          </cell>
          <cell r="AC290">
            <v>19983</v>
          </cell>
          <cell r="AD290">
            <v>22187</v>
          </cell>
          <cell r="AE290">
            <v>22223</v>
          </cell>
          <cell r="AF290">
            <v>20604</v>
          </cell>
          <cell r="AG290">
            <v>84997</v>
          </cell>
          <cell r="AH290">
            <v>20187.321437617808</v>
          </cell>
          <cell r="AI290">
            <v>22237.060837485671</v>
          </cell>
          <cell r="AJ290">
            <v>22268.57350913054</v>
          </cell>
          <cell r="AK290">
            <v>24042.520801683237</v>
          </cell>
          <cell r="AL290">
            <v>88735.476585917248</v>
          </cell>
          <cell r="AM290">
            <v>93139.530858581085</v>
          </cell>
          <cell r="AN290">
            <v>96332.08281906198</v>
          </cell>
          <cell r="AO290">
            <v>101437.5744444603</v>
          </cell>
          <cell r="AP290">
            <v>78046.215457445694</v>
          </cell>
          <cell r="AR290">
            <v>2.4081458157738354E-2</v>
          </cell>
        </row>
        <row r="291">
          <cell r="B291" t="str">
            <v>Total Operating Expenses, Adjusted</v>
          </cell>
          <cell r="D291">
            <v>22416.156999999999</v>
          </cell>
          <cell r="E291">
            <v>21558</v>
          </cell>
          <cell r="F291">
            <v>30866</v>
          </cell>
          <cell r="G291">
            <v>31548.843000000004</v>
          </cell>
          <cell r="H291">
            <v>106389</v>
          </cell>
          <cell r="I291">
            <v>29012</v>
          </cell>
          <cell r="J291">
            <v>29909</v>
          </cell>
          <cell r="K291">
            <v>34350</v>
          </cell>
          <cell r="L291">
            <v>39413</v>
          </cell>
          <cell r="M291">
            <v>132684</v>
          </cell>
          <cell r="N291">
            <v>34974.999999999993</v>
          </cell>
          <cell r="O291">
            <v>34331.000000000015</v>
          </cell>
          <cell r="P291">
            <v>34736.999999999993</v>
          </cell>
          <cell r="Q291">
            <v>42035</v>
          </cell>
          <cell r="R291">
            <v>146078</v>
          </cell>
          <cell r="S291">
            <v>41874</v>
          </cell>
          <cell r="T291">
            <v>43644</v>
          </cell>
          <cell r="U291">
            <v>43697</v>
          </cell>
          <cell r="V291">
            <v>49994</v>
          </cell>
          <cell r="W291">
            <v>179209</v>
          </cell>
          <cell r="X291">
            <v>52683</v>
          </cell>
          <cell r="Y291">
            <v>54067</v>
          </cell>
          <cell r="Z291">
            <v>58985</v>
          </cell>
          <cell r="AA291">
            <v>61760</v>
          </cell>
          <cell r="AB291">
            <v>227495</v>
          </cell>
          <cell r="AC291">
            <v>68693</v>
          </cell>
          <cell r="AD291">
            <v>79447</v>
          </cell>
          <cell r="AE291">
            <v>80753</v>
          </cell>
          <cell r="AF291">
            <v>82338</v>
          </cell>
          <cell r="AG291">
            <v>311098</v>
          </cell>
          <cell r="AH291">
            <v>89876.433807737456</v>
          </cell>
          <cell r="AI291">
            <v>97867.045339358025</v>
          </cell>
          <cell r="AJ291">
            <v>102552.46357748902</v>
          </cell>
          <cell r="AK291">
            <v>109387.96667445941</v>
          </cell>
          <cell r="AL291">
            <v>399683.90939904389</v>
          </cell>
          <cell r="AM291">
            <v>475324.37401927757</v>
          </cell>
          <cell r="AN291">
            <v>539164.47620960639</v>
          </cell>
          <cell r="AO291">
            <v>595800.44964454032</v>
          </cell>
          <cell r="AP291">
            <v>636480.20984254393</v>
          </cell>
          <cell r="AR291">
            <v>0.18704953285498038</v>
          </cell>
        </row>
        <row r="292">
          <cell r="B292" t="str">
            <v>Operating Income (loss), Adjusted</v>
          </cell>
          <cell r="D292">
            <v>-22059.156999999999</v>
          </cell>
          <cell r="E292">
            <v>-21558</v>
          </cell>
          <cell r="F292">
            <v>-30866</v>
          </cell>
          <cell r="G292">
            <v>-28188.843000000004</v>
          </cell>
          <cell r="H292">
            <v>-102672</v>
          </cell>
          <cell r="I292">
            <v>-20541</v>
          </cell>
          <cell r="J292">
            <v>-15174</v>
          </cell>
          <cell r="K292">
            <v>-14925</v>
          </cell>
          <cell r="L292">
            <v>-13973</v>
          </cell>
          <cell r="M292">
            <v>-64613</v>
          </cell>
          <cell r="N292">
            <v>-12292.999999999993</v>
          </cell>
          <cell r="O292">
            <v>-6076.0000000000146</v>
          </cell>
          <cell r="P292">
            <v>-2894.9999999999927</v>
          </cell>
          <cell r="Q292">
            <v>-5169</v>
          </cell>
          <cell r="R292">
            <v>-26433</v>
          </cell>
          <cell r="S292">
            <v>-1819</v>
          </cell>
          <cell r="T292">
            <v>4150</v>
          </cell>
          <cell r="U292">
            <v>6722</v>
          </cell>
          <cell r="V292">
            <v>6486</v>
          </cell>
          <cell r="W292">
            <v>15539</v>
          </cell>
          <cell r="X292">
            <v>6796</v>
          </cell>
          <cell r="Y292">
            <v>15697</v>
          </cell>
          <cell r="Z292">
            <v>20811</v>
          </cell>
          <cell r="AA292">
            <v>23821</v>
          </cell>
          <cell r="AB292">
            <v>67125</v>
          </cell>
          <cell r="AC292">
            <v>19592</v>
          </cell>
          <cell r="AD292">
            <v>22319</v>
          </cell>
          <cell r="AE292">
            <v>31682</v>
          </cell>
          <cell r="AF292">
            <v>48817</v>
          </cell>
          <cell r="AG292">
            <v>122543</v>
          </cell>
          <cell r="AH292">
            <v>41620.968844491668</v>
          </cell>
          <cell r="AI292">
            <v>38713.19630256902</v>
          </cell>
          <cell r="AJ292">
            <v>40036.657597234822</v>
          </cell>
          <cell r="AK292">
            <v>58772.655558153157</v>
          </cell>
          <cell r="AL292">
            <v>179143.47830244864</v>
          </cell>
          <cell r="AM292">
            <v>204367.61816278467</v>
          </cell>
          <cell r="AN292">
            <v>229374.02999540861</v>
          </cell>
          <cell r="AO292">
            <v>251950.14591114211</v>
          </cell>
          <cell r="AP292">
            <v>40404.918969503604</v>
          </cell>
        </row>
        <row r="294">
          <cell r="B294" t="str">
            <v>Net Income Adjusted (non-GAAP)</v>
          </cell>
          <cell r="D294">
            <v>-24992.156999999999</v>
          </cell>
          <cell r="E294">
            <v>-24270</v>
          </cell>
          <cell r="F294">
            <v>-34208</v>
          </cell>
          <cell r="G294">
            <v>-31531.843000000004</v>
          </cell>
          <cell r="H294">
            <v>-115002.00000000001</v>
          </cell>
          <cell r="I294">
            <v>-23243</v>
          </cell>
          <cell r="J294">
            <v>-17874</v>
          </cell>
          <cell r="K294">
            <v>-17705</v>
          </cell>
          <cell r="L294">
            <v>-17690</v>
          </cell>
          <cell r="M294">
            <v>-76512</v>
          </cell>
          <cell r="N294">
            <v>-13881.999999999993</v>
          </cell>
          <cell r="O294">
            <v>-7748.0000000000146</v>
          </cell>
          <cell r="P294">
            <v>-4503.9999999999927</v>
          </cell>
          <cell r="Q294">
            <v>-6718</v>
          </cell>
          <cell r="R294">
            <v>-32852</v>
          </cell>
          <cell r="S294">
            <v>-3305</v>
          </cell>
          <cell r="T294">
            <v>-2397</v>
          </cell>
          <cell r="U294">
            <v>7967</v>
          </cell>
          <cell r="V294">
            <v>7982</v>
          </cell>
          <cell r="W294">
            <v>10247</v>
          </cell>
          <cell r="X294">
            <v>8150</v>
          </cell>
          <cell r="Y294">
            <v>17091</v>
          </cell>
          <cell r="Z294">
            <v>22501</v>
          </cell>
          <cell r="AA294">
            <v>25734</v>
          </cell>
          <cell r="AB294">
            <v>73476</v>
          </cell>
          <cell r="AC294">
            <v>22170</v>
          </cell>
          <cell r="AD294">
            <v>21562</v>
          </cell>
          <cell r="AE294">
            <v>30814.9</v>
          </cell>
          <cell r="AF294">
            <v>47388</v>
          </cell>
          <cell r="AG294">
            <v>122858.9</v>
          </cell>
          <cell r="AH294">
            <v>23029.750203069918</v>
          </cell>
          <cell r="AI294">
            <v>21251.244674468468</v>
          </cell>
          <cell r="AJ294">
            <v>22212.76853892675</v>
          </cell>
          <cell r="AK294">
            <v>33724.303664662824</v>
          </cell>
          <cell r="AL294">
            <v>100218.06708112793</v>
          </cell>
          <cell r="AM294">
            <v>119081.10073451242</v>
          </cell>
          <cell r="AN294">
            <v>137305.70201463619</v>
          </cell>
          <cell r="AO294">
            <v>155698.68426123564</v>
          </cell>
          <cell r="AP294">
            <v>32279.906721420779</v>
          </cell>
        </row>
        <row r="296">
          <cell r="B296" t="str">
            <v>EPS Diluted Adjusted (non-GAAP)</v>
          </cell>
          <cell r="D296">
            <v>-0.85501266500080741</v>
          </cell>
          <cell r="E296">
            <v>-0.81956091660881558</v>
          </cell>
          <cell r="F296">
            <v>-1.1219456678918815</v>
          </cell>
          <cell r="G296">
            <v>-0.8283672210211499</v>
          </cell>
          <cell r="H296">
            <v>-3.6081826511868913</v>
          </cell>
          <cell r="I296">
            <v>-0.57901649503227359</v>
          </cell>
          <cell r="J296">
            <v>-0.44430329792661444</v>
          </cell>
          <cell r="K296">
            <v>-0.43925078528017408</v>
          </cell>
          <cell r="L296">
            <v>-0.40012047494051572</v>
          </cell>
          <cell r="M296">
            <v>-1.8558137588827084</v>
          </cell>
          <cell r="N296">
            <v>-0.26951740309323335</v>
          </cell>
          <cell r="O296">
            <v>-0.14538584762219672</v>
          </cell>
          <cell r="P296">
            <v>-8.4023374989513261E-2</v>
          </cell>
          <cell r="Q296">
            <v>-0.12491979602408441</v>
          </cell>
          <cell r="R296">
            <v>-0.61922624352144529</v>
          </cell>
          <cell r="S296">
            <v>-0.10872920796596776</v>
          </cell>
          <cell r="T296">
            <v>-9.3343086793504337E-2</v>
          </cell>
          <cell r="U296">
            <v>9.0728662999564863E-2</v>
          </cell>
          <cell r="V296">
            <v>9.4488319207858149E-2</v>
          </cell>
          <cell r="W296">
            <v>-6.9003010733491733E-3</v>
          </cell>
          <cell r="X296">
            <v>9.8355375549745702E-2</v>
          </cell>
          <cell r="Y296">
            <v>0.24386853957084492</v>
          </cell>
          <cell r="Z296">
            <v>0.3231139480128753</v>
          </cell>
          <cell r="AA296">
            <v>0.13907821287422414</v>
          </cell>
          <cell r="AB296">
            <v>0.83125013900382616</v>
          </cell>
          <cell r="AC296">
            <v>0.25545941249332033</v>
          </cell>
          <cell r="AD296">
            <v>2.8263262033482131E-2</v>
          </cell>
          <cell r="AE296">
            <v>0.44034699517026277</v>
          </cell>
          <cell r="AF296">
            <v>1.8191733999955213</v>
          </cell>
          <cell r="AG296">
            <v>2.5555403445226839</v>
          </cell>
          <cell r="AH296">
            <v>-8.1393412477574721E-3</v>
          </cell>
          <cell r="AI296">
            <v>0.30420621087544109</v>
          </cell>
          <cell r="AJ296">
            <v>0.31750892567342021</v>
          </cell>
          <cell r="AK296">
            <v>0.48267282060460093</v>
          </cell>
          <cell r="AL296">
            <v>1.129089074481828</v>
          </cell>
          <cell r="AM296">
            <v>1.6681137745330088</v>
          </cell>
          <cell r="AN296">
            <v>1.8687452513871439</v>
          </cell>
          <cell r="AO296">
            <v>2.0610481356243513</v>
          </cell>
          <cell r="AP296">
            <v>0.15558385536454597</v>
          </cell>
        </row>
        <row r="297">
          <cell r="B297" t="str">
            <v xml:space="preserve">    YoY % Growth</v>
          </cell>
          <cell r="I297">
            <v>-0.32279775641483999</v>
          </cell>
          <cell r="J297">
            <v>-0.45787642026042985</v>
          </cell>
          <cell r="K297">
            <v>-0.60849192804004537</v>
          </cell>
          <cell r="L297">
            <v>-0.51697693391672739</v>
          </cell>
          <cell r="M297">
            <v>-0.48566523973717102</v>
          </cell>
          <cell r="N297">
            <v>-0.5345255180023657</v>
          </cell>
          <cell r="O297">
            <v>-0.67277792377267009</v>
          </cell>
          <cell r="P297">
            <v>-0.80871206653411143</v>
          </cell>
          <cell r="Q297">
            <v>-0.6877945422746593</v>
          </cell>
          <cell r="R297">
            <v>-0.66633168842640211</v>
          </cell>
          <cell r="S297">
            <v>-0.59657815518371038</v>
          </cell>
          <cell r="T297">
            <v>-0.35796304578374094</v>
          </cell>
          <cell r="U297">
            <v>-2.0798026502849769</v>
          </cell>
          <cell r="V297">
            <v>-1.7563918787510739</v>
          </cell>
          <cell r="W297">
            <v>-0.98885657520891201</v>
          </cell>
          <cell r="X297">
            <v>-1.9045901960449387</v>
          </cell>
          <cell r="Y297">
            <v>-3.61260418899941</v>
          </cell>
          <cell r="Z297">
            <v>2.5613216080834893</v>
          </cell>
          <cell r="AA297">
            <v>0.47190905754473045</v>
          </cell>
          <cell r="AB297">
            <v>-121.46577825630519</v>
          </cell>
          <cell r="AC297">
            <v>1.5973101222527011</v>
          </cell>
          <cell r="AD297">
            <v>-0.91252849897907873</v>
          </cell>
          <cell r="AE297">
            <v>2.1661824384275925</v>
          </cell>
          <cell r="AF297">
            <v>1.188478912226862</v>
          </cell>
          <cell r="AG297">
            <v>2.0743337349516171</v>
          </cell>
          <cell r="AH297">
            <v>-1.2879830798764553</v>
          </cell>
          <cell r="AI297">
            <v>-0.30916705640782682</v>
          </cell>
          <cell r="AJ297">
            <v>-0.82546527688113636</v>
          </cell>
          <cell r="AK297">
            <v>-0.81112690252019748</v>
          </cell>
          <cell r="AL297">
            <v>-0.5581799062958186</v>
          </cell>
          <cell r="AM297">
            <v>0.47739785304233417</v>
          </cell>
          <cell r="AN297">
            <v>0.12027445604560283</v>
          </cell>
          <cell r="AO297">
            <v>0.10290481492566395</v>
          </cell>
          <cell r="AP297">
            <v>-0.92451226505808171</v>
          </cell>
        </row>
        <row r="299">
          <cell r="B299" t="str">
            <v>Consensus EPS</v>
          </cell>
          <cell r="D299">
            <v>-0.85501266500080741</v>
          </cell>
          <cell r="E299">
            <v>-0.81956091660881558</v>
          </cell>
          <cell r="F299">
            <v>-1.1219456678918815</v>
          </cell>
          <cell r="G299">
            <v>-0.8283672210211499</v>
          </cell>
          <cell r="H299">
            <v>-3.6081826511868913</v>
          </cell>
          <cell r="I299">
            <v>-0.57901649503227359</v>
          </cell>
          <cell r="J299">
            <v>-0.44430329792661444</v>
          </cell>
          <cell r="K299">
            <v>-0.43925078528017408</v>
          </cell>
          <cell r="L299">
            <v>-0.40012047494051572</v>
          </cell>
          <cell r="M299">
            <v>-1.8558137588827084</v>
          </cell>
          <cell r="N299">
            <v>-0.26951740309323335</v>
          </cell>
          <cell r="O299">
            <v>-0.14538584762219672</v>
          </cell>
          <cell r="P299">
            <v>-8.4023374989513261E-2</v>
          </cell>
          <cell r="Q299">
            <v>-0.12491979602408441</v>
          </cell>
          <cell r="R299">
            <v>-0.61922624352144529</v>
          </cell>
          <cell r="S299">
            <v>-0.10872920796596776</v>
          </cell>
          <cell r="T299">
            <v>-9.3343086793504337E-2</v>
          </cell>
          <cell r="U299">
            <v>9.0728662999564863E-2</v>
          </cell>
          <cell r="V299">
            <v>9.4488319207858149E-2</v>
          </cell>
          <cell r="W299">
            <v>-6.9003010733491733E-3</v>
          </cell>
          <cell r="X299">
            <v>9.8355375549745702E-2</v>
          </cell>
          <cell r="Y299">
            <v>0.24386853957084492</v>
          </cell>
          <cell r="Z299">
            <v>0.3231139480128753</v>
          </cell>
          <cell r="AA299">
            <v>0.13907821287422414</v>
          </cell>
          <cell r="AB299">
            <v>0.83125013900382616</v>
          </cell>
          <cell r="AC299">
            <v>0.25545941249332033</v>
          </cell>
          <cell r="AD299">
            <v>2.8263262033482131E-2</v>
          </cell>
          <cell r="AE299">
            <v>0.44034699517026277</v>
          </cell>
          <cell r="AF299">
            <v>1.8191733999955213</v>
          </cell>
          <cell r="AG299">
            <v>2.5555403445226839</v>
          </cell>
          <cell r="AH299">
            <v>-8.1393412477574721E-3</v>
          </cell>
          <cell r="AI299">
            <v>0.30420621087544109</v>
          </cell>
          <cell r="AJ299">
            <v>0.31750892567342021</v>
          </cell>
          <cell r="AK299">
            <v>0.48267282060460093</v>
          </cell>
          <cell r="AL299">
            <v>1.129089074481828</v>
          </cell>
          <cell r="AM299">
            <v>1.6681137745330088</v>
          </cell>
          <cell r="AN299">
            <v>1.8687452513871439</v>
          </cell>
          <cell r="AO299">
            <v>2.0610481356243513</v>
          </cell>
          <cell r="AP299">
            <v>0.15558385536454597</v>
          </cell>
          <cell r="AU299" t="str">
            <v>TELK</v>
          </cell>
        </row>
        <row r="301">
          <cell r="B301" t="str">
            <v xml:space="preserve">Diluted Shares Outstanding </v>
          </cell>
          <cell r="D301">
            <v>29230.16</v>
          </cell>
          <cell r="E301">
            <v>29613.418000000001</v>
          </cell>
          <cell r="F301">
            <v>30489.89</v>
          </cell>
          <cell r="G301">
            <v>38065.053999999996</v>
          </cell>
          <cell r="H301">
            <v>31872.555</v>
          </cell>
          <cell r="I301">
            <v>40142.207000000002</v>
          </cell>
          <cell r="J301">
            <v>40229.275999999998</v>
          </cell>
          <cell r="K301">
            <v>40307.269999999997</v>
          </cell>
          <cell r="L301">
            <v>44211.684000000001</v>
          </cell>
          <cell r="M301">
            <v>41228.275000000001</v>
          </cell>
          <cell r="N301">
            <v>51506.877999999997</v>
          </cell>
          <cell r="O301">
            <v>53292.67</v>
          </cell>
          <cell r="P301">
            <v>53604.131000000001</v>
          </cell>
          <cell r="Q301">
            <v>53778.506000000001</v>
          </cell>
          <cell r="R301">
            <v>53053.307000000001</v>
          </cell>
          <cell r="S301">
            <v>54079.305</v>
          </cell>
          <cell r="T301">
            <v>54347.892</v>
          </cell>
          <cell r="U301">
            <v>54654.036999999997</v>
          </cell>
          <cell r="V301">
            <v>54869.917000000001</v>
          </cell>
          <cell r="W301">
            <v>54490.375999999997</v>
          </cell>
          <cell r="X301">
            <v>56946.557000000001</v>
          </cell>
          <cell r="Y301">
            <v>68754.255999999994</v>
          </cell>
          <cell r="Z301">
            <v>69022.09</v>
          </cell>
          <cell r="AA301">
            <v>69133.202000000005</v>
          </cell>
          <cell r="AB301">
            <v>68882.995999999999</v>
          </cell>
          <cell r="AC301">
            <v>68042.12</v>
          </cell>
          <cell r="AD301">
            <v>67492.560256093595</v>
          </cell>
          <cell r="AE301">
            <v>67960.17</v>
          </cell>
          <cell r="AF301">
            <v>68320.59</v>
          </cell>
          <cell r="AG301">
            <v>67955.061000000002</v>
          </cell>
          <cell r="AH301">
            <v>57774.920919999997</v>
          </cell>
          <cell r="AI301">
            <v>58352.6701292</v>
          </cell>
          <cell r="AJ301">
            <v>58936.196830492001</v>
          </cell>
          <cell r="AK301">
            <v>70675.315054890525</v>
          </cell>
          <cell r="AL301">
            <v>58647.336669622222</v>
          </cell>
          <cell r="AM301">
            <v>70970.039659108268</v>
          </cell>
          <cell r="AN301">
            <v>72166.445327168563</v>
          </cell>
          <cell r="AO301">
            <v>73386.779108590068</v>
          </cell>
          <cell r="AP301">
            <v>62859.39308102143</v>
          </cell>
        </row>
        <row r="304">
          <cell r="B304" t="str">
            <v>Key Balance Sheet and Cash Flow Items:</v>
          </cell>
        </row>
        <row r="306">
          <cell r="B306" t="str">
            <v>EBIT (1-tax rate)</v>
          </cell>
          <cell r="D306">
            <v>-22059.156999999999</v>
          </cell>
          <cell r="E306">
            <v>-21558</v>
          </cell>
          <cell r="F306">
            <v>-30866</v>
          </cell>
          <cell r="G306">
            <v>-28188.843000000004</v>
          </cell>
          <cell r="H306">
            <v>-102672</v>
          </cell>
          <cell r="I306">
            <v>-20541</v>
          </cell>
          <cell r="J306">
            <v>-15174</v>
          </cell>
          <cell r="K306">
            <v>-14925</v>
          </cell>
          <cell r="L306">
            <v>-13973</v>
          </cell>
          <cell r="M306">
            <v>-64613</v>
          </cell>
          <cell r="N306">
            <v>-12292.999999999993</v>
          </cell>
          <cell r="O306">
            <v>-6076.0000000000146</v>
          </cell>
          <cell r="P306">
            <v>-2894.9999999999927</v>
          </cell>
          <cell r="Q306">
            <v>-5169</v>
          </cell>
          <cell r="R306">
            <v>-26433</v>
          </cell>
          <cell r="S306">
            <v>-1819</v>
          </cell>
          <cell r="T306">
            <v>4150</v>
          </cell>
          <cell r="U306">
            <v>6722</v>
          </cell>
          <cell r="V306">
            <v>6486</v>
          </cell>
          <cell r="W306">
            <v>15539</v>
          </cell>
          <cell r="X306">
            <v>6589.0316440637635</v>
          </cell>
          <cell r="Y306">
            <v>15153.492261635789</v>
          </cell>
          <cell r="Z306">
            <v>20129.3174139191</v>
          </cell>
          <cell r="AA306">
            <v>23272.070688280626</v>
          </cell>
          <cell r="AB306">
            <v>65140.878833505034</v>
          </cell>
          <cell r="AC306">
            <v>18951.72738775688</v>
          </cell>
          <cell r="AD306">
            <v>21584.242823824901</v>
          </cell>
          <cell r="AE306">
            <v>30247.883461034395</v>
          </cell>
          <cell r="AF306">
            <v>47104.314634196002</v>
          </cell>
          <cell r="AG306">
            <v>118795.2030790256</v>
          </cell>
          <cell r="AH306">
            <v>25388.790995139916</v>
          </cell>
          <cell r="AI306">
            <v>23615.049744567103</v>
          </cell>
          <cell r="AJ306">
            <v>24422.36113431324</v>
          </cell>
          <cell r="AK306">
            <v>35851.319890473424</v>
          </cell>
          <cell r="AL306">
            <v>109277.52176449365</v>
          </cell>
          <cell r="AM306">
            <v>124664.24707929864</v>
          </cell>
          <cell r="AN306">
            <v>139918.15829719926</v>
          </cell>
          <cell r="AO306">
            <v>153689.58900579668</v>
          </cell>
          <cell r="AP306">
            <v>24647.000571397199</v>
          </cell>
        </row>
        <row r="307">
          <cell r="B307" t="str">
            <v>Depreciation and Amortization</v>
          </cell>
          <cell r="D307">
            <v>1484</v>
          </cell>
          <cell r="E307">
            <v>1081</v>
          </cell>
          <cell r="F307">
            <v>1445</v>
          </cell>
          <cell r="G307">
            <v>1818</v>
          </cell>
          <cell r="H307">
            <v>5828</v>
          </cell>
          <cell r="I307">
            <v>1916</v>
          </cell>
          <cell r="J307">
            <v>1695</v>
          </cell>
          <cell r="K307">
            <v>1657</v>
          </cell>
          <cell r="L307">
            <v>1562</v>
          </cell>
          <cell r="M307">
            <v>6830</v>
          </cell>
          <cell r="N307">
            <v>1758</v>
          </cell>
          <cell r="O307">
            <v>2433</v>
          </cell>
          <cell r="P307">
            <v>2457</v>
          </cell>
          <cell r="Q307">
            <v>1187</v>
          </cell>
          <cell r="R307">
            <v>7835</v>
          </cell>
          <cell r="S307">
            <v>1773</v>
          </cell>
          <cell r="T307">
            <v>2227</v>
          </cell>
          <cell r="U307">
            <v>1993</v>
          </cell>
          <cell r="V307">
            <v>3201</v>
          </cell>
          <cell r="W307">
            <v>9194</v>
          </cell>
          <cell r="X307">
            <v>3868</v>
          </cell>
          <cell r="Y307">
            <v>1970</v>
          </cell>
          <cell r="Z307">
            <v>1915</v>
          </cell>
          <cell r="AA307">
            <v>1916</v>
          </cell>
          <cell r="AB307">
            <v>9669</v>
          </cell>
          <cell r="AC307">
            <v>2049</v>
          </cell>
          <cell r="AD307">
            <v>2129</v>
          </cell>
          <cell r="AE307">
            <v>2369</v>
          </cell>
          <cell r="AF307">
            <v>2815</v>
          </cell>
          <cell r="AG307">
            <v>9362</v>
          </cell>
          <cell r="AH307">
            <v>2815</v>
          </cell>
          <cell r="AI307">
            <v>2815</v>
          </cell>
          <cell r="AJ307">
            <v>2815</v>
          </cell>
          <cell r="AK307">
            <v>2815</v>
          </cell>
          <cell r="AL307">
            <v>11260</v>
          </cell>
          <cell r="AM307">
            <v>11260</v>
          </cell>
          <cell r="AN307">
            <v>11260</v>
          </cell>
          <cell r="AO307">
            <v>11260</v>
          </cell>
          <cell r="AP307">
            <v>11260</v>
          </cell>
        </row>
        <row r="308">
          <cell r="B308" t="str">
            <v>Capital Expenditures</v>
          </cell>
          <cell r="D308">
            <v>-805</v>
          </cell>
          <cell r="E308">
            <v>-726</v>
          </cell>
          <cell r="F308">
            <v>-519</v>
          </cell>
          <cell r="G308">
            <v>-441</v>
          </cell>
          <cell r="H308">
            <v>-2491</v>
          </cell>
          <cell r="I308">
            <v>-597</v>
          </cell>
          <cell r="J308">
            <v>-1386</v>
          </cell>
          <cell r="K308">
            <v>-3999</v>
          </cell>
          <cell r="L308">
            <v>-890</v>
          </cell>
          <cell r="M308">
            <v>-6872</v>
          </cell>
          <cell r="N308">
            <v>-472</v>
          </cell>
          <cell r="O308">
            <v>-553</v>
          </cell>
          <cell r="P308">
            <v>-364</v>
          </cell>
          <cell r="Q308">
            <v>-663</v>
          </cell>
          <cell r="R308">
            <v>-2052</v>
          </cell>
          <cell r="S308">
            <v>-1493</v>
          </cell>
          <cell r="T308">
            <v>-2174</v>
          </cell>
          <cell r="U308">
            <v>-2185</v>
          </cell>
          <cell r="V308">
            <v>-1539</v>
          </cell>
          <cell r="W308">
            <v>-7391</v>
          </cell>
          <cell r="X308">
            <v>-1211</v>
          </cell>
          <cell r="Y308">
            <v>-840</v>
          </cell>
          <cell r="Z308">
            <v>-1099</v>
          </cell>
          <cell r="AA308">
            <v>-1983</v>
          </cell>
          <cell r="AB308">
            <v>-5133</v>
          </cell>
          <cell r="AC308">
            <v>-4735</v>
          </cell>
          <cell r="AD308">
            <v>-10012</v>
          </cell>
          <cell r="AE308">
            <v>-4988</v>
          </cell>
          <cell r="AF308">
            <v>-5601</v>
          </cell>
          <cell r="AG308">
            <v>-25336</v>
          </cell>
          <cell r="AH308">
            <v>-5601</v>
          </cell>
          <cell r="AI308">
            <v>-5601</v>
          </cell>
          <cell r="AJ308">
            <v>-5601</v>
          </cell>
          <cell r="AK308">
            <v>-5601</v>
          </cell>
          <cell r="AL308">
            <v>-22404</v>
          </cell>
          <cell r="AM308">
            <v>-22404</v>
          </cell>
          <cell r="AN308">
            <v>-22404</v>
          </cell>
          <cell r="AO308">
            <v>-22404</v>
          </cell>
          <cell r="AP308">
            <v>-22404</v>
          </cell>
        </row>
        <row r="309">
          <cell r="B309" t="str">
            <v>Change in Working Capital</v>
          </cell>
          <cell r="D309">
            <v>-2707</v>
          </cell>
          <cell r="E309">
            <v>-1957</v>
          </cell>
          <cell r="F309">
            <v>8828</v>
          </cell>
          <cell r="G309">
            <v>10017</v>
          </cell>
          <cell r="H309">
            <v>14181</v>
          </cell>
          <cell r="I309">
            <v>-12063</v>
          </cell>
          <cell r="J309">
            <v>-5929</v>
          </cell>
          <cell r="K309">
            <v>-3512</v>
          </cell>
          <cell r="L309">
            <v>-3056</v>
          </cell>
          <cell r="M309">
            <v>-24560</v>
          </cell>
          <cell r="N309">
            <v>-1001</v>
          </cell>
          <cell r="O309">
            <v>-6004</v>
          </cell>
          <cell r="P309">
            <v>-4091</v>
          </cell>
          <cell r="Q309">
            <v>1666</v>
          </cell>
          <cell r="R309">
            <v>-9430</v>
          </cell>
          <cell r="S309">
            <v>-9090</v>
          </cell>
          <cell r="T309">
            <v>1520</v>
          </cell>
          <cell r="U309">
            <v>-402</v>
          </cell>
          <cell r="V309">
            <v>13891</v>
          </cell>
          <cell r="W309">
            <v>5919</v>
          </cell>
          <cell r="X309">
            <v>17708</v>
          </cell>
          <cell r="Y309">
            <v>26413</v>
          </cell>
          <cell r="Z309">
            <v>30508</v>
          </cell>
          <cell r="AA309">
            <v>-35615</v>
          </cell>
          <cell r="AB309">
            <v>39014</v>
          </cell>
          <cell r="AC309">
            <v>-26464</v>
          </cell>
          <cell r="AD309">
            <v>-225</v>
          </cell>
          <cell r="AE309">
            <v>31180</v>
          </cell>
          <cell r="AF309">
            <v>58132</v>
          </cell>
          <cell r="AG309">
            <v>62623</v>
          </cell>
          <cell r="AH309">
            <v>19773.500406139865</v>
          </cell>
          <cell r="AI309">
            <v>36216.489348936972</v>
          </cell>
          <cell r="AJ309">
            <v>38139.537077853412</v>
          </cell>
          <cell r="AK309">
            <v>61162.607329325605</v>
          </cell>
          <cell r="AL309">
            <v>155292.13416225585</v>
          </cell>
          <cell r="AM309">
            <v>207069.03365338442</v>
          </cell>
          <cell r="AN309">
            <v>108161.70201463628</v>
          </cell>
          <cell r="AO309">
            <v>124554.68426123583</v>
          </cell>
          <cell r="AP309">
            <v>-1364.0932785793993</v>
          </cell>
        </row>
        <row r="310">
          <cell r="B310" t="str">
            <v>Free Cash Flow</v>
          </cell>
          <cell r="D310">
            <v>-24087.156999999999</v>
          </cell>
          <cell r="E310">
            <v>-23160</v>
          </cell>
          <cell r="F310">
            <v>-21112</v>
          </cell>
          <cell r="G310">
            <v>-16794.843000000004</v>
          </cell>
          <cell r="H310">
            <v>-85154</v>
          </cell>
          <cell r="I310">
            <v>-31285</v>
          </cell>
          <cell r="J310">
            <v>-20794</v>
          </cell>
          <cell r="K310">
            <v>-20779</v>
          </cell>
          <cell r="L310">
            <v>-16357</v>
          </cell>
          <cell r="M310">
            <v>-89215</v>
          </cell>
          <cell r="N310">
            <v>-12007.999999999993</v>
          </cell>
          <cell r="O310">
            <v>-10200.000000000015</v>
          </cell>
          <cell r="P310">
            <v>-4892.9999999999927</v>
          </cell>
          <cell r="Q310">
            <v>-2979</v>
          </cell>
          <cell r="R310">
            <v>-30080</v>
          </cell>
          <cell r="S310">
            <v>-10629</v>
          </cell>
          <cell r="T310">
            <v>5723</v>
          </cell>
          <cell r="U310">
            <v>6128</v>
          </cell>
          <cell r="V310">
            <v>22039</v>
          </cell>
          <cell r="W310">
            <v>23261</v>
          </cell>
          <cell r="X310">
            <v>26954.031644063762</v>
          </cell>
          <cell r="Y310">
            <v>42696.492261635787</v>
          </cell>
          <cell r="Z310">
            <v>51453.317413919096</v>
          </cell>
          <cell r="AA310">
            <v>-12409.929311719374</v>
          </cell>
          <cell r="AB310">
            <v>108690.87883350503</v>
          </cell>
          <cell r="AC310">
            <v>-10198.27261224312</v>
          </cell>
          <cell r="AD310">
            <v>13476.242823824901</v>
          </cell>
          <cell r="AE310">
            <v>58808.883461034391</v>
          </cell>
          <cell r="AF310">
            <v>102450.31463419599</v>
          </cell>
          <cell r="AG310">
            <v>165444.20307902561</v>
          </cell>
          <cell r="AH310">
            <v>42376.291401279785</v>
          </cell>
          <cell r="AI310">
            <v>57045.539093504078</v>
          </cell>
          <cell r="AJ310">
            <v>59775.898212166649</v>
          </cell>
          <cell r="AK310">
            <v>94227.927219799021</v>
          </cell>
          <cell r="AL310">
            <v>253425.65592674952</v>
          </cell>
          <cell r="AM310">
            <v>320589.28073268308</v>
          </cell>
          <cell r="AN310">
            <v>236935.86031183554</v>
          </cell>
          <cell r="AO310">
            <v>267100.27326703252</v>
          </cell>
          <cell r="AP310">
            <v>12138.907292817799</v>
          </cell>
        </row>
        <row r="312">
          <cell r="B312" t="str">
            <v>Cash and Investments</v>
          </cell>
          <cell r="D312">
            <v>113874.068</v>
          </cell>
          <cell r="E312">
            <v>93447</v>
          </cell>
          <cell r="F312">
            <v>74247</v>
          </cell>
          <cell r="G312">
            <v>122502</v>
          </cell>
          <cell r="H312">
            <v>122502</v>
          </cell>
          <cell r="I312">
            <v>82562</v>
          </cell>
          <cell r="J312">
            <v>59397</v>
          </cell>
          <cell r="K312">
            <v>37352</v>
          </cell>
          <cell r="L312">
            <v>104616</v>
          </cell>
          <cell r="M312">
            <v>104616</v>
          </cell>
          <cell r="N312">
            <v>99953</v>
          </cell>
          <cell r="O312">
            <v>98646</v>
          </cell>
          <cell r="P312">
            <v>99421</v>
          </cell>
          <cell r="Q312">
            <v>97195</v>
          </cell>
          <cell r="R312">
            <v>97195</v>
          </cell>
          <cell r="S312">
            <v>90844</v>
          </cell>
          <cell r="T312">
            <v>271721</v>
          </cell>
          <cell r="U312">
            <v>281992</v>
          </cell>
          <cell r="V312">
            <v>293991</v>
          </cell>
          <cell r="W312">
            <v>293991</v>
          </cell>
          <cell r="X312">
            <v>305657</v>
          </cell>
          <cell r="Y312">
            <v>342601</v>
          </cell>
          <cell r="Z312">
            <v>367966</v>
          </cell>
          <cell r="AA312">
            <v>354785</v>
          </cell>
          <cell r="AB312">
            <v>354785</v>
          </cell>
          <cell r="AC312">
            <v>299517</v>
          </cell>
          <cell r="AD312">
            <v>324163</v>
          </cell>
          <cell r="AE312">
            <v>346114</v>
          </cell>
          <cell r="AF312">
            <v>409023</v>
          </cell>
          <cell r="AG312">
            <v>409023</v>
          </cell>
          <cell r="AH312">
            <v>413686.86433059408</v>
          </cell>
          <cell r="AI312">
            <v>455672.41462397983</v>
          </cell>
          <cell r="AJ312">
            <v>478002.01165323495</v>
          </cell>
          <cell r="AK312">
            <v>517760.40598233772</v>
          </cell>
          <cell r="AL312">
            <v>517760.40598233772</v>
          </cell>
          <cell r="AM312">
            <v>727503.80711767776</v>
          </cell>
          <cell r="AN312">
            <v>830456.81758791301</v>
          </cell>
          <cell r="AO312">
            <v>950324.02254194999</v>
          </cell>
          <cell r="AP312">
            <v>943699.31371175637</v>
          </cell>
        </row>
        <row r="313">
          <cell r="B313" t="str">
            <v>Long Term Debt</v>
          </cell>
          <cell r="D313">
            <v>207519.56</v>
          </cell>
          <cell r="E313">
            <v>206500</v>
          </cell>
          <cell r="F313">
            <v>206000</v>
          </cell>
          <cell r="G313">
            <v>195500</v>
          </cell>
          <cell r="H313">
            <v>195500</v>
          </cell>
          <cell r="I313">
            <v>195000</v>
          </cell>
          <cell r="J313">
            <v>194000</v>
          </cell>
          <cell r="K313">
            <v>165000</v>
          </cell>
          <cell r="L313">
            <v>165000</v>
          </cell>
          <cell r="M313">
            <v>165000</v>
          </cell>
          <cell r="N313">
            <v>165000</v>
          </cell>
          <cell r="O313">
            <v>165000</v>
          </cell>
          <cell r="P313">
            <v>165000</v>
          </cell>
          <cell r="Q313">
            <v>165000</v>
          </cell>
          <cell r="R313">
            <v>165000</v>
          </cell>
          <cell r="S313">
            <v>165000</v>
          </cell>
          <cell r="T313">
            <v>350000</v>
          </cell>
          <cell r="U313">
            <v>350000</v>
          </cell>
          <cell r="V313">
            <v>350000</v>
          </cell>
          <cell r="W313">
            <v>350000</v>
          </cell>
          <cell r="X313">
            <v>350000</v>
          </cell>
          <cell r="Y313">
            <v>350000</v>
          </cell>
          <cell r="Z313">
            <v>350000</v>
          </cell>
          <cell r="AA313">
            <v>350000</v>
          </cell>
          <cell r="AB313">
            <v>350000</v>
          </cell>
          <cell r="AC313">
            <v>300000</v>
          </cell>
          <cell r="AD313">
            <v>300000</v>
          </cell>
          <cell r="AE313">
            <v>300000</v>
          </cell>
          <cell r="AF313">
            <v>300000</v>
          </cell>
          <cell r="AG313">
            <v>300000</v>
          </cell>
          <cell r="AH313">
            <v>300000</v>
          </cell>
          <cell r="AI313">
            <v>300000</v>
          </cell>
          <cell r="AJ313">
            <v>300000</v>
          </cell>
          <cell r="AK313">
            <v>300000</v>
          </cell>
          <cell r="AL313">
            <v>300000</v>
          </cell>
          <cell r="AM313">
            <v>300000</v>
          </cell>
          <cell r="AN313">
            <v>300000</v>
          </cell>
          <cell r="AO313">
            <v>300000</v>
          </cell>
          <cell r="AP313">
            <v>300000</v>
          </cell>
        </row>
        <row r="314">
          <cell r="B314" t="str">
            <v>Net Cash</v>
          </cell>
          <cell r="D314">
            <v>-93645.491999999998</v>
          </cell>
          <cell r="E314">
            <v>-113053</v>
          </cell>
          <cell r="F314">
            <v>-131753</v>
          </cell>
          <cell r="G314">
            <v>-72998</v>
          </cell>
          <cell r="H314">
            <v>-72998</v>
          </cell>
          <cell r="I314">
            <v>-112438</v>
          </cell>
          <cell r="J314">
            <v>-134603</v>
          </cell>
          <cell r="K314">
            <v>-127648</v>
          </cell>
          <cell r="L314">
            <v>-60384</v>
          </cell>
          <cell r="M314">
            <v>-60384</v>
          </cell>
          <cell r="N314">
            <v>-65047</v>
          </cell>
          <cell r="O314">
            <v>-66354</v>
          </cell>
          <cell r="P314">
            <v>-65579</v>
          </cell>
          <cell r="Q314">
            <v>-67805</v>
          </cell>
          <cell r="R314">
            <v>-67805</v>
          </cell>
          <cell r="S314">
            <v>-74156</v>
          </cell>
          <cell r="T314">
            <v>-78279</v>
          </cell>
          <cell r="U314">
            <v>-68008</v>
          </cell>
          <cell r="V314">
            <v>-56009</v>
          </cell>
          <cell r="W314">
            <v>-56009</v>
          </cell>
          <cell r="X314">
            <v>-44343</v>
          </cell>
          <cell r="Y314">
            <v>-7399</v>
          </cell>
          <cell r="Z314">
            <v>17966</v>
          </cell>
          <cell r="AA314">
            <v>4785</v>
          </cell>
          <cell r="AB314">
            <v>4785</v>
          </cell>
          <cell r="AC314">
            <v>-483</v>
          </cell>
          <cell r="AD314">
            <v>24163</v>
          </cell>
          <cell r="AE314">
            <v>46114</v>
          </cell>
          <cell r="AF314">
            <v>109023</v>
          </cell>
          <cell r="AG314">
            <v>109023</v>
          </cell>
          <cell r="AH314">
            <v>113686.86433059408</v>
          </cell>
          <cell r="AI314">
            <v>155672.41462397983</v>
          </cell>
          <cell r="AJ314">
            <v>178002.01165323495</v>
          </cell>
          <cell r="AK314">
            <v>217760.40598233772</v>
          </cell>
          <cell r="AL314">
            <v>217760.40598233772</v>
          </cell>
          <cell r="AM314">
            <v>427503.80711767776</v>
          </cell>
          <cell r="AN314">
            <v>530456.81758791301</v>
          </cell>
          <cell r="AO314">
            <v>650324.02254194999</v>
          </cell>
          <cell r="AP314">
            <v>643699.31371175637</v>
          </cell>
        </row>
        <row r="315">
          <cell r="B315" t="str">
            <v>Cash/Share</v>
          </cell>
          <cell r="D315">
            <v>-3.2037283408643673</v>
          </cell>
          <cell r="E315">
            <v>-3.8176275362742658</v>
          </cell>
          <cell r="F315">
            <v>-4.3212028642937055</v>
          </cell>
          <cell r="G315">
            <v>-1.9177169694807212</v>
          </cell>
          <cell r="H315">
            <v>-2.2903090135070752</v>
          </cell>
          <cell r="I315">
            <v>-2.8009919833256798</v>
          </cell>
          <cell r="J315">
            <v>-3.3458966549634153</v>
          </cell>
          <cell r="K315">
            <v>-3.1668728742978627</v>
          </cell>
          <cell r="L315">
            <v>-1.3657928071683494</v>
          </cell>
          <cell r="M315">
            <v>-1.4646259151031664</v>
          </cell>
          <cell r="N315">
            <v>-1.262879881789768</v>
          </cell>
          <cell r="O315">
            <v>-1.2450868008677367</v>
          </cell>
          <cell r="P315">
            <v>-1.2233945178590806</v>
          </cell>
          <cell r="Q315">
            <v>-1.2608197036935165</v>
          </cell>
          <cell r="R315">
            <v>-1.2780541654076343</v>
          </cell>
          <cell r="S315">
            <v>-1.3712454329803241</v>
          </cell>
          <cell r="T315">
            <v>-1.4403318531655285</v>
          </cell>
          <cell r="U315">
            <v>-1.1902536483939827</v>
          </cell>
          <cell r="V315">
            <v>-0.98130841285238768</v>
          </cell>
          <cell r="W315">
            <v>-1.0278695819606751</v>
          </cell>
          <cell r="X315">
            <v>-0.77867745366941143</v>
          </cell>
          <cell r="Y315">
            <v>-0.10761515621665661</v>
          </cell>
          <cell r="Z315">
            <v>0.26029347995692392</v>
          </cell>
          <cell r="AA315">
            <v>6.9214210561229311E-2</v>
          </cell>
          <cell r="AB315">
            <v>6.9465619642908677E-2</v>
          </cell>
          <cell r="AC315">
            <v>-7.0985442546469754E-3</v>
          </cell>
          <cell r="AD315">
            <v>0.35800982965109007</v>
          </cell>
          <cell r="AE315">
            <v>0.67854450628949281</v>
          </cell>
          <cell r="AF315">
            <v>1.5957561256423576</v>
          </cell>
          <cell r="AG315">
            <v>1.6043396679461446</v>
          </cell>
          <cell r="AH315">
            <v>1.9677545640956298</v>
          </cell>
          <cell r="AI315">
            <v>2.6677856262498687</v>
          </cell>
          <cell r="AJ315">
            <v>3.0202493751877371</v>
          </cell>
          <cell r="AK315">
            <v>3.0811381005265055</v>
          </cell>
          <cell r="AL315">
            <v>3.7130485090746137</v>
          </cell>
          <cell r="AM315">
            <v>6.0237222519687865</v>
          </cell>
          <cell r="AN315">
            <v>7.350463434676219</v>
          </cell>
          <cell r="AO315">
            <v>8.8615964679369377</v>
          </cell>
          <cell r="AP315">
            <v>10.240304307139464</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Pipeline-2"/>
      <sheetName val="__FDSCACHE__"/>
      <sheetName val="Milestones"/>
      <sheetName val="Mapping-Final"/>
      <sheetName val="One-Pager_CBST"/>
      <sheetName val="CBST Earnings Model"/>
      <sheetName val="Cubicin Model-Final"/>
      <sheetName val="Cubicin Summary"/>
      <sheetName val="Earnings Summary"/>
      <sheetName val="Post 4Q08 Consensus"/>
      <sheetName val="Post 3Q08 Consensus"/>
      <sheetName val="Comp Sheet Summary"/>
      <sheetName val="CBST-DCF"/>
      <sheetName val="NPV-publish"/>
      <sheetName val="MRSA - IMS"/>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CHANGE"/>
      <sheetName val="BlueMatrix - HealthCare"/>
      <sheetName val="Cover"/>
      <sheetName val="Model"/>
      <sheetName val="DCF"/>
      <sheetName val="Variance Table"/>
      <sheetName val="Handout Tables"/>
    </sheetNames>
    <sheetDataSet>
      <sheetData sheetId="0" refreshError="1"/>
      <sheetData sheetId="1" refreshError="1"/>
      <sheetData sheetId="2" refreshError="1"/>
      <sheetData sheetId="3" refreshError="1"/>
      <sheetData sheetId="4" refreshError="1"/>
      <sheetData sheetId="5">
        <row r="1">
          <cell r="A1" t="str">
            <v>EXCEL TOOLKIT INPUT SHEET</v>
          </cell>
        </row>
        <row r="4">
          <cell r="A4" t="str">
            <v>SECTION 1 - BMO &amp; MARKET DATA (MANDATORY)</v>
          </cell>
        </row>
        <row r="6">
          <cell r="B6" t="str">
            <v>Enter Company Symbol &gt;&gt;</v>
          </cell>
          <cell r="C6" t="str">
            <v>ETTX-NSDQ</v>
          </cell>
          <cell r="D6" t="str">
            <v>e.g. ticker-exchange, ie., TIH-TSX, SSRI-NSDQ, JPM-NYSE</v>
          </cell>
        </row>
        <row r="7">
          <cell r="B7" t="str">
            <v>Element</v>
          </cell>
          <cell r="C7" t="str">
            <v>INPUT</v>
          </cell>
          <cell r="D7" t="str">
            <v>Formula Code</v>
          </cell>
          <cell r="E7" t="str">
            <v>Formula &amp; Validation Message</v>
          </cell>
        </row>
        <row r="8">
          <cell r="A8" t="str">
            <v>BMO &amp; Market Data</v>
          </cell>
          <cell r="B8" t="str">
            <v>Rating</v>
          </cell>
          <cell r="C8" t="str">
            <v>Outperform</v>
          </cell>
          <cell r="D8" t="str">
            <v>RATING</v>
          </cell>
          <cell r="E8" t="str">
            <v>#</v>
          </cell>
        </row>
        <row r="9">
          <cell r="B9" t="str">
            <v>Rating Qualifier</v>
          </cell>
          <cell r="C9" t="str">
            <v>[Select]</v>
          </cell>
          <cell r="D9" t="str">
            <v>RATING_QUAL</v>
          </cell>
          <cell r="E9" t="str">
            <v>#</v>
          </cell>
        </row>
        <row r="10">
          <cell r="B10" t="str">
            <v>Price</v>
          </cell>
          <cell r="D10" t="str">
            <v>PRICE</v>
          </cell>
        </row>
        <row r="11">
          <cell r="B11" t="str">
            <v>Target Price</v>
          </cell>
          <cell r="C11" t="e">
            <v>#REF!</v>
          </cell>
          <cell r="D11" t="str">
            <v>PRICE_TARGET</v>
          </cell>
          <cell r="E11" t="e">
            <v>#VALUE!</v>
          </cell>
        </row>
        <row r="12">
          <cell r="B12" t="str">
            <v>Upside Scenario</v>
          </cell>
          <cell r="C12">
            <v>8</v>
          </cell>
          <cell r="D12" t="str">
            <v>UPSIDE</v>
          </cell>
          <cell r="E12" t="str">
            <v>#</v>
          </cell>
        </row>
        <row r="13">
          <cell r="B13" t="str">
            <v>Downside Scenario</v>
          </cell>
          <cell r="C13">
            <v>2</v>
          </cell>
          <cell r="D13" t="str">
            <v>DOWNSIDE</v>
          </cell>
          <cell r="E13" t="str">
            <v>#</v>
          </cell>
        </row>
        <row r="16">
          <cell r="A16" t="str">
            <v xml:space="preserve">SECTION 2 - COMPANY DATA ( the first 4 are mandatory and no input is required - choose 2 additional metrics to display from the drop-down) </v>
          </cell>
        </row>
        <row r="18">
          <cell r="A18" t="str">
            <v>Company Data</v>
          </cell>
          <cell r="B18" t="str">
            <v>Dividend</v>
          </cell>
          <cell r="D18" t="str">
            <v>Supplied by FactSet</v>
          </cell>
        </row>
        <row r="20">
          <cell r="B20" t="str">
            <v>Yield</v>
          </cell>
          <cell r="D20" t="str">
            <v>Calculated</v>
          </cell>
        </row>
        <row r="22">
          <cell r="B22" t="str">
            <v>Shares O/S (mm)</v>
          </cell>
          <cell r="D22" t="str">
            <v>Supplied by FactSet</v>
          </cell>
        </row>
        <row r="24">
          <cell r="B24" t="str">
            <v>Market Cap</v>
          </cell>
          <cell r="D24" t="str">
            <v>Calculated</v>
          </cell>
        </row>
        <row r="26">
          <cell r="B26" t="str">
            <v>[Select]</v>
          </cell>
          <cell r="D26">
            <v>0</v>
          </cell>
          <cell r="E26" t="str">
            <v>#</v>
          </cell>
        </row>
        <row r="28">
          <cell r="B28" t="str">
            <v>[Select]</v>
          </cell>
          <cell r="D28">
            <v>0</v>
          </cell>
          <cell r="E28" t="str">
            <v>#</v>
          </cell>
        </row>
        <row r="32">
          <cell r="A32" t="str">
            <v>SECTION 3 - TIME SERIES ELEMENTS (BMO ESTIMATES &amp; SUMMARY MODEL)</v>
          </cell>
        </row>
        <row r="34">
          <cell r="D34" t="str">
            <v>Period Details &amp; 
Actual/Estimate Indicator &gt;&gt;</v>
          </cell>
          <cell r="E34">
            <v>2016</v>
          </cell>
          <cell r="F34">
            <v>2016</v>
          </cell>
          <cell r="G34">
            <v>2016</v>
          </cell>
          <cell r="H34">
            <v>2016</v>
          </cell>
          <cell r="I34">
            <v>2016</v>
          </cell>
          <cell r="J34">
            <v>2017</v>
          </cell>
          <cell r="K34">
            <v>2017</v>
          </cell>
          <cell r="L34">
            <v>2017</v>
          </cell>
          <cell r="M34">
            <v>2017</v>
          </cell>
          <cell r="N34">
            <v>2017</v>
          </cell>
          <cell r="O34">
            <v>2018</v>
          </cell>
          <cell r="P34">
            <v>2018</v>
          </cell>
          <cell r="Q34">
            <v>2018</v>
          </cell>
          <cell r="R34">
            <v>2018</v>
          </cell>
          <cell r="S34">
            <v>2018</v>
          </cell>
          <cell r="T34">
            <v>2019</v>
          </cell>
          <cell r="U34">
            <v>2019</v>
          </cell>
          <cell r="V34">
            <v>2019</v>
          </cell>
          <cell r="W34">
            <v>2019</v>
          </cell>
          <cell r="X34">
            <v>2019</v>
          </cell>
        </row>
        <row r="35">
          <cell r="B35" t="str">
            <v>Enter Fiscal Period &gt;&gt;</v>
          </cell>
          <cell r="C35">
            <v>2017</v>
          </cell>
          <cell r="E35" t="str">
            <v>A</v>
          </cell>
          <cell r="F35" t="str">
            <v>A</v>
          </cell>
          <cell r="G35" t="str">
            <v>A</v>
          </cell>
          <cell r="H35" t="str">
            <v>A</v>
          </cell>
          <cell r="I35" t="str">
            <v>A</v>
          </cell>
          <cell r="J35" t="str">
            <v>A</v>
          </cell>
          <cell r="K35" t="str">
            <v>A</v>
          </cell>
          <cell r="L35" t="str">
            <v>A</v>
          </cell>
          <cell r="M35" t="str">
            <v>A</v>
          </cell>
          <cell r="N35" t="str">
            <v>A</v>
          </cell>
          <cell r="O35" t="str">
            <v>E</v>
          </cell>
          <cell r="P35" t="str">
            <v>E</v>
          </cell>
          <cell r="Q35" t="str">
            <v>E</v>
          </cell>
          <cell r="R35" t="str">
            <v>E</v>
          </cell>
          <cell r="S35" t="str">
            <v>E</v>
          </cell>
          <cell r="T35" t="str">
            <v>E</v>
          </cell>
          <cell r="U35" t="str">
            <v>E</v>
          </cell>
          <cell r="V35" t="str">
            <v>E</v>
          </cell>
          <cell r="W35" t="str">
            <v>E</v>
          </cell>
          <cell r="X35" t="str">
            <v>E</v>
          </cell>
        </row>
        <row r="36">
          <cell r="B36" t="str">
            <v>Enter Current Base Quarter &gt;&gt;</v>
          </cell>
          <cell r="C36" t="str">
            <v>Q1</v>
          </cell>
          <cell r="E36" t="str">
            <v>2016A:Q1</v>
          </cell>
          <cell r="F36" t="str">
            <v>2016A:Q2</v>
          </cell>
          <cell r="G36" t="str">
            <v>2016A:Q3</v>
          </cell>
          <cell r="H36" t="str">
            <v>2016A:Q4</v>
          </cell>
          <cell r="I36" t="str">
            <v>2016A:AN</v>
          </cell>
          <cell r="J36" t="str">
            <v>2017A:Q1</v>
          </cell>
          <cell r="K36" t="str">
            <v>2017A:Q2</v>
          </cell>
          <cell r="L36" t="str">
            <v>2017A:Q3</v>
          </cell>
          <cell r="M36" t="str">
            <v>2017A:Q4</v>
          </cell>
          <cell r="N36" t="str">
            <v>2017A:AN</v>
          </cell>
          <cell r="O36" t="str">
            <v>2018E:Q1</v>
          </cell>
          <cell r="P36" t="str">
            <v>2018E:Q2</v>
          </cell>
          <cell r="Q36" t="str">
            <v>2018E:Q3</v>
          </cell>
          <cell r="R36" t="str">
            <v>2018E:Q4</v>
          </cell>
          <cell r="S36" t="str">
            <v>2018E:AN</v>
          </cell>
          <cell r="T36" t="str">
            <v>2019E:Q1</v>
          </cell>
          <cell r="U36" t="str">
            <v>2019E:Q2</v>
          </cell>
          <cell r="V36" t="str">
            <v>2019E:Q3</v>
          </cell>
          <cell r="W36" t="str">
            <v>2019E:Q4</v>
          </cell>
          <cell r="X36" t="str">
            <v>2019E:AN</v>
          </cell>
        </row>
        <row r="37">
          <cell r="B37" t="str">
            <v>Select Fiscal Year End &gt;&gt;</v>
          </cell>
          <cell r="C37" t="str">
            <v>December</v>
          </cell>
          <cell r="E37" t="str">
            <v>Q1</v>
          </cell>
          <cell r="F37" t="str">
            <v>Q2</v>
          </cell>
          <cell r="G37" t="str">
            <v>Q3</v>
          </cell>
          <cell r="H37" t="str">
            <v>Q4</v>
          </cell>
          <cell r="I37" t="str">
            <v>AN</v>
          </cell>
          <cell r="J37" t="str">
            <v>Q1</v>
          </cell>
          <cell r="K37" t="str">
            <v>Q2</v>
          </cell>
          <cell r="L37" t="str">
            <v>Q3</v>
          </cell>
          <cell r="M37" t="str">
            <v>Q4</v>
          </cell>
          <cell r="N37" t="str">
            <v>AN</v>
          </cell>
          <cell r="O37" t="str">
            <v>Q1</v>
          </cell>
          <cell r="P37" t="str">
            <v>Q2</v>
          </cell>
          <cell r="Q37" t="str">
            <v>Q3</v>
          </cell>
          <cell r="R37" t="str">
            <v>Q4</v>
          </cell>
          <cell r="S37" t="str">
            <v>AN</v>
          </cell>
          <cell r="T37" t="str">
            <v>Q1</v>
          </cell>
          <cell r="U37" t="str">
            <v>Q2</v>
          </cell>
          <cell r="V37" t="str">
            <v>Q3</v>
          </cell>
          <cell r="W37" t="str">
            <v>Q4</v>
          </cell>
          <cell r="X37" t="str">
            <v>AN</v>
          </cell>
        </row>
        <row r="38">
          <cell r="B38" t="str">
            <v>Time Series Element</v>
          </cell>
          <cell r="C38" t="str">
            <v>Code &amp; Qualifier</v>
          </cell>
          <cell r="E38" t="str">
            <v>March</v>
          </cell>
          <cell r="F38" t="str">
            <v>June</v>
          </cell>
          <cell r="G38" t="str">
            <v>September</v>
          </cell>
          <cell r="H38" t="str">
            <v>December</v>
          </cell>
          <cell r="I38" t="str">
            <v>Annual</v>
          </cell>
          <cell r="J38" t="str">
            <v>March</v>
          </cell>
          <cell r="K38" t="str">
            <v>June</v>
          </cell>
          <cell r="L38" t="str">
            <v>September</v>
          </cell>
          <cell r="M38" t="str">
            <v>December</v>
          </cell>
          <cell r="N38" t="str">
            <v>Annual</v>
          </cell>
          <cell r="O38" t="str">
            <v>March</v>
          </cell>
          <cell r="P38" t="str">
            <v>June</v>
          </cell>
          <cell r="Q38" t="str">
            <v>September</v>
          </cell>
          <cell r="R38" t="str">
            <v>December</v>
          </cell>
          <cell r="S38" t="str">
            <v>Annual</v>
          </cell>
          <cell r="T38" t="str">
            <v>March</v>
          </cell>
          <cell r="U38" t="str">
            <v>June</v>
          </cell>
          <cell r="V38" t="str">
            <v>September</v>
          </cell>
          <cell r="W38" t="str">
            <v>December</v>
          </cell>
          <cell r="X38" t="str">
            <v>Annual</v>
          </cell>
        </row>
        <row r="39">
          <cell r="A39" t="str">
            <v>BMO Estimates</v>
          </cell>
          <cell r="B39" t="str">
            <v>EPS</v>
          </cell>
          <cell r="C39" t="str">
            <v>EPS</v>
          </cell>
          <cell r="D39" t="str">
            <v>INPUT&gt;&gt;</v>
          </cell>
          <cell r="E39" t="e">
            <v>#REF!</v>
          </cell>
          <cell r="F39">
            <v>0</v>
          </cell>
          <cell r="G39">
            <v>-0.51945928267742292</v>
          </cell>
          <cell r="H39">
            <v>0</v>
          </cell>
          <cell r="I39">
            <v>-190950</v>
          </cell>
          <cell r="J39" t="e">
            <v>#REF!</v>
          </cell>
          <cell r="K39" t="e">
            <v>#REF!</v>
          </cell>
          <cell r="L39" t="e">
            <v>#REF!</v>
          </cell>
          <cell r="M39" t="e">
            <v>#REF!</v>
          </cell>
          <cell r="N39" t="e">
            <v>#REF!</v>
          </cell>
          <cell r="O39" t="e">
            <v>#REF!</v>
          </cell>
          <cell r="P39" t="e">
            <v>#REF!</v>
          </cell>
          <cell r="Q39" t="e">
            <v>#REF!</v>
          </cell>
          <cell r="R39" t="e">
            <v>#REF!</v>
          </cell>
          <cell r="S39" t="e">
            <v>#REF!</v>
          </cell>
          <cell r="X39" t="e">
            <v>#REF!</v>
          </cell>
        </row>
        <row r="40">
          <cell r="C40" t="str">
            <v>NULL:FISCAL</v>
          </cell>
          <cell r="D40" t="str">
            <v>Formula &amp; Message&gt;&gt;</v>
          </cell>
          <cell r="E40" t="e">
            <v>#VALUE!</v>
          </cell>
          <cell r="F40" t="str">
            <v>#</v>
          </cell>
          <cell r="G40" t="str">
            <v>#</v>
          </cell>
          <cell r="H40" t="str">
            <v>#</v>
          </cell>
          <cell r="I40" t="str">
            <v>#</v>
          </cell>
          <cell r="J40" t="e">
            <v>#VALUE!</v>
          </cell>
          <cell r="K40" t="e">
            <v>#VALUE!</v>
          </cell>
          <cell r="L40" t="e">
            <v>#VALUE!</v>
          </cell>
          <cell r="M40" t="e">
            <v>#VALUE!</v>
          </cell>
          <cell r="N40" t="e">
            <v>#VALUE!</v>
          </cell>
          <cell r="O40" t="e">
            <v>#VALUE!</v>
          </cell>
          <cell r="P40" t="e">
            <v>#VALUE!</v>
          </cell>
          <cell r="Q40" t="e">
            <v>#VALUE!</v>
          </cell>
          <cell r="R40" t="e">
            <v>#VALUE!</v>
          </cell>
          <cell r="S40" t="e">
            <v>#VALUE!</v>
          </cell>
          <cell r="T40" t="str">
            <v>#</v>
          </cell>
          <cell r="U40" t="str">
            <v>#</v>
          </cell>
          <cell r="V40" t="str">
            <v>#</v>
          </cell>
          <cell r="W40" t="str">
            <v>#</v>
          </cell>
          <cell r="X40" t="e">
            <v>#VALUE!</v>
          </cell>
        </row>
        <row r="41">
          <cell r="B41" t="str">
            <v>REVENUE</v>
          </cell>
          <cell r="C41" t="str">
            <v>REVENUE</v>
          </cell>
          <cell r="D41" t="str">
            <v>INPUT&gt;&gt;</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X41">
            <v>0</v>
          </cell>
        </row>
        <row r="42">
          <cell r="C42" t="str">
            <v>NULL:FISCAL</v>
          </cell>
          <cell r="D42" t="str">
            <v>Formula &amp; Message&gt;&gt;</v>
          </cell>
          <cell r="E42" t="str">
            <v>#</v>
          </cell>
          <cell r="F42" t="str">
            <v>#</v>
          </cell>
          <cell r="G42" t="str">
            <v>#</v>
          </cell>
          <cell r="H42" t="str">
            <v>#</v>
          </cell>
          <cell r="I42" t="str">
            <v>#</v>
          </cell>
          <cell r="J42" t="str">
            <v>#</v>
          </cell>
          <cell r="K42" t="str">
            <v>#</v>
          </cell>
          <cell r="L42" t="str">
            <v>#</v>
          </cell>
          <cell r="M42" t="str">
            <v>#</v>
          </cell>
          <cell r="N42" t="str">
            <v>#</v>
          </cell>
          <cell r="O42" t="str">
            <v>#</v>
          </cell>
          <cell r="P42" t="str">
            <v>#</v>
          </cell>
          <cell r="Q42" t="str">
            <v>#</v>
          </cell>
          <cell r="R42" t="str">
            <v>#</v>
          </cell>
          <cell r="S42" t="str">
            <v>#</v>
          </cell>
          <cell r="T42" t="str">
            <v>#</v>
          </cell>
          <cell r="U42" t="str">
            <v>#</v>
          </cell>
          <cell r="V42" t="str">
            <v>#</v>
          </cell>
          <cell r="W42" t="str">
            <v>#</v>
          </cell>
          <cell r="X42" t="str">
            <v>#</v>
          </cell>
        </row>
        <row r="43">
          <cell r="B43" t="str">
            <v>[Select]</v>
          </cell>
          <cell r="C43" t="str">
            <v xml:space="preserve"> </v>
          </cell>
          <cell r="D43" t="str">
            <v>INPUT&gt;&gt;</v>
          </cell>
        </row>
        <row r="44">
          <cell r="C44" t="str">
            <v>NULL:FISCAL</v>
          </cell>
          <cell r="D44" t="str">
            <v>Formula &amp; Message&gt;&gt;</v>
          </cell>
          <cell r="E44" t="str">
            <v>#</v>
          </cell>
          <cell r="F44" t="str">
            <v>#</v>
          </cell>
          <cell r="G44" t="str">
            <v>#</v>
          </cell>
          <cell r="H44" t="str">
            <v>#</v>
          </cell>
          <cell r="I44" t="str">
            <v>#</v>
          </cell>
          <cell r="J44" t="str">
            <v>#</v>
          </cell>
          <cell r="K44" t="str">
            <v>#</v>
          </cell>
          <cell r="L44" t="str">
            <v>#</v>
          </cell>
          <cell r="M44" t="str">
            <v>#</v>
          </cell>
          <cell r="N44" t="str">
            <v>#</v>
          </cell>
          <cell r="O44" t="str">
            <v>#</v>
          </cell>
          <cell r="P44" t="str">
            <v>#</v>
          </cell>
          <cell r="Q44" t="str">
            <v>#</v>
          </cell>
          <cell r="R44" t="str">
            <v>#</v>
          </cell>
          <cell r="S44" t="str">
            <v>#</v>
          </cell>
          <cell r="T44" t="str">
            <v>#</v>
          </cell>
          <cell r="U44" t="str">
            <v>#</v>
          </cell>
          <cell r="V44" t="str">
            <v>#</v>
          </cell>
          <cell r="W44" t="str">
            <v>#</v>
          </cell>
          <cell r="X44" t="str">
            <v>#</v>
          </cell>
        </row>
        <row r="45">
          <cell r="B45" t="str">
            <v>[Select]</v>
          </cell>
          <cell r="C45" t="str">
            <v xml:space="preserve"> </v>
          </cell>
          <cell r="D45" t="str">
            <v>INPUT&gt;&gt;</v>
          </cell>
        </row>
        <row r="46">
          <cell r="C46" t="str">
            <v>NULL:FISCAL</v>
          </cell>
          <cell r="D46" t="str">
            <v>Formula &amp; Message&gt;&gt;</v>
          </cell>
          <cell r="E46" t="str">
            <v>#</v>
          </cell>
          <cell r="F46" t="str">
            <v>#</v>
          </cell>
          <cell r="G46" t="str">
            <v>#</v>
          </cell>
          <cell r="H46" t="str">
            <v>#</v>
          </cell>
          <cell r="I46" t="str">
            <v>#</v>
          </cell>
          <cell r="J46" t="str">
            <v>#</v>
          </cell>
          <cell r="K46" t="str">
            <v>#</v>
          </cell>
          <cell r="L46" t="str">
            <v>#</v>
          </cell>
          <cell r="M46" t="str">
            <v>#</v>
          </cell>
          <cell r="N46" t="str">
            <v>#</v>
          </cell>
          <cell r="O46" t="str">
            <v>#</v>
          </cell>
          <cell r="P46" t="str">
            <v>#</v>
          </cell>
          <cell r="Q46" t="str">
            <v>#</v>
          </cell>
          <cell r="R46" t="str">
            <v>#</v>
          </cell>
          <cell r="S46" t="str">
            <v>#</v>
          </cell>
          <cell r="T46" t="str">
            <v>#</v>
          </cell>
          <cell r="U46" t="str">
            <v>#</v>
          </cell>
          <cell r="V46" t="str">
            <v>#</v>
          </cell>
          <cell r="W46" t="str">
            <v>#</v>
          </cell>
          <cell r="X46" t="str">
            <v>#</v>
          </cell>
        </row>
        <row r="47">
          <cell r="B47" t="str">
            <v>[Select]</v>
          </cell>
          <cell r="C47" t="str">
            <v xml:space="preserve"> </v>
          </cell>
          <cell r="D47" t="str">
            <v>INPUT&gt;&gt;</v>
          </cell>
        </row>
        <row r="48">
          <cell r="C48" t="str">
            <v>NULL:FISCAL</v>
          </cell>
          <cell r="D48" t="str">
            <v>Formula &amp; Message&gt;&gt;</v>
          </cell>
          <cell r="E48" t="str">
            <v>#</v>
          </cell>
          <cell r="F48" t="str">
            <v>#</v>
          </cell>
          <cell r="G48" t="str">
            <v>#</v>
          </cell>
          <cell r="H48" t="str">
            <v>#</v>
          </cell>
          <cell r="I48" t="str">
            <v>#</v>
          </cell>
          <cell r="J48" t="str">
            <v>#</v>
          </cell>
          <cell r="K48" t="str">
            <v>#</v>
          </cell>
          <cell r="L48" t="str">
            <v>#</v>
          </cell>
          <cell r="M48" t="str">
            <v>#</v>
          </cell>
          <cell r="N48" t="str">
            <v>#</v>
          </cell>
          <cell r="O48" t="str">
            <v>#</v>
          </cell>
          <cell r="P48" t="str">
            <v>#</v>
          </cell>
          <cell r="Q48" t="str">
            <v>#</v>
          </cell>
          <cell r="R48" t="str">
            <v>#</v>
          </cell>
          <cell r="S48" t="str">
            <v>#</v>
          </cell>
          <cell r="T48" t="str">
            <v>#</v>
          </cell>
          <cell r="U48" t="str">
            <v>#</v>
          </cell>
          <cell r="V48" t="str">
            <v>#</v>
          </cell>
          <cell r="W48" t="str">
            <v>#</v>
          </cell>
          <cell r="X48" t="str">
            <v>#</v>
          </cell>
        </row>
        <row r="49">
          <cell r="A49" t="str">
            <v>Valuation</v>
          </cell>
          <cell r="B49" t="str">
            <v>P/E</v>
          </cell>
          <cell r="C49" t="str">
            <v>P_E</v>
          </cell>
        </row>
        <row r="50">
          <cell r="B50" t="str">
            <v>(Calculated - no need for  number input</v>
          </cell>
        </row>
        <row r="51">
          <cell r="C51" t="str">
            <v xml:space="preserve"> </v>
          </cell>
        </row>
        <row r="52">
          <cell r="B52" t="str">
            <v>(Calculated - no need for  number input</v>
          </cell>
        </row>
        <row r="53">
          <cell r="C53" t="str">
            <v xml:space="preserve"> </v>
          </cell>
        </row>
        <row r="54">
          <cell r="B54" t="str">
            <v>(Calculated - no need for  number input</v>
          </cell>
        </row>
        <row r="57">
          <cell r="A57" t="str">
            <v>SECTION 4 - BLOCK SUMMARY MODEL PAGE 2</v>
          </cell>
        </row>
        <row r="58">
          <cell r="B58" t="str">
            <v>Income Statement Items</v>
          </cell>
          <cell r="E58">
            <v>2016</v>
          </cell>
          <cell r="F58">
            <v>2017</v>
          </cell>
          <cell r="G58">
            <v>2018</v>
          </cell>
          <cell r="H58">
            <v>2019</v>
          </cell>
        </row>
        <row r="59">
          <cell r="B59" t="str">
            <v>Total Revenues</v>
          </cell>
          <cell r="C59" t="str">
            <v>TOTAL_REVENUES</v>
          </cell>
          <cell r="D59" t="str">
            <v>INPUT&gt;&gt;</v>
          </cell>
          <cell r="E59">
            <v>0</v>
          </cell>
          <cell r="F59">
            <v>0</v>
          </cell>
          <cell r="G59">
            <v>0</v>
          </cell>
          <cell r="H59">
            <v>0</v>
          </cell>
        </row>
        <row r="60">
          <cell r="C60" t="str">
            <v>NULL:FISCAL</v>
          </cell>
          <cell r="D60" t="str">
            <v>Formula &amp; Message&gt;&gt;</v>
          </cell>
          <cell r="E60" t="str">
            <v>#</v>
          </cell>
          <cell r="F60" t="str">
            <v>#</v>
          </cell>
          <cell r="G60" t="str">
            <v>#</v>
          </cell>
          <cell r="H60" t="str">
            <v>#</v>
          </cell>
        </row>
        <row r="61">
          <cell r="B61" t="str">
            <v>R&amp;D</v>
          </cell>
          <cell r="C61" t="str">
            <v>RANDD</v>
          </cell>
          <cell r="D61" t="str">
            <v>INPUT&gt;&gt;</v>
          </cell>
          <cell r="E61">
            <v>15778</v>
          </cell>
          <cell r="F61">
            <v>1</v>
          </cell>
          <cell r="G61">
            <v>0</v>
          </cell>
          <cell r="H61">
            <v>0</v>
          </cell>
        </row>
        <row r="62">
          <cell r="C62" t="str">
            <v>NULL:FISCAL</v>
          </cell>
          <cell r="D62" t="str">
            <v>Formula &amp; Message&gt;&gt;</v>
          </cell>
          <cell r="E62" t="str">
            <v>#</v>
          </cell>
          <cell r="F62" t="str">
            <v>#</v>
          </cell>
          <cell r="G62" t="str">
            <v>#</v>
          </cell>
          <cell r="H62" t="str">
            <v>#</v>
          </cell>
        </row>
        <row r="63">
          <cell r="B63" t="str">
            <v>SG&amp;A</v>
          </cell>
          <cell r="C63" t="str">
            <v>SGANDA</v>
          </cell>
          <cell r="D63" t="str">
            <v>INPUT&gt;&gt;</v>
          </cell>
          <cell r="E63">
            <v>3326</v>
          </cell>
          <cell r="F63">
            <v>-1</v>
          </cell>
          <cell r="G63">
            <v>0</v>
          </cell>
          <cell r="H63">
            <v>0</v>
          </cell>
        </row>
        <row r="64">
          <cell r="C64" t="str">
            <v>NULL:FISCAL</v>
          </cell>
          <cell r="D64" t="str">
            <v>Formula &amp; Message&gt;&gt;</v>
          </cell>
          <cell r="E64" t="str">
            <v>#</v>
          </cell>
          <cell r="F64" t="str">
            <v>#</v>
          </cell>
          <cell r="G64" t="str">
            <v>#</v>
          </cell>
          <cell r="H64" t="str">
            <v>#</v>
          </cell>
        </row>
        <row r="65">
          <cell r="B65" t="str">
            <v>Operating Income</v>
          </cell>
          <cell r="C65" t="str">
            <v>OPERATING_INCOME</v>
          </cell>
          <cell r="D65" t="str">
            <v>INPUT&gt;&gt;</v>
          </cell>
          <cell r="E65">
            <v>-19104</v>
          </cell>
          <cell r="F65">
            <v>0</v>
          </cell>
          <cell r="G65">
            <v>0</v>
          </cell>
          <cell r="H65">
            <v>0</v>
          </cell>
        </row>
        <row r="66">
          <cell r="C66" t="str">
            <v>NULL:FISCAL</v>
          </cell>
          <cell r="D66" t="str">
            <v>Formula &amp; Message&gt;&gt;</v>
          </cell>
          <cell r="E66" t="str">
            <v>#</v>
          </cell>
          <cell r="F66" t="str">
            <v>#</v>
          </cell>
          <cell r="G66" t="str">
            <v>#</v>
          </cell>
          <cell r="H66" t="str">
            <v>#</v>
          </cell>
        </row>
        <row r="67">
          <cell r="B67" t="str">
            <v>Net Income (non-GAAP)</v>
          </cell>
          <cell r="C67" t="str">
            <v>NET_INC_NON_GAAP</v>
          </cell>
          <cell r="D67" t="str">
            <v>INPUT&gt;&gt;</v>
          </cell>
          <cell r="E67">
            <v>-19095</v>
          </cell>
          <cell r="F67" t="e">
            <v>#REF!</v>
          </cell>
          <cell r="G67" t="e">
            <v>#REF!</v>
          </cell>
          <cell r="H67" t="e">
            <v>#REF!</v>
          </cell>
        </row>
        <row r="68">
          <cell r="C68" t="str">
            <v>NULL:FISCAL</v>
          </cell>
          <cell r="D68" t="str">
            <v>Formula &amp; Message&gt;&gt;</v>
          </cell>
          <cell r="E68" t="str">
            <v>#</v>
          </cell>
          <cell r="F68" t="e">
            <v>#VALUE!</v>
          </cell>
          <cell r="G68" t="e">
            <v>#VALUE!</v>
          </cell>
          <cell r="H68" t="e">
            <v>#VALUE!</v>
          </cell>
        </row>
        <row r="69">
          <cell r="B69" t="str">
            <v>Diluted EPS (non-GAAP)</v>
          </cell>
          <cell r="C69" t="str">
            <v>DILUTED_EPS_NON_GAAP</v>
          </cell>
          <cell r="D69" t="str">
            <v>INPUT&gt;&gt;</v>
          </cell>
          <cell r="E69">
            <v>-190950</v>
          </cell>
          <cell r="F69" t="e">
            <v>#REF!</v>
          </cell>
          <cell r="G69" t="e">
            <v>#REF!</v>
          </cell>
          <cell r="H69" t="e">
            <v>#REF!</v>
          </cell>
        </row>
        <row r="70">
          <cell r="C70" t="str">
            <v>NULL:FISCAL</v>
          </cell>
          <cell r="D70" t="str">
            <v>Formula &amp; Message&gt;&gt;</v>
          </cell>
          <cell r="E70" t="str">
            <v>#</v>
          </cell>
          <cell r="F70" t="e">
            <v>#VALUE!</v>
          </cell>
          <cell r="G70" t="e">
            <v>#VALUE!</v>
          </cell>
          <cell r="H70" t="e">
            <v>#VALUE!</v>
          </cell>
        </row>
        <row r="71">
          <cell r="B71" t="str">
            <v>Diluted Shares Outstanding</v>
          </cell>
          <cell r="C71" t="str">
            <v>DILUTED_SHARES_OUTSTANDING</v>
          </cell>
          <cell r="D71" t="str">
            <v>INPUT&gt;&gt;</v>
          </cell>
          <cell r="E71">
            <v>58500</v>
          </cell>
          <cell r="F71">
            <v>155202.57</v>
          </cell>
          <cell r="G71">
            <v>155202.67000000001</v>
          </cell>
          <cell r="H71" t="e">
            <v>#REF!</v>
          </cell>
        </row>
        <row r="72">
          <cell r="C72" t="str">
            <v>NULL:FISCAL</v>
          </cell>
          <cell r="D72" t="str">
            <v>Formula &amp; Message&gt;&gt;</v>
          </cell>
          <cell r="E72" t="str">
            <v>#</v>
          </cell>
          <cell r="F72" t="str">
            <v>#</v>
          </cell>
          <cell r="G72" t="str">
            <v>#</v>
          </cell>
          <cell r="H72" t="e">
            <v>#VALUE!</v>
          </cell>
        </row>
        <row r="73">
          <cell r="B73" t="str">
            <v>Cash Flow Statement Items</v>
          </cell>
        </row>
        <row r="74">
          <cell r="B74" t="str">
            <v>Cash from Operating Activities</v>
          </cell>
          <cell r="C74" t="str">
            <v>CASH_FROM_OP_ACTY</v>
          </cell>
          <cell r="D74" t="str">
            <v>INPUT&gt;&gt;</v>
          </cell>
          <cell r="E74">
            <v>-41305</v>
          </cell>
          <cell r="F74" t="e">
            <v>#REF!</v>
          </cell>
          <cell r="G74" t="e">
            <v>#REF!</v>
          </cell>
          <cell r="H74" t="e">
            <v>#REF!</v>
          </cell>
        </row>
        <row r="75">
          <cell r="C75" t="str">
            <v>NULL:FISCAL</v>
          </cell>
          <cell r="D75" t="str">
            <v>Formula &amp; Message&gt;&gt;</v>
          </cell>
          <cell r="E75" t="str">
            <v>#</v>
          </cell>
          <cell r="F75" t="e">
            <v>#VALUE!</v>
          </cell>
          <cell r="G75" t="e">
            <v>#VALUE!</v>
          </cell>
          <cell r="H75" t="e">
            <v>#VALUE!</v>
          </cell>
        </row>
        <row r="76">
          <cell r="B76" t="str">
            <v>Cash Flow From Investments</v>
          </cell>
          <cell r="C76" t="str">
            <v>CASH_FLOW_FROM_INVESTMENTS</v>
          </cell>
          <cell r="D76" t="str">
            <v>INPUT&gt;&gt;</v>
          </cell>
          <cell r="E76">
            <v>-393</v>
          </cell>
          <cell r="F76">
            <v>-694.09</v>
          </cell>
          <cell r="G76">
            <v>-110.72713527000001</v>
          </cell>
          <cell r="H76">
            <v>-116.26349203350001</v>
          </cell>
        </row>
        <row r="77">
          <cell r="C77" t="str">
            <v>NULL:FISCAL</v>
          </cell>
          <cell r="D77" t="str">
            <v>Formula &amp; Message&gt;&gt;</v>
          </cell>
          <cell r="E77" t="str">
            <v>#</v>
          </cell>
          <cell r="F77" t="str">
            <v>#</v>
          </cell>
          <cell r="G77" t="str">
            <v>#</v>
          </cell>
          <cell r="H77" t="str">
            <v>#</v>
          </cell>
        </row>
        <row r="78">
          <cell r="B78" t="str">
            <v>Cash Flow From Financing</v>
          </cell>
          <cell r="C78" t="str">
            <v>CASH_FLOW_FROM_FINANCING</v>
          </cell>
          <cell r="D78" t="str">
            <v>INPUT&gt;&gt;</v>
          </cell>
          <cell r="E78">
            <v>333</v>
          </cell>
          <cell r="F78" t="e">
            <v>#REF!</v>
          </cell>
          <cell r="G78" t="e">
            <v>#REF!</v>
          </cell>
          <cell r="H78">
            <v>400</v>
          </cell>
        </row>
        <row r="79">
          <cell r="C79" t="str">
            <v>NULL:FISCAL</v>
          </cell>
          <cell r="D79" t="str">
            <v>Formula &amp; Message&gt;&gt;</v>
          </cell>
          <cell r="E79" t="str">
            <v>#</v>
          </cell>
          <cell r="F79" t="e">
            <v>#VALUE!</v>
          </cell>
          <cell r="G79" t="e">
            <v>#VALUE!</v>
          </cell>
          <cell r="H79" t="str">
            <v>#</v>
          </cell>
        </row>
        <row r="80">
          <cell r="B80" t="str">
            <v>Starting Cash Balance</v>
          </cell>
          <cell r="C80" t="str">
            <v>START_CASH_BAL</v>
          </cell>
          <cell r="D80" t="str">
            <v>INPUT&gt;&gt;</v>
          </cell>
          <cell r="E80" t="e">
            <v>#REF!</v>
          </cell>
          <cell r="F80">
            <v>142086</v>
          </cell>
          <cell r="G80" t="e">
            <v>#REF!</v>
          </cell>
          <cell r="H80" t="e">
            <v>#REF!</v>
          </cell>
        </row>
        <row r="81">
          <cell r="C81" t="str">
            <v>NULL:FISCAL</v>
          </cell>
          <cell r="D81" t="str">
            <v>Formula &amp; Message&gt;&gt;</v>
          </cell>
          <cell r="E81" t="e">
            <v>#VALUE!</v>
          </cell>
          <cell r="F81" t="str">
            <v>#</v>
          </cell>
          <cell r="G81" t="e">
            <v>#VALUE!</v>
          </cell>
          <cell r="H81" t="e">
            <v>#VALUE!</v>
          </cell>
        </row>
        <row r="82">
          <cell r="B82" t="str">
            <v>Ending Cash Balance</v>
          </cell>
          <cell r="C82" t="str">
            <v>END_CASH_BAL</v>
          </cell>
          <cell r="D82" t="str">
            <v>INPUT&gt;&gt;</v>
          </cell>
          <cell r="E82" t="e">
            <v>#REF!</v>
          </cell>
          <cell r="F82" t="e">
            <v>#REF!</v>
          </cell>
          <cell r="G82" t="e">
            <v>#REF!</v>
          </cell>
          <cell r="H82" t="e">
            <v>#REF!</v>
          </cell>
        </row>
        <row r="83">
          <cell r="C83" t="str">
            <v>NULL:FISCAL</v>
          </cell>
          <cell r="D83" t="str">
            <v>Formula &amp; Message&gt;&gt;</v>
          </cell>
          <cell r="E83" t="e">
            <v>#VALUE!</v>
          </cell>
          <cell r="F83" t="e">
            <v>#VALUE!</v>
          </cell>
          <cell r="G83" t="e">
            <v>#VALUE!</v>
          </cell>
          <cell r="H83" t="e">
            <v>#VALUE!</v>
          </cell>
        </row>
        <row r="84">
          <cell r="B84" t="str">
            <v>Balance Sheet Items</v>
          </cell>
        </row>
        <row r="85">
          <cell r="B85" t="str">
            <v>Total Current Assets</v>
          </cell>
          <cell r="C85" t="str">
            <v>TOT_CUR_ASSETS</v>
          </cell>
          <cell r="D85" t="str">
            <v>INPUT&gt;&gt;</v>
          </cell>
          <cell r="E85">
            <v>150457</v>
          </cell>
          <cell r="F85" t="e">
            <v>#REF!</v>
          </cell>
          <cell r="G85" t="e">
            <v>#REF!</v>
          </cell>
          <cell r="H85" t="e">
            <v>#REF!</v>
          </cell>
        </row>
        <row r="86">
          <cell r="C86" t="str">
            <v>NULL:FISCAL</v>
          </cell>
          <cell r="D86" t="str">
            <v>Formula &amp; Message&gt;&gt;</v>
          </cell>
          <cell r="E86" t="str">
            <v>#</v>
          </cell>
          <cell r="F86" t="e">
            <v>#VALUE!</v>
          </cell>
          <cell r="G86" t="e">
            <v>#VALUE!</v>
          </cell>
          <cell r="H86" t="e">
            <v>#VALUE!</v>
          </cell>
        </row>
        <row r="87">
          <cell r="B87" t="str">
            <v>Total Assets</v>
          </cell>
          <cell r="C87" t="str">
            <v>TOTAL_ASSETS</v>
          </cell>
          <cell r="D87" t="str">
            <v>INPUT&gt;&gt;</v>
          </cell>
          <cell r="E87">
            <v>151710</v>
          </cell>
          <cell r="F87" t="e">
            <v>#REF!</v>
          </cell>
          <cell r="G87" t="e">
            <v>#REF!</v>
          </cell>
          <cell r="H87" t="e">
            <v>#REF!</v>
          </cell>
        </row>
        <row r="88">
          <cell r="C88" t="str">
            <v>NULL:FISCAL</v>
          </cell>
          <cell r="D88" t="str">
            <v>Formula &amp; Message&gt;&gt;</v>
          </cell>
          <cell r="E88" t="str">
            <v>#</v>
          </cell>
          <cell r="F88" t="e">
            <v>#VALUE!</v>
          </cell>
          <cell r="G88" t="e">
            <v>#VALUE!</v>
          </cell>
          <cell r="H88" t="e">
            <v>#VALUE!</v>
          </cell>
        </row>
        <row r="89">
          <cell r="B89" t="str">
            <v>Total Current Liabilities</v>
          </cell>
          <cell r="C89" t="str">
            <v>TOT_CUR_LIAB</v>
          </cell>
          <cell r="D89" t="str">
            <v>INPUT&gt;&gt;</v>
          </cell>
          <cell r="E89">
            <v>11495</v>
          </cell>
          <cell r="F89" t="e">
            <v>#REF!</v>
          </cell>
          <cell r="G89">
            <v>782</v>
          </cell>
          <cell r="H89">
            <v>782</v>
          </cell>
        </row>
        <row r="90">
          <cell r="C90" t="str">
            <v>NULL:FISCAL</v>
          </cell>
          <cell r="D90" t="str">
            <v>Formula &amp; Message&gt;&gt;</v>
          </cell>
          <cell r="E90" t="str">
            <v>#</v>
          </cell>
          <cell r="F90" t="e">
            <v>#VALUE!</v>
          </cell>
          <cell r="G90" t="str">
            <v>#</v>
          </cell>
          <cell r="H90" t="str">
            <v>#</v>
          </cell>
        </row>
        <row r="91">
          <cell r="B91" t="str">
            <v>Total Liabilities</v>
          </cell>
          <cell r="C91" t="str">
            <v>TOTAL_LIAB</v>
          </cell>
          <cell r="D91" t="str">
            <v>INPUT&gt;&gt;</v>
          </cell>
          <cell r="E91">
            <v>11657</v>
          </cell>
          <cell r="F91" t="e">
            <v>#REF!</v>
          </cell>
          <cell r="G91">
            <v>901</v>
          </cell>
          <cell r="H91">
            <v>901</v>
          </cell>
        </row>
        <row r="92">
          <cell r="C92" t="str">
            <v>NULL:FISCAL</v>
          </cell>
          <cell r="D92" t="str">
            <v>Formula &amp; Message&gt;&gt;</v>
          </cell>
          <cell r="E92" t="str">
            <v>#</v>
          </cell>
          <cell r="F92" t="e">
            <v>#VALUE!</v>
          </cell>
          <cell r="G92" t="str">
            <v>#</v>
          </cell>
          <cell r="H92" t="str">
            <v>#</v>
          </cell>
        </row>
        <row r="93">
          <cell r="B93" t="str">
            <v>Total Shareholders' Equity</v>
          </cell>
          <cell r="C93" t="str">
            <v>TOT_SHHLDR_EQ</v>
          </cell>
          <cell r="D93" t="str">
            <v>INPUT&gt;&gt;</v>
          </cell>
          <cell r="E93">
            <v>140053</v>
          </cell>
          <cell r="F93" t="e">
            <v>#REF!</v>
          </cell>
          <cell r="G93" t="e">
            <v>#REF!</v>
          </cell>
          <cell r="H93" t="e">
            <v>#REF!</v>
          </cell>
        </row>
        <row r="94">
          <cell r="C94" t="str">
            <v>NULL:FISCAL</v>
          </cell>
          <cell r="D94" t="str">
            <v>Formula &amp; Message&gt;&gt;</v>
          </cell>
          <cell r="E94" t="str">
            <v>#</v>
          </cell>
          <cell r="F94" t="e">
            <v>#VALUE!</v>
          </cell>
          <cell r="G94" t="e">
            <v>#VALUE!</v>
          </cell>
          <cell r="H94" t="e">
            <v>#VALUE!</v>
          </cell>
        </row>
        <row r="95">
          <cell r="B95" t="str">
            <v>Total Liabilities and Share Equity</v>
          </cell>
          <cell r="C95" t="str">
            <v>TOT_LIAB_SHS_EQ</v>
          </cell>
          <cell r="D95" t="str">
            <v>INPUT&gt;&gt;</v>
          </cell>
          <cell r="E95">
            <v>151710</v>
          </cell>
          <cell r="F95" t="e">
            <v>#REF!</v>
          </cell>
          <cell r="G95" t="e">
            <v>#REF!</v>
          </cell>
          <cell r="H95" t="e">
            <v>#REF!</v>
          </cell>
        </row>
        <row r="96">
          <cell r="C96" t="str">
            <v>NULL:FISCAL</v>
          </cell>
          <cell r="D96" t="str">
            <v>Formula &amp; Message&gt;&gt;</v>
          </cell>
          <cell r="E96" t="str">
            <v>#</v>
          </cell>
          <cell r="F96" t="e">
            <v>#VALUE!</v>
          </cell>
          <cell r="G96" t="e">
            <v>#VALUE!</v>
          </cell>
          <cell r="H96" t="e">
            <v>#VALUE!</v>
          </cell>
        </row>
        <row r="97">
          <cell r="B97" t="str">
            <v>Total Debt</v>
          </cell>
          <cell r="C97" t="str">
            <v>TOTAL_DEBT</v>
          </cell>
          <cell r="D97" t="str">
            <v>INPUT&gt;&gt;</v>
          </cell>
          <cell r="E97">
            <v>0</v>
          </cell>
          <cell r="F97">
            <v>0</v>
          </cell>
          <cell r="G97">
            <v>0</v>
          </cell>
          <cell r="H97">
            <v>0</v>
          </cell>
        </row>
        <row r="98">
          <cell r="C98" t="str">
            <v>NULL:FISCAL</v>
          </cell>
          <cell r="D98" t="str">
            <v>Formula &amp; Message&gt;&gt;</v>
          </cell>
          <cell r="E98" t="str">
            <v>#</v>
          </cell>
          <cell r="F98" t="str">
            <v>#</v>
          </cell>
          <cell r="G98" t="str">
            <v>#</v>
          </cell>
          <cell r="H98" t="str">
            <v>#</v>
          </cell>
        </row>
        <row r="99">
          <cell r="B99" t="str">
            <v>Total Cash</v>
          </cell>
          <cell r="C99" t="str">
            <v>TOTAL_CASH</v>
          </cell>
          <cell r="D99" t="str">
            <v>INPUT&gt;&gt;</v>
          </cell>
          <cell r="E99">
            <v>142086</v>
          </cell>
          <cell r="F99" t="e">
            <v>#REF!</v>
          </cell>
          <cell r="G99" t="e">
            <v>#REF!</v>
          </cell>
          <cell r="H99" t="e">
            <v>#REF!</v>
          </cell>
        </row>
        <row r="100">
          <cell r="C100" t="str">
            <v>NULL:FISCAL</v>
          </cell>
          <cell r="D100" t="str">
            <v>Formula &amp; Message&gt;&gt;</v>
          </cell>
          <cell r="E100" t="str">
            <v>#</v>
          </cell>
          <cell r="F100" t="e">
            <v>#VALUE!</v>
          </cell>
          <cell r="G100" t="e">
            <v>#VALUE!</v>
          </cell>
          <cell r="H100" t="e">
            <v>#VALUE!</v>
          </cell>
        </row>
        <row r="396">
          <cell r="B396" t="str">
            <v>Data Validation Cell Values</v>
          </cell>
        </row>
        <row r="397">
          <cell r="C397" t="str">
            <v>Month</v>
          </cell>
          <cell r="D397" t="str">
            <v>Mandatory Company Data</v>
          </cell>
        </row>
        <row r="398">
          <cell r="B398" t="str">
            <v>Rating</v>
          </cell>
          <cell r="G398" t="str">
            <v>Company Data</v>
          </cell>
          <cell r="K398" t="str">
            <v>BMO Estimates</v>
          </cell>
          <cell r="M398" t="str">
            <v>Consensus Estimates</v>
          </cell>
          <cell r="P398" t="str">
            <v>Valuation</v>
          </cell>
          <cell r="S398" t="str">
            <v>Block Summary Model</v>
          </cell>
        </row>
        <row r="399">
          <cell r="S399" t="str">
            <v>Healthcare</v>
          </cell>
        </row>
        <row r="400">
          <cell r="C400" t="str">
            <v>January</v>
          </cell>
          <cell r="D400" t="str">
            <v>[Select One]</v>
          </cell>
        </row>
        <row r="401">
          <cell r="B401" t="str">
            <v>[Select]</v>
          </cell>
          <cell r="C401" t="str">
            <v>February</v>
          </cell>
          <cell r="D401" t="str">
            <v>Dividend</v>
          </cell>
          <cell r="E401" t="str">
            <v>DIVIDEND</v>
          </cell>
          <cell r="G401" t="str">
            <v>[Select]</v>
          </cell>
          <cell r="K401" t="str">
            <v>[Select]</v>
          </cell>
          <cell r="M401" t="str">
            <v>Consensus Est [Select]</v>
          </cell>
          <cell r="P401" t="str">
            <v>[Select]</v>
          </cell>
          <cell r="S401" t="str">
            <v>[Select]</v>
          </cell>
        </row>
        <row r="402">
          <cell r="B402" t="str">
            <v>Outperform</v>
          </cell>
          <cell r="C402" t="str">
            <v>March</v>
          </cell>
          <cell r="D402" t="str">
            <v>Distribution</v>
          </cell>
          <cell r="E402" t="str">
            <v>DISTRIBUTION</v>
          </cell>
          <cell r="G402" t="str">
            <v>52-Week High</v>
          </cell>
          <cell r="H402" t="str">
            <v>52_WEEK_HIGH</v>
          </cell>
          <cell r="K402" t="str">
            <v>Adj. EBITDA</v>
          </cell>
          <cell r="L402" t="str">
            <v>ADJ_EBITDA</v>
          </cell>
          <cell r="M402" t="str">
            <v>EPS (Consensus)</v>
          </cell>
          <cell r="N402" t="str">
            <v>EPS_CONSENSUS</v>
          </cell>
          <cell r="P402" t="str">
            <v>P/E</v>
          </cell>
          <cell r="Q402" t="str">
            <v>P_E</v>
          </cell>
          <cell r="S402" t="str">
            <v>Average diluted shares</v>
          </cell>
          <cell r="T402" t="str">
            <v>AVERAGE_DILUTED_SHARES</v>
          </cell>
        </row>
        <row r="403">
          <cell r="B403" t="str">
            <v>Market Perform</v>
          </cell>
          <cell r="C403" t="str">
            <v>April</v>
          </cell>
          <cell r="G403" t="str">
            <v>52-Week Low</v>
          </cell>
          <cell r="H403" t="str">
            <v>52_WEEK_LOW</v>
          </cell>
          <cell r="K403" t="str">
            <v>Adj. EBIT</v>
          </cell>
          <cell r="L403" t="str">
            <v>ADJ_EBIT</v>
          </cell>
          <cell r="M403" t="str">
            <v>EBITDA (Consensus)</v>
          </cell>
          <cell r="N403" t="str">
            <v>EBITDA_CONS</v>
          </cell>
          <cell r="P403" t="str">
            <v>EV/EBITDA</v>
          </cell>
          <cell r="Q403" t="str">
            <v>EV_EBITDA</v>
          </cell>
          <cell r="S403" t="str">
            <v>Beg Cash Balance</v>
          </cell>
          <cell r="T403" t="str">
            <v>BEG_CASH_BAL</v>
          </cell>
        </row>
        <row r="404">
          <cell r="B404" t="str">
            <v>Underperform</v>
          </cell>
          <cell r="C404" t="str">
            <v>May</v>
          </cell>
          <cell r="G404" t="str">
            <v>Accounts Receivable</v>
          </cell>
          <cell r="H404" t="str">
            <v>ACCT_REC</v>
          </cell>
          <cell r="K404" t="str">
            <v>AFFO</v>
          </cell>
          <cell r="L404" t="str">
            <v>AFFO</v>
          </cell>
          <cell r="M404" t="str">
            <v>DPS (Consensus)</v>
          </cell>
          <cell r="N404" t="str">
            <v>DPS_CONSENSUS</v>
          </cell>
          <cell r="P404" t="str">
            <v>P/CFPS</v>
          </cell>
          <cell r="Q404" t="str">
            <v>P_CFPS</v>
          </cell>
          <cell r="S404" t="str">
            <v>Capex</v>
          </cell>
          <cell r="T404" t="str">
            <v>CAPEX</v>
          </cell>
        </row>
        <row r="405">
          <cell r="B405" t="str">
            <v>Not Rated</v>
          </cell>
          <cell r="C405" t="str">
            <v>June</v>
          </cell>
          <cell r="D405" t="str">
            <v>[Select One]</v>
          </cell>
          <cell r="G405" t="str">
            <v>Adj.Debt/EBITDA</v>
          </cell>
          <cell r="H405" t="str">
            <v>ADJ_DEBT_TO_EBITDA</v>
          </cell>
          <cell r="K405" t="str">
            <v>AFFO Payout Ratio</v>
          </cell>
          <cell r="L405" t="str">
            <v>AFFO_PAYOUT_R</v>
          </cell>
          <cell r="M405" t="str">
            <v>CF (Consensus)</v>
          </cell>
          <cell r="N405" t="str">
            <v>CF_CONSENSUS</v>
          </cell>
          <cell r="P405" t="str">
            <v>EV/EBITDAR</v>
          </cell>
          <cell r="Q405" t="str">
            <v>EV_EBITDAR</v>
          </cell>
          <cell r="S405" t="str">
            <v>Cash</v>
          </cell>
          <cell r="T405" t="str">
            <v>CASH</v>
          </cell>
        </row>
        <row r="406">
          <cell r="B406" t="str">
            <v>Restricted</v>
          </cell>
          <cell r="C406" t="str">
            <v>July</v>
          </cell>
          <cell r="D406" t="str">
            <v>Shares O/S (mm)</v>
          </cell>
          <cell r="E406" t="str">
            <v>SHARES_OUT</v>
          </cell>
          <cell r="G406" t="str">
            <v>AD Vol.(mm)</v>
          </cell>
          <cell r="H406" t="str">
            <v>AVG_DAILY_VOL</v>
          </cell>
          <cell r="K406" t="str">
            <v>AISC ($/oz)</v>
          </cell>
          <cell r="L406" t="str">
            <v>AISC</v>
          </cell>
          <cell r="M406" t="str">
            <v>FFO (Consensus)</v>
          </cell>
          <cell r="N406" t="str">
            <v>FFO_CONSENSUS</v>
          </cell>
          <cell r="P406" t="str">
            <v>P/Sales</v>
          </cell>
          <cell r="Q406" t="str">
            <v>P_SALES</v>
          </cell>
          <cell r="S406" t="str">
            <v>Cash and Short-term Investments</v>
          </cell>
          <cell r="T406" t="str">
            <v>CASH_ST_INVESTMENTS</v>
          </cell>
        </row>
        <row r="407">
          <cell r="C407" t="str">
            <v>August</v>
          </cell>
          <cell r="D407" t="str">
            <v>Units O/S (mm)</v>
          </cell>
          <cell r="E407" t="str">
            <v>UNITS_OUT</v>
          </cell>
          <cell r="G407" t="str">
            <v>Book Value</v>
          </cell>
          <cell r="H407" t="str">
            <v>BOOK_VAL</v>
          </cell>
          <cell r="K407" t="str">
            <v>AOCFPS</v>
          </cell>
          <cell r="L407" t="str">
            <v>AOCFPS</v>
          </cell>
          <cell r="P407" t="str">
            <v>P/CFPS</v>
          </cell>
          <cell r="Q407" t="str">
            <v>P_CFPS</v>
          </cell>
          <cell r="S407" t="str">
            <v>Cash, Ending Balance</v>
          </cell>
          <cell r="T407" t="str">
            <v>CASH_END_BAL</v>
          </cell>
        </row>
        <row r="408">
          <cell r="C408" t="str">
            <v>September</v>
          </cell>
          <cell r="G408" t="str">
            <v>Book Value/Shr</v>
          </cell>
          <cell r="H408" t="str">
            <v>BOOK_VAL_SHR</v>
          </cell>
          <cell r="K408" t="str">
            <v>BVPS</v>
          </cell>
          <cell r="L408" t="str">
            <v>BVPS</v>
          </cell>
          <cell r="P408" t="str">
            <v>P/tBVPS ex AOCI</v>
          </cell>
          <cell r="Q408" t="str">
            <v>P_TBVPS_EX_AOCI</v>
          </cell>
          <cell r="S408" t="str">
            <v>Cash EPS</v>
          </cell>
          <cell r="T408" t="str">
            <v>CASH_EPS</v>
          </cell>
        </row>
        <row r="409">
          <cell r="C409" t="str">
            <v>October</v>
          </cell>
          <cell r="G409" t="str">
            <v>Capital</v>
          </cell>
          <cell r="H409" t="str">
            <v>CAPITAL</v>
          </cell>
          <cell r="K409" t="str">
            <v>Brent ($US/bbl)</v>
          </cell>
          <cell r="L409" t="str">
            <v>BRENT</v>
          </cell>
          <cell r="P409" t="str">
            <v>P/BVPS</v>
          </cell>
          <cell r="Q409" t="str">
            <v>P_BVPS</v>
          </cell>
          <cell r="S409" t="str">
            <v>Cash Flow From Investments</v>
          </cell>
          <cell r="T409" t="str">
            <v>CASH_FLOW_FROM_INVESTMENTS</v>
          </cell>
        </row>
        <row r="410">
          <cell r="B410" t="str">
            <v>[Select]</v>
          </cell>
          <cell r="C410" t="str">
            <v>November</v>
          </cell>
          <cell r="G410" t="str">
            <v>Cash (mm)</v>
          </cell>
          <cell r="H410" t="str">
            <v>CASH</v>
          </cell>
          <cell r="K410" t="str">
            <v>Cash Op'g EPS</v>
          </cell>
          <cell r="L410" t="str">
            <v>CASH_OP_EPS</v>
          </cell>
          <cell r="P410" t="str">
            <v>P/TCE</v>
          </cell>
          <cell r="Q410" t="str">
            <v>P_TCE</v>
          </cell>
          <cell r="S410" t="str">
            <v>Cash Flow From Financing</v>
          </cell>
          <cell r="T410" t="str">
            <v>CASH_FLOW_FROM_FINANCING</v>
          </cell>
        </row>
        <row r="411">
          <cell r="C411" t="str">
            <v>December</v>
          </cell>
          <cell r="G411" t="str">
            <v>CET1 (%)</v>
          </cell>
          <cell r="H411" t="str">
            <v>CET1</v>
          </cell>
          <cell r="K411" t="str">
            <v>Capex</v>
          </cell>
          <cell r="L411" t="str">
            <v>CAPEX</v>
          </cell>
          <cell r="P411" t="str">
            <v>P/Tangible Book</v>
          </cell>
          <cell r="Q411" t="str">
            <v>P_TANGIBLE_BOOK</v>
          </cell>
          <cell r="S411" t="str">
            <v>Cash Flow From Operations</v>
          </cell>
          <cell r="T411" t="str">
            <v>CASH_FLOW_FROM _OPS</v>
          </cell>
        </row>
        <row r="412">
          <cell r="B412" t="str">
            <v>Speculative</v>
          </cell>
          <cell r="G412" t="str">
            <v>Credit Recommendation</v>
          </cell>
          <cell r="H412" t="str">
            <v>DEBT_RATING</v>
          </cell>
          <cell r="K412" t="str">
            <v>CDPU</v>
          </cell>
          <cell r="L412" t="str">
            <v>CDPU</v>
          </cell>
          <cell r="P412" t="str">
            <v>P/Core EPS</v>
          </cell>
          <cell r="Q412" t="str">
            <v>P_CORE_EPS</v>
          </cell>
          <cell r="S412" t="str">
            <v>Cash From Operating Activities</v>
          </cell>
          <cell r="T412" t="str">
            <v>CASH_FROM_OP_ACTY</v>
          </cell>
        </row>
        <row r="413">
          <cell r="G413" t="str">
            <v>Credit Sector Recommendations</v>
          </cell>
          <cell r="H413" t="str">
            <v>CD_SECTOR_RATING</v>
          </cell>
          <cell r="K413" t="str">
            <v>CFPS</v>
          </cell>
          <cell r="L413" t="str">
            <v>CFPS</v>
          </cell>
          <cell r="P413" t="str">
            <v>P/Op. EPS</v>
          </cell>
          <cell r="Q413" t="str">
            <v>P_OP_EPS</v>
          </cell>
          <cell r="S413" t="str">
            <v>Cash Provided From Operations</v>
          </cell>
          <cell r="T413" t="str">
            <v>CASH_FROM_OP</v>
          </cell>
        </row>
        <row r="414">
          <cell r="G414" t="str">
            <v>Daily High</v>
          </cell>
          <cell r="H414" t="str">
            <v>DAILY_HIGH</v>
          </cell>
          <cell r="K414" t="str">
            <v>Combined Ratio</v>
          </cell>
          <cell r="L414" t="str">
            <v>COMB_RATIO</v>
          </cell>
          <cell r="P414" t="str">
            <v>EV/Revenue</v>
          </cell>
          <cell r="Q414" t="str">
            <v>EV_REVENUE</v>
          </cell>
          <cell r="S414" t="str">
            <v>Cash Provided From Financing</v>
          </cell>
          <cell r="T414" t="str">
            <v>CASH_FROM_FINANCING</v>
          </cell>
        </row>
        <row r="415">
          <cell r="G415" t="str">
            <v>Daily Low</v>
          </cell>
          <cell r="H415" t="str">
            <v>DAILY_LOW</v>
          </cell>
          <cell r="K415" t="str">
            <v>Co.Owned SSS</v>
          </cell>
          <cell r="L415" t="str">
            <v>COMPANY_OWNED_SSS</v>
          </cell>
          <cell r="P415" t="str">
            <v>P/FCF</v>
          </cell>
          <cell r="Q415" t="str">
            <v>P_FCF</v>
          </cell>
          <cell r="S415" t="str">
            <v>Change in Cash (including FX impact)</v>
          </cell>
          <cell r="T415" t="str">
            <v>CHANGE_IN_CASH_INCL_FX_IMPACT</v>
          </cell>
        </row>
        <row r="416">
          <cell r="G416" t="str">
            <v>Debt/Total Assets</v>
          </cell>
          <cell r="H416" t="str">
            <v>DEBT_TOT_ASSETS</v>
          </cell>
          <cell r="K416" t="str">
            <v>Core EPS</v>
          </cell>
          <cell r="L416" t="str">
            <v>CORE_EPS</v>
          </cell>
          <cell r="P416" t="str">
            <v>P/FFO</v>
          </cell>
          <cell r="Q416" t="str">
            <v>P_FFO</v>
          </cell>
          <cell r="S416" t="str">
            <v>Cost of Goods Sold</v>
          </cell>
          <cell r="T416" t="str">
            <v>COST_GOODS_SOLD</v>
          </cell>
        </row>
        <row r="417">
          <cell r="G417" t="str">
            <v>Distribution</v>
          </cell>
          <cell r="H417" t="str">
            <v>DISTRIBUTION</v>
          </cell>
          <cell r="K417" t="str">
            <v>Core ROE</v>
          </cell>
          <cell r="L417" t="str">
            <v>CORE_ROE</v>
          </cell>
          <cell r="P417" t="str">
            <v>P/AFFO</v>
          </cell>
          <cell r="Q417" t="str">
            <v>P_AFFO</v>
          </cell>
          <cell r="S417" t="str">
            <v>Cost of Products Sold</v>
          </cell>
          <cell r="T417" t="str">
            <v>COST_PRODUCTS_SOLD</v>
          </cell>
        </row>
        <row r="418">
          <cell r="G418" t="str">
            <v>Dividend</v>
          </cell>
          <cell r="H418" t="str">
            <v>DIVIDEND</v>
          </cell>
          <cell r="K418" t="str">
            <v>Corp. CF</v>
          </cell>
          <cell r="L418" t="str">
            <v>CORP_CF</v>
          </cell>
          <cell r="P418" t="str">
            <v>EV/DACF</v>
          </cell>
          <cell r="Q418" t="str">
            <v>EV_DACF</v>
          </cell>
          <cell r="S418" t="str">
            <v>Cost of Revenues</v>
          </cell>
          <cell r="T418" t="str">
            <v>COST_OF_REVENUES</v>
          </cell>
        </row>
        <row r="419">
          <cell r="G419" t="str">
            <v>Downside Scenario</v>
          </cell>
          <cell r="H419" t="str">
            <v>DOWNSIDE</v>
          </cell>
          <cell r="K419" t="str">
            <v>CTR SSS Growth</v>
          </cell>
          <cell r="L419" t="str">
            <v>CTR_SSS_GROWTH</v>
          </cell>
          <cell r="P419" t="str">
            <v>D/CF</v>
          </cell>
          <cell r="Q419" t="str">
            <v>DCF</v>
          </cell>
          <cell r="S419" t="str">
            <v>Cost of Revenues as a % of Revs</v>
          </cell>
          <cell r="T419" t="str">
            <v>COST_OF_REVENUES_AS_A_OF_REVS</v>
          </cell>
        </row>
        <row r="420">
          <cell r="G420" t="str">
            <v>DSO</v>
          </cell>
          <cell r="H420" t="str">
            <v>DSO</v>
          </cell>
          <cell r="K420" t="str">
            <v>cost/income</v>
          </cell>
          <cell r="L420" t="str">
            <v>COST_INCOME</v>
          </cell>
          <cell r="P420" t="str">
            <v>P/Sales</v>
          </cell>
          <cell r="Q420" t="str">
            <v>P_SALES</v>
          </cell>
          <cell r="S420" t="str">
            <v>Current Assets</v>
          </cell>
          <cell r="T420" t="str">
            <v>CURRENT_ASSETS</v>
          </cell>
        </row>
        <row r="421">
          <cell r="G421" t="str">
            <v>EV (mm)</v>
          </cell>
          <cell r="H421" t="str">
            <v>ENT_VAL</v>
          </cell>
          <cell r="K421" t="str">
            <v>Cu Price</v>
          </cell>
          <cell r="L421" t="str">
            <v>CU_PRICE</v>
          </cell>
          <cell r="P421" t="str">
            <v>NAVPS</v>
          </cell>
          <cell r="Q421" t="str">
            <v>NAVPS</v>
          </cell>
          <cell r="S421" t="str">
            <v>Current Liabilities</v>
          </cell>
          <cell r="T421" t="str">
            <v>CURRENT_LIABILITIES</v>
          </cell>
        </row>
        <row r="422">
          <cell r="G422" t="str">
            <v>FCF</v>
          </cell>
          <cell r="H422" t="str">
            <v>FCF</v>
          </cell>
          <cell r="K422" t="str">
            <v>Cu Prod</v>
          </cell>
          <cell r="L422" t="str">
            <v>CU_PROD</v>
          </cell>
          <cell r="P422" t="str">
            <v>LTM Debt/EBITDA</v>
          </cell>
          <cell r="Q422" t="str">
            <v>LTM_DEBT_EBITDA</v>
          </cell>
          <cell r="S422" t="str">
            <v>Depreciation &amp; Amortization</v>
          </cell>
          <cell r="T422" t="str">
            <v>DEPRECIATION_AND_AMORTIZATION</v>
          </cell>
        </row>
        <row r="423">
          <cell r="G423" t="str">
            <v>Float</v>
          </cell>
          <cell r="H423" t="str">
            <v>FLOAT</v>
          </cell>
          <cell r="K423" t="str">
            <v>Diamond Pr.(US$/ct)</v>
          </cell>
          <cell r="L423" t="str">
            <v>DIAMOND_PRICE</v>
          </cell>
          <cell r="P423" t="str">
            <v>P/TBV</v>
          </cell>
          <cell r="Q423" t="str">
            <v>P_TBV</v>
          </cell>
          <cell r="S423" t="str">
            <v>Diluted EPS (non-GAAP)</v>
          </cell>
          <cell r="T423" t="str">
            <v>DILUTED_EPS_NON_GAAP</v>
          </cell>
        </row>
        <row r="424">
          <cell r="G424" t="str">
            <v>FUND_NAV</v>
          </cell>
          <cell r="H424" t="str">
            <v>FUND_NAV</v>
          </cell>
          <cell r="K424" t="str">
            <v>Diamond Sales</v>
          </cell>
          <cell r="L424" t="str">
            <v>DIAMOND_SALES</v>
          </cell>
          <cell r="P424" t="str">
            <v>P/tBVPS ex AOCI</v>
          </cell>
          <cell r="Q424" t="str">
            <v>P_TBVPS_EX_AOCI</v>
          </cell>
          <cell r="S424" t="str">
            <v>Diluted EPS from Continuing Ops</v>
          </cell>
          <cell r="T424" t="str">
            <v>DILUTED_EPS_FROM_CONTINUING_OP</v>
          </cell>
        </row>
        <row r="425">
          <cell r="G425" t="str">
            <v>Inventory Turns</v>
          </cell>
          <cell r="H425" t="str">
            <v>INVENTORY_TURNS</v>
          </cell>
          <cell r="K425" t="str">
            <v>Disc. to NAV</v>
          </cell>
          <cell r="L425" t="str">
            <v>DISC_NAV</v>
          </cell>
          <cell r="P425" t="str">
            <v>P/Tangible Book</v>
          </cell>
          <cell r="Q425" t="str">
            <v>P_TANGIBLE_BOOK</v>
          </cell>
          <cell r="S425" t="str">
            <v>Diluted Shares Outstanding</v>
          </cell>
          <cell r="T425" t="str">
            <v>DILUTED_SHARES_OUTSTANDING</v>
          </cell>
        </row>
        <row r="426">
          <cell r="G426" t="str">
            <v>Last Quarter Reported</v>
          </cell>
          <cell r="H426" t="str">
            <v>LAST_QUARTER_REPORTED</v>
          </cell>
          <cell r="K426" t="str">
            <v>Dividends</v>
          </cell>
          <cell r="L426" t="str">
            <v>DIVIDENDS_TS</v>
          </cell>
          <cell r="P426" t="str">
            <v>ROTCE</v>
          </cell>
          <cell r="Q426" t="str">
            <v>ROTCE</v>
          </cell>
          <cell r="S426" t="str">
            <v>Dividend per Share ($)</v>
          </cell>
          <cell r="T426" t="str">
            <v>DIVIDEND_PER_SHARE</v>
          </cell>
        </row>
        <row r="427">
          <cell r="G427" t="str">
            <v>Long Term Debt(mil)</v>
          </cell>
          <cell r="H427" t="str">
            <v>LT_DEBT</v>
          </cell>
          <cell r="K427" t="str">
            <v>DACF $mm</v>
          </cell>
          <cell r="L427" t="str">
            <v>DACF_DOLLAR</v>
          </cell>
          <cell r="P427" t="str">
            <v>Dividend Yield (%)</v>
          </cell>
          <cell r="Q427" t="str">
            <v>DIVIDEND_YIELD</v>
          </cell>
          <cell r="S427" t="str">
            <v>Dividend to shareholders</v>
          </cell>
          <cell r="T427" t="str">
            <v>DIVIDEND_SHAREHOLDERS</v>
          </cell>
        </row>
        <row r="428">
          <cell r="G428" t="str">
            <v>Market Cap (FactSet)</v>
          </cell>
          <cell r="H428" t="str">
            <v>MKT_CAP_FS</v>
          </cell>
          <cell r="K428" t="str">
            <v>DCPS</v>
          </cell>
          <cell r="L428" t="str">
            <v>DCPS</v>
          </cell>
          <cell r="P428" t="str">
            <v>FCF Yield (%)</v>
          </cell>
          <cell r="Q428" t="str">
            <v>FCF_YIELD</v>
          </cell>
          <cell r="S428" t="str">
            <v>Earnings before Taxes</v>
          </cell>
          <cell r="T428" t="str">
            <v>EARNINGS_B4_TAXES</v>
          </cell>
        </row>
        <row r="429">
          <cell r="G429" t="str">
            <v>Market Cap (mm)</v>
          </cell>
          <cell r="H429" t="str">
            <v>MKT_CAP</v>
          </cell>
          <cell r="K429" t="str">
            <v>DCPU ($/unit)</v>
          </cell>
          <cell r="L429" t="str">
            <v>DCPU</v>
          </cell>
          <cell r="S429" t="str">
            <v>EBIT</v>
          </cell>
          <cell r="T429" t="str">
            <v>EBIT</v>
          </cell>
        </row>
        <row r="430">
          <cell r="G430" t="str">
            <v>Market Cap (mm)</v>
          </cell>
          <cell r="H430" t="str">
            <v>MKT_CAP_CALC</v>
          </cell>
          <cell r="K430" t="str">
            <v>DPS</v>
          </cell>
          <cell r="L430" t="str">
            <v>DPS</v>
          </cell>
          <cell r="S430" t="str">
            <v>EBITDA</v>
          </cell>
          <cell r="T430" t="str">
            <v>EBITDA</v>
          </cell>
        </row>
        <row r="431">
          <cell r="G431" t="str">
            <v>MCCSR</v>
          </cell>
          <cell r="H431" t="str">
            <v>MCCSR_RATIO</v>
          </cell>
          <cell r="K431" t="str">
            <v>Distributions</v>
          </cell>
          <cell r="L431" t="str">
            <v>DISTRIBUTIONS</v>
          </cell>
          <cell r="S431" t="str">
            <v>Ending Cash Balance</v>
          </cell>
          <cell r="T431" t="str">
            <v>END_CASH_BAL</v>
          </cell>
        </row>
        <row r="432">
          <cell r="G432" t="str">
            <v>Month-Ago Price</v>
          </cell>
          <cell r="H432" t="str">
            <v>MTH_AGO_PRICE</v>
          </cell>
          <cell r="K432" t="str">
            <v>Dom.Strm.Subs</v>
          </cell>
          <cell r="L432" t="str">
            <v>DOM_STRM_SUBS</v>
          </cell>
          <cell r="S432" t="str">
            <v>EPS</v>
          </cell>
          <cell r="T432" t="str">
            <v>EPS</v>
          </cell>
        </row>
        <row r="433">
          <cell r="G433" t="str">
            <v>NAV</v>
          </cell>
          <cell r="H433" t="str">
            <v>NAV</v>
          </cell>
          <cell r="K433" t="str">
            <v>EBIT</v>
          </cell>
          <cell r="L433" t="str">
            <v>EBIT</v>
          </cell>
          <cell r="S433" t="str">
            <v>Gross margin</v>
          </cell>
          <cell r="T433" t="str">
            <v>GROSS_MARGIN</v>
          </cell>
        </row>
        <row r="434">
          <cell r="G434" t="str">
            <v>Net Cash/Debt ($M)</v>
          </cell>
          <cell r="H434" t="str">
            <v>NET_DEBT_M</v>
          </cell>
          <cell r="K434" t="str">
            <v>EBIT Margin</v>
          </cell>
          <cell r="L434" t="str">
            <v>EBIT_MARGIN</v>
          </cell>
          <cell r="S434" t="str">
            <v>Gross Margin %</v>
          </cell>
          <cell r="T434" t="str">
            <v>GROSS_MGN_PERC</v>
          </cell>
        </row>
        <row r="435">
          <cell r="G435" t="str">
            <v>Net Debt/Total Cap</v>
          </cell>
          <cell r="H435" t="str">
            <v>NET_DEBT_TOT_CAP</v>
          </cell>
          <cell r="K435" t="str">
            <v>EBITDA</v>
          </cell>
          <cell r="L435" t="str">
            <v>EBITDA</v>
          </cell>
          <cell r="S435" t="str">
            <v>Gross Profit</v>
          </cell>
          <cell r="T435" t="str">
            <v>GROSS_PROFIT</v>
          </cell>
        </row>
        <row r="436">
          <cell r="G436" t="str">
            <v>Net Debt (mm)</v>
          </cell>
          <cell r="H436" t="str">
            <v>NET_DEBT</v>
          </cell>
          <cell r="K436" t="str">
            <v>EBITDA Growth</v>
          </cell>
          <cell r="L436" t="str">
            <v>EBITDA_GROWTH</v>
          </cell>
          <cell r="S436" t="str">
            <v>Interest Expense</v>
          </cell>
          <cell r="T436" t="str">
            <v>INTEREST_EXP</v>
          </cell>
        </row>
        <row r="437">
          <cell r="G437" t="str">
            <v>Normalized Price</v>
          </cell>
          <cell r="H437" t="str">
            <v>NORMALIZED_PRICE</v>
          </cell>
          <cell r="K437" t="str">
            <v>EBITDA (Retail)</v>
          </cell>
          <cell r="L437" t="str">
            <v>EBITDA_RETAIL</v>
          </cell>
          <cell r="S437" t="str">
            <v>Interest Expense, Net</v>
          </cell>
          <cell r="T437" t="str">
            <v>INTEREST_EXPENSE_NET</v>
          </cell>
        </row>
        <row r="438">
          <cell r="G438" t="str">
            <v>P/BV</v>
          </cell>
          <cell r="H438" t="str">
            <v>P_BV</v>
          </cell>
          <cell r="K438" t="str">
            <v>EBITDA Margin</v>
          </cell>
          <cell r="L438" t="str">
            <v>EBITDA_MGN</v>
          </cell>
          <cell r="S438" t="str">
            <v>Income Tax Rate (%)</v>
          </cell>
          <cell r="T438" t="str">
            <v>INCOME_TAX_RATE</v>
          </cell>
        </row>
        <row r="439">
          <cell r="G439" t="str">
            <v>P/NAV</v>
          </cell>
          <cell r="H439" t="str">
            <v>P_NAV</v>
          </cell>
          <cell r="K439" t="str">
            <v>EBITDAR</v>
          </cell>
          <cell r="L439" t="str">
            <v>EBITDAR</v>
          </cell>
          <cell r="S439" t="str">
            <v>Inventory</v>
          </cell>
          <cell r="T439" t="str">
            <v>INVENTORY</v>
          </cell>
        </row>
        <row r="440">
          <cell r="G440" t="str">
            <v>Prem/(Disc) to NAV</v>
          </cell>
          <cell r="H440" t="str">
            <v>PREM_DISC_TO_NAV</v>
          </cell>
          <cell r="K440" t="str">
            <v>EPS</v>
          </cell>
          <cell r="L440" t="str">
            <v>EPS</v>
          </cell>
          <cell r="S440" t="str">
            <v>Long-term debt</v>
          </cell>
          <cell r="T440" t="str">
            <v>LT_DEBT</v>
          </cell>
        </row>
        <row r="441">
          <cell r="G441" t="str">
            <v>Price</v>
          </cell>
          <cell r="H441" t="str">
            <v>PRICE</v>
          </cell>
          <cell r="K441" t="str">
            <v>EV ($mm)</v>
          </cell>
          <cell r="L441" t="str">
            <v>EV</v>
          </cell>
          <cell r="S441" t="str">
            <v>Long-term Debt and Leases</v>
          </cell>
          <cell r="T441" t="str">
            <v>LT_DEBT_AND_LEASES</v>
          </cell>
        </row>
        <row r="442">
          <cell r="G442" t="str">
            <v>Price Change 1-Day</v>
          </cell>
          <cell r="H442" t="str">
            <v>PRICE_CHANGE_1D</v>
          </cell>
          <cell r="K442" t="str">
            <v>Emerald Price</v>
          </cell>
          <cell r="L442" t="str">
            <v>EMERALD_PRICE</v>
          </cell>
          <cell r="S442" t="str">
            <v>Long-term Assets</v>
          </cell>
          <cell r="T442" t="str">
            <v>LT_ASSETS</v>
          </cell>
        </row>
        <row r="443">
          <cell r="G443" t="str">
            <v>Price Target</v>
          </cell>
          <cell r="H443" t="str">
            <v>PRICE_TARGET</v>
          </cell>
          <cell r="K443" t="str">
            <v>Emerald Sales</v>
          </cell>
          <cell r="L443" t="str">
            <v>EMERALD_SALES</v>
          </cell>
          <cell r="S443" t="str">
            <v>Long Term Liabilities</v>
          </cell>
          <cell r="T443" t="str">
            <v>LT_LIABILITIES</v>
          </cell>
        </row>
        <row r="444">
          <cell r="G444" t="str">
            <v>Pricing Date</v>
          </cell>
          <cell r="H444" t="str">
            <v>PRICING_DATE</v>
          </cell>
          <cell r="K444" t="str">
            <v>Eur volume</v>
          </cell>
          <cell r="L444" t="str">
            <v>EUR_VOL</v>
          </cell>
          <cell r="S444" t="str">
            <v>Medical Cost</v>
          </cell>
          <cell r="T444" t="str">
            <v>MEDICAL_COST</v>
          </cell>
        </row>
        <row r="445">
          <cell r="G445" t="str">
            <v>Quarter-Ago Price</v>
          </cell>
          <cell r="H445" t="str">
            <v>QTR_AGO_PRICE</v>
          </cell>
          <cell r="K445" t="str">
            <v>Expenses</v>
          </cell>
          <cell r="L445" t="str">
            <v>EXPENSES</v>
          </cell>
          <cell r="S445" t="str">
            <v>Medical Loss Ratio</v>
          </cell>
          <cell r="T445" t="str">
            <v>MEDICAL_LOSS_RATIO</v>
          </cell>
        </row>
        <row r="446">
          <cell r="G446" t="str">
            <v>Rating</v>
          </cell>
          <cell r="H446" t="str">
            <v>RATING</v>
          </cell>
          <cell r="K446" t="str">
            <v>FCF after Div.</v>
          </cell>
          <cell r="L446" t="str">
            <v>FCF_AFTER_DIV</v>
          </cell>
          <cell r="S446" t="str">
            <v>Net Cash - Ending</v>
          </cell>
          <cell r="T446" t="str">
            <v>NET_CASH_END</v>
          </cell>
        </row>
        <row r="447">
          <cell r="G447" t="str">
            <v>Rating Qualifier</v>
          </cell>
          <cell r="H447" t="str">
            <v>RATING_QUAL</v>
          </cell>
          <cell r="K447" t="str">
            <v>FCFPS</v>
          </cell>
          <cell r="L447" t="str">
            <v>FCFPS</v>
          </cell>
          <cell r="S447" t="str">
            <v>Net Change in Cash</v>
          </cell>
          <cell r="T447" t="str">
            <v>NET_CHG_CASH</v>
          </cell>
        </row>
        <row r="448">
          <cell r="G448" t="str">
            <v>Retail Net Debt (mm)</v>
          </cell>
          <cell r="H448" t="str">
            <v>RETAIL_NET_DEBT</v>
          </cell>
          <cell r="K448" t="str">
            <v>FCF Conversion</v>
          </cell>
          <cell r="L448" t="str">
            <v>FCF_CONVERSION</v>
          </cell>
          <cell r="S448" t="str">
            <v>Net Earnings</v>
          </cell>
          <cell r="T448" t="str">
            <v>NET_EARN</v>
          </cell>
        </row>
        <row r="449">
          <cell r="G449" t="str">
            <v>Revenue</v>
          </cell>
          <cell r="H449" t="str">
            <v>REV_FS</v>
          </cell>
          <cell r="K449" t="str">
            <v>FFO</v>
          </cell>
          <cell r="L449" t="str">
            <v>FFO</v>
          </cell>
          <cell r="S449" t="str">
            <v>Net Income</v>
          </cell>
          <cell r="T449" t="str">
            <v>NET_INCOME</v>
          </cell>
        </row>
        <row r="450">
          <cell r="G450" t="str">
            <v>Shareholders Equity</v>
          </cell>
          <cell r="H450" t="str">
            <v>SHAREHOLDERS_EQUITY</v>
          </cell>
          <cell r="K450" t="str">
            <v>GAAP EPS</v>
          </cell>
          <cell r="L450" t="str">
            <v>GAAP_EPS</v>
          </cell>
          <cell r="S450" t="str">
            <v>Net Income (non-GAAP)</v>
          </cell>
          <cell r="T450" t="str">
            <v>NET_INC_NON_GAAP</v>
          </cell>
        </row>
        <row r="451">
          <cell r="G451" t="str">
            <v>Shares O/S (mm)</v>
          </cell>
          <cell r="H451" t="str">
            <v>SHARES_OUT</v>
          </cell>
          <cell r="K451" t="str">
            <v>Gold</v>
          </cell>
          <cell r="L451" t="str">
            <v>GOLD</v>
          </cell>
          <cell r="S451" t="str">
            <v>Net Income (Continuing Operations)</v>
          </cell>
          <cell r="T451" t="str">
            <v>NET_INCOME_CONTINUING_OP</v>
          </cell>
        </row>
        <row r="452">
          <cell r="G452" t="str">
            <v>Six-month ago price</v>
          </cell>
          <cell r="H452" t="str">
            <v>PRICE_6M</v>
          </cell>
          <cell r="K452" t="str">
            <v>Gross Billings</v>
          </cell>
          <cell r="L452" t="str">
            <v>GROSS_BILLINGS</v>
          </cell>
          <cell r="S452" t="str">
            <v>Net Profit Margin</v>
          </cell>
          <cell r="T452" t="str">
            <v>NET_PROFIT_MARGIN</v>
          </cell>
        </row>
        <row r="453">
          <cell r="G453" t="str">
            <v>TCE %</v>
          </cell>
          <cell r="H453" t="str">
            <v>TCE</v>
          </cell>
          <cell r="K453" t="str">
            <v>Gross margin</v>
          </cell>
          <cell r="L453" t="str">
            <v>GROSS_MARGIN</v>
          </cell>
          <cell r="S453" t="str">
            <v>Net Sales</v>
          </cell>
          <cell r="T453" t="str">
            <v>NET_SALES</v>
          </cell>
        </row>
        <row r="454">
          <cell r="G454" t="str">
            <v>Total Debt (mm)</v>
          </cell>
          <cell r="H454" t="str">
            <v>TOTAL_DEBT</v>
          </cell>
          <cell r="K454" t="str">
            <v>Intl.Strm.Subs</v>
          </cell>
          <cell r="L454" t="str">
            <v>INTL_STRM_SUBS</v>
          </cell>
          <cell r="S454" t="str">
            <v>Non-Op Income (Expense)</v>
          </cell>
          <cell r="T454" t="str">
            <v>NON_OP_INC_EXP</v>
          </cell>
        </row>
        <row r="455">
          <cell r="G455" t="str">
            <v>Total Return</v>
          </cell>
          <cell r="H455" t="str">
            <v>TOTAL_RETURN</v>
          </cell>
          <cell r="K455" t="str">
            <v>Iron Ore Fines</v>
          </cell>
          <cell r="L455" t="str">
            <v>IRON_ORE_FINES</v>
          </cell>
          <cell r="S455" t="str">
            <v>Operating Costs</v>
          </cell>
          <cell r="T455" t="str">
            <v>OPER_COSTS</v>
          </cell>
        </row>
        <row r="456">
          <cell r="G456" t="str">
            <v>Units O/S (mm)</v>
          </cell>
          <cell r="H456" t="str">
            <v>UNITS_OUT</v>
          </cell>
          <cell r="K456" t="str">
            <v>loans/deposits</v>
          </cell>
          <cell r="L456" t="str">
            <v>LOANS_DEPOSITS</v>
          </cell>
          <cell r="S456" t="str">
            <v>Operating Costs as a % of Revs</v>
          </cell>
          <cell r="T456" t="str">
            <v>OPERATING_COSTS_AS_PERC_REVS</v>
          </cell>
        </row>
        <row r="457">
          <cell r="G457" t="str">
            <v>Upside Scenario</v>
          </cell>
          <cell r="H457" t="str">
            <v>UPSIDE</v>
          </cell>
          <cell r="K457" t="str">
            <v>LT Liab.</v>
          </cell>
          <cell r="L457" t="str">
            <v>LTL</v>
          </cell>
          <cell r="S457" t="str">
            <v>Operating Expense Ratio</v>
          </cell>
          <cell r="T457" t="str">
            <v>OPERATING_EXPENSE_RATIO</v>
          </cell>
        </row>
        <row r="458">
          <cell r="G458" t="str">
            <v>Week-Ago Price</v>
          </cell>
          <cell r="H458" t="str">
            <v>WEEK_AGO_PRICE</v>
          </cell>
          <cell r="K458" t="str">
            <v>NA volume</v>
          </cell>
          <cell r="L458" t="str">
            <v>NA_VOL</v>
          </cell>
          <cell r="S458" t="str">
            <v>Operating Expenses</v>
          </cell>
          <cell r="T458" t="str">
            <v>OPERATING_EXPENSES</v>
          </cell>
        </row>
        <row r="459">
          <cell r="G459" t="str">
            <v>Weekly Volume</v>
          </cell>
          <cell r="H459" t="str">
            <v>WEEKLY_VOLUME</v>
          </cell>
          <cell r="K459" t="str">
            <v>Nat. Gas($/mmbtu)</v>
          </cell>
          <cell r="L459" t="str">
            <v>NATURAL_GAS_MMBTU</v>
          </cell>
          <cell r="S459" t="str">
            <v>Operating Income</v>
          </cell>
          <cell r="T459" t="str">
            <v>OPERATING_INCOME</v>
          </cell>
        </row>
        <row r="460">
          <cell r="G460" t="str">
            <v>Wkly $Vol (000s)</v>
          </cell>
          <cell r="H460" t="str">
            <v>WEEKLY_DOLLAR_VOL</v>
          </cell>
          <cell r="K460" t="str">
            <v>NAVPS</v>
          </cell>
          <cell r="L460" t="str">
            <v>NAVPS</v>
          </cell>
          <cell r="S460" t="str">
            <v>Operating Income (%)</v>
          </cell>
          <cell r="T460" t="str">
            <v>OP_INCOME_PERC</v>
          </cell>
        </row>
        <row r="461">
          <cell r="G461" t="str">
            <v>Year-Ago Price</v>
          </cell>
          <cell r="H461" t="str">
            <v>YEAR_AGO_PRICE</v>
          </cell>
          <cell r="K461" t="str">
            <v>NGas(MMcf/d)</v>
          </cell>
          <cell r="L461" t="str">
            <v>NG</v>
          </cell>
          <cell r="S461" t="str">
            <v>Operating Margin</v>
          </cell>
          <cell r="T461" t="str">
            <v>OP_MGN</v>
          </cell>
        </row>
        <row r="462">
          <cell r="G462" t="str">
            <v>Year-End Price</v>
          </cell>
          <cell r="H462" t="str">
            <v>YEAR_END_PRICE</v>
          </cell>
          <cell r="K462" t="str">
            <v>Net Debt</v>
          </cell>
          <cell r="L462" t="str">
            <v>NET_DEBT</v>
          </cell>
          <cell r="S462" t="str">
            <v>Operating Profit</v>
          </cell>
          <cell r="T462" t="str">
            <v>OPERATING_PROFIT</v>
          </cell>
        </row>
        <row r="463">
          <cell r="G463" t="str">
            <v>Yield</v>
          </cell>
          <cell r="H463" t="str">
            <v>YIELD</v>
          </cell>
          <cell r="K463" t="str">
            <v>ND/EBITDA</v>
          </cell>
          <cell r="L463" t="str">
            <v>NET_DEBT_EBITDA</v>
          </cell>
          <cell r="S463" t="str">
            <v>PDA as a % of Revs</v>
          </cell>
          <cell r="T463" t="str">
            <v>PDA_AS_PERC_REVS</v>
          </cell>
        </row>
        <row r="464">
          <cell r="G464" t="str">
            <v>Yield</v>
          </cell>
          <cell r="H464" t="str">
            <v>YIELD_CALC</v>
          </cell>
          <cell r="K464" t="str">
            <v>Net Margin</v>
          </cell>
          <cell r="L464" t="str">
            <v>NET_MGN</v>
          </cell>
          <cell r="S464" t="str">
            <v>Provisions for Doubtful Accounts</v>
          </cell>
          <cell r="T464" t="str">
            <v>PROVISIONS_FOR_DOUBTFUL_ACCOUN</v>
          </cell>
        </row>
        <row r="465">
          <cell r="K465" t="str">
            <v>Net Prem. Written</v>
          </cell>
          <cell r="L465" t="str">
            <v>NET_PREM_WRTN</v>
          </cell>
          <cell r="S465" t="str">
            <v>Provision for Income Tax</v>
          </cell>
          <cell r="T465" t="str">
            <v>PROV_INC_TAX</v>
          </cell>
        </row>
        <row r="466">
          <cell r="K466" t="str">
            <v>Normalized SSS</v>
          </cell>
          <cell r="L466" t="str">
            <v>NORMAL_SSS</v>
          </cell>
          <cell r="S466" t="str">
            <v>R&amp;D</v>
          </cell>
          <cell r="T466" t="str">
            <v>RANDD</v>
          </cell>
        </row>
        <row r="467">
          <cell r="K467" t="str">
            <v>Met Coal</v>
          </cell>
          <cell r="L467" t="str">
            <v>MET_COAL</v>
          </cell>
          <cell r="S467" t="str">
            <v>R&amp;D % of Sales</v>
          </cell>
          <cell r="T467" t="str">
            <v>RANDD_OF_SALES</v>
          </cell>
        </row>
        <row r="468">
          <cell r="K468" t="str">
            <v>Oil &amp; Liq (b/d)</v>
          </cell>
          <cell r="L468" t="str">
            <v>OIL_LIQ</v>
          </cell>
          <cell r="S468" t="str">
            <v>R&amp;D/Sales</v>
          </cell>
          <cell r="T468" t="str">
            <v>R_AND_D_OVER_SALES</v>
          </cell>
        </row>
        <row r="469">
          <cell r="K469" t="str">
            <v>Oil Prod'n(MBbls/d)</v>
          </cell>
          <cell r="L469" t="str">
            <v>OIL_PRODUCTION</v>
          </cell>
          <cell r="S469" t="str">
            <v>Revenue</v>
          </cell>
          <cell r="T469" t="str">
            <v>REVENUE</v>
          </cell>
        </row>
        <row r="470">
          <cell r="K470" t="str">
            <v>Op. Margin</v>
          </cell>
          <cell r="L470" t="str">
            <v>OP_MGN</v>
          </cell>
          <cell r="S470" t="str">
            <v>Rev. Before Prov. for Doubtful Accts</v>
          </cell>
          <cell r="T470" t="str">
            <v>REVENUE_BEF_PROVISIONS_FOR_DOU</v>
          </cell>
        </row>
        <row r="471">
          <cell r="K471" t="str">
            <v>Operating Income</v>
          </cell>
          <cell r="L471" t="str">
            <v>OPERATING_INCOME</v>
          </cell>
          <cell r="S471" t="str">
            <v>Salaries and Benefits</v>
          </cell>
          <cell r="T471" t="str">
            <v>SALARIES_AND_BENEFITS</v>
          </cell>
        </row>
        <row r="472">
          <cell r="K472" t="str">
            <v>Operating ROE</v>
          </cell>
          <cell r="L472" t="str">
            <v>OPER_ROE</v>
          </cell>
          <cell r="S472" t="str">
            <v>Salaries and Benefits as a % of Revs</v>
          </cell>
          <cell r="T472" t="str">
            <v>SALARIES_AND_BENEFITS_AS_PERC_</v>
          </cell>
        </row>
        <row r="473">
          <cell r="K473" t="str">
            <v>Operating EPS</v>
          </cell>
          <cell r="L473" t="str">
            <v>OP_EPS</v>
          </cell>
          <cell r="S473" t="str">
            <v>SG&amp;A</v>
          </cell>
          <cell r="T473" t="str">
            <v>SGANDA</v>
          </cell>
        </row>
        <row r="474">
          <cell r="K474" t="str">
            <v>Org. Rev.Gr.</v>
          </cell>
          <cell r="L474" t="str">
            <v>ORG_REV_GR</v>
          </cell>
          <cell r="S474" t="str">
            <v>SGA % of Sales</v>
          </cell>
          <cell r="T474" t="str">
            <v>SGPERC_SALES</v>
          </cell>
        </row>
        <row r="475">
          <cell r="K475" t="str">
            <v>Originations</v>
          </cell>
          <cell r="L475" t="str">
            <v>ORIGINATIONS</v>
          </cell>
          <cell r="S475" t="str">
            <v>Share Repurchases</v>
          </cell>
          <cell r="T475" t="str">
            <v>SHARE_REPURCHASES</v>
          </cell>
        </row>
        <row r="476">
          <cell r="K476" t="str">
            <v>Payout Ratio</v>
          </cell>
          <cell r="L476" t="str">
            <v>PAYOUT_RATIO</v>
          </cell>
          <cell r="S476" t="str">
            <v>Shareholders' Equity</v>
          </cell>
          <cell r="T476" t="str">
            <v>SHAREHOLDERS_EQUITY</v>
          </cell>
        </row>
        <row r="477">
          <cell r="K477" t="str">
            <v>Payout Ratio (%)</v>
          </cell>
          <cell r="L477" t="str">
            <v>PAYOUT_RATIO_PERC</v>
          </cell>
          <cell r="S477" t="str">
            <v>Short-term Debt and Leases</v>
          </cell>
          <cell r="T477" t="str">
            <v>ST_DEBT_AND_LEASES</v>
          </cell>
        </row>
        <row r="478">
          <cell r="K478" t="str">
            <v>Prod'n (Kboepd)</v>
          </cell>
          <cell r="L478" t="str">
            <v>PRODN</v>
          </cell>
          <cell r="S478" t="str">
            <v>Starting Cash Balance</v>
          </cell>
          <cell r="T478" t="str">
            <v>START_CASH_BAL</v>
          </cell>
        </row>
        <row r="479">
          <cell r="K479" t="str">
            <v>Provisions</v>
          </cell>
          <cell r="L479" t="str">
            <v>PROVISIONS</v>
          </cell>
          <cell r="S479" t="str">
            <v>Tax Rate</v>
          </cell>
          <cell r="T479" t="str">
            <v>TAX</v>
          </cell>
        </row>
        <row r="480">
          <cell r="K480" t="str">
            <v>Pt Sales</v>
          </cell>
          <cell r="L480" t="str">
            <v>PT-SALES</v>
          </cell>
          <cell r="S480" t="str">
            <v>Total Assets</v>
          </cell>
          <cell r="T480" t="str">
            <v>TOTAL_ASSETS</v>
          </cell>
        </row>
        <row r="481">
          <cell r="K481" t="str">
            <v>Pt Price</v>
          </cell>
          <cell r="L481" t="str">
            <v>PT_PRICE</v>
          </cell>
          <cell r="S481" t="str">
            <v>Total Cash</v>
          </cell>
          <cell r="T481" t="str">
            <v>TOTAL_CASH</v>
          </cell>
        </row>
        <row r="482">
          <cell r="K482" t="str">
            <v>Reported EPS</v>
          </cell>
          <cell r="L482" t="str">
            <v>REP_EPS</v>
          </cell>
          <cell r="S482" t="str">
            <v>Total Changes in Cash</v>
          </cell>
          <cell r="T482" t="str">
            <v>TOTAL_CHANGES_IN_CASH</v>
          </cell>
        </row>
        <row r="483">
          <cell r="K483" t="str">
            <v>Reported ROE</v>
          </cell>
          <cell r="L483" t="str">
            <v>REP_ROE</v>
          </cell>
          <cell r="S483" t="str">
            <v>Total Debt</v>
          </cell>
          <cell r="T483" t="str">
            <v>TOTAL_DEBT</v>
          </cell>
        </row>
        <row r="484">
          <cell r="K484" t="str">
            <v>Retail SSS Growth</v>
          </cell>
          <cell r="L484" t="str">
            <v>RETAIL_SSSG</v>
          </cell>
          <cell r="S484" t="str">
            <v>Total Current Assets</v>
          </cell>
          <cell r="T484" t="str">
            <v>TOT_CUR_ASSETS</v>
          </cell>
        </row>
        <row r="485">
          <cell r="K485" t="str">
            <v>Revenue</v>
          </cell>
          <cell r="L485" t="str">
            <v>REVENUE</v>
          </cell>
          <cell r="S485" t="str">
            <v>Total Current Liabilities</v>
          </cell>
          <cell r="T485" t="str">
            <v>TOT_CUR_LIAB</v>
          </cell>
        </row>
        <row r="486">
          <cell r="K486" t="str">
            <v>Revenues/NPLs</v>
          </cell>
          <cell r="L486" t="str">
            <v>REVENUES_NPLS</v>
          </cell>
          <cell r="S486" t="str">
            <v>Total Liabilities</v>
          </cell>
          <cell r="T486" t="str">
            <v>TOTAL_LIAB</v>
          </cell>
        </row>
        <row r="487">
          <cell r="K487" t="str">
            <v>Ruby Sales</v>
          </cell>
          <cell r="L487" t="str">
            <v>RUBY_SALES</v>
          </cell>
          <cell r="S487" t="str">
            <v>Total Liabilities and Share Equity</v>
          </cell>
          <cell r="T487" t="str">
            <v>TOT_LIAB_SHS_EQ</v>
          </cell>
        </row>
        <row r="488">
          <cell r="K488" t="str">
            <v>ROCE (%)</v>
          </cell>
          <cell r="L488" t="str">
            <v>ROCE</v>
          </cell>
          <cell r="S488" t="str">
            <v>Total Revenues</v>
          </cell>
          <cell r="T488" t="str">
            <v>TOTAL_REVENUES</v>
          </cell>
        </row>
        <row r="489">
          <cell r="K489" t="str">
            <v>ROE</v>
          </cell>
          <cell r="L489" t="str">
            <v>ROE</v>
          </cell>
          <cell r="S489" t="str">
            <v>Total Sales</v>
          </cell>
          <cell r="T489" t="str">
            <v>TOTAL_SALES</v>
          </cell>
        </row>
        <row r="490">
          <cell r="K490" t="str">
            <v>Total Gold</v>
          </cell>
          <cell r="L490" t="str">
            <v>TOTAL_GOLD</v>
          </cell>
          <cell r="S490" t="str">
            <v>Total Shareholders' Equity</v>
          </cell>
          <cell r="T490" t="str">
            <v>TOT_SHHLDR_EQ</v>
          </cell>
        </row>
        <row r="491">
          <cell r="K491" t="str">
            <v>Total Silver</v>
          </cell>
          <cell r="L491" t="str">
            <v>TOTAL_SILVER</v>
          </cell>
          <cell r="S491" t="str">
            <v>WA FD Shares O/S</v>
          </cell>
          <cell r="T491" t="str">
            <v>WA_FD_SHSOUT</v>
          </cell>
        </row>
        <row r="492">
          <cell r="K492" t="str">
            <v>SSSG</v>
          </cell>
          <cell r="L492" t="str">
            <v>SSSG</v>
          </cell>
        </row>
        <row r="493">
          <cell r="K493" t="str">
            <v>Store Count</v>
          </cell>
          <cell r="L493" t="str">
            <v>STORE_CNT</v>
          </cell>
        </row>
        <row r="494">
          <cell r="K494" t="str">
            <v>Sus. Margins</v>
          </cell>
          <cell r="L494" t="str">
            <v>SUSTAINING_MGNS</v>
          </cell>
        </row>
        <row r="495">
          <cell r="K495" t="str">
            <v>TBValue/Share</v>
          </cell>
          <cell r="L495" t="str">
            <v>TANG_BV_SH</v>
          </cell>
        </row>
        <row r="496">
          <cell r="K496" t="str">
            <v>tBVPS x AOCI</v>
          </cell>
          <cell r="L496" t="str">
            <v>TBVPS_AOCI</v>
          </cell>
        </row>
        <row r="497">
          <cell r="K497" t="str">
            <v>TCE/TA</v>
          </cell>
          <cell r="L497" t="str">
            <v>TCE_TA</v>
          </cell>
        </row>
        <row r="498">
          <cell r="K498" t="str">
            <v>Tgt. Disc. to NAV</v>
          </cell>
          <cell r="L498" t="str">
            <v>TAR_DISC_NAV</v>
          </cell>
        </row>
        <row r="499">
          <cell r="K499" t="str">
            <v>Total Prod(MBOE/d)</v>
          </cell>
          <cell r="L499" t="str">
            <v>TOTAL_PRODUCTION_MBOE_D</v>
          </cell>
        </row>
        <row r="500">
          <cell r="K500" t="str">
            <v>Total SSS Growth</v>
          </cell>
          <cell r="L500" t="str">
            <v>TOT_SSSG</v>
          </cell>
        </row>
        <row r="501">
          <cell r="K501" t="str">
            <v>Total Store Count</v>
          </cell>
          <cell r="L501" t="str">
            <v>TOT_STORE_CNT</v>
          </cell>
        </row>
        <row r="502">
          <cell r="K502" t="str">
            <v>Underlying ROE</v>
          </cell>
          <cell r="L502" t="str">
            <v>UND_ROE</v>
          </cell>
        </row>
        <row r="503">
          <cell r="K503" t="str">
            <v>Underlying EPS</v>
          </cell>
          <cell r="L503" t="str">
            <v>UNDERLYING_EPS</v>
          </cell>
        </row>
        <row r="504">
          <cell r="K504" t="str">
            <v>Ur'm Sales (Mlb U3O8)</v>
          </cell>
          <cell r="L504" t="str">
            <v>URANIUM_SALES</v>
          </cell>
        </row>
        <row r="505">
          <cell r="K505" t="str">
            <v>Ur'm Price (US$/lb)</v>
          </cell>
          <cell r="L505" t="str">
            <v>URANIUM_PRICE</v>
          </cell>
        </row>
        <row r="506">
          <cell r="K506" t="str">
            <v>US Merch. SSS</v>
          </cell>
          <cell r="L506" t="str">
            <v>US_MERCH_SSS</v>
          </cell>
        </row>
        <row r="507">
          <cell r="K507" t="str">
            <v>Yield</v>
          </cell>
          <cell r="L507" t="str">
            <v>YIELD</v>
          </cell>
        </row>
      </sheetData>
      <sheetData sheetId="6" refreshError="1"/>
      <sheetData sheetId="7"/>
      <sheetData sheetId="8" refreshError="1"/>
      <sheetData sheetId="9" refreshError="1"/>
      <sheetData sheetId="10">
        <row r="1">
          <cell r="B1" t="str">
            <v>Eravacycline cIAI revenues</v>
          </cell>
        </row>
        <row r="2">
          <cell r="B2" t="str">
            <v>2020E</v>
          </cell>
          <cell r="C2" t="str">
            <v>2021E</v>
          </cell>
          <cell r="D2" t="str">
            <v>2022E</v>
          </cell>
          <cell r="E2" t="str">
            <v>2023E</v>
          </cell>
          <cell r="F2" t="str">
            <v>2024E</v>
          </cell>
          <cell r="G2" t="str">
            <v>2025E</v>
          </cell>
          <cell r="H2" t="str">
            <v>2026E</v>
          </cell>
          <cell r="I2" t="str">
            <v>2027E</v>
          </cell>
          <cell r="J2" t="str">
            <v>2028E</v>
          </cell>
          <cell r="K2" t="str">
            <v>2029E</v>
          </cell>
          <cell r="L2" t="str">
            <v>2030E</v>
          </cell>
        </row>
        <row r="3">
          <cell r="B3">
            <v>0</v>
          </cell>
          <cell r="C3">
            <v>427.62229023807419</v>
          </cell>
          <cell r="D3">
            <v>659.16906984473553</v>
          </cell>
          <cell r="E3">
            <v>903.1934595012566</v>
          </cell>
          <cell r="F3">
            <v>1160.2084483205831</v>
          </cell>
          <cell r="G3">
            <v>1430.7458542999764</v>
          </cell>
          <cell r="H3">
            <v>1470.3059771713711</v>
          </cell>
          <cell r="I3">
            <v>1510.9599374401596</v>
          </cell>
          <cell r="J3">
            <v>1552.7379797103799</v>
          </cell>
          <cell r="K3">
            <v>1595.6711848493724</v>
          </cell>
          <cell r="L3">
            <v>1639.7914931104578</v>
          </cell>
        </row>
        <row r="28">
          <cell r="B28" t="str">
            <v>Eravacycline cUTI revenues</v>
          </cell>
        </row>
        <row r="29">
          <cell r="B29" t="str">
            <v>2020E</v>
          </cell>
          <cell r="C29" t="str">
            <v>2021E</v>
          </cell>
          <cell r="D29" t="str">
            <v>2022E</v>
          </cell>
          <cell r="E29" t="str">
            <v>2023E</v>
          </cell>
          <cell r="F29" t="str">
            <v>2024E</v>
          </cell>
          <cell r="G29" t="str">
            <v>2025E</v>
          </cell>
          <cell r="H29" t="str">
            <v>2026E</v>
          </cell>
          <cell r="I29" t="str">
            <v>2027E</v>
          </cell>
          <cell r="J29" t="str">
            <v>2028E</v>
          </cell>
          <cell r="K29" t="str">
            <v>2029E</v>
          </cell>
          <cell r="L29" t="str">
            <v>2030E</v>
          </cell>
        </row>
        <row r="30">
          <cell r="B30" t="e">
            <v>#REF!</v>
          </cell>
          <cell r="C30" t="e">
            <v>#REF!</v>
          </cell>
          <cell r="D30" t="e">
            <v>#REF!</v>
          </cell>
          <cell r="E30" t="e">
            <v>#REF!</v>
          </cell>
          <cell r="F30" t="e">
            <v>#REF!</v>
          </cell>
          <cell r="G30" t="e">
            <v>#REF!</v>
          </cell>
          <cell r="H30" t="e">
            <v>#REF!</v>
          </cell>
          <cell r="I30" t="e">
            <v>#REF!</v>
          </cell>
          <cell r="J30" t="e">
            <v>#REF!</v>
          </cell>
          <cell r="K30" t="e">
            <v>#REF!</v>
          </cell>
          <cell r="L30" t="e">
            <v>#REF!</v>
          </cell>
        </row>
      </sheetData>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CHANGE"/>
      <sheetName val="BlueMatrix - HealthCare"/>
      <sheetName val="Cover"/>
      <sheetName val="Model"/>
      <sheetName val="DCF"/>
      <sheetName val="Variance Table"/>
      <sheetName val="Handout Tables"/>
    </sheetNames>
    <sheetDataSet>
      <sheetData sheetId="0" refreshError="1"/>
      <sheetData sheetId="1" refreshError="1"/>
      <sheetData sheetId="2" refreshError="1"/>
      <sheetData sheetId="3" refreshError="1"/>
      <sheetData sheetId="4" refreshError="1"/>
      <sheetData sheetId="5"/>
      <sheetData sheetId="6" refreshError="1"/>
      <sheetData sheetId="7"/>
      <sheetData sheetId="8" refreshError="1"/>
      <sheetData sheetId="9" refreshError="1"/>
      <sheetData sheetId="10"/>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Standard2"/>
      <sheetName val="Changes_Questions"/>
      <sheetName val="Earnings Snapshot"/>
      <sheetName val="BlueMatrix - Biotechnology"/>
      <sheetName val="Output-financials"/>
      <sheetName val="Output - revenue"/>
      <sheetName val="DCF"/>
      <sheetName val="Cover"/>
      <sheetName val="Income Statement"/>
      <sheetName val="Quarterly"/>
      <sheetName val="Cash Flow"/>
      <sheetName val="Revenue build"/>
      <sheetName val="Balance Sheet"/>
      <sheetName val="XLinkMeta"/>
      <sheetName val="Pipeline"/>
      <sheetName val="PIVOT-02 data"/>
      <sheetName val="Q's for Nekt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
          <cell r="A1" t="str">
            <v>Nektar Therapeutics Income Statement</v>
          </cell>
        </row>
        <row r="2">
          <cell r="A2" t="str">
            <v xml:space="preserve">  -&gt; update this cell for linking  -&gt;</v>
          </cell>
          <cell r="B2" t="str">
            <v>A</v>
          </cell>
          <cell r="C2" t="str">
            <v>A</v>
          </cell>
          <cell r="D2" t="str">
            <v>E</v>
          </cell>
          <cell r="E2" t="str">
            <v>E</v>
          </cell>
          <cell r="F2" t="str">
            <v>E</v>
          </cell>
          <cell r="G2" t="str">
            <v>E</v>
          </cell>
          <cell r="H2" t="str">
            <v>E</v>
          </cell>
          <cell r="I2" t="str">
            <v>E</v>
          </cell>
          <cell r="J2" t="str">
            <v>E</v>
          </cell>
          <cell r="K2" t="str">
            <v>E</v>
          </cell>
          <cell r="L2" t="str">
            <v>E</v>
          </cell>
          <cell r="M2" t="str">
            <v>E</v>
          </cell>
          <cell r="N2" t="str">
            <v>E</v>
          </cell>
          <cell r="O2" t="str">
            <v>E</v>
          </cell>
          <cell r="P2" t="str">
            <v>E</v>
          </cell>
          <cell r="Q2" t="str">
            <v>E</v>
          </cell>
          <cell r="R2" t="str">
            <v>E</v>
          </cell>
          <cell r="S2" t="str">
            <v>E</v>
          </cell>
          <cell r="T2" t="str">
            <v>E</v>
          </cell>
          <cell r="U2" t="str">
            <v>E</v>
          </cell>
        </row>
        <row r="3">
          <cell r="B3">
            <v>2016</v>
          </cell>
          <cell r="C3">
            <v>2017</v>
          </cell>
          <cell r="D3">
            <v>2018</v>
          </cell>
          <cell r="E3">
            <v>2019</v>
          </cell>
          <cell r="F3">
            <v>2020</v>
          </cell>
          <cell r="G3">
            <v>2021</v>
          </cell>
          <cell r="H3">
            <v>2022</v>
          </cell>
          <cell r="I3">
            <v>2023</v>
          </cell>
          <cell r="J3">
            <v>2024</v>
          </cell>
          <cell r="K3">
            <v>2025</v>
          </cell>
          <cell r="L3">
            <v>2026</v>
          </cell>
          <cell r="M3">
            <v>2027</v>
          </cell>
          <cell r="N3">
            <v>2028</v>
          </cell>
          <cell r="O3">
            <v>2029</v>
          </cell>
          <cell r="P3">
            <v>2030</v>
          </cell>
          <cell r="Q3">
            <v>2031</v>
          </cell>
          <cell r="R3">
            <v>2032</v>
          </cell>
          <cell r="S3">
            <v>2033</v>
          </cell>
          <cell r="T3">
            <v>2034</v>
          </cell>
          <cell r="U3">
            <v>2035</v>
          </cell>
          <cell r="V3">
            <v>2036</v>
          </cell>
          <cell r="W3">
            <v>2037</v>
          </cell>
        </row>
        <row r="4">
          <cell r="B4" t="str">
            <v>2016A</v>
          </cell>
          <cell r="C4" t="str">
            <v>2017A</v>
          </cell>
          <cell r="D4" t="str">
            <v>2018E</v>
          </cell>
          <cell r="E4" t="str">
            <v>2019E</v>
          </cell>
          <cell r="F4" t="str">
            <v>2020E</v>
          </cell>
          <cell r="G4" t="str">
            <v>2021E</v>
          </cell>
          <cell r="H4" t="str">
            <v>2022E</v>
          </cell>
          <cell r="I4" t="str">
            <v>2023E</v>
          </cell>
          <cell r="J4" t="str">
            <v>2024E</v>
          </cell>
          <cell r="K4" t="str">
            <v>2025E</v>
          </cell>
          <cell r="L4" t="str">
            <v>2026E</v>
          </cell>
          <cell r="M4" t="str">
            <v>2027E</v>
          </cell>
          <cell r="N4" t="str">
            <v>2028E</v>
          </cell>
          <cell r="O4" t="str">
            <v>2029E</v>
          </cell>
          <cell r="P4" t="str">
            <v>2030E</v>
          </cell>
          <cell r="Q4" t="str">
            <v>2031E</v>
          </cell>
          <cell r="R4" t="str">
            <v>2032E</v>
          </cell>
          <cell r="S4" t="str">
            <v>2033E</v>
          </cell>
          <cell r="T4" t="str">
            <v>2034E</v>
          </cell>
          <cell r="U4" t="str">
            <v>2035E</v>
          </cell>
          <cell r="V4" t="str">
            <v>2036</v>
          </cell>
          <cell r="W4" t="str">
            <v>2037</v>
          </cell>
        </row>
        <row r="7">
          <cell r="A7" t="str">
            <v>WW NKTR-214 sales</v>
          </cell>
        </row>
        <row r="8">
          <cell r="A8" t="str">
            <v>melanoma</v>
          </cell>
          <cell r="B8">
            <v>0</v>
          </cell>
          <cell r="C8">
            <v>0</v>
          </cell>
          <cell r="D8">
            <v>0</v>
          </cell>
          <cell r="E8">
            <v>0</v>
          </cell>
          <cell r="F8">
            <v>0</v>
          </cell>
          <cell r="G8">
            <v>0</v>
          </cell>
          <cell r="H8">
            <v>0</v>
          </cell>
          <cell r="I8">
            <v>0</v>
          </cell>
          <cell r="J8">
            <v>236.11571747256735</v>
          </cell>
          <cell r="K8">
            <v>758.63980023935881</v>
          </cell>
          <cell r="L8">
            <v>1530.7978392048876</v>
          </cell>
          <cell r="M8">
            <v>2246.2421443620065</v>
          </cell>
          <cell r="N8">
            <v>2632.1983811205764</v>
          </cell>
          <cell r="O8">
            <v>3051.4622005023748</v>
          </cell>
          <cell r="P8">
            <v>3306.0495062180398</v>
          </cell>
          <cell r="Q8">
            <v>3473.3356112326728</v>
          </cell>
          <cell r="R8">
            <v>3649.0863931610461</v>
          </cell>
          <cell r="S8">
            <v>3833.730164654994</v>
          </cell>
          <cell r="T8">
            <v>4027.7169109865372</v>
          </cell>
          <cell r="U8">
            <v>3906.0178953991908</v>
          </cell>
          <cell r="V8">
            <v>2735.7749339375928</v>
          </cell>
          <cell r="W8">
            <v>1437.1025727974175</v>
          </cell>
        </row>
        <row r="9">
          <cell r="A9" t="str">
            <v>lung</v>
          </cell>
          <cell r="B9">
            <v>0</v>
          </cell>
          <cell r="C9">
            <v>0</v>
          </cell>
          <cell r="D9">
            <v>0</v>
          </cell>
          <cell r="E9">
            <v>0</v>
          </cell>
          <cell r="F9">
            <v>0</v>
          </cell>
          <cell r="G9">
            <v>0</v>
          </cell>
          <cell r="H9">
            <v>0</v>
          </cell>
          <cell r="I9">
            <v>0</v>
          </cell>
          <cell r="J9">
            <v>0</v>
          </cell>
          <cell r="K9">
            <v>0</v>
          </cell>
          <cell r="L9">
            <v>401.43299979149151</v>
          </cell>
          <cell r="M9">
            <v>1855.6802421561406</v>
          </cell>
          <cell r="N9">
            <v>3456.0694924527461</v>
          </cell>
          <cell r="O9">
            <v>5399.8693156079389</v>
          </cell>
          <cell r="P9">
            <v>6259.9753963891872</v>
          </cell>
          <cell r="Q9">
            <v>6782.2529686791841</v>
          </cell>
          <cell r="R9">
            <v>7125.4349688943512</v>
          </cell>
          <cell r="S9">
            <v>7485.981978320403</v>
          </cell>
          <cell r="T9">
            <v>7864.7726664234151</v>
          </cell>
          <cell r="U9">
            <v>8262.7301633444404</v>
          </cell>
          <cell r="V9">
            <v>7365.5478990627498</v>
          </cell>
          <cell r="W9">
            <v>6632.7811052188499</v>
          </cell>
        </row>
        <row r="10">
          <cell r="A10" t="str">
            <v>bladder</v>
          </cell>
          <cell r="E10">
            <v>0</v>
          </cell>
          <cell r="F10">
            <v>0</v>
          </cell>
          <cell r="G10">
            <v>0</v>
          </cell>
          <cell r="H10">
            <v>0</v>
          </cell>
          <cell r="I10">
            <v>0</v>
          </cell>
          <cell r="J10">
            <v>0</v>
          </cell>
          <cell r="K10">
            <v>0</v>
          </cell>
          <cell r="L10">
            <v>207.0884522733885</v>
          </cell>
          <cell r="M10">
            <v>957.2953630170565</v>
          </cell>
          <cell r="N10">
            <v>1782.8929921383217</v>
          </cell>
          <cell r="O10">
            <v>2785.6468691628256</v>
          </cell>
          <cell r="P10">
            <v>3229.3523870261679</v>
          </cell>
          <cell r="Q10">
            <v>3498.7812933662449</v>
          </cell>
          <cell r="R10">
            <v>3675.819626810578</v>
          </cell>
          <cell r="S10">
            <v>3861.8160999271922</v>
          </cell>
          <cell r="T10">
            <v>4057.2239945835099</v>
          </cell>
          <cell r="U10">
            <v>4262.5195287094357</v>
          </cell>
          <cell r="V10">
            <v>3799.6874082466575</v>
          </cell>
          <cell r="W10">
            <v>3421.6727923748044</v>
          </cell>
        </row>
        <row r="11">
          <cell r="A11" t="str">
            <v>RCC</v>
          </cell>
          <cell r="E11">
            <v>0</v>
          </cell>
          <cell r="F11">
            <v>0</v>
          </cell>
          <cell r="G11">
            <v>0</v>
          </cell>
          <cell r="H11">
            <v>0</v>
          </cell>
          <cell r="I11">
            <v>0</v>
          </cell>
          <cell r="J11">
            <v>0</v>
          </cell>
          <cell r="K11">
            <v>0</v>
          </cell>
          <cell r="L11">
            <v>437.73227147520026</v>
          </cell>
          <cell r="M11">
            <v>1983.8323649574158</v>
          </cell>
          <cell r="N11">
            <v>3622.3517989281418</v>
          </cell>
          <cell r="O11">
            <v>5548.7830076413557</v>
          </cell>
          <cell r="P11">
            <v>6306.5733396116757</v>
          </cell>
          <cell r="Q11">
            <v>6698.8636879023306</v>
          </cell>
          <cell r="R11">
            <v>6899.9329268349575</v>
          </cell>
          <cell r="S11">
            <v>7107.0373427844315</v>
          </cell>
          <cell r="T11">
            <v>7320.3580840567238</v>
          </cell>
          <cell r="U11">
            <v>7540.0817361968466</v>
          </cell>
          <cell r="V11">
            <v>6589.6731389488568</v>
          </cell>
          <cell r="W11">
            <v>5817.8271167706171</v>
          </cell>
        </row>
        <row r="12">
          <cell r="A12" t="str">
            <v>NKTR-181</v>
          </cell>
          <cell r="D12">
            <v>0</v>
          </cell>
          <cell r="E12">
            <v>0</v>
          </cell>
          <cell r="F12">
            <v>0</v>
          </cell>
          <cell r="G12">
            <v>49.375537148223728</v>
          </cell>
          <cell r="H12">
            <v>98.948576445040359</v>
          </cell>
          <cell r="I12">
            <v>148.71971039689564</v>
          </cell>
          <cell r="J12">
            <v>198.68953309025258</v>
          </cell>
          <cell r="K12">
            <v>199.0869121564331</v>
          </cell>
          <cell r="L12">
            <v>199.48508598074596</v>
          </cell>
          <cell r="M12">
            <v>199.88405615270744</v>
          </cell>
          <cell r="N12">
            <v>200.2838242650129</v>
          </cell>
          <cell r="O12">
            <v>200.6843919135429</v>
          </cell>
          <cell r="P12">
            <v>201.08576069737001</v>
          </cell>
          <cell r="Q12">
            <v>201.48793221876474</v>
          </cell>
          <cell r="R12">
            <v>201.89090808320228</v>
          </cell>
          <cell r="S12">
            <v>202.29468989936868</v>
          </cell>
          <cell r="T12">
            <v>202.69927927916743</v>
          </cell>
          <cell r="U12">
            <v>203.10467783772577</v>
          </cell>
          <cell r="V12">
            <v>203.51088719340123</v>
          </cell>
          <cell r="W12">
            <v>203.91790896778804</v>
          </cell>
        </row>
        <row r="13">
          <cell r="A13" t="str">
            <v>ONZEALD</v>
          </cell>
          <cell r="D13">
            <v>0</v>
          </cell>
          <cell r="E13">
            <v>0</v>
          </cell>
          <cell r="F13">
            <v>0</v>
          </cell>
          <cell r="G13">
            <v>0</v>
          </cell>
          <cell r="H13">
            <v>0</v>
          </cell>
          <cell r="I13">
            <v>72.014361120000018</v>
          </cell>
          <cell r="J13">
            <v>183.49470041011207</v>
          </cell>
          <cell r="K13">
            <v>199.92414203553804</v>
          </cell>
          <cell r="L13">
            <v>217.37456464288493</v>
          </cell>
          <cell r="M13">
            <v>226.0721446122156</v>
          </cell>
          <cell r="N13">
            <v>235.11773167566406</v>
          </cell>
          <cell r="O13">
            <v>244.52525027280888</v>
          </cell>
          <cell r="P13">
            <v>254.30918198704416</v>
          </cell>
          <cell r="Q13">
            <v>264.48458783798191</v>
          </cell>
          <cell r="R13">
            <v>275.06713146581524</v>
          </cell>
          <cell r="S13">
            <v>286.07310324333457</v>
          </cell>
          <cell r="T13">
            <v>309.4237778656464</v>
          </cell>
          <cell r="U13">
            <v>321.80442586705311</v>
          </cell>
          <cell r="V13">
            <v>334.68044766398754</v>
          </cell>
          <cell r="W13">
            <v>348.07166412328922</v>
          </cell>
        </row>
        <row r="14">
          <cell r="A14" t="str">
            <v>TOTAL</v>
          </cell>
          <cell r="B14">
            <v>0</v>
          </cell>
          <cell r="C14">
            <v>0</v>
          </cell>
          <cell r="D14">
            <v>0</v>
          </cell>
          <cell r="E14">
            <v>0</v>
          </cell>
          <cell r="F14">
            <v>0</v>
          </cell>
          <cell r="G14">
            <v>49.375537148223728</v>
          </cell>
          <cell r="H14">
            <v>98.948576445040359</v>
          </cell>
          <cell r="I14">
            <v>220.73407151689565</v>
          </cell>
          <cell r="J14">
            <v>618.29995097293204</v>
          </cell>
          <cell r="K14">
            <v>1157.6508544313299</v>
          </cell>
          <cell r="L14">
            <v>2993.9112133685994</v>
          </cell>
          <cell r="M14">
            <v>7469.0063152575422</v>
          </cell>
          <cell r="N14">
            <v>11928.914220580462</v>
          </cell>
          <cell r="O14">
            <v>17230.971035100843</v>
          </cell>
          <cell r="P14">
            <v>19557.34557192948</v>
          </cell>
          <cell r="Q14">
            <v>20919.206081237178</v>
          </cell>
          <cell r="R14">
            <v>21827.23195524995</v>
          </cell>
          <cell r="S14">
            <v>22776.933378829726</v>
          </cell>
          <cell r="T14">
            <v>23782.194713195</v>
          </cell>
          <cell r="U14">
            <v>24496.258427354693</v>
          </cell>
          <cell r="V14">
            <v>21028.874715053247</v>
          </cell>
          <cell r="W14">
            <v>17861.37316025277</v>
          </cell>
        </row>
        <row r="16">
          <cell r="A16" t="str">
            <v>Revenue</v>
          </cell>
        </row>
        <row r="17">
          <cell r="A17" t="str">
            <v>NKTR-214</v>
          </cell>
          <cell r="B17">
            <v>0</v>
          </cell>
          <cell r="C17">
            <v>0</v>
          </cell>
          <cell r="D17">
            <v>0</v>
          </cell>
          <cell r="E17">
            <v>0</v>
          </cell>
          <cell r="F17">
            <v>0</v>
          </cell>
          <cell r="G17">
            <v>0</v>
          </cell>
          <cell r="H17">
            <v>0</v>
          </cell>
          <cell r="I17">
            <v>0</v>
          </cell>
          <cell r="J17">
            <v>236.11571747256735</v>
          </cell>
          <cell r="K17">
            <v>758.63980023935881</v>
          </cell>
          <cell r="L17">
            <v>2577.0515627449681</v>
          </cell>
          <cell r="M17">
            <v>7043.0501144926193</v>
          </cell>
          <cell r="N17">
            <v>11493.512664639786</v>
          </cell>
          <cell r="O17">
            <v>16785.761392914494</v>
          </cell>
          <cell r="P17">
            <v>19101.950629245068</v>
          </cell>
          <cell r="Q17">
            <v>20453.23356118043</v>
          </cell>
          <cell r="R17">
            <v>21350.273915700935</v>
          </cell>
          <cell r="S17">
            <v>22288.565585687022</v>
          </cell>
          <cell r="T17">
            <v>23270.071656050186</v>
          </cell>
          <cell r="U17">
            <v>23971.349323649916</v>
          </cell>
          <cell r="V17">
            <v>20490.683380195856</v>
          </cell>
          <cell r="W17">
            <v>17309.38358716169</v>
          </cell>
        </row>
        <row r="18">
          <cell r="A18" t="str">
            <v>NKTR-181</v>
          </cell>
          <cell r="B18">
            <v>0</v>
          </cell>
          <cell r="C18">
            <v>0</v>
          </cell>
          <cell r="D18">
            <v>0</v>
          </cell>
          <cell r="E18">
            <v>0</v>
          </cell>
          <cell r="F18">
            <v>0</v>
          </cell>
          <cell r="G18">
            <v>49.375537148223728</v>
          </cell>
          <cell r="H18">
            <v>98.948576445040359</v>
          </cell>
          <cell r="I18">
            <v>148.71971039689564</v>
          </cell>
          <cell r="J18">
            <v>198.68953309025258</v>
          </cell>
          <cell r="K18">
            <v>199.0869121564331</v>
          </cell>
          <cell r="L18">
            <v>199.48508598074596</v>
          </cell>
          <cell r="M18">
            <v>199.88405615270744</v>
          </cell>
          <cell r="N18">
            <v>200.2838242650129</v>
          </cell>
          <cell r="O18">
            <v>200.6843919135429</v>
          </cell>
          <cell r="P18">
            <v>201.08576069737001</v>
          </cell>
          <cell r="Q18">
            <v>201.48793221876474</v>
          </cell>
          <cell r="R18">
            <v>201.89090808320228</v>
          </cell>
          <cell r="S18">
            <v>202.29468989936868</v>
          </cell>
          <cell r="T18">
            <v>202.69927927916743</v>
          </cell>
          <cell r="U18">
            <v>203.10467783772577</v>
          </cell>
          <cell r="V18">
            <v>203.51088719340123</v>
          </cell>
          <cell r="W18">
            <v>203.91790896778804</v>
          </cell>
        </row>
        <row r="19">
          <cell r="A19" t="str">
            <v>ONZEALD</v>
          </cell>
          <cell r="B19">
            <v>0</v>
          </cell>
          <cell r="C19">
            <v>0</v>
          </cell>
          <cell r="D19">
            <v>0</v>
          </cell>
          <cell r="E19">
            <v>0</v>
          </cell>
          <cell r="F19">
            <v>0</v>
          </cell>
          <cell r="G19">
            <v>0</v>
          </cell>
          <cell r="H19">
            <v>0</v>
          </cell>
          <cell r="I19">
            <v>72.014361120000018</v>
          </cell>
          <cell r="J19">
            <v>183.49470041011207</v>
          </cell>
          <cell r="K19">
            <v>199.92414203553804</v>
          </cell>
          <cell r="L19">
            <v>217.37456464288493</v>
          </cell>
          <cell r="M19">
            <v>226.0721446122156</v>
          </cell>
          <cell r="N19">
            <v>235.11773167566406</v>
          </cell>
          <cell r="O19">
            <v>244.52525027280888</v>
          </cell>
          <cell r="P19">
            <v>254.30918198704416</v>
          </cell>
          <cell r="Q19">
            <v>264.48458783798191</v>
          </cell>
          <cell r="R19">
            <v>275.06713146581524</v>
          </cell>
          <cell r="S19">
            <v>286.07310324333457</v>
          </cell>
          <cell r="T19">
            <v>309.4237778656464</v>
          </cell>
          <cell r="U19">
            <v>321.80442586705311</v>
          </cell>
          <cell r="V19">
            <v>334.68044766398754</v>
          </cell>
          <cell r="W19">
            <v>348.07166412328922</v>
          </cell>
        </row>
        <row r="20">
          <cell r="A20" t="str">
            <v>other product sales</v>
          </cell>
          <cell r="B20">
            <v>55.353999999999999</v>
          </cell>
          <cell r="C20">
            <v>32.688000000000002</v>
          </cell>
          <cell r="D20">
            <v>24.516000000000002</v>
          </cell>
          <cell r="E20">
            <v>24.76116</v>
          </cell>
          <cell r="F20">
            <v>25.008771599999999</v>
          </cell>
          <cell r="G20">
            <v>25.258859315999999</v>
          </cell>
          <cell r="H20">
            <v>25.511447909159997</v>
          </cell>
          <cell r="I20">
            <v>25.766562388251597</v>
          </cell>
          <cell r="J20">
            <v>26.024228012134113</v>
          </cell>
          <cell r="K20">
            <v>26.284470292255456</v>
          </cell>
          <cell r="L20">
            <v>26.547314995178009</v>
          </cell>
          <cell r="M20">
            <v>26.81278814512979</v>
          </cell>
          <cell r="N20">
            <v>27.08091602658109</v>
          </cell>
          <cell r="O20">
            <v>27.351725186846899</v>
          </cell>
          <cell r="P20">
            <v>27.625242438715368</v>
          </cell>
          <cell r="Q20">
            <v>28.462314909850882</v>
          </cell>
          <cell r="R20">
            <v>28.746938058949389</v>
          </cell>
          <cell r="S20">
            <v>29.034407439538885</v>
          </cell>
          <cell r="T20">
            <v>29.324751513934274</v>
          </cell>
          <cell r="U20">
            <v>29.617999029073616</v>
          </cell>
          <cell r="V20">
            <v>29.914179019364351</v>
          </cell>
          <cell r="W20">
            <v>0</v>
          </cell>
        </row>
        <row r="21">
          <cell r="A21" t="str">
            <v>Royalty revenue (cash)</v>
          </cell>
          <cell r="B21">
            <v>19.542000000000002</v>
          </cell>
          <cell r="C21">
            <v>33.527000000000001</v>
          </cell>
          <cell r="D21">
            <v>41.908749999999998</v>
          </cell>
          <cell r="E21">
            <v>46.099625000000003</v>
          </cell>
          <cell r="F21">
            <v>50.709587500000005</v>
          </cell>
          <cell r="G21">
            <v>55.780546250000008</v>
          </cell>
          <cell r="H21">
            <v>61.358600875000015</v>
          </cell>
          <cell r="I21">
            <v>67.494460962500028</v>
          </cell>
          <cell r="J21">
            <v>74.24390705875004</v>
          </cell>
          <cell r="K21">
            <v>81.668297764625052</v>
          </cell>
          <cell r="L21">
            <v>89.835127541087559</v>
          </cell>
          <cell r="M21">
            <v>98.818640295196317</v>
          </cell>
          <cell r="N21">
            <v>108.70050432471596</v>
          </cell>
          <cell r="O21">
            <v>119.57055475718757</v>
          </cell>
          <cell r="P21">
            <v>131.52761023290634</v>
          </cell>
          <cell r="Q21">
            <v>175.06324921999837</v>
          </cell>
          <cell r="R21">
            <v>192.56957414199823</v>
          </cell>
          <cell r="S21">
            <v>211.82653155619806</v>
          </cell>
          <cell r="T21">
            <v>233.00918471181788</v>
          </cell>
          <cell r="U21">
            <v>256.31010318299968</v>
          </cell>
          <cell r="V21">
            <v>281.9411135012997</v>
          </cell>
          <cell r="W21">
            <v>0</v>
          </cell>
        </row>
        <row r="22">
          <cell r="A22" t="str">
            <v>Royalty revenue (non-cash)</v>
          </cell>
          <cell r="B22">
            <v>30.158000000000001</v>
          </cell>
          <cell r="C22">
            <v>30.530999999999999</v>
          </cell>
          <cell r="D22">
            <v>33.584099999999999</v>
          </cell>
          <cell r="E22">
            <v>36.942510000000006</v>
          </cell>
          <cell r="F22">
            <v>40.636761000000007</v>
          </cell>
          <cell r="G22">
            <v>44.700437100000009</v>
          </cell>
          <cell r="H22">
            <v>49.170480810000015</v>
          </cell>
          <cell r="I22">
            <v>54.087528891000019</v>
          </cell>
          <cell r="J22">
            <v>59.496281780100027</v>
          </cell>
          <cell r="K22">
            <v>65.445909958110036</v>
          </cell>
          <cell r="L22">
            <v>71.990500953921043</v>
          </cell>
          <cell r="M22">
            <v>79.189551049313152</v>
          </cell>
          <cell r="N22">
            <v>87.108506154244481</v>
          </cell>
          <cell r="O22">
            <v>95.819356769668943</v>
          </cell>
          <cell r="P22">
            <v>105.40129244663585</v>
          </cell>
          <cell r="Q22">
            <v>140.28912024647235</v>
          </cell>
          <cell r="R22">
            <v>154.31803227111959</v>
          </cell>
          <cell r="S22">
            <v>169.74983549823156</v>
          </cell>
          <cell r="T22">
            <v>186.72481904805474</v>
          </cell>
          <cell r="U22">
            <v>205.39730095286023</v>
          </cell>
          <cell r="V22">
            <v>225.93703104814628</v>
          </cell>
          <cell r="W22">
            <v>0</v>
          </cell>
        </row>
        <row r="23">
          <cell r="A23" t="str">
            <v>License, collaboration and other</v>
          </cell>
          <cell r="B23">
            <v>60.381999999999998</v>
          </cell>
          <cell r="C23">
            <v>210.965</v>
          </cell>
          <cell r="D23">
            <v>1088</v>
          </cell>
          <cell r="E23">
            <v>50</v>
          </cell>
          <cell r="F23">
            <v>50</v>
          </cell>
          <cell r="G23">
            <v>50</v>
          </cell>
          <cell r="H23">
            <v>50</v>
          </cell>
          <cell r="I23">
            <v>50</v>
          </cell>
          <cell r="J23">
            <v>50</v>
          </cell>
          <cell r="K23">
            <v>50</v>
          </cell>
          <cell r="L23">
            <v>50</v>
          </cell>
          <cell r="M23">
            <v>50</v>
          </cell>
          <cell r="N23">
            <v>50</v>
          </cell>
          <cell r="O23">
            <v>50</v>
          </cell>
          <cell r="P23">
            <v>50</v>
          </cell>
          <cell r="Q23">
            <v>50</v>
          </cell>
          <cell r="R23">
            <v>50</v>
          </cell>
          <cell r="S23">
            <v>50</v>
          </cell>
          <cell r="T23">
            <v>50</v>
          </cell>
          <cell r="U23">
            <v>50</v>
          </cell>
          <cell r="V23">
            <v>50</v>
          </cell>
          <cell r="W23">
            <v>0</v>
          </cell>
        </row>
        <row r="24">
          <cell r="A24" t="str">
            <v>Total revenue</v>
          </cell>
          <cell r="B24">
            <v>165.43600000000001</v>
          </cell>
          <cell r="C24">
            <v>307.71100000000001</v>
          </cell>
          <cell r="D24">
            <v>1188.0088499999999</v>
          </cell>
          <cell r="E24">
            <v>157.80329500000002</v>
          </cell>
          <cell r="F24">
            <v>166.35512010000002</v>
          </cell>
          <cell r="G24">
            <v>225.11537981422376</v>
          </cell>
          <cell r="H24">
            <v>284.98910603920035</v>
          </cell>
          <cell r="I24">
            <v>418.08262375864729</v>
          </cell>
          <cell r="J24">
            <v>828.06436782391631</v>
          </cell>
          <cell r="K24">
            <v>1381.0495324463204</v>
          </cell>
          <cell r="L24">
            <v>3232.284156858786</v>
          </cell>
          <cell r="M24">
            <v>7723.8272947471814</v>
          </cell>
          <cell r="N24">
            <v>12201.804147086004</v>
          </cell>
          <cell r="O24">
            <v>17523.712671814548</v>
          </cell>
          <cell r="P24">
            <v>19871.899717047741</v>
          </cell>
          <cell r="Q24">
            <v>21313.020765613499</v>
          </cell>
          <cell r="R24">
            <v>22252.866499722018</v>
          </cell>
          <cell r="S24">
            <v>23237.544153323695</v>
          </cell>
          <cell r="T24">
            <v>24281.253468468803</v>
          </cell>
          <cell r="U24">
            <v>25037.583830519627</v>
          </cell>
          <cell r="V24">
            <v>21616.667038622058</v>
          </cell>
          <cell r="W24">
            <v>17861.37316025277</v>
          </cell>
        </row>
        <row r="26">
          <cell r="A26" t="str">
            <v>COGs</v>
          </cell>
          <cell r="B26">
            <v>-30.215</v>
          </cell>
          <cell r="C26">
            <v>-30.547000000000001</v>
          </cell>
          <cell r="D26">
            <v>-22.910250000000001</v>
          </cell>
          <cell r="E26">
            <v>-23.139352500000001</v>
          </cell>
          <cell r="F26">
            <v>-23.370746025000003</v>
          </cell>
          <cell r="G26">
            <v>-23.604453485250001</v>
          </cell>
          <cell r="H26">
            <v>-23.840498020102501</v>
          </cell>
          <cell r="I26">
            <v>-24.078903000303526</v>
          </cell>
          <cell r="J26">
            <v>-26.680849205032235</v>
          </cell>
          <cell r="K26">
            <v>-32.149286953003219</v>
          </cell>
          <cell r="L26">
            <v>-50.579033467565409</v>
          </cell>
          <cell r="M26">
            <v>-95.487104163443078</v>
          </cell>
          <cell r="N26">
            <v>-140.24229569509993</v>
          </cell>
          <cell r="O26">
            <v>-193.41785466833403</v>
          </cell>
          <cell r="P26">
            <v>-216.83534943903163</v>
          </cell>
          <cell r="Q26">
            <v>-230.6063371898511</v>
          </cell>
          <cell r="R26">
            <v>-239.83748075083659</v>
          </cell>
          <cell r="S26">
            <v>-249.48374486663573</v>
          </cell>
          <cell r="T26">
            <v>-259.56478646036504</v>
          </cell>
          <cell r="U26">
            <v>-266.846203835361</v>
          </cell>
          <cell r="V26">
            <v>-232.31087150680898</v>
          </cell>
          <cell r="W26">
            <v>-200.77191395351582</v>
          </cell>
        </row>
        <row r="27">
          <cell r="A27" t="str">
            <v xml:space="preserve">R&amp;D </v>
          </cell>
          <cell r="B27">
            <v>-203.80099999999999</v>
          </cell>
          <cell r="C27">
            <v>-268.46100000000001</v>
          </cell>
          <cell r="D27">
            <v>-421.48377000000005</v>
          </cell>
          <cell r="E27">
            <v>-484.70633550000002</v>
          </cell>
          <cell r="F27">
            <v>-533.17696905000003</v>
          </cell>
          <cell r="G27">
            <v>-586.49466595500007</v>
          </cell>
          <cell r="H27">
            <v>-645.1441325505001</v>
          </cell>
          <cell r="I27">
            <v>-677.40133917802518</v>
          </cell>
          <cell r="J27">
            <v>-711.27140613692643</v>
          </cell>
          <cell r="K27">
            <v>-746.8349764437728</v>
          </cell>
          <cell r="L27">
            <v>-784.17672526596152</v>
          </cell>
          <cell r="M27">
            <v>-823.38556152925969</v>
          </cell>
          <cell r="N27">
            <v>-864.55483960572269</v>
          </cell>
          <cell r="O27">
            <v>-907.78258158600886</v>
          </cell>
          <cell r="P27">
            <v>-953.17171066530932</v>
          </cell>
          <cell r="Q27">
            <v>-1000.8302961985748</v>
          </cell>
          <cell r="R27">
            <v>-1050.8718110085035</v>
          </cell>
          <cell r="S27">
            <v>-1103.4154015589288</v>
          </cell>
          <cell r="T27">
            <v>-1158.5861716368754</v>
          </cell>
          <cell r="U27">
            <v>-1216.5154802187192</v>
          </cell>
          <cell r="V27">
            <v>-1277.3412542296551</v>
          </cell>
          <cell r="W27">
            <v>-1341.2083169411378</v>
          </cell>
        </row>
        <row r="28">
          <cell r="A28" t="str">
            <v>SG&amp;A</v>
          </cell>
          <cell r="B28">
            <v>-44.275500000000001</v>
          </cell>
          <cell r="C28">
            <v>-52.363999999999997</v>
          </cell>
          <cell r="D28">
            <v>-73.309599999999989</v>
          </cell>
          <cell r="E28">
            <v>-95.302479999999989</v>
          </cell>
          <cell r="F28">
            <v>-114.36297599999999</v>
          </cell>
          <cell r="G28">
            <v>-137.23557119999998</v>
          </cell>
          <cell r="H28">
            <v>-164.68268543999997</v>
          </cell>
          <cell r="I28">
            <v>-197.61922252799997</v>
          </cell>
          <cell r="J28">
            <v>-343.39513989625527</v>
          </cell>
          <cell r="K28">
            <v>-625.95959054803143</v>
          </cell>
          <cell r="L28">
            <v>-1214.9968954450908</v>
          </cell>
          <cell r="M28">
            <v>-2527.6772688254991</v>
          </cell>
          <cell r="N28">
            <v>-3941.7538327043994</v>
          </cell>
          <cell r="O28">
            <v>-5620.2274291361655</v>
          </cell>
          <cell r="P28">
            <v>-6379.9102321319106</v>
          </cell>
          <cell r="Q28">
            <v>-6844.6384947384668</v>
          </cell>
          <cell r="R28">
            <v>-7173.1346137170767</v>
          </cell>
          <cell r="S28">
            <v>-7519.4600013977424</v>
          </cell>
          <cell r="T28">
            <v>-7884.7273501938007</v>
          </cell>
          <cell r="U28">
            <v>-8169.2239408315409</v>
          </cell>
          <cell r="V28">
            <v>-7164.0280634107894</v>
          </cell>
          <cell r="W28">
            <v>-6259.0167491252059</v>
          </cell>
        </row>
        <row r="29">
          <cell r="A29" t="str">
            <v>Impairment of equipment</v>
          </cell>
          <cell r="C29">
            <v>-15.981</v>
          </cell>
        </row>
        <row r="30">
          <cell r="A30" t="str">
            <v>reimbursement to BMS on NKTR-214</v>
          </cell>
          <cell r="D30">
            <v>0</v>
          </cell>
          <cell r="E30">
            <v>0</v>
          </cell>
          <cell r="F30">
            <v>0</v>
          </cell>
          <cell r="G30">
            <v>0</v>
          </cell>
          <cell r="H30">
            <v>0</v>
          </cell>
          <cell r="I30">
            <v>0</v>
          </cell>
          <cell r="J30">
            <v>-44.625870602315231</v>
          </cell>
          <cell r="K30">
            <v>-143.3829222452388</v>
          </cell>
          <cell r="L30">
            <v>-577.25955005487288</v>
          </cell>
          <cell r="M30">
            <v>-1676.2459272492433</v>
          </cell>
          <cell r="N30">
            <v>-2735.456014184269</v>
          </cell>
          <cell r="O30">
            <v>-3995.0112115136494</v>
          </cell>
          <cell r="P30">
            <v>-4546.2642497603256</v>
          </cell>
          <cell r="Q30">
            <v>-4867.8695875609419</v>
          </cell>
          <cell r="R30">
            <v>-5081.3651919368212</v>
          </cell>
          <cell r="S30">
            <v>-5304.6786093935116</v>
          </cell>
          <cell r="T30">
            <v>-5538.2770541399441</v>
          </cell>
          <cell r="U30">
            <v>-5705.1811390286794</v>
          </cell>
          <cell r="V30">
            <v>-4876.7826444866132</v>
          </cell>
          <cell r="W30">
            <v>-4119.6332937444822</v>
          </cell>
        </row>
        <row r="31">
          <cell r="A31" t="str">
            <v>Total operating expenses</v>
          </cell>
          <cell r="B31">
            <v>-278.29149999999998</v>
          </cell>
          <cell r="C31">
            <v>-367.35300000000001</v>
          </cell>
          <cell r="D31">
            <v>-517.70362</v>
          </cell>
          <cell r="E31">
            <v>-603.14816799999994</v>
          </cell>
          <cell r="F31">
            <v>-670.91069107500005</v>
          </cell>
          <cell r="G31">
            <v>-747.33469064025007</v>
          </cell>
          <cell r="H31">
            <v>-833.66731601060258</v>
          </cell>
          <cell r="I31">
            <v>-899.09946470632872</v>
          </cell>
          <cell r="J31">
            <v>-1125.9732658405292</v>
          </cell>
          <cell r="K31">
            <v>-1548.3267761900463</v>
          </cell>
          <cell r="L31">
            <v>-2627.0122042334906</v>
          </cell>
          <cell r="M31">
            <v>-5122.7958617674449</v>
          </cell>
          <cell r="N31">
            <v>-7682.0069821894904</v>
          </cell>
          <cell r="O31">
            <v>-10716.439076904158</v>
          </cell>
          <cell r="P31">
            <v>-12096.181541996577</v>
          </cell>
          <cell r="Q31">
            <v>-12943.944715687834</v>
          </cell>
          <cell r="R31">
            <v>-13545.209097413237</v>
          </cell>
          <cell r="S31">
            <v>-14177.037757216818</v>
          </cell>
          <cell r="T31">
            <v>-14841.155362430985</v>
          </cell>
          <cell r="U31">
            <v>-15357.7667639143</v>
          </cell>
          <cell r="V31">
            <v>-13550.462833633866</v>
          </cell>
          <cell r="W31">
            <v>-11920.630273764342</v>
          </cell>
        </row>
        <row r="33">
          <cell r="A33" t="str">
            <v>Total operating income (loss)</v>
          </cell>
          <cell r="B33">
            <v>-112.85549999999998</v>
          </cell>
          <cell r="C33">
            <v>-59.641999999999996</v>
          </cell>
          <cell r="D33">
            <v>670.30522999999994</v>
          </cell>
          <cell r="E33">
            <v>-445.34487299999989</v>
          </cell>
          <cell r="F33">
            <v>-504.55557097500002</v>
          </cell>
          <cell r="G33">
            <v>-522.21931082602634</v>
          </cell>
          <cell r="H33">
            <v>-548.67820997140223</v>
          </cell>
          <cell r="I33">
            <v>-481.01684094768143</v>
          </cell>
          <cell r="J33">
            <v>-297.90889801661285</v>
          </cell>
          <cell r="K33">
            <v>-167.27724374372588</v>
          </cell>
          <cell r="L33">
            <v>605.2719526252954</v>
          </cell>
          <cell r="M33">
            <v>2601.0314329797366</v>
          </cell>
          <cell r="N33">
            <v>4519.797164896514</v>
          </cell>
          <cell r="O33">
            <v>6807.2735949103899</v>
          </cell>
          <cell r="P33">
            <v>7775.7181750511645</v>
          </cell>
          <cell r="Q33">
            <v>8369.0760499256648</v>
          </cell>
          <cell r="R33">
            <v>8707.6574023087815</v>
          </cell>
          <cell r="S33">
            <v>9060.5063961068772</v>
          </cell>
          <cell r="T33">
            <v>9440.0981060378181</v>
          </cell>
          <cell r="U33">
            <v>9679.8170666053265</v>
          </cell>
          <cell r="V33">
            <v>8066.2042049881911</v>
          </cell>
          <cell r="W33">
            <v>5940.7428864884278</v>
          </cell>
        </row>
        <row r="35">
          <cell r="A35" t="str">
            <v>interest expense</v>
          </cell>
          <cell r="B35">
            <v>-22.468</v>
          </cell>
          <cell r="C35">
            <v>-22.085000000000001</v>
          </cell>
          <cell r="D35">
            <v>-22.375</v>
          </cell>
          <cell r="E35">
            <v>-22.375</v>
          </cell>
          <cell r="F35">
            <v>-17.53125</v>
          </cell>
          <cell r="G35">
            <v>-3</v>
          </cell>
          <cell r="H35">
            <v>-3</v>
          </cell>
          <cell r="I35">
            <v>-3</v>
          </cell>
          <cell r="J35">
            <v>-3</v>
          </cell>
          <cell r="K35">
            <v>-3</v>
          </cell>
          <cell r="L35">
            <v>-3</v>
          </cell>
          <cell r="M35">
            <v>-3</v>
          </cell>
          <cell r="N35">
            <v>-3</v>
          </cell>
          <cell r="O35">
            <v>-3</v>
          </cell>
          <cell r="P35">
            <v>-3</v>
          </cell>
          <cell r="Q35">
            <v>-3</v>
          </cell>
          <cell r="R35">
            <v>-3</v>
          </cell>
          <cell r="S35">
            <v>-3</v>
          </cell>
          <cell r="T35">
            <v>-3</v>
          </cell>
          <cell r="U35">
            <v>-3</v>
          </cell>
          <cell r="V35">
            <v>-3</v>
          </cell>
          <cell r="W35">
            <v>-3</v>
          </cell>
        </row>
        <row r="36">
          <cell r="A36" t="str">
            <v>Non-cash interest expense</v>
          </cell>
          <cell r="B36">
            <v>-19.712</v>
          </cell>
          <cell r="C36">
            <v>-18.869</v>
          </cell>
          <cell r="D36">
            <v>-20</v>
          </cell>
          <cell r="E36">
            <v>-20</v>
          </cell>
          <cell r="F36">
            <v>-20</v>
          </cell>
          <cell r="G36">
            <v>-20</v>
          </cell>
          <cell r="H36">
            <v>-20</v>
          </cell>
          <cell r="I36">
            <v>-20</v>
          </cell>
          <cell r="J36">
            <v>-20</v>
          </cell>
          <cell r="K36">
            <v>-20</v>
          </cell>
        </row>
        <row r="37">
          <cell r="A37" t="str">
            <v xml:space="preserve">Interest income and other </v>
          </cell>
          <cell r="B37">
            <v>2.387</v>
          </cell>
          <cell r="C37">
            <v>4.5199999999999996</v>
          </cell>
          <cell r="D37">
            <v>37.1</v>
          </cell>
          <cell r="E37">
            <v>57.599999999999994</v>
          </cell>
          <cell r="F37">
            <v>49.572018509999999</v>
          </cell>
          <cell r="G37">
            <v>32.577250606050001</v>
          </cell>
          <cell r="H37">
            <v>22.92423258645071</v>
          </cell>
          <cell r="I37">
            <v>12.677981430602166</v>
          </cell>
          <cell r="J37">
            <v>4.6933206273597907</v>
          </cell>
          <cell r="K37">
            <v>2.5554087861792025</v>
          </cell>
          <cell r="L37">
            <v>4.9246647659995064</v>
          </cell>
          <cell r="M37">
            <v>27.341567744357182</v>
          </cell>
          <cell r="N37">
            <v>97.773148305842497</v>
          </cell>
          <cell r="O37">
            <v>215.62023121377331</v>
          </cell>
          <cell r="P37">
            <v>390.70699808197395</v>
          </cell>
          <cell r="Q37">
            <v>593.60302360387425</v>
          </cell>
          <cell r="R37">
            <v>815.55664708545351</v>
          </cell>
          <cell r="S37">
            <v>1051.8250023183655</v>
          </cell>
          <cell r="T37">
            <v>1303.1967381663117</v>
          </cell>
          <cell r="U37">
            <v>1570.7828567579634</v>
          </cell>
          <cell r="V37">
            <v>1851.8347361256672</v>
          </cell>
          <cell r="W37">
            <v>0</v>
          </cell>
        </row>
        <row r="39">
          <cell r="A39" t="str">
            <v>Pre-tax income</v>
          </cell>
          <cell r="B39">
            <v>-152.64849999999996</v>
          </cell>
          <cell r="C39">
            <v>-96.076000000000008</v>
          </cell>
          <cell r="D39">
            <v>665.03022999999996</v>
          </cell>
          <cell r="E39">
            <v>-430.11987299999987</v>
          </cell>
          <cell r="F39">
            <v>-492.514802465</v>
          </cell>
          <cell r="G39">
            <v>-512.64206021997632</v>
          </cell>
          <cell r="H39">
            <v>-548.75397738495155</v>
          </cell>
          <cell r="I39">
            <v>-491.33885951707924</v>
          </cell>
          <cell r="J39">
            <v>-316.21557738925304</v>
          </cell>
          <cell r="K39">
            <v>-187.72183495754666</v>
          </cell>
          <cell r="L39">
            <v>607.19661739129492</v>
          </cell>
          <cell r="M39">
            <v>2625.3730007240938</v>
          </cell>
          <cell r="N39">
            <v>4614.5703132023564</v>
          </cell>
          <cell r="O39">
            <v>7019.8938261241628</v>
          </cell>
          <cell r="P39">
            <v>8163.4251731331387</v>
          </cell>
          <cell r="Q39">
            <v>8959.6790735295399</v>
          </cell>
          <cell r="R39">
            <v>9520.2140493942352</v>
          </cell>
          <cell r="S39">
            <v>10109.331398425242</v>
          </cell>
          <cell r="T39">
            <v>10740.294844204131</v>
          </cell>
          <cell r="U39">
            <v>11247.59992336329</v>
          </cell>
          <cell r="V39">
            <v>9915.0389411138585</v>
          </cell>
          <cell r="W39">
            <v>5937.7428864884278</v>
          </cell>
        </row>
        <row r="41">
          <cell r="A41" t="str">
            <v>Income tax provision</v>
          </cell>
          <cell r="B41">
            <v>0.89749999999999996</v>
          </cell>
          <cell r="C41">
            <v>0.61599999999999999</v>
          </cell>
          <cell r="D41">
            <v>3</v>
          </cell>
          <cell r="E41">
            <v>3</v>
          </cell>
          <cell r="F41">
            <v>3</v>
          </cell>
          <cell r="G41">
            <v>3</v>
          </cell>
          <cell r="H41">
            <v>3</v>
          </cell>
          <cell r="I41">
            <v>3</v>
          </cell>
          <cell r="J41">
            <v>3</v>
          </cell>
          <cell r="K41">
            <v>3</v>
          </cell>
          <cell r="L41">
            <v>133.58325582608489</v>
          </cell>
          <cell r="M41">
            <v>577.58206015930068</v>
          </cell>
          <cell r="N41">
            <v>1015.2054689045184</v>
          </cell>
          <cell r="O41">
            <v>1544.3766417473159</v>
          </cell>
          <cell r="P41">
            <v>1795.9535380892905</v>
          </cell>
          <cell r="Q41">
            <v>1971.1293961764989</v>
          </cell>
          <cell r="R41">
            <v>2094.4470908667317</v>
          </cell>
          <cell r="S41">
            <v>2224.0529076535531</v>
          </cell>
          <cell r="T41">
            <v>2362.8648657249087</v>
          </cell>
          <cell r="U41">
            <v>2474.4719831399239</v>
          </cell>
          <cell r="V41">
            <v>2181.3085670450487</v>
          </cell>
          <cell r="W41">
            <v>1306.303435027454</v>
          </cell>
        </row>
        <row r="43">
          <cell r="A43" t="str">
            <v>Net income (loss)</v>
          </cell>
          <cell r="B43">
            <v>-153.54599999999996</v>
          </cell>
          <cell r="C43">
            <v>-96.692000000000007</v>
          </cell>
          <cell r="D43">
            <v>662.03022999999996</v>
          </cell>
          <cell r="E43">
            <v>-433.11987299999987</v>
          </cell>
          <cell r="F43">
            <v>-495.514802465</v>
          </cell>
          <cell r="G43">
            <v>-515.64206021997632</v>
          </cell>
          <cell r="H43">
            <v>-551.75397738495155</v>
          </cell>
          <cell r="I43">
            <v>-494.33885951707924</v>
          </cell>
          <cell r="J43">
            <v>-319.21557738925304</v>
          </cell>
          <cell r="K43">
            <v>-190.72183495754666</v>
          </cell>
          <cell r="L43">
            <v>473.61336156521003</v>
          </cell>
          <cell r="M43">
            <v>2047.7909405647931</v>
          </cell>
          <cell r="N43">
            <v>3599.3648442978379</v>
          </cell>
          <cell r="O43">
            <v>5475.5171843768467</v>
          </cell>
          <cell r="P43">
            <v>6367.4716350438484</v>
          </cell>
          <cell r="Q43">
            <v>6988.5496773530413</v>
          </cell>
          <cell r="R43">
            <v>7425.7669585275034</v>
          </cell>
          <cell r="S43">
            <v>7885.2784907716887</v>
          </cell>
          <cell r="T43">
            <v>8377.429978479222</v>
          </cell>
          <cell r="U43">
            <v>8773.1279402233667</v>
          </cell>
          <cell r="V43">
            <v>7733.7303740688094</v>
          </cell>
          <cell r="W43">
            <v>4631.4394514609739</v>
          </cell>
        </row>
        <row r="45">
          <cell r="A45" t="str">
            <v>Loss per share (basic)</v>
          </cell>
          <cell r="B45">
            <v>-1.0999312301212065</v>
          </cell>
          <cell r="C45">
            <v>-0.62000730989464781</v>
          </cell>
          <cell r="D45">
            <v>3.9002605749970547</v>
          </cell>
          <cell r="E45">
            <v>-2.409702197618782</v>
          </cell>
          <cell r="F45">
            <v>-2.6115463395435863</v>
          </cell>
          <cell r="G45">
            <v>-2.5815663373384217</v>
          </cell>
          <cell r="H45">
            <v>-2.6306568960853989</v>
          </cell>
          <cell r="I45">
            <v>-2.2496534973927336</v>
          </cell>
          <cell r="J45">
            <v>-1.3894645137514281</v>
          </cell>
          <cell r="K45">
            <v>-0.79553614314485144</v>
          </cell>
          <cell r="L45">
            <v>1.8964257290190201</v>
          </cell>
          <cell r="M45">
            <v>7.8840030051774583</v>
          </cell>
          <cell r="N45">
            <v>13.343830519381026</v>
          </cell>
          <cell r="O45">
            <v>19.573593995770523</v>
          </cell>
          <cell r="P45">
            <v>21.976501812120688</v>
          </cell>
          <cell r="Q45">
            <v>23.315372247124312</v>
          </cell>
          <cell r="R45">
            <v>23.974194351803135</v>
          </cell>
          <cell r="S45">
            <v>24.661532779044499</v>
          </cell>
          <cell r="T45">
            <v>25.406168431125195</v>
          </cell>
          <cell r="U45">
            <v>25.823064520584467</v>
          </cell>
          <cell r="V45">
            <v>22.112799148135213</v>
          </cell>
          <cell r="W45">
            <v>12.874407770781604</v>
          </cell>
        </row>
        <row r="46">
          <cell r="A46" t="str">
            <v>Loss per share (diluted)</v>
          </cell>
          <cell r="B46">
            <v>-1.0999312301212065</v>
          </cell>
          <cell r="C46">
            <v>-0.62000730989464781</v>
          </cell>
          <cell r="D46">
            <v>3.5979903804347826</v>
          </cell>
          <cell r="E46">
            <v>-2.409702197618782</v>
          </cell>
          <cell r="F46">
            <v>-2.6115463395435863</v>
          </cell>
          <cell r="G46">
            <v>-2.5815663373384217</v>
          </cell>
          <cell r="H46">
            <v>-2.6306568960853989</v>
          </cell>
          <cell r="I46">
            <v>-2.2496534973927336</v>
          </cell>
          <cell r="J46">
            <v>-1.3894645137514281</v>
          </cell>
          <cell r="K46">
            <v>-0.79553614314485144</v>
          </cell>
          <cell r="L46">
            <v>1.6000451404230069</v>
          </cell>
          <cell r="M46">
            <v>6.6921272567476899</v>
          </cell>
          <cell r="N46">
            <v>11.390395076891892</v>
          </cell>
          <cell r="O46">
            <v>16.796064982751062</v>
          </cell>
          <cell r="P46">
            <v>18.950808437630503</v>
          </cell>
          <cell r="Q46">
            <v>20.198120454777577</v>
          </cell>
          <cell r="R46">
            <v>20.858895950919955</v>
          </cell>
          <cell r="S46">
            <v>21.544476750742319</v>
          </cell>
          <cell r="T46">
            <v>22.280398878934101</v>
          </cell>
          <cell r="U46">
            <v>22.728310725967273</v>
          </cell>
          <cell r="V46">
            <v>19.529622156739418</v>
          </cell>
          <cell r="W46">
            <v>11.40748633364772</v>
          </cell>
        </row>
        <row r="48">
          <cell r="A48" t="str">
            <v>Basic shares outstanding (M)</v>
          </cell>
          <cell r="B48">
            <v>139.596</v>
          </cell>
          <cell r="C48">
            <v>155.953</v>
          </cell>
          <cell r="D48">
            <v>169.73999999999998</v>
          </cell>
          <cell r="E48">
            <v>179.73999999999998</v>
          </cell>
          <cell r="F48">
            <v>189.73999999999998</v>
          </cell>
          <cell r="G48">
            <v>199.73999999999998</v>
          </cell>
          <cell r="H48">
            <v>209.73999999999998</v>
          </cell>
          <cell r="I48">
            <v>219.73999999999998</v>
          </cell>
          <cell r="J48">
            <v>229.73999999999998</v>
          </cell>
          <cell r="K48">
            <v>239.73999999999998</v>
          </cell>
          <cell r="L48">
            <v>249.73999999999998</v>
          </cell>
          <cell r="M48">
            <v>259.74</v>
          </cell>
          <cell r="N48">
            <v>269.74</v>
          </cell>
          <cell r="O48">
            <v>279.74</v>
          </cell>
          <cell r="P48">
            <v>289.74</v>
          </cell>
          <cell r="Q48">
            <v>299.74</v>
          </cell>
          <cell r="R48">
            <v>309.74</v>
          </cell>
          <cell r="S48">
            <v>319.74</v>
          </cell>
          <cell r="T48">
            <v>329.74</v>
          </cell>
          <cell r="U48">
            <v>339.74</v>
          </cell>
          <cell r="V48">
            <v>349.74</v>
          </cell>
          <cell r="W48">
            <v>359.74</v>
          </cell>
        </row>
        <row r="49">
          <cell r="A49" t="str">
            <v>Diluted shares outstanding (M)</v>
          </cell>
          <cell r="B49">
            <v>139.596</v>
          </cell>
          <cell r="C49">
            <v>155.953</v>
          </cell>
          <cell r="D49">
            <v>184</v>
          </cell>
          <cell r="E49">
            <v>179.73999999999998</v>
          </cell>
          <cell r="F49">
            <v>189.73999999999998</v>
          </cell>
          <cell r="G49">
            <v>199.73999999999998</v>
          </cell>
          <cell r="H49">
            <v>209.73999999999998</v>
          </cell>
          <cell r="I49">
            <v>219.73999999999998</v>
          </cell>
          <cell r="J49">
            <v>229.73999999999998</v>
          </cell>
          <cell r="K49">
            <v>239.73999999999998</v>
          </cell>
          <cell r="L49">
            <v>296</v>
          </cell>
          <cell r="M49">
            <v>306</v>
          </cell>
          <cell r="N49">
            <v>316</v>
          </cell>
          <cell r="O49">
            <v>326</v>
          </cell>
          <cell r="P49">
            <v>336</v>
          </cell>
          <cell r="Q49">
            <v>346</v>
          </cell>
          <cell r="R49">
            <v>356</v>
          </cell>
          <cell r="S49">
            <v>366</v>
          </cell>
          <cell r="T49">
            <v>376</v>
          </cell>
          <cell r="U49">
            <v>386</v>
          </cell>
          <cell r="V49">
            <v>396</v>
          </cell>
          <cell r="W49">
            <v>406</v>
          </cell>
        </row>
        <row r="53">
          <cell r="A53" t="str">
            <v>NKTR-214 related</v>
          </cell>
        </row>
        <row r="54">
          <cell r="A54" t="str">
            <v>Total NKTR-214 sales</v>
          </cell>
          <cell r="E54">
            <v>0</v>
          </cell>
          <cell r="F54">
            <v>0</v>
          </cell>
          <cell r="G54">
            <v>0</v>
          </cell>
          <cell r="H54">
            <v>0</v>
          </cell>
          <cell r="I54">
            <v>0</v>
          </cell>
          <cell r="J54">
            <v>236.11571747256735</v>
          </cell>
          <cell r="K54">
            <v>758.63980023935881</v>
          </cell>
          <cell r="L54">
            <v>2577.0515627449681</v>
          </cell>
          <cell r="M54">
            <v>7043.0501144926193</v>
          </cell>
          <cell r="N54">
            <v>11493.512664639786</v>
          </cell>
          <cell r="O54">
            <v>16785.761392914494</v>
          </cell>
          <cell r="P54">
            <v>19101.950629245068</v>
          </cell>
          <cell r="Q54">
            <v>20453.23356118043</v>
          </cell>
          <cell r="R54">
            <v>21350.273915700935</v>
          </cell>
          <cell r="S54">
            <v>22288.565585687022</v>
          </cell>
          <cell r="T54">
            <v>23270.071656050186</v>
          </cell>
          <cell r="U54">
            <v>23971.349323649916</v>
          </cell>
          <cell r="V54">
            <v>20490.683380195856</v>
          </cell>
          <cell r="W54">
            <v>17309.38358716169</v>
          </cell>
        </row>
        <row r="55">
          <cell r="A55" t="str">
            <v>COGs</v>
          </cell>
          <cell r="E55">
            <v>0</v>
          </cell>
          <cell r="F55">
            <v>0</v>
          </cell>
          <cell r="G55">
            <v>0</v>
          </cell>
          <cell r="H55">
            <v>0</v>
          </cell>
          <cell r="I55">
            <v>0</v>
          </cell>
          <cell r="J55">
            <v>-2.3611571747256734</v>
          </cell>
          <cell r="K55">
            <v>-7.5863980023935884</v>
          </cell>
          <cell r="L55">
            <v>-25.770515627449683</v>
          </cell>
          <cell r="M55">
            <v>-70.430501144926197</v>
          </cell>
          <cell r="N55">
            <v>-114.93512664639786</v>
          </cell>
          <cell r="O55">
            <v>-167.85761392914495</v>
          </cell>
          <cell r="P55">
            <v>-191.01950629245067</v>
          </cell>
          <cell r="Q55">
            <v>-204.53233561180431</v>
          </cell>
          <cell r="R55">
            <v>-213.50273915700936</v>
          </cell>
          <cell r="S55">
            <v>-222.88565585687022</v>
          </cell>
          <cell r="T55">
            <v>-232.70071656050186</v>
          </cell>
          <cell r="U55">
            <v>-239.71349323649918</v>
          </cell>
          <cell r="V55">
            <v>-204.90683380195856</v>
          </cell>
          <cell r="W55">
            <v>-173.0938358716169</v>
          </cell>
        </row>
        <row r="56">
          <cell r="A56" t="str">
            <v>as % NKTR-214 sales</v>
          </cell>
          <cell r="E56">
            <v>0.01</v>
          </cell>
          <cell r="F56">
            <v>0.01</v>
          </cell>
          <cell r="G56">
            <v>0.01</v>
          </cell>
          <cell r="H56">
            <v>0.01</v>
          </cell>
          <cell r="I56">
            <v>0.01</v>
          </cell>
          <cell r="J56">
            <v>0.01</v>
          </cell>
          <cell r="K56">
            <v>0.01</v>
          </cell>
          <cell r="L56">
            <v>0.01</v>
          </cell>
          <cell r="M56">
            <v>0.01</v>
          </cell>
          <cell r="N56">
            <v>0.01</v>
          </cell>
          <cell r="O56">
            <v>0.01</v>
          </cell>
          <cell r="P56">
            <v>0.01</v>
          </cell>
          <cell r="Q56">
            <v>0.01</v>
          </cell>
          <cell r="R56">
            <v>0.01</v>
          </cell>
          <cell r="S56">
            <v>0.01</v>
          </cell>
          <cell r="T56">
            <v>0.01</v>
          </cell>
          <cell r="U56">
            <v>0.01</v>
          </cell>
          <cell r="V56">
            <v>0.01</v>
          </cell>
          <cell r="W56">
            <v>0.01</v>
          </cell>
        </row>
        <row r="57">
          <cell r="A57" t="str">
            <v>R&amp;D</v>
          </cell>
          <cell r="D57">
            <v>-15</v>
          </cell>
          <cell r="E57">
            <v>-25</v>
          </cell>
          <cell r="F57">
            <v>-25</v>
          </cell>
          <cell r="G57">
            <v>-20</v>
          </cell>
          <cell r="H57">
            <v>-15</v>
          </cell>
          <cell r="I57">
            <v>-15</v>
          </cell>
          <cell r="J57">
            <v>-10</v>
          </cell>
        </row>
        <row r="58">
          <cell r="A58" t="str">
            <v>SG&amp;A</v>
          </cell>
          <cell r="E58">
            <v>0</v>
          </cell>
          <cell r="F58">
            <v>0</v>
          </cell>
          <cell r="G58">
            <v>0</v>
          </cell>
          <cell r="H58">
            <v>0</v>
          </cell>
          <cell r="I58">
            <v>0</v>
          </cell>
          <cell r="J58">
            <v>-106.25207286265531</v>
          </cell>
          <cell r="K58">
            <v>-341.38791010771149</v>
          </cell>
          <cell r="L58">
            <v>-901.96804696073877</v>
          </cell>
          <cell r="M58">
            <v>-2183.3455354927119</v>
          </cell>
          <cell r="N58">
            <v>-3562.9889260383334</v>
          </cell>
          <cell r="O58">
            <v>-5203.5860318034929</v>
          </cell>
          <cell r="P58">
            <v>-5921.6046950659711</v>
          </cell>
          <cell r="Q58">
            <v>-6340.5024039659329</v>
          </cell>
          <cell r="R58">
            <v>-6618.5849138672893</v>
          </cell>
          <cell r="S58">
            <v>-6909.4553315629764</v>
          </cell>
          <cell r="T58">
            <v>-7213.7222133755577</v>
          </cell>
          <cell r="U58">
            <v>-7431.1182903314739</v>
          </cell>
          <cell r="V58">
            <v>-6352.1118478607159</v>
          </cell>
          <cell r="W58">
            <v>-5365.9089120201243</v>
          </cell>
        </row>
        <row r="59">
          <cell r="A59" t="str">
            <v>as % NKTR-214 sales</v>
          </cell>
          <cell r="E59">
            <v>0.45</v>
          </cell>
          <cell r="F59">
            <v>0.45</v>
          </cell>
          <cell r="G59">
            <v>0.45</v>
          </cell>
          <cell r="H59">
            <v>0.45</v>
          </cell>
          <cell r="I59">
            <v>0.45</v>
          </cell>
          <cell r="J59">
            <v>0.45</v>
          </cell>
          <cell r="K59">
            <v>0.45</v>
          </cell>
          <cell r="L59">
            <v>0.35</v>
          </cell>
          <cell r="M59">
            <v>0.31</v>
          </cell>
          <cell r="N59">
            <v>0.31</v>
          </cell>
          <cell r="O59">
            <v>0.31</v>
          </cell>
          <cell r="P59">
            <v>0.31</v>
          </cell>
          <cell r="Q59">
            <v>0.31</v>
          </cell>
          <cell r="R59">
            <v>0.31</v>
          </cell>
          <cell r="S59">
            <v>0.31</v>
          </cell>
          <cell r="T59">
            <v>0.31</v>
          </cell>
          <cell r="U59">
            <v>0.31</v>
          </cell>
          <cell r="V59">
            <v>0.31</v>
          </cell>
          <cell r="W59">
            <v>0.31</v>
          </cell>
        </row>
        <row r="60">
          <cell r="A60" t="str">
            <v>TOTAL PROFIT</v>
          </cell>
          <cell r="E60">
            <v>0</v>
          </cell>
          <cell r="F60">
            <v>0</v>
          </cell>
          <cell r="G60">
            <v>0</v>
          </cell>
          <cell r="H60">
            <v>0</v>
          </cell>
          <cell r="I60">
            <v>0</v>
          </cell>
          <cell r="J60">
            <v>127.50248743518638</v>
          </cell>
          <cell r="K60">
            <v>409.66549212925372</v>
          </cell>
          <cell r="L60">
            <v>1649.3130001567797</v>
          </cell>
          <cell r="M60">
            <v>4789.2740778549814</v>
          </cell>
          <cell r="N60">
            <v>7815.5886119550541</v>
          </cell>
          <cell r="O60">
            <v>11414.317747181856</v>
          </cell>
          <cell r="P60">
            <v>12989.326427886646</v>
          </cell>
          <cell r="Q60">
            <v>13908.198821602691</v>
          </cell>
          <cell r="R60">
            <v>14518.186262676634</v>
          </cell>
          <cell r="S60">
            <v>15156.224598267176</v>
          </cell>
          <cell r="T60">
            <v>15823.648726114126</v>
          </cell>
          <cell r="U60">
            <v>16300.517540081943</v>
          </cell>
          <cell r="V60">
            <v>13933.664698533183</v>
          </cell>
          <cell r="W60">
            <v>11770.38083926995</v>
          </cell>
        </row>
        <row r="62">
          <cell r="A62" t="str">
            <v>Share to NKTR</v>
          </cell>
          <cell r="E62">
            <v>0.65</v>
          </cell>
          <cell r="F62">
            <v>0.65</v>
          </cell>
          <cell r="G62">
            <v>0.65</v>
          </cell>
          <cell r="H62">
            <v>0.65</v>
          </cell>
          <cell r="I62">
            <v>0.65</v>
          </cell>
          <cell r="J62">
            <v>0.65</v>
          </cell>
          <cell r="K62">
            <v>0.65</v>
          </cell>
          <cell r="L62">
            <v>0.65</v>
          </cell>
          <cell r="M62">
            <v>0.65</v>
          </cell>
          <cell r="N62">
            <v>0.65</v>
          </cell>
          <cell r="O62">
            <v>0.65</v>
          </cell>
          <cell r="P62">
            <v>0.65</v>
          </cell>
          <cell r="Q62">
            <v>0.65</v>
          </cell>
          <cell r="R62">
            <v>0.65</v>
          </cell>
          <cell r="S62">
            <v>0.65</v>
          </cell>
          <cell r="T62">
            <v>0.65</v>
          </cell>
          <cell r="U62">
            <v>0.65</v>
          </cell>
          <cell r="V62">
            <v>0.65</v>
          </cell>
          <cell r="W62">
            <v>0.65</v>
          </cell>
        </row>
        <row r="63">
          <cell r="A63" t="str">
            <v>Share to BMS</v>
          </cell>
          <cell r="E63">
            <v>0.35</v>
          </cell>
          <cell r="F63">
            <v>0.35</v>
          </cell>
          <cell r="G63">
            <v>0.35</v>
          </cell>
          <cell r="H63">
            <v>0.35</v>
          </cell>
          <cell r="I63">
            <v>0.35</v>
          </cell>
          <cell r="J63">
            <v>0.35</v>
          </cell>
          <cell r="K63">
            <v>0.35</v>
          </cell>
          <cell r="L63">
            <v>0.35</v>
          </cell>
          <cell r="M63">
            <v>0.35</v>
          </cell>
          <cell r="N63">
            <v>0.35</v>
          </cell>
          <cell r="O63">
            <v>0.35</v>
          </cell>
          <cell r="P63">
            <v>0.35</v>
          </cell>
          <cell r="Q63">
            <v>0.35</v>
          </cell>
          <cell r="R63">
            <v>0.35</v>
          </cell>
          <cell r="S63">
            <v>0.35</v>
          </cell>
          <cell r="T63">
            <v>0.35</v>
          </cell>
          <cell r="U63">
            <v>0.35</v>
          </cell>
          <cell r="V63">
            <v>0.35</v>
          </cell>
          <cell r="W63">
            <v>0.35</v>
          </cell>
        </row>
        <row r="64">
          <cell r="A64" t="str">
            <v>share to BMS</v>
          </cell>
          <cell r="E64">
            <v>0</v>
          </cell>
          <cell r="F64">
            <v>0</v>
          </cell>
          <cell r="G64">
            <v>0</v>
          </cell>
          <cell r="H64">
            <v>0</v>
          </cell>
          <cell r="I64">
            <v>0</v>
          </cell>
          <cell r="J64">
            <v>44.625870602315231</v>
          </cell>
          <cell r="K64">
            <v>143.3829222452388</v>
          </cell>
          <cell r="L64">
            <v>577.25955005487288</v>
          </cell>
          <cell r="M64">
            <v>1676.2459272492433</v>
          </cell>
          <cell r="N64">
            <v>2735.456014184269</v>
          </cell>
          <cell r="O64">
            <v>3995.0112115136494</v>
          </cell>
          <cell r="P64">
            <v>4546.2642497603256</v>
          </cell>
          <cell r="Q64">
            <v>4867.8695875609419</v>
          </cell>
          <cell r="R64">
            <v>5081.3651919368212</v>
          </cell>
          <cell r="S64">
            <v>5304.6786093935116</v>
          </cell>
          <cell r="T64">
            <v>5538.2770541399441</v>
          </cell>
          <cell r="U64">
            <v>5705.1811390286794</v>
          </cell>
          <cell r="V64">
            <v>4876.7826444866132</v>
          </cell>
          <cell r="W64">
            <v>4119.6332937444822</v>
          </cell>
        </row>
        <row r="65">
          <cell r="A65" t="str">
            <v>share to NKTR</v>
          </cell>
          <cell r="D65">
            <v>-15</v>
          </cell>
          <cell r="E65">
            <v>-25</v>
          </cell>
          <cell r="F65">
            <v>-25</v>
          </cell>
          <cell r="G65">
            <v>-20</v>
          </cell>
          <cell r="H65">
            <v>-15</v>
          </cell>
          <cell r="I65">
            <v>-15</v>
          </cell>
          <cell r="J65">
            <v>72.87661683287115</v>
          </cell>
          <cell r="K65">
            <v>266.28256988401495</v>
          </cell>
          <cell r="L65">
            <v>1072.0534501019069</v>
          </cell>
          <cell r="M65">
            <v>3113.0281506057381</v>
          </cell>
          <cell r="N65">
            <v>5080.1325977707857</v>
          </cell>
          <cell r="O65">
            <v>7419.3065356682064</v>
          </cell>
          <cell r="P65">
            <v>8443.0621781263198</v>
          </cell>
          <cell r="Q65">
            <v>9040.3292340417502</v>
          </cell>
          <cell r="R65">
            <v>9436.8210707398121</v>
          </cell>
          <cell r="S65">
            <v>9851.5459888736641</v>
          </cell>
          <cell r="T65">
            <v>10285.371671974182</v>
          </cell>
          <cell r="U65">
            <v>10595.336401053262</v>
          </cell>
          <cell r="V65">
            <v>9056.8820540465695</v>
          </cell>
          <cell r="W65">
            <v>7650.747545525468</v>
          </cell>
        </row>
        <row r="67">
          <cell r="A67" t="str">
            <v>current business</v>
          </cell>
        </row>
        <row r="69">
          <cell r="A69" t="str">
            <v>Revenue</v>
          </cell>
          <cell r="B69">
            <v>110.08199999999999</v>
          </cell>
          <cell r="C69">
            <v>275.02300000000002</v>
          </cell>
          <cell r="D69">
            <v>1163.4928500000001</v>
          </cell>
          <cell r="E69">
            <v>133.042135</v>
          </cell>
          <cell r="F69">
            <v>141.3463485</v>
          </cell>
          <cell r="G69">
            <v>199.85652049822374</v>
          </cell>
          <cell r="H69">
            <v>259.47765813004037</v>
          </cell>
          <cell r="I69">
            <v>392.31606137039569</v>
          </cell>
          <cell r="J69">
            <v>565.92442233921474</v>
          </cell>
          <cell r="K69">
            <v>596.12526191470624</v>
          </cell>
          <cell r="L69">
            <v>628.68527911863953</v>
          </cell>
          <cell r="M69">
            <v>653.96439210943254</v>
          </cell>
          <cell r="N69">
            <v>681.21056641963742</v>
          </cell>
          <cell r="O69">
            <v>710.59955371320825</v>
          </cell>
          <cell r="P69">
            <v>742.32384536395625</v>
          </cell>
          <cell r="Q69">
            <v>831.32488952321728</v>
          </cell>
          <cell r="R69">
            <v>873.84564596213534</v>
          </cell>
          <cell r="S69">
            <v>919.94416019713276</v>
          </cell>
          <cell r="T69">
            <v>981.85706090468648</v>
          </cell>
          <cell r="U69">
            <v>1036.6165078406389</v>
          </cell>
          <cell r="V69">
            <v>1096.0694794068347</v>
          </cell>
          <cell r="W69">
            <v>551.98957309107732</v>
          </cell>
        </row>
        <row r="70">
          <cell r="A70" t="str">
            <v>Non-cash revenue</v>
          </cell>
          <cell r="B70">
            <v>-30.158000000000001</v>
          </cell>
          <cell r="C70">
            <v>-30.530999999999999</v>
          </cell>
          <cell r="D70">
            <v>-33.584099999999999</v>
          </cell>
          <cell r="E70">
            <v>-36.942510000000006</v>
          </cell>
          <cell r="F70">
            <v>-40.636761000000007</v>
          </cell>
          <cell r="G70">
            <v>-44.700437100000009</v>
          </cell>
          <cell r="H70">
            <v>-49.170480810000015</v>
          </cell>
          <cell r="I70">
            <v>-54.087528891000019</v>
          </cell>
          <cell r="J70">
            <v>-59.496281780100027</v>
          </cell>
          <cell r="K70">
            <v>-65.445909958110036</v>
          </cell>
          <cell r="L70">
            <v>-71.990500953921043</v>
          </cell>
          <cell r="M70">
            <v>-79.189551049313152</v>
          </cell>
          <cell r="N70">
            <v>-87.108506154244481</v>
          </cell>
          <cell r="O70">
            <v>-95.819356769668943</v>
          </cell>
          <cell r="P70">
            <v>-105.40129244663585</v>
          </cell>
          <cell r="Q70">
            <v>-140.28912024647235</v>
          </cell>
          <cell r="R70">
            <v>-154.31803227111959</v>
          </cell>
          <cell r="S70">
            <v>-169.74983549823156</v>
          </cell>
          <cell r="T70">
            <v>-186.72481904805474</v>
          </cell>
          <cell r="U70">
            <v>-205.39730095286023</v>
          </cell>
          <cell r="V70">
            <v>-225.93703104814628</v>
          </cell>
          <cell r="W70">
            <v>0</v>
          </cell>
        </row>
        <row r="71">
          <cell r="A71" t="str">
            <v>COGs</v>
          </cell>
          <cell r="B71">
            <v>-30.215</v>
          </cell>
          <cell r="C71">
            <v>-30.547000000000001</v>
          </cell>
          <cell r="D71">
            <v>-22.910250000000001</v>
          </cell>
          <cell r="E71">
            <v>-23.139352500000001</v>
          </cell>
          <cell r="F71">
            <v>-23.370746025000003</v>
          </cell>
          <cell r="G71">
            <v>-23.604453485250001</v>
          </cell>
          <cell r="H71">
            <v>-23.840498020102501</v>
          </cell>
          <cell r="I71">
            <v>-24.078903000303526</v>
          </cell>
          <cell r="J71">
            <v>-24.319692030306562</v>
          </cell>
          <cell r="K71">
            <v>-24.562888950609629</v>
          </cell>
          <cell r="L71">
            <v>-24.808517840115726</v>
          </cell>
          <cell r="M71">
            <v>-25.056603018516885</v>
          </cell>
          <cell r="N71">
            <v>-25.307169048702054</v>
          </cell>
          <cell r="O71">
            <v>-25.560240739189076</v>
          </cell>
          <cell r="P71">
            <v>-25.815843146580967</v>
          </cell>
          <cell r="Q71">
            <v>-26.074001578046776</v>
          </cell>
          <cell r="R71">
            <v>-26.334741593827243</v>
          </cell>
          <cell r="S71">
            <v>-26.598089009765516</v>
          </cell>
          <cell r="T71">
            <v>-26.864069899863171</v>
          </cell>
          <cell r="U71">
            <v>-27.132710598861802</v>
          </cell>
          <cell r="V71">
            <v>-27.40403770485042</v>
          </cell>
          <cell r="W71">
            <v>-27.678078081898924</v>
          </cell>
        </row>
        <row r="72">
          <cell r="E72">
            <v>0.01</v>
          </cell>
          <cell r="F72">
            <v>0.01</v>
          </cell>
          <cell r="G72">
            <v>0.01</v>
          </cell>
          <cell r="H72">
            <v>0.01</v>
          </cell>
          <cell r="I72">
            <v>0.01</v>
          </cell>
          <cell r="J72">
            <v>0.01</v>
          </cell>
          <cell r="K72">
            <v>0.01</v>
          </cell>
          <cell r="L72">
            <v>0.01</v>
          </cell>
          <cell r="M72">
            <v>0.01</v>
          </cell>
          <cell r="N72">
            <v>0.01</v>
          </cell>
          <cell r="O72">
            <v>0.01</v>
          </cell>
          <cell r="P72">
            <v>0.01</v>
          </cell>
          <cell r="Q72">
            <v>0.01</v>
          </cell>
          <cell r="R72">
            <v>0.01</v>
          </cell>
          <cell r="S72">
            <v>0.01</v>
          </cell>
          <cell r="T72">
            <v>0.01</v>
          </cell>
          <cell r="U72">
            <v>0.01</v>
          </cell>
          <cell r="V72">
            <v>0.01</v>
          </cell>
          <cell r="W72">
            <v>0.01</v>
          </cell>
        </row>
        <row r="73">
          <cell r="A73" t="str">
            <v>R&amp;D</v>
          </cell>
          <cell r="B73">
            <v>-203.80099999999999</v>
          </cell>
          <cell r="C73">
            <v>-268.46100000000001</v>
          </cell>
          <cell r="D73">
            <v>-421.48377000000005</v>
          </cell>
          <cell r="E73">
            <v>-484.70633550000002</v>
          </cell>
          <cell r="F73">
            <v>-533.17696905000003</v>
          </cell>
          <cell r="G73">
            <v>-586.49466595500007</v>
          </cell>
          <cell r="H73">
            <v>-645.1441325505001</v>
          </cell>
          <cell r="I73">
            <v>-677.40133917802518</v>
          </cell>
          <cell r="J73">
            <v>-711.27140613692643</v>
          </cell>
          <cell r="K73">
            <v>-746.8349764437728</v>
          </cell>
          <cell r="L73">
            <v>-784.17672526596152</v>
          </cell>
          <cell r="M73">
            <v>-823.38556152925969</v>
          </cell>
          <cell r="N73">
            <v>-864.55483960572269</v>
          </cell>
          <cell r="O73">
            <v>-907.78258158600886</v>
          </cell>
          <cell r="P73">
            <v>-953.17171066530932</v>
          </cell>
          <cell r="Q73">
            <v>-1000.8302961985748</v>
          </cell>
          <cell r="R73">
            <v>-1050.8718110085035</v>
          </cell>
          <cell r="S73">
            <v>-1103.4154015589288</v>
          </cell>
          <cell r="T73">
            <v>-1158.5861716368754</v>
          </cell>
          <cell r="U73">
            <v>-1216.5154802187192</v>
          </cell>
          <cell r="V73">
            <v>-1277.3412542296551</v>
          </cell>
          <cell r="W73">
            <v>-1341.2083169411378</v>
          </cell>
        </row>
        <row r="74">
          <cell r="A74" t="str">
            <v>SG&amp;A</v>
          </cell>
          <cell r="B74">
            <v>-44.275500000000001</v>
          </cell>
          <cell r="C74">
            <v>-52.363999999999997</v>
          </cell>
          <cell r="D74">
            <v>-73.309599999999989</v>
          </cell>
          <cell r="E74">
            <v>-95.302479999999989</v>
          </cell>
          <cell r="F74">
            <v>-114.36297599999999</v>
          </cell>
          <cell r="G74">
            <v>-137.23557119999998</v>
          </cell>
          <cell r="H74">
            <v>-164.68268543999997</v>
          </cell>
          <cell r="I74">
            <v>-197.61922252799997</v>
          </cell>
          <cell r="J74">
            <v>-237.14306703359995</v>
          </cell>
          <cell r="K74">
            <v>-284.57168044031994</v>
          </cell>
          <cell r="L74">
            <v>-313.02884848435195</v>
          </cell>
          <cell r="M74">
            <v>-344.33173333278717</v>
          </cell>
          <cell r="N74">
            <v>-378.76490666606594</v>
          </cell>
          <cell r="O74">
            <v>-416.64139733267257</v>
          </cell>
          <cell r="P74">
            <v>-458.30553706593986</v>
          </cell>
          <cell r="Q74">
            <v>-504.13609077253386</v>
          </cell>
          <cell r="R74">
            <v>-554.54969984978732</v>
          </cell>
          <cell r="S74">
            <v>-610.0046698347661</v>
          </cell>
          <cell r="T74">
            <v>-671.00513681824282</v>
          </cell>
          <cell r="U74">
            <v>-738.10565050006721</v>
          </cell>
          <cell r="V74">
            <v>-811.91621555007396</v>
          </cell>
          <cell r="W74">
            <v>-893.10783710508144</v>
          </cell>
        </row>
        <row r="78">
          <cell r="A78" t="str">
            <v>COMBINED</v>
          </cell>
        </row>
        <row r="80">
          <cell r="A80" t="str">
            <v>TOTAL COGs</v>
          </cell>
          <cell r="B80">
            <v>-30.215</v>
          </cell>
          <cell r="C80">
            <v>-30.547000000000001</v>
          </cell>
          <cell r="D80">
            <v>-22.910250000000001</v>
          </cell>
          <cell r="E80">
            <v>-23.139352500000001</v>
          </cell>
          <cell r="F80">
            <v>-23.370746025000003</v>
          </cell>
          <cell r="G80">
            <v>-23.604453485250001</v>
          </cell>
          <cell r="H80">
            <v>-23.840498020102501</v>
          </cell>
          <cell r="I80">
            <v>-24.078903000303526</v>
          </cell>
          <cell r="J80">
            <v>-26.680849205032235</v>
          </cell>
          <cell r="K80">
            <v>-32.149286953003219</v>
          </cell>
          <cell r="L80">
            <v>-50.579033467565409</v>
          </cell>
          <cell r="M80">
            <v>-95.487104163443078</v>
          </cell>
          <cell r="N80">
            <v>-140.24229569509993</v>
          </cell>
          <cell r="O80">
            <v>-193.41785466833403</v>
          </cell>
          <cell r="P80">
            <v>-216.83534943903163</v>
          </cell>
          <cell r="Q80">
            <v>-230.6063371898511</v>
          </cell>
          <cell r="R80">
            <v>-239.83748075083659</v>
          </cell>
          <cell r="S80">
            <v>-249.48374486663573</v>
          </cell>
          <cell r="T80">
            <v>-259.56478646036504</v>
          </cell>
          <cell r="U80">
            <v>-266.846203835361</v>
          </cell>
          <cell r="V80">
            <v>-232.31087150680898</v>
          </cell>
          <cell r="W80">
            <v>-200.77191395351582</v>
          </cell>
        </row>
        <row r="81">
          <cell r="A81" t="str">
            <v>TOTAL R&amp;D</v>
          </cell>
          <cell r="B81">
            <v>-203.80099999999999</v>
          </cell>
          <cell r="C81">
            <v>-268.46100000000001</v>
          </cell>
          <cell r="D81">
            <v>-421.48377000000005</v>
          </cell>
          <cell r="E81">
            <v>-484.70633550000002</v>
          </cell>
          <cell r="F81">
            <v>-533.17696905000003</v>
          </cell>
          <cell r="G81">
            <v>-586.49466595500007</v>
          </cell>
          <cell r="H81">
            <v>-645.1441325505001</v>
          </cell>
          <cell r="I81">
            <v>-677.40133917802518</v>
          </cell>
          <cell r="J81">
            <v>-711.27140613692643</v>
          </cell>
          <cell r="K81">
            <v>-746.8349764437728</v>
          </cell>
          <cell r="L81">
            <v>-784.17672526596152</v>
          </cell>
          <cell r="M81">
            <v>-823.38556152925969</v>
          </cell>
          <cell r="N81">
            <v>-864.55483960572269</v>
          </cell>
          <cell r="O81">
            <v>-907.78258158600886</v>
          </cell>
          <cell r="P81">
            <v>-953.17171066530932</v>
          </cell>
          <cell r="Q81">
            <v>-1000.8302961985748</v>
          </cell>
          <cell r="R81">
            <v>-1050.8718110085035</v>
          </cell>
          <cell r="S81">
            <v>-1103.4154015589288</v>
          </cell>
          <cell r="T81">
            <v>-1158.5861716368754</v>
          </cell>
          <cell r="U81">
            <v>-1216.5154802187192</v>
          </cell>
          <cell r="V81">
            <v>-1277.3412542296551</v>
          </cell>
          <cell r="W81">
            <v>-1341.2083169411378</v>
          </cell>
        </row>
        <row r="82">
          <cell r="A82" t="str">
            <v>TOTAL SG&amp;A</v>
          </cell>
          <cell r="B82">
            <v>-44.275500000000001</v>
          </cell>
          <cell r="C82">
            <v>-52.363999999999997</v>
          </cell>
          <cell r="D82">
            <v>-73.309599999999989</v>
          </cell>
          <cell r="E82">
            <v>-95.302479999999989</v>
          </cell>
          <cell r="F82">
            <v>-114.36297599999999</v>
          </cell>
          <cell r="G82">
            <v>-137.23557119999998</v>
          </cell>
          <cell r="H82">
            <v>-164.68268543999997</v>
          </cell>
          <cell r="I82">
            <v>-197.61922252799997</v>
          </cell>
          <cell r="J82">
            <v>-343.39513989625527</v>
          </cell>
          <cell r="K82">
            <v>-625.95959054803143</v>
          </cell>
          <cell r="L82">
            <v>-1214.9968954450908</v>
          </cell>
          <cell r="M82">
            <v>-2527.6772688254991</v>
          </cell>
          <cell r="N82">
            <v>-3941.7538327043994</v>
          </cell>
          <cell r="O82">
            <v>-5620.2274291361655</v>
          </cell>
          <cell r="P82">
            <v>-6379.9102321319106</v>
          </cell>
          <cell r="Q82">
            <v>-6844.6384947384668</v>
          </cell>
          <cell r="R82">
            <v>-7173.1346137170767</v>
          </cell>
          <cell r="S82">
            <v>-7519.4600013977424</v>
          </cell>
          <cell r="T82">
            <v>-7884.7273501938007</v>
          </cell>
          <cell r="U82">
            <v>-8169.2239408315409</v>
          </cell>
          <cell r="V82">
            <v>-7164.0280634107894</v>
          </cell>
          <cell r="W82">
            <v>-6259.0167491252059</v>
          </cell>
        </row>
        <row r="85">
          <cell r="A85" t="str">
            <v>Financial result</v>
          </cell>
        </row>
        <row r="87">
          <cell r="A87" t="str">
            <v>$250M note due Oct 2020</v>
          </cell>
          <cell r="C87">
            <v>250</v>
          </cell>
          <cell r="D87">
            <v>250</v>
          </cell>
          <cell r="E87">
            <v>250</v>
          </cell>
        </row>
        <row r="88">
          <cell r="A88" t="str">
            <v>interest rate</v>
          </cell>
          <cell r="C88">
            <v>7.7499999999999999E-2</v>
          </cell>
          <cell r="D88">
            <v>7.7499999999999999E-2</v>
          </cell>
          <cell r="E88">
            <v>7.7499999999999999E-2</v>
          </cell>
          <cell r="F88">
            <v>7.7499999999999999E-2</v>
          </cell>
        </row>
        <row r="89">
          <cell r="A89" t="str">
            <v>interest expense</v>
          </cell>
          <cell r="D89">
            <v>-19.375</v>
          </cell>
          <cell r="E89">
            <v>-19.375</v>
          </cell>
          <cell r="F89">
            <v>-14.53125</v>
          </cell>
        </row>
        <row r="90">
          <cell r="A90" t="str">
            <v>other expense</v>
          </cell>
          <cell r="D90">
            <v>-3</v>
          </cell>
          <cell r="E90">
            <v>-3</v>
          </cell>
          <cell r="F90">
            <v>-3</v>
          </cell>
          <cell r="G90">
            <v>-3</v>
          </cell>
          <cell r="H90">
            <v>-3</v>
          </cell>
          <cell r="I90">
            <v>-3</v>
          </cell>
          <cell r="J90">
            <v>-3</v>
          </cell>
          <cell r="K90">
            <v>-3</v>
          </cell>
          <cell r="L90">
            <v>-3</v>
          </cell>
          <cell r="M90">
            <v>-3</v>
          </cell>
          <cell r="N90">
            <v>-3</v>
          </cell>
          <cell r="O90">
            <v>-3</v>
          </cell>
          <cell r="P90">
            <v>-3</v>
          </cell>
          <cell r="Q90">
            <v>-3</v>
          </cell>
          <cell r="R90">
            <v>-3</v>
          </cell>
          <cell r="S90">
            <v>-3</v>
          </cell>
          <cell r="T90">
            <v>-3</v>
          </cell>
          <cell r="U90">
            <v>-3</v>
          </cell>
          <cell r="V90">
            <v>-3</v>
          </cell>
          <cell r="W90">
            <v>-3</v>
          </cell>
        </row>
        <row r="92">
          <cell r="A92" t="str">
            <v>Cash</v>
          </cell>
          <cell r="B92">
            <v>0</v>
          </cell>
          <cell r="C92">
            <v>0</v>
          </cell>
          <cell r="D92">
            <v>1941.1841299999999</v>
          </cell>
          <cell r="E92">
            <v>1920</v>
          </cell>
          <cell r="F92">
            <v>1652.400617</v>
          </cell>
          <cell r="G92">
            <v>1085.9083535350001</v>
          </cell>
          <cell r="H92">
            <v>764.14108621502373</v>
          </cell>
          <cell r="I92">
            <v>422.5993810200722</v>
          </cell>
          <cell r="J92">
            <v>156.44402091199302</v>
          </cell>
          <cell r="K92">
            <v>85.180292872640081</v>
          </cell>
          <cell r="L92">
            <v>164.15549219998354</v>
          </cell>
          <cell r="M92">
            <v>911.38559147857279</v>
          </cell>
          <cell r="N92">
            <v>3259.1049435280834</v>
          </cell>
          <cell r="O92">
            <v>7187.3410404591104</v>
          </cell>
          <cell r="P92">
            <v>13023.566602732466</v>
          </cell>
          <cell r="Q92">
            <v>19786.767453462475</v>
          </cell>
          <cell r="R92">
            <v>27185.221569515117</v>
          </cell>
          <cell r="S92">
            <v>35060.833410612184</v>
          </cell>
          <cell r="T92">
            <v>43439.891272210392</v>
          </cell>
          <cell r="U92">
            <v>52359.428558598782</v>
          </cell>
          <cell r="V92">
            <v>61727.82453752224</v>
          </cell>
          <cell r="W92">
            <v>70115.299754161155</v>
          </cell>
        </row>
        <row r="93">
          <cell r="A93" t="str">
            <v>interest income</v>
          </cell>
          <cell r="B93">
            <v>2.387</v>
          </cell>
          <cell r="C93">
            <v>4.5199999999999996</v>
          </cell>
          <cell r="D93">
            <v>38.823682599999998</v>
          </cell>
          <cell r="E93">
            <v>57.599999999999994</v>
          </cell>
          <cell r="F93">
            <v>49.572018509999999</v>
          </cell>
          <cell r="G93">
            <v>32.577250606050001</v>
          </cell>
          <cell r="H93">
            <v>22.92423258645071</v>
          </cell>
          <cell r="I93">
            <v>12.677981430602166</v>
          </cell>
          <cell r="J93">
            <v>4.6933206273597907</v>
          </cell>
          <cell r="K93">
            <v>2.5554087861792025</v>
          </cell>
          <cell r="L93">
            <v>4.9246647659995064</v>
          </cell>
          <cell r="M93">
            <v>27.341567744357182</v>
          </cell>
          <cell r="N93">
            <v>97.773148305842497</v>
          </cell>
          <cell r="O93">
            <v>215.62023121377331</v>
          </cell>
          <cell r="P93">
            <v>390.70699808197395</v>
          </cell>
          <cell r="Q93">
            <v>593.60302360387425</v>
          </cell>
          <cell r="R93">
            <v>815.55664708545351</v>
          </cell>
          <cell r="S93">
            <v>1051.8250023183655</v>
          </cell>
          <cell r="T93">
            <v>1303.1967381663117</v>
          </cell>
          <cell r="U93">
            <v>1570.7828567579634</v>
          </cell>
          <cell r="V93">
            <v>1851.8347361256672</v>
          </cell>
          <cell r="W93">
            <v>0</v>
          </cell>
        </row>
        <row r="94">
          <cell r="A94" t="str">
            <v>interest rate</v>
          </cell>
          <cell r="B94" t="e">
            <v>#DIV/0!</v>
          </cell>
          <cell r="C94" t="e">
            <v>#DIV/0!</v>
          </cell>
          <cell r="D94">
            <v>0.02</v>
          </cell>
          <cell r="E94">
            <v>0.03</v>
          </cell>
          <cell r="F94">
            <v>0.03</v>
          </cell>
          <cell r="G94">
            <v>0.03</v>
          </cell>
          <cell r="H94">
            <v>0.03</v>
          </cell>
          <cell r="I94">
            <v>0.03</v>
          </cell>
          <cell r="J94">
            <v>0.03</v>
          </cell>
          <cell r="K94">
            <v>0.03</v>
          </cell>
          <cell r="L94">
            <v>0.03</v>
          </cell>
          <cell r="M94">
            <v>0.03</v>
          </cell>
          <cell r="N94">
            <v>0.03</v>
          </cell>
          <cell r="O94">
            <v>0.03</v>
          </cell>
          <cell r="P94">
            <v>0.03</v>
          </cell>
          <cell r="Q94">
            <v>0.03</v>
          </cell>
          <cell r="R94">
            <v>0.03</v>
          </cell>
          <cell r="S94">
            <v>0.03</v>
          </cell>
          <cell r="T94">
            <v>0.03</v>
          </cell>
          <cell r="U94">
            <v>0.03</v>
          </cell>
          <cell r="V94">
            <v>0.03</v>
          </cell>
          <cell r="W94">
            <v>0.03</v>
          </cell>
        </row>
        <row r="97">
          <cell r="A97" t="str">
            <v>Share Count</v>
          </cell>
        </row>
        <row r="99">
          <cell r="A99" t="str">
            <v>Basic shares outstanding</v>
          </cell>
          <cell r="B99">
            <v>139.596</v>
          </cell>
          <cell r="C99">
            <v>155.953</v>
          </cell>
          <cell r="D99">
            <v>169.73999999999998</v>
          </cell>
          <cell r="E99">
            <v>179.73999999999998</v>
          </cell>
          <cell r="F99">
            <v>189.73999999999998</v>
          </cell>
          <cell r="G99">
            <v>199.73999999999998</v>
          </cell>
          <cell r="H99">
            <v>209.73999999999998</v>
          </cell>
          <cell r="I99">
            <v>219.73999999999998</v>
          </cell>
          <cell r="J99">
            <v>229.73999999999998</v>
          </cell>
          <cell r="K99">
            <v>239.73999999999998</v>
          </cell>
          <cell r="L99">
            <v>249.73999999999998</v>
          </cell>
          <cell r="M99">
            <v>259.74</v>
          </cell>
          <cell r="N99">
            <v>269.74</v>
          </cell>
          <cell r="O99">
            <v>279.74</v>
          </cell>
          <cell r="P99">
            <v>289.74</v>
          </cell>
          <cell r="Q99">
            <v>299.74</v>
          </cell>
          <cell r="R99">
            <v>309.74</v>
          </cell>
          <cell r="S99">
            <v>319.74</v>
          </cell>
          <cell r="T99">
            <v>329.74</v>
          </cell>
          <cell r="U99">
            <v>339.74</v>
          </cell>
          <cell r="V99">
            <v>349.74</v>
          </cell>
          <cell r="W99">
            <v>359.74</v>
          </cell>
        </row>
        <row r="100">
          <cell r="A100" t="str">
            <v>Diluted shares outstanding</v>
          </cell>
          <cell r="D100">
            <v>184</v>
          </cell>
          <cell r="E100">
            <v>210</v>
          </cell>
          <cell r="F100">
            <v>236</v>
          </cell>
          <cell r="G100">
            <v>246</v>
          </cell>
          <cell r="H100">
            <v>256</v>
          </cell>
          <cell r="I100">
            <v>266</v>
          </cell>
          <cell r="J100">
            <v>276</v>
          </cell>
          <cell r="K100">
            <v>286</v>
          </cell>
          <cell r="L100">
            <v>296</v>
          </cell>
          <cell r="M100">
            <v>306</v>
          </cell>
          <cell r="N100">
            <v>316</v>
          </cell>
          <cell r="O100">
            <v>326</v>
          </cell>
          <cell r="P100">
            <v>336</v>
          </cell>
          <cell r="Q100">
            <v>346</v>
          </cell>
          <cell r="R100">
            <v>356</v>
          </cell>
          <cell r="S100">
            <v>366</v>
          </cell>
          <cell r="T100">
            <v>376</v>
          </cell>
          <cell r="U100">
            <v>386</v>
          </cell>
          <cell r="V100">
            <v>396</v>
          </cell>
          <cell r="W100">
            <v>406</v>
          </cell>
        </row>
        <row r="101">
          <cell r="A101" t="str">
            <v>equity sale</v>
          </cell>
        </row>
        <row r="102">
          <cell r="A102" t="str">
            <v>Options issued</v>
          </cell>
          <cell r="D102">
            <v>26</v>
          </cell>
          <cell r="E102">
            <v>26</v>
          </cell>
          <cell r="F102">
            <v>26</v>
          </cell>
          <cell r="G102">
            <v>10</v>
          </cell>
          <cell r="H102">
            <v>10</v>
          </cell>
          <cell r="I102">
            <v>10</v>
          </cell>
          <cell r="J102">
            <v>10</v>
          </cell>
          <cell r="K102">
            <v>10</v>
          </cell>
          <cell r="L102">
            <v>10</v>
          </cell>
          <cell r="M102">
            <v>10</v>
          </cell>
          <cell r="N102">
            <v>10</v>
          </cell>
          <cell r="O102">
            <v>10</v>
          </cell>
          <cell r="P102">
            <v>10</v>
          </cell>
          <cell r="Q102">
            <v>10</v>
          </cell>
          <cell r="R102">
            <v>10</v>
          </cell>
          <cell r="S102">
            <v>10</v>
          </cell>
          <cell r="T102">
            <v>10</v>
          </cell>
          <cell r="U102">
            <v>10</v>
          </cell>
          <cell r="V102">
            <v>10</v>
          </cell>
          <cell r="W102">
            <v>10</v>
          </cell>
        </row>
        <row r="103">
          <cell r="A103" t="str">
            <v>Options exercised</v>
          </cell>
          <cell r="D103">
            <v>10</v>
          </cell>
          <cell r="E103">
            <v>10</v>
          </cell>
          <cell r="F103">
            <v>10</v>
          </cell>
          <cell r="G103">
            <v>10</v>
          </cell>
          <cell r="H103">
            <v>10</v>
          </cell>
          <cell r="I103">
            <v>10</v>
          </cell>
          <cell r="J103">
            <v>10</v>
          </cell>
          <cell r="K103">
            <v>10</v>
          </cell>
          <cell r="L103">
            <v>10</v>
          </cell>
          <cell r="M103">
            <v>10</v>
          </cell>
          <cell r="N103">
            <v>10</v>
          </cell>
          <cell r="O103">
            <v>10</v>
          </cell>
          <cell r="P103">
            <v>10</v>
          </cell>
          <cell r="Q103">
            <v>10</v>
          </cell>
          <cell r="R103">
            <v>10</v>
          </cell>
          <cell r="S103">
            <v>10</v>
          </cell>
          <cell r="T103">
            <v>10</v>
          </cell>
          <cell r="U103">
            <v>10</v>
          </cell>
          <cell r="V103">
            <v>10</v>
          </cell>
          <cell r="W103">
            <v>10</v>
          </cell>
        </row>
        <row r="105">
          <cell r="A105" t="str">
            <v>Taxes</v>
          </cell>
        </row>
        <row r="107">
          <cell r="A107" t="str">
            <v>Pre-tax income</v>
          </cell>
          <cell r="B107">
            <v>-152.64849999999996</v>
          </cell>
          <cell r="C107">
            <v>-96.076000000000008</v>
          </cell>
          <cell r="D107">
            <v>665.03022999999996</v>
          </cell>
          <cell r="E107">
            <v>-430.11987299999987</v>
          </cell>
          <cell r="F107">
            <v>-492.514802465</v>
          </cell>
          <cell r="G107">
            <v>-512.64206021997632</v>
          </cell>
          <cell r="H107">
            <v>-548.75397738495155</v>
          </cell>
          <cell r="I107">
            <v>-491.33885951707924</v>
          </cell>
          <cell r="J107">
            <v>-316.21557738925304</v>
          </cell>
          <cell r="K107">
            <v>-187.72183495754666</v>
          </cell>
          <cell r="L107">
            <v>607.19661739129492</v>
          </cell>
          <cell r="M107">
            <v>2625.3730007240938</v>
          </cell>
          <cell r="N107">
            <v>4614.5703132023564</v>
          </cell>
          <cell r="O107">
            <v>7019.8938261241628</v>
          </cell>
          <cell r="P107">
            <v>8163.4251731331387</v>
          </cell>
          <cell r="Q107">
            <v>8959.6790735295399</v>
          </cell>
          <cell r="R107">
            <v>9520.2140493942352</v>
          </cell>
          <cell r="S107">
            <v>10109.331398425242</v>
          </cell>
          <cell r="T107">
            <v>10740.294844204131</v>
          </cell>
          <cell r="U107">
            <v>11247.59992336329</v>
          </cell>
          <cell r="V107">
            <v>9915.0389411138585</v>
          </cell>
          <cell r="W107">
            <v>5937.7428864884278</v>
          </cell>
        </row>
        <row r="108">
          <cell r="A108" t="str">
            <v>tax rate</v>
          </cell>
          <cell r="D108">
            <v>0.22</v>
          </cell>
          <cell r="E108">
            <v>0.22</v>
          </cell>
          <cell r="F108">
            <v>0.22</v>
          </cell>
          <cell r="G108">
            <v>0.22</v>
          </cell>
          <cell r="H108">
            <v>0.22</v>
          </cell>
          <cell r="I108">
            <v>0.22</v>
          </cell>
          <cell r="J108">
            <v>0.22</v>
          </cell>
          <cell r="K108">
            <v>0.22</v>
          </cell>
          <cell r="L108">
            <v>0.22</v>
          </cell>
          <cell r="M108">
            <v>0.22</v>
          </cell>
          <cell r="N108">
            <v>0.22</v>
          </cell>
          <cell r="O108">
            <v>0.22</v>
          </cell>
          <cell r="P108">
            <v>0.22</v>
          </cell>
          <cell r="Q108">
            <v>0.22</v>
          </cell>
          <cell r="R108">
            <v>0.22</v>
          </cell>
          <cell r="S108">
            <v>0.22</v>
          </cell>
          <cell r="T108">
            <v>0.22</v>
          </cell>
          <cell r="U108">
            <v>0.22</v>
          </cell>
          <cell r="V108">
            <v>0.22</v>
          </cell>
          <cell r="W108">
            <v>0.22</v>
          </cell>
        </row>
        <row r="109">
          <cell r="A109" t="str">
            <v>tax provision</v>
          </cell>
          <cell r="E109">
            <v>0</v>
          </cell>
          <cell r="F109">
            <v>0</v>
          </cell>
          <cell r="G109">
            <v>0</v>
          </cell>
          <cell r="H109">
            <v>0</v>
          </cell>
          <cell r="I109">
            <v>0</v>
          </cell>
          <cell r="J109">
            <v>0</v>
          </cell>
          <cell r="K109">
            <v>0</v>
          </cell>
          <cell r="L109">
            <v>133.58325582608489</v>
          </cell>
          <cell r="M109">
            <v>577.58206015930068</v>
          </cell>
          <cell r="N109">
            <v>1015.2054689045184</v>
          </cell>
          <cell r="O109">
            <v>1544.3766417473159</v>
          </cell>
          <cell r="P109">
            <v>1795.9535380892905</v>
          </cell>
          <cell r="Q109">
            <v>1971.1293961764989</v>
          </cell>
          <cell r="R109">
            <v>2094.4470908667317</v>
          </cell>
          <cell r="S109">
            <v>2224.0529076535531</v>
          </cell>
          <cell r="T109">
            <v>2362.8648657249087</v>
          </cell>
          <cell r="U109">
            <v>2474.4719831399239</v>
          </cell>
          <cell r="V109">
            <v>2181.3085670450487</v>
          </cell>
          <cell r="W109">
            <v>1306.303435027454</v>
          </cell>
        </row>
        <row r="126">
          <cell r="A126" t="str">
            <v>Collaboration and Royalties</v>
          </cell>
          <cell r="B126" t="str">
            <v xml:space="preserve"> -</v>
          </cell>
          <cell r="C126" t="str">
            <v xml:space="preserve"> -</v>
          </cell>
          <cell r="D126" t="str">
            <v xml:space="preserve"> -</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cell r="N126" t="str">
            <v xml:space="preserve"> -</v>
          </cell>
          <cell r="O126" t="str">
            <v xml:space="preserve"> -</v>
          </cell>
          <cell r="P126" t="str">
            <v xml:space="preserve"> -</v>
          </cell>
          <cell r="Q126" t="str">
            <v xml:space="preserve"> -</v>
          </cell>
          <cell r="R126" t="str">
            <v xml:space="preserve"> -</v>
          </cell>
          <cell r="S126" t="str">
            <v xml:space="preserve"> -</v>
          </cell>
          <cell r="T126" t="str">
            <v xml:space="preserve"> -</v>
          </cell>
          <cell r="U126" t="str">
            <v xml:space="preserve"> -</v>
          </cell>
          <cell r="V126" t="str">
            <v xml:space="preserve"> -</v>
          </cell>
          <cell r="W126" t="str">
            <v xml:space="preserve"> -</v>
          </cell>
        </row>
        <row r="127">
          <cell r="A127" t="str">
            <v>Collaboration</v>
          </cell>
          <cell r="B127" t="e">
            <v>#VALUE!</v>
          </cell>
          <cell r="C127" t="e">
            <v>#VALUE!</v>
          </cell>
          <cell r="D127" t="e">
            <v>#VALUE!</v>
          </cell>
          <cell r="E127" t="e">
            <v>#VALUE!</v>
          </cell>
          <cell r="F127" t="e">
            <v>#VALUE!</v>
          </cell>
          <cell r="G127" t="e">
            <v>#VALUE!</v>
          </cell>
          <cell r="H127" t="e">
            <v>#VALUE!</v>
          </cell>
          <cell r="I127" t="e">
            <v>#VALUE!</v>
          </cell>
          <cell r="J127" t="e">
            <v>#VALUE!</v>
          </cell>
          <cell r="K127" t="e">
            <v>#VALUE!</v>
          </cell>
          <cell r="L127" t="e">
            <v>#VALUE!</v>
          </cell>
          <cell r="M127" t="e">
            <v>#VALUE!</v>
          </cell>
          <cell r="N127" t="e">
            <v>#VALUE!</v>
          </cell>
          <cell r="O127" t="e">
            <v>#VALUE!</v>
          </cell>
          <cell r="P127" t="e">
            <v>#VALUE!</v>
          </cell>
          <cell r="Q127" t="e">
            <v>#VALUE!</v>
          </cell>
          <cell r="R127" t="e">
            <v>#VALUE!</v>
          </cell>
          <cell r="S127" t="e">
            <v>#VALUE!</v>
          </cell>
          <cell r="T127" t="e">
            <v>#VALUE!</v>
          </cell>
          <cell r="U127" t="e">
            <v>#VALUE!</v>
          </cell>
          <cell r="V127" t="e">
            <v>#VALUE!</v>
          </cell>
          <cell r="W127" t="e">
            <v>#VALUE!</v>
          </cell>
        </row>
        <row r="128">
          <cell r="A128" t="str">
            <v>Product revenue</v>
          </cell>
          <cell r="B128" t="str">
            <v>n/a</v>
          </cell>
          <cell r="C128" t="str">
            <v>n/a</v>
          </cell>
          <cell r="D128" t="str">
            <v>n/a</v>
          </cell>
          <cell r="E128" t="str">
            <v>n/a</v>
          </cell>
          <cell r="F128" t="str">
            <v>n/a</v>
          </cell>
          <cell r="G128" t="str">
            <v>n/a</v>
          </cell>
          <cell r="H128" t="str">
            <v>n/a</v>
          </cell>
          <cell r="I128" t="str">
            <v>n/a</v>
          </cell>
          <cell r="J128" t="str">
            <v>n/a</v>
          </cell>
          <cell r="K128" t="str">
            <v>n/a</v>
          </cell>
          <cell r="L128" t="str">
            <v>n/a</v>
          </cell>
          <cell r="M128" t="str">
            <v>n/a</v>
          </cell>
          <cell r="N128" t="str">
            <v>n/a</v>
          </cell>
          <cell r="O128" t="str">
            <v>n/a</v>
          </cell>
          <cell r="P128" t="str">
            <v>n/a</v>
          </cell>
          <cell r="Q128" t="str">
            <v>n/a</v>
          </cell>
          <cell r="R128" t="str">
            <v>n/a</v>
          </cell>
          <cell r="S128" t="str">
            <v>n/a</v>
          </cell>
          <cell r="T128" t="str">
            <v>n/a</v>
          </cell>
          <cell r="U128" t="str">
            <v>n/a</v>
          </cell>
          <cell r="V128" t="str">
            <v>n/a</v>
          </cell>
          <cell r="W128" t="str">
            <v>n/a</v>
          </cell>
        </row>
        <row r="129">
          <cell r="A129" t="str">
            <v>Product</v>
          </cell>
          <cell r="B129" t="e">
            <v>#VALUE!</v>
          </cell>
          <cell r="C129" t="e">
            <v>#VALUE!</v>
          </cell>
          <cell r="D129" t="e">
            <v>#VALUE!</v>
          </cell>
          <cell r="E129" t="e">
            <v>#VALUE!</v>
          </cell>
          <cell r="F129" t="e">
            <v>#VALUE!</v>
          </cell>
          <cell r="G129" t="e">
            <v>#VALUE!</v>
          </cell>
          <cell r="H129" t="e">
            <v>#VALUE!</v>
          </cell>
          <cell r="I129" t="e">
            <v>#VALUE!</v>
          </cell>
          <cell r="J129" t="e">
            <v>#VALUE!</v>
          </cell>
          <cell r="K129" t="e">
            <v>#VALUE!</v>
          </cell>
          <cell r="L129" t="e">
            <v>#VALUE!</v>
          </cell>
          <cell r="M129" t="e">
            <v>#VALUE!</v>
          </cell>
          <cell r="N129" t="e">
            <v>#VALUE!</v>
          </cell>
          <cell r="O129" t="e">
            <v>#VALUE!</v>
          </cell>
          <cell r="P129" t="e">
            <v>#VALUE!</v>
          </cell>
          <cell r="Q129" t="e">
            <v>#VALUE!</v>
          </cell>
          <cell r="R129" t="e">
            <v>#VALUE!</v>
          </cell>
          <cell r="S129" t="e">
            <v>#VALUE!</v>
          </cell>
          <cell r="T129" t="e">
            <v>#VALUE!</v>
          </cell>
          <cell r="U129" t="e">
            <v>#VALUE!</v>
          </cell>
          <cell r="V129" t="e">
            <v>#VALUE!</v>
          </cell>
          <cell r="W129" t="e">
            <v>#VALUE!</v>
          </cell>
        </row>
        <row r="130">
          <cell r="A130" t="str">
            <v>Gross Income</v>
          </cell>
          <cell r="B130" t="e">
            <v>#VALUE!</v>
          </cell>
          <cell r="C130" t="e">
            <v>#VALUE!</v>
          </cell>
          <cell r="D130" t="e">
            <v>#VALUE!</v>
          </cell>
          <cell r="E130" t="e">
            <v>#VALUE!</v>
          </cell>
          <cell r="F130" t="e">
            <v>#VALUE!</v>
          </cell>
          <cell r="G130" t="e">
            <v>#VALUE!</v>
          </cell>
          <cell r="H130" t="e">
            <v>#VALUE!</v>
          </cell>
          <cell r="I130" t="e">
            <v>#VALUE!</v>
          </cell>
          <cell r="J130" t="str">
            <v>n/a</v>
          </cell>
          <cell r="K130" t="str">
            <v>n/a</v>
          </cell>
          <cell r="L130" t="str">
            <v>n/a</v>
          </cell>
          <cell r="M130" t="str">
            <v>n/a</v>
          </cell>
          <cell r="N130" t="str">
            <v>n/a</v>
          </cell>
          <cell r="O130" t="str">
            <v>n/a</v>
          </cell>
          <cell r="P130" t="str">
            <v>n/a</v>
          </cell>
          <cell r="Q130" t="str">
            <v>n/a</v>
          </cell>
          <cell r="R130" t="str">
            <v>n/a</v>
          </cell>
          <cell r="S130" t="str">
            <v>n/a</v>
          </cell>
          <cell r="T130" t="str">
            <v>n/a</v>
          </cell>
          <cell r="U130" t="str">
            <v>n/a</v>
          </cell>
          <cell r="V130" t="str">
            <v>n/a</v>
          </cell>
          <cell r="W130" t="str">
            <v>n/a</v>
          </cell>
        </row>
        <row r="131">
          <cell r="A131" t="str">
            <v>Gross Income</v>
          </cell>
          <cell r="B131" t="e">
            <v>#VALUE!</v>
          </cell>
          <cell r="C131" t="e">
            <v>#VALUE!</v>
          </cell>
          <cell r="D131" t="e">
            <v>#VALUE!</v>
          </cell>
          <cell r="E131" t="e">
            <v>#VALUE!</v>
          </cell>
          <cell r="F131" t="e">
            <v>#VALUE!</v>
          </cell>
          <cell r="G131" t="e">
            <v>#VALUE!</v>
          </cell>
          <cell r="H131" t="e">
            <v>#VALUE!</v>
          </cell>
          <cell r="I131" t="e">
            <v>#VALUE!</v>
          </cell>
          <cell r="J131" t="e">
            <v>#VALUE!</v>
          </cell>
          <cell r="K131" t="e">
            <v>#VALUE!</v>
          </cell>
          <cell r="L131" t="e">
            <v>#VALUE!</v>
          </cell>
          <cell r="M131" t="e">
            <v>#VALUE!</v>
          </cell>
          <cell r="N131" t="e">
            <v>#VALUE!</v>
          </cell>
          <cell r="O131" t="e">
            <v>#VALUE!</v>
          </cell>
          <cell r="P131" t="e">
            <v>#VALUE!</v>
          </cell>
          <cell r="Q131" t="e">
            <v>#VALUE!</v>
          </cell>
          <cell r="R131" t="e">
            <v>#VALUE!</v>
          </cell>
          <cell r="S131" t="e">
            <v>#VALUE!</v>
          </cell>
          <cell r="T131" t="e">
            <v>#VALUE!</v>
          </cell>
          <cell r="U131" t="e">
            <v>#VALUE!</v>
          </cell>
          <cell r="V131" t="e">
            <v>#VALUE!</v>
          </cell>
          <cell r="W131" t="e">
            <v>#VALUE!</v>
          </cell>
        </row>
        <row r="132">
          <cell r="A132" t="str">
            <v>TOTAL REVENUE (Sales)</v>
          </cell>
          <cell r="B132" t="str">
            <v>n/a</v>
          </cell>
          <cell r="C132" t="str">
            <v>n/a</v>
          </cell>
          <cell r="D132" t="str">
            <v>n/a</v>
          </cell>
          <cell r="E132" t="str">
            <v>n/a</v>
          </cell>
          <cell r="F132" t="str">
            <v>n/a</v>
          </cell>
          <cell r="G132" t="str">
            <v>n/a</v>
          </cell>
          <cell r="H132" t="str">
            <v>n/a</v>
          </cell>
          <cell r="I132" t="str">
            <v>n/a</v>
          </cell>
          <cell r="J132" t="str">
            <v>n/a</v>
          </cell>
          <cell r="K132" t="str">
            <v>n/a</v>
          </cell>
          <cell r="L132" t="str">
            <v>n/a</v>
          </cell>
          <cell r="M132" t="str">
            <v>n/a</v>
          </cell>
          <cell r="N132" t="str">
            <v>n/a</v>
          </cell>
          <cell r="O132" t="str">
            <v>n/a</v>
          </cell>
          <cell r="P132" t="str">
            <v>n/a</v>
          </cell>
          <cell r="Q132" t="str">
            <v>n/a</v>
          </cell>
          <cell r="R132" t="str">
            <v>n/a</v>
          </cell>
          <cell r="S132" t="str">
            <v>n/a</v>
          </cell>
          <cell r="T132" t="str">
            <v>n/a</v>
          </cell>
          <cell r="U132" t="str">
            <v>n/a</v>
          </cell>
          <cell r="V132" t="str">
            <v>n/a</v>
          </cell>
          <cell r="W132" t="str">
            <v>n/a</v>
          </cell>
        </row>
        <row r="133">
          <cell r="A133" t="str">
            <v>Total Revenue (Sales) as ARRY</v>
          </cell>
          <cell r="B133" t="e">
            <v>#VALUE!</v>
          </cell>
          <cell r="C133" t="e">
            <v>#VALUE!</v>
          </cell>
          <cell r="D133" t="e">
            <v>#VALUE!</v>
          </cell>
          <cell r="E133" t="e">
            <v>#VALUE!</v>
          </cell>
          <cell r="F133" t="e">
            <v>#VALUE!</v>
          </cell>
          <cell r="G133" t="e">
            <v>#VALUE!</v>
          </cell>
          <cell r="H133" t="e">
            <v>#VALUE!</v>
          </cell>
          <cell r="I133" t="e">
            <v>#VALUE!</v>
          </cell>
          <cell r="J133" t="e">
            <v>#VALUE!</v>
          </cell>
          <cell r="K133" t="e">
            <v>#VALUE!</v>
          </cell>
          <cell r="L133" t="e">
            <v>#VALUE!</v>
          </cell>
          <cell r="M133" t="e">
            <v>#VALUE!</v>
          </cell>
          <cell r="N133" t="e">
            <v>#VALUE!</v>
          </cell>
          <cell r="O133" t="e">
            <v>#VALUE!</v>
          </cell>
          <cell r="P133" t="e">
            <v>#VALUE!</v>
          </cell>
          <cell r="Q133" t="e">
            <v>#VALUE!</v>
          </cell>
          <cell r="R133" t="e">
            <v>#VALUE!</v>
          </cell>
          <cell r="S133" t="e">
            <v>#VALUE!</v>
          </cell>
          <cell r="T133" t="e">
            <v>#VALUE!</v>
          </cell>
          <cell r="U133" t="e">
            <v>#VALUE!</v>
          </cell>
          <cell r="V133" t="e">
            <v>#VALUE!</v>
          </cell>
          <cell r="W133" t="e">
            <v>#VALUE!</v>
          </cell>
        </row>
        <row r="134">
          <cell r="A134" t="str">
            <v>Total Revenue</v>
          </cell>
          <cell r="B134" t="e">
            <v>#VALUE!</v>
          </cell>
          <cell r="C134" t="e">
            <v>#VALUE!</v>
          </cell>
          <cell r="D134" t="e">
            <v>#VALUE!</v>
          </cell>
          <cell r="E134" t="e">
            <v>#VALUE!</v>
          </cell>
          <cell r="F134" t="e">
            <v>#VALUE!</v>
          </cell>
          <cell r="G134" t="e">
            <v>#VALUE!</v>
          </cell>
          <cell r="H134" t="e">
            <v>#VALUE!</v>
          </cell>
          <cell r="I134" t="e">
            <v>#VALUE!</v>
          </cell>
          <cell r="J134" t="e">
            <v>#VALUE!</v>
          </cell>
          <cell r="K134" t="e">
            <v>#VALUE!</v>
          </cell>
          <cell r="L134" t="e">
            <v>#VALUE!</v>
          </cell>
          <cell r="M134" t="e">
            <v>#VALUE!</v>
          </cell>
          <cell r="N134" t="e">
            <v>#VALUE!</v>
          </cell>
          <cell r="O134" t="e">
            <v>#VALUE!</v>
          </cell>
          <cell r="P134" t="e">
            <v>#VALUE!</v>
          </cell>
          <cell r="Q134" t="e">
            <v>#VALUE!</v>
          </cell>
          <cell r="R134" t="e">
            <v>#VALUE!</v>
          </cell>
          <cell r="S134" t="e">
            <v>#VALUE!</v>
          </cell>
          <cell r="T134" t="e">
            <v>#VALUE!</v>
          </cell>
          <cell r="U134" t="e">
            <v>#VALUE!</v>
          </cell>
          <cell r="V134" t="e">
            <v>#VALUE!</v>
          </cell>
          <cell r="W134" t="e">
            <v>#VALUE!</v>
          </cell>
        </row>
        <row r="135">
          <cell r="A135" t="str">
            <v>COGs</v>
          </cell>
          <cell r="B135" t="e">
            <v>#VALUE!</v>
          </cell>
          <cell r="C135" t="e">
            <v>#VALUE!</v>
          </cell>
          <cell r="D135" t="e">
            <v>#VALUE!</v>
          </cell>
          <cell r="E135" t="e">
            <v>#VALUE!</v>
          </cell>
          <cell r="F135" t="e">
            <v>#VALUE!</v>
          </cell>
          <cell r="G135" t="e">
            <v>#VALUE!</v>
          </cell>
          <cell r="H135" t="e">
            <v>#VALUE!</v>
          </cell>
          <cell r="I135" t="e">
            <v>#VALUE!</v>
          </cell>
          <cell r="J135" t="e">
            <v>#VALUE!</v>
          </cell>
          <cell r="K135" t="e">
            <v>#VALUE!</v>
          </cell>
          <cell r="L135" t="e">
            <v>#VALUE!</v>
          </cell>
          <cell r="M135" t="e">
            <v>#VALUE!</v>
          </cell>
          <cell r="N135" t="e">
            <v>#VALUE!</v>
          </cell>
          <cell r="O135" t="e">
            <v>#VALUE!</v>
          </cell>
          <cell r="P135" t="e">
            <v>#VALUE!</v>
          </cell>
          <cell r="Q135" t="e">
            <v>#VALUE!</v>
          </cell>
          <cell r="R135" t="e">
            <v>#VALUE!</v>
          </cell>
          <cell r="S135" t="e">
            <v>#VALUE!</v>
          </cell>
          <cell r="T135" t="e">
            <v>#VALUE!</v>
          </cell>
          <cell r="U135" t="e">
            <v>#VALUE!</v>
          </cell>
          <cell r="V135" t="e">
            <v>#VALUE!</v>
          </cell>
          <cell r="W135" t="e">
            <v>#VALUE!</v>
          </cell>
        </row>
        <row r="136">
          <cell r="A136" t="str">
            <v>as % of sales</v>
          </cell>
          <cell r="B136" t="str">
            <v>n/a</v>
          </cell>
          <cell r="C136" t="str">
            <v>n/a</v>
          </cell>
          <cell r="D136" t="str">
            <v>n/a</v>
          </cell>
          <cell r="E136" t="str">
            <v>n/a</v>
          </cell>
          <cell r="F136" t="str">
            <v>n/a</v>
          </cell>
          <cell r="G136" t="str">
            <v>n/a</v>
          </cell>
          <cell r="H136" t="str">
            <v>n/a</v>
          </cell>
          <cell r="I136" t="str">
            <v>n/a</v>
          </cell>
          <cell r="J136" t="str">
            <v>n/a</v>
          </cell>
          <cell r="K136" t="str">
            <v>n/a</v>
          </cell>
          <cell r="L136" t="str">
            <v>n/a</v>
          </cell>
          <cell r="M136" t="str">
            <v>n/a</v>
          </cell>
          <cell r="N136" t="str">
            <v>n/a</v>
          </cell>
          <cell r="O136" t="str">
            <v>n/a</v>
          </cell>
          <cell r="P136" t="str">
            <v>n/a</v>
          </cell>
          <cell r="Q136" t="str">
            <v>n/a</v>
          </cell>
          <cell r="R136" t="str">
            <v>n/a</v>
          </cell>
          <cell r="S136" t="str">
            <v>n/a</v>
          </cell>
          <cell r="T136" t="str">
            <v>n/a</v>
          </cell>
          <cell r="U136" t="str">
            <v>n/a</v>
          </cell>
          <cell r="V136" t="str">
            <v>n/a</v>
          </cell>
          <cell r="W136" t="str">
            <v>n/a</v>
          </cell>
        </row>
        <row r="137">
          <cell r="A137" t="str">
            <v>R&amp;D</v>
          </cell>
          <cell r="B137" t="e">
            <v>#VALUE!</v>
          </cell>
          <cell r="C137" t="e">
            <v>#VALUE!</v>
          </cell>
          <cell r="D137" t="e">
            <v>#VALUE!</v>
          </cell>
          <cell r="E137" t="e">
            <v>#VALUE!</v>
          </cell>
          <cell r="F137" t="e">
            <v>#VALUE!</v>
          </cell>
          <cell r="G137" t="e">
            <v>#VALUE!</v>
          </cell>
          <cell r="H137" t="e">
            <v>#VALUE!</v>
          </cell>
          <cell r="I137" t="e">
            <v>#VALUE!</v>
          </cell>
          <cell r="J137" t="e">
            <v>#VALUE!</v>
          </cell>
          <cell r="K137" t="e">
            <v>#VALUE!</v>
          </cell>
          <cell r="L137" t="e">
            <v>#VALUE!</v>
          </cell>
          <cell r="M137" t="e">
            <v>#VALUE!</v>
          </cell>
          <cell r="N137" t="e">
            <v>#VALUE!</v>
          </cell>
          <cell r="O137" t="e">
            <v>#VALUE!</v>
          </cell>
          <cell r="P137" t="e">
            <v>#VALUE!</v>
          </cell>
          <cell r="Q137" t="e">
            <v>#VALUE!</v>
          </cell>
          <cell r="R137" t="e">
            <v>#VALUE!</v>
          </cell>
          <cell r="S137" t="e">
            <v>#VALUE!</v>
          </cell>
          <cell r="T137" t="e">
            <v>#VALUE!</v>
          </cell>
          <cell r="U137" t="e">
            <v>#VALUE!</v>
          </cell>
          <cell r="V137" t="e">
            <v>#VALUE!</v>
          </cell>
          <cell r="W137" t="e">
            <v>#VALUE!</v>
          </cell>
        </row>
        <row r="138">
          <cell r="A138" t="str">
            <v>contract revenue as %</v>
          </cell>
          <cell r="B138" t="str">
            <v>n/a</v>
          </cell>
          <cell r="C138" t="str">
            <v>n/a</v>
          </cell>
          <cell r="D138" t="str">
            <v>n/a</v>
          </cell>
          <cell r="E138" t="str">
            <v>n/a</v>
          </cell>
          <cell r="F138" t="str">
            <v>n/a</v>
          </cell>
          <cell r="G138" t="str">
            <v>n/a</v>
          </cell>
          <cell r="H138" t="str">
            <v>n/a</v>
          </cell>
          <cell r="I138" t="str">
            <v>n/a</v>
          </cell>
          <cell r="J138" t="str">
            <v>n/a</v>
          </cell>
          <cell r="K138" t="str">
            <v>n/a</v>
          </cell>
          <cell r="L138" t="str">
            <v>n/a</v>
          </cell>
          <cell r="M138" t="str">
            <v>n/a</v>
          </cell>
          <cell r="N138" t="str">
            <v>n/a</v>
          </cell>
          <cell r="O138" t="str">
            <v>n/a</v>
          </cell>
          <cell r="P138" t="str">
            <v>n/a</v>
          </cell>
          <cell r="Q138" t="str">
            <v>n/a</v>
          </cell>
          <cell r="R138" t="str">
            <v>n/a</v>
          </cell>
          <cell r="S138" t="str">
            <v>n/a</v>
          </cell>
          <cell r="T138" t="str">
            <v>n/a</v>
          </cell>
          <cell r="U138" t="str">
            <v>n/a</v>
          </cell>
          <cell r="V138" t="str">
            <v>n/a</v>
          </cell>
          <cell r="W138" t="str">
            <v>n/a</v>
          </cell>
        </row>
        <row r="139">
          <cell r="A139" t="str">
            <v>SG&amp;A</v>
          </cell>
          <cell r="B139" t="e">
            <v>#VALUE!</v>
          </cell>
          <cell r="C139" t="e">
            <v>#VALUE!</v>
          </cell>
          <cell r="D139" t="str">
            <v>n/a</v>
          </cell>
          <cell r="E139" t="str">
            <v>n/a</v>
          </cell>
          <cell r="F139" t="str">
            <v>n/a</v>
          </cell>
          <cell r="G139" t="str">
            <v>n/a</v>
          </cell>
          <cell r="H139" t="str">
            <v>n/a</v>
          </cell>
          <cell r="I139" t="str">
            <v>n/a</v>
          </cell>
          <cell r="J139" t="str">
            <v>n/a</v>
          </cell>
          <cell r="K139" t="str">
            <v>n/a</v>
          </cell>
          <cell r="L139" t="str">
            <v>n/a</v>
          </cell>
          <cell r="M139" t="str">
            <v>n/a</v>
          </cell>
          <cell r="N139" t="str">
            <v>n/a</v>
          </cell>
          <cell r="O139" t="str">
            <v>n/a</v>
          </cell>
          <cell r="P139" t="str">
            <v>n/a</v>
          </cell>
          <cell r="Q139" t="str">
            <v>n/a</v>
          </cell>
          <cell r="R139" t="str">
            <v>n/a</v>
          </cell>
          <cell r="S139" t="str">
            <v>n/a</v>
          </cell>
          <cell r="T139" t="str">
            <v>n/a</v>
          </cell>
          <cell r="U139" t="str">
            <v>n/a</v>
          </cell>
          <cell r="V139" t="str">
            <v>n/a</v>
          </cell>
          <cell r="W139" t="str">
            <v>n/a</v>
          </cell>
        </row>
        <row r="140">
          <cell r="A140" t="str">
            <v>as % sales (Note:Some companies reportG&amp;A)</v>
          </cell>
          <cell r="B140" t="str">
            <v>n/a</v>
          </cell>
          <cell r="C140" t="str">
            <v>n/a</v>
          </cell>
          <cell r="D140" t="str">
            <v>n/a</v>
          </cell>
          <cell r="E140" t="str">
            <v>n/a</v>
          </cell>
          <cell r="F140" t="str">
            <v>n/a</v>
          </cell>
          <cell r="G140" t="str">
            <v>n/a</v>
          </cell>
          <cell r="H140" t="str">
            <v>n/a</v>
          </cell>
          <cell r="I140" t="str">
            <v>n/a</v>
          </cell>
          <cell r="J140" t="str">
            <v>n/a</v>
          </cell>
          <cell r="K140" t="str">
            <v>n/a</v>
          </cell>
          <cell r="L140" t="str">
            <v>n/a</v>
          </cell>
          <cell r="M140" t="str">
            <v>n/a</v>
          </cell>
          <cell r="N140" t="str">
            <v>n/a</v>
          </cell>
          <cell r="O140" t="str">
            <v>n/a</v>
          </cell>
          <cell r="P140" t="str">
            <v>n/a</v>
          </cell>
          <cell r="Q140" t="str">
            <v>n/a</v>
          </cell>
          <cell r="R140" t="str">
            <v>n/a</v>
          </cell>
          <cell r="S140" t="str">
            <v>n/a</v>
          </cell>
          <cell r="T140" t="str">
            <v>n/a</v>
          </cell>
          <cell r="U140" t="str">
            <v>n/a</v>
          </cell>
          <cell r="V140" t="str">
            <v>n/a</v>
          </cell>
          <cell r="W140" t="str">
            <v>n/a</v>
          </cell>
        </row>
        <row r="141">
          <cell r="A141" t="str">
            <v xml:space="preserve"> Operating Expenses (+ restruc)</v>
          </cell>
          <cell r="B141" t="e">
            <v>#VALUE!</v>
          </cell>
          <cell r="C141" t="e">
            <v>#VALUE!</v>
          </cell>
          <cell r="D141" t="str">
            <v>n/a</v>
          </cell>
          <cell r="E141" t="str">
            <v>n/a</v>
          </cell>
          <cell r="F141" t="str">
            <v>n/a</v>
          </cell>
          <cell r="G141" t="str">
            <v>n/a</v>
          </cell>
          <cell r="H141" t="str">
            <v>n/a</v>
          </cell>
          <cell r="I141" t="str">
            <v>n/a</v>
          </cell>
          <cell r="J141" t="str">
            <v>n/a</v>
          </cell>
          <cell r="K141" t="str">
            <v>n/a</v>
          </cell>
          <cell r="L141" t="str">
            <v>n/a</v>
          </cell>
          <cell r="M141" t="str">
            <v>n/a</v>
          </cell>
          <cell r="N141" t="str">
            <v>n/a</v>
          </cell>
          <cell r="O141" t="str">
            <v>n/a</v>
          </cell>
          <cell r="P141" t="str">
            <v>n/a</v>
          </cell>
          <cell r="Q141" t="str">
            <v>n/a</v>
          </cell>
          <cell r="R141" t="str">
            <v>n/a</v>
          </cell>
          <cell r="S141" t="str">
            <v>n/a</v>
          </cell>
          <cell r="T141" t="str">
            <v>n/a</v>
          </cell>
          <cell r="U141" t="str">
            <v>n/a</v>
          </cell>
          <cell r="V141" t="str">
            <v>n/a</v>
          </cell>
          <cell r="W141" t="str">
            <v>n/a</v>
          </cell>
        </row>
        <row r="142">
          <cell r="A142" t="str">
            <v>OpEx (Calc Total Revenue - OpExp)</v>
          </cell>
          <cell r="B142" t="e">
            <v>#VALUE!</v>
          </cell>
          <cell r="C142" t="e">
            <v>#VALUE!</v>
          </cell>
          <cell r="D142" t="e">
            <v>#VALUE!</v>
          </cell>
          <cell r="E142" t="e">
            <v>#VALUE!</v>
          </cell>
          <cell r="F142" t="e">
            <v>#VALUE!</v>
          </cell>
          <cell r="G142" t="e">
            <v>#VALUE!</v>
          </cell>
          <cell r="H142" t="e">
            <v>#VALUE!</v>
          </cell>
          <cell r="I142" t="e">
            <v>#VALUE!</v>
          </cell>
          <cell r="J142" t="str">
            <v>n/a</v>
          </cell>
          <cell r="K142" t="str">
            <v>n/a</v>
          </cell>
          <cell r="L142" t="str">
            <v>n/a</v>
          </cell>
          <cell r="M142" t="str">
            <v>n/a</v>
          </cell>
          <cell r="N142" t="str">
            <v>n/a</v>
          </cell>
          <cell r="O142" t="str">
            <v>n/a</v>
          </cell>
          <cell r="P142" t="str">
            <v>n/a</v>
          </cell>
          <cell r="Q142" t="str">
            <v>n/a</v>
          </cell>
          <cell r="R142" t="str">
            <v>n/a</v>
          </cell>
          <cell r="S142" t="str">
            <v>n/a</v>
          </cell>
          <cell r="T142" t="str">
            <v>n/a</v>
          </cell>
          <cell r="U142" t="str">
            <v>n/a</v>
          </cell>
          <cell r="V142" t="str">
            <v>n/a</v>
          </cell>
          <cell r="W142" t="str">
            <v>n/a</v>
          </cell>
        </row>
        <row r="143">
          <cell r="A143" t="str">
            <v>OPERATING INCOME  (Loss from Operations) (+restruc)</v>
          </cell>
          <cell r="B143" t="str">
            <v>n/a</v>
          </cell>
          <cell r="C143" t="str">
            <v>n/a</v>
          </cell>
          <cell r="D143" t="str">
            <v>n/a</v>
          </cell>
          <cell r="E143" t="str">
            <v>n/a</v>
          </cell>
          <cell r="F143" t="str">
            <v>n/a</v>
          </cell>
          <cell r="G143" t="str">
            <v>n/a</v>
          </cell>
          <cell r="H143" t="str">
            <v>n/a</v>
          </cell>
          <cell r="I143" t="str">
            <v>n/a</v>
          </cell>
          <cell r="J143" t="str">
            <v>n/a</v>
          </cell>
          <cell r="K143" t="str">
            <v>n/a</v>
          </cell>
          <cell r="L143" t="str">
            <v>n/a</v>
          </cell>
          <cell r="M143" t="str">
            <v>n/a</v>
          </cell>
          <cell r="N143" t="str">
            <v>n/a</v>
          </cell>
          <cell r="O143" t="str">
            <v>n/a</v>
          </cell>
          <cell r="P143" t="str">
            <v>n/a</v>
          </cell>
          <cell r="Q143" t="str">
            <v>n/a</v>
          </cell>
          <cell r="R143" t="str">
            <v>n/a</v>
          </cell>
          <cell r="S143" t="str">
            <v>n/a</v>
          </cell>
          <cell r="T143" t="str">
            <v>n/a</v>
          </cell>
          <cell r="U143" t="str">
            <v>n/a</v>
          </cell>
          <cell r="V143" t="str">
            <v>n/a</v>
          </cell>
          <cell r="W143" t="str">
            <v>n/a</v>
          </cell>
        </row>
        <row r="144">
          <cell r="A144" t="str">
            <v>Operating Income (EBIT)</v>
          </cell>
          <cell r="B144" t="e">
            <v>#VALUE!</v>
          </cell>
          <cell r="C144" t="e">
            <v>#VALUE!</v>
          </cell>
          <cell r="D144" t="e">
            <v>#VALUE!</v>
          </cell>
          <cell r="E144" t="e">
            <v>#VALUE!</v>
          </cell>
          <cell r="F144" t="e">
            <v>#VALUE!</v>
          </cell>
          <cell r="G144" t="e">
            <v>#VALUE!</v>
          </cell>
          <cell r="H144" t="e">
            <v>#VALUE!</v>
          </cell>
          <cell r="I144" t="e">
            <v>#VALUE!</v>
          </cell>
          <cell r="J144" t="e">
            <v>#VALUE!</v>
          </cell>
          <cell r="K144" t="e">
            <v>#VALUE!</v>
          </cell>
          <cell r="L144" t="e">
            <v>#VALUE!</v>
          </cell>
          <cell r="M144" t="e">
            <v>#VALUE!</v>
          </cell>
          <cell r="N144" t="e">
            <v>#VALUE!</v>
          </cell>
          <cell r="O144" t="e">
            <v>#VALUE!</v>
          </cell>
          <cell r="P144" t="e">
            <v>#VALUE!</v>
          </cell>
          <cell r="Q144" t="e">
            <v>#VALUE!</v>
          </cell>
          <cell r="R144" t="e">
            <v>#VALUE!</v>
          </cell>
          <cell r="S144" t="e">
            <v>#VALUE!</v>
          </cell>
          <cell r="T144" t="e">
            <v>#VALUE!</v>
          </cell>
          <cell r="U144" t="e">
            <v>#VALUE!</v>
          </cell>
          <cell r="V144" t="e">
            <v>#VALUE!</v>
          </cell>
          <cell r="W144" t="e">
            <v>#VALUE!</v>
          </cell>
        </row>
        <row r="145">
          <cell r="A145" t="str">
            <v xml:space="preserve">Other Expenses </v>
          </cell>
        </row>
        <row r="146">
          <cell r="A146" t="str">
            <v>Interest Expense</v>
          </cell>
          <cell r="D146" t="str">
            <v>-</v>
          </cell>
          <cell r="E146" t="str">
            <v>-</v>
          </cell>
          <cell r="F146" t="str">
            <v>-</v>
          </cell>
          <cell r="G146" t="str">
            <v>-</v>
          </cell>
          <cell r="H146" t="str">
            <v>-</v>
          </cell>
          <cell r="I146" t="str">
            <v>-</v>
          </cell>
          <cell r="J146" t="str">
            <v>-</v>
          </cell>
          <cell r="K146" t="str">
            <v>-</v>
          </cell>
          <cell r="L146" t="str">
            <v>-</v>
          </cell>
          <cell r="M146" t="str">
            <v>-</v>
          </cell>
          <cell r="N146" t="str">
            <v>-</v>
          </cell>
          <cell r="O146" t="str">
            <v>-</v>
          </cell>
          <cell r="P146" t="str">
            <v>-</v>
          </cell>
          <cell r="Q146" t="str">
            <v>-</v>
          </cell>
          <cell r="R146" t="str">
            <v>-</v>
          </cell>
          <cell r="S146" t="str">
            <v>-</v>
          </cell>
          <cell r="T146" t="str">
            <v>-</v>
          </cell>
          <cell r="U146" t="str">
            <v>-</v>
          </cell>
          <cell r="V146" t="str">
            <v>-</v>
          </cell>
          <cell r="W146" t="str">
            <v>-</v>
          </cell>
        </row>
        <row r="147">
          <cell r="A147" t="str">
            <v>Interest Expense Est</v>
          </cell>
          <cell r="B147" t="e">
            <v>#VALUE!</v>
          </cell>
          <cell r="C147" t="e">
            <v>#VALUE!</v>
          </cell>
          <cell r="D147" t="e">
            <v>#VALUE!</v>
          </cell>
          <cell r="E147" t="e">
            <v>#VALUE!</v>
          </cell>
          <cell r="F147" t="e">
            <v>#VALUE!</v>
          </cell>
          <cell r="G147" t="e">
            <v>#VALUE!</v>
          </cell>
          <cell r="H147" t="e">
            <v>#VALUE!</v>
          </cell>
          <cell r="I147" t="e">
            <v>#VALUE!</v>
          </cell>
          <cell r="J147" t="str">
            <v>n/a</v>
          </cell>
          <cell r="K147" t="str">
            <v>n/a</v>
          </cell>
          <cell r="L147" t="str">
            <v>n/a</v>
          </cell>
          <cell r="M147" t="str">
            <v>n/a</v>
          </cell>
          <cell r="N147" t="str">
            <v>n/a</v>
          </cell>
          <cell r="O147" t="str">
            <v>n/a</v>
          </cell>
          <cell r="P147" t="str">
            <v>n/a</v>
          </cell>
          <cell r="Q147" t="str">
            <v>n/a</v>
          </cell>
          <cell r="R147" t="str">
            <v>n/a</v>
          </cell>
          <cell r="S147" t="str">
            <v>n/a</v>
          </cell>
          <cell r="T147" t="str">
            <v>n/a</v>
          </cell>
          <cell r="U147" t="str">
            <v>n/a</v>
          </cell>
          <cell r="V147" t="str">
            <v>n/a</v>
          </cell>
          <cell r="W147" t="str">
            <v>n/a</v>
          </cell>
        </row>
        <row r="148">
          <cell r="A148" t="str">
            <v xml:space="preserve">Interest Expense + Operating Income </v>
          </cell>
          <cell r="B148" t="e">
            <v>#VALUE!</v>
          </cell>
          <cell r="C148" t="e">
            <v>#VALUE!</v>
          </cell>
          <cell r="D148" t="e">
            <v>#VALUE!</v>
          </cell>
          <cell r="E148" t="e">
            <v>#VALUE!</v>
          </cell>
          <cell r="F148" t="e">
            <v>#VALUE!</v>
          </cell>
          <cell r="G148" t="e">
            <v>#VALUE!</v>
          </cell>
          <cell r="H148" t="e">
            <v>#VALUE!</v>
          </cell>
          <cell r="I148" t="e">
            <v>#VALUE!</v>
          </cell>
          <cell r="J148" t="str">
            <v>n/a</v>
          </cell>
          <cell r="K148" t="str">
            <v>n/a</v>
          </cell>
          <cell r="L148" t="str">
            <v>n/a</v>
          </cell>
          <cell r="M148" t="str">
            <v>n/a</v>
          </cell>
          <cell r="N148" t="str">
            <v>n/a</v>
          </cell>
          <cell r="O148" t="str">
            <v>n/a</v>
          </cell>
          <cell r="P148" t="str">
            <v>n/a</v>
          </cell>
          <cell r="Q148" t="str">
            <v>n/a</v>
          </cell>
          <cell r="R148" t="str">
            <v>n/a</v>
          </cell>
          <cell r="S148" t="str">
            <v>n/a</v>
          </cell>
          <cell r="T148" t="str">
            <v>n/a</v>
          </cell>
          <cell r="U148" t="str">
            <v>n/a</v>
          </cell>
          <cell r="V148" t="str">
            <v>n/a</v>
          </cell>
          <cell r="W148" t="str">
            <v>n/a</v>
          </cell>
        </row>
        <row r="149">
          <cell r="A149" t="str">
            <v>Interest Income + Other (factset)</v>
          </cell>
          <cell r="B149" t="e">
            <v>#VALUE!</v>
          </cell>
          <cell r="C149" t="e">
            <v>#VALUE!</v>
          </cell>
          <cell r="D149" t="e">
            <v>#VALUE!</v>
          </cell>
          <cell r="E149" t="e">
            <v>#VALUE!</v>
          </cell>
          <cell r="F149" t="e">
            <v>#VALUE!</v>
          </cell>
          <cell r="G149" t="e">
            <v>#VALUE!</v>
          </cell>
          <cell r="H149" t="e">
            <v>#VALUE!</v>
          </cell>
          <cell r="I149" t="e">
            <v>#VALUE!</v>
          </cell>
          <cell r="J149" t="str">
            <v>n/a</v>
          </cell>
          <cell r="K149" t="str">
            <v>n/a</v>
          </cell>
          <cell r="L149" t="str">
            <v>n/a</v>
          </cell>
          <cell r="M149" t="str">
            <v>n/a</v>
          </cell>
          <cell r="N149" t="str">
            <v>n/a</v>
          </cell>
          <cell r="O149" t="str">
            <v>n/a</v>
          </cell>
          <cell r="P149" t="str">
            <v>n/a</v>
          </cell>
          <cell r="Q149" t="str">
            <v>n/a</v>
          </cell>
          <cell r="R149" t="str">
            <v>n/a</v>
          </cell>
          <cell r="S149" t="str">
            <v>n/a</v>
          </cell>
          <cell r="T149" t="str">
            <v>n/a</v>
          </cell>
          <cell r="U149" t="str">
            <v>n/a</v>
          </cell>
          <cell r="V149" t="str">
            <v>n/a</v>
          </cell>
          <cell r="W149" t="str">
            <v>n/a</v>
          </cell>
        </row>
        <row r="150">
          <cell r="A150" t="str">
            <v>Interest Income (net)</v>
          </cell>
          <cell r="B150">
            <v>2.5779999999999998</v>
          </cell>
          <cell r="C150">
            <v>4.883</v>
          </cell>
          <cell r="D150" t="str">
            <v xml:space="preserve"> -</v>
          </cell>
          <cell r="E150" t="str">
            <v xml:space="preserve"> -</v>
          </cell>
          <cell r="F150" t="str">
            <v xml:space="preserve"> -</v>
          </cell>
          <cell r="G150" t="str">
            <v xml:space="preserve"> -</v>
          </cell>
          <cell r="H150" t="str">
            <v xml:space="preserve"> -</v>
          </cell>
          <cell r="I150" t="str">
            <v>-</v>
          </cell>
          <cell r="J150" t="str">
            <v>-</v>
          </cell>
          <cell r="K150" t="str">
            <v>-</v>
          </cell>
          <cell r="L150" t="str">
            <v>-</v>
          </cell>
          <cell r="M150" t="str">
            <v>-</v>
          </cell>
          <cell r="N150" t="str">
            <v>-</v>
          </cell>
          <cell r="O150" t="str">
            <v>-</v>
          </cell>
          <cell r="P150" t="str">
            <v>-</v>
          </cell>
          <cell r="Q150" t="str">
            <v>-</v>
          </cell>
          <cell r="R150" t="str">
            <v>-</v>
          </cell>
          <cell r="S150" t="str">
            <v>-</v>
          </cell>
          <cell r="T150" t="str">
            <v>-</v>
          </cell>
          <cell r="U150" t="str">
            <v>-</v>
          </cell>
          <cell r="V150" t="str">
            <v>-</v>
          </cell>
          <cell r="W150" t="str">
            <v>-</v>
          </cell>
        </row>
        <row r="151">
          <cell r="A151" t="str">
            <v xml:space="preserve">Interest Income </v>
          </cell>
          <cell r="B151" t="e">
            <v>#VALUE!</v>
          </cell>
          <cell r="C151" t="e">
            <v>#VALUE!</v>
          </cell>
          <cell r="D151" t="e">
            <v>#VALUE!</v>
          </cell>
          <cell r="E151" t="e">
            <v>#VALUE!</v>
          </cell>
          <cell r="F151" t="e">
            <v>#VALUE!</v>
          </cell>
          <cell r="G151" t="e">
            <v>#VALUE!</v>
          </cell>
          <cell r="H151" t="e">
            <v>#VALUE!</v>
          </cell>
          <cell r="I151" t="e">
            <v>#VALUE!</v>
          </cell>
          <cell r="J151" t="e">
            <v>#VALUE!</v>
          </cell>
          <cell r="K151" t="e">
            <v>#VALUE!</v>
          </cell>
          <cell r="L151" t="e">
            <v>#VALUE!</v>
          </cell>
          <cell r="M151" t="e">
            <v>#VALUE!</v>
          </cell>
          <cell r="N151" t="e">
            <v>#VALUE!</v>
          </cell>
          <cell r="O151" t="e">
            <v>#VALUE!</v>
          </cell>
          <cell r="P151" t="e">
            <v>#VALUE!</v>
          </cell>
          <cell r="Q151" t="e">
            <v>#VALUE!</v>
          </cell>
          <cell r="R151" t="e">
            <v>#VALUE!</v>
          </cell>
          <cell r="S151" t="e">
            <v>#VALUE!</v>
          </cell>
          <cell r="T151" t="e">
            <v>#VALUE!</v>
          </cell>
          <cell r="U151" t="e">
            <v>#VALUE!</v>
          </cell>
          <cell r="V151" t="e">
            <v>#VALUE!</v>
          </cell>
          <cell r="W151" t="e">
            <v>#VALUE!</v>
          </cell>
        </row>
        <row r="152">
          <cell r="A152" t="str">
            <v>Other, net (calc)</v>
          </cell>
          <cell r="B152" t="str">
            <v>n/a</v>
          </cell>
          <cell r="C152" t="str">
            <v>n/a</v>
          </cell>
          <cell r="D152" t="str">
            <v>n/a</v>
          </cell>
          <cell r="E152" t="str">
            <v>n/a</v>
          </cell>
          <cell r="F152" t="str">
            <v>n/a</v>
          </cell>
          <cell r="G152" t="str">
            <v>n/a</v>
          </cell>
          <cell r="H152" t="str">
            <v>n/a</v>
          </cell>
          <cell r="I152" t="str">
            <v>n/a</v>
          </cell>
          <cell r="J152" t="str">
            <v>n/a</v>
          </cell>
          <cell r="K152" t="str">
            <v>n/a</v>
          </cell>
          <cell r="L152" t="str">
            <v>n/a</v>
          </cell>
          <cell r="M152" t="str">
            <v>n/a</v>
          </cell>
          <cell r="N152" t="str">
            <v>n/a</v>
          </cell>
          <cell r="O152" t="str">
            <v>n/a</v>
          </cell>
          <cell r="P152" t="str">
            <v>n/a</v>
          </cell>
          <cell r="Q152" t="str">
            <v>n/a</v>
          </cell>
          <cell r="R152" t="str">
            <v>n/a</v>
          </cell>
          <cell r="S152" t="str">
            <v>n/a</v>
          </cell>
          <cell r="T152" t="str">
            <v>n/a</v>
          </cell>
          <cell r="U152" t="str">
            <v>n/a</v>
          </cell>
          <cell r="V152" t="str">
            <v>n/a</v>
          </cell>
          <cell r="W152" t="str">
            <v>n/a</v>
          </cell>
        </row>
        <row r="153">
          <cell r="A153" t="str">
            <v>Pre-tax income (Net Loss)</v>
          </cell>
          <cell r="B153" t="str">
            <v>n/a</v>
          </cell>
          <cell r="C153" t="str">
            <v>n/a</v>
          </cell>
          <cell r="D153" t="str">
            <v>n/a</v>
          </cell>
          <cell r="E153" t="str">
            <v>n/a</v>
          </cell>
          <cell r="F153" t="str">
            <v>n/a</v>
          </cell>
          <cell r="G153" t="str">
            <v>n/a</v>
          </cell>
          <cell r="H153" t="str">
            <v>n/a</v>
          </cell>
          <cell r="I153" t="str">
            <v>n/a</v>
          </cell>
          <cell r="J153" t="str">
            <v>n/a</v>
          </cell>
          <cell r="K153" t="str">
            <v>n/a</v>
          </cell>
          <cell r="L153" t="str">
            <v>n/a</v>
          </cell>
          <cell r="M153" t="str">
            <v>n/a</v>
          </cell>
          <cell r="N153" t="str">
            <v>n/a</v>
          </cell>
          <cell r="O153" t="str">
            <v>n/a</v>
          </cell>
          <cell r="P153" t="str">
            <v>n/a</v>
          </cell>
          <cell r="Q153" t="str">
            <v>n/a</v>
          </cell>
          <cell r="R153" t="str">
            <v>n/a</v>
          </cell>
          <cell r="S153" t="str">
            <v>n/a</v>
          </cell>
          <cell r="T153" t="str">
            <v>n/a</v>
          </cell>
          <cell r="U153" t="str">
            <v>n/a</v>
          </cell>
          <cell r="V153" t="str">
            <v>n/a</v>
          </cell>
          <cell r="W153" t="str">
            <v>n/a</v>
          </cell>
        </row>
        <row r="154">
          <cell r="A154" t="str">
            <v>Pre-tax income (Net Loss)</v>
          </cell>
          <cell r="B154" t="e">
            <v>#VALUE!</v>
          </cell>
          <cell r="C154" t="e">
            <v>#VALUE!</v>
          </cell>
          <cell r="D154" t="e">
            <v>#VALUE!</v>
          </cell>
          <cell r="E154" t="e">
            <v>#VALUE!</v>
          </cell>
          <cell r="F154" t="e">
            <v>#VALUE!</v>
          </cell>
          <cell r="G154" t="e">
            <v>#VALUE!</v>
          </cell>
          <cell r="H154" t="e">
            <v>#VALUE!</v>
          </cell>
          <cell r="I154" t="e">
            <v>#VALUE!</v>
          </cell>
          <cell r="J154" t="e">
            <v>#VALUE!</v>
          </cell>
          <cell r="K154" t="e">
            <v>#VALUE!</v>
          </cell>
          <cell r="L154" t="e">
            <v>#VALUE!</v>
          </cell>
          <cell r="M154" t="e">
            <v>#VALUE!</v>
          </cell>
          <cell r="N154" t="e">
            <v>#VALUE!</v>
          </cell>
          <cell r="O154" t="e">
            <v>#VALUE!</v>
          </cell>
          <cell r="P154" t="e">
            <v>#VALUE!</v>
          </cell>
          <cell r="Q154" t="e">
            <v>#VALUE!</v>
          </cell>
          <cell r="R154" t="e">
            <v>#VALUE!</v>
          </cell>
          <cell r="S154" t="e">
            <v>#VALUE!</v>
          </cell>
          <cell r="T154" t="e">
            <v>#VALUE!</v>
          </cell>
          <cell r="U154" t="e">
            <v>#VALUE!</v>
          </cell>
          <cell r="V154" t="e">
            <v>#VALUE!</v>
          </cell>
          <cell r="W154" t="e">
            <v>#VALUE!</v>
          </cell>
        </row>
        <row r="155">
          <cell r="A155" t="str">
            <v>Tax Rate</v>
          </cell>
          <cell r="B155" t="str">
            <v>n/a</v>
          </cell>
          <cell r="C155" t="str">
            <v>n/a</v>
          </cell>
          <cell r="D155" t="str">
            <v>n/a</v>
          </cell>
          <cell r="E155" t="str">
            <v>n/a</v>
          </cell>
          <cell r="F155" t="str">
            <v>n/a</v>
          </cell>
          <cell r="G155" t="str">
            <v>n/a</v>
          </cell>
          <cell r="H155" t="str">
            <v>n/a</v>
          </cell>
          <cell r="I155" t="str">
            <v>n/a</v>
          </cell>
          <cell r="J155" t="str">
            <v>n/a</v>
          </cell>
          <cell r="K155" t="str">
            <v>n/a</v>
          </cell>
          <cell r="L155" t="str">
            <v>n/a</v>
          </cell>
          <cell r="M155" t="str">
            <v>n/a</v>
          </cell>
          <cell r="N155" t="str">
            <v>n/a</v>
          </cell>
          <cell r="O155" t="str">
            <v>n/a</v>
          </cell>
          <cell r="P155" t="str">
            <v>n/a</v>
          </cell>
          <cell r="Q155" t="str">
            <v>n/a</v>
          </cell>
          <cell r="R155" t="str">
            <v>n/a</v>
          </cell>
          <cell r="S155" t="str">
            <v>n/a</v>
          </cell>
          <cell r="T155" t="str">
            <v>n/a</v>
          </cell>
          <cell r="U155" t="str">
            <v>n/a</v>
          </cell>
          <cell r="V155" t="str">
            <v>n/a</v>
          </cell>
          <cell r="W155" t="str">
            <v>n/a</v>
          </cell>
        </row>
        <row r="156">
          <cell r="A156" t="str">
            <v>Provision For Income Tax</v>
          </cell>
          <cell r="B156" t="str">
            <v>n/a</v>
          </cell>
          <cell r="C156" t="str">
            <v>n/a</v>
          </cell>
          <cell r="D156" t="str">
            <v>n/a</v>
          </cell>
          <cell r="E156" t="str">
            <v>n/a</v>
          </cell>
          <cell r="F156" t="str">
            <v>n/a</v>
          </cell>
          <cell r="G156" t="str">
            <v>n/a</v>
          </cell>
          <cell r="H156" t="str">
            <v>n/a</v>
          </cell>
          <cell r="I156" t="str">
            <v>n/a</v>
          </cell>
          <cell r="J156" t="str">
            <v>n/a</v>
          </cell>
          <cell r="K156" t="str">
            <v>n/a</v>
          </cell>
          <cell r="L156" t="str">
            <v>n/a</v>
          </cell>
          <cell r="M156" t="str">
            <v>n/a</v>
          </cell>
          <cell r="N156" t="str">
            <v>n/a</v>
          </cell>
          <cell r="O156" t="str">
            <v>n/a</v>
          </cell>
          <cell r="P156" t="str">
            <v>n/a</v>
          </cell>
          <cell r="Q156" t="str">
            <v>n/a</v>
          </cell>
          <cell r="R156" t="str">
            <v>n/a</v>
          </cell>
          <cell r="S156" t="str">
            <v>n/a</v>
          </cell>
          <cell r="T156" t="str">
            <v>n/a</v>
          </cell>
          <cell r="U156" t="str">
            <v>n/a</v>
          </cell>
          <cell r="V156" t="str">
            <v>n/a</v>
          </cell>
          <cell r="W156" t="str">
            <v>n/a</v>
          </cell>
        </row>
        <row r="157">
          <cell r="A157" t="str">
            <v>Tax Expense</v>
          </cell>
          <cell r="B157" t="str">
            <v>n/a</v>
          </cell>
          <cell r="C157" t="str">
            <v>n/a</v>
          </cell>
          <cell r="D157" t="str">
            <v>n/a</v>
          </cell>
          <cell r="E157" t="str">
            <v>n/a</v>
          </cell>
          <cell r="F157" t="str">
            <v>n/a</v>
          </cell>
          <cell r="G157" t="str">
            <v>n/a</v>
          </cell>
          <cell r="H157" t="str">
            <v>n/a</v>
          </cell>
          <cell r="I157" t="str">
            <v>n/a</v>
          </cell>
          <cell r="J157" t="str">
            <v>n/a</v>
          </cell>
          <cell r="K157" t="str">
            <v>n/a</v>
          </cell>
          <cell r="L157" t="str">
            <v>n/a</v>
          </cell>
          <cell r="M157" t="str">
            <v>n/a</v>
          </cell>
          <cell r="N157" t="str">
            <v>n/a</v>
          </cell>
          <cell r="O157" t="str">
            <v>n/a</v>
          </cell>
          <cell r="P157" t="str">
            <v>n/a</v>
          </cell>
          <cell r="Q157" t="str">
            <v>n/a</v>
          </cell>
          <cell r="R157" t="str">
            <v>n/a</v>
          </cell>
          <cell r="S157" t="str">
            <v>n/a</v>
          </cell>
          <cell r="T157" t="str">
            <v>n/a</v>
          </cell>
          <cell r="U157" t="str">
            <v>n/a</v>
          </cell>
          <cell r="V157" t="str">
            <v>n/a</v>
          </cell>
          <cell r="W157" t="str">
            <v>n/a</v>
          </cell>
        </row>
        <row r="158">
          <cell r="A158" t="str">
            <v xml:space="preserve">Net Income </v>
          </cell>
          <cell r="B158" t="str">
            <v>n/a</v>
          </cell>
          <cell r="C158" t="str">
            <v>n/a</v>
          </cell>
          <cell r="D158" t="str">
            <v>n/a</v>
          </cell>
          <cell r="E158" t="str">
            <v>n/a</v>
          </cell>
          <cell r="F158" t="str">
            <v>n/a</v>
          </cell>
          <cell r="G158" t="str">
            <v>n/a</v>
          </cell>
          <cell r="H158" t="str">
            <v>n/a</v>
          </cell>
          <cell r="I158" t="str">
            <v>n/a</v>
          </cell>
          <cell r="J158" t="str">
            <v>n/a</v>
          </cell>
          <cell r="K158" t="str">
            <v>n/a</v>
          </cell>
          <cell r="L158" t="str">
            <v>n/a</v>
          </cell>
          <cell r="M158" t="str">
            <v>n/a</v>
          </cell>
          <cell r="N158" t="str">
            <v>n/a</v>
          </cell>
          <cell r="O158" t="str">
            <v>n/a</v>
          </cell>
          <cell r="P158" t="str">
            <v>n/a</v>
          </cell>
          <cell r="Q158" t="str">
            <v>n/a</v>
          </cell>
          <cell r="R158" t="str">
            <v>n/a</v>
          </cell>
          <cell r="S158" t="str">
            <v>n/a</v>
          </cell>
          <cell r="T158" t="str">
            <v>n/a</v>
          </cell>
          <cell r="U158" t="str">
            <v>n/a</v>
          </cell>
          <cell r="V158" t="str">
            <v>n/a</v>
          </cell>
          <cell r="W158" t="str">
            <v>n/a</v>
          </cell>
        </row>
        <row r="159">
          <cell r="A159" t="str">
            <v xml:space="preserve">Net Income </v>
          </cell>
          <cell r="B159" t="e">
            <v>#VALUE!</v>
          </cell>
          <cell r="C159" t="e">
            <v>#VALUE!</v>
          </cell>
          <cell r="D159" t="e">
            <v>#VALUE!</v>
          </cell>
          <cell r="E159" t="e">
            <v>#VALUE!</v>
          </cell>
          <cell r="F159" t="e">
            <v>#VALUE!</v>
          </cell>
          <cell r="G159" t="e">
            <v>#VALUE!</v>
          </cell>
          <cell r="H159" t="e">
            <v>#VALUE!</v>
          </cell>
          <cell r="I159" t="e">
            <v>#VALUE!</v>
          </cell>
          <cell r="J159" t="e">
            <v>#VALUE!</v>
          </cell>
          <cell r="K159" t="e">
            <v>#VALUE!</v>
          </cell>
          <cell r="L159" t="e">
            <v>#VALUE!</v>
          </cell>
          <cell r="M159" t="e">
            <v>#VALUE!</v>
          </cell>
          <cell r="N159" t="e">
            <v>#VALUE!</v>
          </cell>
          <cell r="O159" t="e">
            <v>#VALUE!</v>
          </cell>
          <cell r="P159" t="e">
            <v>#VALUE!</v>
          </cell>
          <cell r="Q159" t="e">
            <v>#VALUE!</v>
          </cell>
          <cell r="R159" t="e">
            <v>#VALUE!</v>
          </cell>
          <cell r="S159" t="e">
            <v>#VALUE!</v>
          </cell>
          <cell r="T159" t="e">
            <v>#VALUE!</v>
          </cell>
          <cell r="U159" t="e">
            <v>#VALUE!</v>
          </cell>
          <cell r="V159" t="e">
            <v>#VALUE!</v>
          </cell>
          <cell r="W159" t="e">
            <v>#VALUE!</v>
          </cell>
        </row>
        <row r="160">
          <cell r="A160" t="str">
            <v>EPS basic</v>
          </cell>
          <cell r="B160" t="e">
            <v>#VALUE!</v>
          </cell>
          <cell r="C160" t="e">
            <v>#VALUE!</v>
          </cell>
          <cell r="D160" t="e">
            <v>#VALUE!</v>
          </cell>
          <cell r="E160" t="e">
            <v>#VALUE!</v>
          </cell>
          <cell r="F160" t="e">
            <v>#VALUE!</v>
          </cell>
          <cell r="G160" t="e">
            <v>#VALUE!</v>
          </cell>
          <cell r="H160" t="e">
            <v>#VALUE!</v>
          </cell>
          <cell r="I160" t="e">
            <v>#VALUE!</v>
          </cell>
          <cell r="J160" t="e">
            <v>#VALUE!</v>
          </cell>
          <cell r="K160" t="str">
            <v>n/a</v>
          </cell>
          <cell r="L160" t="str">
            <v>n/a</v>
          </cell>
          <cell r="M160" t="str">
            <v>n/a</v>
          </cell>
          <cell r="N160" t="str">
            <v>n/a</v>
          </cell>
          <cell r="O160" t="str">
            <v>n/a</v>
          </cell>
          <cell r="P160" t="str">
            <v>n/a</v>
          </cell>
          <cell r="Q160" t="str">
            <v>n/a</v>
          </cell>
          <cell r="R160" t="str">
            <v>n/a</v>
          </cell>
          <cell r="S160" t="str">
            <v>n/a</v>
          </cell>
          <cell r="T160" t="str">
            <v>n/a</v>
          </cell>
          <cell r="U160" t="str">
            <v>n/a</v>
          </cell>
          <cell r="V160" t="str">
            <v>n/a</v>
          </cell>
          <cell r="W160" t="str">
            <v>n/a</v>
          </cell>
        </row>
        <row r="161">
          <cell r="A161" t="str">
            <v>EPS basic (Note: EPS-GAAP starts after 2018)</v>
          </cell>
          <cell r="B161" t="e">
            <v>#VALUE!</v>
          </cell>
          <cell r="C161" t="e">
            <v>#VALUE!</v>
          </cell>
          <cell r="D161" t="str">
            <v>n/a</v>
          </cell>
          <cell r="E161" t="str">
            <v>n/a</v>
          </cell>
          <cell r="F161" t="str">
            <v>n/a</v>
          </cell>
          <cell r="G161" t="str">
            <v>n/a</v>
          </cell>
          <cell r="H161" t="str">
            <v>n/a</v>
          </cell>
          <cell r="I161" t="str">
            <v>n/a</v>
          </cell>
          <cell r="J161" t="str">
            <v>n/a</v>
          </cell>
          <cell r="K161" t="str">
            <v>n/a</v>
          </cell>
          <cell r="L161" t="str">
            <v>n/a</v>
          </cell>
          <cell r="M161" t="str">
            <v>n/a</v>
          </cell>
          <cell r="N161" t="str">
            <v>n/a</v>
          </cell>
          <cell r="O161" t="str">
            <v>n/a</v>
          </cell>
          <cell r="P161" t="str">
            <v>n/a</v>
          </cell>
          <cell r="Q161" t="str">
            <v>n/a</v>
          </cell>
          <cell r="R161" t="str">
            <v>n/a</v>
          </cell>
          <cell r="S161" t="str">
            <v>n/a</v>
          </cell>
          <cell r="T161" t="str">
            <v>n/a</v>
          </cell>
          <cell r="U161" t="str">
            <v>n/a</v>
          </cell>
          <cell r="V161" t="str">
            <v>n/a</v>
          </cell>
          <cell r="W161" t="str">
            <v>n/a</v>
          </cell>
        </row>
        <row r="162">
          <cell r="A162" t="str">
            <v>EPS diluted</v>
          </cell>
          <cell r="B162" t="e">
            <v>#VALUE!</v>
          </cell>
          <cell r="C162" t="e">
            <v>#VALUE!</v>
          </cell>
          <cell r="D162" t="e">
            <v>#VALUE!</v>
          </cell>
          <cell r="E162" t="e">
            <v>#VALUE!</v>
          </cell>
          <cell r="F162" t="e">
            <v>#VALUE!</v>
          </cell>
          <cell r="G162" t="e">
            <v>#VALUE!</v>
          </cell>
          <cell r="H162" t="e">
            <v>#VALUE!</v>
          </cell>
          <cell r="I162" t="e">
            <v>#VALUE!</v>
          </cell>
          <cell r="J162" t="e">
            <v>#VALUE!</v>
          </cell>
          <cell r="K162" t="str">
            <v>n/a</v>
          </cell>
          <cell r="L162" t="str">
            <v>n/a</v>
          </cell>
          <cell r="M162" t="str">
            <v>n/a</v>
          </cell>
          <cell r="N162" t="str">
            <v>n/a</v>
          </cell>
          <cell r="O162" t="str">
            <v>n/a</v>
          </cell>
          <cell r="P162" t="str">
            <v>n/a</v>
          </cell>
          <cell r="Q162" t="str">
            <v>n/a</v>
          </cell>
          <cell r="R162" t="str">
            <v>n/a</v>
          </cell>
          <cell r="S162" t="str">
            <v>n/a</v>
          </cell>
          <cell r="T162" t="str">
            <v>n/a</v>
          </cell>
          <cell r="U162" t="str">
            <v>n/a</v>
          </cell>
          <cell r="V162" t="str">
            <v>n/a</v>
          </cell>
          <cell r="W162" t="str">
            <v>n/a</v>
          </cell>
        </row>
        <row r="163">
          <cell r="A163" t="str">
            <v xml:space="preserve"> EPS diluted (Note: EPS-GAAP starts after 2018)</v>
          </cell>
          <cell r="B163" t="e">
            <v>#VALUE!</v>
          </cell>
          <cell r="C163" t="e">
            <v>#VALUE!</v>
          </cell>
          <cell r="D163" t="str">
            <v>n/a</v>
          </cell>
          <cell r="E163" t="str">
            <v>n/a</v>
          </cell>
          <cell r="F163" t="str">
            <v>n/a</v>
          </cell>
          <cell r="G163" t="str">
            <v>n/a</v>
          </cell>
          <cell r="H163" t="str">
            <v>n/a</v>
          </cell>
          <cell r="I163" t="str">
            <v>n/a</v>
          </cell>
          <cell r="J163" t="str">
            <v>n/a</v>
          </cell>
          <cell r="K163" t="str">
            <v>n/a</v>
          </cell>
          <cell r="L163" t="str">
            <v>n/a</v>
          </cell>
          <cell r="M163" t="str">
            <v>n/a</v>
          </cell>
          <cell r="N163" t="str">
            <v>n/a</v>
          </cell>
          <cell r="O163" t="str">
            <v>n/a</v>
          </cell>
          <cell r="P163" t="str">
            <v>n/a</v>
          </cell>
          <cell r="Q163" t="str">
            <v>n/a</v>
          </cell>
          <cell r="R163" t="str">
            <v>n/a</v>
          </cell>
          <cell r="S163" t="str">
            <v>n/a</v>
          </cell>
          <cell r="T163" t="str">
            <v>n/a</v>
          </cell>
          <cell r="U163" t="str">
            <v>n/a</v>
          </cell>
          <cell r="V163" t="str">
            <v>n/a</v>
          </cell>
          <cell r="W163" t="str">
            <v>n/a</v>
          </cell>
        </row>
        <row r="164">
          <cell r="A164" t="str">
            <v>Shares Outstanding - basic (in millions)</v>
          </cell>
          <cell r="B164" t="e">
            <v>#VALUE!</v>
          </cell>
          <cell r="C164" t="e">
            <v>#VALUE!</v>
          </cell>
          <cell r="D164" t="str">
            <v>n/a</v>
          </cell>
          <cell r="E164" t="e">
            <v>#VALUE!</v>
          </cell>
          <cell r="F164" t="e">
            <v>#VALUE!</v>
          </cell>
          <cell r="G164" t="e">
            <v>#VALUE!</v>
          </cell>
          <cell r="H164" t="e">
            <v>#VALUE!</v>
          </cell>
          <cell r="I164" t="e">
            <v>#VALUE!</v>
          </cell>
          <cell r="J164" t="e">
            <v>#VALUE!</v>
          </cell>
          <cell r="K164" t="e">
            <v>#VALUE!</v>
          </cell>
          <cell r="L164" t="e">
            <v>#VALUE!</v>
          </cell>
          <cell r="M164" t="e">
            <v>#VALUE!</v>
          </cell>
          <cell r="N164" t="e">
            <v>#VALUE!</v>
          </cell>
          <cell r="O164" t="e">
            <v>#VALUE!</v>
          </cell>
          <cell r="P164" t="e">
            <v>#VALUE!</v>
          </cell>
          <cell r="Q164" t="e">
            <v>#VALUE!</v>
          </cell>
          <cell r="R164" t="e">
            <v>#VALUE!</v>
          </cell>
          <cell r="S164" t="e">
            <v>#VALUE!</v>
          </cell>
          <cell r="T164" t="e">
            <v>#VALUE!</v>
          </cell>
          <cell r="U164" t="e">
            <v>#VALUE!</v>
          </cell>
          <cell r="V164" t="e">
            <v>#VALUE!</v>
          </cell>
          <cell r="W164" t="e">
            <v>#VALUE!</v>
          </cell>
        </row>
        <row r="165">
          <cell r="A165" t="str">
            <v>Shares Outstanding - diluted (in millions)</v>
          </cell>
          <cell r="B165" t="e">
            <v>#VALUE!</v>
          </cell>
          <cell r="C165" t="e">
            <v>#VALUE!</v>
          </cell>
          <cell r="D165" t="e">
            <v>#VALUE!</v>
          </cell>
          <cell r="E165" t="e">
            <v>#VALUE!</v>
          </cell>
          <cell r="F165" t="e">
            <v>#VALUE!</v>
          </cell>
          <cell r="G165" t="e">
            <v>#VALUE!</v>
          </cell>
          <cell r="H165" t="e">
            <v>#VALUE!</v>
          </cell>
          <cell r="I165" t="e">
            <v>#VALUE!</v>
          </cell>
          <cell r="J165" t="e">
            <v>#VALUE!</v>
          </cell>
          <cell r="K165" t="e">
            <v>#VALUE!</v>
          </cell>
          <cell r="L165" t="e">
            <v>#VALUE!</v>
          </cell>
          <cell r="M165" t="e">
            <v>#VALUE!</v>
          </cell>
          <cell r="N165" t="e">
            <v>#VALUE!</v>
          </cell>
          <cell r="O165" t="e">
            <v>#VALUE!</v>
          </cell>
          <cell r="P165" t="e">
            <v>#VALUE!</v>
          </cell>
          <cell r="Q165" t="e">
            <v>#VALUE!</v>
          </cell>
          <cell r="R165" t="e">
            <v>#VALUE!</v>
          </cell>
          <cell r="S165" t="e">
            <v>#VALUE!</v>
          </cell>
          <cell r="T165" t="e">
            <v>#VALUE!</v>
          </cell>
          <cell r="U165" t="e">
            <v>#VALUE!</v>
          </cell>
          <cell r="V165" t="e">
            <v>#VALUE!</v>
          </cell>
          <cell r="W165" t="e">
            <v>#VALUE!</v>
          </cell>
        </row>
        <row r="166">
          <cell r="A166" t="str">
            <v xml:space="preserve">Operating Income-GAAP </v>
          </cell>
          <cell r="B166" t="str">
            <v>-</v>
          </cell>
          <cell r="C166" t="str">
            <v>-</v>
          </cell>
          <cell r="D166" t="str">
            <v>-</v>
          </cell>
          <cell r="E166" t="str">
            <v>-</v>
          </cell>
          <cell r="F166" t="str">
            <v>-</v>
          </cell>
          <cell r="G166" t="str">
            <v>-</v>
          </cell>
          <cell r="H166" t="str">
            <v>-</v>
          </cell>
          <cell r="I166" t="str">
            <v>-</v>
          </cell>
          <cell r="J166" t="str">
            <v>-</v>
          </cell>
          <cell r="K166" t="str">
            <v>-</v>
          </cell>
          <cell r="L166" t="str">
            <v>-</v>
          </cell>
          <cell r="M166" t="str">
            <v>-</v>
          </cell>
          <cell r="N166" t="str">
            <v>-</v>
          </cell>
          <cell r="O166" t="str">
            <v>-</v>
          </cell>
          <cell r="P166" t="str">
            <v>-</v>
          </cell>
          <cell r="Q166" t="str">
            <v>-</v>
          </cell>
          <cell r="R166" t="str">
            <v>-</v>
          </cell>
          <cell r="S166" t="str">
            <v>-</v>
          </cell>
          <cell r="T166" t="str">
            <v>-</v>
          </cell>
          <cell r="U166" t="str">
            <v>-</v>
          </cell>
          <cell r="V166" t="str">
            <v>-</v>
          </cell>
          <cell r="W166" t="str">
            <v>-</v>
          </cell>
        </row>
        <row r="167">
          <cell r="A167" t="str">
            <v>Operating Income-GAAP  (EBITR)</v>
          </cell>
          <cell r="B167" t="e">
            <v>#VALUE!</v>
          </cell>
          <cell r="C167" t="e">
            <v>#VALUE!</v>
          </cell>
          <cell r="D167" t="e">
            <v>#VALUE!</v>
          </cell>
          <cell r="E167" t="e">
            <v>#VALUE!</v>
          </cell>
          <cell r="F167" t="e">
            <v>#VALUE!</v>
          </cell>
          <cell r="G167" t="e">
            <v>#VALUE!</v>
          </cell>
          <cell r="H167" t="e">
            <v>#VALUE!</v>
          </cell>
          <cell r="I167" t="e">
            <v>#VALUE!</v>
          </cell>
          <cell r="J167" t="e">
            <v>#VALUE!</v>
          </cell>
          <cell r="K167" t="e">
            <v>#VALUE!</v>
          </cell>
          <cell r="L167" t="e">
            <v>#VALUE!</v>
          </cell>
          <cell r="M167" t="e">
            <v>#VALUE!</v>
          </cell>
          <cell r="N167" t="e">
            <v>#VALUE!</v>
          </cell>
          <cell r="O167" t="e">
            <v>#VALUE!</v>
          </cell>
          <cell r="P167" t="e">
            <v>#VALUE!</v>
          </cell>
          <cell r="Q167" t="e">
            <v>#VALUE!</v>
          </cell>
          <cell r="R167" t="e">
            <v>#VALUE!</v>
          </cell>
          <cell r="S167" t="e">
            <v>#VALUE!</v>
          </cell>
          <cell r="T167" t="e">
            <v>#VALUE!</v>
          </cell>
          <cell r="U167" t="e">
            <v>#VALUE!</v>
          </cell>
          <cell r="V167" t="e">
            <v>#VALUE!</v>
          </cell>
          <cell r="W167" t="e">
            <v>#VALUE!</v>
          </cell>
        </row>
        <row r="168">
          <cell r="A168" t="str">
            <v>Share count</v>
          </cell>
        </row>
        <row r="169">
          <cell r="A169" t="str">
            <v>Common shares out - basic (in millions)</v>
          </cell>
          <cell r="B169" t="str">
            <v>n/a</v>
          </cell>
          <cell r="C169" t="str">
            <v>n/a</v>
          </cell>
          <cell r="D169" t="str">
            <v>n/a</v>
          </cell>
          <cell r="E169" t="e">
            <v>#VALUE!</v>
          </cell>
          <cell r="F169" t="e">
            <v>#VALUE!</v>
          </cell>
          <cell r="G169" t="e">
            <v>#VALUE!</v>
          </cell>
          <cell r="H169" t="e">
            <v>#VALUE!</v>
          </cell>
          <cell r="I169" t="e">
            <v>#VALUE!</v>
          </cell>
          <cell r="J169" t="e">
            <v>#VALUE!</v>
          </cell>
          <cell r="K169" t="e">
            <v>#VALUE!</v>
          </cell>
          <cell r="L169" t="e">
            <v>#VALUE!</v>
          </cell>
          <cell r="M169" t="e">
            <v>#VALUE!</v>
          </cell>
          <cell r="N169" t="e">
            <v>#VALUE!</v>
          </cell>
          <cell r="O169" t="e">
            <v>#VALUE!</v>
          </cell>
          <cell r="P169" t="e">
            <v>#VALUE!</v>
          </cell>
          <cell r="Q169" t="e">
            <v>#VALUE!</v>
          </cell>
          <cell r="R169" t="e">
            <v>#VALUE!</v>
          </cell>
          <cell r="S169" t="e">
            <v>#VALUE!</v>
          </cell>
          <cell r="T169" t="e">
            <v>#VALUE!</v>
          </cell>
          <cell r="U169" t="e">
            <v>#VALUE!</v>
          </cell>
          <cell r="V169" t="e">
            <v>#VALUE!</v>
          </cell>
          <cell r="W169" t="e">
            <v>#VALUE!</v>
          </cell>
        </row>
        <row r="170">
          <cell r="A170" t="str">
            <v>Common shares out - diluted (in millions)</v>
          </cell>
          <cell r="B170" t="str">
            <v>n/a</v>
          </cell>
          <cell r="C170" t="str">
            <v>n/a</v>
          </cell>
          <cell r="D170" t="e">
            <v>#VALUE!</v>
          </cell>
          <cell r="E170" t="e">
            <v>#VALUE!</v>
          </cell>
          <cell r="F170" t="e">
            <v>#VALUE!</v>
          </cell>
          <cell r="G170" t="e">
            <v>#VALUE!</v>
          </cell>
          <cell r="H170" t="e">
            <v>#VALUE!</v>
          </cell>
          <cell r="I170" t="e">
            <v>#VALUE!</v>
          </cell>
          <cell r="J170" t="e">
            <v>#VALUE!</v>
          </cell>
          <cell r="K170" t="e">
            <v>#VALUE!</v>
          </cell>
          <cell r="L170" t="e">
            <v>#VALUE!</v>
          </cell>
          <cell r="M170" t="e">
            <v>#VALUE!</v>
          </cell>
          <cell r="N170" t="e">
            <v>#VALUE!</v>
          </cell>
          <cell r="O170" t="e">
            <v>#VALUE!</v>
          </cell>
          <cell r="P170" t="e">
            <v>#VALUE!</v>
          </cell>
          <cell r="Q170" t="e">
            <v>#VALUE!</v>
          </cell>
          <cell r="R170" t="e">
            <v>#VALUE!</v>
          </cell>
          <cell r="S170" t="e">
            <v>#VALUE!</v>
          </cell>
          <cell r="T170" t="e">
            <v>#VALUE!</v>
          </cell>
          <cell r="U170" t="e">
            <v>#VALUE!</v>
          </cell>
          <cell r="V170" t="e">
            <v>#VALUE!</v>
          </cell>
          <cell r="W170" t="e">
            <v>#VALUE!</v>
          </cell>
        </row>
        <row r="171">
          <cell r="A171" t="str">
            <v>Options exercised</v>
          </cell>
          <cell r="B171" t="str">
            <v>?</v>
          </cell>
          <cell r="C171" t="str">
            <v>?</v>
          </cell>
          <cell r="D171">
            <v>2</v>
          </cell>
          <cell r="E171">
            <v>2</v>
          </cell>
          <cell r="F171">
            <v>2</v>
          </cell>
          <cell r="G171">
            <v>2</v>
          </cell>
          <cell r="H171">
            <v>2</v>
          </cell>
          <cell r="I171">
            <v>2</v>
          </cell>
          <cell r="J171">
            <v>2</v>
          </cell>
          <cell r="K171">
            <v>2</v>
          </cell>
          <cell r="L171">
            <v>2</v>
          </cell>
          <cell r="M171">
            <v>2</v>
          </cell>
          <cell r="N171">
            <v>2</v>
          </cell>
          <cell r="O171">
            <v>2</v>
          </cell>
          <cell r="P171">
            <v>2</v>
          </cell>
          <cell r="Q171">
            <v>2</v>
          </cell>
          <cell r="R171">
            <v>2</v>
          </cell>
          <cell r="S171">
            <v>2</v>
          </cell>
          <cell r="T171">
            <v>2</v>
          </cell>
          <cell r="U171">
            <v>2</v>
          </cell>
          <cell r="V171">
            <v>2</v>
          </cell>
          <cell r="W171">
            <v>2</v>
          </cell>
        </row>
        <row r="172">
          <cell r="A172" t="str">
            <v>Shares issued</v>
          </cell>
          <cell r="B172" t="str">
            <v>?</v>
          </cell>
          <cell r="C172" t="str">
            <v>?</v>
          </cell>
        </row>
        <row r="173">
          <cell r="A173" t="str">
            <v>Financial result</v>
          </cell>
        </row>
        <row r="174">
          <cell r="A174" t="str">
            <v>Current Assets</v>
          </cell>
          <cell r="B174" t="str">
            <v>n/a</v>
          </cell>
          <cell r="C174" t="str">
            <v>n/a</v>
          </cell>
          <cell r="D174" t="str">
            <v>n/a</v>
          </cell>
          <cell r="E174" t="str">
            <v>n/a</v>
          </cell>
          <cell r="F174" t="str">
            <v>n/a</v>
          </cell>
          <cell r="G174" t="str">
            <v>n/a</v>
          </cell>
          <cell r="H174" t="str">
            <v>n/a</v>
          </cell>
          <cell r="I174" t="str">
            <v>n/a</v>
          </cell>
          <cell r="J174" t="str">
            <v>n/a</v>
          </cell>
          <cell r="K174" t="str">
            <v>n/a</v>
          </cell>
          <cell r="L174" t="str">
            <v>n/a</v>
          </cell>
          <cell r="M174" t="str">
            <v>n/a</v>
          </cell>
          <cell r="N174" t="str">
            <v>n/a</v>
          </cell>
          <cell r="O174" t="str">
            <v>n/a</v>
          </cell>
          <cell r="P174" t="str">
            <v>n/a</v>
          </cell>
          <cell r="Q174" t="str">
            <v>n/a</v>
          </cell>
          <cell r="R174" t="str">
            <v>n/a</v>
          </cell>
          <cell r="S174" t="str">
            <v>n/a</v>
          </cell>
          <cell r="T174" t="str">
            <v>n/a</v>
          </cell>
          <cell r="U174" t="str">
            <v>n/a</v>
          </cell>
          <cell r="V174" t="str">
            <v>n/a</v>
          </cell>
          <cell r="W174" t="str">
            <v>n/a</v>
          </cell>
        </row>
        <row r="175">
          <cell r="A175" t="str">
            <v>Cash and cash equivalents</v>
          </cell>
          <cell r="B175" t="str">
            <v>n/a</v>
          </cell>
          <cell r="C175" t="str">
            <v>n/a</v>
          </cell>
          <cell r="D175" t="str">
            <v>n/a</v>
          </cell>
          <cell r="E175" t="str">
            <v>n/a</v>
          </cell>
          <cell r="F175" t="str">
            <v>n/a</v>
          </cell>
          <cell r="G175" t="str">
            <v>n/a</v>
          </cell>
          <cell r="H175" t="str">
            <v>n/a</v>
          </cell>
          <cell r="I175" t="str">
            <v>n/a</v>
          </cell>
          <cell r="J175" t="str">
            <v>n/a</v>
          </cell>
          <cell r="K175" t="str">
            <v>n/a</v>
          </cell>
          <cell r="L175" t="str">
            <v>n/a</v>
          </cell>
          <cell r="M175" t="str">
            <v>n/a</v>
          </cell>
          <cell r="N175" t="str">
            <v>n/a</v>
          </cell>
          <cell r="O175" t="str">
            <v>n/a</v>
          </cell>
          <cell r="P175" t="str">
            <v>n/a</v>
          </cell>
          <cell r="Q175" t="str">
            <v>n/a</v>
          </cell>
          <cell r="R175" t="str">
            <v>n/a</v>
          </cell>
          <cell r="S175" t="str">
            <v>n/a</v>
          </cell>
          <cell r="T175" t="str">
            <v>n/a</v>
          </cell>
          <cell r="U175" t="str">
            <v>n/a</v>
          </cell>
          <cell r="V175" t="str">
            <v>n/a</v>
          </cell>
          <cell r="W175" t="str">
            <v>n/a</v>
          </cell>
        </row>
        <row r="176">
          <cell r="A176" t="str">
            <v>Accounts Receivable</v>
          </cell>
          <cell r="B176" t="str">
            <v>n/a</v>
          </cell>
          <cell r="C176" t="str">
            <v>n/a</v>
          </cell>
          <cell r="D176" t="str">
            <v>n/a</v>
          </cell>
          <cell r="E176" t="str">
            <v>n/a</v>
          </cell>
          <cell r="F176" t="str">
            <v>n/a</v>
          </cell>
          <cell r="G176" t="str">
            <v>n/a</v>
          </cell>
          <cell r="H176" t="str">
            <v>n/a</v>
          </cell>
          <cell r="I176" t="str">
            <v>n/a</v>
          </cell>
          <cell r="J176" t="str">
            <v>n/a</v>
          </cell>
          <cell r="K176" t="str">
            <v>n/a</v>
          </cell>
          <cell r="L176" t="str">
            <v>n/a</v>
          </cell>
          <cell r="M176" t="str">
            <v>n/a</v>
          </cell>
          <cell r="N176" t="str">
            <v>n/a</v>
          </cell>
          <cell r="O176" t="str">
            <v>n/a</v>
          </cell>
          <cell r="P176" t="str">
            <v>n/a</v>
          </cell>
          <cell r="Q176" t="str">
            <v>n/a</v>
          </cell>
          <cell r="R176" t="str">
            <v>n/a</v>
          </cell>
          <cell r="S176" t="str">
            <v>n/a</v>
          </cell>
          <cell r="T176" t="str">
            <v>n/a</v>
          </cell>
          <cell r="U176" t="str">
            <v>n/a</v>
          </cell>
          <cell r="V176" t="str">
            <v>n/a</v>
          </cell>
          <cell r="W176" t="str">
            <v>n/a</v>
          </cell>
        </row>
        <row r="177">
          <cell r="A177" t="str">
            <v>Inventories</v>
          </cell>
          <cell r="B177" t="str">
            <v>n/a</v>
          </cell>
          <cell r="C177" t="str">
            <v>n/a</v>
          </cell>
          <cell r="D177" t="str">
            <v>n/a</v>
          </cell>
          <cell r="E177" t="str">
            <v>n/a</v>
          </cell>
          <cell r="F177" t="str">
            <v>n/a</v>
          </cell>
          <cell r="G177" t="str">
            <v>n/a</v>
          </cell>
          <cell r="H177" t="str">
            <v>n/a</v>
          </cell>
          <cell r="I177" t="str">
            <v>n/a</v>
          </cell>
          <cell r="J177" t="str">
            <v>n/a</v>
          </cell>
          <cell r="K177" t="str">
            <v>n/a</v>
          </cell>
          <cell r="L177" t="str">
            <v>n/a</v>
          </cell>
          <cell r="M177" t="str">
            <v>n/a</v>
          </cell>
          <cell r="N177" t="str">
            <v>n/a</v>
          </cell>
          <cell r="O177" t="str">
            <v>n/a</v>
          </cell>
          <cell r="P177" t="str">
            <v>n/a</v>
          </cell>
          <cell r="Q177" t="str">
            <v>n/a</v>
          </cell>
          <cell r="R177" t="str">
            <v>n/a</v>
          </cell>
          <cell r="S177" t="str">
            <v>n/a</v>
          </cell>
          <cell r="T177" t="str">
            <v>n/a</v>
          </cell>
          <cell r="U177" t="str">
            <v>n/a</v>
          </cell>
          <cell r="V177" t="str">
            <v>n/a</v>
          </cell>
          <cell r="W177" t="str">
            <v>n/a</v>
          </cell>
        </row>
        <row r="178">
          <cell r="A178" t="str">
            <v>Company interest rate</v>
          </cell>
          <cell r="C178">
            <v>0.03</v>
          </cell>
          <cell r="D178">
            <v>0.03</v>
          </cell>
          <cell r="E178">
            <v>0.03</v>
          </cell>
          <cell r="F178">
            <v>0.03</v>
          </cell>
          <cell r="G178">
            <v>0.03</v>
          </cell>
          <cell r="H178">
            <v>0.03</v>
          </cell>
          <cell r="I178">
            <v>0.03</v>
          </cell>
          <cell r="J178">
            <v>0.03</v>
          </cell>
          <cell r="K178">
            <v>0.03</v>
          </cell>
          <cell r="L178">
            <v>0.03</v>
          </cell>
          <cell r="M178">
            <v>0.03</v>
          </cell>
          <cell r="N178">
            <v>0.03</v>
          </cell>
          <cell r="O178">
            <v>0.03</v>
          </cell>
          <cell r="P178">
            <v>0.03</v>
          </cell>
          <cell r="Q178">
            <v>0.03</v>
          </cell>
          <cell r="R178">
            <v>0.03</v>
          </cell>
          <cell r="S178">
            <v>0.03</v>
          </cell>
          <cell r="T178">
            <v>0.03</v>
          </cell>
          <cell r="U178">
            <v>0.03</v>
          </cell>
          <cell r="V178">
            <v>0.03</v>
          </cell>
          <cell r="W178">
            <v>0.03</v>
          </cell>
        </row>
        <row r="179">
          <cell r="A179" t="str">
            <v>Interest received on cash</v>
          </cell>
          <cell r="C179" t="str">
            <v>n/a</v>
          </cell>
          <cell r="D179" t="str">
            <v>n/a</v>
          </cell>
          <cell r="E179" t="str">
            <v>n/a</v>
          </cell>
          <cell r="F179" t="str">
            <v>n/a</v>
          </cell>
          <cell r="G179" t="str">
            <v>n/a</v>
          </cell>
          <cell r="H179" t="str">
            <v>n/a</v>
          </cell>
          <cell r="I179" t="str">
            <v>n/a</v>
          </cell>
          <cell r="J179" t="str">
            <v>n/a</v>
          </cell>
          <cell r="K179" t="str">
            <v>n/a</v>
          </cell>
          <cell r="L179" t="str">
            <v>n/a</v>
          </cell>
          <cell r="M179" t="str">
            <v>n/a</v>
          </cell>
          <cell r="N179" t="str">
            <v>n/a</v>
          </cell>
          <cell r="O179" t="str">
            <v>n/a</v>
          </cell>
          <cell r="P179" t="str">
            <v>n/a</v>
          </cell>
          <cell r="Q179" t="str">
            <v>n/a</v>
          </cell>
          <cell r="R179" t="str">
            <v>n/a</v>
          </cell>
          <cell r="S179" t="str">
            <v>n/a</v>
          </cell>
          <cell r="T179" t="str">
            <v>n/a</v>
          </cell>
          <cell r="U179" t="str">
            <v>n/a</v>
          </cell>
          <cell r="V179" t="str">
            <v>n/a</v>
          </cell>
          <cell r="W179" t="str">
            <v>n/a</v>
          </cell>
        </row>
      </sheetData>
      <sheetData sheetId="10">
        <row r="36">
          <cell r="J36">
            <v>174</v>
          </cell>
        </row>
      </sheetData>
      <sheetData sheetId="11">
        <row r="1">
          <cell r="A1" t="str">
            <v>Nektar Therapeutics - Statement of Cash Flows</v>
          </cell>
        </row>
        <row r="2">
          <cell r="B2">
            <v>2016</v>
          </cell>
          <cell r="C2">
            <v>2017</v>
          </cell>
          <cell r="D2">
            <v>2018</v>
          </cell>
          <cell r="E2">
            <v>2019</v>
          </cell>
          <cell r="F2">
            <v>2020</v>
          </cell>
          <cell r="G2">
            <v>2021</v>
          </cell>
          <cell r="H2">
            <v>2022</v>
          </cell>
          <cell r="I2">
            <v>2023</v>
          </cell>
          <cell r="J2">
            <v>2024</v>
          </cell>
          <cell r="K2">
            <v>2025</v>
          </cell>
          <cell r="L2">
            <v>2026</v>
          </cell>
          <cell r="M2">
            <v>2027</v>
          </cell>
          <cell r="N2">
            <v>2028</v>
          </cell>
          <cell r="O2">
            <v>2029</v>
          </cell>
          <cell r="P2">
            <v>2030</v>
          </cell>
          <cell r="Q2">
            <v>2031</v>
          </cell>
          <cell r="R2">
            <v>2032</v>
          </cell>
          <cell r="S2">
            <v>2033</v>
          </cell>
          <cell r="T2">
            <v>2034</v>
          </cell>
          <cell r="U2">
            <v>2035</v>
          </cell>
          <cell r="V2">
            <v>2036</v>
          </cell>
          <cell r="W2">
            <v>2037</v>
          </cell>
        </row>
        <row r="3">
          <cell r="A3" t="str">
            <v xml:space="preserve">  - &gt;  Linked Row -&gt;</v>
          </cell>
          <cell r="B3" t="str">
            <v>2016A</v>
          </cell>
          <cell r="C3" t="str">
            <v>2017A</v>
          </cell>
          <cell r="D3" t="str">
            <v>2018E</v>
          </cell>
          <cell r="E3" t="str">
            <v>2019E</v>
          </cell>
          <cell r="F3" t="str">
            <v>2020E</v>
          </cell>
          <cell r="G3" t="str">
            <v>2021E</v>
          </cell>
          <cell r="H3" t="str">
            <v>2022E</v>
          </cell>
          <cell r="I3" t="str">
            <v>2023E</v>
          </cell>
          <cell r="J3" t="str">
            <v>2024E</v>
          </cell>
          <cell r="K3" t="str">
            <v>2025E</v>
          </cell>
          <cell r="L3" t="str">
            <v>2026E</v>
          </cell>
          <cell r="M3" t="str">
            <v>2027E</v>
          </cell>
          <cell r="N3" t="str">
            <v>2028E</v>
          </cell>
          <cell r="O3" t="str">
            <v>2029E</v>
          </cell>
          <cell r="P3" t="str">
            <v>2030E</v>
          </cell>
          <cell r="Q3" t="str">
            <v>2031E</v>
          </cell>
          <cell r="R3" t="str">
            <v>2032E</v>
          </cell>
          <cell r="S3" t="str">
            <v>2033E</v>
          </cell>
          <cell r="T3" t="str">
            <v>2034E</v>
          </cell>
          <cell r="U3" t="str">
            <v>2035E</v>
          </cell>
          <cell r="V3" t="str">
            <v>2036</v>
          </cell>
          <cell r="W3" t="str">
            <v>2037</v>
          </cell>
        </row>
        <row r="5">
          <cell r="A5" t="str">
            <v>Operations</v>
          </cell>
        </row>
        <row r="6">
          <cell r="A6" t="str">
            <v>Net Income (Loss)</v>
          </cell>
          <cell r="B6">
            <v>-153.524</v>
          </cell>
          <cell r="C6">
            <v>-96.691999999999993</v>
          </cell>
          <cell r="D6">
            <v>662.03022999999996</v>
          </cell>
          <cell r="E6">
            <v>-433.11987299999987</v>
          </cell>
          <cell r="F6">
            <v>-495.514802465</v>
          </cell>
          <cell r="G6">
            <v>-515.64206021997632</v>
          </cell>
          <cell r="H6">
            <v>-551.75397738495155</v>
          </cell>
          <cell r="I6">
            <v>-494.33885951707924</v>
          </cell>
          <cell r="J6">
            <v>-319.21557738925304</v>
          </cell>
          <cell r="K6">
            <v>-190.72183495754666</v>
          </cell>
          <cell r="L6">
            <v>473.61336156521003</v>
          </cell>
          <cell r="M6">
            <v>2047.7909405647931</v>
          </cell>
          <cell r="N6">
            <v>3599.3648442978379</v>
          </cell>
          <cell r="O6">
            <v>5475.5171843768467</v>
          </cell>
          <cell r="P6">
            <v>6367.4716350438484</v>
          </cell>
          <cell r="Q6">
            <v>6988.5496773530413</v>
          </cell>
          <cell r="R6">
            <v>7425.7669585275034</v>
          </cell>
          <cell r="S6">
            <v>7885.2784907716887</v>
          </cell>
          <cell r="T6">
            <v>8377.429978479222</v>
          </cell>
          <cell r="U6">
            <v>8773.1279402233667</v>
          </cell>
          <cell r="V6">
            <v>7733.7303740688094</v>
          </cell>
          <cell r="W6">
            <v>4631.4394514609739</v>
          </cell>
        </row>
        <row r="7">
          <cell r="A7" t="str">
            <v>D&amp;A</v>
          </cell>
          <cell r="B7">
            <v>13.2</v>
          </cell>
          <cell r="C7">
            <v>12.6</v>
          </cell>
          <cell r="D7">
            <v>10.5</v>
          </cell>
          <cell r="E7">
            <v>10.5</v>
          </cell>
          <cell r="F7">
            <v>10.5</v>
          </cell>
          <cell r="G7">
            <v>10.5</v>
          </cell>
          <cell r="H7">
            <v>10.5</v>
          </cell>
          <cell r="I7">
            <v>10.5</v>
          </cell>
          <cell r="J7">
            <v>10.5</v>
          </cell>
          <cell r="K7">
            <v>10.5</v>
          </cell>
          <cell r="L7">
            <v>10.5</v>
          </cell>
          <cell r="M7">
            <v>10.5</v>
          </cell>
          <cell r="N7">
            <v>10.5</v>
          </cell>
          <cell r="O7">
            <v>10.5</v>
          </cell>
          <cell r="P7">
            <v>10.5</v>
          </cell>
          <cell r="Q7">
            <v>10.5</v>
          </cell>
          <cell r="R7">
            <v>10.5</v>
          </cell>
          <cell r="S7">
            <v>10.5</v>
          </cell>
          <cell r="T7">
            <v>10.5</v>
          </cell>
          <cell r="U7">
            <v>10.5</v>
          </cell>
          <cell r="V7">
            <v>10.5</v>
          </cell>
          <cell r="W7">
            <v>10.5</v>
          </cell>
        </row>
        <row r="8">
          <cell r="A8" t="str">
            <v>Stock-based compensation expense</v>
          </cell>
          <cell r="B8">
            <v>15.51</v>
          </cell>
          <cell r="C8">
            <v>28.925850000000001</v>
          </cell>
          <cell r="D8">
            <v>87</v>
          </cell>
          <cell r="E8">
            <v>95.7</v>
          </cell>
          <cell r="F8">
            <v>105.27000000000001</v>
          </cell>
          <cell r="G8">
            <v>115.79700000000003</v>
          </cell>
          <cell r="H8">
            <v>127.37670000000004</v>
          </cell>
          <cell r="I8">
            <v>140.11437000000006</v>
          </cell>
          <cell r="J8">
            <v>154.12580700000009</v>
          </cell>
          <cell r="K8">
            <v>169.53838770000013</v>
          </cell>
          <cell r="L8">
            <v>186.49222647000016</v>
          </cell>
          <cell r="M8">
            <v>205.14144911700021</v>
          </cell>
          <cell r="N8">
            <v>225.65559402870025</v>
          </cell>
          <cell r="O8">
            <v>248.22115343157029</v>
          </cell>
          <cell r="P8">
            <v>273.04326877472732</v>
          </cell>
          <cell r="Q8">
            <v>300.34759565220008</v>
          </cell>
          <cell r="R8">
            <v>330.38235521742013</v>
          </cell>
          <cell r="S8">
            <v>363.42059073916215</v>
          </cell>
          <cell r="T8">
            <v>399.76264981307838</v>
          </cell>
          <cell r="U8">
            <v>439.73891479438623</v>
          </cell>
          <cell r="V8">
            <v>483.71280627382487</v>
          </cell>
          <cell r="W8">
            <v>532.08408690120734</v>
          </cell>
        </row>
        <row r="9">
          <cell r="A9" t="str">
            <v>non-cash revenue</v>
          </cell>
          <cell r="D9">
            <v>-33.584099999999999</v>
          </cell>
          <cell r="E9">
            <v>-36.942510000000006</v>
          </cell>
          <cell r="F9">
            <v>-40.636761000000007</v>
          </cell>
          <cell r="G9">
            <v>-44.700437100000009</v>
          </cell>
          <cell r="H9">
            <v>-49.170480810000015</v>
          </cell>
          <cell r="I9">
            <v>-54.087528891000019</v>
          </cell>
          <cell r="J9">
            <v>-59.496281780100027</v>
          </cell>
          <cell r="K9">
            <v>-65.445909958110036</v>
          </cell>
          <cell r="L9">
            <v>-71.990500953921043</v>
          </cell>
          <cell r="M9">
            <v>-79.189551049313152</v>
          </cell>
          <cell r="N9">
            <v>-87.108506154244481</v>
          </cell>
          <cell r="O9">
            <v>-95.819356769668943</v>
          </cell>
          <cell r="P9">
            <v>-105.40129244663585</v>
          </cell>
          <cell r="Q9">
            <v>-140.28912024647235</v>
          </cell>
          <cell r="R9">
            <v>-154.31803227111959</v>
          </cell>
          <cell r="S9">
            <v>-169.74983549823156</v>
          </cell>
          <cell r="T9">
            <v>-186.72481904805474</v>
          </cell>
          <cell r="U9">
            <v>-205.39730095286023</v>
          </cell>
          <cell r="V9">
            <v>-225.93703104814628</v>
          </cell>
          <cell r="W9">
            <v>0</v>
          </cell>
        </row>
        <row r="10">
          <cell r="A10" t="str">
            <v>non--cash interest expense</v>
          </cell>
          <cell r="D10">
            <v>20</v>
          </cell>
          <cell r="E10">
            <v>20</v>
          </cell>
          <cell r="F10">
            <v>20</v>
          </cell>
          <cell r="G10">
            <v>20</v>
          </cell>
          <cell r="H10">
            <v>20</v>
          </cell>
          <cell r="I10">
            <v>20</v>
          </cell>
          <cell r="J10">
            <v>20</v>
          </cell>
          <cell r="K10">
            <v>20</v>
          </cell>
          <cell r="L10">
            <v>0</v>
          </cell>
          <cell r="M10">
            <v>0</v>
          </cell>
          <cell r="N10">
            <v>0</v>
          </cell>
          <cell r="O10">
            <v>0</v>
          </cell>
          <cell r="P10">
            <v>0</v>
          </cell>
          <cell r="Q10">
            <v>0</v>
          </cell>
          <cell r="R10">
            <v>0</v>
          </cell>
          <cell r="S10">
            <v>0</v>
          </cell>
          <cell r="T10">
            <v>0</v>
          </cell>
          <cell r="U10">
            <v>0</v>
          </cell>
          <cell r="V10">
            <v>0</v>
          </cell>
          <cell r="W10">
            <v>0</v>
          </cell>
        </row>
        <row r="11">
          <cell r="A11" t="str">
            <v>Change in working capital</v>
          </cell>
          <cell r="B11">
            <v>7.93</v>
          </cell>
          <cell r="C11">
            <v>-37.616</v>
          </cell>
        </row>
        <row r="12">
          <cell r="A12" t="str">
            <v>Other</v>
          </cell>
          <cell r="B12">
            <v>7.7900000000000063</v>
          </cell>
          <cell r="C12">
            <v>-25.24785</v>
          </cell>
        </row>
        <row r="13">
          <cell r="A13" t="str">
            <v>Cash flow from operations</v>
          </cell>
          <cell r="B13">
            <v>-117.024</v>
          </cell>
          <cell r="C13">
            <v>-80.414000000000001</v>
          </cell>
          <cell r="D13">
            <v>745.94612999999993</v>
          </cell>
          <cell r="E13">
            <v>-343.86238299999991</v>
          </cell>
          <cell r="F13">
            <v>-400.381563465</v>
          </cell>
          <cell r="G13">
            <v>-414.04549731997628</v>
          </cell>
          <cell r="H13">
            <v>-443.04775819495154</v>
          </cell>
          <cell r="I13">
            <v>-377.81201840807921</v>
          </cell>
          <cell r="J13">
            <v>-194.08605216935297</v>
          </cell>
          <cell r="K13">
            <v>-56.129357215656569</v>
          </cell>
          <cell r="L13">
            <v>598.61508708128918</v>
          </cell>
          <cell r="M13">
            <v>2184.2428386324805</v>
          </cell>
          <cell r="N13">
            <v>3748.4119321722937</v>
          </cell>
          <cell r="O13">
            <v>5638.4189810387479</v>
          </cell>
          <cell r="P13">
            <v>6545.6136113719394</v>
          </cell>
          <cell r="Q13">
            <v>7159.1081527587685</v>
          </cell>
          <cell r="R13">
            <v>7612.3312814738038</v>
          </cell>
          <cell r="S13">
            <v>8089.4492460126194</v>
          </cell>
          <cell r="T13">
            <v>8600.9678092442446</v>
          </cell>
          <cell r="U13">
            <v>9017.9695540648936</v>
          </cell>
          <cell r="V13">
            <v>8002.0061492944878</v>
          </cell>
          <cell r="W13">
            <v>5174.0235383621812</v>
          </cell>
        </row>
        <row r="14">
          <cell r="A14" t="str">
            <v>Investments</v>
          </cell>
        </row>
        <row r="15">
          <cell r="A15" t="str">
            <v>Capex</v>
          </cell>
          <cell r="B15">
            <v>-6.4</v>
          </cell>
          <cell r="C15">
            <v>-9.6999999999999993</v>
          </cell>
          <cell r="D15">
            <v>-10.67</v>
          </cell>
          <cell r="E15">
            <v>-11.737</v>
          </cell>
          <cell r="F15">
            <v>-12.9107</v>
          </cell>
          <cell r="G15">
            <v>-14.201770000000002</v>
          </cell>
          <cell r="H15">
            <v>-15.621947000000002</v>
          </cell>
          <cell r="I15">
            <v>-17.184141700000005</v>
          </cell>
          <cell r="J15">
            <v>-18.902555870000008</v>
          </cell>
          <cell r="K15">
            <v>-20.79281145700001</v>
          </cell>
          <cell r="L15">
            <v>-22.872092602700011</v>
          </cell>
          <cell r="M15">
            <v>-25.159301862970015</v>
          </cell>
          <cell r="N15">
            <v>-27.67523204926702</v>
          </cell>
          <cell r="O15">
            <v>-30.442755254193724</v>
          </cell>
          <cell r="P15">
            <v>-33.4870307796131</v>
          </cell>
          <cell r="Q15">
            <v>-36.835733857574411</v>
          </cell>
          <cell r="R15">
            <v>-40.519307243331852</v>
          </cell>
          <cell r="S15">
            <v>-44.571237967665041</v>
          </cell>
          <cell r="T15">
            <v>-49.028361764431551</v>
          </cell>
          <cell r="U15">
            <v>-53.931197940874711</v>
          </cell>
          <cell r="V15">
            <v>-59.324317734962186</v>
          </cell>
          <cell r="W15">
            <v>-65.256749508458412</v>
          </cell>
        </row>
        <row r="16">
          <cell r="A16" t="str">
            <v>other</v>
          </cell>
          <cell r="B16">
            <v>-76</v>
          </cell>
          <cell r="C16">
            <v>-19.100000000000001</v>
          </cell>
          <cell r="D16">
            <v>-1532.1020000000001</v>
          </cell>
          <cell r="E16">
            <v>350</v>
          </cell>
          <cell r="F16">
            <v>550</v>
          </cell>
          <cell r="G16">
            <v>375</v>
          </cell>
          <cell r="H16">
            <v>275</v>
          </cell>
          <cell r="I16">
            <v>250</v>
          </cell>
          <cell r="J16">
            <v>25</v>
          </cell>
          <cell r="K16">
            <v>-100</v>
          </cell>
          <cell r="L16">
            <v>-200</v>
          </cell>
          <cell r="M16">
            <v>-350</v>
          </cell>
          <cell r="N16">
            <v>-700</v>
          </cell>
          <cell r="O16">
            <v>-1050</v>
          </cell>
          <cell r="P16">
            <v>-1575</v>
          </cell>
          <cell r="Q16">
            <v>-2362.5</v>
          </cell>
          <cell r="R16">
            <v>-2362.5</v>
          </cell>
          <cell r="S16">
            <v>-2362.5</v>
          </cell>
          <cell r="T16">
            <v>-2362.5</v>
          </cell>
          <cell r="U16">
            <v>-2362.5</v>
          </cell>
          <cell r="V16">
            <v>-2362.5</v>
          </cell>
          <cell r="W16">
            <v>-2362.5</v>
          </cell>
        </row>
        <row r="17">
          <cell r="A17" t="str">
            <v>Cash flow from investments</v>
          </cell>
          <cell r="B17">
            <v>-82.4</v>
          </cell>
          <cell r="C17">
            <v>-28.8</v>
          </cell>
          <cell r="D17">
            <v>-1542.7720000000002</v>
          </cell>
          <cell r="E17">
            <v>338.26299999999998</v>
          </cell>
          <cell r="F17">
            <v>537.08929999999998</v>
          </cell>
          <cell r="G17">
            <v>360.79822999999999</v>
          </cell>
          <cell r="H17">
            <v>259.37805300000002</v>
          </cell>
          <cell r="I17">
            <v>232.8158583</v>
          </cell>
          <cell r="J17">
            <v>6.0974441299999924</v>
          </cell>
          <cell r="K17">
            <v>-120.79281145700001</v>
          </cell>
          <cell r="L17">
            <v>-222.87209260270001</v>
          </cell>
          <cell r="M17">
            <v>-375.15930186297004</v>
          </cell>
          <cell r="N17">
            <v>-727.67523204926704</v>
          </cell>
          <cell r="O17">
            <v>-1080.4427552541938</v>
          </cell>
          <cell r="P17">
            <v>-1608.4870307796132</v>
          </cell>
          <cell r="Q17">
            <v>-2399.3357338575743</v>
          </cell>
          <cell r="R17">
            <v>-2403.0193072433317</v>
          </cell>
          <cell r="S17">
            <v>-2407.0712379676652</v>
          </cell>
          <cell r="T17">
            <v>-2411.5283617644313</v>
          </cell>
          <cell r="U17">
            <v>-2416.4311979408749</v>
          </cell>
          <cell r="V17">
            <v>-2421.8243177349623</v>
          </cell>
          <cell r="W17">
            <v>-2427.7567495084586</v>
          </cell>
        </row>
        <row r="18">
          <cell r="A18" t="str">
            <v>Financing</v>
          </cell>
        </row>
        <row r="19">
          <cell r="A19" t="str">
            <v>Proceeds from stock purchase plan</v>
          </cell>
          <cell r="B19">
            <v>20.3</v>
          </cell>
          <cell r="C19">
            <v>59.5</v>
          </cell>
          <cell r="D19">
            <v>80</v>
          </cell>
          <cell r="E19">
            <v>88</v>
          </cell>
          <cell r="F19">
            <v>96.800000000000011</v>
          </cell>
          <cell r="G19">
            <v>106.48000000000002</v>
          </cell>
          <cell r="H19">
            <v>117.12800000000003</v>
          </cell>
          <cell r="I19">
            <v>128.84080000000003</v>
          </cell>
          <cell r="J19">
            <v>141.72488000000004</v>
          </cell>
          <cell r="K19">
            <v>155.89736800000006</v>
          </cell>
          <cell r="L19">
            <v>171.48710480000008</v>
          </cell>
          <cell r="M19">
            <v>188.63581528000012</v>
          </cell>
          <cell r="N19">
            <v>207.49939680800014</v>
          </cell>
          <cell r="O19">
            <v>228.24933648880017</v>
          </cell>
          <cell r="P19">
            <v>251.0742701376802</v>
          </cell>
          <cell r="Q19">
            <v>276.18169715144825</v>
          </cell>
          <cell r="R19">
            <v>303.79986686659311</v>
          </cell>
          <cell r="S19">
            <v>334.17985355325243</v>
          </cell>
          <cell r="T19">
            <v>367.59783890857773</v>
          </cell>
          <cell r="U19">
            <v>404.35762279943555</v>
          </cell>
          <cell r="V19">
            <v>444.79338507937916</v>
          </cell>
          <cell r="W19">
            <v>489.2727235873171</v>
          </cell>
        </row>
        <row r="20">
          <cell r="A20" t="str">
            <v>Common Equity Financing</v>
          </cell>
          <cell r="B20">
            <v>189.3</v>
          </cell>
          <cell r="D20">
            <v>790.23099999999999</v>
          </cell>
        </row>
        <row r="21">
          <cell r="A21" t="str">
            <v>Debt repayment</v>
          </cell>
          <cell r="F21">
            <v>-250</v>
          </cell>
        </row>
        <row r="22">
          <cell r="A22" t="str">
            <v>Other</v>
          </cell>
          <cell r="B22">
            <v>-5.9820000000000277</v>
          </cell>
          <cell r="C22">
            <v>-5.1090000000000089</v>
          </cell>
        </row>
        <row r="23">
          <cell r="A23" t="str">
            <v>Cash flow from financing activities</v>
          </cell>
          <cell r="B23">
            <v>203.61799999999999</v>
          </cell>
          <cell r="C23">
            <v>54.390999999999991</v>
          </cell>
          <cell r="D23">
            <v>870.23099999999999</v>
          </cell>
          <cell r="E23">
            <v>88</v>
          </cell>
          <cell r="F23">
            <v>-153.19999999999999</v>
          </cell>
          <cell r="G23">
            <v>106.48000000000002</v>
          </cell>
          <cell r="H23">
            <v>117.12800000000003</v>
          </cell>
          <cell r="I23">
            <v>128.84080000000003</v>
          </cell>
          <cell r="J23">
            <v>141.72488000000004</v>
          </cell>
          <cell r="K23">
            <v>155.89736800000006</v>
          </cell>
          <cell r="L23">
            <v>171.48710480000008</v>
          </cell>
          <cell r="M23">
            <v>188.63581528000012</v>
          </cell>
          <cell r="N23">
            <v>207.49939680800014</v>
          </cell>
          <cell r="O23">
            <v>228.24933648880017</v>
          </cell>
          <cell r="P23">
            <v>251.0742701376802</v>
          </cell>
          <cell r="Q23">
            <v>276.18169715144825</v>
          </cell>
          <cell r="R23">
            <v>303.79986686659311</v>
          </cell>
          <cell r="S23">
            <v>334.17985355325243</v>
          </cell>
          <cell r="T23">
            <v>367.59783890857773</v>
          </cell>
          <cell r="U23">
            <v>404.35762279943555</v>
          </cell>
          <cell r="V23">
            <v>444.79338507937916</v>
          </cell>
          <cell r="W23">
            <v>489.2727235873171</v>
          </cell>
        </row>
        <row r="25">
          <cell r="A25" t="str">
            <v>Fx effect</v>
          </cell>
          <cell r="B25">
            <v>-0.124</v>
          </cell>
          <cell r="C25">
            <v>-4.5999999999999999E-2</v>
          </cell>
        </row>
        <row r="26">
          <cell r="A26" t="str">
            <v>Cash Balance</v>
          </cell>
        </row>
        <row r="27">
          <cell r="A27" t="str">
            <v>Net Cash Flow</v>
          </cell>
          <cell r="B27">
            <v>4.0699999999999887</v>
          </cell>
          <cell r="C27">
            <v>-54.869000000000007</v>
          </cell>
          <cell r="D27">
            <v>73.405129999999758</v>
          </cell>
          <cell r="E27">
            <v>82.400617000000068</v>
          </cell>
          <cell r="F27">
            <v>-16.492263465000008</v>
          </cell>
          <cell r="G27">
            <v>53.23273268002373</v>
          </cell>
          <cell r="H27">
            <v>-66.54170519495149</v>
          </cell>
          <cell r="I27">
            <v>-16.155360108079179</v>
          </cell>
          <cell r="J27">
            <v>-46.263728039352941</v>
          </cell>
          <cell r="K27">
            <v>-21.024800672656539</v>
          </cell>
          <cell r="L27">
            <v>547.23009927858925</v>
          </cell>
          <cell r="M27">
            <v>1997.7193520495105</v>
          </cell>
          <cell r="N27">
            <v>3228.2360969310271</v>
          </cell>
          <cell r="O27">
            <v>4786.2255622733546</v>
          </cell>
          <cell r="P27">
            <v>5188.200850730007</v>
          </cell>
          <cell r="Q27">
            <v>5035.9541160526423</v>
          </cell>
          <cell r="R27">
            <v>5513.1118410970648</v>
          </cell>
          <cell r="S27">
            <v>6016.5578615982067</v>
          </cell>
          <cell r="T27">
            <v>6557.0372863883913</v>
          </cell>
          <cell r="U27">
            <v>7005.8959789234541</v>
          </cell>
          <cell r="V27">
            <v>6024.9752166389044</v>
          </cell>
          <cell r="W27">
            <v>3235.5395124410397</v>
          </cell>
        </row>
        <row r="28">
          <cell r="A28" t="str">
            <v>Beginning Period Cash</v>
          </cell>
          <cell r="B28">
            <v>55.57</v>
          </cell>
          <cell r="C28">
            <v>59.639999999999986</v>
          </cell>
          <cell r="D28">
            <v>4.7709999999999795</v>
          </cell>
          <cell r="E28">
            <v>78.176129999999745</v>
          </cell>
          <cell r="F28">
            <v>160.57674699999981</v>
          </cell>
          <cell r="G28">
            <v>144.0844835349998</v>
          </cell>
          <cell r="H28">
            <v>197.31721621502354</v>
          </cell>
          <cell r="I28">
            <v>130.77551102007203</v>
          </cell>
          <cell r="J28">
            <v>114.62015091199285</v>
          </cell>
          <cell r="K28">
            <v>68.356422872639911</v>
          </cell>
          <cell r="L28">
            <v>47.331622199983372</v>
          </cell>
          <cell r="M28">
            <v>594.56172147857262</v>
          </cell>
          <cell r="N28">
            <v>2592.2810735280832</v>
          </cell>
          <cell r="O28">
            <v>5820.5171704591103</v>
          </cell>
          <cell r="P28">
            <v>10606.742732732466</v>
          </cell>
          <cell r="Q28">
            <v>15794.943583462473</v>
          </cell>
          <cell r="R28">
            <v>20830.897699515117</v>
          </cell>
          <cell r="S28">
            <v>26344.009540612184</v>
          </cell>
          <cell r="T28">
            <v>32360.567402210392</v>
          </cell>
          <cell r="U28">
            <v>38917.604688598782</v>
          </cell>
          <cell r="V28">
            <v>45923.500667522239</v>
          </cell>
          <cell r="W28">
            <v>51948.475884161147</v>
          </cell>
        </row>
        <row r="29">
          <cell r="A29" t="str">
            <v>End of Period Cash</v>
          </cell>
          <cell r="B29">
            <v>59.639999999999986</v>
          </cell>
          <cell r="C29">
            <v>4.7709999999999795</v>
          </cell>
          <cell r="D29">
            <v>78.176129999999745</v>
          </cell>
          <cell r="E29">
            <v>160.57674699999981</v>
          </cell>
          <cell r="F29">
            <v>144.0844835349998</v>
          </cell>
          <cell r="G29">
            <v>197.31721621502354</v>
          </cell>
          <cell r="H29">
            <v>130.77551102007203</v>
          </cell>
          <cell r="I29">
            <v>114.62015091199285</v>
          </cell>
          <cell r="J29">
            <v>68.356422872639911</v>
          </cell>
          <cell r="K29">
            <v>47.331622199983372</v>
          </cell>
          <cell r="L29">
            <v>594.56172147857262</v>
          </cell>
          <cell r="M29">
            <v>2592.2810735280832</v>
          </cell>
          <cell r="N29">
            <v>5820.5171704591103</v>
          </cell>
          <cell r="O29">
            <v>10606.742732732466</v>
          </cell>
          <cell r="P29">
            <v>15794.943583462473</v>
          </cell>
          <cell r="Q29">
            <v>20830.897699515117</v>
          </cell>
          <cell r="R29">
            <v>26344.009540612184</v>
          </cell>
          <cell r="S29">
            <v>32360.567402210392</v>
          </cell>
          <cell r="T29">
            <v>38917.604688598782</v>
          </cell>
          <cell r="U29">
            <v>45923.500667522239</v>
          </cell>
          <cell r="V29">
            <v>51948.475884161147</v>
          </cell>
          <cell r="W29">
            <v>55184.01539660219</v>
          </cell>
        </row>
        <row r="31">
          <cell r="A31" t="str">
            <v>Selected Summary Statistics</v>
          </cell>
        </row>
        <row r="32">
          <cell r="A32" t="str">
            <v>Cash Flow from operations</v>
          </cell>
          <cell r="B32">
            <v>-117.024</v>
          </cell>
        </row>
        <row r="33">
          <cell r="A33" t="str">
            <v>FCF (Operating CF - CapEx)</v>
          </cell>
        </row>
        <row r="34">
          <cell r="A34" t="str">
            <v>Free Cash Flow per Share</v>
          </cell>
        </row>
        <row r="37">
          <cell r="C37" t="str">
            <v>2017A</v>
          </cell>
          <cell r="D37" t="str">
            <v>2018E</v>
          </cell>
          <cell r="E37" t="str">
            <v>2019E</v>
          </cell>
          <cell r="F37" t="str">
            <v>2020E</v>
          </cell>
          <cell r="G37" t="str">
            <v>2021E</v>
          </cell>
          <cell r="H37" t="str">
            <v>2022E</v>
          </cell>
          <cell r="I37" t="str">
            <v>2023E</v>
          </cell>
          <cell r="J37" t="str">
            <v>2024E</v>
          </cell>
          <cell r="K37" t="str">
            <v>2025E</v>
          </cell>
          <cell r="L37" t="str">
            <v>2026E</v>
          </cell>
          <cell r="M37" t="str">
            <v>2027E</v>
          </cell>
          <cell r="N37" t="str">
            <v>2028E</v>
          </cell>
          <cell r="O37" t="str">
            <v>2029E</v>
          </cell>
          <cell r="P37" t="str">
            <v>2030E</v>
          </cell>
          <cell r="Q37" t="str">
            <v>2031E</v>
          </cell>
          <cell r="R37" t="str">
            <v>2032E</v>
          </cell>
          <cell r="S37" t="str">
            <v>2033E</v>
          </cell>
          <cell r="T37" t="str">
            <v>2034E</v>
          </cell>
          <cell r="U37" t="str">
            <v>2035E</v>
          </cell>
          <cell r="V37" t="str">
            <v>2036</v>
          </cell>
          <cell r="W37" t="str">
            <v>2037</v>
          </cell>
        </row>
        <row r="38">
          <cell r="A38" t="str">
            <v>Projected FCF for DCF</v>
          </cell>
        </row>
        <row r="39">
          <cell r="A39" t="str">
            <v>Net income</v>
          </cell>
          <cell r="C39">
            <v>-96.691999999999993</v>
          </cell>
          <cell r="D39">
            <v>662.03022999999996</v>
          </cell>
          <cell r="E39">
            <v>-433.11987299999987</v>
          </cell>
          <cell r="F39">
            <v>-495.514802465</v>
          </cell>
          <cell r="G39">
            <v>-515.64206021997632</v>
          </cell>
          <cell r="H39">
            <v>-551.75397738495155</v>
          </cell>
          <cell r="I39">
            <v>-494.33885951707924</v>
          </cell>
          <cell r="J39">
            <v>-319.21557738925304</v>
          </cell>
          <cell r="K39">
            <v>-190.72183495754666</v>
          </cell>
          <cell r="L39">
            <v>473.61336156521003</v>
          </cell>
          <cell r="M39">
            <v>2047.7909405647931</v>
          </cell>
          <cell r="N39">
            <v>3599.3648442978379</v>
          </cell>
          <cell r="O39">
            <v>5475.5171843768467</v>
          </cell>
          <cell r="P39">
            <v>6367.4716350438484</v>
          </cell>
          <cell r="Q39">
            <v>6988.5496773530413</v>
          </cell>
          <cell r="R39">
            <v>7425.7669585275034</v>
          </cell>
          <cell r="S39">
            <v>7885.2784907716887</v>
          </cell>
          <cell r="T39">
            <v>8377.429978479222</v>
          </cell>
          <cell r="U39">
            <v>8773.1279402233667</v>
          </cell>
          <cell r="V39">
            <v>7733.7303740688094</v>
          </cell>
          <cell r="W39">
            <v>4631.4394514609739</v>
          </cell>
        </row>
        <row r="40">
          <cell r="A40" t="str">
            <v xml:space="preserve">Stock option expense </v>
          </cell>
          <cell r="C40">
            <v>28.925850000000001</v>
          </cell>
          <cell r="D40">
            <v>87</v>
          </cell>
          <cell r="E40">
            <v>95.7</v>
          </cell>
          <cell r="F40">
            <v>105.27000000000001</v>
          </cell>
          <cell r="G40">
            <v>115.79700000000003</v>
          </cell>
          <cell r="H40">
            <v>127.37670000000004</v>
          </cell>
          <cell r="I40">
            <v>140.11437000000006</v>
          </cell>
          <cell r="J40">
            <v>154.12580700000009</v>
          </cell>
          <cell r="K40">
            <v>169.53838770000013</v>
          </cell>
          <cell r="L40">
            <v>186.49222647000016</v>
          </cell>
          <cell r="M40">
            <v>205.14144911700021</v>
          </cell>
          <cell r="N40">
            <v>225.65559402870025</v>
          </cell>
          <cell r="O40">
            <v>248.22115343157029</v>
          </cell>
          <cell r="P40">
            <v>273.04326877472732</v>
          </cell>
          <cell r="Q40">
            <v>300.34759565220008</v>
          </cell>
          <cell r="R40">
            <v>330.38235521742013</v>
          </cell>
          <cell r="S40">
            <v>363.42059073916215</v>
          </cell>
          <cell r="T40">
            <v>399.76264981307838</v>
          </cell>
          <cell r="U40">
            <v>439.73891479438623</v>
          </cell>
          <cell r="V40">
            <v>483.71280627382487</v>
          </cell>
          <cell r="W40">
            <v>532.08408690120734</v>
          </cell>
        </row>
        <row r="41">
          <cell r="A41" t="str">
            <v>CapEx</v>
          </cell>
          <cell r="C41">
            <v>-9.6999999999999993</v>
          </cell>
          <cell r="D41">
            <v>-10.67</v>
          </cell>
          <cell r="E41">
            <v>-11.737</v>
          </cell>
          <cell r="F41">
            <v>-12.9107</v>
          </cell>
          <cell r="G41">
            <v>-14.201770000000002</v>
          </cell>
          <cell r="H41">
            <v>-15.621947000000002</v>
          </cell>
          <cell r="I41">
            <v>-17.184141700000005</v>
          </cell>
          <cell r="J41">
            <v>-18.902555870000008</v>
          </cell>
          <cell r="K41">
            <v>-20.79281145700001</v>
          </cell>
          <cell r="L41">
            <v>-22.872092602700011</v>
          </cell>
          <cell r="M41">
            <v>-25.159301862970015</v>
          </cell>
          <cell r="N41">
            <v>-27.67523204926702</v>
          </cell>
          <cell r="O41">
            <v>-30.442755254193724</v>
          </cell>
          <cell r="P41">
            <v>-33.4870307796131</v>
          </cell>
          <cell r="Q41">
            <v>-36.835733857574411</v>
          </cell>
          <cell r="R41">
            <v>-40.519307243331852</v>
          </cell>
          <cell r="S41">
            <v>-44.571237967665041</v>
          </cell>
          <cell r="T41">
            <v>-49.028361764431551</v>
          </cell>
          <cell r="U41">
            <v>-53.931197940874711</v>
          </cell>
          <cell r="V41">
            <v>-59.324317734962186</v>
          </cell>
          <cell r="W41">
            <v>-65.256749508458412</v>
          </cell>
        </row>
        <row r="42">
          <cell r="A42" t="str">
            <v>TOTAL</v>
          </cell>
          <cell r="E42">
            <v>-349.15687299999991</v>
          </cell>
          <cell r="F42">
            <v>-403.15550246500004</v>
          </cell>
          <cell r="G42">
            <v>-414.0468302199763</v>
          </cell>
          <cell r="H42">
            <v>-439.9992243849515</v>
          </cell>
          <cell r="I42">
            <v>-371.40863121707918</v>
          </cell>
          <cell r="J42">
            <v>-183.99232625925296</v>
          </cell>
          <cell r="K42">
            <v>-41.976258714546546</v>
          </cell>
          <cell r="L42">
            <v>637.23349543251015</v>
          </cell>
          <cell r="M42">
            <v>2227.7730878188231</v>
          </cell>
          <cell r="N42">
            <v>3797.3452062772712</v>
          </cell>
          <cell r="O42">
            <v>5693.2955825542231</v>
          </cell>
          <cell r="P42">
            <v>6607.0278730389628</v>
          </cell>
          <cell r="Q42">
            <v>7252.0615391476667</v>
          </cell>
          <cell r="R42">
            <v>7715.6300065015912</v>
          </cell>
          <cell r="S42">
            <v>8204.1278435431868</v>
          </cell>
          <cell r="T42">
            <v>8728.1642665278687</v>
          </cell>
          <cell r="U42">
            <v>9158.9356570768796</v>
          </cell>
          <cell r="V42">
            <v>8158.1188626076719</v>
          </cell>
          <cell r="W42">
            <v>5098.2667888537226</v>
          </cell>
        </row>
        <row r="45">
          <cell r="B45">
            <v>329.46199999999999</v>
          </cell>
          <cell r="C45">
            <v>291.37</v>
          </cell>
          <cell r="D45">
            <v>1222.6838700000003</v>
          </cell>
          <cell r="E45">
            <v>1491.8238700000002</v>
          </cell>
          <cell r="F45">
            <v>941.82387000000017</v>
          </cell>
          <cell r="G45">
            <v>566.82387000000017</v>
          </cell>
          <cell r="H45">
            <v>291.82387000000017</v>
          </cell>
          <cell r="I45">
            <v>41.82387000000017</v>
          </cell>
          <cell r="J45">
            <v>16.82387000000017</v>
          </cell>
          <cell r="K45">
            <v>116.82387000000017</v>
          </cell>
          <cell r="L45">
            <v>316.82387000000017</v>
          </cell>
          <cell r="M45">
            <v>666.82387000000017</v>
          </cell>
          <cell r="N45">
            <v>1366.8238700000002</v>
          </cell>
          <cell r="O45">
            <v>2416.8238700000002</v>
          </cell>
          <cell r="P45">
            <v>3991.8238700000002</v>
          </cell>
          <cell r="Q45">
            <v>6354.3238700000002</v>
          </cell>
          <cell r="R45">
            <v>8716.8238700000002</v>
          </cell>
          <cell r="S45">
            <v>11079.32387</v>
          </cell>
          <cell r="T45">
            <v>13441.82387</v>
          </cell>
          <cell r="U45">
            <v>15804.32387</v>
          </cell>
          <cell r="V45">
            <v>18166.82387</v>
          </cell>
          <cell r="W45">
            <v>20529.32387</v>
          </cell>
        </row>
      </sheetData>
      <sheetData sheetId="12">
        <row r="72">
          <cell r="E72">
            <v>1</v>
          </cell>
        </row>
      </sheetData>
      <sheetData sheetId="13">
        <row r="17">
          <cell r="C17">
            <v>47.463000000000001</v>
          </cell>
        </row>
      </sheetData>
      <sheetData sheetId="14" refreshError="1"/>
      <sheetData sheetId="15" refreshError="1"/>
      <sheetData sheetId="16" refreshError="1"/>
      <sheetData sheetId="17"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ModelProperties"/>
      <sheetName val="__FDSCACHE__"/>
      <sheetName val="Cover"/>
      <sheetName val="Pipeline"/>
      <sheetName val="DCF"/>
      <sheetName val="DCF No TV"/>
      <sheetName val="Our view vs street - avg"/>
      <sheetName val="Our View vs Street"/>
      <sheetName val="BMO vs Street - Ranges"/>
      <sheetName val="BlueMatrix - HealthCare"/>
      <sheetName val="Guidance"/>
      <sheetName val="Earnings Snapshot"/>
      <sheetName val="Model"/>
      <sheetName val="Collaboration Revenue Summary"/>
      <sheetName val="R&amp;D Spending"/>
      <sheetName val="Antibody Commercial Spend"/>
      <sheetName val="SNY Antibody P&amp;L"/>
      <sheetName val="Bayer P&amp;L"/>
      <sheetName val="Eylea Arcalyst Summary"/>
      <sheetName val="Eylea"/>
      <sheetName val="Praluent"/>
      <sheetName val="Dupilumab Summary"/>
      <sheetName val="Dupilumab - Adult AD"/>
      <sheetName val="Dupilumab - Pediatric AD"/>
      <sheetName val="Dupilumab - Asthma"/>
      <sheetName val="Dupilumab - Nasal Polyps"/>
      <sheetName val="Dupilumab - E. Esophagitis"/>
      <sheetName val="Kevzara - RA"/>
      <sheetName val="REGN2810"/>
      <sheetName val="REGN-2222"/>
      <sheetName val="Milest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ow r="1">
          <cell r="J1" t="str">
            <v>Prob of success</v>
          </cell>
          <cell r="L1">
            <v>1</v>
          </cell>
        </row>
        <row r="2">
          <cell r="B2" t="str">
            <v>Dupilumab - Adult Atopic Dermatitis</v>
          </cell>
          <cell r="R2">
            <v>0.18015735389974369</v>
          </cell>
        </row>
        <row r="3">
          <cell r="B3" t="str">
            <v>UNITED STATES</v>
          </cell>
          <cell r="C3">
            <v>2016</v>
          </cell>
          <cell r="D3" t="str">
            <v>1Q17</v>
          </cell>
          <cell r="E3" t="str">
            <v>2Q17E</v>
          </cell>
          <cell r="F3" t="str">
            <v>3Q17E</v>
          </cell>
          <cell r="G3" t="str">
            <v>4Q17E</v>
          </cell>
          <cell r="H3" t="str">
            <v>2017E</v>
          </cell>
          <cell r="I3" t="str">
            <v>2018E</v>
          </cell>
          <cell r="J3" t="str">
            <v>2019E</v>
          </cell>
          <cell r="K3" t="str">
            <v>2020E</v>
          </cell>
          <cell r="L3" t="str">
            <v>2021E</v>
          </cell>
          <cell r="M3" t="str">
            <v>2022E</v>
          </cell>
          <cell r="N3" t="str">
            <v>2023E</v>
          </cell>
          <cell r="O3" t="str">
            <v>2024E</v>
          </cell>
          <cell r="P3" t="str">
            <v>2025E</v>
          </cell>
          <cell r="Q3" t="str">
            <v>2026E</v>
          </cell>
          <cell r="R3" t="str">
            <v>2027E</v>
          </cell>
          <cell r="S3" t="str">
            <v>2028E</v>
          </cell>
          <cell r="T3" t="str">
            <v>2029E</v>
          </cell>
          <cell r="U3" t="str">
            <v>2030E</v>
          </cell>
          <cell r="W3" t="str">
            <v>IP</v>
          </cell>
        </row>
        <row r="4">
          <cell r="B4" t="str">
            <v>US adult population (000's)</v>
          </cell>
          <cell r="C4">
            <v>245300</v>
          </cell>
          <cell r="D4">
            <v>246448.232315926</v>
          </cell>
          <cell r="E4">
            <v>246909.0287788928</v>
          </cell>
          <cell r="F4">
            <v>247370.68681582296</v>
          </cell>
          <cell r="G4">
            <v>247833.20803764398</v>
          </cell>
          <cell r="H4">
            <v>247140.28898707143</v>
          </cell>
          <cell r="I4">
            <v>248994.38418513324</v>
          </cell>
          <cell r="J4">
            <v>250862.38917110363</v>
          </cell>
          <cell r="K4">
            <v>252744.4082989553</v>
          </cell>
          <cell r="L4">
            <v>254640.54670554501</v>
          </cell>
          <cell r="M4">
            <v>256550.91031648699</v>
          </cell>
          <cell r="N4">
            <v>258475.60585207029</v>
          </cell>
          <cell r="O4">
            <v>260414.74083322065</v>
          </cell>
          <cell r="P4">
            <v>262368.42358750699</v>
          </cell>
          <cell r="Q4">
            <v>264336.76325519301</v>
          </cell>
          <cell r="R4">
            <v>266319.86979533423</v>
          </cell>
          <cell r="S4">
            <v>268317.85399192065</v>
          </cell>
          <cell r="T4">
            <v>270330.82746006566</v>
          </cell>
          <cell r="U4">
            <v>272358.90265224123</v>
          </cell>
          <cell r="W4">
            <v>2027</v>
          </cell>
        </row>
        <row r="5">
          <cell r="H5">
            <v>7.5021972567119732E-3</v>
          </cell>
          <cell r="I5">
            <v>7.5021972567119732E-3</v>
          </cell>
          <cell r="J5">
            <v>7.5021972567119732E-3</v>
          </cell>
          <cell r="K5">
            <v>7.5021972567119732E-3</v>
          </cell>
          <cell r="L5">
            <v>7.5021972567119732E-3</v>
          </cell>
          <cell r="M5">
            <v>7.5021972567119732E-3</v>
          </cell>
          <cell r="N5">
            <v>7.5021972567119732E-3</v>
          </cell>
          <cell r="O5">
            <v>7.5021972567119732E-3</v>
          </cell>
          <cell r="P5">
            <v>7.5021972567119732E-3</v>
          </cell>
          <cell r="Q5">
            <v>7.5021972567119732E-3</v>
          </cell>
          <cell r="R5">
            <v>7.5021972567119732E-3</v>
          </cell>
          <cell r="S5">
            <v>7.5021972567119732E-3</v>
          </cell>
          <cell r="T5">
            <v>7.5021972567119732E-3</v>
          </cell>
          <cell r="U5">
            <v>7.5021972567119732E-3</v>
          </cell>
        </row>
        <row r="6">
          <cell r="B6" t="str">
            <v>ATOPIC DERMATITIS</v>
          </cell>
          <cell r="C6">
            <v>2016</v>
          </cell>
          <cell r="D6" t="str">
            <v>1Q17</v>
          </cell>
          <cell r="E6" t="str">
            <v>2Q17E</v>
          </cell>
          <cell r="F6" t="str">
            <v>3Q17E</v>
          </cell>
          <cell r="G6" t="str">
            <v>4Q17E</v>
          </cell>
          <cell r="H6" t="str">
            <v>2017E</v>
          </cell>
          <cell r="I6" t="str">
            <v>2018E</v>
          </cell>
          <cell r="J6" t="str">
            <v>2019E</v>
          </cell>
          <cell r="K6" t="str">
            <v>2020E</v>
          </cell>
          <cell r="L6" t="str">
            <v>2021E</v>
          </cell>
          <cell r="M6" t="str">
            <v>2022E</v>
          </cell>
          <cell r="N6" t="str">
            <v>2023E</v>
          </cell>
          <cell r="O6" t="str">
            <v>2024E</v>
          </cell>
          <cell r="P6" t="str">
            <v>2025E</v>
          </cell>
          <cell r="Q6" t="str">
            <v>2026E</v>
          </cell>
          <cell r="R6" t="str">
            <v>2027E</v>
          </cell>
          <cell r="S6" t="str">
            <v>2028E</v>
          </cell>
          <cell r="T6" t="str">
            <v>2029E</v>
          </cell>
          <cell r="U6" t="str">
            <v>2030E</v>
          </cell>
        </row>
        <row r="7">
          <cell r="B7" t="str">
            <v>% Patients with atopic dermatitis</v>
          </cell>
          <cell r="C7">
            <v>0.17499999999999999</v>
          </cell>
          <cell r="D7">
            <v>0.17499999999999999</v>
          </cell>
          <cell r="E7">
            <v>0.17499999999999999</v>
          </cell>
          <cell r="F7">
            <v>0.17499999999999999</v>
          </cell>
          <cell r="G7">
            <v>0.17499999999999999</v>
          </cell>
          <cell r="H7">
            <v>0.17499999999999999</v>
          </cell>
          <cell r="I7">
            <v>0.17499999999999999</v>
          </cell>
          <cell r="J7">
            <v>0.17499999999999999</v>
          </cell>
          <cell r="K7">
            <v>0.17499999999999999</v>
          </cell>
          <cell r="L7">
            <v>0.17499999999999999</v>
          </cell>
          <cell r="M7">
            <v>0.17499999999999999</v>
          </cell>
          <cell r="N7">
            <v>0.17499999999999999</v>
          </cell>
          <cell r="O7">
            <v>0.17499999999999999</v>
          </cell>
          <cell r="P7">
            <v>0.17499999999999999</v>
          </cell>
          <cell r="Q7">
            <v>0.17499999999999999</v>
          </cell>
          <cell r="R7">
            <v>0.17499999999999999</v>
          </cell>
          <cell r="S7">
            <v>0.17499999999999999</v>
          </cell>
          <cell r="T7">
            <v>0.17499999999999999</v>
          </cell>
          <cell r="U7">
            <v>0.17499999999999999</v>
          </cell>
        </row>
        <row r="8">
          <cell r="B8" t="str">
            <v>Patients with atopic dermatitis ('000s)</v>
          </cell>
          <cell r="C8">
            <v>42927.5</v>
          </cell>
          <cell r="D8">
            <v>43128.44065528705</v>
          </cell>
          <cell r="E8">
            <v>43209.080036306237</v>
          </cell>
          <cell r="F8">
            <v>43289.870192769013</v>
          </cell>
          <cell r="G8">
            <v>43370.811406587694</v>
          </cell>
          <cell r="H8">
            <v>43249.550572737498</v>
          </cell>
          <cell r="I8">
            <v>43574.017232398313</v>
          </cell>
          <cell r="J8">
            <v>43900.918104943135</v>
          </cell>
          <cell r="K8">
            <v>44230.271452317174</v>
          </cell>
          <cell r="L8">
            <v>44562.095673470372</v>
          </cell>
          <cell r="M8">
            <v>44896.409305385219</v>
          </cell>
          <cell r="N8">
            <v>45233.231024112298</v>
          </cell>
          <cell r="O8">
            <v>45572.57964581361</v>
          </cell>
          <cell r="P8">
            <v>45914.474127813723</v>
          </cell>
          <cell r="Q8">
            <v>46258.933569658773</v>
          </cell>
          <cell r="R8">
            <v>46605.977214183491</v>
          </cell>
          <cell r="S8">
            <v>46955.62444858611</v>
          </cell>
          <cell r="T8">
            <v>47307.894805511489</v>
          </cell>
          <cell r="U8">
            <v>47662.807964142215</v>
          </cell>
        </row>
        <row r="9">
          <cell r="B9" t="str">
            <v>% Diagnosed</v>
          </cell>
          <cell r="C9">
            <v>0.25</v>
          </cell>
          <cell r="D9">
            <v>0.25</v>
          </cell>
          <cell r="E9">
            <v>0.25</v>
          </cell>
          <cell r="F9">
            <v>0.25</v>
          </cell>
          <cell r="G9">
            <v>0.25</v>
          </cell>
          <cell r="H9">
            <v>0.25</v>
          </cell>
          <cell r="I9">
            <v>0.25</v>
          </cell>
          <cell r="J9">
            <v>0.25</v>
          </cell>
          <cell r="K9">
            <v>0.25</v>
          </cell>
          <cell r="L9">
            <v>0.25</v>
          </cell>
          <cell r="M9">
            <v>0.25</v>
          </cell>
          <cell r="N9">
            <v>0.25</v>
          </cell>
          <cell r="O9">
            <v>0.25</v>
          </cell>
          <cell r="P9">
            <v>0.25</v>
          </cell>
          <cell r="Q9">
            <v>0.25</v>
          </cell>
          <cell r="R9">
            <v>0.25</v>
          </cell>
          <cell r="S9">
            <v>0.25</v>
          </cell>
          <cell r="T9">
            <v>0.25</v>
          </cell>
          <cell r="U9">
            <v>0.25</v>
          </cell>
        </row>
        <row r="10">
          <cell r="B10" t="str">
            <v>Diagnosed Patients with Atopic Dermatitis</v>
          </cell>
          <cell r="C10">
            <v>10731.875</v>
          </cell>
          <cell r="D10">
            <v>10782.110163821762</v>
          </cell>
          <cell r="E10">
            <v>10802.270009076559</v>
          </cell>
          <cell r="F10">
            <v>10822.467548192253</v>
          </cell>
          <cell r="G10">
            <v>10842.702851646924</v>
          </cell>
          <cell r="H10">
            <v>10812.387643184375</v>
          </cell>
          <cell r="I10">
            <v>10893.504308099578</v>
          </cell>
          <cell r="J10">
            <v>10975.229526235784</v>
          </cell>
          <cell r="K10">
            <v>11057.567863079294</v>
          </cell>
          <cell r="L10">
            <v>11140.523918367593</v>
          </cell>
          <cell r="M10">
            <v>11224.102326346305</v>
          </cell>
          <cell r="N10">
            <v>11308.307756028074</v>
          </cell>
          <cell r="O10">
            <v>11393.144911453403</v>
          </cell>
          <cell r="P10">
            <v>11478.618531953431</v>
          </cell>
          <cell r="Q10">
            <v>11564.733392414693</v>
          </cell>
          <cell r="R10">
            <v>11651.494303545873</v>
          </cell>
          <cell r="S10">
            <v>11738.906112146527</v>
          </cell>
          <cell r="T10">
            <v>11826.973701377872</v>
          </cell>
          <cell r="U10">
            <v>11915.701991035554</v>
          </cell>
        </row>
        <row r="12">
          <cell r="B12" t="str">
            <v>% Patients w/ moderate-to-severe disease</v>
          </cell>
          <cell r="C12">
            <v>0.22</v>
          </cell>
          <cell r="D12">
            <v>0.22</v>
          </cell>
          <cell r="E12">
            <v>0.22</v>
          </cell>
          <cell r="F12">
            <v>0.22</v>
          </cell>
          <cell r="G12">
            <v>0.22</v>
          </cell>
          <cell r="H12">
            <v>0.22</v>
          </cell>
          <cell r="I12">
            <v>0.22</v>
          </cell>
          <cell r="J12">
            <v>0.22</v>
          </cell>
          <cell r="K12">
            <v>0.22</v>
          </cell>
          <cell r="L12">
            <v>0.22</v>
          </cell>
          <cell r="M12">
            <v>0.22</v>
          </cell>
          <cell r="N12">
            <v>0.22</v>
          </cell>
          <cell r="O12">
            <v>0.22</v>
          </cell>
          <cell r="P12">
            <v>0.22</v>
          </cell>
          <cell r="Q12">
            <v>0.22</v>
          </cell>
          <cell r="R12">
            <v>0.22</v>
          </cell>
          <cell r="S12">
            <v>0.22</v>
          </cell>
          <cell r="T12">
            <v>0.22</v>
          </cell>
          <cell r="U12">
            <v>0.22</v>
          </cell>
        </row>
        <row r="13">
          <cell r="B13" t="str">
            <v>Moderate-to-severe AD Patients</v>
          </cell>
          <cell r="C13">
            <v>2361.0124999999998</v>
          </cell>
          <cell r="D13">
            <v>2372.0642360407878</v>
          </cell>
          <cell r="E13">
            <v>2376.4994019968431</v>
          </cell>
          <cell r="F13">
            <v>2380.9428606022957</v>
          </cell>
          <cell r="G13">
            <v>2385.3946273623233</v>
          </cell>
          <cell r="H13">
            <v>2378.7252815005622</v>
          </cell>
          <cell r="I13">
            <v>2396.5709477819073</v>
          </cell>
          <cell r="J13">
            <v>2414.5504957718726</v>
          </cell>
          <cell r="K13">
            <v>2432.6649298774446</v>
          </cell>
          <cell r="L13">
            <v>2450.9152620408704</v>
          </cell>
          <cell r="M13">
            <v>2469.302511796187</v>
          </cell>
          <cell r="N13">
            <v>2487.8277063261762</v>
          </cell>
          <cell r="O13">
            <v>2506.4918805197485</v>
          </cell>
          <cell r="P13">
            <v>2525.2960770297545</v>
          </cell>
          <cell r="Q13">
            <v>2544.2413463312328</v>
          </cell>
          <cell r="R13">
            <v>2563.3287467800919</v>
          </cell>
          <cell r="S13">
            <v>2582.559344672236</v>
          </cell>
          <cell r="T13">
            <v>2601.9342143031317</v>
          </cell>
          <cell r="U13">
            <v>2621.4544380278217</v>
          </cell>
        </row>
        <row r="14">
          <cell r="B14" t="str">
            <v>% Patients who do not respond to 1st line</v>
          </cell>
          <cell r="C14">
            <v>0.13</v>
          </cell>
          <cell r="D14">
            <v>0.13</v>
          </cell>
          <cell r="E14">
            <v>0.13</v>
          </cell>
          <cell r="F14">
            <v>0.13</v>
          </cell>
          <cell r="G14">
            <v>0.13</v>
          </cell>
          <cell r="H14">
            <v>0.13</v>
          </cell>
          <cell r="I14">
            <v>0.13</v>
          </cell>
          <cell r="J14">
            <v>0.13</v>
          </cell>
          <cell r="K14">
            <v>0.13</v>
          </cell>
          <cell r="L14">
            <v>0.13</v>
          </cell>
          <cell r="M14">
            <v>0.13</v>
          </cell>
          <cell r="N14">
            <v>0.13</v>
          </cell>
          <cell r="O14">
            <v>0.13</v>
          </cell>
          <cell r="P14">
            <v>0.13</v>
          </cell>
          <cell r="Q14">
            <v>0.13</v>
          </cell>
          <cell r="R14">
            <v>0.13</v>
          </cell>
          <cell r="S14">
            <v>0.13</v>
          </cell>
          <cell r="T14">
            <v>0.13</v>
          </cell>
          <cell r="U14">
            <v>0.13</v>
          </cell>
        </row>
        <row r="15">
          <cell r="B15" t="str">
            <v>AD Patients eligible for dupilumab</v>
          </cell>
          <cell r="C15">
            <v>306931.625</v>
          </cell>
          <cell r="D15">
            <v>308368.3506853024</v>
          </cell>
          <cell r="E15">
            <v>308944.9222595896</v>
          </cell>
          <cell r="F15">
            <v>309522.57187829842</v>
          </cell>
          <cell r="G15">
            <v>310101.30155710201</v>
          </cell>
          <cell r="H15">
            <v>309234.28659507312</v>
          </cell>
          <cell r="I15">
            <v>311554.223211648</v>
          </cell>
          <cell r="J15">
            <v>313891.56445034349</v>
          </cell>
          <cell r="K15">
            <v>316246.44088406779</v>
          </cell>
          <cell r="L15">
            <v>318618.98406531318</v>
          </cell>
          <cell r="M15">
            <v>321009.3265335043</v>
          </cell>
          <cell r="N15">
            <v>323417.60182240291</v>
          </cell>
          <cell r="O15">
            <v>325843.94446756731</v>
          </cell>
          <cell r="P15">
            <v>328288.49001386814</v>
          </cell>
          <cell r="Q15">
            <v>330751.3750230603</v>
          </cell>
          <cell r="R15">
            <v>333232.73708141199</v>
          </cell>
          <cell r="S15">
            <v>335732.71480739064</v>
          </cell>
          <cell r="T15">
            <v>338251.44785940717</v>
          </cell>
          <cell r="U15">
            <v>340789.07694361679</v>
          </cell>
        </row>
        <row r="17">
          <cell r="B17" t="str">
            <v>Patients on dupilumab</v>
          </cell>
          <cell r="C17">
            <v>0</v>
          </cell>
          <cell r="D17">
            <v>0</v>
          </cell>
          <cell r="E17">
            <v>14674.883807330507</v>
          </cell>
          <cell r="F17">
            <v>27857.031469046855</v>
          </cell>
          <cell r="G17">
            <v>43414.182217994283</v>
          </cell>
          <cell r="H17">
            <v>46385.142989260967</v>
          </cell>
          <cell r="I17">
            <v>90350.724731377908</v>
          </cell>
          <cell r="J17">
            <v>106723.1319131168</v>
          </cell>
          <cell r="K17">
            <v>69574.216994494913</v>
          </cell>
          <cell r="L17">
            <v>73282.36633502203</v>
          </cell>
          <cell r="M17">
            <v>75437.191735373504</v>
          </cell>
          <cell r="N17">
            <v>76811.680432820693</v>
          </cell>
          <cell r="O17">
            <v>78202.546672216151</v>
          </cell>
          <cell r="P17">
            <v>79117.526093342225</v>
          </cell>
          <cell r="Q17">
            <v>80041.832755580588</v>
          </cell>
          <cell r="R17">
            <v>80808.938742242404</v>
          </cell>
          <cell r="S17">
            <v>67146.542961478131</v>
          </cell>
          <cell r="T17">
            <v>50737.717178911073</v>
          </cell>
          <cell r="U17">
            <v>34078.907694361682</v>
          </cell>
        </row>
        <row r="18">
          <cell r="B18" t="str">
            <v>% penetration</v>
          </cell>
          <cell r="C18">
            <v>0</v>
          </cell>
          <cell r="D18">
            <v>0</v>
          </cell>
          <cell r="E18">
            <v>4.7500000000000001E-2</v>
          </cell>
          <cell r="F18">
            <v>0.09</v>
          </cell>
          <cell r="G18">
            <v>0.14000000000000001</v>
          </cell>
          <cell r="H18">
            <v>0.15</v>
          </cell>
          <cell r="I18">
            <v>0.28999999999999998</v>
          </cell>
          <cell r="J18">
            <v>0.34</v>
          </cell>
          <cell r="K18">
            <v>0.22</v>
          </cell>
          <cell r="L18">
            <v>0.23</v>
          </cell>
          <cell r="M18">
            <v>0.23499999999999999</v>
          </cell>
          <cell r="N18">
            <v>0.23749999999999999</v>
          </cell>
          <cell r="O18">
            <v>0.24</v>
          </cell>
          <cell r="P18">
            <v>0.24099999999999999</v>
          </cell>
          <cell r="Q18">
            <v>0.24199999999999999</v>
          </cell>
          <cell r="R18">
            <v>0.24249999999999999</v>
          </cell>
          <cell r="S18">
            <v>0.2</v>
          </cell>
          <cell r="T18">
            <v>0.15</v>
          </cell>
          <cell r="U18">
            <v>0.1</v>
          </cell>
        </row>
        <row r="20">
          <cell r="B20" t="str">
            <v>Gross Price Per Patient/Dose ($)</v>
          </cell>
          <cell r="E20">
            <v>1541.6666666666667</v>
          </cell>
          <cell r="F20">
            <v>1541.6666666666667</v>
          </cell>
          <cell r="G20">
            <v>1541.6666666666667</v>
          </cell>
          <cell r="H20">
            <v>1541.6666666666667</v>
          </cell>
          <cell r="I20">
            <v>1572.5</v>
          </cell>
          <cell r="J20">
            <v>1603.95</v>
          </cell>
          <cell r="K20">
            <v>1636.029</v>
          </cell>
          <cell r="L20">
            <v>1668.7495799999999</v>
          </cell>
          <cell r="M20">
            <v>1702.1245715999999</v>
          </cell>
          <cell r="N20">
            <v>1736.167063032</v>
          </cell>
          <cell r="O20">
            <v>1770.8904042926399</v>
          </cell>
          <cell r="P20">
            <v>1806.3082123784927</v>
          </cell>
          <cell r="Q20">
            <v>1842.4343766260627</v>
          </cell>
          <cell r="R20">
            <v>1879.283064158584</v>
          </cell>
          <cell r="S20">
            <v>1916.8687254417557</v>
          </cell>
          <cell r="T20">
            <v>1955.2060999505909</v>
          </cell>
          <cell r="U20">
            <v>1994.3102219496027</v>
          </cell>
        </row>
        <row r="21">
          <cell r="B21" t="str">
            <v>Price Increase (%)</v>
          </cell>
          <cell r="I21">
            <v>0.02</v>
          </cell>
          <cell r="J21">
            <v>0.02</v>
          </cell>
          <cell r="K21">
            <v>0.02</v>
          </cell>
          <cell r="L21">
            <v>0.02</v>
          </cell>
          <cell r="M21">
            <v>0.02</v>
          </cell>
          <cell r="N21">
            <v>0.02</v>
          </cell>
          <cell r="O21">
            <v>0.02</v>
          </cell>
          <cell r="P21">
            <v>0.02</v>
          </cell>
          <cell r="Q21">
            <v>0.02</v>
          </cell>
          <cell r="R21">
            <v>0.02</v>
          </cell>
          <cell r="S21">
            <v>0.02</v>
          </cell>
          <cell r="T21">
            <v>0.02</v>
          </cell>
          <cell r="U21">
            <v>0.02</v>
          </cell>
        </row>
        <row r="22">
          <cell r="B22" t="str">
            <v>Discount</v>
          </cell>
          <cell r="E22">
            <v>0.2</v>
          </cell>
          <cell r="F22">
            <v>0.2</v>
          </cell>
          <cell r="G22">
            <v>0.2</v>
          </cell>
          <cell r="H22">
            <v>0.20000000000000004</v>
          </cell>
          <cell r="I22">
            <v>0.2</v>
          </cell>
          <cell r="J22">
            <v>0.2</v>
          </cell>
          <cell r="K22">
            <v>0.2</v>
          </cell>
          <cell r="L22">
            <v>0.2</v>
          </cell>
          <cell r="M22">
            <v>0.2</v>
          </cell>
          <cell r="N22">
            <v>0.2</v>
          </cell>
          <cell r="O22">
            <v>0.2</v>
          </cell>
          <cell r="P22">
            <v>0.2</v>
          </cell>
          <cell r="Q22">
            <v>0.2</v>
          </cell>
          <cell r="R22">
            <v>0.2</v>
          </cell>
          <cell r="S22">
            <v>0.2</v>
          </cell>
          <cell r="T22">
            <v>0.2</v>
          </cell>
          <cell r="U22">
            <v>0.2</v>
          </cell>
        </row>
        <row r="23">
          <cell r="B23" t="str">
            <v>Net Price Per Patient/Dose</v>
          </cell>
          <cell r="E23">
            <v>1233.3333333333335</v>
          </cell>
          <cell r="F23">
            <v>1233.3333333333335</v>
          </cell>
          <cell r="G23">
            <v>1233.3333333333335</v>
          </cell>
          <cell r="H23">
            <v>1233.3333333333333</v>
          </cell>
          <cell r="I23">
            <v>1258</v>
          </cell>
          <cell r="J23">
            <v>1283.1600000000001</v>
          </cell>
          <cell r="K23">
            <v>1308.8232</v>
          </cell>
          <cell r="L23">
            <v>1334.9996639999999</v>
          </cell>
          <cell r="M23">
            <v>1361.6996572799999</v>
          </cell>
          <cell r="N23">
            <v>1388.9336504256</v>
          </cell>
          <cell r="O23">
            <v>1416.712323434112</v>
          </cell>
          <cell r="P23">
            <v>1445.0465699027943</v>
          </cell>
          <cell r="Q23">
            <v>1473.9475013008503</v>
          </cell>
          <cell r="R23">
            <v>1503.4264513268672</v>
          </cell>
          <cell r="S23">
            <v>1533.4949803534046</v>
          </cell>
          <cell r="T23">
            <v>1564.1648799604727</v>
          </cell>
          <cell r="U23">
            <v>1595.4481775596823</v>
          </cell>
        </row>
        <row r="25">
          <cell r="B25" t="str">
            <v>Doses/month</v>
          </cell>
          <cell r="E25">
            <v>2</v>
          </cell>
          <cell r="F25">
            <v>2</v>
          </cell>
          <cell r="G25">
            <v>2</v>
          </cell>
          <cell r="H25">
            <v>2</v>
          </cell>
          <cell r="I25">
            <v>2</v>
          </cell>
          <cell r="J25">
            <v>2</v>
          </cell>
          <cell r="K25">
            <v>2</v>
          </cell>
          <cell r="L25">
            <v>2</v>
          </cell>
          <cell r="M25">
            <v>2</v>
          </cell>
          <cell r="N25">
            <v>2</v>
          </cell>
          <cell r="O25">
            <v>2</v>
          </cell>
          <cell r="P25">
            <v>2</v>
          </cell>
          <cell r="Q25">
            <v>2</v>
          </cell>
          <cell r="R25">
            <v>2</v>
          </cell>
          <cell r="S25">
            <v>2</v>
          </cell>
          <cell r="T25">
            <v>2</v>
          </cell>
          <cell r="U25">
            <v>2</v>
          </cell>
        </row>
        <row r="26">
          <cell r="B26" t="str">
            <v>Compliance</v>
          </cell>
          <cell r="E26">
            <v>0.85</v>
          </cell>
          <cell r="F26">
            <v>0.85</v>
          </cell>
          <cell r="G26">
            <v>0.85</v>
          </cell>
          <cell r="H26">
            <v>0.85</v>
          </cell>
          <cell r="I26">
            <v>0.85</v>
          </cell>
          <cell r="J26">
            <v>0.85</v>
          </cell>
          <cell r="K26">
            <v>0.85</v>
          </cell>
          <cell r="L26">
            <v>0.85</v>
          </cell>
          <cell r="M26">
            <v>0.85</v>
          </cell>
          <cell r="N26">
            <v>0.85</v>
          </cell>
          <cell r="O26">
            <v>0.85</v>
          </cell>
          <cell r="P26">
            <v>0.85</v>
          </cell>
          <cell r="Q26">
            <v>0.85</v>
          </cell>
          <cell r="R26">
            <v>0.85</v>
          </cell>
          <cell r="S26">
            <v>0.85</v>
          </cell>
          <cell r="T26">
            <v>0.85</v>
          </cell>
          <cell r="U26">
            <v>0.85</v>
          </cell>
        </row>
        <row r="27">
          <cell r="B27" t="str">
            <v>Duration of therapy (# of months)</v>
          </cell>
          <cell r="E27">
            <v>1.6</v>
          </cell>
          <cell r="F27">
            <v>1.85</v>
          </cell>
          <cell r="G27">
            <v>1.95</v>
          </cell>
          <cell r="H27">
            <v>5.4</v>
          </cell>
          <cell r="I27">
            <v>7.5</v>
          </cell>
          <cell r="J27">
            <v>8.5</v>
          </cell>
          <cell r="K27">
            <v>9.5</v>
          </cell>
          <cell r="L27">
            <v>10</v>
          </cell>
          <cell r="M27">
            <v>10.5</v>
          </cell>
          <cell r="N27">
            <v>11</v>
          </cell>
          <cell r="O27">
            <v>11</v>
          </cell>
          <cell r="P27">
            <v>11</v>
          </cell>
          <cell r="Q27">
            <v>11</v>
          </cell>
          <cell r="R27">
            <v>11</v>
          </cell>
          <cell r="S27">
            <v>11</v>
          </cell>
          <cell r="T27">
            <v>11</v>
          </cell>
          <cell r="U27">
            <v>11</v>
          </cell>
        </row>
        <row r="28">
          <cell r="B28" t="str">
            <v>Dupilumab US Sales, Adult AD</v>
          </cell>
          <cell r="E28">
            <v>59.229343545658082</v>
          </cell>
          <cell r="F28">
            <v>108.0527822298546</v>
          </cell>
          <cell r="G28">
            <v>177.49888399826963</v>
          </cell>
          <cell r="H28">
            <v>525.17258892441271</v>
          </cell>
          <cell r="I28">
            <v>1449.180449328936</v>
          </cell>
          <cell r="J28">
            <v>1978.8242395144252</v>
          </cell>
          <cell r="K28">
            <v>1470.6246415863015</v>
          </cell>
          <cell r="L28">
            <v>1663.1428853844486</v>
          </cell>
          <cell r="M28">
            <v>1833.6019466601938</v>
          </cell>
          <cell r="N28">
            <v>1995.0343279690985</v>
          </cell>
          <cell r="O28">
            <v>2071.7825668164005</v>
          </cell>
          <cell r="P28">
            <v>2137.9431313970872</v>
          </cell>
          <cell r="Q28">
            <v>2206.1784905860541</v>
          </cell>
          <cell r="R28">
            <v>2271.8685353634323</v>
          </cell>
          <cell r="S28">
            <v>1925.5181790368545</v>
          </cell>
          <cell r="T28">
            <v>1484.0723041215911</v>
          </cell>
          <cell r="U28">
            <v>1016.7401529574274</v>
          </cell>
        </row>
        <row r="29">
          <cell r="B29" t="str">
            <v>% Growth</v>
          </cell>
          <cell r="I29">
            <v>1.7594365735975499</v>
          </cell>
          <cell r="J29">
            <v>0.36547815037854559</v>
          </cell>
          <cell r="K29">
            <v>-0.2568189674353436</v>
          </cell>
          <cell r="L29">
            <v>0.13090916495896976</v>
          </cell>
          <cell r="M29">
            <v>0.10249213268067603</v>
          </cell>
          <cell r="N29">
            <v>8.8041126703069406E-2</v>
          </cell>
          <cell r="O29">
            <v>3.8469633214497145E-2</v>
          </cell>
          <cell r="P29">
            <v>3.1934125540187486E-2</v>
          </cell>
          <cell r="Q29">
            <v>3.1916358385256416E-2</v>
          </cell>
          <cell r="R29">
            <v>2.9775489634081387E-2</v>
          </cell>
          <cell r="S29">
            <v>-0.15245175983352921</v>
          </cell>
          <cell r="T29">
            <v>-0.22926081909861529</v>
          </cell>
          <cell r="U29">
            <v>-0.31489850586543577</v>
          </cell>
        </row>
        <row r="31">
          <cell r="A31" t="str">
            <v>X</v>
          </cell>
          <cell r="B31" t="str">
            <v>Adjusted Dupilumab US Sales, Adult AD</v>
          </cell>
          <cell r="E31">
            <v>59.229343545658082</v>
          </cell>
          <cell r="F31">
            <v>108.0527822298546</v>
          </cell>
          <cell r="G31">
            <v>177.49888399826963</v>
          </cell>
          <cell r="H31">
            <v>525.17258892441271</v>
          </cell>
          <cell r="I31">
            <v>1449.180449328936</v>
          </cell>
          <cell r="J31">
            <v>1978.8242395144252</v>
          </cell>
          <cell r="K31">
            <v>1470.6246415863015</v>
          </cell>
          <cell r="L31">
            <v>1663.1428853844486</v>
          </cell>
          <cell r="M31">
            <v>1833.6019466601938</v>
          </cell>
          <cell r="N31">
            <v>1995.0343279690985</v>
          </cell>
          <cell r="O31">
            <v>2071.7825668164005</v>
          </cell>
          <cell r="P31">
            <v>2137.9431313970872</v>
          </cell>
          <cell r="Q31">
            <v>2206.1784905860541</v>
          </cell>
          <cell r="R31">
            <v>2271.8685353634323</v>
          </cell>
          <cell r="S31">
            <v>1925.5181790368545</v>
          </cell>
          <cell r="T31">
            <v>1484.0723041215911</v>
          </cell>
          <cell r="U31">
            <v>1016.7401529574274</v>
          </cell>
        </row>
        <row r="32">
          <cell r="B32" t="str">
            <v>% Growth</v>
          </cell>
          <cell r="I32">
            <v>1.7594365735975499</v>
          </cell>
          <cell r="J32">
            <v>0.36547815037854559</v>
          </cell>
          <cell r="K32">
            <v>-0.2568189674353436</v>
          </cell>
          <cell r="L32">
            <v>0.13090916495896976</v>
          </cell>
          <cell r="M32">
            <v>0.10249213268067603</v>
          </cell>
          <cell r="N32">
            <v>8.8041126703069406E-2</v>
          </cell>
          <cell r="O32">
            <v>3.8469633214497145E-2</v>
          </cell>
          <cell r="P32">
            <v>3.1934125540187486E-2</v>
          </cell>
          <cell r="Q32">
            <v>3.1916358385256416E-2</v>
          </cell>
          <cell r="R32">
            <v>2.9775489634081387E-2</v>
          </cell>
          <cell r="S32">
            <v>-0.15245175983352921</v>
          </cell>
          <cell r="T32">
            <v>-0.22926081909861529</v>
          </cell>
          <cell r="U32">
            <v>-0.31489850586543577</v>
          </cell>
        </row>
        <row r="35">
          <cell r="B35" t="str">
            <v>EUROPE</v>
          </cell>
          <cell r="C35">
            <v>2016</v>
          </cell>
          <cell r="D35" t="str">
            <v>1Q17</v>
          </cell>
          <cell r="E35" t="str">
            <v>2Q17E</v>
          </cell>
          <cell r="F35" t="str">
            <v>3Q17E</v>
          </cell>
          <cell r="G35" t="str">
            <v>4Q17E</v>
          </cell>
          <cell r="H35" t="str">
            <v>2017E</v>
          </cell>
          <cell r="I35" t="str">
            <v>2018E</v>
          </cell>
          <cell r="J35" t="str">
            <v>2019E</v>
          </cell>
          <cell r="K35" t="str">
            <v>2020E</v>
          </cell>
          <cell r="L35" t="str">
            <v>2021E</v>
          </cell>
          <cell r="M35" t="str">
            <v>2022E</v>
          </cell>
          <cell r="N35" t="str">
            <v>2023E</v>
          </cell>
          <cell r="O35" t="str">
            <v>2024E</v>
          </cell>
          <cell r="P35" t="str">
            <v>2025E</v>
          </cell>
          <cell r="Q35" t="str">
            <v>2026E</v>
          </cell>
          <cell r="R35" t="str">
            <v>2027E</v>
          </cell>
          <cell r="S35" t="str">
            <v>2028E</v>
          </cell>
          <cell r="T35" t="str">
            <v>2029E</v>
          </cell>
          <cell r="U35" t="str">
            <v>2030E</v>
          </cell>
          <cell r="W35" t="str">
            <v>IP</v>
          </cell>
        </row>
        <row r="36">
          <cell r="B36" t="str">
            <v>EU population (000's)</v>
          </cell>
          <cell r="C36">
            <v>402878.91055555549</v>
          </cell>
          <cell r="D36">
            <v>404388.01148217567</v>
          </cell>
          <cell r="E36">
            <v>404993.23344707739</v>
          </cell>
          <cell r="F36">
            <v>405599.36120942218</v>
          </cell>
          <cell r="G36">
            <v>406206.39612485975</v>
          </cell>
          <cell r="H36">
            <v>405296.75056588376</v>
          </cell>
          <cell r="I36">
            <v>407729.10101635271</v>
          </cell>
          <cell r="J36">
            <v>410176.04899000842</v>
          </cell>
          <cell r="K36">
            <v>412637.68209251767</v>
          </cell>
          <cell r="L36">
            <v>415114.08845530456</v>
          </cell>
          <cell r="M36">
            <v>417605.35673870554</v>
          </cell>
          <cell r="N36">
            <v>420111.57613514387</v>
          </cell>
          <cell r="O36">
            <v>422632.83637232269</v>
          </cell>
          <cell r="P36">
            <v>425169.22771643754</v>
          </cell>
          <cell r="Q36">
            <v>427720.84097540815</v>
          </cell>
          <cell r="R36">
            <v>430287.76750212937</v>
          </cell>
          <cell r="S36">
            <v>432870.09919774201</v>
          </cell>
          <cell r="T36">
            <v>435467.92851492279</v>
          </cell>
          <cell r="U36">
            <v>438081.34846119466</v>
          </cell>
          <cell r="W36">
            <v>2029</v>
          </cell>
        </row>
        <row r="37">
          <cell r="H37">
            <v>6.0014062463438211E-3</v>
          </cell>
          <cell r="I37">
            <v>6.0014062463438211E-3</v>
          </cell>
          <cell r="J37">
            <v>6.0014062463438211E-3</v>
          </cell>
          <cell r="K37">
            <v>6.0014062463438211E-3</v>
          </cell>
          <cell r="L37">
            <v>6.0014062463438211E-3</v>
          </cell>
          <cell r="M37">
            <v>6.0014062463438211E-3</v>
          </cell>
          <cell r="N37">
            <v>6.0014062463438211E-3</v>
          </cell>
          <cell r="O37">
            <v>6.0014062463438211E-3</v>
          </cell>
          <cell r="P37">
            <v>6.0014062463438211E-3</v>
          </cell>
          <cell r="Q37">
            <v>6.0014062463438211E-3</v>
          </cell>
          <cell r="R37">
            <v>6.0014062463438211E-3</v>
          </cell>
          <cell r="S37">
            <v>6.0014062463438211E-3</v>
          </cell>
          <cell r="T37">
            <v>6.0014062463438211E-3</v>
          </cell>
          <cell r="U37">
            <v>6.0014062463438211E-3</v>
          </cell>
        </row>
        <row r="38">
          <cell r="B38" t="str">
            <v>ATOPIC DERMATITIS</v>
          </cell>
          <cell r="C38">
            <v>2016</v>
          </cell>
          <cell r="D38" t="str">
            <v>1Q17</v>
          </cell>
          <cell r="E38" t="str">
            <v>2Q17E</v>
          </cell>
          <cell r="F38" t="str">
            <v>3Q17E</v>
          </cell>
          <cell r="G38" t="str">
            <v>4Q17E</v>
          </cell>
          <cell r="H38" t="str">
            <v>2017E</v>
          </cell>
          <cell r="I38" t="str">
            <v>2018E</v>
          </cell>
          <cell r="J38" t="str">
            <v>2019E</v>
          </cell>
          <cell r="K38" t="str">
            <v>2020E</v>
          </cell>
          <cell r="L38" t="str">
            <v>2021E</v>
          </cell>
          <cell r="M38" t="str">
            <v>2022E</v>
          </cell>
          <cell r="N38" t="str">
            <v>2023E</v>
          </cell>
          <cell r="O38" t="str">
            <v>2024E</v>
          </cell>
          <cell r="P38" t="str">
            <v>2025E</v>
          </cell>
          <cell r="Q38" t="str">
            <v>2026E</v>
          </cell>
          <cell r="R38" t="str">
            <v>2027E</v>
          </cell>
          <cell r="S38" t="str">
            <v>2028E</v>
          </cell>
          <cell r="T38" t="str">
            <v>2029E</v>
          </cell>
          <cell r="U38" t="str">
            <v>2030E</v>
          </cell>
        </row>
        <row r="39">
          <cell r="B39" t="str">
            <v>% Patients with atopic dermatitis</v>
          </cell>
          <cell r="C39">
            <v>0.17499999999999999</v>
          </cell>
          <cell r="D39">
            <v>0.17499999999999999</v>
          </cell>
          <cell r="E39">
            <v>0.17499999999999999</v>
          </cell>
          <cell r="F39">
            <v>0.17499999999999999</v>
          </cell>
          <cell r="G39">
            <v>0.17499999999999999</v>
          </cell>
          <cell r="H39">
            <v>0.17499999999999999</v>
          </cell>
          <cell r="I39">
            <v>0.17499999999999999</v>
          </cell>
          <cell r="J39">
            <v>0.17499999999999999</v>
          </cell>
          <cell r="K39">
            <v>0.17499999999999999</v>
          </cell>
          <cell r="L39">
            <v>0.17499999999999999</v>
          </cell>
          <cell r="M39">
            <v>0.17499999999999999</v>
          </cell>
          <cell r="N39">
            <v>0.17499999999999999</v>
          </cell>
          <cell r="O39">
            <v>0.17499999999999999</v>
          </cell>
          <cell r="P39">
            <v>0.17499999999999999</v>
          </cell>
          <cell r="Q39">
            <v>0.17499999999999999</v>
          </cell>
          <cell r="R39">
            <v>0.17499999999999999</v>
          </cell>
          <cell r="S39">
            <v>0.17499999999999999</v>
          </cell>
          <cell r="T39">
            <v>0.17499999999999999</v>
          </cell>
          <cell r="U39">
            <v>0.17499999999999999</v>
          </cell>
        </row>
        <row r="40">
          <cell r="B40" t="str">
            <v>Patients with atopic dermatitis ('000s)</v>
          </cell>
          <cell r="C40">
            <v>70503.80934722221</v>
          </cell>
          <cell r="D40">
            <v>70767.902009380734</v>
          </cell>
          <cell r="E40">
            <v>70873.815853238542</v>
          </cell>
          <cell r="F40">
            <v>70979.888211648882</v>
          </cell>
          <cell r="G40">
            <v>71086.119321850449</v>
          </cell>
          <cell r="H40">
            <v>70926.931349029648</v>
          </cell>
          <cell r="I40">
            <v>71352.592677861714</v>
          </cell>
          <cell r="J40">
            <v>71780.808573251474</v>
          </cell>
          <cell r="K40">
            <v>72211.594366190591</v>
          </cell>
          <cell r="L40">
            <v>72644.9654796783</v>
          </cell>
          <cell r="M40">
            <v>73080.937429273457</v>
          </cell>
          <cell r="N40">
            <v>73519.525823650169</v>
          </cell>
          <cell r="O40">
            <v>73960.746365156461</v>
          </cell>
          <cell r="P40">
            <v>74404.614850376558</v>
          </cell>
          <cell r="Q40">
            <v>74851.147170696422</v>
          </cell>
          <cell r="R40">
            <v>75300.359312872635</v>
          </cell>
          <cell r="S40">
            <v>75752.267359604841</v>
          </cell>
          <cell r="T40">
            <v>76206.88749011149</v>
          </cell>
          <cell r="U40">
            <v>76664.235980709054</v>
          </cell>
        </row>
        <row r="41">
          <cell r="B41" t="str">
            <v>% Diagnosed</v>
          </cell>
          <cell r="C41">
            <v>0.25</v>
          </cell>
          <cell r="D41">
            <v>0.25</v>
          </cell>
          <cell r="E41">
            <v>0.25</v>
          </cell>
          <cell r="F41">
            <v>0.25</v>
          </cell>
          <cell r="G41">
            <v>0.25</v>
          </cell>
          <cell r="H41">
            <v>0.25</v>
          </cell>
          <cell r="I41">
            <v>0.25</v>
          </cell>
          <cell r="J41">
            <v>0.25</v>
          </cell>
          <cell r="K41">
            <v>0.25</v>
          </cell>
          <cell r="L41">
            <v>0.25</v>
          </cell>
          <cell r="M41">
            <v>0.25</v>
          </cell>
          <cell r="N41">
            <v>0.25</v>
          </cell>
          <cell r="O41">
            <v>0.25</v>
          </cell>
          <cell r="P41">
            <v>0.25</v>
          </cell>
          <cell r="Q41">
            <v>0.25</v>
          </cell>
          <cell r="R41">
            <v>0.25</v>
          </cell>
          <cell r="S41">
            <v>0.25</v>
          </cell>
          <cell r="T41">
            <v>0.25</v>
          </cell>
          <cell r="U41">
            <v>0.25</v>
          </cell>
        </row>
        <row r="42">
          <cell r="B42" t="str">
            <v>Diagnosed Patients with Atopic Dermatitis</v>
          </cell>
          <cell r="C42">
            <v>17625.952336805552</v>
          </cell>
          <cell r="D42">
            <v>17691.975502345183</v>
          </cell>
          <cell r="E42">
            <v>17718.453963309636</v>
          </cell>
          <cell r="F42">
            <v>17744.972052912221</v>
          </cell>
          <cell r="G42">
            <v>17771.529830462612</v>
          </cell>
          <cell r="H42">
            <v>17731.732837257412</v>
          </cell>
          <cell r="I42">
            <v>17838.148169465429</v>
          </cell>
          <cell r="J42">
            <v>17945.202143312868</v>
          </cell>
          <cell r="K42">
            <v>18052.898591547648</v>
          </cell>
          <cell r="L42">
            <v>18161.241369919575</v>
          </cell>
          <cell r="M42">
            <v>18270.234357318364</v>
          </cell>
          <cell r="N42">
            <v>18379.881455912542</v>
          </cell>
          <cell r="O42">
            <v>18490.186591289115</v>
          </cell>
          <cell r="P42">
            <v>18601.15371259414</v>
          </cell>
          <cell r="Q42">
            <v>18712.786792674106</v>
          </cell>
          <cell r="R42">
            <v>18825.089828218159</v>
          </cell>
          <cell r="S42">
            <v>18938.06683990121</v>
          </cell>
          <cell r="T42">
            <v>19051.721872527873</v>
          </cell>
          <cell r="U42">
            <v>19166.058995177264</v>
          </cell>
        </row>
        <row r="44">
          <cell r="B44" t="str">
            <v>% Patients w/ moderate-to-severe disease</v>
          </cell>
          <cell r="C44">
            <v>0.22</v>
          </cell>
          <cell r="D44">
            <v>0.22</v>
          </cell>
          <cell r="E44">
            <v>0.22</v>
          </cell>
          <cell r="F44">
            <v>0.22</v>
          </cell>
          <cell r="G44">
            <v>0.22</v>
          </cell>
          <cell r="H44">
            <v>0.22</v>
          </cell>
          <cell r="I44">
            <v>0.22</v>
          </cell>
          <cell r="J44">
            <v>0.22</v>
          </cell>
          <cell r="K44">
            <v>0.22</v>
          </cell>
          <cell r="L44">
            <v>0.22</v>
          </cell>
          <cell r="M44">
            <v>0.22</v>
          </cell>
          <cell r="N44">
            <v>0.22</v>
          </cell>
          <cell r="O44">
            <v>0.22</v>
          </cell>
          <cell r="P44">
            <v>0.22</v>
          </cell>
          <cell r="Q44">
            <v>0.22</v>
          </cell>
          <cell r="R44">
            <v>0.22</v>
          </cell>
          <cell r="S44">
            <v>0.22</v>
          </cell>
          <cell r="T44">
            <v>0.22</v>
          </cell>
          <cell r="U44">
            <v>0.22</v>
          </cell>
        </row>
        <row r="45">
          <cell r="B45" t="str">
            <v>Moderate-to-severe AD Patients</v>
          </cell>
          <cell r="C45">
            <v>3877.7095140972215</v>
          </cell>
          <cell r="D45">
            <v>3892.2346105159404</v>
          </cell>
          <cell r="E45">
            <v>3898.0598719281197</v>
          </cell>
          <cell r="F45">
            <v>3903.8938516406884</v>
          </cell>
          <cell r="G45">
            <v>3909.7365627017748</v>
          </cell>
          <cell r="H45">
            <v>3900.981224196631</v>
          </cell>
          <cell r="I45">
            <v>3924.3925972823945</v>
          </cell>
          <cell r="J45">
            <v>3947.9444715288309</v>
          </cell>
          <cell r="K45">
            <v>3971.6376901404824</v>
          </cell>
          <cell r="L45">
            <v>3995.4731013823066</v>
          </cell>
          <cell r="M45">
            <v>4019.4515586100401</v>
          </cell>
          <cell r="N45">
            <v>4043.5739203007593</v>
          </cell>
          <cell r="O45">
            <v>4067.8410500836053</v>
          </cell>
          <cell r="P45">
            <v>4092.2538167707107</v>
          </cell>
          <cell r="Q45">
            <v>4116.8130943883034</v>
          </cell>
          <cell r="R45">
            <v>4141.519762207995</v>
          </cell>
          <cell r="S45">
            <v>4166.3747047782663</v>
          </cell>
          <cell r="T45">
            <v>4191.3788119561323</v>
          </cell>
          <cell r="U45">
            <v>4216.532978938998</v>
          </cell>
        </row>
        <row r="46">
          <cell r="B46" t="str">
            <v>% Patients who do not respond to 1st line</v>
          </cell>
          <cell r="C46">
            <v>0.13</v>
          </cell>
          <cell r="D46">
            <v>0.13</v>
          </cell>
          <cell r="E46">
            <v>0.13</v>
          </cell>
          <cell r="F46">
            <v>0.13</v>
          </cell>
          <cell r="G46">
            <v>0.13</v>
          </cell>
          <cell r="H46">
            <v>0.13</v>
          </cell>
          <cell r="I46">
            <v>0.13</v>
          </cell>
          <cell r="J46">
            <v>0.13</v>
          </cell>
          <cell r="K46">
            <v>0.13</v>
          </cell>
          <cell r="L46">
            <v>0.13</v>
          </cell>
          <cell r="M46">
            <v>0.13</v>
          </cell>
          <cell r="N46">
            <v>0.13</v>
          </cell>
          <cell r="O46">
            <v>0.13</v>
          </cell>
          <cell r="P46">
            <v>0.13</v>
          </cell>
          <cell r="Q46">
            <v>0.13</v>
          </cell>
          <cell r="R46">
            <v>0.13</v>
          </cell>
          <cell r="S46">
            <v>0.13</v>
          </cell>
          <cell r="T46">
            <v>0.13</v>
          </cell>
          <cell r="U46">
            <v>0.13</v>
          </cell>
        </row>
        <row r="47">
          <cell r="B47" t="str">
            <v>AD Patients eligible for dupilumab</v>
          </cell>
          <cell r="C47">
            <v>504102.2368326388</v>
          </cell>
          <cell r="D47">
            <v>505990.49936707231</v>
          </cell>
          <cell r="E47">
            <v>506747.78335065558</v>
          </cell>
          <cell r="F47">
            <v>507506.20071328949</v>
          </cell>
          <cell r="G47">
            <v>508265.75315123075</v>
          </cell>
          <cell r="H47">
            <v>507127.559145562</v>
          </cell>
          <cell r="I47">
            <v>510171.03764671128</v>
          </cell>
          <cell r="J47">
            <v>513232.78129874804</v>
          </cell>
          <cell r="K47">
            <v>516312.89971826278</v>
          </cell>
          <cell r="L47">
            <v>519411.50317969982</v>
          </cell>
          <cell r="M47">
            <v>522528.70261930523</v>
          </cell>
          <cell r="N47">
            <v>525664.60963909863</v>
          </cell>
          <cell r="O47">
            <v>528819.33651086863</v>
          </cell>
          <cell r="P47">
            <v>531992.99618019245</v>
          </cell>
          <cell r="Q47">
            <v>535185.70227047952</v>
          </cell>
          <cell r="R47">
            <v>538397.56908703945</v>
          </cell>
          <cell r="S47">
            <v>541628.71162117459</v>
          </cell>
          <cell r="T47">
            <v>544879.24555429723</v>
          </cell>
          <cell r="U47">
            <v>548149.28726206976</v>
          </cell>
          <cell r="X47">
            <v>6000</v>
          </cell>
        </row>
        <row r="48">
          <cell r="X48">
            <v>8000</v>
          </cell>
        </row>
        <row r="49">
          <cell r="B49" t="str">
            <v>Patients on dupilumab</v>
          </cell>
          <cell r="I49">
            <v>25508.551882335567</v>
          </cell>
          <cell r="J49">
            <v>41058.622503899845</v>
          </cell>
          <cell r="K49">
            <v>56794.418969008904</v>
          </cell>
          <cell r="L49">
            <v>64926.437897462478</v>
          </cell>
          <cell r="M49">
            <v>70541.374853606205</v>
          </cell>
          <cell r="N49">
            <v>72278.883825376062</v>
          </cell>
          <cell r="O49">
            <v>74034.707111521609</v>
          </cell>
          <cell r="P49">
            <v>75011.012461407125</v>
          </cell>
          <cell r="Q49">
            <v>75996.369722408082</v>
          </cell>
          <cell r="R49">
            <v>76721.653594903109</v>
          </cell>
          <cell r="S49">
            <v>77452.905761827962</v>
          </cell>
          <cell r="T49">
            <v>78190.171737041645</v>
          </cell>
          <cell r="U49">
            <v>60296.421598827677</v>
          </cell>
          <cell r="X49">
            <v>14000</v>
          </cell>
        </row>
        <row r="50">
          <cell r="B50" t="str">
            <v>% penetration</v>
          </cell>
          <cell r="I50">
            <v>0.05</v>
          </cell>
          <cell r="J50">
            <v>0.08</v>
          </cell>
          <cell r="K50">
            <v>0.11</v>
          </cell>
          <cell r="L50">
            <v>0.125</v>
          </cell>
          <cell r="M50">
            <v>0.13500000000000001</v>
          </cell>
          <cell r="N50">
            <v>0.13750000000000001</v>
          </cell>
          <cell r="O50">
            <v>0.14000000000000001</v>
          </cell>
          <cell r="P50">
            <v>0.14099999999999999</v>
          </cell>
          <cell r="Q50">
            <v>0.14199999999999999</v>
          </cell>
          <cell r="R50">
            <v>0.14249999999999999</v>
          </cell>
          <cell r="S50">
            <v>0.14299999999999999</v>
          </cell>
          <cell r="T50">
            <v>0.14349999999999999</v>
          </cell>
          <cell r="U50">
            <v>0.11</v>
          </cell>
        </row>
        <row r="52">
          <cell r="B52" t="str">
            <v>Price Per Patient/Dose ($)</v>
          </cell>
          <cell r="I52">
            <v>1000</v>
          </cell>
          <cell r="J52">
            <v>990</v>
          </cell>
          <cell r="K52">
            <v>980.1</v>
          </cell>
          <cell r="L52">
            <v>970.29899999999998</v>
          </cell>
          <cell r="M52">
            <v>960.59600999999998</v>
          </cell>
          <cell r="N52">
            <v>950.99004989999992</v>
          </cell>
          <cell r="O52">
            <v>941.48014940099995</v>
          </cell>
          <cell r="P52">
            <v>932.06534790698993</v>
          </cell>
          <cell r="Q52">
            <v>922.74469442791997</v>
          </cell>
          <cell r="R52">
            <v>913.51724748364074</v>
          </cell>
          <cell r="S52">
            <v>904.38207500880435</v>
          </cell>
          <cell r="T52">
            <v>895.33825425871635</v>
          </cell>
          <cell r="U52">
            <v>886.38487171612917</v>
          </cell>
        </row>
        <row r="53">
          <cell r="B53" t="str">
            <v>Price Increase (%)</v>
          </cell>
          <cell r="J53">
            <v>-0.01</v>
          </cell>
          <cell r="K53">
            <v>-0.01</v>
          </cell>
          <cell r="L53">
            <v>-0.01</v>
          </cell>
          <cell r="M53">
            <v>-0.01</v>
          </cell>
          <cell r="N53">
            <v>-0.01</v>
          </cell>
          <cell r="O53">
            <v>-0.01</v>
          </cell>
          <cell r="P53">
            <v>-0.01</v>
          </cell>
          <cell r="Q53">
            <v>-0.01</v>
          </cell>
          <cell r="R53">
            <v>-0.01</v>
          </cell>
          <cell r="S53">
            <v>-0.01</v>
          </cell>
          <cell r="T53">
            <v>-0.01</v>
          </cell>
          <cell r="U53">
            <v>-0.01</v>
          </cell>
        </row>
        <row r="54">
          <cell r="B54" t="str">
            <v>Doses/month</v>
          </cell>
          <cell r="I54">
            <v>2</v>
          </cell>
          <cell r="J54">
            <v>2</v>
          </cell>
          <cell r="K54">
            <v>2</v>
          </cell>
          <cell r="L54">
            <v>2</v>
          </cell>
          <cell r="M54">
            <v>2</v>
          </cell>
          <cell r="N54">
            <v>2</v>
          </cell>
          <cell r="O54">
            <v>2</v>
          </cell>
          <cell r="P54">
            <v>2</v>
          </cell>
          <cell r="Q54">
            <v>2</v>
          </cell>
          <cell r="R54">
            <v>2</v>
          </cell>
          <cell r="S54">
            <v>2</v>
          </cell>
          <cell r="T54">
            <v>2</v>
          </cell>
          <cell r="U54">
            <v>2</v>
          </cell>
        </row>
        <row r="55">
          <cell r="B55" t="str">
            <v>Compliance</v>
          </cell>
          <cell r="I55">
            <v>0.85</v>
          </cell>
          <cell r="J55">
            <v>0.85</v>
          </cell>
          <cell r="K55">
            <v>0.85</v>
          </cell>
          <cell r="L55">
            <v>0.85</v>
          </cell>
          <cell r="M55">
            <v>0.85</v>
          </cell>
          <cell r="N55">
            <v>0.85</v>
          </cell>
          <cell r="O55">
            <v>0.85</v>
          </cell>
          <cell r="P55">
            <v>0.85</v>
          </cell>
          <cell r="Q55">
            <v>0.85</v>
          </cell>
          <cell r="R55">
            <v>0.85</v>
          </cell>
          <cell r="S55">
            <v>0.85</v>
          </cell>
          <cell r="T55">
            <v>0.85</v>
          </cell>
          <cell r="U55">
            <v>0.85</v>
          </cell>
        </row>
        <row r="56">
          <cell r="B56" t="str">
            <v>Duration of therapy (# of months)</v>
          </cell>
          <cell r="I56">
            <v>4</v>
          </cell>
          <cell r="J56">
            <v>6</v>
          </cell>
          <cell r="K56">
            <v>7.5</v>
          </cell>
          <cell r="L56">
            <v>8.5</v>
          </cell>
          <cell r="M56">
            <v>9.5</v>
          </cell>
          <cell r="N56">
            <v>10</v>
          </cell>
          <cell r="O56">
            <v>10.5</v>
          </cell>
          <cell r="P56">
            <v>10.5</v>
          </cell>
          <cell r="Q56">
            <v>10.5</v>
          </cell>
          <cell r="R56">
            <v>10.5</v>
          </cell>
          <cell r="S56">
            <v>10.5</v>
          </cell>
          <cell r="T56">
            <v>10.5</v>
          </cell>
          <cell r="U56">
            <v>10.5</v>
          </cell>
        </row>
        <row r="57">
          <cell r="B57" t="str">
            <v>Dupilumab EU Sales, Adult AD</v>
          </cell>
          <cell r="I57">
            <v>173.45815279988184</v>
          </cell>
          <cell r="J57">
            <v>414.60997004438065</v>
          </cell>
          <cell r="K57">
            <v>709.71867790195165</v>
          </cell>
          <cell r="L57">
            <v>910.32193471104063</v>
          </cell>
          <cell r="M57">
            <v>1094.3524760722585</v>
          </cell>
          <cell r="N57">
            <v>1168.5204887087814</v>
          </cell>
          <cell r="O57">
            <v>1244.1843969530314</v>
          </cell>
          <cell r="P57">
            <v>1247.9857028665413</v>
          </cell>
          <cell r="Q57">
            <v>1251.7356581848537</v>
          </cell>
          <cell r="R57">
            <v>1251.0449855872052</v>
          </cell>
          <cell r="S57">
            <v>1250.3393003659287</v>
          </cell>
          <cell r="T57">
            <v>1249.6187357586928</v>
          </cell>
          <cell r="U57">
            <v>954.00817124016021</v>
          </cell>
        </row>
        <row r="58">
          <cell r="B58" t="str">
            <v>% Growth</v>
          </cell>
          <cell r="J58">
            <v>1.3902593412413133</v>
          </cell>
          <cell r="K58">
            <v>0.71177426781604414</v>
          </cell>
          <cell r="L58">
            <v>0.28265179296408838</v>
          </cell>
          <cell r="M58">
            <v>0.20215984515371899</v>
          </cell>
          <cell r="N58">
            <v>6.7773422419364682E-2</v>
          </cell>
          <cell r="O58">
            <v>6.4751888371130661E-2</v>
          </cell>
          <cell r="P58">
            <v>3.0552592709081061E-3</v>
          </cell>
          <cell r="Q58">
            <v>3.004806312844055E-3</v>
          </cell>
          <cell r="R58">
            <v>-5.5177192814814813E-4</v>
          </cell>
          <cell r="S58">
            <v>-5.6407661547464016E-4</v>
          </cell>
          <cell r="T58">
            <v>-5.762952560357526E-4</v>
          </cell>
          <cell r="U58">
            <v>-0.23656060529458667</v>
          </cell>
        </row>
        <row r="60">
          <cell r="B60" t="str">
            <v>Adjusted Dupilumab EU Sales, Adult AD</v>
          </cell>
          <cell r="I60">
            <v>173.45815279988184</v>
          </cell>
          <cell r="J60">
            <v>414.60997004438065</v>
          </cell>
          <cell r="K60">
            <v>709.71867790195165</v>
          </cell>
          <cell r="L60">
            <v>910.32193471104063</v>
          </cell>
          <cell r="M60">
            <v>1094.3524760722585</v>
          </cell>
          <cell r="N60">
            <v>1168.5204887087814</v>
          </cell>
          <cell r="O60">
            <v>1244.1843969530314</v>
          </cell>
          <cell r="P60">
            <v>1247.9857028665413</v>
          </cell>
          <cell r="Q60">
            <v>1251.7356581848537</v>
          </cell>
          <cell r="R60">
            <v>1251.0449855872052</v>
          </cell>
          <cell r="S60">
            <v>1250.3393003659287</v>
          </cell>
          <cell r="T60">
            <v>1249.6187357586928</v>
          </cell>
          <cell r="U60">
            <v>954.00817124016021</v>
          </cell>
        </row>
        <row r="61">
          <cell r="B61" t="str">
            <v>% Growth</v>
          </cell>
          <cell r="J61">
            <v>1.3902593412413133</v>
          </cell>
          <cell r="K61">
            <v>0.71177426781604414</v>
          </cell>
          <cell r="L61">
            <v>0.28265179296408838</v>
          </cell>
          <cell r="M61">
            <v>0.20215984515371899</v>
          </cell>
          <cell r="N61">
            <v>6.7773422419364682E-2</v>
          </cell>
          <cell r="O61">
            <v>6.4751888371130661E-2</v>
          </cell>
          <cell r="P61">
            <v>3.0552592709081061E-3</v>
          </cell>
          <cell r="Q61">
            <v>3.004806312844055E-3</v>
          </cell>
          <cell r="R61">
            <v>-5.5177192814814813E-4</v>
          </cell>
          <cell r="S61">
            <v>-5.6407661547464016E-4</v>
          </cell>
          <cell r="T61">
            <v>-5.762952560357526E-4</v>
          </cell>
          <cell r="U61">
            <v>-0.23656060529458667</v>
          </cell>
        </row>
        <row r="63">
          <cell r="B63" t="str">
            <v>Total Adult AD Dupilumab Sales</v>
          </cell>
          <cell r="E63">
            <v>59.229343545658082</v>
          </cell>
          <cell r="F63">
            <v>108.0527822298546</v>
          </cell>
          <cell r="G63">
            <v>177.49888399826963</v>
          </cell>
          <cell r="H63">
            <v>344.78100977378233</v>
          </cell>
          <cell r="I63">
            <v>1622.6386021288179</v>
          </cell>
          <cell r="J63">
            <v>2393.4342095588058</v>
          </cell>
          <cell r="K63">
            <v>2180.3433194882532</v>
          </cell>
          <cell r="L63">
            <v>2573.4648200954894</v>
          </cell>
          <cell r="M63">
            <v>2927.9544227324523</v>
          </cell>
          <cell r="N63">
            <v>3163.5548166778799</v>
          </cell>
          <cell r="O63">
            <v>3315.9669637694319</v>
          </cell>
          <cell r="P63">
            <v>3385.9288342636282</v>
          </cell>
          <cell r="Q63">
            <v>3457.9141487709076</v>
          </cell>
          <cell r="R63">
            <v>3522.9135209506376</v>
          </cell>
          <cell r="S63">
            <v>3175.8574794027832</v>
          </cell>
          <cell r="T63">
            <v>2733.6910398802838</v>
          </cell>
          <cell r="U63">
            <v>1970.7483241975876</v>
          </cell>
        </row>
        <row r="64">
          <cell r="B64" t="str">
            <v>% Growth</v>
          </cell>
          <cell r="I64">
            <v>3.7062876322378173</v>
          </cell>
          <cell r="J64">
            <v>0.47502605103733142</v>
          </cell>
          <cell r="K64">
            <v>-8.9031438265367191E-2</v>
          </cell>
          <cell r="L64">
            <v>0.18030256845032344</v>
          </cell>
          <cell r="M64">
            <v>0.13774798857511072</v>
          </cell>
          <cell r="N64">
            <v>8.0465867950758163E-2</v>
          </cell>
          <cell r="O64">
            <v>4.8177495230382394E-2</v>
          </cell>
          <cell r="P64">
            <v>2.1098482360833559E-2</v>
          </cell>
          <cell r="Q64">
            <v>2.126013806871252E-2</v>
          </cell>
          <cell r="R64">
            <v>1.8797277602404794E-2</v>
          </cell>
          <cell r="S64">
            <v>-9.8513925897960597E-2</v>
          </cell>
          <cell r="T64">
            <v>-0.13922741885937784</v>
          </cell>
          <cell r="U64">
            <v>-0.27908885991597199</v>
          </cell>
        </row>
        <row r="66">
          <cell r="B66" t="str">
            <v>Adjusted Total Adult AD Dupilumab Sales</v>
          </cell>
          <cell r="E66">
            <v>59.229343545658082</v>
          </cell>
          <cell r="F66">
            <v>108.0527822298546</v>
          </cell>
          <cell r="G66">
            <v>177.49888399826963</v>
          </cell>
          <cell r="H66">
            <v>525.17258892441271</v>
          </cell>
          <cell r="I66">
            <v>1622.6386021288179</v>
          </cell>
          <cell r="J66">
            <v>2393.4342095588058</v>
          </cell>
          <cell r="K66">
            <v>2180.3433194882532</v>
          </cell>
          <cell r="L66">
            <v>2573.4648200954894</v>
          </cell>
          <cell r="M66">
            <v>2927.9544227324523</v>
          </cell>
          <cell r="N66">
            <v>3163.5548166778799</v>
          </cell>
          <cell r="O66">
            <v>3315.9669637694319</v>
          </cell>
          <cell r="P66">
            <v>3385.9288342636282</v>
          </cell>
          <cell r="Q66">
            <v>3457.9141487709076</v>
          </cell>
          <cell r="R66">
            <v>3522.9135209506376</v>
          </cell>
          <cell r="S66">
            <v>3175.8574794027832</v>
          </cell>
          <cell r="T66">
            <v>2733.6910398802838</v>
          </cell>
          <cell r="U66">
            <v>1970.7483241975876</v>
          </cell>
        </row>
        <row r="67">
          <cell r="B67" t="str">
            <v>% Growth</v>
          </cell>
          <cell r="J67">
            <v>0.47502605103733142</v>
          </cell>
          <cell r="K67">
            <v>-8.9031438265367191E-2</v>
          </cell>
          <cell r="L67">
            <v>0.18030256845032344</v>
          </cell>
          <cell r="M67">
            <v>0.13774798857511072</v>
          </cell>
          <cell r="N67">
            <v>8.0465867950758163E-2</v>
          </cell>
          <cell r="O67">
            <v>4.8177495230382394E-2</v>
          </cell>
          <cell r="P67">
            <v>2.1098482360833559E-2</v>
          </cell>
          <cell r="Q67">
            <v>2.126013806871252E-2</v>
          </cell>
          <cell r="R67">
            <v>1.8797277602404794E-2</v>
          </cell>
          <cell r="S67">
            <v>-9.8513925897960597E-2</v>
          </cell>
          <cell r="T67">
            <v>-0.13922741885937784</v>
          </cell>
          <cell r="U67">
            <v>-0.27908885991597199</v>
          </cell>
        </row>
        <row r="68">
          <cell r="B68" t="str">
            <v>Source:  Company data, BMO estimates</v>
          </cell>
        </row>
        <row r="69">
          <cell r="B69" t="str">
            <v>P3 Dosing:  Primary endpoint @ 16 weeks</v>
          </cell>
        </row>
        <row r="70">
          <cell r="B70" t="str">
            <v>Dupilumab 300mg Q2W</v>
          </cell>
        </row>
        <row r="71">
          <cell r="B71" t="str">
            <v>Dupilumab 300mg QW</v>
          </cell>
        </row>
        <row r="72">
          <cell r="A72" t="str">
            <v>X</v>
          </cell>
          <cell r="B72" t="str">
            <v>PBO</v>
          </cell>
        </row>
        <row r="78">
          <cell r="D78" t="str">
            <v>2017E</v>
          </cell>
          <cell r="E78" t="str">
            <v>2018E</v>
          </cell>
          <cell r="F78" t="str">
            <v>2019E</v>
          </cell>
        </row>
        <row r="79">
          <cell r="C79" t="str">
            <v>BMO</v>
          </cell>
          <cell r="D79">
            <v>344.78100977378233</v>
          </cell>
          <cell r="E79">
            <v>932.8058064646026</v>
          </cell>
          <cell r="F79">
            <v>1396.8171102454762</v>
          </cell>
        </row>
        <row r="80">
          <cell r="C80" t="str">
            <v>Implied</v>
          </cell>
          <cell r="D80">
            <v>525.17258892441271</v>
          </cell>
          <cell r="E80">
            <v>1449.180449328936</v>
          </cell>
          <cell r="F80">
            <v>1978.8242395144252</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ModelProperties"/>
      <sheetName val="__FDSCACHE__"/>
      <sheetName val="Cover"/>
      <sheetName val="Pipeline"/>
      <sheetName val="DCF"/>
      <sheetName val="DCF No TV"/>
      <sheetName val="Our view vs street - avg"/>
      <sheetName val="Our View vs Street"/>
      <sheetName val="BMO vs Street - Ranges"/>
      <sheetName val="BlueMatrix - HealthCare"/>
      <sheetName val="Guidance"/>
      <sheetName val="Earnings Snapshot"/>
      <sheetName val="Model"/>
      <sheetName val="Collaboration Revenue Summary"/>
      <sheetName val="R&amp;D Spending"/>
      <sheetName val="Antibody Commercial Spend"/>
      <sheetName val="SNY Antibody P&amp;L"/>
      <sheetName val="Bayer P&amp;L"/>
      <sheetName val="Eylea Arcalyst Summary"/>
      <sheetName val="Eylea"/>
      <sheetName val="Praluent"/>
      <sheetName val="Dupilumab Summary"/>
      <sheetName val="Dupilumab - Adult AD"/>
      <sheetName val="Dupilumab - Pediatric AD"/>
      <sheetName val="Dupilumab - Asthma"/>
      <sheetName val="Dupilumab - Nasal Polyps"/>
      <sheetName val="Dupilumab - E. Esophagitis"/>
      <sheetName val="Kevzara - RA"/>
      <sheetName val="REGN2810"/>
      <sheetName val="REGN-2222"/>
      <sheetName val="Milest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TMN.Catalysts"/>
      <sheetName val="bltzSingleDPmap"/>
      <sheetName val="bltzPeriodicDPmap"/>
      <sheetName val="bltzModelProperties"/>
      <sheetName val="One-Pager"/>
      <sheetName val="__FDSCACHE__"/>
      <sheetName val="Smmry"/>
      <sheetName val="ITMN.IS"/>
      <sheetName val="ITMN.Revenue"/>
      <sheetName val="ITMN.Revenue Build"/>
      <sheetName val="ITMN.BS"/>
      <sheetName val="ITMN.CF"/>
      <sheetName val="ITMN.Ratios"/>
      <sheetName val="ITMN.AvE"/>
      <sheetName val="ITMN.Changes to Model"/>
      <sheetName val="ITMN.Pipeline Detail"/>
      <sheetName val="ITMN.Valuation"/>
      <sheetName val="__APW_ACTIVE_FIELD_RESTORE__"/>
      <sheetName val="ITMN.Guidance"/>
      <sheetName val="ITMN.Pipeline"/>
    </sheetNames>
    <sheetDataSet>
      <sheetData sheetId="0">
        <row r="5">
          <cell r="C5" t="str">
            <v>For one-pager</v>
          </cell>
        </row>
        <row r="6">
          <cell r="C6" t="str">
            <v>Product</v>
          </cell>
          <cell r="E6" t="str">
            <v>Catalyst</v>
          </cell>
          <cell r="G6" t="str">
            <v>Timing</v>
          </cell>
        </row>
        <row r="8">
          <cell r="C8" t="str">
            <v>ITMN-191</v>
          </cell>
          <cell r="E8" t="str">
            <v xml:space="preserve">Initiation of phase Ib "MAD" trial </v>
          </cell>
          <cell r="G8" t="str">
            <v>3Q07/4Q07</v>
          </cell>
        </row>
        <row r="9">
          <cell r="C9" t="str">
            <v>ITMN-191</v>
          </cell>
          <cell r="E9" t="str">
            <v>Top-line viral kinetic data from phase Ib trial</v>
          </cell>
          <cell r="G9" t="str">
            <v>1Q08</v>
          </cell>
        </row>
        <row r="10">
          <cell r="C10" t="str">
            <v>Pirfenidone</v>
          </cell>
          <cell r="E10" t="str">
            <v>Top line data from CAPACITY program</v>
          </cell>
          <cell r="G10" t="str">
            <v>late '08/early '09</v>
          </cell>
        </row>
        <row r="11">
          <cell r="C11" t="str">
            <v>ITMN-191</v>
          </cell>
          <cell r="E11" t="str">
            <v xml:space="preserve">Completion of phase Ia trial </v>
          </cell>
          <cell r="G11" t="str">
            <v>1H07</v>
          </cell>
        </row>
        <row r="12">
          <cell r="C12" t="str">
            <v>For notes</v>
          </cell>
          <cell r="E12" t="str">
            <v xml:space="preserve">Data from phase Ib trial </v>
          </cell>
          <cell r="G12" t="str">
            <v>2H07</v>
          </cell>
        </row>
        <row r="13">
          <cell r="C13" t="str">
            <v>Product</v>
          </cell>
          <cell r="E13" t="str">
            <v>Catalyst</v>
          </cell>
          <cell r="G13" t="str">
            <v>Timing</v>
          </cell>
        </row>
        <row r="14">
          <cell r="C14" t="str">
            <v>For notes</v>
          </cell>
        </row>
        <row r="15">
          <cell r="C15" t="str">
            <v>Actimmune</v>
          </cell>
          <cell r="E15" t="str">
            <v>Potentially data at ATS</v>
          </cell>
          <cell r="G15" t="str">
            <v>May</v>
          </cell>
        </row>
        <row r="16">
          <cell r="C16" t="str">
            <v>Product</v>
          </cell>
          <cell r="E16" t="str">
            <v>Completion of INSPIRE trial</v>
          </cell>
          <cell r="G16" t="str">
            <v>4Q07</v>
          </cell>
        </row>
        <row r="17">
          <cell r="C17" t="str">
            <v>Actimmune</v>
          </cell>
          <cell r="E17" t="str">
            <v>Top line data from INSPIRE trial</v>
          </cell>
          <cell r="G17" t="str">
            <v>early 2008</v>
          </cell>
        </row>
        <row r="18">
          <cell r="C18" t="str">
            <v>Actimmune</v>
          </cell>
          <cell r="E18" t="str">
            <v>Potentially data at ATS</v>
          </cell>
          <cell r="G18" t="str">
            <v>May</v>
          </cell>
        </row>
        <row r="19">
          <cell r="C19" t="str">
            <v>Pirfenidone</v>
          </cell>
          <cell r="E19" t="str">
            <v>Top line data from CAPACITY program</v>
          </cell>
          <cell r="G19" t="str">
            <v>late '08/early '09</v>
          </cell>
        </row>
        <row r="20">
          <cell r="E20" t="str">
            <v>Top line data from INSPIRE trial</v>
          </cell>
          <cell r="G20" t="str">
            <v>early 2008</v>
          </cell>
        </row>
        <row r="21">
          <cell r="C21" t="str">
            <v>ITMN-191</v>
          </cell>
          <cell r="E21" t="str">
            <v xml:space="preserve">Initiation of phase Ib "MAD" trial </v>
          </cell>
          <cell r="G21" t="str">
            <v>3Q07/4Q07</v>
          </cell>
        </row>
        <row r="22">
          <cell r="C22" t="str">
            <v>Pirfenidone</v>
          </cell>
          <cell r="E22" t="str">
            <v>Top-line viral kinetic data from phase Ib trial</v>
          </cell>
          <cell r="G22" t="str">
            <v>1Q08</v>
          </cell>
        </row>
        <row r="23">
          <cell r="E23" t="str">
            <v>Complete  enrollment of CAPACITY trials</v>
          </cell>
          <cell r="G23" t="str">
            <v>2H07</v>
          </cell>
        </row>
        <row r="24">
          <cell r="C24" t="str">
            <v>ITMN-191</v>
          </cell>
          <cell r="E24" t="str">
            <v>Top line data from CAPACITY program</v>
          </cell>
          <cell r="G24" t="str">
            <v>1Q09</v>
          </cell>
        </row>
        <row r="25">
          <cell r="E25" t="str">
            <v xml:space="preserve">Initiation of phase Ib "MAD" trial </v>
          </cell>
          <cell r="G25" t="str">
            <v>3Q07</v>
          </cell>
        </row>
        <row r="26">
          <cell r="C26" t="str">
            <v>ITMN-191</v>
          </cell>
          <cell r="E26" t="str">
            <v xml:space="preserve">Completion of phase Ia trial </v>
          </cell>
          <cell r="G26" t="str">
            <v>1H07</v>
          </cell>
        </row>
        <row r="27">
          <cell r="E27" t="str">
            <v xml:space="preserve">Data from phase Ib trial </v>
          </cell>
          <cell r="G27" t="str">
            <v>2H07</v>
          </cell>
        </row>
        <row r="28">
          <cell r="E28" t="str">
            <v>Pre-clinical data at EASL and potentially DDW</v>
          </cell>
          <cell r="G28" t="str">
            <v>April/May</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PHM"/>
      <sheetName val="OSIP"/>
      <sheetName val="ALXN"/>
      <sheetName val="MEDX"/>
      <sheetName val="ITMN"/>
      <sheetName val="ONXX"/>
      <sheetName val="ANDS"/>
      <sheetName val="CBST"/>
      <sheetName val="__FDSCACHE__"/>
      <sheetName val="ALNY"/>
      <sheetName val="EXEL"/>
    </sheetNames>
    <sheetDataSet>
      <sheetData sheetId="0">
        <row r="1">
          <cell r="B1" t="str">
            <v>ViroPharma, Inc.</v>
          </cell>
        </row>
        <row r="2">
          <cell r="B2" t="str">
            <v>Ticker:</v>
          </cell>
          <cell r="C2" t="str">
            <v>VPHM</v>
          </cell>
          <cell r="H2" t="str">
            <v>Price:</v>
          </cell>
          <cell r="I2">
            <v>4.2</v>
          </cell>
          <cell r="P2" t="str">
            <v>307 Eagleview Boulevard  Exton, PA 19341</v>
          </cell>
        </row>
        <row r="3">
          <cell r="B3" t="str">
            <v>Rating:</v>
          </cell>
          <cell r="C3" t="str">
            <v>Overweight</v>
          </cell>
          <cell r="H3" t="str">
            <v>Market Cap:</v>
          </cell>
          <cell r="I3">
            <v>0.32510939999999999</v>
          </cell>
          <cell r="Q3" t="str">
            <v>610-458-7300   www.viropharma.com</v>
          </cell>
        </row>
        <row r="4">
          <cell r="B4" t="str">
            <v>Financial Highlights</v>
          </cell>
        </row>
        <row r="5">
          <cell r="B5" t="str">
            <v>Income Statement</v>
          </cell>
        </row>
        <row r="6">
          <cell r="B6" t="str">
            <v>($ in thousands)</v>
          </cell>
          <cell r="D6" t="str">
            <v>FY2007A</v>
          </cell>
          <cell r="E6" t="str">
            <v>FY2008E</v>
          </cell>
          <cell r="F6" t="str">
            <v>FY2009E</v>
          </cell>
          <cell r="H6" t="str">
            <v>1Q08A</v>
          </cell>
          <cell r="I6" t="str">
            <v>2Q08A</v>
          </cell>
          <cell r="J6" t="str">
            <v>3Q08A</v>
          </cell>
          <cell r="K6" t="str">
            <v>4Q08E</v>
          </cell>
        </row>
        <row r="7">
          <cell r="B7" t="str">
            <v>Revenues</v>
          </cell>
          <cell r="D7">
            <v>203770</v>
          </cell>
          <cell r="E7">
            <v>223980.67414867564</v>
          </cell>
          <cell r="F7">
            <v>223559.52526982999</v>
          </cell>
          <cell r="H7">
            <v>50937</v>
          </cell>
          <cell r="I7">
            <v>65437</v>
          </cell>
          <cell r="J7">
            <v>59216.884260187508</v>
          </cell>
          <cell r="K7">
            <v>48389.789888488136</v>
          </cell>
        </row>
        <row r="8">
          <cell r="B8" t="str">
            <v xml:space="preserve">     YoY % Growth</v>
          </cell>
          <cell r="E8">
            <v>9.9183756925335542E-2</v>
          </cell>
          <cell r="F8">
            <v>-1.88029114764654E-3</v>
          </cell>
        </row>
        <row r="9">
          <cell r="B9" t="str">
            <v>Operating Expenses</v>
          </cell>
          <cell r="D9">
            <v>80374</v>
          </cell>
          <cell r="E9">
            <v>137938.80934934324</v>
          </cell>
          <cell r="F9">
            <v>198499.98923573724</v>
          </cell>
          <cell r="H9">
            <v>29347</v>
          </cell>
          <cell r="I9">
            <v>33707</v>
          </cell>
          <cell r="J9">
            <v>34524.587648664259</v>
          </cell>
          <cell r="K9">
            <v>40360.221700679002</v>
          </cell>
        </row>
        <row r="10">
          <cell r="B10" t="str">
            <v>Operating Income</v>
          </cell>
          <cell r="D10">
            <v>160748</v>
          </cell>
          <cell r="E10">
            <v>86041.864799332398</v>
          </cell>
          <cell r="F10">
            <v>25059.536034092744</v>
          </cell>
          <cell r="H10">
            <v>21590</v>
          </cell>
          <cell r="I10">
            <v>31730</v>
          </cell>
          <cell r="J10">
            <v>24692.296611523248</v>
          </cell>
          <cell r="K10">
            <v>8029.5681878091345</v>
          </cell>
        </row>
        <row r="11">
          <cell r="B11" t="str">
            <v>Net Income</v>
          </cell>
          <cell r="D11">
            <v>102953</v>
          </cell>
          <cell r="E11">
            <v>75751.664195933918</v>
          </cell>
          <cell r="F11">
            <v>24656.642182634343</v>
          </cell>
          <cell r="H11">
            <v>19523</v>
          </cell>
          <cell r="I11">
            <v>26083</v>
          </cell>
          <cell r="J11">
            <v>21259.191781096735</v>
          </cell>
          <cell r="K11">
            <v>9357.2442390551914</v>
          </cell>
        </row>
        <row r="12">
          <cell r="B12" t="str">
            <v>EPS (As Reported)</v>
          </cell>
          <cell r="D12">
            <v>1.2125833529069983</v>
          </cell>
          <cell r="E12">
            <v>0.81712707200912682</v>
          </cell>
          <cell r="F12">
            <v>0.15250861570123325</v>
          </cell>
          <cell r="H12">
            <v>0.21750735712929559</v>
          </cell>
          <cell r="I12">
            <v>0.29602010693665604</v>
          </cell>
          <cell r="J12">
            <v>0.23219614949359627</v>
          </cell>
          <cell r="K12">
            <v>8.20263664655594E-2</v>
          </cell>
        </row>
        <row r="13">
          <cell r="B13" t="str">
            <v xml:space="preserve">     YoY % Growth</v>
          </cell>
          <cell r="E13">
            <v>-0.32612709052109334</v>
          </cell>
          <cell r="F13">
            <v>-0.81335997677050431</v>
          </cell>
        </row>
        <row r="14">
          <cell r="B14" t="str">
            <v>Consensus EPS</v>
          </cell>
          <cell r="E14">
            <v>0.99</v>
          </cell>
          <cell r="F14">
            <v>0.77</v>
          </cell>
          <cell r="K14">
            <v>0.153</v>
          </cell>
        </row>
        <row r="15">
          <cell r="B15" t="str">
            <v>Gross Margin</v>
          </cell>
          <cell r="D15">
            <v>0.95615645090052515</v>
          </cell>
          <cell r="E15">
            <v>0.96156692090214457</v>
          </cell>
          <cell r="F15">
            <v>0.88351030456268509</v>
          </cell>
          <cell r="H15">
            <v>0.96234564265661504</v>
          </cell>
          <cell r="I15">
            <v>0.96353744823265131</v>
          </cell>
          <cell r="J15">
            <v>0.96299999999999997</v>
          </cell>
          <cell r="K15">
            <v>0.95799999999999996</v>
          </cell>
        </row>
        <row r="16">
          <cell r="B16" t="str">
            <v>R&amp;D Margin</v>
          </cell>
          <cell r="D16">
            <v>0.16491141973793982</v>
          </cell>
          <cell r="E16">
            <v>0.26881417376092126</v>
          </cell>
          <cell r="F16">
            <v>0.35499999999999998</v>
          </cell>
          <cell r="H16">
            <v>0.28068005575514854</v>
          </cell>
          <cell r="I16">
            <v>0.2197686324250806</v>
          </cell>
          <cell r="J16">
            <v>0.253</v>
          </cell>
          <cell r="K16">
            <v>0.34200000000000003</v>
          </cell>
        </row>
        <row r="17">
          <cell r="B17" t="str">
            <v>MG&amp;A Margin</v>
          </cell>
          <cell r="D17">
            <v>0.15564607155125879</v>
          </cell>
          <cell r="E17">
            <v>0.27720410593323042</v>
          </cell>
          <cell r="F17">
            <v>0.38600000000000001</v>
          </cell>
          <cell r="H17">
            <v>0.2246696900092271</v>
          </cell>
          <cell r="I17">
            <v>0.22609532833106652</v>
          </cell>
          <cell r="J17">
            <v>0.26300000000000001</v>
          </cell>
          <cell r="K17">
            <v>0.41899999999999998</v>
          </cell>
        </row>
        <row r="18">
          <cell r="B18" t="str">
            <v>Operating Margin</v>
          </cell>
          <cell r="D18">
            <v>0.78886980419099961</v>
          </cell>
          <cell r="E18">
            <v>0.3841486107065597</v>
          </cell>
          <cell r="F18">
            <v>0.11209334965193989</v>
          </cell>
          <cell r="H18">
            <v>0.42385692129493296</v>
          </cell>
          <cell r="I18">
            <v>0.48489386738389595</v>
          </cell>
          <cell r="J18">
            <v>0.41698067907507741</v>
          </cell>
          <cell r="K18">
            <v>0.16593517364536764</v>
          </cell>
        </row>
        <row r="19">
          <cell r="B19" t="str">
            <v>Profit Margin</v>
          </cell>
          <cell r="D19">
            <v>0.5052412033174658</v>
          </cell>
          <cell r="E19">
            <v>0.33820625142708022</v>
          </cell>
          <cell r="F19">
            <v>0.11029117257640657</v>
          </cell>
          <cell r="H19">
            <v>0.38327738186387106</v>
          </cell>
          <cell r="I19">
            <v>0.39859712395128138</v>
          </cell>
          <cell r="J19">
            <v>0.35900557833620506</v>
          </cell>
          <cell r="K19">
            <v>0.19337228495140185</v>
          </cell>
        </row>
        <row r="20">
          <cell r="B20" t="str">
            <v xml:space="preserve">Diluted Shares </v>
          </cell>
          <cell r="D20">
            <v>80891</v>
          </cell>
          <cell r="E20">
            <v>85328.031079057371</v>
          </cell>
          <cell r="F20">
            <v>79711.183048499981</v>
          </cell>
          <cell r="H20">
            <v>84272</v>
          </cell>
          <cell r="I20">
            <v>84349</v>
          </cell>
          <cell r="J20">
            <v>83545.277660307358</v>
          </cell>
          <cell r="K20">
            <v>91396.761335307354</v>
          </cell>
        </row>
        <row r="22">
          <cell r="B22" t="str">
            <v>Balance Sheet</v>
          </cell>
          <cell r="M22" t="str">
            <v>INVESTMENT THESIS</v>
          </cell>
        </row>
        <row r="23">
          <cell r="B23" t="str">
            <v>($ in thousands)</v>
          </cell>
          <cell r="D23" t="str">
            <v>FY2007A</v>
          </cell>
          <cell r="E23" t="str">
            <v>FY2008E</v>
          </cell>
          <cell r="F23" t="str">
            <v>FY2009E</v>
          </cell>
          <cell r="H23" t="str">
            <v>1Q08A</v>
          </cell>
          <cell r="I23" t="str">
            <v>2Q08E</v>
          </cell>
          <cell r="J23" t="str">
            <v>3Q08A</v>
          </cell>
          <cell r="K23" t="str">
            <v>4Q08E</v>
          </cell>
          <cell r="M23" t="str">
            <v>1. Pressure is on Cinryze following maribavir disappointment:  Following the Phase III maribavir disappointment, the pressure will be on management to execute on the launch of Cinryze.  Commercial launch activities for Cinryze were initiated in 4Q08 and w</v>
          </cell>
        </row>
        <row r="24">
          <cell r="B24" t="str">
            <v>Total Cash</v>
          </cell>
          <cell r="D24">
            <v>584328</v>
          </cell>
          <cell r="E24">
            <v>397605.96281319356</v>
          </cell>
          <cell r="F24">
            <v>419629.66109431529</v>
          </cell>
          <cell r="H24">
            <v>599005</v>
          </cell>
          <cell r="I24">
            <v>626935.86399999994</v>
          </cell>
          <cell r="J24">
            <v>658464.90502967685</v>
          </cell>
          <cell r="K24">
            <v>397605.96281319356</v>
          </cell>
        </row>
        <row r="25">
          <cell r="B25" t="str">
            <v>Total Debt</v>
          </cell>
          <cell r="D25">
            <v>250000</v>
          </cell>
          <cell r="E25">
            <v>250000</v>
          </cell>
          <cell r="F25">
            <v>250000</v>
          </cell>
          <cell r="H25">
            <v>250000</v>
          </cell>
          <cell r="I25">
            <v>250000</v>
          </cell>
          <cell r="J25">
            <v>250000</v>
          </cell>
          <cell r="K25">
            <v>250000</v>
          </cell>
        </row>
        <row r="26">
          <cell r="B26" t="str">
            <v>Net Cash</v>
          </cell>
          <cell r="D26">
            <v>334328</v>
          </cell>
          <cell r="E26">
            <v>147605.96281319356</v>
          </cell>
          <cell r="F26">
            <v>169629.66109431529</v>
          </cell>
          <cell r="H26">
            <v>349005</v>
          </cell>
          <cell r="I26">
            <v>376935.86399999994</v>
          </cell>
          <cell r="J26">
            <v>408464.90502967685</v>
          </cell>
          <cell r="K26">
            <v>147605.96281319356</v>
          </cell>
        </row>
        <row r="27">
          <cell r="B27" t="str">
            <v>Net Cash/Share</v>
          </cell>
          <cell r="D27">
            <v>4.1330679556440151</v>
          </cell>
          <cell r="E27">
            <v>1.7298648632409552</v>
          </cell>
          <cell r="F27">
            <v>2.1280534876907389</v>
          </cell>
          <cell r="H27">
            <v>4.1414111448642492</v>
          </cell>
          <cell r="I27">
            <v>4.4687650594553574</v>
          </cell>
          <cell r="J27">
            <v>4.8891441439752361</v>
          </cell>
          <cell r="K27">
            <v>1.6150021144805282</v>
          </cell>
        </row>
        <row r="28">
          <cell r="B28" t="str">
            <v>Book Value/Share</v>
          </cell>
          <cell r="D28">
            <v>6.138668084212088</v>
          </cell>
          <cell r="E28">
            <v>7.5933128636220912</v>
          </cell>
          <cell r="F28">
            <v>8.2808842242519916</v>
          </cell>
          <cell r="H28">
            <v>6.1399990506929942</v>
          </cell>
          <cell r="I28">
            <v>6.438535133789375</v>
          </cell>
          <cell r="J28">
            <v>6.7220219683094253</v>
          </cell>
          <cell r="K28">
            <v>7.0891181104669396</v>
          </cell>
          <cell r="M28" t="str">
            <v>2.  PDUFA date for acute Cinryze label will mitigate investor concerns:  Cinryze has the opportunity to also secure Orphan exclusivity as an acute treatment if/when the FDA acts on its June 2009 PDUFA date.  Visibility into the treatment algorithm for HAE</v>
          </cell>
        </row>
        <row r="29">
          <cell r="B29" t="str">
            <v>LT Growth Rate</v>
          </cell>
          <cell r="E29" t="str">
            <v>nm</v>
          </cell>
          <cell r="F29" t="str">
            <v>nm</v>
          </cell>
        </row>
        <row r="30">
          <cell r="B30" t="str">
            <v># of Shares</v>
          </cell>
          <cell r="D30">
            <v>80891</v>
          </cell>
          <cell r="E30">
            <v>85328.031079057371</v>
          </cell>
          <cell r="F30">
            <v>79711.183048499981</v>
          </cell>
          <cell r="H30">
            <v>84272</v>
          </cell>
          <cell r="I30">
            <v>84349</v>
          </cell>
          <cell r="J30">
            <v>83545.277660307358</v>
          </cell>
          <cell r="K30">
            <v>91396.761335307354</v>
          </cell>
        </row>
        <row r="32">
          <cell r="B32" t="str">
            <v>Valuation</v>
          </cell>
          <cell r="I32" t="str">
            <v>Price Target</v>
          </cell>
          <cell r="J32">
            <v>9</v>
          </cell>
          <cell r="M32" t="str">
            <v>3.  Vancocin continues to drive free cash flow:  The Vancocin saga continues with FDA's recently issued new draft guidance for generic bioequivalence (BE) standards and VPHM's filed FOIA complaint.  We believe these actions could potentially extend the ti</v>
          </cell>
        </row>
        <row r="34">
          <cell r="B34" t="str">
            <v xml:space="preserve">&gt; Our 12-month price target for VPHM shares is $9 per share and is based on a P/E multiple of 30-35x our FY12E fully taxed and diluted, non-GAAP EPS estimate of $0.46 discounted at 20% per annum. </v>
          </cell>
          <cell r="H34" t="str">
            <v>Upside (Downside)</v>
          </cell>
          <cell r="J34">
            <v>1.1428571428571428</v>
          </cell>
        </row>
        <row r="35">
          <cell r="I35" t="str">
            <v>52 week range</v>
          </cell>
          <cell r="J35" t="str">
            <v>$8 - $15</v>
          </cell>
        </row>
        <row r="36">
          <cell r="M36" t="str">
            <v>CATALYSTS</v>
          </cell>
        </row>
        <row r="37">
          <cell r="B37" t="str">
            <v>&gt; We believe the utilization of FY12E as a base earnings year eliminates year-to-year variation in profitability driven by decelerating Vancocin sales and also supports our thesis that Cinryze drives the valuation of VPHM shares.</v>
          </cell>
          <cell r="M37" t="str">
            <v xml:space="preserve">1.  1H09 Cinryze numbers:  We believe given the large bolus of identified HAE patients prior to the Cinryze launch will provide upside to our 1H09 and FY09 Cinryze numbers.  We believe strong Cinryze numbers will mitigate the impact of a generic Vancocin </v>
          </cell>
        </row>
        <row r="38">
          <cell r="H38" t="str">
            <v>Top Holders</v>
          </cell>
          <cell r="I38" t="str">
            <v>Position (000's)</v>
          </cell>
          <cell r="J38" t="str">
            <v>% Change</v>
          </cell>
          <cell r="K38" t="str">
            <v>% Held</v>
          </cell>
        </row>
        <row r="39">
          <cell r="B39" t="str">
            <v>Company Description</v>
          </cell>
          <cell r="H39" t="str">
            <v>Baker Bros</v>
          </cell>
          <cell r="I39">
            <v>7567.51</v>
          </cell>
          <cell r="J39">
            <v>-2.4242520323753243E-4</v>
          </cell>
          <cell r="K39">
            <v>9.6199999999999992</v>
          </cell>
        </row>
        <row r="40">
          <cell r="B40" t="str">
            <v>ViroPharma is a biopharmaceutical company that develops and commercializes drugs targeting infectious diseases in both the specialty and hospital settings with a particular focus on gastroenterology and transplant medicine.  Vancocin, the company's sole s</v>
          </cell>
          <cell r="H40" t="str">
            <v>Barclays</v>
          </cell>
          <cell r="I40">
            <v>5640.9719999999998</v>
          </cell>
          <cell r="J40">
            <v>0.19179174450359651</v>
          </cell>
          <cell r="K40">
            <v>7.17</v>
          </cell>
          <cell r="M40" t="str">
            <v>3.  Publication of finalized IDSA/SHEA guidelines for treatment of CDAD:  Publication of finalized guidelines for the treatment of CDAD and severe CDAD will likely promote the increased and longer use of front-line Vancocin.</v>
          </cell>
        </row>
        <row r="41">
          <cell r="H41" t="str">
            <v>Palo Alto</v>
          </cell>
          <cell r="I41">
            <v>3810.7109999999998</v>
          </cell>
          <cell r="J41">
            <v>0.60352010085564023</v>
          </cell>
          <cell r="K41">
            <v>4.84</v>
          </cell>
        </row>
        <row r="42">
          <cell r="H42" t="str">
            <v>Vanguard</v>
          </cell>
          <cell r="I42">
            <v>2711.66</v>
          </cell>
          <cell r="J42">
            <v>8.1569413593825357E-2</v>
          </cell>
          <cell r="K42">
            <v>3.45</v>
          </cell>
          <cell r="M42" t="str">
            <v>RISKS TO OUR THESIS</v>
          </cell>
        </row>
        <row r="43">
          <cell r="H43" t="str">
            <v>State Street</v>
          </cell>
          <cell r="I43">
            <v>2282.174</v>
          </cell>
          <cell r="J43">
            <v>0.46573574067318513</v>
          </cell>
          <cell r="K43">
            <v>2.9</v>
          </cell>
          <cell r="M43" t="str">
            <v>1.  Failure to execute on the Cinryze launch:  Given the leverage that can be captured within these Orphan disease models, we believe it is critical for management to rapidly convert clinical trial patients and pre-diagnosed HAE patients onto commercial p</v>
          </cell>
        </row>
        <row r="44">
          <cell r="H44" t="str">
            <v>Dimensional</v>
          </cell>
          <cell r="I44">
            <v>2107.248</v>
          </cell>
          <cell r="J44">
            <v>4.3371582938858452E-3</v>
          </cell>
          <cell r="K44">
            <v>2.68</v>
          </cell>
        </row>
        <row r="45">
          <cell r="H45" t="str">
            <v>Wellington</v>
          </cell>
          <cell r="I45">
            <v>1807.6220000000001</v>
          </cell>
          <cell r="J45">
            <v>0.12454026049002384</v>
          </cell>
          <cell r="K45">
            <v>2.2999999999999998</v>
          </cell>
        </row>
        <row r="46">
          <cell r="H46" t="str">
            <v>Royce &amp; Assoc</v>
          </cell>
          <cell r="I46">
            <v>1738.1</v>
          </cell>
          <cell r="J46">
            <v>-0.11497530424156018</v>
          </cell>
          <cell r="K46">
            <v>2.21</v>
          </cell>
          <cell r="M46" t="str">
            <v>2.  Generic entry for Vancocin:  Although our current numbers already assume a generic entrant emerges in 2H09 and we aggressively take down our Vancocin estimates through 2011, we believe the announcement of a generic entrant remains a source of headline</v>
          </cell>
        </row>
        <row r="47">
          <cell r="H47" t="str">
            <v>GS</v>
          </cell>
          <cell r="I47">
            <v>1314.4179999999999</v>
          </cell>
          <cell r="J47">
            <v>0.20501692354518017</v>
          </cell>
          <cell r="K47">
            <v>1.67</v>
          </cell>
        </row>
        <row r="48">
          <cell r="G48" t="str">
            <v>Discplined Growth</v>
          </cell>
          <cell r="H48" t="str">
            <v>Discplined Growth</v>
          </cell>
          <cell r="I48">
            <v>1310.675</v>
          </cell>
          <cell r="J48">
            <v>-6.9568921149306975E-2</v>
          </cell>
          <cell r="K48">
            <v>1.67</v>
          </cell>
        </row>
        <row r="53">
          <cell r="D53" t="str">
            <v>661.1mn</v>
          </cell>
        </row>
      </sheetData>
      <sheetData sheetId="1">
        <row r="1">
          <cell r="B1" t="str">
            <v>OSI Pharmaceuticals</v>
          </cell>
        </row>
        <row r="2">
          <cell r="B2" t="str">
            <v>Ticker:</v>
          </cell>
          <cell r="C2" t="str">
            <v>OSIP</v>
          </cell>
          <cell r="H2" t="str">
            <v>Price:</v>
          </cell>
          <cell r="I2">
            <v>35.409999999999997</v>
          </cell>
          <cell r="P2" t="str">
            <v>41 Pinelawn Road  Melville, NY 11747</v>
          </cell>
        </row>
        <row r="3">
          <cell r="B3" t="str">
            <v>Rating:</v>
          </cell>
          <cell r="C3" t="str">
            <v>Overweight</v>
          </cell>
          <cell r="H3" t="str">
            <v>Market Cap:</v>
          </cell>
          <cell r="I3">
            <v>2.0509826099999997</v>
          </cell>
          <cell r="Q3" t="str">
            <v>(631) 962-2000   www.osip.com</v>
          </cell>
        </row>
        <row r="4">
          <cell r="B4" t="str">
            <v>Financial Highlights</v>
          </cell>
        </row>
        <row r="5">
          <cell r="B5" t="str">
            <v>Income Statement</v>
          </cell>
        </row>
        <row r="6">
          <cell r="B6" t="str">
            <v>($ in thousands)</v>
          </cell>
          <cell r="D6" t="str">
            <v>FY2007A</v>
          </cell>
          <cell r="E6" t="str">
            <v>FY2008E</v>
          </cell>
          <cell r="F6" t="str">
            <v>FY2009E</v>
          </cell>
          <cell r="H6" t="str">
            <v>1Q08A</v>
          </cell>
          <cell r="I6" t="str">
            <v>2Q08A</v>
          </cell>
          <cell r="J6" t="str">
            <v>3Q08A</v>
          </cell>
          <cell r="K6" t="str">
            <v>4Q08E</v>
          </cell>
        </row>
        <row r="7">
          <cell r="B7" t="str">
            <v>Revenues</v>
          </cell>
          <cell r="D7">
            <v>341030</v>
          </cell>
          <cell r="E7">
            <v>325815</v>
          </cell>
          <cell r="F7">
            <v>94682.057399217723</v>
          </cell>
          <cell r="H7">
            <v>90735</v>
          </cell>
          <cell r="I7">
            <v>95654</v>
          </cell>
          <cell r="J7">
            <v>94572</v>
          </cell>
          <cell r="K7">
            <v>44854</v>
          </cell>
        </row>
        <row r="8">
          <cell r="B8" t="str">
            <v xml:space="preserve">     YoY % Growth</v>
          </cell>
          <cell r="E8">
            <v>-4.4614843268920623E-2</v>
          </cell>
          <cell r="F8">
            <v>-0.70939932968335495</v>
          </cell>
        </row>
        <row r="9">
          <cell r="B9" t="str">
            <v>Operating Expenses</v>
          </cell>
          <cell r="D9">
            <v>232388</v>
          </cell>
          <cell r="E9">
            <v>221384</v>
          </cell>
          <cell r="F9">
            <v>61397.95344088292</v>
          </cell>
          <cell r="H9">
            <v>57852</v>
          </cell>
          <cell r="I9">
            <v>56295</v>
          </cell>
          <cell r="J9">
            <v>58479</v>
          </cell>
          <cell r="K9">
            <v>48758</v>
          </cell>
        </row>
        <row r="10">
          <cell r="B10" t="str">
            <v>Operating Income</v>
          </cell>
          <cell r="D10">
            <v>108642</v>
          </cell>
          <cell r="E10">
            <v>104431</v>
          </cell>
          <cell r="F10">
            <v>33284.103958334803</v>
          </cell>
          <cell r="H10">
            <v>32883</v>
          </cell>
          <cell r="I10">
            <v>39359</v>
          </cell>
          <cell r="J10">
            <v>36093</v>
          </cell>
          <cell r="K10">
            <v>-3904</v>
          </cell>
        </row>
        <row r="11">
          <cell r="B11" t="str">
            <v>Net Income</v>
          </cell>
          <cell r="D11">
            <v>109710</v>
          </cell>
          <cell r="E11">
            <v>102095</v>
          </cell>
          <cell r="F11" t="e">
            <v>#REF!</v>
          </cell>
          <cell r="H11">
            <v>31663</v>
          </cell>
          <cell r="I11">
            <v>37217</v>
          </cell>
          <cell r="J11">
            <v>34545</v>
          </cell>
          <cell r="K11">
            <v>8036</v>
          </cell>
        </row>
        <row r="12">
          <cell r="B12" t="str">
            <v>EPS</v>
          </cell>
          <cell r="D12">
            <v>0</v>
          </cell>
          <cell r="E12">
            <v>0</v>
          </cell>
          <cell r="F12">
            <v>0</v>
          </cell>
          <cell r="H12">
            <v>0</v>
          </cell>
          <cell r="I12">
            <v>0</v>
          </cell>
          <cell r="J12">
            <v>0</v>
          </cell>
          <cell r="K12">
            <v>0</v>
          </cell>
        </row>
        <row r="13">
          <cell r="B13" t="str">
            <v xml:space="preserve">     YoY % Growth</v>
          </cell>
          <cell r="E13" t="e">
            <v>#DIV/0!</v>
          </cell>
          <cell r="F13" t="e">
            <v>#DIV/0!</v>
          </cell>
        </row>
        <row r="14">
          <cell r="B14" t="str">
            <v>Consensus EPS</v>
          </cell>
          <cell r="E14">
            <v>2.17</v>
          </cell>
          <cell r="F14">
            <v>2.6680000000000001</v>
          </cell>
          <cell r="K14">
            <v>0.46900000000000003</v>
          </cell>
        </row>
        <row r="15">
          <cell r="B15" t="str">
            <v>Gross Margin</v>
          </cell>
          <cell r="D15">
            <v>0</v>
          </cell>
          <cell r="E15">
            <v>0</v>
          </cell>
          <cell r="F15">
            <v>0</v>
          </cell>
          <cell r="H15">
            <v>0</v>
          </cell>
          <cell r="I15">
            <v>0</v>
          </cell>
          <cell r="J15">
            <v>0</v>
          </cell>
          <cell r="K15">
            <v>0</v>
          </cell>
        </row>
        <row r="16">
          <cell r="B16" t="str">
            <v>R&amp;D Margin</v>
          </cell>
          <cell r="D16">
            <v>0.94430420251724378</v>
          </cell>
          <cell r="E16">
            <v>0.93190689521964498</v>
          </cell>
          <cell r="F16">
            <v>0.95499999999999996</v>
          </cell>
          <cell r="H16">
            <v>0.95642132744251429</v>
          </cell>
          <cell r="I16">
            <v>0.96032036348934369</v>
          </cell>
          <cell r="J16">
            <v>0.94468253444979233</v>
          </cell>
          <cell r="K16">
            <v>0.80680864056178914</v>
          </cell>
        </row>
        <row r="17">
          <cell r="B17" t="str">
            <v>SG&amp;A Margin</v>
          </cell>
          <cell r="D17">
            <v>0.36116470691728003</v>
          </cell>
          <cell r="E17">
            <v>0.35545631723524085</v>
          </cell>
          <cell r="F17">
            <v>0.36799999999999999</v>
          </cell>
          <cell r="H17">
            <v>0.33668374938006285</v>
          </cell>
          <cell r="I17">
            <v>0.31787484057122545</v>
          </cell>
          <cell r="J17">
            <v>0.34951148331430021</v>
          </cell>
          <cell r="K17">
            <v>0.48611049181789806</v>
          </cell>
        </row>
        <row r="18">
          <cell r="B18" t="str">
            <v>Operating Margin</v>
          </cell>
          <cell r="D18">
            <v>0.28730903439580097</v>
          </cell>
          <cell r="E18">
            <v>0.27863664963246015</v>
          </cell>
          <cell r="F18">
            <v>0.248</v>
          </cell>
          <cell r="H18">
            <v>0.27035873698131924</v>
          </cell>
          <cell r="I18">
            <v>0.24245718945365588</v>
          </cell>
          <cell r="J18">
            <v>0.23539736920018611</v>
          </cell>
          <cell r="K18">
            <v>0.46370446337004506</v>
          </cell>
        </row>
        <row r="19">
          <cell r="B19" t="str">
            <v>Profit Margin</v>
          </cell>
          <cell r="D19">
            <v>0.32409758672257571</v>
          </cell>
          <cell r="E19">
            <v>0.32406426960084711</v>
          </cell>
          <cell r="F19" t="e">
            <v>#REF!</v>
          </cell>
          <cell r="H19">
            <v>0.35795448283462833</v>
          </cell>
          <cell r="I19">
            <v>0.39909465364752128</v>
          </cell>
          <cell r="J19">
            <v>0.37571374191092499</v>
          </cell>
          <cell r="K19">
            <v>0.19541178044321578</v>
          </cell>
          <cell r="M19" t="str">
            <v>INVESTMENT THESIS</v>
          </cell>
        </row>
        <row r="20">
          <cell r="B20" t="str">
            <v xml:space="preserve">Diluted Shares </v>
          </cell>
          <cell r="D20">
            <v>57665</v>
          </cell>
          <cell r="E20">
            <v>57316</v>
          </cell>
          <cell r="F20">
            <v>97415.654999999984</v>
          </cell>
          <cell r="H20">
            <v>57130</v>
          </cell>
          <cell r="I20">
            <v>57083</v>
          </cell>
          <cell r="J20">
            <v>57437</v>
          </cell>
          <cell r="K20">
            <v>96931</v>
          </cell>
        </row>
        <row r="21">
          <cell r="M21" t="str">
            <v>1.  Substantial earnings leverage - continue to deliver bottom-line growth.  Earnings leverage in OSIP's model driven largely by accelerating DPP-IV royalty revenue and disciplined use of operating expenses, and remains underappreciated by the Street.  Th</v>
          </cell>
        </row>
        <row r="22">
          <cell r="B22" t="str">
            <v>Balance Sheet</v>
          </cell>
        </row>
        <row r="23">
          <cell r="B23" t="str">
            <v>($ in thousands)</v>
          </cell>
          <cell r="D23" t="str">
            <v>FY2007A</v>
          </cell>
          <cell r="E23" t="str">
            <v>FY2008E</v>
          </cell>
          <cell r="F23" t="str">
            <v>FY2009E</v>
          </cell>
          <cell r="H23" t="str">
            <v>1Q08A</v>
          </cell>
          <cell r="I23" t="str">
            <v>2Q08A</v>
          </cell>
          <cell r="J23" t="str">
            <v>3Q08A</v>
          </cell>
          <cell r="K23" t="str">
            <v>4Q08E</v>
          </cell>
        </row>
        <row r="24">
          <cell r="B24" t="str">
            <v>Total Cash</v>
          </cell>
          <cell r="D24" t="e">
            <v>#VALUE!</v>
          </cell>
          <cell r="E24">
            <v>2008</v>
          </cell>
          <cell r="F24" t="e">
            <v>#VALUE!</v>
          </cell>
          <cell r="H24" t="e">
            <v>#VALUE!</v>
          </cell>
          <cell r="I24" t="e">
            <v>#VALUE!</v>
          </cell>
          <cell r="J24" t="e">
            <v>#VALUE!</v>
          </cell>
          <cell r="K24" t="e">
            <v>#VALUE!</v>
          </cell>
        </row>
        <row r="25">
          <cell r="B25" t="str">
            <v>Total Debt</v>
          </cell>
          <cell r="D25">
            <v>45843</v>
          </cell>
          <cell r="E25">
            <v>49907</v>
          </cell>
          <cell r="F25">
            <v>56486.11716561229</v>
          </cell>
          <cell r="H25">
            <v>43377</v>
          </cell>
          <cell r="I25">
            <v>38154</v>
          </cell>
          <cell r="J25">
            <v>44854</v>
          </cell>
          <cell r="K25">
            <v>49907</v>
          </cell>
          <cell r="M25" t="str">
            <v xml:space="preserve">2.  DPP-IV patent estate adds considerable value.  OSIP is entitled to a baseline 2% royalty on end sales of DPP-IV inhibitors (worldwide FY12E sales of $4.5bn).  Tiered royalty structure could provide significant upside.  </v>
          </cell>
        </row>
        <row r="26">
          <cell r="B26" t="str">
            <v>Net Cash</v>
          </cell>
          <cell r="D26" t="e">
            <v>#VALUE!</v>
          </cell>
          <cell r="E26">
            <v>-47899</v>
          </cell>
          <cell r="F26" t="e">
            <v>#VALUE!</v>
          </cell>
          <cell r="H26" t="e">
            <v>#VALUE!</v>
          </cell>
          <cell r="I26" t="e">
            <v>#VALUE!</v>
          </cell>
          <cell r="J26" t="e">
            <v>#VALUE!</v>
          </cell>
          <cell r="K26" t="e">
            <v>#VALUE!</v>
          </cell>
        </row>
        <row r="27">
          <cell r="B27" t="str">
            <v>Net Cash/Share</v>
          </cell>
          <cell r="D27" t="e">
            <v>#VALUE!</v>
          </cell>
          <cell r="E27">
            <v>-0.83570032800614136</v>
          </cell>
          <cell r="F27" t="e">
            <v>#VALUE!</v>
          </cell>
          <cell r="H27" t="e">
            <v>#VALUE!</v>
          </cell>
          <cell r="I27" t="e">
            <v>#VALUE!</v>
          </cell>
          <cell r="J27" t="e">
            <v>#VALUE!</v>
          </cell>
          <cell r="K27" t="e">
            <v>#VALUE!</v>
          </cell>
          <cell r="M27" t="str">
            <v>3.  Potential NSCLC label expansion and 2nd/1st line NSCLC market share gains to drive Tarceva growth.  Potential Tarceva label expansion (maintenance setting, based on SATURN results) and gaining of second/front-line NSCLC market share could reaccelerate</v>
          </cell>
        </row>
        <row r="28">
          <cell r="B28" t="str">
            <v>Book Value/Share</v>
          </cell>
          <cell r="D28">
            <v>2.2325476775758744</v>
          </cell>
          <cell r="E28">
            <v>2.8056251727211556</v>
          </cell>
          <cell r="F28" t="e">
            <v>#REF!</v>
          </cell>
          <cell r="H28">
            <v>1.7129313144748441</v>
          </cell>
          <cell r="I28">
            <v>2.2139880952380953</v>
          </cell>
          <cell r="J28">
            <v>3.2275479704511314</v>
          </cell>
          <cell r="K28">
            <v>1.8551283191525105</v>
          </cell>
        </row>
        <row r="29">
          <cell r="B29" t="str">
            <v>LT Growth Rate</v>
          </cell>
          <cell r="E29">
            <v>0.24399999999999999</v>
          </cell>
          <cell r="F29">
            <v>0.24399999999999999</v>
          </cell>
        </row>
        <row r="30">
          <cell r="B30" t="str">
            <v># of Shares</v>
          </cell>
          <cell r="D30">
            <v>57665</v>
          </cell>
          <cell r="E30">
            <v>57316</v>
          </cell>
          <cell r="F30">
            <v>97415.654999999984</v>
          </cell>
          <cell r="H30">
            <v>57130</v>
          </cell>
          <cell r="I30">
            <v>57083</v>
          </cell>
          <cell r="J30">
            <v>57437</v>
          </cell>
          <cell r="K30">
            <v>96931</v>
          </cell>
        </row>
        <row r="32">
          <cell r="B32" t="str">
            <v>Valuation</v>
          </cell>
          <cell r="I32" t="str">
            <v>Price Target</v>
          </cell>
          <cell r="J32">
            <v>55</v>
          </cell>
          <cell r="M32" t="str">
            <v>CATALYSTS</v>
          </cell>
        </row>
        <row r="33">
          <cell r="M33" t="str">
            <v>1.  Potential for Tarceva in maintenance setting.  Expected presentation of full clinical data at an upcoming medical meeting could support the use of Tarceva as maintenance therapy.  Phase III ATLAS results (Avastin +/- Tarceva) in maintenance setting wi</v>
          </cell>
        </row>
        <row r="34">
          <cell r="B34" t="str">
            <v>&gt; The midpoint of our twelve-month price target range is $55 per share.  Our price target range of $53 to $57 per share is based on a P/E multiple of 28-30x our FY10E fully taxed and diluted, non-GAAP EPS estimate of $2.17 discounted at 15% per year.</v>
          </cell>
          <cell r="H34" t="str">
            <v>Upside (Downside)</v>
          </cell>
          <cell r="J34">
            <v>0.55323354984467676</v>
          </cell>
        </row>
        <row r="35">
          <cell r="I35" t="str">
            <v>52 week range</v>
          </cell>
          <cell r="J35" t="str">
            <v>$31 - $54</v>
          </cell>
        </row>
        <row r="36">
          <cell r="M36" t="str">
            <v>2.  Second- and front-line NSCLC market share gains likely.  Tarceva is likely to benefit from the recent front-line approval of Eli Lilly’s Alimta (currently commands ~65-70% second-line market share).  Tarceva could capture market share beyond its curre</v>
          </cell>
        </row>
        <row r="37">
          <cell r="B37" t="str">
            <v>&gt; We believe our P/E range is justified given the ex-U.S. acceleration of Tarceva sales, the potential of clinical data to support additional Tarceva label expansions, and the significant P&amp;L earnings leverage.</v>
          </cell>
        </row>
        <row r="38">
          <cell r="H38" t="str">
            <v>Top Holders</v>
          </cell>
          <cell r="I38" t="str">
            <v>Position (000's)</v>
          </cell>
          <cell r="J38" t="str">
            <v>% Change</v>
          </cell>
          <cell r="K38" t="str">
            <v>% Held</v>
          </cell>
          <cell r="M38" t="str">
            <v>RISKS TO OUR THESIS</v>
          </cell>
        </row>
        <row r="39">
          <cell r="B39" t="str">
            <v>Company Description</v>
          </cell>
          <cell r="H39" t="str">
            <v>Wellington</v>
          </cell>
          <cell r="I39">
            <v>6050.2489999999998</v>
          </cell>
          <cell r="J39">
            <v>-4.0676800825269407E-2</v>
          </cell>
          <cell r="K39">
            <v>10.5</v>
          </cell>
          <cell r="M39" t="str">
            <v xml:space="preserve">1.  High dependence on Tarceva.  In the absence of any other emerging commercialized products, OSIP reserves a high dependence on Tarceva for revenue growth. </v>
          </cell>
        </row>
        <row r="40">
          <cell r="B40" t="str">
            <v>OSI Pharmaceuticals is a biopharmaceutical company engaged in the discovery, development and commercialization of drugs for the treatment of cancer, diabetes and obesity. OSI's lead product, Tarceva (erlotinib), is a small molecule epidermal growth factor</v>
          </cell>
          <cell r="H40" t="str">
            <v>Westfield Cap</v>
          </cell>
          <cell r="I40">
            <v>4240.1940000000004</v>
          </cell>
          <cell r="J40">
            <v>-3.6756070090054639E-2</v>
          </cell>
          <cell r="K40">
            <v>7.36</v>
          </cell>
        </row>
        <row r="41">
          <cell r="H41" t="str">
            <v>Fidelity</v>
          </cell>
          <cell r="I41">
            <v>3706.0250000000001</v>
          </cell>
          <cell r="J41">
            <v>4.0287719298245615E-2</v>
          </cell>
          <cell r="K41">
            <v>6.43</v>
          </cell>
          <cell r="M41" t="str">
            <v>2.  NSCLC space getting complicated.  There has been a lot of competitive data in the treatment of NSCLC to emerge over the past year, reducing investor visibility into where specific treatments will maintain market share and eventually gain traction.  NS</v>
          </cell>
        </row>
        <row r="42">
          <cell r="H42" t="str">
            <v>Barclays</v>
          </cell>
          <cell r="I42">
            <v>3229.52</v>
          </cell>
          <cell r="J42">
            <v>0.22426203556422228</v>
          </cell>
          <cell r="K42">
            <v>5.6</v>
          </cell>
        </row>
        <row r="43">
          <cell r="H43" t="str">
            <v>Federated</v>
          </cell>
          <cell r="I43">
            <v>3050.8649999999998</v>
          </cell>
          <cell r="J43">
            <v>-2.0720494007545699E-2</v>
          </cell>
          <cell r="K43">
            <v>5.29</v>
          </cell>
        </row>
        <row r="44">
          <cell r="H44" t="str">
            <v>T. Rowe</v>
          </cell>
          <cell r="I44">
            <v>2743.04</v>
          </cell>
          <cell r="J44">
            <v>-0.19954243559664295</v>
          </cell>
          <cell r="K44">
            <v>4.76</v>
          </cell>
        </row>
        <row r="45">
          <cell r="H45" t="str">
            <v>Lord Abbett</v>
          </cell>
          <cell r="I45">
            <v>2651.2919999999999</v>
          </cell>
          <cell r="J45">
            <v>2.8686980559123774E-3</v>
          </cell>
          <cell r="K45">
            <v>4.5999999999999996</v>
          </cell>
          <cell r="M45" t="str">
            <v>3.  Partnership and commercialization risks.  OSIP relies on collaborations for both the U.S. and ex-U.S. commercialization of Tarceva.  Failure of such partnerships could severely hinder Tarceva's commercial potential as well as the funding of its clinic</v>
          </cell>
        </row>
        <row r="46">
          <cell r="H46" t="str">
            <v>Vanguard</v>
          </cell>
          <cell r="I46">
            <v>2074.6849999999999</v>
          </cell>
          <cell r="J46">
            <v>8.4106930121353313E-3</v>
          </cell>
          <cell r="K46">
            <v>3.6</v>
          </cell>
        </row>
        <row r="47">
          <cell r="G47" t="str">
            <v>Sectoral (Geneva)</v>
          </cell>
          <cell r="I47">
            <v>1861.5229999999999</v>
          </cell>
          <cell r="J47" t="str">
            <v>nm</v>
          </cell>
          <cell r="K47">
            <v>3.23</v>
          </cell>
        </row>
        <row r="48">
          <cell r="M48" t="str">
            <v>4.  Intellectual property risk.  OSIP depends upon the utilization of its DPP-IV patent estate by other oncology companies for royalty streams and contribution to revenue and earnings growth.  Product use patents can be difficult to sustain (ie legal chal</v>
          </cell>
        </row>
        <row r="49">
          <cell r="H49" t="str">
            <v>Sectoral</v>
          </cell>
          <cell r="I49">
            <v>1856.155</v>
          </cell>
          <cell r="J49">
            <v>-0.28054390370016069</v>
          </cell>
          <cell r="K49">
            <v>3.22</v>
          </cell>
        </row>
        <row r="53">
          <cell r="D53" t="str">
            <v>661.1mn</v>
          </cell>
        </row>
      </sheetData>
      <sheetData sheetId="2">
        <row r="1">
          <cell r="B1" t="str">
            <v>Alexion Pharmaceuticals</v>
          </cell>
        </row>
        <row r="2">
          <cell r="B2" t="str">
            <v>Ticker:</v>
          </cell>
          <cell r="C2" t="str">
            <v>ALXN</v>
          </cell>
          <cell r="H2" t="str">
            <v>Price:</v>
          </cell>
          <cell r="I2">
            <v>33.229999999999997</v>
          </cell>
          <cell r="P2" t="str">
            <v>352 Knotter Drive  Cheshire, CT 06410</v>
          </cell>
        </row>
        <row r="3">
          <cell r="B3" t="str">
            <v>Rating:</v>
          </cell>
          <cell r="C3" t="str">
            <v>Overweight</v>
          </cell>
          <cell r="H3" t="str">
            <v>Market Cap:</v>
          </cell>
          <cell r="I3">
            <v>2.7147248499999996</v>
          </cell>
          <cell r="Q3" t="str">
            <v>203-272-2596   www.alxn.com</v>
          </cell>
        </row>
        <row r="4">
          <cell r="B4" t="str">
            <v>Financial Highlights</v>
          </cell>
        </row>
        <row r="5">
          <cell r="B5" t="str">
            <v>Income Statement</v>
          </cell>
        </row>
        <row r="6">
          <cell r="B6" t="str">
            <v>($ in thousands)</v>
          </cell>
          <cell r="D6" t="str">
            <v>FY2007A</v>
          </cell>
          <cell r="E6" t="str">
            <v>FY2008E</v>
          </cell>
          <cell r="F6" t="str">
            <v>FY2009E</v>
          </cell>
          <cell r="H6" t="str">
            <v>1Q08A</v>
          </cell>
          <cell r="I6" t="str">
            <v>2Q08A</v>
          </cell>
          <cell r="J6" t="str">
            <v>3Q08A</v>
          </cell>
          <cell r="K6" t="str">
            <v>4Q08E</v>
          </cell>
        </row>
        <row r="7">
          <cell r="B7" t="str">
            <v>Revenues</v>
          </cell>
          <cell r="D7">
            <v>0</v>
          </cell>
          <cell r="E7">
            <v>0</v>
          </cell>
          <cell r="F7">
            <v>0</v>
          </cell>
          <cell r="H7">
            <v>0</v>
          </cell>
          <cell r="I7">
            <v>0</v>
          </cell>
          <cell r="J7">
            <v>0</v>
          </cell>
          <cell r="K7">
            <v>0</v>
          </cell>
        </row>
        <row r="8">
          <cell r="B8" t="str">
            <v xml:space="preserve">     YoY % Growth</v>
          </cell>
          <cell r="E8" t="e">
            <v>#DIV/0!</v>
          </cell>
          <cell r="F8" t="e">
            <v>#DIV/0!</v>
          </cell>
        </row>
        <row r="9">
          <cell r="B9" t="str">
            <v>Operating Expenses</v>
          </cell>
          <cell r="D9">
            <v>84510</v>
          </cell>
          <cell r="E9">
            <v>115925</v>
          </cell>
          <cell r="F9">
            <v>147908.40722845067</v>
          </cell>
          <cell r="H9">
            <v>25521</v>
          </cell>
          <cell r="I9">
            <v>28428</v>
          </cell>
          <cell r="J9">
            <v>27274</v>
          </cell>
          <cell r="K9">
            <v>34702</v>
          </cell>
        </row>
        <row r="10">
          <cell r="B10" t="str">
            <v>Operating Income</v>
          </cell>
          <cell r="D10">
            <v>151626.1</v>
          </cell>
          <cell r="E10">
            <v>200810</v>
          </cell>
          <cell r="F10">
            <v>273896.79987051815</v>
          </cell>
          <cell r="H10">
            <v>44969</v>
          </cell>
          <cell r="I10">
            <v>50870</v>
          </cell>
          <cell r="J10">
            <v>49896</v>
          </cell>
          <cell r="K10">
            <v>55075</v>
          </cell>
        </row>
        <row r="11">
          <cell r="B11" t="str">
            <v>Net Income</v>
          </cell>
          <cell r="D11">
            <v>-744.5</v>
          </cell>
          <cell r="E11">
            <v>1581</v>
          </cell>
          <cell r="F11">
            <v>7247.6812711055809</v>
          </cell>
          <cell r="H11">
            <v>-90</v>
          </cell>
          <cell r="I11">
            <v>-156</v>
          </cell>
          <cell r="J11">
            <v>415</v>
          </cell>
          <cell r="K11">
            <v>1412</v>
          </cell>
        </row>
        <row r="12">
          <cell r="B12" t="str">
            <v>EPS</v>
          </cell>
          <cell r="D12">
            <v>0</v>
          </cell>
          <cell r="E12">
            <v>0</v>
          </cell>
          <cell r="F12">
            <v>0</v>
          </cell>
          <cell r="H12">
            <v>0</v>
          </cell>
          <cell r="I12">
            <v>0</v>
          </cell>
          <cell r="J12">
            <v>0</v>
          </cell>
          <cell r="K12">
            <v>0</v>
          </cell>
        </row>
        <row r="13">
          <cell r="B13" t="str">
            <v xml:space="preserve">     YoY % Growth</v>
          </cell>
          <cell r="E13" t="e">
            <v>#DIV/0!</v>
          </cell>
          <cell r="F13" t="e">
            <v>#DIV/0!</v>
          </cell>
        </row>
        <row r="14">
          <cell r="B14" t="str">
            <v>Consensus EPS</v>
          </cell>
          <cell r="E14">
            <v>0.28999999999999998</v>
          </cell>
          <cell r="F14">
            <v>1.579</v>
          </cell>
          <cell r="K14">
            <v>0.14000000000000001</v>
          </cell>
        </row>
        <row r="15">
          <cell r="B15" t="str">
            <v>Gross Margin</v>
          </cell>
          <cell r="D15">
            <v>0</v>
          </cell>
          <cell r="E15">
            <v>0</v>
          </cell>
          <cell r="F15">
            <v>0</v>
          </cell>
          <cell r="H15">
            <v>0</v>
          </cell>
          <cell r="I15">
            <v>0</v>
          </cell>
          <cell r="J15">
            <v>0</v>
          </cell>
          <cell r="K15">
            <v>0</v>
          </cell>
        </row>
        <row r="16">
          <cell r="B16" t="str">
            <v>R&amp;D Margin</v>
          </cell>
          <cell r="D16">
            <v>0.89912625600698992</v>
          </cell>
          <cell r="E16">
            <v>0.89048045590029501</v>
          </cell>
          <cell r="F16">
            <v>0.88449798449982564</v>
          </cell>
          <cell r="H16">
            <v>0.88003337285381811</v>
          </cell>
          <cell r="I16">
            <v>0.88008529357443877</v>
          </cell>
          <cell r="J16">
            <v>0.88303267973856214</v>
          </cell>
          <cell r="K16">
            <v>0.91198852698355282</v>
          </cell>
        </row>
        <row r="17">
          <cell r="B17" t="str">
            <v>SG&amp;A Margin</v>
          </cell>
          <cell r="D17">
            <v>0.83868907982954155</v>
          </cell>
          <cell r="E17">
            <v>0.21813669678385483</v>
          </cell>
          <cell r="F17">
            <v>0.21260634971766323</v>
          </cell>
          <cell r="H17">
            <v>0.30639118336583337</v>
          </cell>
          <cell r="I17">
            <v>0.25688812773888076</v>
          </cell>
          <cell r="J17">
            <v>0.17874509803921568</v>
          </cell>
          <cell r="K17">
            <v>0.17520898202819157</v>
          </cell>
        </row>
        <row r="18">
          <cell r="B18" t="str">
            <v>Operating Margin</v>
          </cell>
          <cell r="D18">
            <v>1.1730819949750837</v>
          </cell>
          <cell r="E18">
            <v>0.44741585262776007</v>
          </cell>
          <cell r="F18">
            <v>0.38519410145643063</v>
          </cell>
          <cell r="H18">
            <v>0.55916829166757964</v>
          </cell>
          <cell r="I18">
            <v>0.47730821538306556</v>
          </cell>
          <cell r="J18">
            <v>0.35652287581699349</v>
          </cell>
          <cell r="K18">
            <v>0.44835204589206579</v>
          </cell>
        </row>
        <row r="19">
          <cell r="B19" t="str">
            <v>Profit Margin</v>
          </cell>
          <cell r="D19" t="str">
            <v>nm</v>
          </cell>
          <cell r="E19">
            <v>0.12794337299642222</v>
          </cell>
          <cell r="F19">
            <v>0.19858923621148675</v>
          </cell>
          <cell r="H19" t="str">
            <v>nm</v>
          </cell>
          <cell r="I19">
            <v>3.9859634983797576E-2</v>
          </cell>
          <cell r="J19">
            <v>0.25737254901960782</v>
          </cell>
          <cell r="K19">
            <v>0.19814209485910669</v>
          </cell>
        </row>
        <row r="20">
          <cell r="B20" t="str">
            <v xml:space="preserve">Diluted Shares </v>
          </cell>
          <cell r="D20">
            <v>72622</v>
          </cell>
          <cell r="E20">
            <v>89967</v>
          </cell>
          <cell r="F20">
            <v>91453.272469789197</v>
          </cell>
          <cell r="H20">
            <v>75028</v>
          </cell>
          <cell r="I20">
            <v>78990</v>
          </cell>
          <cell r="J20">
            <v>89843</v>
          </cell>
          <cell r="K20">
            <v>90479</v>
          </cell>
        </row>
        <row r="22">
          <cell r="B22" t="str">
            <v>Balance Sheet</v>
          </cell>
          <cell r="M22" t="str">
            <v>INVESTMENT THESIS</v>
          </cell>
        </row>
        <row r="23">
          <cell r="B23" t="str">
            <v>($ in thousands)</v>
          </cell>
          <cell r="D23" t="str">
            <v>FY2007A</v>
          </cell>
          <cell r="E23" t="str">
            <v>FY2008E</v>
          </cell>
          <cell r="F23" t="str">
            <v>FY2009E</v>
          </cell>
          <cell r="H23" t="str">
            <v>1Q08A</v>
          </cell>
          <cell r="I23" t="str">
            <v>2Q08A</v>
          </cell>
          <cell r="J23" t="str">
            <v>3Q08A</v>
          </cell>
          <cell r="K23" t="str">
            <v>4Q08E</v>
          </cell>
          <cell r="M23" t="str">
            <v>1.  Diagnostic initiatives and geographical expansion to drive next leg of growth:  We believe ALXN’s efforts to institutionalize PNH patient screening will drive disease awareness and new patient starts in the U.S. and Europe, complementing additional re</v>
          </cell>
        </row>
        <row r="24">
          <cell r="B24" t="str">
            <v>Total Cash</v>
          </cell>
          <cell r="D24" t="e">
            <v>#VALUE!</v>
          </cell>
          <cell r="E24" t="e">
            <v>#VALUE!</v>
          </cell>
          <cell r="F24" t="e">
            <v>#VALUE!</v>
          </cell>
          <cell r="H24" t="e">
            <v>#VALUE!</v>
          </cell>
          <cell r="I24" t="e">
            <v>#VALUE!</v>
          </cell>
          <cell r="J24" t="e">
            <v>#VALUE!</v>
          </cell>
          <cell r="K24" t="e">
            <v>#VALUE!</v>
          </cell>
        </row>
        <row r="25">
          <cell r="B25" t="str">
            <v>Total Debt</v>
          </cell>
          <cell r="D25">
            <v>37668</v>
          </cell>
          <cell r="E25">
            <v>55151</v>
          </cell>
          <cell r="F25">
            <v>64973.073663255564</v>
          </cell>
          <cell r="H25">
            <v>35055</v>
          </cell>
          <cell r="I25">
            <v>43092</v>
          </cell>
          <cell r="J25">
            <v>51989</v>
          </cell>
          <cell r="K25">
            <v>55151</v>
          </cell>
        </row>
        <row r="26">
          <cell r="B26" t="str">
            <v>Net Cash</v>
          </cell>
          <cell r="D26" t="e">
            <v>#VALUE!</v>
          </cell>
          <cell r="E26" t="e">
            <v>#VALUE!</v>
          </cell>
          <cell r="F26" t="e">
            <v>#VALUE!</v>
          </cell>
          <cell r="H26" t="e">
            <v>#VALUE!</v>
          </cell>
          <cell r="I26" t="e">
            <v>#VALUE!</v>
          </cell>
          <cell r="J26" t="e">
            <v>#VALUE!</v>
          </cell>
          <cell r="K26" t="e">
            <v>#VALUE!</v>
          </cell>
        </row>
        <row r="27">
          <cell r="B27" t="str">
            <v>Net Cash/Share</v>
          </cell>
          <cell r="D27" t="e">
            <v>#VALUE!</v>
          </cell>
          <cell r="E27" t="e">
            <v>#VALUE!</v>
          </cell>
          <cell r="F27" t="e">
            <v>#VALUE!</v>
          </cell>
          <cell r="H27" t="e">
            <v>#VALUE!</v>
          </cell>
          <cell r="I27" t="e">
            <v>#VALUE!</v>
          </cell>
          <cell r="J27" t="e">
            <v>#VALUE!</v>
          </cell>
          <cell r="K27" t="e">
            <v>#VALUE!</v>
          </cell>
          <cell r="M27" t="str">
            <v xml:space="preserve">2.  Recent run on high-multiple stocks in the group makes valuation attractive:  With non-GAAP EPS growing at a four-year CAGR of 47% through FY12E and Soliris sales safe from any near-term competitive threats, we believe ALXN shares warrant a premium to </v>
          </cell>
        </row>
        <row r="28">
          <cell r="B28" t="str">
            <v>Book Value/Share</v>
          </cell>
          <cell r="D28">
            <v>1.3984192118090937</v>
          </cell>
          <cell r="E28">
            <v>2.7036307315097581</v>
          </cell>
          <cell r="F28">
            <v>3.4869978038852838</v>
          </cell>
          <cell r="H28">
            <v>1.4399824065682145</v>
          </cell>
          <cell r="I28">
            <v>1.4093677752089633</v>
          </cell>
          <cell r="J28">
            <v>1.9071870746805988</v>
          </cell>
          <cell r="K28">
            <v>2.696870769096388</v>
          </cell>
        </row>
        <row r="29">
          <cell r="B29" t="str">
            <v>LT Growth Rate</v>
          </cell>
          <cell r="E29">
            <v>0.47199999999999998</v>
          </cell>
          <cell r="F29">
            <v>0.47199999999999998</v>
          </cell>
        </row>
        <row r="30">
          <cell r="B30" t="str">
            <v># of Shares</v>
          </cell>
          <cell r="D30">
            <v>72622</v>
          </cell>
          <cell r="E30">
            <v>89967</v>
          </cell>
          <cell r="F30">
            <v>91453.272469789197</v>
          </cell>
          <cell r="H30">
            <v>75028</v>
          </cell>
          <cell r="I30">
            <v>78990</v>
          </cell>
          <cell r="J30">
            <v>89843</v>
          </cell>
          <cell r="K30">
            <v>90479</v>
          </cell>
        </row>
        <row r="31">
          <cell r="M31" t="str">
            <v xml:space="preserve">3.  Soliris efficacy is likely in other complement-mediated diseases:  We believe Soliris will demonstrate efficacy in other complement-mediated disorders beyond PNH, providing potential upside to our forward-year estimates, justifying long-term multiple </v>
          </cell>
        </row>
        <row r="32">
          <cell r="B32" t="str">
            <v>Valuation</v>
          </cell>
          <cell r="I32" t="str">
            <v>Price Target</v>
          </cell>
          <cell r="J32">
            <v>50</v>
          </cell>
        </row>
        <row r="34">
          <cell r="B34" t="str">
            <v>&gt; The midpoint of our 12-month price target is $44 per share.  Our price target range of $42 - $47 per share is based on a P/E multiple of 34-38x our FY10E fully taxed and diluted, non-GAAP EPS estimate of $1.48 discounted at 20% per year.</v>
          </cell>
          <cell r="H34" t="str">
            <v>Upside (Downside)</v>
          </cell>
          <cell r="J34">
            <v>0.50466445982545904</v>
          </cell>
        </row>
        <row r="35">
          <cell r="I35" t="str">
            <v>52 week range</v>
          </cell>
          <cell r="J35" t="str">
            <v>$25 - $48</v>
          </cell>
          <cell r="M35" t="str">
            <v>CATALYSTS</v>
          </cell>
        </row>
        <row r="36">
          <cell r="M36" t="str">
            <v>1.  Finalization of national coverage and launch in the U.K. in 1H09E.</v>
          </cell>
        </row>
        <row r="37">
          <cell r="M37" t="str">
            <v>2.  Continued Soliris regulatory and commercialization activities in PNH:  Potential Soliris approval in Australia and subsequent launch in FY09E.  Potential approval in Switzerland in FY09E.  The company also plans to submit a filing for marketing author</v>
          </cell>
        </row>
        <row r="38">
          <cell r="B38" t="str">
            <v>&gt; We believe a 20% discount rate accurately reflects the regulatory and commercialization risk inherent in both the identification and diagnosis of new PNH patients and the proposed geographical expansion of the Soliris franchise.</v>
          </cell>
          <cell r="H38" t="str">
            <v>Top Holders</v>
          </cell>
          <cell r="I38" t="str">
            <v>Position (000's)</v>
          </cell>
          <cell r="J38" t="str">
            <v>% Change</v>
          </cell>
          <cell r="K38" t="str">
            <v>% Held</v>
          </cell>
        </row>
        <row r="39">
          <cell r="H39" t="str">
            <v>Fidelity</v>
          </cell>
          <cell r="I39">
            <v>11089.343999999999</v>
          </cell>
          <cell r="J39">
            <v>-1.090600839236585E-2</v>
          </cell>
          <cell r="K39">
            <v>14.23</v>
          </cell>
          <cell r="M39" t="str">
            <v>3.  Additional Phase I/II proof of concept data in other Soliris indications:  Asthma (early 2009E), myasthenia gravis (2010E), kidney transplant (2010E), aHUS (2011E).  Also expecting anti-CD200 Phase I data by YE09E.</v>
          </cell>
        </row>
        <row r="40">
          <cell r="H40" t="str">
            <v>T. Rowe</v>
          </cell>
          <cell r="I40">
            <v>7314.7920000000004</v>
          </cell>
          <cell r="J40">
            <v>-6.8645870628877351E-2</v>
          </cell>
          <cell r="K40">
            <v>9.39</v>
          </cell>
        </row>
        <row r="41">
          <cell r="B41" t="str">
            <v>Company Description</v>
          </cell>
          <cell r="H41" t="str">
            <v>Barclays</v>
          </cell>
          <cell r="I41">
            <v>4434.4790000000003</v>
          </cell>
          <cell r="J41">
            <v>0.29089924097268677</v>
          </cell>
          <cell r="K41">
            <v>5.69</v>
          </cell>
          <cell r="M41" t="str">
            <v>RISKS TO OUR THESIS</v>
          </cell>
        </row>
        <row r="42">
          <cell r="B42" t="str">
            <v>Alexion Pharmceuticals, Inc. (ALXN) is a biotechnology company focused on the development of biologics for the treatment of cancer, hematologic and neurologic diseases, and autoimmune disorders. It currently markets Soliris (eculizumab) in the US and EU a</v>
          </cell>
          <cell r="H42" t="str">
            <v>Westfield</v>
          </cell>
          <cell r="I42">
            <v>3794.8960000000002</v>
          </cell>
          <cell r="J42">
            <v>-0.3452619127640677</v>
          </cell>
          <cell r="K42">
            <v>4.87</v>
          </cell>
          <cell r="M42" t="str">
            <v>1.  High dependence on Soliris:  Soliris is ALXN's only marketed product.  The absence of any other late-stage clinical pipeline candidates places significant pressure on the company to continue the successful expansion of Soliris into both new geographie</v>
          </cell>
        </row>
        <row r="43">
          <cell r="H43" t="str">
            <v>CWAM</v>
          </cell>
          <cell r="I43">
            <v>3286.8</v>
          </cell>
          <cell r="J43">
            <v>0</v>
          </cell>
          <cell r="K43">
            <v>4.22</v>
          </cell>
        </row>
        <row r="44">
          <cell r="H44" t="str">
            <v>Sectoral</v>
          </cell>
          <cell r="I44">
            <v>2773.38</v>
          </cell>
          <cell r="J44">
            <v>0.29577335810212269</v>
          </cell>
          <cell r="K44">
            <v>3.56</v>
          </cell>
        </row>
        <row r="45">
          <cell r="H45" t="str">
            <v>Vanguard</v>
          </cell>
          <cell r="I45">
            <v>2627.66</v>
          </cell>
          <cell r="J45">
            <v>5.1416434788941257E-2</v>
          </cell>
          <cell r="K45">
            <v>3.37</v>
          </cell>
          <cell r="M45" t="str">
            <v>2.  Commercialization risk:  The long-term growth of the Soliris franchise will ultimately be predicated on the ability of ALXN to identify and diagnose new PNH patients.  The sustainability of the growth will also be a function of the company's ability t</v>
          </cell>
        </row>
        <row r="46">
          <cell r="H46" t="str">
            <v>Turner Investment</v>
          </cell>
          <cell r="I46">
            <v>2312.884</v>
          </cell>
          <cell r="J46">
            <v>9.1601254859526426E-3</v>
          </cell>
          <cell r="K46">
            <v>2.97</v>
          </cell>
        </row>
        <row r="48">
          <cell r="H48" t="str">
            <v>State Street</v>
          </cell>
          <cell r="I48">
            <v>2289.6419999999998</v>
          </cell>
          <cell r="J48">
            <v>0.38251383937628619</v>
          </cell>
          <cell r="K48">
            <v>2.94</v>
          </cell>
          <cell r="M48" t="str">
            <v>3.  Clinical development and regulatory risk:  Clinical trials have historically demonstrated high attrition rates, and developmental failures are inherent to any R&amp;D program.  Any regulatory decision that either negatively impacts Soliris' current prescr</v>
          </cell>
        </row>
        <row r="49">
          <cell r="H49" t="str">
            <v>AXA</v>
          </cell>
          <cell r="I49">
            <v>1794.6579999999999</v>
          </cell>
          <cell r="J49">
            <v>4485.6450000015302</v>
          </cell>
          <cell r="K49">
            <v>2.2999999999999998</v>
          </cell>
        </row>
      </sheetData>
      <sheetData sheetId="3">
        <row r="1">
          <cell r="B1" t="str">
            <v>Medarex Inc.</v>
          </cell>
        </row>
        <row r="2">
          <cell r="B2" t="str">
            <v>Ticker:</v>
          </cell>
          <cell r="C2" t="str">
            <v>MEDX</v>
          </cell>
          <cell r="H2" t="str">
            <v>Price:</v>
          </cell>
          <cell r="I2">
            <v>4.1100000000000003</v>
          </cell>
          <cell r="P2" t="str">
            <v>707 State Road  Princeton, NJ 08540</v>
          </cell>
        </row>
        <row r="3">
          <cell r="B3" t="str">
            <v>Rating:</v>
          </cell>
          <cell r="C3" t="str">
            <v>Market Weight</v>
          </cell>
          <cell r="H3" t="str">
            <v>Market Cap:</v>
          </cell>
          <cell r="I3">
            <v>528.15966000000003</v>
          </cell>
          <cell r="Q3" t="str">
            <v>609-430-2880   www.medarex.com</v>
          </cell>
        </row>
        <row r="4">
          <cell r="B4" t="str">
            <v>Financial Highlights</v>
          </cell>
        </row>
        <row r="5">
          <cell r="B5" t="str">
            <v>Income Statement</v>
          </cell>
        </row>
        <row r="6">
          <cell r="B6" t="str">
            <v>($ in thousands)</v>
          </cell>
          <cell r="D6" t="str">
            <v>FY2007A</v>
          </cell>
          <cell r="E6" t="str">
            <v>FY2008E</v>
          </cell>
          <cell r="F6" t="str">
            <v>FY2009E</v>
          </cell>
          <cell r="H6" t="str">
            <v>1Q08A</v>
          </cell>
          <cell r="I6" t="str">
            <v>2Q08A</v>
          </cell>
          <cell r="J6" t="str">
            <v>3Q08A</v>
          </cell>
          <cell r="K6" t="str">
            <v>4Q08E</v>
          </cell>
        </row>
        <row r="7">
          <cell r="B7" t="str">
            <v>Revenues</v>
          </cell>
          <cell r="D7">
            <v>55180</v>
          </cell>
          <cell r="E7">
            <v>47046</v>
          </cell>
          <cell r="F7">
            <v>97873.206708929516</v>
          </cell>
          <cell r="H7">
            <v>12003</v>
          </cell>
          <cell r="I7">
            <v>9960</v>
          </cell>
          <cell r="J7">
            <v>10208</v>
          </cell>
          <cell r="K7">
            <v>14875</v>
          </cell>
        </row>
        <row r="8">
          <cell r="B8" t="str">
            <v xml:space="preserve">     YoY % Growth</v>
          </cell>
          <cell r="E8">
            <v>-0.14740848133381657</v>
          </cell>
          <cell r="F8">
            <v>1.0803725440830148</v>
          </cell>
        </row>
        <row r="9">
          <cell r="B9" t="str">
            <v>Operating Expenses</v>
          </cell>
          <cell r="D9">
            <v>210073</v>
          </cell>
          <cell r="E9">
            <v>216599.75</v>
          </cell>
          <cell r="F9">
            <v>234699.94968801297</v>
          </cell>
          <cell r="H9">
            <v>53486</v>
          </cell>
          <cell r="I9">
            <v>59041</v>
          </cell>
          <cell r="J9">
            <v>49779</v>
          </cell>
          <cell r="K9">
            <v>54293.75</v>
          </cell>
        </row>
        <row r="10">
          <cell r="B10" t="str">
            <v>Operating Income</v>
          </cell>
          <cell r="D10">
            <v>-154893</v>
          </cell>
          <cell r="E10">
            <v>-169553.75</v>
          </cell>
          <cell r="F10">
            <v>-136826.74297908344</v>
          </cell>
          <cell r="H10">
            <v>-41483</v>
          </cell>
          <cell r="I10">
            <v>-49081</v>
          </cell>
          <cell r="J10">
            <v>-39571</v>
          </cell>
          <cell r="K10">
            <v>-39418.75</v>
          </cell>
        </row>
        <row r="11">
          <cell r="B11" t="str">
            <v>Net Income</v>
          </cell>
          <cell r="D11">
            <v>-141086</v>
          </cell>
          <cell r="E11">
            <v>-157442.997</v>
          </cell>
          <cell r="F11">
            <v>-130804.81472408344</v>
          </cell>
          <cell r="H11">
            <v>-38522</v>
          </cell>
          <cell r="I11">
            <v>-43585</v>
          </cell>
          <cell r="J11">
            <v>-37430</v>
          </cell>
          <cell r="K11">
            <v>-37905.997000000003</v>
          </cell>
        </row>
        <row r="12">
          <cell r="B12" t="str">
            <v>EPS (as reported)</v>
          </cell>
          <cell r="D12">
            <v>-0.21368965381123436</v>
          </cell>
          <cell r="E12">
            <v>-0.30100499230159106</v>
          </cell>
          <cell r="F12">
            <v>-0.59149913940625165</v>
          </cell>
          <cell r="H12">
            <v>0.75137082085732143</v>
          </cell>
          <cell r="I12">
            <v>-0.41573236040211708</v>
          </cell>
          <cell r="J12">
            <v>-0.35598238983909297</v>
          </cell>
          <cell r="K12">
            <v>-0.33294666225885455</v>
          </cell>
        </row>
        <row r="13">
          <cell r="B13" t="str">
            <v xml:space="preserve">     YoY % Growth</v>
          </cell>
          <cell r="E13">
            <v>0.40860817046148568</v>
          </cell>
          <cell r="F13">
            <v>0.96508082767478109</v>
          </cell>
        </row>
        <row r="14">
          <cell r="B14" t="str">
            <v>Consensus EPS</v>
          </cell>
          <cell r="E14">
            <v>-0.31</v>
          </cell>
          <cell r="F14">
            <v>-1.2430000000000001</v>
          </cell>
          <cell r="K14">
            <v>-0.35799999999999998</v>
          </cell>
        </row>
        <row r="15">
          <cell r="B15" t="str">
            <v>Gross Margin</v>
          </cell>
          <cell r="D15" t="str">
            <v>nm</v>
          </cell>
          <cell r="E15" t="str">
            <v>nm</v>
          </cell>
          <cell r="F15" t="str">
            <v>nm</v>
          </cell>
          <cell r="H15" t="str">
            <v>nm</v>
          </cell>
          <cell r="I15" t="str">
            <v>nm</v>
          </cell>
          <cell r="J15" t="str">
            <v>nm</v>
          </cell>
          <cell r="K15" t="str">
            <v>nm</v>
          </cell>
        </row>
        <row r="16">
          <cell r="B16" t="str">
            <v>R&amp;D Margin</v>
          </cell>
          <cell r="D16">
            <v>3.2411924610366074</v>
          </cell>
          <cell r="E16">
            <v>3.8734748969094079</v>
          </cell>
          <cell r="F16">
            <v>2.008</v>
          </cell>
          <cell r="H16">
            <v>3.7317337332333582</v>
          </cell>
          <cell r="I16">
            <v>4.997389558232932</v>
          </cell>
          <cell r="J16">
            <v>4.0706308777429463</v>
          </cell>
          <cell r="K16">
            <v>3.1</v>
          </cell>
        </row>
        <row r="17">
          <cell r="B17" t="str">
            <v>SG&amp;A Margin</v>
          </cell>
          <cell r="D17">
            <v>0.56585719463573758</v>
          </cell>
          <cell r="E17">
            <v>0.7305243803936573</v>
          </cell>
          <cell r="F17">
            <v>0.39</v>
          </cell>
          <cell r="H17">
            <v>0.7243189202699325</v>
          </cell>
          <cell r="I17">
            <v>0.930421686746988</v>
          </cell>
          <cell r="J17">
            <v>0.80583855799373039</v>
          </cell>
          <cell r="K17">
            <v>0.55000000000000004</v>
          </cell>
        </row>
        <row r="18">
          <cell r="B18" t="str">
            <v>Operating Margin</v>
          </cell>
          <cell r="D18" t="str">
            <v>nm</v>
          </cell>
          <cell r="E18" t="str">
            <v>nm</v>
          </cell>
          <cell r="F18" t="str">
            <v>nm</v>
          </cell>
          <cell r="H18" t="str">
            <v>nm</v>
          </cell>
          <cell r="I18" t="str">
            <v>nm</v>
          </cell>
          <cell r="J18" t="str">
            <v>nm</v>
          </cell>
          <cell r="K18" t="str">
            <v>nm</v>
          </cell>
        </row>
        <row r="19">
          <cell r="B19" t="str">
            <v>Profit Margin</v>
          </cell>
          <cell r="D19" t="str">
            <v>nm</v>
          </cell>
          <cell r="E19" t="str">
            <v>nm</v>
          </cell>
          <cell r="F19" t="str">
            <v>nm</v>
          </cell>
          <cell r="H19" t="str">
            <v>nm</v>
          </cell>
          <cell r="I19" t="str">
            <v>nm</v>
          </cell>
          <cell r="J19" t="str">
            <v>nm</v>
          </cell>
          <cell r="K19" t="str">
            <v>nm</v>
          </cell>
        </row>
        <row r="20">
          <cell r="B20" t="str">
            <v xml:space="preserve">Diluted Shares </v>
          </cell>
          <cell r="D20">
            <v>126665</v>
          </cell>
          <cell r="E20">
            <v>128330.08749999999</v>
          </cell>
          <cell r="F20">
            <v>131538.33968749997</v>
          </cell>
          <cell r="H20">
            <v>138580.49900000001</v>
          </cell>
          <cell r="I20">
            <v>127724</v>
          </cell>
          <cell r="J20">
            <v>128335</v>
          </cell>
          <cell r="K20">
            <v>129618.35</v>
          </cell>
        </row>
        <row r="22">
          <cell r="B22" t="str">
            <v>Balance Sheet</v>
          </cell>
          <cell r="M22" t="str">
            <v>INVESTMENT THESIS</v>
          </cell>
        </row>
        <row r="23">
          <cell r="B23" t="str">
            <v>($ in thousands)</v>
          </cell>
          <cell r="D23" t="str">
            <v>FY2007A</v>
          </cell>
          <cell r="E23" t="str">
            <v>FY2008E</v>
          </cell>
          <cell r="F23" t="str">
            <v>FY2009E</v>
          </cell>
          <cell r="H23" t="str">
            <v>1Q08A</v>
          </cell>
          <cell r="I23" t="str">
            <v>2Q08A</v>
          </cell>
          <cell r="J23" t="str">
            <v>3Q08A</v>
          </cell>
          <cell r="K23" t="str">
            <v>4Q08E</v>
          </cell>
          <cell r="M23" t="str">
            <v>1.  Strong balance sheet leverage - MEDX is well positioned.  We believe this balance sheet leverage continues to differentiate MEDX within the small-cap biotech space, particularly within the current environment in which capital remains scarce and busine</v>
          </cell>
        </row>
        <row r="24">
          <cell r="B24" t="str">
            <v>Total Cash</v>
          </cell>
          <cell r="D24">
            <v>500772</v>
          </cell>
          <cell r="E24">
            <v>350756.50300000003</v>
          </cell>
          <cell r="F24">
            <v>271812.55284667457</v>
          </cell>
          <cell r="H24">
            <v>464477</v>
          </cell>
          <cell r="I24">
            <v>426669</v>
          </cell>
          <cell r="J24">
            <v>388399</v>
          </cell>
          <cell r="K24">
            <v>350756.50300000003</v>
          </cell>
        </row>
        <row r="25">
          <cell r="B25" t="str">
            <v>Total Debt</v>
          </cell>
          <cell r="D25">
            <v>143505</v>
          </cell>
          <cell r="E25">
            <v>144949</v>
          </cell>
          <cell r="F25">
            <v>144949</v>
          </cell>
          <cell r="H25">
            <v>143986</v>
          </cell>
          <cell r="I25">
            <v>144468</v>
          </cell>
          <cell r="J25">
            <v>144949</v>
          </cell>
          <cell r="K25">
            <v>144949</v>
          </cell>
        </row>
        <row r="26">
          <cell r="B26" t="str">
            <v>Net Cash</v>
          </cell>
          <cell r="D26">
            <v>357267</v>
          </cell>
          <cell r="E26">
            <v>205807.50300000003</v>
          </cell>
          <cell r="F26">
            <v>126863.55284667457</v>
          </cell>
          <cell r="H26">
            <v>320491</v>
          </cell>
          <cell r="I26">
            <v>282201</v>
          </cell>
          <cell r="J26">
            <v>243450</v>
          </cell>
          <cell r="K26">
            <v>205807.50300000003</v>
          </cell>
          <cell r="M26" t="str">
            <v>2.  Ipilimumab (MDX-010) could be the first immunotherapy approved for metastatic melanoma, a growing unmet medical need.  Ipilimumab offers a unique mechanism of action and is currently in late stage clinical trials as combination therapy with dacarbazin</v>
          </cell>
        </row>
        <row r="27">
          <cell r="B27" t="str">
            <v>Net Cash/Share</v>
          </cell>
          <cell r="D27">
            <v>2.820566060079738</v>
          </cell>
          <cell r="E27">
            <v>1.6037353905801712</v>
          </cell>
          <cell r="F27">
            <v>0.96446065191387209</v>
          </cell>
          <cell r="H27">
            <v>2.3126702697181076</v>
          </cell>
          <cell r="I27">
            <v>2.2094594594594597</v>
          </cell>
          <cell r="J27">
            <v>1.8969883508006389</v>
          </cell>
          <cell r="K27">
            <v>1.5877960412241015</v>
          </cell>
        </row>
        <row r="28">
          <cell r="B28" t="str">
            <v>Book Value/Share</v>
          </cell>
          <cell r="D28">
            <v>3.5152252003315834</v>
          </cell>
          <cell r="E28">
            <v>2.2299213580759076</v>
          </cell>
          <cell r="F28">
            <v>1.0138579260825942</v>
          </cell>
          <cell r="H28">
            <v>2.8597097200523138</v>
          </cell>
          <cell r="I28">
            <v>2.5382308728195171</v>
          </cell>
          <cell r="J28">
            <v>2.5661121284139168</v>
          </cell>
          <cell r="K28">
            <v>2.2077584153786867</v>
          </cell>
        </row>
        <row r="29">
          <cell r="B29" t="str">
            <v>LT Growth Rate</v>
          </cell>
          <cell r="E29" t="str">
            <v>nm</v>
          </cell>
          <cell r="F29" t="str">
            <v>nm</v>
          </cell>
        </row>
        <row r="30">
          <cell r="B30" t="str">
            <v># of Shares</v>
          </cell>
          <cell r="D30">
            <v>126665</v>
          </cell>
          <cell r="E30">
            <v>128330.08749999999</v>
          </cell>
          <cell r="F30">
            <v>131538.33968749997</v>
          </cell>
          <cell r="H30">
            <v>138580.49900000001</v>
          </cell>
          <cell r="I30">
            <v>127724</v>
          </cell>
          <cell r="J30">
            <v>128335</v>
          </cell>
          <cell r="K30">
            <v>129618.35</v>
          </cell>
          <cell r="M30" t="str">
            <v>3.  Deep, partnered pipeline that addresses unmet medical needs and potentially huge market opportunities; additional support from UltiMab and ADC technology platforms.  MEDX has 45+ partners and sees multiple royalty streams in the near term (derived fro</v>
          </cell>
        </row>
        <row r="32">
          <cell r="B32" t="str">
            <v>Valuation</v>
          </cell>
          <cell r="I32" t="str">
            <v>Price Target</v>
          </cell>
          <cell r="J32">
            <v>9</v>
          </cell>
        </row>
        <row r="34">
          <cell r="B34" t="str">
            <v>&gt; Our 12-month price target of $9 per share is based on a P/E multiple of 45x our FY14E fully taxed and diluted non-GAAP EPS estimate of $0.86, discounted at 30% per year.</v>
          </cell>
          <cell r="H34" t="str">
            <v>Upside (Downside)</v>
          </cell>
          <cell r="J34">
            <v>1.1897810218978102</v>
          </cell>
        </row>
        <row r="35">
          <cell r="I35" t="str">
            <v>52 week range</v>
          </cell>
          <cell r="J35" t="str">
            <v>$4 - $11</v>
          </cell>
        </row>
        <row r="36">
          <cell r="M36" t="str">
            <v>CATALYSTS</v>
          </cell>
        </row>
        <row r="37">
          <cell r="B37" t="str">
            <v>&gt; Our P/E multiple is in line with the historical trading range of biotech companies during their first year of normalized earnings, while the 30% discount rate blends the high-risk clinical development programs with a relatively stable stream of mileston</v>
          </cell>
          <cell r="M37" t="str">
            <v>1.  FDA decision on primary endpoint change expected in the near future:  MEDX expects feedback from the FDA regarding a proposed change of the primary endpoint for the front-line Phase III ipilimumab + DTIC trial from progression free survival (PFS) to o</v>
          </cell>
        </row>
        <row r="38">
          <cell r="H38" t="str">
            <v>Top Holders</v>
          </cell>
          <cell r="I38" t="str">
            <v>Position (000's)</v>
          </cell>
          <cell r="J38" t="str">
            <v>% Change</v>
          </cell>
          <cell r="K38" t="str">
            <v>% Held</v>
          </cell>
        </row>
        <row r="39">
          <cell r="H39" t="str">
            <v>Mazama</v>
          </cell>
          <cell r="I39">
            <v>12653.656000000001</v>
          </cell>
          <cell r="J39">
            <v>-0.17893111366610737</v>
          </cell>
          <cell r="K39">
            <v>9.86</v>
          </cell>
        </row>
        <row r="40">
          <cell r="H40" t="str">
            <v>Barclays</v>
          </cell>
          <cell r="I40">
            <v>8076.107</v>
          </cell>
          <cell r="J40">
            <v>0.34183399493711936</v>
          </cell>
          <cell r="K40">
            <v>6.29</v>
          </cell>
          <cell r="M40" t="str">
            <v xml:space="preserve">2.  Additional ipilimumab trials:  Phase III adjuvant melanoma trial is currently enrolling; Phase III prostate cancer trial (in combination with radiotherapy) to start in early FY09E following FDA protocol review; continued patient enrollment in a Phase </v>
          </cell>
        </row>
        <row r="41">
          <cell r="B41" t="str">
            <v>Company Description</v>
          </cell>
          <cell r="H41" t="str">
            <v>Fidelity</v>
          </cell>
          <cell r="I41">
            <v>6995.3230000000003</v>
          </cell>
          <cell r="J41">
            <v>-0.14118531579410662</v>
          </cell>
          <cell r="K41">
            <v>5.45</v>
          </cell>
        </row>
        <row r="42">
          <cell r="B42" t="str">
            <v>Medarex is a biopharmaceutical company focused on the discovery, development, and commercialization of human antibody-based therapeutic products, with a specific focus on cancer, inflammation, autoimmune and infectious diseases. Utilizing its UltiMAb huma</v>
          </cell>
          <cell r="H42" t="str">
            <v>Duquesne</v>
          </cell>
          <cell r="I42">
            <v>4182.3999999999996</v>
          </cell>
          <cell r="J42">
            <v>0</v>
          </cell>
          <cell r="K42">
            <v>3.26</v>
          </cell>
        </row>
        <row r="43">
          <cell r="H43" t="str">
            <v>Delaware</v>
          </cell>
          <cell r="I43">
            <v>4148.7309999999998</v>
          </cell>
          <cell r="J43">
            <v>-0.12912791062581119</v>
          </cell>
          <cell r="K43">
            <v>3.23</v>
          </cell>
          <cell r="M43" t="str">
            <v>3.  Pipeline trials progressing:  Pre-Phase III meeting with FDA for MDX-066/MDX-1388 in C. difficile, expected in early 2009, could spur potential partnership discussions.  Expect Phase II proof-of-concept (POC) data from MDX-1100 trials in ulcerative co</v>
          </cell>
        </row>
        <row r="44">
          <cell r="H44" t="str">
            <v>Columbia Wanger</v>
          </cell>
          <cell r="I44">
            <v>4088</v>
          </cell>
          <cell r="J44">
            <v>0</v>
          </cell>
          <cell r="K44">
            <v>3.19</v>
          </cell>
        </row>
        <row r="46">
          <cell r="H46" t="str">
            <v>T. Rowe</v>
          </cell>
          <cell r="I46">
            <v>3971.5</v>
          </cell>
          <cell r="J46">
            <v>-0.14144580396904319</v>
          </cell>
          <cell r="K46">
            <v>3.1</v>
          </cell>
          <cell r="M46" t="str">
            <v>RISKS TO OUR THESIS</v>
          </cell>
        </row>
        <row r="47">
          <cell r="H47" t="str">
            <v>Vanguard</v>
          </cell>
          <cell r="I47">
            <v>3826.7159999999999</v>
          </cell>
          <cell r="J47">
            <v>4.9774296863748277E-2</v>
          </cell>
          <cell r="K47">
            <v>2.98</v>
          </cell>
          <cell r="M47" t="str">
            <v>1.  Regulatory and clinical development risks.  While the company's late stage candidates focus on large markets, they also focus on extremely difficult to treat targets.  Metastatic melanoma is historically associated with poor survival rates.</v>
          </cell>
        </row>
        <row r="48">
          <cell r="H48" t="str">
            <v>Granahan</v>
          </cell>
          <cell r="I48">
            <v>3459.1</v>
          </cell>
          <cell r="J48">
            <v>-6.6031979177354302E-2</v>
          </cell>
          <cell r="K48">
            <v>2.7</v>
          </cell>
        </row>
        <row r="49">
          <cell r="M49" t="str">
            <v>2.  Dependent on partnerships.  Any loss or change to partnerships could significantly hinder MEDX's ability to fund its own proprietary pipeline, successfully promote/co-promote commercialized products and/or attract new partners.</v>
          </cell>
        </row>
        <row r="53">
          <cell r="E53" t="str">
            <v>1.16bn</v>
          </cell>
        </row>
      </sheetData>
      <sheetData sheetId="4">
        <row r="1">
          <cell r="B1" t="str">
            <v>InterMune Inc.</v>
          </cell>
        </row>
        <row r="2">
          <cell r="B2" t="str">
            <v>Ticker:</v>
          </cell>
          <cell r="C2" t="str">
            <v>ITMN</v>
          </cell>
          <cell r="H2" t="str">
            <v>Price:</v>
          </cell>
          <cell r="I2">
            <v>13.98</v>
          </cell>
          <cell r="P2" t="str">
            <v>3280 Bayshore Blvd  Brisbane, CA 94005</v>
          </cell>
        </row>
        <row r="3">
          <cell r="B3" t="str">
            <v>Rating:</v>
          </cell>
          <cell r="C3" t="str">
            <v>Overweight</v>
          </cell>
          <cell r="H3" t="str">
            <v>Market Cap:</v>
          </cell>
          <cell r="I3">
            <v>598.37195999999994</v>
          </cell>
          <cell r="Q3" t="str">
            <v>415-466-2200   www.intermune.com</v>
          </cell>
        </row>
        <row r="4">
          <cell r="B4" t="str">
            <v>Financial Highlights</v>
          </cell>
        </row>
        <row r="5">
          <cell r="B5" t="str">
            <v>Income Statement</v>
          </cell>
        </row>
        <row r="6">
          <cell r="B6" t="str">
            <v>($ in thousands)</v>
          </cell>
          <cell r="D6" t="str">
            <v>FY2007A</v>
          </cell>
          <cell r="E6" t="str">
            <v>FY2008E</v>
          </cell>
          <cell r="F6" t="str">
            <v>FY2009E</v>
          </cell>
          <cell r="H6" t="str">
            <v>1Q08A</v>
          </cell>
          <cell r="I6" t="str">
            <v>2Q08A</v>
          </cell>
          <cell r="J6" t="str">
            <v>3Q08A</v>
          </cell>
          <cell r="K6" t="str">
            <v>4Q08E</v>
          </cell>
        </row>
        <row r="7">
          <cell r="B7" t="str">
            <v>Revenues</v>
          </cell>
          <cell r="D7">
            <v>66692</v>
          </cell>
          <cell r="E7" t="e">
            <v>#REF!</v>
          </cell>
          <cell r="F7">
            <v>48152</v>
          </cell>
          <cell r="H7">
            <v>9314</v>
          </cell>
          <cell r="I7">
            <v>8114</v>
          </cell>
          <cell r="J7">
            <v>23323</v>
          </cell>
          <cell r="K7">
            <v>7401</v>
          </cell>
        </row>
        <row r="8">
          <cell r="B8" t="str">
            <v xml:space="preserve">     YoY % Growth</v>
          </cell>
          <cell r="E8" t="e">
            <v>#REF!</v>
          </cell>
          <cell r="F8" t="e">
            <v>#REF!</v>
          </cell>
        </row>
        <row r="9">
          <cell r="B9" t="str">
            <v>Operating Expenses</v>
          </cell>
          <cell r="D9">
            <v>136788</v>
          </cell>
          <cell r="E9" t="e">
            <v>#REF!</v>
          </cell>
          <cell r="F9">
            <v>136024</v>
          </cell>
          <cell r="H9">
            <v>36069</v>
          </cell>
          <cell r="I9">
            <v>32978</v>
          </cell>
          <cell r="J9">
            <v>33195</v>
          </cell>
          <cell r="K9">
            <v>33782</v>
          </cell>
        </row>
        <row r="10">
          <cell r="B10" t="str">
            <v>Operating Income</v>
          </cell>
          <cell r="D10">
            <v>-70096</v>
          </cell>
          <cell r="E10" t="e">
            <v>#REF!</v>
          </cell>
          <cell r="F10">
            <v>-87872</v>
          </cell>
          <cell r="H10">
            <v>-26755</v>
          </cell>
          <cell r="I10">
            <v>-24864</v>
          </cell>
          <cell r="J10">
            <v>-9872</v>
          </cell>
          <cell r="K10">
            <v>-26381</v>
          </cell>
        </row>
        <row r="11">
          <cell r="B11" t="str">
            <v>Net Income</v>
          </cell>
          <cell r="D11">
            <v>-62338</v>
          </cell>
          <cell r="E11" t="e">
            <v>#REF!</v>
          </cell>
          <cell r="F11">
            <v>-86605</v>
          </cell>
          <cell r="H11">
            <v>-24660</v>
          </cell>
          <cell r="I11">
            <v>-24515</v>
          </cell>
          <cell r="J11">
            <v>-10487</v>
          </cell>
          <cell r="K11">
            <v>-26943</v>
          </cell>
        </row>
        <row r="12">
          <cell r="B12" t="str">
            <v>EPS</v>
          </cell>
          <cell r="D12">
            <v>0</v>
          </cell>
          <cell r="E12" t="e">
            <v>#REF!</v>
          </cell>
          <cell r="F12">
            <v>0</v>
          </cell>
          <cell r="H12">
            <v>0</v>
          </cell>
          <cell r="I12">
            <v>0</v>
          </cell>
          <cell r="J12">
            <v>0</v>
          </cell>
          <cell r="K12">
            <v>0</v>
          </cell>
        </row>
        <row r="13">
          <cell r="B13" t="str">
            <v xml:space="preserve">     YoY % Growth</v>
          </cell>
          <cell r="E13" t="e">
            <v>#REF!</v>
          </cell>
          <cell r="F13" t="e">
            <v>#REF!</v>
          </cell>
        </row>
        <row r="14">
          <cell r="B14" t="str">
            <v>Consensus EPS</v>
          </cell>
          <cell r="E14">
            <v>-2.41</v>
          </cell>
          <cell r="F14">
            <v>-2.8820000000000001</v>
          </cell>
          <cell r="K14">
            <v>-0.72199999999999998</v>
          </cell>
        </row>
        <row r="15">
          <cell r="B15" t="str">
            <v>Gross Margin</v>
          </cell>
          <cell r="D15">
            <v>0</v>
          </cell>
          <cell r="E15" t="e">
            <v>#REF!</v>
          </cell>
          <cell r="F15">
            <v>0</v>
          </cell>
          <cell r="H15">
            <v>0</v>
          </cell>
          <cell r="I15">
            <v>0</v>
          </cell>
          <cell r="J15">
            <v>0</v>
          </cell>
          <cell r="K15">
            <v>0</v>
          </cell>
        </row>
        <row r="16">
          <cell r="B16" t="str">
            <v>R&amp;D Margin</v>
          </cell>
          <cell r="D16">
            <v>0.73588543616622992</v>
          </cell>
          <cell r="E16" t="e">
            <v>#REF!</v>
          </cell>
          <cell r="F16">
            <v>0.69916331994645242</v>
          </cell>
          <cell r="H16">
            <v>0.625</v>
          </cell>
          <cell r="I16">
            <v>0.6713267543859649</v>
          </cell>
          <cell r="J16">
            <v>0.77455029980013324</v>
          </cell>
          <cell r="K16">
            <v>0.73978429287558867</v>
          </cell>
        </row>
        <row r="17">
          <cell r="B17" t="str">
            <v>SG&amp;A Margin</v>
          </cell>
          <cell r="D17">
            <v>1.4936274215797998</v>
          </cell>
          <cell r="E17" t="e">
            <v>#REF!</v>
          </cell>
          <cell r="F17">
            <v>2.103194052168134</v>
          </cell>
          <cell r="H17">
            <v>2.8461455872879537</v>
          </cell>
          <cell r="I17">
            <v>3.0393147646043874</v>
          </cell>
          <cell r="J17">
            <v>1.0602838399862797</v>
          </cell>
          <cell r="K17">
            <v>3.4284556141062019</v>
          </cell>
        </row>
        <row r="18">
          <cell r="B18" t="str">
            <v>Operating Margin</v>
          </cell>
          <cell r="D18">
            <v>0.34585857374197804</v>
          </cell>
          <cell r="E18" t="e">
            <v>#REF!</v>
          </cell>
          <cell r="F18">
            <v>0.53501412194716735</v>
          </cell>
          <cell r="H18">
            <v>0.6843461455872879</v>
          </cell>
          <cell r="I18">
            <v>0.7294799112644812</v>
          </cell>
          <cell r="J18">
            <v>0.29044291043176262</v>
          </cell>
          <cell r="K18">
            <v>0.90460748547493586</v>
          </cell>
        </row>
        <row r="19">
          <cell r="B19" t="str">
            <v>Profit Margin</v>
          </cell>
          <cell r="D19" t="str">
            <v>nm</v>
          </cell>
          <cell r="E19" t="e">
            <v>#REF!</v>
          </cell>
          <cell r="F19" t="str">
            <v>nm</v>
          </cell>
          <cell r="H19" t="str">
            <v>nm</v>
          </cell>
          <cell r="I19" t="str">
            <v>nm</v>
          </cell>
          <cell r="J19" t="str">
            <v>nm</v>
          </cell>
          <cell r="K19" t="str">
            <v>nm</v>
          </cell>
          <cell r="M19" t="str">
            <v>INVESTMENT THESIS</v>
          </cell>
        </row>
        <row r="20">
          <cell r="B20" t="str">
            <v xml:space="preserve">Diluted Shares </v>
          </cell>
          <cell r="D20">
            <v>35493</v>
          </cell>
          <cell r="E20" t="e">
            <v>#REF!</v>
          </cell>
          <cell r="F20">
            <v>38980.75</v>
          </cell>
          <cell r="H20">
            <v>38874</v>
          </cell>
          <cell r="I20">
            <v>38956</v>
          </cell>
          <cell r="J20">
            <v>39031</v>
          </cell>
          <cell r="K20">
            <v>39062</v>
          </cell>
        </row>
        <row r="21">
          <cell r="M21" t="str">
            <v>1.  IPF is a significant market opportunity with no efficacious treatment options:  InterMune's Phase III program (CAPACITY trials) for pirfenidone in idiopathic pulmonary fibrosis (IPF) addresses a multi-bn dollar market opportunity with severely unmet m</v>
          </cell>
        </row>
        <row r="22">
          <cell r="B22" t="str">
            <v>Balance Sheet</v>
          </cell>
        </row>
        <row r="23">
          <cell r="B23" t="str">
            <v>($ in thousands)</v>
          </cell>
          <cell r="D23" t="str">
            <v>FY2007A</v>
          </cell>
          <cell r="E23" t="str">
            <v>FY2008E</v>
          </cell>
          <cell r="F23" t="str">
            <v>FY2009E</v>
          </cell>
          <cell r="H23" t="str">
            <v>1Q08A</v>
          </cell>
          <cell r="I23" t="str">
            <v>2Q08A</v>
          </cell>
          <cell r="J23" t="str">
            <v>3Q08A</v>
          </cell>
          <cell r="K23" t="str">
            <v>4Q08E</v>
          </cell>
        </row>
        <row r="24">
          <cell r="B24" t="str">
            <v>Total Cash</v>
          </cell>
          <cell r="D24">
            <v>235292</v>
          </cell>
          <cell r="E24" t="e">
            <v>#REF!</v>
          </cell>
          <cell r="F24">
            <v>123015.916</v>
          </cell>
          <cell r="H24">
            <v>188156</v>
          </cell>
          <cell r="I24">
            <v>167941</v>
          </cell>
          <cell r="J24">
            <v>166216</v>
          </cell>
          <cell r="K24">
            <v>123015.916</v>
          </cell>
        </row>
        <row r="25">
          <cell r="B25" t="str">
            <v>Total Debt</v>
          </cell>
          <cell r="D25">
            <v>170000</v>
          </cell>
          <cell r="E25" t="e">
            <v>#REF!</v>
          </cell>
          <cell r="F25">
            <v>170000</v>
          </cell>
          <cell r="H25">
            <v>170000</v>
          </cell>
          <cell r="I25">
            <v>170000</v>
          </cell>
          <cell r="J25">
            <v>170000</v>
          </cell>
          <cell r="K25">
            <v>170000</v>
          </cell>
          <cell r="M25" t="str">
            <v>2.  R7227 (ITMN-191) is distinguished by its potency and strategic partnership with Roche:  Worldwide, ~180mn people are infected with hepatitis C virus (HCV) and competition for antiviral drug development is fierce.  R7227 (ITMN-191), a protease inhibito</v>
          </cell>
        </row>
        <row r="26">
          <cell r="B26" t="str">
            <v>Net Cash</v>
          </cell>
          <cell r="D26">
            <v>65292</v>
          </cell>
          <cell r="E26" t="e">
            <v>#REF!</v>
          </cell>
          <cell r="F26">
            <v>-46984.084000000003</v>
          </cell>
          <cell r="H26">
            <v>18156</v>
          </cell>
          <cell r="I26">
            <v>-2059</v>
          </cell>
          <cell r="J26">
            <v>-3784</v>
          </cell>
          <cell r="K26">
            <v>-46984.084000000003</v>
          </cell>
        </row>
        <row r="27">
          <cell r="B27" t="str">
            <v>Net Cash/Share</v>
          </cell>
          <cell r="D27">
            <v>1.8395740005071421</v>
          </cell>
          <cell r="E27" t="e">
            <v>#REF!</v>
          </cell>
          <cell r="F27">
            <v>-1.2053150337025327</v>
          </cell>
          <cell r="H27">
            <v>0.46704738385553324</v>
          </cell>
          <cell r="I27">
            <v>-5.2854502515658694E-2</v>
          </cell>
          <cell r="J27">
            <v>-9.6948579334375243E-2</v>
          </cell>
          <cell r="K27">
            <v>-1.2028079463417132</v>
          </cell>
        </row>
        <row r="28">
          <cell r="B28" t="str">
            <v>Book Value/Share</v>
          </cell>
          <cell r="D28">
            <v>-0.87025610683796806</v>
          </cell>
          <cell r="E28">
            <v>-3.1907287571429488</v>
          </cell>
          <cell r="F28">
            <v>-2.4097911177044753</v>
          </cell>
          <cell r="H28">
            <v>-1.4373874569120748</v>
          </cell>
          <cell r="I28">
            <v>-2.0912824725331145</v>
          </cell>
          <cell r="J28">
            <v>-2.3579974891752711</v>
          </cell>
          <cell r="K28">
            <v>-3.1840919563770416</v>
          </cell>
        </row>
        <row r="29">
          <cell r="B29" t="str">
            <v>LT Growth Rate</v>
          </cell>
          <cell r="E29" t="str">
            <v>nm</v>
          </cell>
          <cell r="F29" t="str">
            <v>nm</v>
          </cell>
        </row>
        <row r="30">
          <cell r="B30" t="str">
            <v># of Shares</v>
          </cell>
          <cell r="D30">
            <v>35493</v>
          </cell>
          <cell r="E30" t="e">
            <v>#REF!</v>
          </cell>
          <cell r="F30">
            <v>38980.75</v>
          </cell>
          <cell r="H30">
            <v>38874</v>
          </cell>
          <cell r="I30">
            <v>38956</v>
          </cell>
          <cell r="J30">
            <v>39031</v>
          </cell>
          <cell r="K30">
            <v>39062</v>
          </cell>
        </row>
        <row r="31">
          <cell r="M31" t="str">
            <v>3.  ITMN shares remain undervalued - downside risk could be mitigated by potential acquisition:  We acknowledge the significant risks associated with the development of both pirfenidone and R7227 (ITMN-191).  However, we believe the risk/reward profile is</v>
          </cell>
        </row>
        <row r="32">
          <cell r="B32" t="str">
            <v>Valuation</v>
          </cell>
          <cell r="I32" t="str">
            <v>Price Target</v>
          </cell>
          <cell r="J32">
            <v>26</v>
          </cell>
        </row>
        <row r="34">
          <cell r="B34" t="str">
            <v>&gt; The midpoint of our 12-month price target range is $26 per share.  Our price target range of $25 to $27 per share is based on a P/E multiple of 36-38x our FY11E fully taxed and diluted, non-GAAP EPS estimate of $1.38 discounted at 40% per year.</v>
          </cell>
          <cell r="H34" t="str">
            <v>Upside (Downside)</v>
          </cell>
          <cell r="J34">
            <v>0.85979971387696708</v>
          </cell>
        </row>
        <row r="35">
          <cell r="I35" t="str">
            <v>52 week range</v>
          </cell>
          <cell r="J35" t="str">
            <v>$9 - $20</v>
          </cell>
        </row>
        <row r="37">
          <cell r="M37" t="str">
            <v>CATALYSTS</v>
          </cell>
        </row>
        <row r="38">
          <cell r="B38" t="str">
            <v>&gt; The high discount rate of 40% and P/E multiple range of 36-38x are indicative of the clinical development and regulatory risk and significant market opportunities in IPF and HCV, respectively. .</v>
          </cell>
          <cell r="H38" t="str">
            <v>Top Holders</v>
          </cell>
          <cell r="I38" t="str">
            <v>Position (000's)</v>
          </cell>
          <cell r="J38" t="str">
            <v>% Change</v>
          </cell>
          <cell r="K38" t="str">
            <v>% Held</v>
          </cell>
          <cell r="M38" t="str">
            <v>1.  Top line data from pivotal Phase III CAPACITY trials in January/February 2009.  Highly volatile event approaching for ITMN.  If data is positive, we would expect U.S. and EU approvals in late 2009 and early 2010, respectively.  Recent approval of pirf</v>
          </cell>
        </row>
        <row r="39">
          <cell r="H39" t="str">
            <v>Fidelity</v>
          </cell>
          <cell r="I39">
            <v>5577.7380000000003</v>
          </cell>
          <cell r="J39">
            <v>0.22900517955930444</v>
          </cell>
          <cell r="K39">
            <v>14.18</v>
          </cell>
        </row>
        <row r="40">
          <cell r="H40" t="str">
            <v>Sectoral</v>
          </cell>
          <cell r="I40">
            <v>4369.2039999999997</v>
          </cell>
          <cell r="J40">
            <v>1.3418998689505609E-2</v>
          </cell>
          <cell r="K40">
            <v>11.11</v>
          </cell>
          <cell r="M40" t="str">
            <v xml:space="preserve">2.  Phase IIb combination trial with PEG-IFN/RBV to initiate in 2Q09E:  Roche to initiate Phase IIb trial in 2Q09E to evaluate both BID and TID dosing of R7227 (ITMN-191) in combination with standard of care for durations of both 12- and 24-weeks.  </v>
          </cell>
        </row>
        <row r="41">
          <cell r="B41" t="str">
            <v>Company Description</v>
          </cell>
          <cell r="H41" t="str">
            <v>D E Shaw</v>
          </cell>
          <cell r="I41">
            <v>3396.6120000000001</v>
          </cell>
          <cell r="J41">
            <v>-2.0235868309504686E-2</v>
          </cell>
          <cell r="K41">
            <v>8.64</v>
          </cell>
        </row>
        <row r="42">
          <cell r="B42" t="str">
            <v>InterMune is a biopharmaceutical company involved in the research, development and commercialization of drugs targeting diseases of the liver (hepatology) and lungs (pulmonology). The company's core therapeutic areas are hepatitis C viral infections (HCV)</v>
          </cell>
          <cell r="H42" t="str">
            <v>OrbiMed</v>
          </cell>
          <cell r="I42">
            <v>3379.5</v>
          </cell>
          <cell r="J42">
            <v>6.5524944154877144E-3</v>
          </cell>
          <cell r="K42">
            <v>8.59</v>
          </cell>
          <cell r="M42" t="str">
            <v>3.  First interferon-sparing, antiviral combination trial (INFORM-1) results in HCV expected in 2Q09E;  INFORM-2 evaluating reduced dosing to follow.  Evaluating the safety and efficacy of R7227 (ITMN-191) in combination with Roche/Pharmasset’s RNA polyme</v>
          </cell>
        </row>
        <row r="43">
          <cell r="G43" t="str">
            <v>Sectoral Asset (Geneva)</v>
          </cell>
          <cell r="I43">
            <v>3095.752</v>
          </cell>
          <cell r="J43">
            <v>1.5671331823702603E-2</v>
          </cell>
          <cell r="K43">
            <v>7.87</v>
          </cell>
        </row>
        <row r="45">
          <cell r="H45" t="str">
            <v>BNP Paribas</v>
          </cell>
          <cell r="I45">
            <v>2280.3290000000002</v>
          </cell>
          <cell r="J45">
            <v>-0.11825952528992702</v>
          </cell>
          <cell r="K45">
            <v>5.8</v>
          </cell>
        </row>
        <row r="46">
          <cell r="H46" t="str">
            <v>Deerfield</v>
          </cell>
          <cell r="I46">
            <v>2257.0140000000001</v>
          </cell>
          <cell r="J46">
            <v>-0.22691047322581848</v>
          </cell>
          <cell r="K46">
            <v>5.74</v>
          </cell>
          <cell r="M46" t="str">
            <v>RISKS TO OUR THESIS</v>
          </cell>
        </row>
        <row r="47">
          <cell r="H47" t="str">
            <v>Barclays</v>
          </cell>
          <cell r="I47">
            <v>2148.9720000000002</v>
          </cell>
          <cell r="J47">
            <v>0.32479224718269911</v>
          </cell>
          <cell r="K47">
            <v>5.46</v>
          </cell>
          <cell r="M47" t="str">
            <v>1.  Negative clinical trial results for pirfenidone and R7227 (ITMN-191):  Pirfenidone must demonstrate efficacy and safety &amp; tolerability to support our price target.  In addition, drug development of HCV antivirals has been characterized by high attriti</v>
          </cell>
        </row>
        <row r="48">
          <cell r="G48" t="str">
            <v>Oppenheimer</v>
          </cell>
          <cell r="I48">
            <v>2030.6</v>
          </cell>
          <cell r="J48">
            <v>6.4931846344485752E-3</v>
          </cell>
          <cell r="K48">
            <v>5.16</v>
          </cell>
        </row>
        <row r="49">
          <cell r="H49" t="str">
            <v>Fred Alger</v>
          </cell>
          <cell r="I49">
            <v>1650.681</v>
          </cell>
          <cell r="J49">
            <v>-0.28468868627688892</v>
          </cell>
          <cell r="K49">
            <v>4.2</v>
          </cell>
        </row>
        <row r="50">
          <cell r="M50" t="str">
            <v xml:space="preserve">2.  Potential Financing Risk:  InterMune continues to generate substantial operating losses and may be forced to seek dilutive financing in sub-optimal capital markets.   </v>
          </cell>
        </row>
        <row r="54">
          <cell r="I54" t="str">
            <v>539.4mn</v>
          </cell>
        </row>
      </sheetData>
      <sheetData sheetId="5">
        <row r="1">
          <cell r="B1" t="str">
            <v>Onyx Pharmaceuticals</v>
          </cell>
        </row>
        <row r="2">
          <cell r="B2" t="str">
            <v>Ticker:</v>
          </cell>
          <cell r="C2" t="str">
            <v>ONXX</v>
          </cell>
          <cell r="H2" t="str">
            <v>Price:</v>
          </cell>
          <cell r="I2">
            <v>27.01</v>
          </cell>
          <cell r="P2" t="str">
            <v>2100 Powell Street  Emeryville, CA 94608</v>
          </cell>
        </row>
        <row r="3">
          <cell r="B3" t="str">
            <v>Rating:</v>
          </cell>
          <cell r="C3" t="str">
            <v>Market Weight</v>
          </cell>
          <cell r="H3" t="str">
            <v>Market Cap:</v>
          </cell>
          <cell r="I3">
            <v>1.5237691499999999</v>
          </cell>
          <cell r="Q3" t="str">
            <v>(510) 597-6500   www.onyx-pharm.com</v>
          </cell>
        </row>
        <row r="4">
          <cell r="B4" t="str">
            <v>Financial Highlights</v>
          </cell>
        </row>
        <row r="5">
          <cell r="B5" t="str">
            <v>Income Statement</v>
          </cell>
        </row>
        <row r="6">
          <cell r="B6" t="str">
            <v>($ in thousands)</v>
          </cell>
          <cell r="D6" t="str">
            <v>FY2007A</v>
          </cell>
          <cell r="E6" t="str">
            <v>FY2008E</v>
          </cell>
          <cell r="F6" t="str">
            <v>FY2009E</v>
          </cell>
          <cell r="H6" t="str">
            <v>1Q08A</v>
          </cell>
          <cell r="I6" t="str">
            <v>2Q08A</v>
          </cell>
          <cell r="J6" t="str">
            <v>3Q08A</v>
          </cell>
          <cell r="K6" t="str">
            <v>4Q08E</v>
          </cell>
        </row>
        <row r="7">
          <cell r="B7" t="str">
            <v>Revenues</v>
          </cell>
          <cell r="D7">
            <v>0</v>
          </cell>
          <cell r="E7">
            <v>0</v>
          </cell>
          <cell r="F7">
            <v>0</v>
          </cell>
          <cell r="H7">
            <v>0</v>
          </cell>
          <cell r="I7">
            <v>0</v>
          </cell>
          <cell r="J7">
            <v>0</v>
          </cell>
          <cell r="K7">
            <v>0</v>
          </cell>
        </row>
        <row r="8">
          <cell r="B8" t="str">
            <v xml:space="preserve">     YoY % Growth</v>
          </cell>
          <cell r="E8" t="e">
            <v>#DIV/0!</v>
          </cell>
          <cell r="F8" t="e">
            <v>#DIV/0!</v>
          </cell>
        </row>
        <row r="9">
          <cell r="B9" t="str">
            <v>Operating Expenses</v>
          </cell>
          <cell r="D9">
            <v>0</v>
          </cell>
          <cell r="E9">
            <v>0</v>
          </cell>
          <cell r="F9">
            <v>0</v>
          </cell>
          <cell r="H9">
            <v>0</v>
          </cell>
          <cell r="I9">
            <v>0</v>
          </cell>
          <cell r="J9">
            <v>0</v>
          </cell>
          <cell r="K9">
            <v>0</v>
          </cell>
        </row>
        <row r="10">
          <cell r="B10" t="str">
            <v>Operating Income</v>
          </cell>
          <cell r="D10">
            <v>80410</v>
          </cell>
          <cell r="E10">
            <v>86834</v>
          </cell>
          <cell r="F10">
            <v>24429.844494507204</v>
          </cell>
          <cell r="H10">
            <v>17975</v>
          </cell>
          <cell r="I10">
            <v>22689</v>
          </cell>
          <cell r="J10">
            <v>21098</v>
          </cell>
          <cell r="K10">
            <v>25072</v>
          </cell>
        </row>
        <row r="11">
          <cell r="B11" t="str">
            <v>Net Income</v>
          </cell>
          <cell r="D11">
            <v>19256</v>
          </cell>
          <cell r="E11">
            <v>12695</v>
          </cell>
          <cell r="F11">
            <v>1900.900232</v>
          </cell>
          <cell r="H11">
            <v>5271</v>
          </cell>
          <cell r="I11">
            <v>2662</v>
          </cell>
          <cell r="J11">
            <v>2763</v>
          </cell>
          <cell r="K11">
            <v>1999</v>
          </cell>
        </row>
        <row r="12">
          <cell r="B12" t="str">
            <v>EPS (As Reported)</v>
          </cell>
          <cell r="D12">
            <v>0</v>
          </cell>
          <cell r="E12">
            <v>0</v>
          </cell>
          <cell r="F12">
            <v>0</v>
          </cell>
          <cell r="H12">
            <v>0</v>
          </cell>
          <cell r="I12">
            <v>0</v>
          </cell>
          <cell r="J12">
            <v>0</v>
          </cell>
          <cell r="K12">
            <v>0</v>
          </cell>
        </row>
        <row r="13">
          <cell r="B13" t="str">
            <v xml:space="preserve">     YoY % Growth</v>
          </cell>
          <cell r="E13" t="e">
            <v>#DIV/0!</v>
          </cell>
          <cell r="F13" t="e">
            <v>#DIV/0!</v>
          </cell>
        </row>
        <row r="14">
          <cell r="B14" t="str">
            <v>Consensus EPS</v>
          </cell>
          <cell r="E14">
            <v>0.03</v>
          </cell>
          <cell r="F14">
            <v>0.92800000000000005</v>
          </cell>
          <cell r="K14">
            <v>-0.57400000000000007</v>
          </cell>
        </row>
        <row r="15">
          <cell r="B15" t="str">
            <v>R&amp;D Margin</v>
          </cell>
          <cell r="D15">
            <v>51177</v>
          </cell>
          <cell r="E15">
            <v>55915</v>
          </cell>
          <cell r="F15">
            <v>56994.3</v>
          </cell>
          <cell r="H15">
            <v>55388</v>
          </cell>
          <cell r="I15">
            <v>55675</v>
          </cell>
          <cell r="J15">
            <v>56197</v>
          </cell>
          <cell r="K15">
            <v>56430</v>
          </cell>
        </row>
        <row r="16">
          <cell r="B16" t="str">
            <v>MG&amp;A Margin</v>
          </cell>
          <cell r="D16">
            <v>51177</v>
          </cell>
          <cell r="E16">
            <v>56765</v>
          </cell>
          <cell r="F16">
            <v>58194.3</v>
          </cell>
          <cell r="H16">
            <v>56566</v>
          </cell>
          <cell r="I16">
            <v>56472</v>
          </cell>
          <cell r="J16">
            <v>57194</v>
          </cell>
          <cell r="K16">
            <v>56430</v>
          </cell>
        </row>
        <row r="17">
          <cell r="B17" t="str">
            <v>Operating Margin</v>
          </cell>
          <cell r="D17">
            <v>0</v>
          </cell>
          <cell r="E17">
            <v>0</v>
          </cell>
          <cell r="F17">
            <v>0</v>
          </cell>
          <cell r="H17">
            <v>0</v>
          </cell>
          <cell r="I17">
            <v>0</v>
          </cell>
          <cell r="J17">
            <v>0</v>
          </cell>
          <cell r="K17">
            <v>0</v>
          </cell>
        </row>
        <row r="18">
          <cell r="B18" t="str">
            <v>Profit Margin</v>
          </cell>
          <cell r="D18">
            <v>0.88921572964126161</v>
          </cell>
          <cell r="E18">
            <v>0.44681035428478749</v>
          </cell>
          <cell r="F18">
            <v>0.46500000000000002</v>
          </cell>
          <cell r="H18">
            <v>0.36792925933127962</v>
          </cell>
          <cell r="I18">
            <v>0.5033945686900958</v>
          </cell>
          <cell r="J18">
            <v>0.41559720676443646</v>
          </cell>
          <cell r="K18">
            <v>0.5049752305943449</v>
          </cell>
        </row>
        <row r="19">
          <cell r="B19" t="str">
            <v xml:space="preserve">Diluted Shares </v>
          </cell>
          <cell r="D19">
            <v>0</v>
          </cell>
          <cell r="E19">
            <v>0</v>
          </cell>
          <cell r="F19">
            <v>0</v>
          </cell>
          <cell r="H19">
            <v>0</v>
          </cell>
          <cell r="I19">
            <v>0</v>
          </cell>
          <cell r="J19">
            <v>0</v>
          </cell>
          <cell r="K19">
            <v>0</v>
          </cell>
        </row>
        <row r="21">
          <cell r="B21" t="str">
            <v>Balance Sheet</v>
          </cell>
          <cell r="M21" t="str">
            <v>INVESTMENT THESIS</v>
          </cell>
        </row>
        <row r="22">
          <cell r="B22" t="str">
            <v>($ in thousands)</v>
          </cell>
          <cell r="D22" t="str">
            <v>FY2007A</v>
          </cell>
          <cell r="E22" t="str">
            <v>FY2008E</v>
          </cell>
          <cell r="F22" t="str">
            <v>FY2009E</v>
          </cell>
          <cell r="H22" t="str">
            <v>1Q08A</v>
          </cell>
          <cell r="I22" t="str">
            <v>2Q08A</v>
          </cell>
          <cell r="J22" t="str">
            <v>3Q08A</v>
          </cell>
          <cell r="K22" t="str">
            <v>4Q08E</v>
          </cell>
          <cell r="M22" t="str">
            <v>1.  HCC the primary growth driver - commercialization outside major markets may prove challenging.  Penetration of Nexavar into major markets for the treatment of hepatocellular carcinoma (HCC) will likely be quick, but the commercialization of key geogra</v>
          </cell>
        </row>
        <row r="23">
          <cell r="B23" t="str">
            <v>Total Cash</v>
          </cell>
          <cell r="D23">
            <v>0</v>
          </cell>
          <cell r="E23">
            <v>0</v>
          </cell>
          <cell r="F23">
            <v>0</v>
          </cell>
          <cell r="H23">
            <v>0</v>
          </cell>
          <cell r="I23">
            <v>0</v>
          </cell>
          <cell r="J23">
            <v>0</v>
          </cell>
          <cell r="K23">
            <v>0</v>
          </cell>
        </row>
        <row r="24">
          <cell r="B24" t="str">
            <v>Total Debt</v>
          </cell>
          <cell r="D24">
            <v>271</v>
          </cell>
          <cell r="E24">
            <v>16726</v>
          </cell>
          <cell r="F24">
            <v>12687.757947147293</v>
          </cell>
          <cell r="H24">
            <v>9053</v>
          </cell>
          <cell r="I24">
            <v>6638</v>
          </cell>
          <cell r="J24">
            <v>8604</v>
          </cell>
          <cell r="K24">
            <v>16726</v>
          </cell>
        </row>
        <row r="25">
          <cell r="B25" t="str">
            <v>Net Cash</v>
          </cell>
          <cell r="D25">
            <v>-271</v>
          </cell>
          <cell r="E25">
            <v>-16726</v>
          </cell>
          <cell r="F25">
            <v>-12687.757947147293</v>
          </cell>
          <cell r="H25">
            <v>-9053</v>
          </cell>
          <cell r="I25">
            <v>-6638</v>
          </cell>
          <cell r="J25">
            <v>-8604</v>
          </cell>
          <cell r="K25">
            <v>-16726</v>
          </cell>
        </row>
        <row r="26">
          <cell r="B26" t="str">
            <v>Net Cash/Share</v>
          </cell>
          <cell r="D26" t="e">
            <v>#DIV/0!</v>
          </cell>
          <cell r="E26" t="e">
            <v>#DIV/0!</v>
          </cell>
          <cell r="F26" t="e">
            <v>#DIV/0!</v>
          </cell>
          <cell r="H26" t="e">
            <v>#DIV/0!</v>
          </cell>
          <cell r="I26" t="e">
            <v>#DIV/0!</v>
          </cell>
          <cell r="J26" t="e">
            <v>#DIV/0!</v>
          </cell>
          <cell r="K26" t="e">
            <v>#DIV/0!</v>
          </cell>
          <cell r="M26" t="str">
            <v xml:space="preserve">2.  Low earnings visibility.  Difficulty in forecasting operating expenses from the Onyx/Bayer joint venture agreement creates low earnings visibility and could serve as a source of significant volatililty around earnings announcements.  </v>
          </cell>
        </row>
        <row r="27">
          <cell r="B27" t="str">
            <v>Book Value/Share</v>
          </cell>
          <cell r="D27">
            <v>8.4459229732106227</v>
          </cell>
          <cell r="E27">
            <v>8.3713555888311468</v>
          </cell>
          <cell r="F27">
            <v>8.2799462100187906</v>
          </cell>
          <cell r="H27">
            <v>7.9838949192094191</v>
          </cell>
          <cell r="I27">
            <v>8.2882136279926328</v>
          </cell>
          <cell r="J27">
            <v>8.7087281882714969</v>
          </cell>
          <cell r="K27">
            <v>8.4210526315789469</v>
          </cell>
        </row>
        <row r="28">
          <cell r="B28" t="str">
            <v>LT Growth Rate</v>
          </cell>
          <cell r="E28">
            <v>0.45200000000000001</v>
          </cell>
          <cell r="F28">
            <v>0.45200000000000001</v>
          </cell>
          <cell r="M28" t="str">
            <v>3.  Renal cell carcinoma (RCC) space increasingly crowded.  Increasing competition in the RCC marketplace will have a detrimental impact on Nexavar revenue growth, particularly given that many of the emerging competitors will be seeking second-line approv</v>
          </cell>
        </row>
        <row r="29">
          <cell r="B29" t="str">
            <v># of Shares</v>
          </cell>
          <cell r="D29">
            <v>0</v>
          </cell>
          <cell r="E29">
            <v>0</v>
          </cell>
          <cell r="F29">
            <v>0</v>
          </cell>
          <cell r="H29">
            <v>0</v>
          </cell>
          <cell r="I29">
            <v>0</v>
          </cell>
          <cell r="J29">
            <v>0</v>
          </cell>
          <cell r="K29">
            <v>0</v>
          </cell>
        </row>
        <row r="31">
          <cell r="B31" t="str">
            <v>Valuation</v>
          </cell>
          <cell r="I31" t="str">
            <v>Price Target</v>
          </cell>
          <cell r="J31">
            <v>31</v>
          </cell>
        </row>
        <row r="32">
          <cell r="M32" t="str">
            <v>4.  Low probability of success in lung and melanoma - label expansion and pipeline opportunities limited.  Pivotal Phase III trials in metastatic melanoma and NSCLC, two indications in which Nexavar has failed Phase III trials already, will likely fail to</v>
          </cell>
        </row>
        <row r="33">
          <cell r="B33" t="str">
            <v>&gt; The midpoint of our twelve-month price target range is $31 per share.  Our price target range of $30 to $32 per share is based on a P/E multiple of 40-42x our FY10E fully taxed and fully diluted, non-GAAP EPS estimate of $0.91 discounted at 20% per year</v>
          </cell>
          <cell r="H33" t="str">
            <v>Upside (Downside)</v>
          </cell>
          <cell r="J33">
            <v>0.14772306553128467</v>
          </cell>
        </row>
        <row r="34">
          <cell r="I34" t="str">
            <v>52 week range</v>
          </cell>
          <cell r="J34" t="str">
            <v>$22 - $50</v>
          </cell>
        </row>
        <row r="35">
          <cell r="M35" t="str">
            <v>CATALYSTS</v>
          </cell>
        </row>
        <row r="36">
          <cell r="B36" t="str">
            <v xml:space="preserve">&gt; We believe the selection of a forward-year EPS estimate is a better indicator of true operating growth.  We believe a 20% discount rate accurately reflects the associated commercialization risk and also captures the increasing competitive risk emerging </v>
          </cell>
          <cell r="H36" t="str">
            <v>Top Holders</v>
          </cell>
          <cell r="I36" t="str">
            <v>Position (000's)</v>
          </cell>
          <cell r="J36" t="str">
            <v>% Change</v>
          </cell>
          <cell r="K36" t="str">
            <v>% Held</v>
          </cell>
          <cell r="M36" t="str">
            <v xml:space="preserve">1.  Approval in Japan for hepatocellular carcinoma (HCC).  Onyx and Bayer expect approval in Japan in FY09E for HCC.  </v>
          </cell>
        </row>
        <row r="37">
          <cell r="M37" t="str">
            <v>2.  STORM adjuvant trial in HCC enrolling.  Market opportunity remains significant, given that ablative therapy and surgical resection are preferred treatments in countries where HCC is most prevalent (used as front line treatment option in ~30% of all ne</v>
          </cell>
        </row>
        <row r="38">
          <cell r="H38" t="str">
            <v>Wellington</v>
          </cell>
          <cell r="I38">
            <v>7401.4440000000004</v>
          </cell>
          <cell r="J38">
            <v>0.34989464668750325</v>
          </cell>
          <cell r="K38">
            <v>13.12</v>
          </cell>
        </row>
        <row r="39">
          <cell r="B39" t="str">
            <v>Company Description</v>
          </cell>
          <cell r="H39" t="str">
            <v>Lord Abbett</v>
          </cell>
          <cell r="I39">
            <v>4289.9070000000002</v>
          </cell>
          <cell r="J39">
            <v>5.4891445874412081E-2</v>
          </cell>
          <cell r="K39">
            <v>7.6</v>
          </cell>
          <cell r="M39" t="str">
            <v>RISKS TO OUR THESIS</v>
          </cell>
        </row>
        <row r="40">
          <cell r="B40" t="str">
            <v>Onyx is a biopharmaceutical company focused on research, development and commercialization of anticancer therapeutics for the prevention of tumor cell proliferation and angiogenesis. Onyx's only marketed product Nexavar is currently approved in the United</v>
          </cell>
          <cell r="H40" t="str">
            <v>Sectoral</v>
          </cell>
          <cell r="I40">
            <v>3621.8890000000001</v>
          </cell>
          <cell r="J40">
            <v>-1.0016848269362388E-2</v>
          </cell>
          <cell r="K40">
            <v>6.42</v>
          </cell>
          <cell r="M40" t="str">
            <v>1.  Dependence solely on Nexavar and commercialization in new markets.  Nexavar is ONXX's only marketed product and there is significant pressure placed on the continued expansion and success of Nexavar worldwide, especially near-term penetration into the</v>
          </cell>
        </row>
        <row r="41">
          <cell r="H41" t="str">
            <v>D E Shaw</v>
          </cell>
          <cell r="I41">
            <v>3354.7739999999999</v>
          </cell>
          <cell r="J41">
            <v>-0.31572329045250364</v>
          </cell>
          <cell r="K41">
            <v>5.95</v>
          </cell>
        </row>
        <row r="42">
          <cell r="H42" t="str">
            <v>Barclays</v>
          </cell>
          <cell r="I42">
            <v>3295.933</v>
          </cell>
          <cell r="J42">
            <v>0.27352426024162679</v>
          </cell>
          <cell r="K42">
            <v>5.84</v>
          </cell>
        </row>
        <row r="43">
          <cell r="H43" t="str">
            <v>OrbiMed</v>
          </cell>
          <cell r="I43">
            <v>3007.5</v>
          </cell>
          <cell r="J43">
            <v>-0.1380792709139369</v>
          </cell>
          <cell r="K43">
            <v>5.33</v>
          </cell>
        </row>
        <row r="44">
          <cell r="H44" t="str">
            <v>Palo Alto</v>
          </cell>
          <cell r="I44">
            <v>2730.355</v>
          </cell>
          <cell r="J44">
            <v>3.7652777355507587E-2</v>
          </cell>
          <cell r="K44">
            <v>4.84</v>
          </cell>
          <cell r="M44" t="str">
            <v>2.  Potential acquisition at a premium.  Given the economics of the Bayer collaboration agreement, Bayer may determine to acquire Onyx at a significant premium to the current market price.</v>
          </cell>
        </row>
        <row r="45">
          <cell r="G45" t="str">
            <v>Sectoral Asset (Geneva)</v>
          </cell>
          <cell r="I45">
            <v>2669.3890000000001</v>
          </cell>
          <cell r="J45">
            <v>0.20766504461692417</v>
          </cell>
          <cell r="K45">
            <v>4.7300000000000004</v>
          </cell>
        </row>
        <row r="46">
          <cell r="M46" t="str">
            <v xml:space="preserve">3.  Partnership dependence and risk.  ONXX relies heavily on its collaboration with Bayer in the U.S. and worldwide for the continued development and expansion of Nexavar. </v>
          </cell>
        </row>
        <row r="47">
          <cell r="H47" t="str">
            <v>Meditor</v>
          </cell>
          <cell r="I47">
            <v>2627.8</v>
          </cell>
          <cell r="J47">
            <v>-0.17072708911890935</v>
          </cell>
          <cell r="K47">
            <v>4.66</v>
          </cell>
        </row>
        <row r="48">
          <cell r="H48" t="str">
            <v>Vanguard</v>
          </cell>
          <cell r="I48">
            <v>2266.5360000000001</v>
          </cell>
          <cell r="J48">
            <v>4.7165352475387501E-2</v>
          </cell>
          <cell r="K48">
            <v>4.0199999999999996</v>
          </cell>
          <cell r="M48" t="str">
            <v>4.  Commercialization and regulatory risks.  ONXX is dependent upon Nexavar's successful commercialization in countries worldwide and continued expansion into other indications for further franchise growth.</v>
          </cell>
        </row>
        <row r="53">
          <cell r="D53" t="str">
            <v>661.1mn</v>
          </cell>
        </row>
      </sheetData>
      <sheetData sheetId="6">
        <row r="1">
          <cell r="B1" t="str">
            <v>Anadys Pharmaceuticals</v>
          </cell>
        </row>
        <row r="2">
          <cell r="B2" t="str">
            <v>Ticker:</v>
          </cell>
          <cell r="C2" t="str">
            <v>ANDS</v>
          </cell>
          <cell r="H2" t="str">
            <v>Price:</v>
          </cell>
          <cell r="I2">
            <v>5.95</v>
          </cell>
          <cell r="P2" t="str">
            <v>3115 Merryfield Row  San Diego, CA 92121</v>
          </cell>
        </row>
        <row r="3">
          <cell r="B3" t="str">
            <v>Rating:</v>
          </cell>
          <cell r="C3" t="str">
            <v>Overweight</v>
          </cell>
          <cell r="H3" t="str">
            <v>Market Cap:</v>
          </cell>
          <cell r="I3">
            <v>172.11510000000001</v>
          </cell>
          <cell r="Q3" t="str">
            <v>(858) 530-3600   www.anadyspharma.com</v>
          </cell>
        </row>
        <row r="4">
          <cell r="B4" t="str">
            <v>Financial Highlights</v>
          </cell>
        </row>
        <row r="5">
          <cell r="B5" t="str">
            <v>Income Statement</v>
          </cell>
        </row>
        <row r="6">
          <cell r="B6" t="str">
            <v>($ in thousands)</v>
          </cell>
          <cell r="D6" t="str">
            <v>FY2007A</v>
          </cell>
          <cell r="E6" t="str">
            <v>FY2008E</v>
          </cell>
          <cell r="F6" t="str">
            <v>FY2009E</v>
          </cell>
          <cell r="H6" t="str">
            <v>1Q08A</v>
          </cell>
          <cell r="I6" t="str">
            <v>2Q08A</v>
          </cell>
          <cell r="J6" t="str">
            <v>3Q08A</v>
          </cell>
          <cell r="K6" t="str">
            <v>4Q08E</v>
          </cell>
        </row>
        <row r="7">
          <cell r="B7" t="str">
            <v>Revenues</v>
          </cell>
          <cell r="D7">
            <v>24118</v>
          </cell>
          <cell r="E7">
            <v>0</v>
          </cell>
          <cell r="F7">
            <v>1875</v>
          </cell>
          <cell r="H7">
            <v>0</v>
          </cell>
          <cell r="I7">
            <v>0</v>
          </cell>
          <cell r="J7">
            <v>0</v>
          </cell>
          <cell r="K7">
            <v>0</v>
          </cell>
        </row>
        <row r="8">
          <cell r="B8" t="str">
            <v xml:space="preserve">     YoY % Growth</v>
          </cell>
          <cell r="E8">
            <v>-1</v>
          </cell>
          <cell r="F8" t="str">
            <v>nm</v>
          </cell>
        </row>
        <row r="9">
          <cell r="B9" t="str">
            <v>Operating Expenses</v>
          </cell>
          <cell r="D9">
            <v>32771</v>
          </cell>
          <cell r="E9">
            <v>32184.639999999999</v>
          </cell>
          <cell r="F9">
            <v>40143.384000000005</v>
          </cell>
          <cell r="H9">
            <v>7393</v>
          </cell>
          <cell r="I9">
            <v>6808</v>
          </cell>
          <cell r="J9">
            <v>8927</v>
          </cell>
          <cell r="K9">
            <v>9056.6400000000012</v>
          </cell>
        </row>
        <row r="10">
          <cell r="B10" t="str">
            <v>Operating Income</v>
          </cell>
          <cell r="D10">
            <v>-8653</v>
          </cell>
          <cell r="E10">
            <v>-32184.639999999999</v>
          </cell>
          <cell r="F10">
            <v>-38268.384000000005</v>
          </cell>
          <cell r="H10">
            <v>-7393</v>
          </cell>
          <cell r="I10">
            <v>-6808</v>
          </cell>
          <cell r="J10">
            <v>-8927</v>
          </cell>
          <cell r="K10">
            <v>-9056.6400000000012</v>
          </cell>
        </row>
        <row r="11">
          <cell r="B11" t="str">
            <v>Net Income</v>
          </cell>
          <cell r="D11">
            <v>-5059</v>
          </cell>
          <cell r="E11">
            <v>-30617</v>
          </cell>
          <cell r="F11">
            <v>-37463.239758640535</v>
          </cell>
          <cell r="H11">
            <v>-6783</v>
          </cell>
          <cell r="I11">
            <v>-6424</v>
          </cell>
          <cell r="J11">
            <v>-8611</v>
          </cell>
          <cell r="K11">
            <v>-8799.0000000000018</v>
          </cell>
        </row>
        <row r="12">
          <cell r="B12" t="str">
            <v>EPS</v>
          </cell>
          <cell r="D12">
            <v>-0.17660406339454024</v>
          </cell>
          <cell r="E12">
            <v>-1.0648763953254059</v>
          </cell>
          <cell r="F12">
            <v>-1.2698900094532835</v>
          </cell>
          <cell r="H12">
            <v>-0.23636617067986201</v>
          </cell>
          <cell r="I12">
            <v>-0.22359124290835683</v>
          </cell>
          <cell r="J12">
            <v>-0.2992528236316247</v>
          </cell>
          <cell r="K12">
            <v>-0.30548079201424128</v>
          </cell>
        </row>
        <row r="13">
          <cell r="B13" t="str">
            <v xml:space="preserve">     YoY % Growth</v>
          </cell>
          <cell r="E13">
            <v>5.0297389247858426</v>
          </cell>
          <cell r="F13">
            <v>0.19252339053419365</v>
          </cell>
        </row>
        <row r="14">
          <cell r="B14" t="str">
            <v>Consensus EPS</v>
          </cell>
          <cell r="E14">
            <v>-1.1500000000000001</v>
          </cell>
          <cell r="F14">
            <v>-1.2790000000000001</v>
          </cell>
          <cell r="K14">
            <v>-0.32800000000000001</v>
          </cell>
        </row>
        <row r="15">
          <cell r="B15" t="str">
            <v>Gross Margin</v>
          </cell>
          <cell r="D15">
            <v>0</v>
          </cell>
          <cell r="E15">
            <v>0</v>
          </cell>
          <cell r="F15">
            <v>0</v>
          </cell>
          <cell r="H15">
            <v>0</v>
          </cell>
          <cell r="I15">
            <v>0</v>
          </cell>
          <cell r="J15">
            <v>0</v>
          </cell>
          <cell r="K15">
            <v>0</v>
          </cell>
        </row>
        <row r="16">
          <cell r="B16" t="str">
            <v>R&amp;D Margin</v>
          </cell>
          <cell r="D16">
            <v>1.0667965834646322</v>
          </cell>
          <cell r="E16" t="str">
            <v>nm</v>
          </cell>
          <cell r="F16">
            <v>17.618645333333337</v>
          </cell>
          <cell r="H16" t="str">
            <v>nm</v>
          </cell>
          <cell r="I16" t="str">
            <v>nm</v>
          </cell>
          <cell r="J16" t="str">
            <v>nm</v>
          </cell>
          <cell r="K16" t="str">
            <v>nm</v>
          </cell>
        </row>
        <row r="17">
          <cell r="B17" t="str">
            <v>G&amp;A Margin</v>
          </cell>
          <cell r="D17">
            <v>0.29198109295961522</v>
          </cell>
          <cell r="E17" t="str">
            <v>nm</v>
          </cell>
          <cell r="F17">
            <v>3.791159466666667</v>
          </cell>
          <cell r="H17" t="str">
            <v>nm</v>
          </cell>
          <cell r="I17" t="str">
            <v>nm</v>
          </cell>
          <cell r="J17" t="str">
            <v>nm</v>
          </cell>
          <cell r="K17" t="str">
            <v>nm</v>
          </cell>
        </row>
        <row r="18">
          <cell r="B18" t="str">
            <v>Operating Margin</v>
          </cell>
          <cell r="D18" t="str">
            <v>nm</v>
          </cell>
          <cell r="E18" t="str">
            <v>nm</v>
          </cell>
          <cell r="F18" t="str">
            <v>nm</v>
          </cell>
          <cell r="H18" t="str">
            <v>nm</v>
          </cell>
          <cell r="I18" t="str">
            <v>nm</v>
          </cell>
          <cell r="J18" t="str">
            <v>nm</v>
          </cell>
          <cell r="K18" t="str">
            <v>nm</v>
          </cell>
        </row>
        <row r="19">
          <cell r="B19" t="str">
            <v>Profit Margin</v>
          </cell>
          <cell r="D19" t="str">
            <v>nm</v>
          </cell>
          <cell r="E19" t="str">
            <v>nm</v>
          </cell>
          <cell r="F19" t="str">
            <v>nm</v>
          </cell>
          <cell r="H19" t="str">
            <v>nm</v>
          </cell>
          <cell r="I19" t="str">
            <v>nm</v>
          </cell>
          <cell r="J19" t="str">
            <v>nm</v>
          </cell>
          <cell r="K19" t="str">
            <v>nm</v>
          </cell>
        </row>
        <row r="20">
          <cell r="B20" t="str">
            <v xml:space="preserve">Diluted Shares </v>
          </cell>
          <cell r="D20">
            <v>28646</v>
          </cell>
          <cell r="E20">
            <v>28751.693749999999</v>
          </cell>
          <cell r="F20">
            <v>29501.168982949406</v>
          </cell>
          <cell r="H20">
            <v>28697</v>
          </cell>
          <cell r="I20">
            <v>28731</v>
          </cell>
          <cell r="J20">
            <v>28775</v>
          </cell>
          <cell r="K20">
            <v>28803.774999999998</v>
          </cell>
        </row>
        <row r="22">
          <cell r="B22" t="str">
            <v>Balance Sheet</v>
          </cell>
          <cell r="M22" t="str">
            <v>INVESTMENT THESIS</v>
          </cell>
        </row>
        <row r="23">
          <cell r="B23" t="str">
            <v>($ in thousands)</v>
          </cell>
          <cell r="D23" t="str">
            <v>FY2007A</v>
          </cell>
          <cell r="E23" t="str">
            <v>FY2008E</v>
          </cell>
          <cell r="F23" t="str">
            <v>FY2009E</v>
          </cell>
          <cell r="H23" t="str">
            <v>1Q08A</v>
          </cell>
          <cell r="I23" t="str">
            <v>2Q08A</v>
          </cell>
          <cell r="J23" t="str">
            <v>3Q08A</v>
          </cell>
          <cell r="K23" t="str">
            <v>4Q08E</v>
          </cell>
          <cell r="M23" t="str">
            <v>1.  Numerous opportunities for validated NNIs in HCV:  We believe the heterogeneity of the non-nucleoside inhibitors (NNIs), driven by the number of allosteric binding sites available on the HCV NS5B polymerase for cooperative inhibition, creates numerous</v>
          </cell>
        </row>
        <row r="24">
          <cell r="B24" t="str">
            <v>Total Cash</v>
          </cell>
          <cell r="D24">
            <v>56495</v>
          </cell>
          <cell r="E24">
            <v>25148.32</v>
          </cell>
          <cell r="F24">
            <v>33586.80584135947</v>
          </cell>
          <cell r="H24">
            <v>48799</v>
          </cell>
          <cell r="I24">
            <v>42112</v>
          </cell>
          <cell r="J24">
            <v>34352</v>
          </cell>
          <cell r="K24">
            <v>25148.32</v>
          </cell>
        </row>
        <row r="25">
          <cell r="B25" t="str">
            <v>Total Debt</v>
          </cell>
          <cell r="D25">
            <v>367</v>
          </cell>
          <cell r="E25">
            <v>0</v>
          </cell>
          <cell r="F25">
            <v>0</v>
          </cell>
          <cell r="H25">
            <v>206</v>
          </cell>
          <cell r="I25">
            <v>59</v>
          </cell>
          <cell r="J25">
            <v>0</v>
          </cell>
          <cell r="K25">
            <v>0</v>
          </cell>
        </row>
        <row r="26">
          <cell r="B26" t="str">
            <v>Net Cash</v>
          </cell>
          <cell r="D26">
            <v>56128</v>
          </cell>
          <cell r="E26">
            <v>25148.32</v>
          </cell>
          <cell r="F26">
            <v>33586.80584135947</v>
          </cell>
          <cell r="H26">
            <v>48593</v>
          </cell>
          <cell r="I26">
            <v>42053</v>
          </cell>
          <cell r="J26">
            <v>34352</v>
          </cell>
          <cell r="K26">
            <v>25148.32</v>
          </cell>
        </row>
        <row r="27">
          <cell r="B27" t="str">
            <v>Net Cash/Share</v>
          </cell>
          <cell r="D27">
            <v>1.9593660545975005</v>
          </cell>
          <cell r="E27">
            <v>0.87467264428552149</v>
          </cell>
          <cell r="F27">
            <v>1.1384906767854321</v>
          </cell>
          <cell r="H27">
            <v>1.6933128898491132</v>
          </cell>
          <cell r="I27">
            <v>1.4636803452716578</v>
          </cell>
          <cell r="J27">
            <v>1.1938140747176369</v>
          </cell>
          <cell r="K27">
            <v>0.87309111392517136</v>
          </cell>
        </row>
        <row r="28">
          <cell r="B28" t="str">
            <v>Book Value/Share</v>
          </cell>
          <cell r="D28">
            <v>1.9436919639740278</v>
          </cell>
          <cell r="E28">
            <v>0.82454272802624029</v>
          </cell>
          <cell r="F28">
            <v>-0.39090789132138254</v>
          </cell>
          <cell r="H28">
            <v>1.710457539115587</v>
          </cell>
          <cell r="I28">
            <v>1.4856426856009188</v>
          </cell>
          <cell r="J28">
            <v>1.1539878366637706</v>
          </cell>
          <cell r="K28">
            <v>0.82305183955922445</v>
          </cell>
          <cell r="M28" t="str">
            <v xml:space="preserve">2.  Partnership model is sustainable in HCV:  We believe those companies with validated and differentiated HCV assets will remain attractive candidates for collaborations given 1) the fierce competition in HCV antiviral drug development; 2) the evolution </v>
          </cell>
        </row>
        <row r="29">
          <cell r="B29" t="str">
            <v>LT Growth Rate</v>
          </cell>
          <cell r="E29" t="str">
            <v>nm</v>
          </cell>
          <cell r="F29" t="str">
            <v>nm</v>
          </cell>
        </row>
        <row r="30">
          <cell r="B30" t="str">
            <v># of Shares</v>
          </cell>
          <cell r="D30">
            <v>28646</v>
          </cell>
          <cell r="E30">
            <v>28751.693749999999</v>
          </cell>
          <cell r="F30">
            <v>29501.168982949406</v>
          </cell>
          <cell r="H30">
            <v>28697</v>
          </cell>
          <cell r="I30">
            <v>28731</v>
          </cell>
          <cell r="J30">
            <v>28775</v>
          </cell>
          <cell r="K30">
            <v>28803.774999999998</v>
          </cell>
        </row>
        <row r="31">
          <cell r="M31" t="str">
            <v>3.  TLRs continue to gain attention as therapeutic targets:  Toll-like receptor (TLR) agonists hold promise as therapeutic targets in the treatment of both infectious disease and oncology, a notion validated by recent collaborations consummated by big pha</v>
          </cell>
        </row>
        <row r="32">
          <cell r="B32" t="str">
            <v>Valuation</v>
          </cell>
          <cell r="I32" t="str">
            <v>Price Target</v>
          </cell>
          <cell r="J32">
            <v>10</v>
          </cell>
        </row>
        <row r="34">
          <cell r="B34" t="str">
            <v>&gt; The midpoint of our twelve-month price target range is $10 per share. Our price target range of $9 to $11 per share is based on a P/E multiple of 40-45x our FY16E fully-taxed and diluted, non-GAAP EPS estimate of $2.47, discounted at 40% per year.</v>
          </cell>
          <cell r="H34" t="str">
            <v>Upside (Downside)</v>
          </cell>
          <cell r="J34">
            <v>0.68067226890756305</v>
          </cell>
        </row>
        <row r="35">
          <cell r="I35" t="str">
            <v>52 week range</v>
          </cell>
          <cell r="J35" t="str">
            <v>$1.4 - $5.6</v>
          </cell>
        </row>
        <row r="36">
          <cell r="M36" t="str">
            <v>CATALYSTS</v>
          </cell>
        </row>
        <row r="37">
          <cell r="M37" t="str">
            <v>1.  ANA598 to enter Phase II combination trial with standard of care:  Following initial robust Phase Ib proof of concept viral load data for ANA598 as monotherapy in HCV infected patients, the company will likely initiate a Phase II combination trial wit</v>
          </cell>
        </row>
        <row r="38">
          <cell r="B38" t="str">
            <v>&gt; We believe the selection of a forward-year EPS estimate that coincides with ANDS’s third year of profitability is a better indicator of sustainable operating growth while a 40% discount rate and 40-45x P/E multiple adequately capture risk and opportunit</v>
          </cell>
          <cell r="H38" t="str">
            <v>Top Holders</v>
          </cell>
          <cell r="I38" t="str">
            <v>Position (000's)</v>
          </cell>
          <cell r="J38" t="str">
            <v>% Change</v>
          </cell>
          <cell r="K38" t="str">
            <v>% Held</v>
          </cell>
        </row>
        <row r="39">
          <cell r="H39" t="str">
            <v>Deerfield</v>
          </cell>
          <cell r="I39">
            <v>3135.4920000000002</v>
          </cell>
          <cell r="J39">
            <v>-0.12793798456511654</v>
          </cell>
          <cell r="K39">
            <v>10.9</v>
          </cell>
          <cell r="M39" t="str">
            <v>2.  ANA773 catalysts:  Expect Phase I HCV viral load data from 800mg dose cohort in 1Q09, with the complete Phase I data set in 2Q09E.  The company plans to initiate a Phase II combination trial with ribavirin vs. standard of care in mid-2009.  Also expec</v>
          </cell>
        </row>
        <row r="40">
          <cell r="H40" t="str">
            <v>Wellington</v>
          </cell>
          <cell r="I40">
            <v>2951.1120000000001</v>
          </cell>
          <cell r="J40">
            <v>0.10259621477505051</v>
          </cell>
          <cell r="K40">
            <v>10.26</v>
          </cell>
        </row>
        <row r="41">
          <cell r="B41" t="str">
            <v>Company Description</v>
          </cell>
          <cell r="H41" t="str">
            <v>Great Point</v>
          </cell>
          <cell r="I41">
            <v>2355</v>
          </cell>
          <cell r="J41">
            <v>-3.506135101718539E-3</v>
          </cell>
          <cell r="K41">
            <v>8.18</v>
          </cell>
        </row>
        <row r="42">
          <cell r="B42" t="str">
            <v xml:space="preserve">Anadys Pharmaceuticals Inc. (ANDS) is a biopharmaceutical company with a wholly-owned early-stage product pipeline focused on the treatment of hepatitis C (HCV) and oncology. The company is currently developing two drugs that are both in the early stages </v>
          </cell>
          <cell r="H42" t="str">
            <v>QVT Financial</v>
          </cell>
          <cell r="I42">
            <v>2266.2930000000001</v>
          </cell>
          <cell r="J42">
            <v>0</v>
          </cell>
          <cell r="K42">
            <v>7.88</v>
          </cell>
          <cell r="M42" t="str">
            <v>RISKS TO OUR THESIS</v>
          </cell>
        </row>
        <row r="43">
          <cell r="H43" t="str">
            <v>Adage Cap</v>
          </cell>
          <cell r="I43">
            <v>2000</v>
          </cell>
          <cell r="J43">
            <v>3</v>
          </cell>
          <cell r="K43">
            <v>6.95</v>
          </cell>
          <cell r="M43" t="str">
            <v>1.  Financing and/or partnership risk:  The continued progression of both ANA598 and ANA773 through Phase II and beyond will require ANDS to find a commercialization partner willing to assume or share future development costs in the form of upfront and mi</v>
          </cell>
        </row>
        <row r="44">
          <cell r="H44" t="str">
            <v>Pictet Asset</v>
          </cell>
          <cell r="I44">
            <v>1527</v>
          </cell>
          <cell r="J44" t="str">
            <v>nm</v>
          </cell>
          <cell r="K44">
            <v>5.31</v>
          </cell>
        </row>
        <row r="45">
          <cell r="H45" t="str">
            <v>Renaissance</v>
          </cell>
          <cell r="I45">
            <v>1112.3</v>
          </cell>
          <cell r="J45">
            <v>3.7980589772303106E-2</v>
          </cell>
          <cell r="K45">
            <v>3.87</v>
          </cell>
        </row>
        <row r="46">
          <cell r="H46" t="str">
            <v>Stark Invests</v>
          </cell>
          <cell r="I46">
            <v>1080.9000000000001</v>
          </cell>
          <cell r="J46">
            <v>0</v>
          </cell>
          <cell r="K46">
            <v>3.76</v>
          </cell>
        </row>
        <row r="47">
          <cell r="M47" t="str">
            <v>2.  Clinical development risk:  Clinical trials have historically demonstrated high attrition rates, and developmental failures are inherent to any R&amp;D program (i.e., development of new antiviral drugs for the treatment of HCV).</v>
          </cell>
        </row>
        <row r="48">
          <cell r="H48" t="str">
            <v>Federated</v>
          </cell>
          <cell r="I48">
            <v>1012.7</v>
          </cell>
          <cell r="J48">
            <v>-0.49982713488418035</v>
          </cell>
          <cell r="K48">
            <v>3.52</v>
          </cell>
        </row>
        <row r="49">
          <cell r="H49" t="str">
            <v>Vanguard</v>
          </cell>
          <cell r="I49">
            <v>467.37099999999998</v>
          </cell>
          <cell r="J49">
            <v>7.3466012839211281E-2</v>
          </cell>
          <cell r="K49">
            <v>1.62</v>
          </cell>
          <cell r="M49" t="str">
            <v xml:space="preserve">3.  Competitive risk:  Competition in the development of antiviral therapies for the treatment of HCV remains fierce, and there are many other protease/polymerase inhibitors that are at more advanced stages of development with compelling clinical data.  </v>
          </cell>
        </row>
        <row r="51">
          <cell r="M51" t="str">
            <v>4.  Liquidity risk:  ANDS shares have been thinly traded on the NASDAQ, and this lack of market liquidity can greatly increase transaction costs and make it difficult for investors to effectively accumulate or liquidate meaningful positions in the stocks.</v>
          </cell>
        </row>
      </sheetData>
      <sheetData sheetId="7"/>
      <sheetData sheetId="8"/>
      <sheetData sheetId="9"/>
      <sheetData sheetId="10"/>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BST"/>
      <sheetName val="ITMN"/>
      <sheetName val="MEDX"/>
      <sheetName val="ONXX"/>
      <sheetName val="__FDSCACHE__"/>
      <sheetName val="OSIP"/>
      <sheetName val="VPHM"/>
      <sheetName val="ALNY"/>
      <sheetName val="ALXN"/>
      <sheetName val="ANDS"/>
      <sheetName val="EXEL"/>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BLUEMATRIX"/>
      <sheetName val="Cover"/>
      <sheetName val="Milestones"/>
      <sheetName val="Model"/>
      <sheetName val="DCF"/>
      <sheetName val="AVXS-101"/>
      <sheetName val="Earnings Snapshot"/>
      <sheetName val="Variance Table"/>
    </sheetNames>
    <sheetDataSet>
      <sheetData sheetId="0"/>
      <sheetData sheetId="1"/>
      <sheetData sheetId="2"/>
      <sheetData sheetId="3"/>
      <sheetData sheetId="4"/>
      <sheetData sheetId="5"/>
      <sheetData sheetId="6">
        <row r="3">
          <cell r="B3" t="str">
            <v>DRUG</v>
          </cell>
          <cell r="C3" t="str">
            <v>DISEASE</v>
          </cell>
          <cell r="D3" t="str">
            <v>EVENT TYPE</v>
          </cell>
          <cell r="E3" t="str">
            <v>MILESTONE</v>
          </cell>
          <cell r="F3" t="str">
            <v>ESTIMATED TIMELINES</v>
          </cell>
          <cell r="G3">
            <v>0</v>
          </cell>
          <cell r="H3">
            <v>0</v>
          </cell>
          <cell r="I3">
            <v>0</v>
          </cell>
          <cell r="J3">
            <v>0</v>
          </cell>
          <cell r="K3">
            <v>0</v>
          </cell>
          <cell r="L3">
            <v>0</v>
          </cell>
        </row>
        <row r="4">
          <cell r="B4">
            <v>0</v>
          </cell>
          <cell r="C4">
            <v>0</v>
          </cell>
          <cell r="D4">
            <v>0</v>
          </cell>
          <cell r="E4">
            <v>0</v>
          </cell>
          <cell r="F4">
            <v>2017</v>
          </cell>
          <cell r="G4">
            <v>0</v>
          </cell>
          <cell r="H4">
            <v>0</v>
          </cell>
          <cell r="I4">
            <v>0</v>
          </cell>
          <cell r="J4">
            <v>2018</v>
          </cell>
          <cell r="K4">
            <v>2019</v>
          </cell>
          <cell r="L4" t="str">
            <v>2020+</v>
          </cell>
          <cell r="N4" t="str">
            <v>Timing</v>
          </cell>
        </row>
        <row r="5">
          <cell r="B5" t="str">
            <v>AVXS-101</v>
          </cell>
          <cell r="C5" t="str">
            <v>SMA (Type 1)</v>
          </cell>
          <cell r="D5" t="str">
            <v>Clinical Data</v>
          </cell>
          <cell r="E5" t="str">
            <v>Phase I Data Update on survival, motor function, and safety endpoints</v>
          </cell>
          <cell r="F5" t="str">
            <v>2017E</v>
          </cell>
          <cell r="G5">
            <v>0</v>
          </cell>
          <cell r="H5">
            <v>0</v>
          </cell>
          <cell r="I5">
            <v>0</v>
          </cell>
          <cell r="J5">
            <v>0</v>
          </cell>
          <cell r="K5">
            <v>0</v>
          </cell>
          <cell r="L5">
            <v>0</v>
          </cell>
        </row>
        <row r="6">
          <cell r="B6">
            <v>0</v>
          </cell>
          <cell r="C6">
            <v>0</v>
          </cell>
          <cell r="D6" t="str">
            <v>Clinical Data</v>
          </cell>
          <cell r="E6" t="str">
            <v>Final Phase 1 data at 13.6 month follow-up 
-In natural history, only 25% patients are event-free at this time point</v>
          </cell>
          <cell r="F6" t="str">
            <v>Jan '17E</v>
          </cell>
          <cell r="G6">
            <v>0</v>
          </cell>
          <cell r="H6">
            <v>0</v>
          </cell>
          <cell r="I6">
            <v>0</v>
          </cell>
          <cell r="J6">
            <v>0</v>
          </cell>
          <cell r="K6">
            <v>0</v>
          </cell>
          <cell r="L6">
            <v>0</v>
          </cell>
        </row>
        <row r="7">
          <cell r="B7">
            <v>0</v>
          </cell>
          <cell r="C7">
            <v>0</v>
          </cell>
          <cell r="D7" t="str">
            <v>Regulatory</v>
          </cell>
          <cell r="E7" t="str">
            <v>Anticipated  update/minutes from CMC Type B meeting</v>
          </cell>
          <cell r="F7">
            <v>0</v>
          </cell>
          <cell r="G7">
            <v>0</v>
          </cell>
          <cell r="H7">
            <v>0</v>
          </cell>
          <cell r="I7">
            <v>0</v>
          </cell>
          <cell r="J7">
            <v>0</v>
          </cell>
          <cell r="K7">
            <v>0</v>
          </cell>
          <cell r="L7">
            <v>0</v>
          </cell>
        </row>
        <row r="8">
          <cell r="B8">
            <v>0</v>
          </cell>
          <cell r="C8">
            <v>0</v>
          </cell>
          <cell r="D8" t="str">
            <v>Clinical Trial</v>
          </cell>
          <cell r="E8" t="str">
            <v>Initiate pivotal single-arm Phase II trial in US</v>
          </cell>
          <cell r="F8">
            <v>0</v>
          </cell>
          <cell r="G8">
            <v>0</v>
          </cell>
          <cell r="H8" t="str">
            <v>3Q17</v>
          </cell>
          <cell r="I8">
            <v>0</v>
          </cell>
          <cell r="J8">
            <v>0</v>
          </cell>
          <cell r="K8">
            <v>0</v>
          </cell>
          <cell r="L8">
            <v>0</v>
          </cell>
          <cell r="N8" t="str">
            <v>3Q17</v>
          </cell>
        </row>
        <row r="9">
          <cell r="B9">
            <v>0</v>
          </cell>
          <cell r="C9">
            <v>0</v>
          </cell>
          <cell r="D9" t="str">
            <v>Regulatory</v>
          </cell>
          <cell r="E9" t="str">
            <v>End-of-Phase 1 meeting with FDA</v>
          </cell>
          <cell r="F9">
            <v>0</v>
          </cell>
          <cell r="G9">
            <v>0</v>
          </cell>
          <cell r="H9" t="str">
            <v>Sept</v>
          </cell>
          <cell r="I9">
            <v>0</v>
          </cell>
          <cell r="J9">
            <v>0</v>
          </cell>
          <cell r="K9">
            <v>0</v>
          </cell>
          <cell r="L9">
            <v>0</v>
          </cell>
          <cell r="N9" t="str">
            <v>Sept</v>
          </cell>
        </row>
        <row r="10">
          <cell r="B10">
            <v>0</v>
          </cell>
          <cell r="C10">
            <v>0</v>
          </cell>
          <cell r="D10" t="str">
            <v>Regulatory</v>
          </cell>
          <cell r="E10" t="str">
            <v>EMA review of data (May 15th)</v>
          </cell>
          <cell r="F10">
            <v>0</v>
          </cell>
          <cell r="G10" t="str">
            <v>2Q17</v>
          </cell>
          <cell r="H10">
            <v>0</v>
          </cell>
          <cell r="I10">
            <v>0</v>
          </cell>
          <cell r="J10">
            <v>0</v>
          </cell>
          <cell r="K10">
            <v>0</v>
          </cell>
          <cell r="L10">
            <v>0</v>
          </cell>
          <cell r="N10" t="str">
            <v>2Q17</v>
          </cell>
        </row>
        <row r="11">
          <cell r="B11">
            <v>0</v>
          </cell>
          <cell r="C11">
            <v>0</v>
          </cell>
          <cell r="D11" t="str">
            <v>Regulatory</v>
          </cell>
          <cell r="E11" t="str">
            <v>Conduct a comprehensive clinical program review with EMA</v>
          </cell>
          <cell r="F11">
            <v>0</v>
          </cell>
          <cell r="G11" t="str">
            <v>mid-2017</v>
          </cell>
          <cell r="H11">
            <v>0</v>
          </cell>
          <cell r="I11">
            <v>0</v>
          </cell>
          <cell r="J11">
            <v>0</v>
          </cell>
          <cell r="K11">
            <v>0</v>
          </cell>
          <cell r="L11">
            <v>0</v>
          </cell>
          <cell r="N11" t="str">
            <v>mid-2017</v>
          </cell>
        </row>
        <row r="12">
          <cell r="B12">
            <v>0</v>
          </cell>
          <cell r="C12">
            <v>0</v>
          </cell>
          <cell r="D12" t="str">
            <v>Regulatory</v>
          </cell>
          <cell r="E12" t="str">
            <v>End of Phase 1 Meeting Update (includes review of comparability/potency data)</v>
          </cell>
          <cell r="F12">
            <v>0</v>
          </cell>
          <cell r="G12">
            <v>0</v>
          </cell>
          <cell r="H12">
            <v>0</v>
          </cell>
          <cell r="I12" t="str">
            <v>4Q17</v>
          </cell>
          <cell r="J12">
            <v>0</v>
          </cell>
          <cell r="K12">
            <v>0</v>
          </cell>
          <cell r="L12">
            <v>0</v>
          </cell>
          <cell r="N12" t="str">
            <v>4Q17</v>
          </cell>
        </row>
        <row r="13">
          <cell r="B13">
            <v>0</v>
          </cell>
          <cell r="C13">
            <v>0</v>
          </cell>
          <cell r="D13" t="str">
            <v>Clinical Trial</v>
          </cell>
          <cell r="E13" t="str">
            <v>Initiate pivotal single-arm Phase II trial in EU</v>
          </cell>
          <cell r="F13">
            <v>0</v>
          </cell>
          <cell r="G13">
            <v>0</v>
          </cell>
          <cell r="H13" t="str">
            <v>2H2017</v>
          </cell>
          <cell r="I13">
            <v>0</v>
          </cell>
          <cell r="J13">
            <v>0</v>
          </cell>
          <cell r="K13">
            <v>0</v>
          </cell>
          <cell r="L13">
            <v>0</v>
          </cell>
          <cell r="N13" t="str">
            <v>2H2017</v>
          </cell>
        </row>
        <row r="14">
          <cell r="B14">
            <v>0</v>
          </cell>
          <cell r="C14">
            <v>0</v>
          </cell>
          <cell r="D14" t="str">
            <v>Clinical Data</v>
          </cell>
          <cell r="E14" t="str">
            <v>Pivotal Phase II data - US trial</v>
          </cell>
          <cell r="F14">
            <v>0</v>
          </cell>
          <cell r="G14">
            <v>0</v>
          </cell>
          <cell r="H14">
            <v>0</v>
          </cell>
          <cell r="I14">
            <v>0</v>
          </cell>
          <cell r="J14" t="str">
            <v>2H18E</v>
          </cell>
          <cell r="K14">
            <v>0</v>
          </cell>
          <cell r="L14">
            <v>0</v>
          </cell>
          <cell r="N14" t="str">
            <v>2H18E</v>
          </cell>
        </row>
        <row r="15">
          <cell r="B15">
            <v>0</v>
          </cell>
          <cell r="C15">
            <v>0</v>
          </cell>
          <cell r="D15" t="str">
            <v>Clinical Data</v>
          </cell>
          <cell r="E15" t="str">
            <v>Pivotal Phase II data - EU trial</v>
          </cell>
          <cell r="F15">
            <v>0</v>
          </cell>
          <cell r="G15">
            <v>0</v>
          </cell>
          <cell r="H15">
            <v>0</v>
          </cell>
          <cell r="I15">
            <v>0</v>
          </cell>
          <cell r="J15">
            <v>0</v>
          </cell>
          <cell r="K15" t="str">
            <v>2019E</v>
          </cell>
          <cell r="L15">
            <v>0</v>
          </cell>
          <cell r="N15" t="str">
            <v>2019E</v>
          </cell>
        </row>
        <row r="16">
          <cell r="B16">
            <v>0</v>
          </cell>
          <cell r="C16">
            <v>0</v>
          </cell>
          <cell r="D16" t="str">
            <v>Regulatory</v>
          </cell>
          <cell r="E16" t="str">
            <v>US Approval</v>
          </cell>
          <cell r="F16">
            <v>0</v>
          </cell>
          <cell r="G16">
            <v>0</v>
          </cell>
          <cell r="H16">
            <v>0</v>
          </cell>
          <cell r="I16">
            <v>0</v>
          </cell>
          <cell r="J16">
            <v>0</v>
          </cell>
          <cell r="K16" t="str">
            <v>2H19E</v>
          </cell>
          <cell r="L16">
            <v>0</v>
          </cell>
          <cell r="N16" t="str">
            <v>2H19E</v>
          </cell>
        </row>
        <row r="17">
          <cell r="B17">
            <v>0</v>
          </cell>
          <cell r="C17">
            <v>0</v>
          </cell>
          <cell r="D17" t="str">
            <v>Regulatory</v>
          </cell>
          <cell r="E17" t="str">
            <v>EU Approval</v>
          </cell>
          <cell r="F17">
            <v>0</v>
          </cell>
          <cell r="G17">
            <v>0</v>
          </cell>
          <cell r="H17">
            <v>0</v>
          </cell>
          <cell r="I17">
            <v>0</v>
          </cell>
          <cell r="J17">
            <v>0</v>
          </cell>
          <cell r="K17">
            <v>0</v>
          </cell>
          <cell r="L17" t="str">
            <v>1Q20E</v>
          </cell>
          <cell r="N17" t="str">
            <v>1Q20E</v>
          </cell>
        </row>
        <row r="18">
          <cell r="B18">
            <v>0</v>
          </cell>
          <cell r="C18" t="str">
            <v>SMA (Type 2)</v>
          </cell>
          <cell r="D18" t="str">
            <v>Clinical Trial</v>
          </cell>
          <cell r="E18" t="str">
            <v>Initiate Phase I trial (IT delivery)</v>
          </cell>
          <cell r="F18">
            <v>0</v>
          </cell>
          <cell r="G18">
            <v>0</v>
          </cell>
          <cell r="H18" t="str">
            <v>3Q17</v>
          </cell>
          <cell r="I18">
            <v>0</v>
          </cell>
          <cell r="J18">
            <v>0</v>
          </cell>
          <cell r="K18">
            <v>0</v>
          </cell>
          <cell r="L18">
            <v>0</v>
          </cell>
          <cell r="N18" t="str">
            <v>3Q17</v>
          </cell>
        </row>
        <row r="19">
          <cell r="B19">
            <v>0</v>
          </cell>
          <cell r="C19">
            <v>0</v>
          </cell>
          <cell r="D19" t="str">
            <v>Clinical Trial</v>
          </cell>
          <cell r="E19" t="str">
            <v>Initiate pivotal trials (US / EU)</v>
          </cell>
          <cell r="F19">
            <v>0</v>
          </cell>
          <cell r="G19">
            <v>0</v>
          </cell>
          <cell r="H19">
            <v>0</v>
          </cell>
          <cell r="I19">
            <v>0</v>
          </cell>
          <cell r="J19" t="str">
            <v>2018E</v>
          </cell>
          <cell r="K19">
            <v>0</v>
          </cell>
          <cell r="L19">
            <v>0</v>
          </cell>
          <cell r="N19" t="str">
            <v>2018E</v>
          </cell>
        </row>
        <row r="20">
          <cell r="B20">
            <v>0</v>
          </cell>
          <cell r="C20">
            <v>0</v>
          </cell>
          <cell r="D20" t="str">
            <v>Regulatory</v>
          </cell>
          <cell r="E20" t="str">
            <v>US / EU Approval</v>
          </cell>
          <cell r="F20">
            <v>0</v>
          </cell>
          <cell r="G20">
            <v>0</v>
          </cell>
          <cell r="H20">
            <v>0</v>
          </cell>
          <cell r="I20">
            <v>0</v>
          </cell>
          <cell r="J20">
            <v>0</v>
          </cell>
          <cell r="K20">
            <v>0</v>
          </cell>
          <cell r="L20" t="str">
            <v>2022E</v>
          </cell>
          <cell r="N20" t="str">
            <v>2022E</v>
          </cell>
        </row>
        <row r="21">
          <cell r="B21">
            <v>0</v>
          </cell>
          <cell r="C21" t="str">
            <v>SMA 
(Types 1, 2, 3)</v>
          </cell>
          <cell r="D21" t="str">
            <v>Competitive</v>
          </cell>
          <cell r="E21" t="str">
            <v>Spinraza Presentation of Phase 3 infant (type 1) and children/adult (Type 2/3) data</v>
          </cell>
          <cell r="F21" t="str">
            <v>1H17E</v>
          </cell>
          <cell r="G21">
            <v>0</v>
          </cell>
          <cell r="H21">
            <v>0</v>
          </cell>
          <cell r="I21">
            <v>0</v>
          </cell>
          <cell r="J21">
            <v>0</v>
          </cell>
          <cell r="K21">
            <v>0</v>
          </cell>
          <cell r="L21">
            <v>0</v>
          </cell>
          <cell r="N21" t="str">
            <v>1H17E</v>
          </cell>
        </row>
        <row r="22">
          <cell r="B22">
            <v>0</v>
          </cell>
          <cell r="C22">
            <v>0</v>
          </cell>
          <cell r="D22" t="str">
            <v>Competitive</v>
          </cell>
          <cell r="E22" t="str">
            <v xml:space="preserve">Biogen/Ionis's Spinraza (Nusinersen) - Launch in US/EU </v>
          </cell>
          <cell r="F22" t="str">
            <v>1H17E</v>
          </cell>
          <cell r="G22">
            <v>0</v>
          </cell>
          <cell r="H22">
            <v>0</v>
          </cell>
          <cell r="I22">
            <v>0</v>
          </cell>
          <cell r="J22">
            <v>0</v>
          </cell>
          <cell r="K22">
            <v>0</v>
          </cell>
          <cell r="L22">
            <v>0</v>
          </cell>
          <cell r="N22" t="str">
            <v>1H17E</v>
          </cell>
        </row>
        <row r="23">
          <cell r="B23" t="str">
            <v>ADXS-NEO</v>
          </cell>
          <cell r="C23" t="str">
            <v>Solid Tumors</v>
          </cell>
          <cell r="D23" t="str">
            <v>Clinical Trial</v>
          </cell>
          <cell r="E23" t="str">
            <v>Initiate Phase I in multiple tumor types</v>
          </cell>
          <cell r="F23">
            <v>0</v>
          </cell>
          <cell r="G23">
            <v>0</v>
          </cell>
          <cell r="H23" t="str">
            <v>2H2017</v>
          </cell>
          <cell r="I23">
            <v>0</v>
          </cell>
          <cell r="J23">
            <v>0</v>
          </cell>
          <cell r="K23">
            <v>0</v>
          </cell>
          <cell r="L23">
            <v>0</v>
          </cell>
          <cell r="N23" t="str">
            <v>2H2017</v>
          </cell>
        </row>
        <row r="24">
          <cell r="B24" t="str">
            <v>Rett Gene Therapy</v>
          </cell>
          <cell r="C24" t="str">
            <v>Rett syndrome</v>
          </cell>
          <cell r="D24" t="str">
            <v>Clinical Trial</v>
          </cell>
          <cell r="E24" t="str">
            <v>File IND</v>
          </cell>
          <cell r="F24">
            <v>0</v>
          </cell>
          <cell r="G24">
            <v>0</v>
          </cell>
          <cell r="H24" t="str">
            <v>TBD</v>
          </cell>
          <cell r="I24">
            <v>0</v>
          </cell>
          <cell r="J24">
            <v>0</v>
          </cell>
          <cell r="K24">
            <v>0</v>
          </cell>
          <cell r="L24">
            <v>0</v>
          </cell>
          <cell r="N24" t="str">
            <v>TBD</v>
          </cell>
        </row>
        <row r="25">
          <cell r="B25" t="str">
            <v>ALS Gene Therapy</v>
          </cell>
          <cell r="C25" t="str">
            <v>ALS</v>
          </cell>
          <cell r="D25" t="str">
            <v>Clinical Trial</v>
          </cell>
          <cell r="E25" t="str">
            <v>File IND</v>
          </cell>
          <cell r="F25">
            <v>0</v>
          </cell>
          <cell r="G25">
            <v>0</v>
          </cell>
          <cell r="H25" t="str">
            <v>TBD</v>
          </cell>
          <cell r="I25">
            <v>0</v>
          </cell>
          <cell r="J25">
            <v>0</v>
          </cell>
          <cell r="K25">
            <v>0</v>
          </cell>
          <cell r="L25">
            <v>0</v>
          </cell>
          <cell r="N25" t="str">
            <v>TBD</v>
          </cell>
        </row>
        <row r="26">
          <cell r="B26" t="str">
            <v>E: BMO Timeline estimates</v>
          </cell>
          <cell r="C26">
            <v>0</v>
          </cell>
          <cell r="D26">
            <v>0</v>
          </cell>
          <cell r="E26">
            <v>0</v>
          </cell>
          <cell r="F26">
            <v>0</v>
          </cell>
          <cell r="G26">
            <v>0</v>
          </cell>
          <cell r="H26">
            <v>0</v>
          </cell>
          <cell r="I26">
            <v>0</v>
          </cell>
          <cell r="J26">
            <v>0</v>
          </cell>
          <cell r="K26">
            <v>0</v>
          </cell>
          <cell r="L26">
            <v>0</v>
          </cell>
        </row>
      </sheetData>
      <sheetData sheetId="7"/>
      <sheetData sheetId="8">
        <row r="1">
          <cell r="A1" t="str">
            <v>Avexis Discounted Cash Flow Valuation</v>
          </cell>
          <cell r="B1">
            <v>0</v>
          </cell>
          <cell r="C1">
            <v>0</v>
          </cell>
          <cell r="D1">
            <v>0</v>
          </cell>
          <cell r="E1">
            <v>0</v>
          </cell>
          <cell r="F1">
            <v>0</v>
          </cell>
          <cell r="G1" t="str">
            <v>BMO Biotechnology Research</v>
          </cell>
          <cell r="H1">
            <v>0</v>
          </cell>
          <cell r="I1">
            <v>0</v>
          </cell>
          <cell r="J1">
            <v>0</v>
          </cell>
          <cell r="K1">
            <v>0</v>
          </cell>
          <cell r="L1">
            <v>0</v>
          </cell>
          <cell r="M1">
            <v>0</v>
          </cell>
          <cell r="N1">
            <v>0</v>
          </cell>
          <cell r="O1">
            <v>0</v>
          </cell>
          <cell r="P1">
            <v>0</v>
          </cell>
          <cell r="Q1">
            <v>0</v>
          </cell>
          <cell r="R1">
            <v>0</v>
          </cell>
          <cell r="S1">
            <v>0</v>
          </cell>
          <cell r="T1">
            <v>0</v>
          </cell>
          <cell r="U1">
            <v>0</v>
          </cell>
          <cell r="V1">
            <v>0</v>
          </cell>
          <cell r="W1">
            <v>0</v>
          </cell>
          <cell r="X1">
            <v>0</v>
          </cell>
          <cell r="Y1">
            <v>0</v>
          </cell>
          <cell r="Z1">
            <v>0</v>
          </cell>
        </row>
        <row r="2">
          <cell r="A2" t="str">
            <v>($ th, except per share amounts)</v>
          </cell>
          <cell r="L2">
            <v>0</v>
          </cell>
          <cell r="M2">
            <v>0</v>
          </cell>
        </row>
        <row r="3">
          <cell r="E3">
            <v>0.5</v>
          </cell>
          <cell r="F3">
            <v>0</v>
          </cell>
          <cell r="G3">
            <v>0</v>
          </cell>
          <cell r="H3">
            <v>0</v>
          </cell>
          <cell r="I3">
            <v>1</v>
          </cell>
          <cell r="J3">
            <v>2</v>
          </cell>
          <cell r="K3">
            <v>3</v>
          </cell>
          <cell r="L3">
            <v>4</v>
          </cell>
          <cell r="M3">
            <v>5</v>
          </cell>
          <cell r="N3">
            <v>6</v>
          </cell>
          <cell r="O3">
            <v>7</v>
          </cell>
          <cell r="P3">
            <v>8</v>
          </cell>
          <cell r="Q3">
            <v>9</v>
          </cell>
          <cell r="R3">
            <v>10</v>
          </cell>
          <cell r="S3">
            <v>11</v>
          </cell>
          <cell r="T3">
            <v>12</v>
          </cell>
          <cell r="U3">
            <v>13</v>
          </cell>
        </row>
        <row r="4">
          <cell r="A4">
            <v>0</v>
          </cell>
          <cell r="E4">
            <v>0</v>
          </cell>
          <cell r="F4" t="str">
            <v>2015E</v>
          </cell>
          <cell r="G4" t="str">
            <v>2016E</v>
          </cell>
          <cell r="H4" t="str">
            <v>2017E</v>
          </cell>
          <cell r="I4" t="str">
            <v>2018E</v>
          </cell>
          <cell r="J4" t="str">
            <v>2019E</v>
          </cell>
          <cell r="K4" t="str">
            <v>2020E</v>
          </cell>
          <cell r="L4" t="str">
            <v>2021E</v>
          </cell>
          <cell r="M4" t="str">
            <v>2022E</v>
          </cell>
          <cell r="N4" t="str">
            <v>2023E</v>
          </cell>
          <cell r="O4" t="str">
            <v>2024E</v>
          </cell>
          <cell r="P4" t="str">
            <v>2025E</v>
          </cell>
          <cell r="Q4" t="str">
            <v>2026E</v>
          </cell>
          <cell r="R4" t="str">
            <v>2027E</v>
          </cell>
          <cell r="S4" t="str">
            <v>2028E</v>
          </cell>
          <cell r="T4" t="str">
            <v>2029E</v>
          </cell>
          <cell r="U4" t="str">
            <v>2030E</v>
          </cell>
          <cell r="V4">
            <v>0</v>
          </cell>
          <cell r="W4">
            <v>0</v>
          </cell>
          <cell r="X4">
            <v>0</v>
          </cell>
          <cell r="Y4">
            <v>0</v>
          </cell>
          <cell r="Z4">
            <v>0</v>
          </cell>
          <cell r="AA4">
            <v>0</v>
          </cell>
        </row>
        <row r="5">
          <cell r="E5">
            <v>0</v>
          </cell>
          <cell r="F5">
            <v>0</v>
          </cell>
          <cell r="P5">
            <v>0</v>
          </cell>
          <cell r="Q5">
            <v>0</v>
          </cell>
          <cell r="R5">
            <v>0</v>
          </cell>
          <cell r="S5">
            <v>0</v>
          </cell>
          <cell r="T5">
            <v>0</v>
          </cell>
          <cell r="U5">
            <v>0</v>
          </cell>
          <cell r="V5">
            <v>0</v>
          </cell>
          <cell r="W5">
            <v>0</v>
          </cell>
          <cell r="X5">
            <v>0</v>
          </cell>
          <cell r="Y5">
            <v>0</v>
          </cell>
          <cell r="Z5">
            <v>0</v>
          </cell>
          <cell r="AA5">
            <v>0</v>
          </cell>
        </row>
        <row r="6">
          <cell r="A6">
            <v>0</v>
          </cell>
          <cell r="B6">
            <v>0</v>
          </cell>
          <cell r="C6">
            <v>0</v>
          </cell>
          <cell r="D6">
            <v>0</v>
          </cell>
          <cell r="E6" t="str">
            <v>Net FCFF</v>
          </cell>
          <cell r="F6">
            <v>-14589.392000000003</v>
          </cell>
          <cell r="G6">
            <v>-67926.558999999994</v>
          </cell>
          <cell r="H6">
            <v>-127886.14506719781</v>
          </cell>
          <cell r="I6">
            <v>-138227.15700349826</v>
          </cell>
          <cell r="J6">
            <v>-171366.05045113454</v>
          </cell>
          <cell r="K6">
            <v>1934.8718416323882</v>
          </cell>
          <cell r="L6">
            <v>202827.84308172815</v>
          </cell>
          <cell r="M6">
            <v>451595.64188180084</v>
          </cell>
          <cell r="N6">
            <v>651090.64296345355</v>
          </cell>
          <cell r="O6">
            <v>684406.31783363398</v>
          </cell>
          <cell r="P6">
            <v>723813.11177845707</v>
          </cell>
          <cell r="Q6">
            <v>596769.3302171696</v>
          </cell>
          <cell r="R6">
            <v>559116.92291029124</v>
          </cell>
          <cell r="S6">
            <v>504225.97423292144</v>
          </cell>
          <cell r="T6">
            <v>386674.34201771719</v>
          </cell>
          <cell r="U6">
            <v>386674.34201771719</v>
          </cell>
          <cell r="V6">
            <v>0</v>
          </cell>
          <cell r="W6">
            <v>0</v>
          </cell>
          <cell r="X6">
            <v>0</v>
          </cell>
          <cell r="Y6">
            <v>0</v>
          </cell>
          <cell r="Z6">
            <v>0</v>
          </cell>
          <cell r="AA6">
            <v>0</v>
          </cell>
        </row>
        <row r="7">
          <cell r="E7" t="str">
            <v>Growth</v>
          </cell>
          <cell r="F7">
            <v>0</v>
          </cell>
          <cell r="G7">
            <v>3.6558868937101678</v>
          </cell>
          <cell r="H7">
            <v>0.88271196053369672</v>
          </cell>
          <cell r="I7">
            <v>8.0861081009727526E-2</v>
          </cell>
          <cell r="J7">
            <v>0.23974227761045247</v>
          </cell>
          <cell r="K7">
            <v>-1.0112908702542813</v>
          </cell>
          <cell r="L7">
            <v>103.8275336471944</v>
          </cell>
          <cell r="M7">
            <v>1.2264972846939626</v>
          </cell>
          <cell r="N7">
            <v>0.44175581555737836</v>
          </cell>
          <cell r="O7">
            <v>5.1169027277896968E-2</v>
          </cell>
          <cell r="P7">
            <v>5.757806863846357E-2</v>
          </cell>
          <cell r="Q7">
            <v>-0.17552014393485141</v>
          </cell>
          <cell r="R7">
            <v>-6.3093737228715016E-2</v>
          </cell>
          <cell r="S7">
            <v>-9.8174364659995988E-2</v>
          </cell>
          <cell r="T7">
            <v>0</v>
          </cell>
          <cell r="U7">
            <v>0</v>
          </cell>
          <cell r="V7">
            <v>0</v>
          </cell>
          <cell r="W7">
            <v>0</v>
          </cell>
          <cell r="X7">
            <v>0</v>
          </cell>
          <cell r="Y7">
            <v>0</v>
          </cell>
          <cell r="Z7">
            <v>0</v>
          </cell>
          <cell r="AA7">
            <v>0</v>
          </cell>
        </row>
        <row r="8">
          <cell r="E8" t="str">
            <v>PV of Net FCFF</v>
          </cell>
          <cell r="F8">
            <v>-14589.392000000003</v>
          </cell>
          <cell r="G8">
            <v>-67926.558999999994</v>
          </cell>
          <cell r="H8">
            <v>-127886.14506719781</v>
          </cell>
          <cell r="I8">
            <v>-123417.10446740915</v>
          </cell>
          <cell r="J8">
            <v>-136611.96623974372</v>
          </cell>
          <cell r="K8">
            <v>1377.2035589242919</v>
          </cell>
          <cell r="L8">
            <v>128900.76108229651</v>
          </cell>
          <cell r="M8">
            <v>256247.49512921282</v>
          </cell>
          <cell r="N8">
            <v>329862.78243263706</v>
          </cell>
          <cell r="O8">
            <v>309590.66084365681</v>
          </cell>
          <cell r="P8">
            <v>292335.97603887517</v>
          </cell>
          <cell r="Q8">
            <v>215201.00307785402</v>
          </cell>
          <cell r="R8">
            <v>180020.68530205713</v>
          </cell>
          <cell r="S8">
            <v>144952.91865792015</v>
          </cell>
          <cell r="T8">
            <v>99249.672676994698</v>
          </cell>
          <cell r="U8">
            <v>88615.779175888107</v>
          </cell>
          <cell r="V8">
            <v>0</v>
          </cell>
          <cell r="W8">
            <v>0</v>
          </cell>
          <cell r="X8">
            <v>0</v>
          </cell>
          <cell r="Y8">
            <v>0</v>
          </cell>
          <cell r="Z8">
            <v>0</v>
          </cell>
          <cell r="AA8">
            <v>0</v>
          </cell>
        </row>
        <row r="9">
          <cell r="A9">
            <v>0</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row>
        <row r="10">
          <cell r="A10">
            <v>37892.747377662039</v>
          </cell>
          <cell r="B10">
            <v>0</v>
          </cell>
          <cell r="C10">
            <v>0</v>
          </cell>
          <cell r="D10">
            <v>0</v>
          </cell>
          <cell r="E10">
            <v>0</v>
          </cell>
          <cell r="F10">
            <v>0</v>
          </cell>
          <cell r="G10">
            <v>0</v>
          </cell>
          <cell r="H10">
            <v>0</v>
          </cell>
          <cell r="I10">
            <v>0</v>
          </cell>
          <cell r="J10">
            <v>0</v>
          </cell>
          <cell r="K10">
            <v>0</v>
          </cell>
          <cell r="L10">
            <v>0</v>
          </cell>
          <cell r="O10">
            <v>0</v>
          </cell>
          <cell r="P10">
            <v>0</v>
          </cell>
          <cell r="Q10">
            <v>0</v>
          </cell>
          <cell r="R10">
            <v>0</v>
          </cell>
          <cell r="S10">
            <v>0</v>
          </cell>
          <cell r="T10">
            <v>0</v>
          </cell>
          <cell r="U10">
            <v>0</v>
          </cell>
          <cell r="V10">
            <v>0</v>
          </cell>
          <cell r="W10">
            <v>0</v>
          </cell>
          <cell r="X10">
            <v>0</v>
          </cell>
          <cell r="Y10">
            <v>0</v>
          </cell>
          <cell r="Z10">
            <v>0</v>
          </cell>
        </row>
        <row r="11">
          <cell r="A11" t="str">
            <v>Discounted Cash Flow (DCF) and Equity Valuation ($th, except per share amount):</v>
          </cell>
          <cell r="B11">
            <v>0</v>
          </cell>
          <cell r="C11">
            <v>0</v>
          </cell>
          <cell r="D11">
            <v>0</v>
          </cell>
          <cell r="E11">
            <v>0</v>
          </cell>
          <cell r="F11">
            <v>0</v>
          </cell>
          <cell r="G11">
            <v>0</v>
          </cell>
          <cell r="H11">
            <v>0</v>
          </cell>
          <cell r="I11">
            <v>0</v>
          </cell>
          <cell r="J11">
            <v>0</v>
          </cell>
          <cell r="K11">
            <v>0</v>
          </cell>
          <cell r="L11">
            <v>0</v>
          </cell>
          <cell r="O11">
            <v>0</v>
          </cell>
          <cell r="P11">
            <v>0</v>
          </cell>
          <cell r="Q11">
            <v>0</v>
          </cell>
          <cell r="R11">
            <v>0</v>
          </cell>
          <cell r="S11">
            <v>0</v>
          </cell>
          <cell r="T11">
            <v>0</v>
          </cell>
          <cell r="U11">
            <v>0</v>
          </cell>
          <cell r="V11">
            <v>0</v>
          </cell>
          <cell r="W11">
            <v>0</v>
          </cell>
          <cell r="X11">
            <v>0</v>
          </cell>
          <cell r="Y11">
            <v>0</v>
          </cell>
          <cell r="Z11">
            <v>0</v>
          </cell>
          <cell r="AB11">
            <v>0</v>
          </cell>
          <cell r="AC11">
            <v>0</v>
          </cell>
          <cell r="AD11">
            <v>0</v>
          </cell>
          <cell r="AE11">
            <v>0</v>
          </cell>
          <cell r="AF11">
            <v>0</v>
          </cell>
        </row>
        <row r="12">
          <cell r="A12" t="str">
            <v>Assumed Discount Rate (%)</v>
          </cell>
          <cell r="B12">
            <v>0</v>
          </cell>
          <cell r="C12">
            <v>0.12</v>
          </cell>
          <cell r="D12">
            <v>0</v>
          </cell>
          <cell r="E12">
            <v>0</v>
          </cell>
          <cell r="F12">
            <v>0</v>
          </cell>
          <cell r="G12">
            <v>0</v>
          </cell>
          <cell r="H12">
            <v>0</v>
          </cell>
          <cell r="I12">
            <v>0</v>
          </cell>
          <cell r="J12">
            <v>0</v>
          </cell>
          <cell r="K12">
            <v>0</v>
          </cell>
          <cell r="L12">
            <v>0</v>
          </cell>
          <cell r="O12">
            <v>0</v>
          </cell>
          <cell r="P12">
            <v>0</v>
          </cell>
          <cell r="Q12">
            <v>0</v>
          </cell>
          <cell r="R12">
            <v>0</v>
          </cell>
          <cell r="S12">
            <v>0</v>
          </cell>
          <cell r="T12">
            <v>0</v>
          </cell>
          <cell r="U12">
            <v>0</v>
          </cell>
          <cell r="V12">
            <v>0</v>
          </cell>
          <cell r="W12">
            <v>0</v>
          </cell>
          <cell r="X12">
            <v>0</v>
          </cell>
          <cell r="Y12">
            <v>0</v>
          </cell>
          <cell r="Z12">
            <v>0</v>
          </cell>
          <cell r="AB12">
            <v>0</v>
          </cell>
          <cell r="AC12">
            <v>0</v>
          </cell>
          <cell r="AD12">
            <v>0</v>
          </cell>
          <cell r="AE12">
            <v>0</v>
          </cell>
          <cell r="AF12">
            <v>0</v>
          </cell>
        </row>
        <row r="13">
          <cell r="A13" t="str">
            <v>Discounted Net Cash Flow (2018-25)</v>
          </cell>
          <cell r="B13">
            <v>0</v>
          </cell>
          <cell r="C13">
            <v>1058285.8083784496</v>
          </cell>
          <cell r="D13">
            <v>0</v>
          </cell>
          <cell r="E13">
            <v>0</v>
          </cell>
          <cell r="F13" t="str">
            <v xml:space="preserve">      Equity Value Sensitivity Analysis</v>
          </cell>
          <cell r="G13">
            <v>0</v>
          </cell>
          <cell r="H13">
            <v>0</v>
          </cell>
          <cell r="I13">
            <v>0</v>
          </cell>
          <cell r="J13">
            <v>0</v>
          </cell>
          <cell r="K13">
            <v>0</v>
          </cell>
          <cell r="L13">
            <v>0</v>
          </cell>
          <cell r="O13">
            <v>0</v>
          </cell>
          <cell r="P13">
            <v>0</v>
          </cell>
          <cell r="Q13">
            <v>0</v>
          </cell>
          <cell r="R13">
            <v>0</v>
          </cell>
          <cell r="S13">
            <v>0</v>
          </cell>
          <cell r="T13">
            <v>0</v>
          </cell>
          <cell r="U13">
            <v>0</v>
          </cell>
          <cell r="V13">
            <v>0</v>
          </cell>
          <cell r="W13">
            <v>0</v>
          </cell>
          <cell r="X13">
            <v>0</v>
          </cell>
          <cell r="Y13">
            <v>0</v>
          </cell>
          <cell r="Z13">
            <v>0</v>
          </cell>
          <cell r="AB13">
            <v>0</v>
          </cell>
          <cell r="AC13">
            <v>0</v>
          </cell>
          <cell r="AD13">
            <v>0</v>
          </cell>
          <cell r="AE13">
            <v>0</v>
          </cell>
          <cell r="AF13">
            <v>0</v>
          </cell>
        </row>
        <row r="14">
          <cell r="A14" t="str">
            <v>Terminal Growth Rate (%)</v>
          </cell>
          <cell r="B14">
            <v>0</v>
          </cell>
          <cell r="C14">
            <v>0.01</v>
          </cell>
          <cell r="D14">
            <v>0</v>
          </cell>
          <cell r="E14">
            <v>0</v>
          </cell>
          <cell r="F14">
            <v>0</v>
          </cell>
          <cell r="G14">
            <v>0</v>
          </cell>
          <cell r="H14">
            <v>0</v>
          </cell>
          <cell r="I14">
            <v>0</v>
          </cell>
          <cell r="J14">
            <v>0</v>
          </cell>
          <cell r="K14">
            <v>0</v>
          </cell>
          <cell r="L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row>
        <row r="15">
          <cell r="A15" t="str">
            <v>Implied terminal Year FCF Multiple</v>
          </cell>
          <cell r="B15">
            <v>0</v>
          </cell>
          <cell r="C15">
            <v>9.1818181818181817</v>
          </cell>
          <cell r="D15">
            <v>0</v>
          </cell>
          <cell r="E15" t="str">
            <v>Terminal Value</v>
          </cell>
          <cell r="F15">
            <v>0</v>
          </cell>
          <cell r="G15" t="str">
            <v>Discount Rate</v>
          </cell>
          <cell r="H15">
            <v>0</v>
          </cell>
          <cell r="I15">
            <v>0</v>
          </cell>
          <cell r="J15">
            <v>0</v>
          </cell>
          <cell r="K15">
            <v>0</v>
          </cell>
          <cell r="L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row>
        <row r="16">
          <cell r="A16" t="str">
            <v>Present Value of terminal Value</v>
          </cell>
          <cell r="B16">
            <v>0</v>
          </cell>
          <cell r="C16">
            <v>2684175.7799933082</v>
          </cell>
          <cell r="D16">
            <v>0</v>
          </cell>
          <cell r="E16">
            <v>0</v>
          </cell>
          <cell r="F16">
            <v>4126204.2000913909</v>
          </cell>
          <cell r="G16">
            <v>9.9999999999999992E-2</v>
          </cell>
          <cell r="H16">
            <v>0.12</v>
          </cell>
          <cell r="I16">
            <v>0.13999999999999999</v>
          </cell>
          <cell r="J16">
            <v>0.15999999999999998</v>
          </cell>
          <cell r="K16">
            <v>0</v>
          </cell>
          <cell r="L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row>
        <row r="17">
          <cell r="A17" t="str">
            <v>terminal Value as % of total</v>
          </cell>
          <cell r="B17">
            <v>0</v>
          </cell>
          <cell r="C17">
            <v>0.71722199857263447</v>
          </cell>
          <cell r="D17">
            <v>0</v>
          </cell>
          <cell r="E17">
            <v>0</v>
          </cell>
          <cell r="F17">
            <v>0</v>
          </cell>
          <cell r="G17">
            <v>4969888.0281886328</v>
          </cell>
          <cell r="H17">
            <v>3878161.5537553756</v>
          </cell>
          <cell r="I17">
            <v>3122875.9150081272</v>
          </cell>
          <cell r="J17">
            <v>2575562.1525106938</v>
          </cell>
          <cell r="K17">
            <v>0</v>
          </cell>
          <cell r="L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row>
        <row r="18">
          <cell r="A18" t="str">
            <v>Enterprise Value</v>
          </cell>
          <cell r="B18">
            <v>0</v>
          </cell>
          <cell r="C18">
            <v>3742461.5883717579</v>
          </cell>
          <cell r="D18">
            <v>0</v>
          </cell>
          <cell r="E18">
            <v>0</v>
          </cell>
          <cell r="F18">
            <v>5.0000000000000001E-3</v>
          </cell>
          <cell r="G18">
            <v>5165377.8041838668</v>
          </cell>
          <cell r="H18">
            <v>3996790.6454812959</v>
          </cell>
          <cell r="I18">
            <v>3199400.4478131947</v>
          </cell>
          <cell r="J18">
            <v>2627196.5180481286</v>
          </cell>
          <cell r="K18">
            <v>0</v>
          </cell>
          <cell r="L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row>
        <row r="19">
          <cell r="A19" t="str">
            <v>Add: Net Cash</v>
          </cell>
          <cell r="B19">
            <v>0</v>
          </cell>
          <cell r="C19">
            <v>383742.61171963316</v>
          </cell>
          <cell r="D19">
            <v>0</v>
          </cell>
          <cell r="E19">
            <v>0</v>
          </cell>
          <cell r="F19">
            <v>0.01</v>
          </cell>
          <cell r="G19">
            <v>5382588.6664007939</v>
          </cell>
          <cell r="H19">
            <v>4126204.2000913909</v>
          </cell>
          <cell r="I19">
            <v>3281811.4831417287</v>
          </cell>
          <cell r="J19">
            <v>2682273.1746213934</v>
          </cell>
          <cell r="K19">
            <v>0</v>
          </cell>
          <cell r="L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row>
        <row r="20">
          <cell r="A20" t="str">
            <v>Equity Value</v>
          </cell>
          <cell r="B20">
            <v>0</v>
          </cell>
          <cell r="C20">
            <v>4126204.2000913909</v>
          </cell>
          <cell r="D20">
            <v>0</v>
          </cell>
          <cell r="E20">
            <v>0</v>
          </cell>
          <cell r="F20">
            <v>1.4999999999999999E-2</v>
          </cell>
          <cell r="G20">
            <v>5625353.7477020649</v>
          </cell>
          <cell r="H20">
            <v>4267942.8551405426</v>
          </cell>
          <cell r="I20">
            <v>3370815.4012965453</v>
          </cell>
          <cell r="J20">
            <v>2741148.2213031589</v>
          </cell>
          <cell r="K20">
            <v>0</v>
          </cell>
          <cell r="L20">
            <v>0</v>
          </cell>
          <cell r="O20">
            <v>0</v>
          </cell>
          <cell r="P20">
            <v>0</v>
          </cell>
          <cell r="Q20">
            <v>0</v>
          </cell>
          <cell r="S20">
            <v>0</v>
          </cell>
          <cell r="T20">
            <v>0</v>
          </cell>
          <cell r="U20">
            <v>0</v>
          </cell>
          <cell r="V20">
            <v>0</v>
          </cell>
          <cell r="W20">
            <v>0</v>
          </cell>
          <cell r="X20">
            <v>0</v>
          </cell>
          <cell r="Y20">
            <v>0</v>
          </cell>
          <cell r="Z20">
            <v>0</v>
          </cell>
          <cell r="AA20">
            <v>0</v>
          </cell>
          <cell r="AB20">
            <v>0</v>
          </cell>
        </row>
        <row r="21">
          <cell r="A21" t="str">
            <v>Fully Diluted Shares Outstanding 2017E (million)</v>
          </cell>
          <cell r="B21">
            <v>0</v>
          </cell>
          <cell r="C21">
            <v>36757.45599823579</v>
          </cell>
          <cell r="D21">
            <v>0</v>
          </cell>
          <cell r="E21">
            <v>0</v>
          </cell>
          <cell r="F21">
            <v>0.02</v>
          </cell>
          <cell r="G21">
            <v>5898464.4641659968</v>
          </cell>
          <cell r="H21">
            <v>4423855.3756946102</v>
          </cell>
          <cell r="I21">
            <v>3467236.3126309304</v>
          </cell>
          <cell r="J21">
            <v>2804228.6284621931</v>
          </cell>
          <cell r="K21">
            <v>0</v>
          </cell>
          <cell r="L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row>
        <row r="22">
          <cell r="A22" t="str">
            <v>Equity Value per Share</v>
          </cell>
          <cell r="B22">
            <v>0</v>
          </cell>
          <cell r="C22">
            <v>112.25489055307396</v>
          </cell>
          <cell r="D22">
            <v>0</v>
          </cell>
          <cell r="E22">
            <v>0</v>
          </cell>
          <cell r="F22">
            <v>0</v>
          </cell>
          <cell r="G22">
            <v>0</v>
          </cell>
          <cell r="H22">
            <v>0</v>
          </cell>
          <cell r="I22">
            <v>0</v>
          </cell>
          <cell r="J22">
            <v>0</v>
          </cell>
          <cell r="K22">
            <v>0</v>
          </cell>
          <cell r="L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row>
        <row r="23">
          <cell r="A23">
            <v>0</v>
          </cell>
          <cell r="B23">
            <v>0</v>
          </cell>
          <cell r="C23">
            <v>0</v>
          </cell>
          <cell r="D23">
            <v>0</v>
          </cell>
          <cell r="E23">
            <v>0</v>
          </cell>
          <cell r="F23">
            <v>0</v>
          </cell>
          <cell r="G23">
            <v>0</v>
          </cell>
          <cell r="H23">
            <v>0</v>
          </cell>
          <cell r="I23" t="str">
            <v xml:space="preserve"> </v>
          </cell>
          <cell r="J23">
            <v>0</v>
          </cell>
          <cell r="K23">
            <v>0</v>
          </cell>
          <cell r="L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row>
        <row r="24">
          <cell r="A24" t="str">
            <v>WACC Calculation</v>
          </cell>
          <cell r="B24">
            <v>0</v>
          </cell>
          <cell r="C24">
            <v>0</v>
          </cell>
          <cell r="D24">
            <v>0</v>
          </cell>
          <cell r="E24">
            <v>0</v>
          </cell>
          <cell r="F24" t="str">
            <v>Value per Share</v>
          </cell>
          <cell r="G24">
            <v>0</v>
          </cell>
          <cell r="H24">
            <v>0</v>
          </cell>
          <cell r="I24">
            <v>0</v>
          </cell>
          <cell r="J24">
            <v>0</v>
          </cell>
          <cell r="K24">
            <v>0</v>
          </cell>
          <cell r="L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row>
        <row r="25">
          <cell r="A25" t="str">
            <v>Predicted beta (Factset)</v>
          </cell>
          <cell r="B25">
            <v>1.06</v>
          </cell>
          <cell r="C25">
            <v>0</v>
          </cell>
          <cell r="D25">
            <v>0</v>
          </cell>
          <cell r="E25">
            <v>0</v>
          </cell>
          <cell r="F25">
            <v>0</v>
          </cell>
          <cell r="G25">
            <v>0</v>
          </cell>
          <cell r="H25">
            <v>0</v>
          </cell>
          <cell r="I25">
            <v>0</v>
          </cell>
          <cell r="J25">
            <v>0</v>
          </cell>
          <cell r="K25">
            <v>0</v>
          </cell>
          <cell r="L25">
            <v>0</v>
          </cell>
          <cell r="O25">
            <v>0</v>
          </cell>
          <cell r="P25">
            <v>0</v>
          </cell>
          <cell r="Q25">
            <v>0</v>
          </cell>
          <cell r="R25">
            <v>0</v>
          </cell>
          <cell r="S25">
            <v>0</v>
          </cell>
          <cell r="T25">
            <v>0</v>
          </cell>
          <cell r="U25">
            <v>0</v>
          </cell>
          <cell r="V25">
            <v>0</v>
          </cell>
          <cell r="W25">
            <v>0</v>
          </cell>
          <cell r="X25">
            <v>0</v>
          </cell>
          <cell r="Y25">
            <v>0</v>
          </cell>
          <cell r="Z25">
            <v>0</v>
          </cell>
        </row>
        <row r="26">
          <cell r="A26" t="str">
            <v>10-year Bond yield (risk-free rate) tS</v>
          </cell>
          <cell r="B26">
            <v>2.3800000000000002E-2</v>
          </cell>
          <cell r="C26">
            <v>0</v>
          </cell>
          <cell r="D26">
            <v>0</v>
          </cell>
          <cell r="E26" t="str">
            <v>Terminal Value</v>
          </cell>
          <cell r="F26">
            <v>0</v>
          </cell>
          <cell r="G26" t="str">
            <v>Discount Rate</v>
          </cell>
          <cell r="H26">
            <v>0</v>
          </cell>
          <cell r="I26">
            <v>0</v>
          </cell>
          <cell r="J26">
            <v>0</v>
          </cell>
          <cell r="K26">
            <v>0</v>
          </cell>
          <cell r="L26">
            <v>0</v>
          </cell>
          <cell r="O26">
            <v>0</v>
          </cell>
          <cell r="P26">
            <v>0</v>
          </cell>
          <cell r="Q26">
            <v>0</v>
          </cell>
          <cell r="R26">
            <v>0</v>
          </cell>
          <cell r="S26">
            <v>0</v>
          </cell>
          <cell r="T26">
            <v>0</v>
          </cell>
          <cell r="U26">
            <v>0</v>
          </cell>
          <cell r="V26">
            <v>0</v>
          </cell>
          <cell r="W26">
            <v>0</v>
          </cell>
          <cell r="X26">
            <v>0</v>
          </cell>
          <cell r="Y26">
            <v>0</v>
          </cell>
          <cell r="Z26">
            <v>0</v>
          </cell>
        </row>
        <row r="27">
          <cell r="A27" t="str">
            <v>Market return rm</v>
          </cell>
          <cell r="B27">
            <v>7.4999999999999997E-2</v>
          </cell>
          <cell r="C27">
            <v>0</v>
          </cell>
          <cell r="D27">
            <v>0</v>
          </cell>
          <cell r="E27">
            <v>0</v>
          </cell>
          <cell r="F27">
            <v>0</v>
          </cell>
          <cell r="G27">
            <v>9.9999999999999992E-2</v>
          </cell>
          <cell r="H27">
            <v>0.12</v>
          </cell>
          <cell r="I27">
            <v>0.13999999999999999</v>
          </cell>
          <cell r="J27">
            <v>0.15999999999999998</v>
          </cell>
          <cell r="K27">
            <v>0</v>
          </cell>
          <cell r="L27">
            <v>0</v>
          </cell>
          <cell r="O27">
            <v>0</v>
          </cell>
          <cell r="P27">
            <v>0</v>
          </cell>
          <cell r="Q27">
            <v>0</v>
          </cell>
          <cell r="R27">
            <v>0</v>
          </cell>
          <cell r="S27">
            <v>0</v>
          </cell>
          <cell r="T27">
            <v>0</v>
          </cell>
          <cell r="U27">
            <v>0</v>
          </cell>
          <cell r="V27">
            <v>0</v>
          </cell>
          <cell r="W27">
            <v>0</v>
          </cell>
          <cell r="X27">
            <v>0</v>
          </cell>
          <cell r="Y27">
            <v>0</v>
          </cell>
          <cell r="Z27">
            <v>0</v>
          </cell>
        </row>
        <row r="28">
          <cell r="A28" t="str">
            <v>Market premium</v>
          </cell>
          <cell r="B28">
            <v>5.1199999999999996E-2</v>
          </cell>
          <cell r="C28">
            <v>0</v>
          </cell>
          <cell r="D28">
            <v>0</v>
          </cell>
          <cell r="E28">
            <v>0</v>
          </cell>
          <cell r="F28">
            <v>0</v>
          </cell>
          <cell r="G28">
            <v>135.20761688260384</v>
          </cell>
          <cell r="H28">
            <v>105.50679987052183</v>
          </cell>
          <cell r="I28">
            <v>84.958978530995523</v>
          </cell>
          <cell r="J28">
            <v>70.06910795552092</v>
          </cell>
          <cell r="K28">
            <v>0</v>
          </cell>
          <cell r="L28">
            <v>0</v>
          </cell>
          <cell r="O28">
            <v>0</v>
          </cell>
          <cell r="P28">
            <v>0</v>
          </cell>
          <cell r="Q28">
            <v>0</v>
          </cell>
          <cell r="R28">
            <v>0</v>
          </cell>
          <cell r="S28">
            <v>0</v>
          </cell>
          <cell r="T28">
            <v>0</v>
          </cell>
          <cell r="U28">
            <v>0</v>
          </cell>
          <cell r="V28">
            <v>0</v>
          </cell>
          <cell r="W28">
            <v>0</v>
          </cell>
          <cell r="X28">
            <v>0</v>
          </cell>
          <cell r="Y28">
            <v>0</v>
          </cell>
          <cell r="Z28">
            <v>0</v>
          </cell>
        </row>
        <row r="29">
          <cell r="A29" t="str">
            <v>Cost of equity</v>
          </cell>
          <cell r="B29">
            <v>7.8072000000000003E-2</v>
          </cell>
          <cell r="C29">
            <v>0</v>
          </cell>
          <cell r="D29">
            <v>0</v>
          </cell>
          <cell r="E29">
            <v>0</v>
          </cell>
          <cell r="F29">
            <v>5.0000000000000001E-3</v>
          </cell>
          <cell r="G29">
            <v>140.52598755560734</v>
          </cell>
          <cell r="H29">
            <v>108.73414758826415</v>
          </cell>
          <cell r="I29">
            <v>87.040856363039737</v>
          </cell>
          <cell r="J29">
            <v>71.473839706812768</v>
          </cell>
          <cell r="K29">
            <v>0</v>
          </cell>
          <cell r="L29">
            <v>0</v>
          </cell>
          <cell r="O29">
            <v>0</v>
          </cell>
          <cell r="P29">
            <v>0</v>
          </cell>
          <cell r="Q29">
            <v>0</v>
          </cell>
          <cell r="R29">
            <v>0</v>
          </cell>
          <cell r="S29">
            <v>0</v>
          </cell>
          <cell r="T29">
            <v>0</v>
          </cell>
          <cell r="U29">
            <v>0</v>
          </cell>
          <cell r="V29">
            <v>0</v>
          </cell>
          <cell r="W29">
            <v>0</v>
          </cell>
          <cell r="X29">
            <v>0</v>
          </cell>
          <cell r="Y29">
            <v>0</v>
          </cell>
          <cell r="Z29">
            <v>0</v>
          </cell>
        </row>
        <row r="30">
          <cell r="A30" t="str">
            <v>Cost of debt (before tax)</v>
          </cell>
          <cell r="B30">
            <v>8.2500000000000004E-2</v>
          </cell>
          <cell r="C30">
            <v>0</v>
          </cell>
          <cell r="D30">
            <v>0</v>
          </cell>
          <cell r="E30">
            <v>0</v>
          </cell>
          <cell r="F30">
            <v>0.01</v>
          </cell>
          <cell r="G30">
            <v>146.43528830338903</v>
          </cell>
          <cell r="H30">
            <v>112.25489055307396</v>
          </cell>
          <cell r="I30">
            <v>89.282878643702716</v>
          </cell>
          <cell r="J30">
            <v>72.972220241524113</v>
          </cell>
          <cell r="K30">
            <v>0</v>
          </cell>
          <cell r="L30">
            <v>0</v>
          </cell>
          <cell r="O30">
            <v>0</v>
          </cell>
          <cell r="P30">
            <v>0</v>
          </cell>
          <cell r="Q30">
            <v>0</v>
          </cell>
          <cell r="R30">
            <v>0</v>
          </cell>
          <cell r="S30">
            <v>0</v>
          </cell>
          <cell r="T30">
            <v>0</v>
          </cell>
          <cell r="U30">
            <v>0</v>
          </cell>
          <cell r="V30">
            <v>0</v>
          </cell>
          <cell r="W30">
            <v>0</v>
          </cell>
          <cell r="X30">
            <v>0</v>
          </cell>
          <cell r="Y30">
            <v>0</v>
          </cell>
          <cell r="Z30">
            <v>0</v>
          </cell>
        </row>
        <row r="31">
          <cell r="A31" t="str">
            <v>Cost of debt (after tax 35%)</v>
          </cell>
          <cell r="B31">
            <v>5.3625000000000006E-2</v>
          </cell>
          <cell r="C31">
            <v>0</v>
          </cell>
          <cell r="D31">
            <v>0</v>
          </cell>
          <cell r="E31">
            <v>0</v>
          </cell>
          <cell r="F31">
            <v>1.4999999999999999E-2</v>
          </cell>
          <cell r="G31">
            <v>153.0398009038509</v>
          </cell>
          <cell r="H31">
            <v>116.11094237167519</v>
          </cell>
          <cell r="I31">
            <v>91.704262706818739</v>
          </cell>
          <cell r="J31">
            <v>74.573937364836212</v>
          </cell>
          <cell r="K31">
            <v>0</v>
          </cell>
          <cell r="L31">
            <v>0</v>
          </cell>
          <cell r="O31">
            <v>0</v>
          </cell>
          <cell r="P31">
            <v>0</v>
          </cell>
          <cell r="Q31">
            <v>0</v>
          </cell>
          <cell r="R31">
            <v>0</v>
          </cell>
          <cell r="S31">
            <v>0</v>
          </cell>
          <cell r="T31">
            <v>0</v>
          </cell>
          <cell r="U31">
            <v>0</v>
          </cell>
          <cell r="V31">
            <v>0</v>
          </cell>
          <cell r="W31">
            <v>0</v>
          </cell>
          <cell r="X31">
            <v>0</v>
          </cell>
          <cell r="Y31">
            <v>0</v>
          </cell>
          <cell r="Z31">
            <v>0</v>
          </cell>
        </row>
        <row r="32">
          <cell r="A32" t="str">
            <v>Market Equity 2017E (mn)</v>
          </cell>
          <cell r="B32">
            <v>2500</v>
          </cell>
          <cell r="C32">
            <v>0</v>
          </cell>
          <cell r="D32">
            <v>0</v>
          </cell>
          <cell r="E32">
            <v>0</v>
          </cell>
          <cell r="F32">
            <v>0.02</v>
          </cell>
          <cell r="G32">
            <v>160.46987757937055</v>
          </cell>
          <cell r="H32">
            <v>120.35259937213657</v>
          </cell>
          <cell r="I32">
            <v>94.327428775194448</v>
          </cell>
          <cell r="J32">
            <v>76.290062854099176</v>
          </cell>
          <cell r="K32">
            <v>0</v>
          </cell>
          <cell r="L32">
            <v>0</v>
          </cell>
          <cell r="O32">
            <v>0</v>
          </cell>
          <cell r="P32">
            <v>0</v>
          </cell>
          <cell r="Q32">
            <v>0</v>
          </cell>
          <cell r="R32">
            <v>0</v>
          </cell>
          <cell r="S32">
            <v>0</v>
          </cell>
          <cell r="T32">
            <v>0</v>
          </cell>
          <cell r="U32">
            <v>0</v>
          </cell>
          <cell r="V32">
            <v>0</v>
          </cell>
          <cell r="W32">
            <v>0</v>
          </cell>
          <cell r="X32">
            <v>0</v>
          </cell>
          <cell r="Y32">
            <v>0</v>
          </cell>
          <cell r="Z32">
            <v>0</v>
          </cell>
        </row>
        <row r="33">
          <cell r="A33" t="str">
            <v>Total Debt 2017E (mn)</v>
          </cell>
          <cell r="B33">
            <v>0</v>
          </cell>
          <cell r="C33">
            <v>0</v>
          </cell>
          <cell r="D33">
            <v>0</v>
          </cell>
          <cell r="E33">
            <v>0</v>
          </cell>
          <cell r="F33">
            <v>0</v>
          </cell>
          <cell r="G33">
            <v>0</v>
          </cell>
          <cell r="H33">
            <v>0</v>
          </cell>
          <cell r="I33">
            <v>0</v>
          </cell>
          <cell r="J33">
            <v>0</v>
          </cell>
          <cell r="K33">
            <v>0</v>
          </cell>
          <cell r="L33">
            <v>0</v>
          </cell>
          <cell r="P33">
            <v>0</v>
          </cell>
          <cell r="Q33">
            <v>0</v>
          </cell>
          <cell r="R33">
            <v>0</v>
          </cell>
          <cell r="S33">
            <v>0</v>
          </cell>
          <cell r="T33">
            <v>0</v>
          </cell>
          <cell r="U33">
            <v>0</v>
          </cell>
          <cell r="V33">
            <v>0</v>
          </cell>
          <cell r="W33">
            <v>0</v>
          </cell>
          <cell r="X33">
            <v>0</v>
          </cell>
          <cell r="Y33">
            <v>0</v>
          </cell>
          <cell r="Z33">
            <v>0</v>
          </cell>
        </row>
        <row r="34">
          <cell r="A34" t="str">
            <v>Debt + Equity</v>
          </cell>
          <cell r="B34">
            <v>2500</v>
          </cell>
          <cell r="C34">
            <v>0</v>
          </cell>
          <cell r="D34">
            <v>0</v>
          </cell>
          <cell r="E34">
            <v>0</v>
          </cell>
          <cell r="F34">
            <v>0</v>
          </cell>
          <cell r="G34">
            <v>0</v>
          </cell>
          <cell r="H34">
            <v>0</v>
          </cell>
          <cell r="I34">
            <v>0</v>
          </cell>
          <cell r="J34">
            <v>0</v>
          </cell>
          <cell r="K34">
            <v>0</v>
          </cell>
          <cell r="L34">
            <v>0</v>
          </cell>
          <cell r="M34">
            <v>0</v>
          </cell>
          <cell r="P34">
            <v>0</v>
          </cell>
          <cell r="Q34">
            <v>0</v>
          </cell>
          <cell r="R34">
            <v>0</v>
          </cell>
          <cell r="S34">
            <v>0</v>
          </cell>
          <cell r="T34">
            <v>0</v>
          </cell>
          <cell r="U34">
            <v>0</v>
          </cell>
          <cell r="V34">
            <v>0</v>
          </cell>
          <cell r="W34">
            <v>0</v>
          </cell>
          <cell r="X34">
            <v>0</v>
          </cell>
          <cell r="Y34">
            <v>0</v>
          </cell>
          <cell r="Z34">
            <v>0</v>
          </cell>
        </row>
        <row r="35">
          <cell r="A35" t="str">
            <v>WACC</v>
          </cell>
          <cell r="B35">
            <v>7.8072000000000003E-2</v>
          </cell>
          <cell r="C35">
            <v>0</v>
          </cell>
          <cell r="D35">
            <v>0</v>
          </cell>
          <cell r="E35">
            <v>0</v>
          </cell>
          <cell r="F35">
            <v>0</v>
          </cell>
          <cell r="G35">
            <v>0</v>
          </cell>
          <cell r="H35">
            <v>0</v>
          </cell>
          <cell r="I35">
            <v>0</v>
          </cell>
          <cell r="J35">
            <v>0</v>
          </cell>
          <cell r="K35">
            <v>0</v>
          </cell>
          <cell r="L35">
            <v>0</v>
          </cell>
          <cell r="P35">
            <v>0</v>
          </cell>
          <cell r="Q35">
            <v>0</v>
          </cell>
          <cell r="R35">
            <v>0</v>
          </cell>
          <cell r="S35">
            <v>0</v>
          </cell>
          <cell r="T35">
            <v>0</v>
          </cell>
          <cell r="U35">
            <v>0</v>
          </cell>
          <cell r="V35">
            <v>0</v>
          </cell>
          <cell r="W35">
            <v>0</v>
          </cell>
          <cell r="X35">
            <v>0</v>
          </cell>
          <cell r="Y35">
            <v>0</v>
          </cell>
          <cell r="Z35">
            <v>0</v>
          </cell>
        </row>
        <row r="36">
          <cell r="A36">
            <v>0</v>
          </cell>
          <cell r="B36">
            <v>0</v>
          </cell>
          <cell r="C36">
            <v>0</v>
          </cell>
          <cell r="D36">
            <v>0</v>
          </cell>
          <cell r="E36">
            <v>0</v>
          </cell>
          <cell r="F36">
            <v>0</v>
          </cell>
          <cell r="G36">
            <v>0</v>
          </cell>
          <cell r="H36">
            <v>0</v>
          </cell>
          <cell r="I36">
            <v>0</v>
          </cell>
          <cell r="J36">
            <v>0</v>
          </cell>
          <cell r="K36">
            <v>0</v>
          </cell>
          <cell r="L36">
            <v>0</v>
          </cell>
          <cell r="P36">
            <v>0</v>
          </cell>
          <cell r="Q36">
            <v>0</v>
          </cell>
          <cell r="R36">
            <v>0</v>
          </cell>
          <cell r="S36">
            <v>0</v>
          </cell>
          <cell r="T36">
            <v>0</v>
          </cell>
          <cell r="U36">
            <v>0</v>
          </cell>
          <cell r="V36">
            <v>0</v>
          </cell>
          <cell r="W36">
            <v>0</v>
          </cell>
          <cell r="X36">
            <v>0</v>
          </cell>
          <cell r="Y36">
            <v>0</v>
          </cell>
          <cell r="Z36">
            <v>0</v>
          </cell>
        </row>
        <row r="37">
          <cell r="A37">
            <v>0</v>
          </cell>
          <cell r="B37">
            <v>0</v>
          </cell>
          <cell r="C37">
            <v>0</v>
          </cell>
          <cell r="D37">
            <v>0</v>
          </cell>
          <cell r="E37">
            <v>0</v>
          </cell>
          <cell r="F37">
            <v>0</v>
          </cell>
          <cell r="G37">
            <v>0</v>
          </cell>
          <cell r="H37">
            <v>0</v>
          </cell>
          <cell r="I37">
            <v>0</v>
          </cell>
          <cell r="J37">
            <v>0</v>
          </cell>
          <cell r="K37">
            <v>0</v>
          </cell>
          <cell r="L37">
            <v>0</v>
          </cell>
          <cell r="P37">
            <v>0</v>
          </cell>
          <cell r="Q37">
            <v>0</v>
          </cell>
          <cell r="R37">
            <v>0</v>
          </cell>
          <cell r="S37">
            <v>0</v>
          </cell>
          <cell r="T37">
            <v>0</v>
          </cell>
          <cell r="U37">
            <v>0</v>
          </cell>
          <cell r="V37">
            <v>0</v>
          </cell>
          <cell r="W37">
            <v>0</v>
          </cell>
          <cell r="X37">
            <v>0</v>
          </cell>
          <cell r="Y37">
            <v>0</v>
          </cell>
          <cell r="Z37">
            <v>0</v>
          </cell>
        </row>
        <row r="38">
          <cell r="P38">
            <v>0</v>
          </cell>
          <cell r="Q38">
            <v>0</v>
          </cell>
          <cell r="R38">
            <v>0</v>
          </cell>
          <cell r="S38">
            <v>0</v>
          </cell>
          <cell r="T38">
            <v>0</v>
          </cell>
          <cell r="U38">
            <v>0</v>
          </cell>
          <cell r="V38">
            <v>0</v>
          </cell>
          <cell r="W38">
            <v>0</v>
          </cell>
          <cell r="X38">
            <v>0</v>
          </cell>
          <cell r="Y38">
            <v>0</v>
          </cell>
          <cell r="Z38">
            <v>0</v>
          </cell>
        </row>
        <row r="39">
          <cell r="P39">
            <v>0</v>
          </cell>
          <cell r="Q39">
            <v>0</v>
          </cell>
          <cell r="R39">
            <v>0</v>
          </cell>
          <cell r="S39">
            <v>0</v>
          </cell>
          <cell r="T39">
            <v>0</v>
          </cell>
          <cell r="U39">
            <v>0</v>
          </cell>
          <cell r="V39">
            <v>0</v>
          </cell>
          <cell r="W39">
            <v>0</v>
          </cell>
          <cell r="X39">
            <v>0</v>
          </cell>
          <cell r="Y39">
            <v>0</v>
          </cell>
          <cell r="Z39">
            <v>0</v>
          </cell>
        </row>
        <row r="40">
          <cell r="A40" t="str">
            <v>AVXS P/E Multiple Valuation</v>
          </cell>
          <cell r="B40">
            <v>0</v>
          </cell>
          <cell r="C40">
            <v>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row>
        <row r="41">
          <cell r="E41">
            <v>0</v>
          </cell>
          <cell r="F41">
            <v>0</v>
          </cell>
          <cell r="G41">
            <v>0</v>
          </cell>
          <cell r="H41">
            <v>0</v>
          </cell>
          <cell r="I41">
            <v>0</v>
          </cell>
          <cell r="J41">
            <v>0</v>
          </cell>
          <cell r="P41">
            <v>0</v>
          </cell>
          <cell r="Q41">
            <v>0</v>
          </cell>
          <cell r="R41">
            <v>0</v>
          </cell>
          <cell r="S41">
            <v>0</v>
          </cell>
          <cell r="T41">
            <v>0</v>
          </cell>
          <cell r="U41">
            <v>0</v>
          </cell>
          <cell r="V41">
            <v>0</v>
          </cell>
          <cell r="W41">
            <v>0</v>
          </cell>
          <cell r="X41">
            <v>0</v>
          </cell>
          <cell r="Y41">
            <v>0</v>
          </cell>
          <cell r="Z41">
            <v>0</v>
          </cell>
        </row>
        <row r="42">
          <cell r="A42" t="str">
            <v>P/E calculation base year-end</v>
          </cell>
          <cell r="B42">
            <v>2025</v>
          </cell>
          <cell r="D42">
            <v>0</v>
          </cell>
          <cell r="E42">
            <v>0</v>
          </cell>
          <cell r="F42" t="str">
            <v>Value per Share</v>
          </cell>
          <cell r="G42">
            <v>0</v>
          </cell>
          <cell r="H42">
            <v>0</v>
          </cell>
          <cell r="I42">
            <v>0</v>
          </cell>
          <cell r="J42">
            <v>0</v>
          </cell>
          <cell r="K42">
            <v>0</v>
          </cell>
          <cell r="P42">
            <v>0</v>
          </cell>
          <cell r="Q42">
            <v>0</v>
          </cell>
          <cell r="R42">
            <v>0</v>
          </cell>
          <cell r="S42">
            <v>0</v>
          </cell>
          <cell r="T42">
            <v>0</v>
          </cell>
          <cell r="U42">
            <v>0</v>
          </cell>
          <cell r="V42">
            <v>0</v>
          </cell>
          <cell r="W42">
            <v>0</v>
          </cell>
          <cell r="X42">
            <v>0</v>
          </cell>
          <cell r="Y42">
            <v>0</v>
          </cell>
          <cell r="Z42">
            <v>0</v>
          </cell>
        </row>
        <row r="43">
          <cell r="A43" t="str">
            <v>Projected pretax income in 2025E</v>
          </cell>
          <cell r="B43">
            <v>983119.83352267847</v>
          </cell>
          <cell r="E43">
            <v>0</v>
          </cell>
          <cell r="F43">
            <v>0</v>
          </cell>
          <cell r="G43">
            <v>0</v>
          </cell>
          <cell r="H43">
            <v>0</v>
          </cell>
          <cell r="I43">
            <v>0</v>
          </cell>
          <cell r="J43">
            <v>0</v>
          </cell>
          <cell r="P43">
            <v>0</v>
          </cell>
          <cell r="Q43">
            <v>0</v>
          </cell>
          <cell r="R43">
            <v>0</v>
          </cell>
          <cell r="S43">
            <v>0</v>
          </cell>
          <cell r="T43">
            <v>0</v>
          </cell>
          <cell r="U43">
            <v>0</v>
          </cell>
          <cell r="V43">
            <v>0</v>
          </cell>
          <cell r="W43">
            <v>0</v>
          </cell>
          <cell r="X43">
            <v>0</v>
          </cell>
          <cell r="Y43">
            <v>0</v>
          </cell>
          <cell r="Z43">
            <v>0</v>
          </cell>
        </row>
        <row r="44">
          <cell r="A44" t="str">
            <v>Shares Outstanding at end of 2025E</v>
          </cell>
          <cell r="B44">
            <v>49857.479261300163</v>
          </cell>
          <cell r="E44">
            <v>0</v>
          </cell>
          <cell r="F44">
            <v>0</v>
          </cell>
          <cell r="G44" t="str">
            <v>Discount Rate</v>
          </cell>
          <cell r="H44">
            <v>0</v>
          </cell>
          <cell r="I44">
            <v>0</v>
          </cell>
          <cell r="J44">
            <v>0</v>
          </cell>
          <cell r="P44">
            <v>0</v>
          </cell>
          <cell r="Q44">
            <v>0</v>
          </cell>
          <cell r="R44">
            <v>0</v>
          </cell>
          <cell r="S44">
            <v>0</v>
          </cell>
          <cell r="T44">
            <v>0</v>
          </cell>
          <cell r="U44">
            <v>0</v>
          </cell>
          <cell r="V44">
            <v>0</v>
          </cell>
          <cell r="W44">
            <v>0</v>
          </cell>
          <cell r="X44">
            <v>0</v>
          </cell>
          <cell r="Y44">
            <v>0</v>
          </cell>
          <cell r="Z44">
            <v>0</v>
          </cell>
        </row>
        <row r="45">
          <cell r="A45" t="str">
            <v>Fully taxed EPS in 2025E</v>
          </cell>
          <cell r="B45">
            <v>12.928995905105205</v>
          </cell>
          <cell r="E45" t="str">
            <v>P/E Multiple x</v>
          </cell>
          <cell r="F45">
            <v>61.08257604079926</v>
          </cell>
          <cell r="G45">
            <v>0.2</v>
          </cell>
          <cell r="H45">
            <v>0.25</v>
          </cell>
          <cell r="I45">
            <v>0.3</v>
          </cell>
          <cell r="J45">
            <v>0.35</v>
          </cell>
          <cell r="L45">
            <v>0</v>
          </cell>
          <cell r="P45">
            <v>0</v>
          </cell>
          <cell r="Q45">
            <v>0</v>
          </cell>
          <cell r="R45">
            <v>0</v>
          </cell>
          <cell r="S45">
            <v>0</v>
          </cell>
          <cell r="T45">
            <v>0</v>
          </cell>
          <cell r="U45">
            <v>0</v>
          </cell>
          <cell r="V45">
            <v>0</v>
          </cell>
          <cell r="W45">
            <v>0</v>
          </cell>
          <cell r="X45">
            <v>0</v>
          </cell>
          <cell r="Y45">
            <v>0</v>
          </cell>
          <cell r="Z45">
            <v>0</v>
          </cell>
        </row>
        <row r="46">
          <cell r="A46" t="str">
            <v>Assumed EPS multiple</v>
          </cell>
          <cell r="B46">
            <v>55</v>
          </cell>
          <cell r="E46">
            <v>0</v>
          </cell>
          <cell r="F46">
            <v>45</v>
          </cell>
          <cell r="G46">
            <v>78.303938243791691</v>
          </cell>
          <cell r="H46">
            <v>49.976653124290301</v>
          </cell>
          <cell r="I46">
            <v>32.463880892890792</v>
          </cell>
          <cell r="J46">
            <v>21.434129892072551</v>
          </cell>
          <cell r="P46">
            <v>0</v>
          </cell>
          <cell r="Q46">
            <v>0</v>
          </cell>
          <cell r="R46">
            <v>0</v>
          </cell>
          <cell r="S46">
            <v>0</v>
          </cell>
          <cell r="T46">
            <v>0</v>
          </cell>
          <cell r="U46">
            <v>0</v>
          </cell>
          <cell r="V46">
            <v>0</v>
          </cell>
          <cell r="W46">
            <v>0</v>
          </cell>
          <cell r="X46">
            <v>0</v>
          </cell>
          <cell r="Y46">
            <v>0</v>
          </cell>
          <cell r="Z46">
            <v>0</v>
          </cell>
        </row>
        <row r="47">
          <cell r="A47" t="str">
            <v>Assumed trading Value end of 2025E</v>
          </cell>
          <cell r="B47">
            <v>711.09477478078634</v>
          </cell>
          <cell r="E47">
            <v>0</v>
          </cell>
          <cell r="F47">
            <v>50</v>
          </cell>
          <cell r="G47">
            <v>87.004375826435208</v>
          </cell>
          <cell r="H47">
            <v>55.529614582544774</v>
          </cell>
          <cell r="I47">
            <v>36.070978769878657</v>
          </cell>
          <cell r="J47">
            <v>23.815699880080608</v>
          </cell>
          <cell r="P47">
            <v>0</v>
          </cell>
          <cell r="Q47">
            <v>0</v>
          </cell>
          <cell r="R47">
            <v>0</v>
          </cell>
          <cell r="S47">
            <v>0</v>
          </cell>
          <cell r="T47">
            <v>0</v>
          </cell>
          <cell r="U47">
            <v>0</v>
          </cell>
          <cell r="V47">
            <v>0</v>
          </cell>
          <cell r="W47">
            <v>0</v>
          </cell>
          <cell r="X47">
            <v>0</v>
          </cell>
          <cell r="Y47">
            <v>0</v>
          </cell>
          <cell r="Z47">
            <v>0</v>
          </cell>
        </row>
        <row r="48">
          <cell r="A48" t="str">
            <v>Discount rate</v>
          </cell>
          <cell r="B48">
            <v>0.25</v>
          </cell>
          <cell r="E48">
            <v>0</v>
          </cell>
          <cell r="F48">
            <v>55</v>
          </cell>
          <cell r="G48">
            <v>95.704813409078739</v>
          </cell>
          <cell r="H48">
            <v>61.08257604079926</v>
          </cell>
          <cell r="I48">
            <v>39.678076646866522</v>
          </cell>
          <cell r="J48">
            <v>26.197269868088672</v>
          </cell>
          <cell r="L48">
            <v>0</v>
          </cell>
          <cell r="P48">
            <v>0</v>
          </cell>
          <cell r="Q48">
            <v>0</v>
          </cell>
          <cell r="R48">
            <v>0</v>
          </cell>
          <cell r="S48">
            <v>0</v>
          </cell>
          <cell r="T48">
            <v>0</v>
          </cell>
          <cell r="U48">
            <v>0</v>
          </cell>
          <cell r="V48">
            <v>0</v>
          </cell>
          <cell r="W48">
            <v>0</v>
          </cell>
          <cell r="X48">
            <v>0</v>
          </cell>
          <cell r="Y48">
            <v>0</v>
          </cell>
          <cell r="Z48">
            <v>0</v>
          </cell>
        </row>
        <row r="49">
          <cell r="A49" t="str">
            <v xml:space="preserve">Discounted to end of </v>
          </cell>
          <cell r="B49">
            <v>2014</v>
          </cell>
          <cell r="E49">
            <v>0</v>
          </cell>
          <cell r="F49">
            <v>60</v>
          </cell>
          <cell r="G49">
            <v>104.40525099172226</v>
          </cell>
          <cell r="H49">
            <v>66.635537499053726</v>
          </cell>
          <cell r="I49">
            <v>43.285174523854387</v>
          </cell>
          <cell r="J49">
            <v>28.578839856096732</v>
          </cell>
          <cell r="M49">
            <v>0</v>
          </cell>
          <cell r="P49">
            <v>0</v>
          </cell>
          <cell r="Q49">
            <v>0</v>
          </cell>
          <cell r="R49">
            <v>0</v>
          </cell>
          <cell r="S49">
            <v>0</v>
          </cell>
          <cell r="T49">
            <v>0</v>
          </cell>
          <cell r="U49">
            <v>0</v>
          </cell>
          <cell r="V49">
            <v>0</v>
          </cell>
          <cell r="W49">
            <v>0</v>
          </cell>
          <cell r="X49">
            <v>0</v>
          </cell>
          <cell r="Y49">
            <v>0</v>
          </cell>
          <cell r="Z49">
            <v>0</v>
          </cell>
        </row>
        <row r="50">
          <cell r="A50" t="str">
            <v>Per share value at end of 2016E</v>
          </cell>
          <cell r="B50">
            <v>61.08257604079926</v>
          </cell>
          <cell r="E50">
            <v>0</v>
          </cell>
          <cell r="F50">
            <v>65</v>
          </cell>
          <cell r="G50">
            <v>113.10568857436577</v>
          </cell>
          <cell r="H50">
            <v>72.188498957308212</v>
          </cell>
          <cell r="I50">
            <v>46.892272400842259</v>
          </cell>
          <cell r="J50">
            <v>30.960409844104795</v>
          </cell>
          <cell r="P50">
            <v>0</v>
          </cell>
          <cell r="Q50">
            <v>0</v>
          </cell>
          <cell r="R50">
            <v>0</v>
          </cell>
          <cell r="S50">
            <v>0</v>
          </cell>
          <cell r="T50">
            <v>0</v>
          </cell>
          <cell r="U50">
            <v>0</v>
          </cell>
          <cell r="V50">
            <v>0</v>
          </cell>
          <cell r="W50">
            <v>0</v>
          </cell>
          <cell r="X50">
            <v>0</v>
          </cell>
          <cell r="Y50">
            <v>0</v>
          </cell>
          <cell r="Z50">
            <v>0</v>
          </cell>
        </row>
        <row r="51">
          <cell r="A51">
            <v>0</v>
          </cell>
          <cell r="B51">
            <v>0</v>
          </cell>
          <cell r="E51">
            <v>0</v>
          </cell>
          <cell r="F51">
            <v>0</v>
          </cell>
          <cell r="G51">
            <v>0</v>
          </cell>
          <cell r="H51">
            <v>0</v>
          </cell>
          <cell r="I51">
            <v>0</v>
          </cell>
          <cell r="J51">
            <v>0</v>
          </cell>
          <cell r="P51">
            <v>0</v>
          </cell>
          <cell r="Q51">
            <v>0</v>
          </cell>
          <cell r="R51">
            <v>0</v>
          </cell>
          <cell r="S51">
            <v>0</v>
          </cell>
          <cell r="T51">
            <v>0</v>
          </cell>
          <cell r="U51">
            <v>0</v>
          </cell>
          <cell r="V51">
            <v>0</v>
          </cell>
          <cell r="W51">
            <v>0</v>
          </cell>
          <cell r="X51">
            <v>0</v>
          </cell>
          <cell r="Y51">
            <v>0</v>
          </cell>
          <cell r="Z51">
            <v>0</v>
          </cell>
        </row>
        <row r="52">
          <cell r="B52">
            <v>0</v>
          </cell>
          <cell r="P52">
            <v>0</v>
          </cell>
          <cell r="Q52">
            <v>0</v>
          </cell>
          <cell r="R52">
            <v>0</v>
          </cell>
          <cell r="S52">
            <v>0</v>
          </cell>
          <cell r="T52">
            <v>0</v>
          </cell>
          <cell r="U52">
            <v>0</v>
          </cell>
          <cell r="V52">
            <v>0</v>
          </cell>
          <cell r="W52">
            <v>0</v>
          </cell>
          <cell r="X52">
            <v>0</v>
          </cell>
          <cell r="Y52">
            <v>0</v>
          </cell>
          <cell r="Z52">
            <v>0</v>
          </cell>
        </row>
        <row r="53">
          <cell r="P53">
            <v>0</v>
          </cell>
          <cell r="Q53">
            <v>0</v>
          </cell>
          <cell r="R53">
            <v>0</v>
          </cell>
          <cell r="S53">
            <v>0</v>
          </cell>
          <cell r="T53">
            <v>0</v>
          </cell>
          <cell r="U53">
            <v>0</v>
          </cell>
          <cell r="V53">
            <v>0</v>
          </cell>
          <cell r="W53">
            <v>0</v>
          </cell>
          <cell r="X53">
            <v>0</v>
          </cell>
          <cell r="Y53">
            <v>0</v>
          </cell>
          <cell r="Z53">
            <v>0</v>
          </cell>
        </row>
        <row r="54">
          <cell r="A54" t="str">
            <v>AVXS Free Cash Flow Calculation</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row>
        <row r="55">
          <cell r="A55">
            <v>0</v>
          </cell>
          <cell r="B55">
            <v>0</v>
          </cell>
          <cell r="C55">
            <v>0</v>
          </cell>
          <cell r="D55">
            <v>0</v>
          </cell>
          <cell r="E55">
            <v>0</v>
          </cell>
          <cell r="F55">
            <v>0</v>
          </cell>
          <cell r="G55">
            <v>0</v>
          </cell>
          <cell r="H55">
            <v>0</v>
          </cell>
          <cell r="I55">
            <v>0</v>
          </cell>
          <cell r="J55">
            <v>0</v>
          </cell>
          <cell r="K55">
            <v>0</v>
          </cell>
          <cell r="P55">
            <v>0</v>
          </cell>
          <cell r="Q55">
            <v>0</v>
          </cell>
          <cell r="R55">
            <v>0</v>
          </cell>
          <cell r="S55">
            <v>0</v>
          </cell>
          <cell r="T55">
            <v>0</v>
          </cell>
          <cell r="U55">
            <v>0</v>
          </cell>
          <cell r="V55">
            <v>0</v>
          </cell>
          <cell r="W55">
            <v>0</v>
          </cell>
          <cell r="X55">
            <v>0</v>
          </cell>
          <cell r="Y55">
            <v>0</v>
          </cell>
          <cell r="Z55">
            <v>0</v>
          </cell>
        </row>
        <row r="56">
          <cell r="D56">
            <v>0</v>
          </cell>
          <cell r="E56" t="str">
            <v>2014E</v>
          </cell>
          <cell r="F56" t="str">
            <v>2015E</v>
          </cell>
          <cell r="G56" t="str">
            <v>2016E</v>
          </cell>
          <cell r="H56" t="str">
            <v>2017E</v>
          </cell>
          <cell r="I56" t="str">
            <v>2018E</v>
          </cell>
          <cell r="J56" t="str">
            <v>2019E</v>
          </cell>
          <cell r="K56" t="str">
            <v>2020E</v>
          </cell>
          <cell r="L56" t="str">
            <v>2021E</v>
          </cell>
          <cell r="M56" t="str">
            <v>2022E</v>
          </cell>
          <cell r="N56" t="str">
            <v>2023E</v>
          </cell>
          <cell r="O56" t="str">
            <v>2024E</v>
          </cell>
          <cell r="P56" t="str">
            <v>2025E</v>
          </cell>
          <cell r="Q56" t="str">
            <v>2026E</v>
          </cell>
          <cell r="R56" t="str">
            <v>2027E</v>
          </cell>
          <cell r="S56" t="str">
            <v>2028E</v>
          </cell>
          <cell r="T56" t="str">
            <v>2029E</v>
          </cell>
          <cell r="U56" t="str">
            <v>2030E</v>
          </cell>
          <cell r="V56" t="str">
            <v>2030E</v>
          </cell>
          <cell r="W56" t="str">
            <v>2030E</v>
          </cell>
        </row>
        <row r="57">
          <cell r="A57" t="str">
            <v>Earnings Before Interest and taxes</v>
          </cell>
          <cell r="B57">
            <v>0</v>
          </cell>
          <cell r="C57">
            <v>0</v>
          </cell>
          <cell r="D57">
            <v>0</v>
          </cell>
          <cell r="E57">
            <v>-15420.340999999999</v>
          </cell>
          <cell r="F57">
            <v>-38572.972000000002</v>
          </cell>
          <cell r="G57">
            <v>-83414.567999999999</v>
          </cell>
          <cell r="H57">
            <v>-125758.00020442362</v>
          </cell>
          <cell r="I57">
            <v>-148564.43395347701</v>
          </cell>
          <cell r="J57">
            <v>-184650.54029589318</v>
          </cell>
          <cell r="K57">
            <v>7459.2189596930402</v>
          </cell>
          <cell r="L57">
            <v>220434.6551636993</v>
          </cell>
          <cell r="M57">
            <v>513215.25718433724</v>
          </cell>
          <cell r="N57">
            <v>776076.58357209398</v>
          </cell>
          <cell r="O57">
            <v>915635.31998860149</v>
          </cell>
          <cell r="P57">
            <v>959228.44398999715</v>
          </cell>
          <cell r="Q57">
            <v>772672.96537480375</v>
          </cell>
          <cell r="R57">
            <v>731306.90864852979</v>
          </cell>
          <cell r="S57">
            <v>654272.64474952931</v>
          </cell>
          <cell r="T57">
            <v>576090.77663580445</v>
          </cell>
          <cell r="U57">
            <v>493326.33219475928</v>
          </cell>
          <cell r="V57">
            <v>420504.80033371405</v>
          </cell>
          <cell r="W57">
            <v>346585.25358443608</v>
          </cell>
        </row>
        <row r="58">
          <cell r="A58" t="str">
            <v>Stock option expense</v>
          </cell>
          <cell r="B58">
            <v>0</v>
          </cell>
          <cell r="C58">
            <v>0</v>
          </cell>
          <cell r="D58">
            <v>0</v>
          </cell>
          <cell r="E58">
            <v>7197.915</v>
          </cell>
          <cell r="F58">
            <v>24931</v>
          </cell>
          <cell r="G58">
            <v>26860.766</v>
          </cell>
          <cell r="H58">
            <v>17042.421000000002</v>
          </cell>
          <cell r="I58">
            <v>13900</v>
          </cell>
          <cell r="J58">
            <v>13900</v>
          </cell>
          <cell r="K58">
            <v>5690</v>
          </cell>
          <cell r="L58">
            <v>6216.3249999999989</v>
          </cell>
          <cell r="M58">
            <v>6772.5224999999982</v>
          </cell>
          <cell r="N58">
            <v>7355.7119374999975</v>
          </cell>
          <cell r="O58">
            <v>7463.8841718749964</v>
          </cell>
          <cell r="P58">
            <v>8583.466797656245</v>
          </cell>
          <cell r="Q58">
            <v>9870.9868173046816</v>
          </cell>
          <cell r="R58">
            <v>11351.634839900384</v>
          </cell>
          <cell r="S58">
            <v>13054.38006588544</v>
          </cell>
          <cell r="T58">
            <v>15012.537075768252</v>
          </cell>
          <cell r="U58">
            <v>17264.417637133487</v>
          </cell>
          <cell r="V58">
            <v>18990.859400846839</v>
          </cell>
          <cell r="W58">
            <v>20889.945340931525</v>
          </cell>
        </row>
        <row r="59">
          <cell r="A59" t="str">
            <v>Tax Rate</v>
          </cell>
          <cell r="B59">
            <v>0</v>
          </cell>
          <cell r="C59">
            <v>0</v>
          </cell>
          <cell r="D59">
            <v>0</v>
          </cell>
          <cell r="E59">
            <v>0</v>
          </cell>
          <cell r="F59">
            <v>0</v>
          </cell>
          <cell r="G59">
            <v>0</v>
          </cell>
          <cell r="H59">
            <v>0</v>
          </cell>
          <cell r="I59">
            <v>0</v>
          </cell>
          <cell r="J59">
            <v>0</v>
          </cell>
          <cell r="K59">
            <v>0</v>
          </cell>
          <cell r="L59">
            <v>0.05</v>
          </cell>
          <cell r="M59">
            <v>0.1</v>
          </cell>
          <cell r="N59">
            <v>0.15</v>
          </cell>
          <cell r="O59">
            <v>0.25</v>
          </cell>
          <cell r="P59">
            <v>0.25</v>
          </cell>
          <cell r="Q59">
            <v>0.25</v>
          </cell>
          <cell r="R59">
            <v>0.25</v>
          </cell>
          <cell r="S59">
            <v>0.25</v>
          </cell>
          <cell r="T59">
            <v>0.25</v>
          </cell>
          <cell r="U59">
            <v>0.25</v>
          </cell>
          <cell r="V59">
            <v>0.25</v>
          </cell>
          <cell r="W59">
            <v>0.25</v>
          </cell>
        </row>
        <row r="60">
          <cell r="A60" t="str">
            <v>Adjusted EBIT (1-Tax Rate)</v>
          </cell>
          <cell r="B60">
            <v>0</v>
          </cell>
          <cell r="C60">
            <v>0</v>
          </cell>
          <cell r="D60">
            <v>0</v>
          </cell>
          <cell r="E60">
            <v>-8222.4259999999995</v>
          </cell>
          <cell r="F60">
            <v>-13641.972000000002</v>
          </cell>
          <cell r="G60">
            <v>-56553.801999999996</v>
          </cell>
          <cell r="H60">
            <v>-108715.57920442362</v>
          </cell>
          <cell r="I60">
            <v>-134664.43395347701</v>
          </cell>
          <cell r="J60">
            <v>-170750.54029589318</v>
          </cell>
          <cell r="K60">
            <v>13149.21895969304</v>
          </cell>
          <cell r="L60">
            <v>215318.43115551432</v>
          </cell>
          <cell r="M60">
            <v>467989.00171590352</v>
          </cell>
          <cell r="N60">
            <v>665917.45118315495</v>
          </cell>
          <cell r="O60">
            <v>692324.40312035731</v>
          </cell>
          <cell r="P60">
            <v>725858.93309074012</v>
          </cell>
          <cell r="Q60">
            <v>586907.96414408134</v>
          </cell>
          <cell r="R60">
            <v>556993.90761632263</v>
          </cell>
          <cell r="S60">
            <v>500495.2686115611</v>
          </cell>
          <cell r="T60">
            <v>382943.06237391959</v>
          </cell>
          <cell r="U60">
            <v>382943.06237391959</v>
          </cell>
          <cell r="V60">
            <v>329621.74480092066</v>
          </cell>
          <cell r="W60">
            <v>275606.39919402573</v>
          </cell>
        </row>
        <row r="61">
          <cell r="A61" t="str">
            <v>Growth</v>
          </cell>
          <cell r="B61">
            <v>0</v>
          </cell>
          <cell r="C61">
            <v>0</v>
          </cell>
          <cell r="D61">
            <v>0</v>
          </cell>
          <cell r="E61" t="str">
            <v>nm</v>
          </cell>
          <cell r="F61" t="str">
            <v>nm</v>
          </cell>
          <cell r="G61" t="str">
            <v>nm</v>
          </cell>
          <cell r="H61" t="str">
            <v>nm</v>
          </cell>
          <cell r="I61" t="str">
            <v>nm</v>
          </cell>
          <cell r="J61" t="str">
            <v>nm</v>
          </cell>
          <cell r="K61" t="str">
            <v>nm</v>
          </cell>
          <cell r="L61">
            <v>15.374997771011396</v>
          </cell>
          <cell r="M61">
            <v>1.1734739529933562</v>
          </cell>
          <cell r="N61">
            <v>0.42293397652837467</v>
          </cell>
          <cell r="O61">
            <v>3.9654993108056202E-2</v>
          </cell>
          <cell r="P61">
            <v>4.8437596333799876E-2</v>
          </cell>
          <cell r="Q61">
            <v>-0.19142971535116235</v>
          </cell>
          <cell r="R61">
            <v>-5.0968905442242467E-2</v>
          </cell>
          <cell r="S61">
            <v>-0.10143493175095879</v>
          </cell>
          <cell r="T61">
            <v>-0.23487176325112244</v>
          </cell>
          <cell r="U61">
            <v>0</v>
          </cell>
          <cell r="V61">
            <v>-0.13924085017352802</v>
          </cell>
          <cell r="W61">
            <v>-0.16387069863827763</v>
          </cell>
        </row>
        <row r="62">
          <cell r="A62">
            <v>0</v>
          </cell>
          <cell r="B62">
            <v>0</v>
          </cell>
          <cell r="C62">
            <v>0</v>
          </cell>
          <cell r="D62">
            <v>0</v>
          </cell>
          <cell r="E62">
            <v>0</v>
          </cell>
          <cell r="F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row>
        <row r="63">
          <cell r="A63" t="str">
            <v>Depreciation and Amortization</v>
          </cell>
          <cell r="B63">
            <v>0</v>
          </cell>
          <cell r="C63">
            <v>0</v>
          </cell>
          <cell r="D63">
            <v>0</v>
          </cell>
          <cell r="E63">
            <v>3.35</v>
          </cell>
          <cell r="F63">
            <v>13.462999999999999</v>
          </cell>
          <cell r="G63">
            <v>64.63</v>
          </cell>
          <cell r="H63">
            <v>1733.8079667392001</v>
          </cell>
          <cell r="I63">
            <v>4191.8141885260802</v>
          </cell>
          <cell r="J63">
            <v>6993.1779934102087</v>
          </cell>
          <cell r="K63">
            <v>7305.1147100766775</v>
          </cell>
          <cell r="L63">
            <v>7597.4791875567362</v>
          </cell>
          <cell r="M63">
            <v>7873.7516270946162</v>
          </cell>
          <cell r="N63">
            <v>8136.9010870552429</v>
          </cell>
          <cell r="O63">
            <v>8389.4623721022708</v>
          </cell>
          <cell r="P63">
            <v>8530.4846419869791</v>
          </cell>
          <cell r="Q63">
            <v>8510.4094088189777</v>
          </cell>
          <cell r="R63">
            <v>8430.3705874696734</v>
          </cell>
          <cell r="S63">
            <v>8422.1637188214409</v>
          </cell>
          <cell r="T63">
            <v>8440.3148548598892</v>
          </cell>
          <cell r="U63">
            <v>8481.3728343698021</v>
          </cell>
          <cell r="V63">
            <v>8542.414221108007</v>
          </cell>
          <cell r="W63">
            <v>8620.964346073355</v>
          </cell>
        </row>
        <row r="64">
          <cell r="A64" t="str">
            <v>Capital Expenditures</v>
          </cell>
          <cell r="B64">
            <v>0</v>
          </cell>
          <cell r="C64">
            <v>0</v>
          </cell>
          <cell r="D64">
            <v>0</v>
          </cell>
          <cell r="E64">
            <v>29.283999999999999</v>
          </cell>
          <cell r="F64">
            <v>221.00299999999999</v>
          </cell>
          <cell r="G64">
            <v>19182.084999999999</v>
          </cell>
          <cell r="H64">
            <v>17789.717851999998</v>
          </cell>
          <cell r="I64">
            <v>8894.858925999999</v>
          </cell>
          <cell r="J64">
            <v>9072.75610452</v>
          </cell>
          <cell r="K64">
            <v>9254.2112266103995</v>
          </cell>
          <cell r="L64">
            <v>9439.2954511426069</v>
          </cell>
          <cell r="M64">
            <v>9628.081360165459</v>
          </cell>
          <cell r="N64">
            <v>9820.6429873687684</v>
          </cell>
          <cell r="O64">
            <v>9329.6108380003297</v>
          </cell>
          <cell r="P64">
            <v>8396.6497542002962</v>
          </cell>
          <cell r="Q64">
            <v>7976.8172664902813</v>
          </cell>
          <cell r="R64">
            <v>8375.6581298147958</v>
          </cell>
          <cell r="S64">
            <v>8543.1712924110925</v>
          </cell>
          <cell r="T64">
            <v>8714.0347182593141</v>
          </cell>
          <cell r="U64">
            <v>8888.3154126245008</v>
          </cell>
          <cell r="V64">
            <v>9066.0817208769913</v>
          </cell>
          <cell r="W64">
            <v>9247.4033552945311</v>
          </cell>
        </row>
        <row r="65">
          <cell r="A65" t="str">
            <v>Change in Non-Cash Working Capital</v>
          </cell>
          <cell r="B65">
            <v>0</v>
          </cell>
          <cell r="C65">
            <v>0</v>
          </cell>
          <cell r="D65">
            <v>0</v>
          </cell>
          <cell r="E65">
            <v>61.554999999999993</v>
          </cell>
          <cell r="F65">
            <v>739.88000000000011</v>
          </cell>
          <cell r="G65">
            <v>-7744.6980000000003</v>
          </cell>
          <cell r="H65">
            <v>3114.6559775133974</v>
          </cell>
          <cell r="I65">
            <v>-1140.321687452667</v>
          </cell>
          <cell r="J65">
            <v>-1464.0679558684292</v>
          </cell>
          <cell r="K65">
            <v>9265.2506015269282</v>
          </cell>
          <cell r="L65">
            <v>10648.771810200309</v>
          </cell>
          <cell r="M65">
            <v>14639.030101031902</v>
          </cell>
          <cell r="N65">
            <v>13143.066319387832</v>
          </cell>
          <cell r="O65">
            <v>6977.9368208253754</v>
          </cell>
          <cell r="P65">
            <v>2179.6562000697877</v>
          </cell>
          <cell r="Q65">
            <v>-9327.7739307596785</v>
          </cell>
          <cell r="R65">
            <v>-2068.3028363136873</v>
          </cell>
          <cell r="S65">
            <v>-3851.713194950029</v>
          </cell>
          <cell r="T65">
            <v>-4138.2222220522599</v>
          </cell>
          <cell r="U65">
            <v>-4138.2222220522599</v>
          </cell>
          <cell r="V65">
            <v>-3641.0765930522575</v>
          </cell>
          <cell r="W65">
            <v>-3695.9773374639008</v>
          </cell>
        </row>
        <row r="66">
          <cell r="A66" t="str">
            <v>FCFF</v>
          </cell>
          <cell r="B66">
            <v>0</v>
          </cell>
          <cell r="C66">
            <v>0</v>
          </cell>
          <cell r="D66">
            <v>0</v>
          </cell>
          <cell r="E66">
            <v>-8309.9149999999991</v>
          </cell>
          <cell r="F66">
            <v>-14589.392000000003</v>
          </cell>
          <cell r="G66">
            <v>-67926.558999999994</v>
          </cell>
          <cell r="H66">
            <v>-127886.14506719781</v>
          </cell>
          <cell r="I66">
            <v>-138227.15700349826</v>
          </cell>
          <cell r="J66">
            <v>-171366.05045113454</v>
          </cell>
          <cell r="K66">
            <v>1934.8718416323882</v>
          </cell>
          <cell r="L66">
            <v>202827.84308172815</v>
          </cell>
          <cell r="M66">
            <v>451595.64188180084</v>
          </cell>
          <cell r="N66">
            <v>651090.64296345355</v>
          </cell>
          <cell r="O66">
            <v>684406.31783363398</v>
          </cell>
          <cell r="P66">
            <v>723813.11177845707</v>
          </cell>
          <cell r="Q66">
            <v>596769.3302171696</v>
          </cell>
          <cell r="R66">
            <v>559116.92291029124</v>
          </cell>
          <cell r="S66">
            <v>504225.97423292144</v>
          </cell>
          <cell r="T66">
            <v>386674.34201771719</v>
          </cell>
          <cell r="U66">
            <v>386674.34201771719</v>
          </cell>
          <cell r="V66">
            <v>332739.15389420395</v>
          </cell>
          <cell r="W66">
            <v>278675.93752226839</v>
          </cell>
        </row>
        <row r="67">
          <cell r="A67" t="str">
            <v>Growth</v>
          </cell>
          <cell r="B67">
            <v>0</v>
          </cell>
          <cell r="C67">
            <v>0</v>
          </cell>
          <cell r="D67">
            <v>0</v>
          </cell>
          <cell r="E67">
            <v>0</v>
          </cell>
          <cell r="F67">
            <v>0</v>
          </cell>
        </row>
        <row r="69">
          <cell r="A69" t="str">
            <v>Change in Non Cash Working Capital</v>
          </cell>
          <cell r="B69">
            <v>0</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row>
        <row r="70">
          <cell r="A70">
            <v>0</v>
          </cell>
        </row>
        <row r="71">
          <cell r="A71" t="str">
            <v>Change in:</v>
          </cell>
        </row>
        <row r="72">
          <cell r="A72" t="str">
            <v>Accounts receivable</v>
          </cell>
          <cell r="D72">
            <v>0</v>
          </cell>
          <cell r="E72">
            <v>0</v>
          </cell>
          <cell r="F72">
            <v>0</v>
          </cell>
          <cell r="G72">
            <v>0</v>
          </cell>
          <cell r="H72">
            <v>0</v>
          </cell>
          <cell r="I72">
            <v>0</v>
          </cell>
          <cell r="J72">
            <v>-510.35604187857075</v>
          </cell>
          <cell r="K72">
            <v>-8661.8640497548313</v>
          </cell>
          <cell r="L72">
            <v>-9251.6557180415239</v>
          </cell>
          <cell r="M72">
            <v>-12620.832435625562</v>
          </cell>
          <cell r="N72">
            <v>-11887.252498068014</v>
          </cell>
          <cell r="O72">
            <v>-6696.4788866329691</v>
          </cell>
          <cell r="P72">
            <v>-2425.7221071276799</v>
          </cell>
          <cell r="Q72">
            <v>8389.290706466345</v>
          </cell>
          <cell r="R72">
            <v>1746.5666089226506</v>
          </cell>
          <cell r="S72">
            <v>3414.5872268553867</v>
          </cell>
          <cell r="T72">
            <v>3467.8099599597408</v>
          </cell>
          <cell r="U72">
            <v>3610.3283144366542</v>
          </cell>
          <cell r="V72">
            <v>3996.6400073484947</v>
          </cell>
          <cell r="W72">
            <v>3223.1751958665809</v>
          </cell>
        </row>
        <row r="73">
          <cell r="A73" t="str">
            <v>Prepaid expenses &amp; other assets</v>
          </cell>
          <cell r="D73">
            <v>0</v>
          </cell>
          <cell r="E73">
            <v>-27.076000000000001</v>
          </cell>
          <cell r="F73">
            <v>-2198.7220000000002</v>
          </cell>
          <cell r="G73">
            <v>-4986.473</v>
          </cell>
          <cell r="H73">
            <v>4095.3050000000003</v>
          </cell>
          <cell r="I73">
            <v>0</v>
          </cell>
          <cell r="J73">
            <v>-680.47472250476108</v>
          </cell>
          <cell r="K73">
            <v>-5434.3386719175069</v>
          </cell>
          <cell r="L73">
            <v>-6167.7704786943505</v>
          </cell>
          <cell r="M73">
            <v>-8413.8882904170423</v>
          </cell>
          <cell r="N73">
            <v>-7924.8349987120091</v>
          </cell>
          <cell r="O73">
            <v>-4464.3192577553127</v>
          </cell>
          <cell r="P73">
            <v>-1617.1480714184509</v>
          </cell>
          <cell r="Q73">
            <v>5592.8604709775609</v>
          </cell>
          <cell r="R73">
            <v>1164.3777392817683</v>
          </cell>
          <cell r="S73">
            <v>2276.3914845702566</v>
          </cell>
          <cell r="T73">
            <v>2311.8733066398308</v>
          </cell>
          <cell r="U73">
            <v>2406.885542957767</v>
          </cell>
          <cell r="V73">
            <v>2664.4266715656631</v>
          </cell>
          <cell r="W73">
            <v>2148.7834639110552</v>
          </cell>
        </row>
        <row r="74">
          <cell r="A74" t="str">
            <v>Accounts payable and accrued expenses</v>
          </cell>
          <cell r="D74">
            <v>0</v>
          </cell>
          <cell r="E74">
            <v>-34.478999999999992</v>
          </cell>
          <cell r="F74">
            <v>1458.8420000000001</v>
          </cell>
          <cell r="G74">
            <v>12731.171</v>
          </cell>
          <cell r="H74">
            <v>-7209.9609775133977</v>
          </cell>
          <cell r="I74">
            <v>1140.321687452667</v>
          </cell>
          <cell r="J74">
            <v>2654.898720251761</v>
          </cell>
          <cell r="K74">
            <v>4830.952120145409</v>
          </cell>
          <cell r="L74">
            <v>4770.6543865355643</v>
          </cell>
          <cell r="M74">
            <v>6395.6906250107031</v>
          </cell>
          <cell r="N74">
            <v>6669.0211773921919</v>
          </cell>
          <cell r="O74">
            <v>4182.8613235629064</v>
          </cell>
          <cell r="P74">
            <v>1863.2139784763431</v>
          </cell>
          <cell r="Q74">
            <v>-4654.3772466842274</v>
          </cell>
          <cell r="R74">
            <v>-842.64151189073164</v>
          </cell>
          <cell r="S74">
            <v>-1839.2655164756143</v>
          </cell>
          <cell r="T74">
            <v>-1870.5898609133292</v>
          </cell>
          <cell r="U74">
            <v>-1878.9916353421613</v>
          </cell>
          <cell r="V74">
            <v>-3019.9900858619003</v>
          </cell>
          <cell r="W74">
            <v>-1675.9813223137353</v>
          </cell>
        </row>
        <row r="75">
          <cell r="A75" t="str">
            <v>Deferred Revenues</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row>
        <row r="76">
          <cell r="A76" t="str">
            <v>Change in non-cash working capital</v>
          </cell>
          <cell r="B76">
            <v>0</v>
          </cell>
          <cell r="C76">
            <v>0</v>
          </cell>
          <cell r="D76">
            <v>0</v>
          </cell>
          <cell r="E76">
            <v>-61.554999999999993</v>
          </cell>
          <cell r="F76">
            <v>-739.88000000000011</v>
          </cell>
          <cell r="G76">
            <v>7744.6980000000003</v>
          </cell>
          <cell r="H76">
            <v>-3114.6559775133974</v>
          </cell>
          <cell r="I76">
            <v>1140.321687452667</v>
          </cell>
          <cell r="J76">
            <v>1464.0679558684292</v>
          </cell>
          <cell r="K76">
            <v>-9265.2506015269282</v>
          </cell>
          <cell r="L76">
            <v>-10648.771810200309</v>
          </cell>
          <cell r="M76">
            <v>-14639.030101031902</v>
          </cell>
          <cell r="N76">
            <v>-13143.066319387832</v>
          </cell>
          <cell r="O76">
            <v>-6977.9368208253754</v>
          </cell>
          <cell r="P76">
            <v>-2179.6562000697877</v>
          </cell>
          <cell r="Q76">
            <v>9327.7739307596785</v>
          </cell>
          <cell r="R76">
            <v>2068.3028363136873</v>
          </cell>
          <cell r="S76">
            <v>3851.713194950029</v>
          </cell>
          <cell r="T76">
            <v>4138.2222220522599</v>
          </cell>
          <cell r="U76">
            <v>4138.2222220522599</v>
          </cell>
          <cell r="V76">
            <v>3641.0765930522575</v>
          </cell>
          <cell r="W76">
            <v>3695.9773374639008</v>
          </cell>
        </row>
        <row r="77">
          <cell r="P77">
            <v>0</v>
          </cell>
          <cell r="Q77">
            <v>0</v>
          </cell>
          <cell r="R77">
            <v>0</v>
          </cell>
          <cell r="S77">
            <v>0</v>
          </cell>
          <cell r="T77">
            <v>0</v>
          </cell>
          <cell r="U77">
            <v>0</v>
          </cell>
          <cell r="V77">
            <v>0</v>
          </cell>
          <cell r="W77">
            <v>0</v>
          </cell>
          <cell r="X77">
            <v>0</v>
          </cell>
          <cell r="Y77">
            <v>0</v>
          </cell>
          <cell r="Z77">
            <v>0</v>
          </cell>
        </row>
        <row r="78">
          <cell r="A78" t="str">
            <v>Source: Company data, FactSet, BMO estimates</v>
          </cell>
          <cell r="P78">
            <v>0</v>
          </cell>
          <cell r="Q78">
            <v>0</v>
          </cell>
          <cell r="R78">
            <v>0</v>
          </cell>
          <cell r="S78">
            <v>0</v>
          </cell>
          <cell r="T78">
            <v>0</v>
          </cell>
          <cell r="U78">
            <v>0</v>
          </cell>
          <cell r="V78">
            <v>0</v>
          </cell>
          <cell r="W78">
            <v>0</v>
          </cell>
          <cell r="X78">
            <v>0</v>
          </cell>
          <cell r="Y78">
            <v>0</v>
          </cell>
          <cell r="Z78">
            <v>0</v>
          </cell>
        </row>
        <row r="79">
          <cell r="P79">
            <v>0</v>
          </cell>
          <cell r="Q79">
            <v>0</v>
          </cell>
          <cell r="R79">
            <v>0</v>
          </cell>
          <cell r="S79">
            <v>0</v>
          </cell>
          <cell r="T79">
            <v>0</v>
          </cell>
          <cell r="U79">
            <v>0</v>
          </cell>
          <cell r="V79">
            <v>0</v>
          </cell>
          <cell r="W79">
            <v>0</v>
          </cell>
          <cell r="X79">
            <v>0</v>
          </cell>
          <cell r="Y79">
            <v>0</v>
          </cell>
          <cell r="Z79">
            <v>0</v>
          </cell>
        </row>
        <row r="80">
          <cell r="P80">
            <v>0</v>
          </cell>
          <cell r="Q80">
            <v>0</v>
          </cell>
          <cell r="R80">
            <v>0</v>
          </cell>
          <cell r="S80">
            <v>0</v>
          </cell>
          <cell r="T80">
            <v>0</v>
          </cell>
          <cell r="U80">
            <v>0</v>
          </cell>
          <cell r="V80">
            <v>0</v>
          </cell>
          <cell r="W80">
            <v>0</v>
          </cell>
          <cell r="X80">
            <v>0</v>
          </cell>
          <cell r="Y80">
            <v>0</v>
          </cell>
          <cell r="Z80">
            <v>0</v>
          </cell>
        </row>
        <row r="81">
          <cell r="P81">
            <v>0</v>
          </cell>
          <cell r="Q81">
            <v>0</v>
          </cell>
          <cell r="R81">
            <v>0</v>
          </cell>
          <cell r="S81">
            <v>0</v>
          </cell>
          <cell r="T81">
            <v>0</v>
          </cell>
          <cell r="U81">
            <v>0</v>
          </cell>
          <cell r="V81">
            <v>0</v>
          </cell>
          <cell r="W81">
            <v>0</v>
          </cell>
          <cell r="X81">
            <v>0</v>
          </cell>
          <cell r="Y81">
            <v>0</v>
          </cell>
          <cell r="Z81">
            <v>0</v>
          </cell>
        </row>
        <row r="82">
          <cell r="P82">
            <v>0</v>
          </cell>
          <cell r="Q82">
            <v>0</v>
          </cell>
          <cell r="R82">
            <v>0</v>
          </cell>
          <cell r="S82">
            <v>0</v>
          </cell>
          <cell r="T82">
            <v>0</v>
          </cell>
          <cell r="U82">
            <v>0</v>
          </cell>
          <cell r="V82">
            <v>0</v>
          </cell>
          <cell r="W82">
            <v>0</v>
          </cell>
          <cell r="X82">
            <v>0</v>
          </cell>
          <cell r="Y82">
            <v>0</v>
          </cell>
          <cell r="Z82">
            <v>0</v>
          </cell>
        </row>
      </sheetData>
      <sheetData sheetId="9"/>
      <sheetData sheetId="10"/>
      <sheetData sheetId="1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BLUEMATRIX"/>
      <sheetName val="Cover"/>
      <sheetName val="Milestones"/>
      <sheetName val="Model"/>
      <sheetName val="DCF"/>
      <sheetName val="AVXS-101"/>
      <sheetName val="Earnings Snapshot"/>
      <sheetName val="Variance Tabl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2"/>
      <sheetName val="Deal capacity1"/>
      <sheetName val="Deal capacity"/>
      <sheetName val="Bull bear debates"/>
      <sheetName val="Sheet1"/>
      <sheetName val="Chart"/>
      <sheetName val="Debt Schedule"/>
    </sheetNames>
    <sheetDataSet>
      <sheetData sheetId="0" refreshError="1"/>
      <sheetData sheetId="1"/>
      <sheetData sheetId="2"/>
      <sheetData sheetId="3" refreshError="1"/>
      <sheetData sheetId="4">
        <row r="3">
          <cell r="L3" t="str">
            <v>2021E</v>
          </cell>
        </row>
      </sheetData>
      <sheetData sheetId="5">
        <row r="1">
          <cell r="C1" t="str">
            <v>INCY</v>
          </cell>
          <cell r="D1" t="str">
            <v>S&amp;P 500</v>
          </cell>
          <cell r="E1" t="str">
            <v>XBI</v>
          </cell>
          <cell r="F1" t="str">
            <v>IBB</v>
          </cell>
        </row>
        <row r="2">
          <cell r="C2" t="str">
            <v>#Calc</v>
          </cell>
          <cell r="D2" t="str">
            <v>#Calc</v>
          </cell>
          <cell r="E2" t="str">
            <v>#Calc</v>
          </cell>
          <cell r="F2" t="str">
            <v>#Calc</v>
          </cell>
        </row>
        <row r="3">
          <cell r="A3" t="str">
            <v>01/01/2020</v>
          </cell>
          <cell r="B3" t="str">
            <v>#Calc</v>
          </cell>
          <cell r="C3" t="str">
            <v>#Calc</v>
          </cell>
          <cell r="D3" t="str">
            <v>#Calc</v>
          </cell>
          <cell r="E3" t="str">
            <v>#Calc</v>
          </cell>
          <cell r="F3" t="str">
            <v>#Calc</v>
          </cell>
        </row>
        <row r="4">
          <cell r="A4" t="str">
            <v>01/02/2020</v>
          </cell>
          <cell r="B4" t="str">
            <v>#Calc</v>
          </cell>
          <cell r="C4" t="str">
            <v>#Calc</v>
          </cell>
          <cell r="D4" t="str">
            <v>#Calc</v>
          </cell>
          <cell r="E4" t="str">
            <v>#Calc</v>
          </cell>
          <cell r="F4" t="str">
            <v>#Calc</v>
          </cell>
        </row>
        <row r="5">
          <cell r="A5" t="str">
            <v>01/03/2020</v>
          </cell>
          <cell r="B5" t="str">
            <v>#Calc</v>
          </cell>
          <cell r="C5" t="str">
            <v>#Calc</v>
          </cell>
          <cell r="D5" t="str">
            <v>#Calc</v>
          </cell>
          <cell r="E5" t="str">
            <v>#Calc</v>
          </cell>
          <cell r="F5" t="str">
            <v>#Calc</v>
          </cell>
        </row>
        <row r="6">
          <cell r="A6" t="str">
            <v>01/06/2020</v>
          </cell>
          <cell r="B6" t="str">
            <v>#Calc</v>
          </cell>
          <cell r="C6" t="str">
            <v>#Calc</v>
          </cell>
          <cell r="D6" t="str">
            <v>#Calc</v>
          </cell>
          <cell r="E6" t="str">
            <v>#Calc</v>
          </cell>
          <cell r="F6" t="str">
            <v>#Calc</v>
          </cell>
        </row>
        <row r="7">
          <cell r="A7" t="str">
            <v>01/07/2020</v>
          </cell>
          <cell r="B7" t="str">
            <v>#Calc</v>
          </cell>
          <cell r="C7" t="str">
            <v>#Calc</v>
          </cell>
          <cell r="D7" t="str">
            <v>#Calc</v>
          </cell>
          <cell r="E7" t="str">
            <v>#Calc</v>
          </cell>
          <cell r="F7" t="str">
            <v>#Calc</v>
          </cell>
        </row>
        <row r="8">
          <cell r="A8" t="str">
            <v>01/08/2020</v>
          </cell>
          <cell r="B8" t="str">
            <v>#Calc</v>
          </cell>
          <cell r="C8" t="str">
            <v>#Calc</v>
          </cell>
          <cell r="D8" t="str">
            <v>#Calc</v>
          </cell>
          <cell r="E8" t="str">
            <v>#Calc</v>
          </cell>
          <cell r="F8" t="str">
            <v>#Calc</v>
          </cell>
        </row>
        <row r="9">
          <cell r="A9" t="str">
            <v>01/09/2020</v>
          </cell>
          <cell r="B9" t="str">
            <v>#Calc</v>
          </cell>
          <cell r="C9" t="str">
            <v>#Calc</v>
          </cell>
          <cell r="D9" t="str">
            <v>#Calc</v>
          </cell>
          <cell r="E9" t="str">
            <v>#Calc</v>
          </cell>
          <cell r="F9" t="str">
            <v>#Calc</v>
          </cell>
        </row>
        <row r="10">
          <cell r="A10" t="str">
            <v>01/10/2020</v>
          </cell>
          <cell r="B10" t="str">
            <v>#Calc</v>
          </cell>
          <cell r="C10" t="str">
            <v>#Calc</v>
          </cell>
          <cell r="D10" t="str">
            <v>#Calc</v>
          </cell>
          <cell r="E10" t="str">
            <v>#Calc</v>
          </cell>
          <cell r="F10" t="str">
            <v>#Calc</v>
          </cell>
        </row>
        <row r="11">
          <cell r="A11" t="str">
            <v>01/13/2020</v>
          </cell>
          <cell r="B11" t="str">
            <v>#Calc</v>
          </cell>
          <cell r="C11" t="str">
            <v>#Calc</v>
          </cell>
          <cell r="D11" t="str">
            <v>#Calc</v>
          </cell>
          <cell r="E11" t="str">
            <v>#Calc</v>
          </cell>
          <cell r="F11" t="str">
            <v>#Calc</v>
          </cell>
        </row>
        <row r="12">
          <cell r="A12" t="str">
            <v>01/14/2020</v>
          </cell>
          <cell r="B12" t="str">
            <v>#Calc</v>
          </cell>
          <cell r="C12" t="str">
            <v>#Calc</v>
          </cell>
          <cell r="D12" t="str">
            <v>#Calc</v>
          </cell>
          <cell r="E12" t="str">
            <v>#Calc</v>
          </cell>
          <cell r="F12" t="str">
            <v>#Calc</v>
          </cell>
        </row>
        <row r="13">
          <cell r="A13" t="str">
            <v>01/15/2020</v>
          </cell>
          <cell r="B13" t="str">
            <v>#Calc</v>
          </cell>
          <cell r="C13" t="str">
            <v>#Calc</v>
          </cell>
          <cell r="D13" t="str">
            <v>#Calc</v>
          </cell>
          <cell r="E13" t="str">
            <v>#Calc</v>
          </cell>
          <cell r="F13" t="str">
            <v>#Calc</v>
          </cell>
        </row>
        <row r="14">
          <cell r="A14" t="str">
            <v>01/16/2020</v>
          </cell>
          <cell r="B14" t="str">
            <v>#Calc</v>
          </cell>
          <cell r="C14" t="str">
            <v>#Calc</v>
          </cell>
          <cell r="D14" t="str">
            <v>#Calc</v>
          </cell>
          <cell r="E14" t="str">
            <v>#Calc</v>
          </cell>
          <cell r="F14" t="str">
            <v>#Calc</v>
          </cell>
        </row>
        <row r="15">
          <cell r="A15" t="str">
            <v>01/17/2020</v>
          </cell>
          <cell r="B15" t="str">
            <v>#Calc</v>
          </cell>
          <cell r="C15" t="str">
            <v>#Calc</v>
          </cell>
          <cell r="D15" t="str">
            <v>#Calc</v>
          </cell>
          <cell r="E15" t="str">
            <v>#Calc</v>
          </cell>
          <cell r="F15" t="str">
            <v>#Calc</v>
          </cell>
        </row>
        <row r="16">
          <cell r="A16" t="str">
            <v>01/20/2020</v>
          </cell>
          <cell r="B16" t="str">
            <v>#Calc</v>
          </cell>
          <cell r="C16" t="str">
            <v>#Calc</v>
          </cell>
          <cell r="D16" t="str">
            <v>#Calc</v>
          </cell>
          <cell r="E16" t="str">
            <v>#Calc</v>
          </cell>
          <cell r="F16" t="str">
            <v>#Calc</v>
          </cell>
        </row>
        <row r="17">
          <cell r="A17" t="str">
            <v>01/21/2020</v>
          </cell>
          <cell r="B17" t="str">
            <v>#Calc</v>
          </cell>
          <cell r="C17" t="str">
            <v>#Calc</v>
          </cell>
          <cell r="D17" t="str">
            <v>#Calc</v>
          </cell>
          <cell r="E17" t="str">
            <v>#Calc</v>
          </cell>
          <cell r="F17" t="str">
            <v>#Calc</v>
          </cell>
        </row>
        <row r="18">
          <cell r="A18" t="str">
            <v>01/22/2020</v>
          </cell>
          <cell r="B18" t="str">
            <v>#Calc</v>
          </cell>
          <cell r="C18" t="str">
            <v>#Calc</v>
          </cell>
          <cell r="D18" t="str">
            <v>#Calc</v>
          </cell>
          <cell r="E18" t="str">
            <v>#Calc</v>
          </cell>
          <cell r="F18" t="str">
            <v>#Calc</v>
          </cell>
        </row>
        <row r="19">
          <cell r="A19" t="str">
            <v>01/23/2020</v>
          </cell>
          <cell r="B19" t="str">
            <v>#Calc</v>
          </cell>
          <cell r="C19" t="str">
            <v>#Calc</v>
          </cell>
          <cell r="D19" t="str">
            <v>#Calc</v>
          </cell>
          <cell r="E19" t="str">
            <v>#Calc</v>
          </cell>
          <cell r="F19" t="str">
            <v>#Calc</v>
          </cell>
        </row>
        <row r="20">
          <cell r="A20" t="str">
            <v>01/24/2020</v>
          </cell>
          <cell r="B20" t="str">
            <v>#Calc</v>
          </cell>
          <cell r="C20" t="str">
            <v>#Calc</v>
          </cell>
          <cell r="D20" t="str">
            <v>#Calc</v>
          </cell>
          <cell r="E20" t="str">
            <v>#Calc</v>
          </cell>
          <cell r="F20" t="str">
            <v>#Calc</v>
          </cell>
        </row>
        <row r="21">
          <cell r="A21" t="str">
            <v>01/27/2020</v>
          </cell>
          <cell r="B21" t="str">
            <v>#Calc</v>
          </cell>
          <cell r="C21" t="str">
            <v>#Calc</v>
          </cell>
          <cell r="D21" t="str">
            <v>#Calc</v>
          </cell>
          <cell r="E21" t="str">
            <v>#Calc</v>
          </cell>
          <cell r="F21" t="str">
            <v>#Calc</v>
          </cell>
        </row>
        <row r="22">
          <cell r="A22" t="str">
            <v>01/28/2020</v>
          </cell>
          <cell r="B22" t="str">
            <v>#Calc</v>
          </cell>
          <cell r="C22" t="str">
            <v>#Calc</v>
          </cell>
          <cell r="D22" t="str">
            <v>#Calc</v>
          </cell>
          <cell r="E22" t="str">
            <v>#Calc</v>
          </cell>
          <cell r="F22" t="str">
            <v>#Calc</v>
          </cell>
        </row>
        <row r="23">
          <cell r="A23" t="str">
            <v>01/29/2020</v>
          </cell>
          <cell r="B23" t="str">
            <v>#Calc</v>
          </cell>
          <cell r="C23" t="str">
            <v>#Calc</v>
          </cell>
          <cell r="D23" t="str">
            <v>#Calc</v>
          </cell>
          <cell r="E23" t="str">
            <v>#Calc</v>
          </cell>
          <cell r="F23" t="str">
            <v>#Calc</v>
          </cell>
        </row>
        <row r="24">
          <cell r="A24" t="str">
            <v>01/30/2020</v>
          </cell>
          <cell r="B24" t="str">
            <v>#Calc</v>
          </cell>
          <cell r="C24" t="str">
            <v>#Calc</v>
          </cell>
          <cell r="D24" t="str">
            <v>#Calc</v>
          </cell>
          <cell r="E24" t="str">
            <v>#Calc</v>
          </cell>
          <cell r="F24" t="str">
            <v>#Calc</v>
          </cell>
        </row>
        <row r="25">
          <cell r="A25" t="str">
            <v>01/31/2020</v>
          </cell>
          <cell r="B25" t="str">
            <v>#Calc</v>
          </cell>
          <cell r="C25" t="str">
            <v>#Calc</v>
          </cell>
          <cell r="D25" t="str">
            <v>#Calc</v>
          </cell>
          <cell r="E25" t="str">
            <v>#Calc</v>
          </cell>
          <cell r="F25" t="str">
            <v>#Calc</v>
          </cell>
        </row>
        <row r="26">
          <cell r="A26" t="str">
            <v>02/03/2020</v>
          </cell>
          <cell r="B26" t="str">
            <v>#Calc</v>
          </cell>
          <cell r="C26" t="str">
            <v>#Calc</v>
          </cell>
          <cell r="D26" t="str">
            <v>#Calc</v>
          </cell>
          <cell r="E26" t="str">
            <v>#Calc</v>
          </cell>
          <cell r="F26" t="str">
            <v>#Calc</v>
          </cell>
        </row>
        <row r="27">
          <cell r="A27" t="str">
            <v>02/04/2020</v>
          </cell>
          <cell r="B27" t="str">
            <v>#Calc</v>
          </cell>
          <cell r="C27" t="str">
            <v>#Calc</v>
          </cell>
          <cell r="D27" t="str">
            <v>#Calc</v>
          </cell>
          <cell r="E27" t="str">
            <v>#Calc</v>
          </cell>
          <cell r="F27" t="str">
            <v>#Calc</v>
          </cell>
        </row>
        <row r="28">
          <cell r="A28" t="str">
            <v>02/05/2020</v>
          </cell>
          <cell r="B28" t="str">
            <v>#Calc</v>
          </cell>
          <cell r="C28" t="str">
            <v>#Calc</v>
          </cell>
          <cell r="D28" t="str">
            <v>#Calc</v>
          </cell>
          <cell r="E28" t="str">
            <v>#Calc</v>
          </cell>
          <cell r="F28" t="str">
            <v>#Calc</v>
          </cell>
        </row>
        <row r="29">
          <cell r="A29" t="str">
            <v>02/06/2020</v>
          </cell>
          <cell r="B29" t="str">
            <v>#Calc</v>
          </cell>
          <cell r="C29" t="str">
            <v>#Calc</v>
          </cell>
          <cell r="D29" t="str">
            <v>#Calc</v>
          </cell>
          <cell r="E29" t="str">
            <v>#Calc</v>
          </cell>
          <cell r="F29" t="str">
            <v>#Calc</v>
          </cell>
        </row>
        <row r="30">
          <cell r="A30" t="str">
            <v>02/07/2020</v>
          </cell>
          <cell r="B30" t="str">
            <v>#Calc</v>
          </cell>
          <cell r="C30" t="str">
            <v>#Calc</v>
          </cell>
          <cell r="D30" t="str">
            <v>#Calc</v>
          </cell>
          <cell r="E30" t="str">
            <v>#Calc</v>
          </cell>
          <cell r="F30" t="str">
            <v>#Calc</v>
          </cell>
        </row>
        <row r="31">
          <cell r="A31" t="str">
            <v>02/10/2020</v>
          </cell>
          <cell r="B31" t="str">
            <v>#Calc</v>
          </cell>
          <cell r="C31" t="str">
            <v>#Calc</v>
          </cell>
          <cell r="D31" t="str">
            <v>#Calc</v>
          </cell>
          <cell r="E31" t="str">
            <v>#Calc</v>
          </cell>
          <cell r="F31" t="str">
            <v>#Calc</v>
          </cell>
        </row>
        <row r="32">
          <cell r="A32" t="str">
            <v>02/11/2020</v>
          </cell>
          <cell r="B32" t="str">
            <v>#Calc</v>
          </cell>
          <cell r="C32" t="str">
            <v>#Calc</v>
          </cell>
          <cell r="D32" t="str">
            <v>#Calc</v>
          </cell>
          <cell r="E32" t="str">
            <v>#Calc</v>
          </cell>
          <cell r="F32" t="str">
            <v>#Calc</v>
          </cell>
        </row>
        <row r="33">
          <cell r="A33" t="str">
            <v>02/12/2020</v>
          </cell>
          <cell r="B33" t="str">
            <v>#Calc</v>
          </cell>
          <cell r="C33" t="str">
            <v>#Calc</v>
          </cell>
          <cell r="D33" t="str">
            <v>#Calc</v>
          </cell>
          <cell r="E33" t="str">
            <v>#Calc</v>
          </cell>
          <cell r="F33" t="str">
            <v>#Calc</v>
          </cell>
        </row>
        <row r="34">
          <cell r="A34" t="str">
            <v>02/13/2020</v>
          </cell>
          <cell r="B34" t="str">
            <v>#Calc</v>
          </cell>
          <cell r="C34" t="str">
            <v>#Calc</v>
          </cell>
          <cell r="D34" t="str">
            <v>#Calc</v>
          </cell>
          <cell r="E34" t="str">
            <v>#Calc</v>
          </cell>
          <cell r="F34" t="str">
            <v>#Calc</v>
          </cell>
        </row>
        <row r="35">
          <cell r="A35" t="str">
            <v>02/14/2020</v>
          </cell>
          <cell r="B35" t="str">
            <v>#Calc</v>
          </cell>
          <cell r="C35" t="str">
            <v>#Calc</v>
          </cell>
          <cell r="D35" t="str">
            <v>#Calc</v>
          </cell>
          <cell r="E35" t="str">
            <v>#Calc</v>
          </cell>
          <cell r="F35" t="str">
            <v>#Calc</v>
          </cell>
        </row>
        <row r="36">
          <cell r="A36" t="str">
            <v>02/17/2020</v>
          </cell>
          <cell r="B36" t="str">
            <v>#Calc</v>
          </cell>
          <cell r="C36" t="str">
            <v>#Calc</v>
          </cell>
          <cell r="D36" t="str">
            <v>#Calc</v>
          </cell>
          <cell r="E36" t="str">
            <v>#Calc</v>
          </cell>
          <cell r="F36" t="str">
            <v>#Calc</v>
          </cell>
        </row>
        <row r="37">
          <cell r="A37" t="str">
            <v>02/18/2020</v>
          </cell>
          <cell r="B37" t="str">
            <v>#Calc</v>
          </cell>
          <cell r="C37" t="str">
            <v>#Calc</v>
          </cell>
          <cell r="D37" t="str">
            <v>#Calc</v>
          </cell>
          <cell r="E37" t="str">
            <v>#Calc</v>
          </cell>
          <cell r="F37" t="str">
            <v>#Calc</v>
          </cell>
        </row>
        <row r="38">
          <cell r="A38" t="str">
            <v>02/19/2020</v>
          </cell>
          <cell r="B38" t="str">
            <v>#Calc</v>
          </cell>
          <cell r="C38" t="str">
            <v>#Calc</v>
          </cell>
          <cell r="D38" t="str">
            <v>#Calc</v>
          </cell>
          <cell r="E38" t="str">
            <v>#Calc</v>
          </cell>
          <cell r="F38" t="str">
            <v>#Calc</v>
          </cell>
        </row>
        <row r="39">
          <cell r="A39" t="str">
            <v>02/20/2020</v>
          </cell>
          <cell r="B39" t="str">
            <v>#Calc</v>
          </cell>
          <cell r="C39" t="str">
            <v>#Calc</v>
          </cell>
          <cell r="D39" t="str">
            <v>#Calc</v>
          </cell>
          <cell r="E39" t="str">
            <v>#Calc</v>
          </cell>
          <cell r="F39" t="str">
            <v>#Calc</v>
          </cell>
        </row>
        <row r="40">
          <cell r="A40" t="str">
            <v>02/21/2020</v>
          </cell>
          <cell r="B40" t="str">
            <v>#Calc</v>
          </cell>
          <cell r="C40" t="str">
            <v>#Calc</v>
          </cell>
          <cell r="D40" t="str">
            <v>#Calc</v>
          </cell>
          <cell r="E40" t="str">
            <v>#Calc</v>
          </cell>
          <cell r="F40" t="str">
            <v>#Calc</v>
          </cell>
        </row>
        <row r="41">
          <cell r="A41" t="str">
            <v>02/24/2020</v>
          </cell>
          <cell r="B41" t="str">
            <v>#Calc</v>
          </cell>
          <cell r="C41" t="str">
            <v>#Calc</v>
          </cell>
          <cell r="D41" t="str">
            <v>#Calc</v>
          </cell>
          <cell r="E41" t="str">
            <v>#Calc</v>
          </cell>
          <cell r="F41" t="str">
            <v>#Calc</v>
          </cell>
        </row>
        <row r="42">
          <cell r="A42" t="str">
            <v>02/25/2020</v>
          </cell>
          <cell r="B42" t="str">
            <v>#Calc</v>
          </cell>
          <cell r="C42" t="str">
            <v>#Calc</v>
          </cell>
          <cell r="D42" t="str">
            <v>#Calc</v>
          </cell>
          <cell r="E42" t="str">
            <v>#Calc</v>
          </cell>
          <cell r="F42" t="str">
            <v>#Calc</v>
          </cell>
        </row>
        <row r="43">
          <cell r="A43" t="str">
            <v>02/26/2020</v>
          </cell>
          <cell r="B43" t="str">
            <v>#Calc</v>
          </cell>
          <cell r="C43" t="str">
            <v>#Calc</v>
          </cell>
          <cell r="D43" t="str">
            <v>#Calc</v>
          </cell>
          <cell r="E43" t="str">
            <v>#Calc</v>
          </cell>
          <cell r="F43" t="str">
            <v>#Calc</v>
          </cell>
        </row>
        <row r="44">
          <cell r="A44" t="str">
            <v>02/27/2020</v>
          </cell>
          <cell r="B44" t="str">
            <v>#Calc</v>
          </cell>
          <cell r="C44" t="str">
            <v>#Calc</v>
          </cell>
          <cell r="D44" t="str">
            <v>#Calc</v>
          </cell>
          <cell r="E44" t="str">
            <v>#Calc</v>
          </cell>
          <cell r="F44" t="str">
            <v>#Calc</v>
          </cell>
        </row>
        <row r="45">
          <cell r="A45" t="str">
            <v>02/28/2020</v>
          </cell>
          <cell r="B45" t="str">
            <v>#Calc</v>
          </cell>
          <cell r="C45" t="str">
            <v>#Calc</v>
          </cell>
          <cell r="D45" t="str">
            <v>#Calc</v>
          </cell>
          <cell r="E45" t="str">
            <v>#Calc</v>
          </cell>
          <cell r="F45" t="str">
            <v>#Calc</v>
          </cell>
        </row>
        <row r="46">
          <cell r="A46" t="str">
            <v>03/02/2020</v>
          </cell>
          <cell r="B46" t="str">
            <v>#Calc</v>
          </cell>
          <cell r="C46" t="str">
            <v>#Calc</v>
          </cell>
          <cell r="D46" t="str">
            <v>#Calc</v>
          </cell>
          <cell r="E46" t="str">
            <v>#Calc</v>
          </cell>
          <cell r="F46" t="str">
            <v>#Calc</v>
          </cell>
        </row>
        <row r="47">
          <cell r="A47" t="str">
            <v>03/03/2020</v>
          </cell>
          <cell r="B47" t="str">
            <v>#Calc</v>
          </cell>
          <cell r="C47" t="str">
            <v>#Calc</v>
          </cell>
          <cell r="D47" t="str">
            <v>#Calc</v>
          </cell>
          <cell r="E47" t="str">
            <v>#Calc</v>
          </cell>
          <cell r="F47" t="str">
            <v>#Calc</v>
          </cell>
        </row>
        <row r="48">
          <cell r="A48" t="str">
            <v>03/04/2020</v>
          </cell>
          <cell r="B48" t="str">
            <v>#Calc</v>
          </cell>
          <cell r="C48" t="str">
            <v>#Calc</v>
          </cell>
          <cell r="D48" t="str">
            <v>#Calc</v>
          </cell>
          <cell r="E48" t="str">
            <v>#Calc</v>
          </cell>
          <cell r="F48" t="str">
            <v>#Calc</v>
          </cell>
        </row>
        <row r="49">
          <cell r="A49" t="str">
            <v>03/05/2020</v>
          </cell>
          <cell r="B49" t="str">
            <v>#Calc</v>
          </cell>
          <cell r="C49" t="str">
            <v>#Calc</v>
          </cell>
          <cell r="D49" t="str">
            <v>#Calc</v>
          </cell>
          <cell r="E49" t="str">
            <v>#Calc</v>
          </cell>
          <cell r="F49" t="str">
            <v>#Calc</v>
          </cell>
        </row>
        <row r="50">
          <cell r="A50" t="str">
            <v>03/06/2020</v>
          </cell>
          <cell r="B50" t="str">
            <v>#Calc</v>
          </cell>
          <cell r="C50" t="str">
            <v>#Calc</v>
          </cell>
          <cell r="D50" t="str">
            <v>#Calc</v>
          </cell>
          <cell r="E50" t="str">
            <v>#Calc</v>
          </cell>
          <cell r="F50" t="str">
            <v>#Calc</v>
          </cell>
        </row>
        <row r="51">
          <cell r="A51" t="str">
            <v>03/09/2020</v>
          </cell>
          <cell r="B51" t="str">
            <v>#Calc</v>
          </cell>
          <cell r="C51" t="str">
            <v>#Calc</v>
          </cell>
          <cell r="D51" t="str">
            <v>#Calc</v>
          </cell>
          <cell r="E51" t="str">
            <v>#Calc</v>
          </cell>
          <cell r="F51" t="str">
            <v>#Calc</v>
          </cell>
        </row>
        <row r="52">
          <cell r="A52" t="str">
            <v>03/10/2020</v>
          </cell>
          <cell r="B52" t="str">
            <v>#Calc</v>
          </cell>
          <cell r="C52" t="str">
            <v>#Calc</v>
          </cell>
          <cell r="D52" t="str">
            <v>#Calc</v>
          </cell>
          <cell r="E52" t="str">
            <v>#Calc</v>
          </cell>
          <cell r="F52" t="str">
            <v>#Calc</v>
          </cell>
        </row>
        <row r="53">
          <cell r="A53" t="str">
            <v>03/11/2020</v>
          </cell>
          <cell r="B53" t="str">
            <v>#Calc</v>
          </cell>
          <cell r="C53" t="str">
            <v>#Calc</v>
          </cell>
          <cell r="D53" t="str">
            <v>#Calc</v>
          </cell>
          <cell r="E53" t="str">
            <v>#Calc</v>
          </cell>
          <cell r="F53" t="str">
            <v>#Calc</v>
          </cell>
        </row>
        <row r="54">
          <cell r="A54" t="str">
            <v>03/12/2020</v>
          </cell>
          <cell r="B54" t="str">
            <v>#Calc</v>
          </cell>
          <cell r="C54" t="str">
            <v>#Calc</v>
          </cell>
          <cell r="D54" t="str">
            <v>#Calc</v>
          </cell>
          <cell r="E54" t="str">
            <v>#Calc</v>
          </cell>
          <cell r="F54" t="str">
            <v>#Calc</v>
          </cell>
        </row>
        <row r="55">
          <cell r="A55" t="str">
            <v>03/13/2020</v>
          </cell>
          <cell r="B55" t="str">
            <v>#Calc</v>
          </cell>
          <cell r="C55" t="str">
            <v>#Calc</v>
          </cell>
          <cell r="D55" t="str">
            <v>#Calc</v>
          </cell>
          <cell r="E55" t="str">
            <v>#Calc</v>
          </cell>
          <cell r="F55" t="str">
            <v>#Calc</v>
          </cell>
        </row>
        <row r="56">
          <cell r="A56" t="str">
            <v>03/16/2020</v>
          </cell>
          <cell r="B56" t="str">
            <v>#Calc</v>
          </cell>
          <cell r="C56" t="str">
            <v>#Calc</v>
          </cell>
          <cell r="D56" t="str">
            <v>#Calc</v>
          </cell>
          <cell r="E56" t="str">
            <v>#Calc</v>
          </cell>
          <cell r="F56" t="str">
            <v>#Calc</v>
          </cell>
        </row>
        <row r="57">
          <cell r="A57" t="str">
            <v>03/17/2020</v>
          </cell>
          <cell r="B57" t="str">
            <v>#Calc</v>
          </cell>
          <cell r="C57" t="str">
            <v>#Calc</v>
          </cell>
          <cell r="D57" t="str">
            <v>#Calc</v>
          </cell>
          <cell r="E57" t="str">
            <v>#Calc</v>
          </cell>
          <cell r="F57" t="str">
            <v>#Calc</v>
          </cell>
        </row>
        <row r="58">
          <cell r="A58" t="str">
            <v>03/18/2020</v>
          </cell>
          <cell r="B58" t="str">
            <v>#Calc</v>
          </cell>
          <cell r="C58" t="str">
            <v>#Calc</v>
          </cell>
          <cell r="D58" t="str">
            <v>#Calc</v>
          </cell>
          <cell r="E58" t="str">
            <v>#Calc</v>
          </cell>
          <cell r="F58" t="str">
            <v>#Calc</v>
          </cell>
        </row>
        <row r="59">
          <cell r="A59" t="str">
            <v>03/19/2020</v>
          </cell>
          <cell r="B59" t="str">
            <v>#Calc</v>
          </cell>
          <cell r="C59" t="str">
            <v>#Calc</v>
          </cell>
          <cell r="D59" t="str">
            <v>#Calc</v>
          </cell>
          <cell r="E59" t="str">
            <v>#Calc</v>
          </cell>
          <cell r="F59" t="str">
            <v>#Calc</v>
          </cell>
        </row>
        <row r="60">
          <cell r="A60" t="str">
            <v>03/20/2020</v>
          </cell>
          <cell r="B60" t="str">
            <v>#Calc</v>
          </cell>
          <cell r="C60" t="str">
            <v>#Calc</v>
          </cell>
          <cell r="D60" t="str">
            <v>#Calc</v>
          </cell>
          <cell r="E60" t="str">
            <v>#Calc</v>
          </cell>
          <cell r="F60" t="str">
            <v>#Calc</v>
          </cell>
        </row>
        <row r="61">
          <cell r="A61" t="str">
            <v>03/23/2020</v>
          </cell>
          <cell r="B61" t="str">
            <v>#Calc</v>
          </cell>
          <cell r="C61" t="str">
            <v>#Calc</v>
          </cell>
          <cell r="D61" t="str">
            <v>#Calc</v>
          </cell>
          <cell r="E61" t="str">
            <v>#Calc</v>
          </cell>
          <cell r="F61" t="str">
            <v>#Calc</v>
          </cell>
        </row>
        <row r="62">
          <cell r="A62" t="str">
            <v>03/24/2020</v>
          </cell>
          <cell r="B62" t="str">
            <v>#Calc</v>
          </cell>
          <cell r="C62" t="str">
            <v>#Calc</v>
          </cell>
          <cell r="D62" t="str">
            <v>#Calc</v>
          </cell>
          <cell r="E62" t="str">
            <v>#Calc</v>
          </cell>
          <cell r="F62" t="str">
            <v>#Calc</v>
          </cell>
        </row>
        <row r="63">
          <cell r="A63" t="str">
            <v>03/25/2020</v>
          </cell>
          <cell r="B63" t="str">
            <v>#Calc</v>
          </cell>
          <cell r="C63" t="str">
            <v>#Calc</v>
          </cell>
          <cell r="D63" t="str">
            <v>#Calc</v>
          </cell>
          <cell r="E63" t="str">
            <v>#Calc</v>
          </cell>
          <cell r="F63" t="str">
            <v>#Calc</v>
          </cell>
        </row>
        <row r="64">
          <cell r="A64" t="str">
            <v>03/26/2020</v>
          </cell>
          <cell r="B64" t="str">
            <v>#Calc</v>
          </cell>
          <cell r="C64" t="str">
            <v>#Calc</v>
          </cell>
          <cell r="D64" t="str">
            <v>#Calc</v>
          </cell>
          <cell r="E64" t="str">
            <v>#Calc</v>
          </cell>
          <cell r="F64" t="str">
            <v>#Calc</v>
          </cell>
        </row>
        <row r="65">
          <cell r="A65" t="str">
            <v>03/27/2020</v>
          </cell>
          <cell r="B65" t="str">
            <v>#Calc</v>
          </cell>
          <cell r="C65" t="str">
            <v>#Calc</v>
          </cell>
          <cell r="D65" t="str">
            <v>#Calc</v>
          </cell>
          <cell r="E65" t="str">
            <v>#Calc</v>
          </cell>
          <cell r="F65" t="str">
            <v>#Calc</v>
          </cell>
        </row>
        <row r="66">
          <cell r="A66" t="str">
            <v>03/30/2020</v>
          </cell>
          <cell r="B66" t="str">
            <v>#Calc</v>
          </cell>
          <cell r="C66" t="str">
            <v>#Calc</v>
          </cell>
          <cell r="D66" t="str">
            <v>#Calc</v>
          </cell>
          <cell r="E66" t="str">
            <v>#Calc</v>
          </cell>
          <cell r="F66" t="str">
            <v>#Calc</v>
          </cell>
        </row>
        <row r="67">
          <cell r="A67" t="str">
            <v>03/31/2020</v>
          </cell>
          <cell r="B67" t="str">
            <v>#Calc</v>
          </cell>
          <cell r="C67" t="str">
            <v>#Calc</v>
          </cell>
          <cell r="D67" t="str">
            <v>#Calc</v>
          </cell>
          <cell r="E67" t="str">
            <v>#Calc</v>
          </cell>
          <cell r="F67" t="str">
            <v>#Calc</v>
          </cell>
        </row>
        <row r="68">
          <cell r="A68" t="str">
            <v>04/01/2020</v>
          </cell>
          <cell r="B68" t="str">
            <v>#Calc</v>
          </cell>
          <cell r="C68" t="str">
            <v>#Calc</v>
          </cell>
          <cell r="D68" t="str">
            <v>#Calc</v>
          </cell>
          <cell r="E68" t="str">
            <v>#Calc</v>
          </cell>
          <cell r="F68" t="str">
            <v>#Calc</v>
          </cell>
        </row>
        <row r="69">
          <cell r="A69" t="str">
            <v>04/02/2020</v>
          </cell>
          <cell r="B69" t="str">
            <v>#Calc</v>
          </cell>
          <cell r="C69" t="str">
            <v>#Calc</v>
          </cell>
          <cell r="D69" t="str">
            <v>#Calc</v>
          </cell>
          <cell r="E69" t="str">
            <v>#Calc</v>
          </cell>
          <cell r="F69" t="str">
            <v>#Calc</v>
          </cell>
        </row>
        <row r="70">
          <cell r="A70" t="str">
            <v>04/03/2020</v>
          </cell>
          <cell r="B70" t="str">
            <v>#Calc</v>
          </cell>
          <cell r="C70" t="str">
            <v>#Calc</v>
          </cell>
          <cell r="D70" t="str">
            <v>#Calc</v>
          </cell>
          <cell r="E70" t="str">
            <v>#Calc</v>
          </cell>
          <cell r="F70" t="str">
            <v>#Calc</v>
          </cell>
        </row>
        <row r="71">
          <cell r="A71" t="str">
            <v>04/06/2020</v>
          </cell>
          <cell r="B71" t="str">
            <v>#Calc</v>
          </cell>
          <cell r="C71" t="str">
            <v>#Calc</v>
          </cell>
          <cell r="D71" t="str">
            <v>#Calc</v>
          </cell>
          <cell r="E71" t="str">
            <v>#Calc</v>
          </cell>
          <cell r="F71" t="str">
            <v>#Calc</v>
          </cell>
        </row>
        <row r="72">
          <cell r="A72" t="str">
            <v>04/07/2020</v>
          </cell>
          <cell r="B72" t="str">
            <v>#Calc</v>
          </cell>
          <cell r="C72" t="str">
            <v>#Calc</v>
          </cell>
          <cell r="D72" t="str">
            <v>#Calc</v>
          </cell>
          <cell r="E72" t="str">
            <v>#Calc</v>
          </cell>
          <cell r="F72" t="str">
            <v>#Calc</v>
          </cell>
        </row>
        <row r="73">
          <cell r="A73" t="str">
            <v>04/08/2020</v>
          </cell>
          <cell r="B73" t="str">
            <v>#Calc</v>
          </cell>
          <cell r="C73" t="str">
            <v>#Calc</v>
          </cell>
          <cell r="D73" t="str">
            <v>#Calc</v>
          </cell>
          <cell r="E73" t="str">
            <v>#Calc</v>
          </cell>
          <cell r="F73" t="str">
            <v>#Calc</v>
          </cell>
        </row>
        <row r="74">
          <cell r="A74" t="str">
            <v>04/09/2020</v>
          </cell>
          <cell r="B74" t="str">
            <v>#Calc</v>
          </cell>
          <cell r="C74" t="str">
            <v>#Calc</v>
          </cell>
          <cell r="D74" t="str">
            <v>#Calc</v>
          </cell>
          <cell r="E74" t="str">
            <v>#Calc</v>
          </cell>
          <cell r="F74" t="str">
            <v>#Calc</v>
          </cell>
        </row>
        <row r="75">
          <cell r="A75" t="str">
            <v>04/10/2020</v>
          </cell>
          <cell r="B75" t="str">
            <v>#Calc</v>
          </cell>
          <cell r="C75" t="str">
            <v>#Calc</v>
          </cell>
          <cell r="D75" t="str">
            <v>#Calc</v>
          </cell>
          <cell r="E75" t="str">
            <v>#Calc</v>
          </cell>
          <cell r="F75" t="str">
            <v>#Calc</v>
          </cell>
        </row>
        <row r="76">
          <cell r="A76" t="str">
            <v>04/13/2020</v>
          </cell>
          <cell r="B76" t="str">
            <v>#Calc</v>
          </cell>
          <cell r="C76" t="str">
            <v>#Calc</v>
          </cell>
          <cell r="D76" t="str">
            <v>#Calc</v>
          </cell>
          <cell r="E76" t="str">
            <v>#Calc</v>
          </cell>
          <cell r="F76" t="str">
            <v>#Calc</v>
          </cell>
        </row>
        <row r="77">
          <cell r="A77" t="str">
            <v>04/14/2020</v>
          </cell>
          <cell r="B77" t="str">
            <v>#Calc</v>
          </cell>
          <cell r="C77" t="str">
            <v>#Calc</v>
          </cell>
          <cell r="D77" t="str">
            <v>#Calc</v>
          </cell>
          <cell r="E77" t="str">
            <v>#Calc</v>
          </cell>
          <cell r="F77" t="str">
            <v>#Calc</v>
          </cell>
        </row>
        <row r="78">
          <cell r="A78" t="str">
            <v>04/15/2020</v>
          </cell>
          <cell r="B78" t="str">
            <v>#Calc</v>
          </cell>
          <cell r="C78" t="str">
            <v>#Calc</v>
          </cell>
          <cell r="D78" t="str">
            <v>#Calc</v>
          </cell>
          <cell r="E78" t="str">
            <v>#Calc</v>
          </cell>
          <cell r="F78" t="str">
            <v>#Calc</v>
          </cell>
        </row>
        <row r="79">
          <cell r="A79" t="str">
            <v>04/16/2020</v>
          </cell>
          <cell r="B79" t="str">
            <v>#Calc</v>
          </cell>
          <cell r="C79" t="str">
            <v>#Calc</v>
          </cell>
          <cell r="D79" t="str">
            <v>#Calc</v>
          </cell>
          <cell r="E79" t="str">
            <v>#Calc</v>
          </cell>
          <cell r="F79" t="str">
            <v>#Calc</v>
          </cell>
        </row>
        <row r="80">
          <cell r="A80" t="str">
            <v>04/17/2020</v>
          </cell>
          <cell r="B80" t="str">
            <v>#Calc</v>
          </cell>
          <cell r="C80" t="str">
            <v>#Calc</v>
          </cell>
          <cell r="D80" t="str">
            <v>#Calc</v>
          </cell>
          <cell r="E80" t="str">
            <v>#Calc</v>
          </cell>
          <cell r="F80" t="str">
            <v>#Calc</v>
          </cell>
        </row>
        <row r="81">
          <cell r="A81" t="str">
            <v>04/20/2020</v>
          </cell>
          <cell r="B81" t="str">
            <v>#Calc</v>
          </cell>
          <cell r="C81" t="str">
            <v>#Calc</v>
          </cell>
          <cell r="D81" t="str">
            <v>#Calc</v>
          </cell>
          <cell r="E81" t="str">
            <v>#Calc</v>
          </cell>
          <cell r="F81" t="str">
            <v>#Calc</v>
          </cell>
        </row>
        <row r="82">
          <cell r="A82" t="str">
            <v>04/21/2020</v>
          </cell>
          <cell r="B82" t="str">
            <v>#Calc</v>
          </cell>
          <cell r="C82" t="str">
            <v>#Calc</v>
          </cell>
          <cell r="D82" t="str">
            <v>#Calc</v>
          </cell>
          <cell r="E82" t="str">
            <v>#Calc</v>
          </cell>
          <cell r="F82" t="str">
            <v>#Calc</v>
          </cell>
        </row>
        <row r="83">
          <cell r="A83" t="str">
            <v>04/22/2020</v>
          </cell>
          <cell r="B83" t="str">
            <v>#Calc</v>
          </cell>
          <cell r="C83" t="str">
            <v>#Calc</v>
          </cell>
          <cell r="D83" t="str">
            <v>#Calc</v>
          </cell>
          <cell r="E83" t="str">
            <v>#Calc</v>
          </cell>
          <cell r="F83" t="str">
            <v>#Calc</v>
          </cell>
        </row>
        <row r="84">
          <cell r="A84" t="str">
            <v>04/23/2020</v>
          </cell>
          <cell r="B84" t="str">
            <v>#Calc</v>
          </cell>
          <cell r="C84" t="str">
            <v>#Calc</v>
          </cell>
          <cell r="D84" t="str">
            <v>#Calc</v>
          </cell>
          <cell r="E84" t="str">
            <v>#Calc</v>
          </cell>
          <cell r="F84" t="str">
            <v>#Calc</v>
          </cell>
        </row>
        <row r="85">
          <cell r="A85" t="str">
            <v>04/24/2020</v>
          </cell>
          <cell r="B85" t="str">
            <v>#Calc</v>
          </cell>
          <cell r="C85" t="str">
            <v>#Calc</v>
          </cell>
          <cell r="D85" t="str">
            <v>#Calc</v>
          </cell>
          <cell r="E85" t="str">
            <v>#Calc</v>
          </cell>
          <cell r="F85" t="str">
            <v>#Calc</v>
          </cell>
        </row>
        <row r="86">
          <cell r="A86" t="str">
            <v>04/27/2020</v>
          </cell>
          <cell r="B86" t="str">
            <v>#Calc</v>
          </cell>
          <cell r="C86" t="str">
            <v>#Calc</v>
          </cell>
          <cell r="D86" t="str">
            <v>#Calc</v>
          </cell>
          <cell r="E86" t="str">
            <v>#Calc</v>
          </cell>
          <cell r="F86" t="str">
            <v>#Calc</v>
          </cell>
        </row>
        <row r="87">
          <cell r="A87" t="str">
            <v>04/28/2020</v>
          </cell>
          <cell r="B87" t="str">
            <v>#Calc</v>
          </cell>
          <cell r="C87" t="str">
            <v>#Calc</v>
          </cell>
          <cell r="D87" t="str">
            <v>#Calc</v>
          </cell>
          <cell r="E87" t="str">
            <v>#Calc</v>
          </cell>
          <cell r="F87" t="str">
            <v>#Calc</v>
          </cell>
        </row>
        <row r="88">
          <cell r="A88" t="str">
            <v>04/29/2020</v>
          </cell>
          <cell r="B88" t="str">
            <v>#Calc</v>
          </cell>
          <cell r="C88" t="str">
            <v>#Calc</v>
          </cell>
          <cell r="D88" t="str">
            <v>#Calc</v>
          </cell>
          <cell r="E88" t="str">
            <v>#Calc</v>
          </cell>
          <cell r="F88" t="str">
            <v>#Calc</v>
          </cell>
        </row>
        <row r="89">
          <cell r="A89" t="str">
            <v>04/30/2020</v>
          </cell>
          <cell r="B89" t="str">
            <v>#Calc</v>
          </cell>
          <cell r="C89" t="str">
            <v>#Calc</v>
          </cell>
          <cell r="D89" t="str">
            <v>#Calc</v>
          </cell>
          <cell r="E89" t="str">
            <v>#Calc</v>
          </cell>
          <cell r="F89" t="str">
            <v>#Calc</v>
          </cell>
        </row>
        <row r="90">
          <cell r="A90" t="str">
            <v>05/01/2020</v>
          </cell>
          <cell r="B90" t="str">
            <v>#Calc</v>
          </cell>
          <cell r="C90" t="str">
            <v>#Calc</v>
          </cell>
          <cell r="D90" t="str">
            <v>#Calc</v>
          </cell>
          <cell r="E90" t="str">
            <v>#Calc</v>
          </cell>
          <cell r="F90" t="str">
            <v>#Calc</v>
          </cell>
        </row>
        <row r="91">
          <cell r="A91" t="str">
            <v>05/04/2020</v>
          </cell>
          <cell r="B91" t="str">
            <v>#Calc</v>
          </cell>
          <cell r="C91" t="str">
            <v>#Calc</v>
          </cell>
          <cell r="D91" t="str">
            <v>#Calc</v>
          </cell>
          <cell r="E91" t="str">
            <v>#Calc</v>
          </cell>
          <cell r="F91" t="str">
            <v>#Calc</v>
          </cell>
        </row>
        <row r="92">
          <cell r="A92" t="str">
            <v>05/05/2020</v>
          </cell>
          <cell r="B92" t="str">
            <v>#Calc</v>
          </cell>
          <cell r="C92" t="str">
            <v>#Calc</v>
          </cell>
          <cell r="D92" t="str">
            <v>#Calc</v>
          </cell>
          <cell r="E92" t="str">
            <v>#Calc</v>
          </cell>
          <cell r="F92" t="str">
            <v>#Calc</v>
          </cell>
        </row>
        <row r="93">
          <cell r="A93" t="str">
            <v>05/06/2020</v>
          </cell>
          <cell r="B93" t="str">
            <v>#Calc</v>
          </cell>
          <cell r="C93" t="str">
            <v>#Calc</v>
          </cell>
          <cell r="D93" t="str">
            <v>#Calc</v>
          </cell>
          <cell r="E93" t="str">
            <v>#Calc</v>
          </cell>
          <cell r="F93" t="str">
            <v>#Calc</v>
          </cell>
        </row>
        <row r="94">
          <cell r="A94" t="str">
            <v>05/07/2020</v>
          </cell>
          <cell r="B94" t="str">
            <v>#Calc</v>
          </cell>
          <cell r="C94" t="str">
            <v>#Calc</v>
          </cell>
          <cell r="D94" t="str">
            <v>#Calc</v>
          </cell>
          <cell r="E94" t="str">
            <v>#Calc</v>
          </cell>
          <cell r="F94" t="str">
            <v>#Calc</v>
          </cell>
        </row>
        <row r="95">
          <cell r="A95" t="str">
            <v>05/08/2020</v>
          </cell>
          <cell r="B95" t="str">
            <v>#Calc</v>
          </cell>
          <cell r="C95" t="str">
            <v>#Calc</v>
          </cell>
          <cell r="D95" t="str">
            <v>#Calc</v>
          </cell>
          <cell r="E95" t="str">
            <v>#Calc</v>
          </cell>
          <cell r="F95" t="str">
            <v>#Calc</v>
          </cell>
        </row>
        <row r="96">
          <cell r="A96" t="str">
            <v>05/11/2020</v>
          </cell>
          <cell r="B96" t="str">
            <v>#Calc</v>
          </cell>
          <cell r="C96" t="str">
            <v>#Calc</v>
          </cell>
          <cell r="D96" t="str">
            <v>#Calc</v>
          </cell>
          <cell r="E96" t="str">
            <v>#Calc</v>
          </cell>
          <cell r="F96" t="str">
            <v>#Calc</v>
          </cell>
        </row>
        <row r="97">
          <cell r="A97" t="str">
            <v>05/12/2020</v>
          </cell>
          <cell r="B97" t="str">
            <v>#Calc</v>
          </cell>
          <cell r="C97" t="str">
            <v>#Calc</v>
          </cell>
          <cell r="D97" t="str">
            <v>#Calc</v>
          </cell>
          <cell r="E97" t="str">
            <v>#Calc</v>
          </cell>
          <cell r="F97" t="str">
            <v>#Calc</v>
          </cell>
        </row>
        <row r="98">
          <cell r="A98" t="str">
            <v>05/13/2020</v>
          </cell>
          <cell r="B98" t="str">
            <v>#Calc</v>
          </cell>
          <cell r="C98" t="str">
            <v>#Calc</v>
          </cell>
          <cell r="D98" t="str">
            <v>#Calc</v>
          </cell>
          <cell r="E98" t="str">
            <v>#Calc</v>
          </cell>
          <cell r="F98" t="str">
            <v>#Calc</v>
          </cell>
        </row>
        <row r="99">
          <cell r="A99" t="str">
            <v>05/14/2020</v>
          </cell>
          <cell r="B99" t="str">
            <v>#Calc</v>
          </cell>
          <cell r="C99" t="str">
            <v>#Calc</v>
          </cell>
          <cell r="D99" t="str">
            <v>#Calc</v>
          </cell>
          <cell r="E99" t="str">
            <v>#Calc</v>
          </cell>
          <cell r="F99" t="str">
            <v>#Calc</v>
          </cell>
        </row>
        <row r="100">
          <cell r="A100" t="str">
            <v>05/15/2020</v>
          </cell>
          <cell r="B100" t="str">
            <v>#Calc</v>
          </cell>
          <cell r="C100" t="str">
            <v>#Calc</v>
          </cell>
          <cell r="D100" t="str">
            <v>#Calc</v>
          </cell>
          <cell r="E100" t="str">
            <v>#Calc</v>
          </cell>
          <cell r="F100" t="str">
            <v>#Calc</v>
          </cell>
        </row>
        <row r="101">
          <cell r="A101" t="str">
            <v>05/18/2020</v>
          </cell>
          <cell r="B101" t="str">
            <v>#Calc</v>
          </cell>
          <cell r="C101" t="str">
            <v>#Calc</v>
          </cell>
          <cell r="D101" t="str">
            <v>#Calc</v>
          </cell>
          <cell r="E101" t="str">
            <v>#Calc</v>
          </cell>
          <cell r="F101" t="str">
            <v>#Calc</v>
          </cell>
        </row>
        <row r="102">
          <cell r="A102" t="str">
            <v>05/19/2020</v>
          </cell>
          <cell r="B102" t="str">
            <v>#Calc</v>
          </cell>
          <cell r="C102" t="str">
            <v>#Calc</v>
          </cell>
          <cell r="D102" t="str">
            <v>#Calc</v>
          </cell>
          <cell r="E102" t="str">
            <v>#Calc</v>
          </cell>
          <cell r="F102" t="str">
            <v>#Calc</v>
          </cell>
        </row>
        <row r="103">
          <cell r="A103" t="str">
            <v>05/20/2020</v>
          </cell>
          <cell r="B103" t="str">
            <v>#Calc</v>
          </cell>
          <cell r="C103" t="str">
            <v>#Calc</v>
          </cell>
          <cell r="D103" t="str">
            <v>#Calc</v>
          </cell>
          <cell r="E103" t="str">
            <v>#Calc</v>
          </cell>
          <cell r="F103" t="str">
            <v>#Calc</v>
          </cell>
        </row>
        <row r="104">
          <cell r="A104" t="str">
            <v>05/21/2020</v>
          </cell>
          <cell r="B104" t="str">
            <v>#Calc</v>
          </cell>
          <cell r="C104" t="str">
            <v>#Calc</v>
          </cell>
          <cell r="D104" t="str">
            <v>#Calc</v>
          </cell>
          <cell r="E104" t="str">
            <v>#Calc</v>
          </cell>
          <cell r="F104" t="str">
            <v>#Calc</v>
          </cell>
        </row>
        <row r="105">
          <cell r="A105" t="str">
            <v>05/22/2020</v>
          </cell>
          <cell r="B105" t="str">
            <v>#Calc</v>
          </cell>
          <cell r="C105" t="str">
            <v>#Calc</v>
          </cell>
          <cell r="D105" t="str">
            <v>#Calc</v>
          </cell>
          <cell r="E105" t="str">
            <v>#Calc</v>
          </cell>
          <cell r="F105" t="str">
            <v>#Calc</v>
          </cell>
        </row>
        <row r="106">
          <cell r="A106" t="str">
            <v>05/25/2020</v>
          </cell>
          <cell r="B106" t="str">
            <v>#Calc</v>
          </cell>
          <cell r="C106" t="str">
            <v>#Calc</v>
          </cell>
          <cell r="D106" t="str">
            <v>#Calc</v>
          </cell>
          <cell r="E106" t="str">
            <v>#Calc</v>
          </cell>
          <cell r="F106" t="str">
            <v>#Calc</v>
          </cell>
        </row>
        <row r="107">
          <cell r="A107" t="str">
            <v>05/26/2020</v>
          </cell>
          <cell r="B107" t="str">
            <v>#Calc</v>
          </cell>
          <cell r="C107" t="str">
            <v>#Calc</v>
          </cell>
          <cell r="D107" t="str">
            <v>#Calc</v>
          </cell>
          <cell r="E107" t="str">
            <v>#Calc</v>
          </cell>
          <cell r="F107" t="str">
            <v>#Calc</v>
          </cell>
        </row>
        <row r="108">
          <cell r="A108" t="str">
            <v>05/27/2020</v>
          </cell>
          <cell r="B108" t="str">
            <v>#Calc</v>
          </cell>
          <cell r="C108" t="str">
            <v>#Calc</v>
          </cell>
          <cell r="D108" t="str">
            <v>#Calc</v>
          </cell>
          <cell r="E108" t="str">
            <v>#Calc</v>
          </cell>
          <cell r="F108" t="str">
            <v>#Calc</v>
          </cell>
        </row>
        <row r="109">
          <cell r="A109" t="str">
            <v>05/28/2020</v>
          </cell>
          <cell r="B109" t="str">
            <v>#Calc</v>
          </cell>
          <cell r="C109" t="str">
            <v>#Calc</v>
          </cell>
          <cell r="D109" t="str">
            <v>#Calc</v>
          </cell>
          <cell r="E109" t="str">
            <v>#Calc</v>
          </cell>
          <cell r="F109" t="str">
            <v>#Calc</v>
          </cell>
        </row>
        <row r="110">
          <cell r="A110" t="str">
            <v>05/29/2020</v>
          </cell>
          <cell r="B110" t="str">
            <v>#Calc</v>
          </cell>
          <cell r="C110" t="str">
            <v>#Calc</v>
          </cell>
          <cell r="D110" t="str">
            <v>#Calc</v>
          </cell>
          <cell r="E110" t="str">
            <v>#Calc</v>
          </cell>
          <cell r="F110" t="str">
            <v>#Calc</v>
          </cell>
        </row>
        <row r="111">
          <cell r="A111" t="str">
            <v>06/01/2020</v>
          </cell>
          <cell r="B111" t="str">
            <v>#Calc</v>
          </cell>
          <cell r="C111" t="str">
            <v>#Calc</v>
          </cell>
          <cell r="D111" t="str">
            <v>#Calc</v>
          </cell>
          <cell r="E111" t="str">
            <v>#Calc</v>
          </cell>
          <cell r="F111" t="str">
            <v>#Calc</v>
          </cell>
        </row>
        <row r="112">
          <cell r="A112" t="str">
            <v>06/02/2020</v>
          </cell>
          <cell r="B112" t="str">
            <v>#Calc</v>
          </cell>
          <cell r="C112" t="str">
            <v>#Calc</v>
          </cell>
          <cell r="D112" t="str">
            <v>#Calc</v>
          </cell>
          <cell r="E112" t="str">
            <v>#Calc</v>
          </cell>
          <cell r="F112" t="str">
            <v>#Calc</v>
          </cell>
        </row>
        <row r="113">
          <cell r="A113" t="str">
            <v>06/03/2020</v>
          </cell>
          <cell r="B113" t="str">
            <v>#Calc</v>
          </cell>
          <cell r="C113" t="str">
            <v>#Calc</v>
          </cell>
          <cell r="D113" t="str">
            <v>#Calc</v>
          </cell>
          <cell r="E113" t="str">
            <v>#Calc</v>
          </cell>
          <cell r="F113" t="str">
            <v>#Calc</v>
          </cell>
        </row>
        <row r="114">
          <cell r="A114" t="str">
            <v>06/04/2020</v>
          </cell>
          <cell r="B114" t="str">
            <v>#Calc</v>
          </cell>
          <cell r="C114" t="str">
            <v>#Calc</v>
          </cell>
          <cell r="D114" t="str">
            <v>#Calc</v>
          </cell>
          <cell r="E114" t="str">
            <v>#Calc</v>
          </cell>
          <cell r="F114" t="str">
            <v>#Calc</v>
          </cell>
        </row>
        <row r="115">
          <cell r="A115" t="str">
            <v>06/05/2020</v>
          </cell>
          <cell r="B115" t="str">
            <v>#Calc</v>
          </cell>
          <cell r="C115" t="str">
            <v>#Calc</v>
          </cell>
          <cell r="D115" t="str">
            <v>#Calc</v>
          </cell>
          <cell r="E115" t="str">
            <v>#Calc</v>
          </cell>
          <cell r="F115" t="str">
            <v>#Calc</v>
          </cell>
        </row>
        <row r="116">
          <cell r="A116" t="str">
            <v>06/08/2020</v>
          </cell>
          <cell r="B116" t="str">
            <v>#Calc</v>
          </cell>
          <cell r="C116" t="str">
            <v>#Calc</v>
          </cell>
          <cell r="D116" t="str">
            <v>#Calc</v>
          </cell>
          <cell r="E116" t="str">
            <v>#Calc</v>
          </cell>
          <cell r="F116" t="str">
            <v>#Calc</v>
          </cell>
        </row>
        <row r="117">
          <cell r="A117" t="str">
            <v>06/09/2020</v>
          </cell>
          <cell r="B117" t="str">
            <v>#Calc</v>
          </cell>
          <cell r="C117" t="str">
            <v>#Calc</v>
          </cell>
          <cell r="D117" t="str">
            <v>#Calc</v>
          </cell>
          <cell r="E117" t="str">
            <v>#Calc</v>
          </cell>
          <cell r="F117" t="str">
            <v>#Calc</v>
          </cell>
        </row>
        <row r="118">
          <cell r="A118" t="str">
            <v>06/10/2020</v>
          </cell>
          <cell r="B118" t="str">
            <v>#Calc</v>
          </cell>
          <cell r="C118" t="str">
            <v>#Calc</v>
          </cell>
          <cell r="D118" t="str">
            <v>#Calc</v>
          </cell>
          <cell r="E118" t="str">
            <v>#Calc</v>
          </cell>
          <cell r="F118" t="str">
            <v>#Calc</v>
          </cell>
        </row>
        <row r="119">
          <cell r="A119" t="str">
            <v>06/11/2020</v>
          </cell>
          <cell r="B119" t="str">
            <v>#Calc</v>
          </cell>
          <cell r="C119" t="str">
            <v>#Calc</v>
          </cell>
          <cell r="D119" t="str">
            <v>#Calc</v>
          </cell>
          <cell r="E119" t="str">
            <v>#Calc</v>
          </cell>
          <cell r="F119" t="str">
            <v>#Calc</v>
          </cell>
        </row>
        <row r="120">
          <cell r="A120" t="str">
            <v>06/12/2020</v>
          </cell>
          <cell r="B120" t="str">
            <v>#Calc</v>
          </cell>
          <cell r="C120" t="str">
            <v>#Calc</v>
          </cell>
          <cell r="D120" t="str">
            <v>#Calc</v>
          </cell>
          <cell r="E120" t="str">
            <v>#Calc</v>
          </cell>
          <cell r="F120" t="str">
            <v>#Calc</v>
          </cell>
        </row>
        <row r="121">
          <cell r="A121" t="str">
            <v>06/15/2020</v>
          </cell>
          <cell r="B121" t="str">
            <v>#Calc</v>
          </cell>
          <cell r="C121" t="str">
            <v>#Calc</v>
          </cell>
          <cell r="D121" t="str">
            <v>#Calc</v>
          </cell>
          <cell r="E121" t="str">
            <v>#Calc</v>
          </cell>
          <cell r="F121" t="str">
            <v>#Calc</v>
          </cell>
        </row>
        <row r="122">
          <cell r="A122" t="str">
            <v>06/16/2020</v>
          </cell>
          <cell r="B122" t="str">
            <v>#Calc</v>
          </cell>
          <cell r="C122" t="str">
            <v>#Calc</v>
          </cell>
          <cell r="D122" t="str">
            <v>#Calc</v>
          </cell>
          <cell r="E122" t="str">
            <v>#Calc</v>
          </cell>
          <cell r="F122" t="str">
            <v>#Calc</v>
          </cell>
        </row>
        <row r="123">
          <cell r="A123" t="str">
            <v>06/17/2020</v>
          </cell>
          <cell r="B123" t="str">
            <v>#Calc</v>
          </cell>
          <cell r="C123" t="str">
            <v>#Calc</v>
          </cell>
          <cell r="D123" t="str">
            <v>#Calc</v>
          </cell>
          <cell r="E123" t="str">
            <v>#Calc</v>
          </cell>
          <cell r="F123" t="str">
            <v>#Calc</v>
          </cell>
        </row>
        <row r="124">
          <cell r="A124" t="str">
            <v>06/18/2020</v>
          </cell>
          <cell r="B124" t="str">
            <v>#Calc</v>
          </cell>
          <cell r="C124" t="str">
            <v>#Calc</v>
          </cell>
          <cell r="D124" t="str">
            <v>#Calc</v>
          </cell>
          <cell r="E124" t="str">
            <v>#Calc</v>
          </cell>
          <cell r="F124" t="str">
            <v>#Calc</v>
          </cell>
        </row>
        <row r="125">
          <cell r="A125" t="str">
            <v>06/19/2020</v>
          </cell>
          <cell r="B125" t="str">
            <v>#Calc</v>
          </cell>
          <cell r="C125" t="str">
            <v>#Calc</v>
          </cell>
          <cell r="D125" t="str">
            <v>#Calc</v>
          </cell>
          <cell r="E125" t="str">
            <v>#Calc</v>
          </cell>
          <cell r="F125" t="str">
            <v>#Calc</v>
          </cell>
        </row>
        <row r="126">
          <cell r="A126" t="str">
            <v>06/22/2020</v>
          </cell>
          <cell r="B126" t="str">
            <v>#Calc</v>
          </cell>
          <cell r="C126" t="str">
            <v>#Calc</v>
          </cell>
          <cell r="D126" t="str">
            <v>#Calc</v>
          </cell>
          <cell r="E126" t="str">
            <v>#Calc</v>
          </cell>
          <cell r="F126" t="str">
            <v>#Calc</v>
          </cell>
        </row>
        <row r="127">
          <cell r="A127" t="str">
            <v>06/23/2020</v>
          </cell>
          <cell r="B127" t="str">
            <v>#Calc</v>
          </cell>
          <cell r="C127" t="str">
            <v>#Calc</v>
          </cell>
          <cell r="D127" t="str">
            <v>#Calc</v>
          </cell>
          <cell r="E127" t="str">
            <v>#Calc</v>
          </cell>
          <cell r="F127" t="str">
            <v>#Calc</v>
          </cell>
        </row>
        <row r="128">
          <cell r="A128" t="str">
            <v>06/24/2020</v>
          </cell>
          <cell r="B128" t="str">
            <v>#Calc</v>
          </cell>
          <cell r="C128" t="str">
            <v>#Calc</v>
          </cell>
          <cell r="D128" t="str">
            <v>#Calc</v>
          </cell>
          <cell r="E128" t="str">
            <v>#Calc</v>
          </cell>
          <cell r="F128" t="str">
            <v>#Calc</v>
          </cell>
        </row>
        <row r="129">
          <cell r="A129" t="str">
            <v>06/25/2020</v>
          </cell>
          <cell r="B129" t="str">
            <v>#Calc</v>
          </cell>
          <cell r="C129" t="str">
            <v>#Calc</v>
          </cell>
          <cell r="D129" t="str">
            <v>#Calc</v>
          </cell>
          <cell r="E129" t="str">
            <v>#Calc</v>
          </cell>
          <cell r="F129" t="str">
            <v>#Calc</v>
          </cell>
        </row>
        <row r="130">
          <cell r="A130" t="str">
            <v>06/26/2020</v>
          </cell>
          <cell r="B130" t="str">
            <v>#Calc</v>
          </cell>
          <cell r="C130" t="str">
            <v>#Calc</v>
          </cell>
          <cell r="D130" t="str">
            <v>#Calc</v>
          </cell>
          <cell r="E130" t="str">
            <v>#Calc</v>
          </cell>
          <cell r="F130" t="str">
            <v>#Calc</v>
          </cell>
        </row>
        <row r="131">
          <cell r="A131" t="str">
            <v>06/29/2020</v>
          </cell>
          <cell r="B131" t="str">
            <v>#Calc</v>
          </cell>
          <cell r="C131" t="str">
            <v>#Calc</v>
          </cell>
          <cell r="D131" t="str">
            <v>#Calc</v>
          </cell>
          <cell r="E131" t="str">
            <v>#Calc</v>
          </cell>
          <cell r="F131" t="str">
            <v>#Calc</v>
          </cell>
        </row>
        <row r="132">
          <cell r="A132" t="str">
            <v>06/30/2020</v>
          </cell>
          <cell r="B132" t="str">
            <v>#Calc</v>
          </cell>
          <cell r="C132" t="str">
            <v>#Calc</v>
          </cell>
          <cell r="D132" t="str">
            <v>#Calc</v>
          </cell>
          <cell r="E132" t="str">
            <v>#Calc</v>
          </cell>
          <cell r="F132" t="str">
            <v>#Calc</v>
          </cell>
        </row>
        <row r="133">
          <cell r="A133" t="str">
            <v>07/01/2020</v>
          </cell>
          <cell r="B133" t="str">
            <v>#Calc</v>
          </cell>
          <cell r="C133" t="str">
            <v>#Calc</v>
          </cell>
          <cell r="D133" t="str">
            <v>#Calc</v>
          </cell>
          <cell r="E133" t="str">
            <v>#Calc</v>
          </cell>
          <cell r="F133" t="str">
            <v>#Calc</v>
          </cell>
        </row>
        <row r="134">
          <cell r="A134" t="str">
            <v>07/02/2020</v>
          </cell>
          <cell r="B134" t="str">
            <v>#Calc</v>
          </cell>
          <cell r="C134" t="str">
            <v>#Calc</v>
          </cell>
          <cell r="D134" t="str">
            <v>#Calc</v>
          </cell>
          <cell r="E134" t="str">
            <v>#Calc</v>
          </cell>
          <cell r="F134" t="str">
            <v>#Calc</v>
          </cell>
        </row>
        <row r="135">
          <cell r="A135" t="str">
            <v>07/03/2020</v>
          </cell>
          <cell r="B135" t="str">
            <v>#Calc</v>
          </cell>
          <cell r="C135" t="str">
            <v>#Calc</v>
          </cell>
          <cell r="D135" t="str">
            <v>#Calc</v>
          </cell>
          <cell r="E135" t="str">
            <v>#Calc</v>
          </cell>
          <cell r="F135" t="str">
            <v>#Calc</v>
          </cell>
        </row>
        <row r="136">
          <cell r="A136" t="str">
            <v>07/06/2020</v>
          </cell>
          <cell r="B136" t="str">
            <v>#Calc</v>
          </cell>
          <cell r="C136" t="str">
            <v>#Calc</v>
          </cell>
          <cell r="D136" t="str">
            <v>#Calc</v>
          </cell>
          <cell r="E136" t="str">
            <v>#Calc</v>
          </cell>
          <cell r="F136" t="str">
            <v>#Calc</v>
          </cell>
        </row>
        <row r="137">
          <cell r="A137" t="str">
            <v>07/07/2020</v>
          </cell>
          <cell r="B137" t="str">
            <v>#Calc</v>
          </cell>
          <cell r="C137" t="str">
            <v>#Calc</v>
          </cell>
          <cell r="D137" t="str">
            <v>#Calc</v>
          </cell>
          <cell r="E137" t="str">
            <v>#Calc</v>
          </cell>
          <cell r="F137" t="str">
            <v>#Calc</v>
          </cell>
        </row>
        <row r="138">
          <cell r="A138" t="str">
            <v>07/08/2020</v>
          </cell>
          <cell r="B138" t="str">
            <v>#Calc</v>
          </cell>
          <cell r="C138" t="str">
            <v>#Calc</v>
          </cell>
          <cell r="D138" t="str">
            <v>#Calc</v>
          </cell>
          <cell r="E138" t="str">
            <v>#Calc</v>
          </cell>
          <cell r="F138" t="str">
            <v>#Calc</v>
          </cell>
        </row>
        <row r="139">
          <cell r="A139" t="str">
            <v>07/09/2020</v>
          </cell>
          <cell r="B139" t="str">
            <v>#Calc</v>
          </cell>
          <cell r="C139" t="str">
            <v>#Calc</v>
          </cell>
          <cell r="D139" t="str">
            <v>#Calc</v>
          </cell>
          <cell r="E139" t="str">
            <v>#Calc</v>
          </cell>
          <cell r="F139" t="str">
            <v>#Calc</v>
          </cell>
        </row>
        <row r="140">
          <cell r="A140" t="str">
            <v>07/10/2020</v>
          </cell>
          <cell r="B140" t="str">
            <v>#Calc</v>
          </cell>
          <cell r="C140" t="str">
            <v>#Calc</v>
          </cell>
          <cell r="D140" t="str">
            <v>#Calc</v>
          </cell>
          <cell r="E140" t="str">
            <v>#Calc</v>
          </cell>
          <cell r="F140" t="str">
            <v>#Calc</v>
          </cell>
        </row>
        <row r="141">
          <cell r="A141" t="str">
            <v>07/13/2020</v>
          </cell>
          <cell r="B141" t="str">
            <v>#Calc</v>
          </cell>
          <cell r="C141" t="str">
            <v>#Calc</v>
          </cell>
          <cell r="D141" t="str">
            <v>#Calc</v>
          </cell>
          <cell r="E141" t="str">
            <v>#Calc</v>
          </cell>
          <cell r="F141" t="str">
            <v>#Calc</v>
          </cell>
        </row>
        <row r="142">
          <cell r="A142" t="str">
            <v>07/14/2020</v>
          </cell>
          <cell r="B142" t="str">
            <v>#Calc</v>
          </cell>
          <cell r="C142" t="str">
            <v>#Calc</v>
          </cell>
          <cell r="D142" t="str">
            <v>#Calc</v>
          </cell>
          <cell r="E142" t="str">
            <v>#Calc</v>
          </cell>
          <cell r="F142" t="str">
            <v>#Calc</v>
          </cell>
        </row>
        <row r="143">
          <cell r="A143" t="str">
            <v>07/15/2020</v>
          </cell>
          <cell r="B143" t="str">
            <v>#Calc</v>
          </cell>
          <cell r="C143" t="str">
            <v>#Calc</v>
          </cell>
          <cell r="D143" t="str">
            <v>#Calc</v>
          </cell>
          <cell r="E143" t="str">
            <v>#Calc</v>
          </cell>
          <cell r="F143" t="str">
            <v>#Calc</v>
          </cell>
        </row>
        <row r="144">
          <cell r="A144" t="str">
            <v>07/16/2020</v>
          </cell>
          <cell r="B144" t="str">
            <v>#Calc</v>
          </cell>
          <cell r="C144" t="str">
            <v>#Calc</v>
          </cell>
          <cell r="D144" t="str">
            <v>#Calc</v>
          </cell>
          <cell r="E144" t="str">
            <v>#Calc</v>
          </cell>
          <cell r="F144" t="str">
            <v>#Calc</v>
          </cell>
        </row>
        <row r="145">
          <cell r="A145" t="str">
            <v>07/17/2020</v>
          </cell>
          <cell r="B145" t="str">
            <v>#Calc</v>
          </cell>
          <cell r="C145" t="str">
            <v>#Calc</v>
          </cell>
          <cell r="D145" t="str">
            <v>#Calc</v>
          </cell>
          <cell r="E145" t="str">
            <v>#Calc</v>
          </cell>
          <cell r="F145" t="str">
            <v>#Calc</v>
          </cell>
        </row>
        <row r="146">
          <cell r="A146" t="str">
            <v>07/20/2020</v>
          </cell>
          <cell r="B146" t="str">
            <v>#Calc</v>
          </cell>
          <cell r="C146" t="str">
            <v>#Calc</v>
          </cell>
          <cell r="D146" t="str">
            <v>#Calc</v>
          </cell>
          <cell r="E146" t="str">
            <v>#Calc</v>
          </cell>
          <cell r="F146" t="str">
            <v>#Calc</v>
          </cell>
        </row>
        <row r="147">
          <cell r="A147" t="str">
            <v>07/21/2020</v>
          </cell>
          <cell r="B147" t="str">
            <v>#Calc</v>
          </cell>
          <cell r="C147" t="str">
            <v>#Calc</v>
          </cell>
          <cell r="D147" t="str">
            <v>#Calc</v>
          </cell>
          <cell r="E147" t="str">
            <v>#Calc</v>
          </cell>
          <cell r="F147" t="str">
            <v>#Calc</v>
          </cell>
        </row>
        <row r="148">
          <cell r="A148" t="str">
            <v>07/22/2020</v>
          </cell>
          <cell r="B148" t="str">
            <v>#Calc</v>
          </cell>
          <cell r="C148" t="str">
            <v>#Calc</v>
          </cell>
          <cell r="D148" t="str">
            <v>#Calc</v>
          </cell>
          <cell r="E148" t="str">
            <v>#Calc</v>
          </cell>
          <cell r="F148" t="str">
            <v>#Calc</v>
          </cell>
        </row>
        <row r="149">
          <cell r="A149" t="str">
            <v>07/23/2020</v>
          </cell>
          <cell r="B149" t="str">
            <v>#Calc</v>
          </cell>
          <cell r="C149" t="str">
            <v>#Calc</v>
          </cell>
          <cell r="D149" t="str">
            <v>#Calc</v>
          </cell>
          <cell r="E149" t="str">
            <v>#Calc</v>
          </cell>
          <cell r="F149" t="str">
            <v>#Calc</v>
          </cell>
        </row>
        <row r="150">
          <cell r="A150" t="str">
            <v>07/24/2020</v>
          </cell>
          <cell r="B150" t="str">
            <v>#Calc</v>
          </cell>
          <cell r="C150" t="str">
            <v>#Calc</v>
          </cell>
          <cell r="D150" t="str">
            <v>#Calc</v>
          </cell>
          <cell r="E150" t="str">
            <v>#Calc</v>
          </cell>
          <cell r="F150" t="str">
            <v>#Calc</v>
          </cell>
        </row>
        <row r="151">
          <cell r="A151" t="str">
            <v>07/27/2020</v>
          </cell>
          <cell r="B151" t="str">
            <v>#Calc</v>
          </cell>
          <cell r="C151" t="str">
            <v>#Calc</v>
          </cell>
          <cell r="D151" t="str">
            <v>#Calc</v>
          </cell>
          <cell r="E151" t="str">
            <v>#Calc</v>
          </cell>
          <cell r="F151" t="str">
            <v>#Calc</v>
          </cell>
        </row>
        <row r="152">
          <cell r="A152" t="str">
            <v>07/28/2020</v>
          </cell>
          <cell r="B152" t="str">
            <v>#Calc</v>
          </cell>
          <cell r="C152" t="str">
            <v>#Calc</v>
          </cell>
          <cell r="D152" t="str">
            <v>#Calc</v>
          </cell>
          <cell r="E152" t="str">
            <v>#Calc</v>
          </cell>
          <cell r="F152" t="str">
            <v>#Calc</v>
          </cell>
        </row>
        <row r="153">
          <cell r="A153" t="str">
            <v>07/29/2020</v>
          </cell>
          <cell r="B153" t="str">
            <v>#Calc</v>
          </cell>
          <cell r="C153" t="str">
            <v>#Calc</v>
          </cell>
          <cell r="D153" t="str">
            <v>#Calc</v>
          </cell>
          <cell r="E153" t="str">
            <v>#Calc</v>
          </cell>
          <cell r="F153" t="str">
            <v>#Calc</v>
          </cell>
        </row>
        <row r="154">
          <cell r="A154" t="str">
            <v>07/30/2020</v>
          </cell>
          <cell r="B154" t="str">
            <v>#Calc</v>
          </cell>
          <cell r="C154" t="str">
            <v>#Calc</v>
          </cell>
          <cell r="D154" t="str">
            <v>#Calc</v>
          </cell>
          <cell r="E154" t="str">
            <v>#Calc</v>
          </cell>
          <cell r="F154" t="str">
            <v>#Calc</v>
          </cell>
        </row>
        <row r="155">
          <cell r="A155" t="str">
            <v>07/31/2020</v>
          </cell>
          <cell r="B155" t="str">
            <v>#Calc</v>
          </cell>
          <cell r="C155" t="str">
            <v>#Calc</v>
          </cell>
          <cell r="D155" t="str">
            <v>#Calc</v>
          </cell>
          <cell r="E155" t="str">
            <v>#Calc</v>
          </cell>
          <cell r="F155" t="str">
            <v>#Calc</v>
          </cell>
        </row>
        <row r="156">
          <cell r="A156" t="str">
            <v>08/03/2020</v>
          </cell>
          <cell r="B156" t="str">
            <v>#Calc</v>
          </cell>
          <cell r="C156" t="str">
            <v>#Calc</v>
          </cell>
          <cell r="D156" t="str">
            <v>#Calc</v>
          </cell>
          <cell r="E156" t="str">
            <v>#Calc</v>
          </cell>
          <cell r="F156" t="str">
            <v>#Calc</v>
          </cell>
        </row>
        <row r="157">
          <cell r="A157" t="str">
            <v>08/04/2020</v>
          </cell>
          <cell r="B157" t="str">
            <v>#Calc</v>
          </cell>
          <cell r="C157" t="str">
            <v>#Calc</v>
          </cell>
          <cell r="D157" t="str">
            <v>#Calc</v>
          </cell>
          <cell r="E157" t="str">
            <v>#Calc</v>
          </cell>
          <cell r="F157" t="str">
            <v>#Calc</v>
          </cell>
        </row>
        <row r="158">
          <cell r="A158" t="str">
            <v>08/05/2020</v>
          </cell>
          <cell r="B158" t="str">
            <v>#Calc</v>
          </cell>
          <cell r="C158" t="str">
            <v>#Calc</v>
          </cell>
          <cell r="D158" t="str">
            <v>#Calc</v>
          </cell>
          <cell r="E158" t="str">
            <v>#Calc</v>
          </cell>
          <cell r="F158" t="str">
            <v>#Calc</v>
          </cell>
        </row>
        <row r="159">
          <cell r="A159" t="str">
            <v>08/06/2020</v>
          </cell>
          <cell r="B159" t="str">
            <v>#Calc</v>
          </cell>
          <cell r="C159" t="str">
            <v>#Calc</v>
          </cell>
          <cell r="D159" t="str">
            <v>#Calc</v>
          </cell>
          <cell r="E159" t="str">
            <v>#Calc</v>
          </cell>
          <cell r="F159" t="str">
            <v>#Calc</v>
          </cell>
        </row>
        <row r="160">
          <cell r="A160" t="str">
            <v>08/07/2020</v>
          </cell>
          <cell r="B160" t="str">
            <v>#Calc</v>
          </cell>
          <cell r="C160" t="str">
            <v>#Calc</v>
          </cell>
          <cell r="D160" t="str">
            <v>#Calc</v>
          </cell>
          <cell r="E160" t="str">
            <v>#Calc</v>
          </cell>
          <cell r="F160" t="str">
            <v>#Calc</v>
          </cell>
        </row>
        <row r="161">
          <cell r="A161" t="str">
            <v>08/10/2020</v>
          </cell>
          <cell r="B161" t="str">
            <v>#Calc</v>
          </cell>
          <cell r="C161" t="str">
            <v>#Calc</v>
          </cell>
          <cell r="D161" t="str">
            <v>#Calc</v>
          </cell>
          <cell r="E161" t="str">
            <v>#Calc</v>
          </cell>
          <cell r="F161" t="str">
            <v>#Calc</v>
          </cell>
        </row>
        <row r="162">
          <cell r="A162" t="str">
            <v>08/11/2020</v>
          </cell>
          <cell r="B162" t="str">
            <v>#Calc</v>
          </cell>
          <cell r="C162" t="str">
            <v>#Calc</v>
          </cell>
          <cell r="D162" t="str">
            <v>#Calc</v>
          </cell>
          <cell r="E162" t="str">
            <v>#Calc</v>
          </cell>
          <cell r="F162" t="str">
            <v>#Calc</v>
          </cell>
        </row>
        <row r="163">
          <cell r="A163" t="str">
            <v>08/12/2020</v>
          </cell>
          <cell r="B163" t="str">
            <v>#Calc</v>
          </cell>
          <cell r="C163" t="str">
            <v>#Calc</v>
          </cell>
          <cell r="D163" t="str">
            <v>#Calc</v>
          </cell>
          <cell r="E163" t="str">
            <v>#Calc</v>
          </cell>
          <cell r="F163" t="str">
            <v>#Calc</v>
          </cell>
        </row>
        <row r="164">
          <cell r="A164" t="str">
            <v>08/13/2020</v>
          </cell>
          <cell r="B164" t="str">
            <v>#Calc</v>
          </cell>
          <cell r="C164" t="str">
            <v>#Calc</v>
          </cell>
          <cell r="D164" t="str">
            <v>#Calc</v>
          </cell>
          <cell r="E164" t="str">
            <v>#Calc</v>
          </cell>
          <cell r="F164" t="str">
            <v>#Calc</v>
          </cell>
        </row>
        <row r="165">
          <cell r="A165" t="str">
            <v>08/14/2020</v>
          </cell>
          <cell r="B165" t="str">
            <v>#Calc</v>
          </cell>
          <cell r="C165" t="str">
            <v>#Calc</v>
          </cell>
          <cell r="D165" t="str">
            <v>#Calc</v>
          </cell>
          <cell r="E165" t="str">
            <v>#Calc</v>
          </cell>
          <cell r="F165" t="str">
            <v>#Calc</v>
          </cell>
        </row>
        <row r="166">
          <cell r="A166" t="str">
            <v>08/17/2020</v>
          </cell>
          <cell r="B166" t="str">
            <v>#Calc</v>
          </cell>
          <cell r="C166" t="str">
            <v>#Calc</v>
          </cell>
          <cell r="D166" t="str">
            <v>#Calc</v>
          </cell>
          <cell r="E166" t="str">
            <v>#Calc</v>
          </cell>
          <cell r="F166" t="str">
            <v>#Calc</v>
          </cell>
        </row>
        <row r="167">
          <cell r="A167" t="str">
            <v>08/18/2020</v>
          </cell>
          <cell r="B167" t="str">
            <v>#Calc</v>
          </cell>
          <cell r="C167" t="str">
            <v>#Calc</v>
          </cell>
          <cell r="D167" t="str">
            <v>#Calc</v>
          </cell>
          <cell r="E167" t="str">
            <v>#Calc</v>
          </cell>
          <cell r="F167" t="str">
            <v>#Calc</v>
          </cell>
        </row>
        <row r="168">
          <cell r="A168" t="str">
            <v>08/19/2020</v>
          </cell>
          <cell r="B168" t="str">
            <v>#Calc</v>
          </cell>
          <cell r="C168" t="str">
            <v>#Calc</v>
          </cell>
          <cell r="D168" t="str">
            <v>#Calc</v>
          </cell>
          <cell r="E168" t="str">
            <v>#Calc</v>
          </cell>
          <cell r="F168" t="str">
            <v>#Calc</v>
          </cell>
        </row>
        <row r="169">
          <cell r="A169" t="str">
            <v>08/20/2020</v>
          </cell>
          <cell r="B169" t="str">
            <v>#Calc</v>
          </cell>
          <cell r="C169" t="str">
            <v>#Calc</v>
          </cell>
          <cell r="D169" t="str">
            <v>#Calc</v>
          </cell>
          <cell r="E169" t="str">
            <v>#Calc</v>
          </cell>
          <cell r="F169" t="str">
            <v>#Calc</v>
          </cell>
        </row>
        <row r="170">
          <cell r="A170" t="str">
            <v>08/21/2020</v>
          </cell>
          <cell r="B170" t="str">
            <v>#Calc</v>
          </cell>
          <cell r="C170" t="str">
            <v>#Calc</v>
          </cell>
          <cell r="D170" t="str">
            <v>#Calc</v>
          </cell>
          <cell r="E170" t="str">
            <v>#Calc</v>
          </cell>
          <cell r="F170" t="str">
            <v>#Calc</v>
          </cell>
        </row>
        <row r="171">
          <cell r="A171" t="str">
            <v>08/24/2020</v>
          </cell>
          <cell r="B171" t="str">
            <v>#Calc</v>
          </cell>
          <cell r="C171" t="str">
            <v>#Calc</v>
          </cell>
          <cell r="D171" t="str">
            <v>#Calc</v>
          </cell>
          <cell r="E171" t="str">
            <v>#Calc</v>
          </cell>
          <cell r="F171" t="str">
            <v>#Calc</v>
          </cell>
        </row>
        <row r="172">
          <cell r="A172" t="str">
            <v>08/25/2020</v>
          </cell>
          <cell r="B172" t="str">
            <v>#Calc</v>
          </cell>
          <cell r="C172" t="str">
            <v>#Calc</v>
          </cell>
          <cell r="D172" t="str">
            <v>#Calc</v>
          </cell>
          <cell r="E172" t="str">
            <v>#Calc</v>
          </cell>
          <cell r="F172" t="str">
            <v>#Calc</v>
          </cell>
        </row>
        <row r="173">
          <cell r="A173" t="str">
            <v>08/26/2020</v>
          </cell>
          <cell r="B173" t="str">
            <v>#Calc</v>
          </cell>
          <cell r="C173" t="str">
            <v>#Calc</v>
          </cell>
          <cell r="D173" t="str">
            <v>#Calc</v>
          </cell>
          <cell r="E173" t="str">
            <v>#Calc</v>
          </cell>
          <cell r="F173" t="str">
            <v>#Calc</v>
          </cell>
        </row>
        <row r="174">
          <cell r="A174" t="str">
            <v>08/27/2020</v>
          </cell>
          <cell r="B174" t="str">
            <v>#Calc</v>
          </cell>
          <cell r="C174" t="str">
            <v>#Calc</v>
          </cell>
          <cell r="D174" t="str">
            <v>#Calc</v>
          </cell>
          <cell r="E174" t="str">
            <v>#Calc</v>
          </cell>
          <cell r="F174" t="str">
            <v>#Calc</v>
          </cell>
        </row>
        <row r="175">
          <cell r="A175" t="str">
            <v>08/28/2020</v>
          </cell>
          <cell r="B175" t="str">
            <v>#Calc</v>
          </cell>
          <cell r="C175" t="str">
            <v>#Calc</v>
          </cell>
          <cell r="D175" t="str">
            <v>#Calc</v>
          </cell>
          <cell r="E175" t="str">
            <v>#Calc</v>
          </cell>
          <cell r="F175" t="str">
            <v>#Calc</v>
          </cell>
        </row>
        <row r="176">
          <cell r="A176" t="str">
            <v>08/31/2020</v>
          </cell>
          <cell r="B176" t="str">
            <v>#Calc</v>
          </cell>
          <cell r="C176" t="str">
            <v>#Calc</v>
          </cell>
          <cell r="D176" t="str">
            <v>#Calc</v>
          </cell>
          <cell r="E176" t="str">
            <v>#Calc</v>
          </cell>
          <cell r="F176" t="str">
            <v>#Calc</v>
          </cell>
        </row>
        <row r="177">
          <cell r="A177" t="str">
            <v>09/01/2020</v>
          </cell>
          <cell r="B177" t="str">
            <v>#Calc</v>
          </cell>
          <cell r="C177" t="str">
            <v>#Calc</v>
          </cell>
          <cell r="D177" t="str">
            <v>#Calc</v>
          </cell>
          <cell r="E177" t="str">
            <v>#Calc</v>
          </cell>
          <cell r="F177" t="str">
            <v>#Calc</v>
          </cell>
        </row>
        <row r="178">
          <cell r="A178" t="str">
            <v>09/02/2020</v>
          </cell>
          <cell r="B178" t="str">
            <v>#Calc</v>
          </cell>
          <cell r="C178" t="str">
            <v>#Calc</v>
          </cell>
          <cell r="D178" t="str">
            <v>#Calc</v>
          </cell>
          <cell r="E178" t="str">
            <v>#Calc</v>
          </cell>
          <cell r="F178" t="str">
            <v>#Calc</v>
          </cell>
        </row>
        <row r="179">
          <cell r="A179" t="str">
            <v>09/03/2020</v>
          </cell>
          <cell r="B179" t="str">
            <v>#Calc</v>
          </cell>
          <cell r="C179" t="str">
            <v>#Calc</v>
          </cell>
          <cell r="D179" t="str">
            <v>#Calc</v>
          </cell>
          <cell r="E179" t="str">
            <v>#Calc</v>
          </cell>
          <cell r="F179" t="str">
            <v>#Calc</v>
          </cell>
        </row>
        <row r="180">
          <cell r="A180" t="str">
            <v>09/04/2020</v>
          </cell>
          <cell r="B180" t="str">
            <v>#Calc</v>
          </cell>
          <cell r="C180" t="str">
            <v>#Calc</v>
          </cell>
          <cell r="D180" t="str">
            <v>#Calc</v>
          </cell>
          <cell r="E180" t="str">
            <v>#Calc</v>
          </cell>
          <cell r="F180" t="str">
            <v>#Calc</v>
          </cell>
        </row>
        <row r="181">
          <cell r="A181" t="str">
            <v>09/07/2020</v>
          </cell>
          <cell r="B181" t="str">
            <v>#Calc</v>
          </cell>
          <cell r="C181" t="str">
            <v>#Calc</v>
          </cell>
          <cell r="D181" t="str">
            <v>#Calc</v>
          </cell>
          <cell r="E181" t="str">
            <v>#Calc</v>
          </cell>
          <cell r="F181" t="str">
            <v>#Calc</v>
          </cell>
        </row>
        <row r="182">
          <cell r="A182" t="str">
            <v>09/08/2020</v>
          </cell>
          <cell r="B182" t="str">
            <v>#Calc</v>
          </cell>
          <cell r="C182" t="str">
            <v>#Calc</v>
          </cell>
          <cell r="D182" t="str">
            <v>#Calc</v>
          </cell>
          <cell r="E182" t="str">
            <v>#Calc</v>
          </cell>
          <cell r="F182" t="str">
            <v>#Calc</v>
          </cell>
        </row>
        <row r="183">
          <cell r="A183" t="str">
            <v>09/09/2020</v>
          </cell>
          <cell r="B183" t="str">
            <v>#Calc</v>
          </cell>
          <cell r="C183" t="str">
            <v>#Calc</v>
          </cell>
          <cell r="D183" t="str">
            <v>#Calc</v>
          </cell>
          <cell r="E183" t="str">
            <v>#Calc</v>
          </cell>
          <cell r="F183" t="str">
            <v>#Calc</v>
          </cell>
        </row>
        <row r="184">
          <cell r="A184" t="str">
            <v>09/10/2020</v>
          </cell>
          <cell r="B184" t="str">
            <v>#Calc</v>
          </cell>
          <cell r="C184" t="str">
            <v>#Calc</v>
          </cell>
          <cell r="D184" t="str">
            <v>#Calc</v>
          </cell>
          <cell r="E184" t="str">
            <v>#Calc</v>
          </cell>
          <cell r="F184" t="str">
            <v>#Calc</v>
          </cell>
        </row>
        <row r="185">
          <cell r="A185" t="str">
            <v>09/11/2020</v>
          </cell>
          <cell r="B185" t="str">
            <v>#Calc</v>
          </cell>
          <cell r="C185" t="str">
            <v>#Calc</v>
          </cell>
          <cell r="D185" t="str">
            <v>#Calc</v>
          </cell>
          <cell r="E185" t="str">
            <v>#Calc</v>
          </cell>
          <cell r="F185" t="str">
            <v>#Calc</v>
          </cell>
        </row>
        <row r="186">
          <cell r="A186" t="str">
            <v>09/14/2020</v>
          </cell>
          <cell r="B186" t="str">
            <v>#Calc</v>
          </cell>
          <cell r="C186" t="str">
            <v>#Calc</v>
          </cell>
          <cell r="D186" t="str">
            <v>#Calc</v>
          </cell>
          <cell r="E186" t="str">
            <v>#Calc</v>
          </cell>
          <cell r="F186" t="str">
            <v>#Calc</v>
          </cell>
        </row>
        <row r="187">
          <cell r="A187" t="str">
            <v>09/15/2020</v>
          </cell>
          <cell r="B187" t="str">
            <v>#Calc</v>
          </cell>
          <cell r="C187" t="str">
            <v>#Calc</v>
          </cell>
          <cell r="D187" t="str">
            <v>#Calc</v>
          </cell>
          <cell r="E187" t="str">
            <v>#Calc</v>
          </cell>
          <cell r="F187" t="str">
            <v>#Calc</v>
          </cell>
        </row>
        <row r="188">
          <cell r="A188" t="str">
            <v>09/16/2020</v>
          </cell>
          <cell r="B188" t="str">
            <v>#Calc</v>
          </cell>
          <cell r="C188" t="str">
            <v>#Calc</v>
          </cell>
          <cell r="D188" t="str">
            <v>#Calc</v>
          </cell>
          <cell r="E188" t="str">
            <v>#Calc</v>
          </cell>
          <cell r="F188" t="str">
            <v>#Calc</v>
          </cell>
        </row>
        <row r="189">
          <cell r="A189" t="str">
            <v>09/17/2020</v>
          </cell>
          <cell r="B189" t="str">
            <v>#Calc</v>
          </cell>
          <cell r="C189" t="str">
            <v>#Calc</v>
          </cell>
          <cell r="D189" t="str">
            <v>#Calc</v>
          </cell>
          <cell r="E189" t="str">
            <v>#Calc</v>
          </cell>
          <cell r="F189" t="str">
            <v>#Calc</v>
          </cell>
        </row>
        <row r="190">
          <cell r="A190" t="str">
            <v>09/18/2020</v>
          </cell>
          <cell r="B190" t="str">
            <v>#Calc</v>
          </cell>
          <cell r="C190" t="str">
            <v>#Calc</v>
          </cell>
          <cell r="D190" t="str">
            <v>#Calc</v>
          </cell>
          <cell r="E190" t="str">
            <v>#Calc</v>
          </cell>
          <cell r="F190" t="str">
            <v>#Calc</v>
          </cell>
        </row>
        <row r="191">
          <cell r="A191" t="str">
            <v>09/21/2020</v>
          </cell>
          <cell r="B191" t="str">
            <v>#Calc</v>
          </cell>
          <cell r="C191" t="str">
            <v>#Calc</v>
          </cell>
          <cell r="D191" t="str">
            <v>#Calc</v>
          </cell>
          <cell r="E191" t="str">
            <v>#Calc</v>
          </cell>
          <cell r="F191" t="str">
            <v>#Calc</v>
          </cell>
        </row>
        <row r="192">
          <cell r="A192" t="str">
            <v>09/22/2020</v>
          </cell>
          <cell r="B192" t="str">
            <v>#Calc</v>
          </cell>
          <cell r="C192" t="str">
            <v>#Calc</v>
          </cell>
          <cell r="D192" t="str">
            <v>#Calc</v>
          </cell>
          <cell r="E192" t="str">
            <v>#Calc</v>
          </cell>
          <cell r="F192" t="str">
            <v>#Calc</v>
          </cell>
        </row>
        <row r="193">
          <cell r="A193" t="str">
            <v>09/23/2020</v>
          </cell>
          <cell r="B193" t="str">
            <v>#Calc</v>
          </cell>
          <cell r="C193" t="str">
            <v>#Calc</v>
          </cell>
          <cell r="D193" t="str">
            <v>#Calc</v>
          </cell>
          <cell r="E193" t="str">
            <v>#Calc</v>
          </cell>
          <cell r="F193" t="str">
            <v>#Calc</v>
          </cell>
        </row>
        <row r="194">
          <cell r="A194" t="str">
            <v>09/24/2020</v>
          </cell>
          <cell r="B194" t="str">
            <v>#Calc</v>
          </cell>
          <cell r="C194" t="str">
            <v>#Calc</v>
          </cell>
          <cell r="D194" t="str">
            <v>#Calc</v>
          </cell>
          <cell r="E194" t="str">
            <v>#Calc</v>
          </cell>
          <cell r="F194" t="str">
            <v>#Calc</v>
          </cell>
        </row>
        <row r="195">
          <cell r="A195" t="str">
            <v>09/25/2020</v>
          </cell>
          <cell r="B195" t="str">
            <v>#Calc</v>
          </cell>
          <cell r="C195" t="str">
            <v>#Calc</v>
          </cell>
          <cell r="D195" t="str">
            <v>#Calc</v>
          </cell>
          <cell r="E195" t="str">
            <v>#Calc</v>
          </cell>
          <cell r="F195" t="str">
            <v>#Calc</v>
          </cell>
        </row>
        <row r="196">
          <cell r="A196" t="str">
            <v>09/28/2020</v>
          </cell>
          <cell r="B196" t="str">
            <v>#Calc</v>
          </cell>
          <cell r="C196" t="str">
            <v>#Calc</v>
          </cell>
          <cell r="D196" t="str">
            <v>#Calc</v>
          </cell>
          <cell r="E196" t="str">
            <v>#Calc</v>
          </cell>
          <cell r="F196" t="str">
            <v>#Calc</v>
          </cell>
        </row>
        <row r="197">
          <cell r="A197" t="str">
            <v>09/29/2020</v>
          </cell>
          <cell r="B197" t="str">
            <v>#Calc</v>
          </cell>
          <cell r="C197" t="str">
            <v>#Calc</v>
          </cell>
          <cell r="D197" t="str">
            <v>#Calc</v>
          </cell>
          <cell r="E197" t="str">
            <v>#Calc</v>
          </cell>
          <cell r="F197" t="str">
            <v>#Calc</v>
          </cell>
        </row>
        <row r="198">
          <cell r="A198" t="str">
            <v>09/30/2020</v>
          </cell>
          <cell r="B198" t="str">
            <v>#Calc</v>
          </cell>
          <cell r="C198" t="str">
            <v>#Calc</v>
          </cell>
          <cell r="D198" t="str">
            <v>#Calc</v>
          </cell>
          <cell r="E198" t="str">
            <v>#Calc</v>
          </cell>
          <cell r="F198" t="str">
            <v>#Calc</v>
          </cell>
        </row>
        <row r="199">
          <cell r="A199" t="str">
            <v>10/01/2020</v>
          </cell>
          <cell r="B199" t="str">
            <v>#Calc</v>
          </cell>
          <cell r="C199" t="str">
            <v>#Calc</v>
          </cell>
          <cell r="D199" t="str">
            <v>#Calc</v>
          </cell>
          <cell r="E199" t="str">
            <v>#Calc</v>
          </cell>
          <cell r="F199" t="str">
            <v>#Calc</v>
          </cell>
        </row>
        <row r="200">
          <cell r="A200" t="str">
            <v>10/02/2020</v>
          </cell>
          <cell r="B200" t="str">
            <v>#Calc</v>
          </cell>
          <cell r="C200" t="str">
            <v>#Calc</v>
          </cell>
          <cell r="D200" t="str">
            <v>#Calc</v>
          </cell>
          <cell r="E200" t="str">
            <v>#Calc</v>
          </cell>
          <cell r="F200" t="str">
            <v>#Calc</v>
          </cell>
        </row>
        <row r="201">
          <cell r="A201" t="str">
            <v>10/05/2020</v>
          </cell>
          <cell r="B201" t="str">
            <v>#Calc</v>
          </cell>
          <cell r="C201" t="str">
            <v>#Calc</v>
          </cell>
          <cell r="D201" t="str">
            <v>#Calc</v>
          </cell>
          <cell r="E201" t="str">
            <v>#Calc</v>
          </cell>
          <cell r="F201" t="str">
            <v>#Calc</v>
          </cell>
        </row>
        <row r="202">
          <cell r="A202" t="str">
            <v>10/06/2020</v>
          </cell>
          <cell r="B202" t="str">
            <v>#Calc</v>
          </cell>
          <cell r="C202" t="str">
            <v>#Calc</v>
          </cell>
          <cell r="D202" t="str">
            <v>#Calc</v>
          </cell>
          <cell r="E202" t="str">
            <v>#Calc</v>
          </cell>
          <cell r="F202" t="str">
            <v>#Calc</v>
          </cell>
        </row>
        <row r="203">
          <cell r="A203" t="str">
            <v>10/07/2020</v>
          </cell>
          <cell r="B203" t="str">
            <v>#Calc</v>
          </cell>
          <cell r="C203" t="str">
            <v>#Calc</v>
          </cell>
          <cell r="D203" t="str">
            <v>#Calc</v>
          </cell>
          <cell r="E203" t="str">
            <v>#Calc</v>
          </cell>
          <cell r="F203" t="str">
            <v>#Calc</v>
          </cell>
        </row>
        <row r="204">
          <cell r="A204" t="str">
            <v>10/08/2020</v>
          </cell>
          <cell r="B204" t="str">
            <v>#Calc</v>
          </cell>
          <cell r="C204" t="str">
            <v>#Calc</v>
          </cell>
          <cell r="D204" t="str">
            <v>#Calc</v>
          </cell>
          <cell r="E204" t="str">
            <v>#Calc</v>
          </cell>
          <cell r="F204" t="str">
            <v>#Calc</v>
          </cell>
        </row>
        <row r="205">
          <cell r="A205" t="str">
            <v>10/09/2020</v>
          </cell>
          <cell r="B205" t="str">
            <v>#Calc</v>
          </cell>
          <cell r="C205" t="str">
            <v>#Calc</v>
          </cell>
          <cell r="D205" t="str">
            <v>#Calc</v>
          </cell>
          <cell r="E205" t="str">
            <v>#Calc</v>
          </cell>
          <cell r="F205" t="str">
            <v>#Calc</v>
          </cell>
        </row>
        <row r="206">
          <cell r="A206" t="str">
            <v>10/12/2020</v>
          </cell>
          <cell r="B206" t="str">
            <v>#Calc</v>
          </cell>
          <cell r="C206" t="str">
            <v>#Calc</v>
          </cell>
          <cell r="D206" t="str">
            <v>#Calc</v>
          </cell>
          <cell r="E206" t="str">
            <v>#Calc</v>
          </cell>
          <cell r="F206" t="str">
            <v>#Calc</v>
          </cell>
        </row>
        <row r="207">
          <cell r="A207" t="str">
            <v>10/13/2020</v>
          </cell>
          <cell r="B207" t="str">
            <v>#Calc</v>
          </cell>
          <cell r="C207" t="str">
            <v>#Calc</v>
          </cell>
          <cell r="D207" t="str">
            <v>#Calc</v>
          </cell>
          <cell r="E207" t="str">
            <v>#Calc</v>
          </cell>
          <cell r="F207" t="str">
            <v>#Calc</v>
          </cell>
        </row>
        <row r="208">
          <cell r="A208" t="str">
            <v>10/14/2020</v>
          </cell>
          <cell r="B208" t="str">
            <v>#Calc</v>
          </cell>
          <cell r="C208" t="str">
            <v>#Calc</v>
          </cell>
          <cell r="D208" t="str">
            <v>#Calc</v>
          </cell>
          <cell r="E208" t="str">
            <v>#Calc</v>
          </cell>
          <cell r="F208" t="str">
            <v>#Calc</v>
          </cell>
        </row>
        <row r="209">
          <cell r="A209" t="str">
            <v>10/15/2020</v>
          </cell>
          <cell r="B209" t="str">
            <v>#Calc</v>
          </cell>
          <cell r="C209" t="str">
            <v>#Calc</v>
          </cell>
          <cell r="D209" t="str">
            <v>#Calc</v>
          </cell>
          <cell r="E209" t="str">
            <v>#Calc</v>
          </cell>
          <cell r="F209" t="str">
            <v>#Calc</v>
          </cell>
        </row>
        <row r="210">
          <cell r="A210" t="str">
            <v>10/16/2020</v>
          </cell>
          <cell r="B210" t="str">
            <v>#Calc</v>
          </cell>
          <cell r="C210" t="str">
            <v>#Calc</v>
          </cell>
          <cell r="D210" t="str">
            <v>#Calc</v>
          </cell>
          <cell r="E210" t="str">
            <v>#Calc</v>
          </cell>
          <cell r="F210" t="str">
            <v>#Calc</v>
          </cell>
        </row>
        <row r="211">
          <cell r="A211" t="str">
            <v>10/19/2020</v>
          </cell>
          <cell r="B211" t="str">
            <v>#Calc</v>
          </cell>
          <cell r="C211" t="str">
            <v>#Calc</v>
          </cell>
          <cell r="D211" t="str">
            <v>#Calc</v>
          </cell>
          <cell r="E211" t="str">
            <v>#Calc</v>
          </cell>
          <cell r="F211" t="str">
            <v>#Calc</v>
          </cell>
        </row>
        <row r="212">
          <cell r="A212" t="str">
            <v>10/20/2020</v>
          </cell>
          <cell r="B212" t="str">
            <v>#Calc</v>
          </cell>
          <cell r="C212" t="str">
            <v>#Calc</v>
          </cell>
          <cell r="D212" t="str">
            <v>#Calc</v>
          </cell>
          <cell r="E212" t="str">
            <v>#Calc</v>
          </cell>
          <cell r="F212" t="str">
            <v>#Calc</v>
          </cell>
        </row>
        <row r="213">
          <cell r="A213" t="str">
            <v>10/21/2020</v>
          </cell>
          <cell r="B213" t="str">
            <v>#Calc</v>
          </cell>
          <cell r="C213" t="str">
            <v>#Calc</v>
          </cell>
          <cell r="D213" t="str">
            <v>#Calc</v>
          </cell>
          <cell r="E213" t="str">
            <v>#Calc</v>
          </cell>
          <cell r="F213" t="str">
            <v>#Calc</v>
          </cell>
        </row>
        <row r="214">
          <cell r="A214" t="str">
            <v>10/22/2020</v>
          </cell>
          <cell r="B214" t="str">
            <v>#Calc</v>
          </cell>
          <cell r="C214" t="str">
            <v>#Calc</v>
          </cell>
          <cell r="D214" t="str">
            <v>#Calc</v>
          </cell>
          <cell r="E214" t="str">
            <v>#Calc</v>
          </cell>
          <cell r="F214" t="str">
            <v>#Calc</v>
          </cell>
        </row>
        <row r="215">
          <cell r="A215" t="str">
            <v>10/23/2020</v>
          </cell>
          <cell r="B215" t="str">
            <v>#Calc</v>
          </cell>
          <cell r="C215" t="str">
            <v>#Calc</v>
          </cell>
          <cell r="D215" t="str">
            <v>#Calc</v>
          </cell>
          <cell r="E215" t="str">
            <v>#Calc</v>
          </cell>
          <cell r="F215" t="str">
            <v>#Calc</v>
          </cell>
        </row>
        <row r="216">
          <cell r="A216" t="str">
            <v>10/26/2020</v>
          </cell>
          <cell r="B216" t="str">
            <v>#Calc</v>
          </cell>
          <cell r="C216" t="str">
            <v>#Calc</v>
          </cell>
          <cell r="D216" t="str">
            <v>#Calc</v>
          </cell>
          <cell r="E216" t="str">
            <v>#Calc</v>
          </cell>
          <cell r="F216" t="str">
            <v>#Calc</v>
          </cell>
        </row>
        <row r="217">
          <cell r="A217" t="str">
            <v>10/27/2020</v>
          </cell>
          <cell r="B217" t="str">
            <v>#Calc</v>
          </cell>
          <cell r="C217" t="str">
            <v>#Calc</v>
          </cell>
          <cell r="D217" t="str">
            <v>#Calc</v>
          </cell>
          <cell r="E217" t="str">
            <v>#Calc</v>
          </cell>
          <cell r="F217" t="str">
            <v>#Calc</v>
          </cell>
        </row>
        <row r="218">
          <cell r="A218" t="str">
            <v>10/28/2020</v>
          </cell>
          <cell r="B218" t="str">
            <v>#Calc</v>
          </cell>
          <cell r="C218" t="str">
            <v>#Calc</v>
          </cell>
          <cell r="D218" t="str">
            <v>#Calc</v>
          </cell>
          <cell r="E218" t="str">
            <v>#Calc</v>
          </cell>
          <cell r="F218" t="str">
            <v>#Calc</v>
          </cell>
        </row>
        <row r="219">
          <cell r="A219" t="str">
            <v>10/29/2020</v>
          </cell>
          <cell r="B219" t="str">
            <v>#Calc</v>
          </cell>
          <cell r="C219" t="str">
            <v>#Calc</v>
          </cell>
          <cell r="D219" t="str">
            <v>#Calc</v>
          </cell>
          <cell r="E219" t="str">
            <v>#Calc</v>
          </cell>
          <cell r="F219" t="str">
            <v>#Calc</v>
          </cell>
        </row>
        <row r="220">
          <cell r="A220" t="str">
            <v>10/30/2020</v>
          </cell>
          <cell r="B220" t="str">
            <v>#Calc</v>
          </cell>
          <cell r="C220" t="str">
            <v>#Calc</v>
          </cell>
          <cell r="D220" t="str">
            <v>#Calc</v>
          </cell>
          <cell r="E220" t="str">
            <v>#Calc</v>
          </cell>
          <cell r="F220" t="str">
            <v>#Calc</v>
          </cell>
        </row>
        <row r="221">
          <cell r="A221" t="str">
            <v>11/02/2020</v>
          </cell>
          <cell r="B221" t="str">
            <v>#Calc</v>
          </cell>
          <cell r="C221" t="str">
            <v>#Calc</v>
          </cell>
          <cell r="D221" t="str">
            <v>#Calc</v>
          </cell>
          <cell r="E221" t="str">
            <v>#Calc</v>
          </cell>
          <cell r="F221" t="str">
            <v>#Calc</v>
          </cell>
        </row>
        <row r="222">
          <cell r="A222" t="str">
            <v>11/03/2020</v>
          </cell>
          <cell r="B222" t="str">
            <v>#Calc</v>
          </cell>
          <cell r="C222" t="str">
            <v>#Calc</v>
          </cell>
          <cell r="D222" t="str">
            <v>#Calc</v>
          </cell>
          <cell r="E222" t="str">
            <v>#Calc</v>
          </cell>
          <cell r="F222" t="str">
            <v>#Calc</v>
          </cell>
        </row>
        <row r="223">
          <cell r="A223" t="str">
            <v>11/04/2020</v>
          </cell>
          <cell r="B223" t="str">
            <v>#Calc</v>
          </cell>
          <cell r="C223" t="str">
            <v>#Calc</v>
          </cell>
          <cell r="D223" t="str">
            <v>#Calc</v>
          </cell>
          <cell r="E223" t="str">
            <v>#Calc</v>
          </cell>
          <cell r="F223" t="str">
            <v>#Calc</v>
          </cell>
        </row>
        <row r="224">
          <cell r="A224" t="str">
            <v>11/05/2020</v>
          </cell>
          <cell r="B224" t="str">
            <v>#Calc</v>
          </cell>
          <cell r="C224" t="str">
            <v>#Calc</v>
          </cell>
          <cell r="D224" t="str">
            <v>#Calc</v>
          </cell>
          <cell r="E224" t="str">
            <v>#Calc</v>
          </cell>
          <cell r="F224" t="str">
            <v>#Calc</v>
          </cell>
        </row>
        <row r="225">
          <cell r="A225" t="str">
            <v>11/06/2020</v>
          </cell>
          <cell r="B225" t="str">
            <v>#Calc</v>
          </cell>
          <cell r="C225" t="str">
            <v>#Calc</v>
          </cell>
          <cell r="D225" t="str">
            <v>#Calc</v>
          </cell>
          <cell r="E225" t="str">
            <v>#Calc</v>
          </cell>
          <cell r="F225" t="str">
            <v>#Calc</v>
          </cell>
        </row>
        <row r="226">
          <cell r="A226" t="str">
            <v>11/09/2020</v>
          </cell>
          <cell r="B226" t="str">
            <v>#Calc</v>
          </cell>
          <cell r="C226" t="str">
            <v>#Calc</v>
          </cell>
          <cell r="D226" t="str">
            <v>#Calc</v>
          </cell>
          <cell r="E226" t="str">
            <v>#Calc</v>
          </cell>
          <cell r="F226" t="str">
            <v>#Calc</v>
          </cell>
        </row>
        <row r="227">
          <cell r="A227" t="str">
            <v>11/10/2020</v>
          </cell>
          <cell r="B227" t="str">
            <v>#Calc</v>
          </cell>
          <cell r="C227" t="str">
            <v>#Calc</v>
          </cell>
          <cell r="D227" t="str">
            <v>#Calc</v>
          </cell>
          <cell r="E227" t="str">
            <v>#Calc</v>
          </cell>
          <cell r="F227" t="str">
            <v>#Calc</v>
          </cell>
        </row>
        <row r="228">
          <cell r="A228" t="str">
            <v>11/11/2020</v>
          </cell>
          <cell r="B228" t="str">
            <v>#Calc</v>
          </cell>
          <cell r="C228" t="str">
            <v>#Calc</v>
          </cell>
          <cell r="D228" t="str">
            <v>#Calc</v>
          </cell>
          <cell r="E228" t="str">
            <v>#Calc</v>
          </cell>
          <cell r="F228" t="str">
            <v>#Calc</v>
          </cell>
        </row>
        <row r="229">
          <cell r="A229" t="str">
            <v>11/12/2020</v>
          </cell>
          <cell r="B229" t="str">
            <v>#Calc</v>
          </cell>
          <cell r="C229" t="str">
            <v>#Calc</v>
          </cell>
          <cell r="D229" t="str">
            <v>#Calc</v>
          </cell>
          <cell r="E229" t="str">
            <v>#Calc</v>
          </cell>
          <cell r="F229" t="str">
            <v>#Calc</v>
          </cell>
        </row>
        <row r="230">
          <cell r="A230" t="str">
            <v>11/13/2020</v>
          </cell>
          <cell r="B230" t="str">
            <v>#Calc</v>
          </cell>
          <cell r="C230" t="str">
            <v>#Calc</v>
          </cell>
          <cell r="D230" t="str">
            <v>#Calc</v>
          </cell>
          <cell r="E230" t="str">
            <v>#Calc</v>
          </cell>
          <cell r="F230" t="str">
            <v>#Calc</v>
          </cell>
        </row>
        <row r="231">
          <cell r="A231" t="str">
            <v>11/16/2020</v>
          </cell>
          <cell r="B231" t="str">
            <v>#Calc</v>
          </cell>
          <cell r="C231" t="str">
            <v>#Calc</v>
          </cell>
          <cell r="D231" t="str">
            <v>#Calc</v>
          </cell>
          <cell r="E231" t="str">
            <v>#Calc</v>
          </cell>
          <cell r="F231" t="str">
            <v>#Calc</v>
          </cell>
        </row>
        <row r="232">
          <cell r="A232" t="str">
            <v>11/17/2020</v>
          </cell>
          <cell r="B232" t="str">
            <v>#Calc</v>
          </cell>
          <cell r="C232" t="str">
            <v>#Calc</v>
          </cell>
          <cell r="D232" t="str">
            <v>#Calc</v>
          </cell>
          <cell r="E232" t="str">
            <v>#Calc</v>
          </cell>
          <cell r="F232" t="str">
            <v>#Calc</v>
          </cell>
        </row>
        <row r="233">
          <cell r="A233" t="str">
            <v>11/18/2020</v>
          </cell>
          <cell r="B233" t="str">
            <v>#Calc</v>
          </cell>
          <cell r="C233" t="str">
            <v>#Calc</v>
          </cell>
          <cell r="D233" t="str">
            <v>#Calc</v>
          </cell>
          <cell r="E233" t="str">
            <v>#Calc</v>
          </cell>
          <cell r="F233" t="str">
            <v>#Calc</v>
          </cell>
        </row>
        <row r="234">
          <cell r="A234" t="str">
            <v>11/19/2020</v>
          </cell>
          <cell r="B234" t="str">
            <v>#Calc</v>
          </cell>
          <cell r="C234" t="str">
            <v>#Calc</v>
          </cell>
          <cell r="D234" t="str">
            <v>#Calc</v>
          </cell>
          <cell r="E234" t="str">
            <v>#Calc</v>
          </cell>
          <cell r="F234" t="str">
            <v>#Calc</v>
          </cell>
        </row>
        <row r="235">
          <cell r="A235" t="str">
            <v>11/20/2020</v>
          </cell>
          <cell r="B235" t="str">
            <v>#Calc</v>
          </cell>
          <cell r="C235" t="str">
            <v>#Calc</v>
          </cell>
          <cell r="D235" t="str">
            <v>#Calc</v>
          </cell>
          <cell r="E235" t="str">
            <v>#Calc</v>
          </cell>
          <cell r="F235" t="str">
            <v>#Calc</v>
          </cell>
        </row>
        <row r="236">
          <cell r="A236" t="str">
            <v>11/23/2020</v>
          </cell>
          <cell r="B236" t="str">
            <v>#Calc</v>
          </cell>
          <cell r="C236" t="str">
            <v>#Calc</v>
          </cell>
          <cell r="D236" t="str">
            <v>#Calc</v>
          </cell>
          <cell r="E236" t="str">
            <v>#Calc</v>
          </cell>
          <cell r="F236" t="str">
            <v>#Calc</v>
          </cell>
        </row>
        <row r="237">
          <cell r="A237" t="str">
            <v>11/24/2020</v>
          </cell>
          <cell r="B237" t="str">
            <v>#Calc</v>
          </cell>
          <cell r="C237" t="str">
            <v>#Calc</v>
          </cell>
          <cell r="D237" t="str">
            <v>#Calc</v>
          </cell>
          <cell r="E237" t="str">
            <v>#Calc</v>
          </cell>
          <cell r="F237" t="str">
            <v>#Calc</v>
          </cell>
        </row>
        <row r="238">
          <cell r="A238" t="str">
            <v>11/25/2020</v>
          </cell>
          <cell r="B238" t="str">
            <v>#Calc</v>
          </cell>
          <cell r="C238" t="str">
            <v>#Calc</v>
          </cell>
          <cell r="D238" t="str">
            <v>#Calc</v>
          </cell>
          <cell r="E238" t="str">
            <v>#Calc</v>
          </cell>
          <cell r="F238" t="str">
            <v>#Calc</v>
          </cell>
        </row>
        <row r="239">
          <cell r="A239" t="str">
            <v>11/26/2020</v>
          </cell>
          <cell r="B239" t="str">
            <v>#Calc</v>
          </cell>
          <cell r="C239" t="str">
            <v>#Calc</v>
          </cell>
          <cell r="D239" t="str">
            <v>#Calc</v>
          </cell>
          <cell r="E239" t="str">
            <v>#Calc</v>
          </cell>
          <cell r="F239" t="str">
            <v>#Calc</v>
          </cell>
        </row>
        <row r="240">
          <cell r="A240" t="str">
            <v>11/27/2020</v>
          </cell>
          <cell r="B240" t="str">
            <v>#Calc</v>
          </cell>
          <cell r="C240" t="str">
            <v>#Calc</v>
          </cell>
          <cell r="D240" t="str">
            <v>#Calc</v>
          </cell>
          <cell r="E240" t="str">
            <v>#Calc</v>
          </cell>
          <cell r="F240" t="str">
            <v>#Calc</v>
          </cell>
        </row>
        <row r="241">
          <cell r="A241" t="str">
            <v>11/30/2020</v>
          </cell>
          <cell r="B241" t="str">
            <v>#Calc</v>
          </cell>
          <cell r="C241" t="str">
            <v>#Calc</v>
          </cell>
          <cell r="D241" t="str">
            <v>#Calc</v>
          </cell>
          <cell r="E241" t="str">
            <v>#Calc</v>
          </cell>
          <cell r="F241" t="str">
            <v>#Calc</v>
          </cell>
        </row>
        <row r="242">
          <cell r="A242" t="str">
            <v>12/01/2020</v>
          </cell>
          <cell r="B242" t="str">
            <v>#Calc</v>
          </cell>
          <cell r="C242" t="str">
            <v>#Calc</v>
          </cell>
          <cell r="D242" t="str">
            <v>#Calc</v>
          </cell>
          <cell r="E242" t="str">
            <v>#Calc</v>
          </cell>
          <cell r="F242" t="str">
            <v>#Calc</v>
          </cell>
        </row>
        <row r="243">
          <cell r="A243" t="str">
            <v>12/02/2020</v>
          </cell>
          <cell r="B243" t="str">
            <v>#Calc</v>
          </cell>
          <cell r="C243" t="str">
            <v>#Calc</v>
          </cell>
          <cell r="D243" t="str">
            <v>#Calc</v>
          </cell>
          <cell r="E243" t="str">
            <v>#Calc</v>
          </cell>
          <cell r="F243" t="str">
            <v>#Calc</v>
          </cell>
        </row>
        <row r="244">
          <cell r="A244" t="str">
            <v>12/03/2020</v>
          </cell>
          <cell r="B244" t="str">
            <v>#Calc</v>
          </cell>
          <cell r="C244" t="str">
            <v>#Calc</v>
          </cell>
          <cell r="D244" t="str">
            <v>#Calc</v>
          </cell>
          <cell r="E244" t="str">
            <v>#Calc</v>
          </cell>
          <cell r="F244" t="str">
            <v>#Calc</v>
          </cell>
        </row>
        <row r="245">
          <cell r="A245" t="str">
            <v>12/04/2020</v>
          </cell>
          <cell r="B245" t="str">
            <v>#Calc</v>
          </cell>
          <cell r="C245" t="str">
            <v>#Calc</v>
          </cell>
          <cell r="D245" t="str">
            <v>#Calc</v>
          </cell>
          <cell r="E245" t="str">
            <v>#Calc</v>
          </cell>
          <cell r="F245" t="str">
            <v>#Calc</v>
          </cell>
        </row>
        <row r="246">
          <cell r="A246" t="str">
            <v>12/07/2020</v>
          </cell>
          <cell r="B246" t="str">
            <v>#Calc</v>
          </cell>
          <cell r="C246" t="str">
            <v>#Calc</v>
          </cell>
          <cell r="D246" t="str">
            <v>#Calc</v>
          </cell>
          <cell r="E246" t="str">
            <v>#Calc</v>
          </cell>
          <cell r="F246" t="str">
            <v>#Calc</v>
          </cell>
        </row>
        <row r="247">
          <cell r="A247" t="str">
            <v>12/08/2020</v>
          </cell>
          <cell r="B247" t="str">
            <v>#Calc</v>
          </cell>
          <cell r="C247" t="str">
            <v>#Calc</v>
          </cell>
          <cell r="D247" t="str">
            <v>#Calc</v>
          </cell>
          <cell r="E247" t="str">
            <v>#Calc</v>
          </cell>
          <cell r="F247" t="str">
            <v>#Calc</v>
          </cell>
        </row>
        <row r="248">
          <cell r="A248" t="str">
            <v>12/09/2020</v>
          </cell>
          <cell r="B248" t="str">
            <v>#Calc</v>
          </cell>
          <cell r="C248" t="str">
            <v>#Calc</v>
          </cell>
          <cell r="D248" t="str">
            <v>#Calc</v>
          </cell>
          <cell r="E248" t="str">
            <v>#Calc</v>
          </cell>
          <cell r="F248" t="str">
            <v>#Calc</v>
          </cell>
        </row>
        <row r="249">
          <cell r="A249" t="str">
            <v>12/10/2020</v>
          </cell>
          <cell r="B249" t="str">
            <v>#Calc</v>
          </cell>
          <cell r="C249" t="str">
            <v>#Calc</v>
          </cell>
          <cell r="D249" t="str">
            <v>#Calc</v>
          </cell>
          <cell r="E249" t="str">
            <v>#Calc</v>
          </cell>
          <cell r="F249" t="str">
            <v>#Calc</v>
          </cell>
        </row>
        <row r="250">
          <cell r="A250" t="str">
            <v>12/11/2020</v>
          </cell>
          <cell r="B250" t="str">
            <v>#Calc</v>
          </cell>
          <cell r="C250" t="str">
            <v>#Calc</v>
          </cell>
          <cell r="D250" t="str">
            <v>#Calc</v>
          </cell>
          <cell r="E250" t="str">
            <v>#Calc</v>
          </cell>
          <cell r="F250" t="str">
            <v>#Calc</v>
          </cell>
        </row>
        <row r="251">
          <cell r="A251" t="str">
            <v>12/14/2020</v>
          </cell>
          <cell r="B251" t="str">
            <v>#Calc</v>
          </cell>
          <cell r="C251" t="str">
            <v>#Calc</v>
          </cell>
          <cell r="D251" t="str">
            <v>#Calc</v>
          </cell>
          <cell r="E251" t="str">
            <v>#Calc</v>
          </cell>
          <cell r="F251" t="str">
            <v>#Calc</v>
          </cell>
        </row>
        <row r="252">
          <cell r="A252" t="str">
            <v>12/15/2020</v>
          </cell>
          <cell r="B252" t="str">
            <v>#Calc</v>
          </cell>
          <cell r="C252" t="str">
            <v>#Calc</v>
          </cell>
          <cell r="D252" t="str">
            <v>#Calc</v>
          </cell>
          <cell r="E252" t="str">
            <v>#Calc</v>
          </cell>
          <cell r="F252" t="str">
            <v>#Calc</v>
          </cell>
        </row>
        <row r="253">
          <cell r="A253" t="str">
            <v>12/16/2020</v>
          </cell>
          <cell r="B253" t="str">
            <v>#Calc</v>
          </cell>
          <cell r="C253" t="str">
            <v>#Calc</v>
          </cell>
          <cell r="D253" t="str">
            <v>#Calc</v>
          </cell>
          <cell r="E253" t="str">
            <v>#Calc</v>
          </cell>
          <cell r="F253" t="str">
            <v>#Calc</v>
          </cell>
        </row>
        <row r="254">
          <cell r="A254" t="str">
            <v>12/17/2020</v>
          </cell>
          <cell r="B254" t="str">
            <v>#Calc</v>
          </cell>
          <cell r="C254" t="str">
            <v>#Calc</v>
          </cell>
          <cell r="D254" t="str">
            <v>#Calc</v>
          </cell>
          <cell r="E254" t="str">
            <v>#Calc</v>
          </cell>
          <cell r="F254" t="str">
            <v>#Calc</v>
          </cell>
        </row>
        <row r="255">
          <cell r="A255" t="str">
            <v>12/18/2020</v>
          </cell>
          <cell r="B255" t="str">
            <v>#Calc</v>
          </cell>
          <cell r="C255" t="str">
            <v>#Calc</v>
          </cell>
          <cell r="D255" t="str">
            <v>#Calc</v>
          </cell>
          <cell r="E255" t="str">
            <v>#Calc</v>
          </cell>
          <cell r="F255" t="str">
            <v>#Calc</v>
          </cell>
        </row>
        <row r="256">
          <cell r="A256" t="str">
            <v>12/21/2020</v>
          </cell>
          <cell r="B256" t="str">
            <v>#Calc</v>
          </cell>
          <cell r="C256" t="str">
            <v>#Calc</v>
          </cell>
          <cell r="D256" t="str">
            <v>#Calc</v>
          </cell>
          <cell r="E256" t="str">
            <v>#Calc</v>
          </cell>
          <cell r="F256" t="str">
            <v>#Calc</v>
          </cell>
        </row>
        <row r="257">
          <cell r="A257" t="str">
            <v>12/22/2020</v>
          </cell>
          <cell r="B257" t="str">
            <v>#Calc</v>
          </cell>
          <cell r="C257" t="str">
            <v>#Calc</v>
          </cell>
          <cell r="D257" t="str">
            <v>#Calc</v>
          </cell>
          <cell r="E257" t="str">
            <v>#Calc</v>
          </cell>
          <cell r="F257" t="str">
            <v>#Calc</v>
          </cell>
        </row>
        <row r="258">
          <cell r="A258" t="str">
            <v>12/23/2020</v>
          </cell>
          <cell r="B258" t="str">
            <v>#Calc</v>
          </cell>
          <cell r="C258" t="str">
            <v>#Calc</v>
          </cell>
          <cell r="D258" t="str">
            <v>#Calc</v>
          </cell>
          <cell r="E258" t="str">
            <v>#Calc</v>
          </cell>
          <cell r="F258" t="str">
            <v>#Calc</v>
          </cell>
        </row>
        <row r="259">
          <cell r="A259" t="str">
            <v>12/24/2020</v>
          </cell>
          <cell r="B259" t="str">
            <v>#Calc</v>
          </cell>
          <cell r="C259" t="str">
            <v>#Calc</v>
          </cell>
          <cell r="D259" t="str">
            <v>#Calc</v>
          </cell>
          <cell r="E259" t="str">
            <v>#Calc</v>
          </cell>
          <cell r="F259" t="str">
            <v>#Calc</v>
          </cell>
        </row>
        <row r="260">
          <cell r="A260" t="str">
            <v>12/25/2020</v>
          </cell>
          <cell r="B260" t="str">
            <v>#Calc</v>
          </cell>
          <cell r="C260" t="str">
            <v>#Calc</v>
          </cell>
          <cell r="D260" t="str">
            <v>#Calc</v>
          </cell>
          <cell r="E260" t="str">
            <v>#Calc</v>
          </cell>
          <cell r="F260" t="str">
            <v>#Calc</v>
          </cell>
        </row>
        <row r="261">
          <cell r="A261" t="str">
            <v>12/28/2020</v>
          </cell>
          <cell r="B261" t="str">
            <v>#Calc</v>
          </cell>
          <cell r="C261" t="str">
            <v>#Calc</v>
          </cell>
          <cell r="D261" t="str">
            <v>#Calc</v>
          </cell>
          <cell r="E261" t="str">
            <v>#Calc</v>
          </cell>
          <cell r="F261" t="str">
            <v>#Calc</v>
          </cell>
        </row>
        <row r="262">
          <cell r="A262" t="str">
            <v>12/29/2020</v>
          </cell>
          <cell r="B262" t="str">
            <v>#Calc</v>
          </cell>
          <cell r="C262" t="str">
            <v>#Calc</v>
          </cell>
          <cell r="D262" t="str">
            <v>#Calc</v>
          </cell>
          <cell r="E262" t="str">
            <v>#Calc</v>
          </cell>
          <cell r="F262" t="str">
            <v>#Calc</v>
          </cell>
        </row>
        <row r="263">
          <cell r="A263" t="str">
            <v>12/30/2020</v>
          </cell>
          <cell r="B263" t="str">
            <v>#Calc</v>
          </cell>
          <cell r="C263" t="str">
            <v>#Calc</v>
          </cell>
          <cell r="D263" t="str">
            <v>#Calc</v>
          </cell>
          <cell r="E263" t="str">
            <v>#Calc</v>
          </cell>
          <cell r="F263" t="str">
            <v>#Calc</v>
          </cell>
        </row>
        <row r="264">
          <cell r="A264" t="str">
            <v>12/31/2020</v>
          </cell>
          <cell r="B264" t="str">
            <v>#Calc</v>
          </cell>
          <cell r="C264" t="str">
            <v>#Calc</v>
          </cell>
          <cell r="D264" t="str">
            <v>#Calc</v>
          </cell>
          <cell r="E264" t="str">
            <v>#Calc</v>
          </cell>
          <cell r="F264" t="str">
            <v>#Calc</v>
          </cell>
        </row>
        <row r="265">
          <cell r="A265" t="str">
            <v>01/01/2021</v>
          </cell>
          <cell r="B265" t="str">
            <v>#Calc</v>
          </cell>
          <cell r="C265" t="str">
            <v>#Calc</v>
          </cell>
          <cell r="D265" t="str">
            <v>#Calc</v>
          </cell>
          <cell r="E265" t="str">
            <v>#Calc</v>
          </cell>
          <cell r="F265" t="str">
            <v>#Calc</v>
          </cell>
        </row>
        <row r="266">
          <cell r="A266" t="str">
            <v>01/04/2021</v>
          </cell>
          <cell r="B266" t="str">
            <v>#Calc</v>
          </cell>
          <cell r="C266" t="str">
            <v>#Calc</v>
          </cell>
          <cell r="D266" t="str">
            <v>#Calc</v>
          </cell>
          <cell r="E266" t="str">
            <v>#Calc</v>
          </cell>
          <cell r="F266" t="str">
            <v>#Calc</v>
          </cell>
        </row>
        <row r="267">
          <cell r="A267" t="str">
            <v>01/05/2021</v>
          </cell>
          <cell r="B267" t="str">
            <v>#Calc</v>
          </cell>
          <cell r="C267" t="str">
            <v>#Calc</v>
          </cell>
          <cell r="D267" t="str">
            <v>#Calc</v>
          </cell>
          <cell r="E267" t="str">
            <v>#Calc</v>
          </cell>
          <cell r="F267" t="str">
            <v>#Calc</v>
          </cell>
        </row>
        <row r="268">
          <cell r="A268" t="str">
            <v>01/06/2021</v>
          </cell>
          <cell r="B268" t="str">
            <v>#Calc</v>
          </cell>
          <cell r="C268" t="str">
            <v>#Calc</v>
          </cell>
          <cell r="D268" t="str">
            <v>#Calc</v>
          </cell>
          <cell r="E268" t="str">
            <v>#Calc</v>
          </cell>
          <cell r="F268" t="str">
            <v>#Calc</v>
          </cell>
        </row>
        <row r="269">
          <cell r="A269" t="str">
            <v>01/07/2021</v>
          </cell>
          <cell r="B269" t="str">
            <v>#Calc</v>
          </cell>
          <cell r="C269" t="str">
            <v>#Calc</v>
          </cell>
          <cell r="D269" t="str">
            <v>#Calc</v>
          </cell>
          <cell r="E269" t="str">
            <v>#Calc</v>
          </cell>
          <cell r="F269" t="str">
            <v>#Calc</v>
          </cell>
        </row>
        <row r="270">
          <cell r="A270" t="str">
            <v>01/08/2021</v>
          </cell>
          <cell r="B270" t="str">
            <v>#Calc</v>
          </cell>
          <cell r="C270" t="str">
            <v>#Calc</v>
          </cell>
          <cell r="D270" t="str">
            <v>#Calc</v>
          </cell>
          <cell r="E270" t="str">
            <v>#Calc</v>
          </cell>
          <cell r="F270" t="str">
            <v>#Calc</v>
          </cell>
        </row>
        <row r="271">
          <cell r="A271" t="str">
            <v>01/11/2021</v>
          </cell>
          <cell r="B271" t="str">
            <v>#Calc</v>
          </cell>
          <cell r="C271" t="str">
            <v>#Calc</v>
          </cell>
          <cell r="D271" t="str">
            <v>#Calc</v>
          </cell>
          <cell r="E271" t="str">
            <v>#Calc</v>
          </cell>
          <cell r="F271" t="str">
            <v>#Calc</v>
          </cell>
        </row>
        <row r="272">
          <cell r="A272" t="str">
            <v>01/12/2021</v>
          </cell>
          <cell r="B272" t="str">
            <v>#Calc</v>
          </cell>
          <cell r="C272" t="str">
            <v>#Calc</v>
          </cell>
          <cell r="D272" t="str">
            <v>#Calc</v>
          </cell>
          <cell r="E272" t="str">
            <v>#Calc</v>
          </cell>
          <cell r="F272" t="str">
            <v>#Calc</v>
          </cell>
        </row>
        <row r="273">
          <cell r="A273" t="str">
            <v>01/13/2021</v>
          </cell>
          <cell r="B273" t="str">
            <v>#Calc</v>
          </cell>
          <cell r="C273" t="str">
            <v>#Calc</v>
          </cell>
          <cell r="D273" t="str">
            <v>#Calc</v>
          </cell>
          <cell r="E273" t="str">
            <v>#Calc</v>
          </cell>
          <cell r="F273" t="str">
            <v>#Calc</v>
          </cell>
        </row>
        <row r="274">
          <cell r="A274" t="str">
            <v>01/14/2021</v>
          </cell>
          <cell r="B274" t="str">
            <v>#Calc</v>
          </cell>
          <cell r="C274" t="str">
            <v>#Calc</v>
          </cell>
          <cell r="D274" t="str">
            <v>#Calc</v>
          </cell>
          <cell r="E274" t="str">
            <v>#Calc</v>
          </cell>
          <cell r="F274" t="str">
            <v>#Calc</v>
          </cell>
        </row>
        <row r="275">
          <cell r="A275" t="str">
            <v>01/15/2021</v>
          </cell>
          <cell r="B275" t="str">
            <v>#Calc</v>
          </cell>
          <cell r="C275" t="str">
            <v>#Calc</v>
          </cell>
          <cell r="D275" t="str">
            <v>#Calc</v>
          </cell>
          <cell r="E275" t="str">
            <v>#Calc</v>
          </cell>
          <cell r="F275" t="str">
            <v>#Calc</v>
          </cell>
        </row>
        <row r="276">
          <cell r="A276" t="str">
            <v>01/18/2021</v>
          </cell>
          <cell r="B276" t="str">
            <v>#Calc</v>
          </cell>
          <cell r="C276" t="str">
            <v>#Calc</v>
          </cell>
          <cell r="D276" t="str">
            <v>#Calc</v>
          </cell>
          <cell r="E276" t="str">
            <v>#Calc</v>
          </cell>
          <cell r="F276" t="str">
            <v>#Calc</v>
          </cell>
        </row>
        <row r="277">
          <cell r="A277" t="str">
            <v>01/19/2021</v>
          </cell>
          <cell r="B277" t="str">
            <v>#Calc</v>
          </cell>
          <cell r="C277" t="str">
            <v>#Calc</v>
          </cell>
          <cell r="D277" t="str">
            <v>#Calc</v>
          </cell>
          <cell r="E277" t="str">
            <v>#Calc</v>
          </cell>
          <cell r="F277" t="str">
            <v>#Calc</v>
          </cell>
        </row>
        <row r="278">
          <cell r="A278" t="str">
            <v>01/20/2021</v>
          </cell>
          <cell r="B278" t="str">
            <v>#Calc</v>
          </cell>
          <cell r="C278" t="str">
            <v>#Calc</v>
          </cell>
          <cell r="D278" t="str">
            <v>#Calc</v>
          </cell>
          <cell r="E278" t="str">
            <v>#Calc</v>
          </cell>
          <cell r="F278" t="str">
            <v>#Calc</v>
          </cell>
        </row>
        <row r="279">
          <cell r="A279" t="str">
            <v>01/21/2021</v>
          </cell>
          <cell r="B279" t="str">
            <v>#Calc</v>
          </cell>
          <cell r="C279" t="str">
            <v>#Calc</v>
          </cell>
          <cell r="D279" t="str">
            <v>#Calc</v>
          </cell>
          <cell r="E279" t="str">
            <v>#Calc</v>
          </cell>
          <cell r="F279" t="str">
            <v>#Calc</v>
          </cell>
        </row>
        <row r="280">
          <cell r="A280" t="str">
            <v>01/22/2021</v>
          </cell>
          <cell r="B280" t="str">
            <v>#Calc</v>
          </cell>
          <cell r="C280" t="str">
            <v>#Calc</v>
          </cell>
          <cell r="D280" t="str">
            <v>#Calc</v>
          </cell>
          <cell r="E280" t="str">
            <v>#Calc</v>
          </cell>
          <cell r="F280" t="str">
            <v>#Calc</v>
          </cell>
        </row>
        <row r="281">
          <cell r="A281" t="str">
            <v>01/25/2021</v>
          </cell>
          <cell r="B281" t="str">
            <v>#Calc</v>
          </cell>
          <cell r="C281" t="str">
            <v>#Calc</v>
          </cell>
          <cell r="D281" t="str">
            <v>#Calc</v>
          </cell>
          <cell r="E281" t="str">
            <v>#Calc</v>
          </cell>
          <cell r="F281" t="str">
            <v>#Calc</v>
          </cell>
        </row>
        <row r="282">
          <cell r="A282" t="str">
            <v>01/26/2021</v>
          </cell>
          <cell r="B282" t="str">
            <v>#Calc</v>
          </cell>
          <cell r="C282" t="str">
            <v>#Calc</v>
          </cell>
          <cell r="D282" t="str">
            <v>#Calc</v>
          </cell>
          <cell r="E282" t="str">
            <v>#Calc</v>
          </cell>
          <cell r="F282" t="str">
            <v>#Calc</v>
          </cell>
        </row>
        <row r="283">
          <cell r="A283" t="str">
            <v>01/27/2021</v>
          </cell>
          <cell r="B283" t="str">
            <v>#Calc</v>
          </cell>
          <cell r="C283" t="str">
            <v>#Calc</v>
          </cell>
          <cell r="D283" t="str">
            <v>#Calc</v>
          </cell>
          <cell r="E283" t="str">
            <v>#Calc</v>
          </cell>
          <cell r="F283" t="str">
            <v>#Calc</v>
          </cell>
        </row>
        <row r="284">
          <cell r="A284" t="str">
            <v>01/28/2021</v>
          </cell>
          <cell r="B284" t="str">
            <v>#Calc</v>
          </cell>
          <cell r="C284" t="str">
            <v>#Calc</v>
          </cell>
          <cell r="D284" t="str">
            <v>#Calc</v>
          </cell>
          <cell r="E284" t="str">
            <v>#Calc</v>
          </cell>
          <cell r="F284" t="str">
            <v>#Calc</v>
          </cell>
        </row>
        <row r="285">
          <cell r="A285" t="str">
            <v>01/29/2021</v>
          </cell>
          <cell r="B285" t="str">
            <v>#Calc</v>
          </cell>
          <cell r="C285" t="str">
            <v>#Calc</v>
          </cell>
          <cell r="D285" t="str">
            <v>#Calc</v>
          </cell>
          <cell r="E285" t="str">
            <v>#Calc</v>
          </cell>
          <cell r="F285" t="str">
            <v>#Calc</v>
          </cell>
        </row>
        <row r="286">
          <cell r="A286" t="str">
            <v>02/01/2021</v>
          </cell>
          <cell r="B286" t="str">
            <v>#Calc</v>
          </cell>
          <cell r="C286" t="str">
            <v>#Calc</v>
          </cell>
          <cell r="D286" t="str">
            <v>#Calc</v>
          </cell>
          <cell r="E286" t="str">
            <v>#Calc</v>
          </cell>
          <cell r="F286" t="str">
            <v>#Calc</v>
          </cell>
        </row>
        <row r="287">
          <cell r="A287" t="str">
            <v>02/02/2021</v>
          </cell>
          <cell r="B287" t="str">
            <v>#Calc</v>
          </cell>
          <cell r="C287" t="str">
            <v>#Calc</v>
          </cell>
          <cell r="D287" t="str">
            <v>#Calc</v>
          </cell>
          <cell r="E287" t="str">
            <v>#Calc</v>
          </cell>
          <cell r="F287" t="str">
            <v>#Calc</v>
          </cell>
        </row>
        <row r="288">
          <cell r="A288" t="str">
            <v>02/03/2021</v>
          </cell>
          <cell r="B288" t="str">
            <v>#Calc</v>
          </cell>
          <cell r="C288" t="str">
            <v>#Calc</v>
          </cell>
          <cell r="D288" t="str">
            <v>#Calc</v>
          </cell>
          <cell r="E288" t="str">
            <v>#Calc</v>
          </cell>
          <cell r="F288" t="str">
            <v>#Calc</v>
          </cell>
        </row>
        <row r="289">
          <cell r="A289" t="str">
            <v>02/04/2021</v>
          </cell>
          <cell r="B289" t="str">
            <v>#Calc</v>
          </cell>
          <cell r="C289" t="str">
            <v>#Calc</v>
          </cell>
          <cell r="D289" t="str">
            <v>#Calc</v>
          </cell>
          <cell r="E289" t="str">
            <v>#Calc</v>
          </cell>
          <cell r="F289" t="str">
            <v>#Calc</v>
          </cell>
        </row>
        <row r="290">
          <cell r="A290" t="str">
            <v>02/05/2021</v>
          </cell>
          <cell r="B290" t="str">
            <v>#Calc</v>
          </cell>
          <cell r="C290" t="str">
            <v>#Calc</v>
          </cell>
          <cell r="D290" t="str">
            <v>#Calc</v>
          </cell>
          <cell r="E290" t="str">
            <v>#Calc</v>
          </cell>
          <cell r="F290" t="str">
            <v>#Calc</v>
          </cell>
        </row>
        <row r="291">
          <cell r="A291" t="str">
            <v>02/08/2021</v>
          </cell>
          <cell r="B291" t="str">
            <v>#Calc</v>
          </cell>
          <cell r="C291" t="str">
            <v>#Calc</v>
          </cell>
          <cell r="D291" t="str">
            <v>#Calc</v>
          </cell>
          <cell r="E291" t="str">
            <v>#Calc</v>
          </cell>
          <cell r="F291" t="str">
            <v>#Calc</v>
          </cell>
        </row>
        <row r="292">
          <cell r="A292" t="str">
            <v>02/09/2021</v>
          </cell>
          <cell r="B292" t="str">
            <v>#Calc</v>
          </cell>
          <cell r="C292" t="str">
            <v>#Calc</v>
          </cell>
          <cell r="D292" t="str">
            <v>#Calc</v>
          </cell>
          <cell r="E292" t="str">
            <v>#Calc</v>
          </cell>
          <cell r="F292" t="str">
            <v>#Calc</v>
          </cell>
        </row>
        <row r="293">
          <cell r="A293" t="str">
            <v>02/10/2021</v>
          </cell>
          <cell r="B293" t="str">
            <v>#Calc</v>
          </cell>
          <cell r="C293" t="str">
            <v>#Calc</v>
          </cell>
          <cell r="D293" t="str">
            <v>#Calc</v>
          </cell>
          <cell r="E293" t="str">
            <v>#Calc</v>
          </cell>
          <cell r="F293" t="str">
            <v>#Calc</v>
          </cell>
        </row>
        <row r="294">
          <cell r="A294" t="str">
            <v>02/11/2021</v>
          </cell>
          <cell r="B294" t="str">
            <v>#Calc</v>
          </cell>
          <cell r="C294" t="str">
            <v>#Calc</v>
          </cell>
          <cell r="D294" t="str">
            <v>#Calc</v>
          </cell>
          <cell r="E294" t="str">
            <v>#Calc</v>
          </cell>
          <cell r="F294" t="str">
            <v>#Calc</v>
          </cell>
        </row>
        <row r="295">
          <cell r="A295" t="str">
            <v>02/12/2021</v>
          </cell>
          <cell r="B295" t="str">
            <v>#Calc</v>
          </cell>
          <cell r="C295" t="str">
            <v>#Calc</v>
          </cell>
          <cell r="D295" t="str">
            <v>#Calc</v>
          </cell>
          <cell r="E295" t="str">
            <v>#Calc</v>
          </cell>
          <cell r="F295" t="str">
            <v>#Calc</v>
          </cell>
        </row>
        <row r="296">
          <cell r="A296" t="str">
            <v>02/15/2021</v>
          </cell>
          <cell r="B296" t="str">
            <v>#Calc</v>
          </cell>
          <cell r="C296" t="str">
            <v>#Calc</v>
          </cell>
          <cell r="D296" t="str">
            <v>#Calc</v>
          </cell>
          <cell r="E296" t="str">
            <v>#Calc</v>
          </cell>
          <cell r="F296" t="str">
            <v>#Calc</v>
          </cell>
        </row>
        <row r="297">
          <cell r="A297" t="str">
            <v>02/16/2021</v>
          </cell>
          <cell r="B297" t="str">
            <v>#Calc</v>
          </cell>
          <cell r="C297" t="str">
            <v>#Calc</v>
          </cell>
          <cell r="D297" t="str">
            <v>#Calc</v>
          </cell>
          <cell r="E297" t="str">
            <v>#Calc</v>
          </cell>
          <cell r="F297" t="str">
            <v>#Calc</v>
          </cell>
        </row>
        <row r="298">
          <cell r="A298" t="str">
            <v>02/17/2021</v>
          </cell>
          <cell r="B298" t="str">
            <v>#Calc</v>
          </cell>
          <cell r="C298" t="str">
            <v>#Calc</v>
          </cell>
          <cell r="D298" t="str">
            <v>#Calc</v>
          </cell>
          <cell r="E298" t="str">
            <v>#Calc</v>
          </cell>
          <cell r="F298" t="str">
            <v>#Calc</v>
          </cell>
        </row>
        <row r="299">
          <cell r="A299" t="str">
            <v>02/18/2021</v>
          </cell>
          <cell r="B299" t="str">
            <v>#Calc</v>
          </cell>
          <cell r="C299" t="str">
            <v>#Calc</v>
          </cell>
          <cell r="D299" t="str">
            <v>#Calc</v>
          </cell>
          <cell r="E299" t="str">
            <v>#Calc</v>
          </cell>
          <cell r="F299" t="str">
            <v>#Calc</v>
          </cell>
        </row>
        <row r="300">
          <cell r="A300" t="str">
            <v>02/19/2021</v>
          </cell>
          <cell r="B300" t="str">
            <v>#Calc</v>
          </cell>
          <cell r="C300" t="str">
            <v>#Calc</v>
          </cell>
          <cell r="D300" t="str">
            <v>#Calc</v>
          </cell>
          <cell r="E300" t="str">
            <v>#Calc</v>
          </cell>
          <cell r="F300" t="str">
            <v>#Calc</v>
          </cell>
        </row>
        <row r="301">
          <cell r="A301" t="str">
            <v>02/22/2021</v>
          </cell>
          <cell r="B301" t="str">
            <v>#Calc</v>
          </cell>
          <cell r="C301" t="str">
            <v>#Calc</v>
          </cell>
          <cell r="D301" t="str">
            <v>#Calc</v>
          </cell>
          <cell r="E301" t="str">
            <v>#Calc</v>
          </cell>
          <cell r="F301" t="str">
            <v>#Calc</v>
          </cell>
        </row>
        <row r="302">
          <cell r="A302" t="str">
            <v>02/23/2021</v>
          </cell>
          <cell r="B302" t="str">
            <v>#Calc</v>
          </cell>
          <cell r="C302" t="str">
            <v>#Calc</v>
          </cell>
          <cell r="D302" t="str">
            <v>#Calc</v>
          </cell>
          <cell r="E302" t="str">
            <v>#Calc</v>
          </cell>
          <cell r="F302" t="str">
            <v>#Calc</v>
          </cell>
        </row>
        <row r="303">
          <cell r="A303" t="str">
            <v>02/24/2021</v>
          </cell>
          <cell r="B303" t="str">
            <v>#Calc</v>
          </cell>
          <cell r="C303" t="str">
            <v>#Calc</v>
          </cell>
          <cell r="D303" t="str">
            <v>#Calc</v>
          </cell>
          <cell r="E303" t="str">
            <v>#Calc</v>
          </cell>
          <cell r="F303" t="str">
            <v>#Calc</v>
          </cell>
        </row>
        <row r="304">
          <cell r="A304" t="str">
            <v>02/25/2021</v>
          </cell>
          <cell r="B304" t="str">
            <v>#Calc</v>
          </cell>
          <cell r="C304" t="str">
            <v>#Calc</v>
          </cell>
          <cell r="D304" t="str">
            <v>#Calc</v>
          </cell>
          <cell r="E304" t="str">
            <v>#Calc</v>
          </cell>
          <cell r="F304" t="str">
            <v>#Calc</v>
          </cell>
        </row>
        <row r="305">
          <cell r="A305" t="str">
            <v>02/26/2021</v>
          </cell>
          <cell r="B305" t="str">
            <v>#Calc</v>
          </cell>
          <cell r="C305" t="str">
            <v>#Calc</v>
          </cell>
          <cell r="D305" t="str">
            <v>#Calc</v>
          </cell>
          <cell r="E305" t="str">
            <v>#Calc</v>
          </cell>
          <cell r="F305" t="str">
            <v>#Calc</v>
          </cell>
        </row>
        <row r="306">
          <cell r="A306" t="str">
            <v>03/01/2021</v>
          </cell>
          <cell r="B306" t="str">
            <v>#Calc</v>
          </cell>
          <cell r="C306" t="str">
            <v>#Calc</v>
          </cell>
          <cell r="D306" t="str">
            <v>#Calc</v>
          </cell>
          <cell r="E306" t="str">
            <v>#Calc</v>
          </cell>
          <cell r="F306" t="str">
            <v>#Calc</v>
          </cell>
        </row>
        <row r="307">
          <cell r="A307" t="str">
            <v>03/02/2021</v>
          </cell>
          <cell r="B307" t="str">
            <v>#Calc</v>
          </cell>
          <cell r="C307" t="str">
            <v>#Calc</v>
          </cell>
          <cell r="D307" t="str">
            <v>#Calc</v>
          </cell>
          <cell r="E307" t="str">
            <v>#Calc</v>
          </cell>
          <cell r="F307" t="str">
            <v>#Calc</v>
          </cell>
        </row>
        <row r="308">
          <cell r="A308" t="str">
            <v>03/03/2021</v>
          </cell>
          <cell r="B308" t="str">
            <v>#Calc</v>
          </cell>
          <cell r="C308" t="str">
            <v>#Calc</v>
          </cell>
          <cell r="D308" t="str">
            <v>#Calc</v>
          </cell>
          <cell r="E308" t="str">
            <v>#Calc</v>
          </cell>
          <cell r="F308" t="str">
            <v>#Calc</v>
          </cell>
        </row>
        <row r="309">
          <cell r="A309" t="str">
            <v>03/04/2021</v>
          </cell>
          <cell r="B309" t="str">
            <v>#Calc</v>
          </cell>
          <cell r="C309" t="str">
            <v>#Calc</v>
          </cell>
          <cell r="D309" t="str">
            <v>#Calc</v>
          </cell>
          <cell r="E309" t="str">
            <v>#Calc</v>
          </cell>
          <cell r="F309" t="str">
            <v>#Calc</v>
          </cell>
        </row>
        <row r="310">
          <cell r="A310" t="str">
            <v>03/05/2021</v>
          </cell>
          <cell r="B310" t="str">
            <v>#Calc</v>
          </cell>
          <cell r="C310" t="str">
            <v>#Calc</v>
          </cell>
          <cell r="D310" t="str">
            <v>#Calc</v>
          </cell>
          <cell r="E310" t="str">
            <v>#Calc</v>
          </cell>
          <cell r="F310" t="str">
            <v>#Calc</v>
          </cell>
        </row>
        <row r="311">
          <cell r="A311" t="str">
            <v>03/08/2021</v>
          </cell>
          <cell r="B311" t="str">
            <v>#Calc</v>
          </cell>
          <cell r="C311" t="str">
            <v>#Calc</v>
          </cell>
          <cell r="D311" t="str">
            <v>#Calc</v>
          </cell>
          <cell r="E311" t="str">
            <v>#Calc</v>
          </cell>
          <cell r="F311" t="str">
            <v>#Calc</v>
          </cell>
        </row>
        <row r="312">
          <cell r="A312" t="str">
            <v>03/09/2021</v>
          </cell>
          <cell r="B312" t="str">
            <v>#Calc</v>
          </cell>
          <cell r="C312" t="str">
            <v>#Calc</v>
          </cell>
          <cell r="D312" t="str">
            <v>#Calc</v>
          </cell>
          <cell r="E312" t="str">
            <v>#Calc</v>
          </cell>
          <cell r="F312" t="str">
            <v>#Calc</v>
          </cell>
        </row>
        <row r="313">
          <cell r="A313" t="str">
            <v>03/10/2021</v>
          </cell>
          <cell r="B313" t="str">
            <v>#Calc</v>
          </cell>
          <cell r="C313" t="str">
            <v>#Calc</v>
          </cell>
          <cell r="D313" t="str">
            <v>#Calc</v>
          </cell>
          <cell r="E313" t="str">
            <v>#Calc</v>
          </cell>
          <cell r="F313" t="str">
            <v>#Calc</v>
          </cell>
        </row>
        <row r="314">
          <cell r="A314" t="str">
            <v>03/11/2021</v>
          </cell>
          <cell r="B314" t="str">
            <v>#Calc</v>
          </cell>
          <cell r="C314" t="str">
            <v>#Calc</v>
          </cell>
          <cell r="D314" t="str">
            <v>#Calc</v>
          </cell>
          <cell r="E314" t="str">
            <v>#Calc</v>
          </cell>
          <cell r="F314" t="str">
            <v>#Calc</v>
          </cell>
        </row>
        <row r="315">
          <cell r="A315" t="str">
            <v>03/12/2021</v>
          </cell>
          <cell r="B315" t="str">
            <v>#Calc</v>
          </cell>
          <cell r="C315" t="str">
            <v>#Calc</v>
          </cell>
          <cell r="D315" t="str">
            <v>#Calc</v>
          </cell>
          <cell r="E315" t="str">
            <v>#Calc</v>
          </cell>
          <cell r="F315" t="str">
            <v>#Calc</v>
          </cell>
        </row>
        <row r="316">
          <cell r="A316" t="str">
            <v>03/15/2021</v>
          </cell>
          <cell r="B316" t="str">
            <v>#Calc</v>
          </cell>
          <cell r="C316" t="str">
            <v>#Calc</v>
          </cell>
          <cell r="D316" t="str">
            <v>#Calc</v>
          </cell>
          <cell r="E316" t="str">
            <v>#Calc</v>
          </cell>
          <cell r="F316" t="str">
            <v>#Calc</v>
          </cell>
        </row>
        <row r="317">
          <cell r="A317" t="str">
            <v>03/16/2021</v>
          </cell>
          <cell r="B317" t="str">
            <v>#Calc</v>
          </cell>
          <cell r="C317" t="str">
            <v>#Calc</v>
          </cell>
          <cell r="D317" t="str">
            <v>#Calc</v>
          </cell>
          <cell r="E317" t="str">
            <v>#Calc</v>
          </cell>
          <cell r="F317" t="str">
            <v>#Calc</v>
          </cell>
        </row>
        <row r="318">
          <cell r="A318" t="str">
            <v>03/17/2021</v>
          </cell>
          <cell r="B318" t="str">
            <v>#Calc</v>
          </cell>
          <cell r="C318" t="str">
            <v>#Calc</v>
          </cell>
          <cell r="D318" t="str">
            <v>#Calc</v>
          </cell>
          <cell r="E318" t="str">
            <v>#Calc</v>
          </cell>
          <cell r="F318" t="str">
            <v>#Calc</v>
          </cell>
        </row>
        <row r="319">
          <cell r="A319" t="str">
            <v>03/18/2021</v>
          </cell>
          <cell r="B319" t="str">
            <v>#Calc</v>
          </cell>
          <cell r="C319" t="str">
            <v>#Calc</v>
          </cell>
          <cell r="D319" t="str">
            <v>#Calc</v>
          </cell>
          <cell r="E319" t="str">
            <v>#Calc</v>
          </cell>
          <cell r="F319" t="str">
            <v>#Calc</v>
          </cell>
        </row>
        <row r="320">
          <cell r="A320" t="str">
            <v>03/19/2021</v>
          </cell>
          <cell r="B320" t="str">
            <v>#Calc</v>
          </cell>
          <cell r="C320" t="str">
            <v>#Calc</v>
          </cell>
          <cell r="D320" t="str">
            <v>#Calc</v>
          </cell>
          <cell r="E320" t="str">
            <v>#Calc</v>
          </cell>
          <cell r="F320" t="str">
            <v>#Calc</v>
          </cell>
        </row>
        <row r="321">
          <cell r="A321" t="str">
            <v>03/22/2021</v>
          </cell>
          <cell r="B321" t="str">
            <v>#Calc</v>
          </cell>
          <cell r="C321" t="str">
            <v>#Calc</v>
          </cell>
          <cell r="D321" t="str">
            <v>#Calc</v>
          </cell>
          <cell r="E321" t="str">
            <v>#Calc</v>
          </cell>
          <cell r="F321" t="str">
            <v>#Calc</v>
          </cell>
        </row>
        <row r="322">
          <cell r="A322" t="str">
            <v>03/23/2021</v>
          </cell>
          <cell r="B322" t="str">
            <v>#Calc</v>
          </cell>
          <cell r="C322" t="str">
            <v>#Calc</v>
          </cell>
          <cell r="D322" t="str">
            <v>#Calc</v>
          </cell>
          <cell r="E322" t="str">
            <v>#Calc</v>
          </cell>
          <cell r="F322" t="str">
            <v>#Calc</v>
          </cell>
        </row>
        <row r="323">
          <cell r="A323" t="str">
            <v>03/24/2021</v>
          </cell>
          <cell r="B323" t="str">
            <v>#Calc</v>
          </cell>
          <cell r="C323" t="str">
            <v>#Calc</v>
          </cell>
          <cell r="D323" t="str">
            <v>#Calc</v>
          </cell>
          <cell r="E323" t="str">
            <v>#Calc</v>
          </cell>
          <cell r="F323" t="str">
            <v>#Calc</v>
          </cell>
        </row>
        <row r="324">
          <cell r="A324" t="str">
            <v>03/25/2021</v>
          </cell>
          <cell r="B324" t="str">
            <v>#Calc</v>
          </cell>
          <cell r="C324" t="str">
            <v>#Calc</v>
          </cell>
          <cell r="D324" t="str">
            <v>#Calc</v>
          </cell>
          <cell r="E324" t="str">
            <v>#Calc</v>
          </cell>
          <cell r="F324" t="str">
            <v>#Calc</v>
          </cell>
        </row>
        <row r="325">
          <cell r="A325" t="str">
            <v>03/26/2021</v>
          </cell>
          <cell r="B325" t="str">
            <v>#Calc</v>
          </cell>
          <cell r="C325" t="str">
            <v>#Calc</v>
          </cell>
          <cell r="D325" t="str">
            <v>#Calc</v>
          </cell>
          <cell r="E325" t="str">
            <v>#Calc</v>
          </cell>
          <cell r="F325" t="str">
            <v>#Calc</v>
          </cell>
        </row>
        <row r="326">
          <cell r="A326" t="str">
            <v>03/29/2021</v>
          </cell>
          <cell r="B326" t="str">
            <v>#Calc</v>
          </cell>
          <cell r="C326" t="str">
            <v>#Calc</v>
          </cell>
          <cell r="D326" t="str">
            <v>#Calc</v>
          </cell>
          <cell r="E326" t="str">
            <v>#Calc</v>
          </cell>
          <cell r="F326" t="str">
            <v>#Calc</v>
          </cell>
        </row>
        <row r="327">
          <cell r="A327" t="str">
            <v>03/30/2021</v>
          </cell>
          <cell r="B327" t="str">
            <v>#Calc</v>
          </cell>
          <cell r="C327" t="str">
            <v>#Calc</v>
          </cell>
          <cell r="D327" t="str">
            <v>#Calc</v>
          </cell>
          <cell r="E327" t="str">
            <v>#Calc</v>
          </cell>
          <cell r="F327" t="str">
            <v>#Calc</v>
          </cell>
        </row>
        <row r="328">
          <cell r="A328" t="str">
            <v>03/31/2021</v>
          </cell>
          <cell r="B328" t="str">
            <v>#Calc</v>
          </cell>
          <cell r="C328" t="str">
            <v>#Calc</v>
          </cell>
          <cell r="D328" t="str">
            <v>#Calc</v>
          </cell>
          <cell r="E328" t="str">
            <v>#Calc</v>
          </cell>
          <cell r="F328" t="str">
            <v>#Calc</v>
          </cell>
        </row>
        <row r="329">
          <cell r="A329" t="str">
            <v>04/01/2021</v>
          </cell>
          <cell r="B329" t="str">
            <v>#Calc</v>
          </cell>
          <cell r="C329" t="str">
            <v>#Calc</v>
          </cell>
          <cell r="D329" t="str">
            <v>#Calc</v>
          </cell>
          <cell r="E329" t="str">
            <v>#Calc</v>
          </cell>
          <cell r="F329" t="str">
            <v>#Calc</v>
          </cell>
        </row>
        <row r="330">
          <cell r="A330" t="str">
            <v>04/02/2021</v>
          </cell>
          <cell r="B330" t="str">
            <v>#Calc</v>
          </cell>
          <cell r="C330" t="str">
            <v>#Calc</v>
          </cell>
          <cell r="D330" t="str">
            <v>#Calc</v>
          </cell>
          <cell r="E330" t="str">
            <v>#Calc</v>
          </cell>
          <cell r="F330" t="str">
            <v>#Calc</v>
          </cell>
        </row>
        <row r="331">
          <cell r="A331" t="str">
            <v>04/05/2021</v>
          </cell>
          <cell r="B331" t="str">
            <v>#Calc</v>
          </cell>
          <cell r="C331" t="str">
            <v>#Calc</v>
          </cell>
          <cell r="D331" t="str">
            <v>#Calc</v>
          </cell>
          <cell r="E331" t="str">
            <v>#Calc</v>
          </cell>
          <cell r="F331" t="str">
            <v>#Calc</v>
          </cell>
        </row>
        <row r="332">
          <cell r="A332" t="str">
            <v>04/06/2021</v>
          </cell>
          <cell r="B332" t="str">
            <v>#Calc</v>
          </cell>
          <cell r="C332" t="str">
            <v>#Calc</v>
          </cell>
          <cell r="D332" t="str">
            <v>#Calc</v>
          </cell>
          <cell r="E332" t="str">
            <v>#Calc</v>
          </cell>
          <cell r="F332" t="str">
            <v>#Calc</v>
          </cell>
        </row>
        <row r="333">
          <cell r="A333" t="str">
            <v>04/07/2021</v>
          </cell>
          <cell r="B333" t="str">
            <v>#Calc</v>
          </cell>
          <cell r="C333" t="str">
            <v>#Calc</v>
          </cell>
          <cell r="D333" t="str">
            <v>#Calc</v>
          </cell>
          <cell r="E333" t="str">
            <v>#Calc</v>
          </cell>
          <cell r="F333" t="str">
            <v>#Calc</v>
          </cell>
        </row>
        <row r="334">
          <cell r="A334" t="str">
            <v>04/08/2021</v>
          </cell>
          <cell r="B334" t="str">
            <v>#Calc</v>
          </cell>
          <cell r="C334" t="str">
            <v>#Calc</v>
          </cell>
          <cell r="D334" t="str">
            <v>#Calc</v>
          </cell>
          <cell r="E334" t="str">
            <v>#Calc</v>
          </cell>
          <cell r="F334" t="str">
            <v>#Calc</v>
          </cell>
        </row>
        <row r="335">
          <cell r="A335" t="str">
            <v>04/09/2021</v>
          </cell>
          <cell r="B335" t="str">
            <v>#Calc</v>
          </cell>
          <cell r="C335" t="str">
            <v>#Calc</v>
          </cell>
          <cell r="D335" t="str">
            <v>#Calc</v>
          </cell>
          <cell r="E335" t="str">
            <v>#Calc</v>
          </cell>
          <cell r="F335" t="str">
            <v>#Calc</v>
          </cell>
        </row>
        <row r="336">
          <cell r="A336" t="str">
            <v>04/12/2021</v>
          </cell>
          <cell r="B336" t="str">
            <v>#Calc</v>
          </cell>
          <cell r="C336" t="str">
            <v>#Calc</v>
          </cell>
          <cell r="D336" t="str">
            <v>#Calc</v>
          </cell>
          <cell r="E336" t="str">
            <v>#Calc</v>
          </cell>
          <cell r="F336" t="str">
            <v>#Calc</v>
          </cell>
        </row>
        <row r="337">
          <cell r="A337" t="str">
            <v>04/13/2021</v>
          </cell>
          <cell r="B337" t="str">
            <v>#Calc</v>
          </cell>
          <cell r="C337" t="str">
            <v>#Calc</v>
          </cell>
          <cell r="D337" t="str">
            <v>#Calc</v>
          </cell>
          <cell r="E337" t="str">
            <v>#Calc</v>
          </cell>
          <cell r="F337" t="str">
            <v>#Calc</v>
          </cell>
        </row>
        <row r="338">
          <cell r="A338" t="str">
            <v>04/14/2021</v>
          </cell>
          <cell r="B338" t="str">
            <v>#Calc</v>
          </cell>
          <cell r="C338" t="str">
            <v>#Calc</v>
          </cell>
          <cell r="D338" t="str">
            <v>#Calc</v>
          </cell>
          <cell r="E338" t="str">
            <v>#Calc</v>
          </cell>
          <cell r="F338" t="str">
            <v>#Calc</v>
          </cell>
        </row>
        <row r="339">
          <cell r="A339" t="str">
            <v>04/15/2021</v>
          </cell>
          <cell r="B339" t="str">
            <v>#Calc</v>
          </cell>
          <cell r="C339" t="str">
            <v>#Calc</v>
          </cell>
          <cell r="D339" t="str">
            <v>#Calc</v>
          </cell>
          <cell r="E339" t="str">
            <v>#Calc</v>
          </cell>
          <cell r="F339" t="str">
            <v>#Calc</v>
          </cell>
        </row>
        <row r="340">
          <cell r="A340" t="str">
            <v>04/16/2021</v>
          </cell>
          <cell r="B340" t="str">
            <v>#Calc</v>
          </cell>
          <cell r="C340" t="str">
            <v>#Calc</v>
          </cell>
          <cell r="D340" t="str">
            <v>#Calc</v>
          </cell>
          <cell r="E340" t="str">
            <v>#Calc</v>
          </cell>
          <cell r="F340" t="str">
            <v>#Calc</v>
          </cell>
        </row>
        <row r="341">
          <cell r="A341" t="str">
            <v>04/19/2021</v>
          </cell>
          <cell r="B341" t="str">
            <v>#Calc</v>
          </cell>
          <cell r="C341" t="str">
            <v>#Calc</v>
          </cell>
          <cell r="D341" t="str">
            <v>#Calc</v>
          </cell>
          <cell r="E341" t="str">
            <v>#Calc</v>
          </cell>
          <cell r="F341" t="str">
            <v>#Calc</v>
          </cell>
        </row>
        <row r="342">
          <cell r="A342" t="str">
            <v>04/20/2021</v>
          </cell>
          <cell r="B342" t="str">
            <v>#Calc</v>
          </cell>
          <cell r="C342" t="str">
            <v>#Calc</v>
          </cell>
          <cell r="D342" t="str">
            <v>#Calc</v>
          </cell>
          <cell r="E342" t="str">
            <v>#Calc</v>
          </cell>
          <cell r="F342" t="str">
            <v>#Calc</v>
          </cell>
        </row>
        <row r="343">
          <cell r="A343" t="str">
            <v>04/21/2021</v>
          </cell>
          <cell r="B343" t="str">
            <v>#Calc</v>
          </cell>
          <cell r="C343" t="str">
            <v>#Calc</v>
          </cell>
          <cell r="D343" t="str">
            <v>#Calc</v>
          </cell>
          <cell r="E343" t="str">
            <v>#Calc</v>
          </cell>
          <cell r="F343" t="str">
            <v>#Calc</v>
          </cell>
        </row>
        <row r="344">
          <cell r="A344" t="str">
            <v>04/22/2021</v>
          </cell>
          <cell r="B344" t="str">
            <v>#Calc</v>
          </cell>
          <cell r="C344" t="str">
            <v>#Calc</v>
          </cell>
          <cell r="D344" t="str">
            <v>#Calc</v>
          </cell>
          <cell r="E344" t="str">
            <v>#Calc</v>
          </cell>
          <cell r="F344" t="str">
            <v>#Calc</v>
          </cell>
        </row>
        <row r="345">
          <cell r="A345" t="str">
            <v>04/23/2021</v>
          </cell>
          <cell r="B345" t="str">
            <v>#Calc</v>
          </cell>
          <cell r="C345" t="str">
            <v>#Calc</v>
          </cell>
          <cell r="D345" t="str">
            <v>#Calc</v>
          </cell>
          <cell r="E345" t="str">
            <v>#Calc</v>
          </cell>
          <cell r="F345" t="str">
            <v>#Calc</v>
          </cell>
        </row>
        <row r="346">
          <cell r="A346" t="str">
            <v>04/26/2021</v>
          </cell>
          <cell r="B346" t="str">
            <v>#Calc</v>
          </cell>
          <cell r="C346" t="str">
            <v>#Calc</v>
          </cell>
          <cell r="D346" t="str">
            <v>#Calc</v>
          </cell>
          <cell r="E346" t="str">
            <v>#Calc</v>
          </cell>
          <cell r="F346" t="str">
            <v>#Calc</v>
          </cell>
        </row>
        <row r="347">
          <cell r="A347" t="str">
            <v>04/27/2021</v>
          </cell>
          <cell r="B347" t="str">
            <v>#Calc</v>
          </cell>
          <cell r="C347" t="str">
            <v>#Calc</v>
          </cell>
          <cell r="D347" t="str">
            <v>#Calc</v>
          </cell>
          <cell r="E347" t="str">
            <v>#Calc</v>
          </cell>
          <cell r="F347" t="str">
            <v>#Calc</v>
          </cell>
        </row>
        <row r="348">
          <cell r="A348" t="str">
            <v>04/28/2021</v>
          </cell>
          <cell r="B348" t="str">
            <v>#Calc</v>
          </cell>
          <cell r="C348" t="str">
            <v>#Calc</v>
          </cell>
          <cell r="D348" t="str">
            <v>#Calc</v>
          </cell>
          <cell r="E348" t="str">
            <v>#Calc</v>
          </cell>
          <cell r="F348" t="str">
            <v>#Calc</v>
          </cell>
        </row>
        <row r="349">
          <cell r="A349" t="str">
            <v>04/29/2021</v>
          </cell>
          <cell r="B349" t="str">
            <v>#Calc</v>
          </cell>
          <cell r="C349" t="str">
            <v>#Calc</v>
          </cell>
          <cell r="D349" t="str">
            <v>#Calc</v>
          </cell>
          <cell r="E349" t="str">
            <v>#Calc</v>
          </cell>
          <cell r="F349" t="str">
            <v>#Calc</v>
          </cell>
        </row>
        <row r="350">
          <cell r="A350" t="str">
            <v>04/30/2021</v>
          </cell>
          <cell r="B350" t="str">
            <v>#Calc</v>
          </cell>
          <cell r="C350" t="str">
            <v>#Calc</v>
          </cell>
          <cell r="D350" t="str">
            <v>#Calc</v>
          </cell>
          <cell r="E350" t="str">
            <v>#Calc</v>
          </cell>
          <cell r="F350" t="str">
            <v>#Calc</v>
          </cell>
        </row>
        <row r="351">
          <cell r="A351" t="str">
            <v>05/03/2021</v>
          </cell>
          <cell r="B351" t="str">
            <v>#Calc</v>
          </cell>
          <cell r="C351" t="str">
            <v>#Calc</v>
          </cell>
          <cell r="D351" t="str">
            <v>#Calc</v>
          </cell>
          <cell r="E351" t="str">
            <v>#Calc</v>
          </cell>
          <cell r="F351" t="str">
            <v>#Calc</v>
          </cell>
        </row>
        <row r="352">
          <cell r="A352" t="str">
            <v>05/04/2021</v>
          </cell>
          <cell r="B352" t="str">
            <v>#Calc</v>
          </cell>
          <cell r="C352" t="str">
            <v>#Calc</v>
          </cell>
          <cell r="D352" t="str">
            <v>#Calc</v>
          </cell>
          <cell r="E352" t="str">
            <v>#Calc</v>
          </cell>
          <cell r="F352" t="str">
            <v>#Calc</v>
          </cell>
        </row>
        <row r="353">
          <cell r="A353" t="str">
            <v>05/05/2021</v>
          </cell>
          <cell r="B353" t="str">
            <v>#Calc</v>
          </cell>
          <cell r="C353" t="str">
            <v>#Calc</v>
          </cell>
          <cell r="D353" t="str">
            <v>#Calc</v>
          </cell>
          <cell r="E353" t="str">
            <v>#Calc</v>
          </cell>
          <cell r="F353" t="str">
            <v>#Calc</v>
          </cell>
        </row>
        <row r="354">
          <cell r="A354" t="str">
            <v>05/06/2021</v>
          </cell>
          <cell r="B354" t="str">
            <v>#Calc</v>
          </cell>
          <cell r="C354" t="str">
            <v>#Calc</v>
          </cell>
          <cell r="D354" t="str">
            <v>#Calc</v>
          </cell>
          <cell r="E354" t="str">
            <v>#Calc</v>
          </cell>
          <cell r="F354" t="str">
            <v>#Calc</v>
          </cell>
        </row>
        <row r="355">
          <cell r="A355" t="str">
            <v>05/07/2021</v>
          </cell>
          <cell r="B355" t="str">
            <v>#Calc</v>
          </cell>
          <cell r="C355" t="str">
            <v>#Calc</v>
          </cell>
          <cell r="D355" t="str">
            <v>#Calc</v>
          </cell>
          <cell r="E355" t="str">
            <v>#Calc</v>
          </cell>
          <cell r="F355" t="str">
            <v>#Calc</v>
          </cell>
        </row>
        <row r="356">
          <cell r="A356" t="str">
            <v>05/10/2021</v>
          </cell>
          <cell r="B356" t="str">
            <v>#Calc</v>
          </cell>
          <cell r="C356" t="str">
            <v>#Calc</v>
          </cell>
          <cell r="D356" t="str">
            <v>#Calc</v>
          </cell>
          <cell r="E356" t="str">
            <v>#Calc</v>
          </cell>
          <cell r="F356" t="str">
            <v>#Calc</v>
          </cell>
        </row>
        <row r="357">
          <cell r="A357" t="str">
            <v>05/11/2021</v>
          </cell>
          <cell r="B357" t="str">
            <v>#Calc</v>
          </cell>
          <cell r="C357" t="str">
            <v>#Calc</v>
          </cell>
          <cell r="D357" t="str">
            <v>#Calc</v>
          </cell>
          <cell r="E357" t="str">
            <v>#Calc</v>
          </cell>
          <cell r="F357" t="str">
            <v>#Calc</v>
          </cell>
        </row>
        <row r="358">
          <cell r="A358" t="str">
            <v>05/12/2021</v>
          </cell>
          <cell r="B358" t="str">
            <v>#Calc</v>
          </cell>
          <cell r="C358" t="str">
            <v>#Calc</v>
          </cell>
          <cell r="D358" t="str">
            <v>#Calc</v>
          </cell>
          <cell r="E358" t="str">
            <v>#Calc</v>
          </cell>
          <cell r="F358" t="str">
            <v>#Calc</v>
          </cell>
        </row>
        <row r="359">
          <cell r="A359" t="str">
            <v>05/13/2021</v>
          </cell>
          <cell r="B359" t="str">
            <v>#Calc</v>
          </cell>
          <cell r="C359" t="str">
            <v>#Calc</v>
          </cell>
          <cell r="D359" t="str">
            <v>#Calc</v>
          </cell>
          <cell r="E359" t="str">
            <v>#Calc</v>
          </cell>
          <cell r="F359" t="str">
            <v>#Calc</v>
          </cell>
        </row>
        <row r="360">
          <cell r="A360" t="str">
            <v>05/14/2021</v>
          </cell>
          <cell r="B360" t="str">
            <v>#Calc</v>
          </cell>
          <cell r="C360" t="str">
            <v>#Calc</v>
          </cell>
          <cell r="D360" t="str">
            <v>#Calc</v>
          </cell>
          <cell r="E360" t="str">
            <v>#Calc</v>
          </cell>
          <cell r="F360" t="str">
            <v>#Calc</v>
          </cell>
        </row>
        <row r="361">
          <cell r="A361" t="str">
            <v>05/17/2021</v>
          </cell>
          <cell r="B361" t="str">
            <v>#Calc</v>
          </cell>
          <cell r="C361" t="str">
            <v>#Calc</v>
          </cell>
          <cell r="D361" t="str">
            <v>#Calc</v>
          </cell>
          <cell r="E361" t="str">
            <v>#Calc</v>
          </cell>
          <cell r="F361" t="str">
            <v>#Calc</v>
          </cell>
        </row>
        <row r="362">
          <cell r="A362" t="str">
            <v>05/18/2021</v>
          </cell>
          <cell r="B362" t="str">
            <v>#Calc</v>
          </cell>
          <cell r="C362" t="str">
            <v>#Calc</v>
          </cell>
          <cell r="D362" t="str">
            <v>#Calc</v>
          </cell>
          <cell r="E362" t="str">
            <v>#Calc</v>
          </cell>
          <cell r="F362" t="str">
            <v>#Calc</v>
          </cell>
        </row>
        <row r="363">
          <cell r="A363" t="str">
            <v>05/19/2021</v>
          </cell>
          <cell r="B363" t="str">
            <v>#Calc</v>
          </cell>
          <cell r="C363" t="str">
            <v>#Calc</v>
          </cell>
          <cell r="D363" t="str">
            <v>#Calc</v>
          </cell>
          <cell r="E363" t="str">
            <v>#Calc</v>
          </cell>
          <cell r="F363" t="str">
            <v>#Calc</v>
          </cell>
        </row>
        <row r="364">
          <cell r="A364" t="str">
            <v>05/20/2021</v>
          </cell>
          <cell r="B364" t="str">
            <v>#Calc</v>
          </cell>
          <cell r="C364" t="str">
            <v>#Calc</v>
          </cell>
          <cell r="D364" t="str">
            <v>#Calc</v>
          </cell>
          <cell r="E364" t="str">
            <v>#Calc</v>
          </cell>
          <cell r="F364" t="str">
            <v>#Calc</v>
          </cell>
        </row>
        <row r="365">
          <cell r="A365" t="str">
            <v>05/21/2021</v>
          </cell>
          <cell r="B365" t="str">
            <v>#Calc</v>
          </cell>
          <cell r="C365" t="str">
            <v>#Calc</v>
          </cell>
          <cell r="D365" t="str">
            <v>#Calc</v>
          </cell>
          <cell r="E365" t="str">
            <v>#Calc</v>
          </cell>
          <cell r="F365" t="str">
            <v>#Calc</v>
          </cell>
        </row>
        <row r="366">
          <cell r="A366" t="str">
            <v>05/24/2021</v>
          </cell>
          <cell r="B366" t="str">
            <v>#Calc</v>
          </cell>
          <cell r="C366" t="str">
            <v>#Calc</v>
          </cell>
          <cell r="D366" t="str">
            <v>#Calc</v>
          </cell>
          <cell r="E366" t="str">
            <v>#Calc</v>
          </cell>
          <cell r="F366" t="str">
            <v>#Calc</v>
          </cell>
        </row>
        <row r="367">
          <cell r="A367" t="str">
            <v>05/25/2021</v>
          </cell>
          <cell r="B367" t="str">
            <v>#Calc</v>
          </cell>
          <cell r="C367" t="str">
            <v>#Calc</v>
          </cell>
          <cell r="D367" t="str">
            <v>#Calc</v>
          </cell>
          <cell r="E367" t="str">
            <v>#Calc</v>
          </cell>
          <cell r="F367" t="str">
            <v>#Calc</v>
          </cell>
        </row>
        <row r="368">
          <cell r="A368" t="str">
            <v>05/26/2021</v>
          </cell>
          <cell r="B368" t="str">
            <v>#Calc</v>
          </cell>
          <cell r="C368" t="str">
            <v>#Calc</v>
          </cell>
          <cell r="D368" t="str">
            <v>#Calc</v>
          </cell>
          <cell r="E368" t="str">
            <v>#Calc</v>
          </cell>
          <cell r="F368" t="str">
            <v>#Calc</v>
          </cell>
        </row>
        <row r="369">
          <cell r="A369" t="str">
            <v>05/27/2021</v>
          </cell>
          <cell r="B369" t="str">
            <v>#Calc</v>
          </cell>
          <cell r="C369" t="str">
            <v>#Calc</v>
          </cell>
          <cell r="D369" t="str">
            <v>#Calc</v>
          </cell>
          <cell r="E369" t="str">
            <v>#Calc</v>
          </cell>
          <cell r="F369" t="str">
            <v>#Calc</v>
          </cell>
        </row>
        <row r="370">
          <cell r="A370" t="str">
            <v>05/28/2021</v>
          </cell>
          <cell r="B370" t="str">
            <v>#Calc</v>
          </cell>
          <cell r="C370" t="str">
            <v>#Calc</v>
          </cell>
          <cell r="D370" t="str">
            <v>#Calc</v>
          </cell>
          <cell r="E370" t="str">
            <v>#Calc</v>
          </cell>
          <cell r="F370" t="str">
            <v>#Calc</v>
          </cell>
        </row>
        <row r="371">
          <cell r="A371" t="str">
            <v>05/31/2021</v>
          </cell>
          <cell r="B371" t="str">
            <v>#Calc</v>
          </cell>
          <cell r="C371" t="str">
            <v>#Calc</v>
          </cell>
          <cell r="D371" t="str">
            <v>#Calc</v>
          </cell>
          <cell r="E371" t="str">
            <v>#Calc</v>
          </cell>
          <cell r="F371" t="str">
            <v>#Calc</v>
          </cell>
        </row>
        <row r="372">
          <cell r="A372" t="str">
            <v>06/01/2021</v>
          </cell>
          <cell r="B372" t="str">
            <v>#Calc</v>
          </cell>
          <cell r="C372" t="str">
            <v>#Calc</v>
          </cell>
          <cell r="D372" t="str">
            <v>#Calc</v>
          </cell>
          <cell r="E372" t="str">
            <v>#Calc</v>
          </cell>
          <cell r="F372" t="str">
            <v>#Calc</v>
          </cell>
        </row>
        <row r="373">
          <cell r="A373" t="str">
            <v>06/02/2021</v>
          </cell>
          <cell r="B373" t="str">
            <v>#Calc</v>
          </cell>
          <cell r="C373" t="str">
            <v>#Calc</v>
          </cell>
          <cell r="D373" t="str">
            <v>#Calc</v>
          </cell>
          <cell r="E373" t="str">
            <v>#Calc</v>
          </cell>
          <cell r="F373" t="str">
            <v>#Calc</v>
          </cell>
        </row>
        <row r="374">
          <cell r="A374" t="str">
            <v>06/03/2021</v>
          </cell>
          <cell r="B374" t="str">
            <v>#Calc</v>
          </cell>
          <cell r="C374" t="str">
            <v>#Calc</v>
          </cell>
          <cell r="D374" t="str">
            <v>#Calc</v>
          </cell>
          <cell r="E374" t="str">
            <v>#Calc</v>
          </cell>
          <cell r="F374" t="str">
            <v>#Calc</v>
          </cell>
        </row>
        <row r="375">
          <cell r="A375" t="str">
            <v>06/04/2021</v>
          </cell>
          <cell r="B375" t="str">
            <v>#Calc</v>
          </cell>
          <cell r="C375" t="str">
            <v>#Calc</v>
          </cell>
          <cell r="D375" t="str">
            <v>#Calc</v>
          </cell>
          <cell r="E375" t="str">
            <v>#Calc</v>
          </cell>
          <cell r="F375" t="str">
            <v>#Calc</v>
          </cell>
        </row>
        <row r="376">
          <cell r="A376" t="str">
            <v>06/07/2021</v>
          </cell>
          <cell r="B376" t="str">
            <v>#Calc</v>
          </cell>
          <cell r="C376" t="str">
            <v>#Calc</v>
          </cell>
          <cell r="D376" t="str">
            <v>#Calc</v>
          </cell>
          <cell r="E376" t="str">
            <v>#Calc</v>
          </cell>
          <cell r="F376" t="str">
            <v>#Calc</v>
          </cell>
        </row>
        <row r="377">
          <cell r="A377" t="str">
            <v>06/08/2021</v>
          </cell>
          <cell r="B377" t="str">
            <v>#Calc</v>
          </cell>
          <cell r="C377" t="str">
            <v>#Calc</v>
          </cell>
          <cell r="D377" t="str">
            <v>#Calc</v>
          </cell>
          <cell r="E377" t="str">
            <v>#Calc</v>
          </cell>
          <cell r="F377" t="str">
            <v>#Calc</v>
          </cell>
        </row>
        <row r="378">
          <cell r="A378" t="str">
            <v>06/09/2021</v>
          </cell>
          <cell r="B378" t="str">
            <v>#Calc</v>
          </cell>
          <cell r="C378" t="str">
            <v>#Calc</v>
          </cell>
          <cell r="D378" t="str">
            <v>#Calc</v>
          </cell>
          <cell r="E378" t="str">
            <v>#Calc</v>
          </cell>
          <cell r="F378" t="str">
            <v>#Calc</v>
          </cell>
        </row>
        <row r="379">
          <cell r="A379" t="str">
            <v>06/10/2021</v>
          </cell>
          <cell r="B379" t="str">
            <v>#Calc</v>
          </cell>
          <cell r="C379" t="str">
            <v>#Calc</v>
          </cell>
          <cell r="D379" t="str">
            <v>#Calc</v>
          </cell>
          <cell r="E379" t="str">
            <v>#Calc</v>
          </cell>
          <cell r="F379" t="str">
            <v>#Calc</v>
          </cell>
        </row>
        <row r="380">
          <cell r="A380" t="str">
            <v>06/11/2021</v>
          </cell>
          <cell r="B380" t="str">
            <v>#Calc</v>
          </cell>
          <cell r="C380" t="str">
            <v>#Calc</v>
          </cell>
          <cell r="D380" t="str">
            <v>#Calc</v>
          </cell>
          <cell r="E380" t="str">
            <v>#Calc</v>
          </cell>
          <cell r="F380" t="str">
            <v>#Calc</v>
          </cell>
        </row>
        <row r="381">
          <cell r="A381" t="str">
            <v>06/14/2021</v>
          </cell>
          <cell r="B381" t="str">
            <v>#Calc</v>
          </cell>
          <cell r="C381" t="str">
            <v>#Calc</v>
          </cell>
          <cell r="D381" t="str">
            <v>#Calc</v>
          </cell>
          <cell r="E381" t="str">
            <v>#Calc</v>
          </cell>
          <cell r="F381" t="str">
            <v>#Calc</v>
          </cell>
        </row>
        <row r="382">
          <cell r="A382" t="str">
            <v>06/15/2021</v>
          </cell>
          <cell r="B382" t="str">
            <v>#Calc</v>
          </cell>
          <cell r="C382" t="str">
            <v>#Calc</v>
          </cell>
          <cell r="D382" t="str">
            <v>#Calc</v>
          </cell>
          <cell r="E382" t="str">
            <v>#Calc</v>
          </cell>
          <cell r="F382" t="str">
            <v>#Calc</v>
          </cell>
        </row>
        <row r="383">
          <cell r="A383" t="str">
            <v>06/16/2021</v>
          </cell>
          <cell r="B383" t="str">
            <v>#Calc</v>
          </cell>
          <cell r="C383" t="str">
            <v>#Calc</v>
          </cell>
          <cell r="D383" t="str">
            <v>#Calc</v>
          </cell>
          <cell r="E383" t="str">
            <v>#Calc</v>
          </cell>
          <cell r="F383" t="str">
            <v>#Calc</v>
          </cell>
        </row>
        <row r="384">
          <cell r="A384" t="str">
            <v>06/17/2021</v>
          </cell>
          <cell r="B384" t="str">
            <v>#Calc</v>
          </cell>
          <cell r="C384" t="str">
            <v>#Calc</v>
          </cell>
          <cell r="D384" t="str">
            <v>#Calc</v>
          </cell>
          <cell r="E384" t="str">
            <v>#Calc</v>
          </cell>
          <cell r="F384" t="str">
            <v>#Calc</v>
          </cell>
        </row>
        <row r="385">
          <cell r="A385" t="str">
            <v>06/18/2021</v>
          </cell>
          <cell r="B385" t="str">
            <v>#Calc</v>
          </cell>
          <cell r="C385" t="str">
            <v>#Calc</v>
          </cell>
          <cell r="D385" t="str">
            <v>#Calc</v>
          </cell>
          <cell r="E385" t="str">
            <v>#Calc</v>
          </cell>
          <cell r="F385" t="str">
            <v>#Calc</v>
          </cell>
        </row>
        <row r="386">
          <cell r="A386" t="str">
            <v>06/21/2021</v>
          </cell>
          <cell r="B386" t="str">
            <v>#Calc</v>
          </cell>
          <cell r="C386" t="str">
            <v>#Calc</v>
          </cell>
          <cell r="D386" t="str">
            <v>#Calc</v>
          </cell>
          <cell r="E386" t="str">
            <v>#Calc</v>
          </cell>
          <cell r="F386" t="str">
            <v>#Calc</v>
          </cell>
        </row>
        <row r="387">
          <cell r="A387" t="str">
            <v>06/22/2021</v>
          </cell>
          <cell r="B387" t="str">
            <v>#Calc</v>
          </cell>
          <cell r="C387" t="str">
            <v>#Calc</v>
          </cell>
          <cell r="D387" t="str">
            <v>#Calc</v>
          </cell>
          <cell r="E387" t="str">
            <v>#Calc</v>
          </cell>
          <cell r="F387" t="str">
            <v>#Calc</v>
          </cell>
        </row>
        <row r="388">
          <cell r="A388" t="str">
            <v>06/23/2021</v>
          </cell>
          <cell r="B388" t="str">
            <v>#Calc</v>
          </cell>
          <cell r="C388" t="str">
            <v>#Calc</v>
          </cell>
          <cell r="D388" t="str">
            <v>#Calc</v>
          </cell>
          <cell r="E388" t="str">
            <v>#Calc</v>
          </cell>
          <cell r="F388" t="str">
            <v>#Calc</v>
          </cell>
        </row>
        <row r="389">
          <cell r="A389" t="str">
            <v>06/24/2021</v>
          </cell>
          <cell r="B389" t="str">
            <v>#Calc</v>
          </cell>
          <cell r="C389" t="str">
            <v>#Calc</v>
          </cell>
          <cell r="D389" t="str">
            <v>#Calc</v>
          </cell>
          <cell r="E389" t="str">
            <v>#Calc</v>
          </cell>
          <cell r="F389" t="str">
            <v>#Calc</v>
          </cell>
        </row>
        <row r="390">
          <cell r="A390" t="str">
            <v>06/25/2021</v>
          </cell>
          <cell r="B390" t="str">
            <v>#Calc</v>
          </cell>
          <cell r="C390" t="str">
            <v>#Calc</v>
          </cell>
          <cell r="D390" t="str">
            <v>#Calc</v>
          </cell>
          <cell r="E390" t="str">
            <v>#Calc</v>
          </cell>
          <cell r="F390" t="str">
            <v>#Calc</v>
          </cell>
        </row>
        <row r="391">
          <cell r="A391" t="str">
            <v>06/28/2021</v>
          </cell>
          <cell r="B391" t="str">
            <v>#Calc</v>
          </cell>
          <cell r="C391" t="str">
            <v>#Calc</v>
          </cell>
          <cell r="D391" t="str">
            <v>#Calc</v>
          </cell>
          <cell r="E391" t="str">
            <v>#Calc</v>
          </cell>
          <cell r="F391" t="str">
            <v>#Calc</v>
          </cell>
        </row>
        <row r="392">
          <cell r="A392" t="str">
            <v>06/29/2021</v>
          </cell>
          <cell r="B392" t="str">
            <v>#Calc</v>
          </cell>
          <cell r="C392" t="str">
            <v>#Calc</v>
          </cell>
          <cell r="D392" t="str">
            <v>#Calc</v>
          </cell>
          <cell r="E392" t="str">
            <v>#Calc</v>
          </cell>
          <cell r="F392" t="str">
            <v>#Calc</v>
          </cell>
        </row>
        <row r="393">
          <cell r="A393" t="str">
            <v>06/30/2021</v>
          </cell>
          <cell r="B393" t="str">
            <v>#Calc</v>
          </cell>
          <cell r="C393" t="str">
            <v>#Calc</v>
          </cell>
          <cell r="D393" t="str">
            <v>#Calc</v>
          </cell>
          <cell r="E393" t="str">
            <v>#Calc</v>
          </cell>
          <cell r="F393" t="str">
            <v>#Calc</v>
          </cell>
        </row>
        <row r="394">
          <cell r="A394" t="str">
            <v>07/01/2021</v>
          </cell>
          <cell r="B394" t="str">
            <v>#Calc</v>
          </cell>
          <cell r="C394" t="str">
            <v>#Calc</v>
          </cell>
          <cell r="D394" t="str">
            <v>#Calc</v>
          </cell>
          <cell r="E394" t="str">
            <v>#Calc</v>
          </cell>
          <cell r="F394" t="str">
            <v>#Calc</v>
          </cell>
        </row>
        <row r="395">
          <cell r="A395" t="str">
            <v>07/02/2021</v>
          </cell>
          <cell r="B395" t="str">
            <v>#Calc</v>
          </cell>
          <cell r="C395" t="str">
            <v>#Calc</v>
          </cell>
          <cell r="D395" t="str">
            <v>#Calc</v>
          </cell>
          <cell r="E395" t="str">
            <v>#Calc</v>
          </cell>
          <cell r="F395" t="str">
            <v>#Calc</v>
          </cell>
        </row>
        <row r="396">
          <cell r="A396" t="str">
            <v>07/05/2021</v>
          </cell>
          <cell r="B396" t="str">
            <v>#Calc</v>
          </cell>
          <cell r="C396" t="str">
            <v>#Calc</v>
          </cell>
          <cell r="D396" t="str">
            <v>#Calc</v>
          </cell>
          <cell r="E396" t="str">
            <v>#Calc</v>
          </cell>
          <cell r="F396" t="str">
            <v>#Calc</v>
          </cell>
        </row>
        <row r="397">
          <cell r="A397" t="str">
            <v>07/06/2021</v>
          </cell>
          <cell r="B397" t="str">
            <v>#Calc</v>
          </cell>
          <cell r="C397" t="str">
            <v>#Calc</v>
          </cell>
          <cell r="D397" t="str">
            <v>#Calc</v>
          </cell>
          <cell r="E397" t="str">
            <v>#Calc</v>
          </cell>
          <cell r="F397" t="str">
            <v>#Calc</v>
          </cell>
        </row>
        <row r="398">
          <cell r="A398" t="str">
            <v>07/07/2021</v>
          </cell>
          <cell r="B398" t="str">
            <v>#Calc</v>
          </cell>
          <cell r="C398" t="str">
            <v>#Calc</v>
          </cell>
          <cell r="D398" t="str">
            <v>#Calc</v>
          </cell>
          <cell r="E398" t="str">
            <v>#Calc</v>
          </cell>
          <cell r="F398" t="str">
            <v>#Calc</v>
          </cell>
        </row>
        <row r="399">
          <cell r="A399" t="str">
            <v>07/08/2021</v>
          </cell>
          <cell r="B399" t="str">
            <v>#Calc</v>
          </cell>
          <cell r="C399" t="str">
            <v>#Calc</v>
          </cell>
          <cell r="D399" t="str">
            <v>#Calc</v>
          </cell>
          <cell r="E399" t="str">
            <v>#Calc</v>
          </cell>
          <cell r="F399" t="str">
            <v>#Calc</v>
          </cell>
        </row>
        <row r="400">
          <cell r="A400" t="str">
            <v>07/09/2021</v>
          </cell>
          <cell r="B400" t="str">
            <v>#Calc</v>
          </cell>
          <cell r="C400" t="str">
            <v>#Calc</v>
          </cell>
          <cell r="D400" t="str">
            <v>#Calc</v>
          </cell>
          <cell r="E400" t="str">
            <v>#Calc</v>
          </cell>
          <cell r="F400" t="str">
            <v>#Calc</v>
          </cell>
        </row>
        <row r="401">
          <cell r="A401" t="str">
            <v>07/12/2021</v>
          </cell>
          <cell r="B401" t="str">
            <v>#Calc</v>
          </cell>
          <cell r="C401" t="str">
            <v>#Calc</v>
          </cell>
          <cell r="D401" t="str">
            <v>#Calc</v>
          </cell>
          <cell r="E401" t="str">
            <v>#Calc</v>
          </cell>
          <cell r="F401" t="str">
            <v>#Calc</v>
          </cell>
        </row>
        <row r="402">
          <cell r="A402" t="str">
            <v>07/13/2021</v>
          </cell>
          <cell r="B402" t="str">
            <v>#Calc</v>
          </cell>
          <cell r="C402" t="str">
            <v>#Calc</v>
          </cell>
          <cell r="D402" t="str">
            <v>#Calc</v>
          </cell>
          <cell r="E402" t="str">
            <v>#Calc</v>
          </cell>
          <cell r="F402" t="str">
            <v>#Calc</v>
          </cell>
        </row>
        <row r="403">
          <cell r="A403" t="str">
            <v>07/14/2021</v>
          </cell>
          <cell r="B403" t="str">
            <v>#Calc</v>
          </cell>
          <cell r="C403" t="str">
            <v>#Calc</v>
          </cell>
          <cell r="D403" t="str">
            <v>#Calc</v>
          </cell>
          <cell r="E403" t="str">
            <v>#Calc</v>
          </cell>
          <cell r="F403" t="str">
            <v>#Calc</v>
          </cell>
        </row>
        <row r="404">
          <cell r="A404" t="str">
            <v>07/15/2021</v>
          </cell>
          <cell r="B404" t="str">
            <v>#Calc</v>
          </cell>
          <cell r="C404" t="str">
            <v>#Calc</v>
          </cell>
          <cell r="D404" t="str">
            <v>#Calc</v>
          </cell>
          <cell r="E404" t="str">
            <v>#Calc</v>
          </cell>
          <cell r="F404" t="str">
            <v>#Calc</v>
          </cell>
        </row>
        <row r="405">
          <cell r="A405" t="str">
            <v>07/16/2021</v>
          </cell>
          <cell r="B405" t="str">
            <v>#Calc</v>
          </cell>
          <cell r="C405" t="str">
            <v>#Calc</v>
          </cell>
          <cell r="D405" t="str">
            <v>#Calc</v>
          </cell>
          <cell r="E405" t="str">
            <v>#Calc</v>
          </cell>
          <cell r="F405" t="str">
            <v>#Calc</v>
          </cell>
        </row>
        <row r="406">
          <cell r="A406" t="str">
            <v>07/19/2021</v>
          </cell>
          <cell r="B406" t="str">
            <v>#Calc</v>
          </cell>
          <cell r="C406" t="str">
            <v>#Calc</v>
          </cell>
          <cell r="D406" t="str">
            <v>#Calc</v>
          </cell>
          <cell r="E406" t="str">
            <v>#Calc</v>
          </cell>
          <cell r="F406" t="str">
            <v>#Calc</v>
          </cell>
        </row>
        <row r="407">
          <cell r="A407" t="str">
            <v>07/20/2021</v>
          </cell>
          <cell r="B407" t="str">
            <v>#Calc</v>
          </cell>
          <cell r="C407" t="str">
            <v>#Calc</v>
          </cell>
          <cell r="D407" t="str">
            <v>#Calc</v>
          </cell>
          <cell r="E407" t="str">
            <v>#Calc</v>
          </cell>
          <cell r="F407" t="str">
            <v>#Calc</v>
          </cell>
        </row>
        <row r="408">
          <cell r="A408" t="str">
            <v>07/21/2021</v>
          </cell>
          <cell r="B408" t="str">
            <v>#Calc</v>
          </cell>
          <cell r="C408" t="str">
            <v>#Calc</v>
          </cell>
          <cell r="D408" t="str">
            <v>#Calc</v>
          </cell>
          <cell r="E408" t="str">
            <v>#Calc</v>
          </cell>
          <cell r="F408" t="str">
            <v>#Calc</v>
          </cell>
        </row>
        <row r="409">
          <cell r="A409" t="str">
            <v>07/22/2021</v>
          </cell>
          <cell r="B409" t="str">
            <v>#Calc</v>
          </cell>
          <cell r="C409" t="str">
            <v>#Calc</v>
          </cell>
          <cell r="D409" t="str">
            <v>#Calc</v>
          </cell>
          <cell r="E409" t="str">
            <v>#Calc</v>
          </cell>
          <cell r="F409" t="str">
            <v>#Calc</v>
          </cell>
        </row>
        <row r="410">
          <cell r="A410" t="str">
            <v>07/23/2021</v>
          </cell>
          <cell r="B410" t="str">
            <v>#Calc</v>
          </cell>
          <cell r="C410" t="str">
            <v>#Calc</v>
          </cell>
          <cell r="D410" t="str">
            <v>#Calc</v>
          </cell>
          <cell r="E410" t="str">
            <v>#Calc</v>
          </cell>
          <cell r="F410" t="str">
            <v>#Calc</v>
          </cell>
        </row>
        <row r="411">
          <cell r="A411" t="str">
            <v>07/26/2021</v>
          </cell>
          <cell r="B411" t="str">
            <v>#Calc</v>
          </cell>
          <cell r="C411" t="str">
            <v>#Calc</v>
          </cell>
          <cell r="D411" t="str">
            <v>#Calc</v>
          </cell>
          <cell r="E411" t="str">
            <v>#Calc</v>
          </cell>
          <cell r="F411" t="str">
            <v>#Calc</v>
          </cell>
        </row>
        <row r="412">
          <cell r="A412" t="str">
            <v>07/27/2021</v>
          </cell>
          <cell r="B412" t="str">
            <v>#Calc</v>
          </cell>
          <cell r="C412" t="str">
            <v>#Calc</v>
          </cell>
          <cell r="D412" t="str">
            <v>#Calc</v>
          </cell>
          <cell r="E412" t="str">
            <v>#Calc</v>
          </cell>
          <cell r="F412" t="str">
            <v>#Calc</v>
          </cell>
        </row>
        <row r="413">
          <cell r="A413" t="str">
            <v>07/28/2021</v>
          </cell>
          <cell r="B413" t="str">
            <v>#Calc</v>
          </cell>
          <cell r="C413" t="str">
            <v>#Calc</v>
          </cell>
          <cell r="D413" t="str">
            <v>#Calc</v>
          </cell>
          <cell r="E413" t="str">
            <v>#Calc</v>
          </cell>
          <cell r="F413" t="str">
            <v>#Calc</v>
          </cell>
        </row>
        <row r="414">
          <cell r="A414" t="str">
            <v>07/29/2021</v>
          </cell>
          <cell r="B414" t="str">
            <v>#Calc</v>
          </cell>
          <cell r="C414" t="str">
            <v>#Calc</v>
          </cell>
          <cell r="D414" t="str">
            <v>#Calc</v>
          </cell>
          <cell r="E414" t="str">
            <v>#Calc</v>
          </cell>
          <cell r="F414" t="str">
            <v>#Calc</v>
          </cell>
        </row>
        <row r="415">
          <cell r="A415" t="str">
            <v>07/30/2021</v>
          </cell>
          <cell r="B415" t="str">
            <v>#Calc</v>
          </cell>
          <cell r="C415" t="str">
            <v>#Calc</v>
          </cell>
          <cell r="D415" t="str">
            <v>#Calc</v>
          </cell>
          <cell r="E415" t="str">
            <v>#Calc</v>
          </cell>
          <cell r="F415" t="str">
            <v>#Calc</v>
          </cell>
        </row>
        <row r="416">
          <cell r="A416" t="str">
            <v>08/02/2021</v>
          </cell>
          <cell r="B416" t="str">
            <v>#Calc</v>
          </cell>
          <cell r="C416" t="str">
            <v>#Calc</v>
          </cell>
          <cell r="D416" t="str">
            <v>#Calc</v>
          </cell>
          <cell r="E416" t="str">
            <v>#Calc</v>
          </cell>
          <cell r="F416" t="str">
            <v>#Calc</v>
          </cell>
        </row>
        <row r="417">
          <cell r="A417" t="str">
            <v>08/03/2021</v>
          </cell>
          <cell r="B417" t="str">
            <v>#Calc</v>
          </cell>
          <cell r="C417" t="str">
            <v>#Calc</v>
          </cell>
          <cell r="D417" t="str">
            <v>#Calc</v>
          </cell>
          <cell r="E417" t="str">
            <v>#Calc</v>
          </cell>
          <cell r="F417" t="str">
            <v>#Calc</v>
          </cell>
        </row>
        <row r="418">
          <cell r="A418" t="str">
            <v>08/04/2021</v>
          </cell>
          <cell r="B418" t="str">
            <v>#Calc</v>
          </cell>
          <cell r="C418" t="str">
            <v>#Calc</v>
          </cell>
          <cell r="D418" t="str">
            <v>#Calc</v>
          </cell>
          <cell r="E418" t="str">
            <v>#Calc</v>
          </cell>
          <cell r="F418" t="str">
            <v>#Calc</v>
          </cell>
        </row>
        <row r="419">
          <cell r="A419" t="str">
            <v>08/05/2021</v>
          </cell>
          <cell r="B419" t="str">
            <v>#Calc</v>
          </cell>
          <cell r="C419" t="str">
            <v>#Calc</v>
          </cell>
          <cell r="D419" t="str">
            <v>#Calc</v>
          </cell>
          <cell r="E419" t="str">
            <v>#Calc</v>
          </cell>
          <cell r="F419" t="str">
            <v>#Calc</v>
          </cell>
        </row>
        <row r="420">
          <cell r="A420" t="str">
            <v>08/06/2021</v>
          </cell>
          <cell r="B420" t="str">
            <v>#Calc</v>
          </cell>
          <cell r="C420" t="str">
            <v>#Calc</v>
          </cell>
          <cell r="D420" t="str">
            <v>#Calc</v>
          </cell>
          <cell r="E420" t="str">
            <v>#Calc</v>
          </cell>
          <cell r="F420" t="str">
            <v>#Calc</v>
          </cell>
        </row>
        <row r="421">
          <cell r="A421" t="str">
            <v>08/09/2021</v>
          </cell>
          <cell r="B421" t="str">
            <v>#Calc</v>
          </cell>
          <cell r="C421" t="str">
            <v>#Calc</v>
          </cell>
          <cell r="D421" t="str">
            <v>#Calc</v>
          </cell>
          <cell r="E421" t="str">
            <v>#Calc</v>
          </cell>
          <cell r="F421" t="str">
            <v>#Calc</v>
          </cell>
        </row>
        <row r="422">
          <cell r="A422" t="str">
            <v>08/10/2021</v>
          </cell>
          <cell r="B422" t="str">
            <v>#Calc</v>
          </cell>
          <cell r="C422" t="str">
            <v>#Calc</v>
          </cell>
          <cell r="D422" t="str">
            <v>#Calc</v>
          </cell>
          <cell r="E422" t="str">
            <v>#Calc</v>
          </cell>
          <cell r="F422" t="str">
            <v>#Calc</v>
          </cell>
        </row>
        <row r="423">
          <cell r="A423" t="str">
            <v>08/11/2021</v>
          </cell>
          <cell r="B423" t="str">
            <v>#Calc</v>
          </cell>
          <cell r="C423" t="str">
            <v>#Calc</v>
          </cell>
          <cell r="D423" t="str">
            <v>#Calc</v>
          </cell>
          <cell r="E423" t="str">
            <v>#Calc</v>
          </cell>
          <cell r="F423" t="str">
            <v>#Calc</v>
          </cell>
        </row>
        <row r="424">
          <cell r="A424" t="str">
            <v>08/12/2021</v>
          </cell>
          <cell r="B424" t="str">
            <v>#Calc</v>
          </cell>
          <cell r="C424" t="str">
            <v>#Calc</v>
          </cell>
          <cell r="D424" t="str">
            <v>#Calc</v>
          </cell>
          <cell r="E424" t="str">
            <v>#Calc</v>
          </cell>
          <cell r="F424" t="str">
            <v>#Calc</v>
          </cell>
        </row>
        <row r="425">
          <cell r="A425" t="str">
            <v>08/13/2021</v>
          </cell>
          <cell r="B425" t="str">
            <v>#Calc</v>
          </cell>
          <cell r="C425" t="str">
            <v>#Calc</v>
          </cell>
          <cell r="D425" t="str">
            <v>#Calc</v>
          </cell>
          <cell r="E425" t="str">
            <v>#Calc</v>
          </cell>
          <cell r="F425" t="str">
            <v>#Calc</v>
          </cell>
        </row>
        <row r="426">
          <cell r="A426" t="str">
            <v>08/16/2021</v>
          </cell>
          <cell r="B426" t="str">
            <v>#Calc</v>
          </cell>
          <cell r="C426" t="str">
            <v>#Calc</v>
          </cell>
          <cell r="D426" t="str">
            <v>#Calc</v>
          </cell>
          <cell r="E426" t="str">
            <v>#Calc</v>
          </cell>
          <cell r="F426" t="str">
            <v>#Calc</v>
          </cell>
        </row>
        <row r="427">
          <cell r="A427" t="str">
            <v>08/17/2021</v>
          </cell>
          <cell r="B427" t="str">
            <v>#Calc</v>
          </cell>
          <cell r="C427" t="str">
            <v>#Calc</v>
          </cell>
          <cell r="D427" t="str">
            <v>#Calc</v>
          </cell>
          <cell r="E427" t="str">
            <v>#Calc</v>
          </cell>
          <cell r="F427" t="str">
            <v>#Calc</v>
          </cell>
        </row>
        <row r="428">
          <cell r="A428" t="str">
            <v>08/18/2021</v>
          </cell>
          <cell r="B428" t="str">
            <v>#Calc</v>
          </cell>
          <cell r="C428" t="str">
            <v>#Calc</v>
          </cell>
          <cell r="D428" t="str">
            <v>#Calc</v>
          </cell>
          <cell r="E428" t="str">
            <v>#Calc</v>
          </cell>
          <cell r="F428" t="str">
            <v>#Calc</v>
          </cell>
        </row>
        <row r="429">
          <cell r="A429" t="str">
            <v>08/19/2021</v>
          </cell>
          <cell r="B429" t="str">
            <v>#Calc</v>
          </cell>
          <cell r="C429" t="str">
            <v>#Calc</v>
          </cell>
          <cell r="D429" t="str">
            <v>#Calc</v>
          </cell>
          <cell r="E429" t="str">
            <v>#Calc</v>
          </cell>
          <cell r="F429" t="str">
            <v>#Calc</v>
          </cell>
        </row>
        <row r="430">
          <cell r="A430" t="str">
            <v>08/20/2021</v>
          </cell>
          <cell r="B430" t="str">
            <v>#Calc</v>
          </cell>
          <cell r="C430" t="str">
            <v>#Calc</v>
          </cell>
          <cell r="D430" t="str">
            <v>#Calc</v>
          </cell>
          <cell r="E430" t="str">
            <v>#Calc</v>
          </cell>
          <cell r="F430" t="str">
            <v>#Calc</v>
          </cell>
        </row>
        <row r="431">
          <cell r="A431" t="str">
            <v>08/23/2021</v>
          </cell>
          <cell r="B431" t="str">
            <v>#Calc</v>
          </cell>
          <cell r="C431" t="str">
            <v>#Calc</v>
          </cell>
          <cell r="D431" t="str">
            <v>#Calc</v>
          </cell>
          <cell r="E431" t="str">
            <v>#Calc</v>
          </cell>
          <cell r="F431" t="str">
            <v>#Calc</v>
          </cell>
        </row>
        <row r="432">
          <cell r="A432" t="str">
            <v>08/24/2021</v>
          </cell>
          <cell r="B432" t="str">
            <v>#Calc</v>
          </cell>
          <cell r="C432" t="str">
            <v>#Calc</v>
          </cell>
          <cell r="D432" t="str">
            <v>#Calc</v>
          </cell>
          <cell r="E432" t="str">
            <v>#Calc</v>
          </cell>
          <cell r="F432" t="str">
            <v>#Calc</v>
          </cell>
        </row>
        <row r="433">
          <cell r="A433" t="str">
            <v>08/25/2021</v>
          </cell>
          <cell r="B433" t="str">
            <v>#Calc</v>
          </cell>
          <cell r="C433" t="str">
            <v>#Calc</v>
          </cell>
          <cell r="D433" t="str">
            <v>#Calc</v>
          </cell>
          <cell r="E433" t="str">
            <v>#Calc</v>
          </cell>
          <cell r="F433" t="str">
            <v>#Calc</v>
          </cell>
        </row>
        <row r="434">
          <cell r="A434" t="str">
            <v>08/26/2021</v>
          </cell>
          <cell r="B434" t="str">
            <v>#Calc</v>
          </cell>
          <cell r="C434" t="str">
            <v>#Calc</v>
          </cell>
          <cell r="D434" t="str">
            <v>#Calc</v>
          </cell>
          <cell r="E434" t="str">
            <v>#Calc</v>
          </cell>
          <cell r="F434" t="str">
            <v>#Calc</v>
          </cell>
        </row>
        <row r="435">
          <cell r="A435" t="str">
            <v>08/27/2021</v>
          </cell>
          <cell r="B435" t="str">
            <v>#Calc</v>
          </cell>
          <cell r="C435" t="str">
            <v>#Calc</v>
          </cell>
          <cell r="D435" t="str">
            <v>#Calc</v>
          </cell>
          <cell r="E435" t="str">
            <v>#Calc</v>
          </cell>
          <cell r="F435" t="str">
            <v>#Calc</v>
          </cell>
        </row>
        <row r="436">
          <cell r="A436" t="str">
            <v>08/30/2021</v>
          </cell>
          <cell r="B436" t="str">
            <v>#Calc</v>
          </cell>
          <cell r="C436" t="str">
            <v>#Calc</v>
          </cell>
          <cell r="D436" t="str">
            <v>#Calc</v>
          </cell>
          <cell r="E436" t="str">
            <v>#Calc</v>
          </cell>
          <cell r="F436" t="str">
            <v>#Calc</v>
          </cell>
        </row>
        <row r="437">
          <cell r="A437" t="str">
            <v>08/31/2021</v>
          </cell>
          <cell r="B437" t="str">
            <v>#Calc</v>
          </cell>
          <cell r="C437" t="str">
            <v>#Calc</v>
          </cell>
          <cell r="D437" t="str">
            <v>#Calc</v>
          </cell>
          <cell r="E437" t="str">
            <v>#Calc</v>
          </cell>
          <cell r="F437" t="str">
            <v>#Calc</v>
          </cell>
        </row>
        <row r="438">
          <cell r="A438" t="str">
            <v>09/01/2021</v>
          </cell>
          <cell r="B438" t="str">
            <v>#Calc</v>
          </cell>
          <cell r="C438" t="str">
            <v>#Calc</v>
          </cell>
          <cell r="D438" t="str">
            <v>#Calc</v>
          </cell>
          <cell r="E438" t="str">
            <v>#Calc</v>
          </cell>
          <cell r="F438" t="str">
            <v>#Calc</v>
          </cell>
        </row>
        <row r="439">
          <cell r="A439" t="str">
            <v>09/02/2021</v>
          </cell>
          <cell r="B439" t="str">
            <v>#Calc</v>
          </cell>
          <cell r="C439" t="str">
            <v>#Calc</v>
          </cell>
          <cell r="D439" t="str">
            <v>#Calc</v>
          </cell>
          <cell r="E439" t="str">
            <v>#Calc</v>
          </cell>
          <cell r="F439" t="str">
            <v>#Calc</v>
          </cell>
        </row>
        <row r="440">
          <cell r="A440" t="str">
            <v>09/03/2021</v>
          </cell>
          <cell r="B440" t="str">
            <v>#Calc</v>
          </cell>
          <cell r="C440" t="str">
            <v>#Calc</v>
          </cell>
          <cell r="D440" t="str">
            <v>#Calc</v>
          </cell>
          <cell r="E440" t="str">
            <v>#Calc</v>
          </cell>
          <cell r="F440" t="str">
            <v>#Calc</v>
          </cell>
        </row>
        <row r="441">
          <cell r="A441" t="str">
            <v>09/06/2021</v>
          </cell>
          <cell r="B441" t="str">
            <v>#Calc</v>
          </cell>
          <cell r="C441" t="str">
            <v>#Calc</v>
          </cell>
          <cell r="D441" t="str">
            <v>#Calc</v>
          </cell>
          <cell r="E441" t="str">
            <v>#Calc</v>
          </cell>
          <cell r="F441" t="str">
            <v>#Calc</v>
          </cell>
        </row>
        <row r="442">
          <cell r="A442" t="str">
            <v>09/07/2021</v>
          </cell>
          <cell r="B442" t="str">
            <v>#Calc</v>
          </cell>
          <cell r="C442" t="str">
            <v>#Calc</v>
          </cell>
          <cell r="D442" t="str">
            <v>#Calc</v>
          </cell>
          <cell r="E442" t="str">
            <v>#Calc</v>
          </cell>
          <cell r="F442" t="str">
            <v>#Calc</v>
          </cell>
        </row>
        <row r="443">
          <cell r="A443" t="str">
            <v>09/08/2021</v>
          </cell>
          <cell r="B443" t="str">
            <v>#Calc</v>
          </cell>
          <cell r="C443" t="str">
            <v>#Calc</v>
          </cell>
          <cell r="D443" t="str">
            <v>#Calc</v>
          </cell>
          <cell r="E443" t="str">
            <v>#Calc</v>
          </cell>
          <cell r="F443" t="str">
            <v>#Calc</v>
          </cell>
        </row>
        <row r="444">
          <cell r="A444" t="str">
            <v>09/09/2021</v>
          </cell>
          <cell r="B444" t="str">
            <v>#Calc</v>
          </cell>
          <cell r="C444" t="str">
            <v>#Calc</v>
          </cell>
          <cell r="D444" t="str">
            <v>#Calc</v>
          </cell>
          <cell r="E444" t="str">
            <v>#Calc</v>
          </cell>
          <cell r="F444" t="str">
            <v>#Calc</v>
          </cell>
        </row>
        <row r="445">
          <cell r="A445" t="str">
            <v>09/10/2021</v>
          </cell>
          <cell r="B445" t="str">
            <v>#Calc</v>
          </cell>
          <cell r="C445" t="str">
            <v>#Calc</v>
          </cell>
          <cell r="D445" t="str">
            <v>#Calc</v>
          </cell>
          <cell r="E445" t="str">
            <v>#Calc</v>
          </cell>
          <cell r="F445" t="str">
            <v>#Calc</v>
          </cell>
        </row>
        <row r="446">
          <cell r="A446" t="str">
            <v>09/13/2021</v>
          </cell>
          <cell r="B446" t="str">
            <v>#Calc</v>
          </cell>
          <cell r="C446" t="str">
            <v>#Calc</v>
          </cell>
          <cell r="D446" t="str">
            <v>#Calc</v>
          </cell>
          <cell r="E446" t="str">
            <v>#Calc</v>
          </cell>
          <cell r="F446" t="str">
            <v>#Calc</v>
          </cell>
        </row>
        <row r="447">
          <cell r="A447" t="str">
            <v>09/14/2021</v>
          </cell>
          <cell r="B447" t="str">
            <v>#Calc</v>
          </cell>
          <cell r="C447" t="str">
            <v>#Calc</v>
          </cell>
          <cell r="D447" t="str">
            <v>#Calc</v>
          </cell>
          <cell r="E447" t="str">
            <v>#Calc</v>
          </cell>
          <cell r="F447" t="str">
            <v>#Calc</v>
          </cell>
        </row>
        <row r="448">
          <cell r="A448" t="str">
            <v>09/15/2021</v>
          </cell>
          <cell r="B448" t="str">
            <v>#Calc</v>
          </cell>
          <cell r="C448" t="str">
            <v>#Calc</v>
          </cell>
          <cell r="D448" t="str">
            <v>#Calc</v>
          </cell>
          <cell r="E448" t="str">
            <v>#Calc</v>
          </cell>
          <cell r="F448" t="str">
            <v>#Calc</v>
          </cell>
        </row>
        <row r="449">
          <cell r="A449" t="str">
            <v>09/16/2021</v>
          </cell>
          <cell r="B449" t="str">
            <v>#Calc</v>
          </cell>
          <cell r="C449" t="str">
            <v>#Calc</v>
          </cell>
          <cell r="D449" t="str">
            <v>#Calc</v>
          </cell>
          <cell r="E449" t="str">
            <v>#Calc</v>
          </cell>
          <cell r="F449" t="str">
            <v>#Calc</v>
          </cell>
        </row>
        <row r="450">
          <cell r="A450" t="str">
            <v>09/17/2021</v>
          </cell>
          <cell r="B450" t="str">
            <v>#Calc</v>
          </cell>
          <cell r="C450" t="str">
            <v>#Calc</v>
          </cell>
          <cell r="D450" t="str">
            <v>#Calc</v>
          </cell>
          <cell r="E450" t="str">
            <v>#Calc</v>
          </cell>
          <cell r="F450" t="str">
            <v>#Calc</v>
          </cell>
        </row>
        <row r="451">
          <cell r="A451" t="str">
            <v>09/20/2021</v>
          </cell>
          <cell r="B451" t="str">
            <v>#Calc</v>
          </cell>
          <cell r="C451" t="str">
            <v>#Calc</v>
          </cell>
          <cell r="D451" t="str">
            <v>#Calc</v>
          </cell>
          <cell r="E451" t="str">
            <v>#Calc</v>
          </cell>
          <cell r="F451" t="str">
            <v>#Calc</v>
          </cell>
        </row>
        <row r="452">
          <cell r="A452" t="str">
            <v>09/21/2021</v>
          </cell>
          <cell r="B452" t="str">
            <v>#Calc</v>
          </cell>
          <cell r="C452" t="str">
            <v>#Calc</v>
          </cell>
          <cell r="D452" t="str">
            <v>#Calc</v>
          </cell>
          <cell r="E452" t="str">
            <v>#Calc</v>
          </cell>
          <cell r="F452" t="str">
            <v>#Calc</v>
          </cell>
        </row>
        <row r="453">
          <cell r="A453" t="str">
            <v>09/22/2021</v>
          </cell>
          <cell r="B453" t="str">
            <v>#Calc</v>
          </cell>
          <cell r="C453" t="str">
            <v>#Calc</v>
          </cell>
          <cell r="D453" t="str">
            <v>#Calc</v>
          </cell>
          <cell r="E453" t="str">
            <v>#Calc</v>
          </cell>
          <cell r="F453" t="str">
            <v>#Calc</v>
          </cell>
        </row>
        <row r="454">
          <cell r="A454" t="str">
            <v>09/23/2021</v>
          </cell>
          <cell r="B454" t="str">
            <v>#Calc</v>
          </cell>
          <cell r="C454" t="str">
            <v>#Calc</v>
          </cell>
          <cell r="D454" t="str">
            <v>#Calc</v>
          </cell>
          <cell r="E454" t="str">
            <v>#Calc</v>
          </cell>
          <cell r="F454" t="str">
            <v>#Calc</v>
          </cell>
        </row>
        <row r="455">
          <cell r="A455" t="str">
            <v>09/24/2021</v>
          </cell>
          <cell r="B455" t="str">
            <v>#Calc</v>
          </cell>
          <cell r="C455" t="str">
            <v>#Calc</v>
          </cell>
          <cell r="D455" t="str">
            <v>#Calc</v>
          </cell>
          <cell r="E455" t="str">
            <v>#Calc</v>
          </cell>
          <cell r="F455" t="str">
            <v>#Calc</v>
          </cell>
        </row>
        <row r="456">
          <cell r="A456" t="str">
            <v>09/27/2021</v>
          </cell>
          <cell r="B456" t="str">
            <v>#Calc</v>
          </cell>
          <cell r="C456" t="str">
            <v>#Calc</v>
          </cell>
          <cell r="D456" t="str">
            <v>#Calc</v>
          </cell>
          <cell r="E456" t="str">
            <v>#Calc</v>
          </cell>
          <cell r="F456" t="str">
            <v>#Calc</v>
          </cell>
        </row>
        <row r="457">
          <cell r="A457" t="str">
            <v>09/28/2021</v>
          </cell>
          <cell r="B457" t="str">
            <v>#Calc</v>
          </cell>
          <cell r="C457" t="str">
            <v>#Calc</v>
          </cell>
          <cell r="D457" t="str">
            <v>#Calc</v>
          </cell>
          <cell r="E457" t="str">
            <v>#Calc</v>
          </cell>
          <cell r="F457" t="str">
            <v>#Calc</v>
          </cell>
        </row>
        <row r="458">
          <cell r="A458" t="str">
            <v>09/29/2021</v>
          </cell>
          <cell r="B458" t="str">
            <v>#Calc</v>
          </cell>
          <cell r="C458" t="str">
            <v>#Calc</v>
          </cell>
          <cell r="D458" t="str">
            <v>#Calc</v>
          </cell>
          <cell r="E458" t="str">
            <v>#Calc</v>
          </cell>
          <cell r="F458" t="str">
            <v>#Calc</v>
          </cell>
        </row>
        <row r="459">
          <cell r="A459" t="str">
            <v>09/30/2021</v>
          </cell>
          <cell r="B459" t="str">
            <v>#Calc</v>
          </cell>
          <cell r="C459" t="str">
            <v>#Calc</v>
          </cell>
          <cell r="D459" t="str">
            <v>#Calc</v>
          </cell>
          <cell r="E459" t="str">
            <v>#Calc</v>
          </cell>
          <cell r="F459" t="str">
            <v>#Calc</v>
          </cell>
        </row>
        <row r="460">
          <cell r="A460" t="str">
            <v>10/01/2021</v>
          </cell>
          <cell r="B460" t="str">
            <v>#Calc</v>
          </cell>
        </row>
        <row r="461">
          <cell r="A461" t="str">
            <v>10/04/2021</v>
          </cell>
          <cell r="B461" t="str">
            <v>#Calc</v>
          </cell>
        </row>
        <row r="462">
          <cell r="A462" t="str">
            <v>10/05/2021</v>
          </cell>
          <cell r="B462" t="str">
            <v>#Calc</v>
          </cell>
        </row>
        <row r="463">
          <cell r="A463" t="str">
            <v>10/06/2021</v>
          </cell>
          <cell r="B463" t="str">
            <v>#Calc</v>
          </cell>
        </row>
        <row r="464">
          <cell r="A464" t="str">
            <v>10/07/2021</v>
          </cell>
          <cell r="B464" t="str">
            <v>#Calc</v>
          </cell>
        </row>
        <row r="465">
          <cell r="A465" t="str">
            <v>10/08/2021</v>
          </cell>
          <cell r="B465" t="str">
            <v>#Calc</v>
          </cell>
        </row>
        <row r="466">
          <cell r="A466" t="str">
            <v>10/11/2021</v>
          </cell>
          <cell r="B466" t="str">
            <v>#Calc</v>
          </cell>
        </row>
        <row r="467">
          <cell r="A467" t="str">
            <v>10/12/2021</v>
          </cell>
          <cell r="B467" t="str">
            <v>#Calc</v>
          </cell>
        </row>
        <row r="468">
          <cell r="A468" t="str">
            <v>10/13/2021</v>
          </cell>
          <cell r="B468" t="str">
            <v>#Calc</v>
          </cell>
        </row>
        <row r="469">
          <cell r="A469" t="str">
            <v>10/14/2021</v>
          </cell>
          <cell r="B469" t="str">
            <v>#Calc</v>
          </cell>
        </row>
        <row r="470">
          <cell r="A470" t="str">
            <v>10/15/2021</v>
          </cell>
          <cell r="B470" t="str">
            <v>#Calc</v>
          </cell>
        </row>
        <row r="471">
          <cell r="A471" t="str">
            <v>10/18/2021</v>
          </cell>
          <cell r="B471" t="str">
            <v>#Calc</v>
          </cell>
        </row>
        <row r="472">
          <cell r="A472" t="str">
            <v>10/19/2021</v>
          </cell>
          <cell r="B472" t="str">
            <v>#Calc</v>
          </cell>
        </row>
        <row r="473">
          <cell r="A473" t="str">
            <v>10/20/2021</v>
          </cell>
          <cell r="B473" t="str">
            <v>#Calc</v>
          </cell>
        </row>
        <row r="474">
          <cell r="A474" t="str">
            <v>10/21/2021</v>
          </cell>
          <cell r="B474" t="str">
            <v>#Calc</v>
          </cell>
        </row>
        <row r="475">
          <cell r="A475" t="str">
            <v>10/22/2021</v>
          </cell>
          <cell r="B475" t="str">
            <v>#Calc</v>
          </cell>
        </row>
      </sheetData>
      <sheetData sheetId="6">
        <row r="9">
          <cell r="K9">
            <v>0</v>
          </cell>
        </row>
      </sheetData>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MARD fail TASKi2"/>
      <sheetName val="Ph2 PV ET"/>
      <sheetName val="JAK2V617F"/>
      <sheetName val="424 Safety"/>
      <sheetName val="424 Safety 2"/>
      <sheetName val="424 Spln Red"/>
      <sheetName val="Comp IC50"/>
      <sheetName val="Lille"/>
      <sheetName val="Drugs now"/>
      <sheetName val="Topi 424"/>
      <sheetName val="050 P2a"/>
      <sheetName val="424 Comp"/>
      <sheetName val="424_CYT IC50"/>
      <sheetName val="JAK Safety Comp"/>
      <sheetName val="739 P2"/>
      <sheetName val="Tofacitinib"/>
      <sheetName val="Street 424"/>
      <sheetName val="CYT387 ASCO"/>
      <sheetName val="COMFORT1"/>
      <sheetName val="COMFORT2"/>
      <sheetName val="Summary"/>
    </sheetNames>
    <sheetDataSet>
      <sheetData sheetId="0">
        <row r="2">
          <cell r="B2" t="str">
            <v>Inadequate Response to MTX</v>
          </cell>
        </row>
        <row r="4">
          <cell r="D4" t="str">
            <v>n</v>
          </cell>
          <cell r="E4" t="str">
            <v>ACR20</v>
          </cell>
          <cell r="F4" t="str">
            <v>ACR 50</v>
          </cell>
          <cell r="G4" t="str">
            <v>ACR 70</v>
          </cell>
        </row>
        <row r="5">
          <cell r="B5" t="str">
            <v>R788</v>
          </cell>
          <cell r="C5" t="str">
            <v>150mg 1x daily + MTX</v>
          </cell>
          <cell r="D5">
            <v>152</v>
          </cell>
          <cell r="E5">
            <v>0.56999999999999995</v>
          </cell>
          <cell r="F5">
            <v>0.32</v>
          </cell>
          <cell r="G5">
            <v>0.14000000000000001</v>
          </cell>
        </row>
        <row r="6">
          <cell r="C6" t="str">
            <v>100mg 2x daily + MTX</v>
          </cell>
          <cell r="D6">
            <v>152</v>
          </cell>
          <cell r="E6">
            <v>0.66</v>
          </cell>
          <cell r="F6">
            <v>0.43</v>
          </cell>
          <cell r="G6">
            <v>0.28000000000000003</v>
          </cell>
        </row>
        <row r="7">
          <cell r="C7" t="str">
            <v>Placebo + MTX</v>
          </cell>
          <cell r="D7">
            <v>153</v>
          </cell>
          <cell r="E7">
            <v>0.35</v>
          </cell>
          <cell r="F7">
            <v>0.19</v>
          </cell>
          <cell r="G7">
            <v>0.1</v>
          </cell>
        </row>
        <row r="8">
          <cell r="B8" t="str">
            <v>Enbrel</v>
          </cell>
          <cell r="C8" t="str">
            <v>25mg 2x weekly + MTX</v>
          </cell>
          <cell r="D8">
            <v>59</v>
          </cell>
          <cell r="E8">
            <v>0.71</v>
          </cell>
          <cell r="F8">
            <v>0.39</v>
          </cell>
          <cell r="G8">
            <v>0.15</v>
          </cell>
        </row>
        <row r="9">
          <cell r="C9" t="str">
            <v>Placebo + MTX</v>
          </cell>
          <cell r="D9">
            <v>30</v>
          </cell>
          <cell r="E9">
            <v>0.27</v>
          </cell>
          <cell r="F9">
            <v>0.03</v>
          </cell>
          <cell r="G9">
            <v>0</v>
          </cell>
        </row>
        <row r="10">
          <cell r="B10" t="str">
            <v>Humira</v>
          </cell>
          <cell r="C10" t="str">
            <v>20mg 1x weekly + MTX</v>
          </cell>
          <cell r="D10">
            <v>212</v>
          </cell>
          <cell r="E10">
            <v>0.60799999999999998</v>
          </cell>
          <cell r="F10">
            <v>0.41</v>
          </cell>
          <cell r="G10">
            <v>0.17499999999999999</v>
          </cell>
        </row>
        <row r="11">
          <cell r="C11" t="str">
            <v>40mg 1x every other week + MTX</v>
          </cell>
          <cell r="D11">
            <v>207</v>
          </cell>
          <cell r="E11">
            <v>0.63300000000000001</v>
          </cell>
          <cell r="F11">
            <v>0.39100000000000001</v>
          </cell>
          <cell r="G11">
            <v>0.20799999999999999</v>
          </cell>
        </row>
        <row r="12">
          <cell r="C12" t="str">
            <v>Placebo + MTX</v>
          </cell>
          <cell r="D12">
            <v>200</v>
          </cell>
          <cell r="E12">
            <v>0.29499999999999998</v>
          </cell>
          <cell r="F12">
            <v>9.5000000000000001E-2</v>
          </cell>
          <cell r="G12">
            <v>2.5000000000000001E-2</v>
          </cell>
        </row>
        <row r="13">
          <cell r="B13" t="str">
            <v>Remicade</v>
          </cell>
          <cell r="C13" t="str">
            <v>3mg/kg 1x every 8 weeks + MTX</v>
          </cell>
          <cell r="D13">
            <v>86</v>
          </cell>
          <cell r="E13" t="str">
            <v>50%a</v>
          </cell>
          <cell r="F13" t="str">
            <v>27%a</v>
          </cell>
          <cell r="G13" t="str">
            <v>8%a</v>
          </cell>
        </row>
        <row r="14">
          <cell r="C14" t="str">
            <v>3mg/kg 1x every 4 weeks + MTX</v>
          </cell>
          <cell r="D14">
            <v>86</v>
          </cell>
          <cell r="E14" t="str">
            <v>50%a</v>
          </cell>
          <cell r="F14" t="str">
            <v>29%a</v>
          </cell>
          <cell r="G14" t="str">
            <v>11%a</v>
          </cell>
        </row>
        <row r="15">
          <cell r="C15" t="str">
            <v>10mg/kg 1x every 8 weeks + MTX</v>
          </cell>
          <cell r="D15">
            <v>87</v>
          </cell>
          <cell r="E15" t="str">
            <v>52%a</v>
          </cell>
          <cell r="F15" t="str">
            <v>31%a</v>
          </cell>
          <cell r="G15" t="str">
            <v>18%a</v>
          </cell>
        </row>
        <row r="16">
          <cell r="C16" t="str">
            <v>10mg/kg 1x every 4 weeks + MTX</v>
          </cell>
          <cell r="D16">
            <v>81</v>
          </cell>
          <cell r="E16" t="str">
            <v>58%a</v>
          </cell>
          <cell r="F16" t="str">
            <v>26%a</v>
          </cell>
          <cell r="G16" t="str">
            <v>11%a</v>
          </cell>
        </row>
        <row r="17">
          <cell r="C17" t="str">
            <v>Placebo + MTX</v>
          </cell>
          <cell r="D17">
            <v>88</v>
          </cell>
          <cell r="E17" t="str">
            <v>20%a</v>
          </cell>
          <cell r="F17" t="str">
            <v>5%a</v>
          </cell>
          <cell r="G17" t="str">
            <v>0%a</v>
          </cell>
        </row>
        <row r="18">
          <cell r="B18" t="str">
            <v>Cimzia</v>
          </cell>
          <cell r="C18" t="str">
            <v>200mg 1x every 2 weeks + MTX</v>
          </cell>
          <cell r="D18">
            <v>393</v>
          </cell>
          <cell r="E18">
            <v>0.58799999999999997</v>
          </cell>
          <cell r="F18">
            <v>0.371</v>
          </cell>
          <cell r="G18">
            <v>0.214</v>
          </cell>
        </row>
        <row r="19">
          <cell r="C19" t="str">
            <v>400mg 1x every 2 weeks + MTX</v>
          </cell>
          <cell r="D19">
            <v>390</v>
          </cell>
          <cell r="E19">
            <v>0.60799999999999998</v>
          </cell>
          <cell r="F19">
            <v>0.39900000000000002</v>
          </cell>
          <cell r="G19">
            <v>0.20599999999999999</v>
          </cell>
        </row>
        <row r="20">
          <cell r="C20" t="str">
            <v>Placebo + MTX</v>
          </cell>
          <cell r="D20">
            <v>199</v>
          </cell>
          <cell r="E20">
            <v>0.13600000000000001</v>
          </cell>
          <cell r="F20">
            <v>7.5999999999999998E-2</v>
          </cell>
          <cell r="G20">
            <v>0.03</v>
          </cell>
        </row>
        <row r="21">
          <cell r="B21" t="str">
            <v>Simponi</v>
          </cell>
          <cell r="C21" t="str">
            <v>50mg 1x every 4 weeks + MTX</v>
          </cell>
          <cell r="D21">
            <v>89</v>
          </cell>
          <cell r="E21">
            <v>0.59599999999999997</v>
          </cell>
          <cell r="F21">
            <v>0.371</v>
          </cell>
          <cell r="G21">
            <v>0.20200000000000001</v>
          </cell>
        </row>
        <row r="22">
          <cell r="C22" t="str">
            <v>100mg 1x every 4 weeks + MTX</v>
          </cell>
          <cell r="D22">
            <v>89</v>
          </cell>
          <cell r="E22">
            <v>0.59599999999999997</v>
          </cell>
          <cell r="F22">
            <v>0.32600000000000001</v>
          </cell>
          <cell r="G22">
            <v>0.14599999999999999</v>
          </cell>
        </row>
        <row r="23">
          <cell r="C23" t="str">
            <v>Placebo + MTX</v>
          </cell>
          <cell r="D23">
            <v>133</v>
          </cell>
          <cell r="E23">
            <v>0.27800000000000002</v>
          </cell>
          <cell r="F23">
            <v>0.13500000000000001</v>
          </cell>
          <cell r="G23">
            <v>5.2999999999999999E-2</v>
          </cell>
        </row>
        <row r="24">
          <cell r="B24" t="str">
            <v>Actemra</v>
          </cell>
          <cell r="C24" t="str">
            <v>4mg/kg 1x every 4 weeks + MTX</v>
          </cell>
          <cell r="D24">
            <v>213</v>
          </cell>
          <cell r="E24">
            <v>0.48</v>
          </cell>
          <cell r="F24">
            <v>0.31</v>
          </cell>
          <cell r="G24">
            <v>0.12</v>
          </cell>
        </row>
        <row r="25">
          <cell r="C25" t="str">
            <v>8mg/kg 1x every 4 weeks + MTX</v>
          </cell>
          <cell r="D25">
            <v>205</v>
          </cell>
          <cell r="E25">
            <v>0.59</v>
          </cell>
          <cell r="F25">
            <v>0.44</v>
          </cell>
          <cell r="G25">
            <v>0.22</v>
          </cell>
        </row>
        <row r="26">
          <cell r="C26" t="str">
            <v>Placebo + MTX</v>
          </cell>
          <cell r="D26">
            <v>204</v>
          </cell>
          <cell r="E26">
            <v>0.26</v>
          </cell>
          <cell r="F26">
            <v>0.11</v>
          </cell>
          <cell r="G26">
            <v>0.02</v>
          </cell>
        </row>
        <row r="27">
          <cell r="B27" t="str">
            <v>Orencia</v>
          </cell>
          <cell r="C27" t="str">
            <v>10mg/kg 1x every 4 weeks + MTX</v>
          </cell>
          <cell r="D27">
            <v>433</v>
          </cell>
          <cell r="E27">
            <v>0.68</v>
          </cell>
          <cell r="F27">
            <v>0.4</v>
          </cell>
          <cell r="G27">
            <v>0.2</v>
          </cell>
        </row>
        <row r="28">
          <cell r="C28" t="str">
            <v>Placebo + MTX</v>
          </cell>
          <cell r="D28">
            <v>219</v>
          </cell>
          <cell r="E28">
            <v>0.4</v>
          </cell>
          <cell r="F28">
            <v>0.17</v>
          </cell>
          <cell r="G28">
            <v>7.0000000000000007E-2</v>
          </cell>
        </row>
        <row r="29">
          <cell r="B29" t="str">
            <v>Rituxan</v>
          </cell>
          <cell r="C29" t="str">
            <v>500mg + MTX</v>
          </cell>
          <cell r="D29">
            <v>167</v>
          </cell>
          <cell r="E29">
            <v>0.51</v>
          </cell>
          <cell r="F29">
            <v>0.26</v>
          </cell>
          <cell r="G29">
            <v>0.1</v>
          </cell>
        </row>
        <row r="30">
          <cell r="C30" t="str">
            <v>1000mg + MTX</v>
          </cell>
          <cell r="D30">
            <v>170</v>
          </cell>
          <cell r="E30">
            <v>0.55000000000000004</v>
          </cell>
          <cell r="F30">
            <v>0.26</v>
          </cell>
          <cell r="G30">
            <v>0.09</v>
          </cell>
        </row>
        <row r="31">
          <cell r="C31" t="str">
            <v>Placebo + MTX</v>
          </cell>
          <cell r="D31">
            <v>172</v>
          </cell>
          <cell r="E31">
            <v>0.23</v>
          </cell>
          <cell r="F31">
            <v>0.09</v>
          </cell>
          <cell r="G31">
            <v>0.05</v>
          </cell>
        </row>
        <row r="32">
          <cell r="B32" t="str">
            <v>Notes: a- 30 weeks; Data for R788 from Phase IIb trials, all others from Phase III trials</v>
          </cell>
          <cell r="I32" t="str">
            <v>Placebo adjusted</v>
          </cell>
        </row>
        <row r="33">
          <cell r="I33" t="str">
            <v>Drug</v>
          </cell>
          <cell r="J33" t="str">
            <v>Company</v>
          </cell>
          <cell r="K33" t="str">
            <v>Dose</v>
          </cell>
          <cell r="L33" t="str">
            <v>n</v>
          </cell>
          <cell r="M33" t="str">
            <v>ACR 20</v>
          </cell>
          <cell r="N33" t="str">
            <v>ACR 50</v>
          </cell>
          <cell r="O33" t="str">
            <v>ACR 70</v>
          </cell>
        </row>
        <row r="34">
          <cell r="I34" t="str">
            <v>INCB28050
(LY3009104)</v>
          </cell>
          <cell r="J34" t="str">
            <v>INCY/LLY</v>
          </cell>
          <cell r="K34" t="str">
            <v>4mg 1x daily + background tx</v>
          </cell>
          <cell r="L34">
            <v>30</v>
          </cell>
          <cell r="M34">
            <v>0.35000000000000003</v>
          </cell>
          <cell r="N34">
            <v>0.2</v>
          </cell>
          <cell r="O34">
            <v>0.23</v>
          </cell>
        </row>
        <row r="35">
          <cell r="K35" t="str">
            <v>7mg 1x daily + background tx</v>
          </cell>
          <cell r="L35">
            <v>32</v>
          </cell>
          <cell r="M35">
            <v>0.35000000000000003</v>
          </cell>
          <cell r="N35">
            <v>0.22999999999999998</v>
          </cell>
          <cell r="O35">
            <v>0.27</v>
          </cell>
        </row>
        <row r="36">
          <cell r="K36" t="str">
            <v>10mg 1x daily + background tx</v>
          </cell>
          <cell r="L36">
            <v>31</v>
          </cell>
          <cell r="M36">
            <v>0.39999999999999997</v>
          </cell>
          <cell r="N36">
            <v>0.31</v>
          </cell>
          <cell r="O36">
            <v>0.25</v>
          </cell>
        </row>
        <row r="37">
          <cell r="K37" t="str">
            <v>placebo + background tx</v>
          </cell>
          <cell r="L37">
            <v>31</v>
          </cell>
          <cell r="M37">
            <v>0.32</v>
          </cell>
          <cell r="N37">
            <v>0.13</v>
          </cell>
          <cell r="O37">
            <v>0.03</v>
          </cell>
        </row>
        <row r="38">
          <cell r="I38" t="str">
            <v>R788</v>
          </cell>
          <cell r="J38" t="str">
            <v>RIGL</v>
          </cell>
          <cell r="K38" t="str">
            <v>150mg 1x daily + MTX</v>
          </cell>
          <cell r="L38">
            <v>152</v>
          </cell>
          <cell r="M38">
            <v>0.21999999999999997</v>
          </cell>
          <cell r="N38">
            <v>0.13</v>
          </cell>
          <cell r="O38">
            <v>4.0000000000000008E-2</v>
          </cell>
        </row>
        <row r="39">
          <cell r="K39" t="str">
            <v>100mg 2x daily + MTX</v>
          </cell>
          <cell r="L39">
            <v>152</v>
          </cell>
          <cell r="M39">
            <v>0.31000000000000005</v>
          </cell>
          <cell r="N39">
            <v>0.24</v>
          </cell>
          <cell r="O39">
            <v>0.18000000000000002</v>
          </cell>
        </row>
        <row r="40">
          <cell r="I40" t="str">
            <v>Tofacitinib</v>
          </cell>
          <cell r="J40" t="str">
            <v>PFE</v>
          </cell>
          <cell r="K40" t="str">
            <v>10mg 2x daily + MTX</v>
          </cell>
          <cell r="L40" t="str">
            <v>na</v>
          </cell>
          <cell r="M40">
            <v>0.21</v>
          </cell>
          <cell r="N40">
            <v>0.12</v>
          </cell>
          <cell r="O40">
            <v>0.19</v>
          </cell>
        </row>
        <row r="41">
          <cell r="K41" t="str">
            <v>15mg 2x daily + MTX</v>
          </cell>
          <cell r="L41" t="str">
            <v>na</v>
          </cell>
          <cell r="M41">
            <v>0.24</v>
          </cell>
          <cell r="N41">
            <v>0.2</v>
          </cell>
          <cell r="O41">
            <v>0.23</v>
          </cell>
        </row>
        <row r="42">
          <cell r="K42" t="str">
            <v>20mg 2x daily + MTX</v>
          </cell>
          <cell r="L42" t="str">
            <v>na</v>
          </cell>
          <cell r="M42">
            <v>0.18</v>
          </cell>
          <cell r="N42">
            <v>0.16</v>
          </cell>
          <cell r="O42">
            <v>0.17</v>
          </cell>
        </row>
        <row r="43">
          <cell r="K43" t="str">
            <v>Placebo + MTX</v>
          </cell>
          <cell r="M43">
            <v>34.799999999999997</v>
          </cell>
          <cell r="N43">
            <v>23.2</v>
          </cell>
          <cell r="O43">
            <v>7.2</v>
          </cell>
        </row>
        <row r="44">
          <cell r="I44" t="str">
            <v>Enbrel</v>
          </cell>
          <cell r="J44" t="str">
            <v>AMGN</v>
          </cell>
          <cell r="K44" t="str">
            <v>25mg 2x weekly + MTX</v>
          </cell>
          <cell r="L44">
            <v>59</v>
          </cell>
          <cell r="M44">
            <v>0.43999999999999995</v>
          </cell>
          <cell r="N44">
            <v>0.36</v>
          </cell>
          <cell r="O44">
            <v>0.15</v>
          </cell>
        </row>
        <row r="45">
          <cell r="K45" t="str">
            <v>Placebo + MTX</v>
          </cell>
          <cell r="L45">
            <v>30</v>
          </cell>
          <cell r="M45">
            <v>0.27</v>
          </cell>
          <cell r="N45">
            <v>0.03</v>
          </cell>
          <cell r="O45">
            <v>0</v>
          </cell>
        </row>
        <row r="46">
          <cell r="I46" t="str">
            <v>Humira</v>
          </cell>
          <cell r="J46" t="str">
            <v>ABT</v>
          </cell>
          <cell r="K46" t="str">
            <v>20mg 1x weekly + MTX</v>
          </cell>
          <cell r="L46">
            <v>212</v>
          </cell>
          <cell r="M46">
            <v>0.313</v>
          </cell>
          <cell r="N46">
            <v>0.31499999999999995</v>
          </cell>
          <cell r="O46">
            <v>0.15</v>
          </cell>
        </row>
        <row r="47">
          <cell r="K47" t="str">
            <v>40mg 1x every other week + MTX</v>
          </cell>
          <cell r="L47">
            <v>207</v>
          </cell>
          <cell r="M47">
            <v>0.33800000000000002</v>
          </cell>
          <cell r="N47">
            <v>0.29600000000000004</v>
          </cell>
          <cell r="O47">
            <v>0.18300000000000002</v>
          </cell>
        </row>
        <row r="48">
          <cell r="K48" t="str">
            <v>Placebo + MTX</v>
          </cell>
          <cell r="L48">
            <v>200</v>
          </cell>
          <cell r="M48">
            <v>0.29499999999999998</v>
          </cell>
          <cell r="N48">
            <v>9.5000000000000001E-2</v>
          </cell>
          <cell r="O48">
            <v>2.5000000000000001E-2</v>
          </cell>
        </row>
        <row r="49">
          <cell r="I49" t="str">
            <v>Remicade</v>
          </cell>
          <cell r="J49" t="str">
            <v>JNJ</v>
          </cell>
          <cell r="K49" t="str">
            <v>3mg/kg 1x every 8 weeks + MTX</v>
          </cell>
          <cell r="L49">
            <v>86</v>
          </cell>
          <cell r="M49" t="str">
            <v>30%a</v>
          </cell>
          <cell r="N49" t="str">
            <v>22%a</v>
          </cell>
          <cell r="O49" t="str">
            <v>8%a</v>
          </cell>
        </row>
        <row r="50">
          <cell r="K50" t="str">
            <v>3mg/kg 1x every 4 weeks + MTX</v>
          </cell>
          <cell r="L50">
            <v>86</v>
          </cell>
          <cell r="M50" t="str">
            <v>30%a</v>
          </cell>
          <cell r="N50" t="str">
            <v>24%a</v>
          </cell>
          <cell r="O50" t="str">
            <v>11%a</v>
          </cell>
        </row>
        <row r="51">
          <cell r="K51" t="str">
            <v>10mg/kg 1x every 8 weeks + MTX</v>
          </cell>
          <cell r="L51">
            <v>87</v>
          </cell>
          <cell r="M51" t="str">
            <v>32%a</v>
          </cell>
          <cell r="N51" t="str">
            <v>26%a</v>
          </cell>
          <cell r="O51" t="str">
            <v>18%a</v>
          </cell>
        </row>
        <row r="52">
          <cell r="K52" t="str">
            <v>10mg/kg 1x every 4 weeks + MTX</v>
          </cell>
          <cell r="L52">
            <v>81</v>
          </cell>
          <cell r="M52" t="str">
            <v>38%a</v>
          </cell>
          <cell r="N52" t="str">
            <v>21%a</v>
          </cell>
          <cell r="O52" t="str">
            <v>11%a</v>
          </cell>
        </row>
        <row r="53">
          <cell r="K53" t="str">
            <v>Placebo + MTX</v>
          </cell>
          <cell r="L53">
            <v>88</v>
          </cell>
          <cell r="M53" t="str">
            <v>20%a</v>
          </cell>
          <cell r="N53" t="str">
            <v>5%a</v>
          </cell>
          <cell r="O53" t="str">
            <v>0%a</v>
          </cell>
        </row>
        <row r="54">
          <cell r="I54" t="str">
            <v>Cimzia</v>
          </cell>
          <cell r="J54" t="str">
            <v>UCB</v>
          </cell>
          <cell r="K54" t="str">
            <v>200mg 1x every 2 weeks + MTX</v>
          </cell>
          <cell r="L54">
            <v>393</v>
          </cell>
          <cell r="M54">
            <v>0.45199999999999996</v>
          </cell>
          <cell r="N54">
            <v>0.29499999999999998</v>
          </cell>
          <cell r="O54">
            <v>0.184</v>
          </cell>
        </row>
        <row r="55">
          <cell r="K55" t="str">
            <v>400mg 1x every 2 weeks + MTX</v>
          </cell>
          <cell r="L55">
            <v>390</v>
          </cell>
          <cell r="M55">
            <v>0.47199999999999998</v>
          </cell>
          <cell r="N55">
            <v>0.32299999999999995</v>
          </cell>
          <cell r="O55">
            <v>0.17600000000000002</v>
          </cell>
        </row>
        <row r="56">
          <cell r="K56" t="str">
            <v>Placebo + MTX</v>
          </cell>
          <cell r="L56">
            <v>199</v>
          </cell>
          <cell r="M56">
            <v>0.13600000000000001</v>
          </cell>
          <cell r="N56">
            <v>7.5999999999999998E-2</v>
          </cell>
          <cell r="O56">
            <v>0.03</v>
          </cell>
        </row>
        <row r="57">
          <cell r="I57" t="str">
            <v>Simponi</v>
          </cell>
          <cell r="J57" t="str">
            <v>JNJ</v>
          </cell>
          <cell r="K57" t="str">
            <v>50mg 1x every 4 weeks + MTX</v>
          </cell>
          <cell r="L57">
            <v>89</v>
          </cell>
          <cell r="M57">
            <v>0.31799999999999995</v>
          </cell>
          <cell r="N57">
            <v>0.23599999999999999</v>
          </cell>
          <cell r="O57">
            <v>0.14899999999999999</v>
          </cell>
        </row>
        <row r="58">
          <cell r="K58" t="str">
            <v>100mg 1x every 4 weeks + MTX</v>
          </cell>
          <cell r="L58">
            <v>89</v>
          </cell>
          <cell r="M58">
            <v>0.31799999999999995</v>
          </cell>
          <cell r="N58">
            <v>0.191</v>
          </cell>
          <cell r="O58">
            <v>9.2999999999999999E-2</v>
          </cell>
        </row>
        <row r="59">
          <cell r="K59" t="str">
            <v>Placebo + MTX</v>
          </cell>
          <cell r="L59">
            <v>133</v>
          </cell>
          <cell r="M59">
            <v>0.27800000000000002</v>
          </cell>
          <cell r="N59">
            <v>0.13500000000000001</v>
          </cell>
          <cell r="O59">
            <v>5.2999999999999999E-2</v>
          </cell>
        </row>
        <row r="60">
          <cell r="I60" t="str">
            <v>Actemra</v>
          </cell>
          <cell r="J60" t="str">
            <v>Roche</v>
          </cell>
          <cell r="K60" t="str">
            <v>4mg/kg 1x every 4 weeks + MTX</v>
          </cell>
          <cell r="L60">
            <v>213</v>
          </cell>
          <cell r="M60">
            <v>0.21999999999999997</v>
          </cell>
          <cell r="N60">
            <v>0.2</v>
          </cell>
          <cell r="O60">
            <v>9.9999999999999992E-2</v>
          </cell>
        </row>
        <row r="61">
          <cell r="K61" t="str">
            <v>8mg/kg 1x every 4 weeks + MTX</v>
          </cell>
          <cell r="L61">
            <v>205</v>
          </cell>
          <cell r="M61">
            <v>0.32999999999999996</v>
          </cell>
          <cell r="N61">
            <v>0.33</v>
          </cell>
          <cell r="O61">
            <v>0.2</v>
          </cell>
        </row>
        <row r="62">
          <cell r="K62" t="str">
            <v>Placebo + MTX</v>
          </cell>
          <cell r="L62">
            <v>204</v>
          </cell>
          <cell r="M62">
            <v>0.26</v>
          </cell>
          <cell r="N62">
            <v>0.11</v>
          </cell>
          <cell r="O62">
            <v>0.02</v>
          </cell>
        </row>
        <row r="63">
          <cell r="I63" t="str">
            <v>Orencia</v>
          </cell>
          <cell r="J63" t="str">
            <v>BMY</v>
          </cell>
          <cell r="K63" t="str">
            <v>10mg/kg 1x every 4 weeks + MTX</v>
          </cell>
          <cell r="L63">
            <v>433</v>
          </cell>
          <cell r="M63">
            <v>0.28000000000000003</v>
          </cell>
          <cell r="N63">
            <v>0.23</v>
          </cell>
          <cell r="O63">
            <v>0.13</v>
          </cell>
        </row>
        <row r="64">
          <cell r="K64" t="str">
            <v>Placebo + MTX</v>
          </cell>
          <cell r="L64">
            <v>219</v>
          </cell>
          <cell r="M64">
            <v>0.4</v>
          </cell>
          <cell r="N64">
            <v>0.17</v>
          </cell>
          <cell r="O64">
            <v>7.0000000000000007E-2</v>
          </cell>
        </row>
        <row r="65">
          <cell r="I65" t="str">
            <v>Rituxan</v>
          </cell>
          <cell r="J65" t="str">
            <v>Roche/BIIB</v>
          </cell>
          <cell r="K65" t="str">
            <v>500mg + MTX</v>
          </cell>
          <cell r="L65">
            <v>167</v>
          </cell>
          <cell r="M65">
            <v>0.28000000000000003</v>
          </cell>
          <cell r="N65">
            <v>0.26</v>
          </cell>
          <cell r="O65">
            <v>0.1</v>
          </cell>
        </row>
        <row r="66">
          <cell r="K66" t="str">
            <v>1000mg + MTX</v>
          </cell>
          <cell r="L66">
            <v>170</v>
          </cell>
          <cell r="M66">
            <v>0.32000000000000006</v>
          </cell>
          <cell r="N66">
            <v>0.26</v>
          </cell>
          <cell r="O66">
            <v>0.09</v>
          </cell>
        </row>
        <row r="67">
          <cell r="K67" t="str">
            <v>Placebo + MTX</v>
          </cell>
          <cell r="L67">
            <v>172</v>
          </cell>
          <cell r="M67">
            <v>0.23</v>
          </cell>
          <cell r="N67">
            <v>0.09</v>
          </cell>
          <cell r="O67">
            <v>0.05</v>
          </cell>
        </row>
        <row r="68">
          <cell r="I68" t="str">
            <v>a- 30 weeks; Data for R788, tofacitinib, and '050 from Phase II trials, all others from Phase III trials</v>
          </cell>
        </row>
        <row r="69">
          <cell r="I69" t="str">
            <v>Source: Company reports</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MARD fail TASKi2"/>
      <sheetName val="Ph2 PV ET"/>
      <sheetName val="JAK2V617F"/>
      <sheetName val="424 Safety"/>
      <sheetName val="424 Safety 2"/>
      <sheetName val="424 Spln Red"/>
      <sheetName val="Comp IC50"/>
      <sheetName val="Lille"/>
      <sheetName val="Drugs now"/>
      <sheetName val="Topi 424"/>
      <sheetName val="050 P2a"/>
      <sheetName val="424 Comp"/>
      <sheetName val="424_CYT IC50"/>
      <sheetName val="JAK Safety Comp"/>
      <sheetName val="739 P2"/>
      <sheetName val="Tofacitinib"/>
      <sheetName val="Street 424"/>
      <sheetName val="CYT387 ASCO"/>
      <sheetName val="COMFORT1"/>
      <sheetName val="COMFORT2"/>
      <sheetName val="Summary"/>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Important Disclosures"/>
      <sheetName val="Cover"/>
      <sheetName val="RAVE"/>
      <sheetName val="IS"/>
      <sheetName val="BSCF"/>
      <sheetName val="DCF"/>
      <sheetName val="XLinkMeta"/>
      <sheetName val="Multiple Sclerosis"/>
      <sheetName val="Spinraza"/>
      <sheetName val="Biosimilars"/>
      <sheetName val="Aducanumab"/>
      <sheetName val="Zuranolone"/>
      <sheetName val="SAGE-324"/>
      <sheetName val="BIIB093 - Stroke"/>
      <sheetName val="NSR-REP1- choroideremia"/>
      <sheetName val="NSR-RPGR (XLRP)"/>
      <sheetName val="BIIB074 - Trigeminal neuralgia"/>
      <sheetName val="Share Counter"/>
      <sheetName val="Debt Repayment"/>
      <sheetName val="Change Var"/>
      <sheetName val="Output tabs --&gt;"/>
      <sheetName val="FactSet Comparison"/>
      <sheetName val="Base vs Pipeline"/>
      <sheetName val="IPR Analysis"/>
      <sheetName val="Deal Capacity"/>
      <sheetName val="Patents"/>
      <sheetName val="MS Drugs"/>
      <sheetName val="MS Tracker"/>
      <sheetName val="Figures"/>
      <sheetName val="Output SMA"/>
      <sheetName val="Output MS"/>
      <sheetName val="Output-DCF"/>
      <sheetName val="Output-P&amp;L"/>
      <sheetName val="Output-BSCF"/>
    </sheetNames>
    <sheetDataSet>
      <sheetData sheetId="0" refreshError="1"/>
      <sheetData sheetId="1" refreshError="1"/>
      <sheetData sheetId="2" refreshError="1"/>
      <sheetData sheetId="3">
        <row r="8">
          <cell r="H8">
            <v>345</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Important Disclosures"/>
      <sheetName val="Cover"/>
      <sheetName val="RAVE"/>
      <sheetName val="IS"/>
      <sheetName val="BSCF"/>
      <sheetName val="DCF"/>
      <sheetName val="XLinkMeta"/>
      <sheetName val="Multiple Sclerosis"/>
      <sheetName val="Spinraza"/>
      <sheetName val="Biosimilars"/>
      <sheetName val="Aducanumab"/>
      <sheetName val="Zuranolone"/>
      <sheetName val="SAGE-324"/>
      <sheetName val="BIIB093 - Stroke"/>
      <sheetName val="NSR-REP1- choroideremia"/>
      <sheetName val="NSR-RPGR (XLRP)"/>
      <sheetName val="BIIB074 - Trigeminal neuralgia"/>
      <sheetName val="Share Counter"/>
      <sheetName val="Debt Repayment"/>
      <sheetName val="Change Var"/>
      <sheetName val="Output tabs --&gt;"/>
      <sheetName val="FactSet Comparison"/>
      <sheetName val="Base vs Pipeline"/>
      <sheetName val="IPR Analysis"/>
      <sheetName val="Deal Capacity"/>
      <sheetName val="Patents"/>
      <sheetName val="MS Drugs"/>
      <sheetName val="MS Tracker"/>
      <sheetName val="Figures"/>
      <sheetName val="Output SMA"/>
      <sheetName val="Output MS"/>
      <sheetName val="Output-DCF"/>
      <sheetName val="Output-P&amp;L"/>
      <sheetName val="Output-BSCF"/>
    </sheetNames>
    <sheetDataSet>
      <sheetData sheetId="0" refreshError="1"/>
      <sheetData sheetId="1" refreshError="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K Menu"/>
      <sheetName val="UPDATE"/>
      <sheetName val="Sheet1"/>
      <sheetName val="IS"/>
      <sheetName val="PB-MRK"/>
      <sheetName val="PB-SGP"/>
      <sheetName val="CF"/>
      <sheetName val="BS"/>
      <sheetName val="Gross Margins"/>
      <sheetName val="IS Breakout"/>
      <sheetName val="JV"/>
      <sheetName val="COMMENTS"/>
      <sheetName val="LOG"/>
      <sheetName val="#"/>
      <sheetName val="Company Guidance"/>
      <sheetName val="MRK Monthly TRx"/>
      <sheetName val="SGP Monthly TRx"/>
      <sheetName val="Disclosure + Disclaimer"/>
      <sheetName val="Disclosure"/>
    </sheetNames>
    <sheetDataSet>
      <sheetData sheetId="0"/>
      <sheetData sheetId="1"/>
      <sheetData sheetId="2"/>
      <sheetData sheetId="3">
        <row r="9">
          <cell r="Q9">
            <v>26646.1675</v>
          </cell>
        </row>
        <row r="43">
          <cell r="Q43">
            <v>22.006989215804492</v>
          </cell>
        </row>
        <row r="55">
          <cell r="Q55" t="e">
            <v>#NAME?</v>
          </cell>
        </row>
        <row r="65">
          <cell r="Q65">
            <v>76.589063455373093</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
      <sheetName val="BS"/>
      <sheetName val="CF"/>
      <sheetName val="Exhibit pipe1"/>
      <sheetName val="Exhibit pipe2"/>
      <sheetName val="Exhibit pipe3"/>
      <sheetName val="DCF"/>
      <sheetName val="ESO"/>
      <sheetName val="old pipe, dont use"/>
      <sheetName val="__FDSCACHE__"/>
      <sheetName val="valuation"/>
      <sheetName val="OLD dont use"/>
      <sheetName val="EQRP"/>
      <sheetName val="Valuation Model"/>
      <sheetName val="pipeline_simulation"/>
      <sheetName val="Val_drug"/>
      <sheetName val="Val_royalty"/>
    </sheetNames>
    <sheetDataSet>
      <sheetData sheetId="0" refreshError="1">
        <row r="8">
          <cell r="AE8">
            <v>0</v>
          </cell>
          <cell r="AF8">
            <v>0</v>
          </cell>
          <cell r="AG8">
            <v>0</v>
          </cell>
          <cell r="AH8">
            <v>0</v>
          </cell>
        </row>
        <row r="9">
          <cell r="U9">
            <v>29.562000000000001</v>
          </cell>
          <cell r="AB9">
            <v>24.523999999999997</v>
          </cell>
          <cell r="AI9">
            <v>22.1</v>
          </cell>
          <cell r="AP9">
            <v>12.818</v>
          </cell>
          <cell r="AQ9">
            <v>-0.42000000000000004</v>
          </cell>
          <cell r="AW9">
            <v>3.56</v>
          </cell>
          <cell r="AX9">
            <v>-0.72226556405055398</v>
          </cell>
        </row>
        <row r="10">
          <cell r="Q10">
            <v>0</v>
          </cell>
          <cell r="R10">
            <v>0</v>
          </cell>
          <cell r="T10">
            <v>0</v>
          </cell>
          <cell r="AB10">
            <v>0</v>
          </cell>
          <cell r="AE10">
            <v>0</v>
          </cell>
          <cell r="AF10">
            <v>0</v>
          </cell>
          <cell r="AG10">
            <v>0</v>
          </cell>
          <cell r="AH10">
            <v>0</v>
          </cell>
          <cell r="AI10">
            <v>0</v>
          </cell>
          <cell r="AP10">
            <v>2.5680000000000001</v>
          </cell>
          <cell r="AW10">
            <v>2.56</v>
          </cell>
        </row>
        <row r="11">
          <cell r="Q11">
            <v>0</v>
          </cell>
          <cell r="R11">
            <v>0</v>
          </cell>
          <cell r="AB11">
            <v>0</v>
          </cell>
          <cell r="AE11">
            <v>0</v>
          </cell>
          <cell r="AF11">
            <v>0</v>
          </cell>
          <cell r="AG11">
            <v>0</v>
          </cell>
          <cell r="AH11">
            <v>0</v>
          </cell>
          <cell r="AI11">
            <v>0</v>
          </cell>
          <cell r="AP11">
            <v>0</v>
          </cell>
          <cell r="AW11">
            <v>1</v>
          </cell>
        </row>
        <row r="12">
          <cell r="AB12">
            <v>0</v>
          </cell>
          <cell r="AE12">
            <v>4.6580000000000004</v>
          </cell>
          <cell r="AF12">
            <v>-7.4</v>
          </cell>
          <cell r="AG12">
            <v>-1.9</v>
          </cell>
          <cell r="AH12">
            <v>4.6580000000000004</v>
          </cell>
          <cell r="AI12">
            <v>1.6000000000000902E-2</v>
          </cell>
          <cell r="AP12">
            <v>8.25</v>
          </cell>
          <cell r="AW12">
            <v>0</v>
          </cell>
        </row>
        <row r="13">
          <cell r="I13">
            <v>36.46</v>
          </cell>
          <cell r="J13">
            <v>6.2919999999999998</v>
          </cell>
          <cell r="K13">
            <v>1.272</v>
          </cell>
          <cell r="L13">
            <v>14.827999999999999</v>
          </cell>
          <cell r="M13">
            <v>6.5389999999999997</v>
          </cell>
          <cell r="N13">
            <v>2.9660000000000002</v>
          </cell>
          <cell r="O13">
            <v>25.604999999999997</v>
          </cell>
          <cell r="P13">
            <v>-0.29772353263850804</v>
          </cell>
          <cell r="Q13">
            <v>1.9910000000000001</v>
          </cell>
          <cell r="R13">
            <v>13.9</v>
          </cell>
          <cell r="S13">
            <v>11.279</v>
          </cell>
          <cell r="T13">
            <v>2.3919999999999999</v>
          </cell>
          <cell r="U13">
            <v>29.562000000000001</v>
          </cell>
          <cell r="V13">
            <v>0.15454012888107815</v>
          </cell>
          <cell r="X13">
            <v>1.4219999999999999</v>
          </cell>
          <cell r="Y13">
            <v>14.798</v>
          </cell>
          <cell r="Z13">
            <v>7.4420000000000002</v>
          </cell>
          <cell r="AA13">
            <v>0.86199999999999999</v>
          </cell>
          <cell r="AB13">
            <v>24.523999999999997</v>
          </cell>
          <cell r="AE13">
            <v>0.64200000000000002</v>
          </cell>
          <cell r="AF13">
            <v>12.7</v>
          </cell>
          <cell r="AG13">
            <v>8.1</v>
          </cell>
          <cell r="AH13">
            <v>0.64200000000000002</v>
          </cell>
          <cell r="AI13">
            <v>22.084</v>
          </cell>
          <cell r="AP13">
            <v>2</v>
          </cell>
        </row>
        <row r="14">
          <cell r="I14">
            <v>36.46</v>
          </cell>
          <cell r="J14" t="e">
            <v>#REF!</v>
          </cell>
          <cell r="K14" t="e">
            <v>#REF!</v>
          </cell>
          <cell r="L14" t="e">
            <v>#REF!</v>
          </cell>
          <cell r="M14" t="e">
            <v>#REF!</v>
          </cell>
          <cell r="N14" t="e">
            <v>#REF!</v>
          </cell>
          <cell r="O14">
            <v>25.604999999999997</v>
          </cell>
          <cell r="P14">
            <v>-0.29772353263850804</v>
          </cell>
          <cell r="Q14">
            <v>1.9910000000000001</v>
          </cell>
          <cell r="R14" t="e">
            <v>#REF!</v>
          </cell>
          <cell r="S14">
            <v>11.279</v>
          </cell>
          <cell r="T14">
            <v>2.3919999999999999</v>
          </cell>
          <cell r="U14">
            <v>29.562000000000001</v>
          </cell>
          <cell r="V14">
            <v>0.15454012888107815</v>
          </cell>
          <cell r="X14">
            <v>1.4219999999999999</v>
          </cell>
          <cell r="Y14">
            <v>14.798</v>
          </cell>
          <cell r="Z14">
            <v>7.4420000000000002</v>
          </cell>
          <cell r="AA14">
            <v>0.86199999999999999</v>
          </cell>
          <cell r="AB14">
            <v>24.523999999999997</v>
          </cell>
          <cell r="AE14">
            <v>5.3000000000000007</v>
          </cell>
          <cell r="AF14">
            <v>5.2999999999999989</v>
          </cell>
          <cell r="AG14">
            <v>6.1999999999999993</v>
          </cell>
          <cell r="AH14">
            <v>5.3000000000000007</v>
          </cell>
          <cell r="AI14">
            <v>22.1</v>
          </cell>
          <cell r="AP14">
            <v>12.818</v>
          </cell>
          <cell r="AQ14">
            <v>-0.42000000000000004</v>
          </cell>
          <cell r="AW14">
            <v>3.56</v>
          </cell>
          <cell r="AX14">
            <v>-0.72226556405055398</v>
          </cell>
        </row>
        <row r="18">
          <cell r="AI18">
            <v>80.355000000000004</v>
          </cell>
          <cell r="AP18">
            <v>118.47600000000001</v>
          </cell>
          <cell r="AQ18">
            <v>0.47440731752846754</v>
          </cell>
          <cell r="AW18">
            <v>164.42409647979142</v>
          </cell>
          <cell r="AX18">
            <v>0.3878261966963048</v>
          </cell>
        </row>
        <row r="19">
          <cell r="AI19">
            <v>11.1</v>
          </cell>
          <cell r="AP19">
            <v>27.8</v>
          </cell>
          <cell r="AQ19">
            <v>1.5045045045045047</v>
          </cell>
          <cell r="AW19">
            <v>31.971903520208599</v>
          </cell>
          <cell r="AX19">
            <v>0.15006847194994966</v>
          </cell>
        </row>
        <row r="20">
          <cell r="I20">
            <v>40.472000000000001</v>
          </cell>
          <cell r="J20">
            <v>0.22720519118226767</v>
          </cell>
          <cell r="K20">
            <v>12.372</v>
          </cell>
          <cell r="L20">
            <v>11.697999999999999</v>
          </cell>
          <cell r="M20">
            <v>10.654</v>
          </cell>
          <cell r="N20">
            <v>11.416</v>
          </cell>
          <cell r="O20">
            <v>46.14</v>
          </cell>
          <cell r="P20">
            <v>0.14004744020557425</v>
          </cell>
          <cell r="Q20">
            <v>10.855</v>
          </cell>
          <cell r="R20">
            <v>11.5</v>
          </cell>
          <cell r="S20">
            <v>12.332000000000001</v>
          </cell>
          <cell r="T20">
            <v>12.317</v>
          </cell>
          <cell r="U20">
            <v>47.003999999999998</v>
          </cell>
          <cell r="V20">
            <v>1.8725617685305451E-2</v>
          </cell>
          <cell r="X20">
            <v>13.374000000000001</v>
          </cell>
          <cell r="Y20">
            <v>14.896000000000001</v>
          </cell>
          <cell r="Z20">
            <v>15.308</v>
          </cell>
          <cell r="AA20">
            <v>17</v>
          </cell>
          <cell r="AB20">
            <v>60.578000000000003</v>
          </cell>
          <cell r="AE20">
            <v>19.513999999999999</v>
          </cell>
          <cell r="AF20">
            <v>21.722999999999999</v>
          </cell>
          <cell r="AG20">
            <v>23.471</v>
          </cell>
          <cell r="AH20">
            <v>26.747</v>
          </cell>
          <cell r="AI20">
            <v>91.454999999999998</v>
          </cell>
          <cell r="AP20">
            <v>146.27600000000001</v>
          </cell>
          <cell r="AQ20">
            <v>0.5994314143567876</v>
          </cell>
          <cell r="AW20">
            <v>196.39600000000002</v>
          </cell>
          <cell r="AX20">
            <v>0.34263994093357764</v>
          </cell>
        </row>
        <row r="21">
          <cell r="AG21">
            <v>134.05000000000001</v>
          </cell>
          <cell r="AI21">
            <v>134.05000000000001</v>
          </cell>
        </row>
        <row r="22">
          <cell r="I22">
            <v>9.6389999999999993</v>
          </cell>
          <cell r="J22">
            <v>0.10222984562607196</v>
          </cell>
          <cell r="K22">
            <v>2.3889999999999998</v>
          </cell>
          <cell r="L22">
            <v>2.8980000000000001</v>
          </cell>
          <cell r="M22">
            <v>2.6309999999999998</v>
          </cell>
          <cell r="N22">
            <v>3.1949999999999998</v>
          </cell>
          <cell r="O22">
            <v>11.113</v>
          </cell>
          <cell r="P22">
            <v>0.15292042743023138</v>
          </cell>
          <cell r="Q22">
            <v>3.6850000000000001</v>
          </cell>
          <cell r="R22">
            <v>3.4</v>
          </cell>
          <cell r="S22">
            <v>3.4809999999999999</v>
          </cell>
          <cell r="T22">
            <v>3.8340000000000001</v>
          </cell>
          <cell r="U22">
            <v>14.399999999999999</v>
          </cell>
          <cell r="V22">
            <v>0.29577971744803366</v>
          </cell>
          <cell r="X22">
            <v>2.786</v>
          </cell>
          <cell r="Y22">
            <v>4.181</v>
          </cell>
          <cell r="Z22">
            <v>3.8690000000000002</v>
          </cell>
          <cell r="AA22">
            <v>4</v>
          </cell>
          <cell r="AB22">
            <v>14.836</v>
          </cell>
          <cell r="AE22">
            <v>6.016</v>
          </cell>
          <cell r="AF22">
            <v>6.5039999999999996</v>
          </cell>
          <cell r="AG22">
            <v>6.274</v>
          </cell>
          <cell r="AH22">
            <v>8.2889999999999997</v>
          </cell>
          <cell r="AI22">
            <v>27.082999999999998</v>
          </cell>
          <cell r="AP22">
            <v>38.713999999999999</v>
          </cell>
          <cell r="AQ22">
            <v>0.42945759332422551</v>
          </cell>
          <cell r="AW22">
            <v>51.202999999999996</v>
          </cell>
          <cell r="AX22">
            <v>0.3225964767267655</v>
          </cell>
        </row>
        <row r="23">
          <cell r="I23">
            <v>50.111000000000004</v>
          </cell>
          <cell r="J23">
            <v>0.20101140830217634</v>
          </cell>
          <cell r="K23">
            <v>14.760999999999999</v>
          </cell>
          <cell r="L23">
            <v>14.595999999999998</v>
          </cell>
          <cell r="M23">
            <v>13.285</v>
          </cell>
          <cell r="N23">
            <v>14.611000000000001</v>
          </cell>
          <cell r="O23">
            <v>57.253</v>
          </cell>
          <cell r="P23">
            <v>0.14252359761329836</v>
          </cell>
          <cell r="Q23">
            <v>14.540000000000001</v>
          </cell>
          <cell r="R23">
            <v>14.9</v>
          </cell>
          <cell r="S23">
            <v>15.813000000000001</v>
          </cell>
          <cell r="T23">
            <v>16.151</v>
          </cell>
          <cell r="U23">
            <v>61.403999999999996</v>
          </cell>
          <cell r="V23">
            <v>7.2502750947548433E-2</v>
          </cell>
          <cell r="X23">
            <v>16.16</v>
          </cell>
          <cell r="Y23">
            <v>19.077000000000002</v>
          </cell>
          <cell r="Z23">
            <v>19.177</v>
          </cell>
          <cell r="AA23">
            <v>21</v>
          </cell>
          <cell r="AB23">
            <v>75.414000000000001</v>
          </cell>
          <cell r="AE23">
            <v>25.53</v>
          </cell>
          <cell r="AF23">
            <v>28.226999999999997</v>
          </cell>
          <cell r="AG23">
            <v>163.79500000000002</v>
          </cell>
          <cell r="AH23">
            <v>35.036000000000001</v>
          </cell>
          <cell r="AI23">
            <v>252.58800000000002</v>
          </cell>
          <cell r="AP23">
            <v>184.99</v>
          </cell>
          <cell r="AQ23">
            <v>-0.26762158138945635</v>
          </cell>
          <cell r="AW23">
            <v>247.59900000000002</v>
          </cell>
          <cell r="AX23">
            <v>0.33844532136872263</v>
          </cell>
        </row>
        <row r="24">
          <cell r="I24">
            <v>-13.651000000000003</v>
          </cell>
          <cell r="J24" t="e">
            <v>#REF!</v>
          </cell>
          <cell r="K24" t="e">
            <v>#REF!</v>
          </cell>
          <cell r="L24" t="e">
            <v>#REF!</v>
          </cell>
          <cell r="M24" t="e">
            <v>#REF!</v>
          </cell>
          <cell r="N24" t="e">
            <v>#REF!</v>
          </cell>
          <cell r="O24" t="e">
            <v>#REF!</v>
          </cell>
          <cell r="P24" t="e">
            <v>#REF!</v>
          </cell>
          <cell r="Q24">
            <v>-12.549000000000001</v>
          </cell>
          <cell r="R24" t="e">
            <v>#REF!</v>
          </cell>
          <cell r="S24">
            <v>-4.5340000000000007</v>
          </cell>
          <cell r="T24">
            <v>-13.759</v>
          </cell>
          <cell r="U24">
            <v>-31.841999999999995</v>
          </cell>
          <cell r="X24">
            <v>-14.738</v>
          </cell>
          <cell r="Y24">
            <v>-4.2790000000000017</v>
          </cell>
          <cell r="Z24">
            <v>-11.734999999999999</v>
          </cell>
          <cell r="AA24">
            <v>-20.138000000000002</v>
          </cell>
          <cell r="AB24">
            <v>-50.89</v>
          </cell>
          <cell r="AE24">
            <v>-20.23</v>
          </cell>
          <cell r="AF24">
            <v>-22.927</v>
          </cell>
          <cell r="AG24">
            <v>-157.59500000000003</v>
          </cell>
          <cell r="AH24">
            <v>-29.736000000000001</v>
          </cell>
          <cell r="AI24">
            <v>-230.48800000000003</v>
          </cell>
          <cell r="AP24">
            <v>-172.172</v>
          </cell>
          <cell r="AQ24">
            <v>-0.25301100274200838</v>
          </cell>
          <cell r="AW24">
            <v>-244.03900000000002</v>
          </cell>
          <cell r="AX24">
            <v>0.41741398136746977</v>
          </cell>
        </row>
        <row r="25">
          <cell r="I25">
            <v>6.0919999999999996</v>
          </cell>
          <cell r="J25">
            <v>0.52109862671660423</v>
          </cell>
          <cell r="K25">
            <v>1.448</v>
          </cell>
          <cell r="L25">
            <v>2.8860000000000001</v>
          </cell>
          <cell r="M25">
            <v>3.0070000000000001</v>
          </cell>
          <cell r="N25">
            <v>3.1579999999999999</v>
          </cell>
          <cell r="O25">
            <v>10.499999999999998</v>
          </cell>
          <cell r="P25">
            <v>0.72357189757058427</v>
          </cell>
          <cell r="Q25">
            <v>2.8159999999999998</v>
          </cell>
          <cell r="R25">
            <v>2.8</v>
          </cell>
          <cell r="S25">
            <v>2.609</v>
          </cell>
          <cell r="T25">
            <v>2.8380000000000001</v>
          </cell>
          <cell r="U25">
            <v>11.062999999999999</v>
          </cell>
          <cell r="V25">
            <v>5.3619047619047677E-2</v>
          </cell>
          <cell r="X25">
            <v>2.4849999999999999</v>
          </cell>
          <cell r="Y25">
            <v>2.2559999999999998</v>
          </cell>
          <cell r="Z25">
            <v>2.0219999999999998</v>
          </cell>
          <cell r="AA25">
            <v>2.2000000000000002</v>
          </cell>
          <cell r="AB25">
            <v>8.963000000000001</v>
          </cell>
          <cell r="AE25">
            <v>6.8079999999999998</v>
          </cell>
          <cell r="AF25">
            <v>6.8170000000000002</v>
          </cell>
          <cell r="AG25">
            <v>8.6189999999999998</v>
          </cell>
          <cell r="AH25">
            <v>17.899999999999999</v>
          </cell>
          <cell r="AI25">
            <v>40.143999999999998</v>
          </cell>
          <cell r="AP25">
            <v>105.828</v>
          </cell>
          <cell r="AQ25">
            <v>1.636209645277003</v>
          </cell>
          <cell r="AW25">
            <v>82.072508223111043</v>
          </cell>
          <cell r="AX25">
            <v>-0.22447265163178898</v>
          </cell>
        </row>
        <row r="26">
          <cell r="AP26">
            <v>-24.6</v>
          </cell>
          <cell r="AW26">
            <v>-23.763500000000001</v>
          </cell>
        </row>
        <row r="27">
          <cell r="U27">
            <v>-2.226</v>
          </cell>
          <cell r="AB27">
            <v>0</v>
          </cell>
          <cell r="AI27">
            <v>-44.957000000000001</v>
          </cell>
          <cell r="AP27">
            <v>-26.207999999999998</v>
          </cell>
        </row>
        <row r="28">
          <cell r="R28">
            <v>-0.4</v>
          </cell>
          <cell r="S28">
            <v>-0.20200000000000001</v>
          </cell>
          <cell r="T28">
            <v>-1.6240000000000001</v>
          </cell>
          <cell r="U28">
            <v>-2.226</v>
          </cell>
        </row>
        <row r="29">
          <cell r="AP29">
            <v>-22.314</v>
          </cell>
        </row>
        <row r="30">
          <cell r="AH30">
            <v>5.8609999999999998</v>
          </cell>
          <cell r="AI30">
            <v>5.8609999999999998</v>
          </cell>
        </row>
        <row r="31">
          <cell r="AE31">
            <v>-50.817999999999998</v>
          </cell>
          <cell r="AI31">
            <v>-50.817999999999998</v>
          </cell>
          <cell r="AP31">
            <v>-3.8940000000000001</v>
          </cell>
        </row>
        <row r="32">
          <cell r="I32">
            <v>-7.5590000000000037</v>
          </cell>
          <cell r="J32" t="e">
            <v>#REF!</v>
          </cell>
          <cell r="K32" t="e">
            <v>#REF!</v>
          </cell>
          <cell r="L32" t="e">
            <v>#REF!</v>
          </cell>
          <cell r="M32" t="e">
            <v>#REF!</v>
          </cell>
          <cell r="N32" t="e">
            <v>#REF!</v>
          </cell>
          <cell r="O32" t="e">
            <v>#REF!</v>
          </cell>
          <cell r="P32" t="e">
            <v>#REF!</v>
          </cell>
          <cell r="Q32">
            <v>-9.7330000000000005</v>
          </cell>
          <cell r="R32" t="e">
            <v>#REF!</v>
          </cell>
          <cell r="S32">
            <v>-2.1270000000000007</v>
          </cell>
          <cell r="T32">
            <v>-12.545</v>
          </cell>
          <cell r="U32">
            <v>-23.004999999999995</v>
          </cell>
          <cell r="X32">
            <v>-12.253</v>
          </cell>
          <cell r="Y32">
            <v>-2.0230000000000019</v>
          </cell>
          <cell r="Z32">
            <v>-9.7129999999999992</v>
          </cell>
          <cell r="AA32">
            <v>-17.938000000000002</v>
          </cell>
          <cell r="AB32">
            <v>-41.927</v>
          </cell>
          <cell r="AE32">
            <v>-64.239999999999995</v>
          </cell>
          <cell r="AF32">
            <v>-16.11</v>
          </cell>
          <cell r="AG32">
            <v>-148.97600000000003</v>
          </cell>
          <cell r="AH32">
            <v>-5.9750000000000023</v>
          </cell>
          <cell r="AI32">
            <v>-235.30100000000002</v>
          </cell>
          <cell r="AP32">
            <v>-117.15199999999999</v>
          </cell>
          <cell r="AQ32">
            <v>-0.5021185630320314</v>
          </cell>
          <cell r="AW32">
            <v>-185.72999177688897</v>
          </cell>
          <cell r="AX32">
            <v>0.58537619312422318</v>
          </cell>
        </row>
        <row r="33">
          <cell r="AI33">
            <v>-8.3000000000000007</v>
          </cell>
        </row>
        <row r="34">
          <cell r="I34">
            <v>0.2</v>
          </cell>
          <cell r="J34">
            <v>-1.1211387038158691</v>
          </cell>
          <cell r="K34">
            <v>0</v>
          </cell>
          <cell r="L34">
            <v>0.245</v>
          </cell>
          <cell r="M34">
            <v>0</v>
          </cell>
          <cell r="N34">
            <v>0</v>
          </cell>
          <cell r="O34">
            <v>0.245</v>
          </cell>
          <cell r="P34">
            <v>0.22499999999999987</v>
          </cell>
          <cell r="Q34">
            <v>0</v>
          </cell>
          <cell r="R34">
            <v>0.2</v>
          </cell>
          <cell r="S34">
            <v>0</v>
          </cell>
          <cell r="T34">
            <v>0</v>
          </cell>
          <cell r="U34">
            <v>-0.2</v>
          </cell>
          <cell r="X34">
            <v>0</v>
          </cell>
          <cell r="Y34">
            <v>0.22500000000000001</v>
          </cell>
          <cell r="AB34">
            <v>-0.22500000000000001</v>
          </cell>
          <cell r="AF34">
            <v>0.22500000000000001</v>
          </cell>
          <cell r="AI34">
            <v>-0.22500000000000001</v>
          </cell>
        </row>
        <row r="35">
          <cell r="I35">
            <v>-7.7590000000000039</v>
          </cell>
          <cell r="J35" t="e">
            <v>#REF!</v>
          </cell>
          <cell r="K35" t="e">
            <v>#REF!</v>
          </cell>
          <cell r="L35" t="e">
            <v>#REF!</v>
          </cell>
          <cell r="M35" t="e">
            <v>#REF!</v>
          </cell>
          <cell r="N35" t="e">
            <v>#REF!</v>
          </cell>
          <cell r="O35" t="e">
            <v>#REF!</v>
          </cell>
          <cell r="P35" t="e">
            <v>#REF!</v>
          </cell>
          <cell r="Q35">
            <v>-9.7330000000000005</v>
          </cell>
          <cell r="R35" t="e">
            <v>#REF!</v>
          </cell>
          <cell r="S35">
            <v>-2.1270000000000007</v>
          </cell>
          <cell r="T35">
            <v>-12.545</v>
          </cell>
          <cell r="U35">
            <v>-23.204999999999995</v>
          </cell>
          <cell r="X35">
            <v>-12.253</v>
          </cell>
          <cell r="Y35">
            <v>-2.248000000000002</v>
          </cell>
          <cell r="Z35">
            <v>-9.7129999999999992</v>
          </cell>
          <cell r="AA35">
            <v>-17.938000000000002</v>
          </cell>
          <cell r="AB35">
            <v>-42.152000000000001</v>
          </cell>
          <cell r="AE35">
            <v>-64.239999999999995</v>
          </cell>
          <cell r="AF35">
            <v>-16.335000000000001</v>
          </cell>
          <cell r="AG35">
            <v>-148.97600000000003</v>
          </cell>
          <cell r="AH35">
            <v>-5.9750000000000023</v>
          </cell>
          <cell r="AI35">
            <v>-243.82600000000002</v>
          </cell>
          <cell r="AP35">
            <v>-117.15199999999999</v>
          </cell>
          <cell r="AQ35">
            <v>-0.5195262195171968</v>
          </cell>
          <cell r="AW35">
            <v>-185.72999177688897</v>
          </cell>
          <cell r="AX35">
            <v>0.58537619312422318</v>
          </cell>
        </row>
        <row r="36">
          <cell r="I36">
            <v>-0.41647879763821816</v>
          </cell>
          <cell r="K36" t="e">
            <v>#REF!</v>
          </cell>
          <cell r="L36" t="e">
            <v>#REF!</v>
          </cell>
          <cell r="M36" t="e">
            <v>#REF!</v>
          </cell>
          <cell r="N36" t="e">
            <v>#REF!</v>
          </cell>
          <cell r="O36" t="e">
            <v>#REF!</v>
          </cell>
          <cell r="P36" t="e">
            <v>#REF!</v>
          </cell>
          <cell r="Q36">
            <v>-0.10889460729469681</v>
          </cell>
          <cell r="R36" t="e">
            <v>#REF!</v>
          </cell>
          <cell r="S36">
            <v>-2.3738839285714294E-2</v>
          </cell>
          <cell r="T36">
            <v>-0.1387721238938053</v>
          </cell>
          <cell r="U36">
            <v>-0.25856593682099271</v>
          </cell>
          <cell r="X36">
            <v>-0.13420003504775257</v>
          </cell>
          <cell r="Y36">
            <v>-2.450937636284346E-2</v>
          </cell>
          <cell r="Z36">
            <v>-0.10534250140991713</v>
          </cell>
          <cell r="AA36">
            <v>-0.19288172043010754</v>
          </cell>
          <cell r="AB36">
            <v>-0.45789022018966508</v>
          </cell>
          <cell r="AE36">
            <v>-0.62354682480425005</v>
          </cell>
          <cell r="AF36">
            <v>-0.14950428278745614</v>
          </cell>
          <cell r="AG36">
            <v>-2.5870749542961615</v>
          </cell>
          <cell r="AH36">
            <v>-4.9502899751449891E-2</v>
          </cell>
          <cell r="AI36">
            <v>-2.2046516797774225</v>
          </cell>
          <cell r="AP36">
            <v>-0.92278720695335659</v>
          </cell>
          <cell r="AQ36">
            <v>-0.58143628065249775</v>
          </cell>
          <cell r="AW36">
            <v>-1.4406334584730145</v>
          </cell>
          <cell r="AX36">
            <v>0.56117623610037004</v>
          </cell>
        </row>
        <row r="38">
          <cell r="I38">
            <v>18.63</v>
          </cell>
          <cell r="J38">
            <v>0.18545385129330905</v>
          </cell>
          <cell r="K38">
            <v>19.466999999999999</v>
          </cell>
          <cell r="L38">
            <v>22.722999999999999</v>
          </cell>
          <cell r="M38">
            <v>22.228000000000002</v>
          </cell>
          <cell r="N38">
            <v>22.308</v>
          </cell>
          <cell r="O38">
            <v>21.525283000000002</v>
          </cell>
          <cell r="P38">
            <v>0.15540971551261418</v>
          </cell>
          <cell r="Q38">
            <v>89.38</v>
          </cell>
          <cell r="R38">
            <v>89.6</v>
          </cell>
          <cell r="S38">
            <v>89.6</v>
          </cell>
          <cell r="T38">
            <v>90.4</v>
          </cell>
          <cell r="U38">
            <v>89.745000000000005</v>
          </cell>
          <cell r="V38">
            <v>3.1692831634315795</v>
          </cell>
          <cell r="X38">
            <v>91.304000000000002</v>
          </cell>
          <cell r="Y38">
            <v>91.72</v>
          </cell>
          <cell r="Z38">
            <v>92.203999999999994</v>
          </cell>
          <cell r="AA38">
            <v>93</v>
          </cell>
          <cell r="AB38">
            <v>92.057000000000002</v>
          </cell>
          <cell r="AE38">
            <v>103.023538</v>
          </cell>
          <cell r="AF38">
            <v>109.261084</v>
          </cell>
          <cell r="AG38">
            <v>109.4</v>
          </cell>
          <cell r="AH38">
            <v>120.7</v>
          </cell>
          <cell r="AI38">
            <v>110.59615549999999</v>
          </cell>
          <cell r="AP38">
            <v>126.95451249999999</v>
          </cell>
          <cell r="AQ38">
            <v>0.14791072009731843</v>
          </cell>
          <cell r="AW38">
            <v>128.92244774999998</v>
          </cell>
          <cell r="AX38">
            <v>1.5501105169459573E-2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ats"/>
    </sheetNames>
    <sheetDataSet>
      <sheetData sheetId="0"/>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Deals"/>
      <sheetName val="Prospect. Dir."/>
      <sheetName val="Deals Chart"/>
      <sheetName val="Sectors"/>
      <sheetName val="Approved"/>
      <sheetName val="Old Master"/>
      <sheetName val="Internet"/>
      <sheetName val="Tickers"/>
      <sheetName val="New charts"/>
      <sheetName val="OLD Deals Cha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Deals"/>
      <sheetName val="Prospect. Dir."/>
      <sheetName val="Deals Chart"/>
      <sheetName val="Sectors"/>
      <sheetName val="Approved"/>
      <sheetName val="Old Master"/>
      <sheetName val="Internet"/>
      <sheetName val="Tickers"/>
      <sheetName val="New charts"/>
      <sheetName val="OLD Deals Cha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Revenues"/>
      <sheetName val="IS"/>
      <sheetName val="BSCF"/>
      <sheetName val="DCF- Perpetuity"/>
      <sheetName val="Blended Valuation"/>
      <sheetName val="Consensus Comparison"/>
      <sheetName val="Scenario analysis"/>
      <sheetName val="Scenario analysis withAdherence"/>
      <sheetName val="Phase II Pipeline"/>
      <sheetName val="Gross Margin"/>
      <sheetName val="Alliances"/>
      <sheetName val="Exhibits"/>
      <sheetName val="Working Capital"/>
      <sheetName val="Debt Schedule"/>
      <sheetName val="Imbruvica P&amp;L"/>
      <sheetName val="Strategic Update"/>
      <sheetName val="Old vs New"/>
      <sheetName val="CS vs Guidance"/>
      <sheetName val="Deck Revenues"/>
      <sheetName val="CS vs Guidance (Quarterly)"/>
      <sheetName val="Products Portfolio"/>
      <sheetName val="Footrace-WW"/>
      <sheetName val="Sum-Of-Parts"/>
      <sheetName val="Humira Contribution"/>
      <sheetName val="HCV Contribution"/>
      <sheetName val="Elagolix Contribution"/>
      <sheetName val="RAVE"/>
      <sheetName val="Disclosures"/>
      <sheetName val="OTHER-&gt;"/>
      <sheetName val="Revenue Upside"/>
      <sheetName val="Alliance terms"/>
      <sheetName val="IS (Per Form 10)"/>
      <sheetName val="AbbVie and Abbott Pro Forma"/>
      <sheetName val="ABBVPCYC Comments"/>
      <sheetName val="PCYC Deal Schedule"/>
      <sheetName val="Patents"/>
    </sheetNames>
    <sheetDataSet>
      <sheetData sheetId="0"/>
      <sheetData sheetId="1">
        <row r="59">
          <cell r="AR59">
            <v>44.870424334541021</v>
          </cell>
        </row>
      </sheetData>
      <sheetData sheetId="2">
        <row r="32">
          <cell r="C32">
            <v>1555.126</v>
          </cell>
        </row>
      </sheetData>
      <sheetData sheetId="3"/>
      <sheetData sheetId="4">
        <row r="45">
          <cell r="R45">
            <v>81.243726035178355</v>
          </cell>
        </row>
      </sheetData>
      <sheetData sheetId="5"/>
      <sheetData sheetId="6"/>
      <sheetData sheetId="7">
        <row r="101">
          <cell r="B101">
            <v>82.286906179155665</v>
          </cell>
        </row>
      </sheetData>
      <sheetData sheetId="8"/>
      <sheetData sheetId="9"/>
      <sheetData sheetId="10"/>
      <sheetData sheetId="11">
        <row r="121">
          <cell r="AH121">
            <v>0</v>
          </cell>
        </row>
      </sheetData>
      <sheetData sheetId="12"/>
      <sheetData sheetId="13"/>
      <sheetData sheetId="14"/>
      <sheetData sheetId="15">
        <row r="3">
          <cell r="B3">
            <v>9000</v>
          </cell>
          <cell r="M3">
            <v>8</v>
          </cell>
        </row>
        <row r="4">
          <cell r="B4">
            <v>0.2</v>
          </cell>
          <cell r="M4">
            <v>14</v>
          </cell>
          <cell r="AB4">
            <v>10</v>
          </cell>
          <cell r="AV4">
            <v>1</v>
          </cell>
        </row>
        <row r="5">
          <cell r="B5">
            <v>0.02</v>
          </cell>
          <cell r="AB5">
            <v>10</v>
          </cell>
          <cell r="AV5">
            <v>0.75</v>
          </cell>
        </row>
        <row r="6">
          <cell r="B6">
            <v>0.1</v>
          </cell>
          <cell r="AB6">
            <v>11</v>
          </cell>
          <cell r="AV6">
            <v>0.6</v>
          </cell>
        </row>
        <row r="8">
          <cell r="B8">
            <v>0.21</v>
          </cell>
          <cell r="R8">
            <v>0.27</v>
          </cell>
        </row>
        <row r="9">
          <cell r="B9">
            <v>0.23</v>
          </cell>
          <cell r="R9">
            <v>0.28999999999999998</v>
          </cell>
        </row>
      </sheetData>
      <sheetData sheetId="16"/>
      <sheetData sheetId="17"/>
      <sheetData sheetId="18"/>
      <sheetData sheetId="19">
        <row r="7">
          <cell r="U7">
            <v>0</v>
          </cell>
        </row>
      </sheetData>
      <sheetData sheetId="20"/>
      <sheetData sheetId="21"/>
      <sheetData sheetId="22"/>
      <sheetData sheetId="23"/>
      <sheetData sheetId="24"/>
      <sheetData sheetId="25"/>
      <sheetData sheetId="26"/>
      <sheetData sheetId="27">
        <row r="7">
          <cell r="H7">
            <v>2017</v>
          </cell>
        </row>
      </sheetData>
      <sheetData sheetId="28"/>
      <sheetData sheetId="29"/>
      <sheetData sheetId="30"/>
      <sheetData sheetId="31"/>
      <sheetData sheetId="32"/>
      <sheetData sheetId="33"/>
      <sheetData sheetId="34"/>
      <sheetData sheetId="35"/>
      <sheetData sheetId="36"/>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Revenues"/>
      <sheetName val="IS"/>
      <sheetName val="BSCF"/>
      <sheetName val="DCF- Perpetuity"/>
      <sheetName val="Blended Valuation"/>
      <sheetName val="Consensus Comparison"/>
      <sheetName val="Scenario analysis"/>
      <sheetName val="Scenario analysis withAdherence"/>
      <sheetName val="Phase II Pipeline"/>
      <sheetName val="Gross Margin"/>
      <sheetName val="Alliances"/>
      <sheetName val="Exhibits"/>
      <sheetName val="Working Capital"/>
      <sheetName val="Debt Schedule"/>
      <sheetName val="Imbruvica P&amp;L"/>
      <sheetName val="Strategic Update"/>
      <sheetName val="Old vs New"/>
      <sheetName val="CS vs Guidance"/>
      <sheetName val="Deck Revenues"/>
      <sheetName val="CS vs Guidance (Quarterly)"/>
      <sheetName val="Products Portfolio"/>
      <sheetName val="Footrace-WW"/>
      <sheetName val="Sum-Of-Parts"/>
      <sheetName val="Humira Contribution"/>
      <sheetName val="HCV Contribution"/>
      <sheetName val="Elagolix Contribution"/>
      <sheetName val="RAVE"/>
      <sheetName val="Disclosures"/>
      <sheetName val="OTHER-&gt;"/>
      <sheetName val="Revenue Upside"/>
      <sheetName val="Alliance terms"/>
      <sheetName val="IS (Per Form 10)"/>
      <sheetName val="AbbVie and Abbott Pro Forma"/>
      <sheetName val="ABBVPCYC Comments"/>
      <sheetName val="PCYC Deal Schedule"/>
      <sheetName val="Pate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template analyst"/>
      <sheetName val="Valuation"/>
      <sheetName val="Output Links"/>
      <sheetName val="financials"/>
      <sheetName val="Revenue Model"/>
      <sheetName val="New Header"/>
      <sheetName val="Profit &amp; Loss"/>
      <sheetName val="Cashflow statements"/>
      <sheetName val="Balance Sheet"/>
      <sheetName val="Ratios"/>
      <sheetName val="DCF"/>
      <sheetName val="Costs"/>
      <sheetName val="Breakdown of FA"/>
      <sheetName val="Workings"/>
      <sheetName val="ROCE model"/>
      <sheetName val="RevenueOld"/>
      <sheetName val="Sheet2"/>
      <sheetName val="sum"/>
      <sheetName val="Datastream"/>
      <sheetName val="Fake Output1"/>
      <sheetName val="data"/>
      <sheetName val="Revenue"/>
    </sheetNames>
    <sheetDataSet>
      <sheetData sheetId="0"/>
      <sheetData sheetId="1"/>
      <sheetData sheetId="2" refreshError="1"/>
      <sheetData sheetId="3"/>
      <sheetData sheetId="4" refreshError="1"/>
      <sheetData sheetId="5" refreshError="1"/>
      <sheetData sheetId="6"/>
      <sheetData sheetId="7"/>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row r="12">
          <cell r="J12" t="str">
            <v>Absolute (%)</v>
          </cell>
        </row>
      </sheetData>
      <sheetData sheetId="20" refreshError="1"/>
      <sheetData sheetId="2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ields"/>
      <sheetName val="Sheet2"/>
      <sheetName val="Sheet3"/>
      <sheetName val="Bond Yields"/>
      <sheetName val="#REF"/>
      <sheetName val="Pre-Yoyodyne"/>
      <sheetName val="Pre-GCTY"/>
      <sheetName val="Sheet8"/>
      <sheetName val="Rough Sheet"/>
      <sheetName val="Sheet1"/>
      <sheetName val="Income"/>
      <sheetName val="Cash Flow"/>
      <sheetName val="Financials"/>
      <sheetName val="Operating"/>
      <sheetName val="Template"/>
      <sheetName val="NAV summary"/>
      <sheetName val="NAV"/>
      <sheetName val="Cover Page New"/>
      <sheetName val="GO"/>
      <sheetName val="Cover Page"/>
      <sheetName val="Hedging"/>
      <sheetName val="Note"/>
      <sheetName val="Reserves"/>
      <sheetName val="F&amp;D tables"/>
      <sheetName val="Per Share"/>
      <sheetName val="per share chart"/>
      <sheetName val="opex cc per boe chart"/>
      <sheetName val="per boe chart"/>
      <sheetName val="Reserve reconciliation"/>
      <sheetName val="Scat Chart"/>
      <sheetName val="Scat Chart (2)"/>
      <sheetName val="Scat Chart (3)"/>
      <sheetName val="comps and Scat data"/>
      <sheetName val="ERPRO v2"/>
    </sheetNames>
    <sheetDataSet>
      <sheetData sheetId="0" refreshError="1">
        <row r="1">
          <cell r="A1" t="str">
            <v>JMGDTE Index</v>
          </cell>
          <cell r="C1" t="str">
            <v>Average</v>
          </cell>
          <cell r="E1" t="str">
            <v>BSIXHYCI Index</v>
          </cell>
          <cell r="G1" t="str">
            <v>Average</v>
          </cell>
          <cell r="I1" t="str">
            <v>Combination</v>
          </cell>
        </row>
        <row r="2">
          <cell r="A2" t="str">
            <v>Date</v>
          </cell>
          <cell r="B2" t="str">
            <v>Px Last</v>
          </cell>
          <cell r="C2">
            <v>5.6841367983367988E-2</v>
          </cell>
          <cell r="E2" t="str">
            <v>Date</v>
          </cell>
          <cell r="F2" t="str">
            <v>Px Last</v>
          </cell>
          <cell r="G2">
            <v>4.0690150627615093E-2</v>
          </cell>
          <cell r="I2">
            <v>4.8765759305491541E-2</v>
          </cell>
        </row>
        <row r="3">
          <cell r="A3">
            <v>37258</v>
          </cell>
          <cell r="B3">
            <v>331.19</v>
          </cell>
          <cell r="E3">
            <v>37258</v>
          </cell>
          <cell r="F3">
            <v>388.82</v>
          </cell>
        </row>
        <row r="4">
          <cell r="A4">
            <v>37259</v>
          </cell>
          <cell r="B4">
            <v>322.89999999999998</v>
          </cell>
          <cell r="E4">
            <v>37259</v>
          </cell>
          <cell r="F4">
            <v>390.02</v>
          </cell>
        </row>
        <row r="5">
          <cell r="A5">
            <v>37260</v>
          </cell>
          <cell r="B5">
            <v>316.86</v>
          </cell>
          <cell r="E5">
            <v>37260</v>
          </cell>
          <cell r="F5">
            <v>391.22</v>
          </cell>
        </row>
        <row r="6">
          <cell r="A6">
            <v>37263</v>
          </cell>
          <cell r="B6">
            <v>326.97000000000003</v>
          </cell>
          <cell r="E6">
            <v>37263</v>
          </cell>
          <cell r="F6">
            <v>392.15</v>
          </cell>
        </row>
        <row r="7">
          <cell r="A7">
            <v>37264</v>
          </cell>
          <cell r="B7">
            <v>313.98</v>
          </cell>
          <cell r="E7">
            <v>37264</v>
          </cell>
          <cell r="F7">
            <v>392.61</v>
          </cell>
        </row>
        <row r="8">
          <cell r="A8">
            <v>37265</v>
          </cell>
          <cell r="B8">
            <v>312.22000000000003</v>
          </cell>
          <cell r="E8">
            <v>37265</v>
          </cell>
          <cell r="F8">
            <v>393.43</v>
          </cell>
        </row>
        <row r="9">
          <cell r="A9">
            <v>37266</v>
          </cell>
          <cell r="B9">
            <v>313.39</v>
          </cell>
          <cell r="E9">
            <v>37266</v>
          </cell>
          <cell r="F9">
            <v>393.47</v>
          </cell>
        </row>
        <row r="10">
          <cell r="A10">
            <v>37267</v>
          </cell>
          <cell r="B10">
            <v>314.16000000000003</v>
          </cell>
          <cell r="E10">
            <v>37267</v>
          </cell>
          <cell r="F10">
            <v>394.44</v>
          </cell>
        </row>
        <row r="11">
          <cell r="A11">
            <v>37270</v>
          </cell>
          <cell r="B11">
            <v>320.37</v>
          </cell>
          <cell r="E11">
            <v>37270</v>
          </cell>
          <cell r="F11">
            <v>394.16</v>
          </cell>
        </row>
        <row r="12">
          <cell r="A12">
            <v>37271</v>
          </cell>
          <cell r="B12">
            <v>321.35000000000002</v>
          </cell>
          <cell r="E12">
            <v>37271</v>
          </cell>
          <cell r="F12">
            <v>393.35</v>
          </cell>
        </row>
        <row r="13">
          <cell r="A13">
            <v>37272</v>
          </cell>
          <cell r="B13">
            <v>322.35000000000002</v>
          </cell>
          <cell r="E13">
            <v>37272</v>
          </cell>
          <cell r="F13">
            <v>392.3</v>
          </cell>
        </row>
        <row r="14">
          <cell r="A14">
            <v>37273</v>
          </cell>
          <cell r="B14">
            <v>325.06</v>
          </cell>
          <cell r="E14">
            <v>37273</v>
          </cell>
          <cell r="F14">
            <v>391.68</v>
          </cell>
        </row>
        <row r="15">
          <cell r="A15">
            <v>37274</v>
          </cell>
          <cell r="B15">
            <v>324.60000000000002</v>
          </cell>
          <cell r="E15">
            <v>37274</v>
          </cell>
          <cell r="F15">
            <v>391.65</v>
          </cell>
        </row>
        <row r="16">
          <cell r="A16">
            <v>37277</v>
          </cell>
          <cell r="B16">
            <v>327.43</v>
          </cell>
          <cell r="E16">
            <v>37278</v>
          </cell>
          <cell r="F16">
            <v>391.72</v>
          </cell>
        </row>
        <row r="17">
          <cell r="A17">
            <v>37278</v>
          </cell>
          <cell r="B17">
            <v>333.34</v>
          </cell>
          <cell r="E17">
            <v>37279</v>
          </cell>
          <cell r="F17">
            <v>391.57</v>
          </cell>
        </row>
        <row r="18">
          <cell r="A18">
            <v>37279</v>
          </cell>
          <cell r="B18">
            <v>337.38</v>
          </cell>
          <cell r="E18">
            <v>37280</v>
          </cell>
          <cell r="F18">
            <v>392.3</v>
          </cell>
        </row>
        <row r="19">
          <cell r="A19">
            <v>37280</v>
          </cell>
          <cell r="B19">
            <v>330.25</v>
          </cell>
          <cell r="E19">
            <v>37281</v>
          </cell>
          <cell r="F19">
            <v>391.76</v>
          </cell>
        </row>
        <row r="20">
          <cell r="A20">
            <v>37281</v>
          </cell>
          <cell r="B20">
            <v>335.61</v>
          </cell>
          <cell r="E20">
            <v>37284</v>
          </cell>
          <cell r="F20">
            <v>392.34</v>
          </cell>
        </row>
        <row r="21">
          <cell r="A21">
            <v>37284</v>
          </cell>
          <cell r="B21">
            <v>343.94</v>
          </cell>
          <cell r="E21">
            <v>37285</v>
          </cell>
          <cell r="F21">
            <v>391.8</v>
          </cell>
        </row>
        <row r="22">
          <cell r="A22">
            <v>37285</v>
          </cell>
          <cell r="B22">
            <v>341.73</v>
          </cell>
          <cell r="E22">
            <v>37286</v>
          </cell>
          <cell r="F22">
            <v>389.94</v>
          </cell>
        </row>
        <row r="23">
          <cell r="A23">
            <v>37286</v>
          </cell>
          <cell r="B23">
            <v>345.74</v>
          </cell>
          <cell r="E23">
            <v>37287</v>
          </cell>
          <cell r="F23">
            <v>389.79</v>
          </cell>
        </row>
        <row r="24">
          <cell r="A24">
            <v>37287</v>
          </cell>
          <cell r="B24">
            <v>348.73</v>
          </cell>
          <cell r="E24">
            <v>37288</v>
          </cell>
          <cell r="F24">
            <v>390.06</v>
          </cell>
        </row>
        <row r="25">
          <cell r="A25">
            <v>37288</v>
          </cell>
          <cell r="B25">
            <v>347.75</v>
          </cell>
          <cell r="E25">
            <v>37291</v>
          </cell>
          <cell r="F25">
            <v>389.59</v>
          </cell>
        </row>
        <row r="26">
          <cell r="A26">
            <v>37291</v>
          </cell>
          <cell r="B26">
            <v>346.65</v>
          </cell>
          <cell r="E26">
            <v>37292</v>
          </cell>
          <cell r="F26">
            <v>389.24</v>
          </cell>
        </row>
        <row r="27">
          <cell r="A27">
            <v>37292</v>
          </cell>
          <cell r="B27">
            <v>358.67</v>
          </cell>
          <cell r="E27">
            <v>37293</v>
          </cell>
          <cell r="F27">
            <v>387.88</v>
          </cell>
        </row>
        <row r="28">
          <cell r="A28">
            <v>37293</v>
          </cell>
          <cell r="B28">
            <v>366.2</v>
          </cell>
          <cell r="E28">
            <v>37294</v>
          </cell>
          <cell r="F28">
            <v>387.02</v>
          </cell>
        </row>
        <row r="29">
          <cell r="A29">
            <v>37294</v>
          </cell>
          <cell r="B29">
            <v>362.4</v>
          </cell>
          <cell r="E29">
            <v>37295</v>
          </cell>
          <cell r="F29">
            <v>386.08</v>
          </cell>
        </row>
        <row r="30">
          <cell r="A30">
            <v>37295</v>
          </cell>
          <cell r="B30">
            <v>356.93</v>
          </cell>
          <cell r="E30">
            <v>37298</v>
          </cell>
          <cell r="F30">
            <v>386.28</v>
          </cell>
        </row>
        <row r="31">
          <cell r="A31">
            <v>37298</v>
          </cell>
          <cell r="B31">
            <v>351.97</v>
          </cell>
          <cell r="E31">
            <v>37299</v>
          </cell>
          <cell r="F31">
            <v>386.39</v>
          </cell>
        </row>
        <row r="32">
          <cell r="A32">
            <v>37299</v>
          </cell>
          <cell r="B32">
            <v>350.2</v>
          </cell>
          <cell r="E32">
            <v>37300</v>
          </cell>
          <cell r="F32">
            <v>386.59</v>
          </cell>
        </row>
        <row r="33">
          <cell r="A33">
            <v>37300</v>
          </cell>
          <cell r="B33">
            <v>349.65</v>
          </cell>
          <cell r="E33">
            <v>37301</v>
          </cell>
          <cell r="F33">
            <v>386.28</v>
          </cell>
        </row>
        <row r="34">
          <cell r="A34">
            <v>37301</v>
          </cell>
          <cell r="B34">
            <v>359.05</v>
          </cell>
          <cell r="E34">
            <v>37302</v>
          </cell>
          <cell r="F34">
            <v>386.39</v>
          </cell>
        </row>
        <row r="35">
          <cell r="A35">
            <v>37302</v>
          </cell>
          <cell r="B35">
            <v>366.62</v>
          </cell>
          <cell r="E35">
            <v>37306</v>
          </cell>
          <cell r="F35">
            <v>385.54</v>
          </cell>
        </row>
        <row r="36">
          <cell r="A36">
            <v>37305</v>
          </cell>
          <cell r="B36">
            <v>374.55</v>
          </cell>
          <cell r="E36">
            <v>37307</v>
          </cell>
          <cell r="F36">
            <v>384.52</v>
          </cell>
        </row>
        <row r="37">
          <cell r="A37">
            <v>37306</v>
          </cell>
          <cell r="B37">
            <v>376.69</v>
          </cell>
          <cell r="E37">
            <v>37308</v>
          </cell>
          <cell r="F37">
            <v>384.13</v>
          </cell>
        </row>
        <row r="38">
          <cell r="A38">
            <v>37307</v>
          </cell>
          <cell r="B38">
            <v>396.66</v>
          </cell>
          <cell r="E38">
            <v>37309</v>
          </cell>
          <cell r="F38">
            <v>383.51</v>
          </cell>
        </row>
        <row r="39">
          <cell r="A39">
            <v>37308</v>
          </cell>
          <cell r="B39">
            <v>392.62</v>
          </cell>
          <cell r="E39">
            <v>37312</v>
          </cell>
          <cell r="F39">
            <v>383.28</v>
          </cell>
        </row>
        <row r="40">
          <cell r="A40">
            <v>37309</v>
          </cell>
          <cell r="B40">
            <v>390.76</v>
          </cell>
          <cell r="E40">
            <v>37313</v>
          </cell>
          <cell r="F40">
            <v>382.61</v>
          </cell>
        </row>
        <row r="41">
          <cell r="A41">
            <v>37312</v>
          </cell>
          <cell r="B41">
            <v>395.6</v>
          </cell>
          <cell r="E41">
            <v>37314</v>
          </cell>
          <cell r="F41">
            <v>383.74</v>
          </cell>
        </row>
        <row r="42">
          <cell r="A42">
            <v>37313</v>
          </cell>
          <cell r="B42">
            <v>395.41</v>
          </cell>
          <cell r="E42">
            <v>37315</v>
          </cell>
          <cell r="F42">
            <v>384.8</v>
          </cell>
        </row>
        <row r="43">
          <cell r="A43">
            <v>37314</v>
          </cell>
          <cell r="B43">
            <v>391.47</v>
          </cell>
          <cell r="E43">
            <v>37316</v>
          </cell>
          <cell r="F43">
            <v>385.84</v>
          </cell>
        </row>
        <row r="44">
          <cell r="A44">
            <v>37315</v>
          </cell>
          <cell r="B44">
            <v>385.56</v>
          </cell>
          <cell r="E44">
            <v>37319</v>
          </cell>
          <cell r="F44">
            <v>386.64</v>
          </cell>
        </row>
        <row r="45">
          <cell r="A45">
            <v>37316</v>
          </cell>
          <cell r="B45">
            <v>386.05</v>
          </cell>
          <cell r="E45">
            <v>37320</v>
          </cell>
          <cell r="F45">
            <v>387.45</v>
          </cell>
        </row>
        <row r="46">
          <cell r="A46">
            <v>37319</v>
          </cell>
          <cell r="B46">
            <v>373.94</v>
          </cell>
          <cell r="E46">
            <v>37321</v>
          </cell>
          <cell r="F46">
            <v>388.99</v>
          </cell>
        </row>
        <row r="47">
          <cell r="A47">
            <v>37320</v>
          </cell>
          <cell r="B47">
            <v>372.06</v>
          </cell>
          <cell r="E47">
            <v>37322</v>
          </cell>
          <cell r="F47">
            <v>391.03</v>
          </cell>
        </row>
        <row r="48">
          <cell r="A48">
            <v>37321</v>
          </cell>
          <cell r="B48">
            <v>373.42</v>
          </cell>
          <cell r="E48">
            <v>37323</v>
          </cell>
          <cell r="F48">
            <v>391.53</v>
          </cell>
        </row>
        <row r="49">
          <cell r="A49">
            <v>37322</v>
          </cell>
          <cell r="B49">
            <v>370.3</v>
          </cell>
          <cell r="E49">
            <v>37326</v>
          </cell>
          <cell r="F49">
            <v>392.84</v>
          </cell>
        </row>
        <row r="50">
          <cell r="A50">
            <v>37323</v>
          </cell>
          <cell r="B50">
            <v>357.58</v>
          </cell>
          <cell r="E50">
            <v>37327</v>
          </cell>
          <cell r="F50">
            <v>393.61</v>
          </cell>
        </row>
        <row r="51">
          <cell r="A51">
            <v>37326</v>
          </cell>
          <cell r="B51">
            <v>357.22</v>
          </cell>
          <cell r="E51">
            <v>37328</v>
          </cell>
          <cell r="F51">
            <v>394.11</v>
          </cell>
        </row>
        <row r="52">
          <cell r="A52">
            <v>37327</v>
          </cell>
          <cell r="B52">
            <v>367.07</v>
          </cell>
          <cell r="E52">
            <v>37329</v>
          </cell>
          <cell r="F52">
            <v>394.42</v>
          </cell>
        </row>
        <row r="53">
          <cell r="A53">
            <v>37328</v>
          </cell>
          <cell r="B53">
            <v>364.43</v>
          </cell>
          <cell r="E53">
            <v>37330</v>
          </cell>
          <cell r="F53">
            <v>394.96</v>
          </cell>
        </row>
        <row r="54">
          <cell r="A54">
            <v>37329</v>
          </cell>
          <cell r="B54">
            <v>363.21</v>
          </cell>
          <cell r="E54">
            <v>37333</v>
          </cell>
          <cell r="F54">
            <v>394.88</v>
          </cell>
        </row>
        <row r="55">
          <cell r="A55">
            <v>37330</v>
          </cell>
          <cell r="B55">
            <v>363.98</v>
          </cell>
          <cell r="E55">
            <v>37334</v>
          </cell>
          <cell r="F55">
            <v>395.22</v>
          </cell>
        </row>
        <row r="56">
          <cell r="A56">
            <v>37333</v>
          </cell>
          <cell r="B56">
            <v>358.53</v>
          </cell>
          <cell r="E56">
            <v>37335</v>
          </cell>
          <cell r="F56">
            <v>395.96</v>
          </cell>
        </row>
        <row r="57">
          <cell r="A57">
            <v>37334</v>
          </cell>
          <cell r="B57">
            <v>356.75</v>
          </cell>
          <cell r="E57">
            <v>37336</v>
          </cell>
          <cell r="F57">
            <v>395.72</v>
          </cell>
        </row>
        <row r="58">
          <cell r="A58">
            <v>37335</v>
          </cell>
          <cell r="B58">
            <v>354.21</v>
          </cell>
          <cell r="E58">
            <v>37337</v>
          </cell>
          <cell r="F58">
            <v>395.72</v>
          </cell>
        </row>
        <row r="59">
          <cell r="A59">
            <v>37336</v>
          </cell>
          <cell r="B59">
            <v>353.36</v>
          </cell>
          <cell r="E59">
            <v>37340</v>
          </cell>
          <cell r="F59">
            <v>396.07</v>
          </cell>
        </row>
        <row r="60">
          <cell r="A60">
            <v>37337</v>
          </cell>
          <cell r="E60">
            <v>37341</v>
          </cell>
          <cell r="F60">
            <v>396.11</v>
          </cell>
        </row>
        <row r="61">
          <cell r="A61">
            <v>37340</v>
          </cell>
          <cell r="E61">
            <v>37342</v>
          </cell>
          <cell r="F61">
            <v>395.99</v>
          </cell>
        </row>
        <row r="62">
          <cell r="A62">
            <v>37341</v>
          </cell>
          <cell r="E62">
            <v>37343</v>
          </cell>
          <cell r="F62">
            <v>395.88</v>
          </cell>
        </row>
        <row r="63">
          <cell r="A63">
            <v>37342</v>
          </cell>
          <cell r="E63">
            <v>37347</v>
          </cell>
          <cell r="F63">
            <v>395.63</v>
          </cell>
        </row>
        <row r="64">
          <cell r="A64">
            <v>37343</v>
          </cell>
          <cell r="E64">
            <v>37348</v>
          </cell>
          <cell r="F64">
            <v>395.55</v>
          </cell>
        </row>
        <row r="65">
          <cell r="A65">
            <v>37348</v>
          </cell>
          <cell r="E65">
            <v>37349</v>
          </cell>
          <cell r="F65">
            <v>395.63</v>
          </cell>
        </row>
        <row r="66">
          <cell r="A66">
            <v>37349</v>
          </cell>
          <cell r="E66">
            <v>37350</v>
          </cell>
          <cell r="F66">
            <v>395.39</v>
          </cell>
        </row>
        <row r="67">
          <cell r="A67">
            <v>37350</v>
          </cell>
          <cell r="E67">
            <v>37351</v>
          </cell>
          <cell r="F67">
            <v>395.95</v>
          </cell>
        </row>
        <row r="68">
          <cell r="A68">
            <v>37351</v>
          </cell>
          <cell r="E68">
            <v>37354</v>
          </cell>
          <cell r="F68">
            <v>396.74</v>
          </cell>
        </row>
        <row r="69">
          <cell r="A69">
            <v>37354</v>
          </cell>
          <cell r="E69">
            <v>37355</v>
          </cell>
          <cell r="F69">
            <v>397.26</v>
          </cell>
        </row>
        <row r="70">
          <cell r="A70">
            <v>37355</v>
          </cell>
          <cell r="E70">
            <v>37356</v>
          </cell>
          <cell r="F70">
            <v>398.13</v>
          </cell>
        </row>
        <row r="71">
          <cell r="A71">
            <v>37356</v>
          </cell>
          <cell r="E71">
            <v>37357</v>
          </cell>
          <cell r="F71">
            <v>397.97</v>
          </cell>
        </row>
        <row r="72">
          <cell r="A72">
            <v>37357</v>
          </cell>
          <cell r="E72">
            <v>37358</v>
          </cell>
          <cell r="F72">
            <v>397.89</v>
          </cell>
        </row>
        <row r="73">
          <cell r="A73">
            <v>37358</v>
          </cell>
          <cell r="E73">
            <v>37361</v>
          </cell>
          <cell r="F73">
            <v>398.37</v>
          </cell>
        </row>
        <row r="74">
          <cell r="A74">
            <v>37361</v>
          </cell>
          <cell r="E74">
            <v>37362</v>
          </cell>
          <cell r="F74">
            <v>399.32</v>
          </cell>
        </row>
        <row r="75">
          <cell r="A75">
            <v>37362</v>
          </cell>
          <cell r="E75">
            <v>37363</v>
          </cell>
          <cell r="F75">
            <v>399.95</v>
          </cell>
        </row>
        <row r="76">
          <cell r="A76">
            <v>37363</v>
          </cell>
          <cell r="E76">
            <v>37364</v>
          </cell>
          <cell r="F76">
            <v>400.39</v>
          </cell>
        </row>
        <row r="77">
          <cell r="A77">
            <v>37364</v>
          </cell>
          <cell r="E77">
            <v>37365</v>
          </cell>
          <cell r="F77">
            <v>400.47</v>
          </cell>
        </row>
        <row r="78">
          <cell r="A78">
            <v>37365</v>
          </cell>
          <cell r="E78">
            <v>37368</v>
          </cell>
          <cell r="F78">
            <v>400.23</v>
          </cell>
        </row>
        <row r="79">
          <cell r="A79">
            <v>37368</v>
          </cell>
        </row>
        <row r="80">
          <cell r="A80">
            <v>37369</v>
          </cell>
        </row>
        <row r="81">
          <cell r="A81">
            <v>37370</v>
          </cell>
        </row>
        <row r="82">
          <cell r="A82">
            <v>37371</v>
          </cell>
        </row>
        <row r="83">
          <cell r="A83">
            <v>37372</v>
          </cell>
        </row>
        <row r="84">
          <cell r="A84">
            <v>37375</v>
          </cell>
        </row>
        <row r="85">
          <cell r="A85">
            <v>37376</v>
          </cell>
        </row>
        <row r="86">
          <cell r="A86">
            <v>37378</v>
          </cell>
        </row>
        <row r="87">
          <cell r="A87">
            <v>37379</v>
          </cell>
        </row>
        <row r="88">
          <cell r="A88">
            <v>37382</v>
          </cell>
        </row>
        <row r="89">
          <cell r="A89">
            <v>37383</v>
          </cell>
        </row>
        <row r="90">
          <cell r="A90">
            <v>37384</v>
          </cell>
        </row>
        <row r="91">
          <cell r="A91">
            <v>37385</v>
          </cell>
        </row>
        <row r="92">
          <cell r="A92">
            <v>37386</v>
          </cell>
        </row>
        <row r="93">
          <cell r="A93">
            <v>37389</v>
          </cell>
        </row>
        <row r="94">
          <cell r="A94">
            <v>37390</v>
          </cell>
        </row>
        <row r="95">
          <cell r="A95">
            <v>37391</v>
          </cell>
        </row>
        <row r="96">
          <cell r="A96">
            <v>37392</v>
          </cell>
        </row>
        <row r="97">
          <cell r="A97">
            <v>37393</v>
          </cell>
        </row>
        <row r="98">
          <cell r="A98">
            <v>37396</v>
          </cell>
        </row>
        <row r="99">
          <cell r="A99">
            <v>37397</v>
          </cell>
        </row>
        <row r="100">
          <cell r="A100">
            <v>37398</v>
          </cell>
        </row>
        <row r="101">
          <cell r="A101">
            <v>37399</v>
          </cell>
        </row>
        <row r="102">
          <cell r="A102">
            <v>37400</v>
          </cell>
        </row>
        <row r="103">
          <cell r="A103">
            <v>37403</v>
          </cell>
        </row>
        <row r="104">
          <cell r="A104">
            <v>37404</v>
          </cell>
        </row>
      </sheetData>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Balance Sheet_VDF"/>
      <sheetName val="Income Statement_VDF"/>
      <sheetName val="Forecasts_VDF"/>
      <sheetName val="Summary Page_VDF"/>
      <sheetName val="Charts_VDF"/>
      <sheetName val="Invested capital_VDF"/>
      <sheetName val="NOPAT_VDF"/>
      <sheetName val="WACC_VDF"/>
      <sheetName val="DCF_VDF"/>
      <sheetName val="PV of Op Leases_VDF"/>
    </sheetNames>
    <sheetDataSet>
      <sheetData sheetId="0"/>
      <sheetData sheetId="1"/>
      <sheetData sheetId="2"/>
      <sheetData sheetId="3"/>
      <sheetData sheetId="4"/>
      <sheetData sheetId="5"/>
      <sheetData sheetId="6">
        <row r="1">
          <cell r="P1" t="str">
            <v>Invested Capital ($mm)</v>
          </cell>
        </row>
        <row r="2">
          <cell r="O2" t="str">
            <v>P-2</v>
          </cell>
          <cell r="P2" t="str">
            <v>P-1</v>
          </cell>
          <cell r="Q2" t="str">
            <v>Present (P)</v>
          </cell>
        </row>
        <row r="3">
          <cell r="O3">
            <v>1997</v>
          </cell>
          <cell r="P3">
            <v>1998</v>
          </cell>
          <cell r="Q3">
            <v>1999</v>
          </cell>
        </row>
        <row r="4">
          <cell r="O4">
            <v>189.66000000000003</v>
          </cell>
          <cell r="P4">
            <v>229.59999999999997</v>
          </cell>
          <cell r="Q4">
            <v>278.96299999999997</v>
          </cell>
        </row>
        <row r="5">
          <cell r="C5">
            <v>0</v>
          </cell>
          <cell r="D5">
            <v>0</v>
          </cell>
          <cell r="E5">
            <v>0</v>
          </cell>
          <cell r="F5">
            <v>0</v>
          </cell>
          <cell r="G5">
            <v>0</v>
          </cell>
          <cell r="H5">
            <v>85.081800000000001</v>
          </cell>
          <cell r="I5">
            <v>62.091600000000014</v>
          </cell>
          <cell r="J5">
            <v>129.5933</v>
          </cell>
          <cell r="K5">
            <v>162.70060000000001</v>
          </cell>
          <cell r="L5">
            <v>192.91489999999999</v>
          </cell>
          <cell r="M5">
            <v>238.37210000000002</v>
          </cell>
          <cell r="N5">
            <v>99.69680000000001</v>
          </cell>
          <cell r="O5">
            <v>160.66880000000003</v>
          </cell>
          <cell r="P5">
            <v>182.12959999999995</v>
          </cell>
          <cell r="Q5">
            <v>216.56419999999997</v>
          </cell>
        </row>
        <row r="6">
          <cell r="O6">
            <v>28.991199999999999</v>
          </cell>
          <cell r="P6">
            <v>47.470400000000005</v>
          </cell>
          <cell r="Q6">
            <v>62.398799999999994</v>
          </cell>
        </row>
        <row r="7">
          <cell r="O7">
            <v>21.896000000000001</v>
          </cell>
          <cell r="P7">
            <v>41.463999999999999</v>
          </cell>
          <cell r="Q7">
            <v>57.293999999999997</v>
          </cell>
        </row>
        <row r="8">
          <cell r="O8">
            <v>92.539000000000001</v>
          </cell>
          <cell r="P8">
            <v>82.718000000000004</v>
          </cell>
          <cell r="Q8">
            <v>132.67500000000001</v>
          </cell>
        </row>
        <row r="9">
          <cell r="A9">
            <v>0.1</v>
          </cell>
          <cell r="O9">
            <v>0</v>
          </cell>
          <cell r="P9">
            <v>0</v>
          </cell>
          <cell r="Q9">
            <v>0</v>
          </cell>
        </row>
        <row r="10">
          <cell r="O10">
            <v>34.896000000000001</v>
          </cell>
          <cell r="P10">
            <v>47.674999999999997</v>
          </cell>
          <cell r="Q10">
            <v>52.058999999999997</v>
          </cell>
        </row>
        <row r="11">
          <cell r="O11">
            <v>0</v>
          </cell>
          <cell r="P11">
            <v>0</v>
          </cell>
          <cell r="Q11">
            <v>0</v>
          </cell>
        </row>
        <row r="12">
          <cell r="O12">
            <v>29.635999999999999</v>
          </cell>
          <cell r="P12">
            <v>9.4320000000000004</v>
          </cell>
          <cell r="Q12">
            <v>12.411</v>
          </cell>
        </row>
        <row r="13">
          <cell r="O13">
            <v>0</v>
          </cell>
          <cell r="P13">
            <v>0</v>
          </cell>
          <cell r="Q13">
            <v>0</v>
          </cell>
          <cell r="R13">
            <v>0</v>
          </cell>
          <cell r="S13">
            <v>0</v>
          </cell>
          <cell r="T13">
            <v>0</v>
          </cell>
        </row>
        <row r="14">
          <cell r="O14">
            <v>8.42</v>
          </cell>
          <cell r="P14">
            <v>8.5060000000000002</v>
          </cell>
          <cell r="Q14">
            <v>6.1740000000000004</v>
          </cell>
        </row>
        <row r="15">
          <cell r="O15">
            <v>216.37819999999999</v>
          </cell>
          <cell r="P15">
            <v>237.2654</v>
          </cell>
          <cell r="Q15">
            <v>323.01179999999994</v>
          </cell>
        </row>
        <row r="17">
          <cell r="O17">
            <v>22.311</v>
          </cell>
          <cell r="P17">
            <v>30.408999999999999</v>
          </cell>
          <cell r="Q17">
            <v>66.673000000000002</v>
          </cell>
        </row>
        <row r="18">
          <cell r="O18">
            <v>36.975999999999999</v>
          </cell>
          <cell r="P18">
            <v>70.998000000000005</v>
          </cell>
          <cell r="Q18">
            <v>38.113999999999997</v>
          </cell>
        </row>
        <row r="19">
          <cell r="O19">
            <v>0</v>
          </cell>
          <cell r="P19">
            <v>0</v>
          </cell>
          <cell r="Q19">
            <v>0</v>
          </cell>
        </row>
        <row r="20">
          <cell r="O20">
            <v>0</v>
          </cell>
          <cell r="P20">
            <v>0</v>
          </cell>
          <cell r="Q20">
            <v>0</v>
          </cell>
        </row>
        <row r="21">
          <cell r="O21">
            <v>14.257</v>
          </cell>
          <cell r="P21">
            <v>28.481999999999999</v>
          </cell>
          <cell r="Q21">
            <v>25.172999999999998</v>
          </cell>
        </row>
        <row r="22">
          <cell r="O22">
            <v>0</v>
          </cell>
          <cell r="P22">
            <v>0</v>
          </cell>
          <cell r="Q22">
            <v>0</v>
          </cell>
        </row>
        <row r="23">
          <cell r="O23">
            <v>0</v>
          </cell>
          <cell r="P23">
            <v>0</v>
          </cell>
          <cell r="Q23">
            <v>0</v>
          </cell>
        </row>
        <row r="24">
          <cell r="O24">
            <v>73.543999999999997</v>
          </cell>
          <cell r="P24">
            <v>129.88900000000001</v>
          </cell>
          <cell r="Q24">
            <v>129.96</v>
          </cell>
        </row>
        <row r="26">
          <cell r="C26">
            <v>0</v>
          </cell>
          <cell r="D26">
            <v>0</v>
          </cell>
          <cell r="E26">
            <v>0</v>
          </cell>
          <cell r="F26">
            <v>0</v>
          </cell>
          <cell r="G26">
            <v>0</v>
          </cell>
          <cell r="H26">
            <v>55.092200000000005</v>
          </cell>
          <cell r="I26">
            <v>77.085400000000007</v>
          </cell>
          <cell r="J26">
            <v>102.36670000000001</v>
          </cell>
          <cell r="K26">
            <v>130.84839999999997</v>
          </cell>
          <cell r="L26">
            <v>150.35509999999999</v>
          </cell>
          <cell r="M26">
            <v>189.62189999999998</v>
          </cell>
          <cell r="N26">
            <v>303.51419999999996</v>
          </cell>
          <cell r="O26">
            <v>142.83420000000001</v>
          </cell>
          <cell r="P26">
            <v>107.37639999999999</v>
          </cell>
          <cell r="Q26">
            <v>193.05179999999993</v>
          </cell>
        </row>
        <row r="28">
          <cell r="C28">
            <v>0</v>
          </cell>
          <cell r="D28">
            <v>0</v>
          </cell>
          <cell r="E28">
            <v>0</v>
          </cell>
          <cell r="F28">
            <v>0</v>
          </cell>
          <cell r="G28">
            <v>0</v>
          </cell>
          <cell r="H28">
            <v>9.5619999999999994</v>
          </cell>
          <cell r="I28">
            <v>11.442</v>
          </cell>
          <cell r="J28">
            <v>17.771000000000001</v>
          </cell>
          <cell r="K28">
            <v>22.053999999999998</v>
          </cell>
          <cell r="L28">
            <v>27.998000000000001</v>
          </cell>
          <cell r="M28">
            <v>32.01</v>
          </cell>
          <cell r="N28">
            <v>34.197000000000003</v>
          </cell>
          <cell r="O28">
            <v>40.689</v>
          </cell>
          <cell r="P28">
            <v>46.9</v>
          </cell>
          <cell r="Q28">
            <v>51.640999999999998</v>
          </cell>
          <cell r="R28">
            <v>70.292000000000002</v>
          </cell>
          <cell r="S28">
            <v>100</v>
          </cell>
          <cell r="T28">
            <v>106</v>
          </cell>
        </row>
        <row r="29">
          <cell r="O29">
            <v>6.8394000000000004</v>
          </cell>
          <cell r="P29">
            <v>8.1378000000000004</v>
          </cell>
          <cell r="Q29">
            <v>9.379999999999999</v>
          </cell>
          <cell r="R29">
            <v>10.328199999999999</v>
          </cell>
          <cell r="S29">
            <v>14.058400000000001</v>
          </cell>
          <cell r="T29">
            <v>20</v>
          </cell>
        </row>
        <row r="30">
          <cell r="O30">
            <v>129.6686</v>
          </cell>
          <cell r="P30">
            <v>149.76259999999999</v>
          </cell>
          <cell r="Q30">
            <v>170.01399999999998</v>
          </cell>
          <cell r="R30">
            <v>203.94719999999998</v>
          </cell>
          <cell r="S30">
            <v>262.85979999999995</v>
          </cell>
          <cell r="T30">
            <v>320.11599999999999</v>
          </cell>
        </row>
        <row r="31">
          <cell r="C31">
            <v>0</v>
          </cell>
          <cell r="D31">
            <v>0</v>
          </cell>
          <cell r="E31">
            <v>0</v>
          </cell>
          <cell r="F31">
            <v>0</v>
          </cell>
          <cell r="G31">
            <v>0</v>
          </cell>
          <cell r="H31">
            <v>0</v>
          </cell>
          <cell r="I31">
            <v>1.9123999999999999</v>
          </cell>
          <cell r="J31">
            <v>4.2008000000000001</v>
          </cell>
          <cell r="K31">
            <v>7.7550000000000008</v>
          </cell>
          <cell r="L31">
            <v>12.165799999999999</v>
          </cell>
          <cell r="M31">
            <v>17.7654</v>
          </cell>
          <cell r="N31">
            <v>22.254999999999999</v>
          </cell>
          <cell r="O31">
            <v>26.806000000000004</v>
          </cell>
          <cell r="P31">
            <v>31.389600000000002</v>
          </cell>
          <cell r="Q31">
            <v>36.358800000000002</v>
          </cell>
          <cell r="R31">
            <v>41.087399999999995</v>
          </cell>
          <cell r="S31">
            <v>48.743799999999993</v>
          </cell>
          <cell r="T31">
            <v>61.904399999999995</v>
          </cell>
        </row>
        <row r="32">
          <cell r="O32">
            <v>102.86259999999999</v>
          </cell>
          <cell r="P32">
            <v>118.37299999999999</v>
          </cell>
          <cell r="Q32">
            <v>133.65519999999998</v>
          </cell>
          <cell r="R32">
            <v>162.85979999999998</v>
          </cell>
          <cell r="S32">
            <v>214.11599999999996</v>
          </cell>
          <cell r="T32">
            <v>258.21159999999998</v>
          </cell>
        </row>
        <row r="33">
          <cell r="O33">
            <v>83.323999999999998</v>
          </cell>
          <cell r="P33">
            <v>81.45</v>
          </cell>
          <cell r="Q33">
            <v>91.195999999999998</v>
          </cell>
        </row>
        <row r="34">
          <cell r="A34">
            <v>5</v>
          </cell>
          <cell r="O34">
            <v>0</v>
          </cell>
          <cell r="P34">
            <v>0</v>
          </cell>
          <cell r="Q34">
            <v>0</v>
          </cell>
        </row>
        <row r="35">
          <cell r="O35">
            <v>31.32465830352599</v>
          </cell>
          <cell r="P35">
            <v>37.456571334157225</v>
          </cell>
          <cell r="Q35">
            <v>41.137527607117541</v>
          </cell>
        </row>
        <row r="36">
          <cell r="O36">
            <v>17.468</v>
          </cell>
          <cell r="P36">
            <v>16.841999999999999</v>
          </cell>
          <cell r="Q36">
            <v>16.216999999999999</v>
          </cell>
        </row>
        <row r="37">
          <cell r="O37">
            <v>7.4909999999999997</v>
          </cell>
          <cell r="P37">
            <v>8.1170000000000009</v>
          </cell>
          <cell r="Q37">
            <v>8.7420000000000009</v>
          </cell>
        </row>
        <row r="38">
          <cell r="O38">
            <v>205.785</v>
          </cell>
          <cell r="P38">
            <v>197.095</v>
          </cell>
          <cell r="Q38">
            <v>195.203</v>
          </cell>
        </row>
        <row r="39">
          <cell r="O39">
            <v>5.7967500000000003</v>
          </cell>
          <cell r="P39">
            <v>27.404108686920324</v>
          </cell>
          <cell r="Q39">
            <v>27.404108686920324</v>
          </cell>
        </row>
        <row r="40">
          <cell r="O40">
            <v>0</v>
          </cell>
          <cell r="P40">
            <v>0</v>
          </cell>
          <cell r="Q40">
            <v>0</v>
          </cell>
        </row>
        <row r="41">
          <cell r="O41">
            <v>6.0549999999999997</v>
          </cell>
          <cell r="P41">
            <v>17.638999999999999</v>
          </cell>
          <cell r="Q41">
            <v>15.22</v>
          </cell>
        </row>
        <row r="42">
          <cell r="O42">
            <v>0</v>
          </cell>
          <cell r="P42">
            <v>0</v>
          </cell>
          <cell r="Q42">
            <v>0</v>
          </cell>
        </row>
        <row r="43">
          <cell r="C43">
            <v>0</v>
          </cell>
          <cell r="D43">
            <v>0</v>
          </cell>
          <cell r="E43">
            <v>0</v>
          </cell>
          <cell r="F43">
            <v>0</v>
          </cell>
          <cell r="G43">
            <v>5.7967500000000003</v>
          </cell>
          <cell r="H43">
            <v>110.00830780426911</v>
          </cell>
          <cell r="I43">
            <v>205.84619702024949</v>
          </cell>
          <cell r="J43">
            <v>214.5896572331815</v>
          </cell>
          <cell r="K43">
            <v>244.94458658390593</v>
          </cell>
          <cell r="L43">
            <v>288.13188104847245</v>
          </cell>
          <cell r="M43">
            <v>377.88516724444833</v>
          </cell>
          <cell r="N43">
            <v>452.14724452778069</v>
          </cell>
          <cell r="O43">
            <v>460.1070083035259</v>
          </cell>
          <cell r="P43">
            <v>504.37668002107756</v>
          </cell>
          <cell r="Q43">
            <v>528.77483629403787</v>
          </cell>
        </row>
        <row r="45">
          <cell r="O45">
            <v>0</v>
          </cell>
          <cell r="P45">
            <v>0</v>
          </cell>
          <cell r="Q45">
            <v>0</v>
          </cell>
        </row>
        <row r="46">
          <cell r="O46">
            <v>10.602</v>
          </cell>
          <cell r="P46">
            <v>11.901999999999999</v>
          </cell>
          <cell r="Q46">
            <v>17.684999999999999</v>
          </cell>
        </row>
        <row r="47">
          <cell r="C47">
            <v>0</v>
          </cell>
          <cell r="D47">
            <v>0</v>
          </cell>
          <cell r="E47">
            <v>0</v>
          </cell>
          <cell r="F47">
            <v>0</v>
          </cell>
          <cell r="G47">
            <v>0</v>
          </cell>
          <cell r="H47">
            <v>0.48099999999999998</v>
          </cell>
          <cell r="I47">
            <v>0.59899999999999998</v>
          </cell>
          <cell r="J47">
            <v>0.55900000000000005</v>
          </cell>
          <cell r="K47">
            <v>5.8390000000000004</v>
          </cell>
          <cell r="L47">
            <v>15.741</v>
          </cell>
          <cell r="M47">
            <v>9.298</v>
          </cell>
          <cell r="N47">
            <v>85.653000000000006</v>
          </cell>
          <cell r="O47">
            <v>10.602</v>
          </cell>
          <cell r="P47">
            <v>11.901999999999999</v>
          </cell>
          <cell r="Q47">
            <v>17.684999999999999</v>
          </cell>
        </row>
        <row r="50">
          <cell r="O50">
            <v>613.54320830352583</v>
          </cell>
          <cell r="P50">
            <v>623.65508002107754</v>
          </cell>
          <cell r="Q50">
            <v>739.51163629403777</v>
          </cell>
        </row>
        <row r="53">
          <cell r="O53">
            <v>0</v>
          </cell>
          <cell r="P53">
            <v>0</v>
          </cell>
          <cell r="Q53">
            <v>0</v>
          </cell>
        </row>
        <row r="54">
          <cell r="O54">
            <v>0</v>
          </cell>
          <cell r="P54">
            <v>0</v>
          </cell>
          <cell r="Q54">
            <v>0</v>
          </cell>
        </row>
        <row r="55">
          <cell r="O55">
            <v>0</v>
          </cell>
          <cell r="P55">
            <v>0</v>
          </cell>
          <cell r="Q55">
            <v>0</v>
          </cell>
        </row>
        <row r="56">
          <cell r="O56">
            <v>0</v>
          </cell>
          <cell r="P56">
            <v>0</v>
          </cell>
          <cell r="Q56">
            <v>0</v>
          </cell>
        </row>
        <row r="57">
          <cell r="O57">
            <v>0</v>
          </cell>
          <cell r="P57">
            <v>0</v>
          </cell>
          <cell r="Q57">
            <v>0</v>
          </cell>
        </row>
        <row r="58">
          <cell r="O58">
            <v>0</v>
          </cell>
          <cell r="P58">
            <v>0</v>
          </cell>
          <cell r="Q58">
            <v>0</v>
          </cell>
        </row>
        <row r="59">
          <cell r="O59">
            <v>31.32465830352599</v>
          </cell>
          <cell r="P59">
            <v>37.456571334157225</v>
          </cell>
          <cell r="Q59">
            <v>41.137527607117541</v>
          </cell>
        </row>
        <row r="60">
          <cell r="O60">
            <v>0</v>
          </cell>
          <cell r="P60">
            <v>0</v>
          </cell>
          <cell r="Q60">
            <v>0</v>
          </cell>
        </row>
        <row r="61">
          <cell r="C61">
            <v>0</v>
          </cell>
          <cell r="D61">
            <v>0</v>
          </cell>
          <cell r="E61">
            <v>0</v>
          </cell>
          <cell r="F61">
            <v>0</v>
          </cell>
          <cell r="G61">
            <v>0</v>
          </cell>
          <cell r="H61">
            <v>7.4755578042690987</v>
          </cell>
          <cell r="I61">
            <v>50.857847020249501</v>
          </cell>
          <cell r="J61">
            <v>29.150107233181501</v>
          </cell>
          <cell r="K61">
            <v>7.2200365839059062</v>
          </cell>
          <cell r="L61">
            <v>5.951131048472492</v>
          </cell>
          <cell r="M61">
            <v>26.546817244448299</v>
          </cell>
          <cell r="N61">
            <v>29.578894527780733</v>
          </cell>
          <cell r="O61">
            <v>31.32465830352599</v>
          </cell>
          <cell r="P61">
            <v>37.456571334157225</v>
          </cell>
          <cell r="Q61">
            <v>41.137527607117541</v>
          </cell>
        </row>
        <row r="63">
          <cell r="O63">
            <v>0.33800000000000002</v>
          </cell>
          <cell r="P63">
            <v>0.27300000000000002</v>
          </cell>
          <cell r="Q63">
            <v>1.625</v>
          </cell>
        </row>
        <row r="64">
          <cell r="O64">
            <v>0</v>
          </cell>
          <cell r="P64">
            <v>0</v>
          </cell>
          <cell r="Q64">
            <v>0</v>
          </cell>
        </row>
        <row r="65">
          <cell r="O65">
            <v>7.4909999999999997</v>
          </cell>
          <cell r="P65">
            <v>8.1170000000000009</v>
          </cell>
          <cell r="Q65">
            <v>8.7420000000000009</v>
          </cell>
        </row>
        <row r="66">
          <cell r="O66">
            <v>5.7967500000000003</v>
          </cell>
          <cell r="P66">
            <v>27.404108686920324</v>
          </cell>
          <cell r="Q66">
            <v>27.404108686920324</v>
          </cell>
        </row>
        <row r="67">
          <cell r="O67">
            <v>102.86259999999999</v>
          </cell>
          <cell r="P67">
            <v>118.37299999999999</v>
          </cell>
          <cell r="Q67">
            <v>133.65519999999998</v>
          </cell>
        </row>
        <row r="68">
          <cell r="O68">
            <v>0</v>
          </cell>
          <cell r="P68">
            <v>0</v>
          </cell>
          <cell r="Q68">
            <v>0</v>
          </cell>
        </row>
        <row r="69">
          <cell r="O69">
            <v>0</v>
          </cell>
          <cell r="P69">
            <v>0</v>
          </cell>
          <cell r="Q69">
            <v>0</v>
          </cell>
        </row>
        <row r="70">
          <cell r="O70">
            <v>116.48834999999998</v>
          </cell>
          <cell r="P70">
            <v>154.1671086869203</v>
          </cell>
          <cell r="Q70">
            <v>171.42630868692032</v>
          </cell>
        </row>
        <row r="72">
          <cell r="O72">
            <v>0</v>
          </cell>
          <cell r="P72">
            <v>0</v>
          </cell>
          <cell r="Q72">
            <v>0</v>
          </cell>
        </row>
        <row r="73">
          <cell r="O73">
            <v>0</v>
          </cell>
          <cell r="P73">
            <v>0</v>
          </cell>
          <cell r="Q73">
            <v>0</v>
          </cell>
        </row>
        <row r="74">
          <cell r="O74">
            <v>0</v>
          </cell>
          <cell r="P74">
            <v>0</v>
          </cell>
          <cell r="Q74">
            <v>0</v>
          </cell>
        </row>
        <row r="76">
          <cell r="O76">
            <v>0</v>
          </cell>
          <cell r="P76">
            <v>0</v>
          </cell>
          <cell r="Q76">
            <v>0</v>
          </cell>
        </row>
        <row r="78">
          <cell r="O78">
            <v>626.399</v>
          </cell>
          <cell r="P78">
            <v>614.16099999999994</v>
          </cell>
          <cell r="Q78">
            <v>743.51199999999994</v>
          </cell>
        </row>
        <row r="79">
          <cell r="O79">
            <v>0</v>
          </cell>
          <cell r="P79">
            <v>0</v>
          </cell>
          <cell r="Q79">
            <v>0</v>
          </cell>
          <cell r="R79">
            <v>0</v>
          </cell>
          <cell r="S79">
            <v>0</v>
          </cell>
          <cell r="T79">
            <v>0</v>
          </cell>
        </row>
        <row r="80">
          <cell r="O80">
            <v>160.66880000000003</v>
          </cell>
          <cell r="P80">
            <v>182.12959999999995</v>
          </cell>
          <cell r="Q80">
            <v>216.56419999999997</v>
          </cell>
        </row>
        <row r="81">
          <cell r="C81">
            <v>0</v>
          </cell>
          <cell r="D81">
            <v>0</v>
          </cell>
          <cell r="E81">
            <v>0</v>
          </cell>
          <cell r="F81">
            <v>0</v>
          </cell>
          <cell r="G81">
            <v>0</v>
          </cell>
          <cell r="H81">
            <v>0</v>
          </cell>
          <cell r="I81">
            <v>0</v>
          </cell>
          <cell r="J81">
            <v>0</v>
          </cell>
          <cell r="K81">
            <v>0</v>
          </cell>
          <cell r="L81">
            <v>0</v>
          </cell>
          <cell r="M81">
            <v>0</v>
          </cell>
          <cell r="N81">
            <v>0</v>
          </cell>
          <cell r="O81">
            <v>0</v>
          </cell>
          <cell r="P81">
            <v>0</v>
          </cell>
          <cell r="Q81">
            <v>0</v>
          </cell>
        </row>
        <row r="83">
          <cell r="O83">
            <v>582.21854999999994</v>
          </cell>
          <cell r="P83">
            <v>586.19850868692026</v>
          </cell>
          <cell r="Q83">
            <v>698.37410868692018</v>
          </cell>
        </row>
        <row r="84">
          <cell r="O84">
            <v>96.671999999999997</v>
          </cell>
          <cell r="P84">
            <v>98.054000000000002</v>
          </cell>
          <cell r="Q84">
            <v>83.301658000000003</v>
          </cell>
        </row>
        <row r="85">
          <cell r="O85">
            <v>6.0226182348560071</v>
          </cell>
          <cell r="P85">
            <v>5.9783232574593619</v>
          </cell>
          <cell r="Q85">
            <v>8.3836759730150892</v>
          </cell>
        </row>
        <row r="87">
          <cell r="C87">
            <v>0</v>
          </cell>
          <cell r="D87">
            <v>0</v>
          </cell>
          <cell r="E87">
            <v>0</v>
          </cell>
          <cell r="F87">
            <v>0</v>
          </cell>
          <cell r="G87">
            <v>5.7967500000000003</v>
          </cell>
          <cell r="H87">
            <v>165.58150780426911</v>
          </cell>
          <cell r="I87">
            <v>283.53059702024944</v>
          </cell>
          <cell r="J87">
            <v>317.51535723318148</v>
          </cell>
          <cell r="K87">
            <v>381.63198658390581</v>
          </cell>
          <cell r="L87">
            <v>454.2279810484726</v>
          </cell>
          <cell r="M87">
            <v>576.8050672444482</v>
          </cell>
          <cell r="N87">
            <v>841.31444452778078</v>
          </cell>
          <cell r="O87">
            <v>613.54320830352594</v>
          </cell>
          <cell r="P87">
            <v>623.65508002107754</v>
          </cell>
          <cell r="Q87">
            <v>739.51163629403777</v>
          </cell>
        </row>
        <row r="88">
          <cell r="O88">
            <v>-0.27073258721012444</v>
          </cell>
          <cell r="P88">
            <v>1.6481107737320352E-2</v>
          </cell>
          <cell r="Q88">
            <v>0.1857702438165735</v>
          </cell>
        </row>
        <row r="89">
          <cell r="C89" t="str">
            <v>N/A</v>
          </cell>
          <cell r="D89" t="str">
            <v>N/A</v>
          </cell>
          <cell r="E89" t="str">
            <v>N/A</v>
          </cell>
          <cell r="F89" t="str">
            <v>N/A</v>
          </cell>
          <cell r="G89">
            <v>5.7967500000000003</v>
          </cell>
          <cell r="H89">
            <v>85.689128902134556</v>
          </cell>
          <cell r="I89">
            <v>224.55605241225928</v>
          </cell>
          <cell r="J89">
            <v>300.52297712671543</v>
          </cell>
          <cell r="K89">
            <v>349.57367190854364</v>
          </cell>
          <cell r="L89">
            <v>417.92998381618918</v>
          </cell>
          <cell r="M89">
            <v>515.51652414646037</v>
          </cell>
          <cell r="N89">
            <v>709.05975588611454</v>
          </cell>
          <cell r="O89">
            <v>727.42882641565336</v>
          </cell>
          <cell r="P89">
            <v>618.59914416230174</v>
          </cell>
          <cell r="Q89">
            <v>681.58335815755765</v>
          </cell>
        </row>
        <row r="95">
          <cell r="O95">
            <v>2.0962242050006505</v>
          </cell>
          <cell r="P95">
            <v>14.984343434343435</v>
          </cell>
          <cell r="Q95">
            <v>12.636707912270397</v>
          </cell>
        </row>
        <row r="96">
          <cell r="O96">
            <v>3.8275242923531896</v>
          </cell>
          <cell r="P96">
            <v>5.4172329778553783</v>
          </cell>
          <cell r="Q96">
            <v>5.7939487355670787</v>
          </cell>
        </row>
        <row r="97">
          <cell r="O97">
            <v>1.2990390466281496</v>
          </cell>
          <cell r="P97">
            <v>3.7944355674779566</v>
          </cell>
          <cell r="Q97">
            <v>4.1539908703643666</v>
          </cell>
        </row>
        <row r="98">
          <cell r="O98">
            <v>3.5641777466329811</v>
          </cell>
          <cell r="P98">
            <v>5.7618799082379502</v>
          </cell>
          <cell r="Q98">
            <v>7.2285254219617006</v>
          </cell>
        </row>
        <row r="99">
          <cell r="O99">
            <v>0.63559473491127771</v>
          </cell>
          <cell r="P99">
            <v>0.98436916195981361</v>
          </cell>
          <cell r="Q99">
            <v>1.2079312475396513</v>
          </cell>
        </row>
        <row r="100">
          <cell r="O100">
            <v>43.099977700141231</v>
          </cell>
          <cell r="P100">
            <v>40.069553473453198</v>
          </cell>
          <cell r="Q100">
            <v>37.979731580388929</v>
          </cell>
        </row>
        <row r="101">
          <cell r="O101">
            <v>6.0238325281803533</v>
          </cell>
          <cell r="P101">
            <v>42.188410949164599</v>
          </cell>
          <cell r="Q101">
            <v>42.179876297022339</v>
          </cell>
        </row>
        <row r="102">
          <cell r="O102">
            <v>0.39854345809818659</v>
          </cell>
          <cell r="P102">
            <v>0.76738547810769686</v>
          </cell>
          <cell r="Q102">
            <v>0.91549770476607828</v>
          </cell>
        </row>
        <row r="105">
          <cell r="O105">
            <v>-0.12137082346586797</v>
          </cell>
          <cell r="P105">
            <v>0.13005954237468875</v>
          </cell>
          <cell r="Q105">
            <v>0.130448841463779</v>
          </cell>
        </row>
        <row r="106">
          <cell r="O106">
            <v>0.39854345809818659</v>
          </cell>
          <cell r="P106">
            <v>0.76738547810769686</v>
          </cell>
          <cell r="Q106">
            <v>0.91549770476607828</v>
          </cell>
        </row>
        <row r="107">
          <cell r="O107">
            <v>-4.8371547696311551E-2</v>
          </cell>
          <cell r="P107">
            <v>9.9805804107668789E-2</v>
          </cell>
          <cell r="Q107">
            <v>0.1194256149494837</v>
          </cell>
        </row>
        <row r="108">
          <cell r="O108">
            <v>-0.19634692483906582</v>
          </cell>
          <cell r="P108">
            <v>0.14817735180398034</v>
          </cell>
          <cell r="Q108">
            <v>1.9619810841814911E-2</v>
          </cell>
        </row>
        <row r="109">
          <cell r="O109">
            <v>-0.52969858537965153</v>
          </cell>
          <cell r="P109" t="str">
            <v>NM</v>
          </cell>
          <cell r="Q109">
            <v>1.9441234257099806</v>
          </cell>
        </row>
        <row r="112">
          <cell r="O112">
            <v>-1.3268891664972526</v>
          </cell>
          <cell r="P112">
            <v>-3.0633163266611629</v>
          </cell>
          <cell r="Q112">
            <v>0.19657985842836756</v>
          </cell>
        </row>
        <row r="113">
          <cell r="O113">
            <v>-1.7571409910339719</v>
          </cell>
          <cell r="P113">
            <v>-0.13606785940100807</v>
          </cell>
          <cell r="Q113">
            <v>-0.10745928823761408</v>
          </cell>
        </row>
        <row r="114">
          <cell r="O114" t="str">
            <v xml:space="preserve">  --</v>
          </cell>
          <cell r="P114" t="str">
            <v xml:space="preserve">  --</v>
          </cell>
          <cell r="Q114" t="str">
            <v xml:space="preserve">  --</v>
          </cell>
        </row>
        <row r="118">
          <cell r="O118">
            <v>1997</v>
          </cell>
          <cell r="P118">
            <v>1998</v>
          </cell>
          <cell r="Q118">
            <v>1999</v>
          </cell>
        </row>
        <row r="119">
          <cell r="O119">
            <v>2.0962242050006505</v>
          </cell>
          <cell r="P119">
            <v>14.984343434343435</v>
          </cell>
          <cell r="Q119">
            <v>12.636707912270397</v>
          </cell>
        </row>
        <row r="120">
          <cell r="O120">
            <v>174.12259582218053</v>
          </cell>
          <cell r="P120">
            <v>24.358758299908995</v>
          </cell>
          <cell r="Q120">
            <v>28.884105143047623</v>
          </cell>
        </row>
        <row r="121">
          <cell r="O121">
            <v>1.1337399662019434</v>
          </cell>
          <cell r="P121">
            <v>1.1915301528612268</v>
          </cell>
          <cell r="Q121">
            <v>1.2672370968415871</v>
          </cell>
        </row>
        <row r="122">
          <cell r="O122">
            <v>321.94331229475745</v>
          </cell>
          <cell r="P122">
            <v>306.32879841397539</v>
          </cell>
          <cell r="Q122">
            <v>288.02818423617168</v>
          </cell>
        </row>
        <row r="123">
          <cell r="O123">
            <v>4.730698250929624</v>
          </cell>
          <cell r="P123">
            <v>3.9610015174506832</v>
          </cell>
          <cell r="Q123">
            <v>2.811581961640675</v>
          </cell>
        </row>
        <row r="124">
          <cell r="O124">
            <v>77.155629177632349</v>
          </cell>
          <cell r="P124">
            <v>92.148412059916481</v>
          </cell>
          <cell r="Q124">
            <v>129.82015284626712</v>
          </cell>
        </row>
        <row r="125">
          <cell r="O125">
            <v>418.91027893930561</v>
          </cell>
          <cell r="P125">
            <v>238.53914465396787</v>
          </cell>
          <cell r="Q125">
            <v>187.0921365329522</v>
          </cell>
        </row>
        <row r="127">
          <cell r="O127">
            <v>192.58437805161813</v>
          </cell>
          <cell r="P127">
            <v>51.627913285882663</v>
          </cell>
          <cell r="Q127">
            <v>-34.458044585659707</v>
          </cell>
        </row>
      </sheetData>
      <sheetData sheetId="7">
        <row r="1">
          <cell r="O1">
            <v>0</v>
          </cell>
          <cell r="P1">
            <v>0</v>
          </cell>
          <cell r="Q1">
            <v>0</v>
          </cell>
        </row>
        <row r="2">
          <cell r="P2" t="str">
            <v>NOPAT ($mm)</v>
          </cell>
        </row>
        <row r="3">
          <cell r="O3" t="str">
            <v>P-2</v>
          </cell>
          <cell r="P3" t="str">
            <v>P-1</v>
          </cell>
          <cell r="Q3" t="str">
            <v>Present (P)</v>
          </cell>
        </row>
        <row r="4">
          <cell r="O4">
            <v>1997</v>
          </cell>
          <cell r="P4">
            <v>1998</v>
          </cell>
          <cell r="Q4">
            <v>1999</v>
          </cell>
        </row>
        <row r="5">
          <cell r="C5">
            <v>0</v>
          </cell>
          <cell r="D5">
            <v>0</v>
          </cell>
          <cell r="E5">
            <v>0</v>
          </cell>
          <cell r="F5">
            <v>0</v>
          </cell>
          <cell r="G5">
            <v>0</v>
          </cell>
          <cell r="H5">
            <v>141.446</v>
          </cell>
          <cell r="I5">
            <v>175.904</v>
          </cell>
          <cell r="J5">
            <v>239.19300000000001</v>
          </cell>
          <cell r="K5">
            <v>285.36399999999998</v>
          </cell>
          <cell r="L5">
            <v>351.64100000000002</v>
          </cell>
          <cell r="M5">
            <v>393.35899999999998</v>
          </cell>
          <cell r="N5">
            <v>446.88299999999998</v>
          </cell>
          <cell r="O5">
            <v>280.745</v>
          </cell>
          <cell r="P5">
            <v>427.08600000000001</v>
          </cell>
          <cell r="Q5">
            <v>546.26599999999996</v>
          </cell>
        </row>
        <row r="6">
          <cell r="C6">
            <v>0</v>
          </cell>
          <cell r="D6">
            <v>0</v>
          </cell>
          <cell r="E6">
            <v>0</v>
          </cell>
          <cell r="F6">
            <v>0</v>
          </cell>
          <cell r="G6">
            <v>0</v>
          </cell>
          <cell r="H6">
            <v>0</v>
          </cell>
          <cell r="I6">
            <v>0</v>
          </cell>
          <cell r="J6">
            <v>0</v>
          </cell>
          <cell r="K6">
            <v>0</v>
          </cell>
          <cell r="L6">
            <v>0</v>
          </cell>
          <cell r="M6">
            <v>0</v>
          </cell>
          <cell r="N6">
            <v>0</v>
          </cell>
          <cell r="O6">
            <v>0</v>
          </cell>
          <cell r="P6">
            <v>28.102</v>
          </cell>
          <cell r="Q6">
            <v>51.234999999999999</v>
          </cell>
        </row>
        <row r="7">
          <cell r="C7">
            <v>0</v>
          </cell>
          <cell r="D7">
            <v>0</v>
          </cell>
          <cell r="E7">
            <v>0</v>
          </cell>
          <cell r="F7">
            <v>0</v>
          </cell>
          <cell r="G7">
            <v>0</v>
          </cell>
          <cell r="H7">
            <v>7.5860000000000003</v>
          </cell>
          <cell r="I7">
            <v>8.32</v>
          </cell>
          <cell r="J7">
            <v>9.2439999999999998</v>
          </cell>
          <cell r="K7">
            <v>11.07</v>
          </cell>
          <cell r="L7">
            <v>9.68</v>
          </cell>
          <cell r="M7">
            <v>11.47</v>
          </cell>
          <cell r="N7">
            <v>14.919</v>
          </cell>
          <cell r="O7">
            <v>9.1669999999999998</v>
          </cell>
          <cell r="P7">
            <v>19.515999999999998</v>
          </cell>
          <cell r="Q7">
            <v>26.486999999999998</v>
          </cell>
        </row>
        <row r="8">
          <cell r="C8">
            <v>0</v>
          </cell>
          <cell r="D8">
            <v>0</v>
          </cell>
          <cell r="E8">
            <v>0</v>
          </cell>
          <cell r="F8">
            <v>0</v>
          </cell>
          <cell r="G8">
            <v>0</v>
          </cell>
          <cell r="H8">
            <v>149.03200000000001</v>
          </cell>
          <cell r="I8">
            <v>184.22399999999999</v>
          </cell>
          <cell r="J8">
            <v>248.43700000000001</v>
          </cell>
          <cell r="K8">
            <v>296.43399999999997</v>
          </cell>
          <cell r="L8">
            <v>361.32100000000003</v>
          </cell>
          <cell r="M8">
            <v>404.82900000000001</v>
          </cell>
          <cell r="N8">
            <v>461.80199999999996</v>
          </cell>
          <cell r="O8">
            <v>289.91199999999998</v>
          </cell>
          <cell r="P8">
            <v>474.70400000000001</v>
          </cell>
          <cell r="Q8">
            <v>623.98799999999994</v>
          </cell>
        </row>
        <row r="9">
          <cell r="C9">
            <v>0</v>
          </cell>
          <cell r="D9">
            <v>0</v>
          </cell>
          <cell r="E9">
            <v>0</v>
          </cell>
          <cell r="F9">
            <v>0</v>
          </cell>
          <cell r="G9">
            <v>0</v>
          </cell>
          <cell r="H9">
            <v>31.876000000000001</v>
          </cell>
          <cell r="I9">
            <v>38.427999999999997</v>
          </cell>
          <cell r="J9">
            <v>48.219000000000001</v>
          </cell>
          <cell r="K9">
            <v>53.628999999999998</v>
          </cell>
          <cell r="L9">
            <v>64.150000000000006</v>
          </cell>
          <cell r="M9">
            <v>75.793999999999997</v>
          </cell>
          <cell r="N9">
            <v>90.484999999999999</v>
          </cell>
          <cell r="O9">
            <v>85.873999999999995</v>
          </cell>
          <cell r="P9">
            <v>104.41200000000001</v>
          </cell>
          <cell r="Q9">
            <v>136.477</v>
          </cell>
        </row>
        <row r="10">
          <cell r="C10">
            <v>0</v>
          </cell>
          <cell r="D10">
            <v>0</v>
          </cell>
          <cell r="E10">
            <v>0</v>
          </cell>
          <cell r="F10">
            <v>0</v>
          </cell>
          <cell r="G10">
            <v>0</v>
          </cell>
          <cell r="H10">
            <v>117.15600000000001</v>
          </cell>
          <cell r="I10">
            <v>145.79599999999999</v>
          </cell>
          <cell r="J10">
            <v>200.21800000000002</v>
          </cell>
          <cell r="K10">
            <v>242.80499999999998</v>
          </cell>
          <cell r="L10">
            <v>297.17100000000005</v>
          </cell>
          <cell r="M10">
            <v>329.03500000000003</v>
          </cell>
          <cell r="N10">
            <v>371.31699999999995</v>
          </cell>
          <cell r="O10">
            <v>204.03799999999998</v>
          </cell>
          <cell r="P10">
            <v>370.29200000000003</v>
          </cell>
          <cell r="Q10">
            <v>487.51099999999997</v>
          </cell>
        </row>
        <row r="12">
          <cell r="C12">
            <v>0</v>
          </cell>
          <cell r="D12">
            <v>0</v>
          </cell>
          <cell r="E12">
            <v>0</v>
          </cell>
          <cell r="F12">
            <v>0</v>
          </cell>
          <cell r="G12">
            <v>0</v>
          </cell>
          <cell r="H12">
            <v>64.003</v>
          </cell>
          <cell r="I12">
            <v>78.301000000000002</v>
          </cell>
          <cell r="J12">
            <v>101.236</v>
          </cell>
          <cell r="K12">
            <v>118.108</v>
          </cell>
          <cell r="L12">
            <v>143.69499999999999</v>
          </cell>
          <cell r="M12">
            <v>140.87899999999999</v>
          </cell>
          <cell r="N12">
            <v>174.745</v>
          </cell>
          <cell r="O12">
            <v>221.49700000000001</v>
          </cell>
          <cell r="P12">
            <v>236.37</v>
          </cell>
          <cell r="Q12">
            <v>325.06700000000001</v>
          </cell>
        </row>
        <row r="13">
          <cell r="O13">
            <v>40.689</v>
          </cell>
          <cell r="P13">
            <v>46.9</v>
          </cell>
          <cell r="Q13">
            <v>51.640999999999998</v>
          </cell>
        </row>
        <row r="14">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row>
        <row r="15">
          <cell r="O15">
            <v>348.06</v>
          </cell>
          <cell r="P15">
            <v>387.68200000000002</v>
          </cell>
          <cell r="Q15">
            <v>513.18499999999995</v>
          </cell>
        </row>
        <row r="17">
          <cell r="C17">
            <v>0</v>
          </cell>
          <cell r="D17">
            <v>0</v>
          </cell>
          <cell r="E17">
            <v>0</v>
          </cell>
          <cell r="F17">
            <v>0</v>
          </cell>
          <cell r="G17">
            <v>0</v>
          </cell>
          <cell r="H17">
            <v>43.591000000000008</v>
          </cell>
          <cell r="I17">
            <v>56.052999999999997</v>
          </cell>
          <cell r="J17">
            <v>81.211000000000013</v>
          </cell>
          <cell r="K17">
            <v>102.64299999999997</v>
          </cell>
          <cell r="L17">
            <v>125.47800000000004</v>
          </cell>
          <cell r="M17">
            <v>156.14600000000002</v>
          </cell>
          <cell r="N17">
            <v>162.37499999999994</v>
          </cell>
          <cell r="O17">
            <v>-58.148000000000025</v>
          </cell>
          <cell r="P17">
            <v>87.021999999999991</v>
          </cell>
          <cell r="Q17">
            <v>110.803</v>
          </cell>
        </row>
        <row r="18">
          <cell r="C18">
            <v>0</v>
          </cell>
          <cell r="D18">
            <v>0</v>
          </cell>
          <cell r="E18">
            <v>0</v>
          </cell>
          <cell r="F18">
            <v>0</v>
          </cell>
          <cell r="G18">
            <v>0</v>
          </cell>
          <cell r="H18">
            <v>0.6</v>
          </cell>
          <cell r="I18">
            <v>0.62599999999999989</v>
          </cell>
          <cell r="J18">
            <v>0.62600000000000033</v>
          </cell>
          <cell r="K18">
            <v>0.625</v>
          </cell>
          <cell r="L18">
            <v>0.62599999999999945</v>
          </cell>
          <cell r="M18">
            <v>0.62600000000000033</v>
          </cell>
          <cell r="N18">
            <v>0.62599999999999945</v>
          </cell>
          <cell r="O18">
            <v>0.625</v>
          </cell>
          <cell r="P18">
            <v>0.62600000000000122</v>
          </cell>
          <cell r="Q18">
            <v>0.625</v>
          </cell>
        </row>
        <row r="19">
          <cell r="O19">
            <v>-57.523000000000025</v>
          </cell>
          <cell r="P19">
            <v>87.647999999999996</v>
          </cell>
          <cell r="Q19">
            <v>111.428</v>
          </cell>
        </row>
        <row r="21">
          <cell r="O21">
            <v>40.689</v>
          </cell>
          <cell r="P21">
            <v>46.9</v>
          </cell>
          <cell r="Q21">
            <v>51.640999999999998</v>
          </cell>
        </row>
        <row r="22">
          <cell r="C22">
            <v>0</v>
          </cell>
          <cell r="D22">
            <v>0</v>
          </cell>
          <cell r="E22">
            <v>0</v>
          </cell>
          <cell r="F22">
            <v>0</v>
          </cell>
          <cell r="G22">
            <v>0</v>
          </cell>
          <cell r="H22">
            <v>0</v>
          </cell>
          <cell r="I22">
            <v>1.9123999999999999</v>
          </cell>
          <cell r="J22">
            <v>4.2008000000000001</v>
          </cell>
          <cell r="K22">
            <v>7.7550000000000008</v>
          </cell>
          <cell r="L22">
            <v>12.165799999999999</v>
          </cell>
          <cell r="M22">
            <v>17.7654</v>
          </cell>
          <cell r="N22">
            <v>22.254999999999999</v>
          </cell>
          <cell r="O22">
            <v>26.806000000000004</v>
          </cell>
          <cell r="P22">
            <v>31.389600000000002</v>
          </cell>
          <cell r="Q22">
            <v>36.358800000000002</v>
          </cell>
        </row>
        <row r="23">
          <cell r="C23">
            <v>0</v>
          </cell>
          <cell r="D23">
            <v>0</v>
          </cell>
          <cell r="E23">
            <v>0</v>
          </cell>
          <cell r="F23">
            <v>0</v>
          </cell>
          <cell r="G23">
            <v>0</v>
          </cell>
          <cell r="H23">
            <v>0.64887841741055774</v>
          </cell>
          <cell r="I23">
            <v>0.46511305340781062</v>
          </cell>
          <cell r="J23">
            <v>0.43601538861911371</v>
          </cell>
          <cell r="K23">
            <v>0.43609020966791673</v>
          </cell>
          <cell r="L23">
            <v>0.42907654859486666</v>
          </cell>
          <cell r="M23">
            <v>1.7520899381335875</v>
          </cell>
          <cell r="N23">
            <v>2.0024911595307553</v>
          </cell>
          <cell r="O23">
            <v>1.8951418273633225</v>
          </cell>
          <cell r="P23">
            <v>1.9664699950432545</v>
          </cell>
          <cell r="Q23">
            <v>2.6657117889412163</v>
          </cell>
        </row>
        <row r="24">
          <cell r="O24">
            <v>15.778141827363317</v>
          </cell>
          <cell r="P24">
            <v>17.476869995043252</v>
          </cell>
          <cell r="Q24">
            <v>17.947911788941212</v>
          </cell>
        </row>
        <row r="26">
          <cell r="C26">
            <v>0</v>
          </cell>
          <cell r="D26">
            <v>0</v>
          </cell>
          <cell r="E26">
            <v>0</v>
          </cell>
          <cell r="F26">
            <v>0</v>
          </cell>
          <cell r="G26">
            <v>0</v>
          </cell>
          <cell r="H26">
            <v>54.401878417410565</v>
          </cell>
          <cell r="I26">
            <v>66.673713053407809</v>
          </cell>
          <cell r="J26">
            <v>95.843215388619129</v>
          </cell>
          <cell r="K26">
            <v>118.00309020966789</v>
          </cell>
          <cell r="L26">
            <v>142.36527654859492</v>
          </cell>
          <cell r="M26">
            <v>172.7686899381336</v>
          </cell>
          <cell r="N26">
            <v>176.94549115953072</v>
          </cell>
          <cell r="O26">
            <v>-41.744858172636711</v>
          </cell>
          <cell r="P26">
            <v>105.12486999504324</v>
          </cell>
          <cell r="Q26">
            <v>129.37591178894121</v>
          </cell>
        </row>
        <row r="28">
          <cell r="O28">
            <v>0</v>
          </cell>
          <cell r="P28">
            <v>0</v>
          </cell>
          <cell r="Q28">
            <v>0</v>
          </cell>
        </row>
        <row r="29">
          <cell r="O29">
            <v>0</v>
          </cell>
          <cell r="P29">
            <v>0</v>
          </cell>
          <cell r="Q29">
            <v>0</v>
          </cell>
        </row>
        <row r="30">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row>
        <row r="32">
          <cell r="C32">
            <v>0</v>
          </cell>
          <cell r="D32">
            <v>0</v>
          </cell>
          <cell r="E32">
            <v>0</v>
          </cell>
          <cell r="F32">
            <v>0</v>
          </cell>
          <cell r="G32">
            <v>0</v>
          </cell>
          <cell r="H32">
            <v>54.401878417410565</v>
          </cell>
          <cell r="I32">
            <v>66.673713053407809</v>
          </cell>
          <cell r="J32">
            <v>95.843215388619129</v>
          </cell>
          <cell r="K32">
            <v>118.00309020966789</v>
          </cell>
          <cell r="L32">
            <v>142.36527654859492</v>
          </cell>
          <cell r="M32">
            <v>172.7686899381336</v>
          </cell>
          <cell r="N32">
            <v>176.94549115953072</v>
          </cell>
          <cell r="O32">
            <v>-41.744858172636711</v>
          </cell>
          <cell r="P32">
            <v>105.12486999504324</v>
          </cell>
          <cell r="Q32">
            <v>129.37591178894121</v>
          </cell>
        </row>
        <row r="34">
          <cell r="C34">
            <v>0</v>
          </cell>
          <cell r="D34">
            <v>0</v>
          </cell>
          <cell r="E34">
            <v>0</v>
          </cell>
          <cell r="F34">
            <v>0</v>
          </cell>
          <cell r="G34">
            <v>0</v>
          </cell>
          <cell r="H34">
            <v>12.035</v>
          </cell>
          <cell r="I34">
            <v>16.998000000000001</v>
          </cell>
          <cell r="J34">
            <v>27.936</v>
          </cell>
          <cell r="K34">
            <v>36.378999999999998</v>
          </cell>
          <cell r="L34">
            <v>45.28</v>
          </cell>
          <cell r="M34">
            <v>55.997</v>
          </cell>
          <cell r="N34">
            <v>58.13</v>
          </cell>
          <cell r="O34">
            <v>-15.458</v>
          </cell>
          <cell r="P34">
            <v>18.074999999999999</v>
          </cell>
          <cell r="Q34">
            <v>33.630000000000003</v>
          </cell>
        </row>
        <row r="35">
          <cell r="O35">
            <v>0</v>
          </cell>
          <cell r="P35">
            <v>15.761141276564672</v>
          </cell>
          <cell r="Q35">
            <v>4.638325550752235</v>
          </cell>
        </row>
        <row r="36">
          <cell r="O36">
            <v>0</v>
          </cell>
          <cell r="P36">
            <v>0</v>
          </cell>
          <cell r="Q36">
            <v>0</v>
          </cell>
        </row>
        <row r="37">
          <cell r="O37">
            <v>0</v>
          </cell>
          <cell r="P37">
            <v>0.64894371504430792</v>
          </cell>
          <cell r="Q37">
            <v>0.8090745508884517</v>
          </cell>
        </row>
        <row r="38">
          <cell r="O38">
            <v>-8.9</v>
          </cell>
          <cell r="P38">
            <v>-8.9</v>
          </cell>
          <cell r="Q38">
            <v>-8.9</v>
          </cell>
        </row>
        <row r="39">
          <cell r="C39">
            <v>0</v>
          </cell>
          <cell r="D39">
            <v>0</v>
          </cell>
          <cell r="E39">
            <v>0</v>
          </cell>
          <cell r="F39">
            <v>0</v>
          </cell>
          <cell r="G39">
            <v>0</v>
          </cell>
          <cell r="H39">
            <v>18.62175680203126</v>
          </cell>
          <cell r="I39">
            <v>23.561826352485575</v>
          </cell>
          <cell r="J39">
            <v>37.420213264905016</v>
          </cell>
          <cell r="K39">
            <v>45.510042545512874</v>
          </cell>
          <cell r="L39">
            <v>54.248045411310159</v>
          </cell>
          <cell r="M39">
            <v>70.633724901474693</v>
          </cell>
          <cell r="N39">
            <v>72.022106365533631</v>
          </cell>
          <cell r="O39">
            <v>-6.5579999999999998</v>
          </cell>
          <cell r="P39">
            <v>43.385084991608984</v>
          </cell>
          <cell r="Q39">
            <v>47.97740010164069</v>
          </cell>
        </row>
        <row r="41">
          <cell r="C41">
            <v>0</v>
          </cell>
          <cell r="D41">
            <v>0</v>
          </cell>
          <cell r="E41">
            <v>0</v>
          </cell>
          <cell r="F41">
            <v>0</v>
          </cell>
          <cell r="G41">
            <v>0</v>
          </cell>
          <cell r="H41">
            <v>35.780121615379301</v>
          </cell>
          <cell r="I41">
            <v>43.111886700922234</v>
          </cell>
          <cell r="J41">
            <v>58.423002123714113</v>
          </cell>
          <cell r="K41">
            <v>72.493047664155014</v>
          </cell>
          <cell r="L41">
            <v>88.117231137284762</v>
          </cell>
          <cell r="M41">
            <v>102.13496503665891</v>
          </cell>
          <cell r="N41">
            <v>104.92338479399709</v>
          </cell>
          <cell r="O41">
            <v>-35.186858172636711</v>
          </cell>
          <cell r="P41">
            <v>61.739785003434257</v>
          </cell>
          <cell r="Q41">
            <v>81.398511687300527</v>
          </cell>
        </row>
        <row r="43">
          <cell r="O43">
            <v>-23.541000000000025</v>
          </cell>
          <cell r="P43">
            <v>36.696999999999989</v>
          </cell>
          <cell r="Q43">
            <v>77.173000000000002</v>
          </cell>
        </row>
        <row r="44">
          <cell r="O44">
            <v>40.689</v>
          </cell>
          <cell r="P44">
            <v>46.9</v>
          </cell>
          <cell r="Q44">
            <v>51.640999999999998</v>
          </cell>
        </row>
        <row r="45">
          <cell r="O45">
            <v>1.8951418273633225</v>
          </cell>
          <cell r="P45">
            <v>1.9664699950432545</v>
          </cell>
          <cell r="Q45">
            <v>2.6657117889412163</v>
          </cell>
        </row>
        <row r="46">
          <cell r="O46">
            <v>19.043141827363296</v>
          </cell>
          <cell r="P46">
            <v>85.563469995043249</v>
          </cell>
          <cell r="Q46">
            <v>131.47971178894122</v>
          </cell>
        </row>
        <row r="48">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row>
        <row r="49">
          <cell r="O49">
            <v>26.806000000000004</v>
          </cell>
          <cell r="P49">
            <v>31.389600000000002</v>
          </cell>
          <cell r="Q49">
            <v>36.358800000000002</v>
          </cell>
        </row>
        <row r="50">
          <cell r="O50">
            <v>-19.149000000000001</v>
          </cell>
          <cell r="P50">
            <v>32.25</v>
          </cell>
          <cell r="Q50">
            <v>0</v>
          </cell>
        </row>
        <row r="51">
          <cell r="O51">
            <v>-8.9</v>
          </cell>
          <cell r="P51">
            <v>-8.9</v>
          </cell>
          <cell r="Q51">
            <v>-8.9</v>
          </cell>
        </row>
        <row r="52">
          <cell r="O52">
            <v>0</v>
          </cell>
          <cell r="P52">
            <v>0</v>
          </cell>
          <cell r="Q52">
            <v>0</v>
          </cell>
        </row>
        <row r="53">
          <cell r="O53">
            <v>0</v>
          </cell>
          <cell r="P53">
            <v>0</v>
          </cell>
          <cell r="Q53">
            <v>0</v>
          </cell>
        </row>
        <row r="54">
          <cell r="O54">
            <v>0.625</v>
          </cell>
          <cell r="P54">
            <v>0.62600000000000122</v>
          </cell>
          <cell r="Q54">
            <v>0.625</v>
          </cell>
        </row>
        <row r="55">
          <cell r="O55">
            <v>-54.230000000000004</v>
          </cell>
          <cell r="P55">
            <v>-7.4135999999999989</v>
          </cell>
          <cell r="Q55">
            <v>-44.633800000000001</v>
          </cell>
        </row>
        <row r="57">
          <cell r="O57">
            <v>-35.186858172636704</v>
          </cell>
          <cell r="P57">
            <v>78.149869995043247</v>
          </cell>
          <cell r="Q57">
            <v>86.845911788941208</v>
          </cell>
        </row>
        <row r="58">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row>
        <row r="59">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row>
        <row r="60">
          <cell r="O60">
            <v>0</v>
          </cell>
          <cell r="P60">
            <v>0</v>
          </cell>
          <cell r="Q60">
            <v>0</v>
          </cell>
        </row>
        <row r="61">
          <cell r="O61">
            <v>0</v>
          </cell>
          <cell r="P61">
            <v>0</v>
          </cell>
          <cell r="Q61">
            <v>0</v>
          </cell>
        </row>
        <row r="63">
          <cell r="C63">
            <v>0</v>
          </cell>
          <cell r="D63">
            <v>0</v>
          </cell>
          <cell r="E63">
            <v>0</v>
          </cell>
          <cell r="F63">
            <v>0</v>
          </cell>
          <cell r="G63">
            <v>0</v>
          </cell>
          <cell r="H63">
            <v>0</v>
          </cell>
          <cell r="I63">
            <v>1.1859999999999999</v>
          </cell>
          <cell r="J63">
            <v>3.706</v>
          </cell>
          <cell r="K63">
            <v>1.9570000000000001</v>
          </cell>
          <cell r="L63">
            <v>0</v>
          </cell>
          <cell r="M63">
            <v>0</v>
          </cell>
          <cell r="N63">
            <v>0</v>
          </cell>
          <cell r="O63">
            <v>0</v>
          </cell>
          <cell r="P63">
            <v>0</v>
          </cell>
          <cell r="Q63">
            <v>0</v>
          </cell>
        </row>
        <row r="64">
          <cell r="O64">
            <v>-2.0872798789712563</v>
          </cell>
          <cell r="P64">
            <v>15.761141276564672</v>
          </cell>
          <cell r="Q64">
            <v>4.638325550752235</v>
          </cell>
        </row>
        <row r="65">
          <cell r="O65">
            <v>0</v>
          </cell>
          <cell r="P65">
            <v>0.64894371504430792</v>
          </cell>
          <cell r="Q65">
            <v>0.8090745508884517</v>
          </cell>
        </row>
        <row r="66">
          <cell r="O66">
            <v>0</v>
          </cell>
          <cell r="P66">
            <v>0</v>
          </cell>
          <cell r="Q66">
            <v>0</v>
          </cell>
        </row>
        <row r="67">
          <cell r="O67">
            <v>0</v>
          </cell>
          <cell r="P67">
            <v>-16.410084991608979</v>
          </cell>
          <cell r="Q67">
            <v>-5.447400101640687</v>
          </cell>
        </row>
        <row r="69">
          <cell r="O69">
            <v>-35.186858172636704</v>
          </cell>
          <cell r="P69">
            <v>61.739785003434264</v>
          </cell>
          <cell r="Q69">
            <v>81.398511687300527</v>
          </cell>
        </row>
        <row r="71">
          <cell r="O71" t="str">
            <v>P-2</v>
          </cell>
          <cell r="P71" t="str">
            <v>P-1</v>
          </cell>
          <cell r="Q71" t="str">
            <v>Present (P)</v>
          </cell>
        </row>
        <row r="72">
          <cell r="O72">
            <v>1997</v>
          </cell>
          <cell r="P72">
            <v>1998</v>
          </cell>
          <cell r="Q72">
            <v>1999</v>
          </cell>
        </row>
        <row r="73">
          <cell r="O73">
            <v>280.745</v>
          </cell>
          <cell r="P73">
            <v>427.08600000000001</v>
          </cell>
          <cell r="Q73">
            <v>546.26599999999996</v>
          </cell>
        </row>
        <row r="74">
          <cell r="O74">
            <v>0</v>
          </cell>
          <cell r="P74">
            <v>28.102</v>
          </cell>
          <cell r="Q74">
            <v>51.234999999999999</v>
          </cell>
        </row>
        <row r="75">
          <cell r="O75">
            <v>9.1669999999999998</v>
          </cell>
          <cell r="P75">
            <v>19.515999999999998</v>
          </cell>
          <cell r="Q75">
            <v>26.486999999999998</v>
          </cell>
        </row>
        <row r="76">
          <cell r="O76">
            <v>289.91199999999998</v>
          </cell>
          <cell r="P76">
            <v>474.70400000000001</v>
          </cell>
          <cell r="Q76">
            <v>623.98799999999994</v>
          </cell>
        </row>
        <row r="77">
          <cell r="O77">
            <v>85.873999999999995</v>
          </cell>
          <cell r="P77">
            <v>104.41200000000001</v>
          </cell>
          <cell r="Q77">
            <v>136.477</v>
          </cell>
        </row>
        <row r="78">
          <cell r="O78">
            <v>204.03799999999998</v>
          </cell>
          <cell r="P78">
            <v>370.29200000000003</v>
          </cell>
          <cell r="Q78">
            <v>487.51099999999997</v>
          </cell>
        </row>
        <row r="79">
          <cell r="O79">
            <v>221.49700000000001</v>
          </cell>
          <cell r="P79">
            <v>236.37</v>
          </cell>
          <cell r="Q79">
            <v>325.06700000000001</v>
          </cell>
        </row>
        <row r="80">
          <cell r="O80">
            <v>40.689</v>
          </cell>
          <cell r="P80">
            <v>46.9</v>
          </cell>
          <cell r="Q80">
            <v>51.640999999999998</v>
          </cell>
        </row>
        <row r="81">
          <cell r="O81">
            <v>0</v>
          </cell>
          <cell r="P81">
            <v>0</v>
          </cell>
          <cell r="Q81">
            <v>0</v>
          </cell>
        </row>
        <row r="82">
          <cell r="O82">
            <v>348.06</v>
          </cell>
          <cell r="P82">
            <v>387.68200000000002</v>
          </cell>
          <cell r="Q82">
            <v>513.18499999999995</v>
          </cell>
        </row>
        <row r="84">
          <cell r="O84">
            <v>-58.148000000000025</v>
          </cell>
          <cell r="P84">
            <v>87.021999999999991</v>
          </cell>
          <cell r="Q84">
            <v>110.803</v>
          </cell>
        </row>
        <row r="85">
          <cell r="O85">
            <v>0</v>
          </cell>
          <cell r="P85">
            <v>0</v>
          </cell>
          <cell r="Q85">
            <v>0</v>
          </cell>
        </row>
        <row r="86">
          <cell r="O86">
            <v>0</v>
          </cell>
          <cell r="P86">
            <v>0</v>
          </cell>
          <cell r="Q86">
            <v>0</v>
          </cell>
        </row>
        <row r="87">
          <cell r="O87">
            <v>-19.149000000000001</v>
          </cell>
          <cell r="P87">
            <v>32.25</v>
          </cell>
          <cell r="Q87">
            <v>0</v>
          </cell>
        </row>
        <row r="88">
          <cell r="O88">
            <v>0</v>
          </cell>
          <cell r="P88">
            <v>0</v>
          </cell>
          <cell r="Q88">
            <v>0</v>
          </cell>
        </row>
        <row r="89">
          <cell r="O89">
            <v>0</v>
          </cell>
          <cell r="P89">
            <v>0</v>
          </cell>
          <cell r="Q89">
            <v>0</v>
          </cell>
        </row>
        <row r="90">
          <cell r="C90">
            <v>0</v>
          </cell>
          <cell r="D90">
            <v>0</v>
          </cell>
          <cell r="E90">
            <v>0</v>
          </cell>
          <cell r="F90">
            <v>0</v>
          </cell>
          <cell r="G90">
            <v>0</v>
          </cell>
          <cell r="H90">
            <v>41.716000000000008</v>
          </cell>
          <cell r="I90">
            <v>54.866999999999997</v>
          </cell>
          <cell r="J90">
            <v>77.50500000000001</v>
          </cell>
          <cell r="K90">
            <v>100.68599999999998</v>
          </cell>
          <cell r="L90">
            <v>125.47800000000004</v>
          </cell>
          <cell r="M90">
            <v>156.14600000000002</v>
          </cell>
          <cell r="N90">
            <v>162.37499999999994</v>
          </cell>
          <cell r="O90">
            <v>-38.999000000000024</v>
          </cell>
          <cell r="P90">
            <v>54.771999999999991</v>
          </cell>
          <cell r="Q90">
            <v>110.803</v>
          </cell>
        </row>
        <row r="91">
          <cell r="O91">
            <v>-15.458</v>
          </cell>
          <cell r="P91">
            <v>18.074999999999999</v>
          </cell>
          <cell r="Q91">
            <v>33.630000000000003</v>
          </cell>
        </row>
        <row r="92">
          <cell r="O92">
            <v>0</v>
          </cell>
          <cell r="P92">
            <v>0</v>
          </cell>
          <cell r="Q92">
            <v>0</v>
          </cell>
        </row>
        <row r="93">
          <cell r="O93">
            <v>0</v>
          </cell>
          <cell r="P93">
            <v>0</v>
          </cell>
          <cell r="Q93">
            <v>0</v>
          </cell>
        </row>
        <row r="94">
          <cell r="O94">
            <v>-23.541000000000025</v>
          </cell>
          <cell r="P94">
            <v>36.696999999999989</v>
          </cell>
          <cell r="Q94">
            <v>77.173000000000002</v>
          </cell>
        </row>
        <row r="96">
          <cell r="C96">
            <v>0</v>
          </cell>
          <cell r="D96">
            <v>0</v>
          </cell>
          <cell r="E96">
            <v>0</v>
          </cell>
          <cell r="F96">
            <v>0</v>
          </cell>
          <cell r="G96">
            <v>0</v>
          </cell>
          <cell r="H96">
            <v>0.35916021297192652</v>
          </cell>
          <cell r="I96">
            <v>0.43523584038249358</v>
          </cell>
          <cell r="J96">
            <v>0.56272136953955154</v>
          </cell>
          <cell r="K96">
            <v>0.70259374180578604</v>
          </cell>
          <cell r="L96">
            <v>0.86023512249538814</v>
          </cell>
          <cell r="M96">
            <v>1.0707000513171401</v>
          </cell>
          <cell r="N96">
            <v>1.1022119308930189</v>
          </cell>
          <cell r="O96">
            <v>-0.27367527726754892</v>
          </cell>
          <cell r="P96">
            <v>0.43988013185495944</v>
          </cell>
          <cell r="Q96">
            <v>0.89781981478896178</v>
          </cell>
        </row>
        <row r="97">
          <cell r="O97">
            <v>0.15709719201534372</v>
          </cell>
          <cell r="P97">
            <v>0.41270048651336871</v>
          </cell>
          <cell r="Q97">
            <v>0.37083719402039184</v>
          </cell>
        </row>
        <row r="98">
          <cell r="O98">
            <v>0.39636913767019644</v>
          </cell>
          <cell r="P98">
            <v>0.33000438180092023</v>
          </cell>
          <cell r="Q98">
            <v>0.3035116377715405</v>
          </cell>
        </row>
        <row r="100">
          <cell r="C100">
            <v>0</v>
          </cell>
          <cell r="D100">
            <v>0</v>
          </cell>
          <cell r="E100">
            <v>0</v>
          </cell>
          <cell r="F100">
            <v>0</v>
          </cell>
          <cell r="G100">
            <v>0</v>
          </cell>
          <cell r="H100">
            <v>5.9379999999999997</v>
          </cell>
          <cell r="I100">
            <v>7.3940000000000001</v>
          </cell>
          <cell r="J100">
            <v>10.311</v>
          </cell>
          <cell r="K100">
            <v>10.513999999999999</v>
          </cell>
          <cell r="L100">
            <v>10.678000000000001</v>
          </cell>
          <cell r="M100">
            <v>14.051</v>
          </cell>
          <cell r="N100">
            <v>16.518999999999998</v>
          </cell>
          <cell r="O100">
            <v>19.184999999999999</v>
          </cell>
          <cell r="P100">
            <v>20.056000000000001</v>
          </cell>
          <cell r="Q100">
            <v>21.263999999999999</v>
          </cell>
        </row>
        <row r="101">
          <cell r="C101">
            <v>0</v>
          </cell>
          <cell r="D101">
            <v>0</v>
          </cell>
          <cell r="E101">
            <v>0</v>
          </cell>
          <cell r="F101">
            <v>0</v>
          </cell>
          <cell r="G101">
            <v>0</v>
          </cell>
          <cell r="H101">
            <v>44.19100000000001</v>
          </cell>
          <cell r="I101">
            <v>56.678999999999995</v>
          </cell>
          <cell r="J101">
            <v>81.837000000000018</v>
          </cell>
          <cell r="K101">
            <v>103.26799999999997</v>
          </cell>
          <cell r="L101">
            <v>126.10400000000004</v>
          </cell>
          <cell r="M101">
            <v>156.77200000000002</v>
          </cell>
          <cell r="N101">
            <v>163.00099999999995</v>
          </cell>
          <cell r="O101">
            <v>-57.523000000000025</v>
          </cell>
          <cell r="P101">
            <v>87.647999999999996</v>
          </cell>
          <cell r="Q101">
            <v>111.428</v>
          </cell>
        </row>
        <row r="102">
          <cell r="C102">
            <v>0</v>
          </cell>
          <cell r="D102">
            <v>0</v>
          </cell>
          <cell r="E102">
            <v>0</v>
          </cell>
          <cell r="F102">
            <v>0</v>
          </cell>
          <cell r="G102">
            <v>0</v>
          </cell>
          <cell r="H102">
            <v>49.529000000000011</v>
          </cell>
          <cell r="I102">
            <v>63.446999999999996</v>
          </cell>
          <cell r="J102">
            <v>91.52200000000002</v>
          </cell>
          <cell r="K102">
            <v>113.15699999999997</v>
          </cell>
          <cell r="L102">
            <v>136.15600000000003</v>
          </cell>
          <cell r="M102">
            <v>170.197</v>
          </cell>
          <cell r="N102">
            <v>178.89399999999995</v>
          </cell>
          <cell r="O102">
            <v>-38.963000000000022</v>
          </cell>
          <cell r="P102">
            <v>107.07799999999999</v>
          </cell>
          <cell r="Q102">
            <v>132.06700000000001</v>
          </cell>
        </row>
        <row r="103">
          <cell r="O103">
            <v>66.688999999999993</v>
          </cell>
          <cell r="P103">
            <v>84.356000000000009</v>
          </cell>
          <cell r="Q103">
            <v>115.21300000000001</v>
          </cell>
        </row>
        <row r="104">
          <cell r="C104">
            <v>0</v>
          </cell>
          <cell r="D104">
            <v>0</v>
          </cell>
          <cell r="E104">
            <v>0</v>
          </cell>
          <cell r="F104">
            <v>0</v>
          </cell>
          <cell r="G104">
            <v>0</v>
          </cell>
          <cell r="H104">
            <v>5.3380000000000001</v>
          </cell>
          <cell r="I104">
            <v>6.7680000000000007</v>
          </cell>
          <cell r="J104">
            <v>9.6849999999999987</v>
          </cell>
          <cell r="K104">
            <v>9.8889999999999993</v>
          </cell>
          <cell r="L104">
            <v>10.052000000000001</v>
          </cell>
          <cell r="M104">
            <v>13.425000000000001</v>
          </cell>
          <cell r="N104">
            <v>15.892999999999999</v>
          </cell>
          <cell r="O104">
            <v>18.559999999999999</v>
          </cell>
          <cell r="P104">
            <v>19.43</v>
          </cell>
          <cell r="Q104">
            <v>20.638999999999999</v>
          </cell>
        </row>
        <row r="105">
          <cell r="O105">
            <v>0.625</v>
          </cell>
          <cell r="P105">
            <v>0.62600000000000122</v>
          </cell>
          <cell r="Q105">
            <v>0.625</v>
          </cell>
        </row>
        <row r="108">
          <cell r="O108">
            <v>0.70379287507933441</v>
          </cell>
          <cell r="P108">
            <v>0.78004819845630124</v>
          </cell>
          <cell r="Q108">
            <v>0.78128265287152965</v>
          </cell>
        </row>
        <row r="109">
          <cell r="C109" t="str">
            <v xml:space="preserve">--  </v>
          </cell>
          <cell r="D109" t="str">
            <v xml:space="preserve">--  </v>
          </cell>
          <cell r="E109" t="str">
            <v xml:space="preserve">--  </v>
          </cell>
          <cell r="F109" t="str">
            <v xml:space="preserve">--  </v>
          </cell>
          <cell r="G109" t="str">
            <v xml:space="preserve">--  </v>
          </cell>
          <cell r="H109">
            <v>0.33233802136453922</v>
          </cell>
          <cell r="I109">
            <v>0.34440138092756645</v>
          </cell>
          <cell r="J109">
            <v>0.36839118166778706</v>
          </cell>
          <cell r="K109">
            <v>0.38172746715963751</v>
          </cell>
          <cell r="L109">
            <v>0.37682836037761441</v>
          </cell>
          <cell r="M109">
            <v>0.42041701557941746</v>
          </cell>
          <cell r="N109">
            <v>0.38738247127556824</v>
          </cell>
          <cell r="O109">
            <v>-0.13439595463450987</v>
          </cell>
          <cell r="P109">
            <v>0.22556793285921328</v>
          </cell>
          <cell r="Q109">
            <v>0.21164990352378574</v>
          </cell>
        </row>
        <row r="110">
          <cell r="O110">
            <v>-0.19841538121912866</v>
          </cell>
          <cell r="P110">
            <v>0.18463716336917321</v>
          </cell>
          <cell r="Q110">
            <v>0.17857394693487696</v>
          </cell>
        </row>
        <row r="111">
          <cell r="C111" t="str">
            <v xml:space="preserve">--  </v>
          </cell>
          <cell r="D111" t="str">
            <v xml:space="preserve">--  </v>
          </cell>
          <cell r="E111" t="str">
            <v xml:space="preserve">--  </v>
          </cell>
          <cell r="F111" t="str">
            <v xml:space="preserve">--  </v>
          </cell>
          <cell r="G111" t="str">
            <v xml:space="preserve">--  </v>
          </cell>
          <cell r="H111">
            <v>0.29249422942723713</v>
          </cell>
          <cell r="I111">
            <v>0.3042654594406809</v>
          </cell>
          <cell r="J111">
            <v>0.32688770191235611</v>
          </cell>
          <cell r="K111">
            <v>0.3462592010363183</v>
          </cell>
          <cell r="L111">
            <v>0.34727569114443951</v>
          </cell>
          <cell r="M111">
            <v>0.38570853372658581</v>
          </cell>
          <cell r="N111">
            <v>0.35161172970233989</v>
          </cell>
          <cell r="O111">
            <v>-0.20057120781478527</v>
          </cell>
          <cell r="P111">
            <v>0.18331844686372981</v>
          </cell>
          <cell r="Q111">
            <v>0.17757232510881621</v>
          </cell>
        </row>
        <row r="112">
          <cell r="C112" t="str">
            <v xml:space="preserve">--  </v>
          </cell>
          <cell r="D112" t="str">
            <v xml:space="preserve">--  </v>
          </cell>
          <cell r="E112" t="str">
            <v xml:space="preserve">--  </v>
          </cell>
          <cell r="F112" t="str">
            <v xml:space="preserve">--  </v>
          </cell>
          <cell r="G112" t="str">
            <v xml:space="preserve">--  </v>
          </cell>
          <cell r="H112">
            <v>0.24008348284515607</v>
          </cell>
          <cell r="I112">
            <v>0.23401883956988359</v>
          </cell>
          <cell r="J112">
            <v>0.23516224283707382</v>
          </cell>
          <cell r="K112">
            <v>0.24455038107691771</v>
          </cell>
          <cell r="L112">
            <v>0.24387519999469934</v>
          </cell>
          <cell r="M112">
            <v>0.25229162198523059</v>
          </cell>
          <cell r="N112">
            <v>0.22720426675067906</v>
          </cell>
          <cell r="O112">
            <v>-0.12137082346586797</v>
          </cell>
          <cell r="P112">
            <v>0.13005954237468875</v>
          </cell>
          <cell r="Q112">
            <v>0.130448841463779</v>
          </cell>
        </row>
        <row r="113">
          <cell r="C113" t="str">
            <v xml:space="preserve">--  </v>
          </cell>
          <cell r="D113" t="str">
            <v xml:space="preserve">--  </v>
          </cell>
          <cell r="E113" t="str">
            <v xml:space="preserve">--  </v>
          </cell>
          <cell r="F113" t="str">
            <v xml:space="preserve">--  </v>
          </cell>
          <cell r="G113" t="str">
            <v xml:space="preserve">--  </v>
          </cell>
          <cell r="H113">
            <v>0.19915856997154976</v>
          </cell>
          <cell r="I113">
            <v>0.20555953621677958</v>
          </cell>
          <cell r="J113">
            <v>0.19952342042449397</v>
          </cell>
          <cell r="K113">
            <v>0.2169353043173185</v>
          </cell>
          <cell r="L113">
            <v>0.22195776055086761</v>
          </cell>
          <cell r="M113">
            <v>0.24738593331999439</v>
          </cell>
          <cell r="N113">
            <v>0.22573527182645367</v>
          </cell>
          <cell r="O113">
            <v>-8.1200502221363824E-2</v>
          </cell>
          <cell r="P113">
            <v>7.7305015335872432E-2</v>
          </cell>
          <cell r="Q113">
            <v>0.12367705789213897</v>
          </cell>
        </row>
        <row r="114">
          <cell r="O114">
            <v>0.76401459753304457</v>
          </cell>
          <cell r="P114">
            <v>0.49793134247868143</v>
          </cell>
          <cell r="Q114">
            <v>0.52095072341134774</v>
          </cell>
        </row>
        <row r="115">
          <cell r="O115">
            <v>6.4019426584618788E-2</v>
          </cell>
          <cell r="P115">
            <v>4.0930769490040105E-2</v>
          </cell>
          <cell r="Q115">
            <v>3.3075956588908766E-2</v>
          </cell>
        </row>
        <row r="119">
          <cell r="O119">
            <v>-0.12137082346586797</v>
          </cell>
          <cell r="P119">
            <v>0.13005954237468875</v>
          </cell>
          <cell r="Q119">
            <v>0.130448841463779</v>
          </cell>
        </row>
        <row r="120">
          <cell r="O120">
            <v>0.39854345809818659</v>
          </cell>
          <cell r="P120">
            <v>0.76738547810769686</v>
          </cell>
          <cell r="Q120">
            <v>0.91549770476607828</v>
          </cell>
        </row>
        <row r="121">
          <cell r="O121">
            <v>-4.8371547696311551E-2</v>
          </cell>
          <cell r="P121">
            <v>9.9805804107668789E-2</v>
          </cell>
          <cell r="Q121">
            <v>0.1194256149494837</v>
          </cell>
        </row>
        <row r="122">
          <cell r="O122">
            <v>-0.52969858537965153</v>
          </cell>
          <cell r="P122" t="str">
            <v>NM</v>
          </cell>
          <cell r="Q122">
            <v>1.9441234257099806</v>
          </cell>
        </row>
        <row r="123">
          <cell r="O123">
            <v>-0.19634692483906582</v>
          </cell>
          <cell r="P123">
            <v>0.14817735180398034</v>
          </cell>
          <cell r="Q123">
            <v>1.9619810841814911E-2</v>
          </cell>
        </row>
        <row r="124">
          <cell r="O124">
            <v>-114.18925701337955</v>
          </cell>
          <cell r="P124">
            <v>-4.7499771438709431</v>
          </cell>
          <cell r="Q124" t="str">
            <v xml:space="preserve">--  </v>
          </cell>
        </row>
        <row r="125">
          <cell r="O125">
            <v>-136.56927037705</v>
          </cell>
          <cell r="P125">
            <v>109.4392798695086</v>
          </cell>
          <cell r="Q125" t="str">
            <v xml:space="preserve">--  </v>
          </cell>
        </row>
        <row r="128">
          <cell r="O128">
            <v>2.0962242050006505</v>
          </cell>
          <cell r="P128">
            <v>14.984343434343435</v>
          </cell>
          <cell r="Q128">
            <v>12.636707912270397</v>
          </cell>
        </row>
        <row r="129">
          <cell r="O129">
            <v>3.8275242923531896</v>
          </cell>
          <cell r="P129">
            <v>5.4172329778553783</v>
          </cell>
          <cell r="Q129">
            <v>5.7939487355670787</v>
          </cell>
        </row>
        <row r="130">
          <cell r="O130">
            <v>1.2990390466281496</v>
          </cell>
          <cell r="P130">
            <v>3.7944355674779566</v>
          </cell>
          <cell r="Q130">
            <v>4.1539908703643666</v>
          </cell>
        </row>
        <row r="131">
          <cell r="O131">
            <v>3.5641777466329811</v>
          </cell>
          <cell r="P131">
            <v>5.7618799082379502</v>
          </cell>
          <cell r="Q131">
            <v>7.2285254219617006</v>
          </cell>
        </row>
        <row r="132">
          <cell r="O132">
            <v>0.63559473491127771</v>
          </cell>
          <cell r="P132">
            <v>0.98436916195981361</v>
          </cell>
          <cell r="Q132">
            <v>1.2079312475396513</v>
          </cell>
        </row>
        <row r="133">
          <cell r="O133">
            <v>6.0238325281803533</v>
          </cell>
          <cell r="P133">
            <v>42.188410949164599</v>
          </cell>
          <cell r="Q133">
            <v>42.179876297022339</v>
          </cell>
        </row>
        <row r="134">
          <cell r="O134">
            <v>42.179876297022339</v>
          </cell>
          <cell r="P134">
            <v>42.179876297022339</v>
          </cell>
          <cell r="Q134">
            <v>42.179876297022339</v>
          </cell>
        </row>
        <row r="135">
          <cell r="O135">
            <v>0.39854345809818659</v>
          </cell>
          <cell r="P135">
            <v>0.76738547810769686</v>
          </cell>
          <cell r="Q135">
            <v>0.91549770476607828</v>
          </cell>
        </row>
        <row r="138">
          <cell r="O138">
            <v>-0.37177068718210354</v>
          </cell>
          <cell r="P138">
            <v>0.52125950595736348</v>
          </cell>
          <cell r="Q138">
            <v>0.27905386737097432</v>
          </cell>
        </row>
        <row r="139">
          <cell r="O139" t="str">
            <v xml:space="preserve">--  </v>
          </cell>
          <cell r="P139" t="str">
            <v xml:space="preserve">--  </v>
          </cell>
          <cell r="Q139">
            <v>0.82317984485090023</v>
          </cell>
        </row>
        <row r="140">
          <cell r="O140">
            <v>-0.37221579811261102</v>
          </cell>
          <cell r="P140">
            <v>0.63740721322332305</v>
          </cell>
          <cell r="Q140">
            <v>0.31447807475816497</v>
          </cell>
        </row>
        <row r="141">
          <cell r="O141">
            <v>-1.2258237805170515</v>
          </cell>
          <cell r="P141">
            <v>-2.5588547640287138</v>
          </cell>
          <cell r="Q141">
            <v>1.1029784451045053</v>
          </cell>
        </row>
        <row r="142">
          <cell r="O142">
            <v>-1.2177993672230485</v>
          </cell>
          <cell r="P142">
            <v>-3.748197007417291</v>
          </cell>
          <cell r="Q142">
            <v>0.23337193447767068</v>
          </cell>
        </row>
        <row r="143">
          <cell r="O143">
            <v>-1.3581093148575831</v>
          </cell>
          <cell r="P143">
            <v>-2.4965605007910838</v>
          </cell>
          <cell r="Q143">
            <v>0.27327572338029471</v>
          </cell>
        </row>
        <row r="144">
          <cell r="O144">
            <v>-1.3353576349230569</v>
          </cell>
          <cell r="P144">
            <v>-2.7546262499630219</v>
          </cell>
          <cell r="Q144">
            <v>0.31841261971956591</v>
          </cell>
        </row>
        <row r="145">
          <cell r="O145">
            <v>0.18984121414159127</v>
          </cell>
          <cell r="P145">
            <v>0.15264567819312341</v>
          </cell>
          <cell r="Q145">
            <v>0.10108742004264391</v>
          </cell>
        </row>
        <row r="146">
          <cell r="O146">
            <v>0.16138991464374361</v>
          </cell>
          <cell r="P146">
            <v>4.5400052124055373E-2</v>
          </cell>
          <cell r="Q146">
            <v>6.0231352213801277E-2</v>
          </cell>
        </row>
        <row r="147">
          <cell r="O147">
            <v>-3.4543746200187915E-2</v>
          </cell>
          <cell r="P147">
            <v>-3.5836959010762608E-2</v>
          </cell>
          <cell r="Q147">
            <v>-3.7109606935043345E-2</v>
          </cell>
        </row>
        <row r="148">
          <cell r="O148">
            <v>9.1028255170404901E-2</v>
          </cell>
          <cell r="P148">
            <v>8.3566947003070519E-2</v>
          </cell>
          <cell r="Q148">
            <v>7.6998891215966481E-2</v>
          </cell>
        </row>
        <row r="149">
          <cell r="O149">
            <v>0</v>
          </cell>
          <cell r="P149">
            <v>3.7274953528995254</v>
          </cell>
          <cell r="Q149">
            <v>0</v>
          </cell>
        </row>
        <row r="150">
          <cell r="O150">
            <v>-1.24829642067639</v>
          </cell>
          <cell r="P150">
            <v>-2.6073067916358634</v>
          </cell>
          <cell r="Q150">
            <v>1.0410556189543874</v>
          </cell>
        </row>
        <row r="151">
          <cell r="M151">
            <v>3.3451465122309502E-2</v>
          </cell>
          <cell r="N151">
            <v>6.4611910337906619E-3</v>
          </cell>
          <cell r="O151">
            <v>4.2174807304758864E-3</v>
          </cell>
          <cell r="P151">
            <v>1.429576299238668E-2</v>
          </cell>
          <cell r="Q151">
            <v>-0.15045120035898585</v>
          </cell>
        </row>
        <row r="152">
          <cell r="O152">
            <v>0.30013641629592064</v>
          </cell>
          <cell r="P152">
            <v>0.21058736686702487</v>
          </cell>
          <cell r="Q152">
            <v>0.21499564459930318</v>
          </cell>
        </row>
        <row r="153">
          <cell r="M153" t="str">
            <v>--</v>
          </cell>
          <cell r="N153">
            <v>0.11421622620190104</v>
          </cell>
          <cell r="O153">
            <v>5.9020588957630633E-2</v>
          </cell>
          <cell r="P153">
            <v>0.19575354888838517</v>
          </cell>
          <cell r="Q153">
            <v>9.8272643273240409E-2</v>
          </cell>
        </row>
        <row r="154">
          <cell r="O154">
            <v>4.9989288909610984E-2</v>
          </cell>
          <cell r="P154">
            <v>-2.2490518938121012E-2</v>
          </cell>
          <cell r="Q154">
            <v>0.11965623081645174</v>
          </cell>
        </row>
        <row r="155">
          <cell r="O155">
            <v>-0.18153555014868883</v>
          </cell>
          <cell r="P155">
            <v>1.9131296449215525</v>
          </cell>
          <cell r="Q155">
            <v>-0.13713929361074884</v>
          </cell>
        </row>
        <row r="159">
          <cell r="P159" t="str">
            <v>5 year CAGR</v>
          </cell>
        </row>
        <row r="160">
          <cell r="P160" t="str">
            <v>Sales</v>
          </cell>
          <cell r="Q160">
            <v>0.23506864335775868</v>
          </cell>
        </row>
        <row r="161">
          <cell r="P161" t="str">
            <v>EBITDA</v>
          </cell>
          <cell r="Q161">
            <v>-1</v>
          </cell>
        </row>
        <row r="162">
          <cell r="P162" t="str">
            <v>NOPAT</v>
          </cell>
          <cell r="Q162">
            <v>0.37432212454285807</v>
          </cell>
        </row>
      </sheetData>
      <sheetData sheetId="8">
        <row r="21">
          <cell r="J21">
            <v>9.3302471467867132E-2</v>
          </cell>
        </row>
      </sheetData>
      <sheetData sheetId="9">
        <row r="1">
          <cell r="F1" t="str">
            <v>Discounted Cash Flow</v>
          </cell>
        </row>
        <row r="2">
          <cell r="D2">
            <v>1</v>
          </cell>
          <cell r="E2">
            <v>2</v>
          </cell>
          <cell r="F2">
            <v>3</v>
          </cell>
          <cell r="G2">
            <v>4</v>
          </cell>
          <cell r="H2">
            <v>5</v>
          </cell>
          <cell r="L2">
            <v>9</v>
          </cell>
          <cell r="M2">
            <v>10</v>
          </cell>
          <cell r="Q2">
            <v>14</v>
          </cell>
          <cell r="R2">
            <v>15</v>
          </cell>
          <cell r="AA2">
            <v>24</v>
          </cell>
          <cell r="AB2">
            <v>25</v>
          </cell>
        </row>
        <row r="3">
          <cell r="C3" t="str">
            <v>Present(P)</v>
          </cell>
          <cell r="D3" t="str">
            <v>Estimated Year 1</v>
          </cell>
          <cell r="E3" t="str">
            <v>EY 2</v>
          </cell>
          <cell r="F3" t="str">
            <v>EY 3</v>
          </cell>
          <cell r="G3" t="str">
            <v>EY 4</v>
          </cell>
          <cell r="H3" t="str">
            <v>EY 5</v>
          </cell>
          <cell r="L3" t="str">
            <v>EY 9</v>
          </cell>
          <cell r="M3" t="str">
            <v>EY 10</v>
          </cell>
          <cell r="Q3" t="str">
            <v>EY 14</v>
          </cell>
          <cell r="R3" t="str">
            <v>EY 15</v>
          </cell>
          <cell r="AA3" t="str">
            <v>EY 24</v>
          </cell>
          <cell r="AB3" t="str">
            <v>EY 25</v>
          </cell>
        </row>
        <row r="4">
          <cell r="C4">
            <v>1999</v>
          </cell>
          <cell r="D4" t="str">
            <v>2000E</v>
          </cell>
          <cell r="E4" t="str">
            <v>2001E</v>
          </cell>
          <cell r="F4" t="str">
            <v>2002E</v>
          </cell>
          <cell r="G4" t="str">
            <v>2003E</v>
          </cell>
          <cell r="H4" t="str">
            <v>2004E</v>
          </cell>
          <cell r="L4" t="str">
            <v>2008E</v>
          </cell>
          <cell r="M4" t="str">
            <v>2009E</v>
          </cell>
          <cell r="Q4" t="str">
            <v>2013E</v>
          </cell>
          <cell r="R4" t="str">
            <v>2014E</v>
          </cell>
          <cell r="AA4" t="str">
            <v>2023E</v>
          </cell>
          <cell r="AB4" t="str">
            <v>2024E</v>
          </cell>
        </row>
        <row r="6">
          <cell r="C6">
            <v>546.26599999999996</v>
          </cell>
          <cell r="D6">
            <v>872.82200000000012</v>
          </cell>
          <cell r="E6">
            <v>1070.5</v>
          </cell>
          <cell r="F6">
            <v>1198.9000000000001</v>
          </cell>
          <cell r="G6">
            <v>1306.8010000000002</v>
          </cell>
          <cell r="H6">
            <v>1424.4130900000002</v>
          </cell>
          <cell r="I6">
            <v>1538.3661372000004</v>
          </cell>
          <cell r="J6">
            <v>1661.4354281760004</v>
          </cell>
          <cell r="K6">
            <v>1794.3502624300806</v>
          </cell>
          <cell r="L6">
            <v>1937.8982834244873</v>
          </cell>
          <cell r="M6">
            <v>2092.9301460984466</v>
          </cell>
          <cell r="N6">
            <v>2239.4352563253378</v>
          </cell>
          <cell r="O6">
            <v>2396.1957242681115</v>
          </cell>
          <cell r="P6">
            <v>2563.9294249668792</v>
          </cell>
          <cell r="Q6">
            <v>2743.404484714561</v>
          </cell>
          <cell r="R6">
            <v>2935.4427986445803</v>
          </cell>
          <cell r="S6">
            <v>3111.5693665632552</v>
          </cell>
          <cell r="T6">
            <v>3298.2635285570509</v>
          </cell>
          <cell r="U6">
            <v>3496.1593402704743</v>
          </cell>
          <cell r="V6">
            <v>3705.9289006867029</v>
          </cell>
          <cell r="W6">
            <v>3928.2846347279055</v>
          </cell>
          <cell r="X6">
            <v>4163.9817128115801</v>
          </cell>
          <cell r="Y6">
            <v>4413.8206155802754</v>
          </cell>
          <cell r="Z6">
            <v>4678.6498525150919</v>
          </cell>
          <cell r="AA6">
            <v>4959.3688436659977</v>
          </cell>
          <cell r="AB6">
            <v>5256.9309742859577</v>
          </cell>
          <cell r="AC6">
            <v>5572.3468327431156</v>
          </cell>
        </row>
        <row r="7">
          <cell r="C7">
            <v>51.234999999999999</v>
          </cell>
          <cell r="D7">
            <v>8.9759999999999991</v>
          </cell>
          <cell r="E7">
            <v>9.5</v>
          </cell>
          <cell r="F7">
            <v>9.5</v>
          </cell>
          <cell r="G7">
            <v>9.5</v>
          </cell>
          <cell r="H7">
            <v>9.5</v>
          </cell>
          <cell r="I7">
            <v>9.5</v>
          </cell>
          <cell r="J7">
            <v>9.5</v>
          </cell>
          <cell r="K7">
            <v>9.5</v>
          </cell>
          <cell r="L7">
            <v>9.5</v>
          </cell>
          <cell r="M7">
            <v>9.5</v>
          </cell>
          <cell r="N7">
            <v>9.5</v>
          </cell>
          <cell r="O7">
            <v>9.5</v>
          </cell>
          <cell r="P7">
            <v>9.5</v>
          </cell>
          <cell r="Q7">
            <v>9.5</v>
          </cell>
          <cell r="R7">
            <v>9.5</v>
          </cell>
          <cell r="S7">
            <v>9.5</v>
          </cell>
          <cell r="T7">
            <v>9.5</v>
          </cell>
          <cell r="U7">
            <v>9.5</v>
          </cell>
          <cell r="V7">
            <v>9.5</v>
          </cell>
          <cell r="W7">
            <v>9.5</v>
          </cell>
          <cell r="X7">
            <v>9.5</v>
          </cell>
          <cell r="Y7">
            <v>9.5</v>
          </cell>
          <cell r="Z7">
            <v>9.5</v>
          </cell>
          <cell r="AA7">
            <v>9.5</v>
          </cell>
          <cell r="AB7">
            <v>9.5</v>
          </cell>
          <cell r="AC7">
            <v>9.5</v>
          </cell>
        </row>
        <row r="8">
          <cell r="C8">
            <v>26.486999999999998</v>
          </cell>
          <cell r="D8">
            <v>17.503</v>
          </cell>
          <cell r="E8">
            <v>15</v>
          </cell>
          <cell r="F8">
            <v>18</v>
          </cell>
          <cell r="G8">
            <v>18</v>
          </cell>
          <cell r="H8">
            <v>18</v>
          </cell>
          <cell r="I8">
            <v>18</v>
          </cell>
          <cell r="J8">
            <v>18</v>
          </cell>
          <cell r="K8">
            <v>18</v>
          </cell>
          <cell r="L8">
            <v>18</v>
          </cell>
          <cell r="M8">
            <v>18</v>
          </cell>
          <cell r="N8">
            <v>18</v>
          </cell>
          <cell r="O8">
            <v>18</v>
          </cell>
          <cell r="P8">
            <v>18</v>
          </cell>
          <cell r="Q8">
            <v>18</v>
          </cell>
          <cell r="R8">
            <v>18</v>
          </cell>
          <cell r="S8">
            <v>18</v>
          </cell>
          <cell r="T8">
            <v>18</v>
          </cell>
          <cell r="U8">
            <v>18</v>
          </cell>
          <cell r="V8">
            <v>18</v>
          </cell>
          <cell r="W8">
            <v>18</v>
          </cell>
          <cell r="X8">
            <v>18</v>
          </cell>
          <cell r="Y8">
            <v>18</v>
          </cell>
          <cell r="Z8">
            <v>18</v>
          </cell>
          <cell r="AA8">
            <v>18</v>
          </cell>
          <cell r="AB8">
            <v>18</v>
          </cell>
          <cell r="AC8">
            <v>18</v>
          </cell>
        </row>
        <row r="9">
          <cell r="C9">
            <v>623.98799999999994</v>
          </cell>
          <cell r="D9">
            <v>899.30100000000016</v>
          </cell>
          <cell r="E9">
            <v>1095</v>
          </cell>
          <cell r="F9">
            <v>1226.4000000000001</v>
          </cell>
          <cell r="G9">
            <v>1334.3010000000002</v>
          </cell>
          <cell r="H9">
            <v>1451.9130900000002</v>
          </cell>
          <cell r="I9">
            <v>1565.8661372000004</v>
          </cell>
          <cell r="J9">
            <v>1688.9354281760004</v>
          </cell>
          <cell r="K9">
            <v>1821.8502624300806</v>
          </cell>
          <cell r="L9">
            <v>1965.3982834244873</v>
          </cell>
          <cell r="M9">
            <v>2120.4301460984466</v>
          </cell>
          <cell r="N9">
            <v>2266.9352563253378</v>
          </cell>
          <cell r="O9">
            <v>2423.6957242681115</v>
          </cell>
          <cell r="P9">
            <v>2591.4294249668792</v>
          </cell>
          <cell r="Q9">
            <v>2770.904484714561</v>
          </cell>
          <cell r="R9">
            <v>2962.9427986445803</v>
          </cell>
          <cell r="S9">
            <v>3139.0693665632552</v>
          </cell>
          <cell r="T9">
            <v>3325.7635285570509</v>
          </cell>
          <cell r="U9">
            <v>3523.6593402704743</v>
          </cell>
          <cell r="V9">
            <v>3733.4289006867029</v>
          </cell>
          <cell r="W9">
            <v>3955.7846347279055</v>
          </cell>
          <cell r="X9">
            <v>4191.4817128115801</v>
          </cell>
          <cell r="Y9">
            <v>4441.3206155802754</v>
          </cell>
          <cell r="Z9">
            <v>4706.1498525150919</v>
          </cell>
          <cell r="AA9">
            <v>4986.8688436659977</v>
          </cell>
          <cell r="AB9">
            <v>5284.4309742859577</v>
          </cell>
          <cell r="AC9">
            <v>5599.8468327431156</v>
          </cell>
        </row>
        <row r="10">
          <cell r="C10">
            <v>0.31447807475816497</v>
          </cell>
          <cell r="D10">
            <v>0.44121521567722494</v>
          </cell>
          <cell r="E10">
            <v>0.21761234558840678</v>
          </cell>
          <cell r="F10">
            <v>0.12000000000000008</v>
          </cell>
          <cell r="G10">
            <v>8.7981898238747608E-2</v>
          </cell>
          <cell r="H10">
            <v>8.8145096196435485E-2</v>
          </cell>
          <cell r="L10">
            <v>7.8792436433790497E-2</v>
          </cell>
          <cell r="M10">
            <v>7.8880634007593375E-2</v>
          </cell>
          <cell r="Q10">
            <v>6.9257166727577646E-2</v>
          </cell>
          <cell r="R10">
            <v>6.9305280997371405E-2</v>
          </cell>
          <cell r="AA10">
            <v>5.964939492967529E-2</v>
          </cell>
          <cell r="AB10">
            <v>5.9669131061648922E-2</v>
          </cell>
        </row>
        <row r="12">
          <cell r="C12">
            <v>81.398511687300527</v>
          </cell>
          <cell r="D12">
            <v>118.49344792231612</v>
          </cell>
          <cell r="E12">
            <v>187.90656293765937</v>
          </cell>
          <cell r="F12">
            <v>232.67071681017853</v>
          </cell>
          <cell r="G12">
            <v>266.86020000000002</v>
          </cell>
          <cell r="H12">
            <v>290.38261800000004</v>
          </cell>
          <cell r="I12">
            <v>321.00255812600005</v>
          </cell>
          <cell r="J12">
            <v>346.23176277608007</v>
          </cell>
          <cell r="K12">
            <v>373.47930379816648</v>
          </cell>
          <cell r="L12">
            <v>402.90664810201986</v>
          </cell>
          <cell r="M12">
            <v>434.68817995018151</v>
          </cell>
          <cell r="N12">
            <v>476.05640382832092</v>
          </cell>
          <cell r="O12">
            <v>508.97610209630341</v>
          </cell>
          <cell r="P12">
            <v>544.20017924304466</v>
          </cell>
          <cell r="Q12">
            <v>581.88994179005783</v>
          </cell>
          <cell r="R12">
            <v>622.2179877153618</v>
          </cell>
          <cell r="S12">
            <v>674.89991381109985</v>
          </cell>
          <cell r="T12">
            <v>715.0391586397659</v>
          </cell>
          <cell r="U12">
            <v>757.58675815815195</v>
          </cell>
          <cell r="V12">
            <v>802.6872136476411</v>
          </cell>
          <cell r="W12">
            <v>850.49369646649973</v>
          </cell>
          <cell r="X12">
            <v>901.16856825448974</v>
          </cell>
          <cell r="Y12">
            <v>954.88393234975922</v>
          </cell>
          <cell r="Z12">
            <v>1011.8222182907448</v>
          </cell>
          <cell r="AA12">
            <v>1072.1768013881895</v>
          </cell>
          <cell r="AB12">
            <v>1136.152659471481</v>
          </cell>
          <cell r="AC12">
            <v>1203.9670690397697</v>
          </cell>
        </row>
        <row r="13">
          <cell r="C13">
            <v>0.31841261971956591</v>
          </cell>
          <cell r="D13">
            <v>0.45572007971741579</v>
          </cell>
          <cell r="E13">
            <v>0.58579707344536247</v>
          </cell>
          <cell r="F13">
            <v>0.23822560091937978</v>
          </cell>
          <cell r="G13">
            <v>0.14694364490102357</v>
          </cell>
          <cell r="H13">
            <v>8.8145096196435485E-2</v>
          </cell>
          <cell r="L13">
            <v>7.8792436433790525E-2</v>
          </cell>
          <cell r="M13">
            <v>7.8880634007593389E-2</v>
          </cell>
          <cell r="Q13">
            <v>6.9257166727577632E-2</v>
          </cell>
          <cell r="R13">
            <v>6.9305280997371266E-2</v>
          </cell>
          <cell r="AA13">
            <v>5.9649394929675206E-2</v>
          </cell>
          <cell r="AB13">
            <v>5.9669131061649054E-2</v>
          </cell>
        </row>
        <row r="15">
          <cell r="C15">
            <v>132.06700000000001</v>
          </cell>
          <cell r="D15">
            <v>184.0088380000002</v>
          </cell>
          <cell r="E15">
            <v>277.73999999999995</v>
          </cell>
          <cell r="F15">
            <v>361.33360000000005</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row>
        <row r="18">
          <cell r="C18">
            <v>85.675399999999939</v>
          </cell>
          <cell r="D18">
            <v>34.044412121212247</v>
          </cell>
          <cell r="E18">
            <v>36.759209565534803</v>
          </cell>
          <cell r="F18">
            <v>24.70928419560596</v>
          </cell>
          <cell r="G18">
            <v>-21.704505882352919</v>
          </cell>
          <cell r="H18">
            <v>23.522418000000016</v>
          </cell>
          <cell r="L18">
            <v>23.924670165734426</v>
          </cell>
          <cell r="M18">
            <v>25.83864377899323</v>
          </cell>
          <cell r="Q18">
            <v>25.639294249668865</v>
          </cell>
          <cell r="R18">
            <v>27.434044847145628</v>
          </cell>
          <cell r="AA18">
            <v>35.089873893863228</v>
          </cell>
          <cell r="AB18">
            <v>37.195266327495005</v>
          </cell>
        </row>
        <row r="19">
          <cell r="C19">
            <v>17.935511687300529</v>
          </cell>
          <cell r="D19">
            <v>253.90641083415392</v>
          </cell>
          <cell r="E19">
            <v>110.5475440421319</v>
          </cell>
          <cell r="F19">
            <v>102.93983986728938</v>
          </cell>
          <cell r="G19">
            <v>88.628929937996872</v>
          </cell>
          <cell r="H19">
            <v>95.619585365853709</v>
          </cell>
          <cell r="L19">
            <v>114.83841679552552</v>
          </cell>
          <cell r="M19">
            <v>124.02549013916723</v>
          </cell>
          <cell r="Q19">
            <v>141.31894468321434</v>
          </cell>
          <cell r="R19">
            <v>151.2112708110385</v>
          </cell>
          <cell r="AA19">
            <v>217.61162104721416</v>
          </cell>
          <cell r="AB19">
            <v>230.66831831004674</v>
          </cell>
        </row>
        <row r="20">
          <cell r="C20">
            <v>5.7829999999999995</v>
          </cell>
          <cell r="D20">
            <v>-17.684999999999999</v>
          </cell>
          <cell r="E20">
            <v>0</v>
          </cell>
          <cell r="F20">
            <v>0</v>
          </cell>
          <cell r="G20">
            <v>0</v>
          </cell>
          <cell r="H20">
            <v>0</v>
          </cell>
          <cell r="L20">
            <v>0</v>
          </cell>
          <cell r="M20">
            <v>0</v>
          </cell>
          <cell r="Q20">
            <v>0</v>
          </cell>
          <cell r="R20">
            <v>0</v>
          </cell>
          <cell r="AA20">
            <v>0</v>
          </cell>
          <cell r="AB20">
            <v>0</v>
          </cell>
        </row>
        <row r="21">
          <cell r="C21">
            <v>109.39391168730046</v>
          </cell>
          <cell r="D21">
            <v>270.26582295536616</v>
          </cell>
          <cell r="E21">
            <v>147.30675360766671</v>
          </cell>
          <cell r="F21">
            <v>127.64912406289534</v>
          </cell>
          <cell r="G21">
            <v>66.924424055643954</v>
          </cell>
          <cell r="H21">
            <v>119.14200336585372</v>
          </cell>
          <cell r="L21">
            <v>138.76308696125994</v>
          </cell>
          <cell r="M21">
            <v>149.86413391816046</v>
          </cell>
          <cell r="Q21">
            <v>166.95823893288321</v>
          </cell>
          <cell r="R21">
            <v>178.64531565818413</v>
          </cell>
          <cell r="AA21">
            <v>252.70149494107739</v>
          </cell>
          <cell r="AB21">
            <v>267.86358463754175</v>
          </cell>
        </row>
        <row r="23">
          <cell r="C23">
            <v>-27.995399999999933</v>
          </cell>
          <cell r="D23">
            <v>-151.77237503305003</v>
          </cell>
          <cell r="E23">
            <v>40.599809329992667</v>
          </cell>
          <cell r="F23">
            <v>105.02159274728319</v>
          </cell>
          <cell r="G23">
            <v>199.93577594435607</v>
          </cell>
          <cell r="H23">
            <v>171.24061463414631</v>
          </cell>
          <cell r="L23">
            <v>264.14356114075991</v>
          </cell>
          <cell r="M23">
            <v>284.82404603202104</v>
          </cell>
          <cell r="Q23">
            <v>414.93170285717463</v>
          </cell>
          <cell r="R23">
            <v>443.57267205717767</v>
          </cell>
          <cell r="AA23">
            <v>819.47530644711208</v>
          </cell>
          <cell r="AB23">
            <v>868.28907483393925</v>
          </cell>
        </row>
        <row r="26">
          <cell r="C26">
            <v>-27.995399999999933</v>
          </cell>
          <cell r="D26">
            <v>-138.82011519582548</v>
          </cell>
          <cell r="E26">
            <v>33.965916239313586</v>
          </cell>
          <cell r="F26">
            <v>80.363272023676231</v>
          </cell>
          <cell r="G26">
            <v>139.93591539680119</v>
          </cell>
          <cell r="H26">
            <v>109.62386975280545</v>
          </cell>
          <cell r="L26">
            <v>118.35239749498798</v>
          </cell>
          <cell r="M26">
            <v>116.72754536499332</v>
          </cell>
          <cell r="Q26">
            <v>119.01782253142308</v>
          </cell>
          <cell r="R26">
            <v>116.37503757249877</v>
          </cell>
          <cell r="AA26">
            <v>96.331418389965336</v>
          </cell>
          <cell r="AB26">
            <v>93.35897831312667</v>
          </cell>
        </row>
        <row r="27">
          <cell r="C27">
            <v>-27.995399999999933</v>
          </cell>
          <cell r="D27">
            <v>-138.82011519582548</v>
          </cell>
          <cell r="E27">
            <v>-104.85419895651189</v>
          </cell>
          <cell r="F27">
            <v>-24.490926932835663</v>
          </cell>
          <cell r="G27">
            <v>115.44498846396553</v>
          </cell>
          <cell r="H27">
            <v>225.06885821677099</v>
          </cell>
          <cell r="L27">
            <v>748.01037535747275</v>
          </cell>
          <cell r="M27">
            <v>864.73792072246601</v>
          </cell>
          <cell r="Q27">
            <v>1386.2933383940394</v>
          </cell>
          <cell r="R27">
            <v>1502.6683759665382</v>
          </cell>
          <cell r="AA27">
            <v>2510.4311801598005</v>
          </cell>
          <cell r="AB27">
            <v>2603.790158472927</v>
          </cell>
        </row>
        <row r="29">
          <cell r="C29" t="str">
            <v xml:space="preserve">--  </v>
          </cell>
          <cell r="D29">
            <v>2013.9505415177923</v>
          </cell>
          <cell r="E29">
            <v>2493.7251194927785</v>
          </cell>
          <cell r="F29">
            <v>2860.1621779322882</v>
          </cell>
          <cell r="G29">
            <v>3112.2714482435358</v>
          </cell>
          <cell r="H29">
            <v>3440.4507520098396</v>
          </cell>
          <cell r="L29">
            <v>4658.9138863259996</v>
          </cell>
          <cell r="M29">
            <v>5102.2914649401564</v>
          </cell>
          <cell r="Q29">
            <v>6668.8264300656847</v>
          </cell>
          <cell r="R29">
            <v>7233.4623423510466</v>
          </cell>
          <cell r="AA29">
            <v>12177.090720075576</v>
          </cell>
          <cell r="AB29">
            <v>12903.914013193204</v>
          </cell>
        </row>
        <row r="30">
          <cell r="C30" t="str">
            <v xml:space="preserve">--  </v>
          </cell>
          <cell r="D30">
            <v>1842.0799312873257</v>
          </cell>
          <cell r="E30">
            <v>2086.2575448104767</v>
          </cell>
          <cell r="F30">
            <v>2188.6165037517849</v>
          </cell>
          <cell r="G30">
            <v>2178.2922641843552</v>
          </cell>
          <cell r="H30">
            <v>2202.4887374707037</v>
          </cell>
          <cell r="L30">
            <v>2087.4770741640032</v>
          </cell>
          <cell r="M30">
            <v>2091.0381926540817</v>
          </cell>
          <cell r="Q30">
            <v>1912.8670937434426</v>
          </cell>
          <cell r="R30">
            <v>1897.7599498326365</v>
          </cell>
          <cell r="AA30">
            <v>1431.4481616461874</v>
          </cell>
          <cell r="AB30">
            <v>1387.4368150290898</v>
          </cell>
        </row>
        <row r="32">
          <cell r="C32">
            <v>0</v>
          </cell>
          <cell r="D32">
            <v>1703.2598160915002</v>
          </cell>
          <cell r="E32">
            <v>1981.4033458539648</v>
          </cell>
          <cell r="F32">
            <v>2164.1255768189494</v>
          </cell>
          <cell r="G32">
            <v>2293.7372526483209</v>
          </cell>
          <cell r="H32">
            <v>2427.5575956874745</v>
          </cell>
          <cell r="L32">
            <v>2835.4874495214758</v>
          </cell>
          <cell r="M32">
            <v>2955.776113376548</v>
          </cell>
          <cell r="Q32">
            <v>3299.1604321374821</v>
          </cell>
          <cell r="R32">
            <v>3400.4283257991747</v>
          </cell>
          <cell r="AA32">
            <v>3941.8793418059877</v>
          </cell>
          <cell r="AB32">
            <v>3991.2269735020168</v>
          </cell>
        </row>
        <row r="33">
          <cell r="C33">
            <v>216.56419999999997</v>
          </cell>
          <cell r="D33">
            <v>216.56419999999997</v>
          </cell>
          <cell r="E33">
            <v>216.56419999999997</v>
          </cell>
          <cell r="F33">
            <v>216.56419999999997</v>
          </cell>
          <cell r="G33">
            <v>216.56419999999997</v>
          </cell>
          <cell r="H33">
            <v>216.56419999999997</v>
          </cell>
          <cell r="I33">
            <v>216.56419999999997</v>
          </cell>
          <cell r="J33">
            <v>216.56419999999997</v>
          </cell>
          <cell r="K33">
            <v>216.56419999999997</v>
          </cell>
          <cell r="L33">
            <v>216.56419999999997</v>
          </cell>
          <cell r="M33">
            <v>216.56419999999997</v>
          </cell>
          <cell r="N33">
            <v>216.56419999999997</v>
          </cell>
          <cell r="O33">
            <v>216.56419999999997</v>
          </cell>
          <cell r="P33">
            <v>216.56419999999997</v>
          </cell>
          <cell r="Q33">
            <v>216.56419999999997</v>
          </cell>
          <cell r="R33">
            <v>216.56419999999997</v>
          </cell>
          <cell r="S33">
            <v>216.56419999999997</v>
          </cell>
          <cell r="T33">
            <v>216.56419999999997</v>
          </cell>
          <cell r="U33">
            <v>216.56419999999997</v>
          </cell>
          <cell r="V33">
            <v>216.56419999999997</v>
          </cell>
          <cell r="W33">
            <v>216.56419999999997</v>
          </cell>
          <cell r="X33">
            <v>216.56419999999997</v>
          </cell>
          <cell r="Y33">
            <v>216.56419999999997</v>
          </cell>
          <cell r="Z33">
            <v>216.56419999999997</v>
          </cell>
          <cell r="AA33">
            <v>216.56419999999997</v>
          </cell>
          <cell r="AB33">
            <v>216.56419999999997</v>
          </cell>
        </row>
        <row r="34">
          <cell r="C34">
            <v>0</v>
          </cell>
          <cell r="D34">
            <v>0</v>
          </cell>
          <cell r="E34">
            <v>0</v>
          </cell>
          <cell r="F34">
            <v>0</v>
          </cell>
          <cell r="G34">
            <v>0</v>
          </cell>
          <cell r="H34">
            <v>0</v>
          </cell>
          <cell r="L34">
            <v>0</v>
          </cell>
          <cell r="M34">
            <v>0</v>
          </cell>
          <cell r="Q34">
            <v>0</v>
          </cell>
          <cell r="R34">
            <v>0</v>
          </cell>
          <cell r="AA34">
            <v>0</v>
          </cell>
          <cell r="AB34">
            <v>0</v>
          </cell>
        </row>
        <row r="35">
          <cell r="C35">
            <v>41.137527607117541</v>
          </cell>
          <cell r="D35">
            <v>41.137527607117541</v>
          </cell>
          <cell r="E35">
            <v>41.137527607117541</v>
          </cell>
          <cell r="F35">
            <v>41.137527607117541</v>
          </cell>
          <cell r="G35">
            <v>41.137527607117541</v>
          </cell>
          <cell r="H35">
            <v>41.137527607117541</v>
          </cell>
          <cell r="I35">
            <v>41.137527607117541</v>
          </cell>
          <cell r="J35">
            <v>41.137527607117541</v>
          </cell>
          <cell r="K35">
            <v>41.137527607117541</v>
          </cell>
          <cell r="L35">
            <v>41.137527607117541</v>
          </cell>
          <cell r="M35">
            <v>41.137527607117541</v>
          </cell>
          <cell r="N35">
            <v>41.137527607117541</v>
          </cell>
          <cell r="O35">
            <v>41.137527607117541</v>
          </cell>
          <cell r="P35">
            <v>41.137527607117541</v>
          </cell>
          <cell r="Q35">
            <v>41.137527607117541</v>
          </cell>
          <cell r="R35">
            <v>41.137527607117541</v>
          </cell>
          <cell r="S35">
            <v>41.137527607117541</v>
          </cell>
          <cell r="T35">
            <v>41.137527607117541</v>
          </cell>
          <cell r="U35">
            <v>41.137527607117541</v>
          </cell>
          <cell r="V35">
            <v>41.137527607117541</v>
          </cell>
          <cell r="W35">
            <v>41.137527607117541</v>
          </cell>
          <cell r="X35">
            <v>41.137527607117541</v>
          </cell>
          <cell r="Y35">
            <v>41.137527607117541</v>
          </cell>
          <cell r="Z35">
            <v>41.137527607117541</v>
          </cell>
          <cell r="AA35">
            <v>41.137527607117541</v>
          </cell>
          <cell r="AB35">
            <v>41.137527607117541</v>
          </cell>
        </row>
        <row r="36">
          <cell r="C36">
            <v>175.42667239288244</v>
          </cell>
          <cell r="D36">
            <v>1878.6864884843826</v>
          </cell>
          <cell r="E36">
            <v>2156.830018246847</v>
          </cell>
          <cell r="F36">
            <v>2339.5522492118316</v>
          </cell>
          <cell r="G36">
            <v>2469.1639250412031</v>
          </cell>
          <cell r="H36">
            <v>2602.9842680803567</v>
          </cell>
          <cell r="L36">
            <v>3010.914121914358</v>
          </cell>
          <cell r="M36">
            <v>3131.2027857694302</v>
          </cell>
          <cell r="Q36">
            <v>3474.5871045303643</v>
          </cell>
          <cell r="R36">
            <v>3575.8549981920569</v>
          </cell>
          <cell r="AA36">
            <v>4117.3060141988699</v>
          </cell>
          <cell r="AB36">
            <v>4166.6536458948995</v>
          </cell>
        </row>
        <row r="37">
          <cell r="C37">
            <v>83.301658000000003</v>
          </cell>
          <cell r="D37">
            <v>83.301658000000003</v>
          </cell>
          <cell r="E37">
            <v>83.301658000000003</v>
          </cell>
          <cell r="F37">
            <v>83.301658000000003</v>
          </cell>
          <cell r="G37">
            <v>83.301658000000003</v>
          </cell>
          <cell r="H37">
            <v>83.301658000000003</v>
          </cell>
          <cell r="I37">
            <v>83.301658000000003</v>
          </cell>
          <cell r="J37">
            <v>83.301658000000003</v>
          </cell>
          <cell r="K37">
            <v>83.301658000000003</v>
          </cell>
          <cell r="L37">
            <v>83.301658000000003</v>
          </cell>
          <cell r="M37">
            <v>83.301658000000003</v>
          </cell>
          <cell r="N37">
            <v>83.301658000000003</v>
          </cell>
          <cell r="O37">
            <v>83.301658000000003</v>
          </cell>
          <cell r="P37">
            <v>83.301658000000003</v>
          </cell>
          <cell r="Q37">
            <v>83.301658000000003</v>
          </cell>
          <cell r="R37">
            <v>83.301658000000003</v>
          </cell>
          <cell r="S37">
            <v>83.301658000000003</v>
          </cell>
          <cell r="T37">
            <v>83.301658000000003</v>
          </cell>
          <cell r="U37">
            <v>83.301658000000003</v>
          </cell>
          <cell r="V37">
            <v>83.301658000000003</v>
          </cell>
          <cell r="W37">
            <v>83.301658000000003</v>
          </cell>
          <cell r="X37">
            <v>83.301658000000003</v>
          </cell>
          <cell r="Y37">
            <v>83.301658000000003</v>
          </cell>
          <cell r="Z37">
            <v>83.301658000000003</v>
          </cell>
          <cell r="AA37">
            <v>83.301658000000003</v>
          </cell>
          <cell r="AB37">
            <v>83.301658000000003</v>
          </cell>
        </row>
        <row r="39">
          <cell r="C39">
            <v>2.1059205375345882</v>
          </cell>
          <cell r="D39">
            <v>22.552810275209438</v>
          </cell>
          <cell r="E39">
            <v>25.89180179639218</v>
          </cell>
          <cell r="F39">
            <v>28.085302326297413</v>
          </cell>
          <cell r="G39">
            <v>29.641233852046536</v>
          </cell>
          <cell r="H39">
            <v>31.247688588387479</v>
          </cell>
          <cell r="L39">
            <v>36.144708211142181</v>
          </cell>
          <cell r="M39">
            <v>37.588721052460087</v>
          </cell>
          <cell r="Q39">
            <v>41.710899734196936</v>
          </cell>
          <cell r="R39">
            <v>42.926576541754507</v>
          </cell>
          <cell r="AA39">
            <v>49.426459365297021</v>
          </cell>
          <cell r="AB39">
            <v>50.018856118024679</v>
          </cell>
        </row>
        <row r="41">
          <cell r="D41">
            <v>1</v>
          </cell>
          <cell r="E41">
            <v>2</v>
          </cell>
          <cell r="F41">
            <v>3</v>
          </cell>
          <cell r="G41">
            <v>4</v>
          </cell>
          <cell r="H41">
            <v>5</v>
          </cell>
          <cell r="L41">
            <v>9</v>
          </cell>
          <cell r="M41">
            <v>10</v>
          </cell>
          <cell r="Q41">
            <v>14</v>
          </cell>
          <cell r="R41">
            <v>15</v>
          </cell>
          <cell r="AA41">
            <v>24</v>
          </cell>
          <cell r="AB41">
            <v>25</v>
          </cell>
        </row>
        <row r="44">
          <cell r="C44">
            <v>0.11942561494948371</v>
          </cell>
          <cell r="D44">
            <v>0.13547611795465336</v>
          </cell>
          <cell r="E44">
            <v>0.17343660221281174</v>
          </cell>
          <cell r="F44">
            <v>0.19057174589594034</v>
          </cell>
          <cell r="G44">
            <v>0.20244356022368121</v>
          </cell>
          <cell r="H44">
            <v>0.20576580189094507</v>
          </cell>
          <cell r="L44">
            <v>0.22010701212172212</v>
          </cell>
          <cell r="M44">
            <v>0.22011566823777542</v>
          </cell>
          <cell r="Q44">
            <v>0.23329919679555761</v>
          </cell>
          <cell r="R44">
            <v>0.23330426997713616</v>
          </cell>
          <cell r="AA44">
            <v>0.2457544184080574</v>
          </cell>
          <cell r="AB44">
            <v>0.24575664071335068</v>
          </cell>
        </row>
        <row r="45">
          <cell r="C45">
            <v>1.9619810841814911E-2</v>
          </cell>
          <cell r="D45">
            <v>1.605050300516965E-2</v>
          </cell>
          <cell r="E45">
            <v>3.7960484258158372E-2</v>
          </cell>
          <cell r="F45">
            <v>1.7135143683128601E-2</v>
          </cell>
          <cell r="G45">
            <v>1.1871814327740871E-2</v>
          </cell>
          <cell r="H45">
            <v>3.3222416672638588E-3</v>
          </cell>
          <cell r="L45">
            <v>9.3277118466961184E-6</v>
          </cell>
          <cell r="M45">
            <v>8.6561160533016324E-6</v>
          </cell>
          <cell r="Q45">
            <v>5.4207699367314621E-6</v>
          </cell>
          <cell r="R45">
            <v>5.0731815785520773E-6</v>
          </cell>
          <cell r="AA45">
            <v>2.3540855730586063E-6</v>
          </cell>
          <cell r="AB45">
            <v>2.2223052932868192E-6</v>
          </cell>
        </row>
        <row r="46">
          <cell r="C46" t="str">
            <v>NM</v>
          </cell>
          <cell r="D46">
            <v>0.38785214990398237</v>
          </cell>
          <cell r="E46">
            <v>0.2365202239020118</v>
          </cell>
          <cell r="F46">
            <v>0.27745081486891243</v>
          </cell>
          <cell r="G46">
            <v>0.43397280079769845</v>
          </cell>
          <cell r="H46">
            <v>0.32665277375463081</v>
          </cell>
          <cell r="L46">
            <v>0.21206896551724125</v>
          </cell>
          <cell r="M46">
            <v>0.21206896551724141</v>
          </cell>
          <cell r="Q46">
            <v>0.22574365175332511</v>
          </cell>
          <cell r="R46">
            <v>0.22574365175332514</v>
          </cell>
          <cell r="AA46">
            <v>0.23883745963401506</v>
          </cell>
          <cell r="AB46">
            <v>0.23883745963401523</v>
          </cell>
        </row>
        <row r="47">
          <cell r="C47">
            <v>1.9441234257099806</v>
          </cell>
          <cell r="D47">
            <v>0.32017986230851903</v>
          </cell>
          <cell r="E47">
            <v>0.25683275175643161</v>
          </cell>
          <cell r="F47">
            <v>0.303883920975836</v>
          </cell>
          <cell r="G47">
            <v>0.2678395440690659</v>
          </cell>
          <cell r="H47">
            <v>0.35147733181001883</v>
          </cell>
          <cell r="L47">
            <v>0.22903448275862098</v>
          </cell>
          <cell r="M47">
            <v>0.22903448275862023</v>
          </cell>
          <cell r="Q47">
            <v>0.24154570737605902</v>
          </cell>
          <cell r="R47">
            <v>0.24154570737605641</v>
          </cell>
          <cell r="AA47">
            <v>0.25316770721205623</v>
          </cell>
          <cell r="AB47">
            <v>0.25316770721205661</v>
          </cell>
        </row>
        <row r="48">
          <cell r="C48">
            <v>0</v>
          </cell>
          <cell r="D48">
            <v>36.88694995931958</v>
          </cell>
          <cell r="E48">
            <v>86.819788269394778</v>
          </cell>
          <cell r="F48">
            <v>118.75691067627393</v>
          </cell>
          <cell r="G48">
            <v>143.86929740522959</v>
          </cell>
          <cell r="H48">
            <v>158.71148663741846</v>
          </cell>
          <cell r="L48">
            <v>232.11615089621657</v>
          </cell>
          <cell r="M48">
            <v>250.43286622390229</v>
          </cell>
          <cell r="Q48">
            <v>349.17688303537147</v>
          </cell>
          <cell r="R48">
            <v>373.38209606496213</v>
          </cell>
          <cell r="AA48">
            <v>665.11699726321604</v>
          </cell>
          <cell r="AB48">
            <v>704.80785110423153</v>
          </cell>
        </row>
        <row r="49">
          <cell r="C49">
            <v>0</v>
          </cell>
          <cell r="D49">
            <v>45.271263779714793</v>
          </cell>
          <cell r="E49">
            <v>78.382852400932464</v>
          </cell>
          <cell r="F49">
            <v>95.430435651066858</v>
          </cell>
          <cell r="G49">
            <v>102.87992054130113</v>
          </cell>
          <cell r="H49">
            <v>105.16120948021901</v>
          </cell>
          <cell r="L49">
            <v>106.90267620801394</v>
          </cell>
          <cell r="M49">
            <v>105.49845404685654</v>
          </cell>
          <cell r="Q49">
            <v>102.39101758725104</v>
          </cell>
          <cell r="R49">
            <v>100.14644881961351</v>
          </cell>
          <cell r="AA49">
            <v>79.572012260833745</v>
          </cell>
          <cell r="AB49">
            <v>77.124971662839485</v>
          </cell>
        </row>
        <row r="50">
          <cell r="C50">
            <v>0</v>
          </cell>
          <cell r="D50">
            <v>45.271263779714793</v>
          </cell>
          <cell r="E50">
            <v>123.65411618064726</v>
          </cell>
          <cell r="F50">
            <v>219.08455183171412</v>
          </cell>
          <cell r="G50">
            <v>321.96447237301527</v>
          </cell>
          <cell r="H50">
            <v>427.12568185323425</v>
          </cell>
          <cell r="L50">
            <v>859.76289484627239</v>
          </cell>
          <cell r="M50">
            <v>965.26134889312891</v>
          </cell>
          <cell r="Q50">
            <v>1386.1497632811449</v>
          </cell>
          <cell r="R50">
            <v>1486.2962121007586</v>
          </cell>
          <cell r="AA50">
            <v>2298.6304217690304</v>
          </cell>
          <cell r="AB50">
            <v>2375.7553934318698</v>
          </cell>
        </row>
        <row r="51">
          <cell r="C51">
            <v>0</v>
          </cell>
          <cell r="D51">
            <v>49.495184576835925</v>
          </cell>
          <cell r="E51">
            <v>93.6918303571465</v>
          </cell>
          <cell r="F51">
            <v>124.71190005416219</v>
          </cell>
          <cell r="G51">
            <v>146.99140448820717</v>
          </cell>
          <cell r="H51">
            <v>164.269608322252</v>
          </cell>
          <cell r="L51">
            <v>238.58962037721466</v>
          </cell>
          <cell r="M51">
            <v>257.42421326338018</v>
          </cell>
          <cell r="Q51">
            <v>356.96569119755179</v>
          </cell>
          <cell r="R51">
            <v>381.71612079849513</v>
          </cell>
          <cell r="AA51">
            <v>676.90583427402964</v>
          </cell>
          <cell r="AB51">
            <v>717.30401833569408</v>
          </cell>
        </row>
        <row r="52">
          <cell r="C52" t="e">
            <v>#REF!</v>
          </cell>
          <cell r="D52">
            <v>739.51163629403777</v>
          </cell>
          <cell r="E52">
            <v>739.51163629403777</v>
          </cell>
          <cell r="F52">
            <v>739.51163629403777</v>
          </cell>
          <cell r="G52">
            <v>739.51163629403777</v>
          </cell>
          <cell r="H52">
            <v>739.51163629403777</v>
          </cell>
          <cell r="L52">
            <v>739.51163629403777</v>
          </cell>
          <cell r="M52">
            <v>739.51163629403777</v>
          </cell>
          <cell r="Q52">
            <v>739.51163629403777</v>
          </cell>
          <cell r="R52">
            <v>739.51163629403777</v>
          </cell>
          <cell r="AA52">
            <v>739.51163629403777</v>
          </cell>
          <cell r="AB52">
            <v>739.51163629403777</v>
          </cell>
        </row>
        <row r="54">
          <cell r="C54" t="e">
            <v>#REF!</v>
          </cell>
          <cell r="D54">
            <v>1004.1730822683884</v>
          </cell>
          <cell r="E54">
            <v>1336.6409066357078</v>
          </cell>
          <cell r="F54">
            <v>1575.4288410123222</v>
          </cell>
          <cell r="G54">
            <v>1760.6136872679258</v>
          </cell>
          <cell r="H54">
            <v>1969.6509876683756</v>
          </cell>
          <cell r="L54">
            <v>2759.0288790156615</v>
          </cell>
          <cell r="M54">
            <v>3052.5423237116584</v>
          </cell>
          <cell r="Q54">
            <v>4091.1683773559644</v>
          </cell>
          <cell r="R54">
            <v>4477.1589739831406</v>
          </cell>
          <cell r="AA54">
            <v>7687.942313325856</v>
          </cell>
          <cell r="AB54">
            <v>8146.9020218059422</v>
          </cell>
        </row>
        <row r="55">
          <cell r="C55" t="e">
            <v>#REF!</v>
          </cell>
          <cell r="D55">
            <v>918.47691601774784</v>
          </cell>
          <cell r="E55">
            <v>1118.2375933792796</v>
          </cell>
          <cell r="F55">
            <v>1205.5293886931972</v>
          </cell>
          <cell r="G55">
            <v>1232.2611439812677</v>
          </cell>
          <cell r="H55">
            <v>1260.9202775402023</v>
          </cell>
          <cell r="L55">
            <v>1236.2129183811655</v>
          </cell>
          <cell r="M55">
            <v>1251.0031281893814</v>
          </cell>
          <cell r="Q55">
            <v>1173.4990325623003</v>
          </cell>
          <cell r="R55">
            <v>1174.6204774043788</v>
          </cell>
          <cell r="AA55">
            <v>903.73728374292125</v>
          </cell>
          <cell r="AB55">
            <v>875.959943776111</v>
          </cell>
        </row>
        <row r="56">
          <cell r="C56" t="e">
            <v>#REF!</v>
          </cell>
          <cell r="D56">
            <v>963.74817979746263</v>
          </cell>
          <cell r="E56">
            <v>1241.8917095599268</v>
          </cell>
          <cell r="F56">
            <v>1424.6139405249114</v>
          </cell>
          <cell r="G56">
            <v>1554.2256163542829</v>
          </cell>
          <cell r="H56">
            <v>1688.0459593934365</v>
          </cell>
          <cell r="L56">
            <v>2095.9758132274378</v>
          </cell>
          <cell r="M56">
            <v>2216.2644770825104</v>
          </cell>
          <cell r="Q56">
            <v>2559.6487958434454</v>
          </cell>
          <cell r="R56">
            <v>2660.9166895051376</v>
          </cell>
          <cell r="AA56">
            <v>3202.3677055119515</v>
          </cell>
          <cell r="AB56">
            <v>3251.7153372079811</v>
          </cell>
        </row>
        <row r="58">
          <cell r="C58" t="e">
            <v>#REF!</v>
          </cell>
          <cell r="D58">
            <v>1703.2598160915004</v>
          </cell>
          <cell r="E58">
            <v>1981.4033458539645</v>
          </cell>
          <cell r="F58">
            <v>2164.1255768189494</v>
          </cell>
          <cell r="G58">
            <v>2293.7372526483205</v>
          </cell>
          <cell r="H58">
            <v>2427.5575956874745</v>
          </cell>
          <cell r="L58">
            <v>2835.4874495214754</v>
          </cell>
          <cell r="M58">
            <v>2955.776113376548</v>
          </cell>
          <cell r="Q58">
            <v>3299.1604321374834</v>
          </cell>
          <cell r="R58">
            <v>3400.4283257991756</v>
          </cell>
          <cell r="AA58">
            <v>3941.8793418059895</v>
          </cell>
          <cell r="AB58">
            <v>3991.2269735020191</v>
          </cell>
        </row>
        <row r="59">
          <cell r="C59">
            <v>216.56419999999997</v>
          </cell>
          <cell r="D59">
            <v>216.56419999999997</v>
          </cell>
          <cell r="E59">
            <v>216.56419999999997</v>
          </cell>
          <cell r="F59">
            <v>216.56419999999997</v>
          </cell>
          <cell r="G59">
            <v>216.56419999999997</v>
          </cell>
          <cell r="H59">
            <v>216.56419999999997</v>
          </cell>
          <cell r="L59">
            <v>216.56419999999997</v>
          </cell>
          <cell r="M59">
            <v>216.56419999999997</v>
          </cell>
          <cell r="Q59">
            <v>216.56419999999997</v>
          </cell>
          <cell r="R59">
            <v>216.56419999999997</v>
          </cell>
          <cell r="AA59">
            <v>216.56419999999997</v>
          </cell>
          <cell r="AB59">
            <v>216.56419999999997</v>
          </cell>
        </row>
        <row r="60">
          <cell r="C60">
            <v>41.137527607117541</v>
          </cell>
          <cell r="D60">
            <v>41.137527607117541</v>
          </cell>
          <cell r="E60">
            <v>41.137527607117541</v>
          </cell>
          <cell r="F60">
            <v>41.137527607117541</v>
          </cell>
          <cell r="G60">
            <v>41.137527607117541</v>
          </cell>
          <cell r="H60">
            <v>41.137527607117541</v>
          </cell>
          <cell r="L60">
            <v>41.137527607117541</v>
          </cell>
          <cell r="M60">
            <v>41.137527607117541</v>
          </cell>
          <cell r="Q60">
            <v>41.137527607117541</v>
          </cell>
          <cell r="R60">
            <v>41.137527607117541</v>
          </cell>
          <cell r="AA60">
            <v>41.137527607117541</v>
          </cell>
          <cell r="AB60">
            <v>41.137527607117541</v>
          </cell>
        </row>
        <row r="61">
          <cell r="C61" t="e">
            <v>#REF!</v>
          </cell>
          <cell r="D61">
            <v>1878.6864884843828</v>
          </cell>
          <cell r="E61">
            <v>2156.830018246847</v>
          </cell>
          <cell r="F61">
            <v>2339.5522492118316</v>
          </cell>
          <cell r="G61">
            <v>2469.1639250412027</v>
          </cell>
          <cell r="H61">
            <v>2602.9842680803567</v>
          </cell>
          <cell r="L61">
            <v>3010.9141219143576</v>
          </cell>
          <cell r="M61">
            <v>3131.2027857694302</v>
          </cell>
          <cell r="Q61">
            <v>3474.5871045303657</v>
          </cell>
          <cell r="R61">
            <v>3575.8549981920578</v>
          </cell>
          <cell r="AA61">
            <v>4117.3060141988717</v>
          </cell>
          <cell r="AB61">
            <v>4166.6536458949013</v>
          </cell>
        </row>
        <row r="62">
          <cell r="C62">
            <v>83.301658000000003</v>
          </cell>
          <cell r="D62">
            <v>83.301658000000003</v>
          </cell>
          <cell r="E62">
            <v>83.301658000000003</v>
          </cell>
          <cell r="F62">
            <v>83.301658000000003</v>
          </cell>
          <cell r="G62">
            <v>83.301658000000003</v>
          </cell>
          <cell r="H62">
            <v>83.301658000000003</v>
          </cell>
          <cell r="L62">
            <v>83.301658000000003</v>
          </cell>
          <cell r="M62">
            <v>83.301658000000003</v>
          </cell>
          <cell r="Q62">
            <v>83.301658000000003</v>
          </cell>
          <cell r="R62">
            <v>83.301658000000003</v>
          </cell>
          <cell r="AA62">
            <v>83.301658000000003</v>
          </cell>
          <cell r="AB62">
            <v>83.301658000000003</v>
          </cell>
        </row>
        <row r="64">
          <cell r="C64" t="e">
            <v>#REF!</v>
          </cell>
          <cell r="D64">
            <v>22.552810275209442</v>
          </cell>
          <cell r="E64">
            <v>25.89180179639218</v>
          </cell>
          <cell r="F64">
            <v>28.085302326297413</v>
          </cell>
          <cell r="G64">
            <v>29.641233852046529</v>
          </cell>
          <cell r="H64">
            <v>31.247688588387479</v>
          </cell>
          <cell r="L64">
            <v>36.144708211142181</v>
          </cell>
          <cell r="M64">
            <v>37.588721052460087</v>
          </cell>
          <cell r="Q64">
            <v>41.71089973419695</v>
          </cell>
          <cell r="R64">
            <v>42.926576541754521</v>
          </cell>
          <cell r="AA64">
            <v>49.426459365297042</v>
          </cell>
          <cell r="AB64">
            <v>50.018856118024701</v>
          </cell>
        </row>
        <row r="65">
          <cell r="C65">
            <v>4.7499771438709431</v>
          </cell>
          <cell r="D65">
            <v>36.88694995931958</v>
          </cell>
          <cell r="E65">
            <v>49.932838310075198</v>
          </cell>
          <cell r="F65">
            <v>31.937122406879155</v>
          </cell>
          <cell r="G65">
            <v>25.112386728955656</v>
          </cell>
          <cell r="H65">
            <v>14.842189232188872</v>
          </cell>
          <cell r="L65">
            <v>16.959921599708935</v>
          </cell>
          <cell r="M65">
            <v>18.316715327685728</v>
          </cell>
          <cell r="Q65">
            <v>22.621694420178358</v>
          </cell>
          <cell r="R65">
            <v>24.205213029590652</v>
          </cell>
          <cell r="AA65">
            <v>37.444201736806917</v>
          </cell>
          <cell r="AB65">
            <v>39.690853841015496</v>
          </cell>
        </row>
        <row r="68">
          <cell r="C68">
            <v>0.31447807475816497</v>
          </cell>
          <cell r="D68">
            <v>0.44121521567722494</v>
          </cell>
          <cell r="E68">
            <v>0.21761234558840678</v>
          </cell>
          <cell r="F68">
            <v>0.12000000000000008</v>
          </cell>
          <cell r="G68">
            <v>8.7981898238747608E-2</v>
          </cell>
          <cell r="H68">
            <v>8.8145096196435485E-2</v>
          </cell>
          <cell r="L68">
            <v>7.8792436433790497E-2</v>
          </cell>
          <cell r="M68">
            <v>7.8880634007593375E-2</v>
          </cell>
          <cell r="Q68">
            <v>6.9257166727577646E-2</v>
          </cell>
          <cell r="R68">
            <v>6.9305280997371405E-2</v>
          </cell>
          <cell r="AA68">
            <v>5.964939492967529E-2</v>
          </cell>
          <cell r="AB68">
            <v>5.9669131061648922E-2</v>
          </cell>
        </row>
        <row r="69">
          <cell r="C69">
            <v>0.130448841463779</v>
          </cell>
          <cell r="D69">
            <v>0.1317617215173964</v>
          </cell>
          <cell r="E69">
            <v>0.17160416706635559</v>
          </cell>
          <cell r="F69">
            <v>0.18971845793393552</v>
          </cell>
          <cell r="G69">
            <v>0.19999999999999998</v>
          </cell>
          <cell r="H69">
            <v>0.19999999999999998</v>
          </cell>
          <cell r="L69">
            <v>0.20499999999999999</v>
          </cell>
          <cell r="M69">
            <v>0.20499999999999999</v>
          </cell>
          <cell r="Q69">
            <v>0.21000000000000002</v>
          </cell>
          <cell r="R69">
            <v>0.21</v>
          </cell>
          <cell r="AA69">
            <v>0.215</v>
          </cell>
          <cell r="AB69">
            <v>0.21500000000000002</v>
          </cell>
        </row>
        <row r="70">
          <cell r="C70">
            <v>0.5739087912971248</v>
          </cell>
          <cell r="D70">
            <v>0.12365711797558496</v>
          </cell>
          <cell r="E70">
            <v>0.18783544916190084</v>
          </cell>
          <cell r="F70">
            <v>0.18804630285849272</v>
          </cell>
          <cell r="G70">
            <v>-0.2011520364255466</v>
          </cell>
          <cell r="H70">
            <v>0.2</v>
          </cell>
          <cell r="L70">
            <v>0.16666666666666655</v>
          </cell>
          <cell r="M70">
            <v>0.1666666666666668</v>
          </cell>
          <cell r="Q70">
            <v>0.14285714285714304</v>
          </cell>
          <cell r="R70">
            <v>0.14285714285714293</v>
          </cell>
          <cell r="AA70">
            <v>0.125</v>
          </cell>
          <cell r="AB70">
            <v>0.125</v>
          </cell>
        </row>
        <row r="71">
          <cell r="C71">
            <v>0.15888180707443891</v>
          </cell>
          <cell r="D71">
            <v>0.8580103766772863</v>
          </cell>
          <cell r="E71">
            <v>0.56488558470984518</v>
          </cell>
          <cell r="F71">
            <v>0.78340821816810735</v>
          </cell>
          <cell r="G71">
            <v>0.82139118208354711</v>
          </cell>
          <cell r="H71">
            <v>0.81300813008130068</v>
          </cell>
          <cell r="L71">
            <v>0.80000000000000127</v>
          </cell>
          <cell r="M71">
            <v>0.79999999999999882</v>
          </cell>
          <cell r="Q71">
            <v>0.78740157480315132</v>
          </cell>
          <cell r="R71">
            <v>0.78740157480314799</v>
          </cell>
          <cell r="AA71">
            <v>0.77519379844961367</v>
          </cell>
          <cell r="AB71">
            <v>0.77519379844961311</v>
          </cell>
        </row>
        <row r="74">
          <cell r="C74">
            <v>193.05179999999993</v>
          </cell>
          <cell r="D74">
            <v>227.09621212121218</v>
          </cell>
          <cell r="E74">
            <v>263.85542168674698</v>
          </cell>
          <cell r="F74">
            <v>288.56470588235294</v>
          </cell>
          <cell r="G74">
            <v>266.86020000000002</v>
          </cell>
          <cell r="H74">
            <v>290.38261800000004</v>
          </cell>
          <cell r="L74">
            <v>327.56638057074787</v>
          </cell>
          <cell r="M74">
            <v>353.4050243497411</v>
          </cell>
          <cell r="Q74">
            <v>395.84349781636587</v>
          </cell>
          <cell r="R74">
            <v>423.2775426635115</v>
          </cell>
          <cell r="AA74">
            <v>623.35860545824971</v>
          </cell>
          <cell r="AB74">
            <v>660.55387178574472</v>
          </cell>
        </row>
        <row r="75">
          <cell r="C75">
            <v>528.77483629403787</v>
          </cell>
          <cell r="D75">
            <v>782.68124712819179</v>
          </cell>
          <cell r="E75">
            <v>893.22879117032369</v>
          </cell>
          <cell r="F75">
            <v>996.16863103761307</v>
          </cell>
          <cell r="G75">
            <v>1084.7975609756099</v>
          </cell>
          <cell r="H75">
            <v>1180.4171463414636</v>
          </cell>
          <cell r="L75">
            <v>1572.3186267395899</v>
          </cell>
          <cell r="M75">
            <v>1696.3441168787572</v>
          </cell>
          <cell r="Q75">
            <v>2181.8145548933553</v>
          </cell>
          <cell r="R75">
            <v>2333.0258257043938</v>
          </cell>
          <cell r="AA75">
            <v>3865.7898012914711</v>
          </cell>
          <cell r="AB75">
            <v>4096.4581196015179</v>
          </cell>
        </row>
        <row r="76">
          <cell r="C76">
            <v>17.684999999999999</v>
          </cell>
          <cell r="D76">
            <v>0</v>
          </cell>
          <cell r="E76">
            <v>0</v>
          </cell>
          <cell r="F76">
            <v>0</v>
          </cell>
          <cell r="G76">
            <v>0</v>
          </cell>
          <cell r="H76">
            <v>0</v>
          </cell>
          <cell r="L76">
            <v>0</v>
          </cell>
          <cell r="M76">
            <v>0</v>
          </cell>
          <cell r="Q76">
            <v>0</v>
          </cell>
          <cell r="R76">
            <v>0</v>
          </cell>
          <cell r="AA76">
            <v>0</v>
          </cell>
          <cell r="AB76">
            <v>0</v>
          </cell>
        </row>
        <row r="77">
          <cell r="C77">
            <v>739.51163629403777</v>
          </cell>
          <cell r="D77">
            <v>1009.7774592494039</v>
          </cell>
          <cell r="E77">
            <v>1157.0842128570707</v>
          </cell>
          <cell r="F77">
            <v>1284.733336919966</v>
          </cell>
          <cell r="G77">
            <v>1351.65776097561</v>
          </cell>
          <cell r="H77">
            <v>1470.7997643414637</v>
          </cell>
          <cell r="I77">
            <v>1513.6705992933337</v>
          </cell>
          <cell r="J77">
            <v>1632.6375805701337</v>
          </cell>
          <cell r="K77">
            <v>1761.1219203490778</v>
          </cell>
          <cell r="L77">
            <v>1899.8850073103379</v>
          </cell>
          <cell r="M77">
            <v>2049.749141228498</v>
          </cell>
          <cell r="N77">
            <v>2108.8362845681149</v>
          </cell>
          <cell r="O77">
            <v>2254.6640764563872</v>
          </cell>
          <cell r="P77">
            <v>2410.6998137768378</v>
          </cell>
          <cell r="Q77">
            <v>2577.6580527097212</v>
          </cell>
          <cell r="R77">
            <v>2756.3033683679055</v>
          </cell>
          <cell r="S77">
            <v>2825.7707766833955</v>
          </cell>
          <cell r="T77">
            <v>2993.8317035169575</v>
          </cell>
          <cell r="U77">
            <v>3171.9762859605335</v>
          </cell>
          <cell r="V77">
            <v>3360.8095433507237</v>
          </cell>
          <cell r="W77">
            <v>3560.9727961843255</v>
          </cell>
          <cell r="X77">
            <v>3773.1458441879436</v>
          </cell>
          <cell r="Y77">
            <v>3998.049275071779</v>
          </cell>
          <cell r="Z77">
            <v>4236.4469118086436</v>
          </cell>
          <cell r="AA77">
            <v>4489.1484067497204</v>
          </cell>
          <cell r="AB77">
            <v>4757.0119913872622</v>
          </cell>
        </row>
        <row r="78">
          <cell r="C78">
            <v>681.58335815755765</v>
          </cell>
          <cell r="D78">
            <v>874.64454777172091</v>
          </cell>
          <cell r="E78">
            <v>1083.4308360532373</v>
          </cell>
          <cell r="F78">
            <v>1220.9087748885183</v>
          </cell>
          <cell r="G78">
            <v>1318.195548947788</v>
          </cell>
          <cell r="H78">
            <v>1411.2287626585369</v>
          </cell>
          <cell r="I78">
            <v>1492.2351818173988</v>
          </cell>
          <cell r="J78">
            <v>1573.1540899317338</v>
          </cell>
          <cell r="K78">
            <v>1696.8797504596057</v>
          </cell>
          <cell r="L78">
            <v>1830.5034638297079</v>
          </cell>
          <cell r="M78">
            <v>1974.8170742694178</v>
          </cell>
          <cell r="N78">
            <v>2079.2927128983065</v>
          </cell>
          <cell r="O78">
            <v>2181.7501805122511</v>
          </cell>
          <cell r="P78">
            <v>2332.6819451166125</v>
          </cell>
          <cell r="Q78">
            <v>2494.1789332432795</v>
          </cell>
          <cell r="R78">
            <v>2666.9807105388136</v>
          </cell>
          <cell r="S78">
            <v>2791.0370725256507</v>
          </cell>
          <cell r="T78">
            <v>2909.8012401001765</v>
          </cell>
          <cell r="U78">
            <v>3082.9039947387455</v>
          </cell>
          <cell r="V78">
            <v>3266.3929146556284</v>
          </cell>
          <cell r="W78">
            <v>3460.8911697675248</v>
          </cell>
          <cell r="X78">
            <v>3667.0593201861348</v>
          </cell>
          <cell r="Y78">
            <v>3885.5975596298613</v>
          </cell>
          <cell r="Z78">
            <v>4117.2480934402111</v>
          </cell>
          <cell r="AA78">
            <v>4362.797659279182</v>
          </cell>
          <cell r="AB78">
            <v>4623.0801990684913</v>
          </cell>
        </row>
        <row r="79">
          <cell r="C79">
            <v>0.1857702438165735</v>
          </cell>
          <cell r="D79">
            <v>0.36546527423120301</v>
          </cell>
          <cell r="E79">
            <v>0.14588041380638864</v>
          </cell>
          <cell r="F79">
            <v>0.11031964885918216</v>
          </cell>
          <cell r="G79">
            <v>5.209207399886534E-2</v>
          </cell>
          <cell r="H79">
            <v>8.8145096196435471E-2</v>
          </cell>
          <cell r="L79">
            <v>7.8792436433790705E-2</v>
          </cell>
          <cell r="M79">
            <v>7.8880634007593139E-2</v>
          </cell>
          <cell r="Q79">
            <v>6.9257166727577896E-2</v>
          </cell>
          <cell r="R79">
            <v>6.9305280997371335E-2</v>
          </cell>
          <cell r="AA79">
            <v>5.9649394929675234E-2</v>
          </cell>
          <cell r="AB79">
            <v>5.9669131061648999E-2</v>
          </cell>
        </row>
        <row r="80">
          <cell r="C80">
            <v>4.1539908703643666</v>
          </cell>
          <cell r="D80">
            <v>4.2808770911930587</v>
          </cell>
          <cell r="E80">
            <v>4.4607245382070388</v>
          </cell>
          <cell r="F80">
            <v>4.4400988986289054</v>
          </cell>
          <cell r="G80">
            <v>4.8046134981301121</v>
          </cell>
          <cell r="H80">
            <v>5.2110607552056418</v>
          </cell>
          <cell r="L80">
            <v>6.2274179039316522</v>
          </cell>
          <cell r="M80">
            <v>6.2276628086785237</v>
          </cell>
          <cell r="Q80">
            <v>7.2342870547403875</v>
          </cell>
          <cell r="R80">
            <v>7.2344443671200471</v>
          </cell>
          <cell r="AA80">
            <v>8.2316875680939354</v>
          </cell>
          <cell r="AB80">
            <v>8.231762005505777</v>
          </cell>
        </row>
        <row r="81">
          <cell r="C81">
            <v>1.2079312475396513</v>
          </cell>
          <cell r="D81">
            <v>1.3714542352852326</v>
          </cell>
          <cell r="E81">
            <v>1.3067527193902482</v>
          </cell>
          <cell r="F81">
            <v>1.2981916727364193</v>
          </cell>
          <cell r="G81">
            <v>1.2823860427152212</v>
          </cell>
          <cell r="H81">
            <v>1.2819209457805878</v>
          </cell>
          <cell r="L81">
            <v>1.2973787299857606</v>
          </cell>
          <cell r="M81">
            <v>1.297429751808026</v>
          </cell>
          <cell r="Q81">
            <v>1.3125063656457563</v>
          </cell>
          <cell r="R81">
            <v>1.3125349066060659</v>
          </cell>
          <cell r="AA81">
            <v>1.327359620355147</v>
          </cell>
          <cell r="AB81">
            <v>1.3273716233878068</v>
          </cell>
        </row>
        <row r="82">
          <cell r="C82">
            <v>42.179876297022339</v>
          </cell>
          <cell r="D82">
            <v>101.70212044105176</v>
          </cell>
          <cell r="E82" t="str">
            <v xml:space="preserve">--  </v>
          </cell>
          <cell r="F82" t="str">
            <v xml:space="preserve">--  </v>
          </cell>
          <cell r="G82" t="str">
            <v xml:space="preserve">--  </v>
          </cell>
          <cell r="H82" t="str">
            <v xml:space="preserve">--  </v>
          </cell>
          <cell r="L82" t="str">
            <v xml:space="preserve">--  </v>
          </cell>
          <cell r="M82" t="str">
            <v xml:space="preserve">--  </v>
          </cell>
          <cell r="Q82" t="str">
            <v xml:space="preserve">--  </v>
          </cell>
          <cell r="R82" t="str">
            <v xml:space="preserve">--  </v>
          </cell>
          <cell r="AA82" t="str">
            <v xml:space="preserve">--  </v>
          </cell>
          <cell r="AB82" t="str">
            <v xml:space="preserve">--  </v>
          </cell>
        </row>
        <row r="83">
          <cell r="C83">
            <v>0.91549770476607828</v>
          </cell>
          <cell r="D83">
            <v>1.0281902543051289</v>
          </cell>
          <cell r="E83">
            <v>1.0106782671876935</v>
          </cell>
          <cell r="F83">
            <v>1.0044976538988206</v>
          </cell>
          <cell r="G83">
            <v>1.012217801118406</v>
          </cell>
          <cell r="H83">
            <v>1.0288290094547254</v>
          </cell>
          <cell r="I83">
            <v>1.0493427284651782</v>
          </cell>
          <cell r="J83">
            <v>1.0735982183724233</v>
          </cell>
          <cell r="K83">
            <v>1.0736472410237827</v>
          </cell>
          <cell r="L83">
            <v>1.0736927420571811</v>
          </cell>
          <cell r="M83">
            <v>1.0737349670135388</v>
          </cell>
          <cell r="N83">
            <v>1.0902434478142706</v>
          </cell>
          <cell r="O83">
            <v>1.1108951638537525</v>
          </cell>
          <cell r="P83">
            <v>1.1109227429791471</v>
          </cell>
          <cell r="Q83">
            <v>1.110948556169322</v>
          </cell>
          <cell r="R83">
            <v>1.1109727141768391</v>
          </cell>
          <cell r="S83">
            <v>1.1246964067455631</v>
          </cell>
          <cell r="T83">
            <v>1.1429521311368174</v>
          </cell>
          <cell r="U83">
            <v>1.142967587146378</v>
          </cell>
          <cell r="V83">
            <v>1.1429821819462016</v>
          </cell>
          <cell r="W83">
            <v>1.142995962798109</v>
          </cell>
          <cell r="X83">
            <v>1.1430089744495397</v>
          </cell>
          <cell r="Y83">
            <v>1.1430212592586022</v>
          </cell>
          <cell r="Z83">
            <v>1.1430328573138806</v>
          </cell>
          <cell r="AA83">
            <v>1.1430438065491042</v>
          </cell>
          <cell r="AB83">
            <v>1.1430541428527938</v>
          </cell>
        </row>
        <row r="85">
          <cell r="C85">
            <v>3.2322309349096985</v>
          </cell>
          <cell r="D85">
            <v>3.96</v>
          </cell>
          <cell r="E85">
            <v>4.1500000000000004</v>
          </cell>
          <cell r="F85">
            <v>4.25</v>
          </cell>
          <cell r="G85">
            <v>5</v>
          </cell>
          <cell r="H85">
            <v>5</v>
          </cell>
          <cell r="L85">
            <v>6</v>
          </cell>
          <cell r="M85">
            <v>6</v>
          </cell>
          <cell r="Q85">
            <v>7</v>
          </cell>
          <cell r="R85">
            <v>7</v>
          </cell>
          <cell r="AA85">
            <v>8</v>
          </cell>
          <cell r="AB85">
            <v>8</v>
          </cell>
        </row>
        <row r="86">
          <cell r="C86">
            <v>1.1800637193200634</v>
          </cell>
          <cell r="D86">
            <v>1.1490003156453648</v>
          </cell>
          <cell r="E86">
            <v>1.2258897281684262</v>
          </cell>
          <cell r="F86">
            <v>1.2311168629377309</v>
          </cell>
          <cell r="G86">
            <v>1.23</v>
          </cell>
          <cell r="H86">
            <v>1.23</v>
          </cell>
          <cell r="L86">
            <v>1.25</v>
          </cell>
          <cell r="M86">
            <v>1.25</v>
          </cell>
          <cell r="Q86">
            <v>1.2699999999999998</v>
          </cell>
          <cell r="R86">
            <v>1.27</v>
          </cell>
          <cell r="AA86">
            <v>1.29</v>
          </cell>
          <cell r="AB86">
            <v>1.29</v>
          </cell>
        </row>
        <row r="87">
          <cell r="C87">
            <v>35.283460559796438</v>
          </cell>
          <cell r="D87" t="e">
            <v>#DIV/0!</v>
          </cell>
          <cell r="E87" t="e">
            <v>#DIV/0!</v>
          </cell>
          <cell r="F87" t="e">
            <v>#DIV/0!</v>
          </cell>
          <cell r="G87" t="e">
            <v>#DIV/0!</v>
          </cell>
          <cell r="H87" t="e">
            <v>#DIV/0!</v>
          </cell>
          <cell r="L87" t="e">
            <v>#DIV/0!</v>
          </cell>
          <cell r="M87" t="e">
            <v>#DIV/0!</v>
          </cell>
          <cell r="Q87" t="e">
            <v>#DIV/0!</v>
          </cell>
          <cell r="R87" t="e">
            <v>#DIV/0!</v>
          </cell>
          <cell r="AA87" t="e">
            <v>#DIV/0!</v>
          </cell>
          <cell r="AB87" t="e">
            <v>#DIV/0!</v>
          </cell>
        </row>
        <row r="88">
          <cell r="C88">
            <v>0.84378388300558882</v>
          </cell>
          <cell r="D88">
            <v>0.89059326068585043</v>
          </cell>
          <cell r="E88">
            <v>0.94634425725697835</v>
          </cell>
          <cell r="F88">
            <v>0.95459498462162207</v>
          </cell>
          <cell r="G88">
            <v>0.98715890850722299</v>
          </cell>
          <cell r="H88">
            <v>0.9871589085072231</v>
          </cell>
          <cell r="L88">
            <v>1.0344827586206895</v>
          </cell>
          <cell r="M88">
            <v>1.0344827586206897</v>
          </cell>
          <cell r="Q88">
            <v>1.0749697702539298</v>
          </cell>
          <cell r="R88">
            <v>1.0749697702539298</v>
          </cell>
          <cell r="AA88">
            <v>1.1108719052744889</v>
          </cell>
          <cell r="AB88">
            <v>1.1108719052744886</v>
          </cell>
        </row>
        <row r="89">
          <cell r="C89">
            <v>623.65508002107754</v>
          </cell>
          <cell r="D89">
            <v>115.85655627296023</v>
          </cell>
        </row>
        <row r="91">
          <cell r="C91" t="str">
            <v>N/A</v>
          </cell>
          <cell r="D91" t="str">
            <v>N/A</v>
          </cell>
          <cell r="E91" t="str">
            <v>NM</v>
          </cell>
          <cell r="F91" t="str">
            <v>NM</v>
          </cell>
          <cell r="G91" t="str">
            <v>NM</v>
          </cell>
          <cell r="H91">
            <v>6.1724451831421572</v>
          </cell>
          <cell r="L91">
            <v>0.24368379360156178</v>
          </cell>
          <cell r="M91">
            <v>0.1930923875726509</v>
          </cell>
          <cell r="Q91">
            <v>1.9441234257099806</v>
          </cell>
        </row>
        <row r="92">
          <cell r="C92" t="str">
            <v>NM</v>
          </cell>
          <cell r="D92">
            <v>0.38785214990398237</v>
          </cell>
          <cell r="E92">
            <v>0.2365202239020118</v>
          </cell>
          <cell r="F92">
            <v>0.27745081486891243</v>
          </cell>
          <cell r="G92">
            <v>0.43397280079769845</v>
          </cell>
          <cell r="H92">
            <v>0.32665277375463081</v>
          </cell>
          <cell r="L92">
            <v>0.21206896551724125</v>
          </cell>
          <cell r="M92">
            <v>0.21206896551724141</v>
          </cell>
          <cell r="Q92">
            <v>0.22574365175332511</v>
          </cell>
          <cell r="R92">
            <v>0.22574365175332514</v>
          </cell>
          <cell r="AA92">
            <v>0.23883745963401506</v>
          </cell>
          <cell r="AB92">
            <v>0.23883745963401523</v>
          </cell>
        </row>
        <row r="93">
          <cell r="C93">
            <v>1.9441234257099806</v>
          </cell>
          <cell r="D93">
            <v>0.32017986230851903</v>
          </cell>
          <cell r="E93">
            <v>0.25683275175643161</v>
          </cell>
          <cell r="F93">
            <v>0.303883920975836</v>
          </cell>
          <cell r="G93">
            <v>0.2678395440690659</v>
          </cell>
          <cell r="H93">
            <v>0.35147733181001883</v>
          </cell>
          <cell r="L93">
            <v>0.22903448275862098</v>
          </cell>
          <cell r="M93">
            <v>0.22903448275862023</v>
          </cell>
          <cell r="Q93">
            <v>0.24154570737605902</v>
          </cell>
          <cell r="R93">
            <v>0.24154570737605641</v>
          </cell>
          <cell r="AA93">
            <v>0.25316770721205623</v>
          </cell>
          <cell r="AB93">
            <v>0.25316770721205661</v>
          </cell>
        </row>
        <row r="96">
          <cell r="C96">
            <v>0.11942561494948373</v>
          </cell>
          <cell r="D96">
            <v>0.13547611795465339</v>
          </cell>
          <cell r="E96">
            <v>0.15328573834195136</v>
          </cell>
          <cell r="F96">
            <v>0.16482408404623761</v>
          </cell>
          <cell r="G96">
            <v>0.17351678601616446</v>
          </cell>
          <cell r="H96">
            <v>0.1795344664002865</v>
          </cell>
          <cell r="L96">
            <v>0.19604768121420305</v>
          </cell>
          <cell r="M96">
            <v>0.1983310151166289</v>
          </cell>
          <cell r="Q96">
            <v>0.20746944029187386</v>
          </cell>
          <cell r="R96">
            <v>0.20909903993456827</v>
          </cell>
          <cell r="AA96">
            <v>0.22200345668367685</v>
          </cell>
          <cell r="AB96">
            <v>0.22290794990286297</v>
          </cell>
        </row>
        <row r="97">
          <cell r="C97">
            <v>0.130448841463779</v>
          </cell>
          <cell r="D97">
            <v>0.13176172151739637</v>
          </cell>
          <cell r="E97">
            <v>0.15036908083852182</v>
          </cell>
          <cell r="F97">
            <v>0.16248336026981772</v>
          </cell>
          <cell r="G97">
            <v>0.1711449811513838</v>
          </cell>
          <cell r="H97">
            <v>0.1765620381467814</v>
          </cell>
          <cell r="L97">
            <v>0.18867851820673803</v>
          </cell>
          <cell r="M97">
            <v>0.19025040819953629</v>
          </cell>
          <cell r="Q97">
            <v>0.19569554514416637</v>
          </cell>
          <cell r="R97">
            <v>0.19661810063186017</v>
          </cell>
          <cell r="AA97">
            <v>0.20331953497547409</v>
          </cell>
          <cell r="AB97">
            <v>0.20377433372775683</v>
          </cell>
        </row>
        <row r="98">
          <cell r="C98">
            <v>0.91549770476607828</v>
          </cell>
          <cell r="D98">
            <v>1.0281902543051289</v>
          </cell>
          <cell r="E98">
            <v>1.0193966571263522</v>
          </cell>
          <cell r="F98">
            <v>1.0144059291519631</v>
          </cell>
          <cell r="G98">
            <v>1.0138584540944422</v>
          </cell>
          <cell r="H98">
            <v>1.0168350359154441</v>
          </cell>
          <cell r="L98">
            <v>1.0390567144447811</v>
          </cell>
          <cell r="M98">
            <v>1.0424735326119119</v>
          </cell>
          <cell r="Q98">
            <v>1.0601643493674515</v>
          </cell>
          <cell r="R98">
            <v>1.0634780788879503</v>
          </cell>
          <cell r="AA98">
            <v>1.0918943755722075</v>
          </cell>
          <cell r="AB98">
            <v>1.0938961047011382</v>
          </cell>
        </row>
        <row r="99">
          <cell r="C99" t="str">
            <v>N/A</v>
          </cell>
          <cell r="D99">
            <v>0.44121521567722488</v>
          </cell>
          <cell r="E99">
            <v>0.3247042837020071</v>
          </cell>
          <cell r="F99">
            <v>0.25261796108284185</v>
          </cell>
          <cell r="G99">
            <v>0.20925918123695064</v>
          </cell>
          <cell r="H99">
            <v>0.1840032011844368</v>
          </cell>
          <cell r="L99">
            <v>0.13596202950950431</v>
          </cell>
          <cell r="M99">
            <v>0.1301205527429572</v>
          </cell>
          <cell r="Q99">
            <v>0.11236187155094424</v>
          </cell>
          <cell r="R99">
            <v>0.10943825093504578</v>
          </cell>
          <cell r="AA99">
            <v>9.0461878981406452E-2</v>
          </cell>
          <cell r="AB99">
            <v>8.9213159427597555E-2</v>
          </cell>
        </row>
        <row r="100">
          <cell r="C100" t="str">
            <v>N/A</v>
          </cell>
          <cell r="D100">
            <v>0.45572007971741568</v>
          </cell>
          <cell r="E100">
            <v>0.51936718477513777</v>
          </cell>
          <cell r="F100">
            <v>0.41919396122946262</v>
          </cell>
          <cell r="G100">
            <v>0.34560265619108765</v>
          </cell>
          <cell r="H100">
            <v>0.28964693533919039</v>
          </cell>
          <cell r="L100">
            <v>0.19447328513789608</v>
          </cell>
          <cell r="M100">
            <v>0.1823774453822995</v>
          </cell>
          <cell r="Q100">
            <v>0.15084285985841883</v>
          </cell>
          <cell r="R100">
            <v>0.14521863571466276</v>
          </cell>
          <cell r="AA100">
            <v>0.11340221489735414</v>
          </cell>
          <cell r="AB100">
            <v>0.11120147448508622</v>
          </cell>
        </row>
        <row r="101">
          <cell r="C101" t="str">
            <v>N/A</v>
          </cell>
          <cell r="D101">
            <v>0.36546527423120301</v>
          </cell>
          <cell r="E101">
            <v>0.25086366702143237</v>
          </cell>
          <cell r="F101">
            <v>0.20214261781401066</v>
          </cell>
          <cell r="G101">
            <v>0.16273416209148084</v>
          </cell>
          <cell r="H101">
            <v>0.14741813041567653</v>
          </cell>
          <cell r="L101">
            <v>0.11053274102135235</v>
          </cell>
          <cell r="M101">
            <v>0.10732618573029651</v>
          </cell>
          <cell r="Q101">
            <v>9.3287308451660556E-2</v>
          </cell>
          <cell r="R101">
            <v>9.1671905079110605E-2</v>
          </cell>
          <cell r="AA101">
            <v>7.8038132286129436E-2</v>
          </cell>
          <cell r="AB101">
            <v>7.7297294984361997E-2</v>
          </cell>
        </row>
        <row r="102">
          <cell r="C102" t="str">
            <v>N/A</v>
          </cell>
          <cell r="D102" t="str">
            <v>NM</v>
          </cell>
          <cell r="E102" t="str">
            <v>NM</v>
          </cell>
          <cell r="F102" t="str">
            <v>NM</v>
          </cell>
          <cell r="G102" t="str">
            <v>NM</v>
          </cell>
          <cell r="H102" t="str">
            <v>NM</v>
          </cell>
          <cell r="L102" t="str">
            <v>NM</v>
          </cell>
          <cell r="M102" t="str">
            <v>NM</v>
          </cell>
          <cell r="Q102" t="str">
            <v>NM</v>
          </cell>
          <cell r="R102" t="str">
            <v>NM</v>
          </cell>
          <cell r="AA102" t="str">
            <v>NM</v>
          </cell>
          <cell r="AB102" t="str">
            <v>NM</v>
          </cell>
        </row>
        <row r="105">
          <cell r="C105" t="str">
            <v>N/A</v>
          </cell>
          <cell r="D105">
            <v>0.13439749095668385</v>
          </cell>
          <cell r="E105">
            <v>0.28020056103810509</v>
          </cell>
          <cell r="F105">
            <v>9.8797736259289115E-2</v>
          </cell>
          <cell r="G105">
            <v>6.2295773551990008E-2</v>
          </cell>
          <cell r="H105">
            <v>1.6410705599096742E-2</v>
          </cell>
          <cell r="L105">
            <v>4.2379872699171983E-5</v>
          </cell>
          <cell r="M105">
            <v>3.9326852742549434E-5</v>
          </cell>
          <cell r="Q105">
            <v>2.3235810354904629E-5</v>
          </cell>
          <cell r="R105">
            <v>2.1745388103511232E-5</v>
          </cell>
          <cell r="AA105">
            <v>9.5791080312324084E-6</v>
          </cell>
          <cell r="AB105">
            <v>9.0427887631250314E-6</v>
          </cell>
        </row>
        <row r="106">
          <cell r="C106" t="str">
            <v>N/A</v>
          </cell>
          <cell r="D106" t="str">
            <v>N/A</v>
          </cell>
          <cell r="E106" t="str">
            <v>N/A</v>
          </cell>
          <cell r="F106" t="str">
            <v>N/A</v>
          </cell>
          <cell r="G106" t="str">
            <v>N/A</v>
          </cell>
          <cell r="H106">
            <v>0.11494935895310276</v>
          </cell>
          <cell r="L106">
            <v>1.6871282131771359E-2</v>
          </cell>
          <cell r="M106">
            <v>1.3574211254123281E-2</v>
          </cell>
          <cell r="Q106">
            <v>1.1709604771726223E-2</v>
          </cell>
          <cell r="R106">
            <v>1.170604741927983E-2</v>
          </cell>
          <cell r="AA106">
            <v>1.0782893190786069E-5</v>
          </cell>
          <cell r="AB106">
            <v>1.0180065728393473E-5</v>
          </cell>
        </row>
        <row r="107">
          <cell r="M107">
            <v>6.3054051819182666E-2</v>
          </cell>
          <cell r="Q107">
            <v>1.4287160004134547E-2</v>
          </cell>
          <cell r="R107">
            <v>1.2639698527577625E-2</v>
          </cell>
          <cell r="AA107">
            <v>5.2146493937472727E-3</v>
          </cell>
          <cell r="AB107">
            <v>5.2133725303202816E-3</v>
          </cell>
        </row>
      </sheetData>
      <sheetData sheetId="10">
        <row r="1">
          <cell r="AD1" t="str">
            <v>Forest Laboratories</v>
          </cell>
        </row>
        <row r="19">
          <cell r="AD19" t="str">
            <v>PV of Operating Leases</v>
          </cell>
          <cell r="AF19" t="str">
            <v>PV of Operating Leases</v>
          </cell>
        </row>
        <row r="21">
          <cell r="AD21">
            <v>7.2750593824228034</v>
          </cell>
          <cell r="AF21">
            <v>7.9282494365138998</v>
          </cell>
        </row>
        <row r="22">
          <cell r="AD22">
            <v>5.6627981110465413</v>
          </cell>
          <cell r="AF22">
            <v>6.7304696253755871</v>
          </cell>
        </row>
        <row r="23">
          <cell r="AD23">
            <v>4.3219331473480809</v>
          </cell>
          <cell r="AF23">
            <v>5.1206474155834023</v>
          </cell>
        </row>
        <row r="24">
          <cell r="AD24">
            <v>2.7315904891793212</v>
          </cell>
          <cell r="AF24">
            <v>3.3628931273483222</v>
          </cell>
        </row>
        <row r="25">
          <cell r="AD25">
            <v>2.4265456700684225</v>
          </cell>
          <cell r="AF25">
            <v>2.9339552925615275</v>
          </cell>
        </row>
        <row r="26">
          <cell r="AD26">
            <v>2.2331376504119116</v>
          </cell>
          <cell r="AF26">
            <v>2.5772132992732839</v>
          </cell>
        </row>
        <row r="27">
          <cell r="AD27">
            <v>2.1217459861395835</v>
          </cell>
          <cell r="AF27">
            <v>2.4203731210305071</v>
          </cell>
        </row>
        <row r="28">
          <cell r="AD28">
            <v>2.0159106756670626</v>
          </cell>
          <cell r="AF28">
            <v>2.273077686918207</v>
          </cell>
        </row>
        <row r="29">
          <cell r="AD29">
            <v>1.9153545612038601</v>
          </cell>
          <cell r="AF29">
            <v>2.1347461372259646</v>
          </cell>
        </row>
        <row r="30">
          <cell r="AD30">
            <v>1.8198143099324087</v>
          </cell>
          <cell r="AF30">
            <v>2.0048329613316724</v>
          </cell>
        </row>
        <row r="31">
          <cell r="AD31">
            <v>1.7290397244013385</v>
          </cell>
          <cell r="AF31">
            <v>1.8828258464797825</v>
          </cell>
        </row>
        <row r="32">
          <cell r="AD32">
            <v>1.6427930873171861</v>
          </cell>
          <cell r="AF32">
            <v>1.7682436574753781</v>
          </cell>
        </row>
        <row r="33">
          <cell r="AD33">
            <v>1.5608485390187041</v>
          </cell>
          <cell r="AF33">
            <v>0</v>
          </cell>
        </row>
        <row r="34">
          <cell r="AD34">
            <v>0</v>
          </cell>
          <cell r="AF34">
            <v>0</v>
          </cell>
        </row>
        <row r="35">
          <cell r="AD35">
            <v>0</v>
          </cell>
          <cell r="AF35">
            <v>0</v>
          </cell>
        </row>
        <row r="36">
          <cell r="AD36">
            <v>0</v>
          </cell>
          <cell r="AF36">
            <v>0</v>
          </cell>
        </row>
        <row r="37">
          <cell r="AD37">
            <v>0</v>
          </cell>
          <cell r="AF37">
            <v>0</v>
          </cell>
        </row>
        <row r="38">
          <cell r="AD38">
            <v>0</v>
          </cell>
          <cell r="AF38">
            <v>0</v>
          </cell>
        </row>
        <row r="39">
          <cell r="AD39">
            <v>0</v>
          </cell>
          <cell r="AF39">
            <v>0</v>
          </cell>
        </row>
        <row r="40">
          <cell r="AD40">
            <v>0</v>
          </cell>
          <cell r="AF40">
            <v>0</v>
          </cell>
        </row>
        <row r="41">
          <cell r="AD41">
            <v>0</v>
          </cell>
          <cell r="AF41">
            <v>0</v>
          </cell>
        </row>
        <row r="42">
          <cell r="AD42">
            <v>0</v>
          </cell>
          <cell r="AF42">
            <v>0</v>
          </cell>
        </row>
        <row r="43">
          <cell r="AD43">
            <v>0</v>
          </cell>
          <cell r="AF43">
            <v>0</v>
          </cell>
        </row>
        <row r="44">
          <cell r="AD44">
            <v>0</v>
          </cell>
          <cell r="AF44">
            <v>0</v>
          </cell>
        </row>
        <row r="45">
          <cell r="AD45">
            <v>0</v>
          </cell>
          <cell r="AF45">
            <v>0</v>
          </cell>
        </row>
        <row r="46">
          <cell r="AD46">
            <v>0</v>
          </cell>
          <cell r="AF46">
            <v>0</v>
          </cell>
        </row>
        <row r="47">
          <cell r="AD47">
            <v>0</v>
          </cell>
          <cell r="AF47">
            <v>0</v>
          </cell>
        </row>
        <row r="48">
          <cell r="AD48">
            <v>0</v>
          </cell>
          <cell r="AF48">
            <v>0</v>
          </cell>
        </row>
        <row r="49">
          <cell r="AD49">
            <v>0</v>
          </cell>
          <cell r="AF49">
            <v>0</v>
          </cell>
        </row>
        <row r="50">
          <cell r="AD50">
            <v>0</v>
          </cell>
          <cell r="AF50">
            <v>0</v>
          </cell>
        </row>
        <row r="51">
          <cell r="AD51">
            <v>0</v>
          </cell>
          <cell r="AF51">
            <v>0</v>
          </cell>
        </row>
        <row r="52">
          <cell r="AD52">
            <v>0</v>
          </cell>
          <cell r="AF52">
            <v>0</v>
          </cell>
        </row>
        <row r="53">
          <cell r="AD53">
            <v>0</v>
          </cell>
          <cell r="AF53">
            <v>0</v>
          </cell>
        </row>
        <row r="54">
          <cell r="AD54">
            <v>0</v>
          </cell>
          <cell r="AF54">
            <v>0</v>
          </cell>
        </row>
        <row r="55">
          <cell r="AD55">
            <v>0</v>
          </cell>
          <cell r="AF55">
            <v>0</v>
          </cell>
        </row>
        <row r="56">
          <cell r="AD56">
            <v>0</v>
          </cell>
          <cell r="AF56">
            <v>0</v>
          </cell>
        </row>
        <row r="57">
          <cell r="AD57">
            <v>0</v>
          </cell>
          <cell r="AF57">
            <v>0</v>
          </cell>
        </row>
        <row r="58">
          <cell r="AD58">
            <v>0</v>
          </cell>
          <cell r="AF58">
            <v>0</v>
          </cell>
        </row>
        <row r="59">
          <cell r="AD59">
            <v>0</v>
          </cell>
          <cell r="AF59">
            <v>0</v>
          </cell>
        </row>
        <row r="60">
          <cell r="AD60">
            <v>0</v>
          </cell>
          <cell r="AF60">
            <v>0</v>
          </cell>
        </row>
        <row r="62">
          <cell r="D62">
            <v>0</v>
          </cell>
          <cell r="F62">
            <v>0</v>
          </cell>
          <cell r="H62">
            <v>0</v>
          </cell>
          <cell r="J62">
            <v>0</v>
          </cell>
          <cell r="L62">
            <v>0</v>
          </cell>
          <cell r="N62">
            <v>7.4755578042690987</v>
          </cell>
          <cell r="P62">
            <v>5.8578470202495039</v>
          </cell>
          <cell r="R62">
            <v>6.0811072331815019</v>
          </cell>
          <cell r="T62">
            <v>7.2200365839059062</v>
          </cell>
          <cell r="V62">
            <v>5.951131048472492</v>
          </cell>
          <cell r="X62">
            <v>26.546817244448299</v>
          </cell>
          <cell r="Z62">
            <v>29.578894527780733</v>
          </cell>
          <cell r="AB62">
            <v>31.32465830352599</v>
          </cell>
          <cell r="AD62">
            <v>37.456571334157225</v>
          </cell>
          <cell r="AF62">
            <v>41.137527607117541</v>
          </cell>
        </row>
        <row r="63">
          <cell r="AD63">
            <v>1.9664699950432545</v>
          </cell>
          <cell r="AF63">
            <v>2.6657117889412163</v>
          </cell>
        </row>
      </sheetData>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Quarterly"/>
      <sheetName val="Annual"/>
      <sheetName val="Revenues"/>
      <sheetName val="RAPID2"/>
      <sheetName val="Model2Wizard"/>
      <sheetName val="Valuation"/>
      <sheetName val="Revenue Calc"/>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DA Front &amp; Back"/>
      <sheetName val="MDA Company financials"/>
      <sheetName val="bc_Company"/>
      <sheetName val="Static Data"/>
      <sheetName val="ResearchNet"/>
      <sheetName val="Output"/>
      <sheetName val="NAV"/>
      <sheetName val="graphs"/>
      <sheetName val="Forecasts"/>
      <sheetName val="Production"/>
      <sheetName val="Bangladesh"/>
      <sheetName val="Block 16"/>
      <sheetName val="India"/>
      <sheetName val="Ravva"/>
      <sheetName val="RJ"/>
      <sheetName val="CB-OS-2"/>
      <sheetName val="CB-OS-2 (2)"/>
      <sheetName val="Reserve Data"/>
      <sheetName val="profile"/>
    </sheetNames>
    <sheetDataSet>
      <sheetData sheetId="0" refreshError="1">
        <row r="1">
          <cell r="W1">
            <v>1</v>
          </cell>
          <cell r="X1" t="str">
            <v>January</v>
          </cell>
        </row>
        <row r="2">
          <cell r="W2">
            <v>2</v>
          </cell>
          <cell r="X2" t="str">
            <v>February</v>
          </cell>
        </row>
        <row r="3">
          <cell r="W3">
            <v>3</v>
          </cell>
          <cell r="X3" t="str">
            <v>March</v>
          </cell>
        </row>
        <row r="4">
          <cell r="W4">
            <v>4</v>
          </cell>
          <cell r="X4" t="str">
            <v>April</v>
          </cell>
        </row>
        <row r="5">
          <cell r="W5">
            <v>5</v>
          </cell>
          <cell r="X5" t="str">
            <v>May</v>
          </cell>
        </row>
        <row r="6">
          <cell r="W6">
            <v>6</v>
          </cell>
          <cell r="X6" t="str">
            <v>June</v>
          </cell>
          <cell r="AA6" t="e">
            <v>#NAME?</v>
          </cell>
          <cell r="AD6" t="e">
            <v>#NAME?</v>
          </cell>
          <cell r="AG6" t="e">
            <v>#NAME?</v>
          </cell>
          <cell r="AJ6" t="e">
            <v>#NAME?</v>
          </cell>
        </row>
        <row r="7">
          <cell r="W7">
            <v>7</v>
          </cell>
          <cell r="X7" t="str">
            <v>July</v>
          </cell>
        </row>
        <row r="8">
          <cell r="W8">
            <v>8</v>
          </cell>
          <cell r="X8" t="str">
            <v>August</v>
          </cell>
        </row>
        <row r="9">
          <cell r="W9">
            <v>9</v>
          </cell>
          <cell r="X9" t="str">
            <v>September</v>
          </cell>
        </row>
        <row r="10">
          <cell r="W10">
            <v>10</v>
          </cell>
          <cell r="X10" t="str">
            <v>October</v>
          </cell>
        </row>
        <row r="11">
          <cell r="W11">
            <v>11</v>
          </cell>
          <cell r="X11" t="str">
            <v>November</v>
          </cell>
        </row>
        <row r="12">
          <cell r="W12">
            <v>12</v>
          </cell>
          <cell r="X12" t="str">
            <v>December</v>
          </cell>
        </row>
        <row r="24">
          <cell r="I24" t="str">
            <v>CNE</v>
          </cell>
        </row>
        <row r="25">
          <cell r="I25" t="str">
            <v>ASX</v>
          </cell>
        </row>
        <row r="26">
          <cell r="I26" t="str">
            <v>FAOILG</v>
          </cell>
        </row>
        <row r="27">
          <cell r="I27" t="str">
            <v>MCX</v>
          </cell>
        </row>
        <row r="46">
          <cell r="A46" t="str">
            <v>CNE LN  Equity</v>
          </cell>
          <cell r="B46">
            <v>311</v>
          </cell>
        </row>
        <row r="47">
          <cell r="A47" t="str">
            <v>FTSE All Share</v>
          </cell>
          <cell r="B47">
            <v>1676.62</v>
          </cell>
        </row>
        <row r="48">
          <cell r="A48" t="str">
            <v>FTSE O&amp;G</v>
          </cell>
          <cell r="B48">
            <v>4499.93</v>
          </cell>
        </row>
        <row r="49">
          <cell r="A49" t="str">
            <v>FTSE 250</v>
          </cell>
          <cell r="B49">
            <v>1640.87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ylegal_entity (3)"/>
      <sheetName val="database"/>
      <sheetName val="bylegal_entity (2)"/>
      <sheetName val="bylegal_entity"/>
      <sheetName val="4102"/>
      <sheetName val="OP_Profit_Summary (2)"/>
      <sheetName val="OP_Profit_Summary"/>
      <sheetName val="EURMEA SALES"/>
      <sheetName val="EURMEA  DC"/>
      <sheetName val="LACAR_SALES"/>
      <sheetName val="LACAR DC"/>
      <sheetName val="CAFE_SALES"/>
      <sheetName val="CAFE_DC"/>
      <sheetName val="International"/>
      <sheetName val="Eurmea_P&amp;L"/>
      <sheetName val="Cafe_P&amp;L"/>
      <sheetName val="Lacar_P&amp;L"/>
      <sheetName val="Japan_P&amp;L"/>
      <sheetName val="SRGP"/>
      <sheetName val="CLCT"/>
      <sheetName val="3939"/>
      <sheetName val="OPHR"/>
      <sheetName val="OPHR-3939"/>
      <sheetName val="USAdmin"/>
      <sheetName val="USoperations"/>
      <sheetName val="US Admin Report"/>
      <sheetName val="Corporate Services"/>
      <sheetName val="Corp.Adjustments"/>
      <sheetName val="flash_report"/>
      <sheetName val="R&amp;D"/>
      <sheetName val="NONOP"/>
      <sheetName val="97FullYr_Report"/>
      <sheetName val="Sheet1"/>
      <sheetName val="Module1"/>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Form 1"/>
      <sheetName val="Form 2"/>
      <sheetName val="Form 3"/>
      <sheetName val="Form 4"/>
      <sheetName val="Form 5"/>
      <sheetName val="Form 6"/>
      <sheetName val="Form 7"/>
      <sheetName val="Form 8"/>
      <sheetName val="Form 9"/>
      <sheetName val="Form 10"/>
      <sheetName val="Form 11"/>
      <sheetName val="Form 12"/>
      <sheetName val="Form 13"/>
      <sheetName val="Form 14"/>
      <sheetName val="Form 15"/>
      <sheetName val="Form 16"/>
      <sheetName val="Form 17"/>
      <sheetName val="Form 18"/>
      <sheetName val="Form 19"/>
      <sheetName val="Form 20"/>
      <sheetName val="Form 21"/>
      <sheetName val="Form 22"/>
      <sheetName val="1GBP"/>
      <sheetName val="IS PRP LC"/>
      <sheetName val="IS CP LC"/>
      <sheetName val="2GBP"/>
      <sheetName val="Segmental CP GBP"/>
      <sheetName val="Segmental CPLC"/>
      <sheetName val="Segmental PRP LC"/>
      <sheetName val="3GBP Notes"/>
    </sheetNames>
    <sheetDataSet>
      <sheetData sheetId="0" refreshError="1">
        <row r="6">
          <cell r="C6" t="str">
            <v xml:space="preserve">DATAPOINT </v>
          </cell>
        </row>
        <row r="7">
          <cell r="F7">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vents"/>
      <sheetName val="Vertical Markets"/>
      <sheetName val="DSO"/>
      <sheetName val="Ent EPS "/>
      <sheetName val="Qtr Rev"/>
      <sheetName val="Ent Analytics Rev"/>
      <sheetName val="Net Margin"/>
      <sheetName val="R&amp;D"/>
      <sheetName val="SG&amp;A"/>
      <sheetName val="Geog Rev"/>
      <sheetName val="BOBJ Geo Rev"/>
      <sheetName val="Charts"/>
      <sheetName val="Gross Margin"/>
      <sheetName val="Margins"/>
      <sheetName val="Def Revenue"/>
      <sheetName val="Acquisitions"/>
      <sheetName val="Summary"/>
      <sheetName val="Valuation Range"/>
      <sheetName val="DCF"/>
      <sheetName val="Sector Breakout"/>
      <sheetName val="fundamentals"/>
      <sheetName val="Currency"/>
      <sheetName val="VarianceQ3"/>
      <sheetName val="VarianceQ4"/>
      <sheetName val="VarianceQ1F05"/>
      <sheetName val="Actual vs. Est."/>
      <sheetName val="Forward Estimates"/>
      <sheetName val="FCFF"/>
      <sheetName val="Model"/>
      <sheetName val="CAT"/>
      <sheetName val="MTW old"/>
      <sheetName val="TEX"/>
      <sheetName val="Sheet1"/>
      <sheetName val="Figures"/>
      <sheetName val="projection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arterly P&amp;L"/>
      <sheetName val="Annual P&amp;L"/>
      <sheetName val="StaphVAX Rev"/>
      <sheetName val="BS"/>
      <sheetName val="Launch Chart"/>
      <sheetName val="Preview"/>
      <sheetName val="Changes"/>
    </sheetNames>
    <sheetDataSet>
      <sheetData sheetId="0"/>
      <sheetData sheetId="1"/>
      <sheetData sheetId="2"/>
      <sheetData sheetId="3"/>
      <sheetData sheetId="4"/>
      <sheetData sheetId="5"/>
      <sheetData sheetId="6"/>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Quarterly P&amp;L"/>
      <sheetName val="Annual P&amp;L"/>
      <sheetName val="NY UPLOAD shadow"/>
    </sheetNames>
    <sheetDataSet>
      <sheetData sheetId="0" refreshError="1"/>
      <sheetData sheetId="1" refreshError="1"/>
      <sheetData sheetId="2"/>
      <sheetData sheetId="3"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ImportantDisclosures"/>
      <sheetName val="OtherDisclosures"/>
      <sheetName val="NY UPLOAD"/>
      <sheetName val="Quarterly"/>
      <sheetName val="ERModelPubAnalystListing"/>
      <sheetName val="Annual"/>
      <sheetName val="Balance Sheet "/>
      <sheetName val="Cashflow"/>
      <sheetName val="Integrilin"/>
      <sheetName val="Velcade"/>
      <sheetName val="IndexInformation"/>
      <sheetName val="mStartup"/>
      <sheetName val="MainCode"/>
      <sheetName val="2003"/>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DA Front &amp; Back"/>
      <sheetName val="MDA Company financials"/>
      <sheetName val="bc_Company"/>
      <sheetName val="Static Data"/>
      <sheetName val="ResearchNet"/>
      <sheetName val="Output"/>
      <sheetName val="NAV"/>
      <sheetName val="Forecasts"/>
      <sheetName val="Nebit Dag"/>
      <sheetName val="Congo"/>
    </sheetNames>
    <sheetDataSet>
      <sheetData sheetId="0" refreshError="1">
        <row r="1">
          <cell r="F1" t="str">
            <v>Venture Production</v>
          </cell>
          <cell r="U1" t="str">
            <v>Yes</v>
          </cell>
          <cell r="V1">
            <v>9</v>
          </cell>
        </row>
        <row r="2">
          <cell r="U2" t="str">
            <v>No</v>
          </cell>
        </row>
        <row r="3">
          <cell r="A3" t="str">
            <v>Performance</v>
          </cell>
        </row>
        <row r="4">
          <cell r="A4" t="str">
            <v>Year End: 31 December</v>
          </cell>
          <cell r="B4">
            <v>2000</v>
          </cell>
          <cell r="C4">
            <v>2001</v>
          </cell>
          <cell r="D4" t="str">
            <v>2002E</v>
          </cell>
          <cell r="E4" t="str">
            <v>2003E</v>
          </cell>
          <cell r="F4" t="str">
            <v>2004E</v>
          </cell>
          <cell r="I4" t="e">
            <v>#N/A</v>
          </cell>
          <cell r="J4" t="e">
            <v>#N/A</v>
          </cell>
          <cell r="K4" t="str">
            <v>n.a.</v>
          </cell>
        </row>
        <row r="5">
          <cell r="A5" t="str">
            <v>Oil Price ($/bbl)</v>
          </cell>
          <cell r="B5">
            <v>26</v>
          </cell>
          <cell r="C5">
            <v>24.89</v>
          </cell>
          <cell r="D5">
            <v>23.2</v>
          </cell>
          <cell r="E5">
            <v>27.5</v>
          </cell>
          <cell r="F5">
            <v>30</v>
          </cell>
          <cell r="I5" t="e">
            <v>#N/A</v>
          </cell>
          <cell r="J5" t="e">
            <v>#N/A</v>
          </cell>
          <cell r="K5" t="str">
            <v>n.a.</v>
          </cell>
        </row>
        <row r="6">
          <cell r="A6" t="str">
            <v>Turnover (£m)</v>
          </cell>
          <cell r="B6">
            <v>1.0620000000000003</v>
          </cell>
          <cell r="C6">
            <v>7.7489999999999997</v>
          </cell>
          <cell r="D6">
            <v>22.137</v>
          </cell>
          <cell r="E6">
            <v>41.018000000000001</v>
          </cell>
          <cell r="F6">
            <v>83.299954487479255</v>
          </cell>
          <cell r="I6" t="e">
            <v>#N/A</v>
          </cell>
          <cell r="J6" t="e">
            <v>#N/A</v>
          </cell>
          <cell r="K6" t="str">
            <v>n.a.</v>
          </cell>
          <cell r="M6">
            <v>37333</v>
          </cell>
          <cell r="P6">
            <v>100</v>
          </cell>
          <cell r="Q6">
            <v>100</v>
          </cell>
          <cell r="Z6">
            <v>37333</v>
          </cell>
          <cell r="AB6">
            <v>5299.9</v>
          </cell>
          <cell r="AC6">
            <v>6742.76</v>
          </cell>
          <cell r="AD6">
            <v>170</v>
          </cell>
        </row>
        <row r="7">
          <cell r="A7" t="str">
            <v>EBIT (£m)</v>
          </cell>
          <cell r="B7">
            <v>3.211000000000003</v>
          </cell>
          <cell r="C7">
            <v>3.8160000000000061</v>
          </cell>
          <cell r="D7">
            <v>10.382999999999999</v>
          </cell>
          <cell r="E7">
            <v>22.771999999999998</v>
          </cell>
          <cell r="F7">
            <v>49.360441081077013</v>
          </cell>
          <cell r="I7" t="e">
            <v>#N/A</v>
          </cell>
          <cell r="J7" t="e">
            <v>#N/A</v>
          </cell>
          <cell r="K7" t="str">
            <v>n.a.</v>
          </cell>
          <cell r="M7">
            <v>37334</v>
          </cell>
          <cell r="P7">
            <v>107.86854784489196</v>
          </cell>
          <cell r="Q7">
            <v>108.78512775287498</v>
          </cell>
        </row>
        <row r="8">
          <cell r="A8" t="str">
            <v>PBT (Pre-exceptional) (£m)</v>
          </cell>
          <cell r="B8">
            <v>2.4670000000000032</v>
          </cell>
          <cell r="C8">
            <v>3.877000000000006</v>
          </cell>
          <cell r="D8">
            <v>8.6169999999999991</v>
          </cell>
          <cell r="E8">
            <v>21.023999999999997</v>
          </cell>
          <cell r="F8">
            <v>49.526131081077011</v>
          </cell>
          <cell r="M8">
            <v>37335</v>
          </cell>
          <cell r="P8">
            <v>104.42487485028194</v>
          </cell>
          <cell r="Q8">
            <v>106.54576360913272</v>
          </cell>
        </row>
        <row r="9">
          <cell r="A9" t="str">
            <v>EBIDAX (£m)</v>
          </cell>
          <cell r="B9">
            <v>4.5946597938144356</v>
          </cell>
          <cell r="C9">
            <v>8.502000000000006</v>
          </cell>
          <cell r="D9">
            <v>14.182999999999998</v>
          </cell>
          <cell r="E9">
            <v>27.635999999999999</v>
          </cell>
          <cell r="F9">
            <v>54.886475518636637</v>
          </cell>
          <cell r="M9">
            <v>37336</v>
          </cell>
          <cell r="P9">
            <v>104.37262744184608</v>
          </cell>
          <cell r="Q9">
            <v>105.93141453943235</v>
          </cell>
        </row>
        <row r="10">
          <cell r="A10" t="str">
            <v>Tax Rate (%)</v>
          </cell>
          <cell r="B10">
            <v>0.21321443048236699</v>
          </cell>
          <cell r="C10">
            <v>3.7400051586277988E-2</v>
          </cell>
          <cell r="D10">
            <v>0</v>
          </cell>
          <cell r="E10">
            <v>0.10564117199391174</v>
          </cell>
          <cell r="F10">
            <v>0.16865965534871033</v>
          </cell>
          <cell r="M10">
            <v>37337</v>
          </cell>
          <cell r="P10">
            <v>104.32264452872893</v>
          </cell>
          <cell r="Q10">
            <v>105.98790591372249</v>
          </cell>
        </row>
        <row r="11">
          <cell r="A11" t="str">
            <v>EPS (Headline) (p)</v>
          </cell>
          <cell r="B11" t="e">
            <v>#DIV/0!</v>
          </cell>
          <cell r="C11" t="e">
            <v>#DIV/0!</v>
          </cell>
          <cell r="D11" t="e">
            <v>#DIV/0!</v>
          </cell>
          <cell r="E11" t="e">
            <v>#DIV/0!</v>
          </cell>
          <cell r="F11" t="e">
            <v>#DIV/0!</v>
          </cell>
          <cell r="M11">
            <v>37338</v>
          </cell>
          <cell r="P11">
            <v>104.32264452872893</v>
          </cell>
          <cell r="Q11">
            <v>105.98790591372249</v>
          </cell>
        </row>
        <row r="12">
          <cell r="A12" t="str">
            <v>EPS (Pre-exceptional) (p)</v>
          </cell>
          <cell r="B12" t="e">
            <v>#DIV/0!</v>
          </cell>
          <cell r="C12" t="e">
            <v>#DIV/0!</v>
          </cell>
          <cell r="D12" t="e">
            <v>#DIV/0!</v>
          </cell>
          <cell r="E12" t="e">
            <v>#DIV/0!</v>
          </cell>
          <cell r="F12" t="e">
            <v>#DIV/0!</v>
          </cell>
          <cell r="M12">
            <v>37339</v>
          </cell>
          <cell r="P12">
            <v>104.32264452872893</v>
          </cell>
          <cell r="Q12">
            <v>105.98790591372249</v>
          </cell>
        </row>
        <row r="13">
          <cell r="A13" t="str">
            <v>DPS</v>
          </cell>
          <cell r="B13">
            <v>0</v>
          </cell>
          <cell r="C13">
            <v>0</v>
          </cell>
          <cell r="D13">
            <v>0</v>
          </cell>
          <cell r="E13">
            <v>0</v>
          </cell>
          <cell r="F13">
            <v>0</v>
          </cell>
          <cell r="I13">
            <v>107.791</v>
          </cell>
          <cell r="M13">
            <v>37340</v>
          </cell>
          <cell r="P13">
            <v>105.72503330087866</v>
          </cell>
          <cell r="Q13">
            <v>106.94317395649165</v>
          </cell>
        </row>
        <row r="14">
          <cell r="M14">
            <v>37341</v>
          </cell>
          <cell r="P14">
            <v>105.42104252192208</v>
          </cell>
          <cell r="Q14">
            <v>107.10990280050044</v>
          </cell>
        </row>
        <row r="15">
          <cell r="I15">
            <v>160.60858999999999</v>
          </cell>
          <cell r="M15">
            <v>37342</v>
          </cell>
          <cell r="P15">
            <v>104.44746054764894</v>
          </cell>
          <cell r="Q15">
            <v>106.71553493010144</v>
          </cell>
        </row>
        <row r="16">
          <cell r="I16">
            <v>169.68358999999998</v>
          </cell>
          <cell r="M16">
            <v>37343</v>
          </cell>
          <cell r="P16">
            <v>102.5381156177359</v>
          </cell>
          <cell r="Q16">
            <v>105.5596760119883</v>
          </cell>
        </row>
        <row r="17">
          <cell r="I17" t="str">
            <v>VPC.L</v>
          </cell>
          <cell r="M17">
            <v>37344</v>
          </cell>
          <cell r="P17">
            <v>102.5381156177359</v>
          </cell>
          <cell r="Q17">
            <v>105.5596760119883</v>
          </cell>
        </row>
        <row r="18">
          <cell r="I18" t="str">
            <v>176/122.5</v>
          </cell>
          <cell r="M18">
            <v>37345</v>
          </cell>
          <cell r="P18">
            <v>102.5381156177359</v>
          </cell>
          <cell r="Q18">
            <v>105.5596760119883</v>
          </cell>
        </row>
        <row r="19">
          <cell r="M19">
            <v>37346</v>
          </cell>
          <cell r="P19">
            <v>102.5381156177359</v>
          </cell>
          <cell r="Q19">
            <v>105.5596760119883</v>
          </cell>
        </row>
        <row r="20">
          <cell r="I20">
            <v>0.52549999999999997</v>
          </cell>
          <cell r="M20">
            <v>37347</v>
          </cell>
          <cell r="P20">
            <v>102.5381156177359</v>
          </cell>
          <cell r="Q20">
            <v>105.5596760119883</v>
          </cell>
        </row>
        <row r="21">
          <cell r="I21">
            <v>187.976</v>
          </cell>
          <cell r="M21">
            <v>37348</v>
          </cell>
          <cell r="P21">
            <v>100.86043368988966</v>
          </cell>
          <cell r="Q21">
            <v>104.78240536417178</v>
          </cell>
        </row>
        <row r="22">
          <cell r="I22" t="str">
            <v>www.vpc.co.uk</v>
          </cell>
          <cell r="M22">
            <v>37349</v>
          </cell>
          <cell r="P22">
            <v>101.20469163661672</v>
          </cell>
          <cell r="Q22">
            <v>104.85428627794727</v>
          </cell>
        </row>
        <row r="23">
          <cell r="A23" t="str">
            <v>Performance Ratios</v>
          </cell>
          <cell r="M23">
            <v>37350</v>
          </cell>
          <cell r="P23">
            <v>103.67223605373792</v>
          </cell>
          <cell r="Q23">
            <v>105.62517007954924</v>
          </cell>
        </row>
        <row r="24">
          <cell r="A24" t="str">
            <v>Year End: 31 December</v>
          </cell>
          <cell r="B24">
            <v>2000</v>
          </cell>
          <cell r="C24">
            <v>2001</v>
          </cell>
          <cell r="D24" t="str">
            <v>2002E</v>
          </cell>
          <cell r="E24" t="str">
            <v>2003E</v>
          </cell>
          <cell r="F24" t="str">
            <v>2004E</v>
          </cell>
          <cell r="I24" t="str">
            <v>No</v>
          </cell>
          <cell r="M24">
            <v>37351</v>
          </cell>
          <cell r="P24">
            <v>102.52034280046925</v>
          </cell>
          <cell r="Q24">
            <v>103.64956300465768</v>
          </cell>
        </row>
        <row r="25">
          <cell r="A25" t="str">
            <v>Sales Growth(%)</v>
          </cell>
          <cell r="B25">
            <v>0</v>
          </cell>
          <cell r="C25">
            <v>6.2966101694915233</v>
          </cell>
          <cell r="D25">
            <v>1.8567557104142471</v>
          </cell>
          <cell r="E25">
            <v>0.85291593260152676</v>
          </cell>
          <cell r="F25">
            <v>1.0308146298571175</v>
          </cell>
          <cell r="M25">
            <v>37352</v>
          </cell>
          <cell r="P25">
            <v>102.52034280046925</v>
          </cell>
          <cell r="Q25">
            <v>103.64956300465768</v>
          </cell>
        </row>
        <row r="26">
          <cell r="A26" t="str">
            <v>EBIDAX Growth(%)</v>
          </cell>
          <cell r="B26">
            <v>0</v>
          </cell>
          <cell r="C26">
            <v>0.1884148240423551</v>
          </cell>
          <cell r="D26">
            <v>1.7209119496855299</v>
          </cell>
          <cell r="E26">
            <v>1.1932004237696234</v>
          </cell>
          <cell r="F26">
            <v>1.1675935833952669</v>
          </cell>
          <cell r="I26" t="str">
            <v>FTSE Smallcap</v>
          </cell>
          <cell r="M26">
            <v>37353</v>
          </cell>
          <cell r="P26">
            <v>102.52034280046925</v>
          </cell>
          <cell r="Q26">
            <v>103.64956300465768</v>
          </cell>
        </row>
        <row r="27">
          <cell r="A27" t="str">
            <v>Pre-ex Eps Growth(%)</v>
          </cell>
          <cell r="B27">
            <v>0</v>
          </cell>
          <cell r="C27">
            <v>0.71154639149346188</v>
          </cell>
          <cell r="D27">
            <v>1.2225733190550945</v>
          </cell>
          <cell r="E27">
            <v>0.68968770440566773</v>
          </cell>
          <cell r="F27">
            <v>0.59267910780383715</v>
          </cell>
          <cell r="M27">
            <v>37354</v>
          </cell>
          <cell r="P27">
            <v>101.56789684684647</v>
          </cell>
          <cell r="Q27">
            <v>103.8473661970871</v>
          </cell>
        </row>
        <row r="28">
          <cell r="M28">
            <v>37355</v>
          </cell>
          <cell r="P28">
            <v>102.55688115572161</v>
          </cell>
          <cell r="Q28">
            <v>103.82731689478632</v>
          </cell>
        </row>
        <row r="29">
          <cell r="A29" t="str">
            <v>EBIDAX margin (%)</v>
          </cell>
          <cell r="B29">
            <v>0</v>
          </cell>
          <cell r="C29">
            <v>0</v>
          </cell>
          <cell r="D29">
            <v>0</v>
          </cell>
          <cell r="E29">
            <v>0</v>
          </cell>
          <cell r="F29">
            <v>0</v>
          </cell>
          <cell r="H29" t="str">
            <v>Directors &amp; Employees</v>
          </cell>
          <cell r="I29">
            <v>0.26</v>
          </cell>
          <cell r="M29">
            <v>37356</v>
          </cell>
          <cell r="P29">
            <v>101.72554485396712</v>
          </cell>
          <cell r="Q29">
            <v>102.24826114492762</v>
          </cell>
        </row>
        <row r="30">
          <cell r="A30" t="str">
            <v>EBIT margin (%)</v>
          </cell>
          <cell r="B30">
            <v>3.0235404896421865</v>
          </cell>
          <cell r="C30">
            <v>0.49245063879210299</v>
          </cell>
          <cell r="D30">
            <v>0.4690337444098116</v>
          </cell>
          <cell r="E30">
            <v>0.555170900580233</v>
          </cell>
          <cell r="F30">
            <v>0.59256264165782158</v>
          </cell>
          <cell r="H30" t="str">
            <v>Prospect Inv. Man.</v>
          </cell>
          <cell r="I30">
            <v>0.15</v>
          </cell>
          <cell r="M30">
            <v>37357</v>
          </cell>
          <cell r="P30">
            <v>103.42787675448236</v>
          </cell>
          <cell r="Q30">
            <v>104.07334105830599</v>
          </cell>
        </row>
        <row r="31">
          <cell r="A31" t="str">
            <v>Interest Cover (x)</v>
          </cell>
          <cell r="B31" t="e">
            <v>#DIV/0!</v>
          </cell>
          <cell r="C31" t="e">
            <v>#DIV/0!</v>
          </cell>
          <cell r="D31" t="e">
            <v>#DIV/0!</v>
          </cell>
          <cell r="E31" t="e">
            <v>#DIV/0!</v>
          </cell>
          <cell r="F31" t="e">
            <v>#DIV/0!</v>
          </cell>
          <cell r="H31" t="str">
            <v>3i</v>
          </cell>
          <cell r="I31">
            <v>0.14899999999999999</v>
          </cell>
          <cell r="M31">
            <v>37358</v>
          </cell>
          <cell r="P31">
            <v>104.21254366171063</v>
          </cell>
          <cell r="Q31">
            <v>103.59743893682254</v>
          </cell>
        </row>
        <row r="32">
          <cell r="H32" t="str">
            <v>Limerock</v>
          </cell>
          <cell r="I32">
            <v>0.13</v>
          </cell>
          <cell r="M32">
            <v>37359</v>
          </cell>
          <cell r="P32">
            <v>104.21254366171063</v>
          </cell>
          <cell r="Q32">
            <v>103.59743893682254</v>
          </cell>
        </row>
        <row r="33">
          <cell r="A33" t="str">
            <v>ROCE (%)</v>
          </cell>
          <cell r="B33">
            <v>0.12452010703067447</v>
          </cell>
          <cell r="C33">
            <v>0.12335542266041719</v>
          </cell>
          <cell r="D33">
            <v>0.21135447624475837</v>
          </cell>
          <cell r="E33">
            <v>0.24543289180129979</v>
          </cell>
          <cell r="F33">
            <v>0.34721335447248375</v>
          </cell>
          <cell r="H33" t="str">
            <v>Capital Research</v>
          </cell>
          <cell r="I33">
            <v>4.8000000000000001E-2</v>
          </cell>
          <cell r="M33">
            <v>37360</v>
          </cell>
          <cell r="P33">
            <v>104.21254366171063</v>
          </cell>
          <cell r="Q33">
            <v>103.59743893682254</v>
          </cell>
        </row>
        <row r="34">
          <cell r="A34" t="str">
            <v>Net cash/debt (£m)</v>
          </cell>
          <cell r="B34">
            <v>-3.1759999999999993</v>
          </cell>
          <cell r="C34">
            <v>-6.4700000000000006</v>
          </cell>
          <cell r="D34">
            <v>-11.68</v>
          </cell>
          <cell r="E34">
            <v>17.629000000000001</v>
          </cell>
          <cell r="F34">
            <v>14.535874527385534</v>
          </cell>
          <cell r="H34" t="str">
            <v>Artemis</v>
          </cell>
          <cell r="I34">
            <v>0.04</v>
          </cell>
          <cell r="M34">
            <v>37361</v>
          </cell>
          <cell r="P34">
            <v>102.22928651346079</v>
          </cell>
          <cell r="Q34">
            <v>102.79278316471357</v>
          </cell>
        </row>
        <row r="35">
          <cell r="A35" t="str">
            <v>Net debt/equity (%)</v>
          </cell>
          <cell r="B35">
            <v>0.14046260669585595</v>
          </cell>
          <cell r="C35">
            <v>0.26445943184140608</v>
          </cell>
          <cell r="D35">
            <v>0.31191582545532232</v>
          </cell>
          <cell r="E35">
            <v>-0.1625841556764733</v>
          </cell>
          <cell r="F35">
            <v>-9.7162942188750531E-2</v>
          </cell>
          <cell r="M35">
            <v>37362</v>
          </cell>
          <cell r="P35">
            <v>100.75325030625457</v>
          </cell>
          <cell r="Q35">
            <v>101.64953370842433</v>
          </cell>
        </row>
        <row r="36">
          <cell r="A36" t="str">
            <v>Net Debt/EBIDAX (x)</v>
          </cell>
          <cell r="B36">
            <v>-0.69123724987771495</v>
          </cell>
          <cell r="C36">
            <v>-0.76099741237355867</v>
          </cell>
          <cell r="D36">
            <v>-0.82352111683000784</v>
          </cell>
          <cell r="E36" t="str">
            <v>n.a.</v>
          </cell>
          <cell r="F36" t="str">
            <v>n.a.</v>
          </cell>
          <cell r="I36">
            <v>37559</v>
          </cell>
          <cell r="M36">
            <v>37363</v>
          </cell>
          <cell r="P36">
            <v>102.65428311876678</v>
          </cell>
          <cell r="Q36">
            <v>102.16454921032604</v>
          </cell>
        </row>
        <row r="37">
          <cell r="M37">
            <v>37364</v>
          </cell>
          <cell r="P37">
            <v>102.74631531413114</v>
          </cell>
          <cell r="Q37">
            <v>102.8385609416444</v>
          </cell>
        </row>
        <row r="38">
          <cell r="M38">
            <v>37365</v>
          </cell>
          <cell r="P38">
            <v>102.34639981232957</v>
          </cell>
          <cell r="Q38">
            <v>102.56006762305196</v>
          </cell>
        </row>
        <row r="39">
          <cell r="M39">
            <v>37366</v>
          </cell>
          <cell r="P39">
            <v>102.34639981232957</v>
          </cell>
          <cell r="Q39">
            <v>102.56006762305196</v>
          </cell>
        </row>
        <row r="40">
          <cell r="A40" t="e">
            <v>#DIV/0!</v>
          </cell>
          <cell r="F40" t="str">
            <v>Change in EPS (Pre-exceptional) (LH Axis)</v>
          </cell>
          <cell r="K40" t="str">
            <v>Change in EBIT Margin (RH Axis)</v>
          </cell>
          <cell r="M40">
            <v>37367</v>
          </cell>
          <cell r="P40">
            <v>102.34639981232957</v>
          </cell>
          <cell r="Q40">
            <v>102.56006762305196</v>
          </cell>
        </row>
        <row r="41">
          <cell r="A41" t="str">
            <v>2002E</v>
          </cell>
          <cell r="B41">
            <v>9.7203561483879533</v>
          </cell>
          <cell r="C41">
            <v>9.2081988624624209</v>
          </cell>
          <cell r="D41">
            <v>9.6242925871836764</v>
          </cell>
          <cell r="E41" t="e">
            <v>#DIV/0!</v>
          </cell>
          <cell r="F41">
            <v>0.4160937247212555</v>
          </cell>
          <cell r="G41">
            <v>0.36849893498822417</v>
          </cell>
          <cell r="H41">
            <v>0.34612800500996638</v>
          </cell>
          <cell r="I41">
            <v>0.34498804369810038</v>
          </cell>
          <cell r="J41">
            <v>0.4690337444098116</v>
          </cell>
          <cell r="K41">
            <v>-1.1399613118660001E-3</v>
          </cell>
          <cell r="M41">
            <v>37368</v>
          </cell>
          <cell r="P41">
            <v>102.36615316347088</v>
          </cell>
          <cell r="Q41">
            <v>102.99415313381888</v>
          </cell>
        </row>
        <row r="42">
          <cell r="A42" t="str">
            <v>2003E</v>
          </cell>
          <cell r="B42">
            <v>17.520187400584476</v>
          </cell>
          <cell r="C42">
            <v>18.143532036631935</v>
          </cell>
          <cell r="D42">
            <v>18.739872733025582</v>
          </cell>
          <cell r="E42" t="e">
            <v>#DIV/0!</v>
          </cell>
          <cell r="F42">
            <v>0.5963406963936464</v>
          </cell>
          <cell r="G42">
            <v>0.38793080897773763</v>
          </cell>
          <cell r="H42">
            <v>0.38881418647857585</v>
          </cell>
          <cell r="I42">
            <v>0.3929196387925788</v>
          </cell>
          <cell r="J42">
            <v>0.555170900580233</v>
          </cell>
          <cell r="K42">
            <v>4.1054523140029442E-3</v>
          </cell>
          <cell r="M42">
            <v>37369</v>
          </cell>
          <cell r="P42">
            <v>104.02320458689915</v>
          </cell>
          <cell r="Q42">
            <v>103.59930082609041</v>
          </cell>
        </row>
        <row r="43">
          <cell r="A43" t="str">
            <v>2004E</v>
          </cell>
          <cell r="B43">
            <v>21.364677897427971</v>
          </cell>
          <cell r="C43">
            <v>23.12211525891729</v>
          </cell>
          <cell r="D43">
            <v>24.385497509559329</v>
          </cell>
          <cell r="E43" t="e">
            <v>#DIV/0!</v>
          </cell>
          <cell r="F43">
            <v>1.2633822506420387</v>
          </cell>
          <cell r="G43">
            <v>0.39812648180377314</v>
          </cell>
          <cell r="H43">
            <v>0.41159644441962351</v>
          </cell>
          <cell r="I43">
            <v>0.41390467259496677</v>
          </cell>
          <cell r="J43">
            <v>0.59256264165782158</v>
          </cell>
          <cell r="K43">
            <v>2.3082281753432632E-3</v>
          </cell>
          <cell r="M43">
            <v>37370</v>
          </cell>
          <cell r="P43">
            <v>106.01083727086416</v>
          </cell>
          <cell r="Q43">
            <v>103.05928683995158</v>
          </cell>
        </row>
        <row r="44">
          <cell r="M44">
            <v>37371</v>
          </cell>
          <cell r="P44">
            <v>106.66979885430898</v>
          </cell>
          <cell r="Q44">
            <v>103.46973941091588</v>
          </cell>
        </row>
        <row r="45">
          <cell r="M45">
            <v>37372</v>
          </cell>
          <cell r="P45">
            <v>108.01022076362841</v>
          </cell>
          <cell r="Q45">
            <v>104.2419016453257</v>
          </cell>
        </row>
        <row r="46">
          <cell r="M46">
            <v>37373</v>
          </cell>
          <cell r="P46">
            <v>108.01022076362841</v>
          </cell>
          <cell r="Q46">
            <v>104.2419016453257</v>
          </cell>
        </row>
        <row r="47">
          <cell r="M47">
            <v>37374</v>
          </cell>
          <cell r="P47">
            <v>108.01022076362841</v>
          </cell>
          <cell r="Q47">
            <v>104.2419016453257</v>
          </cell>
        </row>
        <row r="48">
          <cell r="M48">
            <v>37375</v>
          </cell>
          <cell r="P48">
            <v>107.88010746031107</v>
          </cell>
          <cell r="Q48">
            <v>104.34505337477158</v>
          </cell>
        </row>
        <row r="49">
          <cell r="M49">
            <v>37376</v>
          </cell>
          <cell r="P49">
            <v>105.00535983863972</v>
          </cell>
          <cell r="Q49">
            <v>104.10871352567663</v>
          </cell>
        </row>
        <row r="50">
          <cell r="M50">
            <v>37377</v>
          </cell>
          <cell r="P50">
            <v>106.35657135541921</v>
          </cell>
          <cell r="Q50">
            <v>104.9232212639226</v>
          </cell>
        </row>
        <row r="51">
          <cell r="M51">
            <v>37378</v>
          </cell>
          <cell r="P51">
            <v>105.45171596581669</v>
          </cell>
          <cell r="Q51">
            <v>103.93768396208718</v>
          </cell>
        </row>
        <row r="52">
          <cell r="M52">
            <v>37379</v>
          </cell>
          <cell r="P52">
            <v>102.51646674009798</v>
          </cell>
          <cell r="Q52">
            <v>103.35837685000004</v>
          </cell>
        </row>
        <row r="53">
          <cell r="M53">
            <v>37380</v>
          </cell>
          <cell r="P53">
            <v>102.51646674009798</v>
          </cell>
          <cell r="Q53">
            <v>103.35837685000004</v>
          </cell>
        </row>
        <row r="54">
          <cell r="B54">
            <v>176</v>
          </cell>
          <cell r="M54">
            <v>37381</v>
          </cell>
          <cell r="P54">
            <v>102.51646674009798</v>
          </cell>
          <cell r="Q54">
            <v>103.35837685000004</v>
          </cell>
        </row>
        <row r="55">
          <cell r="B55">
            <v>122.5</v>
          </cell>
          <cell r="M55">
            <v>37382</v>
          </cell>
          <cell r="P55">
            <v>102.51646674009798</v>
          </cell>
          <cell r="Q55">
            <v>103.35837685000004</v>
          </cell>
        </row>
        <row r="56">
          <cell r="M56">
            <v>37383</v>
          </cell>
          <cell r="P56">
            <v>104.75031401089151</v>
          </cell>
          <cell r="Q56">
            <v>104.42906743353213</v>
          </cell>
        </row>
        <row r="57">
          <cell r="M57">
            <v>37384</v>
          </cell>
          <cell r="P57">
            <v>103.90975895086653</v>
          </cell>
          <cell r="Q57">
            <v>102.6408366806053</v>
          </cell>
        </row>
        <row r="58">
          <cell r="M58">
            <v>37385</v>
          </cell>
          <cell r="P58">
            <v>103.2562751592575</v>
          </cell>
          <cell r="Q58">
            <v>102.86793565355954</v>
          </cell>
        </row>
        <row r="59">
          <cell r="M59">
            <v>37386</v>
          </cell>
          <cell r="P59">
            <v>103.16575882345805</v>
          </cell>
          <cell r="Q59">
            <v>103.39309683495924</v>
          </cell>
        </row>
        <row r="60">
          <cell r="M60">
            <v>37387</v>
          </cell>
          <cell r="P60">
            <v>103.16575882345805</v>
          </cell>
          <cell r="Q60">
            <v>103.39309683495924</v>
          </cell>
        </row>
        <row r="61">
          <cell r="M61">
            <v>37388</v>
          </cell>
          <cell r="P61">
            <v>103.16575882345805</v>
          </cell>
          <cell r="Q61">
            <v>103.39309683495924</v>
          </cell>
        </row>
        <row r="62">
          <cell r="M62">
            <v>37389</v>
          </cell>
          <cell r="P62">
            <v>102.41367644357631</v>
          </cell>
          <cell r="Q62">
            <v>102.72563448219741</v>
          </cell>
        </row>
        <row r="63">
          <cell r="M63">
            <v>37390</v>
          </cell>
          <cell r="P63">
            <v>99.908422295934514</v>
          </cell>
          <cell r="Q63">
            <v>102.04530629887225</v>
          </cell>
        </row>
        <row r="64">
          <cell r="M64">
            <v>37391</v>
          </cell>
          <cell r="P64">
            <v>100.8488501286356</v>
          </cell>
          <cell r="Q64">
            <v>101.66499635925179</v>
          </cell>
        </row>
        <row r="65">
          <cell r="M65">
            <v>37392</v>
          </cell>
          <cell r="P65">
            <v>100.77907425365196</v>
          </cell>
          <cell r="Q65">
            <v>101.8703214924152</v>
          </cell>
        </row>
        <row r="66">
          <cell r="M66">
            <v>37393</v>
          </cell>
          <cell r="P66">
            <v>101.57622323198696</v>
          </cell>
          <cell r="Q66">
            <v>102.46576894460351</v>
          </cell>
        </row>
        <row r="67">
          <cell r="M67">
            <v>37394</v>
          </cell>
          <cell r="P67">
            <v>101.57622323198696</v>
          </cell>
          <cell r="Q67">
            <v>102.46576894460351</v>
          </cell>
        </row>
        <row r="68">
          <cell r="M68">
            <v>37395</v>
          </cell>
          <cell r="P68">
            <v>101.57622323198696</v>
          </cell>
          <cell r="Q68">
            <v>102.46576894460351</v>
          </cell>
        </row>
        <row r="69">
          <cell r="M69">
            <v>37396</v>
          </cell>
          <cell r="P69">
            <v>101.86737283044212</v>
          </cell>
          <cell r="Q69">
            <v>102.66054460416296</v>
          </cell>
        </row>
        <row r="70">
          <cell r="M70">
            <v>37397</v>
          </cell>
          <cell r="P70">
            <v>100.92096859692872</v>
          </cell>
          <cell r="Q70">
            <v>102.87585283478433</v>
          </cell>
        </row>
        <row r="71">
          <cell r="M71">
            <v>37398</v>
          </cell>
          <cell r="P71">
            <v>102.60894726707906</v>
          </cell>
          <cell r="Q71">
            <v>103.78042709542909</v>
          </cell>
        </row>
        <row r="72">
          <cell r="M72">
            <v>37399</v>
          </cell>
          <cell r="P72">
            <v>101.63350286386668</v>
          </cell>
          <cell r="Q72">
            <v>102.70878869198829</v>
          </cell>
        </row>
        <row r="73">
          <cell r="M73">
            <v>37400</v>
          </cell>
          <cell r="P73">
            <v>97.286068095807281</v>
          </cell>
          <cell r="Q73">
            <v>99.514820534237941</v>
          </cell>
        </row>
        <row r="74">
          <cell r="M74">
            <v>37401</v>
          </cell>
          <cell r="P74">
            <v>97.286068095807281</v>
          </cell>
          <cell r="Q74">
            <v>99.514820534237941</v>
          </cell>
        </row>
        <row r="75">
          <cell r="M75">
            <v>37402</v>
          </cell>
          <cell r="P75">
            <v>97.286068095807281</v>
          </cell>
          <cell r="Q75">
            <v>99.514820534237941</v>
          </cell>
        </row>
        <row r="76">
          <cell r="M76">
            <v>37403</v>
          </cell>
          <cell r="P76">
            <v>99.421479629734293</v>
          </cell>
          <cell r="Q76">
            <v>101.66774320264874</v>
          </cell>
        </row>
        <row r="77">
          <cell r="M77">
            <v>37404</v>
          </cell>
          <cell r="P77">
            <v>101.82998040691338</v>
          </cell>
          <cell r="Q77">
            <v>102.91199192222709</v>
          </cell>
        </row>
        <row r="78">
          <cell r="M78">
            <v>37405</v>
          </cell>
          <cell r="P78">
            <v>101.27765926509664</v>
          </cell>
          <cell r="Q78">
            <v>102.73382439735681</v>
          </cell>
        </row>
        <row r="79">
          <cell r="M79">
            <v>37406</v>
          </cell>
          <cell r="P79">
            <v>102.10934784896446</v>
          </cell>
          <cell r="Q79">
            <v>103.59387982299725</v>
          </cell>
        </row>
        <row r="80">
          <cell r="M80">
            <v>37407</v>
          </cell>
          <cell r="P80">
            <v>100.04836710955054</v>
          </cell>
          <cell r="Q80">
            <v>102.69139828356661</v>
          </cell>
        </row>
        <row r="81">
          <cell r="M81">
            <v>37408</v>
          </cell>
          <cell r="P81">
            <v>100.04836710955054</v>
          </cell>
          <cell r="Q81">
            <v>102.69139828356661</v>
          </cell>
        </row>
        <row r="82">
          <cell r="M82">
            <v>37409</v>
          </cell>
          <cell r="P82">
            <v>100.04836710955054</v>
          </cell>
          <cell r="Q82">
            <v>102.69139828356661</v>
          </cell>
        </row>
        <row r="83">
          <cell r="M83">
            <v>37410</v>
          </cell>
          <cell r="P83">
            <v>100.04836710955054</v>
          </cell>
          <cell r="Q83">
            <v>102.69139828356661</v>
          </cell>
        </row>
        <row r="84">
          <cell r="M84">
            <v>37411</v>
          </cell>
          <cell r="P84">
            <v>100.04836710955054</v>
          </cell>
          <cell r="Q84">
            <v>102.69139828356661</v>
          </cell>
        </row>
        <row r="85">
          <cell r="M85">
            <v>37412</v>
          </cell>
          <cell r="P85">
            <v>103.38015748688815</v>
          </cell>
          <cell r="Q85">
            <v>104.66738077243684</v>
          </cell>
        </row>
        <row r="86">
          <cell r="M86">
            <v>37413</v>
          </cell>
          <cell r="P86">
            <v>103.14277941283778</v>
          </cell>
          <cell r="Q86">
            <v>105.33242484503884</v>
          </cell>
        </row>
        <row r="87">
          <cell r="M87">
            <v>37414</v>
          </cell>
          <cell r="P87">
            <v>104.20796672024638</v>
          </cell>
          <cell r="Q87">
            <v>106.12877599621264</v>
          </cell>
        </row>
        <row r="88">
          <cell r="M88">
            <v>37415</v>
          </cell>
          <cell r="P88">
            <v>104.20796672024638</v>
          </cell>
          <cell r="Q88">
            <v>106.12877599621264</v>
          </cell>
        </row>
        <row r="89">
          <cell r="M89">
            <v>37416</v>
          </cell>
          <cell r="P89">
            <v>104.20796672024638</v>
          </cell>
          <cell r="Q89">
            <v>106.12877599621264</v>
          </cell>
        </row>
        <row r="90">
          <cell r="M90">
            <v>37417</v>
          </cell>
          <cell r="P90">
            <v>104.9127795452962</v>
          </cell>
          <cell r="Q90">
            <v>105.96080301362865</v>
          </cell>
        </row>
        <row r="91">
          <cell r="M91">
            <v>37418</v>
          </cell>
          <cell r="P91">
            <v>104.12630325870107</v>
          </cell>
          <cell r="Q91">
            <v>105.81908677388437</v>
          </cell>
        </row>
        <row r="92">
          <cell r="M92">
            <v>37419</v>
          </cell>
          <cell r="P92">
            <v>106.13206221823368</v>
          </cell>
          <cell r="Q92">
            <v>107.63155788935109</v>
          </cell>
        </row>
        <row r="93">
          <cell r="M93">
            <v>37420</v>
          </cell>
          <cell r="P93">
            <v>107.67291281611176</v>
          </cell>
          <cell r="Q93">
            <v>109.43146952194402</v>
          </cell>
        </row>
        <row r="94">
          <cell r="M94">
            <v>37421</v>
          </cell>
          <cell r="P94">
            <v>112.43470547958287</v>
          </cell>
          <cell r="Q94">
            <v>113.43906401638135</v>
          </cell>
        </row>
        <row r="95">
          <cell r="M95">
            <v>37422</v>
          </cell>
          <cell r="P95">
            <v>112.43470547958287</v>
          </cell>
          <cell r="Q95">
            <v>113.43906401638135</v>
          </cell>
        </row>
        <row r="96">
          <cell r="M96">
            <v>37423</v>
          </cell>
          <cell r="P96">
            <v>112.43470547958287</v>
          </cell>
          <cell r="Q96">
            <v>113.43906401638135</v>
          </cell>
        </row>
        <row r="97">
          <cell r="M97">
            <v>37424</v>
          </cell>
          <cell r="P97">
            <v>112.7849078620051</v>
          </cell>
          <cell r="Q97">
            <v>114.69431995805384</v>
          </cell>
        </row>
        <row r="98">
          <cell r="M98">
            <v>37425</v>
          </cell>
          <cell r="P98">
            <v>113.27184251212729</v>
          </cell>
          <cell r="Q98">
            <v>116.69407260990315</v>
          </cell>
        </row>
        <row r="99">
          <cell r="M99">
            <v>37426</v>
          </cell>
          <cell r="P99">
            <v>113.29958131759777</v>
          </cell>
          <cell r="Q99">
            <v>116.93301243633898</v>
          </cell>
        </row>
        <row r="100">
          <cell r="M100">
            <v>37427</v>
          </cell>
          <cell r="P100">
            <v>114.8889018463553</v>
          </cell>
          <cell r="Q100">
            <v>120.13499629487407</v>
          </cell>
        </row>
        <row r="101">
          <cell r="M101">
            <v>37428</v>
          </cell>
          <cell r="P101">
            <v>116.13230390611811</v>
          </cell>
          <cell r="Q101">
            <v>119.48284010366569</v>
          </cell>
        </row>
        <row r="102">
          <cell r="M102">
            <v>37429</v>
          </cell>
          <cell r="P102">
            <v>116.13230390611811</v>
          </cell>
          <cell r="Q102">
            <v>119.48284010366569</v>
          </cell>
        </row>
        <row r="103">
          <cell r="M103">
            <v>37430</v>
          </cell>
          <cell r="P103">
            <v>116.13230390611811</v>
          </cell>
          <cell r="Q103">
            <v>119.48284010366569</v>
          </cell>
        </row>
        <row r="104">
          <cell r="M104">
            <v>37431</v>
          </cell>
          <cell r="P104">
            <v>115.80156742623777</v>
          </cell>
          <cell r="Q104">
            <v>120.12108174474791</v>
          </cell>
        </row>
        <row r="105">
          <cell r="M105">
            <v>37432</v>
          </cell>
          <cell r="P105">
            <v>112.23943604199161</v>
          </cell>
          <cell r="Q105">
            <v>117.47336364906576</v>
          </cell>
        </row>
        <row r="106">
          <cell r="M106">
            <v>37433</v>
          </cell>
          <cell r="P106">
            <v>113.99631799339313</v>
          </cell>
          <cell r="Q106">
            <v>119.37796486946135</v>
          </cell>
        </row>
        <row r="107">
          <cell r="M107">
            <v>37434</v>
          </cell>
          <cell r="P107">
            <v>111.96825769087451</v>
          </cell>
          <cell r="Q107">
            <v>117.06576093856474</v>
          </cell>
        </row>
        <row r="108">
          <cell r="M108">
            <v>37435</v>
          </cell>
          <cell r="P108">
            <v>108.27561349306123</v>
          </cell>
          <cell r="Q108">
            <v>114.15445282141721</v>
          </cell>
        </row>
        <row r="109">
          <cell r="M109">
            <v>37436</v>
          </cell>
          <cell r="P109">
            <v>108.27561349306123</v>
          </cell>
          <cell r="Q109">
            <v>114.15445282141721</v>
          </cell>
        </row>
        <row r="110">
          <cell r="M110">
            <v>37437</v>
          </cell>
          <cell r="P110">
            <v>108.27561349306123</v>
          </cell>
          <cell r="Q110">
            <v>114.15445282141721</v>
          </cell>
        </row>
        <row r="111">
          <cell r="M111">
            <v>37438</v>
          </cell>
          <cell r="P111">
            <v>106.82960331896041</v>
          </cell>
          <cell r="Q111">
            <v>113.43821633822336</v>
          </cell>
        </row>
        <row r="112">
          <cell r="M112">
            <v>37439</v>
          </cell>
          <cell r="P112">
            <v>110.00376808931654</v>
          </cell>
          <cell r="Q112">
            <v>116.9061304912569</v>
          </cell>
        </row>
        <row r="113">
          <cell r="M113">
            <v>37440</v>
          </cell>
          <cell r="P113">
            <v>111.75832954880714</v>
          </cell>
          <cell r="Q113">
            <v>120.6551928242954</v>
          </cell>
        </row>
        <row r="114">
          <cell r="M114">
            <v>37441</v>
          </cell>
          <cell r="P114">
            <v>109.87079985465186</v>
          </cell>
          <cell r="Q114">
            <v>118.53417427088925</v>
          </cell>
        </row>
        <row r="115">
          <cell r="M115">
            <v>37442</v>
          </cell>
          <cell r="P115">
            <v>106.66763693429179</v>
          </cell>
          <cell r="Q115">
            <v>114.82580812895395</v>
          </cell>
        </row>
        <row r="116">
          <cell r="M116">
            <v>37443</v>
          </cell>
          <cell r="P116">
            <v>106.66763693429179</v>
          </cell>
          <cell r="Q116">
            <v>114.82580812895395</v>
          </cell>
        </row>
        <row r="117">
          <cell r="M117">
            <v>37444</v>
          </cell>
          <cell r="P117">
            <v>106.66763693429179</v>
          </cell>
          <cell r="Q117">
            <v>114.82580812895395</v>
          </cell>
        </row>
        <row r="118">
          <cell r="M118">
            <v>37445</v>
          </cell>
          <cell r="P118">
            <v>106.84037229878976</v>
          </cell>
          <cell r="Q118">
            <v>115.1826657683698</v>
          </cell>
        </row>
        <row r="119">
          <cell r="M119">
            <v>37446</v>
          </cell>
          <cell r="P119">
            <v>108.38289472838214</v>
          </cell>
          <cell r="Q119">
            <v>116.6633648110238</v>
          </cell>
        </row>
        <row r="120">
          <cell r="M120">
            <v>37447</v>
          </cell>
          <cell r="P120">
            <v>111.11924113881912</v>
          </cell>
          <cell r="Q120">
            <v>119.90452704689937</v>
          </cell>
        </row>
        <row r="121">
          <cell r="M121">
            <v>37448</v>
          </cell>
          <cell r="P121">
            <v>116.17156030006169</v>
          </cell>
          <cell r="Q121">
            <v>125.29314420803783</v>
          </cell>
        </row>
        <row r="122">
          <cell r="M122">
            <v>37449</v>
          </cell>
          <cell r="P122">
            <v>116.83276586509407</v>
          </cell>
          <cell r="Q122">
            <v>123.62302725119305</v>
          </cell>
        </row>
        <row r="123">
          <cell r="M123">
            <v>37450</v>
          </cell>
          <cell r="P123">
            <v>116.83276586509407</v>
          </cell>
          <cell r="Q123">
            <v>123.62302725119305</v>
          </cell>
        </row>
        <row r="124">
          <cell r="M124">
            <v>37451</v>
          </cell>
          <cell r="P124">
            <v>116.83276586509407</v>
          </cell>
          <cell r="Q124">
            <v>123.62302725119305</v>
          </cell>
        </row>
        <row r="125">
          <cell r="M125">
            <v>37452</v>
          </cell>
          <cell r="P125">
            <v>124.35760896537387</v>
          </cell>
          <cell r="Q125">
            <v>128.77758388372246</v>
          </cell>
        </row>
        <row r="126">
          <cell r="M126">
            <v>37453</v>
          </cell>
          <cell r="P126">
            <v>120.84984756097563</v>
          </cell>
          <cell r="Q126">
            <v>125.18722494343469</v>
          </cell>
        </row>
        <row r="127">
          <cell r="M127">
            <v>37454</v>
          </cell>
          <cell r="P127">
            <v>114.87188626567144</v>
          </cell>
          <cell r="Q127">
            <v>119.40364429072348</v>
          </cell>
        </row>
        <row r="128">
          <cell r="M128">
            <v>37455</v>
          </cell>
          <cell r="P128">
            <v>114.32241322691645</v>
          </cell>
          <cell r="Q128">
            <v>117.16438228655201</v>
          </cell>
        </row>
        <row r="129">
          <cell r="M129">
            <v>37456</v>
          </cell>
          <cell r="P129">
            <v>120.11084204326269</v>
          </cell>
          <cell r="Q129">
            <v>122.09279744399039</v>
          </cell>
        </row>
        <row r="130">
          <cell r="M130">
            <v>37457</v>
          </cell>
          <cell r="P130">
            <v>120.11084204326269</v>
          </cell>
          <cell r="Q130">
            <v>122.09279744399039</v>
          </cell>
        </row>
        <row r="131">
          <cell r="M131">
            <v>37458</v>
          </cell>
          <cell r="P131">
            <v>120.11084204326269</v>
          </cell>
          <cell r="Q131">
            <v>122.09279744399039</v>
          </cell>
        </row>
        <row r="132">
          <cell r="M132">
            <v>37459</v>
          </cell>
          <cell r="P132">
            <v>130.58323259970939</v>
          </cell>
          <cell r="Q132">
            <v>128.44895694126708</v>
          </cell>
        </row>
        <row r="133">
          <cell r="M133">
            <v>37460</v>
          </cell>
          <cell r="P133">
            <v>129.41386696839757</v>
          </cell>
          <cell r="Q133">
            <v>129.69782497225393</v>
          </cell>
        </row>
        <row r="134">
          <cell r="M134">
            <v>37461</v>
          </cell>
          <cell r="P134">
            <v>128.4031806724071</v>
          </cell>
          <cell r="Q134">
            <v>129.99821215018375</v>
          </cell>
        </row>
        <row r="135">
          <cell r="M135">
            <v>37462</v>
          </cell>
          <cell r="P135">
            <v>120.21201195577935</v>
          </cell>
          <cell r="Q135">
            <v>121.84558232088843</v>
          </cell>
        </row>
        <row r="136">
          <cell r="M136">
            <v>37463</v>
          </cell>
          <cell r="P136">
            <v>119.16666552276527</v>
          </cell>
          <cell r="Q136">
            <v>119.91918098713867</v>
          </cell>
        </row>
        <row r="137">
          <cell r="M137">
            <v>37464</v>
          </cell>
          <cell r="P137">
            <v>119.16666552276527</v>
          </cell>
          <cell r="Q137">
            <v>119.91918098713867</v>
          </cell>
        </row>
        <row r="138">
          <cell r="M138">
            <v>37465</v>
          </cell>
          <cell r="P138">
            <v>119.16666552276527</v>
          </cell>
          <cell r="Q138">
            <v>119.91918098713867</v>
          </cell>
        </row>
        <row r="139">
          <cell r="M139">
            <v>37466</v>
          </cell>
          <cell r="P139">
            <v>113.18847832596603</v>
          </cell>
          <cell r="Q139">
            <v>114.6090328486309</v>
          </cell>
        </row>
        <row r="140">
          <cell r="M140">
            <v>37467</v>
          </cell>
          <cell r="P140">
            <v>112.92836987073397</v>
          </cell>
          <cell r="Q140">
            <v>115.20662593052722</v>
          </cell>
        </row>
        <row r="141">
          <cell r="M141">
            <v>37468</v>
          </cell>
          <cell r="P141">
            <v>107.84256742003033</v>
          </cell>
          <cell r="Q141">
            <v>111.96651261889524</v>
          </cell>
        </row>
        <row r="142">
          <cell r="M142">
            <v>37469</v>
          </cell>
          <cell r="P142">
            <v>111.6855011647264</v>
          </cell>
          <cell r="Q142">
            <v>115.2378393315541</v>
          </cell>
        </row>
        <row r="143">
          <cell r="M143">
            <v>37470</v>
          </cell>
          <cell r="P143">
            <v>105.66991188155561</v>
          </cell>
          <cell r="Q143">
            <v>109.00658165364048</v>
          </cell>
        </row>
        <row r="144">
          <cell r="M144">
            <v>37471</v>
          </cell>
          <cell r="P144">
            <v>105.66991188155561</v>
          </cell>
          <cell r="Q144">
            <v>109.00658165364048</v>
          </cell>
        </row>
        <row r="145">
          <cell r="M145">
            <v>37472</v>
          </cell>
          <cell r="P145">
            <v>105.66991188155561</v>
          </cell>
          <cell r="Q145">
            <v>109.00658165364048</v>
          </cell>
        </row>
        <row r="146">
          <cell r="M146">
            <v>37473</v>
          </cell>
          <cell r="P146">
            <v>86.378661285634408</v>
          </cell>
          <cell r="Q146">
            <v>90.491501174586531</v>
          </cell>
        </row>
        <row r="147">
          <cell r="M147">
            <v>37474</v>
          </cell>
          <cell r="P147">
            <v>84.043616689272085</v>
          </cell>
          <cell r="Q147">
            <v>88.675046634485298</v>
          </cell>
        </row>
        <row r="148">
          <cell r="M148">
            <v>37475</v>
          </cell>
          <cell r="P148">
            <v>84.210511211479201</v>
          </cell>
          <cell r="Q148">
            <v>89.467716306921346</v>
          </cell>
        </row>
        <row r="149">
          <cell r="M149">
            <v>37476</v>
          </cell>
          <cell r="P149">
            <v>81.372323063634326</v>
          </cell>
          <cell r="Q149">
            <v>86.385241751458267</v>
          </cell>
        </row>
        <row r="150">
          <cell r="M150">
            <v>37477</v>
          </cell>
          <cell r="P150">
            <v>79.503729310472693</v>
          </cell>
          <cell r="Q150">
            <v>84.748430882625129</v>
          </cell>
        </row>
        <row r="151">
          <cell r="M151">
            <v>37478</v>
          </cell>
          <cell r="P151">
            <v>79.503729310472693</v>
          </cell>
          <cell r="Q151">
            <v>84.748430882625129</v>
          </cell>
        </row>
        <row r="152">
          <cell r="M152">
            <v>37479</v>
          </cell>
          <cell r="P152">
            <v>79.503729310472693</v>
          </cell>
          <cell r="Q152">
            <v>84.748430882625129</v>
          </cell>
        </row>
        <row r="153">
          <cell r="M153">
            <v>37480</v>
          </cell>
          <cell r="P153">
            <v>82.558233682080171</v>
          </cell>
          <cell r="Q153">
            <v>86.771986367031161</v>
          </cell>
        </row>
        <row r="154">
          <cell r="M154">
            <v>37481</v>
          </cell>
          <cell r="P154">
            <v>86.865557246329729</v>
          </cell>
          <cell r="Q154">
            <v>92.322708000258885</v>
          </cell>
        </row>
        <row r="155">
          <cell r="M155">
            <v>37482</v>
          </cell>
          <cell r="P155">
            <v>95.571302716068473</v>
          </cell>
          <cell r="Q155">
            <v>100.90249856505618</v>
          </cell>
        </row>
        <row r="156">
          <cell r="M156">
            <v>37483</v>
          </cell>
          <cell r="P156">
            <v>98.93393985513103</v>
          </cell>
          <cell r="Q156">
            <v>105.18033098854794</v>
          </cell>
        </row>
        <row r="157">
          <cell r="M157">
            <v>37484</v>
          </cell>
          <cell r="P157">
            <v>99.54448151864031</v>
          </cell>
          <cell r="Q157">
            <v>105.11960331476702</v>
          </cell>
        </row>
        <row r="158">
          <cell r="M158">
            <v>37485</v>
          </cell>
          <cell r="P158">
            <v>99.54448151864031</v>
          </cell>
          <cell r="Q158">
            <v>105.11960331476702</v>
          </cell>
        </row>
        <row r="159">
          <cell r="M159">
            <v>37486</v>
          </cell>
          <cell r="P159">
            <v>99.54448151864031</v>
          </cell>
          <cell r="Q159">
            <v>105.11960331476702</v>
          </cell>
        </row>
        <row r="160">
          <cell r="M160">
            <v>37487</v>
          </cell>
          <cell r="P160">
            <v>97.724496448955577</v>
          </cell>
          <cell r="Q160">
            <v>102.82097279139357</v>
          </cell>
        </row>
        <row r="161">
          <cell r="M161">
            <v>37488</v>
          </cell>
          <cell r="P161">
            <v>99.098877434084613</v>
          </cell>
          <cell r="Q161">
            <v>104.54042813307429</v>
          </cell>
        </row>
        <row r="162">
          <cell r="M162">
            <v>37489</v>
          </cell>
          <cell r="P162">
            <v>98.821560460548611</v>
          </cell>
          <cell r="Q162">
            <v>103.5672411376574</v>
          </cell>
        </row>
        <row r="163">
          <cell r="M163">
            <v>37490</v>
          </cell>
          <cell r="P163">
            <v>96.094959925058333</v>
          </cell>
          <cell r="Q163">
            <v>101.93480824354455</v>
          </cell>
        </row>
        <row r="164">
          <cell r="M164">
            <v>37491</v>
          </cell>
          <cell r="P164">
            <v>97.313638498171301</v>
          </cell>
          <cell r="Q164">
            <v>102.977423599628</v>
          </cell>
        </row>
        <row r="165">
          <cell r="M165">
            <v>37492</v>
          </cell>
          <cell r="P165">
            <v>97.313638498171301</v>
          </cell>
          <cell r="Q165">
            <v>102.977423599628</v>
          </cell>
        </row>
        <row r="166">
          <cell r="M166">
            <v>37493</v>
          </cell>
          <cell r="P166">
            <v>97.313638498171301</v>
          </cell>
          <cell r="Q166">
            <v>102.977423599628</v>
          </cell>
        </row>
        <row r="167">
          <cell r="M167">
            <v>37494</v>
          </cell>
          <cell r="P167">
            <v>97.313638498171301</v>
          </cell>
          <cell r="Q167">
            <v>102.977423599628</v>
          </cell>
        </row>
        <row r="168">
          <cell r="M168">
            <v>37495</v>
          </cell>
          <cell r="P168">
            <v>94.87245397250787</v>
          </cell>
          <cell r="Q168">
            <v>101.59118460068028</v>
          </cell>
        </row>
        <row r="169">
          <cell r="M169">
            <v>37496</v>
          </cell>
          <cell r="P169">
            <v>100.13698802709281</v>
          </cell>
          <cell r="Q169">
            <v>105.76749979355336</v>
          </cell>
        </row>
        <row r="170">
          <cell r="M170">
            <v>37497</v>
          </cell>
          <cell r="P170">
            <v>100.04659226944636</v>
          </cell>
          <cell r="Q170">
            <v>104.43065145664852</v>
          </cell>
        </row>
        <row r="171">
          <cell r="M171">
            <v>37498</v>
          </cell>
          <cell r="P171">
            <v>99.270354471064579</v>
          </cell>
          <cell r="Q171">
            <v>103.98598187412074</v>
          </cell>
        </row>
        <row r="172">
          <cell r="M172">
            <v>37499</v>
          </cell>
          <cell r="P172">
            <v>99.270354471064579</v>
          </cell>
          <cell r="Q172">
            <v>103.98598187412074</v>
          </cell>
        </row>
        <row r="173">
          <cell r="M173">
            <v>37500</v>
          </cell>
          <cell r="P173">
            <v>99.270354471064579</v>
          </cell>
          <cell r="Q173">
            <v>103.98598187412074</v>
          </cell>
        </row>
        <row r="174">
          <cell r="M174">
            <v>37501</v>
          </cell>
          <cell r="P174">
            <v>99.44263417518961</v>
          </cell>
          <cell r="Q174">
            <v>105.14002754824811</v>
          </cell>
        </row>
        <row r="175">
          <cell r="M175">
            <v>37502</v>
          </cell>
          <cell r="P175">
            <v>105.99510767365659</v>
          </cell>
          <cell r="Q175">
            <v>109.11481437136239</v>
          </cell>
        </row>
        <row r="176">
          <cell r="M176">
            <v>37503</v>
          </cell>
          <cell r="P176">
            <v>107.99680992962604</v>
          </cell>
          <cell r="Q176">
            <v>108.38668776010738</v>
          </cell>
        </row>
        <row r="177">
          <cell r="M177">
            <v>37504</v>
          </cell>
          <cell r="P177">
            <v>107.50982920496477</v>
          </cell>
          <cell r="Q177">
            <v>108.81634329124319</v>
          </cell>
        </row>
        <row r="178">
          <cell r="M178">
            <v>37505</v>
          </cell>
          <cell r="P178">
            <v>103.57284276549179</v>
          </cell>
          <cell r="Q178">
            <v>106.26761612319255</v>
          </cell>
        </row>
        <row r="179">
          <cell r="M179">
            <v>37506</v>
          </cell>
          <cell r="P179">
            <v>103.57284276549179</v>
          </cell>
          <cell r="Q179">
            <v>106.26761612319255</v>
          </cell>
        </row>
        <row r="180">
          <cell r="M180">
            <v>37507</v>
          </cell>
          <cell r="P180">
            <v>103.57284276549179</v>
          </cell>
          <cell r="Q180">
            <v>106.26761612319255</v>
          </cell>
        </row>
        <row r="181">
          <cell r="M181">
            <v>37508</v>
          </cell>
          <cell r="P181">
            <v>105.22581908723537</v>
          </cell>
          <cell r="Q181">
            <v>107.43953154321989</v>
          </cell>
        </row>
        <row r="182">
          <cell r="M182">
            <v>37509</v>
          </cell>
          <cell r="P182">
            <v>104.42896677693454</v>
          </cell>
          <cell r="Q182">
            <v>106.39595821564166</v>
          </cell>
        </row>
        <row r="183">
          <cell r="M183">
            <v>37510</v>
          </cell>
          <cell r="P183">
            <v>103.33156139019425</v>
          </cell>
          <cell r="Q183">
            <v>105.50652469409165</v>
          </cell>
        </row>
        <row r="184">
          <cell r="M184">
            <v>37511</v>
          </cell>
          <cell r="P184">
            <v>107.0792844689099</v>
          </cell>
          <cell r="Q184">
            <v>108.75574029460005</v>
          </cell>
        </row>
        <row r="185">
          <cell r="M185">
            <v>37512</v>
          </cell>
          <cell r="P185">
            <v>109.21607804642066</v>
          </cell>
          <cell r="Q185">
            <v>110.84239609017258</v>
          </cell>
        </row>
        <row r="186">
          <cell r="M186">
            <v>37513</v>
          </cell>
          <cell r="P186">
            <v>109.21607804642066</v>
          </cell>
          <cell r="Q186">
            <v>110.84239609017258</v>
          </cell>
        </row>
        <row r="187">
          <cell r="M187">
            <v>37514</v>
          </cell>
          <cell r="P187">
            <v>109.21607804642066</v>
          </cell>
          <cell r="Q187">
            <v>110.84239609017258</v>
          </cell>
        </row>
        <row r="188">
          <cell r="M188">
            <v>37515</v>
          </cell>
          <cell r="P188">
            <v>106.7578993729923</v>
          </cell>
          <cell r="Q188">
            <v>109.84751960275246</v>
          </cell>
        </row>
        <row r="189">
          <cell r="M189">
            <v>37516</v>
          </cell>
          <cell r="P189">
            <v>110.64425339192412</v>
          </cell>
          <cell r="Q189">
            <v>112.30784182197884</v>
          </cell>
        </row>
        <row r="190">
          <cell r="M190">
            <v>37517</v>
          </cell>
          <cell r="P190">
            <v>115.76910598371157</v>
          </cell>
          <cell r="Q190">
            <v>116.94786933244865</v>
          </cell>
        </row>
        <row r="191">
          <cell r="M191">
            <v>37518</v>
          </cell>
          <cell r="P191">
            <v>115.17894418573647</v>
          </cell>
          <cell r="Q191">
            <v>117.31320617928567</v>
          </cell>
        </row>
        <row r="192">
          <cell r="M192">
            <v>37519</v>
          </cell>
          <cell r="P192">
            <v>114.47379156005087</v>
          </cell>
          <cell r="Q192">
            <v>115.89697462881942</v>
          </cell>
        </row>
        <row r="193">
          <cell r="M193">
            <v>37520</v>
          </cell>
          <cell r="P193">
            <v>114.47379156005087</v>
          </cell>
          <cell r="Q193">
            <v>115.89697462881942</v>
          </cell>
        </row>
        <row r="194">
          <cell r="M194">
            <v>37521</v>
          </cell>
          <cell r="P194">
            <v>114.47379156005087</v>
          </cell>
          <cell r="Q194">
            <v>115.89697462881942</v>
          </cell>
        </row>
        <row r="195">
          <cell r="M195">
            <v>37522</v>
          </cell>
          <cell r="P195">
            <v>114.23225040039932</v>
          </cell>
          <cell r="Q195">
            <v>117.97045924322553</v>
          </cell>
        </row>
        <row r="196">
          <cell r="M196">
            <v>37523</v>
          </cell>
          <cell r="P196">
            <v>116.23852067591058</v>
          </cell>
          <cell r="Q196">
            <v>120.16527343142862</v>
          </cell>
        </row>
        <row r="197">
          <cell r="M197">
            <v>37524</v>
          </cell>
          <cell r="P197">
            <v>117.12559181597248</v>
          </cell>
          <cell r="Q197">
            <v>118.92753129605286</v>
          </cell>
        </row>
        <row r="198">
          <cell r="M198">
            <v>37525</v>
          </cell>
          <cell r="P198">
            <v>111.07165496713516</v>
          </cell>
          <cell r="Q198">
            <v>114.15881711329938</v>
          </cell>
        </row>
        <row r="199">
          <cell r="M199">
            <v>37526</v>
          </cell>
          <cell r="P199">
            <v>108.59418420421704</v>
          </cell>
          <cell r="Q199">
            <v>112.50510369995665</v>
          </cell>
        </row>
        <row r="200">
          <cell r="M200">
            <v>37527</v>
          </cell>
          <cell r="P200">
            <v>108.59418420421704</v>
          </cell>
          <cell r="Q200">
            <v>112.50510369995665</v>
          </cell>
        </row>
        <row r="201">
          <cell r="M201">
            <v>37528</v>
          </cell>
          <cell r="P201">
            <v>108.59418420421704</v>
          </cell>
          <cell r="Q201">
            <v>112.50510369995665</v>
          </cell>
        </row>
        <row r="202">
          <cell r="M202">
            <v>37529</v>
          </cell>
          <cell r="P202">
            <v>115.18367458696221</v>
          </cell>
          <cell r="Q202">
            <v>118.10950109529543</v>
          </cell>
        </row>
        <row r="203">
          <cell r="M203">
            <v>37530</v>
          </cell>
          <cell r="P203">
            <v>111.75080769130408</v>
          </cell>
          <cell r="Q203">
            <v>115.75813482289739</v>
          </cell>
        </row>
        <row r="204">
          <cell r="M204">
            <v>37531</v>
          </cell>
          <cell r="P204">
            <v>110.48379325927451</v>
          </cell>
          <cell r="Q204">
            <v>113.76019756463478</v>
          </cell>
        </row>
        <row r="205">
          <cell r="M205">
            <v>37532</v>
          </cell>
          <cell r="P205">
            <v>113.02818119172542</v>
          </cell>
          <cell r="Q205">
            <v>114.49020012097304</v>
          </cell>
        </row>
        <row r="206">
          <cell r="M206">
            <v>37533</v>
          </cell>
          <cell r="P206">
            <v>114.67938602029619</v>
          </cell>
          <cell r="Q206">
            <v>116.48652879789493</v>
          </cell>
        </row>
        <row r="207">
          <cell r="M207">
            <v>37534</v>
          </cell>
          <cell r="P207">
            <v>114.67938602029619</v>
          </cell>
          <cell r="Q207">
            <v>116.48652879789493</v>
          </cell>
        </row>
        <row r="208">
          <cell r="M208">
            <v>37535</v>
          </cell>
          <cell r="P208">
            <v>114.67938602029619</v>
          </cell>
          <cell r="Q208">
            <v>116.48652879789493</v>
          </cell>
        </row>
        <row r="209">
          <cell r="M209">
            <v>37536</v>
          </cell>
          <cell r="P209">
            <v>114.97472297461913</v>
          </cell>
          <cell r="Q209">
            <v>117.50015169124065</v>
          </cell>
        </row>
        <row r="210">
          <cell r="M210">
            <v>37537</v>
          </cell>
          <cell r="P210">
            <v>118.30173981167873</v>
          </cell>
          <cell r="Q210">
            <v>119.08760850540456</v>
          </cell>
        </row>
        <row r="211">
          <cell r="M211">
            <v>37538</v>
          </cell>
          <cell r="P211">
            <v>119.29024262700835</v>
          </cell>
          <cell r="Q211">
            <v>118.70893638558458</v>
          </cell>
        </row>
        <row r="212">
          <cell r="M212">
            <v>37539</v>
          </cell>
          <cell r="P212">
            <v>117.57404334674459</v>
          </cell>
          <cell r="Q212">
            <v>117.61213658682436</v>
          </cell>
        </row>
        <row r="213">
          <cell r="M213">
            <v>37540</v>
          </cell>
          <cell r="P213">
            <v>113.47249148286087</v>
          </cell>
          <cell r="Q213">
            <v>112.37322900020533</v>
          </cell>
        </row>
        <row r="214">
          <cell r="M214">
            <v>37541</v>
          </cell>
          <cell r="P214">
            <v>113.47249148286087</v>
          </cell>
          <cell r="Q214">
            <v>112.37322900020533</v>
          </cell>
        </row>
        <row r="215">
          <cell r="M215">
            <v>37542</v>
          </cell>
          <cell r="P215">
            <v>113.47249148286087</v>
          </cell>
          <cell r="Q215">
            <v>112.37322900020533</v>
          </cell>
        </row>
        <row r="216">
          <cell r="M216">
            <v>37543</v>
          </cell>
          <cell r="P216">
            <v>114.85346503432601</v>
          </cell>
          <cell r="Q216">
            <v>112.99631791876379</v>
          </cell>
        </row>
        <row r="217">
          <cell r="M217">
            <v>37544</v>
          </cell>
          <cell r="P217">
            <v>108.7977126334405</v>
          </cell>
          <cell r="Q217">
            <v>107.56030398019799</v>
          </cell>
        </row>
        <row r="218">
          <cell r="M218">
            <v>37545</v>
          </cell>
          <cell r="P218">
            <v>109.91378082592</v>
          </cell>
          <cell r="Q218">
            <v>109.48476317357414</v>
          </cell>
        </row>
        <row r="219">
          <cell r="M219">
            <v>37546</v>
          </cell>
          <cell r="P219">
            <v>107.63988016752887</v>
          </cell>
          <cell r="Q219">
            <v>106.51840782828104</v>
          </cell>
        </row>
        <row r="220">
          <cell r="M220">
            <v>37547</v>
          </cell>
          <cell r="P220">
            <v>107.21781744132551</v>
          </cell>
          <cell r="Q220">
            <v>107.55509587929106</v>
          </cell>
        </row>
        <row r="221">
          <cell r="M221">
            <v>37548</v>
          </cell>
          <cell r="P221">
            <v>107.21781744132551</v>
          </cell>
          <cell r="Q221">
            <v>107.55509587929106</v>
          </cell>
        </row>
        <row r="222">
          <cell r="M222">
            <v>37549</v>
          </cell>
          <cell r="P222">
            <v>107.21781744132551</v>
          </cell>
          <cell r="Q222">
            <v>107.55509587929106</v>
          </cell>
        </row>
        <row r="223">
          <cell r="M223">
            <v>37550</v>
          </cell>
          <cell r="P223">
            <v>108.19270585667972</v>
          </cell>
          <cell r="Q223">
            <v>107.46923497252206</v>
          </cell>
        </row>
        <row r="224">
          <cell r="M224">
            <v>37551</v>
          </cell>
          <cell r="P224">
            <v>113.42990653433303</v>
          </cell>
          <cell r="Q224">
            <v>107.85800177945855</v>
          </cell>
        </row>
        <row r="225">
          <cell r="M225">
            <v>37552</v>
          </cell>
          <cell r="P225">
            <v>115.72947839528702</v>
          </cell>
          <cell r="Q225">
            <v>110.87282525878153</v>
          </cell>
        </row>
        <row r="226">
          <cell r="M226">
            <v>37553</v>
          </cell>
          <cell r="P226">
            <v>118.33478100529587</v>
          </cell>
          <cell r="Q226">
            <v>113.95526848797857</v>
          </cell>
        </row>
        <row r="227">
          <cell r="M227">
            <v>37554</v>
          </cell>
          <cell r="P227">
            <v>120.26711915840342</v>
          </cell>
          <cell r="Q227">
            <v>115.43487825383664</v>
          </cell>
        </row>
        <row r="228">
          <cell r="M228">
            <v>37555</v>
          </cell>
          <cell r="P228">
            <v>120.26711915840342</v>
          </cell>
          <cell r="Q228">
            <v>115.43487825383664</v>
          </cell>
        </row>
        <row r="229">
          <cell r="M229">
            <v>37556</v>
          </cell>
          <cell r="P229">
            <v>120.26711915840342</v>
          </cell>
          <cell r="Q229">
            <v>115.43487825383664</v>
          </cell>
        </row>
        <row r="230">
          <cell r="M230">
            <v>37557</v>
          </cell>
          <cell r="P230">
            <v>120.81785652212088</v>
          </cell>
          <cell r="Q230">
            <v>114.3230009275437</v>
          </cell>
        </row>
        <row r="231">
          <cell r="M231">
            <v>37558</v>
          </cell>
          <cell r="P231">
            <v>129.12657689212693</v>
          </cell>
          <cell r="Q231">
            <v>118.81354589652116</v>
          </cell>
        </row>
        <row r="232">
          <cell r="M232">
            <v>37559</v>
          </cell>
          <cell r="P232">
            <v>129.63938114130232</v>
          </cell>
          <cell r="Q232">
            <v>120.72505470572071</v>
          </cell>
        </row>
      </sheetData>
      <sheetData sheetId="1" refreshError="1">
        <row r="3">
          <cell r="A3" t="str">
            <v>Summary P&amp;L (£m)</v>
          </cell>
        </row>
        <row r="4">
          <cell r="A4" t="str">
            <v>Year End 31 December</v>
          </cell>
          <cell r="B4">
            <v>2000</v>
          </cell>
          <cell r="C4">
            <v>2001</v>
          </cell>
          <cell r="D4" t="str">
            <v>2002E</v>
          </cell>
          <cell r="E4" t="str">
            <v>2003E</v>
          </cell>
          <cell r="F4" t="str">
            <v>2004E</v>
          </cell>
        </row>
        <row r="5">
          <cell r="A5" t="str">
            <v>Oil Price ($/bbl)</v>
          </cell>
          <cell r="B5">
            <v>26</v>
          </cell>
          <cell r="C5">
            <v>24.89</v>
          </cell>
          <cell r="D5">
            <v>23.2</v>
          </cell>
          <cell r="E5">
            <v>27.5</v>
          </cell>
          <cell r="F5">
            <v>30</v>
          </cell>
        </row>
        <row r="6">
          <cell r="A6" t="str">
            <v>FX Rate ($/£)</v>
          </cell>
          <cell r="B6">
            <v>1.516</v>
          </cell>
          <cell r="C6">
            <v>1.44</v>
          </cell>
          <cell r="D6">
            <v>1.5</v>
          </cell>
          <cell r="E6">
            <v>1.65</v>
          </cell>
          <cell r="F6">
            <v>1.8</v>
          </cell>
        </row>
        <row r="8">
          <cell r="A8" t="str">
            <v>UK</v>
          </cell>
          <cell r="B8">
            <v>1.0620000000000003</v>
          </cell>
          <cell r="C8">
            <v>7.7489999999999997</v>
          </cell>
          <cell r="D8">
            <v>18.448475409836064</v>
          </cell>
          <cell r="E8">
            <v>32.468000000000004</v>
          </cell>
          <cell r="F8">
            <v>51.472434787200001</v>
          </cell>
        </row>
        <row r="9">
          <cell r="A9" t="str">
            <v>Trinidad</v>
          </cell>
          <cell r="B9">
            <v>0</v>
          </cell>
          <cell r="C9">
            <v>0</v>
          </cell>
          <cell r="D9">
            <v>3.6885245901639347</v>
          </cell>
          <cell r="E9">
            <v>8.5500000000000007</v>
          </cell>
          <cell r="F9">
            <v>31.827519700279247</v>
          </cell>
        </row>
        <row r="10">
          <cell r="A10" t="str">
            <v>Sales</v>
          </cell>
          <cell r="B10">
            <v>1.0620000000000003</v>
          </cell>
          <cell r="C10">
            <v>7.7489999999999997</v>
          </cell>
          <cell r="D10">
            <v>22.137</v>
          </cell>
          <cell r="E10">
            <v>41.018000000000001</v>
          </cell>
          <cell r="F10">
            <v>83.299954487479255</v>
          </cell>
        </row>
        <row r="12">
          <cell r="A12" t="str">
            <v xml:space="preserve">Operating Profits </v>
          </cell>
          <cell r="B12">
            <v>3.211000000000003</v>
          </cell>
          <cell r="C12">
            <v>3.8160000000000061</v>
          </cell>
          <cell r="D12">
            <v>10.382999999999999</v>
          </cell>
          <cell r="E12">
            <v>22.771999999999998</v>
          </cell>
          <cell r="F12">
            <v>49.360441081077013</v>
          </cell>
        </row>
        <row r="13">
          <cell r="A13" t="str">
            <v xml:space="preserve">Other Income and Associates </v>
          </cell>
          <cell r="B13">
            <v>0</v>
          </cell>
          <cell r="C13">
            <v>0</v>
          </cell>
          <cell r="D13">
            <v>0</v>
          </cell>
          <cell r="E13">
            <v>0</v>
          </cell>
          <cell r="F13">
            <v>0</v>
          </cell>
        </row>
        <row r="14">
          <cell r="A14" t="str">
            <v>Interest - net</v>
          </cell>
          <cell r="B14">
            <v>-0.74399999999999999</v>
          </cell>
          <cell r="C14">
            <v>6.0999999999999999E-2</v>
          </cell>
          <cell r="D14">
            <v>-1.766</v>
          </cell>
          <cell r="E14">
            <v>-1.748</v>
          </cell>
          <cell r="F14">
            <v>0.16569</v>
          </cell>
        </row>
        <row r="15">
          <cell r="A15" t="str">
            <v>Profits Before Tax (Normalised)</v>
          </cell>
          <cell r="B15">
            <v>2.4670000000000032</v>
          </cell>
          <cell r="C15">
            <v>3.877000000000006</v>
          </cell>
          <cell r="D15">
            <v>8.6169999999999991</v>
          </cell>
          <cell r="E15">
            <v>21.023999999999997</v>
          </cell>
          <cell r="F15">
            <v>49.526131081077011</v>
          </cell>
        </row>
        <row r="16">
          <cell r="A16" t="str">
            <v xml:space="preserve">Operating Exceptionals </v>
          </cell>
          <cell r="B16">
            <v>-4.62</v>
          </cell>
          <cell r="C16">
            <v>-2.6059999999999999</v>
          </cell>
          <cell r="D16">
            <v>-1.226</v>
          </cell>
          <cell r="E16">
            <v>-2.6480000000000001</v>
          </cell>
          <cell r="F16">
            <v>0</v>
          </cell>
        </row>
        <row r="17">
          <cell r="A17" t="str">
            <v xml:space="preserve">Goodwill Amortisation </v>
          </cell>
          <cell r="B17">
            <v>0</v>
          </cell>
          <cell r="C17">
            <v>0</v>
          </cell>
          <cell r="D17">
            <v>0</v>
          </cell>
          <cell r="E17">
            <v>0</v>
          </cell>
          <cell r="F17">
            <v>0</v>
          </cell>
        </row>
        <row r="18">
          <cell r="A18" t="str">
            <v>Profits before Tax (FRS3)</v>
          </cell>
          <cell r="B18">
            <v>-2.1529999999999969</v>
          </cell>
          <cell r="C18">
            <v>1.2710000000000061</v>
          </cell>
          <cell r="D18">
            <v>7.3909999999999991</v>
          </cell>
          <cell r="E18">
            <v>18.375999999999998</v>
          </cell>
          <cell r="F18">
            <v>49.526131081077011</v>
          </cell>
        </row>
        <row r="19">
          <cell r="A19" t="str">
            <v>Tax (Normalised)</v>
          </cell>
          <cell r="B19">
            <v>-0.52600000000000002</v>
          </cell>
          <cell r="C19">
            <v>-0.14499999999999999</v>
          </cell>
          <cell r="D19">
            <v>0</v>
          </cell>
          <cell r="E19">
            <v>-2.2210000000000001</v>
          </cell>
          <cell r="F19">
            <v>-8.3530601988894997</v>
          </cell>
        </row>
        <row r="20">
          <cell r="A20" t="str">
            <v>Tax Rate (Normalised) %</v>
          </cell>
          <cell r="B20">
            <v>0.21321443048236699</v>
          </cell>
          <cell r="C20">
            <v>3.7400051586277988E-2</v>
          </cell>
          <cell r="D20">
            <v>0</v>
          </cell>
          <cell r="E20">
            <v>0.10564117199391174</v>
          </cell>
          <cell r="F20">
            <v>0.16865965534871033</v>
          </cell>
        </row>
        <row r="21">
          <cell r="A21" t="str">
            <v>Minorities &amp; Prefs</v>
          </cell>
          <cell r="B21">
            <v>0</v>
          </cell>
          <cell r="C21">
            <v>0</v>
          </cell>
          <cell r="D21">
            <v>0</v>
          </cell>
          <cell r="E21">
            <v>0</v>
          </cell>
          <cell r="F21">
            <v>0</v>
          </cell>
        </row>
        <row r="22">
          <cell r="A22" t="str">
            <v xml:space="preserve">Attributable to Ord Shareholders </v>
          </cell>
          <cell r="B22">
            <v>-2.6789999999999967</v>
          </cell>
          <cell r="C22">
            <v>1.1260000000000061</v>
          </cell>
          <cell r="D22">
            <v>7.3909999999999991</v>
          </cell>
          <cell r="E22">
            <v>16.154999999999998</v>
          </cell>
          <cell r="F22">
            <v>41.17307088218751</v>
          </cell>
        </row>
        <row r="23">
          <cell r="A23" t="str">
            <v xml:space="preserve">Cost of Ord Dividends </v>
          </cell>
          <cell r="B23">
            <v>0</v>
          </cell>
          <cell r="C23">
            <v>0</v>
          </cell>
          <cell r="D23">
            <v>0</v>
          </cell>
          <cell r="E23">
            <v>0</v>
          </cell>
          <cell r="F23">
            <v>0</v>
          </cell>
        </row>
        <row r="24">
          <cell r="A24" t="str">
            <v xml:space="preserve">Retentions </v>
          </cell>
          <cell r="B24">
            <v>-2.6789999999999967</v>
          </cell>
          <cell r="C24">
            <v>1.1260000000000061</v>
          </cell>
          <cell r="D24">
            <v>7.3909999999999991</v>
          </cell>
          <cell r="E24">
            <v>16.154999999999998</v>
          </cell>
          <cell r="F24">
            <v>41.17307088218751</v>
          </cell>
        </row>
        <row r="26">
          <cell r="A26" t="str">
            <v>EBIDAX</v>
          </cell>
          <cell r="B26">
            <v>4.5946597938144356</v>
          </cell>
          <cell r="C26">
            <v>8.502000000000006</v>
          </cell>
          <cell r="D26">
            <v>14.182999999999998</v>
          </cell>
          <cell r="E26">
            <v>27.635999999999999</v>
          </cell>
          <cell r="F26">
            <v>54.886475518636637</v>
          </cell>
        </row>
        <row r="28">
          <cell r="A28" t="str">
            <v>EPS (FRS3)</v>
          </cell>
          <cell r="B28">
            <v>-3.8234832374727001</v>
          </cell>
          <cell r="C28">
            <v>1.430531558085179</v>
          </cell>
          <cell r="D28">
            <v>9.0386567364958221</v>
          </cell>
          <cell r="E28">
            <v>15.298295454545451</v>
          </cell>
          <cell r="F28">
            <v>28.359039075791237</v>
          </cell>
        </row>
        <row r="29">
          <cell r="A29" t="str">
            <v>Eps (Normalised) - fully diluted</v>
          </cell>
          <cell r="B29" t="e">
            <v>#DIV/0!</v>
          </cell>
          <cell r="C29" t="e">
            <v>#DIV/0!</v>
          </cell>
          <cell r="D29" t="e">
            <v>#DIV/0!</v>
          </cell>
          <cell r="E29" t="e">
            <v>#DIV/0!</v>
          </cell>
          <cell r="F29" t="e">
            <v>#DIV/0!</v>
          </cell>
        </row>
        <row r="30">
          <cell r="A30" t="str">
            <v>Cash EPS - fully diluted</v>
          </cell>
          <cell r="B30" t="e">
            <v>#DIV/0!</v>
          </cell>
          <cell r="C30" t="e">
            <v>#DIV/0!</v>
          </cell>
          <cell r="D30" t="e">
            <v>#DIV/0!</v>
          </cell>
          <cell r="E30" t="e">
            <v>#DIV/0!</v>
          </cell>
          <cell r="F30" t="e">
            <v>#DIV/0!</v>
          </cell>
        </row>
        <row r="31">
          <cell r="A31" t="str">
            <v>Dividend (p)</v>
          </cell>
          <cell r="B31">
            <v>0</v>
          </cell>
          <cell r="C31">
            <v>0</v>
          </cell>
          <cell r="D31">
            <v>0</v>
          </cell>
          <cell r="E31">
            <v>0</v>
          </cell>
          <cell r="F31">
            <v>0</v>
          </cell>
        </row>
        <row r="32">
          <cell r="A32" t="str">
            <v>Average No.Shares (fully diluted)</v>
          </cell>
          <cell r="B32">
            <v>70.066999999999993</v>
          </cell>
          <cell r="C32">
            <v>78.712000000000003</v>
          </cell>
          <cell r="D32">
            <v>81.771000000000001</v>
          </cell>
          <cell r="E32">
            <v>105.6</v>
          </cell>
          <cell r="F32">
            <v>145.185</v>
          </cell>
        </row>
        <row r="34">
          <cell r="A34" t="str">
            <v>Summary Cashflow (£m)</v>
          </cell>
        </row>
        <row r="35">
          <cell r="A35" t="str">
            <v>Year End 31 December</v>
          </cell>
          <cell r="B35">
            <v>2000</v>
          </cell>
          <cell r="C35">
            <v>2001</v>
          </cell>
          <cell r="D35" t="str">
            <v>2002E</v>
          </cell>
          <cell r="E35" t="str">
            <v>2003E</v>
          </cell>
          <cell r="F35" t="str">
            <v>2004E</v>
          </cell>
        </row>
        <row r="36">
          <cell r="A36" t="str">
            <v>Operating Profit</v>
          </cell>
          <cell r="B36">
            <v>3.211000000000003</v>
          </cell>
          <cell r="C36">
            <v>3.8160000000000061</v>
          </cell>
          <cell r="D36">
            <v>10.382999999999999</v>
          </cell>
          <cell r="E36">
            <v>22.771999999999998</v>
          </cell>
          <cell r="F36">
            <v>49.360441081077013</v>
          </cell>
        </row>
        <row r="37">
          <cell r="A37" t="str">
            <v xml:space="preserve">Depreciation </v>
          </cell>
          <cell r="B37">
            <v>1.9136597938144331</v>
          </cell>
          <cell r="C37">
            <v>3.69</v>
          </cell>
          <cell r="D37">
            <v>3.8</v>
          </cell>
          <cell r="E37">
            <v>7.5469999999999997</v>
          </cell>
          <cell r="F37">
            <v>13.879094636449125</v>
          </cell>
        </row>
        <row r="38">
          <cell r="A38" t="str">
            <v>Other non-cash movements</v>
          </cell>
          <cell r="B38">
            <v>0</v>
          </cell>
          <cell r="C38">
            <v>0</v>
          </cell>
          <cell r="D38">
            <v>0</v>
          </cell>
          <cell r="E38">
            <v>0</v>
          </cell>
          <cell r="F38">
            <v>0</v>
          </cell>
        </row>
        <row r="39">
          <cell r="A39" t="str">
            <v>Change in Working Capital</v>
          </cell>
          <cell r="B39">
            <v>4.5830000000000002</v>
          </cell>
          <cell r="C39">
            <v>0.11100000000000021</v>
          </cell>
          <cell r="D39">
            <v>-2.1450000000000005</v>
          </cell>
          <cell r="E39">
            <v>-1.7949999999999999</v>
          </cell>
          <cell r="F39">
            <v>-18.554925634585043</v>
          </cell>
        </row>
        <row r="40">
          <cell r="A40" t="str">
            <v>Net Funds Flow from Operations</v>
          </cell>
          <cell r="B40">
            <v>9.707659793814436</v>
          </cell>
          <cell r="C40">
            <v>7.6170000000000062</v>
          </cell>
          <cell r="D40">
            <v>12.038</v>
          </cell>
          <cell r="E40">
            <v>28.524000000000001</v>
          </cell>
          <cell r="F40">
            <v>44.684610082941091</v>
          </cell>
        </row>
        <row r="41">
          <cell r="A41" t="str">
            <v>Interest and dividends</v>
          </cell>
          <cell r="B41">
            <v>19.346171587628874</v>
          </cell>
          <cell r="C41">
            <v>20.446000000000012</v>
          </cell>
          <cell r="D41">
            <v>26.527999999999999</v>
          </cell>
          <cell r="E41">
            <v>62.344000000000001</v>
          </cell>
          <cell r="F41">
            <v>89.369220165882183</v>
          </cell>
        </row>
        <row r="42">
          <cell r="A42" t="str">
            <v>Tax</v>
          </cell>
          <cell r="B42">
            <v>-0.54300000000000004</v>
          </cell>
          <cell r="C42">
            <v>-0.14499999999999999</v>
          </cell>
          <cell r="D42">
            <v>-0.17899999999999999</v>
          </cell>
          <cell r="E42">
            <v>-5.3999999999999999E-2</v>
          </cell>
          <cell r="F42">
            <v>0</v>
          </cell>
        </row>
        <row r="43">
          <cell r="A43" t="str">
            <v>Capex (net)</v>
          </cell>
          <cell r="B43">
            <v>-5.4279999999999999</v>
          </cell>
          <cell r="C43">
            <v>-6.6920000000000002</v>
          </cell>
          <cell r="D43">
            <v>-14.709</v>
          </cell>
          <cell r="E43">
            <v>-24.687999999999999</v>
          </cell>
          <cell r="F43">
            <v>-36.702870000000004</v>
          </cell>
        </row>
        <row r="44">
          <cell r="A44" t="str">
            <v xml:space="preserve">Restructuring/Other </v>
          </cell>
          <cell r="B44">
            <v>-3.4574000000000001E-2</v>
          </cell>
          <cell r="C44">
            <v>2.6059999999999999</v>
          </cell>
          <cell r="D44">
            <v>1.226</v>
          </cell>
          <cell r="E44">
            <v>2.6480000000000001</v>
          </cell>
          <cell r="F44">
            <v>0</v>
          </cell>
        </row>
        <row r="45">
          <cell r="A45" t="str">
            <v>Free Cashflow</v>
          </cell>
          <cell r="B45">
            <v>23.04825738144331</v>
          </cell>
          <cell r="C45">
            <v>23.832000000000015</v>
          </cell>
          <cell r="D45">
            <v>24.904</v>
          </cell>
          <cell r="E45">
            <v>68.773999999999987</v>
          </cell>
          <cell r="F45">
            <v>97.350960248823256</v>
          </cell>
        </row>
        <row r="46">
          <cell r="A46" t="str">
            <v>Acquisitions</v>
          </cell>
          <cell r="B46">
            <v>1.0449999999999999</v>
          </cell>
          <cell r="C46">
            <v>0</v>
          </cell>
          <cell r="D46">
            <v>2.7E-2</v>
          </cell>
          <cell r="E46">
            <v>0</v>
          </cell>
          <cell r="F46">
            <v>-3.2405555555555554</v>
          </cell>
        </row>
        <row r="47">
          <cell r="A47" t="str">
            <v>Disposals</v>
          </cell>
          <cell r="B47">
            <v>0</v>
          </cell>
          <cell r="C47">
            <v>0</v>
          </cell>
          <cell r="D47">
            <v>0</v>
          </cell>
          <cell r="E47">
            <v>0</v>
          </cell>
          <cell r="F47">
            <v>0</v>
          </cell>
        </row>
        <row r="48">
          <cell r="A48" t="str">
            <v>Other Financial</v>
          </cell>
          <cell r="B48">
            <v>0</v>
          </cell>
          <cell r="C48">
            <v>0</v>
          </cell>
          <cell r="D48">
            <v>0</v>
          </cell>
          <cell r="E48">
            <v>24.041</v>
          </cell>
          <cell r="F48">
            <v>0</v>
          </cell>
        </row>
        <row r="50">
          <cell r="A50" t="str">
            <v>Change in net debt</v>
          </cell>
          <cell r="B50">
            <v>24.093257381443308</v>
          </cell>
          <cell r="C50">
            <v>23.832000000000019</v>
          </cell>
          <cell r="D50">
            <v>24.931000000000001</v>
          </cell>
          <cell r="E50">
            <v>92.814999999999998</v>
          </cell>
          <cell r="F50">
            <v>94.110404693267697</v>
          </cell>
        </row>
        <row r="52">
          <cell r="A52" t="str">
            <v>Summary Balance Sheet (£m)</v>
          </cell>
        </row>
        <row r="53">
          <cell r="A53" t="str">
            <v>Year End 31 December</v>
          </cell>
          <cell r="B53">
            <v>2000</v>
          </cell>
          <cell r="C53">
            <v>2001</v>
          </cell>
          <cell r="D53" t="str">
            <v>2002E</v>
          </cell>
          <cell r="E53" t="str">
            <v>2003E</v>
          </cell>
          <cell r="F53" t="str">
            <v>2004E</v>
          </cell>
        </row>
        <row r="54">
          <cell r="A54" t="str">
            <v xml:space="preserve">Intangible Fixed Assets </v>
          </cell>
          <cell r="B54">
            <v>0.27</v>
          </cell>
          <cell r="C54">
            <v>0</v>
          </cell>
          <cell r="D54">
            <v>0</v>
          </cell>
          <cell r="E54">
            <v>0.81799999999999995</v>
          </cell>
          <cell r="F54">
            <v>0.81799999999999995</v>
          </cell>
        </row>
        <row r="55">
          <cell r="A55" t="str">
            <v>Tangible Fixed Assets</v>
          </cell>
          <cell r="B55">
            <v>29.574000000000002</v>
          </cell>
          <cell r="C55">
            <v>33.093000000000004</v>
          </cell>
          <cell r="D55">
            <v>50.933999999999997</v>
          </cell>
          <cell r="E55">
            <v>98.86</v>
          </cell>
          <cell r="F55">
            <v>129.68377536355086</v>
          </cell>
        </row>
        <row r="56">
          <cell r="A56" t="str">
            <v>NWC</v>
          </cell>
          <cell r="B56">
            <v>-4.0569999999999995</v>
          </cell>
          <cell r="C56">
            <v>-2.1580000000000004</v>
          </cell>
          <cell r="D56">
            <v>-1.8080000000000016</v>
          </cell>
          <cell r="E56">
            <v>-6.8949999999999996</v>
          </cell>
          <cell r="F56">
            <v>11.659925634585043</v>
          </cell>
        </row>
        <row r="57">
          <cell r="A57" t="str">
            <v>Investments/Other</v>
          </cell>
          <cell r="B57">
            <v>0</v>
          </cell>
          <cell r="C57">
            <v>0</v>
          </cell>
          <cell r="D57">
            <v>0</v>
          </cell>
          <cell r="E57">
            <v>0</v>
          </cell>
          <cell r="F57">
            <v>0</v>
          </cell>
        </row>
        <row r="58">
          <cell r="A58" t="str">
            <v>Assets Employed</v>
          </cell>
          <cell r="B58">
            <v>25.787000000000003</v>
          </cell>
          <cell r="C58">
            <v>30.935000000000002</v>
          </cell>
          <cell r="D58">
            <v>49.125999999999998</v>
          </cell>
          <cell r="E58">
            <v>92.783000000000001</v>
          </cell>
          <cell r="F58">
            <v>142.16170099813593</v>
          </cell>
        </row>
        <row r="59">
          <cell r="A59" t="str">
            <v xml:space="preserve">Net Cash/ Debt </v>
          </cell>
          <cell r="B59">
            <v>-3.1759999999999993</v>
          </cell>
          <cell r="C59">
            <v>-6.4700000000000006</v>
          </cell>
          <cell r="D59">
            <v>-11.68</v>
          </cell>
          <cell r="E59">
            <v>17.629000000000001</v>
          </cell>
          <cell r="F59">
            <v>14.535874527385534</v>
          </cell>
        </row>
        <row r="60">
          <cell r="A60" t="str">
            <v>Provisions and others</v>
          </cell>
          <cell r="B60">
            <v>0</v>
          </cell>
          <cell r="C60">
            <v>0</v>
          </cell>
          <cell r="D60">
            <v>0</v>
          </cell>
          <cell r="E60">
            <v>-1.982</v>
          </cell>
          <cell r="F60">
            <v>-7.0945046433339547</v>
          </cell>
        </row>
        <row r="61">
          <cell r="A61" t="str">
            <v xml:space="preserve">Net Assets </v>
          </cell>
          <cell r="B61">
            <v>22.611000000000004</v>
          </cell>
          <cell r="C61">
            <v>24.465000000000003</v>
          </cell>
          <cell r="D61">
            <v>37.445999999999998</v>
          </cell>
          <cell r="E61">
            <v>108.43</v>
          </cell>
          <cell r="F61">
            <v>149.60307088218752</v>
          </cell>
        </row>
        <row r="62">
          <cell r="A62" t="str">
            <v>Shareholders Funds</v>
          </cell>
          <cell r="B62">
            <v>22.611000000000004</v>
          </cell>
          <cell r="C62">
            <v>24.465000000000003</v>
          </cell>
          <cell r="D62">
            <v>37.445999999999998</v>
          </cell>
          <cell r="E62">
            <v>108.43</v>
          </cell>
          <cell r="F62">
            <v>149.60307088218752</v>
          </cell>
        </row>
        <row r="63">
          <cell r="A63" t="str">
            <v xml:space="preserve">Minority Interests </v>
          </cell>
          <cell r="B63">
            <v>0</v>
          </cell>
          <cell r="C63">
            <v>0</v>
          </cell>
          <cell r="D63">
            <v>0</v>
          </cell>
          <cell r="E63">
            <v>0</v>
          </cell>
          <cell r="F63">
            <v>0</v>
          </cell>
        </row>
        <row r="64">
          <cell r="A64" t="str">
            <v>Total Shareholders Funds</v>
          </cell>
          <cell r="B64">
            <v>22.611000000000004</v>
          </cell>
          <cell r="C64">
            <v>24.465000000000003</v>
          </cell>
          <cell r="D64">
            <v>37.445999999999998</v>
          </cell>
          <cell r="E64">
            <v>108.43</v>
          </cell>
          <cell r="F64">
            <v>149.60307088218752</v>
          </cell>
        </row>
      </sheetData>
      <sheetData sheetId="2"/>
      <sheetData sheetId="3" refreshError="1">
        <row r="6">
          <cell r="C6" t="str">
            <v>X</v>
          </cell>
        </row>
        <row r="7">
          <cell r="C7" t="str">
            <v>X</v>
          </cell>
        </row>
        <row r="8">
          <cell r="C8" t="str">
            <v>X</v>
          </cell>
        </row>
        <row r="9">
          <cell r="C9" t="str">
            <v>X</v>
          </cell>
        </row>
        <row r="10">
          <cell r="C10" t="str">
            <v>X</v>
          </cell>
        </row>
        <row r="11">
          <cell r="C11" t="str">
            <v>X</v>
          </cell>
        </row>
        <row r="12">
          <cell r="C12" t="str">
            <v>X</v>
          </cell>
        </row>
        <row r="13">
          <cell r="C13" t="str">
            <v>X</v>
          </cell>
        </row>
        <row r="14">
          <cell r="C14" t="str">
            <v>X</v>
          </cell>
        </row>
        <row r="15">
          <cell r="C15" t="str">
            <v>X</v>
          </cell>
        </row>
        <row r="16">
          <cell r="C16" t="str">
            <v>X</v>
          </cell>
        </row>
        <row r="17">
          <cell r="C17" t="str">
            <v>X</v>
          </cell>
        </row>
        <row r="18">
          <cell r="C18" t="str">
            <v>X</v>
          </cell>
        </row>
      </sheetData>
      <sheetData sheetId="4"/>
      <sheetData sheetId="5"/>
      <sheetData sheetId="6"/>
      <sheetData sheetId="7"/>
      <sheetData sheetId="8"/>
      <sheetData sheetId="9"/>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QLSheet"/>
      <sheetName val="WorkSheet"/>
      <sheetName val="xDBCalls"/>
      <sheetName val="xUpdate"/>
      <sheetName val="xUpdate2"/>
      <sheetName val="xUpdate3"/>
      <sheetName val="oldcode"/>
      <sheetName val="xShowUpdates"/>
      <sheetName val="xVersionControl"/>
      <sheetName val="xAddCompany"/>
      <sheetName val="v1_01"/>
      <sheetName val="xUtilities"/>
      <sheetName val="xStartup"/>
      <sheetName val="xMakeODBC"/>
      <sheetName val="WizStep2"/>
      <sheetName val="GE 3 MINIMU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QLSheet"/>
      <sheetName val="WorkSheet"/>
      <sheetName val="xDBCalls"/>
      <sheetName val="xUpdate"/>
      <sheetName val="xUpdate2"/>
      <sheetName val="xUpdate3"/>
      <sheetName val="oldcode"/>
      <sheetName val="xShowUpdates"/>
      <sheetName val="xVersionControl"/>
      <sheetName val="xAddCompany"/>
      <sheetName val="v1_01"/>
      <sheetName val="xUtilities"/>
      <sheetName val="xStartup"/>
      <sheetName val="xMakeODBC"/>
      <sheetName val="WizStep2"/>
      <sheetName val="GE 3 MINIMU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odel"/>
      <sheetName val="Sales"/>
      <sheetName val="Charts"/>
      <sheetName val="prerelease comp table"/>
      <sheetName val="Comp Table"/>
      <sheetName val="Roadshow Visits"/>
      <sheetName val="IS for Report"/>
      <sheetName val="Header"/>
      <sheetName val="Comp Tbl (v)"/>
      <sheetName val="KWTSW"/>
    </sheetNames>
    <sheetDataSet>
      <sheetData sheetId="0" refreshError="1">
        <row r="79">
          <cell r="T79">
            <v>1.8245972449217838</v>
          </cell>
        </row>
        <row r="86">
          <cell r="V86">
            <v>4.7856257548085237</v>
          </cell>
        </row>
      </sheetData>
      <sheetData sheetId="1"/>
      <sheetData sheetId="2"/>
      <sheetData sheetId="3"/>
      <sheetData sheetId="4"/>
      <sheetData sheetId="5"/>
      <sheetData sheetId="6"/>
      <sheetData sheetId="7"/>
      <sheetData sheetId="8"/>
      <sheetData sheetId="9"/>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rent Model"/>
      <sheetName val="Bal. Sheet"/>
      <sheetName val="CF"/>
      <sheetName val="DCF"/>
      <sheetName val="DCF analysis"/>
      <sheetName val="1-3-05"/>
      <sheetName val="10-21-04"/>
      <sheetName val="7-29-04"/>
      <sheetName val="6-17-04"/>
      <sheetName val="5-6-04"/>
      <sheetName val="4-17-04"/>
      <sheetName val="4-16-04"/>
      <sheetName val="2-5-04"/>
      <sheetName val="12-16-03"/>
      <sheetName val="Reference"/>
    </sheetNames>
    <sheetDataSet>
      <sheetData sheetId="0" refreshError="1">
        <row r="1">
          <cell r="J1">
            <v>36951</v>
          </cell>
          <cell r="K1">
            <v>37043</v>
          </cell>
          <cell r="L1">
            <v>37135</v>
          </cell>
          <cell r="M1">
            <v>37226</v>
          </cell>
          <cell r="N1">
            <v>37316</v>
          </cell>
          <cell r="O1">
            <v>37408</v>
          </cell>
          <cell r="P1">
            <v>37500</v>
          </cell>
          <cell r="Q1">
            <v>37591</v>
          </cell>
          <cell r="R1">
            <v>37681</v>
          </cell>
          <cell r="S1">
            <v>37773</v>
          </cell>
          <cell r="T1">
            <v>37865</v>
          </cell>
          <cell r="U1">
            <v>37956</v>
          </cell>
          <cell r="V1">
            <v>38047</v>
          </cell>
          <cell r="W1">
            <v>38139</v>
          </cell>
          <cell r="X1">
            <v>38231</v>
          </cell>
          <cell r="Y1">
            <v>38322</v>
          </cell>
          <cell r="Z1">
            <v>38412</v>
          </cell>
          <cell r="AA1">
            <v>38504</v>
          </cell>
          <cell r="AB1">
            <v>38596</v>
          </cell>
          <cell r="AC1">
            <v>38687</v>
          </cell>
          <cell r="AD1">
            <v>38777</v>
          </cell>
          <cell r="AE1">
            <v>38869</v>
          </cell>
          <cell r="AF1">
            <v>38961</v>
          </cell>
          <cell r="AG1">
            <v>39052</v>
          </cell>
          <cell r="AH1">
            <v>39142</v>
          </cell>
          <cell r="AN1" t="str">
            <v>FY04</v>
          </cell>
          <cell r="AO1" t="str">
            <v>FY05</v>
          </cell>
          <cell r="AP1" t="str">
            <v>FY06</v>
          </cell>
          <cell r="AQ1" t="str">
            <v>FY07</v>
          </cell>
        </row>
        <row r="2">
          <cell r="B2" t="str">
            <v>California Micro Devices</v>
          </cell>
        </row>
        <row r="3">
          <cell r="B3" t="str">
            <v>Income Statement ($ in thousands) - Excludes special items</v>
          </cell>
        </row>
        <row r="4">
          <cell r="B4">
            <v>38372</v>
          </cell>
          <cell r="C4" t="str">
            <v>FY 2000A</v>
          </cell>
          <cell r="G4" t="str">
            <v>FY 2001A</v>
          </cell>
          <cell r="K4" t="str">
            <v>FY 2002A</v>
          </cell>
          <cell r="O4" t="str">
            <v>FY 2003E</v>
          </cell>
          <cell r="S4" t="str">
            <v>FY 2004A</v>
          </cell>
          <cell r="W4" t="str">
            <v>FY 2005E</v>
          </cell>
          <cell r="AA4" t="str">
            <v>FY 2006E</v>
          </cell>
          <cell r="AE4" t="str">
            <v>FY 2007E</v>
          </cell>
        </row>
        <row r="5">
          <cell r="A5" t="str">
            <v>FQ</v>
          </cell>
          <cell r="B5" t="str">
            <v>David Wong, Ph.D, Sr. Analyst</v>
          </cell>
          <cell r="C5" t="str">
            <v>Q1</v>
          </cell>
          <cell r="D5" t="str">
            <v>Q2</v>
          </cell>
          <cell r="E5" t="str">
            <v>Q3</v>
          </cell>
          <cell r="F5" t="str">
            <v>Q4</v>
          </cell>
          <cell r="G5" t="str">
            <v>Q1</v>
          </cell>
          <cell r="H5" t="str">
            <v>Q2</v>
          </cell>
          <cell r="I5" t="str">
            <v>Q3</v>
          </cell>
          <cell r="J5" t="str">
            <v>Q4</v>
          </cell>
          <cell r="K5" t="str">
            <v>Q1A</v>
          </cell>
          <cell r="L5" t="str">
            <v>Q2A</v>
          </cell>
          <cell r="M5" t="str">
            <v>Q3A</v>
          </cell>
          <cell r="N5" t="str">
            <v>Q4A</v>
          </cell>
          <cell r="O5" t="str">
            <v>Q1A</v>
          </cell>
          <cell r="P5" t="str">
            <v>Q2A</v>
          </cell>
          <cell r="Q5" t="str">
            <v>Q3A</v>
          </cell>
          <cell r="R5" t="str">
            <v>Q4A</v>
          </cell>
          <cell r="S5" t="str">
            <v>Q1A</v>
          </cell>
          <cell r="T5" t="str">
            <v>Q2A</v>
          </cell>
          <cell r="U5" t="str">
            <v>Q3A</v>
          </cell>
          <cell r="V5" t="str">
            <v>Q4A</v>
          </cell>
          <cell r="W5" t="str">
            <v>Q1A</v>
          </cell>
          <cell r="X5" t="str">
            <v>Q2A</v>
          </cell>
          <cell r="Y5" t="str">
            <v>Q3A</v>
          </cell>
          <cell r="Z5" t="str">
            <v>Q4E</v>
          </cell>
          <cell r="AA5" t="str">
            <v>Q1E</v>
          </cell>
          <cell r="AB5" t="str">
            <v>Q2E</v>
          </cell>
          <cell r="AC5" t="str">
            <v>Q3E</v>
          </cell>
          <cell r="AD5" t="str">
            <v>Q4E</v>
          </cell>
          <cell r="AE5" t="str">
            <v>Q1E</v>
          </cell>
          <cell r="AF5" t="str">
            <v>Q2E</v>
          </cell>
          <cell r="AG5" t="str">
            <v>Q3E</v>
          </cell>
          <cell r="AH5" t="str">
            <v>Q4E</v>
          </cell>
          <cell r="AJ5" t="str">
            <v>FY00</v>
          </cell>
          <cell r="AK5" t="str">
            <v>FY01A</v>
          </cell>
          <cell r="AL5" t="str">
            <v>FY02A</v>
          </cell>
          <cell r="AM5" t="str">
            <v>FY03A</v>
          </cell>
          <cell r="AN5" t="str">
            <v>FY04A</v>
          </cell>
          <cell r="AO5" t="str">
            <v>FY05E</v>
          </cell>
          <cell r="AP5" t="str">
            <v>FY06E</v>
          </cell>
          <cell r="AQ5" t="str">
            <v>FY07E</v>
          </cell>
          <cell r="AS5" t="str">
            <v>CY00</v>
          </cell>
          <cell r="AT5" t="str">
            <v>CY01A</v>
          </cell>
          <cell r="AU5" t="str">
            <v>CY02A</v>
          </cell>
          <cell r="AV5" t="str">
            <v>CY03A</v>
          </cell>
          <cell r="AW5" t="str">
            <v>CY04A</v>
          </cell>
          <cell r="AX5" t="str">
            <v>CY05E</v>
          </cell>
          <cell r="AY5" t="str">
            <v>CY06E</v>
          </cell>
        </row>
        <row r="6">
          <cell r="B6" t="str">
            <v>Eric Glover, CFA, Assoc. Analyst</v>
          </cell>
          <cell r="C6">
            <v>36341</v>
          </cell>
          <cell r="D6">
            <v>36433</v>
          </cell>
          <cell r="E6">
            <v>36525</v>
          </cell>
          <cell r="F6">
            <v>36616</v>
          </cell>
          <cell r="G6">
            <v>36707</v>
          </cell>
          <cell r="H6">
            <v>36799</v>
          </cell>
          <cell r="I6">
            <v>36891</v>
          </cell>
          <cell r="J6">
            <v>36981</v>
          </cell>
          <cell r="K6">
            <v>37072</v>
          </cell>
          <cell r="L6">
            <v>37164</v>
          </cell>
          <cell r="M6">
            <v>37256</v>
          </cell>
          <cell r="N6">
            <v>37346</v>
          </cell>
          <cell r="O6">
            <v>37437</v>
          </cell>
          <cell r="P6">
            <v>37529</v>
          </cell>
          <cell r="Q6">
            <v>37621</v>
          </cell>
          <cell r="R6">
            <v>37710</v>
          </cell>
          <cell r="S6">
            <v>37802</v>
          </cell>
          <cell r="T6">
            <v>37894</v>
          </cell>
          <cell r="U6">
            <v>37986</v>
          </cell>
          <cell r="V6">
            <v>38077</v>
          </cell>
          <cell r="W6">
            <v>38168</v>
          </cell>
          <cell r="X6">
            <v>38260</v>
          </cell>
          <cell r="Y6">
            <v>38351</v>
          </cell>
          <cell r="Z6">
            <v>38412</v>
          </cell>
          <cell r="AA6">
            <v>38533</v>
          </cell>
          <cell r="AB6">
            <v>38625</v>
          </cell>
          <cell r="AC6">
            <v>38717</v>
          </cell>
          <cell r="AD6">
            <v>38807</v>
          </cell>
          <cell r="AE6">
            <v>38898</v>
          </cell>
          <cell r="AF6">
            <v>38990</v>
          </cell>
          <cell r="AG6">
            <v>39082</v>
          </cell>
          <cell r="AH6">
            <v>39172</v>
          </cell>
          <cell r="AJ6">
            <v>36616</v>
          </cell>
          <cell r="AK6">
            <v>36981</v>
          </cell>
          <cell r="AL6">
            <v>37346</v>
          </cell>
          <cell r="AM6">
            <v>37711</v>
          </cell>
          <cell r="AN6">
            <v>38077</v>
          </cell>
          <cell r="AO6">
            <v>38442</v>
          </cell>
          <cell r="AP6">
            <v>38807</v>
          </cell>
          <cell r="AQ6">
            <v>39172</v>
          </cell>
          <cell r="AS6">
            <v>36891</v>
          </cell>
          <cell r="AT6">
            <v>37256</v>
          </cell>
          <cell r="AU6">
            <v>37621</v>
          </cell>
          <cell r="AV6">
            <v>37986</v>
          </cell>
          <cell r="AW6">
            <v>38352</v>
          </cell>
          <cell r="AX6">
            <v>38717</v>
          </cell>
          <cell r="AY6">
            <v>39082</v>
          </cell>
        </row>
        <row r="8">
          <cell r="B8" t="str">
            <v>Revenue % by End Market</v>
          </cell>
        </row>
        <row r="9">
          <cell r="B9" t="str">
            <v>Computing</v>
          </cell>
          <cell r="J9">
            <v>0.30315614617940201</v>
          </cell>
          <cell r="K9">
            <v>0.42622950819672129</v>
          </cell>
          <cell r="L9">
            <v>0.42757821552723058</v>
          </cell>
          <cell r="M9">
            <v>0.48936170212765956</v>
          </cell>
          <cell r="N9">
            <v>0.3987730061349693</v>
          </cell>
          <cell r="O9">
            <v>0.35432230522945574</v>
          </cell>
          <cell r="P9">
            <v>0.34755134281200634</v>
          </cell>
          <cell r="Q9">
            <v>0.33628318584070799</v>
          </cell>
          <cell r="R9">
            <v>0.41121495327102803</v>
          </cell>
          <cell r="S9">
            <v>0.31932773109243695</v>
          </cell>
          <cell r="T9">
            <v>0.28187919463087246</v>
          </cell>
          <cell r="U9">
            <v>0.27666588179891688</v>
          </cell>
          <cell r="V9">
            <v>0.23417721518987342</v>
          </cell>
          <cell r="W9">
            <v>0.22560975609756098</v>
          </cell>
          <cell r="X9">
            <v>0.21511627906976744</v>
          </cell>
          <cell r="Y9">
            <v>0.21910112359550563</v>
          </cell>
          <cell r="Z9">
            <v>0.22368421052631579</v>
          </cell>
          <cell r="AA9">
            <v>0.22580645161290322</v>
          </cell>
          <cell r="AB9">
            <v>0.22222222222222221</v>
          </cell>
          <cell r="AC9">
            <v>0.20512820512820512</v>
          </cell>
          <cell r="AD9">
            <v>0.20634920634920634</v>
          </cell>
          <cell r="AE9">
            <v>0.20654911838790932</v>
          </cell>
          <cell r="AF9">
            <v>0.20560747663551401</v>
          </cell>
          <cell r="AG9">
            <v>0.20833333333333334</v>
          </cell>
          <cell r="AH9">
            <v>0.20600858369098712</v>
          </cell>
          <cell r="AL9">
            <v>0.43401269629134648</v>
          </cell>
          <cell r="AM9">
            <v>0.36220360304763716</v>
          </cell>
          <cell r="AN9">
            <v>0.27522319930187283</v>
          </cell>
          <cell r="AO9">
            <v>0.22072072072072071</v>
          </cell>
          <cell r="AP9">
            <v>0.21408450704225351</v>
          </cell>
          <cell r="AQ9">
            <v>0.20666290231507622</v>
          </cell>
          <cell r="AT9">
            <v>0.39584934665641813</v>
          </cell>
          <cell r="AU9">
            <v>0.35659228183679142</v>
          </cell>
          <cell r="AV9">
            <v>0.31380177270475107</v>
          </cell>
          <cell r="AW9">
            <v>0.22318439494710529</v>
          </cell>
          <cell r="AX9">
            <v>0.21842496285289748</v>
          </cell>
          <cell r="AY9">
            <v>0.20677361853832443</v>
          </cell>
        </row>
        <row r="10">
          <cell r="B10" t="str">
            <v>Mobile</v>
          </cell>
          <cell r="J10">
            <v>2.2425249169435217E-2</v>
          </cell>
          <cell r="K10">
            <v>1.3114754098360656E-2</v>
          </cell>
          <cell r="L10">
            <v>4.6349942062572425E-2</v>
          </cell>
          <cell r="M10">
            <v>5.3900709219858157E-2</v>
          </cell>
          <cell r="N10">
            <v>8.5889570552147243E-2</v>
          </cell>
          <cell r="O10">
            <v>0.14300960512273211</v>
          </cell>
          <cell r="P10">
            <v>0.27692593625127776</v>
          </cell>
          <cell r="Q10">
            <v>0.29203539823008851</v>
          </cell>
          <cell r="R10">
            <v>0.28037383177570091</v>
          </cell>
          <cell r="S10">
            <v>0.27731092436974791</v>
          </cell>
          <cell r="T10">
            <v>0.34899328859060402</v>
          </cell>
          <cell r="U10">
            <v>0.36425712267482929</v>
          </cell>
          <cell r="V10">
            <v>0.48734177215189872</v>
          </cell>
          <cell r="W10">
            <v>0.53048780487804881</v>
          </cell>
          <cell r="X10">
            <v>0.55232558139534882</v>
          </cell>
          <cell r="Y10">
            <v>0.6460674157303371</v>
          </cell>
          <cell r="Z10">
            <v>0.72368421052631582</v>
          </cell>
          <cell r="AA10">
            <v>0.77419354838709675</v>
          </cell>
          <cell r="AB10">
            <v>0.77777777777777779</v>
          </cell>
          <cell r="AC10">
            <v>0.79487179487179482</v>
          </cell>
          <cell r="AD10">
            <v>0.79365079365079361</v>
          </cell>
          <cell r="AE10">
            <v>0.79345088161209065</v>
          </cell>
          <cell r="AF10">
            <v>0.79439252336448596</v>
          </cell>
          <cell r="AG10">
            <v>0.79166666666666663</v>
          </cell>
          <cell r="AH10">
            <v>0.79399141630901282</v>
          </cell>
          <cell r="AL10">
            <v>5.2121617106582023E-2</v>
          </cell>
          <cell r="AM10">
            <v>0.25207092164914197</v>
          </cell>
          <cell r="AN10">
            <v>0.37571323085184938</v>
          </cell>
          <cell r="AO10">
            <v>0.61111111111111116</v>
          </cell>
          <cell r="AP10">
            <v>0.78591549295774643</v>
          </cell>
          <cell r="AQ10">
            <v>0.79333709768492378</v>
          </cell>
          <cell r="AT10">
            <v>3.3406255543073374E-2</v>
          </cell>
          <cell r="AU10">
            <v>0.21026561196896559</v>
          </cell>
          <cell r="AV10">
            <v>0.32459214945038811</v>
          </cell>
          <cell r="AW10">
            <v>0.55647309140144918</v>
          </cell>
          <cell r="AX10">
            <v>0.76968796433878162</v>
          </cell>
          <cell r="AY10">
            <v>0.79322638146167557</v>
          </cell>
        </row>
        <row r="11">
          <cell r="B11" t="str">
            <v>Medical</v>
          </cell>
          <cell r="J11">
            <v>7.7242524916943528E-2</v>
          </cell>
          <cell r="K11">
            <v>0.10983606557377049</v>
          </cell>
          <cell r="L11">
            <v>9.5017381228273468E-2</v>
          </cell>
          <cell r="M11">
            <v>0.14609929078014183</v>
          </cell>
          <cell r="N11">
            <v>0.11901840490797547</v>
          </cell>
          <cell r="O11">
            <v>0.11099252934898612</v>
          </cell>
          <cell r="P11">
            <v>0.1111420871666202</v>
          </cell>
          <cell r="Q11">
            <v>0.1415929203539823</v>
          </cell>
          <cell r="R11">
            <v>9.3457943925233641E-2</v>
          </cell>
          <cell r="S11">
            <v>0.15966386554621848</v>
          </cell>
          <cell r="T11">
            <v>0.18791946308724833</v>
          </cell>
          <cell r="U11">
            <v>0.18248175182481752</v>
          </cell>
          <cell r="V11">
            <v>0.20253164556962025</v>
          </cell>
          <cell r="W11">
            <v>0.1951219512195122</v>
          </cell>
          <cell r="X11">
            <v>0.12790697674418605</v>
          </cell>
          <cell r="Y11">
            <v>0.11797752808988764</v>
          </cell>
          <cell r="Z11">
            <v>4.6052631578947366E-2</v>
          </cell>
          <cell r="AA11">
            <v>0</v>
          </cell>
          <cell r="AB11">
            <v>0</v>
          </cell>
          <cell r="AC11">
            <v>0</v>
          </cell>
          <cell r="AD11">
            <v>0</v>
          </cell>
          <cell r="AE11">
            <v>0</v>
          </cell>
          <cell r="AF11">
            <v>0</v>
          </cell>
          <cell r="AG11">
            <v>0</v>
          </cell>
          <cell r="AH11">
            <v>0</v>
          </cell>
          <cell r="AL11">
            <v>0.11660541262946876</v>
          </cell>
          <cell r="AM11">
            <v>0.11478483776791436</v>
          </cell>
          <cell r="AN11">
            <v>0.18460092636101227</v>
          </cell>
          <cell r="AO11">
            <v>0.12312312312312312</v>
          </cell>
          <cell r="AP11">
            <v>0</v>
          </cell>
          <cell r="AQ11">
            <v>0</v>
          </cell>
          <cell r="AT11">
            <v>0.10199255010938331</v>
          </cell>
          <cell r="AU11">
            <v>0.12145871768303469</v>
          </cell>
          <cell r="AV11">
            <v>0.16148863156735727</v>
          </cell>
          <cell r="AW11">
            <v>0.15920486839560177</v>
          </cell>
          <cell r="AX11">
            <v>1.0401188707280832E-2</v>
          </cell>
          <cell r="AY11">
            <v>0</v>
          </cell>
        </row>
        <row r="12">
          <cell r="B12" t="str">
            <v>Lighting</v>
          </cell>
          <cell r="J12">
            <v>1.6611295681063124E-2</v>
          </cell>
          <cell r="K12">
            <v>6.0655737704918035E-2</v>
          </cell>
          <cell r="L12">
            <v>7.6477404403244492E-2</v>
          </cell>
          <cell r="M12">
            <v>4.397163120567376E-2</v>
          </cell>
          <cell r="N12">
            <v>0.10061349693251534</v>
          </cell>
          <cell r="O12">
            <v>0.12700106723585913</v>
          </cell>
          <cell r="P12">
            <v>8.7817117368274328E-2</v>
          </cell>
          <cell r="Q12">
            <v>3.5398230088495575E-2</v>
          </cell>
          <cell r="R12">
            <v>9.3457943925233638E-3</v>
          </cell>
          <cell r="S12">
            <v>9.2436974789915971E-2</v>
          </cell>
          <cell r="T12">
            <v>4.6979865771812082E-2</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L12">
            <v>7.2168392916805879E-2</v>
          </cell>
          <cell r="AM12">
            <v>6.2543020578671282E-2</v>
          </cell>
          <cell r="AN12">
            <v>3.0207424313620192E-2</v>
          </cell>
          <cell r="AO12">
            <v>0</v>
          </cell>
          <cell r="AP12">
            <v>0</v>
          </cell>
          <cell r="AQ12">
            <v>0</v>
          </cell>
          <cell r="AT12">
            <v>4.5527109324188492E-2</v>
          </cell>
          <cell r="AU12">
            <v>8.4788597134120139E-2</v>
          </cell>
          <cell r="AV12">
            <v>3.4866863633861232E-2</v>
          </cell>
          <cell r="AW12">
            <v>0</v>
          </cell>
          <cell r="AX12">
            <v>0</v>
          </cell>
          <cell r="AY12">
            <v>0</v>
          </cell>
        </row>
        <row r="13">
          <cell r="B13" t="str">
            <v>Legacy/Other</v>
          </cell>
          <cell r="J13">
            <v>0.58056478405315615</v>
          </cell>
          <cell r="K13">
            <v>0.39016393442622949</v>
          </cell>
          <cell r="L13">
            <v>0.35457705677867901</v>
          </cell>
          <cell r="M13">
            <v>0.26666666666666666</v>
          </cell>
          <cell r="N13">
            <v>0.29570552147239265</v>
          </cell>
          <cell r="O13">
            <v>0.26467449306296692</v>
          </cell>
          <cell r="P13">
            <v>0.17656351640182139</v>
          </cell>
          <cell r="Q13">
            <v>0.19469026548672566</v>
          </cell>
          <cell r="R13">
            <v>0.20560747663551401</v>
          </cell>
          <cell r="S13">
            <v>0.15126050420168066</v>
          </cell>
          <cell r="T13">
            <v>0.13422818791946309</v>
          </cell>
          <cell r="U13">
            <v>0.17659524370143631</v>
          </cell>
          <cell r="V13">
            <v>7.5949367088607597E-2</v>
          </cell>
          <cell r="W13">
            <v>4.878048780487805E-2</v>
          </cell>
          <cell r="X13">
            <v>0.10465116279069768</v>
          </cell>
          <cell r="Y13">
            <v>1.6853932584269662E-2</v>
          </cell>
          <cell r="Z13">
            <v>6.5789473684210523E-3</v>
          </cell>
          <cell r="AA13">
            <v>0</v>
          </cell>
          <cell r="AB13">
            <v>0</v>
          </cell>
          <cell r="AC13">
            <v>0</v>
          </cell>
          <cell r="AD13">
            <v>0</v>
          </cell>
          <cell r="AE13">
            <v>0</v>
          </cell>
          <cell r="AF13">
            <v>0</v>
          </cell>
          <cell r="AG13">
            <v>0</v>
          </cell>
          <cell r="AH13">
            <v>0</v>
          </cell>
          <cell r="AL13">
            <v>0.32509188105579684</v>
          </cell>
          <cell r="AM13">
            <v>0.20839761695663525</v>
          </cell>
          <cell r="AN13">
            <v>0.13425521917164529</v>
          </cell>
          <cell r="AO13">
            <v>4.5045045045045043E-2</v>
          </cell>
          <cell r="AP13">
            <v>0</v>
          </cell>
          <cell r="AQ13">
            <v>0</v>
          </cell>
          <cell r="AT13">
            <v>0.42304736001892035</v>
          </cell>
          <cell r="AU13">
            <v>0.22719805908665874</v>
          </cell>
          <cell r="AV13">
            <v>0.16515882773934268</v>
          </cell>
          <cell r="AW13">
            <v>6.1003734618875448E-2</v>
          </cell>
          <cell r="AX13">
            <v>1.4858841010401188E-3</v>
          </cell>
          <cell r="AY13">
            <v>0</v>
          </cell>
        </row>
        <row r="14">
          <cell r="B14" t="str">
            <v>Total Revenue</v>
          </cell>
          <cell r="J14">
            <v>1</v>
          </cell>
          <cell r="K14">
            <v>1</v>
          </cell>
          <cell r="L14">
            <v>0.99999999999999989</v>
          </cell>
          <cell r="M14">
            <v>1</v>
          </cell>
          <cell r="N14">
            <v>1</v>
          </cell>
          <cell r="O14">
            <v>1</v>
          </cell>
          <cell r="P14">
            <v>1</v>
          </cell>
          <cell r="Q14">
            <v>1.0000000000000002</v>
          </cell>
          <cell r="R14">
            <v>1</v>
          </cell>
          <cell r="S14">
            <v>1</v>
          </cell>
          <cell r="T14">
            <v>1</v>
          </cell>
          <cell r="U14">
            <v>1</v>
          </cell>
          <cell r="V14">
            <v>0.99999999999999989</v>
          </cell>
          <cell r="W14">
            <v>1</v>
          </cell>
          <cell r="X14">
            <v>1</v>
          </cell>
          <cell r="Y14">
            <v>1</v>
          </cell>
          <cell r="Z14">
            <v>1</v>
          </cell>
          <cell r="AA14">
            <v>1</v>
          </cell>
          <cell r="AB14">
            <v>1</v>
          </cell>
          <cell r="AC14">
            <v>1</v>
          </cell>
          <cell r="AD14">
            <v>1</v>
          </cell>
          <cell r="AE14">
            <v>1</v>
          </cell>
          <cell r="AF14">
            <v>1</v>
          </cell>
          <cell r="AG14">
            <v>1</v>
          </cell>
          <cell r="AH14">
            <v>1</v>
          </cell>
          <cell r="AJ14">
            <v>0</v>
          </cell>
          <cell r="AK14">
            <v>0</v>
          </cell>
          <cell r="AL14">
            <v>1</v>
          </cell>
          <cell r="AM14">
            <v>1</v>
          </cell>
          <cell r="AN14">
            <v>0.99999999999999989</v>
          </cell>
          <cell r="AO14">
            <v>1</v>
          </cell>
          <cell r="AP14">
            <v>1</v>
          </cell>
          <cell r="AQ14">
            <v>1</v>
          </cell>
          <cell r="AS14">
            <v>0</v>
          </cell>
          <cell r="AT14">
            <v>0.99982262165198366</v>
          </cell>
          <cell r="AU14">
            <v>1.0003032677095707</v>
          </cell>
          <cell r="AV14">
            <v>0.99990824509570031</v>
          </cell>
          <cell r="AW14">
            <v>0.99986608936303167</v>
          </cell>
          <cell r="AX14">
            <v>1</v>
          </cell>
          <cell r="AY14">
            <v>1</v>
          </cell>
        </row>
        <row r="16">
          <cell r="B16" t="str">
            <v>Revenue $$ Mix</v>
          </cell>
        </row>
        <row r="17">
          <cell r="B17" t="str">
            <v>Computing/Digital Consumer</v>
          </cell>
          <cell r="J17">
            <v>3650</v>
          </cell>
          <cell r="K17">
            <v>2600</v>
          </cell>
          <cell r="L17">
            <v>3690</v>
          </cell>
          <cell r="M17">
            <v>3450</v>
          </cell>
          <cell r="N17">
            <v>3250</v>
          </cell>
          <cell r="O17">
            <v>3320</v>
          </cell>
          <cell r="P17">
            <v>3740</v>
          </cell>
          <cell r="Q17">
            <v>3800</v>
          </cell>
          <cell r="R17">
            <v>4400</v>
          </cell>
          <cell r="S17">
            <v>3800</v>
          </cell>
          <cell r="T17">
            <v>4200</v>
          </cell>
          <cell r="U17">
            <v>4700</v>
          </cell>
          <cell r="V17">
            <v>3700</v>
          </cell>
          <cell r="W17">
            <v>3700</v>
          </cell>
          <cell r="X17">
            <v>3700</v>
          </cell>
          <cell r="Y17">
            <v>3900</v>
          </cell>
          <cell r="Z17">
            <v>3400</v>
          </cell>
          <cell r="AA17">
            <v>3500</v>
          </cell>
          <cell r="AB17">
            <v>3800</v>
          </cell>
          <cell r="AC17">
            <v>4000</v>
          </cell>
          <cell r="AD17">
            <v>3900</v>
          </cell>
          <cell r="AE17">
            <v>4100</v>
          </cell>
          <cell r="AF17">
            <v>4400</v>
          </cell>
          <cell r="AG17">
            <v>5000</v>
          </cell>
          <cell r="AH17">
            <v>4800</v>
          </cell>
          <cell r="AL17">
            <v>12990</v>
          </cell>
          <cell r="AM17">
            <v>15260</v>
          </cell>
          <cell r="AN17">
            <v>16400</v>
          </cell>
          <cell r="AO17">
            <v>14700</v>
          </cell>
          <cell r="AP17">
            <v>15200</v>
          </cell>
          <cell r="AQ17">
            <v>18300</v>
          </cell>
          <cell r="AT17">
            <v>13390</v>
          </cell>
          <cell r="AU17">
            <v>14110</v>
          </cell>
          <cell r="AV17">
            <v>17100</v>
          </cell>
          <cell r="AW17">
            <v>15000</v>
          </cell>
          <cell r="AX17">
            <v>14700</v>
          </cell>
          <cell r="AY17">
            <v>17400</v>
          </cell>
        </row>
        <row r="18">
          <cell r="B18" t="str">
            <v>% Growth</v>
          </cell>
          <cell r="K18">
            <v>-0.28767123287671237</v>
          </cell>
          <cell r="L18">
            <v>0.4192307692307693</v>
          </cell>
          <cell r="M18">
            <v>-6.5040650406504086E-2</v>
          </cell>
          <cell r="N18">
            <v>-5.7971014492753659E-2</v>
          </cell>
          <cell r="O18">
            <v>2.1538461538461506E-2</v>
          </cell>
          <cell r="P18">
            <v>0.12650602409638556</v>
          </cell>
          <cell r="Q18">
            <v>1.6042780748663166E-2</v>
          </cell>
          <cell r="R18">
            <v>0.15789473684210531</v>
          </cell>
          <cell r="S18">
            <v>-0.13636363636363635</v>
          </cell>
          <cell r="T18">
            <v>0.10526315789473695</v>
          </cell>
          <cell r="U18">
            <v>0.11904761904761907</v>
          </cell>
          <cell r="V18">
            <v>-0.21276595744680848</v>
          </cell>
          <cell r="W18">
            <v>0</v>
          </cell>
          <cell r="X18">
            <v>0</v>
          </cell>
          <cell r="Y18">
            <v>5.4054054054053946E-2</v>
          </cell>
          <cell r="Z18">
            <v>-0.12820512820512819</v>
          </cell>
          <cell r="AA18">
            <v>2.9411764705882248E-2</v>
          </cell>
          <cell r="AB18">
            <v>8.5714285714285632E-2</v>
          </cell>
          <cell r="AC18">
            <v>5.2631578947368363E-2</v>
          </cell>
          <cell r="AD18">
            <v>-2.5000000000000022E-2</v>
          </cell>
          <cell r="AE18">
            <v>5.1282051282051322E-2</v>
          </cell>
          <cell r="AF18">
            <v>7.3170731707317138E-2</v>
          </cell>
          <cell r="AG18">
            <v>0.13636363636363646</v>
          </cell>
          <cell r="AH18">
            <v>-4.0000000000000036E-2</v>
          </cell>
          <cell r="AM18">
            <v>0.17474980754426483</v>
          </cell>
          <cell r="AN18">
            <v>7.4705111402359137E-2</v>
          </cell>
          <cell r="AO18">
            <v>-0.10365853658536583</v>
          </cell>
          <cell r="AP18">
            <v>3.4013605442176909E-2</v>
          </cell>
          <cell r="AQ18">
            <v>0.20394736842105265</v>
          </cell>
          <cell r="AV18">
            <v>0.21190644932671865</v>
          </cell>
          <cell r="AW18">
            <v>-0.1228070175438597</v>
          </cell>
          <cell r="AX18">
            <v>-2.0000000000000018E-2</v>
          </cell>
          <cell r="AY18">
            <v>0.18367346938775508</v>
          </cell>
        </row>
        <row r="19">
          <cell r="B19" t="str">
            <v>Mobile</v>
          </cell>
          <cell r="J19">
            <v>270</v>
          </cell>
          <cell r="K19">
            <v>80</v>
          </cell>
          <cell r="L19">
            <v>400</v>
          </cell>
          <cell r="M19">
            <v>380</v>
          </cell>
          <cell r="N19">
            <v>700</v>
          </cell>
          <cell r="O19">
            <v>1340</v>
          </cell>
          <cell r="P19">
            <v>2980</v>
          </cell>
          <cell r="Q19">
            <v>3300</v>
          </cell>
          <cell r="R19">
            <v>3000</v>
          </cell>
          <cell r="S19">
            <v>3300</v>
          </cell>
          <cell r="T19">
            <v>5200</v>
          </cell>
          <cell r="U19">
            <v>6188</v>
          </cell>
          <cell r="V19">
            <v>7700</v>
          </cell>
          <cell r="W19">
            <v>8700</v>
          </cell>
          <cell r="X19">
            <v>9500</v>
          </cell>
          <cell r="Y19">
            <v>11500</v>
          </cell>
          <cell r="Z19">
            <v>11000</v>
          </cell>
          <cell r="AA19">
            <v>12000</v>
          </cell>
          <cell r="AB19">
            <v>13300</v>
          </cell>
          <cell r="AC19">
            <v>15500</v>
          </cell>
          <cell r="AD19">
            <v>15000</v>
          </cell>
          <cell r="AE19">
            <v>15750</v>
          </cell>
          <cell r="AF19">
            <v>17000</v>
          </cell>
          <cell r="AG19">
            <v>19000</v>
          </cell>
          <cell r="AH19">
            <v>18500</v>
          </cell>
          <cell r="AL19">
            <v>1560</v>
          </cell>
          <cell r="AM19">
            <v>10620</v>
          </cell>
          <cell r="AN19">
            <v>22388</v>
          </cell>
          <cell r="AO19">
            <v>40700</v>
          </cell>
          <cell r="AP19">
            <v>55800</v>
          </cell>
          <cell r="AQ19">
            <v>70250</v>
          </cell>
          <cell r="AT19">
            <v>1130</v>
          </cell>
          <cell r="AU19">
            <v>8320</v>
          </cell>
          <cell r="AV19">
            <v>17688</v>
          </cell>
          <cell r="AW19">
            <v>37400</v>
          </cell>
          <cell r="AX19">
            <v>51800</v>
          </cell>
          <cell r="AY19">
            <v>66750</v>
          </cell>
        </row>
        <row r="20">
          <cell r="B20" t="str">
            <v>% Growth</v>
          </cell>
          <cell r="K20">
            <v>-0.70370370370370372</v>
          </cell>
          <cell r="L20">
            <v>4</v>
          </cell>
          <cell r="M20">
            <v>-5.0000000000000044E-2</v>
          </cell>
          <cell r="N20">
            <v>0.84210526315789469</v>
          </cell>
          <cell r="O20">
            <v>0.91428571428571437</v>
          </cell>
          <cell r="P20">
            <v>1.2238805970149254</v>
          </cell>
          <cell r="Q20">
            <v>0.10738255033557054</v>
          </cell>
          <cell r="R20">
            <v>-9.0909090909090939E-2</v>
          </cell>
          <cell r="S20">
            <v>0.10000000000000009</v>
          </cell>
          <cell r="T20">
            <v>0.57575757575757569</v>
          </cell>
          <cell r="U20">
            <v>0.18999999999999995</v>
          </cell>
          <cell r="V20">
            <v>0.24434389140271495</v>
          </cell>
          <cell r="W20">
            <v>0.12987012987012991</v>
          </cell>
          <cell r="X20">
            <v>9.1954022988505857E-2</v>
          </cell>
          <cell r="Y20">
            <v>0.21052631578947367</v>
          </cell>
          <cell r="Z20">
            <v>-4.3478260869565188E-2</v>
          </cell>
          <cell r="AA20">
            <v>9.0909090909090828E-2</v>
          </cell>
          <cell r="AB20">
            <v>0.10833333333333339</v>
          </cell>
          <cell r="AC20">
            <v>0.16541353383458657</v>
          </cell>
          <cell r="AD20">
            <v>-3.2258064516129004E-2</v>
          </cell>
          <cell r="AE20">
            <v>5.0000000000000044E-2</v>
          </cell>
          <cell r="AF20">
            <v>7.9365079365079305E-2</v>
          </cell>
          <cell r="AG20">
            <v>0.11764705882352944</v>
          </cell>
          <cell r="AH20">
            <v>-2.6315789473684181E-2</v>
          </cell>
          <cell r="AM20">
            <v>5.8076923076923075</v>
          </cell>
          <cell r="AN20">
            <v>1.1080979284369117</v>
          </cell>
          <cell r="AO20">
            <v>0.81793818116848316</v>
          </cell>
          <cell r="AP20">
            <v>0.37100737100737091</v>
          </cell>
          <cell r="AQ20">
            <v>0.25896057347670243</v>
          </cell>
          <cell r="AV20">
            <v>1.1259615384615387</v>
          </cell>
          <cell r="AW20">
            <v>1.1144278606965172</v>
          </cell>
          <cell r="AX20">
            <v>0.38502673796791442</v>
          </cell>
          <cell r="AY20">
            <v>0.28861003861003853</v>
          </cell>
        </row>
        <row r="21">
          <cell r="B21" t="str">
            <v>Core Revenues</v>
          </cell>
          <cell r="K21">
            <v>2680</v>
          </cell>
          <cell r="L21">
            <v>4090</v>
          </cell>
          <cell r="M21">
            <v>3830</v>
          </cell>
          <cell r="N21">
            <v>3950</v>
          </cell>
          <cell r="O21">
            <v>4660</v>
          </cell>
          <cell r="P21">
            <v>6720</v>
          </cell>
          <cell r="Q21">
            <v>7100</v>
          </cell>
          <cell r="R21">
            <v>7400</v>
          </cell>
          <cell r="S21">
            <v>7100</v>
          </cell>
          <cell r="T21">
            <v>9400</v>
          </cell>
          <cell r="U21">
            <v>10888</v>
          </cell>
          <cell r="V21">
            <v>11400</v>
          </cell>
          <cell r="W21">
            <v>12400</v>
          </cell>
          <cell r="X21">
            <v>13200</v>
          </cell>
          <cell r="Y21">
            <v>15400</v>
          </cell>
          <cell r="Z21">
            <v>14400</v>
          </cell>
          <cell r="AA21">
            <v>15500</v>
          </cell>
          <cell r="AB21">
            <v>17100</v>
          </cell>
          <cell r="AC21">
            <v>19500</v>
          </cell>
          <cell r="AD21">
            <v>18900</v>
          </cell>
          <cell r="AE21">
            <v>19850</v>
          </cell>
          <cell r="AF21">
            <v>21400</v>
          </cell>
          <cell r="AG21">
            <v>24000</v>
          </cell>
          <cell r="AH21">
            <v>23300</v>
          </cell>
          <cell r="AM21">
            <v>25880</v>
          </cell>
          <cell r="AN21">
            <v>38788</v>
          </cell>
          <cell r="AO21">
            <v>55400</v>
          </cell>
          <cell r="AP21">
            <v>71000</v>
          </cell>
          <cell r="AQ21">
            <v>88550</v>
          </cell>
          <cell r="AU21">
            <v>22430</v>
          </cell>
          <cell r="AV21">
            <v>34788</v>
          </cell>
          <cell r="AW21">
            <v>52400</v>
          </cell>
          <cell r="AX21">
            <v>66500</v>
          </cell>
          <cell r="AY21">
            <v>84150</v>
          </cell>
        </row>
        <row r="22">
          <cell r="B22" t="str">
            <v>% Growth</v>
          </cell>
          <cell r="M22">
            <v>-6.3569682151589202E-2</v>
          </cell>
          <cell r="N22">
            <v>3.1331592689294974E-2</v>
          </cell>
          <cell r="O22">
            <v>0.17974683544303804</v>
          </cell>
          <cell r="P22">
            <v>0.44206008583690992</v>
          </cell>
          <cell r="Q22">
            <v>5.6547619047619069E-2</v>
          </cell>
          <cell r="R22">
            <v>4.2253521126760507E-2</v>
          </cell>
          <cell r="S22">
            <v>-4.0540540540540571E-2</v>
          </cell>
          <cell r="T22">
            <v>0.323943661971831</v>
          </cell>
          <cell r="U22">
            <v>0.15829787234042558</v>
          </cell>
          <cell r="V22">
            <v>4.7024246877296116E-2</v>
          </cell>
          <cell r="W22">
            <v>8.7719298245614086E-2</v>
          </cell>
          <cell r="X22">
            <v>6.4516129032258007E-2</v>
          </cell>
          <cell r="Y22">
            <v>0.16666666666666674</v>
          </cell>
          <cell r="Z22">
            <v>-6.4935064935064957E-2</v>
          </cell>
          <cell r="AA22">
            <v>7.638888888888884E-2</v>
          </cell>
          <cell r="AB22">
            <v>0.10322580645161294</v>
          </cell>
          <cell r="AC22">
            <v>0.14035087719298245</v>
          </cell>
          <cell r="AD22">
            <v>-3.0769230769230771E-2</v>
          </cell>
          <cell r="AE22">
            <v>5.0264550264550234E-2</v>
          </cell>
          <cell r="AF22">
            <v>7.8085642317380355E-2</v>
          </cell>
          <cell r="AG22">
            <v>0.12149532710280364</v>
          </cell>
          <cell r="AH22">
            <v>-2.9166666666666674E-2</v>
          </cell>
          <cell r="AN22">
            <v>0.49876352395672341</v>
          </cell>
          <cell r="AO22">
            <v>0.42827678663504187</v>
          </cell>
          <cell r="AP22">
            <v>0.28158844765342961</v>
          </cell>
          <cell r="AQ22">
            <v>0.2471830985915493</v>
          </cell>
          <cell r="AV22">
            <v>0.55095853767275971</v>
          </cell>
          <cell r="AW22">
            <v>0.50626652868805344</v>
          </cell>
          <cell r="AX22">
            <v>0.26908396946564883</v>
          </cell>
          <cell r="AY22">
            <v>0.26541353383458643</v>
          </cell>
        </row>
        <row r="24">
          <cell r="B24" t="str">
            <v>Medical</v>
          </cell>
          <cell r="J24">
            <v>930</v>
          </cell>
          <cell r="K24">
            <v>670</v>
          </cell>
          <cell r="L24">
            <v>820</v>
          </cell>
          <cell r="M24">
            <v>1030</v>
          </cell>
          <cell r="N24">
            <v>970</v>
          </cell>
          <cell r="O24">
            <v>1040</v>
          </cell>
          <cell r="P24">
            <v>1196</v>
          </cell>
          <cell r="Q24">
            <v>1600</v>
          </cell>
          <cell r="R24">
            <v>1000</v>
          </cell>
          <cell r="S24">
            <v>1900</v>
          </cell>
          <cell r="T24">
            <v>2800</v>
          </cell>
          <cell r="U24">
            <v>3100</v>
          </cell>
          <cell r="V24">
            <v>3200</v>
          </cell>
          <cell r="W24">
            <v>3200</v>
          </cell>
          <cell r="X24">
            <v>2200</v>
          </cell>
          <cell r="Y24">
            <v>2100</v>
          </cell>
          <cell r="Z24">
            <v>700</v>
          </cell>
          <cell r="AA24">
            <v>0</v>
          </cell>
          <cell r="AB24">
            <v>0</v>
          </cell>
          <cell r="AC24">
            <v>0</v>
          </cell>
          <cell r="AD24">
            <v>0</v>
          </cell>
          <cell r="AL24">
            <v>3490</v>
          </cell>
          <cell r="AM24">
            <v>4836</v>
          </cell>
          <cell r="AN24">
            <v>11000</v>
          </cell>
          <cell r="AO24">
            <v>8200</v>
          </cell>
          <cell r="AP24">
            <v>0</v>
          </cell>
          <cell r="AT24">
            <v>3450</v>
          </cell>
          <cell r="AU24">
            <v>4806</v>
          </cell>
          <cell r="AV24">
            <v>8800</v>
          </cell>
          <cell r="AW24">
            <v>10700</v>
          </cell>
          <cell r="AX24">
            <v>700</v>
          </cell>
        </row>
        <row r="25">
          <cell r="B25" t="str">
            <v>% Growth</v>
          </cell>
          <cell r="K25">
            <v>-0.27956989247311825</v>
          </cell>
          <cell r="L25">
            <v>0.22388059701492535</v>
          </cell>
          <cell r="M25">
            <v>0.25609756097560976</v>
          </cell>
          <cell r="N25">
            <v>-5.8252427184465994E-2</v>
          </cell>
          <cell r="O25">
            <v>7.2164948453608213E-2</v>
          </cell>
          <cell r="P25">
            <v>0.14999999999999991</v>
          </cell>
          <cell r="Q25">
            <v>0.33779264214046822</v>
          </cell>
          <cell r="R25">
            <v>-0.375</v>
          </cell>
          <cell r="S25">
            <v>0.89999999999999991</v>
          </cell>
          <cell r="T25">
            <v>0.47368421052631571</v>
          </cell>
          <cell r="U25">
            <v>0.10714285714285721</v>
          </cell>
          <cell r="V25">
            <v>3.2258064516129004E-2</v>
          </cell>
          <cell r="W25">
            <v>0</v>
          </cell>
          <cell r="X25">
            <v>-0.3125</v>
          </cell>
          <cell r="Y25">
            <v>-4.5454545454545414E-2</v>
          </cell>
          <cell r="Z25">
            <v>-0.66666666666666674</v>
          </cell>
          <cell r="AM25">
            <v>0.38567335243553003</v>
          </cell>
          <cell r="AN25">
            <v>1.2746071133167907</v>
          </cell>
          <cell r="AO25">
            <v>-0.25454545454545452</v>
          </cell>
          <cell r="AP25">
            <v>-1</v>
          </cell>
          <cell r="AV25">
            <v>0.83104452767374126</v>
          </cell>
          <cell r="AW25">
            <v>0.21590909090909083</v>
          </cell>
          <cell r="AX25">
            <v>-0.93457943925233644</v>
          </cell>
        </row>
        <row r="27">
          <cell r="B27" t="str">
            <v>Lighting</v>
          </cell>
          <cell r="J27">
            <v>200</v>
          </cell>
          <cell r="K27">
            <v>370</v>
          </cell>
          <cell r="L27">
            <v>660</v>
          </cell>
          <cell r="M27">
            <v>310</v>
          </cell>
          <cell r="N27">
            <v>820</v>
          </cell>
          <cell r="O27">
            <v>1190</v>
          </cell>
          <cell r="P27">
            <v>945</v>
          </cell>
          <cell r="Q27">
            <v>400</v>
          </cell>
          <cell r="R27">
            <v>100</v>
          </cell>
          <cell r="S27">
            <v>1100</v>
          </cell>
          <cell r="T27">
            <v>700</v>
          </cell>
          <cell r="U27">
            <v>0</v>
          </cell>
          <cell r="V27">
            <v>0</v>
          </cell>
          <cell r="W27">
            <v>0</v>
          </cell>
          <cell r="X27">
            <v>0</v>
          </cell>
          <cell r="Y27">
            <v>0</v>
          </cell>
          <cell r="Z27">
            <v>0</v>
          </cell>
          <cell r="AA27">
            <v>0</v>
          </cell>
          <cell r="AB27">
            <v>0</v>
          </cell>
          <cell r="AC27">
            <v>0</v>
          </cell>
          <cell r="AD27">
            <v>0</v>
          </cell>
          <cell r="AL27">
            <v>2160</v>
          </cell>
          <cell r="AM27">
            <v>2635</v>
          </cell>
          <cell r="AN27">
            <v>1800</v>
          </cell>
          <cell r="AO27">
            <v>0</v>
          </cell>
          <cell r="AP27">
            <v>0</v>
          </cell>
          <cell r="AT27">
            <v>1540</v>
          </cell>
          <cell r="AU27">
            <v>3355</v>
          </cell>
          <cell r="AV27">
            <v>1900</v>
          </cell>
          <cell r="AW27">
            <v>0</v>
          </cell>
          <cell r="AX27">
            <v>0</v>
          </cell>
        </row>
        <row r="28">
          <cell r="B28" t="str">
            <v>% Growth</v>
          </cell>
          <cell r="K28">
            <v>0.85000000000000009</v>
          </cell>
          <cell r="L28">
            <v>0.78378378378378377</v>
          </cell>
          <cell r="M28">
            <v>-0.53030303030303028</v>
          </cell>
          <cell r="N28">
            <v>1.6451612903225805</v>
          </cell>
          <cell r="O28">
            <v>0.45121951219512191</v>
          </cell>
          <cell r="P28">
            <v>-0.20588235294117652</v>
          </cell>
          <cell r="Q28">
            <v>-0.57671957671957674</v>
          </cell>
          <cell r="R28">
            <v>-0.75</v>
          </cell>
          <cell r="S28">
            <v>10</v>
          </cell>
          <cell r="T28">
            <v>-0.36363636363636365</v>
          </cell>
          <cell r="U28">
            <v>-1</v>
          </cell>
          <cell r="AM28">
            <v>0.21990740740740744</v>
          </cell>
          <cell r="AN28">
            <v>-0.31688804554079697</v>
          </cell>
          <cell r="AO28">
            <v>-1</v>
          </cell>
          <cell r="AV28">
            <v>-0.43368107302533532</v>
          </cell>
          <cell r="AW28">
            <v>-1</v>
          </cell>
        </row>
        <row r="29">
          <cell r="B29" t="str">
            <v>Legacy/Other</v>
          </cell>
          <cell r="J29">
            <v>6990</v>
          </cell>
          <cell r="K29">
            <v>2380</v>
          </cell>
          <cell r="L29">
            <v>3060</v>
          </cell>
          <cell r="M29">
            <v>1880</v>
          </cell>
          <cell r="N29">
            <v>2410</v>
          </cell>
          <cell r="O29">
            <v>2480</v>
          </cell>
          <cell r="P29">
            <v>1900</v>
          </cell>
          <cell r="Q29">
            <v>2200</v>
          </cell>
          <cell r="R29">
            <v>2200</v>
          </cell>
          <cell r="S29">
            <v>1800</v>
          </cell>
          <cell r="T29">
            <v>2000</v>
          </cell>
          <cell r="U29">
            <v>3000</v>
          </cell>
          <cell r="V29">
            <v>1200</v>
          </cell>
          <cell r="W29">
            <v>800</v>
          </cell>
          <cell r="X29">
            <v>1800</v>
          </cell>
          <cell r="Y29">
            <v>300</v>
          </cell>
          <cell r="Z29">
            <v>100</v>
          </cell>
          <cell r="AA29">
            <v>0</v>
          </cell>
          <cell r="AB29">
            <v>0</v>
          </cell>
          <cell r="AC29">
            <v>0</v>
          </cell>
          <cell r="AD29">
            <v>0</v>
          </cell>
          <cell r="AL29">
            <v>9730</v>
          </cell>
          <cell r="AM29">
            <v>8780</v>
          </cell>
          <cell r="AN29">
            <v>8000</v>
          </cell>
          <cell r="AO29">
            <v>3000</v>
          </cell>
          <cell r="AP29">
            <v>0</v>
          </cell>
          <cell r="AT29">
            <v>14310</v>
          </cell>
          <cell r="AU29">
            <v>8990</v>
          </cell>
          <cell r="AV29">
            <v>9000</v>
          </cell>
          <cell r="AW29">
            <v>4100</v>
          </cell>
          <cell r="AX29">
            <v>100</v>
          </cell>
        </row>
        <row r="30">
          <cell r="B30" t="str">
            <v>% Growth</v>
          </cell>
          <cell r="K30">
            <v>-0.65951359084406302</v>
          </cell>
          <cell r="L30">
            <v>0.28571428571428581</v>
          </cell>
          <cell r="M30">
            <v>-0.3856209150326797</v>
          </cell>
          <cell r="N30">
            <v>0.28191489361702127</v>
          </cell>
          <cell r="O30">
            <v>2.9045643153526868E-2</v>
          </cell>
          <cell r="P30">
            <v>-0.2338709677419355</v>
          </cell>
          <cell r="Q30">
            <v>0.15789473684210531</v>
          </cell>
          <cell r="R30">
            <v>0</v>
          </cell>
          <cell r="S30">
            <v>-0.18181818181818177</v>
          </cell>
          <cell r="T30">
            <v>0.11111111111111116</v>
          </cell>
          <cell r="U30">
            <v>0.5</v>
          </cell>
          <cell r="V30">
            <v>-0.6</v>
          </cell>
          <cell r="W30">
            <v>-0.33333333333333337</v>
          </cell>
          <cell r="X30">
            <v>1.25</v>
          </cell>
          <cell r="Y30">
            <v>-0.83333333333333337</v>
          </cell>
          <cell r="Z30">
            <v>-0.66666666666666674</v>
          </cell>
          <cell r="AM30">
            <v>-9.76361767728674E-2</v>
          </cell>
          <cell r="AN30">
            <v>-8.8838268792710728E-2</v>
          </cell>
          <cell r="AO30">
            <v>-0.625</v>
          </cell>
          <cell r="AV30">
            <v>1.1123470522802492E-3</v>
          </cell>
          <cell r="AW30">
            <v>-0.54444444444444451</v>
          </cell>
        </row>
        <row r="31">
          <cell r="A31" t="str">
            <v>REVS</v>
          </cell>
          <cell r="B31" t="str">
            <v>Total Revenue</v>
          </cell>
          <cell r="J31">
            <v>12040</v>
          </cell>
          <cell r="K31">
            <v>6100</v>
          </cell>
          <cell r="L31">
            <v>8630</v>
          </cell>
          <cell r="M31">
            <v>7050</v>
          </cell>
          <cell r="N31">
            <v>8150</v>
          </cell>
          <cell r="O31">
            <v>9370</v>
          </cell>
          <cell r="P31">
            <v>10761</v>
          </cell>
          <cell r="Q31">
            <v>11300</v>
          </cell>
          <cell r="R31">
            <v>10700</v>
          </cell>
          <cell r="S31">
            <v>11900</v>
          </cell>
          <cell r="T31">
            <v>14900</v>
          </cell>
          <cell r="U31">
            <v>16988</v>
          </cell>
          <cell r="V31">
            <v>15800</v>
          </cell>
          <cell r="W31">
            <v>16400</v>
          </cell>
          <cell r="X31">
            <v>17200</v>
          </cell>
          <cell r="Y31">
            <v>17800</v>
          </cell>
          <cell r="Z31">
            <v>15200</v>
          </cell>
          <cell r="AA31">
            <v>15500</v>
          </cell>
          <cell r="AB31">
            <v>17100</v>
          </cell>
          <cell r="AC31">
            <v>19500</v>
          </cell>
          <cell r="AD31">
            <v>18900</v>
          </cell>
          <cell r="AE31">
            <v>19850</v>
          </cell>
          <cell r="AF31">
            <v>21400</v>
          </cell>
          <cell r="AG31">
            <v>24000</v>
          </cell>
          <cell r="AH31">
            <v>23300</v>
          </cell>
          <cell r="AL31">
            <v>29930</v>
          </cell>
          <cell r="AM31">
            <v>42131</v>
          </cell>
          <cell r="AN31">
            <v>59588</v>
          </cell>
          <cell r="AO31">
            <v>66600</v>
          </cell>
          <cell r="AP31">
            <v>71000</v>
          </cell>
          <cell r="AQ31">
            <v>88550</v>
          </cell>
          <cell r="AT31">
            <v>33826</v>
          </cell>
          <cell r="AU31">
            <v>39569</v>
          </cell>
          <cell r="AV31">
            <v>54488</v>
          </cell>
          <cell r="AW31">
            <v>67200</v>
          </cell>
          <cell r="AX31">
            <v>67300</v>
          </cell>
          <cell r="AY31">
            <v>84150</v>
          </cell>
        </row>
        <row r="33">
          <cell r="B33" t="str">
            <v>Mobile Design Wins</v>
          </cell>
          <cell r="T33">
            <v>90</v>
          </cell>
          <cell r="U33">
            <v>103</v>
          </cell>
          <cell r="V33">
            <v>133</v>
          </cell>
          <cell r="W33">
            <v>143</v>
          </cell>
          <cell r="X33">
            <v>134</v>
          </cell>
          <cell r="Y33">
            <v>144</v>
          </cell>
        </row>
        <row r="34">
          <cell r="B34" t="str">
            <v>% Growth</v>
          </cell>
          <cell r="U34">
            <v>0.14444444444444438</v>
          </cell>
          <cell r="V34">
            <v>0.29126213592233019</v>
          </cell>
          <cell r="W34">
            <v>7.5187969924812137E-2</v>
          </cell>
          <cell r="X34">
            <v>-6.2937062937062915E-2</v>
          </cell>
          <cell r="Y34">
            <v>7.4626865671641784E-2</v>
          </cell>
        </row>
        <row r="35">
          <cell r="B35" t="str">
            <v>Computing/Dig. Cons. Design Wins</v>
          </cell>
          <cell r="T35">
            <v>30</v>
          </cell>
          <cell r="U35">
            <v>44</v>
          </cell>
          <cell r="V35">
            <v>46</v>
          </cell>
          <cell r="W35">
            <v>52</v>
          </cell>
          <cell r="X35">
            <v>56</v>
          </cell>
          <cell r="Y35">
            <v>53</v>
          </cell>
        </row>
        <row r="36">
          <cell r="B36" t="str">
            <v>% Growth</v>
          </cell>
          <cell r="U36">
            <v>0.46666666666666656</v>
          </cell>
          <cell r="V36">
            <v>4.5454545454545414E-2</v>
          </cell>
          <cell r="W36">
            <v>0.13043478260869557</v>
          </cell>
          <cell r="X36">
            <v>7.6923076923076872E-2</v>
          </cell>
          <cell r="Y36">
            <v>-5.3571428571428603E-2</v>
          </cell>
        </row>
        <row r="37">
          <cell r="B37" t="str">
            <v xml:space="preserve">Total Design Wins </v>
          </cell>
          <cell r="T37">
            <v>120</v>
          </cell>
          <cell r="U37">
            <v>147</v>
          </cell>
          <cell r="V37">
            <v>179</v>
          </cell>
          <cell r="W37">
            <v>195</v>
          </cell>
          <cell r="X37">
            <v>190</v>
          </cell>
          <cell r="Y37">
            <v>197</v>
          </cell>
        </row>
        <row r="38">
          <cell r="B38" t="str">
            <v>% Growth</v>
          </cell>
          <cell r="U38">
            <v>0.22500000000000009</v>
          </cell>
          <cell r="V38">
            <v>0.21768707482993199</v>
          </cell>
          <cell r="W38">
            <v>8.9385474860335101E-2</v>
          </cell>
          <cell r="X38">
            <v>-2.5641025641025661E-2</v>
          </cell>
          <cell r="Y38">
            <v>3.6842105263157787E-2</v>
          </cell>
        </row>
        <row r="40">
          <cell r="B40" t="str">
            <v>Core Bookings</v>
          </cell>
          <cell r="X40">
            <v>14200</v>
          </cell>
          <cell r="Y40">
            <v>15600</v>
          </cell>
        </row>
        <row r="41">
          <cell r="B41" t="str">
            <v>Total Bookings</v>
          </cell>
          <cell r="U41">
            <v>17400</v>
          </cell>
          <cell r="V41">
            <v>16800</v>
          </cell>
          <cell r="W41">
            <v>17640</v>
          </cell>
          <cell r="Y41">
            <v>16500</v>
          </cell>
        </row>
        <row r="42">
          <cell r="B42" t="str">
            <v>Backlog</v>
          </cell>
          <cell r="U42">
            <v>13900</v>
          </cell>
          <cell r="Y42">
            <v>11700</v>
          </cell>
        </row>
        <row r="46">
          <cell r="B46" t="str">
            <v>Sales</v>
          </cell>
          <cell r="C46">
            <v>8517</v>
          </cell>
          <cell r="D46">
            <v>9438</v>
          </cell>
          <cell r="E46">
            <v>11664</v>
          </cell>
          <cell r="F46">
            <v>14144</v>
          </cell>
          <cell r="G46">
            <v>14876</v>
          </cell>
          <cell r="H46">
            <v>16112</v>
          </cell>
          <cell r="I46">
            <v>14507</v>
          </cell>
          <cell r="J46">
            <v>12038</v>
          </cell>
          <cell r="K46">
            <v>6105</v>
          </cell>
          <cell r="L46">
            <v>8638</v>
          </cell>
          <cell r="M46">
            <v>7045</v>
          </cell>
          <cell r="N46">
            <v>8156</v>
          </cell>
          <cell r="O46">
            <v>9368</v>
          </cell>
          <cell r="P46">
            <v>10761</v>
          </cell>
          <cell r="Q46">
            <v>11284</v>
          </cell>
          <cell r="R46">
            <v>10770</v>
          </cell>
          <cell r="S46">
            <v>11909</v>
          </cell>
          <cell r="T46">
            <v>14857</v>
          </cell>
          <cell r="U46">
            <v>16957</v>
          </cell>
          <cell r="V46">
            <v>15837</v>
          </cell>
          <cell r="W46">
            <v>16472</v>
          </cell>
          <cell r="X46">
            <v>17060</v>
          </cell>
          <cell r="Y46">
            <v>17840</v>
          </cell>
          <cell r="Z46">
            <v>15200</v>
          </cell>
          <cell r="AA46">
            <v>15500</v>
          </cell>
          <cell r="AB46">
            <v>17100</v>
          </cell>
          <cell r="AC46">
            <v>19500</v>
          </cell>
          <cell r="AD46">
            <v>18900</v>
          </cell>
          <cell r="AE46">
            <v>19850</v>
          </cell>
          <cell r="AF46">
            <v>21400</v>
          </cell>
          <cell r="AG46">
            <v>24000</v>
          </cell>
          <cell r="AH46">
            <v>23300</v>
          </cell>
          <cell r="AJ46">
            <v>43763</v>
          </cell>
          <cell r="AK46">
            <v>57533</v>
          </cell>
          <cell r="AL46">
            <v>29944</v>
          </cell>
          <cell r="AM46">
            <v>42183</v>
          </cell>
          <cell r="AN46">
            <v>59560</v>
          </cell>
          <cell r="AO46">
            <v>66572</v>
          </cell>
          <cell r="AP46">
            <v>71000</v>
          </cell>
          <cell r="AQ46">
            <v>88550</v>
          </cell>
          <cell r="AS46">
            <v>59639</v>
          </cell>
          <cell r="AT46">
            <v>33826</v>
          </cell>
          <cell r="AU46">
            <v>39569</v>
          </cell>
          <cell r="AV46">
            <v>54493</v>
          </cell>
          <cell r="AW46">
            <v>67209</v>
          </cell>
          <cell r="AX46">
            <v>67300</v>
          </cell>
          <cell r="AY46">
            <v>84150</v>
          </cell>
        </row>
        <row r="47">
          <cell r="B47" t="str">
            <v xml:space="preserve">     q-q growth</v>
          </cell>
          <cell r="C47">
            <v>1.4059095411026741</v>
          </cell>
          <cell r="D47">
            <v>0.1081366678407889</v>
          </cell>
          <cell r="E47">
            <v>0.23585505403687224</v>
          </cell>
          <cell r="F47">
            <v>0.21262002743484221</v>
          </cell>
          <cell r="G47">
            <v>5.1753393665158409E-2</v>
          </cell>
          <cell r="H47">
            <v>8.3086851304114084E-2</v>
          </cell>
          <cell r="I47">
            <v>-9.9615193644488564E-2</v>
          </cell>
          <cell r="J47">
            <v>-0.17019369959329977</v>
          </cell>
          <cell r="K47">
            <v>-0.49285595613889355</v>
          </cell>
          <cell r="L47">
            <v>0.41490581490581491</v>
          </cell>
          <cell r="M47">
            <v>-0.18441768927992586</v>
          </cell>
          <cell r="N47">
            <v>0.1</v>
          </cell>
          <cell r="O47">
            <v>0.14860225600784704</v>
          </cell>
          <cell r="P47">
            <v>0.14869769427839463</v>
          </cell>
          <cell r="Q47">
            <v>4.860143109376458E-2</v>
          </cell>
          <cell r="R47">
            <v>-4.5551222970577787E-2</v>
          </cell>
          <cell r="S47">
            <v>0.10575673166202404</v>
          </cell>
          <cell r="T47">
            <v>0.24754387438072056</v>
          </cell>
          <cell r="U47">
            <v>0.14134751295685533</v>
          </cell>
          <cell r="V47">
            <v>-6.6049419118947905E-2</v>
          </cell>
          <cell r="W47">
            <v>4.0095977773568325E-2</v>
          </cell>
          <cell r="X47">
            <v>3.5696940262263332E-2</v>
          </cell>
          <cell r="Y47">
            <v>4.572098475967179E-2</v>
          </cell>
          <cell r="Z47">
            <v>-0.14798206278026904</v>
          </cell>
          <cell r="AA47">
            <v>1.9736842105263053E-2</v>
          </cell>
          <cell r="AB47">
            <v>0.10322580645161294</v>
          </cell>
          <cell r="AC47">
            <v>0.14035087719298245</v>
          </cell>
          <cell r="AD47">
            <v>-3.0769230769230771E-2</v>
          </cell>
          <cell r="AE47">
            <v>5.0264550264550234E-2</v>
          </cell>
          <cell r="AF47">
            <v>7.8085642317380355E-2</v>
          </cell>
          <cell r="AG47">
            <v>0.12149532710280364</v>
          </cell>
          <cell r="AH47">
            <v>-2.9166666666666674E-2</v>
          </cell>
        </row>
        <row r="48">
          <cell r="B48" t="str">
            <v xml:space="preserve">     y-y growth</v>
          </cell>
          <cell r="C48">
            <v>13.8262987012987</v>
          </cell>
          <cell r="D48">
            <v>5.1043807463493778</v>
          </cell>
          <cell r="E48">
            <v>2.7195150384705058</v>
          </cell>
          <cell r="F48">
            <v>2.3347639484978542</v>
          </cell>
          <cell r="G48">
            <v>0.74662439826229887</v>
          </cell>
          <cell r="H48">
            <v>0.70714134350497981</v>
          </cell>
          <cell r="I48">
            <v>0.24374142661179699</v>
          </cell>
          <cell r="J48">
            <v>-0.14889705882352944</v>
          </cell>
          <cell r="K48">
            <v>-0.58960742134982524</v>
          </cell>
          <cell r="L48">
            <v>-0.46387785501489576</v>
          </cell>
          <cell r="M48">
            <v>-0.51437237195836494</v>
          </cell>
          <cell r="N48">
            <v>-0.32247881707924908</v>
          </cell>
          <cell r="O48">
            <v>0.53447993447993447</v>
          </cell>
          <cell r="P48">
            <v>0.24577448483445252</v>
          </cell>
          <cell r="Q48">
            <v>0.6017033356990773</v>
          </cell>
          <cell r="R48">
            <v>0.32050024521824416</v>
          </cell>
          <cell r="S48">
            <v>0.27124252775405644</v>
          </cell>
          <cell r="T48">
            <v>0.38063377009571608</v>
          </cell>
          <cell r="U48">
            <v>0.50274725274725274</v>
          </cell>
          <cell r="V48">
            <v>0.47047353760445687</v>
          </cell>
          <cell r="W48">
            <v>0.38315559660760767</v>
          </cell>
          <cell r="X48">
            <v>0.14828027192569149</v>
          </cell>
          <cell r="Y48">
            <v>5.2072890251813497E-2</v>
          </cell>
          <cell r="Z48">
            <v>-4.02222643177369E-2</v>
          </cell>
          <cell r="AA48">
            <v>-5.9009227780476015E-2</v>
          </cell>
          <cell r="AB48">
            <v>2.3446658851113966E-3</v>
          </cell>
          <cell r="AC48">
            <v>9.3049327354260081E-2</v>
          </cell>
          <cell r="AD48">
            <v>0.24342105263157898</v>
          </cell>
          <cell r="AE48">
            <v>0.28064516129032269</v>
          </cell>
          <cell r="AF48">
            <v>0.25146198830409361</v>
          </cell>
          <cell r="AG48">
            <v>0.23076923076923084</v>
          </cell>
          <cell r="AH48">
            <v>0.23280423280423279</v>
          </cell>
          <cell r="AM48">
            <v>0.4087296286401283</v>
          </cell>
          <cell r="AN48">
            <v>0.41194319986724515</v>
          </cell>
          <cell r="AO48">
            <v>0.11773002014775025</v>
          </cell>
          <cell r="AP48">
            <v>6.6514450519737922E-2</v>
          </cell>
          <cell r="AQ48">
            <v>0.2471830985915493</v>
          </cell>
          <cell r="AT48">
            <v>-0.43282080517781985</v>
          </cell>
          <cell r="AU48">
            <v>0.16978064210961974</v>
          </cell>
          <cell r="AV48">
            <v>0.37716394146933196</v>
          </cell>
          <cell r="AW48">
            <v>0.23335107261483135</v>
          </cell>
          <cell r="AX48">
            <v>1.3539853293458304E-3</v>
          </cell>
          <cell r="AY48">
            <v>0.25037147102526003</v>
          </cell>
        </row>
        <row r="49">
          <cell r="B49" t="str">
            <v xml:space="preserve">  Cost of Revenues</v>
          </cell>
          <cell r="C49">
            <v>6209</v>
          </cell>
          <cell r="D49">
            <v>6639</v>
          </cell>
          <cell r="E49">
            <v>7867</v>
          </cell>
          <cell r="F49">
            <v>8855</v>
          </cell>
          <cell r="G49">
            <v>9600</v>
          </cell>
          <cell r="H49">
            <v>10725</v>
          </cell>
          <cell r="I49">
            <v>9076</v>
          </cell>
          <cell r="J49">
            <v>9964</v>
          </cell>
          <cell r="K49">
            <v>6658</v>
          </cell>
          <cell r="L49">
            <v>8475</v>
          </cell>
          <cell r="M49">
            <v>7947</v>
          </cell>
          <cell r="N49">
            <v>8033</v>
          </cell>
          <cell r="O49">
            <v>6406</v>
          </cell>
          <cell r="P49">
            <v>9061</v>
          </cell>
          <cell r="Q49">
            <v>7982</v>
          </cell>
          <cell r="R49">
            <v>10600</v>
          </cell>
          <cell r="S49">
            <v>9218</v>
          </cell>
          <cell r="T49">
            <v>10065</v>
          </cell>
          <cell r="U49">
            <v>9789</v>
          </cell>
          <cell r="V49">
            <v>9301</v>
          </cell>
          <cell r="W49">
            <v>9934</v>
          </cell>
          <cell r="X49">
            <v>10179</v>
          </cell>
          <cell r="Y49">
            <v>11342</v>
          </cell>
          <cell r="Z49">
            <v>9667.2000000000007</v>
          </cell>
          <cell r="AA49">
            <v>9687.5</v>
          </cell>
          <cell r="AB49">
            <v>10431</v>
          </cell>
          <cell r="AC49">
            <v>11700</v>
          </cell>
          <cell r="AD49">
            <v>11340</v>
          </cell>
          <cell r="AE49">
            <v>11910</v>
          </cell>
          <cell r="AF49">
            <v>12840</v>
          </cell>
          <cell r="AG49">
            <v>14400</v>
          </cell>
          <cell r="AH49">
            <v>13980</v>
          </cell>
          <cell r="AJ49">
            <v>29570</v>
          </cell>
          <cell r="AK49">
            <v>39365</v>
          </cell>
          <cell r="AL49">
            <v>31113</v>
          </cell>
          <cell r="AM49">
            <v>34049</v>
          </cell>
          <cell r="AN49">
            <v>38373</v>
          </cell>
          <cell r="AO49">
            <v>41122.199999999997</v>
          </cell>
          <cell r="AP49">
            <v>43158.5</v>
          </cell>
          <cell r="AQ49">
            <v>53130</v>
          </cell>
          <cell r="AS49">
            <v>38256</v>
          </cell>
          <cell r="AT49">
            <v>33044</v>
          </cell>
          <cell r="AU49">
            <v>31482</v>
          </cell>
          <cell r="AV49">
            <v>39672</v>
          </cell>
          <cell r="AW49">
            <v>40756</v>
          </cell>
          <cell r="AX49">
            <v>41485.699999999997</v>
          </cell>
          <cell r="AY49">
            <v>50490</v>
          </cell>
        </row>
        <row r="50">
          <cell r="B50" t="str">
            <v>Gross Profit</v>
          </cell>
          <cell r="C50">
            <v>2308</v>
          </cell>
          <cell r="D50">
            <v>2799</v>
          </cell>
          <cell r="E50">
            <v>3797</v>
          </cell>
          <cell r="F50">
            <v>5289</v>
          </cell>
          <cell r="G50">
            <v>5276</v>
          </cell>
          <cell r="H50">
            <v>5387</v>
          </cell>
          <cell r="I50">
            <v>5431</v>
          </cell>
          <cell r="J50">
            <v>2074</v>
          </cell>
          <cell r="K50">
            <v>-553</v>
          </cell>
          <cell r="L50">
            <v>163</v>
          </cell>
          <cell r="M50">
            <v>-902</v>
          </cell>
          <cell r="N50">
            <v>123</v>
          </cell>
          <cell r="O50">
            <v>2962</v>
          </cell>
          <cell r="P50">
            <v>1700</v>
          </cell>
          <cell r="Q50">
            <v>3302</v>
          </cell>
          <cell r="R50">
            <v>170</v>
          </cell>
          <cell r="S50">
            <v>2691</v>
          </cell>
          <cell r="T50">
            <v>4792</v>
          </cell>
          <cell r="U50">
            <v>7168</v>
          </cell>
          <cell r="V50">
            <v>6536</v>
          </cell>
          <cell r="W50">
            <v>6538</v>
          </cell>
          <cell r="X50">
            <v>6881</v>
          </cell>
          <cell r="Y50">
            <v>6498</v>
          </cell>
          <cell r="Z50">
            <v>5532.7999999999993</v>
          </cell>
          <cell r="AA50">
            <v>5812.5</v>
          </cell>
          <cell r="AB50">
            <v>6669</v>
          </cell>
          <cell r="AC50">
            <v>7800</v>
          </cell>
          <cell r="AD50">
            <v>7560</v>
          </cell>
          <cell r="AE50">
            <v>7940</v>
          </cell>
          <cell r="AF50">
            <v>8560</v>
          </cell>
          <cell r="AG50">
            <v>9600</v>
          </cell>
          <cell r="AH50">
            <v>9320</v>
          </cell>
          <cell r="AJ50">
            <v>14193</v>
          </cell>
          <cell r="AK50">
            <v>18168</v>
          </cell>
          <cell r="AL50">
            <v>-1169</v>
          </cell>
          <cell r="AM50">
            <v>8134</v>
          </cell>
          <cell r="AN50">
            <v>21187</v>
          </cell>
          <cell r="AO50">
            <v>25449.800000000003</v>
          </cell>
          <cell r="AP50">
            <v>27841.5</v>
          </cell>
          <cell r="AQ50">
            <v>35420</v>
          </cell>
          <cell r="AS50">
            <v>21383</v>
          </cell>
          <cell r="AT50">
            <v>782</v>
          </cell>
          <cell r="AU50">
            <v>8087</v>
          </cell>
          <cell r="AV50">
            <v>14821</v>
          </cell>
          <cell r="AW50">
            <v>26453</v>
          </cell>
          <cell r="AX50">
            <v>25814.300000000003</v>
          </cell>
          <cell r="AY50">
            <v>33660</v>
          </cell>
        </row>
        <row r="52">
          <cell r="B52" t="str">
            <v xml:space="preserve">  R&amp;D </v>
          </cell>
          <cell r="C52">
            <v>959</v>
          </cell>
          <cell r="D52">
            <v>769</v>
          </cell>
          <cell r="E52">
            <v>762</v>
          </cell>
          <cell r="F52">
            <v>876</v>
          </cell>
          <cell r="G52">
            <v>810</v>
          </cell>
          <cell r="H52">
            <v>900</v>
          </cell>
          <cell r="I52">
            <v>892</v>
          </cell>
          <cell r="J52">
            <v>802</v>
          </cell>
          <cell r="K52">
            <v>898</v>
          </cell>
          <cell r="L52">
            <v>1027</v>
          </cell>
          <cell r="M52">
            <v>993</v>
          </cell>
          <cell r="N52">
            <v>966</v>
          </cell>
          <cell r="O52">
            <v>882</v>
          </cell>
          <cell r="P52">
            <v>894</v>
          </cell>
          <cell r="Q52">
            <v>923</v>
          </cell>
          <cell r="R52">
            <v>1020</v>
          </cell>
          <cell r="S52">
            <v>1052</v>
          </cell>
          <cell r="T52">
            <v>987</v>
          </cell>
          <cell r="U52">
            <v>1219</v>
          </cell>
          <cell r="V52">
            <v>1296</v>
          </cell>
          <cell r="W52">
            <v>1206</v>
          </cell>
          <cell r="X52">
            <v>1250</v>
          </cell>
          <cell r="Y52">
            <v>1192</v>
          </cell>
          <cell r="Z52">
            <v>1215.8399999999999</v>
          </cell>
          <cell r="AA52">
            <v>1240.1568</v>
          </cell>
          <cell r="AB52">
            <v>1295.9638559999999</v>
          </cell>
          <cell r="AC52">
            <v>1360.7620488</v>
          </cell>
          <cell r="AD52">
            <v>1360.7620488</v>
          </cell>
          <cell r="AE52">
            <v>1394.7811000199999</v>
          </cell>
          <cell r="AF52">
            <v>1450.5723440208001</v>
          </cell>
          <cell r="AG52">
            <v>1537.6066846620481</v>
          </cell>
          <cell r="AH52">
            <v>1537.6066846620481</v>
          </cell>
          <cell r="AJ52">
            <v>3366</v>
          </cell>
          <cell r="AK52">
            <v>3404</v>
          </cell>
          <cell r="AL52">
            <v>3884</v>
          </cell>
          <cell r="AM52">
            <v>3719</v>
          </cell>
          <cell r="AN52">
            <v>4554</v>
          </cell>
          <cell r="AO52">
            <v>4863.84</v>
          </cell>
          <cell r="AP52">
            <v>5257.6447536000005</v>
          </cell>
          <cell r="AQ52">
            <v>5920.566813364896</v>
          </cell>
          <cell r="AS52">
            <v>3478</v>
          </cell>
          <cell r="AT52">
            <v>3720</v>
          </cell>
          <cell r="AU52">
            <v>3665</v>
          </cell>
          <cell r="AV52">
            <v>4278</v>
          </cell>
          <cell r="AW52">
            <v>4944</v>
          </cell>
          <cell r="AX52">
            <v>5112.7227047999995</v>
          </cell>
          <cell r="AY52">
            <v>5743.7221775028484</v>
          </cell>
        </row>
        <row r="53">
          <cell r="B53" t="str">
            <v xml:space="preserve">  SG&amp;A</v>
          </cell>
          <cell r="C53">
            <v>2117</v>
          </cell>
          <cell r="D53">
            <v>2032</v>
          </cell>
          <cell r="E53">
            <v>2463</v>
          </cell>
          <cell r="F53">
            <v>3112</v>
          </cell>
          <cell r="G53">
            <v>2806</v>
          </cell>
          <cell r="H53">
            <v>2857</v>
          </cell>
          <cell r="I53">
            <v>3031</v>
          </cell>
          <cell r="J53">
            <v>2669</v>
          </cell>
          <cell r="K53">
            <v>2714</v>
          </cell>
          <cell r="L53">
            <v>2463</v>
          </cell>
          <cell r="M53">
            <v>2876</v>
          </cell>
          <cell r="N53">
            <v>3468</v>
          </cell>
          <cell r="O53">
            <v>2660</v>
          </cell>
          <cell r="P53">
            <v>2507</v>
          </cell>
          <cell r="Q53">
            <v>2452</v>
          </cell>
          <cell r="R53">
            <v>2414</v>
          </cell>
          <cell r="S53">
            <v>2678</v>
          </cell>
          <cell r="T53">
            <v>2978</v>
          </cell>
          <cell r="U53">
            <v>3190</v>
          </cell>
          <cell r="V53">
            <v>3138</v>
          </cell>
          <cell r="W53">
            <v>3225</v>
          </cell>
          <cell r="X53">
            <v>3256</v>
          </cell>
          <cell r="Y53">
            <v>3484</v>
          </cell>
          <cell r="Z53">
            <v>3553.68</v>
          </cell>
          <cell r="AA53">
            <v>3553.68</v>
          </cell>
          <cell r="AB53">
            <v>3624.7536</v>
          </cell>
          <cell r="AC53">
            <v>3769.7437440000003</v>
          </cell>
          <cell r="AD53">
            <v>3694.3488691200005</v>
          </cell>
          <cell r="AE53">
            <v>3786.7075908480001</v>
          </cell>
          <cell r="AF53">
            <v>3938.1758944819203</v>
          </cell>
          <cell r="AG53">
            <v>4135.0846892060163</v>
          </cell>
          <cell r="AH53">
            <v>4135.0846892060163</v>
          </cell>
          <cell r="AJ53">
            <v>9724</v>
          </cell>
          <cell r="AK53">
            <v>11363</v>
          </cell>
          <cell r="AL53">
            <v>11521</v>
          </cell>
          <cell r="AM53">
            <v>10033</v>
          </cell>
          <cell r="AN53">
            <v>11984</v>
          </cell>
          <cell r="AO53">
            <v>13518.68</v>
          </cell>
          <cell r="AP53">
            <v>14642.52621312</v>
          </cell>
          <cell r="AQ53">
            <v>15995.052863741954</v>
          </cell>
          <cell r="AS53">
            <v>11806</v>
          </cell>
          <cell r="AT53">
            <v>10722</v>
          </cell>
          <cell r="AU53">
            <v>11087</v>
          </cell>
          <cell r="AV53">
            <v>11260</v>
          </cell>
          <cell r="AW53">
            <v>13103</v>
          </cell>
          <cell r="AX53">
            <v>14501.857344</v>
          </cell>
          <cell r="AY53">
            <v>15554.317043655936</v>
          </cell>
        </row>
        <row r="54">
          <cell r="B54" t="str">
            <v xml:space="preserve">  Special charges</v>
          </cell>
          <cell r="Y54">
            <v>1055</v>
          </cell>
        </row>
        <row r="55">
          <cell r="B55" t="str">
            <v>Total Operating Expenses</v>
          </cell>
          <cell r="C55">
            <v>3076</v>
          </cell>
          <cell r="D55">
            <v>2801</v>
          </cell>
          <cell r="E55">
            <v>3225</v>
          </cell>
          <cell r="F55">
            <v>3988</v>
          </cell>
          <cell r="G55">
            <v>3616</v>
          </cell>
          <cell r="H55">
            <v>3757</v>
          </cell>
          <cell r="I55">
            <v>3923</v>
          </cell>
          <cell r="J55">
            <v>3471</v>
          </cell>
          <cell r="K55">
            <v>3612</v>
          </cell>
          <cell r="L55">
            <v>3490</v>
          </cell>
          <cell r="M55">
            <v>3869</v>
          </cell>
          <cell r="N55">
            <v>4434</v>
          </cell>
          <cell r="O55">
            <v>3542</v>
          </cell>
          <cell r="P55">
            <v>3401</v>
          </cell>
          <cell r="Q55">
            <v>3375</v>
          </cell>
          <cell r="R55">
            <v>3434</v>
          </cell>
          <cell r="S55">
            <v>3730</v>
          </cell>
          <cell r="T55">
            <v>3965</v>
          </cell>
          <cell r="U55">
            <v>4409</v>
          </cell>
          <cell r="V55">
            <v>4434</v>
          </cell>
          <cell r="W55">
            <v>4431</v>
          </cell>
          <cell r="X55">
            <v>4506</v>
          </cell>
          <cell r="Y55">
            <v>4676</v>
          </cell>
          <cell r="Z55">
            <v>4769.5199999999995</v>
          </cell>
          <cell r="AA55">
            <v>4793.8368</v>
          </cell>
          <cell r="AB55">
            <v>4920.7174560000003</v>
          </cell>
          <cell r="AC55">
            <v>5130.5057928000006</v>
          </cell>
          <cell r="AD55">
            <v>5055.1109179200002</v>
          </cell>
          <cell r="AE55">
            <v>5181.488690868</v>
          </cell>
          <cell r="AF55">
            <v>5388.7482385027206</v>
          </cell>
          <cell r="AG55">
            <v>5672.6913738680641</v>
          </cell>
          <cell r="AH55">
            <v>5672.6913738680641</v>
          </cell>
          <cell r="AJ55">
            <v>13090</v>
          </cell>
          <cell r="AK55">
            <v>14767</v>
          </cell>
          <cell r="AL55">
            <v>15405</v>
          </cell>
          <cell r="AM55">
            <v>13752</v>
          </cell>
          <cell r="AN55">
            <v>16538</v>
          </cell>
          <cell r="AO55">
            <v>18382.52</v>
          </cell>
          <cell r="AP55">
            <v>19900.170966720001</v>
          </cell>
          <cell r="AQ55">
            <v>21915.619677106846</v>
          </cell>
          <cell r="AS55">
            <v>15284</v>
          </cell>
          <cell r="AT55">
            <v>14442</v>
          </cell>
          <cell r="AU55">
            <v>14752</v>
          </cell>
          <cell r="AV55">
            <v>15538</v>
          </cell>
          <cell r="AW55">
            <v>18047</v>
          </cell>
          <cell r="AX55">
            <v>19614.580048799999</v>
          </cell>
          <cell r="AY55">
            <v>21298.039221158786</v>
          </cell>
        </row>
        <row r="56">
          <cell r="B56" t="str">
            <v xml:space="preserve">   % Change q-q</v>
          </cell>
          <cell r="D56">
            <v>-8.9401820546163857E-2</v>
          </cell>
          <cell r="E56">
            <v>0.15137450910389139</v>
          </cell>
          <cell r="F56">
            <v>0.23658914728682179</v>
          </cell>
          <cell r="G56">
            <v>-9.3279839518555674E-2</v>
          </cell>
          <cell r="H56">
            <v>3.8993362831858391E-2</v>
          </cell>
          <cell r="I56">
            <v>4.4184189512909144E-2</v>
          </cell>
          <cell r="J56">
            <v>-0.11521794544991082</v>
          </cell>
          <cell r="K56">
            <v>4.0622299049265287E-2</v>
          </cell>
          <cell r="L56">
            <v>-3.3776301218161664E-2</v>
          </cell>
          <cell r="M56">
            <v>0.10859598853868202</v>
          </cell>
          <cell r="N56">
            <v>0.14603256655466534</v>
          </cell>
          <cell r="O56">
            <v>-0.20117275597654483</v>
          </cell>
          <cell r="P56">
            <v>-3.9808018068887674E-2</v>
          </cell>
          <cell r="Q56">
            <v>-7.6448103498970577E-3</v>
          </cell>
          <cell r="R56">
            <v>1.7481481481481431E-2</v>
          </cell>
          <cell r="S56">
            <v>8.6196854979615711E-2</v>
          </cell>
          <cell r="T56">
            <v>6.3002680965147384E-2</v>
          </cell>
          <cell r="U56">
            <v>0.11197982345523338</v>
          </cell>
          <cell r="V56">
            <v>5.6702200045362083E-3</v>
          </cell>
          <cell r="W56">
            <v>-6.7658998646824564E-4</v>
          </cell>
          <cell r="X56">
            <v>1.6926201760324888E-2</v>
          </cell>
          <cell r="Y56">
            <v>3.7727474478473244E-2</v>
          </cell>
          <cell r="Z56">
            <v>1.9999999999999796E-2</v>
          </cell>
          <cell r="AA56">
            <v>5.0983746792130358E-3</v>
          </cell>
          <cell r="AB56">
            <v>2.6467454211207331E-2</v>
          </cell>
          <cell r="AC56">
            <v>4.2633688821982263E-2</v>
          </cell>
          <cell r="AD56">
            <v>-1.4695407806732619E-2</v>
          </cell>
          <cell r="AE56">
            <v>2.4999999999999911E-2</v>
          </cell>
          <cell r="AF56">
            <v>4.0000000000000036E-2</v>
          </cell>
          <cell r="AG56">
            <v>5.2691853988754644E-2</v>
          </cell>
          <cell r="AH56">
            <v>0</v>
          </cell>
          <cell r="AN56">
            <v>0.20258871436881898</v>
          </cell>
          <cell r="AO56">
            <v>0.11153222880638536</v>
          </cell>
          <cell r="AP56">
            <v>8.2559462289174768E-2</v>
          </cell>
          <cell r="AQ56">
            <v>0.10127795955911001</v>
          </cell>
          <cell r="AU56">
            <v>2.1465171028943297E-2</v>
          </cell>
          <cell r="AV56">
            <v>5.3280911062906666E-2</v>
          </cell>
          <cell r="AW56">
            <v>0.16147509331960364</v>
          </cell>
          <cell r="AX56">
            <v>8.6860976827173308E-2</v>
          </cell>
          <cell r="AY56">
            <v>8.5826929160371268E-2</v>
          </cell>
        </row>
        <row r="58">
          <cell r="B58" t="str">
            <v>Operating Income (loss)</v>
          </cell>
          <cell r="C58">
            <v>-768</v>
          </cell>
          <cell r="D58">
            <v>-2</v>
          </cell>
          <cell r="E58">
            <v>572</v>
          </cell>
          <cell r="F58">
            <v>1301</v>
          </cell>
          <cell r="G58">
            <v>1660</v>
          </cell>
          <cell r="H58">
            <v>1630</v>
          </cell>
          <cell r="I58">
            <v>1508</v>
          </cell>
          <cell r="J58">
            <v>-1397</v>
          </cell>
          <cell r="K58">
            <v>-4165</v>
          </cell>
          <cell r="L58">
            <v>-3327</v>
          </cell>
          <cell r="M58">
            <v>-4771</v>
          </cell>
          <cell r="N58">
            <v>-4311</v>
          </cell>
          <cell r="O58">
            <v>-580</v>
          </cell>
          <cell r="P58">
            <v>-1701</v>
          </cell>
          <cell r="Q58">
            <v>-73</v>
          </cell>
          <cell r="R58">
            <v>-3264</v>
          </cell>
          <cell r="S58">
            <v>-1039</v>
          </cell>
          <cell r="T58">
            <v>827</v>
          </cell>
          <cell r="U58">
            <v>2759</v>
          </cell>
          <cell r="V58">
            <v>2102</v>
          </cell>
          <cell r="W58">
            <v>2107</v>
          </cell>
          <cell r="X58">
            <v>2375</v>
          </cell>
          <cell r="Y58">
            <v>1822</v>
          </cell>
          <cell r="Z58">
            <v>763.27999999999975</v>
          </cell>
          <cell r="AA58">
            <v>1018.6632</v>
          </cell>
          <cell r="AB58">
            <v>1748.2825439999997</v>
          </cell>
          <cell r="AC58">
            <v>2669.4942071999994</v>
          </cell>
          <cell r="AD58">
            <v>2504.8890820799998</v>
          </cell>
          <cell r="AE58">
            <v>2758.511309132</v>
          </cell>
          <cell r="AF58">
            <v>3171.2517614972794</v>
          </cell>
          <cell r="AG58">
            <v>3927.3086261319359</v>
          </cell>
          <cell r="AH58">
            <v>3647.3086261319359</v>
          </cell>
          <cell r="AJ58">
            <v>1103</v>
          </cell>
          <cell r="AK58">
            <v>3401</v>
          </cell>
          <cell r="AL58">
            <v>-16574</v>
          </cell>
          <cell r="AM58">
            <v>-5618</v>
          </cell>
          <cell r="AN58">
            <v>4649</v>
          </cell>
          <cell r="AO58">
            <v>7067.2800000000025</v>
          </cell>
          <cell r="AP58">
            <v>7941.3290332799988</v>
          </cell>
          <cell r="AQ58">
            <v>13504.38032289315</v>
          </cell>
          <cell r="AS58">
            <v>6099</v>
          </cell>
          <cell r="AT58">
            <v>-13660</v>
          </cell>
          <cell r="AU58">
            <v>-6665</v>
          </cell>
          <cell r="AV58">
            <v>-717</v>
          </cell>
          <cell r="AW58">
            <v>8406</v>
          </cell>
          <cell r="AX58">
            <v>6199.7199512000043</v>
          </cell>
          <cell r="AY58">
            <v>12361.960778841214</v>
          </cell>
        </row>
        <row r="59">
          <cell r="B59" t="str">
            <v xml:space="preserve">  Other expense (income),net</v>
          </cell>
          <cell r="C59">
            <v>177</v>
          </cell>
          <cell r="D59">
            <v>127</v>
          </cell>
          <cell r="E59">
            <v>92</v>
          </cell>
          <cell r="F59">
            <v>75</v>
          </cell>
          <cell r="G59">
            <v>163</v>
          </cell>
          <cell r="H59">
            <v>380</v>
          </cell>
          <cell r="I59">
            <v>170</v>
          </cell>
          <cell r="J59">
            <v>100</v>
          </cell>
          <cell r="K59">
            <v>126</v>
          </cell>
          <cell r="L59">
            <v>313</v>
          </cell>
          <cell r="M59">
            <v>162</v>
          </cell>
          <cell r="N59">
            <v>235</v>
          </cell>
          <cell r="O59">
            <v>241</v>
          </cell>
          <cell r="P59">
            <v>265</v>
          </cell>
          <cell r="Q59">
            <v>282</v>
          </cell>
          <cell r="R59">
            <v>276</v>
          </cell>
          <cell r="S59">
            <v>243</v>
          </cell>
          <cell r="T59">
            <v>208</v>
          </cell>
          <cell r="U59">
            <v>210</v>
          </cell>
          <cell r="V59">
            <v>416</v>
          </cell>
          <cell r="W59">
            <v>115</v>
          </cell>
          <cell r="X59">
            <v>76</v>
          </cell>
          <cell r="Y59">
            <v>-130</v>
          </cell>
          <cell r="Z59">
            <v>-130</v>
          </cell>
          <cell r="AA59">
            <v>-130</v>
          </cell>
          <cell r="AB59">
            <v>-130</v>
          </cell>
          <cell r="AC59">
            <v>-130</v>
          </cell>
          <cell r="AD59">
            <v>-130</v>
          </cell>
          <cell r="AE59">
            <v>-150</v>
          </cell>
          <cell r="AF59">
            <v>-150</v>
          </cell>
          <cell r="AG59">
            <v>-150</v>
          </cell>
          <cell r="AH59">
            <v>-150</v>
          </cell>
          <cell r="AJ59">
            <v>471</v>
          </cell>
          <cell r="AK59">
            <v>813</v>
          </cell>
          <cell r="AL59">
            <v>836</v>
          </cell>
          <cell r="AM59">
            <v>1064</v>
          </cell>
          <cell r="AN59">
            <v>1077</v>
          </cell>
          <cell r="AO59">
            <v>-69</v>
          </cell>
          <cell r="AP59">
            <v>-520</v>
          </cell>
          <cell r="AQ59">
            <v>-600</v>
          </cell>
          <cell r="AS59">
            <v>788</v>
          </cell>
          <cell r="AT59">
            <v>701</v>
          </cell>
          <cell r="AU59">
            <v>1023</v>
          </cell>
          <cell r="AV59">
            <v>937</v>
          </cell>
          <cell r="AW59">
            <v>477</v>
          </cell>
          <cell r="AX59">
            <v>-520</v>
          </cell>
          <cell r="AY59">
            <v>-580</v>
          </cell>
        </row>
        <row r="61">
          <cell r="B61" t="str">
            <v>Income (loss) bef. income taxes</v>
          </cell>
          <cell r="C61">
            <v>-945</v>
          </cell>
          <cell r="D61">
            <v>-129</v>
          </cell>
          <cell r="E61">
            <v>480</v>
          </cell>
          <cell r="F61">
            <v>1226</v>
          </cell>
          <cell r="G61">
            <v>1497</v>
          </cell>
          <cell r="H61">
            <v>1250</v>
          </cell>
          <cell r="I61">
            <v>1338</v>
          </cell>
          <cell r="J61">
            <v>-1497</v>
          </cell>
          <cell r="K61">
            <v>-4291</v>
          </cell>
          <cell r="L61">
            <v>-3640</v>
          </cell>
          <cell r="M61">
            <v>-4933</v>
          </cell>
          <cell r="N61">
            <v>-4546</v>
          </cell>
          <cell r="O61">
            <v>-821</v>
          </cell>
          <cell r="P61">
            <v>-1966</v>
          </cell>
          <cell r="Q61">
            <v>-355</v>
          </cell>
          <cell r="R61">
            <v>-3540</v>
          </cell>
          <cell r="S61">
            <v>-1282</v>
          </cell>
          <cell r="T61">
            <v>619</v>
          </cell>
          <cell r="U61">
            <v>2549</v>
          </cell>
          <cell r="V61">
            <v>1686</v>
          </cell>
          <cell r="W61">
            <v>1992</v>
          </cell>
          <cell r="X61">
            <v>2299</v>
          </cell>
          <cell r="Y61">
            <v>1952</v>
          </cell>
          <cell r="Z61">
            <v>893.27999999999975</v>
          </cell>
          <cell r="AA61">
            <v>1148.6632</v>
          </cell>
          <cell r="AB61">
            <v>1878.2825439999997</v>
          </cell>
          <cell r="AC61">
            <v>2799.4942071999994</v>
          </cell>
          <cell r="AD61">
            <v>2634.8890820799998</v>
          </cell>
          <cell r="AE61">
            <v>2908.511309132</v>
          </cell>
          <cell r="AF61">
            <v>3321.2517614972794</v>
          </cell>
          <cell r="AG61">
            <v>4077.3086261319359</v>
          </cell>
          <cell r="AH61">
            <v>3797.3086261319359</v>
          </cell>
          <cell r="AJ61">
            <v>632</v>
          </cell>
          <cell r="AK61">
            <v>2588</v>
          </cell>
          <cell r="AL61">
            <v>-17410</v>
          </cell>
          <cell r="AM61">
            <v>-6682</v>
          </cell>
          <cell r="AN61">
            <v>3572</v>
          </cell>
          <cell r="AO61">
            <v>7136.2800000000025</v>
          </cell>
          <cell r="AP61">
            <v>8461.3290332799988</v>
          </cell>
          <cell r="AQ61">
            <v>14104.38032289315</v>
          </cell>
          <cell r="AS61">
            <v>5311</v>
          </cell>
          <cell r="AT61">
            <v>-14361</v>
          </cell>
          <cell r="AU61">
            <v>-7688</v>
          </cell>
          <cell r="AV61">
            <v>-1654</v>
          </cell>
          <cell r="AW61">
            <v>7929</v>
          </cell>
          <cell r="AX61">
            <v>6719.7199512000043</v>
          </cell>
          <cell r="AY61">
            <v>12941.960778841214</v>
          </cell>
        </row>
        <row r="62">
          <cell r="B62" t="str">
            <v xml:space="preserve">  Income Taxes</v>
          </cell>
          <cell r="C62">
            <v>0</v>
          </cell>
          <cell r="D62">
            <v>0</v>
          </cell>
          <cell r="E62">
            <v>0</v>
          </cell>
          <cell r="F62">
            <v>0</v>
          </cell>
          <cell r="G62">
            <v>30</v>
          </cell>
          <cell r="H62">
            <v>25</v>
          </cell>
          <cell r="I62">
            <v>28</v>
          </cell>
          <cell r="J62">
            <v>0</v>
          </cell>
          <cell r="K62">
            <v>0</v>
          </cell>
          <cell r="L62">
            <v>0</v>
          </cell>
          <cell r="M62">
            <v>0</v>
          </cell>
          <cell r="N62">
            <v>0</v>
          </cell>
          <cell r="O62">
            <v>0</v>
          </cell>
          <cell r="P62">
            <v>0</v>
          </cell>
          <cell r="Q62">
            <v>0</v>
          </cell>
          <cell r="R62">
            <v>0</v>
          </cell>
          <cell r="S62">
            <v>0</v>
          </cell>
          <cell r="T62">
            <v>0</v>
          </cell>
          <cell r="U62">
            <v>41</v>
          </cell>
          <cell r="V62">
            <v>-41</v>
          </cell>
          <cell r="W62">
            <v>60</v>
          </cell>
          <cell r="X62">
            <v>68</v>
          </cell>
          <cell r="Y62">
            <v>27</v>
          </cell>
          <cell r="Z62">
            <v>26.79839999999999</v>
          </cell>
          <cell r="AA62">
            <v>57.433160000000001</v>
          </cell>
          <cell r="AB62">
            <v>93.914127199999996</v>
          </cell>
          <cell r="AC62">
            <v>139.97471035999999</v>
          </cell>
          <cell r="AD62">
            <v>131.744454104</v>
          </cell>
          <cell r="AE62">
            <v>1105.2342974701601</v>
          </cell>
          <cell r="AF62">
            <v>1262.0756693689661</v>
          </cell>
          <cell r="AG62">
            <v>1549.3772779301357</v>
          </cell>
          <cell r="AH62">
            <v>1442.9772779301356</v>
          </cell>
          <cell r="AJ62">
            <v>0</v>
          </cell>
          <cell r="AK62">
            <v>83</v>
          </cell>
          <cell r="AL62">
            <v>0</v>
          </cell>
          <cell r="AM62">
            <v>0</v>
          </cell>
          <cell r="AN62">
            <v>0</v>
          </cell>
          <cell r="AO62">
            <v>181.79839999999999</v>
          </cell>
          <cell r="AP62">
            <v>423.066451664</v>
          </cell>
          <cell r="AQ62">
            <v>5359.6645226993969</v>
          </cell>
          <cell r="AS62">
            <v>83</v>
          </cell>
          <cell r="AT62">
            <v>0</v>
          </cell>
          <cell r="AU62">
            <v>0</v>
          </cell>
          <cell r="AV62">
            <v>41</v>
          </cell>
          <cell r="AW62">
            <v>114</v>
          </cell>
          <cell r="AX62">
            <v>318.12039756000001</v>
          </cell>
          <cell r="AY62">
            <v>4048.4316988732621</v>
          </cell>
        </row>
        <row r="64">
          <cell r="B64" t="str">
            <v>Net Income (loss)</v>
          </cell>
          <cell r="C64">
            <v>-945</v>
          </cell>
          <cell r="D64">
            <v>-129</v>
          </cell>
          <cell r="E64">
            <v>480</v>
          </cell>
          <cell r="F64">
            <v>1226</v>
          </cell>
          <cell r="G64">
            <v>1467</v>
          </cell>
          <cell r="H64">
            <v>1225</v>
          </cell>
          <cell r="I64">
            <v>1310</v>
          </cell>
          <cell r="J64">
            <v>-1497</v>
          </cell>
          <cell r="K64">
            <v>-4291</v>
          </cell>
          <cell r="L64">
            <v>-3640</v>
          </cell>
          <cell r="M64">
            <v>-4933</v>
          </cell>
          <cell r="N64">
            <v>-4546</v>
          </cell>
          <cell r="O64">
            <v>-821</v>
          </cell>
          <cell r="P64">
            <v>-1966</v>
          </cell>
          <cell r="Q64">
            <v>-355</v>
          </cell>
          <cell r="R64">
            <v>-3540</v>
          </cell>
          <cell r="S64">
            <v>-1282</v>
          </cell>
          <cell r="T64">
            <v>619</v>
          </cell>
          <cell r="U64">
            <v>2508</v>
          </cell>
          <cell r="V64">
            <v>1727</v>
          </cell>
          <cell r="W64">
            <v>1932</v>
          </cell>
          <cell r="X64">
            <v>2231</v>
          </cell>
          <cell r="Y64">
            <v>1925</v>
          </cell>
          <cell r="Z64">
            <v>866.48159999999973</v>
          </cell>
          <cell r="AA64">
            <v>1091.2300399999999</v>
          </cell>
          <cell r="AB64">
            <v>1784.3684167999997</v>
          </cell>
          <cell r="AC64">
            <v>2659.5194968399996</v>
          </cell>
          <cell r="AD64">
            <v>2503.1446279759998</v>
          </cell>
          <cell r="AE64">
            <v>1803.2770116618399</v>
          </cell>
          <cell r="AF64">
            <v>2059.176092128313</v>
          </cell>
          <cell r="AG64">
            <v>2527.9313482018001</v>
          </cell>
          <cell r="AH64">
            <v>2354.3313482018002</v>
          </cell>
          <cell r="AJ64">
            <v>632</v>
          </cell>
          <cell r="AK64">
            <v>2505</v>
          </cell>
          <cell r="AL64">
            <v>-17410</v>
          </cell>
          <cell r="AM64">
            <v>-6682</v>
          </cell>
          <cell r="AN64">
            <v>3572</v>
          </cell>
          <cell r="AO64">
            <v>6954.4816000000028</v>
          </cell>
          <cell r="AP64">
            <v>8038.2625816159989</v>
          </cell>
          <cell r="AQ64">
            <v>8744.7158001937532</v>
          </cell>
          <cell r="AS64">
            <v>5228</v>
          </cell>
          <cell r="AT64">
            <v>-14361</v>
          </cell>
          <cell r="AU64">
            <v>-7688</v>
          </cell>
          <cell r="AV64">
            <v>-1695</v>
          </cell>
          <cell r="AW64">
            <v>7815</v>
          </cell>
          <cell r="AX64">
            <v>6401.5995536400042</v>
          </cell>
          <cell r="AY64">
            <v>8893.5290799679533</v>
          </cell>
        </row>
        <row r="66">
          <cell r="A66" t="str">
            <v>EPS</v>
          </cell>
          <cell r="B66" t="str">
            <v>Diluted EPS</v>
          </cell>
          <cell r="C66">
            <v>-9.3407136502915877E-2</v>
          </cell>
          <cell r="D66">
            <v>-1.2704352964349025E-2</v>
          </cell>
          <cell r="E66">
            <v>4.1641363754662965E-2</v>
          </cell>
          <cell r="F66">
            <v>9.7993765486371995E-2</v>
          </cell>
          <cell r="G66">
            <v>0.11714445420426416</v>
          </cell>
          <cell r="H66">
            <v>9.7866901014620117E-2</v>
          </cell>
          <cell r="I66">
            <v>0.10684283500530137</v>
          </cell>
          <cell r="J66">
            <v>-0.13151190371606783</v>
          </cell>
          <cell r="K66">
            <v>-0.3739759456161757</v>
          </cell>
          <cell r="L66">
            <v>-0.31447084233261341</v>
          </cell>
          <cell r="M66">
            <v>-0.40223418134377037</v>
          </cell>
          <cell r="N66">
            <v>-0.32997024025549831</v>
          </cell>
          <cell r="O66">
            <v>-5.8950240539958357E-2</v>
          </cell>
          <cell r="P66">
            <v>-0.13836300936026463</v>
          </cell>
          <cell r="Q66">
            <v>-2.3871965570573601E-2</v>
          </cell>
          <cell r="R66">
            <v>-0.22318895403820693</v>
          </cell>
          <cell r="S66">
            <v>-8.07050676739062E-2</v>
          </cell>
          <cell r="T66">
            <v>3.4452050982356541E-2</v>
          </cell>
          <cell r="U66">
            <v>0.12097824514012831</v>
          </cell>
          <cell r="V66">
            <v>7.9688076781100042E-2</v>
          </cell>
          <cell r="W66">
            <v>8.4885764499121261E-2</v>
          </cell>
          <cell r="X66">
            <v>9.9669406719085057E-2</v>
          </cell>
          <cell r="Y66">
            <v>8.4415014909664965E-2</v>
          </cell>
          <cell r="Z66">
            <v>3.762070576466521E-2</v>
          </cell>
          <cell r="AA66">
            <v>4.6909686774520086E-2</v>
          </cell>
          <cell r="AB66">
            <v>7.5946781512863021E-2</v>
          </cell>
          <cell r="AC66">
            <v>0.11207445896474605</v>
          </cell>
          <cell r="AD66">
            <v>0.10444028348694631</v>
          </cell>
          <cell r="AE66">
            <v>7.4494321903152111E-2</v>
          </cell>
          <cell r="AF66">
            <v>8.4223413390166674E-2</v>
          </cell>
          <cell r="AG66">
            <v>0.10237248674142493</v>
          </cell>
          <cell r="AH66">
            <v>9.4398303416828255E-2</v>
          </cell>
          <cell r="AJ66">
            <v>3.3523639773770056E-2</v>
          </cell>
          <cell r="AK66">
            <v>0.19034228650811777</v>
          </cell>
          <cell r="AL66">
            <v>-1.4206512095480577</v>
          </cell>
          <cell r="AM66">
            <v>-0.44437416950900355</v>
          </cell>
          <cell r="AN66">
            <v>0.15441330522967869</v>
          </cell>
          <cell r="AO66">
            <v>0.30659089189253647</v>
          </cell>
          <cell r="AP66">
            <v>0.3393712107390755</v>
          </cell>
          <cell r="AQ66">
            <v>0.355488525451572</v>
          </cell>
          <cell r="AS66">
            <v>0.41984795571055766</v>
          </cell>
          <cell r="AT66">
            <v>-1.2221928730086273</v>
          </cell>
          <cell r="AU66">
            <v>-0.55115545572629487</v>
          </cell>
          <cell r="AV66">
            <v>-0.14846372558962825</v>
          </cell>
          <cell r="AW66">
            <v>0.34865826290897128</v>
          </cell>
          <cell r="AX66">
            <v>0.27255163301679436</v>
          </cell>
          <cell r="AY66">
            <v>0.36553050552169009</v>
          </cell>
        </row>
        <row r="67">
          <cell r="B67" t="str">
            <v>% Chg Y-Y</v>
          </cell>
          <cell r="C67" t="str">
            <v>nmf</v>
          </cell>
          <cell r="D67" t="str">
            <v>nmf</v>
          </cell>
          <cell r="E67" t="str">
            <v>nmf</v>
          </cell>
          <cell r="F67" t="str">
            <v>nmf</v>
          </cell>
          <cell r="G67" t="str">
            <v>nmf</v>
          </cell>
          <cell r="H67">
            <v>-8.7034148287011845</v>
          </cell>
          <cell r="I67">
            <v>1.5657861648043934</v>
          </cell>
          <cell r="J67">
            <v>-2.3420435786229401</v>
          </cell>
          <cell r="K67" t="str">
            <v>nmf</v>
          </cell>
          <cell r="L67" t="str">
            <v>nmf</v>
          </cell>
          <cell r="M67" t="str">
            <v>nmf</v>
          </cell>
          <cell r="N67" t="str">
            <v>nmf</v>
          </cell>
          <cell r="O67" t="str">
            <v>nmf</v>
          </cell>
          <cell r="P67" t="str">
            <v>nmf</v>
          </cell>
          <cell r="Q67" t="str">
            <v>nmf</v>
          </cell>
          <cell r="R67" t="str">
            <v>nmf</v>
          </cell>
          <cell r="S67" t="str">
            <v>nmf</v>
          </cell>
          <cell r="T67" t="str">
            <v>nmf</v>
          </cell>
          <cell r="U67" t="str">
            <v>nmf</v>
          </cell>
          <cell r="V67" t="str">
            <v>nmf</v>
          </cell>
          <cell r="W67" t="str">
            <v>nmf</v>
          </cell>
          <cell r="X67" t="str">
            <v>nmf</v>
          </cell>
          <cell r="Y67">
            <v>0.69777020498096665</v>
          </cell>
          <cell r="Z67">
            <v>-0.52790044277253945</v>
          </cell>
          <cell r="AA67">
            <v>-0.44737863820492896</v>
          </cell>
          <cell r="AB67">
            <v>-0.23801310740299153</v>
          </cell>
          <cell r="AC67">
            <v>0.32766024012055528</v>
          </cell>
          <cell r="AD67">
            <v>1.7761383356353875</v>
          </cell>
          <cell r="AE67">
            <v>0.58803707774094871</v>
          </cell>
          <cell r="AF67">
            <v>0.1089793630807363</v>
          </cell>
          <cell r="AG67">
            <v>-8.6567201063829757E-2</v>
          </cell>
          <cell r="AH67">
            <v>-9.6150448225977625E-2</v>
          </cell>
          <cell r="AM67" t="str">
            <v>NM</v>
          </cell>
          <cell r="AN67" t="str">
            <v>NM</v>
          </cell>
          <cell r="AO67">
            <v>0.98552120516107444</v>
          </cell>
          <cell r="AP67">
            <v>0.10691876279882728</v>
          </cell>
          <cell r="AQ67">
            <v>4.7491697004576672E-2</v>
          </cell>
          <cell r="AT67" t="str">
            <v>nmf</v>
          </cell>
          <cell r="AU67" t="str">
            <v>nmf</v>
          </cell>
          <cell r="AV67" t="str">
            <v>nmf</v>
          </cell>
          <cell r="AW67">
            <v>-3.3484407489052579</v>
          </cell>
          <cell r="AX67">
            <v>-0.21828431443785135</v>
          </cell>
          <cell r="AY67">
            <v>0.34114223230196705</v>
          </cell>
        </row>
        <row r="68">
          <cell r="B68" t="str">
            <v>Diluted Shares Outstanding</v>
          </cell>
          <cell r="C68">
            <v>10117</v>
          </cell>
          <cell r="D68">
            <v>10154</v>
          </cell>
          <cell r="E68">
            <v>11527</v>
          </cell>
          <cell r="F68">
            <v>12511</v>
          </cell>
          <cell r="G68">
            <v>12523</v>
          </cell>
          <cell r="H68">
            <v>12517</v>
          </cell>
          <cell r="I68">
            <v>12261</v>
          </cell>
          <cell r="J68">
            <v>11383</v>
          </cell>
          <cell r="K68">
            <v>11474</v>
          </cell>
          <cell r="L68">
            <v>11575</v>
          </cell>
          <cell r="M68">
            <v>12264</v>
          </cell>
          <cell r="N68">
            <v>13777</v>
          </cell>
          <cell r="O68">
            <v>13927</v>
          </cell>
          <cell r="P68">
            <v>14209</v>
          </cell>
          <cell r="Q68">
            <v>14871</v>
          </cell>
          <cell r="R68">
            <v>15861</v>
          </cell>
          <cell r="S68">
            <v>15885</v>
          </cell>
          <cell r="T68">
            <v>17967</v>
          </cell>
          <cell r="U68">
            <v>20731</v>
          </cell>
          <cell r="V68">
            <v>21672</v>
          </cell>
          <cell r="W68">
            <v>22760</v>
          </cell>
          <cell r="X68">
            <v>22384</v>
          </cell>
          <cell r="Y68">
            <v>22804</v>
          </cell>
          <cell r="Z68">
            <v>23032.04</v>
          </cell>
          <cell r="AA68">
            <v>23262.360400000001</v>
          </cell>
          <cell r="AB68">
            <v>23494.984004000002</v>
          </cell>
          <cell r="AC68">
            <v>23729.933844040002</v>
          </cell>
          <cell r="AD68">
            <v>23967.233182480402</v>
          </cell>
          <cell r="AE68">
            <v>24206.905514305206</v>
          </cell>
          <cell r="AF68">
            <v>24448.974569448259</v>
          </cell>
          <cell r="AG68">
            <v>24693.464315142741</v>
          </cell>
          <cell r="AH68">
            <v>24940.398958294169</v>
          </cell>
          <cell r="AJ68">
            <v>11077.25</v>
          </cell>
          <cell r="AK68">
            <v>12171</v>
          </cell>
          <cell r="AL68">
            <v>12272.5</v>
          </cell>
          <cell r="AM68">
            <v>14717</v>
          </cell>
          <cell r="AN68">
            <v>19063.75</v>
          </cell>
          <cell r="AO68">
            <v>22745.010000000002</v>
          </cell>
          <cell r="AP68">
            <v>23613.627857630101</v>
          </cell>
          <cell r="AQ68">
            <v>24572.435839297596</v>
          </cell>
          <cell r="AS68">
            <v>11077.25</v>
          </cell>
          <cell r="AT68">
            <v>12171</v>
          </cell>
          <cell r="AU68">
            <v>14196</v>
          </cell>
          <cell r="AV68">
            <v>17611</v>
          </cell>
          <cell r="AW68">
            <v>22405</v>
          </cell>
          <cell r="AX68">
            <v>23379.82956201</v>
          </cell>
          <cell r="AY68">
            <v>24329.144395344152</v>
          </cell>
        </row>
        <row r="70">
          <cell r="B70" t="str">
            <v>Margin %</v>
          </cell>
        </row>
        <row r="71">
          <cell r="B71" t="str">
            <v>Gross Profit</v>
          </cell>
          <cell r="C71">
            <v>0.27098743689092403</v>
          </cell>
          <cell r="D71">
            <v>0.29656706929434201</v>
          </cell>
          <cell r="E71">
            <v>0.32553155006858708</v>
          </cell>
          <cell r="F71">
            <v>0.37393947963800905</v>
          </cell>
          <cell r="G71">
            <v>0.35466523258940574</v>
          </cell>
          <cell r="H71">
            <v>0.33434707050645479</v>
          </cell>
          <cell r="I71">
            <v>0.37437099331357276</v>
          </cell>
          <cell r="J71">
            <v>0.17228775544110317</v>
          </cell>
          <cell r="K71">
            <v>-9.0581490581490579E-2</v>
          </cell>
          <cell r="L71">
            <v>1.8870108821486455E-2</v>
          </cell>
          <cell r="M71">
            <v>-0.12803406671398154</v>
          </cell>
          <cell r="N71">
            <v>1.5080922020598332E-2</v>
          </cell>
          <cell r="O71">
            <v>0.31618274978650723</v>
          </cell>
          <cell r="P71">
            <v>0.15797788309636651</v>
          </cell>
          <cell r="Q71">
            <v>0.29262672811059909</v>
          </cell>
          <cell r="R71">
            <v>1.5784586815227482E-2</v>
          </cell>
          <cell r="S71">
            <v>0.22596355697371737</v>
          </cell>
          <cell r="T71">
            <v>0.32254156289964325</v>
          </cell>
          <cell r="U71">
            <v>0.42271628236126674</v>
          </cell>
          <cell r="V71">
            <v>0.41270442634337312</v>
          </cell>
          <cell r="W71">
            <v>0.39691597863040312</v>
          </cell>
          <cell r="X71">
            <v>0.4033411488862837</v>
          </cell>
          <cell r="Y71">
            <v>0.36423766816143499</v>
          </cell>
          <cell r="Z71">
            <v>0.36399999999999999</v>
          </cell>
          <cell r="AA71">
            <v>0.375</v>
          </cell>
          <cell r="AB71">
            <v>0.39</v>
          </cell>
          <cell r="AC71">
            <v>0.4</v>
          </cell>
          <cell r="AD71">
            <v>0.4</v>
          </cell>
          <cell r="AE71">
            <v>0.4</v>
          </cell>
          <cell r="AF71">
            <v>0.4</v>
          </cell>
          <cell r="AG71">
            <v>0.4</v>
          </cell>
          <cell r="AH71">
            <v>0.4</v>
          </cell>
          <cell r="AJ71">
            <v>0.32431506066768734</v>
          </cell>
          <cell r="AK71">
            <v>0.31578398484348114</v>
          </cell>
          <cell r="AL71">
            <v>-3.9039540475554371E-2</v>
          </cell>
          <cell r="AM71">
            <v>0.19282649408529504</v>
          </cell>
          <cell r="AN71">
            <v>0.35572531900604432</v>
          </cell>
          <cell r="AO71">
            <v>0.38228985158925677</v>
          </cell>
          <cell r="AP71">
            <v>0.39213380281690141</v>
          </cell>
          <cell r="AQ71">
            <v>0.4</v>
          </cell>
          <cell r="AS71">
            <v>0.35854055232314425</v>
          </cell>
          <cell r="AT71">
            <v>2.3118311358126885E-2</v>
          </cell>
          <cell r="AU71">
            <v>0.20437716394146932</v>
          </cell>
          <cell r="AV71">
            <v>0.27197988732497752</v>
          </cell>
          <cell r="AW71">
            <v>0.39359311996905177</v>
          </cell>
          <cell r="AX71">
            <v>0.38357057949479945</v>
          </cell>
          <cell r="AY71">
            <v>0.4</v>
          </cell>
        </row>
        <row r="72">
          <cell r="B72" t="str">
            <v xml:space="preserve">  R&amp;D </v>
          </cell>
          <cell r="C72">
            <v>0.11259833274627216</v>
          </cell>
          <cell r="D72">
            <v>8.1479126933672388E-2</v>
          </cell>
          <cell r="E72">
            <v>6.5329218106995879E-2</v>
          </cell>
          <cell r="F72">
            <v>6.1934389140271495E-2</v>
          </cell>
          <cell r="G72">
            <v>5.4450121000268886E-2</v>
          </cell>
          <cell r="H72">
            <v>5.5858987090367428E-2</v>
          </cell>
          <cell r="I72">
            <v>6.1487557730750673E-2</v>
          </cell>
          <cell r="J72">
            <v>6.6622362518690817E-2</v>
          </cell>
          <cell r="K72">
            <v>0.1470925470925471</v>
          </cell>
          <cell r="L72">
            <v>0.11889326232924288</v>
          </cell>
          <cell r="M72">
            <v>0.14095102909865154</v>
          </cell>
          <cell r="N72">
            <v>0.11844041196665032</v>
          </cell>
          <cell r="O72">
            <v>9.4150298889837752E-2</v>
          </cell>
          <cell r="P72">
            <v>8.3077780875383325E-2</v>
          </cell>
          <cell r="Q72">
            <v>8.1797235023041481E-2</v>
          </cell>
          <cell r="R72">
            <v>9.4707520891364902E-2</v>
          </cell>
          <cell r="S72">
            <v>8.8336552187421272E-2</v>
          </cell>
          <cell r="T72">
            <v>6.643333108972202E-2</v>
          </cell>
          <cell r="U72">
            <v>7.1887715987497783E-2</v>
          </cell>
          <cell r="V72">
            <v>8.1833680621329799E-2</v>
          </cell>
          <cell r="W72">
            <v>7.3215152986886842E-2</v>
          </cell>
          <cell r="X72">
            <v>7.3270808909730367E-2</v>
          </cell>
          <cell r="Y72">
            <v>6.6816143497757843E-2</v>
          </cell>
          <cell r="Z72">
            <v>7.9989473684210527E-2</v>
          </cell>
          <cell r="AA72">
            <v>8.0010116129032263E-2</v>
          </cell>
          <cell r="AB72">
            <v>7.5787359999999998E-2</v>
          </cell>
          <cell r="AC72">
            <v>6.9782669169230774E-2</v>
          </cell>
          <cell r="AD72">
            <v>7.1997991999999997E-2</v>
          </cell>
          <cell r="AE72">
            <v>7.0266050378841302E-2</v>
          </cell>
          <cell r="AF72">
            <v>6.7783754393495335E-2</v>
          </cell>
          <cell r="AG72">
            <v>6.4066945194252004E-2</v>
          </cell>
          <cell r="AH72">
            <v>6.5991703204379748E-2</v>
          </cell>
          <cell r="AJ72">
            <v>7.6914288325754629E-2</v>
          </cell>
          <cell r="AK72">
            <v>5.9166043835711682E-2</v>
          </cell>
          <cell r="AL72">
            <v>0.12970878974084959</v>
          </cell>
          <cell r="AM72">
            <v>8.8163478178413107E-2</v>
          </cell>
          <cell r="AN72">
            <v>7.64607118871726E-2</v>
          </cell>
          <cell r="AO72">
            <v>7.3061347112900327E-2</v>
          </cell>
          <cell r="AP72">
            <v>7.4051334557746484E-2</v>
          </cell>
          <cell r="AQ72">
            <v>6.6861285300563483E-2</v>
          </cell>
          <cell r="AS72">
            <v>5.8317543889065883E-2</v>
          </cell>
          <cell r="AT72">
            <v>0.10997457577011766</v>
          </cell>
          <cell r="AU72">
            <v>9.2623012964694579E-2</v>
          </cell>
          <cell r="AV72">
            <v>7.8505496118767545E-2</v>
          </cell>
          <cell r="AW72">
            <v>7.3561576574565912E-2</v>
          </cell>
          <cell r="AX72">
            <v>7.5969133800891528E-2</v>
          </cell>
          <cell r="AY72">
            <v>6.8255759685120002E-2</v>
          </cell>
        </row>
        <row r="73">
          <cell r="B73" t="str">
            <v xml:space="preserve">  SG&amp;A</v>
          </cell>
          <cell r="C73">
            <v>0.24856170012915346</v>
          </cell>
          <cell r="D73">
            <v>0.21529985166348803</v>
          </cell>
          <cell r="E73">
            <v>0.21116255144032922</v>
          </cell>
          <cell r="F73">
            <v>0.22002262443438914</v>
          </cell>
          <cell r="G73">
            <v>0.18862597472438827</v>
          </cell>
          <cell r="H73">
            <v>0.17732125124131082</v>
          </cell>
          <cell r="I73">
            <v>0.20893361825325704</v>
          </cell>
          <cell r="J73">
            <v>0.22171457052666557</v>
          </cell>
          <cell r="K73">
            <v>0.44455364455364454</v>
          </cell>
          <cell r="L73">
            <v>0.2851354480203751</v>
          </cell>
          <cell r="M73">
            <v>0.40823278921220724</v>
          </cell>
          <cell r="N73">
            <v>0.42520843550760179</v>
          </cell>
          <cell r="O73">
            <v>0.28394534585824083</v>
          </cell>
          <cell r="P73">
            <v>0.23297091348387697</v>
          </cell>
          <cell r="Q73">
            <v>0.21729883020205601</v>
          </cell>
          <cell r="R73">
            <v>0.22414113277623027</v>
          </cell>
          <cell r="S73">
            <v>0.22487194558737089</v>
          </cell>
          <cell r="T73">
            <v>0.20044423504072154</v>
          </cell>
          <cell r="U73">
            <v>0.18812289909771776</v>
          </cell>
          <cell r="V73">
            <v>0.19814358780071983</v>
          </cell>
          <cell r="W73">
            <v>0.19578678970373967</v>
          </cell>
          <cell r="X73">
            <v>0.19085580304806565</v>
          </cell>
          <cell r="Y73">
            <v>0.19529147982062781</v>
          </cell>
          <cell r="Z73">
            <v>0.23379473684210525</v>
          </cell>
          <cell r="AA73">
            <v>0.22926967741935483</v>
          </cell>
          <cell r="AB73">
            <v>0.21197389473684211</v>
          </cell>
          <cell r="AC73">
            <v>0.19332019200000003</v>
          </cell>
          <cell r="AD73">
            <v>0.19546819413333336</v>
          </cell>
          <cell r="AE73">
            <v>0.19076612548352645</v>
          </cell>
          <cell r="AF73">
            <v>0.18402691095709908</v>
          </cell>
          <cell r="AG73">
            <v>0.17229519538358401</v>
          </cell>
          <cell r="AH73">
            <v>0.17747144588867023</v>
          </cell>
          <cell r="AJ73">
            <v>0.22219683294106893</v>
          </cell>
          <cell r="AK73">
            <v>0.19750404115898701</v>
          </cell>
          <cell r="AL73">
            <v>0.38475153620090835</v>
          </cell>
          <cell r="AM73">
            <v>0.23784462935305692</v>
          </cell>
          <cell r="AN73">
            <v>0.20120886501007387</v>
          </cell>
          <cell r="AO73">
            <v>0.20306855735143906</v>
          </cell>
          <cell r="AP73">
            <v>0.20623276356507042</v>
          </cell>
          <cell r="AQ73">
            <v>0.18063300806032698</v>
          </cell>
          <cell r="AS73">
            <v>0.19795771223528227</v>
          </cell>
          <cell r="AT73">
            <v>0.3169751079051617</v>
          </cell>
          <cell r="AU73">
            <v>0.28019409133412521</v>
          </cell>
          <cell r="AV73">
            <v>0.20663204448277761</v>
          </cell>
          <cell r="AW73">
            <v>0.19495900846612804</v>
          </cell>
          <cell r="AX73">
            <v>0.21548079263001485</v>
          </cell>
          <cell r="AY73">
            <v>0.18484036890856728</v>
          </cell>
        </row>
        <row r="74">
          <cell r="B74" t="str">
            <v>Total Operating Expenses</v>
          </cell>
          <cell r="C74">
            <v>0.36116003287542564</v>
          </cell>
          <cell r="D74">
            <v>0.2967789785971604</v>
          </cell>
          <cell r="E74">
            <v>0.27649176954732513</v>
          </cell>
          <cell r="F74">
            <v>0.28195701357466063</v>
          </cell>
          <cell r="G74">
            <v>0.24307609572465716</v>
          </cell>
          <cell r="H74">
            <v>0.23318023833167825</v>
          </cell>
          <cell r="I74">
            <v>0.27042117598400772</v>
          </cell>
          <cell r="J74">
            <v>0.28833693304535635</v>
          </cell>
          <cell r="K74">
            <v>0.5916461916461917</v>
          </cell>
          <cell r="L74">
            <v>0.40402871034961796</v>
          </cell>
          <cell r="M74">
            <v>0.54918381831085872</v>
          </cell>
          <cell r="N74">
            <v>0.54364884747425213</v>
          </cell>
          <cell r="O74">
            <v>0.37809564474807855</v>
          </cell>
          <cell r="P74">
            <v>0.31604869435926031</v>
          </cell>
          <cell r="Q74">
            <v>0.29909606522509746</v>
          </cell>
          <cell r="R74">
            <v>0.31884865366759518</v>
          </cell>
          <cell r="S74">
            <v>0.31320849777479215</v>
          </cell>
          <cell r="T74">
            <v>0.26687756613044356</v>
          </cell>
          <cell r="U74">
            <v>0.26001061508521556</v>
          </cell>
          <cell r="V74">
            <v>0.27997726842204962</v>
          </cell>
          <cell r="W74">
            <v>0.26900194269062649</v>
          </cell>
          <cell r="X74">
            <v>0.26412661195779602</v>
          </cell>
          <cell r="Y74">
            <v>0.26210762331838566</v>
          </cell>
          <cell r="Z74">
            <v>0.31378421052631578</v>
          </cell>
          <cell r="AA74">
            <v>0.30927979354838708</v>
          </cell>
          <cell r="AB74">
            <v>0.28776125473684211</v>
          </cell>
          <cell r="AC74">
            <v>0.26310286116923082</v>
          </cell>
          <cell r="AD74">
            <v>0.26746618613333334</v>
          </cell>
          <cell r="AE74">
            <v>0.26103217586236777</v>
          </cell>
          <cell r="AF74">
            <v>0.25181066535059443</v>
          </cell>
          <cell r="AG74">
            <v>0.236362140577836</v>
          </cell>
          <cell r="AH74">
            <v>0.24346314909304997</v>
          </cell>
          <cell r="AJ74">
            <v>0.2991111212668236</v>
          </cell>
          <cell r="AK74">
            <v>0.25667008499469868</v>
          </cell>
          <cell r="AL74">
            <v>0.51446032594175795</v>
          </cell>
          <cell r="AM74">
            <v>0.32600810753147003</v>
          </cell>
          <cell r="AN74">
            <v>0.27766957689724647</v>
          </cell>
          <cell r="AO74">
            <v>0.27612990446433938</v>
          </cell>
          <cell r="AP74">
            <v>0.2802840981228169</v>
          </cell>
          <cell r="AQ74">
            <v>0.2474942933608904</v>
          </cell>
          <cell r="AS74">
            <v>0.25627525612434815</v>
          </cell>
          <cell r="AT74">
            <v>0.42694968367527936</v>
          </cell>
          <cell r="AU74">
            <v>0.37281710429881976</v>
          </cell>
          <cell r="AV74">
            <v>0.28513754060154517</v>
          </cell>
          <cell r="AW74">
            <v>0.26852058504069398</v>
          </cell>
          <cell r="AX74">
            <v>0.29144992643090639</v>
          </cell>
          <cell r="AY74">
            <v>0.2530961285936873</v>
          </cell>
        </row>
        <row r="76">
          <cell r="B76" t="str">
            <v>Operating Income (loss)</v>
          </cell>
          <cell r="C76">
            <v>-9.0172595984501586E-2</v>
          </cell>
          <cell r="D76">
            <v>-2.1190930281839374E-4</v>
          </cell>
          <cell r="E76">
            <v>4.9039780521262004E-2</v>
          </cell>
          <cell r="F76">
            <v>9.1982466063348423E-2</v>
          </cell>
          <cell r="G76">
            <v>0.11158913686474858</v>
          </cell>
          <cell r="H76">
            <v>0.10116683217477657</v>
          </cell>
          <cell r="I76">
            <v>0.10394981732956504</v>
          </cell>
          <cell r="J76">
            <v>-0.11604917760425319</v>
          </cell>
          <cell r="K76">
            <v>-0.68222768222768226</v>
          </cell>
          <cell r="L76">
            <v>-0.38515860152813153</v>
          </cell>
          <cell r="M76">
            <v>-0.67721788502484026</v>
          </cell>
          <cell r="N76">
            <v>-0.52856792545365372</v>
          </cell>
          <cell r="O76">
            <v>-6.1912894961571305E-2</v>
          </cell>
          <cell r="P76">
            <v>-0.1580708112628938</v>
          </cell>
          <cell r="Q76">
            <v>-6.469337114498405E-3</v>
          </cell>
          <cell r="R76">
            <v>-0.3030640668523677</v>
          </cell>
          <cell r="S76">
            <v>-8.7244940801074811E-2</v>
          </cell>
          <cell r="T76">
            <v>5.5663996769199704E-2</v>
          </cell>
          <cell r="U76">
            <v>0.16270566727605118</v>
          </cell>
          <cell r="V76">
            <v>0.13272715792132347</v>
          </cell>
          <cell r="W76">
            <v>0.1279140359397766</v>
          </cell>
          <cell r="X76">
            <v>0.1392145369284877</v>
          </cell>
          <cell r="Y76">
            <v>0.10213004484304933</v>
          </cell>
          <cell r="Z76">
            <v>5.0215789473684193E-2</v>
          </cell>
          <cell r="AA76">
            <v>6.5720206451612903E-2</v>
          </cell>
          <cell r="AB76">
            <v>0.10223874526315788</v>
          </cell>
          <cell r="AC76">
            <v>0.1368971388307692</v>
          </cell>
          <cell r="AD76">
            <v>0.13253381386666666</v>
          </cell>
          <cell r="AE76">
            <v>0.13896782413763223</v>
          </cell>
          <cell r="AF76">
            <v>0.14818933464940559</v>
          </cell>
          <cell r="AG76">
            <v>0.16363785942216399</v>
          </cell>
          <cell r="AH76">
            <v>0.15653685090695005</v>
          </cell>
          <cell r="AJ76">
            <v>2.5203939400863743E-2</v>
          </cell>
          <cell r="AK76">
            <v>5.9113899848782438E-2</v>
          </cell>
          <cell r="AL76">
            <v>-0.5534998664173123</v>
          </cell>
          <cell r="AM76">
            <v>-0.13318161344617499</v>
          </cell>
          <cell r="AN76">
            <v>7.8055742108797857E-2</v>
          </cell>
          <cell r="AO76">
            <v>0.10615994712491741</v>
          </cell>
          <cell r="AP76">
            <v>0.11184970469408449</v>
          </cell>
          <cell r="AQ76">
            <v>0.15250570663910953</v>
          </cell>
          <cell r="AS76">
            <v>0.1022652961987961</v>
          </cell>
          <cell r="AT76">
            <v>-0.40383137231715249</v>
          </cell>
          <cell r="AU76">
            <v>-0.16843994035735044</v>
          </cell>
          <cell r="AV76">
            <v>-1.3157653276567632E-2</v>
          </cell>
          <cell r="AW76">
            <v>0.12507253492835782</v>
          </cell>
          <cell r="AX76">
            <v>9.2120653063893082E-2</v>
          </cell>
          <cell r="AY76">
            <v>0.1469038714063127</v>
          </cell>
        </row>
        <row r="77">
          <cell r="B77" t="str">
            <v xml:space="preserve">  Other expense (income),net</v>
          </cell>
          <cell r="C77">
            <v>2.0781965480803098E-2</v>
          </cell>
          <cell r="D77">
            <v>1.3456240728968002E-2</v>
          </cell>
          <cell r="E77">
            <v>7.8875171467764054E-3</v>
          </cell>
          <cell r="F77">
            <v>5.3026018099547514E-3</v>
          </cell>
          <cell r="G77">
            <v>1.0957246571659049E-2</v>
          </cell>
          <cell r="H77">
            <v>2.358490566037736E-2</v>
          </cell>
          <cell r="I77">
            <v>1.171848073343903E-2</v>
          </cell>
          <cell r="J77">
            <v>8.3070277454726695E-3</v>
          </cell>
          <cell r="K77">
            <v>2.0638820638820637E-2</v>
          </cell>
          <cell r="L77">
            <v>3.6235239638805282E-2</v>
          </cell>
          <cell r="M77">
            <v>2.2995031937544357E-2</v>
          </cell>
          <cell r="N77">
            <v>2.8813143697891123E-2</v>
          </cell>
          <cell r="O77">
            <v>2.5725875320239112E-2</v>
          </cell>
          <cell r="P77">
            <v>2.4625964129727722E-2</v>
          </cell>
          <cell r="Q77">
            <v>2.4991137894363701E-2</v>
          </cell>
          <cell r="R77">
            <v>2.5626740947075208E-2</v>
          </cell>
          <cell r="S77">
            <v>2.0404735914014611E-2</v>
          </cell>
          <cell r="T77">
            <v>1.4000134616679007E-2</v>
          </cell>
          <cell r="U77">
            <v>1.2384266084802736E-2</v>
          </cell>
          <cell r="V77">
            <v>2.6267601187093516E-2</v>
          </cell>
          <cell r="W77">
            <v>6.9815444390480819E-3</v>
          </cell>
          <cell r="X77">
            <v>4.4548651817116064E-3</v>
          </cell>
          <cell r="Y77">
            <v>-7.2869955156950675E-3</v>
          </cell>
          <cell r="Z77">
            <v>-8.552631578947369E-3</v>
          </cell>
          <cell r="AA77">
            <v>-8.3870967741935479E-3</v>
          </cell>
          <cell r="AB77">
            <v>-7.6023391812865496E-3</v>
          </cell>
          <cell r="AC77">
            <v>-6.6666666666666671E-3</v>
          </cell>
          <cell r="AD77">
            <v>-6.8783068783068784E-3</v>
          </cell>
          <cell r="AE77">
            <v>-7.556675062972292E-3</v>
          </cell>
          <cell r="AF77">
            <v>-7.0093457943925233E-3</v>
          </cell>
          <cell r="AG77">
            <v>-6.2500000000000003E-3</v>
          </cell>
          <cell r="AH77">
            <v>-6.4377682403433476E-3</v>
          </cell>
          <cell r="AJ77">
            <v>1.0762516280876539E-2</v>
          </cell>
          <cell r="AK77">
            <v>1.4131020457824205E-2</v>
          </cell>
          <cell r="AL77">
            <v>2.7918781725888325E-2</v>
          </cell>
          <cell r="AM77">
            <v>2.5223431240073015E-2</v>
          </cell>
          <cell r="AN77">
            <v>1.8082605775688383E-2</v>
          </cell>
          <cell r="AO77">
            <v>-1.0364717899417173E-3</v>
          </cell>
          <cell r="AP77">
            <v>-7.3239436619718309E-3</v>
          </cell>
          <cell r="AQ77">
            <v>-6.7758328627893849E-3</v>
          </cell>
          <cell r="AS77">
            <v>1.3212830530357652E-2</v>
          </cell>
          <cell r="AT77">
            <v>2.072370365990658E-2</v>
          </cell>
          <cell r="AU77">
            <v>2.5853572240895649E-2</v>
          </cell>
          <cell r="AV77">
            <v>1.7194869065751565E-2</v>
          </cell>
          <cell r="AW77">
            <v>7.0972637593179483E-3</v>
          </cell>
          <cell r="AX77">
            <v>-7.7265973254086184E-3</v>
          </cell>
          <cell r="AY77">
            <v>-6.892453951277481E-3</v>
          </cell>
        </row>
        <row r="78">
          <cell r="B78" t="str">
            <v>Income (loss) bef. income taxes</v>
          </cell>
          <cell r="C78">
            <v>-0.11095456146530469</v>
          </cell>
          <cell r="D78">
            <v>-1.3668150031786395E-2</v>
          </cell>
          <cell r="E78">
            <v>4.1152263374485597E-2</v>
          </cell>
          <cell r="F78">
            <v>8.6679864253393663E-2</v>
          </cell>
          <cell r="G78">
            <v>0.10063189029308954</v>
          </cell>
          <cell r="H78">
            <v>7.7581926514399199E-2</v>
          </cell>
          <cell r="I78">
            <v>9.2231336596126007E-2</v>
          </cell>
          <cell r="J78">
            <v>-0.12435620534972587</v>
          </cell>
          <cell r="K78">
            <v>-0.70286650286650287</v>
          </cell>
          <cell r="L78">
            <v>-0.42139384116693679</v>
          </cell>
          <cell r="M78">
            <v>-0.70021291696238463</v>
          </cell>
          <cell r="N78">
            <v>-0.55738106915154484</v>
          </cell>
          <cell r="O78">
            <v>-8.7638770281810413E-2</v>
          </cell>
          <cell r="P78">
            <v>-0.1826967753926215</v>
          </cell>
          <cell r="Q78">
            <v>-3.1460475008862107E-2</v>
          </cell>
          <cell r="R78">
            <v>-0.32869080779944287</v>
          </cell>
          <cell r="S78">
            <v>-0.10764967671508943</v>
          </cell>
          <cell r="T78">
            <v>4.16638621525207E-2</v>
          </cell>
          <cell r="U78">
            <v>0.15032140119124845</v>
          </cell>
          <cell r="V78">
            <v>0.10645955673422997</v>
          </cell>
          <cell r="W78">
            <v>0.1209324915007285</v>
          </cell>
          <cell r="X78">
            <v>0.13475967174677608</v>
          </cell>
          <cell r="Y78">
            <v>0.10941704035874439</v>
          </cell>
          <cell r="Z78">
            <v>5.876842105263156E-2</v>
          </cell>
          <cell r="AA78">
            <v>7.4107303225806442E-2</v>
          </cell>
          <cell r="AB78">
            <v>0.10984108444444443</v>
          </cell>
          <cell r="AC78">
            <v>0.14356380549743586</v>
          </cell>
          <cell r="AD78">
            <v>0.13941212074497353</v>
          </cell>
          <cell r="AE78">
            <v>0.14652449920060454</v>
          </cell>
          <cell r="AF78">
            <v>0.15519868044379811</v>
          </cell>
          <cell r="AG78">
            <v>0.169887859422164</v>
          </cell>
          <cell r="AH78">
            <v>0.16297461914729339</v>
          </cell>
          <cell r="AJ78">
            <v>1.4441423119987204E-2</v>
          </cell>
          <cell r="AK78">
            <v>4.4982879390958234E-2</v>
          </cell>
          <cell r="AL78">
            <v>-0.58141864814320066</v>
          </cell>
          <cell r="AM78">
            <v>-0.15840504468624803</v>
          </cell>
          <cell r="AN78">
            <v>5.9973136333109467E-2</v>
          </cell>
          <cell r="AO78">
            <v>0.10719641891485913</v>
          </cell>
          <cell r="AP78">
            <v>0.11917364835605632</v>
          </cell>
          <cell r="AQ78">
            <v>0.15928153950189894</v>
          </cell>
          <cell r="AS78">
            <v>8.9052465668438441E-2</v>
          </cell>
          <cell r="AT78">
            <v>-0.42455507597705905</v>
          </cell>
          <cell r="AU78">
            <v>-0.19429351259824609</v>
          </cell>
          <cell r="AV78">
            <v>-3.0352522342319197E-2</v>
          </cell>
          <cell r="AW78">
            <v>0.11797527116903986</v>
          </cell>
          <cell r="AX78">
            <v>9.98472503893017E-2</v>
          </cell>
          <cell r="AY78">
            <v>0.15379632535759019</v>
          </cell>
        </row>
        <row r="79">
          <cell r="B79" t="str">
            <v xml:space="preserve">  Income Taxes</v>
          </cell>
          <cell r="C79">
            <v>0</v>
          </cell>
          <cell r="D79">
            <v>0</v>
          </cell>
          <cell r="E79">
            <v>0</v>
          </cell>
          <cell r="F79">
            <v>0</v>
          </cell>
          <cell r="G79">
            <v>2.004008016032064E-2</v>
          </cell>
          <cell r="H79">
            <v>0.02</v>
          </cell>
          <cell r="I79">
            <v>2.0926756352765322E-2</v>
          </cell>
          <cell r="J79">
            <v>0</v>
          </cell>
          <cell r="K79">
            <v>0</v>
          </cell>
          <cell r="L79">
            <v>0</v>
          </cell>
          <cell r="M79">
            <v>0</v>
          </cell>
          <cell r="N79">
            <v>0</v>
          </cell>
          <cell r="O79">
            <v>0</v>
          </cell>
          <cell r="P79">
            <v>0</v>
          </cell>
          <cell r="Q79">
            <v>0</v>
          </cell>
          <cell r="R79">
            <v>0</v>
          </cell>
          <cell r="S79">
            <v>0</v>
          </cell>
          <cell r="T79">
            <v>0</v>
          </cell>
          <cell r="U79">
            <v>1.6084739113377794E-2</v>
          </cell>
          <cell r="V79">
            <v>-2.4317912218268092E-2</v>
          </cell>
          <cell r="W79">
            <v>3.0120481927710843E-2</v>
          </cell>
          <cell r="X79">
            <v>2.9578077424967378E-2</v>
          </cell>
          <cell r="Y79">
            <v>1.3831967213114754E-2</v>
          </cell>
          <cell r="Z79">
            <v>0.03</v>
          </cell>
          <cell r="AA79">
            <v>0.05</v>
          </cell>
          <cell r="AB79">
            <v>0.05</v>
          </cell>
          <cell r="AC79">
            <v>0.05</v>
          </cell>
          <cell r="AD79">
            <v>0.05</v>
          </cell>
          <cell r="AE79">
            <v>0.38</v>
          </cell>
          <cell r="AF79">
            <v>0.38</v>
          </cell>
          <cell r="AG79">
            <v>0.38</v>
          </cell>
          <cell r="AH79">
            <v>0.38</v>
          </cell>
          <cell r="AJ79">
            <v>0</v>
          </cell>
          <cell r="AK79">
            <v>0</v>
          </cell>
          <cell r="AL79">
            <v>0</v>
          </cell>
          <cell r="AM79">
            <v>0</v>
          </cell>
          <cell r="AN79">
            <v>0</v>
          </cell>
          <cell r="AO79">
            <v>2.5475233595094352E-2</v>
          </cell>
          <cell r="AP79">
            <v>5.000000000000001E-2</v>
          </cell>
          <cell r="AQ79">
            <v>0.38</v>
          </cell>
          <cell r="AS79">
            <v>1.5627942007154963E-2</v>
          </cell>
          <cell r="AT79">
            <v>0</v>
          </cell>
          <cell r="AU79">
            <v>0</v>
          </cell>
          <cell r="AV79">
            <v>-2.4788391777509067E-2</v>
          </cell>
          <cell r="AW79">
            <v>1.4377601210745366E-2</v>
          </cell>
          <cell r="AX79">
            <v>4.7341317773695352E-2</v>
          </cell>
          <cell r="AY79">
            <v>0.31281440023308021</v>
          </cell>
        </row>
        <row r="80">
          <cell r="B80" t="str">
            <v>Net Income (loss)</v>
          </cell>
          <cell r="C80">
            <v>-0.11095456146530469</v>
          </cell>
          <cell r="D80">
            <v>-1.3668150031786395E-2</v>
          </cell>
          <cell r="E80">
            <v>4.1152263374485597E-2</v>
          </cell>
          <cell r="F80">
            <v>8.6679864253393663E-2</v>
          </cell>
          <cell r="G80">
            <v>9.8615219144931432E-2</v>
          </cell>
          <cell r="H80">
            <v>7.6030287984111225E-2</v>
          </cell>
          <cell r="I80">
            <v>9.0301233887088994E-2</v>
          </cell>
          <cell r="J80">
            <v>-0.12435620534972587</v>
          </cell>
          <cell r="K80">
            <v>-0.70286650286650287</v>
          </cell>
          <cell r="L80">
            <v>-0.42139384116693679</v>
          </cell>
          <cell r="M80">
            <v>-0.70021291696238463</v>
          </cell>
          <cell r="N80">
            <v>-0.55738106915154484</v>
          </cell>
          <cell r="O80">
            <v>-8.7638770281810413E-2</v>
          </cell>
          <cell r="P80">
            <v>-0.1826967753926215</v>
          </cell>
          <cell r="Q80">
            <v>-3.1460475008862107E-2</v>
          </cell>
          <cell r="R80">
            <v>-0.32869080779944287</v>
          </cell>
          <cell r="S80">
            <v>-0.10764967671508943</v>
          </cell>
          <cell r="T80">
            <v>4.16638621525207E-2</v>
          </cell>
          <cell r="U80">
            <v>0.14790352066992982</v>
          </cell>
          <cell r="V80">
            <v>0.1090484308896887</v>
          </cell>
          <cell r="W80">
            <v>0.11728994657600778</v>
          </cell>
          <cell r="X80">
            <v>0.13077373974208675</v>
          </cell>
          <cell r="Y80">
            <v>0.10790358744394619</v>
          </cell>
          <cell r="Z80">
            <v>5.7005368421052617E-2</v>
          </cell>
          <cell r="AA80">
            <v>7.0401938064516126E-2</v>
          </cell>
          <cell r="AB80">
            <v>0.10434903022222221</v>
          </cell>
          <cell r="AC80">
            <v>0.13638561522256409</v>
          </cell>
          <cell r="AD80">
            <v>0.13244151470772486</v>
          </cell>
          <cell r="AE80">
            <v>9.0845189504374799E-2</v>
          </cell>
          <cell r="AF80">
            <v>9.6223181875154815E-2</v>
          </cell>
          <cell r="AG80">
            <v>0.10533047284174167</v>
          </cell>
          <cell r="AH80">
            <v>0.1010442638713219</v>
          </cell>
          <cell r="AJ80">
            <v>1.4441423119987204E-2</v>
          </cell>
          <cell r="AK80">
            <v>4.3540229085915906E-2</v>
          </cell>
          <cell r="AL80">
            <v>-0.58141864814320066</v>
          </cell>
          <cell r="AM80">
            <v>-0.15840504468624803</v>
          </cell>
          <cell r="AN80">
            <v>5.9973136333109467E-2</v>
          </cell>
          <cell r="AO80">
            <v>0.10446556510244552</v>
          </cell>
          <cell r="AP80">
            <v>0.1132149659382535</v>
          </cell>
          <cell r="AQ80">
            <v>9.8754554491177343E-2</v>
          </cell>
          <cell r="AS80">
            <v>8.7660758899377925E-2</v>
          </cell>
          <cell r="AT80">
            <v>-0.42455507597705905</v>
          </cell>
          <cell r="AU80">
            <v>-0.19429351259824609</v>
          </cell>
          <cell r="AV80">
            <v>-3.1104912557576202E-2</v>
          </cell>
          <cell r="AW80">
            <v>0.11627906976744186</v>
          </cell>
          <cell r="AX80">
            <v>9.5120349979792032E-2</v>
          </cell>
          <cell r="AY80">
            <v>0.10568662008280397</v>
          </cell>
        </row>
        <row r="82">
          <cell r="B82" t="str">
            <v>Source: Company reports and AG Edwards' estimates</v>
          </cell>
        </row>
        <row r="83">
          <cell r="B83" t="str">
            <v>Balance Sheet Data</v>
          </cell>
        </row>
        <row r="84">
          <cell r="B84" t="str">
            <v>Cash &amp; ST Investments</v>
          </cell>
          <cell r="E84">
            <v>5904</v>
          </cell>
          <cell r="F84">
            <v>6680</v>
          </cell>
          <cell r="G84">
            <v>7469</v>
          </cell>
          <cell r="H84">
            <v>8419</v>
          </cell>
          <cell r="I84">
            <v>7871</v>
          </cell>
          <cell r="J84">
            <v>6597</v>
          </cell>
          <cell r="K84">
            <v>5439</v>
          </cell>
          <cell r="L84">
            <v>4481</v>
          </cell>
          <cell r="M84">
            <v>10053</v>
          </cell>
          <cell r="N84">
            <v>7240</v>
          </cell>
          <cell r="O84">
            <v>4206</v>
          </cell>
          <cell r="P84">
            <v>4084</v>
          </cell>
          <cell r="Q84">
            <v>4363</v>
          </cell>
          <cell r="R84">
            <v>4513</v>
          </cell>
          <cell r="S84">
            <v>3316</v>
          </cell>
          <cell r="T84">
            <v>10428</v>
          </cell>
          <cell r="U84">
            <v>16647</v>
          </cell>
          <cell r="V84">
            <v>20325</v>
          </cell>
          <cell r="W84">
            <v>32251</v>
          </cell>
          <cell r="X84">
            <v>30681</v>
          </cell>
          <cell r="Y84">
            <v>33037</v>
          </cell>
        </row>
        <row r="85">
          <cell r="B85" t="str">
            <v>A/R</v>
          </cell>
          <cell r="E85">
            <v>6574</v>
          </cell>
          <cell r="F85">
            <v>8875</v>
          </cell>
          <cell r="G85">
            <v>8558</v>
          </cell>
          <cell r="H85">
            <v>8674</v>
          </cell>
          <cell r="I85">
            <v>8806</v>
          </cell>
          <cell r="J85">
            <v>8068</v>
          </cell>
          <cell r="K85">
            <v>4565</v>
          </cell>
          <cell r="L85">
            <v>4631</v>
          </cell>
          <cell r="M85">
            <v>3016</v>
          </cell>
          <cell r="N85">
            <v>4561</v>
          </cell>
          <cell r="O85">
            <v>5288</v>
          </cell>
          <cell r="P85">
            <v>5638</v>
          </cell>
          <cell r="Q85">
            <v>5596</v>
          </cell>
          <cell r="R85">
            <v>5281</v>
          </cell>
          <cell r="S85">
            <v>6174</v>
          </cell>
          <cell r="T85">
            <v>5995</v>
          </cell>
          <cell r="U85">
            <v>6097</v>
          </cell>
          <cell r="V85">
            <v>6134</v>
          </cell>
          <cell r="W85">
            <v>8841</v>
          </cell>
          <cell r="X85">
            <v>9765</v>
          </cell>
          <cell r="Y85">
            <v>9890</v>
          </cell>
        </row>
        <row r="86">
          <cell r="B86" t="str">
            <v>Inventories</v>
          </cell>
          <cell r="E86">
            <v>9452</v>
          </cell>
          <cell r="F86">
            <v>9994</v>
          </cell>
          <cell r="G86">
            <v>10164</v>
          </cell>
          <cell r="H86">
            <v>10496</v>
          </cell>
          <cell r="I86">
            <v>12222</v>
          </cell>
          <cell r="J86">
            <v>11716</v>
          </cell>
          <cell r="K86">
            <v>10873</v>
          </cell>
          <cell r="L86">
            <v>9025</v>
          </cell>
          <cell r="M86">
            <v>4254</v>
          </cell>
          <cell r="N86">
            <v>2784</v>
          </cell>
          <cell r="O86">
            <v>5122</v>
          </cell>
          <cell r="P86">
            <v>5507</v>
          </cell>
          <cell r="Q86">
            <v>5335</v>
          </cell>
          <cell r="R86">
            <v>3577</v>
          </cell>
          <cell r="S86">
            <v>3434</v>
          </cell>
          <cell r="T86">
            <v>4361</v>
          </cell>
          <cell r="U86">
            <v>5407</v>
          </cell>
          <cell r="V86">
            <v>6521</v>
          </cell>
          <cell r="W86">
            <v>6883</v>
          </cell>
          <cell r="X86">
            <v>7570</v>
          </cell>
          <cell r="Y86">
            <v>8355</v>
          </cell>
        </row>
        <row r="87">
          <cell r="B87" t="str">
            <v>Goodwill &amp; other Intangibles</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row>
        <row r="88">
          <cell r="B88" t="str">
            <v>Shareholders' Equity</v>
          </cell>
          <cell r="E88">
            <v>19492</v>
          </cell>
          <cell r="F88">
            <v>22960</v>
          </cell>
          <cell r="G88">
            <v>24698</v>
          </cell>
          <cell r="H88">
            <v>26581</v>
          </cell>
          <cell r="I88">
            <v>28105</v>
          </cell>
          <cell r="J88">
            <v>27160</v>
          </cell>
          <cell r="K88">
            <v>22972</v>
          </cell>
          <cell r="L88">
            <v>15348</v>
          </cell>
          <cell r="M88">
            <v>13411</v>
          </cell>
          <cell r="N88">
            <v>7780</v>
          </cell>
          <cell r="O88">
            <v>6204</v>
          </cell>
          <cell r="P88">
            <v>5424</v>
          </cell>
          <cell r="Q88">
            <v>10143</v>
          </cell>
          <cell r="R88">
            <v>7795</v>
          </cell>
          <cell r="S88">
            <v>6612</v>
          </cell>
          <cell r="T88">
            <v>12920</v>
          </cell>
          <cell r="U88">
            <v>18316</v>
          </cell>
          <cell r="V88">
            <v>22303</v>
          </cell>
          <cell r="W88">
            <v>43998</v>
          </cell>
          <cell r="X88">
            <v>46212</v>
          </cell>
          <cell r="Y88">
            <v>47287</v>
          </cell>
        </row>
        <row r="89">
          <cell r="B89" t="str">
            <v>Long-Term Debt</v>
          </cell>
          <cell r="E89">
            <v>8325</v>
          </cell>
          <cell r="F89">
            <v>8135</v>
          </cell>
          <cell r="G89">
            <v>8896</v>
          </cell>
          <cell r="H89">
            <v>8819</v>
          </cell>
          <cell r="I89">
            <v>9486</v>
          </cell>
          <cell r="J89">
            <v>9480</v>
          </cell>
          <cell r="K89">
            <v>9226</v>
          </cell>
          <cell r="L89">
            <v>9178</v>
          </cell>
          <cell r="M89">
            <v>8925</v>
          </cell>
          <cell r="N89">
            <v>7578</v>
          </cell>
          <cell r="O89">
            <v>8799</v>
          </cell>
          <cell r="P89">
            <v>9240</v>
          </cell>
          <cell r="Q89">
            <v>8878</v>
          </cell>
          <cell r="R89">
            <v>8308</v>
          </cell>
          <cell r="S89">
            <v>7901</v>
          </cell>
          <cell r="T89">
            <v>7535</v>
          </cell>
          <cell r="U89">
            <v>7167</v>
          </cell>
          <cell r="V89">
            <v>4684</v>
          </cell>
          <cell r="W89">
            <v>51</v>
          </cell>
          <cell r="X89">
            <v>181</v>
          </cell>
          <cell r="Y89">
            <v>176</v>
          </cell>
        </row>
        <row r="91">
          <cell r="B91" t="str">
            <v>DSO</v>
          </cell>
          <cell r="E91">
            <v>50.72530864197531</v>
          </cell>
          <cell r="F91">
            <v>56.472709276018101</v>
          </cell>
          <cell r="G91">
            <v>51.776015057811243</v>
          </cell>
          <cell r="H91">
            <v>48.452085402184707</v>
          </cell>
          <cell r="I91">
            <v>54.631557179292756</v>
          </cell>
          <cell r="J91">
            <v>60.318989865426147</v>
          </cell>
          <cell r="K91">
            <v>67.297297297297305</v>
          </cell>
          <cell r="L91">
            <v>48.250752489002089</v>
          </cell>
          <cell r="M91">
            <v>38.52945351312988</v>
          </cell>
          <cell r="N91">
            <v>50.329818538499261</v>
          </cell>
          <cell r="O91">
            <v>50.802732707087962</v>
          </cell>
          <cell r="P91">
            <v>47.153610259269584</v>
          </cell>
          <cell r="Q91">
            <v>44.633108826657214</v>
          </cell>
          <cell r="R91">
            <v>44.130919220055709</v>
          </cell>
          <cell r="S91">
            <v>46.658829456713413</v>
          </cell>
          <cell r="T91">
            <v>36.31621457898634</v>
          </cell>
          <cell r="U91">
            <v>32.36008727958955</v>
          </cell>
          <cell r="V91">
            <v>34.858874786891455</v>
          </cell>
          <cell r="W91">
            <v>48.305609519184074</v>
          </cell>
          <cell r="X91">
            <v>51.515240328253221</v>
          </cell>
          <cell r="Y91">
            <v>49.893497757847527</v>
          </cell>
        </row>
        <row r="92">
          <cell r="B92" t="str">
            <v>Inventory days</v>
          </cell>
          <cell r="E92">
            <v>108.13270624126096</v>
          </cell>
          <cell r="F92">
            <v>101.57651044607567</v>
          </cell>
          <cell r="G92">
            <v>95.287499999999994</v>
          </cell>
          <cell r="H92">
            <v>88.078321678321672</v>
          </cell>
          <cell r="I92">
            <v>121.19656236227412</v>
          </cell>
          <cell r="J92">
            <v>105.8249698916098</v>
          </cell>
          <cell r="K92">
            <v>146.97656954040252</v>
          </cell>
          <cell r="L92">
            <v>95.840707964601762</v>
          </cell>
          <cell r="M92">
            <v>48.176670441676109</v>
          </cell>
          <cell r="N92">
            <v>31.191335740072201</v>
          </cell>
          <cell r="O92">
            <v>71.960661879487986</v>
          </cell>
          <cell r="P92">
            <v>54.699260567266307</v>
          </cell>
          <cell r="Q92">
            <v>60.154096717614635</v>
          </cell>
          <cell r="R92">
            <v>30.370754716981132</v>
          </cell>
          <cell r="S92">
            <v>33.527880234324151</v>
          </cell>
          <cell r="T92">
            <v>38.995529061102836</v>
          </cell>
          <cell r="U92">
            <v>49.711921544590865</v>
          </cell>
          <cell r="V92">
            <v>63.099666702505104</v>
          </cell>
          <cell r="W92">
            <v>62.358566539158446</v>
          </cell>
          <cell r="X92">
            <v>66.931918656056595</v>
          </cell>
          <cell r="Y92">
            <v>66.297831070357958</v>
          </cell>
        </row>
        <row r="93">
          <cell r="B93" t="str">
            <v>Inventory turns</v>
          </cell>
          <cell r="E93">
            <v>3.3292424883622513</v>
          </cell>
          <cell r="F93">
            <v>3.5441264758855313</v>
          </cell>
          <cell r="G93">
            <v>3.7780401416765055</v>
          </cell>
          <cell r="H93">
            <v>4.0872713414634143</v>
          </cell>
          <cell r="I93">
            <v>2.9703812796596303</v>
          </cell>
          <cell r="J93">
            <v>3.4018436326391259</v>
          </cell>
          <cell r="K93">
            <v>2.4493699990802908</v>
          </cell>
          <cell r="L93">
            <v>3.7562326869806095</v>
          </cell>
          <cell r="M93">
            <v>7.4724964739069115</v>
          </cell>
          <cell r="N93">
            <v>11.541666666666666</v>
          </cell>
          <cell r="O93">
            <v>5.0027333073018356</v>
          </cell>
          <cell r="P93">
            <v>6.5814418013437441</v>
          </cell>
          <cell r="Q93">
            <v>5.9846298031865039</v>
          </cell>
          <cell r="R93">
            <v>11.85350852669835</v>
          </cell>
          <cell r="S93">
            <v>10.737332556785089</v>
          </cell>
          <cell r="T93">
            <v>9.2318275624856678</v>
          </cell>
          <cell r="U93">
            <v>7.2417236915110044</v>
          </cell>
          <cell r="V93">
            <v>5.7052599294586717</v>
          </cell>
          <cell r="W93">
            <v>5.7730640708993173</v>
          </cell>
          <cell r="X93">
            <v>5.3785997357992077</v>
          </cell>
          <cell r="Y93">
            <v>5.4300418910831834</v>
          </cell>
        </row>
        <row r="94">
          <cell r="B94" t="str">
            <v>Net Cash per Share</v>
          </cell>
          <cell r="E94">
            <v>0.51218877418235442</v>
          </cell>
          <cell r="F94">
            <v>0.53393014147550155</v>
          </cell>
          <cell r="G94">
            <v>0.59642258244829516</v>
          </cell>
          <cell r="H94">
            <v>0.67260525685068306</v>
          </cell>
          <cell r="I94">
            <v>0.64195416360818858</v>
          </cell>
          <cell r="J94">
            <v>0.57954844944215056</v>
          </cell>
          <cell r="K94">
            <v>0.4740282377549242</v>
          </cell>
          <cell r="L94">
            <v>0.38712742980561554</v>
          </cell>
          <cell r="M94">
            <v>0.81971624266144816</v>
          </cell>
          <cell r="N94">
            <v>0.52551353705451109</v>
          </cell>
          <cell r="O94">
            <v>-0.32979105334960868</v>
          </cell>
          <cell r="P94">
            <v>-0.36286860440565838</v>
          </cell>
          <cell r="Q94">
            <v>-0.30361105507363323</v>
          </cell>
          <cell r="R94">
            <v>-0.23926612445621334</v>
          </cell>
          <cell r="S94">
            <v>-0.28863707900535096</v>
          </cell>
          <cell r="T94">
            <v>0.16101742082707185</v>
          </cell>
          <cell r="U94">
            <v>0.45728618976412139</v>
          </cell>
          <cell r="V94">
            <v>0.72171465485418973</v>
          </cell>
          <cell r="W94">
            <v>1.414762741652021</v>
          </cell>
          <cell r="X94">
            <v>1.3625804145818441</v>
          </cell>
          <cell r="Y94">
            <v>1.4410191194527275</v>
          </cell>
        </row>
        <row r="95">
          <cell r="B95" t="str">
            <v>Book Value per share</v>
          </cell>
          <cell r="E95">
            <v>1.6909863798039386</v>
          </cell>
          <cell r="F95">
            <v>1.8351850371672929</v>
          </cell>
          <cell r="G95">
            <v>1.9722111315180069</v>
          </cell>
          <cell r="H95">
            <v>2.1235919149956062</v>
          </cell>
          <cell r="I95">
            <v>2.2922273876519044</v>
          </cell>
          <cell r="J95">
            <v>2.3860142317490993</v>
          </cell>
          <cell r="K95">
            <v>2.0020916855499391</v>
          </cell>
          <cell r="L95">
            <v>1.3259611231101511</v>
          </cell>
          <cell r="M95">
            <v>1.0935257664709719</v>
          </cell>
          <cell r="N95">
            <v>0.56470929810553827</v>
          </cell>
          <cell r="O95">
            <v>0.44546564227759028</v>
          </cell>
          <cell r="P95">
            <v>0.38172988950665071</v>
          </cell>
          <cell r="Q95">
            <v>0.68206576558402254</v>
          </cell>
          <cell r="R95">
            <v>0.49145703297396132</v>
          </cell>
          <cell r="S95">
            <v>0.41624173748819643</v>
          </cell>
          <cell r="T95">
            <v>0.71909612066566486</v>
          </cell>
          <cell r="U95">
            <v>0.88350779026578552</v>
          </cell>
          <cell r="V95">
            <v>1.0291159099298635</v>
          </cell>
          <cell r="W95">
            <v>1.933128295254833</v>
          </cell>
          <cell r="X95">
            <v>2.0645103645461043</v>
          </cell>
          <cell r="Y95">
            <v>2.0736274337835465</v>
          </cell>
        </row>
        <row r="98">
          <cell r="B98" t="str">
            <v>Shareholders' Equity</v>
          </cell>
          <cell r="AM98">
            <v>7795</v>
          </cell>
          <cell r="AN98">
            <v>17155</v>
          </cell>
          <cell r="AO98">
            <v>24109.481600000003</v>
          </cell>
        </row>
        <row r="99">
          <cell r="B99" t="str">
            <v>ROE</v>
          </cell>
          <cell r="E99">
            <v>2.4625487379437719E-2</v>
          </cell>
          <cell r="F99">
            <v>5.3397212543554007E-2</v>
          </cell>
          <cell r="G99">
            <v>5.9397522066564096E-2</v>
          </cell>
          <cell r="H99">
            <v>4.6085549828825102E-2</v>
          </cell>
          <cell r="I99">
            <v>4.661092332325209E-2</v>
          </cell>
          <cell r="J99">
            <v>-5.5117820324005889E-2</v>
          </cell>
          <cell r="K99">
            <v>-0.18679261709907713</v>
          </cell>
          <cell r="L99">
            <v>-0.23716445139431847</v>
          </cell>
          <cell r="M99">
            <v>-0.36783237640742672</v>
          </cell>
          <cell r="N99">
            <v>-0.58431876606683808</v>
          </cell>
          <cell r="O99">
            <v>-0.13233397807865893</v>
          </cell>
          <cell r="P99">
            <v>-0.36246312684365783</v>
          </cell>
          <cell r="Q99">
            <v>-3.4999507049196493E-2</v>
          </cell>
          <cell r="R99">
            <v>-0.45413726747915328</v>
          </cell>
          <cell r="AM99" t="str">
            <v>NM</v>
          </cell>
          <cell r="AN99">
            <v>0.20821917808219179</v>
          </cell>
          <cell r="AO99">
            <v>0.28845421545687661</v>
          </cell>
        </row>
        <row r="101">
          <cell r="B101" t="str">
            <v>Depreciation</v>
          </cell>
        </row>
        <row r="102">
          <cell r="B102" t="str">
            <v>Cap. Ex. (net)</v>
          </cell>
        </row>
        <row r="105">
          <cell r="B105" t="str">
            <v>Notes:</v>
          </cell>
        </row>
        <row r="106">
          <cell r="B106" t="str">
            <v>Company has $60M of NOLs</v>
          </cell>
        </row>
        <row r="109">
          <cell r="B109" t="str">
            <v>Employee Stock Option Impact</v>
          </cell>
        </row>
        <row r="110">
          <cell r="B110" t="str">
            <v>Net Income (loss)</v>
          </cell>
        </row>
        <row r="111">
          <cell r="B111" t="str">
            <v>As reported</v>
          </cell>
          <cell r="AL111">
            <v>-28605</v>
          </cell>
          <cell r="AM111">
            <v>-6491</v>
          </cell>
          <cell r="AN111">
            <v>3757</v>
          </cell>
        </row>
        <row r="112">
          <cell r="B112" t="str">
            <v>Add: Stock-based employee comp. expense</v>
          </cell>
          <cell r="AL112">
            <v>80</v>
          </cell>
          <cell r="AM112">
            <v>67</v>
          </cell>
          <cell r="AN112">
            <v>94</v>
          </cell>
        </row>
        <row r="113">
          <cell r="B113" t="str">
            <v xml:space="preserve">Deduct: Total stock-based employee comp. expense </v>
          </cell>
          <cell r="AL113">
            <v>-4676</v>
          </cell>
          <cell r="AM113">
            <v>-3663</v>
          </cell>
          <cell r="AN113">
            <v>-2210</v>
          </cell>
        </row>
        <row r="115">
          <cell r="B115" t="str">
            <v>Pro Forma Net Income (loss)</v>
          </cell>
          <cell r="AL115">
            <v>-33201</v>
          </cell>
          <cell r="AM115">
            <v>-10087</v>
          </cell>
          <cell r="AN115">
            <v>1641</v>
          </cell>
        </row>
        <row r="117">
          <cell r="B117" t="str">
            <v>Diluted net income (loss) per share</v>
          </cell>
        </row>
        <row r="118">
          <cell r="B118" t="str">
            <v>As reported</v>
          </cell>
          <cell r="AL118">
            <v>-1.4206512095480577</v>
          </cell>
          <cell r="AM118">
            <v>-0.44437416950900355</v>
          </cell>
          <cell r="AN118">
            <v>0.15441330522967869</v>
          </cell>
        </row>
        <row r="119">
          <cell r="B119" t="str">
            <v>Pro forma</v>
          </cell>
          <cell r="AL119">
            <v>-2.7053167651252803</v>
          </cell>
          <cell r="AM119">
            <v>-0.68539783923353947</v>
          </cell>
          <cell r="AN119">
            <v>8.6079601337617204E-2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ings sheet"/>
      <sheetName val="__FDSCACHE__"/>
      <sheetName val="MainCode"/>
      <sheetName val="mStartup"/>
      <sheetName val="NY UPLOAD shadow"/>
      <sheetName val="FCFF"/>
      <sheetName val="DCF Valuation"/>
      <sheetName val="Stock Options Data"/>
      <sheetName val="Calc"/>
      <sheetName val="Cash Flow"/>
      <sheetName val="Balance Sheet"/>
      <sheetName val="xbrlPreview"/>
      <sheetName val="NY UPLOAD"/>
      <sheetName val="Annual"/>
      <sheetName val="Quarterly"/>
      <sheetName val="US Epo Model"/>
      <sheetName val="Int'l Epo Model"/>
      <sheetName val="US RA Model"/>
      <sheetName val="Euro RA Model"/>
      <sheetName val="RA Total"/>
      <sheetName val="AMGN Milestones"/>
      <sheetName val="Pipeline (2)"/>
      <sheetName val="Pipeline"/>
      <sheetName val="xbrldates"/>
      <sheetName val="xbrlSettings"/>
      <sheetName val="Sheet9"/>
      <sheetName val="ACR data"/>
      <sheetName val="1217"/>
      <sheetName val="Sheet10"/>
      <sheetName val="Sheet11"/>
      <sheetName val="Sheet12"/>
      <sheetName val="Sheet13"/>
      <sheetName val="Sheet14"/>
      <sheetName val="Sheet15"/>
      <sheetName val="Sheet16"/>
      <sheetName val="Module1"/>
      <sheetName val="AMGN P&amp;L"/>
      <sheetName val="Disclosures"/>
      <sheetName val="P&amp;L"/>
      <sheetName val="Comps"/>
      <sheetName val="Pipeline.Milestones"/>
      <sheetName val="Erbitux"/>
      <sheetName val="Rx EPOs"/>
      <sheetName val="Rx TNFs"/>
      <sheetName val="Rx others"/>
      <sheetName val="Rx charts"/>
      <sheetName val="Neupogen Rx"/>
      <sheetName val="Neulasta Rx"/>
      <sheetName val="Sensipar Rx"/>
      <sheetName val="Monthly Epo data"/>
      <sheetName val="Monthly Epo graphs"/>
      <sheetName val="Sheet1 (2)"/>
      <sheetName val="IMNX PnL"/>
      <sheetName val="AMGN-IMNX Combined PnL"/>
      <sheetName val="Quarterly pass-thru"/>
      <sheetName val="CF"/>
      <sheetName val="BS"/>
      <sheetName val="Sheet1"/>
      <sheetName val="Aranesp work in progress"/>
      <sheetName val="Euro Mkt in progress"/>
      <sheetName val="Aranesp Euro Mkt"/>
      <sheetName val="epoetin build"/>
      <sheetName val="EPO Prices"/>
      <sheetName val="Neupogen Price"/>
      <sheetName val="AMG706"/>
      <sheetName val="Pipeline - OLD"/>
      <sheetName val="RA, PA sta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x Market"/>
      <sheetName val="Stimulant Data"/>
      <sheetName val="PriceRx"/>
      <sheetName val="Modafinil &amp; Staterra TRx"/>
      <sheetName val="Data categories"/>
      <sheetName val="Pricing"/>
      <sheetName val="Rx Charts"/>
      <sheetName val="$Sales"/>
      <sheetName val="Ref"/>
      <sheetName val="$Sales Charts"/>
    </sheetNames>
    <sheetDataSet>
      <sheetData sheetId="0"/>
      <sheetData sheetId="1"/>
      <sheetData sheetId="2"/>
      <sheetData sheetId="3"/>
      <sheetData sheetId="4">
        <row r="2">
          <cell r="A2" t="str">
            <v>APTENSIO XR 07/2015 R/P</v>
          </cell>
          <cell r="B2" t="str">
            <v>Aptensio XR</v>
          </cell>
        </row>
        <row r="3">
          <cell r="A3" t="str">
            <v>ADZENYS XR-ODT  NET</v>
          </cell>
          <cell r="B3" t="str">
            <v>Adzenys XR-ODT</v>
          </cell>
        </row>
        <row r="4">
          <cell r="A4" t="str">
            <v>CONCERTA 08/2000 JAN</v>
          </cell>
          <cell r="B4" t="str">
            <v>Concerta</v>
          </cell>
        </row>
        <row r="5">
          <cell r="A5" t="str">
            <v>METADATE CD 05/2001 UCB</v>
          </cell>
          <cell r="B5" t="str">
            <v>Metadate CD</v>
          </cell>
        </row>
        <row r="6">
          <cell r="A6" t="str">
            <v>METADATE ER 12/1999 UCB</v>
          </cell>
          <cell r="B6" t="str">
            <v>Generic Concerta</v>
          </cell>
        </row>
        <row r="7">
          <cell r="A7" t="str">
            <v>METHYLIN ER 06/2000 MKR</v>
          </cell>
          <cell r="B7" t="str">
            <v>Generic Concerta</v>
          </cell>
        </row>
        <row r="8">
          <cell r="A8" t="str">
            <v>METHYLPHENIDATE ER  PYO</v>
          </cell>
          <cell r="B8" t="str">
            <v>Generic Concerta</v>
          </cell>
        </row>
        <row r="9">
          <cell r="A9" t="str">
            <v>METHYLPHENIDATE ER 01/2013 MKR</v>
          </cell>
          <cell r="B9" t="str">
            <v>Generic Concerta</v>
          </cell>
        </row>
        <row r="10">
          <cell r="A10" t="str">
            <v>METHYLPHENIDATE ER 05/2011 ATV</v>
          </cell>
          <cell r="B10" t="str">
            <v>Generic Concerta</v>
          </cell>
        </row>
        <row r="11">
          <cell r="A11" t="str">
            <v>METHYLPHENIDATE ER 07/2012 TEV</v>
          </cell>
          <cell r="B11" t="str">
            <v>Generic Concerta</v>
          </cell>
        </row>
        <row r="12">
          <cell r="A12" t="str">
            <v>METHYLPHENIDATE ER  01/2017 MYN</v>
          </cell>
          <cell r="B12" t="str">
            <v>Generic Concerta</v>
          </cell>
        </row>
        <row r="13">
          <cell r="A13" t="str">
            <v>METHYLPHENIDATE ER 08/2013 K.U</v>
          </cell>
          <cell r="B13" t="str">
            <v>Generic Concerta</v>
          </cell>
        </row>
        <row r="14">
          <cell r="A14" t="str">
            <v>METHYLPHENIDATE ER 08/2015 AVK</v>
          </cell>
          <cell r="B14" t="str">
            <v>Generic Concerta</v>
          </cell>
        </row>
        <row r="15">
          <cell r="A15" t="str">
            <v>METHYLPHENIDATE ER 12/2014 AHE</v>
          </cell>
          <cell r="B15" t="str">
            <v>Generic Concerta</v>
          </cell>
        </row>
        <row r="16">
          <cell r="A16" t="str">
            <v>METHYLPHENIDATE ER 12/2015 SDZ</v>
          </cell>
          <cell r="B16" t="str">
            <v>Generic Concerta</v>
          </cell>
        </row>
        <row r="17">
          <cell r="A17" t="str">
            <v>METHYLPHENIDATE ER  AM9</v>
          </cell>
          <cell r="B17" t="str">
            <v>Generic Concerta</v>
          </cell>
        </row>
        <row r="18">
          <cell r="A18" t="str">
            <v>METHYLPHENIDATE ER 09/2017 TIG</v>
          </cell>
          <cell r="B18" t="str">
            <v>Generic Concerta</v>
          </cell>
        </row>
        <row r="19">
          <cell r="A19" t="str">
            <v>METHYLPHENIDATE ER 01/2012 M3Y</v>
          </cell>
          <cell r="B19" t="str">
            <v>Generic Concerta</v>
          </cell>
        </row>
        <row r="20">
          <cell r="A20" t="str">
            <v>QUILLICHEW ER 04/2016 PFZ</v>
          </cell>
          <cell r="B20" t="str">
            <v>Quillichew ER</v>
          </cell>
        </row>
        <row r="21">
          <cell r="A21" t="str">
            <v>QUILLIVANT XR 01/2013 PFZ</v>
          </cell>
          <cell r="B21" t="str">
            <v>Quillivant XR</v>
          </cell>
        </row>
        <row r="22">
          <cell r="A22" t="str">
            <v>RITALIN LA 07/2002 NVR</v>
          </cell>
          <cell r="B22" t="str">
            <v>Ritalin LA</v>
          </cell>
        </row>
        <row r="23">
          <cell r="A23" t="str">
            <v>EVEKEO 02/2015 AB.</v>
          </cell>
          <cell r="B23" t="str">
            <v>Evekeo</v>
          </cell>
        </row>
        <row r="24">
          <cell r="A24" t="str">
            <v>ADDERALL XR 10/2001 SHI</v>
          </cell>
          <cell r="B24" t="str">
            <v>Adderall XR</v>
          </cell>
        </row>
        <row r="25">
          <cell r="A25" t="str">
            <v>AMPHETAMIN SALT ER 04/2016 IPX</v>
          </cell>
          <cell r="B25" t="str">
            <v>Generic Adderall XR</v>
          </cell>
        </row>
        <row r="26">
          <cell r="A26" t="str">
            <v>AMPHETAMIN SALT ER  SDZ</v>
          </cell>
          <cell r="B26" t="str">
            <v>Generic Adderall XR</v>
          </cell>
        </row>
        <row r="27">
          <cell r="A27" t="str">
            <v>AMPHETAMIN SALT ER 03/2009 P6S</v>
          </cell>
          <cell r="B27" t="str">
            <v>Generic Adderall XR</v>
          </cell>
        </row>
        <row r="28">
          <cell r="A28" t="str">
            <v>AMPHETAMIN SALT ER  PYO</v>
          </cell>
          <cell r="B28" t="str">
            <v>Generic Adderall XR</v>
          </cell>
        </row>
        <row r="31">
          <cell r="A31" t="str">
            <v>DYANAVEL XR 04/2016 T1P</v>
          </cell>
          <cell r="B31" t="str">
            <v>Dyanavel XR</v>
          </cell>
        </row>
        <row r="32">
          <cell r="A32" t="str">
            <v>AMPHETAMIN SALT ER 06/2012 TEV</v>
          </cell>
          <cell r="B32" t="str">
            <v>Generic Adderall XR</v>
          </cell>
        </row>
        <row r="33">
          <cell r="A33" t="str">
            <v>AMPHETAMIN SALT ER 10/2009 GLB</v>
          </cell>
          <cell r="B33" t="str">
            <v>Generic Adderall XR</v>
          </cell>
        </row>
        <row r="34">
          <cell r="A34" t="str">
            <v>AMPHETAMIN SALT ER 10/2014 AHE</v>
          </cell>
          <cell r="B34" t="str">
            <v>Generic Adderall XR</v>
          </cell>
        </row>
        <row r="35">
          <cell r="A35">
            <v>0</v>
          </cell>
          <cell r="B35">
            <v>0</v>
          </cell>
        </row>
        <row r="37">
          <cell r="A37" t="str">
            <v>molecule</v>
          </cell>
          <cell r="B37" t="str">
            <v>category</v>
          </cell>
        </row>
        <row r="38">
          <cell r="A38" t="str">
            <v>AMPHETAMINE!DEXTROAMPHETAMINE</v>
          </cell>
          <cell r="B38" t="str">
            <v>Amphetamine</v>
          </cell>
        </row>
        <row r="39">
          <cell r="A39" t="str">
            <v>METHYLPHENIDATE</v>
          </cell>
          <cell r="B39" t="str">
            <v>Methylphenidate</v>
          </cell>
        </row>
        <row r="40">
          <cell r="A40" t="str">
            <v>CAFFEINE</v>
          </cell>
          <cell r="B40" t="str">
            <v>Other stimulant</v>
          </cell>
        </row>
        <row r="41">
          <cell r="A41" t="str">
            <v>CAFFEINE!SODIUM</v>
          </cell>
          <cell r="B41" t="str">
            <v>Other stimulant</v>
          </cell>
        </row>
      </sheetData>
      <sheetData sheetId="5"/>
      <sheetData sheetId="6"/>
      <sheetData sheetId="7"/>
      <sheetData sheetId="8"/>
      <sheetData sheetId="9"/>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are Summary"/>
      <sheetName val="Proceeds Calculator"/>
      <sheetName val="Funding History"/>
      <sheetName val="Valuation History"/>
      <sheetName val="Funding"/>
      <sheetName val="Stockholders"/>
      <sheetName val="Transactions"/>
      <sheetName val="Options"/>
      <sheetName val="Lists"/>
    </sheetNames>
    <sheetDataSet>
      <sheetData sheetId="0"/>
      <sheetData sheetId="1" refreshError="1"/>
      <sheetData sheetId="2"/>
      <sheetData sheetId="3"/>
      <sheetData sheetId="4"/>
      <sheetData sheetId="5"/>
      <sheetData sheetId="6" refreshError="1">
        <row r="1">
          <cell r="N1">
            <v>36342</v>
          </cell>
        </row>
        <row r="2">
          <cell r="N2">
            <v>37560</v>
          </cell>
        </row>
        <row r="5">
          <cell r="A5" t="str">
            <v>Cambridge Capital Management LtdOrdinary A</v>
          </cell>
          <cell r="B5" t="str">
            <v>Other InvestorsInitial Jul-99 @ 10.43Ordinary A</v>
          </cell>
          <cell r="C5" t="str">
            <v>Cambridge Capital Management Ltd</v>
          </cell>
          <cell r="D5" t="str">
            <v>Other Investors</v>
          </cell>
          <cell r="E5">
            <v>36342</v>
          </cell>
          <cell r="F5" t="str">
            <v>Initial Jul-99 @ 10.43</v>
          </cell>
          <cell r="G5" t="str">
            <v>Ordinary A</v>
          </cell>
          <cell r="H5">
            <v>35000</v>
          </cell>
          <cell r="I5">
            <v>10.431846</v>
          </cell>
          <cell r="J5">
            <v>365114.61</v>
          </cell>
          <cell r="P5">
            <v>35000</v>
          </cell>
        </row>
        <row r="6">
          <cell r="A6" t="str">
            <v>Cambridge Research and Innovation Ltd.Ordinary A</v>
          </cell>
          <cell r="B6" t="str">
            <v>Other InvestorsInitial Jul-99 @ 10.43Ordinary A</v>
          </cell>
          <cell r="C6" t="str">
            <v>Cambridge Research and Innovation Ltd.</v>
          </cell>
          <cell r="D6" t="str">
            <v>Other Investors</v>
          </cell>
          <cell r="E6">
            <v>36342</v>
          </cell>
          <cell r="F6" t="str">
            <v>Initial Jul-99 @ 10.43</v>
          </cell>
          <cell r="G6" t="str">
            <v>Ordinary A</v>
          </cell>
          <cell r="H6">
            <v>475000</v>
          </cell>
          <cell r="I6">
            <v>10.431846</v>
          </cell>
          <cell r="J6">
            <v>4955126.8499999996</v>
          </cell>
          <cell r="P6">
            <v>475000</v>
          </cell>
        </row>
        <row r="7">
          <cell r="A7" t="str">
            <v>Cambridge Technology Management LtdOrdinary A</v>
          </cell>
          <cell r="B7" t="str">
            <v>Other InvestorsInitial Jul-99 @ 10.43Ordinary A</v>
          </cell>
          <cell r="C7" t="str">
            <v>Cambridge Technology Management Ltd</v>
          </cell>
          <cell r="D7" t="str">
            <v>Other Investors</v>
          </cell>
          <cell r="E7">
            <v>36342</v>
          </cell>
          <cell r="F7" t="str">
            <v>Initial Jul-99 @ 10.43</v>
          </cell>
          <cell r="G7" t="str">
            <v>Ordinary A</v>
          </cell>
          <cell r="H7">
            <v>35000</v>
          </cell>
          <cell r="I7">
            <v>10.431846</v>
          </cell>
          <cell r="J7">
            <v>365114.61</v>
          </cell>
          <cell r="P7">
            <v>35000</v>
          </cell>
        </row>
        <row r="8">
          <cell r="A8" t="str">
            <v>Cambridge University Technical Services LtdOrdinary A</v>
          </cell>
          <cell r="B8" t="str">
            <v>Other InvestorsInitial Jul-99 @ 10.43Ordinary A</v>
          </cell>
          <cell r="C8" t="str">
            <v>Cambridge University Technical Services Ltd</v>
          </cell>
          <cell r="D8" t="str">
            <v>Other Investors</v>
          </cell>
          <cell r="E8">
            <v>36342</v>
          </cell>
          <cell r="F8" t="str">
            <v>Initial Jul-99 @ 10.43</v>
          </cell>
          <cell r="G8" t="str">
            <v>Ordinary A</v>
          </cell>
          <cell r="H8">
            <v>225000</v>
          </cell>
          <cell r="I8">
            <v>10.431846</v>
          </cell>
          <cell r="J8">
            <v>2347165.35</v>
          </cell>
          <cell r="P8">
            <v>225000</v>
          </cell>
        </row>
        <row r="9">
          <cell r="A9" t="str">
            <v>Richard Friend (A/C NT)Ordinary A</v>
          </cell>
          <cell r="B9" t="str">
            <v>Other InvestorsInitial Jul-99 @ 10.43Ordinary A</v>
          </cell>
          <cell r="C9" t="str">
            <v>Richard Friend (A/C NT)</v>
          </cell>
          <cell r="D9" t="str">
            <v>Other Investors</v>
          </cell>
          <cell r="E9">
            <v>36342</v>
          </cell>
          <cell r="F9" t="str">
            <v>Initial Jul-99 @ 10.43</v>
          </cell>
          <cell r="G9" t="str">
            <v>Ordinary A</v>
          </cell>
          <cell r="H9">
            <v>315</v>
          </cell>
          <cell r="I9">
            <v>10.431846</v>
          </cell>
          <cell r="J9">
            <v>3286.0314899999998</v>
          </cell>
          <cell r="P9">
            <v>315</v>
          </cell>
        </row>
        <row r="10">
          <cell r="A10" t="str">
            <v>Richard Friend (A/C NH)Ordinary A</v>
          </cell>
          <cell r="B10" t="str">
            <v>Other InvestorsInitial Jul-99 @ 10.43Ordinary A</v>
          </cell>
          <cell r="C10" t="str">
            <v>Richard Friend (A/C NH)</v>
          </cell>
          <cell r="D10" t="str">
            <v>Other Investors</v>
          </cell>
          <cell r="E10">
            <v>36342</v>
          </cell>
          <cell r="F10" t="str">
            <v>Initial Jul-99 @ 10.43</v>
          </cell>
          <cell r="G10" t="str">
            <v>Ordinary A</v>
          </cell>
          <cell r="H10">
            <v>315</v>
          </cell>
          <cell r="I10">
            <v>10.431846</v>
          </cell>
          <cell r="J10">
            <v>3286.0314899999998</v>
          </cell>
          <cell r="P10">
            <v>315</v>
          </cell>
        </row>
        <row r="11">
          <cell r="A11" t="str">
            <v>Carol FriendOrdinary A</v>
          </cell>
          <cell r="B11" t="str">
            <v>Other InvestorsInitial Jul-99 @ 10.43Ordinary A</v>
          </cell>
          <cell r="C11" t="str">
            <v>Carol Friend</v>
          </cell>
          <cell r="D11" t="str">
            <v>Other Investors</v>
          </cell>
          <cell r="E11">
            <v>36342</v>
          </cell>
          <cell r="F11" t="str">
            <v>Initial Jul-99 @ 10.43</v>
          </cell>
          <cell r="G11" t="str">
            <v>Ordinary A</v>
          </cell>
          <cell r="H11">
            <v>8000</v>
          </cell>
          <cell r="I11">
            <v>10.431846</v>
          </cell>
          <cell r="J11">
            <v>83454.767999999996</v>
          </cell>
          <cell r="P11">
            <v>8000</v>
          </cell>
        </row>
        <row r="12">
          <cell r="A12" t="str">
            <v>Donal BradleyOrdinary A</v>
          </cell>
          <cell r="B12" t="str">
            <v>Other InvestorsInitial Jul-99 @ 10.43Ordinary A</v>
          </cell>
          <cell r="C12" t="str">
            <v>Donal Bradley</v>
          </cell>
          <cell r="D12" t="str">
            <v>Other Investors</v>
          </cell>
          <cell r="E12">
            <v>36342</v>
          </cell>
          <cell r="F12" t="str">
            <v>Initial Jul-99 @ 10.43</v>
          </cell>
          <cell r="G12" t="str">
            <v>Ordinary A</v>
          </cell>
          <cell r="H12">
            <v>6500</v>
          </cell>
          <cell r="I12">
            <v>10.431846</v>
          </cell>
          <cell r="J12">
            <v>67806.998999999996</v>
          </cell>
          <cell r="P12">
            <v>6500</v>
          </cell>
        </row>
        <row r="13">
          <cell r="A13" t="str">
            <v>Beverly BradleyOrdinary A</v>
          </cell>
          <cell r="B13" t="str">
            <v>Other InvestorsInitial Jul-99 @ 10.43Ordinary A</v>
          </cell>
          <cell r="C13" t="str">
            <v>Beverly Bradley</v>
          </cell>
          <cell r="D13" t="str">
            <v>Other Investors</v>
          </cell>
          <cell r="E13">
            <v>36342</v>
          </cell>
          <cell r="F13" t="str">
            <v>Initial Jul-99 @ 10.43</v>
          </cell>
          <cell r="G13" t="str">
            <v>Ordinary A</v>
          </cell>
          <cell r="H13">
            <v>6000</v>
          </cell>
          <cell r="I13">
            <v>10.431846</v>
          </cell>
          <cell r="J13">
            <v>62591.076000000001</v>
          </cell>
          <cell r="P13">
            <v>6000</v>
          </cell>
        </row>
        <row r="14">
          <cell r="A14" t="str">
            <v>Paul BurnOrdinary A</v>
          </cell>
          <cell r="B14" t="str">
            <v>Other InvestorsInitial Jul-99 @ 10.43Ordinary A</v>
          </cell>
          <cell r="C14" t="str">
            <v>Paul Burn</v>
          </cell>
          <cell r="D14" t="str">
            <v>Other Investors</v>
          </cell>
          <cell r="E14">
            <v>36342</v>
          </cell>
          <cell r="F14" t="str">
            <v>Initial Jul-99 @ 10.43</v>
          </cell>
          <cell r="G14" t="str">
            <v>Ordinary A</v>
          </cell>
          <cell r="H14">
            <v>500</v>
          </cell>
          <cell r="I14">
            <v>10.431846</v>
          </cell>
          <cell r="J14">
            <v>5215.9229999999998</v>
          </cell>
          <cell r="P14">
            <v>500</v>
          </cell>
        </row>
        <row r="15">
          <cell r="A15" t="str">
            <v>Jonquil BurnOrdinary A</v>
          </cell>
          <cell r="B15" t="str">
            <v>Other InvestorsInitial Jul-99 @ 10.43Ordinary A</v>
          </cell>
          <cell r="C15" t="str">
            <v>Jonquil Burn</v>
          </cell>
          <cell r="D15" t="str">
            <v>Other Investors</v>
          </cell>
          <cell r="E15">
            <v>36342</v>
          </cell>
          <cell r="F15" t="str">
            <v>Initial Jul-99 @ 10.43</v>
          </cell>
          <cell r="G15" t="str">
            <v>Ordinary A</v>
          </cell>
          <cell r="H15">
            <v>500</v>
          </cell>
          <cell r="I15">
            <v>10.431846</v>
          </cell>
          <cell r="J15">
            <v>5215.9229999999998</v>
          </cell>
          <cell r="P15">
            <v>500</v>
          </cell>
        </row>
        <row r="16">
          <cell r="A16" t="str">
            <v>Arno Kraft Discretionary TrustOrdinary A</v>
          </cell>
          <cell r="B16" t="str">
            <v>Other InvestorsInitial Jul-99 @ 10.43Ordinary A</v>
          </cell>
          <cell r="C16" t="str">
            <v>Arno Kraft Discretionary Trust</v>
          </cell>
          <cell r="D16" t="str">
            <v>Other Investors</v>
          </cell>
          <cell r="E16">
            <v>36342</v>
          </cell>
          <cell r="F16" t="str">
            <v>Initial Jul-99 @ 10.43</v>
          </cell>
          <cell r="G16" t="str">
            <v>Ordinary A</v>
          </cell>
          <cell r="H16">
            <v>50000</v>
          </cell>
          <cell r="I16">
            <v>10.431846</v>
          </cell>
          <cell r="J16">
            <v>521592.3</v>
          </cell>
          <cell r="P16">
            <v>50000</v>
          </cell>
        </row>
        <row r="17">
          <cell r="A17" t="str">
            <v>Adam BrownOrdinary A</v>
          </cell>
          <cell r="B17" t="str">
            <v>Other InvestorsInitial Jul-99 @ 10.43Ordinary A</v>
          </cell>
          <cell r="C17" t="str">
            <v>Adam Brown</v>
          </cell>
          <cell r="D17" t="str">
            <v>Other Investors</v>
          </cell>
          <cell r="E17">
            <v>36342</v>
          </cell>
          <cell r="F17" t="str">
            <v>Initial Jul-99 @ 10.43</v>
          </cell>
          <cell r="G17" t="str">
            <v>Ordinary A</v>
          </cell>
          <cell r="H17">
            <v>8920</v>
          </cell>
          <cell r="I17">
            <v>10.431846</v>
          </cell>
          <cell r="J17">
            <v>93052.066319999998</v>
          </cell>
          <cell r="P17">
            <v>8920</v>
          </cell>
        </row>
        <row r="18">
          <cell r="A18" t="str">
            <v>Michael RutherfordOrdinary A</v>
          </cell>
          <cell r="B18" t="str">
            <v>Other InvestorsInitial Jul-99 @ 10.43Ordinary A</v>
          </cell>
          <cell r="C18" t="str">
            <v>Michael Rutherford</v>
          </cell>
          <cell r="D18" t="str">
            <v>Other Investors</v>
          </cell>
          <cell r="E18">
            <v>36342</v>
          </cell>
          <cell r="F18" t="str">
            <v>Initial Jul-99 @ 10.43</v>
          </cell>
          <cell r="G18" t="str">
            <v>Ordinary A</v>
          </cell>
          <cell r="H18">
            <v>20000</v>
          </cell>
          <cell r="I18">
            <v>10.431846</v>
          </cell>
          <cell r="J18">
            <v>208636.92</v>
          </cell>
          <cell r="P18">
            <v>20000</v>
          </cell>
        </row>
        <row r="19">
          <cell r="A19" t="str">
            <v>Anthony BanksOrdinary A</v>
          </cell>
          <cell r="B19" t="str">
            <v>Other InvestorsInitial Jul-99 @ 10.43Ordinary A</v>
          </cell>
          <cell r="C19" t="str">
            <v>Anthony Banks</v>
          </cell>
          <cell r="D19" t="str">
            <v>Other Investors</v>
          </cell>
          <cell r="E19">
            <v>36342</v>
          </cell>
          <cell r="F19" t="str">
            <v>Initial Jul-99 @ 10.43</v>
          </cell>
          <cell r="G19" t="str">
            <v>Ordinary A</v>
          </cell>
          <cell r="H19">
            <v>20000</v>
          </cell>
          <cell r="I19">
            <v>10.431846</v>
          </cell>
          <cell r="J19">
            <v>208636.92</v>
          </cell>
          <cell r="P19">
            <v>20000</v>
          </cell>
        </row>
        <row r="20">
          <cell r="A20" t="str">
            <v>Philip CollinsOrdinary A</v>
          </cell>
          <cell r="B20" t="str">
            <v>Other InvestorsInitial Jul-99 @ 10.43Ordinary A</v>
          </cell>
          <cell r="C20" t="str">
            <v>Philip Collins</v>
          </cell>
          <cell r="D20" t="str">
            <v>Other Investors</v>
          </cell>
          <cell r="E20">
            <v>36342</v>
          </cell>
          <cell r="F20" t="str">
            <v>Initial Jul-99 @ 10.43</v>
          </cell>
          <cell r="G20" t="str">
            <v>Ordinary A</v>
          </cell>
          <cell r="H20">
            <v>20000</v>
          </cell>
          <cell r="I20">
            <v>10.431846</v>
          </cell>
          <cell r="J20">
            <v>208636.92</v>
          </cell>
          <cell r="P20">
            <v>20000</v>
          </cell>
        </row>
        <row r="21">
          <cell r="A21" t="str">
            <v>John SmithOrdinary A</v>
          </cell>
          <cell r="B21" t="str">
            <v>Other InvestorsInitial Jul-99 @ 10.43Ordinary A</v>
          </cell>
          <cell r="C21" t="str">
            <v>John Smith</v>
          </cell>
          <cell r="D21" t="str">
            <v>Other Investors</v>
          </cell>
          <cell r="E21">
            <v>36342</v>
          </cell>
          <cell r="F21" t="str">
            <v>Initial Jul-99 @ 10.43</v>
          </cell>
          <cell r="G21" t="str">
            <v>Ordinary A</v>
          </cell>
          <cell r="H21">
            <v>20000</v>
          </cell>
          <cell r="I21">
            <v>10.431846</v>
          </cell>
          <cell r="J21">
            <v>208636.92</v>
          </cell>
          <cell r="P21">
            <v>20000</v>
          </cell>
        </row>
        <row r="22">
          <cell r="A22" t="str">
            <v>Providence Investment Company LtdOrdinary A</v>
          </cell>
          <cell r="B22" t="str">
            <v>Other InvestorsInitial Jul-99 @ 10.43Ordinary A</v>
          </cell>
          <cell r="C22" t="str">
            <v>Providence Investment Company Ltd</v>
          </cell>
          <cell r="D22" t="str">
            <v>Other Investors</v>
          </cell>
          <cell r="E22">
            <v>36342</v>
          </cell>
          <cell r="F22" t="str">
            <v>Initial Jul-99 @ 10.43</v>
          </cell>
          <cell r="G22" t="str">
            <v>Ordinary A</v>
          </cell>
          <cell r="H22">
            <v>285000</v>
          </cell>
          <cell r="I22">
            <v>10.431846</v>
          </cell>
          <cell r="J22">
            <v>2973076.11</v>
          </cell>
          <cell r="P22">
            <v>285000</v>
          </cell>
        </row>
        <row r="23">
          <cell r="A23" t="str">
            <v>Peter WynnOrdinary A</v>
          </cell>
          <cell r="B23" t="str">
            <v>Other InvestorsInitial Jul-99 @ 10.43Ordinary A</v>
          </cell>
          <cell r="C23" t="str">
            <v>Peter Wynn</v>
          </cell>
          <cell r="D23" t="str">
            <v>Other Investors</v>
          </cell>
          <cell r="E23">
            <v>36342</v>
          </cell>
          <cell r="F23" t="str">
            <v>Initial Jul-99 @ 10.43</v>
          </cell>
          <cell r="G23" t="str">
            <v>Ordinary A</v>
          </cell>
          <cell r="H23">
            <v>2463</v>
          </cell>
          <cell r="I23">
            <v>10.431846</v>
          </cell>
          <cell r="J23">
            <v>25693.636698000002</v>
          </cell>
          <cell r="P23">
            <v>2463</v>
          </cell>
        </row>
        <row r="24">
          <cell r="A24" t="str">
            <v>Margaret WynnOrdinary A</v>
          </cell>
          <cell r="B24" t="str">
            <v>Other InvestorsInitial Jul-99 @ 10.43Ordinary A</v>
          </cell>
          <cell r="C24" t="str">
            <v>Margaret Wynn</v>
          </cell>
          <cell r="D24" t="str">
            <v>Other Investors</v>
          </cell>
          <cell r="E24">
            <v>36342</v>
          </cell>
          <cell r="F24" t="str">
            <v>Initial Jul-99 @ 10.43</v>
          </cell>
          <cell r="G24" t="str">
            <v>Ordinary A</v>
          </cell>
          <cell r="H24">
            <v>2462</v>
          </cell>
          <cell r="I24">
            <v>10.431846</v>
          </cell>
          <cell r="J24">
            <v>25683.204851999999</v>
          </cell>
          <cell r="P24">
            <v>2462</v>
          </cell>
        </row>
        <row r="25">
          <cell r="A25" t="str">
            <v>Nicola HirstOrdinary A</v>
          </cell>
          <cell r="B25" t="str">
            <v>Other InvestorsInitial Jul-99 @ 10.43Ordinary A</v>
          </cell>
          <cell r="C25" t="str">
            <v>Nicola Hirst</v>
          </cell>
          <cell r="D25" t="str">
            <v>Other Investors</v>
          </cell>
          <cell r="E25">
            <v>36342</v>
          </cell>
          <cell r="F25" t="str">
            <v>Initial Jul-99 @ 10.43</v>
          </cell>
          <cell r="G25" t="str">
            <v>Ordinary A</v>
          </cell>
          <cell r="H25">
            <v>225</v>
          </cell>
          <cell r="I25">
            <v>10.431846</v>
          </cell>
          <cell r="J25">
            <v>2347.1653500000002</v>
          </cell>
          <cell r="P25">
            <v>225</v>
          </cell>
        </row>
        <row r="26">
          <cell r="A26" t="str">
            <v>Donna MooreOrdinary A</v>
          </cell>
          <cell r="B26" t="str">
            <v>Other InvestorsInitial Jul-99 @ 10.43Ordinary A</v>
          </cell>
          <cell r="C26" t="str">
            <v>Donna Moore</v>
          </cell>
          <cell r="D26" t="str">
            <v>Other Investors</v>
          </cell>
          <cell r="E26">
            <v>36342</v>
          </cell>
          <cell r="F26" t="str">
            <v>Initial Jul-99 @ 10.43</v>
          </cell>
          <cell r="G26" t="str">
            <v>Ordinary A</v>
          </cell>
          <cell r="H26">
            <v>225</v>
          </cell>
          <cell r="I26">
            <v>10.431846</v>
          </cell>
          <cell r="J26">
            <v>2347.1653500000002</v>
          </cell>
          <cell r="P26">
            <v>225</v>
          </cell>
        </row>
        <row r="27">
          <cell r="A27" t="str">
            <v>Michael MarshallOrdinary A</v>
          </cell>
          <cell r="B27" t="str">
            <v>Other InvestorsInitial Jul-99 @ 10.43Ordinary A</v>
          </cell>
          <cell r="C27" t="str">
            <v>Michael Marshall</v>
          </cell>
          <cell r="D27" t="str">
            <v>Other Investors</v>
          </cell>
          <cell r="E27">
            <v>36342</v>
          </cell>
          <cell r="F27" t="str">
            <v>Initial Jul-99 @ 10.43</v>
          </cell>
          <cell r="G27" t="str">
            <v>Ordinary A</v>
          </cell>
          <cell r="H27">
            <v>10000</v>
          </cell>
          <cell r="I27">
            <v>10.431846</v>
          </cell>
          <cell r="J27">
            <v>104318.46</v>
          </cell>
          <cell r="P27">
            <v>10000</v>
          </cell>
        </row>
        <row r="28">
          <cell r="A28" t="str">
            <v>EDventure Holdings IncOrdinary A</v>
          </cell>
          <cell r="B28" t="str">
            <v>Other InvestorsInitial Jul-99 @ 10.43Ordinary A</v>
          </cell>
          <cell r="C28" t="str">
            <v>EDventure Holdings Inc</v>
          </cell>
          <cell r="D28" t="str">
            <v>Other Investors</v>
          </cell>
          <cell r="E28">
            <v>36342</v>
          </cell>
          <cell r="F28" t="str">
            <v>Initial Jul-99 @ 10.43</v>
          </cell>
          <cell r="G28" t="str">
            <v>Ordinary A</v>
          </cell>
          <cell r="H28">
            <v>7000</v>
          </cell>
          <cell r="I28">
            <v>10.431846</v>
          </cell>
          <cell r="J28">
            <v>73022.922000000006</v>
          </cell>
          <cell r="P28">
            <v>7000</v>
          </cell>
        </row>
        <row r="29">
          <cell r="A29" t="str">
            <v>Stephen KahngOrdinary A</v>
          </cell>
          <cell r="B29" t="str">
            <v>Other InvestorsInitial Jul-99 @ 10.43Ordinary A</v>
          </cell>
          <cell r="C29" t="str">
            <v>Stephen Kahng</v>
          </cell>
          <cell r="D29" t="str">
            <v>Other Investors</v>
          </cell>
          <cell r="E29">
            <v>36342</v>
          </cell>
          <cell r="F29" t="str">
            <v>Initial Jul-99 @ 10.43</v>
          </cell>
          <cell r="G29" t="str">
            <v>Ordinary A</v>
          </cell>
          <cell r="H29">
            <v>20000</v>
          </cell>
          <cell r="I29">
            <v>10.431846</v>
          </cell>
          <cell r="J29">
            <v>208636.92</v>
          </cell>
          <cell r="P29">
            <v>20000</v>
          </cell>
        </row>
        <row r="30">
          <cell r="A30" t="str">
            <v>The Master and Scholars of Cambridge UniversityOrdinary A</v>
          </cell>
          <cell r="B30" t="str">
            <v>Other InvestorsInitial Jul-99 @ 10.43Ordinary A</v>
          </cell>
          <cell r="C30" t="str">
            <v>The Master and Scholars of Cambridge University</v>
          </cell>
          <cell r="D30" t="str">
            <v>Other Investors</v>
          </cell>
          <cell r="E30">
            <v>36342</v>
          </cell>
          <cell r="F30" t="str">
            <v>Initial Jul-99 @ 10.43</v>
          </cell>
          <cell r="G30" t="str">
            <v>Ordinary A</v>
          </cell>
          <cell r="H30">
            <v>335586</v>
          </cell>
          <cell r="I30">
            <v>10.431846</v>
          </cell>
          <cell r="J30">
            <v>3500781.4717560001</v>
          </cell>
          <cell r="P30">
            <v>335586</v>
          </cell>
        </row>
        <row r="31">
          <cell r="A31" t="str">
            <v>St. Mary Magdalene CollegeOrdinary A</v>
          </cell>
          <cell r="B31" t="str">
            <v>Other InvestorsInitial Jul-99 @ 10.43Ordinary A</v>
          </cell>
          <cell r="C31" t="str">
            <v>St. Mary Magdalene College</v>
          </cell>
          <cell r="D31" t="str">
            <v>Other Investors</v>
          </cell>
          <cell r="E31">
            <v>36342</v>
          </cell>
          <cell r="F31" t="str">
            <v>Initial Jul-99 @ 10.43</v>
          </cell>
          <cell r="G31" t="str">
            <v>Ordinary A</v>
          </cell>
          <cell r="H31">
            <v>10000</v>
          </cell>
          <cell r="I31">
            <v>10.431846</v>
          </cell>
          <cell r="J31">
            <v>104318.46</v>
          </cell>
          <cell r="P31">
            <v>10000</v>
          </cell>
        </row>
        <row r="32">
          <cell r="A32" t="str">
            <v>Dennis MurphyOrdinary A</v>
          </cell>
          <cell r="B32" t="str">
            <v>Other InvestorsInitial Jul-99 @ 10.43Ordinary A</v>
          </cell>
          <cell r="C32" t="str">
            <v>Dennis Murphy</v>
          </cell>
          <cell r="D32" t="str">
            <v>Other Investors</v>
          </cell>
          <cell r="E32">
            <v>36342</v>
          </cell>
          <cell r="F32" t="str">
            <v>Initial Jul-99 @ 10.43</v>
          </cell>
          <cell r="G32" t="str">
            <v>Ordinary A</v>
          </cell>
          <cell r="H32">
            <v>10000</v>
          </cell>
          <cell r="I32">
            <v>10.431846</v>
          </cell>
          <cell r="J32">
            <v>104318.46</v>
          </cell>
          <cell r="P32">
            <v>10000</v>
          </cell>
        </row>
        <row r="33">
          <cell r="A33" t="str">
            <v>Gonville and Caius CollegeOrdinary A</v>
          </cell>
          <cell r="B33" t="str">
            <v>Other InvestorsInitial Jul-99 @ 10.43Ordinary A</v>
          </cell>
          <cell r="C33" t="str">
            <v>Gonville and Caius College</v>
          </cell>
          <cell r="D33" t="str">
            <v>Other Investors</v>
          </cell>
          <cell r="E33">
            <v>36342</v>
          </cell>
          <cell r="F33" t="str">
            <v>Initial Jul-99 @ 10.43</v>
          </cell>
          <cell r="G33" t="str">
            <v>Ordinary A</v>
          </cell>
          <cell r="H33">
            <v>35000</v>
          </cell>
          <cell r="I33">
            <v>10.431846</v>
          </cell>
          <cell r="J33">
            <v>365114.61</v>
          </cell>
          <cell r="P33">
            <v>35000</v>
          </cell>
        </row>
        <row r="34">
          <cell r="A34" t="str">
            <v>Clare CollegeOrdinary A</v>
          </cell>
          <cell r="B34" t="str">
            <v>Other InvestorsInitial Jul-99 @ 10.43Ordinary A</v>
          </cell>
          <cell r="C34" t="str">
            <v>Clare College</v>
          </cell>
          <cell r="D34" t="str">
            <v>Other Investors</v>
          </cell>
          <cell r="E34">
            <v>36342</v>
          </cell>
          <cell r="F34" t="str">
            <v>Initial Jul-99 @ 10.43</v>
          </cell>
          <cell r="G34" t="str">
            <v>Ordinary A</v>
          </cell>
          <cell r="H34">
            <v>97500</v>
          </cell>
          <cell r="I34">
            <v>10.431846</v>
          </cell>
          <cell r="J34">
            <v>1017104.985</v>
          </cell>
          <cell r="P34">
            <v>97500</v>
          </cell>
        </row>
        <row r="35">
          <cell r="A35" t="str">
            <v>St. John the EvangelistOrdinary A</v>
          </cell>
          <cell r="B35" t="str">
            <v>Other InvestorsInitial Jul-99 @ 10.43Ordinary A</v>
          </cell>
          <cell r="C35" t="str">
            <v>St. John the Evangelist</v>
          </cell>
          <cell r="D35" t="str">
            <v>Other Investors</v>
          </cell>
          <cell r="E35">
            <v>36342</v>
          </cell>
          <cell r="F35" t="str">
            <v>Initial Jul-99 @ 10.43</v>
          </cell>
          <cell r="G35" t="str">
            <v>Ordinary A</v>
          </cell>
          <cell r="H35">
            <v>58500</v>
          </cell>
          <cell r="I35">
            <v>10.431846</v>
          </cell>
          <cell r="J35">
            <v>610262.99100000004</v>
          </cell>
          <cell r="P35">
            <v>58500</v>
          </cell>
        </row>
        <row r="36">
          <cell r="A36" t="str">
            <v>Hall of Holy TrinityOrdinary A</v>
          </cell>
          <cell r="B36" t="str">
            <v>Other InvestorsInitial Jul-99 @ 10.43Ordinary A</v>
          </cell>
          <cell r="C36" t="str">
            <v>Hall of Holy Trinity</v>
          </cell>
          <cell r="D36" t="str">
            <v>Other Investors</v>
          </cell>
          <cell r="E36">
            <v>36342</v>
          </cell>
          <cell r="F36" t="str">
            <v>Initial Jul-99 @ 10.43</v>
          </cell>
          <cell r="G36" t="str">
            <v>Ordinary A</v>
          </cell>
          <cell r="H36">
            <v>58500</v>
          </cell>
          <cell r="I36">
            <v>10.431846</v>
          </cell>
          <cell r="J36">
            <v>610262.99100000004</v>
          </cell>
          <cell r="P36">
            <v>58500</v>
          </cell>
        </row>
        <row r="37">
          <cell r="A37" t="str">
            <v>Neil GreenhamOrdinary A</v>
          </cell>
          <cell r="B37" t="str">
            <v>Other InvestorsInitial Jul-99 @ 10.43Ordinary A</v>
          </cell>
          <cell r="C37" t="str">
            <v>Neil Greenham</v>
          </cell>
          <cell r="D37" t="str">
            <v>Other Investors</v>
          </cell>
          <cell r="E37">
            <v>36342</v>
          </cell>
          <cell r="F37" t="str">
            <v>Initial Jul-99 @ 10.43</v>
          </cell>
          <cell r="G37" t="str">
            <v>Ordinary A</v>
          </cell>
          <cell r="H37">
            <v>634</v>
          </cell>
          <cell r="I37">
            <v>10.431846</v>
          </cell>
          <cell r="J37">
            <v>6613.7903640000004</v>
          </cell>
          <cell r="P37">
            <v>634</v>
          </cell>
        </row>
        <row r="38">
          <cell r="A38" t="str">
            <v>Joseph MartensOrdinary A</v>
          </cell>
          <cell r="B38" t="str">
            <v>Other InvestorsInitial Jul-99 @ 10.43Ordinary A</v>
          </cell>
          <cell r="C38" t="str">
            <v>Joseph Martens</v>
          </cell>
          <cell r="D38" t="str">
            <v>Other Investors</v>
          </cell>
          <cell r="E38">
            <v>36342</v>
          </cell>
          <cell r="F38" t="str">
            <v>Initial Jul-99 @ 10.43</v>
          </cell>
          <cell r="G38" t="str">
            <v>Ordinary A</v>
          </cell>
          <cell r="H38">
            <v>1275</v>
          </cell>
          <cell r="I38">
            <v>10.431846</v>
          </cell>
          <cell r="J38">
            <v>13300.603650000001</v>
          </cell>
          <cell r="P38">
            <v>1275</v>
          </cell>
        </row>
        <row r="39">
          <cell r="A39" t="str">
            <v>Franco CacialliOrdinary A</v>
          </cell>
          <cell r="B39" t="str">
            <v>Other InvestorsInitial Jul-99 @ 10.43Ordinary A</v>
          </cell>
          <cell r="C39" t="str">
            <v>Franco Cacialli</v>
          </cell>
          <cell r="D39" t="str">
            <v>Other Investors</v>
          </cell>
          <cell r="E39">
            <v>36342</v>
          </cell>
          <cell r="F39" t="str">
            <v>Initial Jul-99 @ 10.43</v>
          </cell>
          <cell r="G39" t="str">
            <v>Ordinary A</v>
          </cell>
          <cell r="H39">
            <v>1175</v>
          </cell>
          <cell r="I39">
            <v>10.431846</v>
          </cell>
          <cell r="J39">
            <v>12257.41905</v>
          </cell>
          <cell r="P39">
            <v>1175</v>
          </cell>
        </row>
        <row r="40">
          <cell r="A40" t="str">
            <v>Derek BaigentOrdinary A</v>
          </cell>
          <cell r="B40" t="str">
            <v>Other InvestorsInitial Jul-99 @ 10.43Ordinary A</v>
          </cell>
          <cell r="C40" t="str">
            <v>Derek Baigent</v>
          </cell>
          <cell r="D40" t="str">
            <v>Other Investors</v>
          </cell>
          <cell r="E40">
            <v>36342</v>
          </cell>
          <cell r="F40" t="str">
            <v>Initial Jul-99 @ 10.43</v>
          </cell>
          <cell r="G40" t="str">
            <v>Ordinary A</v>
          </cell>
          <cell r="H40">
            <v>1032</v>
          </cell>
          <cell r="I40">
            <v>10.431846</v>
          </cell>
          <cell r="J40">
            <v>10765.665072</v>
          </cell>
          <cell r="P40">
            <v>1032</v>
          </cell>
        </row>
        <row r="41">
          <cell r="A41" t="str">
            <v>Julian CarterOrdinary A</v>
          </cell>
          <cell r="B41" t="str">
            <v>Other InvestorsInitial Jul-99 @ 10.43Ordinary A</v>
          </cell>
          <cell r="C41" t="str">
            <v>Julian Carter</v>
          </cell>
          <cell r="D41" t="str">
            <v>Other Investors</v>
          </cell>
          <cell r="E41">
            <v>36342</v>
          </cell>
          <cell r="F41" t="str">
            <v>Initial Jul-99 @ 10.43</v>
          </cell>
          <cell r="G41" t="str">
            <v>Ordinary A</v>
          </cell>
          <cell r="H41">
            <v>200</v>
          </cell>
          <cell r="I41">
            <v>10.431846</v>
          </cell>
          <cell r="J41">
            <v>2086.3692000000001</v>
          </cell>
          <cell r="P41">
            <v>200</v>
          </cell>
        </row>
        <row r="42">
          <cell r="A42" t="str">
            <v>David LaceyOrdinary A</v>
          </cell>
          <cell r="B42" t="str">
            <v>Other InvestorsInitial Jul-99 @ 10.43Ordinary A</v>
          </cell>
          <cell r="C42" t="str">
            <v>David Lacey</v>
          </cell>
          <cell r="D42" t="str">
            <v>Other Investors</v>
          </cell>
          <cell r="E42">
            <v>36342</v>
          </cell>
          <cell r="F42" t="str">
            <v>Initial Jul-99 @ 10.43</v>
          </cell>
          <cell r="G42" t="str">
            <v>Ordinary A</v>
          </cell>
          <cell r="H42">
            <v>1000</v>
          </cell>
          <cell r="I42">
            <v>10.431846</v>
          </cell>
          <cell r="J42">
            <v>10431.846</v>
          </cell>
          <cell r="P42">
            <v>1000</v>
          </cell>
        </row>
        <row r="43">
          <cell r="A43" t="str">
            <v>Richard James StibbsOrdinary A</v>
          </cell>
          <cell r="B43" t="str">
            <v>Other InvestorsInitial Jul-99 @ 10.43Ordinary A</v>
          </cell>
          <cell r="C43" t="str">
            <v>Richard James Stibbs</v>
          </cell>
          <cell r="D43" t="str">
            <v>Other Investors</v>
          </cell>
          <cell r="E43">
            <v>36342</v>
          </cell>
          <cell r="F43" t="str">
            <v>Initial Jul-99 @ 10.43</v>
          </cell>
          <cell r="G43" t="str">
            <v>Ordinary A</v>
          </cell>
          <cell r="H43">
            <v>1000</v>
          </cell>
          <cell r="I43">
            <v>10.431846</v>
          </cell>
          <cell r="J43">
            <v>10431.846</v>
          </cell>
          <cell r="P43">
            <v>1000</v>
          </cell>
        </row>
        <row r="44">
          <cell r="A44" t="str">
            <v>Richard Ashton KingOrdinary A</v>
          </cell>
          <cell r="B44" t="str">
            <v>Other InvestorsInitial Jul-99 @ 10.43Ordinary A</v>
          </cell>
          <cell r="C44" t="str">
            <v>Richard Ashton King</v>
          </cell>
          <cell r="D44" t="str">
            <v>Other Investors</v>
          </cell>
          <cell r="E44">
            <v>36342</v>
          </cell>
          <cell r="F44" t="str">
            <v>Initial Jul-99 @ 10.43</v>
          </cell>
          <cell r="G44" t="str">
            <v>Ordinary A</v>
          </cell>
          <cell r="H44">
            <v>2852</v>
          </cell>
          <cell r="I44">
            <v>10.431846</v>
          </cell>
          <cell r="J44">
            <v>29751.624791999999</v>
          </cell>
          <cell r="P44">
            <v>2852</v>
          </cell>
        </row>
        <row r="45">
          <cell r="A45" t="str">
            <v>Christopher SmartOrdinary A</v>
          </cell>
          <cell r="B45" t="str">
            <v>Other InvestorsInitial Jul-99 @ 10.43Ordinary A</v>
          </cell>
          <cell r="C45" t="str">
            <v>Christopher Smart</v>
          </cell>
          <cell r="D45" t="str">
            <v>Other Investors</v>
          </cell>
          <cell r="E45">
            <v>36342</v>
          </cell>
          <cell r="F45" t="str">
            <v>Initial Jul-99 @ 10.43</v>
          </cell>
          <cell r="G45" t="str">
            <v>Ordinary A</v>
          </cell>
          <cell r="H45">
            <v>3500</v>
          </cell>
          <cell r="I45">
            <v>10.431846</v>
          </cell>
          <cell r="J45">
            <v>36511.461000000003</v>
          </cell>
          <cell r="P45">
            <v>3500</v>
          </cell>
        </row>
        <row r="46">
          <cell r="A46" t="str">
            <v>Duncan StewartOrdinary A</v>
          </cell>
          <cell r="B46" t="str">
            <v>Other InvestorsInitial Jul-99 @ 10.43Ordinary A</v>
          </cell>
          <cell r="C46" t="str">
            <v>Duncan Stewart</v>
          </cell>
          <cell r="D46" t="str">
            <v>Other Investors</v>
          </cell>
          <cell r="E46">
            <v>36342</v>
          </cell>
          <cell r="F46" t="str">
            <v>Initial Jul-99 @ 10.43</v>
          </cell>
          <cell r="G46" t="str">
            <v>Ordinary A</v>
          </cell>
          <cell r="H46">
            <v>500</v>
          </cell>
          <cell r="I46">
            <v>10.431846</v>
          </cell>
          <cell r="J46">
            <v>5215.9229999999998</v>
          </cell>
          <cell r="P46">
            <v>500</v>
          </cell>
        </row>
        <row r="47">
          <cell r="A47" t="str">
            <v>Paul MayOrdinary A</v>
          </cell>
          <cell r="B47" t="str">
            <v>Other InvestorsInitial Jul-99 @ 10.43Ordinary A</v>
          </cell>
          <cell r="C47" t="str">
            <v>Paul May</v>
          </cell>
          <cell r="D47" t="str">
            <v>Other Investors</v>
          </cell>
          <cell r="E47">
            <v>36342</v>
          </cell>
          <cell r="F47" t="str">
            <v>Initial Jul-99 @ 10.43</v>
          </cell>
          <cell r="G47" t="str">
            <v>Ordinary A</v>
          </cell>
          <cell r="H47">
            <v>6868</v>
          </cell>
          <cell r="I47">
            <v>10.431846</v>
          </cell>
          <cell r="J47">
            <v>71645.918328</v>
          </cell>
          <cell r="P47">
            <v>6868</v>
          </cell>
        </row>
        <row r="48">
          <cell r="A48" t="str">
            <v>RGS Family, LLCOrdinary A</v>
          </cell>
          <cell r="B48" t="str">
            <v>Other InvestorsInitial Jul-99 @ 10.43Ordinary A</v>
          </cell>
          <cell r="C48" t="str">
            <v>RGS Family, LLC</v>
          </cell>
          <cell r="D48" t="str">
            <v>Other Investors</v>
          </cell>
          <cell r="E48">
            <v>36342</v>
          </cell>
          <cell r="F48" t="str">
            <v>Initial Jul-99 @ 10.43</v>
          </cell>
          <cell r="G48" t="str">
            <v>Ordinary A</v>
          </cell>
          <cell r="H48">
            <v>151614</v>
          </cell>
          <cell r="I48">
            <v>10.431846</v>
          </cell>
          <cell r="J48">
            <v>1581613.8994440001</v>
          </cell>
          <cell r="P48">
            <v>151614</v>
          </cell>
        </row>
        <row r="49">
          <cell r="A49" t="str">
            <v>Southampton InvestmentsOrdinary A</v>
          </cell>
          <cell r="B49" t="str">
            <v>Other InvestorsInitial Jul-99 @ 10.43Ordinary A</v>
          </cell>
          <cell r="C49" t="str">
            <v>Southampton Investments</v>
          </cell>
          <cell r="D49" t="str">
            <v>Other Investors</v>
          </cell>
          <cell r="E49">
            <v>36342</v>
          </cell>
          <cell r="F49" t="str">
            <v>Initial Jul-99 @ 10.43</v>
          </cell>
          <cell r="G49" t="str">
            <v>Ordinary A</v>
          </cell>
          <cell r="H49">
            <v>151614</v>
          </cell>
          <cell r="I49">
            <v>10.431846</v>
          </cell>
          <cell r="J49">
            <v>1581613.8994440001</v>
          </cell>
          <cell r="P49">
            <v>151614</v>
          </cell>
        </row>
        <row r="50">
          <cell r="A50" t="str">
            <v>Elserino PiolOrdinary A</v>
          </cell>
          <cell r="B50" t="str">
            <v>Other InvestorsInitial Jul-99 @ 10.43Ordinary A</v>
          </cell>
          <cell r="C50" t="str">
            <v>Elserino Piol</v>
          </cell>
          <cell r="D50" t="str">
            <v>Other Investors</v>
          </cell>
          <cell r="E50">
            <v>36342</v>
          </cell>
          <cell r="F50" t="str">
            <v>Initial Jul-99 @ 10.43</v>
          </cell>
          <cell r="G50" t="str">
            <v>Ordinary A</v>
          </cell>
          <cell r="H50">
            <v>19200</v>
          </cell>
          <cell r="I50">
            <v>10.431846</v>
          </cell>
          <cell r="J50">
            <v>200291.44320000001</v>
          </cell>
          <cell r="P50">
            <v>19200</v>
          </cell>
        </row>
        <row r="51">
          <cell r="A51" t="str">
            <v>Veron InternationalOrdinary A</v>
          </cell>
          <cell r="B51" t="str">
            <v>Other InvestorsInitial Jul-99 @ 10.43Ordinary A</v>
          </cell>
          <cell r="C51" t="str">
            <v>Veron International</v>
          </cell>
          <cell r="D51" t="str">
            <v>Other Investors</v>
          </cell>
          <cell r="E51">
            <v>36342</v>
          </cell>
          <cell r="F51" t="str">
            <v>Initial Jul-99 @ 10.43</v>
          </cell>
          <cell r="G51" t="str">
            <v>Ordinary A</v>
          </cell>
          <cell r="H51">
            <v>639568</v>
          </cell>
          <cell r="I51">
            <v>10.431846</v>
          </cell>
          <cell r="J51">
            <v>6671874.8825280005</v>
          </cell>
          <cell r="P51">
            <v>639568</v>
          </cell>
        </row>
        <row r="52">
          <cell r="A52" t="str">
            <v>Magnetite Asset Investors LLCOrdinary A</v>
          </cell>
          <cell r="B52" t="str">
            <v>Kelso FriendsInitial Jul-99 @ 10.43Ordinary A</v>
          </cell>
          <cell r="C52" t="str">
            <v>Magnetite Asset Investors LLC</v>
          </cell>
          <cell r="D52" t="str">
            <v>Kelso Friends</v>
          </cell>
          <cell r="E52">
            <v>36342</v>
          </cell>
          <cell r="F52" t="str">
            <v>Initial Jul-99 @ 10.43</v>
          </cell>
          <cell r="G52" t="str">
            <v>Ordinary A</v>
          </cell>
          <cell r="H52">
            <v>191721</v>
          </cell>
          <cell r="I52">
            <v>10.431846</v>
          </cell>
          <cell r="J52">
            <v>2000003.9469660001</v>
          </cell>
          <cell r="P52">
            <v>191721</v>
          </cell>
        </row>
        <row r="53">
          <cell r="A53" t="str">
            <v>KEP VI,LLCOrdinary A</v>
          </cell>
          <cell r="B53" t="str">
            <v>KelsoInitial Jul-99 @ 10.43Ordinary A</v>
          </cell>
          <cell r="C53" t="str">
            <v>KEP VI,LLC</v>
          </cell>
          <cell r="D53" t="str">
            <v>Kelso</v>
          </cell>
          <cell r="E53">
            <v>36342</v>
          </cell>
          <cell r="F53" t="str">
            <v>Initial Jul-99 @ 10.43</v>
          </cell>
          <cell r="G53" t="str">
            <v>Ordinary A</v>
          </cell>
          <cell r="H53">
            <v>564050</v>
          </cell>
          <cell r="I53">
            <v>10.431846</v>
          </cell>
          <cell r="J53">
            <v>5884082.7363</v>
          </cell>
          <cell r="P53">
            <v>564050</v>
          </cell>
        </row>
        <row r="54">
          <cell r="A54" t="str">
            <v>Kelso Investments Asscociates VI LPOrdinary A</v>
          </cell>
          <cell r="B54" t="str">
            <v>KelsoInitial Jul-99 @ 10.43Ordinary A</v>
          </cell>
          <cell r="C54" t="str">
            <v>Kelso Investments Asscociates VI LP</v>
          </cell>
          <cell r="D54" t="str">
            <v>Kelso</v>
          </cell>
          <cell r="E54">
            <v>36342</v>
          </cell>
          <cell r="F54" t="str">
            <v>Initial Jul-99 @ 10.43</v>
          </cell>
          <cell r="G54" t="str">
            <v>Ordinary A</v>
          </cell>
          <cell r="H54">
            <v>4782727</v>
          </cell>
          <cell r="I54">
            <v>10.431846</v>
          </cell>
          <cell r="J54">
            <v>49892671.524042003</v>
          </cell>
          <cell r="P54">
            <v>4782727</v>
          </cell>
        </row>
        <row r="55">
          <cell r="A55" t="str">
            <v>Hillman CDT LLCOrdinary A</v>
          </cell>
          <cell r="B55" t="str">
            <v>HillmanInitial Jul-99 @ 10.43Ordinary A</v>
          </cell>
          <cell r="C55" t="str">
            <v>Hillman CDT LLC</v>
          </cell>
          <cell r="D55" t="str">
            <v>Hillman</v>
          </cell>
          <cell r="E55">
            <v>36342</v>
          </cell>
          <cell r="F55" t="str">
            <v>Initial Jul-99 @ 10.43</v>
          </cell>
          <cell r="G55" t="str">
            <v>Ordinary A</v>
          </cell>
          <cell r="H55">
            <v>3642692</v>
          </cell>
          <cell r="I55">
            <v>10.431846</v>
          </cell>
          <cell r="J55">
            <v>38000001.969432004</v>
          </cell>
          <cell r="P55">
            <v>3642692</v>
          </cell>
        </row>
        <row r="56">
          <cell r="A56" t="str">
            <v>Jennifer Holmes Family TrustOrdinary A</v>
          </cell>
          <cell r="B56" t="str">
            <v>Other InvestorsInitial Jul-99 @ 10.43Ordinary A</v>
          </cell>
          <cell r="C56" t="str">
            <v>Jennifer Holmes Family Trust</v>
          </cell>
          <cell r="D56" t="str">
            <v>Other Investors</v>
          </cell>
          <cell r="E56">
            <v>36342</v>
          </cell>
          <cell r="F56" t="str">
            <v>Initial Jul-99 @ 10.43</v>
          </cell>
          <cell r="G56" t="str">
            <v>Ordinary A</v>
          </cell>
          <cell r="H56">
            <v>48018</v>
          </cell>
          <cell r="I56">
            <v>10.431846</v>
          </cell>
          <cell r="J56">
            <v>500916.38122799998</v>
          </cell>
          <cell r="P56">
            <v>48018</v>
          </cell>
        </row>
        <row r="57">
          <cell r="A57" t="str">
            <v>Andrew Holmes Family TrustOrdinary A</v>
          </cell>
          <cell r="B57" t="str">
            <v>Other InvestorsInitial Jul-99 @ 10.43Ordinary A</v>
          </cell>
          <cell r="C57" t="str">
            <v>Andrew Holmes Family Trust</v>
          </cell>
          <cell r="D57" t="str">
            <v>Other Investors</v>
          </cell>
          <cell r="E57">
            <v>36342</v>
          </cell>
          <cell r="F57" t="str">
            <v>Initial Jul-99 @ 10.43</v>
          </cell>
          <cell r="G57" t="str">
            <v>Ordinary A</v>
          </cell>
          <cell r="H57">
            <v>49355</v>
          </cell>
          <cell r="I57">
            <v>10.431846</v>
          </cell>
          <cell r="J57">
            <v>514863.75933000003</v>
          </cell>
          <cell r="P57">
            <v>49355</v>
          </cell>
        </row>
        <row r="58">
          <cell r="A58" t="str">
            <v>Marquard Family PartnershipOrdinary B</v>
          </cell>
          <cell r="B58" t="str">
            <v>Kelso FriendsInitial Jul-99 @ 10.43Ordinary B</v>
          </cell>
          <cell r="C58" t="str">
            <v>Marquard Family Partnership</v>
          </cell>
          <cell r="D58" t="str">
            <v>Kelso Friends</v>
          </cell>
          <cell r="E58">
            <v>36342</v>
          </cell>
          <cell r="F58" t="str">
            <v>Initial Jul-99 @ 10.43</v>
          </cell>
          <cell r="G58" t="str">
            <v>Ordinary B</v>
          </cell>
          <cell r="H58">
            <v>18741</v>
          </cell>
          <cell r="I58">
            <v>10.431846</v>
          </cell>
          <cell r="J58">
            <v>195503.225886</v>
          </cell>
          <cell r="P58">
            <v>18741</v>
          </cell>
        </row>
        <row r="59">
          <cell r="A59" t="str">
            <v>John F. McGillicuddyOrdinary B</v>
          </cell>
          <cell r="B59" t="str">
            <v>Kelso FriendsInitial Jul-99 @ 10.43Ordinary B</v>
          </cell>
          <cell r="C59" t="str">
            <v>John F. McGillicuddy</v>
          </cell>
          <cell r="D59" t="str">
            <v>Kelso Friends</v>
          </cell>
          <cell r="E59">
            <v>36342</v>
          </cell>
          <cell r="F59" t="str">
            <v>Initial Jul-99 @ 10.43</v>
          </cell>
          <cell r="G59" t="str">
            <v>Ordinary B</v>
          </cell>
          <cell r="H59">
            <v>4793</v>
          </cell>
          <cell r="I59">
            <v>10.431846</v>
          </cell>
          <cell r="J59">
            <v>49999.837877999998</v>
          </cell>
          <cell r="P59">
            <v>4793</v>
          </cell>
        </row>
        <row r="60">
          <cell r="A60" t="str">
            <v>David RoderickOrdinary B</v>
          </cell>
          <cell r="B60" t="str">
            <v>Kelso FriendsInitial Jul-99 @ 10.43Ordinary B</v>
          </cell>
          <cell r="C60" t="str">
            <v>David Roderick</v>
          </cell>
          <cell r="D60" t="str">
            <v>Kelso Friends</v>
          </cell>
          <cell r="E60">
            <v>36342</v>
          </cell>
          <cell r="F60" t="str">
            <v>Initial Jul-99 @ 10.43</v>
          </cell>
          <cell r="G60" t="str">
            <v>Ordinary B</v>
          </cell>
          <cell r="H60">
            <v>9586</v>
          </cell>
          <cell r="I60">
            <v>10.431846</v>
          </cell>
          <cell r="J60">
            <v>99999.675755999997</v>
          </cell>
          <cell r="P60">
            <v>9586</v>
          </cell>
        </row>
        <row r="61">
          <cell r="A61" t="str">
            <v>Louis and Patricia Kelso TrustOrdinary B</v>
          </cell>
          <cell r="B61" t="str">
            <v>Kelso FriendsInitial Jul-99 @ 10.43Ordinary B</v>
          </cell>
          <cell r="C61" t="str">
            <v>Louis and Patricia Kelso Trust</v>
          </cell>
          <cell r="D61" t="str">
            <v>Kelso Friends</v>
          </cell>
          <cell r="E61">
            <v>36342</v>
          </cell>
          <cell r="F61" t="str">
            <v>Initial Jul-99 @ 10.43</v>
          </cell>
          <cell r="G61" t="str">
            <v>Ordinary B</v>
          </cell>
          <cell r="H61">
            <v>28758</v>
          </cell>
          <cell r="I61">
            <v>10.431846</v>
          </cell>
          <cell r="J61">
            <v>299999.02726800001</v>
          </cell>
          <cell r="P61">
            <v>28758</v>
          </cell>
        </row>
        <row r="62">
          <cell r="A62" t="str">
            <v>John RutledgeOrdinary B</v>
          </cell>
          <cell r="B62" t="str">
            <v>Kelso FriendsInitial Jul-99 @ 10.43Ordinary B</v>
          </cell>
          <cell r="C62" t="str">
            <v>John Rutledge</v>
          </cell>
          <cell r="D62" t="str">
            <v>Kelso Friends</v>
          </cell>
          <cell r="E62">
            <v>36342</v>
          </cell>
          <cell r="F62" t="str">
            <v>Initial Jul-99 @ 10.43</v>
          </cell>
          <cell r="G62" t="str">
            <v>Ordinary B</v>
          </cell>
          <cell r="H62">
            <v>9586</v>
          </cell>
          <cell r="I62">
            <v>10.431846</v>
          </cell>
          <cell r="J62">
            <v>99999.675755999997</v>
          </cell>
          <cell r="P62">
            <v>9586</v>
          </cell>
        </row>
        <row r="63">
          <cell r="A63" t="str">
            <v>Michel RapoportOrdinary B</v>
          </cell>
          <cell r="B63" t="str">
            <v>Kelso FriendsInitial Jul-99 @ 10.43Ordinary B</v>
          </cell>
          <cell r="C63" t="str">
            <v>Michel Rapoport</v>
          </cell>
          <cell r="D63" t="str">
            <v>Kelso Friends</v>
          </cell>
          <cell r="E63">
            <v>36342</v>
          </cell>
          <cell r="F63" t="str">
            <v>Initial Jul-99 @ 10.43</v>
          </cell>
          <cell r="G63" t="str">
            <v>Ordinary B</v>
          </cell>
          <cell r="H63">
            <v>7189</v>
          </cell>
          <cell r="I63">
            <v>10.431846</v>
          </cell>
          <cell r="J63">
            <v>74994.540894000005</v>
          </cell>
          <cell r="P63">
            <v>7189</v>
          </cell>
        </row>
        <row r="64">
          <cell r="A64" t="str">
            <v>U. Bertram EllisOrdinary B</v>
          </cell>
          <cell r="B64" t="str">
            <v>Kelso FriendsInitial Jul-99 @ 10.43Ordinary B</v>
          </cell>
          <cell r="C64" t="str">
            <v>U. Bertram Ellis</v>
          </cell>
          <cell r="D64" t="str">
            <v>Kelso Friends</v>
          </cell>
          <cell r="E64">
            <v>36342</v>
          </cell>
          <cell r="F64" t="str">
            <v>Initial Jul-99 @ 10.43</v>
          </cell>
          <cell r="G64" t="str">
            <v>Ordinary B</v>
          </cell>
          <cell r="H64">
            <v>9586</v>
          </cell>
          <cell r="I64">
            <v>10.431846</v>
          </cell>
          <cell r="J64">
            <v>99999.675755999997</v>
          </cell>
          <cell r="P64">
            <v>9586</v>
          </cell>
        </row>
        <row r="65">
          <cell r="A65" t="str">
            <v>Cardinal Court investorsOrdinary B</v>
          </cell>
          <cell r="B65" t="str">
            <v>Kelso FriendsInitial Jul-99 @ 10.43Ordinary B</v>
          </cell>
          <cell r="C65" t="str">
            <v>Cardinal Court investors</v>
          </cell>
          <cell r="D65" t="str">
            <v>Kelso Friends</v>
          </cell>
          <cell r="E65">
            <v>36342</v>
          </cell>
          <cell r="F65" t="str">
            <v>Initial Jul-99 @ 10.43</v>
          </cell>
          <cell r="G65" t="str">
            <v>Ordinary B</v>
          </cell>
          <cell r="H65">
            <v>95860</v>
          </cell>
          <cell r="I65">
            <v>10.431846</v>
          </cell>
          <cell r="J65">
            <v>999996.75756000006</v>
          </cell>
          <cell r="P65">
            <v>95860</v>
          </cell>
        </row>
        <row r="66">
          <cell r="A66" t="str">
            <v>Coinvestment I LLCOrdinary B</v>
          </cell>
          <cell r="B66" t="str">
            <v>Kelso FriendsInitial Jul-99 @ 10.43Ordinary B</v>
          </cell>
          <cell r="C66" t="str">
            <v>Coinvestment I LLC</v>
          </cell>
          <cell r="D66" t="str">
            <v>Kelso Friends</v>
          </cell>
          <cell r="E66">
            <v>36342</v>
          </cell>
          <cell r="F66" t="str">
            <v>Initial Jul-99 @ 10.43</v>
          </cell>
          <cell r="G66" t="str">
            <v>Ordinary B</v>
          </cell>
          <cell r="H66">
            <v>95860</v>
          </cell>
          <cell r="I66">
            <v>10.431846</v>
          </cell>
          <cell r="J66">
            <v>999996.75756000006</v>
          </cell>
          <cell r="P66">
            <v>95860</v>
          </cell>
        </row>
        <row r="67">
          <cell r="A67" t="str">
            <v/>
          </cell>
          <cell r="B67" t="str">
            <v/>
          </cell>
        </row>
        <row r="68">
          <cell r="A68" t="str">
            <v>KEP VI,LLCOrdinary A</v>
          </cell>
          <cell r="B68" t="str">
            <v>KelsoQ4 2000 @ 14.15Ordinary A</v>
          </cell>
          <cell r="C68" t="str">
            <v>KEP VI,LLC</v>
          </cell>
          <cell r="D68" t="str">
            <v>Kelso</v>
          </cell>
          <cell r="E68">
            <v>36889</v>
          </cell>
          <cell r="F68" t="str">
            <v>Q4 2000 @ 14.15</v>
          </cell>
          <cell r="G68" t="str">
            <v>Ordinary A</v>
          </cell>
          <cell r="H68">
            <v>87538</v>
          </cell>
          <cell r="I68">
            <v>14.15</v>
          </cell>
          <cell r="J68">
            <v>1238662.7</v>
          </cell>
          <cell r="P68">
            <v>0</v>
          </cell>
        </row>
        <row r="69">
          <cell r="A69" t="str">
            <v>Kelso Investments Asscociates VI LPOrdinary A</v>
          </cell>
          <cell r="B69" t="str">
            <v>KelsoQ4 2000 @ 14.15Ordinary A</v>
          </cell>
          <cell r="C69" t="str">
            <v>Kelso Investments Asscociates VI LP</v>
          </cell>
          <cell r="D69" t="str">
            <v>Kelso</v>
          </cell>
          <cell r="E69">
            <v>36889</v>
          </cell>
          <cell r="F69" t="str">
            <v>Q4 2000 @ 14.15</v>
          </cell>
          <cell r="G69" t="str">
            <v>Ordinary A</v>
          </cell>
          <cell r="H69">
            <v>496050</v>
          </cell>
          <cell r="I69">
            <v>14.15</v>
          </cell>
          <cell r="J69">
            <v>7019107.5</v>
          </cell>
          <cell r="P69">
            <v>0</v>
          </cell>
        </row>
        <row r="70">
          <cell r="A70" t="str">
            <v>Hillman CDT 2000 LLCOrdinary A</v>
          </cell>
          <cell r="B70" t="str">
            <v>HillmanQ4 2000 @ 14.15Ordinary A</v>
          </cell>
          <cell r="C70" t="str">
            <v>Hillman CDT 2000 LLC</v>
          </cell>
          <cell r="D70" t="str">
            <v>Hillman</v>
          </cell>
          <cell r="E70">
            <v>36889</v>
          </cell>
          <cell r="F70" t="str">
            <v>Q4 2000 @ 14.15</v>
          </cell>
          <cell r="G70" t="str">
            <v>Ordinary A</v>
          </cell>
          <cell r="H70">
            <v>600706</v>
          </cell>
          <cell r="I70">
            <v>14.15</v>
          </cell>
          <cell r="J70">
            <v>8499989.9000000004</v>
          </cell>
          <cell r="P70">
            <v>0</v>
          </cell>
        </row>
        <row r="71">
          <cell r="A71" t="str">
            <v>Ellen MoonsOrdinary A</v>
          </cell>
          <cell r="B71" t="str">
            <v>Other InvestorsQ4 2000 @ 14.15Ordinary A</v>
          </cell>
          <cell r="C71" t="str">
            <v>Ellen Moons</v>
          </cell>
          <cell r="D71" t="str">
            <v>Other Investors</v>
          </cell>
          <cell r="E71">
            <v>36880</v>
          </cell>
          <cell r="F71" t="str">
            <v>Q4 2000 @ 14.15</v>
          </cell>
          <cell r="G71" t="str">
            <v>Ordinary A</v>
          </cell>
          <cell r="H71">
            <v>666.75</v>
          </cell>
          <cell r="I71">
            <v>10.431846</v>
          </cell>
          <cell r="J71">
            <v>6955.4333205000003</v>
          </cell>
          <cell r="P71">
            <v>666.75</v>
          </cell>
        </row>
        <row r="73">
          <cell r="A73" t="str">
            <v>Stock Options</v>
          </cell>
          <cell r="B73" t="str">
            <v>Stock Options</v>
          </cell>
          <cell r="E73">
            <v>36891</v>
          </cell>
          <cell r="G73" t="str">
            <v>Stock Options</v>
          </cell>
          <cell r="J73">
            <v>186180</v>
          </cell>
          <cell r="P73">
            <v>0</v>
          </cell>
        </row>
        <row r="74">
          <cell r="A74" t="str">
            <v/>
          </cell>
          <cell r="B74" t="str">
            <v/>
          </cell>
        </row>
        <row r="75">
          <cell r="A75" t="str">
            <v>Cambridge Research and Innovation Ltd.Ordinary A</v>
          </cell>
          <cell r="B75" t="str">
            <v>Other InvestorsQ1 2001 @ 14.15Ordinary A</v>
          </cell>
          <cell r="C75" t="str">
            <v>Cambridge Research and Innovation Ltd.</v>
          </cell>
          <cell r="D75" t="str">
            <v>Other Investors</v>
          </cell>
          <cell r="E75">
            <v>36952</v>
          </cell>
          <cell r="F75" t="str">
            <v>Q1 2001 @ 14.15</v>
          </cell>
          <cell r="G75" t="str">
            <v>Ordinary A</v>
          </cell>
          <cell r="H75">
            <v>25742</v>
          </cell>
          <cell r="I75">
            <v>14.15</v>
          </cell>
          <cell r="J75">
            <v>364249.3</v>
          </cell>
          <cell r="P75">
            <v>0</v>
          </cell>
        </row>
        <row r="76">
          <cell r="A76" t="str">
            <v>Providence Investment Company LtdOrdinary A</v>
          </cell>
          <cell r="B76" t="str">
            <v>Other InvestorsQ1 2001 @ 14.15Ordinary A</v>
          </cell>
          <cell r="C76" t="str">
            <v>Providence Investment Company Ltd</v>
          </cell>
          <cell r="D76" t="str">
            <v>Other Investors</v>
          </cell>
          <cell r="E76">
            <v>36952</v>
          </cell>
          <cell r="F76" t="str">
            <v>Q1 2001 @ 14.15</v>
          </cell>
          <cell r="G76" t="str">
            <v>Ordinary A</v>
          </cell>
          <cell r="H76">
            <v>57103</v>
          </cell>
          <cell r="I76">
            <v>14.15</v>
          </cell>
          <cell r="J76">
            <v>808007.45000000007</v>
          </cell>
          <cell r="P76">
            <v>0</v>
          </cell>
        </row>
        <row r="77">
          <cell r="A77" t="str">
            <v>Michael MarshallOrdinary A</v>
          </cell>
          <cell r="B77" t="str">
            <v>Other InvestorsQ1 2001 @ 14.15Ordinary A</v>
          </cell>
          <cell r="C77" t="str">
            <v>Michael Marshall</v>
          </cell>
          <cell r="D77" t="str">
            <v>Other Investors</v>
          </cell>
          <cell r="E77">
            <v>36952</v>
          </cell>
          <cell r="F77" t="str">
            <v>Q1 2001 @ 14.15</v>
          </cell>
          <cell r="G77" t="str">
            <v>Ordinary A</v>
          </cell>
          <cell r="H77">
            <v>2004</v>
          </cell>
          <cell r="I77">
            <v>14.15</v>
          </cell>
          <cell r="J77">
            <v>28356.600000000002</v>
          </cell>
          <cell r="P77">
            <v>0</v>
          </cell>
        </row>
        <row r="78">
          <cell r="A78" t="str">
            <v>EDventure Holdings IncOrdinary A</v>
          </cell>
          <cell r="B78" t="str">
            <v>Other InvestorsQ1 2001 @ 14.15Ordinary A</v>
          </cell>
          <cell r="C78" t="str">
            <v>EDventure Holdings Inc</v>
          </cell>
          <cell r="D78" t="str">
            <v>Other Investors</v>
          </cell>
          <cell r="E78">
            <v>36952</v>
          </cell>
          <cell r="F78" t="str">
            <v>Q1 2001 @ 14.15</v>
          </cell>
          <cell r="G78" t="str">
            <v>Ordinary A</v>
          </cell>
          <cell r="H78">
            <v>1403</v>
          </cell>
          <cell r="I78">
            <v>14.15</v>
          </cell>
          <cell r="J78">
            <v>19852.45</v>
          </cell>
          <cell r="P78">
            <v>0</v>
          </cell>
        </row>
        <row r="79">
          <cell r="A79" t="str">
            <v>Gonville and Caius CollegeOrdinary A</v>
          </cell>
          <cell r="B79" t="str">
            <v>Other InvestorsQ1 2001 @ 14.15Ordinary A</v>
          </cell>
          <cell r="C79" t="str">
            <v>Gonville and Caius College</v>
          </cell>
          <cell r="D79" t="str">
            <v>Other Investors</v>
          </cell>
          <cell r="E79">
            <v>36952</v>
          </cell>
          <cell r="F79" t="str">
            <v>Q1 2001 @ 14.15</v>
          </cell>
          <cell r="G79" t="str">
            <v>Ordinary A</v>
          </cell>
          <cell r="H79">
            <v>7013</v>
          </cell>
          <cell r="I79">
            <v>14.15</v>
          </cell>
          <cell r="J79">
            <v>99233.95</v>
          </cell>
          <cell r="P79">
            <v>0</v>
          </cell>
        </row>
        <row r="80">
          <cell r="A80" t="str">
            <v>Clare CollegeOrdinary A</v>
          </cell>
          <cell r="B80" t="str">
            <v>Other InvestorsQ1 2001 @ 14.15Ordinary A</v>
          </cell>
          <cell r="C80" t="str">
            <v>Clare College</v>
          </cell>
          <cell r="D80" t="str">
            <v>Other Investors</v>
          </cell>
          <cell r="E80">
            <v>36952</v>
          </cell>
          <cell r="F80" t="str">
            <v>Q1 2001 @ 14.15</v>
          </cell>
          <cell r="G80" t="str">
            <v>Ordinary A</v>
          </cell>
          <cell r="H80">
            <v>12709</v>
          </cell>
          <cell r="I80">
            <v>14.15</v>
          </cell>
          <cell r="J80">
            <v>179832.35</v>
          </cell>
          <cell r="P80">
            <v>0</v>
          </cell>
        </row>
        <row r="81">
          <cell r="A81" t="str">
            <v>Hall of Holy TrinityOrdinary A</v>
          </cell>
          <cell r="B81" t="str">
            <v>Other InvestorsQ1 2001 @ 14.15Ordinary A</v>
          </cell>
          <cell r="C81" t="str">
            <v>Hall of Holy Trinity</v>
          </cell>
          <cell r="D81" t="str">
            <v>Other Investors</v>
          </cell>
          <cell r="E81">
            <v>36952</v>
          </cell>
          <cell r="F81" t="str">
            <v>Q1 2001 @ 14.15</v>
          </cell>
          <cell r="G81" t="str">
            <v>Ordinary A</v>
          </cell>
          <cell r="H81">
            <v>7626</v>
          </cell>
          <cell r="I81">
            <v>14.15</v>
          </cell>
          <cell r="J81">
            <v>107907.90000000001</v>
          </cell>
          <cell r="P81">
            <v>0</v>
          </cell>
        </row>
        <row r="82">
          <cell r="A82" t="str">
            <v>Neil GreenhamOrdinary A</v>
          </cell>
          <cell r="B82" t="str">
            <v>Other InvestorsQ1 2001 @ 14.15Ordinary A</v>
          </cell>
          <cell r="C82" t="str">
            <v>Neil Greenham</v>
          </cell>
          <cell r="D82" t="str">
            <v>Other Investors</v>
          </cell>
          <cell r="E82">
            <v>36952</v>
          </cell>
          <cell r="F82" t="str">
            <v>Q1 2001 @ 14.15</v>
          </cell>
          <cell r="G82" t="str">
            <v>Ordinary A</v>
          </cell>
          <cell r="H82">
            <v>127</v>
          </cell>
          <cell r="I82">
            <v>14.15</v>
          </cell>
          <cell r="J82">
            <v>1797.05</v>
          </cell>
          <cell r="P82">
            <v>0</v>
          </cell>
        </row>
        <row r="83">
          <cell r="A83" t="str">
            <v>Joseph MartensOrdinary A</v>
          </cell>
          <cell r="B83" t="str">
            <v>Other InvestorsQ1 2001 @ 14.15Ordinary A</v>
          </cell>
          <cell r="C83" t="str">
            <v>Joseph Martens</v>
          </cell>
          <cell r="D83" t="str">
            <v>Other Investors</v>
          </cell>
          <cell r="E83">
            <v>36952</v>
          </cell>
          <cell r="F83" t="str">
            <v>Q1 2001 @ 14.15</v>
          </cell>
          <cell r="G83" t="str">
            <v>Ordinary A</v>
          </cell>
          <cell r="H83">
            <v>255</v>
          </cell>
          <cell r="I83">
            <v>14.15</v>
          </cell>
          <cell r="J83">
            <v>3608.25</v>
          </cell>
          <cell r="P83">
            <v>0</v>
          </cell>
        </row>
        <row r="84">
          <cell r="A84" t="str">
            <v>Franco CacialliOrdinary A</v>
          </cell>
          <cell r="B84" t="str">
            <v>Other InvestorsQ1 2001 @ 14.15Ordinary A</v>
          </cell>
          <cell r="C84" t="str">
            <v>Franco Cacialli</v>
          </cell>
          <cell r="D84" t="str">
            <v>Other Investors</v>
          </cell>
          <cell r="E84">
            <v>36952</v>
          </cell>
          <cell r="F84" t="str">
            <v>Q1 2001 @ 14.15</v>
          </cell>
          <cell r="G84" t="str">
            <v>Ordinary A</v>
          </cell>
          <cell r="H84">
            <v>235</v>
          </cell>
          <cell r="I84">
            <v>14.15</v>
          </cell>
          <cell r="J84">
            <v>3325.25</v>
          </cell>
          <cell r="P84">
            <v>0</v>
          </cell>
        </row>
        <row r="85">
          <cell r="A85" t="str">
            <v>Derek BaigentOrdinary A</v>
          </cell>
          <cell r="B85" t="str">
            <v>Other InvestorsQ1 2001 @ 14.15Ordinary A</v>
          </cell>
          <cell r="C85" t="str">
            <v>Derek Baigent</v>
          </cell>
          <cell r="D85" t="str">
            <v>Other Investors</v>
          </cell>
          <cell r="E85">
            <v>36952</v>
          </cell>
          <cell r="F85" t="str">
            <v>Q1 2001 @ 14.15</v>
          </cell>
          <cell r="G85" t="str">
            <v>Ordinary A</v>
          </cell>
          <cell r="H85">
            <v>207</v>
          </cell>
          <cell r="I85">
            <v>14.15</v>
          </cell>
          <cell r="J85">
            <v>2929.05</v>
          </cell>
          <cell r="P85">
            <v>0</v>
          </cell>
        </row>
        <row r="86">
          <cell r="A86" t="str">
            <v>Julian CarterOrdinary A</v>
          </cell>
          <cell r="B86" t="str">
            <v>Other InvestorsQ1 2001 @ 14.15Ordinary A</v>
          </cell>
          <cell r="C86" t="str">
            <v>Julian Carter</v>
          </cell>
          <cell r="D86" t="str">
            <v>Other Investors</v>
          </cell>
          <cell r="E86">
            <v>36952</v>
          </cell>
          <cell r="F86" t="str">
            <v>Q1 2001 @ 14.15</v>
          </cell>
          <cell r="G86" t="str">
            <v>Ordinary A</v>
          </cell>
          <cell r="H86">
            <v>40</v>
          </cell>
          <cell r="I86">
            <v>14.15</v>
          </cell>
          <cell r="J86">
            <v>566</v>
          </cell>
          <cell r="P86">
            <v>0</v>
          </cell>
        </row>
        <row r="87">
          <cell r="A87" t="str">
            <v>Paul MayOrdinary A</v>
          </cell>
          <cell r="B87" t="str">
            <v>Other InvestorsQ1 2001 @ 14.15Ordinary A</v>
          </cell>
          <cell r="C87" t="str">
            <v>Paul May</v>
          </cell>
          <cell r="D87" t="str">
            <v>Other Investors</v>
          </cell>
          <cell r="E87">
            <v>36952</v>
          </cell>
          <cell r="F87" t="str">
            <v>Q1 2001 @ 14.15</v>
          </cell>
          <cell r="G87" t="str">
            <v>Ordinary A</v>
          </cell>
          <cell r="H87">
            <v>895</v>
          </cell>
          <cell r="I87">
            <v>14.15</v>
          </cell>
          <cell r="J87">
            <v>12664.25</v>
          </cell>
          <cell r="P87">
            <v>0</v>
          </cell>
        </row>
        <row r="88">
          <cell r="A88" t="str">
            <v>Elserino PiolOrdinary A</v>
          </cell>
          <cell r="B88" t="str">
            <v>Other InvestorsQ1 2001 @ 14.15Ordinary A</v>
          </cell>
          <cell r="C88" t="str">
            <v>Elserino Piol</v>
          </cell>
          <cell r="D88" t="str">
            <v>Other Investors</v>
          </cell>
          <cell r="E88">
            <v>36952</v>
          </cell>
          <cell r="F88" t="str">
            <v>Q1 2001 @ 14.15</v>
          </cell>
          <cell r="G88" t="str">
            <v>Ordinary A</v>
          </cell>
          <cell r="H88">
            <v>3847</v>
          </cell>
          <cell r="I88">
            <v>14.15</v>
          </cell>
          <cell r="J88">
            <v>54435.05</v>
          </cell>
          <cell r="P88">
            <v>0</v>
          </cell>
        </row>
        <row r="89">
          <cell r="A89" t="str">
            <v>Magnetite Asset Investors LLCOrdinary A</v>
          </cell>
          <cell r="B89" t="str">
            <v>Kelso FriendsQ1 2001 @ 14.15Ordinary A</v>
          </cell>
          <cell r="C89" t="str">
            <v>Magnetite Asset Investors LLC</v>
          </cell>
          <cell r="D89" t="str">
            <v>Kelso Friends</v>
          </cell>
          <cell r="E89">
            <v>36952</v>
          </cell>
          <cell r="F89" t="str">
            <v>Q1 2001 @ 14.15</v>
          </cell>
          <cell r="G89" t="str">
            <v>Ordinary A</v>
          </cell>
          <cell r="H89">
            <v>38413</v>
          </cell>
          <cell r="I89">
            <v>14.15</v>
          </cell>
          <cell r="J89">
            <v>543543.95000000007</v>
          </cell>
          <cell r="P89">
            <v>0</v>
          </cell>
        </row>
        <row r="90">
          <cell r="A90" t="str">
            <v>Hillman CDT 2000 LLCOrdinary A</v>
          </cell>
          <cell r="B90" t="str">
            <v>HillmanQ1 2001 @ 14.15Ordinary A</v>
          </cell>
          <cell r="C90" t="str">
            <v>Hillman CDT 2000 LLC</v>
          </cell>
          <cell r="D90" t="str">
            <v>Hillman</v>
          </cell>
          <cell r="E90">
            <v>36922</v>
          </cell>
          <cell r="F90" t="str">
            <v>Q1 2001 @ 14.15</v>
          </cell>
          <cell r="G90" t="str">
            <v>Ordinary A</v>
          </cell>
          <cell r="H90">
            <v>636043</v>
          </cell>
          <cell r="I90">
            <v>14.15</v>
          </cell>
          <cell r="J90">
            <v>9000008.4500000011</v>
          </cell>
          <cell r="P90">
            <v>0</v>
          </cell>
        </row>
        <row r="91">
          <cell r="A91" t="str">
            <v>Jennifer Holmes Family TrustOrdinary A</v>
          </cell>
          <cell r="B91" t="str">
            <v>Other InvestorsQ1 2001 @ 14.15Ordinary A</v>
          </cell>
          <cell r="C91" t="str">
            <v>Jennifer Holmes Family Trust</v>
          </cell>
          <cell r="D91" t="str">
            <v>Other Investors</v>
          </cell>
          <cell r="E91">
            <v>36952</v>
          </cell>
          <cell r="F91" t="str">
            <v>Q1 2001 @ 14.15</v>
          </cell>
          <cell r="G91" t="str">
            <v>Ordinary A</v>
          </cell>
          <cell r="H91">
            <v>6259</v>
          </cell>
          <cell r="I91">
            <v>14.15</v>
          </cell>
          <cell r="J91">
            <v>88564.85</v>
          </cell>
          <cell r="P91">
            <v>0</v>
          </cell>
        </row>
        <row r="92">
          <cell r="A92" t="str">
            <v>Andrew Holmes Family TrustOrdinary A</v>
          </cell>
          <cell r="B92" t="str">
            <v>Other InvestorsQ1 2001 @ 14.15Ordinary A</v>
          </cell>
          <cell r="C92" t="str">
            <v>Andrew Holmes Family Trust</v>
          </cell>
          <cell r="D92" t="str">
            <v>Other Investors</v>
          </cell>
          <cell r="E92">
            <v>36952</v>
          </cell>
          <cell r="F92" t="str">
            <v>Q1 2001 @ 14.15</v>
          </cell>
          <cell r="G92" t="str">
            <v>Ordinary A</v>
          </cell>
          <cell r="H92">
            <v>6434</v>
          </cell>
          <cell r="I92">
            <v>14.15</v>
          </cell>
          <cell r="J92">
            <v>91041.1</v>
          </cell>
          <cell r="P92">
            <v>0</v>
          </cell>
        </row>
        <row r="93">
          <cell r="A93" t="str">
            <v>Jennie ArmesOrdinary A</v>
          </cell>
          <cell r="B93" t="str">
            <v>Other InvestorsQ1 2001 @ 14.15Ordinary A</v>
          </cell>
          <cell r="C93" t="str">
            <v>Jennie Armes</v>
          </cell>
          <cell r="D93" t="str">
            <v>Other Investors</v>
          </cell>
          <cell r="E93">
            <v>36952</v>
          </cell>
          <cell r="F93" t="str">
            <v>Q1 2001 @ 14.15</v>
          </cell>
          <cell r="G93" t="str">
            <v>Ordinary A</v>
          </cell>
          <cell r="H93">
            <v>715</v>
          </cell>
          <cell r="I93">
            <v>14.15</v>
          </cell>
          <cell r="J93">
            <v>10117.25</v>
          </cell>
          <cell r="P93">
            <v>0</v>
          </cell>
        </row>
        <row r="94">
          <cell r="A94" t="str">
            <v>Val BakerOrdinary A</v>
          </cell>
          <cell r="B94" t="str">
            <v>Other InvestorsOptions @ 14.15Ordinary A</v>
          </cell>
          <cell r="C94" t="str">
            <v>Val Baker</v>
          </cell>
          <cell r="D94" t="str">
            <v>Other Investors</v>
          </cell>
          <cell r="E94">
            <v>36952</v>
          </cell>
          <cell r="F94" t="str">
            <v>Options @ 14.15</v>
          </cell>
          <cell r="G94" t="str">
            <v>Ordinary A</v>
          </cell>
          <cell r="H94">
            <v>167</v>
          </cell>
          <cell r="I94">
            <v>10.431846</v>
          </cell>
          <cell r="J94">
            <v>1742.1182820000001</v>
          </cell>
          <cell r="P94">
            <v>167</v>
          </cell>
        </row>
        <row r="95">
          <cell r="A95" t="str">
            <v>Marquard Family PartnershipOrdinary B</v>
          </cell>
          <cell r="B95" t="str">
            <v>Kelso FriendsQ1 2001 @ 14.15Ordinary B</v>
          </cell>
          <cell r="C95" t="str">
            <v>Marquard Family Partnership</v>
          </cell>
          <cell r="D95" t="str">
            <v>Kelso Friends</v>
          </cell>
          <cell r="E95">
            <v>36952</v>
          </cell>
          <cell r="F95" t="str">
            <v>Q1 2001 @ 14.15</v>
          </cell>
          <cell r="G95" t="str">
            <v>Ordinary B</v>
          </cell>
          <cell r="H95">
            <v>2443</v>
          </cell>
          <cell r="I95">
            <v>14.15</v>
          </cell>
          <cell r="J95">
            <v>34568.450000000004</v>
          </cell>
          <cell r="P95">
            <v>0</v>
          </cell>
        </row>
        <row r="96">
          <cell r="A96" t="str">
            <v>John F. McGillicuddyOrdinary B</v>
          </cell>
          <cell r="B96" t="str">
            <v>Kelso FriendsQ1 2001 @ 14.15Ordinary B</v>
          </cell>
          <cell r="C96" t="str">
            <v>John F. McGillicuddy</v>
          </cell>
          <cell r="D96" t="str">
            <v>Kelso Friends</v>
          </cell>
          <cell r="E96">
            <v>36952</v>
          </cell>
          <cell r="F96" t="str">
            <v>Q1 2001 @ 14.15</v>
          </cell>
          <cell r="G96" t="str">
            <v>Ordinary B</v>
          </cell>
          <cell r="H96">
            <v>960</v>
          </cell>
          <cell r="I96">
            <v>14.15</v>
          </cell>
          <cell r="J96">
            <v>13584</v>
          </cell>
          <cell r="P96">
            <v>0</v>
          </cell>
        </row>
        <row r="97">
          <cell r="A97" t="str">
            <v>David RoderickOrdinary B</v>
          </cell>
          <cell r="B97" t="str">
            <v>Kelso FriendsQ1 2001 @ 14.15Ordinary B</v>
          </cell>
          <cell r="C97" t="str">
            <v>David Roderick</v>
          </cell>
          <cell r="D97" t="str">
            <v>Kelso Friends</v>
          </cell>
          <cell r="E97">
            <v>36952</v>
          </cell>
          <cell r="F97" t="str">
            <v>Q1 2001 @ 14.15</v>
          </cell>
          <cell r="G97" t="str">
            <v>Ordinary B</v>
          </cell>
          <cell r="H97">
            <v>1921</v>
          </cell>
          <cell r="I97">
            <v>14.15</v>
          </cell>
          <cell r="J97">
            <v>27182.15</v>
          </cell>
          <cell r="P97">
            <v>0</v>
          </cell>
        </row>
        <row r="98">
          <cell r="A98" t="str">
            <v>Louis and Patricia Kelso TrustOrdinary B</v>
          </cell>
          <cell r="B98" t="str">
            <v>Kelso FriendsQ1 2001 @ 14.15Ordinary B</v>
          </cell>
          <cell r="C98" t="str">
            <v>Louis and Patricia Kelso Trust</v>
          </cell>
          <cell r="D98" t="str">
            <v>Kelso Friends</v>
          </cell>
          <cell r="E98">
            <v>36952</v>
          </cell>
          <cell r="F98" t="str">
            <v>Q1 2001 @ 14.15</v>
          </cell>
          <cell r="G98" t="str">
            <v>Ordinary B</v>
          </cell>
          <cell r="H98">
            <v>5762</v>
          </cell>
          <cell r="I98">
            <v>14.15</v>
          </cell>
          <cell r="J98">
            <v>81532.3</v>
          </cell>
          <cell r="P98">
            <v>0</v>
          </cell>
        </row>
        <row r="99">
          <cell r="A99" t="str">
            <v>Michel RapoportOrdinary B</v>
          </cell>
          <cell r="B99" t="str">
            <v>Kelso FriendsQ1 2001 @ 14.15Ordinary B</v>
          </cell>
          <cell r="C99" t="str">
            <v>Michel Rapoport</v>
          </cell>
          <cell r="D99" t="str">
            <v>Kelso Friends</v>
          </cell>
          <cell r="E99">
            <v>36952</v>
          </cell>
          <cell r="F99" t="str">
            <v>Q1 2001 @ 14.15</v>
          </cell>
          <cell r="G99" t="str">
            <v>Ordinary B</v>
          </cell>
          <cell r="H99">
            <v>1440</v>
          </cell>
          <cell r="I99">
            <v>14.15</v>
          </cell>
          <cell r="J99">
            <v>20376</v>
          </cell>
          <cell r="P99">
            <v>0</v>
          </cell>
        </row>
        <row r="100">
          <cell r="A100" t="str">
            <v>Coinvestment I LLCOrdinary B</v>
          </cell>
          <cell r="B100" t="str">
            <v>Kelso FriendsQ1 2001 @ 14.15Ordinary B</v>
          </cell>
          <cell r="C100" t="str">
            <v>Coinvestment I LLC</v>
          </cell>
          <cell r="D100" t="str">
            <v>Kelso Friends</v>
          </cell>
          <cell r="E100">
            <v>36952</v>
          </cell>
          <cell r="F100" t="str">
            <v>Q1 2001 @ 14.15</v>
          </cell>
          <cell r="G100" t="str">
            <v>Ordinary B</v>
          </cell>
          <cell r="H100">
            <v>19207</v>
          </cell>
          <cell r="I100">
            <v>14.15</v>
          </cell>
          <cell r="J100">
            <v>271779.05</v>
          </cell>
          <cell r="P100">
            <v>0</v>
          </cell>
        </row>
        <row r="101">
          <cell r="A101" t="str">
            <v/>
          </cell>
          <cell r="B101" t="str">
            <v/>
          </cell>
        </row>
        <row r="102">
          <cell r="A102" t="str">
            <v>DuPont Chemical and Energy Operations IncOrdinary A</v>
          </cell>
          <cell r="B102" t="str">
            <v>DuPontQ3 2001 @ 16.15Ordinary A</v>
          </cell>
          <cell r="C102" t="str">
            <v>DuPont Chemical and Energy Operations Inc</v>
          </cell>
          <cell r="D102" t="str">
            <v>DuPont</v>
          </cell>
          <cell r="E102">
            <v>37180</v>
          </cell>
          <cell r="F102" t="str">
            <v>Q3 2001 @ 16.15</v>
          </cell>
          <cell r="G102" t="str">
            <v>Ordinary A</v>
          </cell>
          <cell r="H102">
            <v>619195</v>
          </cell>
          <cell r="I102">
            <v>16.150001211250093</v>
          </cell>
          <cell r="J102">
            <v>10000000</v>
          </cell>
          <cell r="P102">
            <v>0</v>
          </cell>
        </row>
        <row r="103">
          <cell r="A103" t="str">
            <v>Investment Costs</v>
          </cell>
          <cell r="B103" t="str">
            <v>Investment Costs</v>
          </cell>
          <cell r="E103">
            <v>37180</v>
          </cell>
          <cell r="G103" t="str">
            <v>Investment Costs</v>
          </cell>
          <cell r="J103">
            <v>-62175</v>
          </cell>
          <cell r="P103">
            <v>0</v>
          </cell>
        </row>
        <row r="104">
          <cell r="A104" t="str">
            <v>Investment Costs</v>
          </cell>
          <cell r="B104" t="str">
            <v>Investment Costs</v>
          </cell>
          <cell r="E104">
            <v>37180</v>
          </cell>
          <cell r="G104" t="str">
            <v>Investment Costs</v>
          </cell>
          <cell r="J104">
            <v>-553</v>
          </cell>
          <cell r="P104">
            <v>0</v>
          </cell>
        </row>
        <row r="106">
          <cell r="A106" t="str">
            <v>Stock Options</v>
          </cell>
          <cell r="B106" t="str">
            <v>Stock Options</v>
          </cell>
          <cell r="E106">
            <v>37256</v>
          </cell>
          <cell r="G106" t="str">
            <v>Stock Options</v>
          </cell>
          <cell r="J106">
            <v>23560</v>
          </cell>
          <cell r="P106">
            <v>0</v>
          </cell>
        </row>
        <row r="108">
          <cell r="A108" t="str">
            <v>Hillman CDT 2000 LLCOrdinary A</v>
          </cell>
          <cell r="B108" t="str">
            <v>HillmanQ1 2002 @ 16.15Ordinary A</v>
          </cell>
          <cell r="C108" t="str">
            <v>Hillman CDT 2000 LLC</v>
          </cell>
          <cell r="D108" t="str">
            <v>Hillman</v>
          </cell>
          <cell r="E108">
            <v>37273</v>
          </cell>
          <cell r="F108" t="str">
            <v>Q1 2002 @ 16.15</v>
          </cell>
          <cell r="G108" t="str">
            <v>Ordinary A</v>
          </cell>
          <cell r="H108">
            <v>154799</v>
          </cell>
          <cell r="I108">
            <v>16.1499751290383</v>
          </cell>
          <cell r="J108">
            <v>2500000</v>
          </cell>
          <cell r="P108">
            <v>0</v>
          </cell>
        </row>
        <row r="109">
          <cell r="A109" t="str">
            <v>Sumitomo Chemical Co LtdOrdinary A</v>
          </cell>
          <cell r="B109" t="str">
            <v>SumitomoQ1 2002 @ 16.15Ordinary A</v>
          </cell>
          <cell r="C109" t="str">
            <v>Sumitomo Chemical Co Ltd</v>
          </cell>
          <cell r="D109" t="str">
            <v>Sumitomo</v>
          </cell>
          <cell r="E109">
            <v>37287</v>
          </cell>
          <cell r="F109" t="str">
            <v>Q1 2002 @ 16.15</v>
          </cell>
          <cell r="G109" t="str">
            <v>Ordinary A</v>
          </cell>
          <cell r="H109">
            <v>309598</v>
          </cell>
          <cell r="I109">
            <v>16.1499751290383</v>
          </cell>
          <cell r="J109">
            <v>5000000</v>
          </cell>
          <cell r="P109">
            <v>0</v>
          </cell>
        </row>
        <row r="110">
          <cell r="A110" t="str">
            <v>Investment Costs</v>
          </cell>
          <cell r="B110" t="str">
            <v>Investment CostsInvestment Costs</v>
          </cell>
          <cell r="E110">
            <v>37287</v>
          </cell>
          <cell r="F110" t="str">
            <v>Investment Costs</v>
          </cell>
          <cell r="G110" t="str">
            <v>Investment Costs</v>
          </cell>
          <cell r="J110">
            <v>-12241.5</v>
          </cell>
          <cell r="P110">
            <v>0</v>
          </cell>
        </row>
        <row r="111">
          <cell r="A111" t="str">
            <v>Hillman CDT 2000 LLCOrdinary A</v>
          </cell>
          <cell r="B111" t="str">
            <v>HillmanQ1 2002 @ 16.15Ordinary A</v>
          </cell>
          <cell r="C111" t="str">
            <v>Hillman CDT 2000 LLC</v>
          </cell>
          <cell r="D111" t="str">
            <v>Hillman</v>
          </cell>
          <cell r="E111">
            <v>37288</v>
          </cell>
          <cell r="F111" t="str">
            <v>Q1 2002 @ 16.15</v>
          </cell>
          <cell r="G111" t="str">
            <v>Ordinary A</v>
          </cell>
          <cell r="H111">
            <v>154799</v>
          </cell>
          <cell r="I111">
            <v>16.1499751290383</v>
          </cell>
          <cell r="J111">
            <v>2500000</v>
          </cell>
          <cell r="P111">
            <v>0</v>
          </cell>
        </row>
        <row r="112">
          <cell r="A112" t="str">
            <v>Hillman CDT 2000 LLCOrdinary A</v>
          </cell>
          <cell r="B112" t="str">
            <v>HillmanQ1 2002 @ 16.15Ordinary A</v>
          </cell>
          <cell r="C112" t="str">
            <v>Hillman CDT 2000 LLC</v>
          </cell>
          <cell r="D112" t="str">
            <v>Hillman</v>
          </cell>
          <cell r="E112">
            <v>37323</v>
          </cell>
          <cell r="F112" t="str">
            <v>Q1 2002 @ 16.15</v>
          </cell>
          <cell r="G112" t="str">
            <v>Ordinary A</v>
          </cell>
          <cell r="H112">
            <v>247678</v>
          </cell>
          <cell r="I112">
            <v>16.150001211250093</v>
          </cell>
          <cell r="J112">
            <v>4000000</v>
          </cell>
          <cell r="P112">
            <v>0</v>
          </cell>
        </row>
        <row r="113">
          <cell r="A113" t="str">
            <v>Hillman CDT 2000 LLCOrdinary A</v>
          </cell>
          <cell r="B113" t="str">
            <v>HillmanQ1 2002 @ 16.15Ordinary A</v>
          </cell>
          <cell r="C113" t="str">
            <v>Hillman CDT 2000 LLC</v>
          </cell>
          <cell r="D113" t="str">
            <v>Hillman</v>
          </cell>
          <cell r="E113">
            <v>37368</v>
          </cell>
          <cell r="F113" t="str">
            <v>Q1 2002 @ 16.15</v>
          </cell>
          <cell r="G113" t="str">
            <v>Ordinary A</v>
          </cell>
          <cell r="H113">
            <v>185759</v>
          </cell>
          <cell r="I113">
            <v>16.149957740943911</v>
          </cell>
          <cell r="J113">
            <v>3000000</v>
          </cell>
          <cell r="P113">
            <v>0</v>
          </cell>
        </row>
        <row r="114">
          <cell r="A114" t="str">
            <v/>
          </cell>
          <cell r="B114" t="str">
            <v/>
          </cell>
        </row>
        <row r="115">
          <cell r="A115" t="str">
            <v>Alec GunnerOrdinary A</v>
          </cell>
          <cell r="B115" t="str">
            <v>Other InvestorsOptions @ 10.43Ordinary A</v>
          </cell>
          <cell r="C115" t="str">
            <v>Alec Gunner</v>
          </cell>
          <cell r="D115" t="str">
            <v>Other Investors</v>
          </cell>
          <cell r="E115">
            <v>37449</v>
          </cell>
          <cell r="F115" t="str">
            <v>Options @ 10.43</v>
          </cell>
          <cell r="G115" t="str">
            <v>Ordinary A</v>
          </cell>
          <cell r="H115">
            <v>1000</v>
          </cell>
          <cell r="I115">
            <v>10.43</v>
          </cell>
          <cell r="J115">
            <v>10430</v>
          </cell>
          <cell r="P115">
            <v>0</v>
          </cell>
        </row>
        <row r="116">
          <cell r="A116" t="str">
            <v>Kelso Investments Asscociates VI LPOrdinary A</v>
          </cell>
          <cell r="B116" t="str">
            <v>KelsoQ3 2002 @ 16.15Ordinary A</v>
          </cell>
          <cell r="C116" t="str">
            <v>Kelso Investments Asscociates VI LP</v>
          </cell>
          <cell r="D116" t="str">
            <v>Kelso</v>
          </cell>
          <cell r="E116">
            <v>37453</v>
          </cell>
          <cell r="F116" t="str">
            <v>Q3 2002 @ 16.15</v>
          </cell>
          <cell r="G116" t="str">
            <v>Ordinary A</v>
          </cell>
          <cell r="H116">
            <v>526316</v>
          </cell>
          <cell r="I116">
            <v>16.149993540002583</v>
          </cell>
          <cell r="J116">
            <v>8500000</v>
          </cell>
          <cell r="P116">
            <v>0</v>
          </cell>
        </row>
        <row r="117">
          <cell r="A117" t="str">
            <v>KEP VI,LLCOrdinary A</v>
          </cell>
          <cell r="B117" t="str">
            <v>KelsoQ3 2002 @ 16.15Ordinary A</v>
          </cell>
          <cell r="C117" t="str">
            <v>KEP VI,LLC</v>
          </cell>
          <cell r="D117" t="str">
            <v>Kelso</v>
          </cell>
          <cell r="E117">
            <v>37453</v>
          </cell>
          <cell r="F117" t="str">
            <v>Q3 2002 @ 16.15</v>
          </cell>
          <cell r="G117" t="str">
            <v>Ordinary A</v>
          </cell>
          <cell r="H117">
            <v>92879</v>
          </cell>
          <cell r="I117">
            <v>16.150044681790288</v>
          </cell>
          <cell r="J117">
            <v>1500000</v>
          </cell>
          <cell r="P117">
            <v>0</v>
          </cell>
        </row>
        <row r="118">
          <cell r="A118" t="str">
            <v>Stock Options</v>
          </cell>
          <cell r="B118" t="str">
            <v>Stock Options</v>
          </cell>
          <cell r="E118">
            <v>36891</v>
          </cell>
          <cell r="G118" t="str">
            <v>Stock Options</v>
          </cell>
          <cell r="J118">
            <v>21450</v>
          </cell>
          <cell r="P118">
            <v>0</v>
          </cell>
        </row>
        <row r="119">
          <cell r="A119" t="str">
            <v/>
          </cell>
          <cell r="B119" t="str">
            <v/>
          </cell>
        </row>
        <row r="120">
          <cell r="A120" t="str">
            <v>Dr Eduard M. BrunnerOrdinary A</v>
          </cell>
          <cell r="B120" t="str">
            <v>Litrex InvestorsQ3 2002 @ 16.15Ordinary A</v>
          </cell>
          <cell r="C120" t="str">
            <v>Dr Eduard M. Brunner</v>
          </cell>
          <cell r="D120" t="str">
            <v>Litrex Investors</v>
          </cell>
          <cell r="E120">
            <v>37508</v>
          </cell>
          <cell r="F120" t="str">
            <v>Q3 2002 @ 16.15</v>
          </cell>
          <cell r="G120" t="str">
            <v>Ordinary A</v>
          </cell>
          <cell r="H120">
            <v>30981</v>
          </cell>
          <cell r="I120">
            <v>16.149999999999999</v>
          </cell>
          <cell r="J120">
            <v>500343.14999999997</v>
          </cell>
          <cell r="P120">
            <v>0</v>
          </cell>
        </row>
        <row r="121">
          <cell r="A121" t="str">
            <v>Mr Charles EdwardsOrdinary A</v>
          </cell>
          <cell r="B121" t="str">
            <v>Litrex InvestorsQ3 2002 @ 16.15Ordinary A</v>
          </cell>
          <cell r="C121" t="str">
            <v>Mr Charles Edwards</v>
          </cell>
          <cell r="D121" t="str">
            <v>Litrex Investors</v>
          </cell>
          <cell r="E121">
            <v>37508</v>
          </cell>
          <cell r="F121" t="str">
            <v>Q3 2002 @ 16.15</v>
          </cell>
          <cell r="G121" t="str">
            <v>Ordinary A</v>
          </cell>
          <cell r="H121">
            <v>27811</v>
          </cell>
          <cell r="I121">
            <v>16.149999999999999</v>
          </cell>
          <cell r="J121">
            <v>449147.64999999997</v>
          </cell>
          <cell r="P121">
            <v>0</v>
          </cell>
        </row>
        <row r="122">
          <cell r="A122" t="str">
            <v>Mr David AlbertalliOrdinary A</v>
          </cell>
          <cell r="B122" t="str">
            <v>Litrex InvestorsQ3 2002 @ 16.15Ordinary A</v>
          </cell>
          <cell r="C122" t="str">
            <v>Mr David Albertalli</v>
          </cell>
          <cell r="D122" t="str">
            <v>Litrex Investors</v>
          </cell>
          <cell r="E122">
            <v>37508</v>
          </cell>
          <cell r="F122" t="str">
            <v>Q3 2002 @ 16.15</v>
          </cell>
          <cell r="G122" t="str">
            <v>Ordinary A</v>
          </cell>
          <cell r="H122">
            <v>11125</v>
          </cell>
          <cell r="I122">
            <v>16.149999999999999</v>
          </cell>
          <cell r="J122">
            <v>179668.74999999997</v>
          </cell>
          <cell r="P122">
            <v>0</v>
          </cell>
        </row>
        <row r="123">
          <cell r="A123" t="str">
            <v>Mr William J. ReckerOrdinary A</v>
          </cell>
          <cell r="B123" t="str">
            <v>Litrex InvestorsQ3 2002 @ 16.15Ordinary A</v>
          </cell>
          <cell r="C123" t="str">
            <v>Mr William J. Recker</v>
          </cell>
          <cell r="D123" t="str">
            <v>Litrex Investors</v>
          </cell>
          <cell r="E123">
            <v>37508</v>
          </cell>
          <cell r="F123" t="str">
            <v>Q3 2002 @ 16.15</v>
          </cell>
          <cell r="G123" t="str">
            <v>Ordinary A</v>
          </cell>
          <cell r="H123">
            <v>30981</v>
          </cell>
          <cell r="I123">
            <v>16.149999999999999</v>
          </cell>
          <cell r="J123">
            <v>500343.14999999997</v>
          </cell>
          <cell r="P123">
            <v>0</v>
          </cell>
        </row>
        <row r="124">
          <cell r="A124" t="str">
            <v/>
          </cell>
          <cell r="B124" t="str">
            <v/>
          </cell>
        </row>
        <row r="125">
          <cell r="A125" t="str">
            <v>Toppan Printing Co LtdOrdinary A</v>
          </cell>
          <cell r="B125" t="str">
            <v>ToppanQ4 2002 @ 16.15Ordinary A</v>
          </cell>
          <cell r="C125" t="str">
            <v>Toppan Printing Co Ltd</v>
          </cell>
          <cell r="D125" t="str">
            <v>Toppan</v>
          </cell>
          <cell r="E125">
            <v>37551</v>
          </cell>
          <cell r="F125" t="str">
            <v>Q4 2002 @ 16.15</v>
          </cell>
          <cell r="G125" t="str">
            <v>Ordinary A</v>
          </cell>
          <cell r="H125">
            <v>495356</v>
          </cell>
          <cell r="I125">
            <v>16.149999999999999</v>
          </cell>
          <cell r="J125">
            <v>8000000</v>
          </cell>
          <cell r="P125">
            <v>0</v>
          </cell>
        </row>
        <row r="126">
          <cell r="A126" t="str">
            <v/>
          </cell>
          <cell r="B126" t="str">
            <v/>
          </cell>
        </row>
        <row r="127">
          <cell r="A127" t="str">
            <v>Kelso Investments Asscociates VI LPOrdinary A</v>
          </cell>
          <cell r="B127" t="str">
            <v>KelsoQ4 2002 @ 1000Ordinary A</v>
          </cell>
          <cell r="C127" t="str">
            <v>Kelso Investments Asscociates VI LP</v>
          </cell>
          <cell r="D127" t="str">
            <v>Kelso</v>
          </cell>
          <cell r="E127">
            <v>37605</v>
          </cell>
          <cell r="F127" t="str">
            <v>Q4 2002 @ 1000</v>
          </cell>
          <cell r="G127" t="str">
            <v>Ordinary A</v>
          </cell>
          <cell r="H127">
            <v>-526316</v>
          </cell>
          <cell r="I127">
            <v>16.149993540002583</v>
          </cell>
          <cell r="J127">
            <v>-8500000</v>
          </cell>
          <cell r="P127">
            <v>0</v>
          </cell>
        </row>
        <row r="128">
          <cell r="A128" t="str">
            <v>KEP VI,LLCOrdinary A</v>
          </cell>
          <cell r="B128" t="str">
            <v>KelsoQ4 2002 @ 1000Ordinary A</v>
          </cell>
          <cell r="C128" t="str">
            <v>KEP VI,LLC</v>
          </cell>
          <cell r="D128" t="str">
            <v>Kelso</v>
          </cell>
          <cell r="E128">
            <v>37605</v>
          </cell>
          <cell r="F128" t="str">
            <v>Q4 2002 @ 1000</v>
          </cell>
          <cell r="G128" t="str">
            <v>Ordinary A</v>
          </cell>
          <cell r="H128">
            <v>-92879</v>
          </cell>
          <cell r="I128">
            <v>16.150044681790288</v>
          </cell>
          <cell r="J128">
            <v>-1500000</v>
          </cell>
          <cell r="P128">
            <v>0</v>
          </cell>
        </row>
        <row r="129">
          <cell r="A129" t="str">
            <v>Kelso Investments Asscociates VI LPPreference B</v>
          </cell>
          <cell r="B129" t="str">
            <v>KelsoQ4 2002 @ 1000Preference B</v>
          </cell>
          <cell r="C129" t="str">
            <v>Kelso Investments Asscociates VI LP</v>
          </cell>
          <cell r="D129" t="str">
            <v>Kelso</v>
          </cell>
          <cell r="E129">
            <v>37605</v>
          </cell>
          <cell r="F129" t="str">
            <v>Q4 2002 @ 1000</v>
          </cell>
          <cell r="G129" t="str">
            <v>Preference B</v>
          </cell>
          <cell r="H129">
            <v>8500</v>
          </cell>
          <cell r="I129">
            <v>1000</v>
          </cell>
          <cell r="J129">
            <v>8500000</v>
          </cell>
          <cell r="P129">
            <v>0</v>
          </cell>
        </row>
        <row r="130">
          <cell r="A130" t="str">
            <v>KEP VI,LLCPreference B</v>
          </cell>
          <cell r="B130" t="str">
            <v>KelsoQ4 2002 @ 1000Preference B</v>
          </cell>
          <cell r="C130" t="str">
            <v>KEP VI,LLC</v>
          </cell>
          <cell r="D130" t="str">
            <v>Kelso</v>
          </cell>
          <cell r="E130">
            <v>37605</v>
          </cell>
          <cell r="F130" t="str">
            <v>Q4 2002 @ 1000</v>
          </cell>
          <cell r="G130" t="str">
            <v>Preference B</v>
          </cell>
          <cell r="H130">
            <v>1500</v>
          </cell>
          <cell r="I130">
            <v>1000</v>
          </cell>
          <cell r="J130">
            <v>1500000</v>
          </cell>
          <cell r="P130">
            <v>0</v>
          </cell>
        </row>
        <row r="131">
          <cell r="A131" t="str">
            <v>Kelso Investments Asscociates VI LPPreference A</v>
          </cell>
          <cell r="B131" t="str">
            <v>KelsoQ4 2002 @ 1000Preference A</v>
          </cell>
          <cell r="C131" t="str">
            <v>Kelso Investments Asscociates VI LP</v>
          </cell>
          <cell r="D131" t="str">
            <v>Kelso</v>
          </cell>
          <cell r="E131">
            <v>37605</v>
          </cell>
          <cell r="F131" t="str">
            <v>Q4 2002 @ 1000</v>
          </cell>
          <cell r="G131" t="str">
            <v>Preference A</v>
          </cell>
          <cell r="H131">
            <v>5100</v>
          </cell>
          <cell r="I131">
            <v>1000</v>
          </cell>
          <cell r="J131">
            <v>5100000</v>
          </cell>
          <cell r="P131">
            <v>0</v>
          </cell>
        </row>
        <row r="132">
          <cell r="A132" t="str">
            <v>KEP VI,LLCPreference A</v>
          </cell>
          <cell r="B132" t="str">
            <v>KelsoQ4 2002 @ 1000Preference A</v>
          </cell>
          <cell r="C132" t="str">
            <v>KEP VI,LLC</v>
          </cell>
          <cell r="D132" t="str">
            <v>Kelso</v>
          </cell>
          <cell r="E132">
            <v>37605</v>
          </cell>
          <cell r="F132" t="str">
            <v>Q4 2002 @ 1000</v>
          </cell>
          <cell r="G132" t="str">
            <v>Preference A</v>
          </cell>
          <cell r="H132">
            <v>900</v>
          </cell>
          <cell r="I132">
            <v>1000</v>
          </cell>
          <cell r="J132">
            <v>900000</v>
          </cell>
          <cell r="P132">
            <v>0</v>
          </cell>
        </row>
        <row r="133">
          <cell r="A133" t="str">
            <v>Kelso Investments Asscociates VI LPPreference B</v>
          </cell>
          <cell r="B133" t="str">
            <v>KelsoQ4 2002 @ 1000Preference B</v>
          </cell>
          <cell r="C133" t="str">
            <v>Kelso Investments Asscociates VI LP</v>
          </cell>
          <cell r="D133" t="str">
            <v>Kelso</v>
          </cell>
          <cell r="E133">
            <v>37605</v>
          </cell>
          <cell r="F133" t="str">
            <v>Q4 2002 @ 1000</v>
          </cell>
          <cell r="G133" t="str">
            <v>Preference B</v>
          </cell>
          <cell r="H133">
            <v>7650</v>
          </cell>
          <cell r="I133">
            <v>1000</v>
          </cell>
          <cell r="J133">
            <v>7650000</v>
          </cell>
          <cell r="P133">
            <v>0</v>
          </cell>
        </row>
        <row r="134">
          <cell r="A134" t="str">
            <v>KEP VI,LLCPreference B</v>
          </cell>
          <cell r="B134" t="str">
            <v>KelsoQ4 2002 @ 1000Preference B</v>
          </cell>
          <cell r="C134" t="str">
            <v>KEP VI,LLC</v>
          </cell>
          <cell r="D134" t="str">
            <v>Kelso</v>
          </cell>
          <cell r="E134">
            <v>37605</v>
          </cell>
          <cell r="F134" t="str">
            <v>Q4 2002 @ 1000</v>
          </cell>
          <cell r="G134" t="str">
            <v>Preference B</v>
          </cell>
          <cell r="H134">
            <v>1350</v>
          </cell>
          <cell r="I134">
            <v>1000</v>
          </cell>
          <cell r="J134">
            <v>1350000</v>
          </cell>
          <cell r="P134">
            <v>0</v>
          </cell>
        </row>
        <row r="135">
          <cell r="A135" t="str">
            <v>Stock Options</v>
          </cell>
          <cell r="B135" t="str">
            <v>Stock Options</v>
          </cell>
          <cell r="E135">
            <v>37621</v>
          </cell>
          <cell r="G135" t="str">
            <v>Stock Options</v>
          </cell>
          <cell r="J135">
            <v>115790</v>
          </cell>
          <cell r="P135">
            <v>0</v>
          </cell>
        </row>
        <row r="136">
          <cell r="A136" t="str">
            <v>Investment Costs</v>
          </cell>
          <cell r="B136" t="str">
            <v>Investment Costs</v>
          </cell>
          <cell r="E136">
            <v>37621</v>
          </cell>
          <cell r="G136" t="str">
            <v>Investment Costs</v>
          </cell>
          <cell r="J136">
            <v>-315104.96999999997</v>
          </cell>
          <cell r="P136">
            <v>0</v>
          </cell>
        </row>
        <row r="137">
          <cell r="A137" t="str">
            <v/>
          </cell>
          <cell r="B137" t="str">
            <v/>
          </cell>
        </row>
        <row r="138">
          <cell r="A138" t="str">
            <v>Investment Costs</v>
          </cell>
          <cell r="B138" t="str">
            <v>Investment Costs</v>
          </cell>
          <cell r="E138">
            <v>37652</v>
          </cell>
          <cell r="G138" t="str">
            <v>Investment Costs</v>
          </cell>
          <cell r="J138">
            <v>-117321</v>
          </cell>
          <cell r="P138">
            <v>0</v>
          </cell>
        </row>
        <row r="139">
          <cell r="A139" t="str">
            <v>Kevin YallupOrdinary A</v>
          </cell>
          <cell r="B139" t="str">
            <v>Other InvestorsOptions @ 14.15Ordinary A</v>
          </cell>
          <cell r="C139" t="str">
            <v>Kevin Yallup</v>
          </cell>
          <cell r="D139" t="str">
            <v>Other Investors</v>
          </cell>
          <cell r="E139">
            <v>37655</v>
          </cell>
          <cell r="F139" t="str">
            <v>Options @ 14.15</v>
          </cell>
          <cell r="G139" t="str">
            <v>Ordinary A</v>
          </cell>
          <cell r="H139">
            <v>760</v>
          </cell>
          <cell r="I139">
            <v>14.15</v>
          </cell>
          <cell r="J139">
            <v>10754</v>
          </cell>
          <cell r="P139">
            <v>0</v>
          </cell>
        </row>
        <row r="140">
          <cell r="A140" t="str">
            <v>Scott GibsonOrdinary A</v>
          </cell>
          <cell r="B140" t="str">
            <v>Other InvestorsOptions @ 10.43Ordinary A</v>
          </cell>
          <cell r="C140" t="str">
            <v>Scott Gibson</v>
          </cell>
          <cell r="D140" t="str">
            <v>Other Investors</v>
          </cell>
          <cell r="E140">
            <v>37655</v>
          </cell>
          <cell r="F140" t="str">
            <v>Options @ 10.43</v>
          </cell>
          <cell r="G140" t="str">
            <v>Ordinary A</v>
          </cell>
          <cell r="H140">
            <v>500</v>
          </cell>
          <cell r="I140">
            <v>10.43</v>
          </cell>
          <cell r="J140">
            <v>5215</v>
          </cell>
          <cell r="P140">
            <v>0</v>
          </cell>
        </row>
        <row r="141">
          <cell r="A141" t="str">
            <v>Investment Costs</v>
          </cell>
          <cell r="B141" t="str">
            <v>Investment Costs</v>
          </cell>
          <cell r="E141">
            <v>37680</v>
          </cell>
          <cell r="G141" t="str">
            <v>Investment Costs</v>
          </cell>
          <cell r="J141">
            <v>-125000</v>
          </cell>
          <cell r="P141">
            <v>0</v>
          </cell>
        </row>
        <row r="142">
          <cell r="A142" t="str">
            <v>Investment Costs</v>
          </cell>
          <cell r="B142" t="str">
            <v>Investment Costs</v>
          </cell>
          <cell r="E142">
            <v>37680</v>
          </cell>
          <cell r="G142" t="str">
            <v>Investment Costs</v>
          </cell>
          <cell r="J142">
            <v>-361.25</v>
          </cell>
          <cell r="P142">
            <v>0</v>
          </cell>
        </row>
        <row r="143">
          <cell r="A143" t="str">
            <v/>
          </cell>
          <cell r="B143" t="str">
            <v/>
          </cell>
        </row>
        <row r="144">
          <cell r="A144" t="str">
            <v>U. Bertram EllisPreference B</v>
          </cell>
          <cell r="B144" t="str">
            <v>Kelso FriendsQ1 2003 @ 1000Preference B</v>
          </cell>
          <cell r="C144" t="str">
            <v>U. Bertram Ellis</v>
          </cell>
          <cell r="D144" t="str">
            <v>Kelso Friends</v>
          </cell>
          <cell r="E144">
            <v>37680</v>
          </cell>
          <cell r="F144" t="str">
            <v>Q1 2003 @ 1000</v>
          </cell>
          <cell r="G144" t="str">
            <v>Preference B</v>
          </cell>
          <cell r="H144">
            <v>100</v>
          </cell>
          <cell r="I144">
            <v>1000</v>
          </cell>
          <cell r="J144">
            <v>100000</v>
          </cell>
          <cell r="P144">
            <v>0</v>
          </cell>
        </row>
        <row r="145">
          <cell r="A145" t="str">
            <v>Michael MarshallPreference B</v>
          </cell>
          <cell r="B145" t="str">
            <v>Other InvestorsQ1 2003 @ 1000Preference B</v>
          </cell>
          <cell r="C145" t="str">
            <v>Michael Marshall</v>
          </cell>
          <cell r="D145" t="str">
            <v>Other Investors</v>
          </cell>
          <cell r="E145">
            <v>37680</v>
          </cell>
          <cell r="F145" t="str">
            <v>Q1 2003 @ 1000</v>
          </cell>
          <cell r="G145" t="str">
            <v>Preference B</v>
          </cell>
          <cell r="H145">
            <v>20</v>
          </cell>
          <cell r="I145">
            <v>1000</v>
          </cell>
          <cell r="J145">
            <v>20000</v>
          </cell>
          <cell r="P145">
            <v>0</v>
          </cell>
        </row>
        <row r="146">
          <cell r="A146" t="str">
            <v>Gonville and Caius CollegePreference B</v>
          </cell>
          <cell r="B146" t="str">
            <v>Other InvestorsQ1 2003 @ 1000Preference B</v>
          </cell>
          <cell r="C146" t="str">
            <v>Gonville and Caius College</v>
          </cell>
          <cell r="D146" t="str">
            <v>Other Investors</v>
          </cell>
          <cell r="E146">
            <v>37680</v>
          </cell>
          <cell r="F146" t="str">
            <v>Q1 2003 @ 1000</v>
          </cell>
          <cell r="G146" t="str">
            <v>Preference B</v>
          </cell>
          <cell r="H146">
            <v>60</v>
          </cell>
          <cell r="I146">
            <v>1000</v>
          </cell>
          <cell r="J146">
            <v>60000</v>
          </cell>
          <cell r="P146">
            <v>0</v>
          </cell>
        </row>
        <row r="147">
          <cell r="A147" t="str">
            <v>Julian CarterPreference B</v>
          </cell>
          <cell r="B147" t="str">
            <v>Other InvestorsQ1 2003 @ 1000Preference B</v>
          </cell>
          <cell r="C147" t="str">
            <v>Julian Carter</v>
          </cell>
          <cell r="D147" t="str">
            <v>Other Investors</v>
          </cell>
          <cell r="E147">
            <v>37680</v>
          </cell>
          <cell r="F147" t="str">
            <v>Q1 2003 @ 1000</v>
          </cell>
          <cell r="G147" t="str">
            <v>Preference B</v>
          </cell>
          <cell r="H147">
            <v>5</v>
          </cell>
          <cell r="I147">
            <v>1000</v>
          </cell>
          <cell r="J147">
            <v>5000</v>
          </cell>
        </row>
        <row r="148">
          <cell r="P148">
            <v>0</v>
          </cell>
        </row>
        <row r="149">
          <cell r="A149" t="str">
            <v>Hillman CDT 2000 LLCPreference B</v>
          </cell>
          <cell r="B149" t="str">
            <v>HillmanQ1 2003 @ 1000Preference B</v>
          </cell>
          <cell r="C149" t="str">
            <v>Hillman CDT 2000 LLC</v>
          </cell>
          <cell r="D149" t="str">
            <v>Hillman</v>
          </cell>
          <cell r="E149">
            <v>37681</v>
          </cell>
          <cell r="F149" t="str">
            <v>Q1 2003 @ 1000</v>
          </cell>
          <cell r="G149" t="str">
            <v>Preference B</v>
          </cell>
          <cell r="H149">
            <v>3280</v>
          </cell>
          <cell r="I149">
            <v>1000</v>
          </cell>
          <cell r="J149">
            <v>3280000</v>
          </cell>
          <cell r="P149">
            <v>0</v>
          </cell>
        </row>
        <row r="150">
          <cell r="A150" t="str">
            <v>Hillman CDT 2000 LLCPreference B</v>
          </cell>
          <cell r="B150" t="str">
            <v>HillmanQ1 2003 @ 1000Preference B</v>
          </cell>
          <cell r="C150" t="str">
            <v>Hillman CDT 2000 LLC</v>
          </cell>
          <cell r="D150" t="str">
            <v>Hillman</v>
          </cell>
          <cell r="E150">
            <v>37681</v>
          </cell>
          <cell r="F150" t="str">
            <v>Q1 2003 @ 1000</v>
          </cell>
          <cell r="G150" t="str">
            <v>Preference B</v>
          </cell>
          <cell r="H150">
            <v>2187</v>
          </cell>
          <cell r="I150">
            <v>1000</v>
          </cell>
          <cell r="J150">
            <v>2187000</v>
          </cell>
          <cell r="P150">
            <v>0</v>
          </cell>
        </row>
        <row r="151">
          <cell r="A151" t="str">
            <v>Hillman CDT 2000 LLCOrdinary A</v>
          </cell>
          <cell r="B151" t="str">
            <v>HillmanQ1 2003 @ 1000Ordinary A</v>
          </cell>
          <cell r="C151" t="str">
            <v>Hillman CDT 2000 LLC</v>
          </cell>
          <cell r="D151" t="str">
            <v>Hillman</v>
          </cell>
          <cell r="E151">
            <v>37681</v>
          </cell>
          <cell r="F151" t="str">
            <v>Q1 2003 @ 1000</v>
          </cell>
          <cell r="G151" t="str">
            <v>Ordinary A</v>
          </cell>
          <cell r="H151">
            <v>-135420</v>
          </cell>
          <cell r="I151">
            <v>16.149756313690741</v>
          </cell>
          <cell r="J151">
            <v>-2187000</v>
          </cell>
          <cell r="P151">
            <v>0</v>
          </cell>
        </row>
        <row r="152">
          <cell r="A152" t="str">
            <v>Michel RapoportPreference B</v>
          </cell>
          <cell r="B152" t="str">
            <v>Kelso FriendsQ1 2003 @ 1000Preference B</v>
          </cell>
          <cell r="C152" t="str">
            <v>Michel Rapoport</v>
          </cell>
          <cell r="D152" t="str">
            <v>Kelso Friends</v>
          </cell>
          <cell r="E152">
            <v>37681</v>
          </cell>
          <cell r="F152" t="str">
            <v>Q1 2003 @ 1000</v>
          </cell>
          <cell r="G152" t="str">
            <v>Preference B</v>
          </cell>
          <cell r="H152">
            <v>70</v>
          </cell>
          <cell r="I152">
            <v>1000</v>
          </cell>
          <cell r="J152">
            <v>70000</v>
          </cell>
          <cell r="P152">
            <v>0</v>
          </cell>
        </row>
        <row r="153">
          <cell r="A153" t="str">
            <v>Magnetite Asset Investors LLCPreference B</v>
          </cell>
          <cell r="B153" t="str">
            <v>Kelso FriendsQ1 2003 @ 1000Preference B</v>
          </cell>
          <cell r="C153" t="str">
            <v>Magnetite Asset Investors LLC</v>
          </cell>
          <cell r="D153" t="str">
            <v>Kelso Friends</v>
          </cell>
          <cell r="E153">
            <v>37681</v>
          </cell>
          <cell r="F153" t="str">
            <v>Q1 2003 @ 1000</v>
          </cell>
          <cell r="G153" t="str">
            <v>Preference B</v>
          </cell>
          <cell r="H153">
            <v>750</v>
          </cell>
          <cell r="I153">
            <v>1000</v>
          </cell>
          <cell r="J153">
            <v>750000</v>
          </cell>
          <cell r="P153">
            <v>0</v>
          </cell>
        </row>
        <row r="154">
          <cell r="A154" t="str">
            <v>Coinvestment I LLCPreference B</v>
          </cell>
          <cell r="B154" t="str">
            <v>Kelso FriendsQ1 2003 @ 1000Preference B</v>
          </cell>
          <cell r="C154" t="str">
            <v>Coinvestment I LLC</v>
          </cell>
          <cell r="D154" t="str">
            <v>Kelso Friends</v>
          </cell>
          <cell r="E154">
            <v>37681</v>
          </cell>
          <cell r="F154" t="str">
            <v>Q1 2003 @ 1000</v>
          </cell>
          <cell r="G154" t="str">
            <v>Preference B</v>
          </cell>
          <cell r="H154">
            <v>296.60000000000002</v>
          </cell>
          <cell r="I154">
            <v>1000</v>
          </cell>
          <cell r="J154">
            <v>296600</v>
          </cell>
          <cell r="P154">
            <v>0</v>
          </cell>
        </row>
        <row r="155">
          <cell r="A155" t="str">
            <v>Neil GreenhamPreference B</v>
          </cell>
          <cell r="B155" t="str">
            <v>Other InvestorsQ1 2003 @ 1000Preference B</v>
          </cell>
          <cell r="C155" t="str">
            <v>Neil Greenham</v>
          </cell>
          <cell r="D155" t="str">
            <v>Other Investors</v>
          </cell>
          <cell r="E155">
            <v>37681</v>
          </cell>
          <cell r="F155" t="str">
            <v>Q1 2003 @ 1000</v>
          </cell>
          <cell r="G155" t="str">
            <v>Preference B</v>
          </cell>
          <cell r="H155">
            <v>2</v>
          </cell>
          <cell r="I155">
            <v>1000</v>
          </cell>
          <cell r="J155">
            <v>2000</v>
          </cell>
          <cell r="P155">
            <v>0</v>
          </cell>
        </row>
        <row r="156">
          <cell r="A156" t="str">
            <v>Louis and Patricia Kelso TrustPreference B</v>
          </cell>
          <cell r="B156" t="str">
            <v>Kelso FriendsQ1 2003 @ 1000Preference B</v>
          </cell>
          <cell r="C156" t="str">
            <v>Louis and Patricia Kelso Trust</v>
          </cell>
          <cell r="D156" t="str">
            <v>Kelso Friends</v>
          </cell>
          <cell r="E156">
            <v>37681</v>
          </cell>
          <cell r="F156" t="str">
            <v>Q1 2003 @ 1000</v>
          </cell>
          <cell r="G156" t="str">
            <v>Preference B</v>
          </cell>
          <cell r="H156">
            <v>100</v>
          </cell>
          <cell r="I156">
            <v>1000</v>
          </cell>
          <cell r="J156">
            <v>100000</v>
          </cell>
          <cell r="P156">
            <v>0</v>
          </cell>
        </row>
        <row r="158">
          <cell r="A158" t="str">
            <v>Cambridge Research and Innovation Ltd.Ordinary A</v>
          </cell>
          <cell r="B158" t="str">
            <v>Other InvestorsInitial Jul-99 @ 10.43Ordinary A</v>
          </cell>
          <cell r="C158" t="str">
            <v>Cambridge Research and Innovation Ltd.</v>
          </cell>
          <cell r="D158" t="str">
            <v>Other Investors</v>
          </cell>
          <cell r="E158">
            <v>38071</v>
          </cell>
          <cell r="F158" t="str">
            <v>Initial Jul-99 @ 10.43</v>
          </cell>
          <cell r="G158" t="str">
            <v>Ordinary A</v>
          </cell>
          <cell r="H158">
            <v>-7636</v>
          </cell>
          <cell r="I158">
            <v>0</v>
          </cell>
          <cell r="J158">
            <v>0</v>
          </cell>
          <cell r="P158">
            <v>-7636</v>
          </cell>
        </row>
        <row r="159">
          <cell r="A159" t="str">
            <v>Cambridge Technology Management LtdOrdinary A</v>
          </cell>
          <cell r="B159" t="str">
            <v>Other InvestorsInitial Jul-99 @ 10.43Ordinary A</v>
          </cell>
          <cell r="C159" t="str">
            <v>Cambridge Technology Management Ltd</v>
          </cell>
          <cell r="D159" t="str">
            <v>Other Investors</v>
          </cell>
          <cell r="E159">
            <v>38071</v>
          </cell>
          <cell r="F159" t="str">
            <v>Initial Jul-99 @ 10.43</v>
          </cell>
          <cell r="G159" t="str">
            <v>Ordinary A</v>
          </cell>
          <cell r="H159">
            <v>7636</v>
          </cell>
          <cell r="I159">
            <v>0</v>
          </cell>
          <cell r="J159">
            <v>0</v>
          </cell>
          <cell r="P159">
            <v>7636</v>
          </cell>
        </row>
        <row r="160">
          <cell r="A160" t="str">
            <v>Cambridge Technology Management LtdOrdinary A</v>
          </cell>
          <cell r="B160" t="str">
            <v>Other InvestorsInitial Jul-99 @ 10.43Ordinary A</v>
          </cell>
          <cell r="C160" t="str">
            <v>Cambridge Technology Management Ltd</v>
          </cell>
          <cell r="D160" t="str">
            <v>Other Investors</v>
          </cell>
          <cell r="E160">
            <v>38071</v>
          </cell>
          <cell r="F160" t="str">
            <v>Initial Jul-99 @ 10.43</v>
          </cell>
          <cell r="G160" t="str">
            <v>Ordinary A</v>
          </cell>
          <cell r="H160">
            <v>-2000</v>
          </cell>
          <cell r="I160">
            <v>0</v>
          </cell>
          <cell r="J160">
            <v>0</v>
          </cell>
          <cell r="P160">
            <v>-2000</v>
          </cell>
        </row>
        <row r="161">
          <cell r="A161" t="str">
            <v>Investment Costs</v>
          </cell>
          <cell r="B161" t="str">
            <v>Investment Costs</v>
          </cell>
          <cell r="C161" t="str">
            <v>Peter Brooke</v>
          </cell>
          <cell r="D161" t="str">
            <v>Other Investors</v>
          </cell>
          <cell r="E161">
            <v>37698</v>
          </cell>
          <cell r="F161" t="str">
            <v>Initial Jul-99 @ 10.43</v>
          </cell>
          <cell r="G161" t="str">
            <v>Investment Costs</v>
          </cell>
          <cell r="H161">
            <v>1000</v>
          </cell>
          <cell r="I161">
            <v>0</v>
          </cell>
          <cell r="J161">
            <v>-37930.379999999997</v>
          </cell>
          <cell r="P161">
            <v>1000</v>
          </cell>
        </row>
        <row r="162">
          <cell r="A162" t="str">
            <v>Investment Costs</v>
          </cell>
          <cell r="B162" t="str">
            <v>Investment Costs</v>
          </cell>
          <cell r="C162" t="str">
            <v>James Watson</v>
          </cell>
          <cell r="D162" t="str">
            <v>Other Investors</v>
          </cell>
          <cell r="E162">
            <v>37701</v>
          </cell>
          <cell r="F162" t="str">
            <v>Initial Jul-99 @ 10.43</v>
          </cell>
          <cell r="G162" t="str">
            <v>Investment Costs</v>
          </cell>
          <cell r="H162">
            <v>1000</v>
          </cell>
          <cell r="I162">
            <v>0</v>
          </cell>
          <cell r="J162">
            <v>-90344.7</v>
          </cell>
          <cell r="P162">
            <v>1000</v>
          </cell>
        </row>
        <row r="163">
          <cell r="A163" t="str">
            <v>Investment Costs</v>
          </cell>
          <cell r="B163" t="str">
            <v>Investment Costs</v>
          </cell>
          <cell r="C163" t="str">
            <v>Cambridge Technology Management Ltd</v>
          </cell>
          <cell r="D163" t="str">
            <v>Other Investors</v>
          </cell>
          <cell r="E163">
            <v>37712</v>
          </cell>
          <cell r="F163" t="str">
            <v>Initial Jul-99 @ 10.43</v>
          </cell>
          <cell r="G163" t="str">
            <v>Investment Costs</v>
          </cell>
          <cell r="H163">
            <v>-34636</v>
          </cell>
          <cell r="I163">
            <v>0</v>
          </cell>
          <cell r="J163">
            <v>-1167.72</v>
          </cell>
          <cell r="P163">
            <v>-34636</v>
          </cell>
        </row>
        <row r="164">
          <cell r="A164" t="str">
            <v>Investment Costs</v>
          </cell>
          <cell r="B164" t="str">
            <v>Investment Costs</v>
          </cell>
          <cell r="C164" t="str">
            <v>Cantab Holdings</v>
          </cell>
          <cell r="D164" t="str">
            <v>Other Investors</v>
          </cell>
          <cell r="E164">
            <v>37725</v>
          </cell>
          <cell r="F164" t="str">
            <v>Initial Jul-99 @ 10.43</v>
          </cell>
          <cell r="G164" t="str">
            <v>Investment Costs</v>
          </cell>
          <cell r="H164">
            <v>34636</v>
          </cell>
          <cell r="I164">
            <v>0</v>
          </cell>
          <cell r="J164">
            <v>-10896.38</v>
          </cell>
          <cell r="P164">
            <v>34636</v>
          </cell>
        </row>
        <row r="165">
          <cell r="A165" t="str">
            <v>Investment Costs</v>
          </cell>
          <cell r="B165" t="str">
            <v>Investment Costs</v>
          </cell>
          <cell r="C165" t="str">
            <v>Cambridge Capital Management Ltd</v>
          </cell>
          <cell r="D165" t="str">
            <v>Other Investors</v>
          </cell>
          <cell r="E165">
            <v>37757</v>
          </cell>
          <cell r="F165" t="str">
            <v>Initial Jul-99 @ 10.43</v>
          </cell>
          <cell r="G165" t="str">
            <v>Investment Costs</v>
          </cell>
          <cell r="H165">
            <v>-35000</v>
          </cell>
          <cell r="I165">
            <v>0</v>
          </cell>
          <cell r="J165">
            <v>-1490</v>
          </cell>
          <cell r="P165">
            <v>-35000</v>
          </cell>
        </row>
        <row r="166">
          <cell r="A166" t="str">
            <v>Investment Costs</v>
          </cell>
          <cell r="B166" t="str">
            <v>Investment Costs</v>
          </cell>
          <cell r="C166" t="str">
            <v>Cantab Holdings</v>
          </cell>
          <cell r="D166" t="str">
            <v>Other Investors</v>
          </cell>
          <cell r="E166">
            <v>37803</v>
          </cell>
          <cell r="F166" t="str">
            <v>Initial Jul-99 @ 10.43</v>
          </cell>
          <cell r="G166" t="str">
            <v>Investment Costs</v>
          </cell>
          <cell r="H166">
            <v>35000</v>
          </cell>
          <cell r="I166">
            <v>0</v>
          </cell>
          <cell r="J166">
            <v>-70193.960000000006</v>
          </cell>
          <cell r="P166">
            <v>35000</v>
          </cell>
        </row>
        <row r="167">
          <cell r="A167" t="str">
            <v>Peter BrookeOrdinary A</v>
          </cell>
          <cell r="B167" t="str">
            <v>Other InvestorsInitial Jul-99 @ 10.43Ordinary A</v>
          </cell>
          <cell r="C167" t="str">
            <v>Peter Brooke</v>
          </cell>
          <cell r="D167" t="str">
            <v>Other Investors</v>
          </cell>
          <cell r="E167">
            <v>38204</v>
          </cell>
          <cell r="F167" t="str">
            <v>Initial Jul-99 @ 10.43</v>
          </cell>
          <cell r="G167" t="str">
            <v>Ordinary A</v>
          </cell>
          <cell r="H167">
            <v>-1000</v>
          </cell>
          <cell r="I167">
            <v>0</v>
          </cell>
          <cell r="J167">
            <v>0</v>
          </cell>
          <cell r="P167">
            <v>-1000</v>
          </cell>
        </row>
        <row r="168">
          <cell r="A168" t="str">
            <v>Martin CacheiroOrdinary A</v>
          </cell>
          <cell r="B168" t="str">
            <v>Other InvestorsOptions @ 10.43Ordinary A</v>
          </cell>
          <cell r="C168" t="str">
            <v>Martin Cacheiro</v>
          </cell>
          <cell r="D168" t="str">
            <v>Other Investors</v>
          </cell>
          <cell r="E168">
            <v>37862</v>
          </cell>
          <cell r="F168" t="str">
            <v>Options @ 10.43</v>
          </cell>
          <cell r="G168" t="str">
            <v>Ordinary A</v>
          </cell>
          <cell r="H168">
            <v>120</v>
          </cell>
          <cell r="I168">
            <v>10.43</v>
          </cell>
          <cell r="J168">
            <v>1251.5999999999999</v>
          </cell>
          <cell r="P168">
            <v>1000</v>
          </cell>
        </row>
        <row r="169">
          <cell r="A169" t="str">
            <v/>
          </cell>
          <cell r="B169" t="str">
            <v/>
          </cell>
          <cell r="C169" t="str">
            <v>Cantab Holdings</v>
          </cell>
          <cell r="D169" t="str">
            <v>Other Investors</v>
          </cell>
          <cell r="E169">
            <v>38204</v>
          </cell>
          <cell r="F169" t="str">
            <v>Initial Jul-99 @ 10.43</v>
          </cell>
          <cell r="G169" t="str">
            <v>Ordinary A</v>
          </cell>
          <cell r="H169">
            <v>-70636</v>
          </cell>
          <cell r="I169">
            <v>0</v>
          </cell>
          <cell r="J169">
            <v>0</v>
          </cell>
          <cell r="P169">
            <v>-70636</v>
          </cell>
        </row>
        <row r="170">
          <cell r="A170" t="str">
            <v>TotalTotal</v>
          </cell>
          <cell r="B170" t="str">
            <v>Total</v>
          </cell>
          <cell r="C170" t="str">
            <v>Total</v>
          </cell>
          <cell r="D170" t="str">
            <v>Other Investors</v>
          </cell>
          <cell r="E170">
            <v>38204</v>
          </cell>
          <cell r="F170" t="str">
            <v>Initial Jul-99 @ 10.43</v>
          </cell>
          <cell r="G170" t="str">
            <v>Total</v>
          </cell>
          <cell r="H170">
            <v>16594908.35</v>
          </cell>
          <cell r="I170">
            <v>0</v>
          </cell>
          <cell r="J170">
            <v>223875769.39559254</v>
          </cell>
          <cell r="P170">
            <v>70636</v>
          </cell>
        </row>
        <row r="171">
          <cell r="A171" t="str">
            <v/>
          </cell>
          <cell r="B171" t="str">
            <v/>
          </cell>
          <cell r="C171" t="str">
            <v>Cambridge Technology Management Ltd</v>
          </cell>
          <cell r="D171" t="str">
            <v>Other Investors</v>
          </cell>
          <cell r="E171">
            <v>38204</v>
          </cell>
          <cell r="F171" t="str">
            <v>Initial Jul-99 @ 10.43</v>
          </cell>
          <cell r="G171" t="str">
            <v>Ordinary A</v>
          </cell>
          <cell r="H171">
            <v>-1000</v>
          </cell>
          <cell r="I171">
            <v>0</v>
          </cell>
          <cell r="J171">
            <v>0</v>
          </cell>
          <cell r="P171">
            <v>-1000</v>
          </cell>
        </row>
        <row r="172">
          <cell r="A172" t="str">
            <v>All Transactions</v>
          </cell>
          <cell r="B172" t="str">
            <v>All Transactions</v>
          </cell>
          <cell r="C172" t="str">
            <v>Judge Charitable Foundation</v>
          </cell>
          <cell r="D172" t="str">
            <v>Other Investors</v>
          </cell>
          <cell r="E172">
            <v>38204</v>
          </cell>
          <cell r="F172" t="str">
            <v>Initial Jul-99 @ 10.43</v>
          </cell>
          <cell r="G172" t="str">
            <v>Ordinary A</v>
          </cell>
          <cell r="H172">
            <v>1000</v>
          </cell>
          <cell r="I172">
            <v>0</v>
          </cell>
          <cell r="J172">
            <v>0</v>
          </cell>
          <cell r="P172">
            <v>1000</v>
          </cell>
        </row>
        <row r="173">
          <cell r="A173" t="str">
            <v/>
          </cell>
          <cell r="B173" t="str">
            <v/>
          </cell>
          <cell r="C173" t="str">
            <v>Cambridge Technology Management Ltd</v>
          </cell>
          <cell r="D173" t="str">
            <v>Other Investors</v>
          </cell>
          <cell r="F173" t="str">
            <v>Initial Jul-99 @ 10.43</v>
          </cell>
          <cell r="G173" t="str">
            <v>Equity Investments</v>
          </cell>
          <cell r="H173">
            <v>0</v>
          </cell>
          <cell r="I173">
            <v>0</v>
          </cell>
          <cell r="J173">
            <v>0</v>
          </cell>
          <cell r="P173">
            <v>0</v>
          </cell>
        </row>
        <row r="174">
          <cell r="A174" t="str">
            <v>Cambridge FoundationOrdinary A</v>
          </cell>
          <cell r="B174" t="str">
            <v>Other InvestorsInitial Jul-99 @ 10.43Ordinary A</v>
          </cell>
          <cell r="C174" t="str">
            <v>Cambridge Foundation</v>
          </cell>
          <cell r="D174" t="str">
            <v>Other Investors</v>
          </cell>
          <cell r="F174" t="str">
            <v>Initial Jul-99 @ 10.43</v>
          </cell>
          <cell r="G174" t="str">
            <v>Ordinary A</v>
          </cell>
          <cell r="H174">
            <v>0</v>
          </cell>
          <cell r="I174">
            <v>0</v>
          </cell>
          <cell r="J174">
            <v>0</v>
          </cell>
          <cell r="P174">
            <v>0</v>
          </cell>
        </row>
        <row r="175">
          <cell r="A175" t="str">
            <v>Ordinary A</v>
          </cell>
          <cell r="B175" t="str">
            <v>Ordinary A</v>
          </cell>
          <cell r="C175" t="str">
            <v>James Watson</v>
          </cell>
          <cell r="D175" t="str">
            <v>Other Investors</v>
          </cell>
          <cell r="E175">
            <v>38219</v>
          </cell>
          <cell r="F175" t="str">
            <v>Initial Jul-99 @ 10.43</v>
          </cell>
          <cell r="G175" t="str">
            <v>Ordinary A</v>
          </cell>
          <cell r="H175">
            <v>16251345.75</v>
          </cell>
          <cell r="I175">
            <v>11.63801823189187</v>
          </cell>
          <cell r="J175">
            <v>189133458.13127846</v>
          </cell>
          <cell r="P175">
            <v>-1000</v>
          </cell>
        </row>
        <row r="176">
          <cell r="A176" t="str">
            <v>Ordinary B</v>
          </cell>
          <cell r="B176" t="str">
            <v>Ordinary B</v>
          </cell>
          <cell r="C176" t="str">
            <v>Clare College</v>
          </cell>
          <cell r="D176" t="str">
            <v>Other Investors</v>
          </cell>
          <cell r="E176">
            <v>38219</v>
          </cell>
          <cell r="F176" t="str">
            <v>Initial Jul-99 @ 10.43</v>
          </cell>
          <cell r="G176" t="str">
            <v>Ordinary B</v>
          </cell>
          <cell r="H176">
            <v>311692</v>
          </cell>
          <cell r="I176">
            <v>10.810386934262025</v>
          </cell>
          <cell r="J176">
            <v>3369511.1243139994</v>
          </cell>
          <cell r="P176">
            <v>1000</v>
          </cell>
        </row>
        <row r="177">
          <cell r="A177" t="str">
            <v>Preference A</v>
          </cell>
          <cell r="B177" t="str">
            <v>Preference A</v>
          </cell>
          <cell r="G177" t="str">
            <v>Preference A</v>
          </cell>
          <cell r="H177">
            <v>6000</v>
          </cell>
          <cell r="I177">
            <v>1000</v>
          </cell>
          <cell r="J177">
            <v>6000000</v>
          </cell>
        </row>
        <row r="178">
          <cell r="A178" t="str">
            <v>Preference B</v>
          </cell>
          <cell r="B178" t="str">
            <v>Preference B</v>
          </cell>
          <cell r="E178">
            <v>37698</v>
          </cell>
          <cell r="G178" t="str">
            <v>Preference B</v>
          </cell>
          <cell r="H178">
            <v>25870.6</v>
          </cell>
          <cell r="I178">
            <v>1000</v>
          </cell>
          <cell r="J178">
            <v>-37930.379999999997</v>
          </cell>
        </row>
        <row r="179">
          <cell r="A179" t="str">
            <v>Total Investments</v>
          </cell>
          <cell r="B179" t="str">
            <v>Total Investments</v>
          </cell>
          <cell r="E179">
            <v>37701</v>
          </cell>
          <cell r="G179" t="str">
            <v>Total Investments</v>
          </cell>
          <cell r="J179">
            <v>224373569.25559247</v>
          </cell>
        </row>
        <row r="180">
          <cell r="A180" t="str">
            <v/>
          </cell>
          <cell r="B180" t="str">
            <v/>
          </cell>
          <cell r="E180">
            <v>37712</v>
          </cell>
          <cell r="G180" t="str">
            <v>Investment Costs</v>
          </cell>
          <cell r="J180">
            <v>-1167.72</v>
          </cell>
        </row>
        <row r="181">
          <cell r="A181" t="str">
            <v/>
          </cell>
          <cell r="B181" t="str">
            <v/>
          </cell>
          <cell r="E181">
            <v>37725</v>
          </cell>
          <cell r="G181" t="str">
            <v>Investment Costs</v>
          </cell>
          <cell r="J181">
            <v>-10896.38</v>
          </cell>
        </row>
        <row r="182">
          <cell r="A182" t="str">
            <v>Par Value</v>
          </cell>
          <cell r="B182" t="str">
            <v>Par Value</v>
          </cell>
          <cell r="E182">
            <v>37757</v>
          </cell>
          <cell r="G182" t="str">
            <v>Par Value</v>
          </cell>
          <cell r="J182">
            <v>-1490</v>
          </cell>
        </row>
        <row r="183">
          <cell r="A183" t="str">
            <v/>
          </cell>
          <cell r="B183" t="str">
            <v/>
          </cell>
          <cell r="E183">
            <v>37803</v>
          </cell>
          <cell r="G183" t="str">
            <v>Investment Costs</v>
          </cell>
          <cell r="J183">
            <v>-70193.960000000006</v>
          </cell>
        </row>
        <row r="184">
          <cell r="A184" t="str">
            <v>Ordinary A</v>
          </cell>
          <cell r="B184" t="str">
            <v>Ordinary A</v>
          </cell>
          <cell r="G184" t="str">
            <v>Ordinary A</v>
          </cell>
          <cell r="H184">
            <v>16251345.75</v>
          </cell>
          <cell r="I184">
            <v>0.01</v>
          </cell>
          <cell r="J184">
            <v>162513.45749999999</v>
          </cell>
        </row>
        <row r="185">
          <cell r="A185" t="str">
            <v>Ordinary B</v>
          </cell>
          <cell r="B185" t="str">
            <v>Ordinary B</v>
          </cell>
          <cell r="C185" t="str">
            <v>Martin Cacheiro</v>
          </cell>
          <cell r="D185" t="str">
            <v>Other Investors</v>
          </cell>
          <cell r="E185">
            <v>37862</v>
          </cell>
          <cell r="F185" t="str">
            <v>Options @ 10.43</v>
          </cell>
          <cell r="G185" t="str">
            <v>Ordinary B</v>
          </cell>
          <cell r="H185">
            <v>311692</v>
          </cell>
          <cell r="I185">
            <v>0.01</v>
          </cell>
          <cell r="J185">
            <v>3116.92</v>
          </cell>
        </row>
        <row r="186">
          <cell r="A186" t="str">
            <v>Preference A</v>
          </cell>
          <cell r="B186" t="str">
            <v>Preference A</v>
          </cell>
          <cell r="G186" t="str">
            <v>Preference A</v>
          </cell>
          <cell r="H186">
            <v>6000</v>
          </cell>
          <cell r="I186">
            <v>0.01</v>
          </cell>
          <cell r="J186">
            <v>60</v>
          </cell>
        </row>
        <row r="187">
          <cell r="A187" t="str">
            <v>Preference B</v>
          </cell>
          <cell r="B187" t="str">
            <v>Preference B</v>
          </cell>
          <cell r="C187" t="str">
            <v>Total</v>
          </cell>
          <cell r="G187" t="str">
            <v>Preference B</v>
          </cell>
          <cell r="H187">
            <v>25870.6</v>
          </cell>
          <cell r="I187">
            <v>1.0000000000000002E-2</v>
          </cell>
          <cell r="J187">
            <v>223875769.39559254</v>
          </cell>
        </row>
        <row r="188">
          <cell r="A188" t="str">
            <v>Total Par</v>
          </cell>
          <cell r="B188" t="str">
            <v>Total Par</v>
          </cell>
          <cell r="G188" t="str">
            <v>Total Par</v>
          </cell>
          <cell r="J188">
            <v>165949.08350000001</v>
          </cell>
        </row>
        <row r="189">
          <cell r="A189" t="str">
            <v/>
          </cell>
          <cell r="B189" t="str">
            <v/>
          </cell>
        </row>
        <row r="190">
          <cell r="A190" t="str">
            <v/>
          </cell>
          <cell r="B190" t="str">
            <v/>
          </cell>
          <cell r="G190" t="str">
            <v>Equity Investments</v>
          </cell>
        </row>
        <row r="191">
          <cell r="A191" t="str">
            <v>Share Premium</v>
          </cell>
          <cell r="B191" t="str">
            <v>Share Premium</v>
          </cell>
          <cell r="G191" t="str">
            <v>Share Premium</v>
          </cell>
        </row>
        <row r="192">
          <cell r="A192" t="str">
            <v>Ordinary A</v>
          </cell>
          <cell r="B192" t="str">
            <v>Ordinary A</v>
          </cell>
          <cell r="G192" t="str">
            <v>Ordinary A</v>
          </cell>
          <cell r="H192">
            <v>16251345.75</v>
          </cell>
          <cell r="I192">
            <v>11.62801823189187</v>
          </cell>
          <cell r="J192">
            <v>188970944.67377844</v>
          </cell>
        </row>
        <row r="193">
          <cell r="A193" t="str">
            <v>Ordinary B</v>
          </cell>
          <cell r="B193" t="str">
            <v>Ordinary B</v>
          </cell>
          <cell r="G193" t="str">
            <v>Ordinary B</v>
          </cell>
          <cell r="H193">
            <v>311692</v>
          </cell>
          <cell r="I193">
            <v>10.800386934262026</v>
          </cell>
          <cell r="J193">
            <v>3366394.2043139995</v>
          </cell>
        </row>
        <row r="194">
          <cell r="A194" t="str">
            <v>Preference A</v>
          </cell>
          <cell r="B194" t="str">
            <v>Preference A</v>
          </cell>
          <cell r="G194" t="str">
            <v>Preference A</v>
          </cell>
          <cell r="H194">
            <v>6000</v>
          </cell>
          <cell r="I194">
            <v>999.99</v>
          </cell>
          <cell r="J194">
            <v>5999940</v>
          </cell>
        </row>
        <row r="195">
          <cell r="A195" t="str">
            <v>Preference B</v>
          </cell>
          <cell r="B195" t="str">
            <v>Preference B</v>
          </cell>
          <cell r="G195" t="str">
            <v>Preference B</v>
          </cell>
          <cell r="H195">
            <v>25870.6</v>
          </cell>
          <cell r="I195">
            <v>999.99</v>
          </cell>
          <cell r="J195">
            <v>25870341.294</v>
          </cell>
        </row>
        <row r="196">
          <cell r="A196" t="str">
            <v>Sub-Total Share Premium</v>
          </cell>
          <cell r="B196" t="str">
            <v>Sub-Total Share Premium</v>
          </cell>
          <cell r="G196" t="str">
            <v>Sub-Total Share Premium</v>
          </cell>
          <cell r="J196">
            <v>224207620.17209244</v>
          </cell>
        </row>
        <row r="197">
          <cell r="A197" t="str">
            <v>Stock Options</v>
          </cell>
          <cell r="B197" t="str">
            <v>Stock Options</v>
          </cell>
          <cell r="G197" t="str">
            <v>Stock Options</v>
          </cell>
          <cell r="J197">
            <v>346980</v>
          </cell>
        </row>
        <row r="198">
          <cell r="A198" t="str">
            <v>Investment Costs</v>
          </cell>
          <cell r="B198" t="str">
            <v>Investment Costs</v>
          </cell>
          <cell r="G198" t="str">
            <v>Investment Costs</v>
          </cell>
          <cell r="J198">
            <v>-844779.85999999987</v>
          </cell>
        </row>
        <row r="199">
          <cell r="A199" t="str">
            <v>Total Share Premium</v>
          </cell>
          <cell r="B199" t="str">
            <v>Total Share Premium</v>
          </cell>
          <cell r="G199" t="str">
            <v>Total Share Premium</v>
          </cell>
          <cell r="J199">
            <v>223709820.31209242</v>
          </cell>
        </row>
        <row r="200">
          <cell r="A200" t="str">
            <v/>
          </cell>
          <cell r="B200" t="str">
            <v/>
          </cell>
        </row>
        <row r="201">
          <cell r="A201" t="str">
            <v>Total Par + Share Premium</v>
          </cell>
          <cell r="B201" t="str">
            <v>Total Par + Share Premium</v>
          </cell>
          <cell r="G201" t="str">
            <v>Total Par + Share Premium</v>
          </cell>
          <cell r="H201">
            <v>16251345.75</v>
          </cell>
          <cell r="I201">
            <v>0.01</v>
          </cell>
          <cell r="J201">
            <v>223875769.39559242</v>
          </cell>
        </row>
        <row r="202">
          <cell r="A202" t="str">
            <v xml:space="preserve">  Check: Total Transactions</v>
          </cell>
          <cell r="B202" t="str">
            <v xml:space="preserve">  Check: Total Transactions</v>
          </cell>
          <cell r="G202" t="str">
            <v xml:space="preserve">  Check: Total Transactions</v>
          </cell>
          <cell r="H202">
            <v>311692</v>
          </cell>
          <cell r="I202">
            <v>0.01</v>
          </cell>
          <cell r="J202">
            <v>223875769.39559254</v>
          </cell>
        </row>
        <row r="203">
          <cell r="A203" t="str">
            <v xml:space="preserve">  Difference</v>
          </cell>
          <cell r="B203" t="str">
            <v xml:space="preserve">  Difference</v>
          </cell>
          <cell r="G203" t="str">
            <v xml:space="preserve">  Difference</v>
          </cell>
          <cell r="H203">
            <v>6000</v>
          </cell>
          <cell r="I203">
            <v>0.01</v>
          </cell>
          <cell r="J203">
            <v>0</v>
          </cell>
        </row>
        <row r="204">
          <cell r="A204" t="str">
            <v/>
          </cell>
          <cell r="B204" t="str">
            <v/>
          </cell>
          <cell r="G204" t="str">
            <v>Preference B</v>
          </cell>
          <cell r="H204">
            <v>25870.6</v>
          </cell>
          <cell r="I204">
            <v>1.0000000000000002E-2</v>
          </cell>
          <cell r="J204">
            <v>258.70600000000002</v>
          </cell>
        </row>
        <row r="205">
          <cell r="A205" t="str">
            <v/>
          </cell>
          <cell r="B205" t="str">
            <v/>
          </cell>
          <cell r="G205" t="str">
            <v>Total Par</v>
          </cell>
          <cell r="J205">
            <v>165949.08350000001</v>
          </cell>
        </row>
        <row r="206">
          <cell r="A206" t="str">
            <v/>
          </cell>
          <cell r="B206" t="str">
            <v>Invested To Date</v>
          </cell>
          <cell r="D206" t="str">
            <v>Invested To Date</v>
          </cell>
        </row>
        <row r="207">
          <cell r="A207" t="str">
            <v/>
          </cell>
          <cell r="B207" t="str">
            <v/>
          </cell>
        </row>
        <row r="208">
          <cell r="A208" t="str">
            <v/>
          </cell>
          <cell r="B208" t="str">
            <v>Kelso</v>
          </cell>
          <cell r="D208" t="str">
            <v>Kelso</v>
          </cell>
          <cell r="G208" t="str">
            <v>Share Premium</v>
          </cell>
          <cell r="J208">
            <v>89034524.460342005</v>
          </cell>
        </row>
        <row r="209">
          <cell r="A209" t="str">
            <v>Ordinary A</v>
          </cell>
          <cell r="B209" t="str">
            <v>Ordinary A</v>
          </cell>
          <cell r="D209" t="str">
            <v>Kelso Friends</v>
          </cell>
          <cell r="G209" t="str">
            <v>Ordinary A</v>
          </cell>
          <cell r="H209">
            <v>16251345.75</v>
          </cell>
          <cell r="I209">
            <v>11.62801823189187</v>
          </cell>
          <cell r="J209">
            <v>7229659.02128</v>
          </cell>
        </row>
        <row r="210">
          <cell r="A210" t="str">
            <v/>
          </cell>
          <cell r="B210" t="str">
            <v>Hillman</v>
          </cell>
          <cell r="D210" t="str">
            <v>Hillman</v>
          </cell>
          <cell r="G210" t="str">
            <v>Ordinary B</v>
          </cell>
          <cell r="H210">
            <v>311692</v>
          </cell>
          <cell r="I210">
            <v>10.800386934262026</v>
          </cell>
          <cell r="J210">
            <v>70780000.319432005</v>
          </cell>
        </row>
        <row r="211">
          <cell r="A211" t="str">
            <v/>
          </cell>
          <cell r="B211" t="str">
            <v>DuPont</v>
          </cell>
          <cell r="D211" t="str">
            <v>DuPont</v>
          </cell>
          <cell r="G211" t="str">
            <v>Preference A</v>
          </cell>
          <cell r="H211">
            <v>6000</v>
          </cell>
          <cell r="I211">
            <v>999.99</v>
          </cell>
          <cell r="J211">
            <v>10000000</v>
          </cell>
        </row>
        <row r="212">
          <cell r="A212" t="str">
            <v/>
          </cell>
          <cell r="B212" t="str">
            <v>Sumitomo</v>
          </cell>
          <cell r="D212" t="str">
            <v>Sumitomo</v>
          </cell>
          <cell r="G212" t="str">
            <v>Preference B</v>
          </cell>
          <cell r="H212">
            <v>25870.6</v>
          </cell>
          <cell r="I212">
            <v>999.99</v>
          </cell>
          <cell r="J212">
            <v>5000000</v>
          </cell>
        </row>
        <row r="213">
          <cell r="A213" t="str">
            <v/>
          </cell>
          <cell r="B213" t="str">
            <v>Toppan</v>
          </cell>
          <cell r="D213" t="str">
            <v>Toppan</v>
          </cell>
          <cell r="G213" t="str">
            <v>Sub-Total Share Premium</v>
          </cell>
          <cell r="J213">
            <v>8000000</v>
          </cell>
        </row>
        <row r="214">
          <cell r="A214" t="str">
            <v/>
          </cell>
          <cell r="B214" t="str">
            <v>Litrex Investors</v>
          </cell>
          <cell r="D214" t="str">
            <v>Litrex Investors</v>
          </cell>
          <cell r="G214" t="str">
            <v>Stock Options</v>
          </cell>
          <cell r="J214">
            <v>1629502.6999999997</v>
          </cell>
        </row>
        <row r="215">
          <cell r="A215" t="str">
            <v/>
          </cell>
          <cell r="B215" t="str">
            <v>Other Investors</v>
          </cell>
          <cell r="D215" t="str">
            <v>Other Investors</v>
          </cell>
          <cell r="G215" t="str">
            <v>Investment Costs</v>
          </cell>
          <cell r="J215">
            <v>32699882.754538506</v>
          </cell>
        </row>
        <row r="216">
          <cell r="A216" t="str">
            <v/>
          </cell>
          <cell r="B216" t="str">
            <v>Sub-Total</v>
          </cell>
          <cell r="D216" t="str">
            <v>Sub-Total</v>
          </cell>
          <cell r="G216" t="str">
            <v>Total Share Premium</v>
          </cell>
          <cell r="J216">
            <v>224373569.2555925</v>
          </cell>
        </row>
        <row r="217">
          <cell r="A217" t="str">
            <v/>
          </cell>
          <cell r="B217" t="str">
            <v>less: Investment Costs and Stock Option Charges</v>
          </cell>
          <cell r="D217" t="str">
            <v>less: Investment Costs and Stock Option Charges</v>
          </cell>
          <cell r="J217">
            <v>-497799.86000007391</v>
          </cell>
        </row>
        <row r="218">
          <cell r="A218" t="str">
            <v/>
          </cell>
          <cell r="B218" t="str">
            <v>Total</v>
          </cell>
          <cell r="D218" t="str">
            <v>Total</v>
          </cell>
          <cell r="G218" t="str">
            <v>Total Par + Share Premium</v>
          </cell>
          <cell r="J218">
            <v>223875769.39559242</v>
          </cell>
        </row>
        <row r="219">
          <cell r="A219" t="str">
            <v/>
          </cell>
          <cell r="B219" t="str">
            <v/>
          </cell>
          <cell r="G219" t="str">
            <v xml:space="preserve">  Check: Total Transactions</v>
          </cell>
          <cell r="J219">
            <v>223875769.39559254</v>
          </cell>
        </row>
        <row r="220">
          <cell r="A220" t="str">
            <v/>
          </cell>
          <cell r="B220" t="str">
            <v/>
          </cell>
          <cell r="G220" t="str">
            <v xml:space="preserve">  Difference</v>
          </cell>
          <cell r="J220">
            <v>0</v>
          </cell>
        </row>
        <row r="221">
          <cell r="A221" t="str">
            <v/>
          </cell>
          <cell r="B221" t="str">
            <v/>
          </cell>
        </row>
        <row r="222">
          <cell r="A222" t="str">
            <v/>
          </cell>
          <cell r="B222" t="str">
            <v/>
          </cell>
        </row>
        <row r="223">
          <cell r="A223" t="str">
            <v/>
          </cell>
          <cell r="B223" t="str">
            <v/>
          </cell>
          <cell r="D223" t="str">
            <v>Invested To Date</v>
          </cell>
        </row>
        <row r="224">
          <cell r="A224" t="str">
            <v/>
          </cell>
          <cell r="B224" t="str">
            <v/>
          </cell>
        </row>
        <row r="225">
          <cell r="A225" t="str">
            <v/>
          </cell>
          <cell r="B225" t="str">
            <v/>
          </cell>
          <cell r="D225" t="str">
            <v>Kelso</v>
          </cell>
          <cell r="J225">
            <v>89034524.460342005</v>
          </cell>
        </row>
        <row r="226">
          <cell r="A226" t="str">
            <v/>
          </cell>
          <cell r="B226" t="str">
            <v/>
          </cell>
          <cell r="D226" t="str">
            <v>Kelso Friends</v>
          </cell>
          <cell r="J226">
            <v>7229659.02128</v>
          </cell>
        </row>
        <row r="227">
          <cell r="A227" t="str">
            <v/>
          </cell>
          <cell r="B227" t="str">
            <v/>
          </cell>
          <cell r="D227" t="str">
            <v>Hillman</v>
          </cell>
          <cell r="J227">
            <v>70780000.319432005</v>
          </cell>
        </row>
        <row r="228">
          <cell r="A228" t="str">
            <v/>
          </cell>
          <cell r="B228" t="str">
            <v/>
          </cell>
          <cell r="D228" t="str">
            <v>DuPont</v>
          </cell>
          <cell r="J228">
            <v>10000000</v>
          </cell>
        </row>
        <row r="229">
          <cell r="A229" t="str">
            <v/>
          </cell>
          <cell r="B229" t="str">
            <v/>
          </cell>
          <cell r="D229" t="str">
            <v>Sumitomo</v>
          </cell>
          <cell r="J229">
            <v>5000000</v>
          </cell>
        </row>
        <row r="230">
          <cell r="A230" t="str">
            <v/>
          </cell>
          <cell r="B230" t="str">
            <v/>
          </cell>
          <cell r="D230" t="str">
            <v>Toppan</v>
          </cell>
          <cell r="J230">
            <v>8000000</v>
          </cell>
        </row>
        <row r="231">
          <cell r="A231" t="str">
            <v/>
          </cell>
          <cell r="B231" t="str">
            <v/>
          </cell>
          <cell r="D231" t="str">
            <v>Litrex Investors</v>
          </cell>
          <cell r="J231">
            <v>1629502.6999999997</v>
          </cell>
        </row>
        <row r="232">
          <cell r="A232" t="str">
            <v/>
          </cell>
          <cell r="B232" t="str">
            <v/>
          </cell>
          <cell r="D232" t="str">
            <v>Other Investors</v>
          </cell>
          <cell r="J232">
            <v>32699882.754538506</v>
          </cell>
        </row>
        <row r="233">
          <cell r="A233" t="str">
            <v/>
          </cell>
          <cell r="B233" t="str">
            <v/>
          </cell>
          <cell r="D233" t="str">
            <v>Sub-Total</v>
          </cell>
          <cell r="J233">
            <v>224373569.2555925</v>
          </cell>
        </row>
        <row r="234">
          <cell r="A234" t="str">
            <v/>
          </cell>
          <cell r="B234" t="str">
            <v/>
          </cell>
          <cell r="D234" t="str">
            <v>less: Investment Costs and Stock Option Charges</v>
          </cell>
          <cell r="J234">
            <v>-497799.86000007391</v>
          </cell>
        </row>
        <row r="235">
          <cell r="A235" t="str">
            <v/>
          </cell>
          <cell r="B235" t="str">
            <v/>
          </cell>
          <cell r="D235" t="str">
            <v>Total</v>
          </cell>
          <cell r="J235">
            <v>223875769.39559242</v>
          </cell>
        </row>
        <row r="236">
          <cell r="A236" t="str">
            <v/>
          </cell>
          <cell r="B236" t="str">
            <v/>
          </cell>
        </row>
        <row r="237">
          <cell r="A237" t="str">
            <v/>
          </cell>
          <cell r="B237" t="str">
            <v/>
          </cell>
        </row>
        <row r="238">
          <cell r="A238" t="str">
            <v/>
          </cell>
          <cell r="B238" t="str">
            <v/>
          </cell>
        </row>
        <row r="239">
          <cell r="A239" t="str">
            <v/>
          </cell>
          <cell r="B239" t="str">
            <v/>
          </cell>
        </row>
        <row r="240">
          <cell r="A240" t="str">
            <v/>
          </cell>
          <cell r="B240" t="str">
            <v/>
          </cell>
        </row>
        <row r="241">
          <cell r="A241" t="str">
            <v/>
          </cell>
          <cell r="B241" t="str">
            <v/>
          </cell>
        </row>
        <row r="242">
          <cell r="A242" t="str">
            <v/>
          </cell>
          <cell r="B242" t="str">
            <v/>
          </cell>
        </row>
        <row r="243">
          <cell r="A243" t="str">
            <v/>
          </cell>
          <cell r="B243" t="str">
            <v/>
          </cell>
        </row>
        <row r="244">
          <cell r="A244" t="str">
            <v/>
          </cell>
          <cell r="B244" t="str">
            <v/>
          </cell>
        </row>
        <row r="245">
          <cell r="A245" t="str">
            <v/>
          </cell>
          <cell r="B245" t="str">
            <v/>
          </cell>
        </row>
        <row r="246">
          <cell r="A246" t="str">
            <v/>
          </cell>
          <cell r="B246" t="str">
            <v/>
          </cell>
        </row>
        <row r="247">
          <cell r="A247" t="str">
            <v/>
          </cell>
          <cell r="B247" t="str">
            <v/>
          </cell>
        </row>
        <row r="248">
          <cell r="A248" t="str">
            <v/>
          </cell>
          <cell r="B248" t="str">
            <v/>
          </cell>
        </row>
        <row r="249">
          <cell r="A249" t="str">
            <v/>
          </cell>
          <cell r="B249" t="str">
            <v/>
          </cell>
        </row>
        <row r="250">
          <cell r="A250" t="str">
            <v/>
          </cell>
          <cell r="B250" t="str">
            <v/>
          </cell>
        </row>
        <row r="251">
          <cell r="A251" t="str">
            <v/>
          </cell>
          <cell r="B251" t="str">
            <v/>
          </cell>
        </row>
        <row r="252">
          <cell r="A252" t="str">
            <v/>
          </cell>
          <cell r="B252" t="str">
            <v/>
          </cell>
        </row>
        <row r="253">
          <cell r="A253" t="str">
            <v/>
          </cell>
          <cell r="B253" t="str">
            <v/>
          </cell>
        </row>
        <row r="254">
          <cell r="A254" t="str">
            <v/>
          </cell>
          <cell r="B254" t="str">
            <v/>
          </cell>
        </row>
        <row r="255">
          <cell r="A255" t="str">
            <v/>
          </cell>
          <cell r="B255" t="str">
            <v/>
          </cell>
        </row>
        <row r="256">
          <cell r="A256" t="str">
            <v/>
          </cell>
          <cell r="B256" t="str">
            <v/>
          </cell>
        </row>
        <row r="257">
          <cell r="A257" t="str">
            <v/>
          </cell>
          <cell r="B257" t="str">
            <v/>
          </cell>
        </row>
        <row r="258">
          <cell r="A258" t="str">
            <v/>
          </cell>
          <cell r="B258" t="str">
            <v/>
          </cell>
        </row>
        <row r="259">
          <cell r="A259" t="str">
            <v/>
          </cell>
          <cell r="B259" t="str">
            <v/>
          </cell>
        </row>
        <row r="260">
          <cell r="A260" t="str">
            <v/>
          </cell>
          <cell r="B260" t="str">
            <v/>
          </cell>
        </row>
        <row r="261">
          <cell r="A261" t="str">
            <v/>
          </cell>
          <cell r="B261" t="str">
            <v/>
          </cell>
        </row>
        <row r="262">
          <cell r="A262" t="str">
            <v/>
          </cell>
          <cell r="B262" t="str">
            <v/>
          </cell>
        </row>
        <row r="263">
          <cell r="A263" t="str">
            <v/>
          </cell>
          <cell r="B263" t="str">
            <v/>
          </cell>
        </row>
        <row r="264">
          <cell r="A264" t="str">
            <v/>
          </cell>
          <cell r="B264" t="str">
            <v/>
          </cell>
        </row>
        <row r="265">
          <cell r="A265" t="str">
            <v/>
          </cell>
          <cell r="B265" t="str">
            <v/>
          </cell>
        </row>
        <row r="266">
          <cell r="A266" t="str">
            <v/>
          </cell>
          <cell r="B266" t="str">
            <v/>
          </cell>
        </row>
        <row r="267">
          <cell r="A267" t="str">
            <v/>
          </cell>
          <cell r="B267" t="str">
            <v/>
          </cell>
        </row>
        <row r="268">
          <cell r="A268" t="str">
            <v/>
          </cell>
          <cell r="B268" t="str">
            <v/>
          </cell>
        </row>
        <row r="269">
          <cell r="A269" t="str">
            <v/>
          </cell>
          <cell r="B269" t="str">
            <v/>
          </cell>
        </row>
        <row r="270">
          <cell r="A270" t="str">
            <v/>
          </cell>
          <cell r="B270" t="str">
            <v/>
          </cell>
        </row>
        <row r="271">
          <cell r="A271" t="str">
            <v/>
          </cell>
          <cell r="B271" t="str">
            <v/>
          </cell>
        </row>
        <row r="272">
          <cell r="A272" t="str">
            <v/>
          </cell>
          <cell r="B272" t="str">
            <v/>
          </cell>
        </row>
        <row r="273">
          <cell r="A273" t="str">
            <v/>
          </cell>
          <cell r="B273" t="str">
            <v/>
          </cell>
        </row>
        <row r="274">
          <cell r="A274" t="str">
            <v/>
          </cell>
          <cell r="B274" t="str">
            <v/>
          </cell>
        </row>
        <row r="275">
          <cell r="A275" t="str">
            <v/>
          </cell>
          <cell r="B275" t="str">
            <v/>
          </cell>
        </row>
        <row r="276">
          <cell r="A276" t="str">
            <v/>
          </cell>
          <cell r="B276" t="str">
            <v/>
          </cell>
        </row>
        <row r="277">
          <cell r="A277" t="str">
            <v/>
          </cell>
          <cell r="B277" t="str">
            <v/>
          </cell>
        </row>
        <row r="278">
          <cell r="A278" t="str">
            <v/>
          </cell>
          <cell r="B278" t="str">
            <v/>
          </cell>
        </row>
        <row r="279">
          <cell r="A279" t="str">
            <v/>
          </cell>
          <cell r="B279" t="str">
            <v/>
          </cell>
        </row>
        <row r="280">
          <cell r="A280" t="str">
            <v/>
          </cell>
          <cell r="B280" t="str">
            <v/>
          </cell>
        </row>
        <row r="281">
          <cell r="A281" t="str">
            <v/>
          </cell>
          <cell r="B281" t="str">
            <v/>
          </cell>
        </row>
        <row r="282">
          <cell r="A282" t="str">
            <v/>
          </cell>
          <cell r="B282" t="str">
            <v/>
          </cell>
        </row>
        <row r="283">
          <cell r="A283" t="str">
            <v/>
          </cell>
          <cell r="B283" t="str">
            <v/>
          </cell>
        </row>
        <row r="284">
          <cell r="A284" t="str">
            <v/>
          </cell>
          <cell r="B284" t="str">
            <v/>
          </cell>
        </row>
        <row r="285">
          <cell r="A285" t="str">
            <v/>
          </cell>
          <cell r="B285" t="str">
            <v/>
          </cell>
        </row>
        <row r="286">
          <cell r="A286" t="str">
            <v/>
          </cell>
          <cell r="B286" t="str">
            <v/>
          </cell>
        </row>
        <row r="287">
          <cell r="A287" t="str">
            <v/>
          </cell>
          <cell r="B287" t="str">
            <v/>
          </cell>
        </row>
        <row r="288">
          <cell r="A288" t="str">
            <v/>
          </cell>
          <cell r="B288" t="str">
            <v/>
          </cell>
        </row>
        <row r="289">
          <cell r="A289" t="str">
            <v/>
          </cell>
          <cell r="B289" t="str">
            <v/>
          </cell>
        </row>
        <row r="290">
          <cell r="A290" t="str">
            <v/>
          </cell>
          <cell r="B290" t="str">
            <v/>
          </cell>
        </row>
        <row r="291">
          <cell r="A291" t="str">
            <v/>
          </cell>
          <cell r="B291" t="str">
            <v/>
          </cell>
        </row>
        <row r="292">
          <cell r="A292" t="str">
            <v/>
          </cell>
          <cell r="B292" t="str">
            <v/>
          </cell>
        </row>
        <row r="293">
          <cell r="A293" t="str">
            <v/>
          </cell>
          <cell r="B293" t="str">
            <v/>
          </cell>
        </row>
        <row r="294">
          <cell r="A294" t="str">
            <v/>
          </cell>
          <cell r="B294" t="str">
            <v/>
          </cell>
        </row>
        <row r="295">
          <cell r="A295" t="str">
            <v/>
          </cell>
          <cell r="B295" t="str">
            <v/>
          </cell>
        </row>
        <row r="296">
          <cell r="A296" t="str">
            <v/>
          </cell>
          <cell r="B296" t="str">
            <v/>
          </cell>
        </row>
        <row r="297">
          <cell r="A297" t="str">
            <v/>
          </cell>
          <cell r="B297" t="str">
            <v/>
          </cell>
        </row>
        <row r="298">
          <cell r="A298" t="str">
            <v/>
          </cell>
          <cell r="B298" t="str">
            <v/>
          </cell>
        </row>
        <row r="299">
          <cell r="A299" t="str">
            <v/>
          </cell>
          <cell r="B299" t="str">
            <v/>
          </cell>
        </row>
        <row r="300">
          <cell r="A300" t="str">
            <v/>
          </cell>
          <cell r="B300" t="str">
            <v/>
          </cell>
        </row>
        <row r="301">
          <cell r="A301" t="str">
            <v/>
          </cell>
          <cell r="B301" t="str">
            <v/>
          </cell>
        </row>
        <row r="302">
          <cell r="A302" t="str">
            <v/>
          </cell>
          <cell r="B302" t="str">
            <v/>
          </cell>
        </row>
        <row r="303">
          <cell r="A303" t="str">
            <v/>
          </cell>
          <cell r="B303" t="str">
            <v/>
          </cell>
        </row>
        <row r="304">
          <cell r="A304" t="str">
            <v/>
          </cell>
          <cell r="B304" t="str">
            <v/>
          </cell>
        </row>
        <row r="305">
          <cell r="A305" t="str">
            <v/>
          </cell>
          <cell r="B305" t="str">
            <v/>
          </cell>
        </row>
        <row r="306">
          <cell r="A306" t="str">
            <v/>
          </cell>
          <cell r="B306" t="str">
            <v/>
          </cell>
        </row>
        <row r="307">
          <cell r="A307" t="str">
            <v/>
          </cell>
          <cell r="B307" t="str">
            <v/>
          </cell>
        </row>
        <row r="308">
          <cell r="A308" t="str">
            <v/>
          </cell>
          <cell r="B308" t="str">
            <v/>
          </cell>
        </row>
        <row r="309">
          <cell r="A309" t="str">
            <v/>
          </cell>
          <cell r="B309" t="str">
            <v/>
          </cell>
        </row>
        <row r="310">
          <cell r="A310" t="str">
            <v/>
          </cell>
          <cell r="B310" t="str">
            <v/>
          </cell>
        </row>
        <row r="311">
          <cell r="A311" t="str">
            <v/>
          </cell>
          <cell r="B311" t="str">
            <v/>
          </cell>
        </row>
        <row r="312">
          <cell r="A312" t="str">
            <v/>
          </cell>
          <cell r="B312" t="str">
            <v/>
          </cell>
        </row>
        <row r="313">
          <cell r="A313" t="str">
            <v/>
          </cell>
          <cell r="B313" t="str">
            <v/>
          </cell>
        </row>
        <row r="314">
          <cell r="A314" t="str">
            <v/>
          </cell>
          <cell r="B314" t="str">
            <v/>
          </cell>
        </row>
        <row r="315">
          <cell r="A315" t="str">
            <v/>
          </cell>
          <cell r="B315" t="str">
            <v/>
          </cell>
        </row>
        <row r="316">
          <cell r="A316" t="str">
            <v/>
          </cell>
          <cell r="B316" t="str">
            <v/>
          </cell>
        </row>
        <row r="317">
          <cell r="A317" t="str">
            <v/>
          </cell>
          <cell r="B317" t="str">
            <v/>
          </cell>
        </row>
        <row r="318">
          <cell r="A318" t="str">
            <v/>
          </cell>
          <cell r="B318" t="str">
            <v/>
          </cell>
        </row>
        <row r="319">
          <cell r="A319" t="str">
            <v/>
          </cell>
          <cell r="B319" t="str">
            <v/>
          </cell>
        </row>
        <row r="320">
          <cell r="A320" t="str">
            <v/>
          </cell>
          <cell r="B320" t="str">
            <v/>
          </cell>
        </row>
        <row r="321">
          <cell r="A321" t="str">
            <v/>
          </cell>
          <cell r="B321" t="str">
            <v/>
          </cell>
        </row>
        <row r="322">
          <cell r="A322" t="str">
            <v/>
          </cell>
          <cell r="B322" t="str">
            <v/>
          </cell>
        </row>
        <row r="323">
          <cell r="A323" t="str">
            <v/>
          </cell>
          <cell r="B323" t="str">
            <v/>
          </cell>
        </row>
        <row r="324">
          <cell r="A324" t="str">
            <v/>
          </cell>
          <cell r="B324" t="str">
            <v/>
          </cell>
        </row>
        <row r="325">
          <cell r="A325" t="str">
            <v/>
          </cell>
          <cell r="B325" t="str">
            <v/>
          </cell>
        </row>
        <row r="326">
          <cell r="A326" t="str">
            <v/>
          </cell>
          <cell r="B326" t="str">
            <v/>
          </cell>
        </row>
        <row r="327">
          <cell r="A327" t="str">
            <v/>
          </cell>
          <cell r="B327" t="str">
            <v/>
          </cell>
        </row>
        <row r="328">
          <cell r="A328" t="str">
            <v/>
          </cell>
          <cell r="B328" t="str">
            <v/>
          </cell>
        </row>
        <row r="329">
          <cell r="A329" t="str">
            <v/>
          </cell>
          <cell r="B329" t="str">
            <v/>
          </cell>
        </row>
        <row r="330">
          <cell r="A330" t="str">
            <v/>
          </cell>
          <cell r="B330" t="str">
            <v/>
          </cell>
        </row>
        <row r="331">
          <cell r="A331" t="str">
            <v/>
          </cell>
          <cell r="B331" t="str">
            <v/>
          </cell>
        </row>
        <row r="332">
          <cell r="A332" t="str">
            <v/>
          </cell>
          <cell r="B332" t="str">
            <v/>
          </cell>
        </row>
        <row r="333">
          <cell r="A333" t="str">
            <v/>
          </cell>
          <cell r="B333" t="str">
            <v/>
          </cell>
        </row>
        <row r="334">
          <cell r="A334" t="str">
            <v/>
          </cell>
          <cell r="B334" t="str">
            <v/>
          </cell>
        </row>
        <row r="335">
          <cell r="A335" t="str">
            <v/>
          </cell>
          <cell r="B335" t="str">
            <v/>
          </cell>
        </row>
        <row r="336">
          <cell r="A336" t="str">
            <v/>
          </cell>
          <cell r="B336" t="str">
            <v/>
          </cell>
        </row>
        <row r="337">
          <cell r="A337" t="str">
            <v/>
          </cell>
          <cell r="B337" t="str">
            <v/>
          </cell>
        </row>
        <row r="338">
          <cell r="A338" t="str">
            <v/>
          </cell>
          <cell r="B338" t="str">
            <v/>
          </cell>
        </row>
        <row r="339">
          <cell r="A339" t="str">
            <v/>
          </cell>
          <cell r="B339" t="str">
            <v/>
          </cell>
        </row>
        <row r="340">
          <cell r="A340" t="str">
            <v/>
          </cell>
          <cell r="B340" t="str">
            <v/>
          </cell>
        </row>
        <row r="341">
          <cell r="A341" t="str">
            <v/>
          </cell>
          <cell r="B341" t="str">
            <v/>
          </cell>
        </row>
        <row r="342">
          <cell r="A342" t="str">
            <v/>
          </cell>
          <cell r="B342" t="str">
            <v/>
          </cell>
        </row>
        <row r="343">
          <cell r="A343" t="str">
            <v/>
          </cell>
          <cell r="B343" t="str">
            <v/>
          </cell>
        </row>
        <row r="344">
          <cell r="A344" t="str">
            <v/>
          </cell>
          <cell r="B344" t="str">
            <v/>
          </cell>
        </row>
        <row r="345">
          <cell r="A345" t="str">
            <v/>
          </cell>
          <cell r="B345" t="str">
            <v/>
          </cell>
        </row>
        <row r="346">
          <cell r="A346" t="str">
            <v/>
          </cell>
          <cell r="B346" t="str">
            <v/>
          </cell>
        </row>
        <row r="347">
          <cell r="A347" t="str">
            <v/>
          </cell>
          <cell r="B347" t="str">
            <v/>
          </cell>
        </row>
        <row r="348">
          <cell r="A348" t="str">
            <v/>
          </cell>
          <cell r="B348" t="str">
            <v/>
          </cell>
        </row>
        <row r="349">
          <cell r="A349" t="str">
            <v/>
          </cell>
          <cell r="B349" t="str">
            <v/>
          </cell>
        </row>
        <row r="350">
          <cell r="A350" t="str">
            <v/>
          </cell>
          <cell r="B350" t="str">
            <v/>
          </cell>
        </row>
        <row r="351">
          <cell r="A351" t="str">
            <v/>
          </cell>
          <cell r="B351" t="str">
            <v/>
          </cell>
        </row>
        <row r="352">
          <cell r="A352" t="str">
            <v/>
          </cell>
          <cell r="B352" t="str">
            <v/>
          </cell>
        </row>
        <row r="353">
          <cell r="A353" t="str">
            <v/>
          </cell>
          <cell r="B353" t="str">
            <v/>
          </cell>
        </row>
        <row r="354">
          <cell r="A354" t="str">
            <v/>
          </cell>
          <cell r="B354" t="str">
            <v/>
          </cell>
        </row>
        <row r="355">
          <cell r="A355" t="str">
            <v/>
          </cell>
          <cell r="B355" t="str">
            <v/>
          </cell>
        </row>
        <row r="356">
          <cell r="A356" t="str">
            <v/>
          </cell>
          <cell r="B356" t="str">
            <v/>
          </cell>
        </row>
        <row r="357">
          <cell r="A357" t="str">
            <v/>
          </cell>
          <cell r="B357" t="str">
            <v/>
          </cell>
        </row>
        <row r="358">
          <cell r="A358" t="str">
            <v/>
          </cell>
          <cell r="B358" t="str">
            <v/>
          </cell>
        </row>
        <row r="359">
          <cell r="A359" t="str">
            <v/>
          </cell>
          <cell r="B359" t="str">
            <v/>
          </cell>
        </row>
        <row r="360">
          <cell r="A360" t="str">
            <v/>
          </cell>
          <cell r="B360" t="str">
            <v/>
          </cell>
        </row>
        <row r="361">
          <cell r="A361" t="str">
            <v/>
          </cell>
          <cell r="B361" t="str">
            <v/>
          </cell>
        </row>
        <row r="362">
          <cell r="A362" t="str">
            <v/>
          </cell>
          <cell r="B362" t="str">
            <v/>
          </cell>
        </row>
        <row r="363">
          <cell r="A363" t="str">
            <v/>
          </cell>
          <cell r="B363" t="str">
            <v/>
          </cell>
        </row>
        <row r="364">
          <cell r="A364" t="str">
            <v/>
          </cell>
          <cell r="B364" t="str">
            <v/>
          </cell>
        </row>
        <row r="365">
          <cell r="A365" t="str">
            <v/>
          </cell>
          <cell r="B365" t="str">
            <v/>
          </cell>
        </row>
        <row r="366">
          <cell r="A366" t="str">
            <v/>
          </cell>
          <cell r="B366" t="str">
            <v/>
          </cell>
        </row>
        <row r="367">
          <cell r="A367" t="str">
            <v/>
          </cell>
          <cell r="B367" t="str">
            <v/>
          </cell>
        </row>
        <row r="368">
          <cell r="A368" t="str">
            <v/>
          </cell>
          <cell r="B368" t="str">
            <v/>
          </cell>
        </row>
        <row r="369">
          <cell r="A369" t="str">
            <v/>
          </cell>
          <cell r="B369" t="str">
            <v/>
          </cell>
        </row>
        <row r="370">
          <cell r="A370" t="str">
            <v/>
          </cell>
          <cell r="B370" t="str">
            <v/>
          </cell>
        </row>
        <row r="371">
          <cell r="A371" t="str">
            <v/>
          </cell>
          <cell r="B371" t="str">
            <v/>
          </cell>
        </row>
        <row r="372">
          <cell r="A372" t="str">
            <v/>
          </cell>
          <cell r="B372" t="str">
            <v/>
          </cell>
        </row>
        <row r="373">
          <cell r="A373" t="str">
            <v/>
          </cell>
          <cell r="B373" t="str">
            <v/>
          </cell>
        </row>
        <row r="374">
          <cell r="A374" t="str">
            <v/>
          </cell>
          <cell r="B374" t="str">
            <v/>
          </cell>
        </row>
        <row r="375">
          <cell r="A375" t="str">
            <v/>
          </cell>
          <cell r="B375" t="str">
            <v/>
          </cell>
        </row>
        <row r="376">
          <cell r="A376" t="str">
            <v/>
          </cell>
          <cell r="B376" t="str">
            <v/>
          </cell>
        </row>
        <row r="377">
          <cell r="A377" t="str">
            <v/>
          </cell>
          <cell r="B377" t="str">
            <v/>
          </cell>
        </row>
        <row r="378">
          <cell r="A378" t="str">
            <v/>
          </cell>
          <cell r="B378" t="str">
            <v/>
          </cell>
        </row>
        <row r="379">
          <cell r="A379" t="str">
            <v/>
          </cell>
          <cell r="B379" t="str">
            <v/>
          </cell>
        </row>
        <row r="380">
          <cell r="A380" t="str">
            <v/>
          </cell>
          <cell r="B380" t="str">
            <v/>
          </cell>
        </row>
        <row r="381">
          <cell r="A381" t="str">
            <v/>
          </cell>
          <cell r="B381" t="str">
            <v/>
          </cell>
        </row>
        <row r="382">
          <cell r="A382" t="str">
            <v/>
          </cell>
          <cell r="B382" t="str">
            <v/>
          </cell>
        </row>
        <row r="383">
          <cell r="A383" t="str">
            <v/>
          </cell>
          <cell r="B383" t="str">
            <v/>
          </cell>
        </row>
        <row r="384">
          <cell r="A384" t="str">
            <v/>
          </cell>
          <cell r="B384" t="str">
            <v/>
          </cell>
        </row>
        <row r="385">
          <cell r="A385" t="str">
            <v/>
          </cell>
          <cell r="B385" t="str">
            <v/>
          </cell>
        </row>
        <row r="386">
          <cell r="A386" t="str">
            <v/>
          </cell>
          <cell r="B386" t="str">
            <v/>
          </cell>
        </row>
        <row r="387">
          <cell r="A387" t="str">
            <v/>
          </cell>
          <cell r="B387" t="str">
            <v/>
          </cell>
        </row>
        <row r="388">
          <cell r="A388" t="str">
            <v/>
          </cell>
          <cell r="B388" t="str">
            <v/>
          </cell>
        </row>
        <row r="389">
          <cell r="A389" t="str">
            <v/>
          </cell>
          <cell r="B389" t="str">
            <v/>
          </cell>
        </row>
        <row r="390">
          <cell r="A390" t="str">
            <v/>
          </cell>
          <cell r="B390" t="str">
            <v/>
          </cell>
        </row>
        <row r="391">
          <cell r="A391" t="str">
            <v/>
          </cell>
          <cell r="B391" t="str">
            <v/>
          </cell>
        </row>
        <row r="392">
          <cell r="A392" t="str">
            <v/>
          </cell>
          <cell r="B392" t="str">
            <v/>
          </cell>
        </row>
        <row r="393">
          <cell r="A393" t="str">
            <v/>
          </cell>
          <cell r="B393" t="str">
            <v/>
          </cell>
        </row>
        <row r="394">
          <cell r="A394" t="str">
            <v/>
          </cell>
          <cell r="B394" t="str">
            <v/>
          </cell>
        </row>
        <row r="395">
          <cell r="A395" t="str">
            <v/>
          </cell>
          <cell r="B395" t="str">
            <v/>
          </cell>
        </row>
        <row r="396">
          <cell r="A396" t="str">
            <v/>
          </cell>
          <cell r="B396" t="str">
            <v/>
          </cell>
        </row>
        <row r="397">
          <cell r="A397" t="str">
            <v/>
          </cell>
          <cell r="B397" t="str">
            <v/>
          </cell>
        </row>
        <row r="398">
          <cell r="A398" t="str">
            <v/>
          </cell>
          <cell r="B398" t="str">
            <v/>
          </cell>
        </row>
        <row r="399">
          <cell r="A399" t="str">
            <v/>
          </cell>
          <cell r="B399" t="str">
            <v/>
          </cell>
        </row>
        <row r="400">
          <cell r="A400" t="str">
            <v/>
          </cell>
          <cell r="B400" t="str">
            <v/>
          </cell>
        </row>
        <row r="401">
          <cell r="A401" t="str">
            <v/>
          </cell>
          <cell r="B401" t="str">
            <v/>
          </cell>
        </row>
        <row r="402">
          <cell r="A402" t="str">
            <v/>
          </cell>
          <cell r="B402" t="str">
            <v/>
          </cell>
        </row>
        <row r="403">
          <cell r="A403" t="str">
            <v/>
          </cell>
          <cell r="B403" t="str">
            <v/>
          </cell>
        </row>
        <row r="404">
          <cell r="A404" t="str">
            <v/>
          </cell>
          <cell r="B404" t="str">
            <v/>
          </cell>
        </row>
        <row r="405">
          <cell r="A405" t="str">
            <v/>
          </cell>
          <cell r="B405" t="str">
            <v/>
          </cell>
        </row>
        <row r="406">
          <cell r="A406" t="str">
            <v/>
          </cell>
          <cell r="B406" t="str">
            <v/>
          </cell>
        </row>
        <row r="407">
          <cell r="A407" t="str">
            <v/>
          </cell>
          <cell r="B407" t="str">
            <v/>
          </cell>
        </row>
        <row r="408">
          <cell r="A408" t="str">
            <v/>
          </cell>
          <cell r="B408" t="str">
            <v/>
          </cell>
        </row>
        <row r="409">
          <cell r="A409" t="str">
            <v/>
          </cell>
          <cell r="B409" t="str">
            <v/>
          </cell>
        </row>
        <row r="410">
          <cell r="A410" t="str">
            <v/>
          </cell>
          <cell r="B410" t="str">
            <v/>
          </cell>
        </row>
        <row r="411">
          <cell r="A411" t="str">
            <v/>
          </cell>
          <cell r="B411" t="str">
            <v/>
          </cell>
        </row>
        <row r="412">
          <cell r="A412" t="str">
            <v/>
          </cell>
          <cell r="B412" t="str">
            <v/>
          </cell>
        </row>
        <row r="413">
          <cell r="A413" t="str">
            <v/>
          </cell>
          <cell r="B413" t="str">
            <v/>
          </cell>
        </row>
        <row r="414">
          <cell r="A414" t="str">
            <v/>
          </cell>
          <cell r="B414" t="str">
            <v/>
          </cell>
        </row>
        <row r="415">
          <cell r="A415" t="str">
            <v/>
          </cell>
          <cell r="B415" t="str">
            <v/>
          </cell>
        </row>
        <row r="416">
          <cell r="A416" t="str">
            <v/>
          </cell>
          <cell r="B416" t="str">
            <v/>
          </cell>
        </row>
        <row r="417">
          <cell r="A417" t="str">
            <v/>
          </cell>
          <cell r="B417" t="str">
            <v/>
          </cell>
        </row>
        <row r="418">
          <cell r="A418" t="str">
            <v/>
          </cell>
          <cell r="B418" t="str">
            <v/>
          </cell>
        </row>
        <row r="419">
          <cell r="A419" t="str">
            <v/>
          </cell>
          <cell r="B419" t="str">
            <v/>
          </cell>
        </row>
        <row r="420">
          <cell r="A420" t="str">
            <v/>
          </cell>
          <cell r="B420" t="str">
            <v/>
          </cell>
        </row>
        <row r="421">
          <cell r="A421" t="str">
            <v/>
          </cell>
          <cell r="B421" t="str">
            <v/>
          </cell>
        </row>
        <row r="422">
          <cell r="A422" t="str">
            <v/>
          </cell>
          <cell r="B422" t="str">
            <v/>
          </cell>
        </row>
        <row r="423">
          <cell r="A423" t="str">
            <v/>
          </cell>
          <cell r="B423" t="str">
            <v/>
          </cell>
        </row>
        <row r="424">
          <cell r="A424" t="str">
            <v/>
          </cell>
          <cell r="B424" t="str">
            <v/>
          </cell>
        </row>
        <row r="425">
          <cell r="A425" t="str">
            <v/>
          </cell>
          <cell r="B425" t="str">
            <v/>
          </cell>
        </row>
        <row r="426">
          <cell r="A426" t="str">
            <v/>
          </cell>
          <cell r="B426" t="str">
            <v/>
          </cell>
        </row>
        <row r="427">
          <cell r="A427" t="str">
            <v/>
          </cell>
          <cell r="B427" t="str">
            <v/>
          </cell>
        </row>
        <row r="428">
          <cell r="A428" t="str">
            <v/>
          </cell>
          <cell r="B428" t="str">
            <v/>
          </cell>
        </row>
        <row r="429">
          <cell r="A429" t="str">
            <v/>
          </cell>
          <cell r="B429" t="str">
            <v/>
          </cell>
        </row>
        <row r="430">
          <cell r="A430" t="str">
            <v/>
          </cell>
          <cell r="B430" t="str">
            <v/>
          </cell>
        </row>
        <row r="431">
          <cell r="A431" t="str">
            <v/>
          </cell>
          <cell r="B431" t="str">
            <v/>
          </cell>
        </row>
        <row r="432">
          <cell r="A432" t="str">
            <v/>
          </cell>
          <cell r="B432" t="str">
            <v/>
          </cell>
        </row>
        <row r="433">
          <cell r="A433" t="str">
            <v/>
          </cell>
          <cell r="B433" t="str">
            <v/>
          </cell>
        </row>
        <row r="434">
          <cell r="A434" t="str">
            <v/>
          </cell>
          <cell r="B434" t="str">
            <v/>
          </cell>
        </row>
        <row r="435">
          <cell r="A435" t="str">
            <v/>
          </cell>
          <cell r="B435" t="str">
            <v/>
          </cell>
        </row>
        <row r="436">
          <cell r="A436" t="str">
            <v/>
          </cell>
          <cell r="B436" t="str">
            <v/>
          </cell>
        </row>
        <row r="437">
          <cell r="A437" t="str">
            <v/>
          </cell>
          <cell r="B437" t="str">
            <v/>
          </cell>
        </row>
        <row r="438">
          <cell r="A438" t="str">
            <v/>
          </cell>
          <cell r="B438" t="str">
            <v/>
          </cell>
        </row>
        <row r="439">
          <cell r="A439" t="str">
            <v/>
          </cell>
          <cell r="B439" t="str">
            <v/>
          </cell>
        </row>
        <row r="440">
          <cell r="A440" t="str">
            <v/>
          </cell>
          <cell r="B440" t="str">
            <v/>
          </cell>
        </row>
        <row r="441">
          <cell r="A441" t="str">
            <v/>
          </cell>
          <cell r="B441" t="str">
            <v/>
          </cell>
        </row>
        <row r="442">
          <cell r="A442" t="str">
            <v/>
          </cell>
          <cell r="B442" t="str">
            <v/>
          </cell>
        </row>
        <row r="443">
          <cell r="A443" t="str">
            <v/>
          </cell>
          <cell r="B443" t="str">
            <v/>
          </cell>
        </row>
        <row r="444">
          <cell r="A444" t="str">
            <v/>
          </cell>
          <cell r="B444" t="str">
            <v/>
          </cell>
        </row>
        <row r="445">
          <cell r="A445" t="str">
            <v/>
          </cell>
          <cell r="B445" t="str">
            <v/>
          </cell>
        </row>
        <row r="446">
          <cell r="A446" t="str">
            <v/>
          </cell>
          <cell r="B446" t="str">
            <v/>
          </cell>
        </row>
        <row r="447">
          <cell r="A447" t="str">
            <v/>
          </cell>
          <cell r="B447" t="str">
            <v/>
          </cell>
        </row>
        <row r="448">
          <cell r="A448" t="str">
            <v/>
          </cell>
          <cell r="B448" t="str">
            <v/>
          </cell>
        </row>
        <row r="449">
          <cell r="A449" t="str">
            <v/>
          </cell>
          <cell r="B449" t="str">
            <v/>
          </cell>
        </row>
        <row r="450">
          <cell r="A450" t="str">
            <v/>
          </cell>
          <cell r="B450" t="str">
            <v/>
          </cell>
        </row>
        <row r="451">
          <cell r="A451" t="str">
            <v/>
          </cell>
          <cell r="B451" t="str">
            <v/>
          </cell>
        </row>
        <row r="452">
          <cell r="A452" t="str">
            <v/>
          </cell>
          <cell r="B452" t="str">
            <v/>
          </cell>
        </row>
        <row r="453">
          <cell r="A453" t="str">
            <v/>
          </cell>
          <cell r="B453" t="str">
            <v/>
          </cell>
        </row>
        <row r="454">
          <cell r="A454" t="str">
            <v/>
          </cell>
          <cell r="B454" t="str">
            <v/>
          </cell>
        </row>
        <row r="455">
          <cell r="A455" t="str">
            <v/>
          </cell>
          <cell r="B455" t="str">
            <v/>
          </cell>
        </row>
        <row r="456">
          <cell r="A456" t="str">
            <v/>
          </cell>
          <cell r="B456" t="str">
            <v/>
          </cell>
        </row>
        <row r="457">
          <cell r="A457" t="str">
            <v/>
          </cell>
          <cell r="B457" t="str">
            <v/>
          </cell>
        </row>
        <row r="458">
          <cell r="A458" t="str">
            <v/>
          </cell>
          <cell r="B458" t="str">
            <v/>
          </cell>
        </row>
        <row r="459">
          <cell r="A459" t="str">
            <v/>
          </cell>
          <cell r="B459" t="str">
            <v/>
          </cell>
        </row>
        <row r="460">
          <cell r="A460" t="str">
            <v/>
          </cell>
          <cell r="B460" t="str">
            <v/>
          </cell>
        </row>
        <row r="461">
          <cell r="A461" t="str">
            <v/>
          </cell>
          <cell r="B461" t="str">
            <v/>
          </cell>
        </row>
        <row r="462">
          <cell r="A462" t="str">
            <v/>
          </cell>
          <cell r="B462" t="str">
            <v/>
          </cell>
        </row>
        <row r="463">
          <cell r="A463" t="str">
            <v/>
          </cell>
          <cell r="B463" t="str">
            <v/>
          </cell>
        </row>
        <row r="464">
          <cell r="A464" t="str">
            <v/>
          </cell>
          <cell r="B464" t="str">
            <v/>
          </cell>
        </row>
        <row r="465">
          <cell r="A465" t="str">
            <v/>
          </cell>
          <cell r="B465" t="str">
            <v/>
          </cell>
        </row>
        <row r="466">
          <cell r="A466" t="str">
            <v/>
          </cell>
          <cell r="B466" t="str">
            <v/>
          </cell>
        </row>
        <row r="467">
          <cell r="A467" t="str">
            <v/>
          </cell>
          <cell r="B467" t="str">
            <v/>
          </cell>
        </row>
        <row r="468">
          <cell r="A468" t="str">
            <v/>
          </cell>
          <cell r="B468" t="str">
            <v/>
          </cell>
        </row>
        <row r="469">
          <cell r="A469" t="str">
            <v/>
          </cell>
          <cell r="B469" t="str">
            <v/>
          </cell>
        </row>
        <row r="470">
          <cell r="A470" t="str">
            <v/>
          </cell>
          <cell r="B470" t="str">
            <v/>
          </cell>
        </row>
        <row r="471">
          <cell r="A471" t="str">
            <v/>
          </cell>
          <cell r="B471" t="str">
            <v/>
          </cell>
        </row>
        <row r="472">
          <cell r="A472" t="str">
            <v/>
          </cell>
          <cell r="B472" t="str">
            <v/>
          </cell>
        </row>
        <row r="473">
          <cell r="A473" t="str">
            <v/>
          </cell>
          <cell r="B473" t="str">
            <v/>
          </cell>
        </row>
        <row r="474">
          <cell r="A474" t="str">
            <v/>
          </cell>
          <cell r="B474" t="str">
            <v/>
          </cell>
        </row>
        <row r="475">
          <cell r="A475" t="str">
            <v/>
          </cell>
          <cell r="B475" t="str">
            <v/>
          </cell>
        </row>
        <row r="476">
          <cell r="A476" t="str">
            <v/>
          </cell>
          <cell r="B476" t="str">
            <v/>
          </cell>
        </row>
        <row r="477">
          <cell r="A477" t="str">
            <v/>
          </cell>
          <cell r="B477" t="str">
            <v/>
          </cell>
        </row>
        <row r="478">
          <cell r="A478" t="str">
            <v/>
          </cell>
          <cell r="B478" t="str">
            <v/>
          </cell>
        </row>
        <row r="479">
          <cell r="A479" t="str">
            <v/>
          </cell>
          <cell r="B479" t="str">
            <v/>
          </cell>
        </row>
        <row r="480">
          <cell r="A480" t="str">
            <v/>
          </cell>
          <cell r="B480" t="str">
            <v/>
          </cell>
        </row>
        <row r="481">
          <cell r="A481" t="str">
            <v/>
          </cell>
          <cell r="B481" t="str">
            <v/>
          </cell>
        </row>
        <row r="482">
          <cell r="A482" t="str">
            <v/>
          </cell>
          <cell r="B482" t="str">
            <v/>
          </cell>
        </row>
        <row r="483">
          <cell r="A483" t="str">
            <v/>
          </cell>
          <cell r="B483" t="str">
            <v/>
          </cell>
        </row>
        <row r="484">
          <cell r="A484" t="str">
            <v/>
          </cell>
          <cell r="B484" t="str">
            <v/>
          </cell>
        </row>
        <row r="485">
          <cell r="A485" t="str">
            <v/>
          </cell>
          <cell r="B485" t="str">
            <v/>
          </cell>
        </row>
        <row r="486">
          <cell r="A486" t="str">
            <v/>
          </cell>
          <cell r="B486" t="str">
            <v/>
          </cell>
        </row>
        <row r="487">
          <cell r="A487" t="str">
            <v/>
          </cell>
          <cell r="B487" t="str">
            <v/>
          </cell>
        </row>
        <row r="488">
          <cell r="A488" t="str">
            <v/>
          </cell>
          <cell r="B488" t="str">
            <v/>
          </cell>
        </row>
        <row r="489">
          <cell r="A489" t="str">
            <v/>
          </cell>
          <cell r="B489" t="str">
            <v/>
          </cell>
        </row>
        <row r="490">
          <cell r="A490" t="str">
            <v/>
          </cell>
          <cell r="B490" t="str">
            <v/>
          </cell>
        </row>
        <row r="491">
          <cell r="A491" t="str">
            <v/>
          </cell>
          <cell r="B491" t="str">
            <v/>
          </cell>
        </row>
        <row r="492">
          <cell r="A492" t="str">
            <v/>
          </cell>
          <cell r="B492" t="str">
            <v/>
          </cell>
        </row>
        <row r="493">
          <cell r="A493" t="str">
            <v/>
          </cell>
          <cell r="B493" t="str">
            <v/>
          </cell>
        </row>
        <row r="494">
          <cell r="A494" t="str">
            <v/>
          </cell>
          <cell r="B494" t="str">
            <v/>
          </cell>
        </row>
        <row r="495">
          <cell r="A495" t="str">
            <v/>
          </cell>
          <cell r="B495" t="str">
            <v/>
          </cell>
        </row>
        <row r="496">
          <cell r="A496" t="str">
            <v/>
          </cell>
          <cell r="B496" t="str">
            <v/>
          </cell>
        </row>
        <row r="497">
          <cell r="A497" t="str">
            <v/>
          </cell>
          <cell r="B497" t="str">
            <v/>
          </cell>
        </row>
        <row r="498">
          <cell r="A498" t="str">
            <v/>
          </cell>
          <cell r="B498" t="str">
            <v/>
          </cell>
        </row>
        <row r="499">
          <cell r="A499" t="str">
            <v/>
          </cell>
          <cell r="B499" t="str">
            <v/>
          </cell>
        </row>
        <row r="500">
          <cell r="A500" t="str">
            <v/>
          </cell>
          <cell r="B500" t="str">
            <v/>
          </cell>
        </row>
        <row r="501">
          <cell r="A501" t="str">
            <v/>
          </cell>
          <cell r="B501" t="str">
            <v/>
          </cell>
        </row>
        <row r="502">
          <cell r="A502" t="str">
            <v/>
          </cell>
          <cell r="B502" t="str">
            <v/>
          </cell>
        </row>
        <row r="503">
          <cell r="A503" t="str">
            <v/>
          </cell>
          <cell r="B503" t="str">
            <v/>
          </cell>
        </row>
        <row r="504">
          <cell r="A504" t="str">
            <v/>
          </cell>
          <cell r="B504" t="str">
            <v/>
          </cell>
        </row>
        <row r="505">
          <cell r="A505" t="str">
            <v/>
          </cell>
          <cell r="B505" t="str">
            <v/>
          </cell>
        </row>
        <row r="506">
          <cell r="A506" t="str">
            <v/>
          </cell>
          <cell r="B506" t="str">
            <v/>
          </cell>
        </row>
        <row r="507">
          <cell r="A507" t="str">
            <v/>
          </cell>
          <cell r="B507" t="str">
            <v/>
          </cell>
        </row>
        <row r="508">
          <cell r="A508" t="str">
            <v/>
          </cell>
          <cell r="B508" t="str">
            <v/>
          </cell>
        </row>
        <row r="509">
          <cell r="A509" t="str">
            <v/>
          </cell>
          <cell r="B509" t="str">
            <v/>
          </cell>
        </row>
        <row r="510">
          <cell r="A510" t="str">
            <v/>
          </cell>
          <cell r="B510" t="str">
            <v/>
          </cell>
        </row>
        <row r="511">
          <cell r="A511" t="str">
            <v/>
          </cell>
          <cell r="B511" t="str">
            <v/>
          </cell>
        </row>
        <row r="512">
          <cell r="A512" t="str">
            <v/>
          </cell>
          <cell r="B512" t="str">
            <v/>
          </cell>
        </row>
        <row r="513">
          <cell r="A513" t="str">
            <v/>
          </cell>
          <cell r="B513" t="str">
            <v/>
          </cell>
        </row>
        <row r="514">
          <cell r="A514" t="str">
            <v/>
          </cell>
          <cell r="B514" t="str">
            <v/>
          </cell>
        </row>
        <row r="515">
          <cell r="A515" t="str">
            <v/>
          </cell>
          <cell r="B515" t="str">
            <v/>
          </cell>
        </row>
        <row r="516">
          <cell r="A516" t="str">
            <v/>
          </cell>
          <cell r="B516" t="str">
            <v/>
          </cell>
        </row>
        <row r="517">
          <cell r="A517" t="str">
            <v/>
          </cell>
          <cell r="B517" t="str">
            <v/>
          </cell>
        </row>
        <row r="518">
          <cell r="A518" t="str">
            <v/>
          </cell>
          <cell r="B518" t="str">
            <v/>
          </cell>
        </row>
        <row r="519">
          <cell r="A519" t="str">
            <v/>
          </cell>
          <cell r="B519" t="str">
            <v/>
          </cell>
        </row>
        <row r="520">
          <cell r="A520" t="str">
            <v/>
          </cell>
          <cell r="B520" t="str">
            <v/>
          </cell>
        </row>
        <row r="521">
          <cell r="A521" t="str">
            <v/>
          </cell>
          <cell r="B521" t="str">
            <v/>
          </cell>
        </row>
        <row r="522">
          <cell r="A522" t="str">
            <v/>
          </cell>
          <cell r="B522" t="str">
            <v/>
          </cell>
        </row>
        <row r="523">
          <cell r="A523" t="str">
            <v/>
          </cell>
          <cell r="B523" t="str">
            <v/>
          </cell>
        </row>
        <row r="524">
          <cell r="A524" t="str">
            <v/>
          </cell>
          <cell r="B524" t="str">
            <v/>
          </cell>
        </row>
        <row r="525">
          <cell r="A525" t="str">
            <v/>
          </cell>
          <cell r="B525" t="str">
            <v/>
          </cell>
        </row>
        <row r="526">
          <cell r="A526" t="str">
            <v/>
          </cell>
          <cell r="B526" t="str">
            <v/>
          </cell>
        </row>
        <row r="527">
          <cell r="A527" t="str">
            <v/>
          </cell>
          <cell r="B527" t="str">
            <v/>
          </cell>
        </row>
        <row r="528">
          <cell r="A528" t="str">
            <v/>
          </cell>
          <cell r="B528" t="str">
            <v/>
          </cell>
        </row>
        <row r="529">
          <cell r="A529" t="str">
            <v/>
          </cell>
          <cell r="B529" t="str">
            <v/>
          </cell>
        </row>
        <row r="530">
          <cell r="A530" t="str">
            <v/>
          </cell>
          <cell r="B530" t="str">
            <v/>
          </cell>
        </row>
        <row r="531">
          <cell r="A531" t="str">
            <v/>
          </cell>
          <cell r="B531" t="str">
            <v/>
          </cell>
        </row>
        <row r="532">
          <cell r="A532" t="str">
            <v/>
          </cell>
          <cell r="B532" t="str">
            <v/>
          </cell>
        </row>
        <row r="533">
          <cell r="A533" t="str">
            <v/>
          </cell>
          <cell r="B533" t="str">
            <v/>
          </cell>
        </row>
        <row r="534">
          <cell r="A534" t="str">
            <v/>
          </cell>
          <cell r="B534" t="str">
            <v/>
          </cell>
        </row>
        <row r="535">
          <cell r="A535" t="str">
            <v/>
          </cell>
          <cell r="B535" t="str">
            <v/>
          </cell>
        </row>
        <row r="536">
          <cell r="A536" t="str">
            <v/>
          </cell>
          <cell r="B536" t="str">
            <v/>
          </cell>
        </row>
        <row r="537">
          <cell r="A537" t="str">
            <v/>
          </cell>
          <cell r="B537" t="str">
            <v/>
          </cell>
        </row>
        <row r="538">
          <cell r="A538" t="str">
            <v/>
          </cell>
          <cell r="B538" t="str">
            <v/>
          </cell>
        </row>
        <row r="539">
          <cell r="A539" t="str">
            <v/>
          </cell>
          <cell r="B539" t="str">
            <v/>
          </cell>
        </row>
        <row r="540">
          <cell r="A540" t="str">
            <v/>
          </cell>
          <cell r="B540" t="str">
            <v/>
          </cell>
        </row>
        <row r="541">
          <cell r="A541" t="str">
            <v/>
          </cell>
          <cell r="B541" t="str">
            <v/>
          </cell>
        </row>
        <row r="542">
          <cell r="A542" t="str">
            <v/>
          </cell>
          <cell r="B542" t="str">
            <v/>
          </cell>
        </row>
        <row r="543">
          <cell r="A543" t="str">
            <v/>
          </cell>
          <cell r="B543" t="str">
            <v/>
          </cell>
        </row>
        <row r="544">
          <cell r="A544" t="str">
            <v/>
          </cell>
          <cell r="B544" t="str">
            <v/>
          </cell>
        </row>
        <row r="545">
          <cell r="A545" t="str">
            <v/>
          </cell>
          <cell r="B545" t="str">
            <v/>
          </cell>
        </row>
        <row r="546">
          <cell r="A546" t="str">
            <v/>
          </cell>
          <cell r="B546" t="str">
            <v/>
          </cell>
        </row>
        <row r="547">
          <cell r="A547" t="str">
            <v/>
          </cell>
          <cell r="B547" t="str">
            <v/>
          </cell>
        </row>
        <row r="548">
          <cell r="A548" t="str">
            <v/>
          </cell>
          <cell r="B548" t="str">
            <v/>
          </cell>
        </row>
        <row r="549">
          <cell r="A549" t="str">
            <v/>
          </cell>
          <cell r="B549" t="str">
            <v/>
          </cell>
        </row>
        <row r="550">
          <cell r="A550" t="str">
            <v/>
          </cell>
          <cell r="B550" t="str">
            <v/>
          </cell>
        </row>
        <row r="551">
          <cell r="A551" t="str">
            <v/>
          </cell>
          <cell r="B551" t="str">
            <v/>
          </cell>
        </row>
        <row r="552">
          <cell r="A552" t="str">
            <v/>
          </cell>
          <cell r="B552" t="str">
            <v/>
          </cell>
        </row>
        <row r="553">
          <cell r="A553" t="str">
            <v/>
          </cell>
          <cell r="B553" t="str">
            <v/>
          </cell>
        </row>
        <row r="554">
          <cell r="A554" t="str">
            <v/>
          </cell>
          <cell r="B554" t="str">
            <v/>
          </cell>
        </row>
        <row r="555">
          <cell r="A555" t="str">
            <v/>
          </cell>
          <cell r="B555" t="str">
            <v/>
          </cell>
        </row>
        <row r="556">
          <cell r="A556" t="str">
            <v/>
          </cell>
          <cell r="B556" t="str">
            <v/>
          </cell>
        </row>
        <row r="557">
          <cell r="A557" t="str">
            <v/>
          </cell>
          <cell r="B557" t="str">
            <v/>
          </cell>
        </row>
        <row r="558">
          <cell r="A558" t="str">
            <v/>
          </cell>
          <cell r="B558" t="str">
            <v/>
          </cell>
        </row>
        <row r="559">
          <cell r="A559" t="str">
            <v/>
          </cell>
          <cell r="B559" t="str">
            <v/>
          </cell>
        </row>
        <row r="560">
          <cell r="A560" t="str">
            <v/>
          </cell>
          <cell r="B560" t="str">
            <v/>
          </cell>
        </row>
        <row r="561">
          <cell r="A561" t="str">
            <v/>
          </cell>
          <cell r="B561" t="str">
            <v/>
          </cell>
        </row>
        <row r="562">
          <cell r="A562" t="str">
            <v/>
          </cell>
          <cell r="B562" t="str">
            <v/>
          </cell>
        </row>
        <row r="563">
          <cell r="A563" t="str">
            <v/>
          </cell>
          <cell r="B563" t="str">
            <v/>
          </cell>
        </row>
        <row r="564">
          <cell r="A564" t="str">
            <v/>
          </cell>
          <cell r="B564" t="str">
            <v/>
          </cell>
        </row>
        <row r="565">
          <cell r="A565" t="str">
            <v/>
          </cell>
          <cell r="B565" t="str">
            <v/>
          </cell>
        </row>
        <row r="566">
          <cell r="A566" t="str">
            <v/>
          </cell>
          <cell r="B566" t="str">
            <v/>
          </cell>
        </row>
        <row r="567">
          <cell r="A567" t="str">
            <v/>
          </cell>
          <cell r="B567" t="str">
            <v/>
          </cell>
        </row>
        <row r="568">
          <cell r="A568" t="str">
            <v/>
          </cell>
          <cell r="B568" t="str">
            <v/>
          </cell>
        </row>
        <row r="569">
          <cell r="A569" t="str">
            <v/>
          </cell>
          <cell r="B569" t="str">
            <v/>
          </cell>
        </row>
        <row r="570">
          <cell r="A570" t="str">
            <v/>
          </cell>
          <cell r="B570" t="str">
            <v/>
          </cell>
        </row>
        <row r="571">
          <cell r="A571" t="str">
            <v/>
          </cell>
          <cell r="B571" t="str">
            <v/>
          </cell>
        </row>
        <row r="572">
          <cell r="A572" t="str">
            <v/>
          </cell>
          <cell r="B572" t="str">
            <v/>
          </cell>
        </row>
        <row r="573">
          <cell r="A573" t="str">
            <v/>
          </cell>
          <cell r="B573" t="str">
            <v/>
          </cell>
        </row>
        <row r="574">
          <cell r="A574" t="str">
            <v/>
          </cell>
          <cell r="B574" t="str">
            <v/>
          </cell>
        </row>
        <row r="575">
          <cell r="A575" t="str">
            <v/>
          </cell>
          <cell r="B575" t="str">
            <v/>
          </cell>
        </row>
        <row r="576">
          <cell r="A576" t="str">
            <v/>
          </cell>
          <cell r="B576" t="str">
            <v/>
          </cell>
        </row>
        <row r="577">
          <cell r="A577" t="str">
            <v/>
          </cell>
          <cell r="B577" t="str">
            <v/>
          </cell>
        </row>
        <row r="578">
          <cell r="A578" t="str">
            <v/>
          </cell>
          <cell r="B578" t="str">
            <v/>
          </cell>
        </row>
        <row r="579">
          <cell r="A579" t="str">
            <v/>
          </cell>
          <cell r="B579" t="str">
            <v/>
          </cell>
        </row>
        <row r="580">
          <cell r="A580" t="str">
            <v/>
          </cell>
          <cell r="B580" t="str">
            <v/>
          </cell>
        </row>
        <row r="581">
          <cell r="A581" t="str">
            <v/>
          </cell>
          <cell r="B581" t="str">
            <v/>
          </cell>
        </row>
        <row r="582">
          <cell r="A582" t="str">
            <v/>
          </cell>
          <cell r="B582" t="str">
            <v/>
          </cell>
        </row>
        <row r="583">
          <cell r="A583" t="str">
            <v/>
          </cell>
          <cell r="B583" t="str">
            <v/>
          </cell>
        </row>
        <row r="584">
          <cell r="A584" t="str">
            <v/>
          </cell>
          <cell r="B584" t="str">
            <v/>
          </cell>
        </row>
        <row r="585">
          <cell r="A585" t="str">
            <v/>
          </cell>
          <cell r="B585" t="str">
            <v/>
          </cell>
        </row>
        <row r="586">
          <cell r="A586" t="str">
            <v/>
          </cell>
          <cell r="B586" t="str">
            <v/>
          </cell>
        </row>
        <row r="587">
          <cell r="A587" t="str">
            <v/>
          </cell>
          <cell r="B587" t="str">
            <v/>
          </cell>
        </row>
        <row r="588">
          <cell r="A588" t="str">
            <v/>
          </cell>
          <cell r="B588" t="str">
            <v/>
          </cell>
        </row>
        <row r="589">
          <cell r="A589" t="str">
            <v/>
          </cell>
          <cell r="B589" t="str">
            <v/>
          </cell>
        </row>
        <row r="590">
          <cell r="A590" t="str">
            <v/>
          </cell>
          <cell r="B590" t="str">
            <v/>
          </cell>
        </row>
        <row r="591">
          <cell r="A591" t="str">
            <v/>
          </cell>
          <cell r="B591" t="str">
            <v/>
          </cell>
        </row>
        <row r="592">
          <cell r="A592" t="str">
            <v/>
          </cell>
          <cell r="B592" t="str">
            <v/>
          </cell>
        </row>
        <row r="593">
          <cell r="A593" t="str">
            <v/>
          </cell>
          <cell r="B593" t="str">
            <v/>
          </cell>
        </row>
        <row r="594">
          <cell r="A594" t="str">
            <v/>
          </cell>
          <cell r="B594" t="str">
            <v/>
          </cell>
        </row>
        <row r="595">
          <cell r="A595" t="str">
            <v/>
          </cell>
          <cell r="B595" t="str">
            <v/>
          </cell>
        </row>
        <row r="596">
          <cell r="A596" t="str">
            <v/>
          </cell>
          <cell r="B596" t="str">
            <v/>
          </cell>
        </row>
        <row r="597">
          <cell r="A597" t="str">
            <v/>
          </cell>
          <cell r="B597" t="str">
            <v/>
          </cell>
        </row>
        <row r="598">
          <cell r="A598" t="str">
            <v/>
          </cell>
          <cell r="B598" t="str">
            <v/>
          </cell>
        </row>
        <row r="599">
          <cell r="A599" t="str">
            <v/>
          </cell>
          <cell r="B599" t="str">
            <v/>
          </cell>
        </row>
        <row r="600">
          <cell r="A600" t="str">
            <v/>
          </cell>
          <cell r="B600" t="str">
            <v/>
          </cell>
        </row>
        <row r="601">
          <cell r="A601" t="str">
            <v/>
          </cell>
          <cell r="B601" t="str">
            <v/>
          </cell>
        </row>
        <row r="602">
          <cell r="A602" t="str">
            <v/>
          </cell>
          <cell r="B602" t="str">
            <v/>
          </cell>
        </row>
        <row r="603">
          <cell r="A603" t="str">
            <v/>
          </cell>
          <cell r="B603" t="str">
            <v/>
          </cell>
        </row>
        <row r="604">
          <cell r="A604" t="str">
            <v/>
          </cell>
          <cell r="B604" t="str">
            <v/>
          </cell>
        </row>
        <row r="605">
          <cell r="A605" t="str">
            <v/>
          </cell>
          <cell r="B605" t="str">
            <v/>
          </cell>
        </row>
        <row r="606">
          <cell r="A606" t="str">
            <v/>
          </cell>
          <cell r="B606" t="str">
            <v/>
          </cell>
        </row>
        <row r="607">
          <cell r="A607" t="str">
            <v/>
          </cell>
          <cell r="B607" t="str">
            <v/>
          </cell>
        </row>
        <row r="608">
          <cell r="A608" t="str">
            <v/>
          </cell>
          <cell r="B608" t="str">
            <v/>
          </cell>
        </row>
        <row r="609">
          <cell r="A609" t="str">
            <v/>
          </cell>
          <cell r="B609" t="str">
            <v/>
          </cell>
        </row>
        <row r="610">
          <cell r="A610" t="str">
            <v/>
          </cell>
          <cell r="B610" t="str">
            <v/>
          </cell>
        </row>
        <row r="611">
          <cell r="A611" t="str">
            <v/>
          </cell>
          <cell r="B611" t="str">
            <v/>
          </cell>
        </row>
        <row r="612">
          <cell r="A612" t="str">
            <v/>
          </cell>
          <cell r="B612" t="str">
            <v/>
          </cell>
        </row>
        <row r="613">
          <cell r="A613" t="str">
            <v/>
          </cell>
          <cell r="B613" t="str">
            <v/>
          </cell>
        </row>
        <row r="614">
          <cell r="A614" t="str">
            <v/>
          </cell>
          <cell r="B614" t="str">
            <v/>
          </cell>
        </row>
        <row r="615">
          <cell r="A615" t="str">
            <v/>
          </cell>
          <cell r="B615" t="str">
            <v/>
          </cell>
        </row>
        <row r="616">
          <cell r="A616" t="str">
            <v/>
          </cell>
          <cell r="B616" t="str">
            <v/>
          </cell>
        </row>
        <row r="617">
          <cell r="A617" t="str">
            <v/>
          </cell>
          <cell r="B617" t="str">
            <v/>
          </cell>
        </row>
        <row r="618">
          <cell r="A618" t="str">
            <v/>
          </cell>
          <cell r="B618" t="str">
            <v/>
          </cell>
        </row>
        <row r="619">
          <cell r="A619" t="str">
            <v/>
          </cell>
          <cell r="B619" t="str">
            <v/>
          </cell>
        </row>
        <row r="620">
          <cell r="A620" t="str">
            <v/>
          </cell>
          <cell r="B620" t="str">
            <v/>
          </cell>
        </row>
        <row r="621">
          <cell r="A621" t="str">
            <v/>
          </cell>
          <cell r="B621" t="str">
            <v/>
          </cell>
        </row>
        <row r="622">
          <cell r="A622" t="str">
            <v/>
          </cell>
          <cell r="B622" t="str">
            <v/>
          </cell>
        </row>
        <row r="623">
          <cell r="A623" t="str">
            <v/>
          </cell>
          <cell r="B623" t="str">
            <v/>
          </cell>
        </row>
        <row r="624">
          <cell r="A624" t="str">
            <v/>
          </cell>
          <cell r="B624" t="str">
            <v/>
          </cell>
        </row>
        <row r="625">
          <cell r="A625" t="str">
            <v/>
          </cell>
          <cell r="B625" t="str">
            <v/>
          </cell>
        </row>
        <row r="626">
          <cell r="A626" t="str">
            <v/>
          </cell>
          <cell r="B626" t="str">
            <v/>
          </cell>
        </row>
        <row r="627">
          <cell r="A627" t="str">
            <v/>
          </cell>
          <cell r="B627" t="str">
            <v/>
          </cell>
        </row>
        <row r="628">
          <cell r="A628" t="str">
            <v/>
          </cell>
          <cell r="B628" t="str">
            <v/>
          </cell>
        </row>
        <row r="629">
          <cell r="A629" t="str">
            <v/>
          </cell>
          <cell r="B629" t="str">
            <v/>
          </cell>
        </row>
        <row r="630">
          <cell r="A630" t="str">
            <v/>
          </cell>
          <cell r="B630" t="str">
            <v/>
          </cell>
        </row>
        <row r="631">
          <cell r="A631" t="str">
            <v/>
          </cell>
          <cell r="B631" t="str">
            <v/>
          </cell>
        </row>
        <row r="632">
          <cell r="A632" t="str">
            <v/>
          </cell>
          <cell r="B632" t="str">
            <v/>
          </cell>
        </row>
        <row r="633">
          <cell r="A633" t="str">
            <v/>
          </cell>
          <cell r="B633" t="str">
            <v/>
          </cell>
        </row>
        <row r="634">
          <cell r="A634" t="str">
            <v/>
          </cell>
          <cell r="B634" t="str">
            <v/>
          </cell>
        </row>
        <row r="635">
          <cell r="A635" t="str">
            <v/>
          </cell>
          <cell r="B635" t="str">
            <v/>
          </cell>
        </row>
        <row r="636">
          <cell r="A636" t="str">
            <v/>
          </cell>
          <cell r="B636" t="str">
            <v/>
          </cell>
        </row>
        <row r="637">
          <cell r="A637" t="str">
            <v/>
          </cell>
          <cell r="B637" t="str">
            <v/>
          </cell>
        </row>
        <row r="638">
          <cell r="A638" t="str">
            <v/>
          </cell>
          <cell r="B638" t="str">
            <v/>
          </cell>
        </row>
        <row r="639">
          <cell r="A639" t="str">
            <v/>
          </cell>
          <cell r="B639" t="str">
            <v/>
          </cell>
        </row>
        <row r="640">
          <cell r="A640" t="str">
            <v/>
          </cell>
          <cell r="B640" t="str">
            <v/>
          </cell>
        </row>
        <row r="641">
          <cell r="A641" t="str">
            <v/>
          </cell>
          <cell r="B641" t="str">
            <v/>
          </cell>
        </row>
        <row r="642">
          <cell r="A642" t="str">
            <v/>
          </cell>
          <cell r="B642" t="str">
            <v/>
          </cell>
        </row>
        <row r="643">
          <cell r="A643" t="str">
            <v/>
          </cell>
          <cell r="B643" t="str">
            <v/>
          </cell>
        </row>
        <row r="644">
          <cell r="A644" t="str">
            <v/>
          </cell>
          <cell r="B644" t="str">
            <v/>
          </cell>
        </row>
        <row r="645">
          <cell r="A645" t="str">
            <v/>
          </cell>
          <cell r="B645" t="str">
            <v/>
          </cell>
        </row>
        <row r="646">
          <cell r="A646" t="str">
            <v/>
          </cell>
          <cell r="B646" t="str">
            <v/>
          </cell>
        </row>
        <row r="647">
          <cell r="A647" t="str">
            <v/>
          </cell>
          <cell r="B647" t="str">
            <v/>
          </cell>
        </row>
        <row r="648">
          <cell r="A648" t="str">
            <v/>
          </cell>
          <cell r="B648" t="str">
            <v/>
          </cell>
        </row>
        <row r="649">
          <cell r="A649" t="str">
            <v/>
          </cell>
          <cell r="B649" t="str">
            <v/>
          </cell>
        </row>
        <row r="650">
          <cell r="A650" t="str">
            <v/>
          </cell>
          <cell r="B650" t="str">
            <v/>
          </cell>
        </row>
        <row r="651">
          <cell r="A651" t="str">
            <v/>
          </cell>
          <cell r="B651" t="str">
            <v/>
          </cell>
        </row>
        <row r="652">
          <cell r="A652" t="str">
            <v/>
          </cell>
          <cell r="B652" t="str">
            <v/>
          </cell>
        </row>
        <row r="653">
          <cell r="A653" t="str">
            <v/>
          </cell>
          <cell r="B653" t="str">
            <v/>
          </cell>
        </row>
        <row r="654">
          <cell r="A654" t="str">
            <v/>
          </cell>
          <cell r="B654" t="str">
            <v/>
          </cell>
        </row>
        <row r="655">
          <cell r="A655" t="str">
            <v/>
          </cell>
          <cell r="B655" t="str">
            <v/>
          </cell>
        </row>
        <row r="656">
          <cell r="A656" t="str">
            <v/>
          </cell>
          <cell r="B656" t="str">
            <v/>
          </cell>
        </row>
        <row r="657">
          <cell r="A657" t="str">
            <v/>
          </cell>
          <cell r="B657" t="str">
            <v/>
          </cell>
        </row>
        <row r="658">
          <cell r="A658" t="str">
            <v/>
          </cell>
          <cell r="B658" t="str">
            <v/>
          </cell>
        </row>
        <row r="659">
          <cell r="A659" t="str">
            <v/>
          </cell>
          <cell r="B659" t="str">
            <v/>
          </cell>
        </row>
        <row r="660">
          <cell r="A660" t="str">
            <v/>
          </cell>
          <cell r="B660" t="str">
            <v/>
          </cell>
        </row>
        <row r="661">
          <cell r="A661" t="str">
            <v/>
          </cell>
          <cell r="B661" t="str">
            <v/>
          </cell>
        </row>
        <row r="662">
          <cell r="A662" t="str">
            <v/>
          </cell>
          <cell r="B662" t="str">
            <v/>
          </cell>
        </row>
        <row r="663">
          <cell r="A663" t="str">
            <v/>
          </cell>
          <cell r="B663" t="str">
            <v/>
          </cell>
        </row>
        <row r="664">
          <cell r="A664" t="str">
            <v/>
          </cell>
          <cell r="B664" t="str">
            <v/>
          </cell>
        </row>
        <row r="665">
          <cell r="A665" t="str">
            <v/>
          </cell>
          <cell r="B665" t="str">
            <v/>
          </cell>
        </row>
        <row r="666">
          <cell r="A666" t="str">
            <v/>
          </cell>
          <cell r="B666" t="str">
            <v/>
          </cell>
        </row>
        <row r="667">
          <cell r="A667" t="str">
            <v/>
          </cell>
          <cell r="B667" t="str">
            <v/>
          </cell>
        </row>
        <row r="668">
          <cell r="A668" t="str">
            <v/>
          </cell>
          <cell r="B668" t="str">
            <v/>
          </cell>
        </row>
        <row r="669">
          <cell r="A669" t="str">
            <v/>
          </cell>
          <cell r="B669" t="str">
            <v/>
          </cell>
        </row>
        <row r="670">
          <cell r="A670" t="str">
            <v/>
          </cell>
          <cell r="B670" t="str">
            <v/>
          </cell>
        </row>
        <row r="671">
          <cell r="A671" t="str">
            <v/>
          </cell>
          <cell r="B671" t="str">
            <v/>
          </cell>
        </row>
        <row r="672">
          <cell r="A672" t="str">
            <v/>
          </cell>
          <cell r="B672" t="str">
            <v/>
          </cell>
        </row>
        <row r="673">
          <cell r="A673" t="str">
            <v/>
          </cell>
          <cell r="B673" t="str">
            <v/>
          </cell>
        </row>
        <row r="674">
          <cell r="A674" t="str">
            <v/>
          </cell>
          <cell r="B674" t="str">
            <v/>
          </cell>
        </row>
        <row r="675">
          <cell r="A675" t="str">
            <v/>
          </cell>
          <cell r="B675" t="str">
            <v/>
          </cell>
        </row>
        <row r="676">
          <cell r="A676" t="str">
            <v/>
          </cell>
          <cell r="B676" t="str">
            <v/>
          </cell>
        </row>
        <row r="677">
          <cell r="A677" t="str">
            <v/>
          </cell>
          <cell r="B677" t="str">
            <v/>
          </cell>
        </row>
        <row r="678">
          <cell r="A678" t="str">
            <v/>
          </cell>
          <cell r="B678" t="str">
            <v/>
          </cell>
        </row>
        <row r="679">
          <cell r="A679" t="str">
            <v/>
          </cell>
          <cell r="B679" t="str">
            <v/>
          </cell>
        </row>
        <row r="680">
          <cell r="A680" t="str">
            <v/>
          </cell>
          <cell r="B680" t="str">
            <v/>
          </cell>
        </row>
        <row r="681">
          <cell r="A681" t="str">
            <v/>
          </cell>
          <cell r="B681" t="str">
            <v/>
          </cell>
        </row>
        <row r="682">
          <cell r="A682" t="str">
            <v/>
          </cell>
          <cell r="B682" t="str">
            <v/>
          </cell>
        </row>
        <row r="683">
          <cell r="A683" t="str">
            <v/>
          </cell>
          <cell r="B683" t="str">
            <v/>
          </cell>
        </row>
        <row r="684">
          <cell r="A684" t="str">
            <v/>
          </cell>
          <cell r="B684" t="str">
            <v/>
          </cell>
        </row>
        <row r="685">
          <cell r="A685" t="str">
            <v/>
          </cell>
          <cell r="B685" t="str">
            <v/>
          </cell>
        </row>
        <row r="686">
          <cell r="A686" t="str">
            <v/>
          </cell>
          <cell r="B686" t="str">
            <v/>
          </cell>
        </row>
        <row r="687">
          <cell r="A687" t="str">
            <v/>
          </cell>
          <cell r="B687" t="str">
            <v/>
          </cell>
        </row>
        <row r="688">
          <cell r="A688" t="str">
            <v/>
          </cell>
          <cell r="B688" t="str">
            <v/>
          </cell>
        </row>
        <row r="689">
          <cell r="A689" t="str">
            <v/>
          </cell>
          <cell r="B689" t="str">
            <v/>
          </cell>
        </row>
        <row r="690">
          <cell r="A690" t="str">
            <v/>
          </cell>
          <cell r="B690" t="str">
            <v/>
          </cell>
        </row>
        <row r="691">
          <cell r="A691" t="str">
            <v/>
          </cell>
          <cell r="B691" t="str">
            <v/>
          </cell>
        </row>
        <row r="692">
          <cell r="A692" t="str">
            <v/>
          </cell>
          <cell r="B692" t="str">
            <v/>
          </cell>
        </row>
        <row r="693">
          <cell r="A693" t="str">
            <v/>
          </cell>
          <cell r="B693" t="str">
            <v/>
          </cell>
        </row>
        <row r="694">
          <cell r="A694" t="str">
            <v/>
          </cell>
          <cell r="B694" t="str">
            <v/>
          </cell>
        </row>
        <row r="695">
          <cell r="A695" t="str">
            <v/>
          </cell>
          <cell r="B695" t="str">
            <v/>
          </cell>
        </row>
        <row r="696">
          <cell r="A696" t="str">
            <v/>
          </cell>
          <cell r="B696" t="str">
            <v/>
          </cell>
        </row>
        <row r="697">
          <cell r="A697" t="str">
            <v/>
          </cell>
          <cell r="B697" t="str">
            <v/>
          </cell>
        </row>
        <row r="698">
          <cell r="A698" t="str">
            <v/>
          </cell>
          <cell r="B698" t="str">
            <v/>
          </cell>
        </row>
        <row r="699">
          <cell r="A699" t="str">
            <v/>
          </cell>
          <cell r="B699" t="str">
            <v/>
          </cell>
        </row>
        <row r="700">
          <cell r="A700" t="str">
            <v/>
          </cell>
          <cell r="B700" t="str">
            <v/>
          </cell>
        </row>
        <row r="701">
          <cell r="A701" t="str">
            <v/>
          </cell>
          <cell r="B701" t="str">
            <v/>
          </cell>
        </row>
        <row r="702">
          <cell r="A702" t="str">
            <v/>
          </cell>
          <cell r="B702" t="str">
            <v/>
          </cell>
        </row>
        <row r="703">
          <cell r="A703" t="str">
            <v/>
          </cell>
          <cell r="B703" t="str">
            <v/>
          </cell>
        </row>
        <row r="704">
          <cell r="A704" t="str">
            <v/>
          </cell>
          <cell r="B704" t="str">
            <v/>
          </cell>
        </row>
        <row r="705">
          <cell r="A705" t="str">
            <v/>
          </cell>
          <cell r="B705" t="str">
            <v/>
          </cell>
        </row>
        <row r="706">
          <cell r="A706" t="str">
            <v/>
          </cell>
          <cell r="B706" t="str">
            <v/>
          </cell>
        </row>
        <row r="707">
          <cell r="A707" t="str">
            <v/>
          </cell>
          <cell r="B707" t="str">
            <v/>
          </cell>
        </row>
        <row r="708">
          <cell r="A708" t="str">
            <v/>
          </cell>
          <cell r="B708" t="str">
            <v/>
          </cell>
        </row>
        <row r="709">
          <cell r="A709" t="str">
            <v/>
          </cell>
          <cell r="B709" t="str">
            <v/>
          </cell>
        </row>
        <row r="710">
          <cell r="A710" t="str">
            <v/>
          </cell>
          <cell r="B710" t="str">
            <v/>
          </cell>
        </row>
        <row r="711">
          <cell r="A711" t="str">
            <v/>
          </cell>
          <cell r="B711" t="str">
            <v/>
          </cell>
        </row>
        <row r="712">
          <cell r="A712" t="str">
            <v/>
          </cell>
          <cell r="B712" t="str">
            <v/>
          </cell>
        </row>
        <row r="713">
          <cell r="A713" t="str">
            <v/>
          </cell>
          <cell r="B713" t="str">
            <v/>
          </cell>
        </row>
        <row r="714">
          <cell r="A714" t="str">
            <v/>
          </cell>
          <cell r="B714" t="str">
            <v/>
          </cell>
        </row>
        <row r="715">
          <cell r="A715" t="str">
            <v/>
          </cell>
          <cell r="B715" t="str">
            <v/>
          </cell>
        </row>
        <row r="716">
          <cell r="A716" t="str">
            <v/>
          </cell>
          <cell r="B716" t="str">
            <v/>
          </cell>
        </row>
        <row r="717">
          <cell r="A717" t="str">
            <v/>
          </cell>
          <cell r="B717" t="str">
            <v/>
          </cell>
        </row>
        <row r="718">
          <cell r="A718" t="str">
            <v/>
          </cell>
          <cell r="B718" t="str">
            <v/>
          </cell>
        </row>
        <row r="719">
          <cell r="A719" t="str">
            <v/>
          </cell>
          <cell r="B719" t="str">
            <v/>
          </cell>
        </row>
        <row r="720">
          <cell r="A720" t="str">
            <v/>
          </cell>
          <cell r="B720" t="str">
            <v/>
          </cell>
        </row>
        <row r="721">
          <cell r="A721" t="str">
            <v/>
          </cell>
          <cell r="B721" t="str">
            <v/>
          </cell>
        </row>
        <row r="722">
          <cell r="A722" t="str">
            <v/>
          </cell>
          <cell r="B722" t="str">
            <v/>
          </cell>
        </row>
        <row r="723">
          <cell r="A723" t="str">
            <v/>
          </cell>
          <cell r="B723" t="str">
            <v/>
          </cell>
        </row>
        <row r="724">
          <cell r="A724" t="str">
            <v/>
          </cell>
          <cell r="B724" t="str">
            <v/>
          </cell>
        </row>
        <row r="725">
          <cell r="A725" t="str">
            <v/>
          </cell>
          <cell r="B725" t="str">
            <v/>
          </cell>
        </row>
        <row r="726">
          <cell r="A726" t="str">
            <v/>
          </cell>
          <cell r="B726" t="str">
            <v/>
          </cell>
        </row>
        <row r="727">
          <cell r="A727" t="str">
            <v/>
          </cell>
          <cell r="B727" t="str">
            <v/>
          </cell>
        </row>
        <row r="728">
          <cell r="A728" t="str">
            <v/>
          </cell>
          <cell r="B728" t="str">
            <v/>
          </cell>
        </row>
        <row r="729">
          <cell r="A729" t="str">
            <v/>
          </cell>
          <cell r="B729" t="str">
            <v/>
          </cell>
        </row>
        <row r="730">
          <cell r="A730" t="str">
            <v/>
          </cell>
          <cell r="B730" t="str">
            <v/>
          </cell>
        </row>
        <row r="731">
          <cell r="A731" t="str">
            <v/>
          </cell>
          <cell r="B731" t="str">
            <v/>
          </cell>
        </row>
        <row r="732">
          <cell r="A732" t="str">
            <v/>
          </cell>
          <cell r="B732" t="str">
            <v/>
          </cell>
        </row>
        <row r="733">
          <cell r="A733" t="str">
            <v/>
          </cell>
          <cell r="B733" t="str">
            <v/>
          </cell>
        </row>
        <row r="734">
          <cell r="A734" t="str">
            <v/>
          </cell>
          <cell r="B734" t="str">
            <v/>
          </cell>
        </row>
        <row r="735">
          <cell r="A735" t="str">
            <v/>
          </cell>
          <cell r="B735" t="str">
            <v/>
          </cell>
        </row>
        <row r="736">
          <cell r="A736" t="str">
            <v/>
          </cell>
          <cell r="B736" t="str">
            <v/>
          </cell>
        </row>
        <row r="737">
          <cell r="A737" t="str">
            <v/>
          </cell>
          <cell r="B737" t="str">
            <v/>
          </cell>
        </row>
        <row r="738">
          <cell r="A738" t="str">
            <v/>
          </cell>
          <cell r="B738" t="str">
            <v/>
          </cell>
        </row>
        <row r="739">
          <cell r="A739" t="str">
            <v/>
          </cell>
          <cell r="B739" t="str">
            <v/>
          </cell>
        </row>
        <row r="740">
          <cell r="A740" t="str">
            <v/>
          </cell>
          <cell r="B740" t="str">
            <v/>
          </cell>
        </row>
        <row r="741">
          <cell r="A741" t="str">
            <v/>
          </cell>
          <cell r="B741" t="str">
            <v/>
          </cell>
        </row>
        <row r="742">
          <cell r="A742" t="str">
            <v/>
          </cell>
          <cell r="B742" t="str">
            <v/>
          </cell>
        </row>
        <row r="743">
          <cell r="A743" t="str">
            <v/>
          </cell>
          <cell r="B743" t="str">
            <v/>
          </cell>
        </row>
        <row r="744">
          <cell r="A744" t="str">
            <v/>
          </cell>
          <cell r="B744" t="str">
            <v/>
          </cell>
        </row>
        <row r="745">
          <cell r="A745" t="str">
            <v/>
          </cell>
          <cell r="B745" t="str">
            <v/>
          </cell>
        </row>
        <row r="746">
          <cell r="A746" t="str">
            <v/>
          </cell>
          <cell r="B746" t="str">
            <v/>
          </cell>
        </row>
        <row r="747">
          <cell r="A747" t="str">
            <v/>
          </cell>
          <cell r="B747" t="str">
            <v/>
          </cell>
        </row>
        <row r="748">
          <cell r="A748" t="str">
            <v/>
          </cell>
          <cell r="B748" t="str">
            <v/>
          </cell>
        </row>
        <row r="749">
          <cell r="A749" t="str">
            <v/>
          </cell>
          <cell r="B749" t="str">
            <v/>
          </cell>
        </row>
        <row r="750">
          <cell r="A750" t="str">
            <v/>
          </cell>
          <cell r="B750" t="str">
            <v/>
          </cell>
        </row>
        <row r="751">
          <cell r="A751" t="str">
            <v/>
          </cell>
          <cell r="B751" t="str">
            <v/>
          </cell>
        </row>
        <row r="752">
          <cell r="A752" t="str">
            <v/>
          </cell>
          <cell r="B752" t="str">
            <v/>
          </cell>
        </row>
        <row r="753">
          <cell r="A753" t="str">
            <v/>
          </cell>
          <cell r="B753" t="str">
            <v/>
          </cell>
        </row>
        <row r="754">
          <cell r="A754" t="str">
            <v/>
          </cell>
          <cell r="B754" t="str">
            <v/>
          </cell>
        </row>
        <row r="755">
          <cell r="A755" t="str">
            <v/>
          </cell>
          <cell r="B755" t="str">
            <v/>
          </cell>
        </row>
        <row r="756">
          <cell r="A756" t="str">
            <v/>
          </cell>
          <cell r="B756" t="str">
            <v/>
          </cell>
        </row>
        <row r="757">
          <cell r="A757" t="str">
            <v/>
          </cell>
          <cell r="B757" t="str">
            <v/>
          </cell>
        </row>
        <row r="758">
          <cell r="A758" t="str">
            <v/>
          </cell>
          <cell r="B758" t="str">
            <v/>
          </cell>
        </row>
        <row r="759">
          <cell r="A759" t="str">
            <v/>
          </cell>
          <cell r="B759" t="str">
            <v/>
          </cell>
        </row>
        <row r="760">
          <cell r="A760" t="str">
            <v/>
          </cell>
          <cell r="B760" t="str">
            <v/>
          </cell>
        </row>
        <row r="761">
          <cell r="A761" t="str">
            <v/>
          </cell>
          <cell r="B761" t="str">
            <v/>
          </cell>
        </row>
        <row r="762">
          <cell r="A762" t="str">
            <v/>
          </cell>
          <cell r="B762" t="str">
            <v/>
          </cell>
        </row>
        <row r="763">
          <cell r="A763" t="str">
            <v/>
          </cell>
          <cell r="B763" t="str">
            <v/>
          </cell>
        </row>
        <row r="764">
          <cell r="A764" t="str">
            <v/>
          </cell>
          <cell r="B764" t="str">
            <v/>
          </cell>
        </row>
        <row r="765">
          <cell r="A765" t="str">
            <v/>
          </cell>
          <cell r="B765" t="str">
            <v/>
          </cell>
        </row>
        <row r="766">
          <cell r="A766" t="str">
            <v/>
          </cell>
          <cell r="B766" t="str">
            <v/>
          </cell>
        </row>
        <row r="767">
          <cell r="A767" t="str">
            <v/>
          </cell>
          <cell r="B767" t="str">
            <v/>
          </cell>
        </row>
        <row r="768">
          <cell r="A768" t="str">
            <v/>
          </cell>
          <cell r="B768" t="str">
            <v/>
          </cell>
        </row>
        <row r="769">
          <cell r="A769" t="str">
            <v/>
          </cell>
          <cell r="B769" t="str">
            <v/>
          </cell>
        </row>
        <row r="770">
          <cell r="A770" t="str">
            <v/>
          </cell>
          <cell r="B770" t="str">
            <v/>
          </cell>
        </row>
        <row r="771">
          <cell r="A771" t="str">
            <v/>
          </cell>
          <cell r="B771" t="str">
            <v/>
          </cell>
        </row>
        <row r="772">
          <cell r="A772" t="str">
            <v/>
          </cell>
          <cell r="B772" t="str">
            <v/>
          </cell>
        </row>
        <row r="773">
          <cell r="A773" t="str">
            <v/>
          </cell>
          <cell r="B773" t="str">
            <v/>
          </cell>
        </row>
        <row r="774">
          <cell r="A774" t="str">
            <v/>
          </cell>
          <cell r="B774" t="str">
            <v/>
          </cell>
        </row>
        <row r="775">
          <cell r="A775" t="str">
            <v/>
          </cell>
          <cell r="B775" t="str">
            <v/>
          </cell>
        </row>
        <row r="776">
          <cell r="A776" t="str">
            <v/>
          </cell>
          <cell r="B776" t="str">
            <v/>
          </cell>
        </row>
        <row r="777">
          <cell r="A777" t="str">
            <v/>
          </cell>
          <cell r="B777" t="str">
            <v/>
          </cell>
        </row>
        <row r="778">
          <cell r="A778" t="str">
            <v/>
          </cell>
          <cell r="B778" t="str">
            <v/>
          </cell>
        </row>
        <row r="779">
          <cell r="A779" t="str">
            <v/>
          </cell>
          <cell r="B779" t="str">
            <v/>
          </cell>
        </row>
        <row r="780">
          <cell r="A780" t="str">
            <v/>
          </cell>
          <cell r="B780" t="str">
            <v/>
          </cell>
        </row>
        <row r="781">
          <cell r="A781" t="str">
            <v/>
          </cell>
          <cell r="B781" t="str">
            <v/>
          </cell>
        </row>
        <row r="782">
          <cell r="A782" t="str">
            <v/>
          </cell>
          <cell r="B782" t="str">
            <v/>
          </cell>
        </row>
        <row r="783">
          <cell r="A783" t="str">
            <v/>
          </cell>
          <cell r="B783" t="str">
            <v/>
          </cell>
        </row>
        <row r="784">
          <cell r="A784" t="str">
            <v/>
          </cell>
          <cell r="B784" t="str">
            <v/>
          </cell>
        </row>
        <row r="785">
          <cell r="A785" t="str">
            <v/>
          </cell>
          <cell r="B785" t="str">
            <v/>
          </cell>
        </row>
        <row r="786">
          <cell r="A786" t="str">
            <v/>
          </cell>
          <cell r="B786" t="str">
            <v/>
          </cell>
        </row>
        <row r="787">
          <cell r="A787" t="str">
            <v/>
          </cell>
          <cell r="B787" t="str">
            <v/>
          </cell>
        </row>
        <row r="788">
          <cell r="A788" t="str">
            <v/>
          </cell>
          <cell r="B788" t="str">
            <v/>
          </cell>
        </row>
        <row r="789">
          <cell r="A789" t="str">
            <v/>
          </cell>
          <cell r="B789" t="str">
            <v/>
          </cell>
        </row>
        <row r="790">
          <cell r="A790" t="str">
            <v/>
          </cell>
          <cell r="B790" t="str">
            <v/>
          </cell>
        </row>
        <row r="791">
          <cell r="A791" t="str">
            <v/>
          </cell>
          <cell r="B791" t="str">
            <v/>
          </cell>
        </row>
        <row r="792">
          <cell r="A792" t="str">
            <v/>
          </cell>
          <cell r="B792" t="str">
            <v/>
          </cell>
        </row>
        <row r="793">
          <cell r="A793" t="str">
            <v/>
          </cell>
          <cell r="B793" t="str">
            <v/>
          </cell>
        </row>
        <row r="794">
          <cell r="A794" t="str">
            <v/>
          </cell>
          <cell r="B794" t="str">
            <v/>
          </cell>
        </row>
        <row r="795">
          <cell r="A795" t="str">
            <v/>
          </cell>
          <cell r="B795" t="str">
            <v/>
          </cell>
        </row>
        <row r="796">
          <cell r="A796" t="str">
            <v/>
          </cell>
          <cell r="B796" t="str">
            <v/>
          </cell>
        </row>
        <row r="797">
          <cell r="A797" t="str">
            <v/>
          </cell>
          <cell r="B797" t="str">
            <v/>
          </cell>
        </row>
        <row r="798">
          <cell r="A798" t="str">
            <v/>
          </cell>
          <cell r="B798" t="str">
            <v/>
          </cell>
        </row>
        <row r="799">
          <cell r="A799" t="str">
            <v/>
          </cell>
          <cell r="B799" t="str">
            <v/>
          </cell>
        </row>
        <row r="800">
          <cell r="A800" t="str">
            <v/>
          </cell>
          <cell r="B800" t="str">
            <v/>
          </cell>
        </row>
        <row r="801">
          <cell r="A801" t="str">
            <v/>
          </cell>
          <cell r="B801" t="str">
            <v/>
          </cell>
        </row>
        <row r="802">
          <cell r="A802" t="str">
            <v/>
          </cell>
          <cell r="B802" t="str">
            <v/>
          </cell>
        </row>
        <row r="803">
          <cell r="A803" t="str">
            <v/>
          </cell>
          <cell r="B803" t="str">
            <v/>
          </cell>
        </row>
        <row r="804">
          <cell r="A804" t="str">
            <v/>
          </cell>
          <cell r="B804" t="str">
            <v/>
          </cell>
        </row>
        <row r="805">
          <cell r="A805" t="str">
            <v/>
          </cell>
          <cell r="B805" t="str">
            <v/>
          </cell>
        </row>
        <row r="806">
          <cell r="A806" t="str">
            <v/>
          </cell>
          <cell r="B806" t="str">
            <v/>
          </cell>
        </row>
        <row r="807">
          <cell r="A807" t="str">
            <v/>
          </cell>
          <cell r="B807" t="str">
            <v/>
          </cell>
        </row>
        <row r="808">
          <cell r="A808" t="str">
            <v/>
          </cell>
          <cell r="B808" t="str">
            <v/>
          </cell>
        </row>
        <row r="809">
          <cell r="A809" t="str">
            <v/>
          </cell>
          <cell r="B809" t="str">
            <v/>
          </cell>
        </row>
        <row r="810">
          <cell r="A810" t="str">
            <v/>
          </cell>
          <cell r="B810" t="str">
            <v/>
          </cell>
        </row>
        <row r="811">
          <cell r="A811" t="str">
            <v/>
          </cell>
          <cell r="B811" t="str">
            <v/>
          </cell>
        </row>
        <row r="812">
          <cell r="A812" t="str">
            <v/>
          </cell>
          <cell r="B812" t="str">
            <v/>
          </cell>
        </row>
        <row r="813">
          <cell r="A813" t="str">
            <v/>
          </cell>
          <cell r="B813" t="str">
            <v/>
          </cell>
        </row>
        <row r="814">
          <cell r="A814" t="str">
            <v/>
          </cell>
          <cell r="B814" t="str">
            <v/>
          </cell>
        </row>
        <row r="815">
          <cell r="A815" t="str">
            <v/>
          </cell>
          <cell r="B815" t="str">
            <v/>
          </cell>
        </row>
        <row r="816">
          <cell r="A816" t="str">
            <v/>
          </cell>
          <cell r="B816" t="str">
            <v/>
          </cell>
        </row>
        <row r="817">
          <cell r="A817" t="str">
            <v/>
          </cell>
          <cell r="B817" t="str">
            <v/>
          </cell>
        </row>
        <row r="818">
          <cell r="A818" t="str">
            <v/>
          </cell>
          <cell r="B818" t="str">
            <v/>
          </cell>
        </row>
        <row r="819">
          <cell r="A819" t="str">
            <v/>
          </cell>
          <cell r="B819" t="str">
            <v/>
          </cell>
        </row>
        <row r="820">
          <cell r="A820" t="str">
            <v/>
          </cell>
          <cell r="B820" t="str">
            <v/>
          </cell>
        </row>
        <row r="821">
          <cell r="A821" t="str">
            <v/>
          </cell>
          <cell r="B821" t="str">
            <v/>
          </cell>
        </row>
        <row r="822">
          <cell r="A822" t="str">
            <v/>
          </cell>
          <cell r="B822" t="str">
            <v/>
          </cell>
        </row>
        <row r="823">
          <cell r="A823" t="str">
            <v/>
          </cell>
          <cell r="B823" t="str">
            <v/>
          </cell>
        </row>
        <row r="824">
          <cell r="A824" t="str">
            <v/>
          </cell>
          <cell r="B824" t="str">
            <v/>
          </cell>
        </row>
        <row r="825">
          <cell r="A825" t="str">
            <v/>
          </cell>
          <cell r="B825" t="str">
            <v/>
          </cell>
        </row>
        <row r="826">
          <cell r="A826" t="str">
            <v/>
          </cell>
          <cell r="B826" t="str">
            <v/>
          </cell>
        </row>
        <row r="827">
          <cell r="A827" t="str">
            <v/>
          </cell>
          <cell r="B827" t="str">
            <v/>
          </cell>
        </row>
        <row r="828">
          <cell r="A828" t="str">
            <v/>
          </cell>
          <cell r="B828" t="str">
            <v/>
          </cell>
        </row>
        <row r="829">
          <cell r="A829" t="str">
            <v/>
          </cell>
          <cell r="B829" t="str">
            <v/>
          </cell>
        </row>
        <row r="830">
          <cell r="A830" t="str">
            <v/>
          </cell>
          <cell r="B830" t="str">
            <v/>
          </cell>
        </row>
        <row r="831">
          <cell r="A831" t="str">
            <v/>
          </cell>
          <cell r="B831" t="str">
            <v/>
          </cell>
        </row>
        <row r="832">
          <cell r="A832" t="str">
            <v/>
          </cell>
          <cell r="B832" t="str">
            <v/>
          </cell>
        </row>
        <row r="833">
          <cell r="A833" t="str">
            <v/>
          </cell>
          <cell r="B833" t="str">
            <v/>
          </cell>
        </row>
        <row r="834">
          <cell r="A834" t="str">
            <v/>
          </cell>
          <cell r="B834" t="str">
            <v/>
          </cell>
        </row>
        <row r="835">
          <cell r="A835" t="str">
            <v/>
          </cell>
          <cell r="B835" t="str">
            <v/>
          </cell>
        </row>
        <row r="836">
          <cell r="A836" t="str">
            <v/>
          </cell>
          <cell r="B836" t="str">
            <v/>
          </cell>
        </row>
        <row r="837">
          <cell r="A837" t="str">
            <v/>
          </cell>
          <cell r="B837" t="str">
            <v/>
          </cell>
        </row>
        <row r="838">
          <cell r="A838" t="str">
            <v/>
          </cell>
          <cell r="B838" t="str">
            <v/>
          </cell>
        </row>
        <row r="839">
          <cell r="A839" t="str">
            <v/>
          </cell>
          <cell r="B839" t="str">
            <v/>
          </cell>
        </row>
        <row r="840">
          <cell r="A840" t="str">
            <v/>
          </cell>
          <cell r="B840" t="str">
            <v/>
          </cell>
        </row>
        <row r="841">
          <cell r="A841" t="str">
            <v/>
          </cell>
          <cell r="B841" t="str">
            <v/>
          </cell>
        </row>
        <row r="842">
          <cell r="A842" t="str">
            <v/>
          </cell>
          <cell r="B842" t="str">
            <v/>
          </cell>
        </row>
        <row r="843">
          <cell r="A843" t="str">
            <v/>
          </cell>
          <cell r="B843" t="str">
            <v/>
          </cell>
        </row>
        <row r="844">
          <cell r="A844" t="str">
            <v/>
          </cell>
          <cell r="B844" t="str">
            <v/>
          </cell>
        </row>
        <row r="845">
          <cell r="A845" t="str">
            <v/>
          </cell>
          <cell r="B845" t="str">
            <v/>
          </cell>
        </row>
        <row r="846">
          <cell r="A846" t="str">
            <v/>
          </cell>
          <cell r="B846" t="str">
            <v/>
          </cell>
        </row>
        <row r="847">
          <cell r="A847" t="str">
            <v/>
          </cell>
          <cell r="B847" t="str">
            <v/>
          </cell>
        </row>
        <row r="848">
          <cell r="A848" t="str">
            <v/>
          </cell>
          <cell r="B848" t="str">
            <v/>
          </cell>
        </row>
        <row r="849">
          <cell r="A849" t="str">
            <v/>
          </cell>
          <cell r="B849" t="str">
            <v/>
          </cell>
        </row>
        <row r="850">
          <cell r="A850" t="str">
            <v/>
          </cell>
          <cell r="B850" t="str">
            <v/>
          </cell>
        </row>
        <row r="851">
          <cell r="A851" t="str">
            <v/>
          </cell>
          <cell r="B851" t="str">
            <v/>
          </cell>
        </row>
        <row r="852">
          <cell r="A852" t="str">
            <v/>
          </cell>
          <cell r="B852" t="str">
            <v/>
          </cell>
        </row>
        <row r="853">
          <cell r="A853" t="str">
            <v/>
          </cell>
          <cell r="B853" t="str">
            <v/>
          </cell>
        </row>
        <row r="854">
          <cell r="A854" t="str">
            <v/>
          </cell>
          <cell r="B854" t="str">
            <v/>
          </cell>
        </row>
        <row r="855">
          <cell r="A855" t="str">
            <v/>
          </cell>
          <cell r="B855" t="str">
            <v/>
          </cell>
        </row>
        <row r="856">
          <cell r="A856" t="str">
            <v/>
          </cell>
          <cell r="B856" t="str">
            <v/>
          </cell>
        </row>
        <row r="857">
          <cell r="A857" t="str">
            <v/>
          </cell>
          <cell r="B857" t="str">
            <v/>
          </cell>
        </row>
        <row r="858">
          <cell r="A858" t="str">
            <v/>
          </cell>
          <cell r="B858" t="str">
            <v/>
          </cell>
        </row>
        <row r="859">
          <cell r="A859" t="str">
            <v/>
          </cell>
          <cell r="B859" t="str">
            <v/>
          </cell>
        </row>
        <row r="860">
          <cell r="A860" t="str">
            <v/>
          </cell>
          <cell r="B860" t="str">
            <v/>
          </cell>
        </row>
        <row r="861">
          <cell r="A861" t="str">
            <v/>
          </cell>
          <cell r="B861" t="str">
            <v/>
          </cell>
        </row>
        <row r="862">
          <cell r="A862" t="str">
            <v/>
          </cell>
          <cell r="B862" t="str">
            <v/>
          </cell>
        </row>
        <row r="863">
          <cell r="A863" t="str">
            <v/>
          </cell>
          <cell r="B863" t="str">
            <v/>
          </cell>
        </row>
        <row r="864">
          <cell r="A864" t="str">
            <v/>
          </cell>
          <cell r="B864" t="str">
            <v/>
          </cell>
        </row>
        <row r="865">
          <cell r="A865" t="str">
            <v/>
          </cell>
          <cell r="B865" t="str">
            <v/>
          </cell>
        </row>
        <row r="866">
          <cell r="A866" t="str">
            <v/>
          </cell>
          <cell r="B866" t="str">
            <v/>
          </cell>
        </row>
        <row r="867">
          <cell r="A867" t="str">
            <v/>
          </cell>
          <cell r="B867" t="str">
            <v/>
          </cell>
        </row>
        <row r="868">
          <cell r="A868" t="str">
            <v/>
          </cell>
          <cell r="B868" t="str">
            <v/>
          </cell>
        </row>
        <row r="869">
          <cell r="A869" t="str">
            <v/>
          </cell>
          <cell r="B869" t="str">
            <v/>
          </cell>
        </row>
        <row r="870">
          <cell r="A870" t="str">
            <v/>
          </cell>
          <cell r="B870" t="str">
            <v/>
          </cell>
        </row>
        <row r="871">
          <cell r="A871" t="str">
            <v/>
          </cell>
          <cell r="B871" t="str">
            <v/>
          </cell>
        </row>
        <row r="872">
          <cell r="A872" t="str">
            <v/>
          </cell>
          <cell r="B872" t="str">
            <v/>
          </cell>
        </row>
        <row r="873">
          <cell r="A873" t="str">
            <v/>
          </cell>
          <cell r="B873" t="str">
            <v/>
          </cell>
        </row>
        <row r="874">
          <cell r="A874" t="str">
            <v/>
          </cell>
          <cell r="B874" t="str">
            <v/>
          </cell>
        </row>
        <row r="875">
          <cell r="A875" t="str">
            <v/>
          </cell>
          <cell r="B875" t="str">
            <v/>
          </cell>
        </row>
        <row r="876">
          <cell r="A876" t="str">
            <v/>
          </cell>
          <cell r="B876" t="str">
            <v/>
          </cell>
        </row>
        <row r="877">
          <cell r="A877" t="str">
            <v/>
          </cell>
          <cell r="B877" t="str">
            <v/>
          </cell>
        </row>
        <row r="878">
          <cell r="A878" t="str">
            <v/>
          </cell>
          <cell r="B878" t="str">
            <v/>
          </cell>
        </row>
        <row r="879">
          <cell r="A879" t="str">
            <v/>
          </cell>
          <cell r="B879" t="str">
            <v/>
          </cell>
        </row>
        <row r="880">
          <cell r="A880" t="str">
            <v/>
          </cell>
          <cell r="B880" t="str">
            <v/>
          </cell>
        </row>
        <row r="881">
          <cell r="A881" t="str">
            <v/>
          </cell>
          <cell r="B881" t="str">
            <v/>
          </cell>
        </row>
        <row r="882">
          <cell r="A882" t="str">
            <v/>
          </cell>
          <cell r="B882" t="str">
            <v/>
          </cell>
        </row>
        <row r="883">
          <cell r="A883" t="str">
            <v/>
          </cell>
          <cell r="B883" t="str">
            <v/>
          </cell>
        </row>
        <row r="884">
          <cell r="A884" t="str">
            <v/>
          </cell>
          <cell r="B884" t="str">
            <v/>
          </cell>
        </row>
        <row r="885">
          <cell r="A885" t="str">
            <v/>
          </cell>
          <cell r="B885" t="str">
            <v/>
          </cell>
        </row>
        <row r="886">
          <cell r="A886" t="str">
            <v/>
          </cell>
          <cell r="B886" t="str">
            <v/>
          </cell>
        </row>
        <row r="887">
          <cell r="A887" t="str">
            <v/>
          </cell>
          <cell r="B887" t="str">
            <v/>
          </cell>
        </row>
        <row r="888">
          <cell r="A888" t="str">
            <v/>
          </cell>
          <cell r="B888" t="str">
            <v/>
          </cell>
        </row>
        <row r="889">
          <cell r="A889" t="str">
            <v/>
          </cell>
          <cell r="B889" t="str">
            <v/>
          </cell>
        </row>
        <row r="890">
          <cell r="A890" t="str">
            <v/>
          </cell>
          <cell r="B890" t="str">
            <v/>
          </cell>
        </row>
        <row r="891">
          <cell r="A891" t="str">
            <v/>
          </cell>
          <cell r="B891" t="str">
            <v/>
          </cell>
        </row>
        <row r="892">
          <cell r="A892" t="str">
            <v/>
          </cell>
          <cell r="B892" t="str">
            <v/>
          </cell>
        </row>
        <row r="893">
          <cell r="A893" t="str">
            <v/>
          </cell>
          <cell r="B893" t="str">
            <v/>
          </cell>
        </row>
        <row r="894">
          <cell r="A894" t="str">
            <v/>
          </cell>
          <cell r="B894" t="str">
            <v/>
          </cell>
        </row>
        <row r="895">
          <cell r="A895" t="str">
            <v/>
          </cell>
          <cell r="B895" t="str">
            <v/>
          </cell>
        </row>
        <row r="896">
          <cell r="A896" t="str">
            <v/>
          </cell>
          <cell r="B896" t="str">
            <v/>
          </cell>
        </row>
        <row r="897">
          <cell r="A897" t="str">
            <v/>
          </cell>
          <cell r="B897" t="str">
            <v/>
          </cell>
        </row>
        <row r="898">
          <cell r="A898" t="str">
            <v/>
          </cell>
          <cell r="B898" t="str">
            <v/>
          </cell>
        </row>
        <row r="899">
          <cell r="A899" t="str">
            <v/>
          </cell>
          <cell r="B899" t="str">
            <v/>
          </cell>
        </row>
        <row r="900">
          <cell r="A900" t="str">
            <v/>
          </cell>
          <cell r="B900" t="str">
            <v/>
          </cell>
        </row>
        <row r="901">
          <cell r="A901" t="str">
            <v/>
          </cell>
          <cell r="B901" t="str">
            <v/>
          </cell>
        </row>
        <row r="902">
          <cell r="A902" t="str">
            <v/>
          </cell>
          <cell r="B902" t="str">
            <v/>
          </cell>
        </row>
        <row r="903">
          <cell r="A903" t="str">
            <v/>
          </cell>
          <cell r="B903" t="str">
            <v/>
          </cell>
        </row>
        <row r="904">
          <cell r="A904" t="str">
            <v/>
          </cell>
          <cell r="B904" t="str">
            <v/>
          </cell>
        </row>
        <row r="905">
          <cell r="A905" t="str">
            <v/>
          </cell>
          <cell r="B905" t="str">
            <v/>
          </cell>
        </row>
        <row r="906">
          <cell r="A906" t="str">
            <v/>
          </cell>
          <cell r="B906" t="str">
            <v/>
          </cell>
        </row>
        <row r="907">
          <cell r="A907" t="str">
            <v/>
          </cell>
          <cell r="B907" t="str">
            <v/>
          </cell>
        </row>
        <row r="908">
          <cell r="A908" t="str">
            <v/>
          </cell>
          <cell r="B908" t="str">
            <v/>
          </cell>
        </row>
        <row r="909">
          <cell r="A909" t="str">
            <v/>
          </cell>
          <cell r="B909" t="str">
            <v/>
          </cell>
        </row>
        <row r="910">
          <cell r="A910" t="str">
            <v/>
          </cell>
          <cell r="B910" t="str">
            <v/>
          </cell>
        </row>
        <row r="911">
          <cell r="A911" t="str">
            <v/>
          </cell>
          <cell r="B911" t="str">
            <v/>
          </cell>
        </row>
        <row r="912">
          <cell r="A912" t="str">
            <v/>
          </cell>
          <cell r="B912" t="str">
            <v/>
          </cell>
        </row>
        <row r="913">
          <cell r="A913" t="str">
            <v/>
          </cell>
          <cell r="B913" t="str">
            <v/>
          </cell>
        </row>
        <row r="914">
          <cell r="A914" t="str">
            <v/>
          </cell>
          <cell r="B914" t="str">
            <v/>
          </cell>
        </row>
        <row r="915">
          <cell r="A915" t="str">
            <v/>
          </cell>
          <cell r="B915" t="str">
            <v/>
          </cell>
        </row>
        <row r="916">
          <cell r="A916" t="str">
            <v/>
          </cell>
          <cell r="B916" t="str">
            <v/>
          </cell>
        </row>
        <row r="917">
          <cell r="A917" t="str">
            <v/>
          </cell>
          <cell r="B917" t="str">
            <v/>
          </cell>
        </row>
        <row r="918">
          <cell r="A918" t="str">
            <v/>
          </cell>
          <cell r="B918" t="str">
            <v/>
          </cell>
        </row>
        <row r="919">
          <cell r="A919" t="str">
            <v/>
          </cell>
          <cell r="B919" t="str">
            <v/>
          </cell>
        </row>
        <row r="920">
          <cell r="A920" t="str">
            <v/>
          </cell>
          <cell r="B920" t="str">
            <v/>
          </cell>
        </row>
        <row r="921">
          <cell r="A921" t="str">
            <v/>
          </cell>
          <cell r="B921" t="str">
            <v/>
          </cell>
        </row>
        <row r="922">
          <cell r="A922" t="str">
            <v/>
          </cell>
          <cell r="B922" t="str">
            <v/>
          </cell>
        </row>
        <row r="923">
          <cell r="A923" t="str">
            <v/>
          </cell>
          <cell r="B923" t="str">
            <v/>
          </cell>
        </row>
        <row r="924">
          <cell r="A924" t="str">
            <v/>
          </cell>
          <cell r="B924" t="str">
            <v/>
          </cell>
        </row>
        <row r="925">
          <cell r="A925" t="str">
            <v/>
          </cell>
          <cell r="B925" t="str">
            <v/>
          </cell>
        </row>
        <row r="926">
          <cell r="A926" t="str">
            <v/>
          </cell>
          <cell r="B926" t="str">
            <v/>
          </cell>
        </row>
        <row r="927">
          <cell r="A927" t="str">
            <v/>
          </cell>
          <cell r="B927" t="str">
            <v/>
          </cell>
        </row>
        <row r="928">
          <cell r="A928" t="str">
            <v/>
          </cell>
          <cell r="B928" t="str">
            <v/>
          </cell>
        </row>
        <row r="929">
          <cell r="A929" t="str">
            <v/>
          </cell>
          <cell r="B929" t="str">
            <v/>
          </cell>
        </row>
        <row r="930">
          <cell r="A930" t="str">
            <v/>
          </cell>
          <cell r="B930" t="str">
            <v/>
          </cell>
        </row>
        <row r="931">
          <cell r="A931" t="str">
            <v/>
          </cell>
          <cell r="B931" t="str">
            <v/>
          </cell>
        </row>
        <row r="932">
          <cell r="A932" t="str">
            <v/>
          </cell>
          <cell r="B932" t="str">
            <v/>
          </cell>
        </row>
        <row r="933">
          <cell r="A933" t="str">
            <v/>
          </cell>
          <cell r="B933" t="str">
            <v/>
          </cell>
        </row>
        <row r="934">
          <cell r="A934" t="str">
            <v/>
          </cell>
          <cell r="B934" t="str">
            <v/>
          </cell>
        </row>
        <row r="935">
          <cell r="A935" t="str">
            <v/>
          </cell>
          <cell r="B935" t="str">
            <v/>
          </cell>
        </row>
        <row r="936">
          <cell r="A936" t="str">
            <v/>
          </cell>
          <cell r="B936" t="str">
            <v/>
          </cell>
        </row>
        <row r="937">
          <cell r="A937" t="str">
            <v/>
          </cell>
          <cell r="B937" t="str">
            <v/>
          </cell>
        </row>
        <row r="938">
          <cell r="A938" t="str">
            <v/>
          </cell>
          <cell r="B938" t="str">
            <v/>
          </cell>
        </row>
        <row r="939">
          <cell r="A939" t="str">
            <v/>
          </cell>
          <cell r="B939" t="str">
            <v/>
          </cell>
        </row>
        <row r="940">
          <cell r="A940" t="str">
            <v/>
          </cell>
          <cell r="B940" t="str">
            <v/>
          </cell>
        </row>
        <row r="941">
          <cell r="A941" t="str">
            <v/>
          </cell>
          <cell r="B941" t="str">
            <v/>
          </cell>
        </row>
        <row r="942">
          <cell r="A942" t="str">
            <v/>
          </cell>
          <cell r="B942" t="str">
            <v/>
          </cell>
        </row>
        <row r="943">
          <cell r="A943" t="str">
            <v/>
          </cell>
          <cell r="B943" t="str">
            <v/>
          </cell>
        </row>
        <row r="944">
          <cell r="A944" t="str">
            <v/>
          </cell>
          <cell r="B944" t="str">
            <v/>
          </cell>
        </row>
        <row r="945">
          <cell r="A945" t="str">
            <v/>
          </cell>
          <cell r="B945" t="str">
            <v/>
          </cell>
        </row>
        <row r="946">
          <cell r="A946" t="str">
            <v/>
          </cell>
          <cell r="B946" t="str">
            <v/>
          </cell>
        </row>
        <row r="947">
          <cell r="A947" t="str">
            <v/>
          </cell>
          <cell r="B947" t="str">
            <v/>
          </cell>
        </row>
        <row r="948">
          <cell r="A948" t="str">
            <v/>
          </cell>
          <cell r="B948" t="str">
            <v/>
          </cell>
        </row>
        <row r="949">
          <cell r="A949" t="str">
            <v/>
          </cell>
          <cell r="B949" t="str">
            <v/>
          </cell>
        </row>
        <row r="950">
          <cell r="A950" t="str">
            <v/>
          </cell>
          <cell r="B950" t="str">
            <v/>
          </cell>
        </row>
        <row r="951">
          <cell r="A951" t="str">
            <v/>
          </cell>
          <cell r="B951" t="str">
            <v/>
          </cell>
        </row>
        <row r="952">
          <cell r="A952" t="str">
            <v/>
          </cell>
          <cell r="B952" t="str">
            <v/>
          </cell>
        </row>
        <row r="953">
          <cell r="A953" t="str">
            <v/>
          </cell>
          <cell r="B953" t="str">
            <v/>
          </cell>
        </row>
        <row r="954">
          <cell r="A954" t="str">
            <v/>
          </cell>
          <cell r="B954" t="str">
            <v/>
          </cell>
        </row>
        <row r="955">
          <cell r="A955" t="str">
            <v/>
          </cell>
          <cell r="B955" t="str">
            <v/>
          </cell>
        </row>
        <row r="956">
          <cell r="A956" t="str">
            <v/>
          </cell>
          <cell r="B956" t="str">
            <v/>
          </cell>
        </row>
        <row r="957">
          <cell r="A957" t="str">
            <v/>
          </cell>
          <cell r="B957" t="str">
            <v/>
          </cell>
        </row>
        <row r="958">
          <cell r="A958" t="str">
            <v/>
          </cell>
          <cell r="B958" t="str">
            <v/>
          </cell>
        </row>
        <row r="959">
          <cell r="A959" t="str">
            <v/>
          </cell>
          <cell r="B959" t="str">
            <v/>
          </cell>
        </row>
        <row r="960">
          <cell r="A960" t="str">
            <v/>
          </cell>
          <cell r="B960" t="str">
            <v/>
          </cell>
        </row>
        <row r="961">
          <cell r="A961" t="str">
            <v/>
          </cell>
          <cell r="B961" t="str">
            <v/>
          </cell>
        </row>
        <row r="962">
          <cell r="A962" t="str">
            <v/>
          </cell>
          <cell r="B962" t="str">
            <v/>
          </cell>
        </row>
        <row r="963">
          <cell r="A963" t="str">
            <v/>
          </cell>
          <cell r="B963" t="str">
            <v/>
          </cell>
        </row>
        <row r="964">
          <cell r="A964" t="str">
            <v/>
          </cell>
          <cell r="B964" t="str">
            <v/>
          </cell>
        </row>
        <row r="965">
          <cell r="A965" t="str">
            <v/>
          </cell>
          <cell r="B965" t="str">
            <v/>
          </cell>
        </row>
        <row r="966">
          <cell r="A966" t="str">
            <v/>
          </cell>
          <cell r="B966" t="str">
            <v/>
          </cell>
        </row>
        <row r="967">
          <cell r="A967" t="str">
            <v/>
          </cell>
          <cell r="B967" t="str">
            <v/>
          </cell>
        </row>
        <row r="968">
          <cell r="A968" t="str">
            <v/>
          </cell>
          <cell r="B968" t="str">
            <v/>
          </cell>
        </row>
        <row r="969">
          <cell r="A969" t="str">
            <v/>
          </cell>
          <cell r="B969" t="str">
            <v/>
          </cell>
        </row>
        <row r="970">
          <cell r="A970" t="str">
            <v/>
          </cell>
          <cell r="B970" t="str">
            <v/>
          </cell>
        </row>
        <row r="971">
          <cell r="A971" t="str">
            <v/>
          </cell>
          <cell r="B971" t="str">
            <v/>
          </cell>
        </row>
        <row r="972">
          <cell r="A972" t="str">
            <v/>
          </cell>
          <cell r="B972" t="str">
            <v/>
          </cell>
        </row>
        <row r="973">
          <cell r="A973" t="str">
            <v/>
          </cell>
          <cell r="B973" t="str">
            <v/>
          </cell>
        </row>
        <row r="974">
          <cell r="A974" t="str">
            <v/>
          </cell>
          <cell r="B974" t="str">
            <v/>
          </cell>
        </row>
        <row r="975">
          <cell r="A975" t="str">
            <v/>
          </cell>
          <cell r="B975" t="str">
            <v/>
          </cell>
        </row>
        <row r="976">
          <cell r="A976" t="str">
            <v/>
          </cell>
          <cell r="B976" t="str">
            <v/>
          </cell>
        </row>
        <row r="977">
          <cell r="A977" t="str">
            <v/>
          </cell>
          <cell r="B977" t="str">
            <v/>
          </cell>
        </row>
        <row r="978">
          <cell r="A978" t="str">
            <v/>
          </cell>
          <cell r="B978" t="str">
            <v/>
          </cell>
        </row>
        <row r="979">
          <cell r="A979" t="str">
            <v/>
          </cell>
          <cell r="B979" t="str">
            <v/>
          </cell>
        </row>
        <row r="980">
          <cell r="A980" t="str">
            <v/>
          </cell>
          <cell r="B980" t="str">
            <v/>
          </cell>
        </row>
        <row r="981">
          <cell r="A981" t="str">
            <v/>
          </cell>
          <cell r="B981" t="str">
            <v/>
          </cell>
        </row>
        <row r="982">
          <cell r="A982" t="str">
            <v/>
          </cell>
          <cell r="B982" t="str">
            <v/>
          </cell>
        </row>
        <row r="983">
          <cell r="A983" t="str">
            <v/>
          </cell>
          <cell r="B983" t="str">
            <v/>
          </cell>
        </row>
        <row r="984">
          <cell r="A984" t="str">
            <v/>
          </cell>
          <cell r="B984" t="str">
            <v/>
          </cell>
        </row>
        <row r="985">
          <cell r="A985" t="str">
            <v/>
          </cell>
          <cell r="B985" t="str">
            <v/>
          </cell>
        </row>
        <row r="986">
          <cell r="A986" t="str">
            <v/>
          </cell>
          <cell r="B986" t="str">
            <v/>
          </cell>
        </row>
        <row r="987">
          <cell r="A987" t="str">
            <v/>
          </cell>
          <cell r="B987" t="str">
            <v/>
          </cell>
        </row>
        <row r="988">
          <cell r="A988" t="str">
            <v/>
          </cell>
          <cell r="B988" t="str">
            <v/>
          </cell>
        </row>
        <row r="989">
          <cell r="A989" t="str">
            <v/>
          </cell>
          <cell r="B989" t="str">
            <v/>
          </cell>
        </row>
        <row r="990">
          <cell r="A990" t="str">
            <v/>
          </cell>
          <cell r="B990" t="str">
            <v/>
          </cell>
        </row>
        <row r="991">
          <cell r="A991" t="str">
            <v/>
          </cell>
          <cell r="B991" t="str">
            <v/>
          </cell>
        </row>
        <row r="992">
          <cell r="A992" t="str">
            <v/>
          </cell>
          <cell r="B992" t="str">
            <v/>
          </cell>
        </row>
        <row r="993">
          <cell r="A993" t="str">
            <v/>
          </cell>
          <cell r="B993" t="str">
            <v/>
          </cell>
        </row>
        <row r="994">
          <cell r="A994" t="str">
            <v/>
          </cell>
          <cell r="B994" t="str">
            <v/>
          </cell>
        </row>
        <row r="995">
          <cell r="A995" t="str">
            <v/>
          </cell>
          <cell r="B995" t="str">
            <v/>
          </cell>
        </row>
        <row r="996">
          <cell r="A996" t="str">
            <v/>
          </cell>
          <cell r="B996" t="str">
            <v/>
          </cell>
        </row>
        <row r="997">
          <cell r="A997" t="str">
            <v/>
          </cell>
          <cell r="B997" t="str">
            <v/>
          </cell>
        </row>
        <row r="998">
          <cell r="A998" t="str">
            <v/>
          </cell>
          <cell r="B998" t="str">
            <v/>
          </cell>
        </row>
        <row r="999">
          <cell r="A999" t="str">
            <v/>
          </cell>
          <cell r="B999" t="str">
            <v/>
          </cell>
        </row>
        <row r="1000">
          <cell r="A1000" t="str">
            <v/>
          </cell>
          <cell r="B1000" t="str">
            <v/>
          </cell>
        </row>
        <row r="1001">
          <cell r="A1001" t="str">
            <v/>
          </cell>
          <cell r="B1001" t="str">
            <v/>
          </cell>
        </row>
        <row r="1002">
          <cell r="A1002" t="str">
            <v/>
          </cell>
          <cell r="B1002" t="str">
            <v/>
          </cell>
        </row>
        <row r="1003">
          <cell r="A1003" t="str">
            <v/>
          </cell>
          <cell r="B1003" t="str">
            <v/>
          </cell>
        </row>
        <row r="1004">
          <cell r="A1004" t="str">
            <v/>
          </cell>
          <cell r="B1004" t="str">
            <v/>
          </cell>
        </row>
        <row r="1005">
          <cell r="A1005" t="str">
            <v/>
          </cell>
          <cell r="B1005" t="str">
            <v/>
          </cell>
        </row>
        <row r="1006">
          <cell r="A1006" t="str">
            <v/>
          </cell>
          <cell r="B1006" t="str">
            <v/>
          </cell>
        </row>
        <row r="1007">
          <cell r="A1007" t="str">
            <v/>
          </cell>
          <cell r="B1007" t="str">
            <v/>
          </cell>
        </row>
      </sheetData>
      <sheetData sheetId="7"/>
      <sheetData sheetId="8" refreshError="1">
        <row r="4">
          <cell r="B4" t="str">
            <v>Other Investors</v>
          </cell>
        </row>
        <row r="5">
          <cell r="B5" t="str">
            <v>Kelso</v>
          </cell>
        </row>
        <row r="6">
          <cell r="B6" t="str">
            <v>Kelso Friends</v>
          </cell>
        </row>
        <row r="7">
          <cell r="B7" t="str">
            <v>Hillman</v>
          </cell>
        </row>
        <row r="8">
          <cell r="B8" t="str">
            <v>DuPont</v>
          </cell>
        </row>
        <row r="9">
          <cell r="B9" t="str">
            <v>Sumitomo</v>
          </cell>
        </row>
        <row r="10">
          <cell r="B10" t="str">
            <v>Toppan</v>
          </cell>
        </row>
        <row r="11">
          <cell r="B11" t="str">
            <v>Litrex Investors</v>
          </cell>
        </row>
        <row r="17">
          <cell r="B17" t="str">
            <v>Initial Jul-99 @ 10.43</v>
          </cell>
        </row>
        <row r="18">
          <cell r="B18" t="str">
            <v>Q4 2000 @ 14.15</v>
          </cell>
        </row>
        <row r="19">
          <cell r="B19" t="str">
            <v>Q1 2001 @ 14.15</v>
          </cell>
        </row>
        <row r="20">
          <cell r="B20" t="str">
            <v>Q3 2001 @ 16.15</v>
          </cell>
        </row>
        <row r="21">
          <cell r="B21" t="str">
            <v>Q1 2002 @ 16.15</v>
          </cell>
        </row>
        <row r="22">
          <cell r="B22" t="str">
            <v>Q3 2002 @ 16.15</v>
          </cell>
        </row>
        <row r="23">
          <cell r="B23" t="str">
            <v>Q4 2002 @ 16.15</v>
          </cell>
        </row>
        <row r="24">
          <cell r="B24" t="str">
            <v>Q4 2002 @ 1000</v>
          </cell>
        </row>
        <row r="25">
          <cell r="B25" t="str">
            <v>Q1 2003 @ 1000</v>
          </cell>
        </row>
        <row r="26">
          <cell r="B26" t="str">
            <v>Options @ 10.43</v>
          </cell>
        </row>
        <row r="27">
          <cell r="B27" t="str">
            <v>Options @ 14.15</v>
          </cell>
        </row>
        <row r="28">
          <cell r="B28" t="str">
            <v>Options @ 16.15</v>
          </cell>
        </row>
        <row r="34">
          <cell r="B34" t="str">
            <v>Ordinary A</v>
          </cell>
        </row>
        <row r="35">
          <cell r="B35" t="str">
            <v>Ordinary B</v>
          </cell>
        </row>
        <row r="36">
          <cell r="B36" t="str">
            <v>Preference A</v>
          </cell>
        </row>
        <row r="37">
          <cell r="B37" t="str">
            <v>Preference B</v>
          </cell>
        </row>
        <row r="39">
          <cell r="B39" t="str">
            <v>Stock Options</v>
          </cell>
        </row>
        <row r="40">
          <cell r="B40" t="str">
            <v>Investment Costs</v>
          </cell>
        </row>
      </sheetData>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Template Analyst"/>
      <sheetName val="data"/>
      <sheetName val="LongHeader"/>
      <sheetName val="Output"/>
      <sheetName val="NAV"/>
      <sheetName val="Forecast"/>
      <sheetName val="Supplemental E&amp;P Data"/>
      <sheetName val="UK"/>
      <sheetName val="Pakistan"/>
      <sheetName val="Block 9"/>
      <sheetName val="Block 9 (2)"/>
      <sheetName val="Africa Summary"/>
      <sheetName val="E Guinea"/>
      <sheetName val="Gabon"/>
      <sheetName val="I Coast"/>
      <sheetName val="Congo"/>
      <sheetName val="Namibia"/>
      <sheetName val="Mauritania Summary"/>
      <sheetName val="PSC A&amp;B Field Data"/>
      <sheetName val="Mauritania PSC Calculations"/>
      <sheetName val="Uganda"/>
      <sheetName val="Ghana"/>
    </sheetNames>
    <sheetDataSet>
      <sheetData sheetId="0"/>
      <sheetData sheetId="1"/>
      <sheetData sheetId="2"/>
      <sheetData sheetId="3"/>
      <sheetData sheetId="4"/>
      <sheetData sheetId="5">
        <row r="41">
          <cell r="A41" t="str">
            <v>Asia</v>
          </cell>
        </row>
        <row r="75">
          <cell r="A75" t="str">
            <v>Clean earnings per share</v>
          </cell>
          <cell r="B75">
            <v>2.922538668380243</v>
          </cell>
          <cell r="C75">
            <v>3.2817692111067989</v>
          </cell>
          <cell r="D75">
            <v>2.8895823361575452</v>
          </cell>
          <cell r="E75">
            <v>6.1369606003752359</v>
          </cell>
          <cell r="F75">
            <v>4.5001546551190836</v>
          </cell>
          <cell r="G75">
            <v>7.4395298484379788</v>
          </cell>
          <cell r="H75">
            <v>11.939684503557068</v>
          </cell>
          <cell r="I75">
            <v>14.94874557488072</v>
          </cell>
          <cell r="J75">
            <v>6.8670155456364625</v>
          </cell>
          <cell r="K75">
            <v>21.81576112051717</v>
          </cell>
          <cell r="L75">
            <v>8.1477543025045431</v>
          </cell>
          <cell r="M75">
            <v>7.0052403404909969</v>
          </cell>
          <cell r="N75">
            <v>15.152994642995541</v>
          </cell>
          <cell r="O75">
            <v>16.465745186294097</v>
          </cell>
          <cell r="P75">
            <v>12.715397463506228</v>
          </cell>
          <cell r="Q75">
            <v>9.7516830740968334</v>
          </cell>
        </row>
        <row r="76">
          <cell r="A76" t="str">
            <v>Cash Flow per Share</v>
          </cell>
          <cell r="B76">
            <v>17.871936258741687</v>
          </cell>
          <cell r="C76">
            <v>10.268960228725064</v>
          </cell>
          <cell r="D76">
            <v>13.52776448210057</v>
          </cell>
          <cell r="E76">
            <v>24.519136960600378</v>
          </cell>
          <cell r="F76">
            <v>20.167955459325704</v>
          </cell>
          <cell r="G76">
            <v>24.601435982432399</v>
          </cell>
          <cell r="H76">
            <v>46.182957005876887</v>
          </cell>
          <cell r="I76">
            <v>32.589041095890416</v>
          </cell>
          <cell r="J76">
            <v>25.980452516546109</v>
          </cell>
          <cell r="K76">
            <v>58.56949361243651</v>
          </cell>
          <cell r="L76">
            <v>16.208898838673562</v>
          </cell>
          <cell r="M76">
            <v>21.46116454863926</v>
          </cell>
          <cell r="N76">
            <v>37.670063387312815</v>
          </cell>
          <cell r="O76">
            <v>44.849491345299043</v>
          </cell>
          <cell r="P76">
            <v>38.314366870944703</v>
          </cell>
          <cell r="Q76">
            <v>30.948379460139179</v>
          </cell>
        </row>
        <row r="77">
          <cell r="A77" t="str">
            <v>Dividend</v>
          </cell>
          <cell r="B77">
            <v>1</v>
          </cell>
          <cell r="C77">
            <v>0.5</v>
          </cell>
          <cell r="D77">
            <v>1.25</v>
          </cell>
          <cell r="E77">
            <v>1.75</v>
          </cell>
          <cell r="F77">
            <v>1</v>
          </cell>
          <cell r="G77">
            <v>3</v>
          </cell>
          <cell r="H77">
            <v>4</v>
          </cell>
          <cell r="I77">
            <v>2</v>
          </cell>
          <cell r="J77">
            <v>3.5</v>
          </cell>
          <cell r="K77">
            <v>5.5</v>
          </cell>
          <cell r="L77">
            <v>2</v>
          </cell>
          <cell r="M77">
            <v>3.5</v>
          </cell>
          <cell r="N77">
            <v>5.8</v>
          </cell>
          <cell r="O77">
            <v>6.1</v>
          </cell>
          <cell r="P77">
            <v>6.3999999999999995</v>
          </cell>
          <cell r="Q77">
            <v>6.6999999999999993</v>
          </cell>
        </row>
        <row r="80">
          <cell r="A80" t="str">
            <v>Cash Flow (£m)</v>
          </cell>
        </row>
        <row r="81">
          <cell r="A81" t="str">
            <v>Year End: 31 December</v>
          </cell>
          <cell r="B81">
            <v>2003</v>
          </cell>
          <cell r="C81" t="str">
            <v>1H04</v>
          </cell>
          <cell r="D81" t="str">
            <v>2H04</v>
          </cell>
          <cell r="E81">
            <v>2004</v>
          </cell>
          <cell r="F81" t="str">
            <v>1H05</v>
          </cell>
          <cell r="G81" t="str">
            <v>2H05</v>
          </cell>
          <cell r="H81">
            <v>2005</v>
          </cell>
          <cell r="I81" t="str">
            <v>1H06</v>
          </cell>
          <cell r="J81" t="str">
            <v>2H06</v>
          </cell>
          <cell r="K81">
            <v>2006</v>
          </cell>
          <cell r="L81" t="str">
            <v>1H07</v>
          </cell>
          <cell r="M81" t="str">
            <v>2H07</v>
          </cell>
          <cell r="N81">
            <v>2007</v>
          </cell>
          <cell r="O81">
            <v>2008</v>
          </cell>
          <cell r="P81">
            <v>2009</v>
          </cell>
          <cell r="Q81">
            <v>2010</v>
          </cell>
        </row>
      </sheetData>
      <sheetData sheetId="6"/>
      <sheetData sheetId="7"/>
      <sheetData sheetId="8">
        <row r="40">
          <cell r="A40" t="str">
            <v>SARA/SURI</v>
          </cell>
          <cell r="C40">
            <v>1999</v>
          </cell>
          <cell r="D40">
            <v>2000</v>
          </cell>
          <cell r="E40">
            <v>2001</v>
          </cell>
          <cell r="F40">
            <v>2002</v>
          </cell>
          <cell r="G40" t="str">
            <v>1H03</v>
          </cell>
          <cell r="H40" t="str">
            <v>2H03</v>
          </cell>
          <cell r="I40">
            <v>2003</v>
          </cell>
          <cell r="J40" t="str">
            <v>1H04</v>
          </cell>
          <cell r="K40" t="str">
            <v>2H04</v>
          </cell>
          <cell r="L40">
            <v>2004</v>
          </cell>
          <cell r="M40" t="str">
            <v>1H05</v>
          </cell>
          <cell r="N40" t="str">
            <v>2H05</v>
          </cell>
          <cell r="O40">
            <v>2005</v>
          </cell>
          <cell r="P40" t="str">
            <v>1H06</v>
          </cell>
          <cell r="Q40" t="str">
            <v>2H06</v>
          </cell>
          <cell r="R40">
            <v>2006</v>
          </cell>
          <cell r="S40">
            <v>2007</v>
          </cell>
          <cell r="T40">
            <v>2008</v>
          </cell>
          <cell r="U40">
            <v>2009</v>
          </cell>
          <cell r="V40">
            <v>2010</v>
          </cell>
          <cell r="W40">
            <v>2011</v>
          </cell>
          <cell r="X40">
            <v>2012</v>
          </cell>
          <cell r="Y40">
            <v>2013</v>
          </cell>
          <cell r="Z40">
            <v>2014</v>
          </cell>
          <cell r="AA40">
            <v>2015</v>
          </cell>
          <cell r="AB40">
            <v>2016</v>
          </cell>
          <cell r="AC40">
            <v>2017</v>
          </cell>
          <cell r="AD40">
            <v>2018</v>
          </cell>
          <cell r="AE40">
            <v>2019</v>
          </cell>
          <cell r="AF40">
            <v>2020</v>
          </cell>
          <cell r="AH40" t="str">
            <v>TOTAL</v>
          </cell>
        </row>
        <row r="42">
          <cell r="A42" t="str">
            <v>Gross(mmscfd)</v>
          </cell>
          <cell r="D42">
            <v>35</v>
          </cell>
          <cell r="E42">
            <v>32</v>
          </cell>
          <cell r="F42">
            <v>32</v>
          </cell>
          <cell r="G42">
            <v>26.8</v>
          </cell>
          <cell r="H42">
            <v>14.921465968586388</v>
          </cell>
          <cell r="I42">
            <v>20.860732984293193</v>
          </cell>
          <cell r="J42">
            <v>14</v>
          </cell>
          <cell r="K42">
            <v>16</v>
          </cell>
          <cell r="L42">
            <v>15</v>
          </cell>
          <cell r="M42">
            <v>6</v>
          </cell>
          <cell r="N42">
            <v>6</v>
          </cell>
          <cell r="O42">
            <v>6</v>
          </cell>
          <cell r="P42">
            <v>5</v>
          </cell>
          <cell r="Q42">
            <v>3</v>
          </cell>
          <cell r="R42">
            <v>6</v>
          </cell>
          <cell r="S42">
            <v>6</v>
          </cell>
          <cell r="T42">
            <v>4</v>
          </cell>
          <cell r="U42">
            <v>4</v>
          </cell>
          <cell r="V42">
            <v>4</v>
          </cell>
          <cell r="W42">
            <v>3</v>
          </cell>
          <cell r="AH42">
            <v>43.384167539267011</v>
          </cell>
        </row>
        <row r="43">
          <cell r="A43" t="str">
            <v>Net</v>
          </cell>
          <cell r="B43">
            <v>0.38180999999999998</v>
          </cell>
          <cell r="C43">
            <v>0</v>
          </cell>
          <cell r="D43">
            <v>13.363349999999999</v>
          </cell>
          <cell r="E43">
            <v>12.217919999999999</v>
          </cell>
          <cell r="F43">
            <v>12.217919999999999</v>
          </cell>
          <cell r="G43">
            <v>10.232507999999999</v>
          </cell>
          <cell r="H43">
            <v>5.6971649214659683</v>
          </cell>
          <cell r="I43">
            <v>7.9648364607329833</v>
          </cell>
          <cell r="J43">
            <v>5.3453400000000002</v>
          </cell>
          <cell r="K43">
            <v>6.1089599999999997</v>
          </cell>
          <cell r="L43">
            <v>5.72715</v>
          </cell>
          <cell r="M43">
            <v>2.2908599999999999</v>
          </cell>
          <cell r="N43">
            <v>2.2908599999999999</v>
          </cell>
          <cell r="O43">
            <v>2.2908599999999999</v>
          </cell>
          <cell r="P43">
            <v>1.9090499999999999</v>
          </cell>
          <cell r="Q43">
            <v>1.1454299999999999</v>
          </cell>
          <cell r="R43">
            <v>2.2908599999999999</v>
          </cell>
          <cell r="S43">
            <v>2.2908599999999999</v>
          </cell>
          <cell r="T43">
            <v>1.5272399999999999</v>
          </cell>
          <cell r="U43">
            <v>1.5272399999999999</v>
          </cell>
          <cell r="V43">
            <v>1.5272399999999999</v>
          </cell>
          <cell r="W43">
            <v>1.1454299999999999</v>
          </cell>
          <cell r="X43">
            <v>0</v>
          </cell>
          <cell r="Y43">
            <v>0</v>
          </cell>
          <cell r="Z43">
            <v>0</v>
          </cell>
          <cell r="AA43">
            <v>0</v>
          </cell>
          <cell r="AB43">
            <v>0</v>
          </cell>
          <cell r="AC43">
            <v>0</v>
          </cell>
          <cell r="AD43">
            <v>0</v>
          </cell>
          <cell r="AE43">
            <v>0</v>
          </cell>
          <cell r="AF43">
            <v>0</v>
          </cell>
          <cell r="AH43">
            <v>9.4765241999999983</v>
          </cell>
        </row>
        <row r="44">
          <cell r="A44" t="str">
            <v>Gas Price ($/MMBTU)</v>
          </cell>
          <cell r="C44">
            <v>2</v>
          </cell>
          <cell r="D44">
            <v>1.45</v>
          </cell>
          <cell r="E44">
            <v>1.4789999999999999</v>
          </cell>
          <cell r="F44">
            <v>1.7</v>
          </cell>
          <cell r="G44">
            <v>1.6</v>
          </cell>
          <cell r="H44">
            <v>1.6</v>
          </cell>
          <cell r="I44">
            <v>1.6</v>
          </cell>
          <cell r="J44">
            <v>1.6</v>
          </cell>
          <cell r="K44">
            <v>1.6</v>
          </cell>
          <cell r="L44">
            <v>1.6</v>
          </cell>
          <cell r="M44">
            <v>1.6320000000000001</v>
          </cell>
          <cell r="N44">
            <v>1.6320000000000001</v>
          </cell>
          <cell r="O44">
            <v>1.6320000000000001</v>
          </cell>
          <cell r="P44">
            <v>1.6646400000000001</v>
          </cell>
          <cell r="Q44">
            <v>1.6646400000000001</v>
          </cell>
          <cell r="R44">
            <v>1.6646400000000001</v>
          </cell>
          <cell r="S44">
            <v>1.6979328000000002</v>
          </cell>
          <cell r="T44">
            <v>1.7318914560000003</v>
          </cell>
          <cell r="U44">
            <v>1.7665292851200003</v>
          </cell>
          <cell r="V44">
            <v>1.8018598708224003</v>
          </cell>
          <cell r="W44">
            <v>1.8378970682388482</v>
          </cell>
          <cell r="X44">
            <v>1.8746550096036252</v>
          </cell>
          <cell r="Y44">
            <v>1.9121481097956978</v>
          </cell>
          <cell r="Z44">
            <v>1.9503910719916118</v>
          </cell>
          <cell r="AA44">
            <v>1.9893988934314439</v>
          </cell>
          <cell r="AB44">
            <v>2.0291868713000727</v>
          </cell>
          <cell r="AC44">
            <v>2.0697706087260741</v>
          </cell>
          <cell r="AD44">
            <v>2.1111660209005958</v>
          </cell>
          <cell r="AE44">
            <v>2.1533893413186078</v>
          </cell>
          <cell r="AF44">
            <v>2.1964571281449801</v>
          </cell>
        </row>
        <row r="45">
          <cell r="A45" t="str">
            <v>Cost/Price Escalation</v>
          </cell>
          <cell r="B45">
            <v>0.02</v>
          </cell>
        </row>
        <row r="47">
          <cell r="A47" t="str">
            <v>Revenue</v>
          </cell>
          <cell r="C47">
            <v>0</v>
          </cell>
          <cell r="D47">
            <v>6.1884838640624995</v>
          </cell>
          <cell r="E47">
            <v>5.7712032377999991</v>
          </cell>
          <cell r="F47">
            <v>6.6335669399999997</v>
          </cell>
          <cell r="G47">
            <v>2.6144057939999996</v>
          </cell>
          <cell r="H47">
            <v>1.4556256374345549</v>
          </cell>
          <cell r="I47">
            <v>4.0700314314345549</v>
          </cell>
          <cell r="J47">
            <v>1.3657343700000002</v>
          </cell>
          <cell r="K47">
            <v>1.5608392800000002</v>
          </cell>
          <cell r="L47">
            <v>2.9265736500000004</v>
          </cell>
          <cell r="M47">
            <v>0.59702102459999995</v>
          </cell>
          <cell r="N47">
            <v>0.59702102459999995</v>
          </cell>
          <cell r="O47">
            <v>1.1940420491999999</v>
          </cell>
          <cell r="P47">
            <v>0.50746787091000001</v>
          </cell>
          <cell r="Q47">
            <v>0.304480722546</v>
          </cell>
          <cell r="R47">
            <v>1.217922890184</v>
          </cell>
          <cell r="S47">
            <v>1.2422813479876802</v>
          </cell>
          <cell r="T47">
            <v>0.84475131663162251</v>
          </cell>
          <cell r="U47">
            <v>0.86164634296425502</v>
          </cell>
          <cell r="V47">
            <v>0.87887926982354014</v>
          </cell>
          <cell r="W47">
            <v>0.6723426414150081</v>
          </cell>
          <cell r="X47">
            <v>0</v>
          </cell>
          <cell r="Y47">
            <v>0</v>
          </cell>
          <cell r="Z47">
            <v>0</v>
          </cell>
          <cell r="AA47">
            <v>0</v>
          </cell>
          <cell r="AB47">
            <v>0</v>
          </cell>
          <cell r="AC47">
            <v>0</v>
          </cell>
        </row>
        <row r="48">
          <cell r="A48" t="str">
            <v>Royalty</v>
          </cell>
          <cell r="C48">
            <v>0</v>
          </cell>
          <cell r="D48">
            <v>-0.77356048300781244</v>
          </cell>
          <cell r="E48">
            <v>-0.72140040472499989</v>
          </cell>
          <cell r="F48">
            <v>-0.82919586749999996</v>
          </cell>
          <cell r="G48">
            <v>-0.32680072424999995</v>
          </cell>
          <cell r="H48">
            <v>-0.18195320467931936</v>
          </cell>
          <cell r="I48">
            <v>-0.50875392892931937</v>
          </cell>
          <cell r="J48">
            <v>-0.17071679625000002</v>
          </cell>
          <cell r="K48">
            <v>-0.19510491000000002</v>
          </cell>
          <cell r="L48">
            <v>-0.36582170625000004</v>
          </cell>
          <cell r="M48">
            <v>-7.4627628074999994E-2</v>
          </cell>
          <cell r="N48">
            <v>-7.4627628074999994E-2</v>
          </cell>
          <cell r="O48">
            <v>-0.14925525614999999</v>
          </cell>
          <cell r="P48">
            <v>-6.3433483863750001E-2</v>
          </cell>
          <cell r="Q48">
            <v>-3.8060090318250001E-2</v>
          </cell>
          <cell r="R48">
            <v>-0.152240361273</v>
          </cell>
          <cell r="S48">
            <v>-0.15528516849846002</v>
          </cell>
          <cell r="T48">
            <v>-0.10559391457895281</v>
          </cell>
          <cell r="U48">
            <v>-0.10770579287053188</v>
          </cell>
          <cell r="V48">
            <v>-0.10985990872794252</v>
          </cell>
          <cell r="W48">
            <v>-8.4042830176876013E-2</v>
          </cell>
          <cell r="X48">
            <v>0</v>
          </cell>
          <cell r="Y48">
            <v>0</v>
          </cell>
          <cell r="Z48">
            <v>0</v>
          </cell>
          <cell r="AA48">
            <v>0</v>
          </cell>
          <cell r="AB48">
            <v>0</v>
          </cell>
          <cell r="AC48">
            <v>0</v>
          </cell>
        </row>
        <row r="49">
          <cell r="A49" t="str">
            <v>Operating Costs</v>
          </cell>
          <cell r="D49">
            <v>-0.45614399999999999</v>
          </cell>
          <cell r="E49">
            <v>-0.53684640000000006</v>
          </cell>
          <cell r="F49">
            <v>-0.54758332799999998</v>
          </cell>
          <cell r="G49">
            <v>-0.55853499456</v>
          </cell>
          <cell r="H49">
            <v>-0.55853499456</v>
          </cell>
          <cell r="I49">
            <v>-1.11706998912</v>
          </cell>
          <cell r="J49">
            <v>-0.56970569445120001</v>
          </cell>
          <cell r="K49">
            <v>-0.56970569445120001</v>
          </cell>
          <cell r="L49">
            <v>-1.1394113889024</v>
          </cell>
          <cell r="M49">
            <v>-0.58109980834022401</v>
          </cell>
          <cell r="N49">
            <v>-0.58109980834022401</v>
          </cell>
          <cell r="O49">
            <v>-1.162199616680448</v>
          </cell>
          <cell r="P49">
            <v>0</v>
          </cell>
          <cell r="Q49">
            <v>0</v>
          </cell>
        </row>
        <row r="50">
          <cell r="A50" t="str">
            <v xml:space="preserve">Pipeline tariff </v>
          </cell>
          <cell r="C50">
            <v>0</v>
          </cell>
          <cell r="D50">
            <v>-0.48776227500000002</v>
          </cell>
          <cell r="E50">
            <v>-0.44595407999999997</v>
          </cell>
          <cell r="F50">
            <v>-0.44595407999999997</v>
          </cell>
          <cell r="G50">
            <v>-0.18674327099999999</v>
          </cell>
          <cell r="H50">
            <v>-0.10397325981675391</v>
          </cell>
          <cell r="I50">
            <v>-0.29071653081675392</v>
          </cell>
          <cell r="J50">
            <v>-9.755245500000001E-2</v>
          </cell>
          <cell r="K50">
            <v>-0.11148851999999999</v>
          </cell>
          <cell r="L50">
            <v>-0.20904097499999999</v>
          </cell>
          <cell r="M50">
            <v>-4.1808194999999999E-2</v>
          </cell>
          <cell r="N50">
            <v>-4.1808194999999999E-2</v>
          </cell>
          <cell r="O50">
            <v>-8.3616389999999999E-2</v>
          </cell>
          <cell r="P50">
            <v>-3.4840162500000001E-2</v>
          </cell>
          <cell r="Q50">
            <v>-2.09040975E-2</v>
          </cell>
          <cell r="R50">
            <v>-8.3616389999999999E-2</v>
          </cell>
          <cell r="S50">
            <v>-8.3616389999999999E-2</v>
          </cell>
          <cell r="T50">
            <v>-5.5744259999999997E-2</v>
          </cell>
          <cell r="U50">
            <v>-5.5744259999999997E-2</v>
          </cell>
          <cell r="V50">
            <v>-5.5744259999999997E-2</v>
          </cell>
          <cell r="W50">
            <v>-4.1808194999999999E-2</v>
          </cell>
          <cell r="X50">
            <v>0</v>
          </cell>
          <cell r="Y50">
            <v>0</v>
          </cell>
          <cell r="Z50">
            <v>0</v>
          </cell>
          <cell r="AA50">
            <v>0</v>
          </cell>
          <cell r="AB50">
            <v>0</v>
          </cell>
          <cell r="AC50">
            <v>0</v>
          </cell>
        </row>
        <row r="51">
          <cell r="A51" t="str">
            <v>Operating Profit</v>
          </cell>
          <cell r="C51">
            <v>0</v>
          </cell>
          <cell r="D51">
            <v>4.4710171060546875</v>
          </cell>
          <cell r="E51">
            <v>4.067002353074999</v>
          </cell>
          <cell r="F51">
            <v>4.8108336644999996</v>
          </cell>
          <cell r="G51">
            <v>1.5423268041899996</v>
          </cell>
          <cell r="H51">
            <v>0.61116417837848169</v>
          </cell>
          <cell r="I51">
            <v>2.1534909825684818</v>
          </cell>
          <cell r="J51">
            <v>0.52775942429880018</v>
          </cell>
          <cell r="K51">
            <v>0.68454015554880021</v>
          </cell>
          <cell r="L51">
            <v>1.2122995798476002</v>
          </cell>
          <cell r="M51">
            <v>-0.10051460681522406</v>
          </cell>
          <cell r="N51">
            <v>-0.10051460681522406</v>
          </cell>
          <cell r="O51">
            <v>-0.20102921363044812</v>
          </cell>
          <cell r="P51">
            <v>0.40919422454624998</v>
          </cell>
          <cell r="Q51">
            <v>0.24551653472775004</v>
          </cell>
          <cell r="R51">
            <v>0.98206613891100014</v>
          </cell>
          <cell r="S51">
            <v>1.0033797894892202</v>
          </cell>
          <cell r="T51">
            <v>0.68341314205266968</v>
          </cell>
          <cell r="U51">
            <v>0.69819629009372319</v>
          </cell>
          <cell r="V51">
            <v>0.71327510109559766</v>
          </cell>
          <cell r="W51">
            <v>0.54649161623813214</v>
          </cell>
          <cell r="X51">
            <v>0</v>
          </cell>
          <cell r="Y51">
            <v>0</v>
          </cell>
          <cell r="Z51">
            <v>0</v>
          </cell>
          <cell r="AA51">
            <v>0</v>
          </cell>
          <cell r="AB51">
            <v>0</v>
          </cell>
          <cell r="AC51">
            <v>0</v>
          </cell>
        </row>
        <row r="52">
          <cell r="A52" t="str">
            <v>Income Tax</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-0.24510212101423454</v>
          </cell>
          <cell r="X52">
            <v>0</v>
          </cell>
          <cell r="Y52">
            <v>0</v>
          </cell>
          <cell r="Z52">
            <v>0</v>
          </cell>
          <cell r="AA52">
            <v>0</v>
          </cell>
          <cell r="AB52">
            <v>0</v>
          </cell>
          <cell r="AC52">
            <v>0</v>
          </cell>
        </row>
        <row r="53">
          <cell r="A53" t="str">
            <v>Operating Cash Flow</v>
          </cell>
          <cell r="C53">
            <v>0</v>
          </cell>
          <cell r="D53">
            <v>4.4710171060546875</v>
          </cell>
          <cell r="E53">
            <v>4.067002353074999</v>
          </cell>
          <cell r="F53">
            <v>4.8108336644999996</v>
          </cell>
          <cell r="G53">
            <v>1.5423268041899996</v>
          </cell>
          <cell r="H53">
            <v>0.61116417837848169</v>
          </cell>
          <cell r="I53">
            <v>2.1534909825684818</v>
          </cell>
          <cell r="J53">
            <v>0.52775942429880018</v>
          </cell>
          <cell r="K53">
            <v>0.68454015554880021</v>
          </cell>
          <cell r="L53">
            <v>1.2122995798476002</v>
          </cell>
          <cell r="M53">
            <v>-0.10051460681522406</v>
          </cell>
          <cell r="N53">
            <v>-0.10051460681522406</v>
          </cell>
          <cell r="O53">
            <v>-0.20102921363044812</v>
          </cell>
          <cell r="P53">
            <v>0.40919422454624998</v>
          </cell>
          <cell r="Q53">
            <v>0.24551653472775004</v>
          </cell>
          <cell r="R53">
            <v>0.98206613891100014</v>
          </cell>
          <cell r="S53">
            <v>1.0033797894892202</v>
          </cell>
          <cell r="T53">
            <v>0.68341314205266968</v>
          </cell>
          <cell r="U53">
            <v>0.69819629009372319</v>
          </cell>
          <cell r="V53">
            <v>0.71327510109559766</v>
          </cell>
          <cell r="W53">
            <v>0.30138949522389757</v>
          </cell>
          <cell r="X53">
            <v>0</v>
          </cell>
          <cell r="Y53">
            <v>0</v>
          </cell>
          <cell r="Z53">
            <v>0</v>
          </cell>
          <cell r="AA53">
            <v>0</v>
          </cell>
          <cell r="AB53">
            <v>0</v>
          </cell>
          <cell r="AC53">
            <v>0</v>
          </cell>
        </row>
        <row r="55">
          <cell r="A55" t="str">
            <v>Capital Expenditure</v>
          </cell>
          <cell r="C55">
            <v>-1.5</v>
          </cell>
          <cell r="D55">
            <v>-2.9</v>
          </cell>
          <cell r="E55">
            <v>-0.6</v>
          </cell>
          <cell r="H55">
            <v>-0.5</v>
          </cell>
          <cell r="I55">
            <v>-0.5</v>
          </cell>
          <cell r="K55">
            <v>-2</v>
          </cell>
          <cell r="L55">
            <v>-2</v>
          </cell>
        </row>
        <row r="57">
          <cell r="A57" t="str">
            <v>Cash Flow Before Financing</v>
          </cell>
          <cell r="C57">
            <v>-1.5</v>
          </cell>
          <cell r="D57">
            <v>1.5710171060546876</v>
          </cell>
          <cell r="E57">
            <v>3.4670023530749989</v>
          </cell>
          <cell r="F57">
            <v>4.8108336644999996</v>
          </cell>
          <cell r="G57">
            <v>1.5423268041899996</v>
          </cell>
          <cell r="H57">
            <v>0.11116417837848169</v>
          </cell>
          <cell r="I57">
            <v>1.6534909825684818</v>
          </cell>
          <cell r="L57">
            <v>-0.78770042015239983</v>
          </cell>
          <cell r="O57">
            <v>-0.20102921363044812</v>
          </cell>
          <cell r="R57">
            <v>0.98206613891100014</v>
          </cell>
          <cell r="S57">
            <v>1.0033797894892202</v>
          </cell>
          <cell r="T57">
            <v>0.68341314205266968</v>
          </cell>
          <cell r="U57">
            <v>0.69819629009372319</v>
          </cell>
          <cell r="V57">
            <v>0.71327510109559766</v>
          </cell>
          <cell r="W57">
            <v>0.30138949522389757</v>
          </cell>
          <cell r="X57">
            <v>0</v>
          </cell>
          <cell r="Y57">
            <v>0</v>
          </cell>
          <cell r="Z57">
            <v>0</v>
          </cell>
          <cell r="AA57">
            <v>0</v>
          </cell>
          <cell r="AB57">
            <v>0</v>
          </cell>
          <cell r="AC57">
            <v>0</v>
          </cell>
          <cell r="AD57">
            <v>0</v>
          </cell>
          <cell r="AE57">
            <v>0</v>
          </cell>
          <cell r="AF57">
            <v>0</v>
          </cell>
        </row>
        <row r="59">
          <cell r="A59" t="str">
            <v>NPV 10%</v>
          </cell>
          <cell r="F59">
            <v>7.0799146065958993</v>
          </cell>
          <cell r="I59">
            <v>1.4221794221643698</v>
          </cell>
          <cell r="L59">
            <v>-0.16979860850657461</v>
          </cell>
          <cell r="O59">
            <v>2.9789487264284729</v>
          </cell>
          <cell r="R59">
            <v>3.4876848170676227</v>
          </cell>
          <cell r="S59">
            <v>2.8064536427962312</v>
          </cell>
          <cell r="T59">
            <v>2.0347454057844558</v>
          </cell>
          <cell r="U59">
            <v>1.5214501960222973</v>
          </cell>
          <cell r="V59">
            <v>0.94132076881465598</v>
          </cell>
        </row>
        <row r="60">
          <cell r="A60" t="str">
            <v>Remaining Reserves</v>
          </cell>
          <cell r="L60">
            <v>6.5499505500000001</v>
          </cell>
          <cell r="O60">
            <v>5.7137866499999985</v>
          </cell>
        </row>
        <row r="62">
          <cell r="A62" t="str">
            <v>Income Tax Calculation</v>
          </cell>
          <cell r="C62">
            <v>1999</v>
          </cell>
          <cell r="D62">
            <v>2000</v>
          </cell>
          <cell r="E62">
            <v>2001</v>
          </cell>
          <cell r="F62">
            <v>2002</v>
          </cell>
          <cell r="I62">
            <v>2003</v>
          </cell>
          <cell r="J62" t="str">
            <v>1H04</v>
          </cell>
          <cell r="K62" t="str">
            <v>2H04</v>
          </cell>
          <cell r="L62">
            <v>2004</v>
          </cell>
          <cell r="M62" t="str">
            <v>1H05</v>
          </cell>
          <cell r="N62" t="str">
            <v>2H05</v>
          </cell>
          <cell r="O62">
            <v>2005</v>
          </cell>
          <cell r="P62" t="str">
            <v>1H06</v>
          </cell>
          <cell r="Q62" t="str">
            <v>2H06</v>
          </cell>
          <cell r="R62">
            <v>2006</v>
          </cell>
          <cell r="S62">
            <v>2007</v>
          </cell>
          <cell r="T62">
            <v>2008</v>
          </cell>
          <cell r="U62">
            <v>2009</v>
          </cell>
          <cell r="V62">
            <v>2010</v>
          </cell>
          <cell r="W62">
            <v>2011</v>
          </cell>
          <cell r="X62">
            <v>2012</v>
          </cell>
          <cell r="Y62">
            <v>2013</v>
          </cell>
          <cell r="Z62">
            <v>2014</v>
          </cell>
          <cell r="AA62">
            <v>2015</v>
          </cell>
          <cell r="AB62">
            <v>2016</v>
          </cell>
          <cell r="AC62">
            <v>2017</v>
          </cell>
          <cell r="AD62">
            <v>2018</v>
          </cell>
          <cell r="AE62">
            <v>2019</v>
          </cell>
          <cell r="AF62">
            <v>2020</v>
          </cell>
        </row>
        <row r="63">
          <cell r="A63" t="str">
            <v>Operating Profit</v>
          </cell>
          <cell r="C63">
            <v>0</v>
          </cell>
          <cell r="D63">
            <v>4.4710171060546875</v>
          </cell>
          <cell r="E63">
            <v>4.067002353074999</v>
          </cell>
          <cell r="F63">
            <v>4.8108336644999996</v>
          </cell>
          <cell r="I63">
            <v>2.1534909825684818</v>
          </cell>
          <cell r="L63">
            <v>1.2122995798476002</v>
          </cell>
          <cell r="O63">
            <v>-0.20102921363044812</v>
          </cell>
          <cell r="R63">
            <v>0.98206613891100014</v>
          </cell>
          <cell r="S63">
            <v>1.0033797894892202</v>
          </cell>
          <cell r="T63">
            <v>0.68341314205266968</v>
          </cell>
          <cell r="U63">
            <v>0.69819629009372319</v>
          </cell>
          <cell r="V63">
            <v>0.71327510109559766</v>
          </cell>
          <cell r="W63">
            <v>0.54649161623813214</v>
          </cell>
          <cell r="X63">
            <v>0</v>
          </cell>
          <cell r="Y63">
            <v>0</v>
          </cell>
          <cell r="Z63">
            <v>0</v>
          </cell>
          <cell r="AA63">
            <v>0</v>
          </cell>
          <cell r="AB63">
            <v>0</v>
          </cell>
          <cell r="AC63">
            <v>0</v>
          </cell>
        </row>
        <row r="64">
          <cell r="A64" t="str">
            <v>Capital Allowance Used</v>
          </cell>
          <cell r="C64">
            <v>0</v>
          </cell>
          <cell r="D64">
            <v>-4.4710171060546875</v>
          </cell>
          <cell r="E64">
            <v>-4.067002353074999</v>
          </cell>
          <cell r="F64">
            <v>-4.8108336644999996</v>
          </cell>
          <cell r="I64">
            <v>-2.1534909825684818</v>
          </cell>
          <cell r="L64">
            <v>-1.2122995798476002</v>
          </cell>
          <cell r="O64">
            <v>0.20102921363044812</v>
          </cell>
          <cell r="R64">
            <v>-0.98206613891100014</v>
          </cell>
          <cell r="S64">
            <v>-1.0033797894892202</v>
          </cell>
          <cell r="T64">
            <v>-0.68341314205266968</v>
          </cell>
          <cell r="U64">
            <v>-0.69819629009372319</v>
          </cell>
          <cell r="V64">
            <v>-0.71327510109559766</v>
          </cell>
          <cell r="W64">
            <v>0</v>
          </cell>
          <cell r="X64">
            <v>0</v>
          </cell>
          <cell r="Y64">
            <v>0</v>
          </cell>
          <cell r="Z64">
            <v>0</v>
          </cell>
          <cell r="AA64">
            <v>0</v>
          </cell>
          <cell r="AB64">
            <v>0</v>
          </cell>
          <cell r="AC64">
            <v>0</v>
          </cell>
        </row>
        <row r="65">
          <cell r="A65" t="str">
            <v>Depletion Allowance Used</v>
          </cell>
          <cell r="C65">
            <v>0</v>
          </cell>
          <cell r="D65">
            <v>0</v>
          </cell>
          <cell r="E65">
            <v>0</v>
          </cell>
          <cell r="F65">
            <v>0</v>
          </cell>
          <cell r="I65">
            <v>0</v>
          </cell>
          <cell r="L65">
            <v>0</v>
          </cell>
          <cell r="O65">
            <v>0</v>
          </cell>
          <cell r="R65">
            <v>0</v>
          </cell>
          <cell r="S65">
            <v>0</v>
          </cell>
          <cell r="T65">
            <v>0</v>
          </cell>
          <cell r="U65">
            <v>0</v>
          </cell>
          <cell r="V65">
            <v>0</v>
          </cell>
          <cell r="W65">
            <v>-0.10085139621225121</v>
          </cell>
          <cell r="X65">
            <v>0</v>
          </cell>
          <cell r="Y65">
            <v>0</v>
          </cell>
          <cell r="Z65">
            <v>0</v>
          </cell>
          <cell r="AA65">
            <v>0</v>
          </cell>
          <cell r="AB65">
            <v>0</v>
          </cell>
          <cell r="AC65">
            <v>0</v>
          </cell>
        </row>
        <row r="66">
          <cell r="A66" t="str">
            <v>Taxable Profit</v>
          </cell>
          <cell r="C66">
            <v>0</v>
          </cell>
          <cell r="D66">
            <v>0</v>
          </cell>
          <cell r="E66">
            <v>0</v>
          </cell>
          <cell r="F66">
            <v>0</v>
          </cell>
          <cell r="I66">
            <v>0</v>
          </cell>
          <cell r="L66">
            <v>0</v>
          </cell>
          <cell r="O66">
            <v>0</v>
          </cell>
          <cell r="R66">
            <v>0</v>
          </cell>
          <cell r="S66">
            <v>0</v>
          </cell>
          <cell r="T66">
            <v>0</v>
          </cell>
          <cell r="U66">
            <v>0</v>
          </cell>
          <cell r="V66">
            <v>0</v>
          </cell>
          <cell r="W66">
            <v>0.44564022002588094</v>
          </cell>
          <cell r="X66">
            <v>0</v>
          </cell>
          <cell r="Y66">
            <v>0</v>
          </cell>
          <cell r="Z66">
            <v>0</v>
          </cell>
          <cell r="AA66">
            <v>0</v>
          </cell>
          <cell r="AB66">
            <v>0</v>
          </cell>
          <cell r="AC66">
            <v>0</v>
          </cell>
        </row>
        <row r="67">
          <cell r="A67" t="str">
            <v>Income Tax @ 55%</v>
          </cell>
          <cell r="C67">
            <v>0</v>
          </cell>
          <cell r="D67">
            <v>0</v>
          </cell>
          <cell r="E67">
            <v>0</v>
          </cell>
          <cell r="F67">
            <v>0</v>
          </cell>
          <cell r="I67">
            <v>0</v>
          </cell>
          <cell r="L67">
            <v>0</v>
          </cell>
          <cell r="O67">
            <v>0</v>
          </cell>
          <cell r="R67">
            <v>0</v>
          </cell>
          <cell r="S67">
            <v>0</v>
          </cell>
          <cell r="T67">
            <v>0</v>
          </cell>
          <cell r="U67">
            <v>0</v>
          </cell>
          <cell r="V67">
            <v>0</v>
          </cell>
          <cell r="W67">
            <v>-0.24510212101423454</v>
          </cell>
          <cell r="X67">
            <v>0</v>
          </cell>
          <cell r="Y67">
            <v>0</v>
          </cell>
          <cell r="Z67">
            <v>0</v>
          </cell>
          <cell r="AA67">
            <v>0</v>
          </cell>
          <cell r="AB67">
            <v>0</v>
          </cell>
          <cell r="AC67">
            <v>0</v>
          </cell>
        </row>
        <row r="69">
          <cell r="A69" t="str">
            <v>Capital Allowance for year</v>
          </cell>
          <cell r="C69">
            <v>0.375</v>
          </cell>
          <cell r="D69">
            <v>1.1000000000000001</v>
          </cell>
          <cell r="E69">
            <v>1.25</v>
          </cell>
          <cell r="F69">
            <v>1.25</v>
          </cell>
          <cell r="I69">
            <v>1.125</v>
          </cell>
          <cell r="L69">
            <v>1.4</v>
          </cell>
          <cell r="O69">
            <v>1.25</v>
          </cell>
        </row>
        <row r="70">
          <cell r="A70" t="str">
            <v>Capital Allowance C/F</v>
          </cell>
          <cell r="C70">
            <v>25</v>
          </cell>
          <cell r="D70">
            <v>21.628982893945313</v>
          </cell>
          <cell r="E70">
            <v>18.811980540870316</v>
          </cell>
          <cell r="F70">
            <v>15.251146876370317</v>
          </cell>
          <cell r="I70">
            <v>14.222655893801836</v>
          </cell>
          <cell r="L70">
            <v>14.410356313954235</v>
          </cell>
          <cell r="O70">
            <v>15.861385527584684</v>
          </cell>
          <cell r="R70">
            <v>14.879319388673684</v>
          </cell>
          <cell r="S70">
            <v>13.875939599184465</v>
          </cell>
          <cell r="T70">
            <v>13.192526457131795</v>
          </cell>
          <cell r="U70">
            <v>12.494330167038072</v>
          </cell>
        </row>
        <row r="71">
          <cell r="A71" t="str">
            <v>Depletion Allowance Available</v>
          </cell>
          <cell r="C71">
            <v>0</v>
          </cell>
          <cell r="D71">
            <v>0</v>
          </cell>
          <cell r="E71">
            <v>0</v>
          </cell>
          <cell r="F71">
            <v>0</v>
          </cell>
          <cell r="I71">
            <v>0</v>
          </cell>
          <cell r="L71">
            <v>0</v>
          </cell>
          <cell r="O71">
            <v>0</v>
          </cell>
          <cell r="R71">
            <v>0</v>
          </cell>
          <cell r="S71">
            <v>0</v>
          </cell>
          <cell r="T71">
            <v>0</v>
          </cell>
          <cell r="U71">
            <v>0</v>
          </cell>
          <cell r="V71">
            <v>0</v>
          </cell>
          <cell r="W71">
            <v>0.10085139621225121</v>
          </cell>
          <cell r="X71">
            <v>0</v>
          </cell>
          <cell r="Y71">
            <v>0</v>
          </cell>
          <cell r="Z71">
            <v>0</v>
          </cell>
          <cell r="AA71">
            <v>0</v>
          </cell>
          <cell r="AB71">
            <v>0</v>
          </cell>
          <cell r="AC71">
            <v>0</v>
          </cell>
        </row>
        <row r="72">
          <cell r="A72" t="str">
            <v>Depletion Allowance C/F</v>
          </cell>
          <cell r="C72">
            <v>0</v>
          </cell>
          <cell r="D72">
            <v>0</v>
          </cell>
          <cell r="E72">
            <v>0</v>
          </cell>
          <cell r="F72">
            <v>0</v>
          </cell>
          <cell r="I72">
            <v>0</v>
          </cell>
          <cell r="L72">
            <v>0</v>
          </cell>
          <cell r="O72">
            <v>0</v>
          </cell>
          <cell r="R72">
            <v>0</v>
          </cell>
          <cell r="S72">
            <v>0</v>
          </cell>
          <cell r="T72">
            <v>0</v>
          </cell>
          <cell r="U72">
            <v>0</v>
          </cell>
          <cell r="V72">
            <v>0</v>
          </cell>
          <cell r="W72">
            <v>0</v>
          </cell>
          <cell r="X72">
            <v>0</v>
          </cell>
          <cell r="Y72">
            <v>0</v>
          </cell>
          <cell r="Z72">
            <v>0</v>
          </cell>
          <cell r="AA72">
            <v>0</v>
          </cell>
          <cell r="AB72">
            <v>0</v>
          </cell>
          <cell r="AC72">
            <v>0</v>
          </cell>
        </row>
        <row r="76">
          <cell r="A76" t="str">
            <v>CHACHAR</v>
          </cell>
          <cell r="C76">
            <v>1999</v>
          </cell>
          <cell r="D76">
            <v>2000</v>
          </cell>
          <cell r="E76">
            <v>2001</v>
          </cell>
          <cell r="F76">
            <v>2002</v>
          </cell>
          <cell r="G76" t="str">
            <v>1H03</v>
          </cell>
          <cell r="H76" t="str">
            <v>2H03</v>
          </cell>
          <cell r="I76">
            <v>2003</v>
          </cell>
          <cell r="L76">
            <v>2004</v>
          </cell>
          <cell r="M76" t="str">
            <v>1H05</v>
          </cell>
          <cell r="N76" t="str">
            <v>2H05</v>
          </cell>
          <cell r="O76">
            <v>2005</v>
          </cell>
          <cell r="P76" t="str">
            <v>1H06</v>
          </cell>
          <cell r="Q76" t="str">
            <v>2H06</v>
          </cell>
          <cell r="R76">
            <v>2006</v>
          </cell>
          <cell r="S76">
            <v>2007</v>
          </cell>
          <cell r="T76">
            <v>2008</v>
          </cell>
          <cell r="U76">
            <v>2009</v>
          </cell>
          <cell r="V76">
            <v>2010</v>
          </cell>
          <cell r="W76">
            <v>2011</v>
          </cell>
          <cell r="X76">
            <v>2012</v>
          </cell>
          <cell r="Y76">
            <v>2013</v>
          </cell>
          <cell r="Z76">
            <v>2014</v>
          </cell>
          <cell r="AA76">
            <v>2015</v>
          </cell>
          <cell r="AB76">
            <v>2016</v>
          </cell>
          <cell r="AC76">
            <v>2017</v>
          </cell>
          <cell r="AD76">
            <v>2018</v>
          </cell>
          <cell r="AE76">
            <v>2019</v>
          </cell>
          <cell r="AF76">
            <v>2020</v>
          </cell>
          <cell r="AH76" t="str">
            <v>TOTAL</v>
          </cell>
          <cell r="AI76" t="str">
            <v>Proved</v>
          </cell>
          <cell r="AJ76" t="str">
            <v>Probable</v>
          </cell>
        </row>
        <row r="77">
          <cell r="AI77" t="str">
            <v>Reserve</v>
          </cell>
          <cell r="AJ77" t="str">
            <v>Reserve</v>
          </cell>
        </row>
        <row r="78">
          <cell r="A78" t="str">
            <v>Gross(mmscfd)</v>
          </cell>
          <cell r="H78">
            <v>0</v>
          </cell>
          <cell r="I78">
            <v>0</v>
          </cell>
          <cell r="L78">
            <v>0</v>
          </cell>
          <cell r="O78">
            <v>0</v>
          </cell>
          <cell r="S78">
            <v>10</v>
          </cell>
          <cell r="T78">
            <v>20</v>
          </cell>
          <cell r="U78">
            <v>25</v>
          </cell>
          <cell r="V78">
            <v>20</v>
          </cell>
          <cell r="W78">
            <v>16</v>
          </cell>
          <cell r="X78">
            <v>12.8</v>
          </cell>
          <cell r="Y78">
            <v>10.240000000000002</v>
          </cell>
          <cell r="Z78">
            <v>8.1920000000000019</v>
          </cell>
          <cell r="AA78">
            <v>6.5536000000000021</v>
          </cell>
          <cell r="AB78">
            <v>5.2428800000000022</v>
          </cell>
          <cell r="AC78">
            <v>4.1943040000000016</v>
          </cell>
          <cell r="AH78">
            <v>50.451316159999998</v>
          </cell>
          <cell r="AI78">
            <v>62</v>
          </cell>
          <cell r="AJ78">
            <v>-11.548683840000002</v>
          </cell>
        </row>
        <row r="79">
          <cell r="A79" t="str">
            <v>Net</v>
          </cell>
          <cell r="B79">
            <v>0.75</v>
          </cell>
          <cell r="D79">
            <v>0</v>
          </cell>
          <cell r="E79">
            <v>0</v>
          </cell>
          <cell r="F79">
            <v>0</v>
          </cell>
          <cell r="H79">
            <v>0</v>
          </cell>
          <cell r="I79">
            <v>0</v>
          </cell>
          <cell r="L79">
            <v>0</v>
          </cell>
          <cell r="O79">
            <v>0</v>
          </cell>
          <cell r="Q79">
            <v>0</v>
          </cell>
          <cell r="R79">
            <v>0</v>
          </cell>
          <cell r="S79">
            <v>7.5</v>
          </cell>
          <cell r="T79">
            <v>15</v>
          </cell>
          <cell r="U79">
            <v>18.75</v>
          </cell>
          <cell r="V79">
            <v>15</v>
          </cell>
          <cell r="W79">
            <v>12</v>
          </cell>
          <cell r="X79">
            <v>9.6000000000000014</v>
          </cell>
          <cell r="Y79">
            <v>7.6800000000000015</v>
          </cell>
          <cell r="Z79">
            <v>6.1440000000000019</v>
          </cell>
          <cell r="AA79">
            <v>4.9152000000000013</v>
          </cell>
          <cell r="AB79">
            <v>3.9321600000000014</v>
          </cell>
          <cell r="AC79">
            <v>3.145728000000001</v>
          </cell>
          <cell r="AD79">
            <v>0</v>
          </cell>
          <cell r="AE79">
            <v>0</v>
          </cell>
          <cell r="AF79">
            <v>0</v>
          </cell>
          <cell r="AH79">
            <v>37.838487120000003</v>
          </cell>
          <cell r="AI79">
            <v>46.5</v>
          </cell>
          <cell r="AJ79">
            <v>-8.6615128799999965</v>
          </cell>
        </row>
        <row r="80">
          <cell r="A80" t="str">
            <v>Gas Price ($/MMBTU)</v>
          </cell>
          <cell r="D80">
            <v>1.45</v>
          </cell>
          <cell r="E80">
            <v>1.4789999999999999</v>
          </cell>
          <cell r="F80">
            <v>2.2000000000000002</v>
          </cell>
          <cell r="G80">
            <v>2.4</v>
          </cell>
          <cell r="H80">
            <v>2.46</v>
          </cell>
          <cell r="I80">
            <v>2.4294478527607364</v>
          </cell>
          <cell r="L80">
            <v>2.4780368098159511</v>
          </cell>
          <cell r="O80">
            <v>2.5275975460122702</v>
          </cell>
          <cell r="R80">
            <v>2.5781494969325158</v>
          </cell>
          <cell r="S80">
            <v>2.6297124868711661</v>
          </cell>
          <cell r="T80">
            <v>2.6823067366085893</v>
          </cell>
          <cell r="U80">
            <v>2.735952871340761</v>
          </cell>
          <cell r="V80">
            <v>2.7906719287675763</v>
          </cell>
          <cell r="W80">
            <v>2.846485367342928</v>
          </cell>
          <cell r="X80">
            <v>2.9034150746897867</v>
          </cell>
          <cell r="Y80">
            <v>2.9614833761835824</v>
          </cell>
          <cell r="Z80">
            <v>3.020713043707254</v>
          </cell>
          <cell r="AA80">
            <v>3.0811273045813992</v>
          </cell>
          <cell r="AB80">
            <v>3.1427498506730274</v>
          </cell>
          <cell r="AC80">
            <v>3.2056048476864878</v>
          </cell>
          <cell r="AD80">
            <v>3.2697169446402174</v>
          </cell>
          <cell r="AE80">
            <v>3.3351112835330219</v>
          </cell>
          <cell r="AF80">
            <v>3.4018135092036825</v>
          </cell>
        </row>
        <row r="81">
          <cell r="A81" t="str">
            <v>Cost/Price Escalation</v>
          </cell>
          <cell r="B81">
            <v>0.02</v>
          </cell>
        </row>
        <row r="83">
          <cell r="A83" t="str">
            <v>Revenue</v>
          </cell>
          <cell r="L83">
            <v>0</v>
          </cell>
          <cell r="O83">
            <v>0</v>
          </cell>
          <cell r="Q83">
            <v>0</v>
          </cell>
          <cell r="R83">
            <v>0</v>
          </cell>
          <cell r="S83">
            <v>6.1190122428883447</v>
          </cell>
          <cell r="T83">
            <v>12.482784975492223</v>
          </cell>
          <cell r="U83">
            <v>15.915550843752584</v>
          </cell>
          <cell r="V83">
            <v>12.987089488502107</v>
          </cell>
          <cell r="W83">
            <v>10.597465022617721</v>
          </cell>
          <cell r="X83">
            <v>8.6475314584560614</v>
          </cell>
          <cell r="Y83">
            <v>7.0563856701001457</v>
          </cell>
          <cell r="Z83">
            <v>5.7580107068017199</v>
          </cell>
          <cell r="AA83">
            <v>4.6985367367502038</v>
          </cell>
          <cell r="AB83">
            <v>3.8340059771881672</v>
          </cell>
          <cell r="AC83">
            <v>3.1285488773855437</v>
          </cell>
        </row>
        <row r="84">
          <cell r="A84" t="str">
            <v>Royalty</v>
          </cell>
          <cell r="L84">
            <v>0</v>
          </cell>
          <cell r="O84">
            <v>0</v>
          </cell>
          <cell r="Q84">
            <v>0</v>
          </cell>
          <cell r="R84">
            <v>0</v>
          </cell>
          <cell r="S84">
            <v>-0.76487653036104308</v>
          </cell>
          <cell r="T84">
            <v>-1.5603481219365278</v>
          </cell>
          <cell r="U84">
            <v>-1.989443855469073</v>
          </cell>
          <cell r="V84">
            <v>-1.6233861860627634</v>
          </cell>
          <cell r="W84">
            <v>-1.3246831278272151</v>
          </cell>
          <cell r="X84">
            <v>-1.0809414323070077</v>
          </cell>
          <cell r="Y84">
            <v>-0.88204820876251822</v>
          </cell>
          <cell r="Z84">
            <v>-0.71975133835021499</v>
          </cell>
          <cell r="AA84">
            <v>-0.58731709209377547</v>
          </cell>
          <cell r="AB84">
            <v>-0.47925074714852089</v>
          </cell>
          <cell r="AC84">
            <v>-0.39106860967319296</v>
          </cell>
        </row>
        <row r="85">
          <cell r="A85" t="str">
            <v>Operating Costs</v>
          </cell>
          <cell r="O85">
            <v>0</v>
          </cell>
          <cell r="Q85">
            <v>-0.62718237453650683</v>
          </cell>
          <cell r="R85">
            <v>-0.62718237453650683</v>
          </cell>
          <cell r="S85">
            <v>-1.1208386553512923</v>
          </cell>
          <cell r="T85">
            <v>-1.6339903144488546</v>
          </cell>
          <cell r="U85">
            <v>-1.9169449125930054</v>
          </cell>
          <cell r="V85">
            <v>-1.7000035231525881</v>
          </cell>
          <cell r="W85">
            <v>-1.5256948788587417</v>
          </cell>
          <cell r="X85">
            <v>-1.386228865194288</v>
          </cell>
          <cell r="Y85">
            <v>-1.2752498349250048</v>
          </cell>
          <cell r="Z85">
            <v>-1.1875726878437984</v>
          </cell>
          <cell r="AA85">
            <v>-1.1189675122764347</v>
          </cell>
          <cell r="AB85">
            <v>-1.0659838529933836</v>
          </cell>
          <cell r="AC85">
            <v>-1.0258073142779298</v>
          </cell>
        </row>
        <row r="86">
          <cell r="A86" t="str">
            <v xml:space="preserve">Pipeline tariff </v>
          </cell>
          <cell r="L86">
            <v>0</v>
          </cell>
          <cell r="O86">
            <v>0</v>
          </cell>
          <cell r="Q86">
            <v>0</v>
          </cell>
          <cell r="R86">
            <v>0</v>
          </cell>
          <cell r="S86">
            <v>-0.27374999999999999</v>
          </cell>
          <cell r="T86">
            <v>-0.54749999999999999</v>
          </cell>
          <cell r="U86">
            <v>-0.68437499999999996</v>
          </cell>
          <cell r="V86">
            <v>-0.54749999999999999</v>
          </cell>
          <cell r="W86">
            <v>-0.43800000000000006</v>
          </cell>
          <cell r="X86">
            <v>-0.35040000000000004</v>
          </cell>
          <cell r="Y86">
            <v>-0.28032000000000007</v>
          </cell>
          <cell r="Z86">
            <v>-0.22425600000000009</v>
          </cell>
          <cell r="AA86">
            <v>-0.17940480000000006</v>
          </cell>
          <cell r="AB86">
            <v>-0.14352384000000007</v>
          </cell>
          <cell r="AC86">
            <v>-0.11481907200000004</v>
          </cell>
        </row>
        <row r="87">
          <cell r="A87" t="str">
            <v>Operating Profit</v>
          </cell>
          <cell r="L87">
            <v>0</v>
          </cell>
          <cell r="O87">
            <v>0</v>
          </cell>
          <cell r="Q87">
            <v>-0.62718237453650683</v>
          </cell>
          <cell r="R87">
            <v>-0.62718237453650683</v>
          </cell>
          <cell r="S87">
            <v>3.959547057176009</v>
          </cell>
          <cell r="T87">
            <v>8.7409465391068402</v>
          </cell>
          <cell r="U87">
            <v>11.324787075690507</v>
          </cell>
          <cell r="V87">
            <v>9.116199779286756</v>
          </cell>
          <cell r="W87">
            <v>7.3090870159317634</v>
          </cell>
          <cell r="X87">
            <v>5.8299611609547668</v>
          </cell>
          <cell r="Y87">
            <v>4.6187676264126232</v>
          </cell>
          <cell r="Z87">
            <v>3.6264306806077067</v>
          </cell>
          <cell r="AA87">
            <v>2.8128473323799934</v>
          </cell>
          <cell r="AB87">
            <v>2.1452475370462629</v>
          </cell>
          <cell r="AC87">
            <v>1.5968538814344209</v>
          </cell>
        </row>
        <row r="88">
          <cell r="A88" t="str">
            <v>Income Tax</v>
          </cell>
          <cell r="L88">
            <v>0</v>
          </cell>
          <cell r="O88">
            <v>0</v>
          </cell>
          <cell r="Q88">
            <v>0</v>
          </cell>
          <cell r="R88">
            <v>0</v>
          </cell>
          <cell r="S88">
            <v>0</v>
          </cell>
          <cell r="T88">
            <v>0</v>
          </cell>
          <cell r="U88">
            <v>-4.9155999470201914</v>
          </cell>
          <cell r="V88">
            <v>-3.9424749958062919</v>
          </cell>
          <cell r="W88">
            <v>-3.1457069943965079</v>
          </cell>
          <cell r="X88">
            <v>-2.4930572932024968</v>
          </cell>
          <cell r="Y88">
            <v>-1.9581703767436809</v>
          </cell>
          <cell r="Z88">
            <v>-1.519500991023097</v>
          </cell>
          <cell r="AA88">
            <v>-1.1594367520271047</v>
          </cell>
          <cell r="AB88">
            <v>-0.86358065225742098</v>
          </cell>
          <cell r="AC88">
            <v>-0.62016435240462409</v>
          </cell>
        </row>
        <row r="89">
          <cell r="A89" t="str">
            <v>Operating Cash Flow</v>
          </cell>
          <cell r="L89">
            <v>0</v>
          </cell>
          <cell r="O89">
            <v>0</v>
          </cell>
          <cell r="Q89">
            <v>-0.62718237453650683</v>
          </cell>
          <cell r="R89">
            <v>-0.62718237453650683</v>
          </cell>
          <cell r="S89">
            <v>3.959547057176009</v>
          </cell>
          <cell r="T89">
            <v>8.7409465391068402</v>
          </cell>
          <cell r="U89">
            <v>6.4091871286703155</v>
          </cell>
          <cell r="V89">
            <v>5.1737247834804645</v>
          </cell>
          <cell r="W89">
            <v>4.1633800215352554</v>
          </cell>
          <cell r="X89">
            <v>3.33690386775227</v>
          </cell>
          <cell r="Y89">
            <v>2.6605972496689425</v>
          </cell>
          <cell r="Z89">
            <v>2.1069296895846099</v>
          </cell>
          <cell r="AA89">
            <v>1.6534105803528887</v>
          </cell>
          <cell r="AB89">
            <v>1.2816668847888419</v>
          </cell>
          <cell r="AC89">
            <v>0.97668952902979678</v>
          </cell>
        </row>
        <row r="91">
          <cell r="A91" t="str">
            <v>Capital Expenditure</v>
          </cell>
          <cell r="O91">
            <v>-7.5</v>
          </cell>
          <cell r="P91">
            <v>-7.5</v>
          </cell>
          <cell r="Q91">
            <v>0</v>
          </cell>
          <cell r="R91">
            <v>-7.5</v>
          </cell>
          <cell r="S91">
            <v>-7.5</v>
          </cell>
          <cell r="T91">
            <v>-7.5</v>
          </cell>
        </row>
        <row r="93">
          <cell r="A93" t="str">
            <v>Cash Flow Before Financing</v>
          </cell>
          <cell r="F93">
            <v>0</v>
          </cell>
          <cell r="I93">
            <v>0</v>
          </cell>
          <cell r="K93">
            <v>0</v>
          </cell>
          <cell r="L93">
            <v>0</v>
          </cell>
          <cell r="O93">
            <v>-7.5</v>
          </cell>
          <cell r="P93">
            <v>-7.5</v>
          </cell>
          <cell r="Q93">
            <v>-0.62718237453650683</v>
          </cell>
          <cell r="R93">
            <v>-8.1271823745365062</v>
          </cell>
          <cell r="S93">
            <v>-3.540452942823991</v>
          </cell>
          <cell r="T93">
            <v>1.2409465391068402</v>
          </cell>
          <cell r="U93">
            <v>6.4091871286703155</v>
          </cell>
          <cell r="V93">
            <v>5.1737247834804645</v>
          </cell>
          <cell r="W93">
            <v>4.1633800215352554</v>
          </cell>
          <cell r="X93">
            <v>3.33690386775227</v>
          </cell>
          <cell r="Y93">
            <v>2.6605972496689425</v>
          </cell>
          <cell r="Z93">
            <v>2.1069296895846099</v>
          </cell>
          <cell r="AA93">
            <v>1.6534105803528887</v>
          </cell>
          <cell r="AB93">
            <v>1.2816668847888419</v>
          </cell>
          <cell r="AC93">
            <v>0.97668952902979678</v>
          </cell>
          <cell r="AD93">
            <v>0</v>
          </cell>
          <cell r="AE93">
            <v>0</v>
          </cell>
          <cell r="AF93">
            <v>0</v>
          </cell>
        </row>
        <row r="95">
          <cell r="A95" t="str">
            <v>NPV 10%</v>
          </cell>
          <cell r="F95">
            <v>-9.1685653083887289</v>
          </cell>
          <cell r="I95">
            <v>-10.085421839227596</v>
          </cell>
          <cell r="L95">
            <v>-12.203360425465405</v>
          </cell>
          <cell r="O95">
            <v>-9.5732793435659271</v>
          </cell>
          <cell r="R95">
            <v>6.0863729120918721</v>
          </cell>
          <cell r="S95">
            <v>15.218870988407453</v>
          </cell>
          <cell r="T95">
            <v>20.454016460212046</v>
          </cell>
          <cell r="U95">
            <v>21.197902395911878</v>
          </cell>
          <cell r="V95">
            <v>16.595680465375391</v>
          </cell>
          <cell r="W95">
            <v>12.829000181001424</v>
          </cell>
          <cell r="X95">
            <v>9.7453103942205512</v>
          </cell>
          <cell r="Y95">
            <v>7.2200671316508265</v>
          </cell>
          <cell r="Z95">
            <v>5.1516159079459518</v>
          </cell>
          <cell r="AA95">
            <v>3.4570109978318184</v>
          </cell>
          <cell r="AB95">
            <v>2.0686004512827449</v>
          </cell>
          <cell r="AC95">
            <v>0.93123692723780804</v>
          </cell>
          <cell r="AD95">
            <v>0</v>
          </cell>
          <cell r="AE95">
            <v>0</v>
          </cell>
          <cell r="AF95">
            <v>0</v>
          </cell>
        </row>
        <row r="96">
          <cell r="A96" t="str">
            <v>Remaining Reserves</v>
          </cell>
          <cell r="L96">
            <v>40.439112120000004</v>
          </cell>
          <cell r="O96">
            <v>37.838487120000003</v>
          </cell>
        </row>
        <row r="98">
          <cell r="A98" t="str">
            <v>Income Tax Calculation</v>
          </cell>
          <cell r="C98">
            <v>1999</v>
          </cell>
          <cell r="D98">
            <v>2000</v>
          </cell>
          <cell r="E98">
            <v>2001</v>
          </cell>
          <cell r="F98">
            <v>2002</v>
          </cell>
          <cell r="G98" t="str">
            <v>1H03</v>
          </cell>
          <cell r="H98" t="str">
            <v>2H03</v>
          </cell>
          <cell r="I98">
            <v>2003</v>
          </cell>
          <cell r="L98">
            <v>2004</v>
          </cell>
          <cell r="M98" t="str">
            <v>1H05</v>
          </cell>
          <cell r="N98" t="str">
            <v>2H05</v>
          </cell>
          <cell r="O98">
            <v>2005</v>
          </cell>
          <cell r="P98" t="str">
            <v>1H06</v>
          </cell>
          <cell r="Q98" t="str">
            <v>2H06</v>
          </cell>
          <cell r="R98">
            <v>2006</v>
          </cell>
          <cell r="S98">
            <v>2007</v>
          </cell>
          <cell r="T98">
            <v>2008</v>
          </cell>
          <cell r="U98">
            <v>2009</v>
          </cell>
          <cell r="V98">
            <v>2010</v>
          </cell>
          <cell r="W98">
            <v>2011</v>
          </cell>
          <cell r="X98">
            <v>2012</v>
          </cell>
          <cell r="Y98">
            <v>2013</v>
          </cell>
          <cell r="Z98">
            <v>2014</v>
          </cell>
          <cell r="AA98">
            <v>2015</v>
          </cell>
          <cell r="AB98">
            <v>2016</v>
          </cell>
          <cell r="AC98">
            <v>2017</v>
          </cell>
          <cell r="AD98">
            <v>2018</v>
          </cell>
          <cell r="AE98">
            <v>2019</v>
          </cell>
          <cell r="AF98">
            <v>2020</v>
          </cell>
        </row>
        <row r="99">
          <cell r="A99" t="str">
            <v>Operating Profit</v>
          </cell>
          <cell r="F99">
            <v>0</v>
          </cell>
          <cell r="I99">
            <v>0</v>
          </cell>
          <cell r="L99">
            <v>0</v>
          </cell>
          <cell r="O99">
            <v>0</v>
          </cell>
          <cell r="R99">
            <v>-0.62718237453650683</v>
          </cell>
          <cell r="S99">
            <v>3.959547057176009</v>
          </cell>
          <cell r="T99">
            <v>8.7409465391068402</v>
          </cell>
          <cell r="U99">
            <v>11.324787075690507</v>
          </cell>
          <cell r="V99">
            <v>9.116199779286756</v>
          </cell>
          <cell r="W99">
            <v>7.3090870159317634</v>
          </cell>
          <cell r="X99">
            <v>5.8299611609547668</v>
          </cell>
          <cell r="Y99">
            <v>4.6187676264126232</v>
          </cell>
          <cell r="Z99">
            <v>3.6264306806077067</v>
          </cell>
          <cell r="AA99">
            <v>2.8128473323799934</v>
          </cell>
          <cell r="AB99">
            <v>2.1452475370462629</v>
          </cell>
          <cell r="AC99">
            <v>1.5968538814344209</v>
          </cell>
        </row>
        <row r="100">
          <cell r="A100" t="str">
            <v>Capital Allowance Used</v>
          </cell>
          <cell r="F100">
            <v>0</v>
          </cell>
          <cell r="I100">
            <v>0</v>
          </cell>
          <cell r="L100">
            <v>0</v>
          </cell>
          <cell r="O100">
            <v>0</v>
          </cell>
          <cell r="R100">
            <v>0.62718237453650683</v>
          </cell>
          <cell r="S100">
            <v>-3.959547057176009</v>
          </cell>
          <cell r="T100">
            <v>-8.7409465391068402</v>
          </cell>
          <cell r="U100">
            <v>0</v>
          </cell>
          <cell r="V100">
            <v>0</v>
          </cell>
          <cell r="W100">
            <v>0</v>
          </cell>
          <cell r="X100">
            <v>0</v>
          </cell>
          <cell r="Y100">
            <v>0</v>
          </cell>
          <cell r="Z100">
            <v>0</v>
          </cell>
          <cell r="AA100">
            <v>0</v>
          </cell>
          <cell r="AB100">
            <v>0</v>
          </cell>
          <cell r="AC100">
            <v>0</v>
          </cell>
        </row>
        <row r="101">
          <cell r="A101" t="str">
            <v>Depletion Allowance Used</v>
          </cell>
          <cell r="F101">
            <v>0</v>
          </cell>
          <cell r="I101">
            <v>0</v>
          </cell>
          <cell r="L101">
            <v>0</v>
          </cell>
          <cell r="O101">
            <v>0</v>
          </cell>
          <cell r="R101">
            <v>0</v>
          </cell>
          <cell r="S101">
            <v>0</v>
          </cell>
          <cell r="T101">
            <v>0</v>
          </cell>
          <cell r="U101">
            <v>-2.3873326265628876</v>
          </cell>
          <cell r="V101">
            <v>-1.948063423275316</v>
          </cell>
          <cell r="W101">
            <v>-1.5896197533926582</v>
          </cell>
          <cell r="X101">
            <v>-1.2971297187684092</v>
          </cell>
          <cell r="Y101">
            <v>-1.0584578505150217</v>
          </cell>
          <cell r="Z101">
            <v>-0.86370160602025792</v>
          </cell>
          <cell r="AA101">
            <v>-0.70478051051253054</v>
          </cell>
          <cell r="AB101">
            <v>-0.57510089657822505</v>
          </cell>
          <cell r="AC101">
            <v>-0.4692823316078315</v>
          </cell>
        </row>
        <row r="102">
          <cell r="A102" t="str">
            <v>Taxable Profit</v>
          </cell>
          <cell r="F102">
            <v>0</v>
          </cell>
          <cell r="I102">
            <v>0</v>
          </cell>
          <cell r="L102">
            <v>0</v>
          </cell>
          <cell r="O102">
            <v>0</v>
          </cell>
          <cell r="R102">
            <v>0</v>
          </cell>
          <cell r="S102">
            <v>0</v>
          </cell>
          <cell r="T102">
            <v>0</v>
          </cell>
          <cell r="U102">
            <v>8.9374544491276193</v>
          </cell>
          <cell r="V102">
            <v>7.1681363560114395</v>
          </cell>
          <cell r="W102">
            <v>5.719467262539105</v>
          </cell>
          <cell r="X102">
            <v>4.5328314421863576</v>
          </cell>
          <cell r="Y102">
            <v>3.5603097758976014</v>
          </cell>
          <cell r="Z102">
            <v>2.7627290745874489</v>
          </cell>
          <cell r="AA102">
            <v>2.108066821867463</v>
          </cell>
          <cell r="AB102">
            <v>1.570146640468038</v>
          </cell>
          <cell r="AC102">
            <v>1.1275715498265892</v>
          </cell>
        </row>
        <row r="103">
          <cell r="A103" t="str">
            <v>Income Tax @ 55%</v>
          </cell>
          <cell r="F103">
            <v>0</v>
          </cell>
          <cell r="I103">
            <v>0</v>
          </cell>
          <cell r="L103">
            <v>0</v>
          </cell>
          <cell r="O103">
            <v>0</v>
          </cell>
          <cell r="R103">
            <v>0</v>
          </cell>
          <cell r="S103">
            <v>0</v>
          </cell>
          <cell r="T103">
            <v>0</v>
          </cell>
          <cell r="U103">
            <v>-4.9155999470201914</v>
          </cell>
          <cell r="V103">
            <v>-3.9424749958062919</v>
          </cell>
          <cell r="W103">
            <v>-3.1457069943965079</v>
          </cell>
          <cell r="X103">
            <v>-2.4930572932024968</v>
          </cell>
          <cell r="Y103">
            <v>-1.9581703767436809</v>
          </cell>
          <cell r="Z103">
            <v>-1.519500991023097</v>
          </cell>
          <cell r="AA103">
            <v>-1.1594367520271047</v>
          </cell>
          <cell r="AB103">
            <v>-0.86358065225742098</v>
          </cell>
          <cell r="AC103">
            <v>-0.62016435240462409</v>
          </cell>
        </row>
        <row r="105">
          <cell r="A105" t="str">
            <v>Capital Allowance for year</v>
          </cell>
          <cell r="C105">
            <v>0</v>
          </cell>
          <cell r="D105">
            <v>0</v>
          </cell>
          <cell r="E105">
            <v>0</v>
          </cell>
          <cell r="F105">
            <v>0</v>
          </cell>
          <cell r="I105">
            <v>0</v>
          </cell>
          <cell r="L105">
            <v>0</v>
          </cell>
          <cell r="O105">
            <v>1.875</v>
          </cell>
          <cell r="R105">
            <v>5.625</v>
          </cell>
          <cell r="S105">
            <v>7.5</v>
          </cell>
        </row>
        <row r="106">
          <cell r="A106" t="str">
            <v>Capital Allowance C/F</v>
          </cell>
          <cell r="C106">
            <v>6</v>
          </cell>
          <cell r="D106">
            <v>6</v>
          </cell>
          <cell r="E106">
            <v>6</v>
          </cell>
          <cell r="F106">
            <v>6</v>
          </cell>
          <cell r="I106">
            <v>6</v>
          </cell>
          <cell r="L106">
            <v>6</v>
          </cell>
          <cell r="O106">
            <v>7.875</v>
          </cell>
          <cell r="R106">
            <v>14.127182374536506</v>
          </cell>
          <cell r="S106">
            <v>17.667635317360496</v>
          </cell>
        </row>
        <row r="107">
          <cell r="A107" t="str">
            <v>Depletion Allowance Available</v>
          </cell>
          <cell r="C107">
            <v>0</v>
          </cell>
          <cell r="D107">
            <v>0</v>
          </cell>
          <cell r="E107">
            <v>0</v>
          </cell>
          <cell r="F107">
            <v>0</v>
          </cell>
          <cell r="I107">
            <v>0</v>
          </cell>
          <cell r="L107">
            <v>0</v>
          </cell>
          <cell r="O107">
            <v>0</v>
          </cell>
          <cell r="R107">
            <v>0</v>
          </cell>
          <cell r="S107">
            <v>0</v>
          </cell>
          <cell r="T107">
            <v>0</v>
          </cell>
          <cell r="U107">
            <v>2.3873326265628876</v>
          </cell>
          <cell r="V107">
            <v>1.948063423275316</v>
          </cell>
          <cell r="W107">
            <v>1.5896197533926582</v>
          </cell>
          <cell r="X107">
            <v>1.2971297187684092</v>
          </cell>
          <cell r="Y107">
            <v>1.0584578505150217</v>
          </cell>
          <cell r="Z107">
            <v>0.86370160602025792</v>
          </cell>
          <cell r="AA107">
            <v>0.70478051051253054</v>
          </cell>
          <cell r="AB107">
            <v>0.57510089657822505</v>
          </cell>
          <cell r="AC107">
            <v>0.4692823316078315</v>
          </cell>
        </row>
        <row r="108">
          <cell r="A108" t="str">
            <v>Depletion Allowance C/F</v>
          </cell>
          <cell r="D108">
            <v>0</v>
          </cell>
          <cell r="E108">
            <v>0</v>
          </cell>
          <cell r="F108">
            <v>0</v>
          </cell>
          <cell r="I108">
            <v>0</v>
          </cell>
          <cell r="L108">
            <v>0</v>
          </cell>
          <cell r="O108">
            <v>0</v>
          </cell>
          <cell r="R108">
            <v>0</v>
          </cell>
          <cell r="S108">
            <v>0</v>
          </cell>
          <cell r="T108">
            <v>0</v>
          </cell>
          <cell r="U108">
            <v>0</v>
          </cell>
          <cell r="V108">
            <v>0</v>
          </cell>
          <cell r="W108">
            <v>0</v>
          </cell>
          <cell r="X108">
            <v>0</v>
          </cell>
          <cell r="Y108">
            <v>0</v>
          </cell>
          <cell r="Z108">
            <v>0</v>
          </cell>
          <cell r="AA108">
            <v>0</v>
          </cell>
          <cell r="AB108">
            <v>0</v>
          </cell>
          <cell r="AC108">
            <v>0</v>
          </cell>
        </row>
        <row r="111">
          <cell r="A111" t="str">
            <v>SARA WEST</v>
          </cell>
          <cell r="C111">
            <v>1999</v>
          </cell>
          <cell r="D111">
            <v>2000</v>
          </cell>
          <cell r="E111">
            <v>2001</v>
          </cell>
          <cell r="F111">
            <v>2002</v>
          </cell>
          <cell r="G111" t="str">
            <v>1H03</v>
          </cell>
          <cell r="H111" t="str">
            <v>2H03</v>
          </cell>
          <cell r="I111">
            <v>2003</v>
          </cell>
          <cell r="L111">
            <v>2004</v>
          </cell>
          <cell r="M111" t="str">
            <v>1H05</v>
          </cell>
          <cell r="N111" t="str">
            <v>2H05</v>
          </cell>
          <cell r="O111">
            <v>2005</v>
          </cell>
          <cell r="P111" t="str">
            <v>1H06</v>
          </cell>
          <cell r="Q111" t="str">
            <v>2H06</v>
          </cell>
          <cell r="R111">
            <v>2006</v>
          </cell>
          <cell r="S111">
            <v>2007</v>
          </cell>
          <cell r="T111">
            <v>2008</v>
          </cell>
          <cell r="U111">
            <v>2009</v>
          </cell>
          <cell r="V111">
            <v>2010</v>
          </cell>
          <cell r="W111">
            <v>2011</v>
          </cell>
          <cell r="X111">
            <v>2012</v>
          </cell>
          <cell r="Y111">
            <v>2013</v>
          </cell>
          <cell r="Z111">
            <v>2014</v>
          </cell>
          <cell r="AA111">
            <v>2015</v>
          </cell>
          <cell r="AB111">
            <v>2016</v>
          </cell>
          <cell r="AC111">
            <v>2017</v>
          </cell>
          <cell r="AD111">
            <v>2018</v>
          </cell>
          <cell r="AE111">
            <v>2019</v>
          </cell>
          <cell r="AF111">
            <v>2020</v>
          </cell>
          <cell r="AH111" t="str">
            <v>TOTAL</v>
          </cell>
          <cell r="AI111" t="str">
            <v>Proved</v>
          </cell>
          <cell r="AJ111" t="str">
            <v>Probable</v>
          </cell>
        </row>
        <row r="112">
          <cell r="AI112" t="str">
            <v>Reserve</v>
          </cell>
          <cell r="AJ112" t="str">
            <v>Reserve</v>
          </cell>
        </row>
        <row r="113">
          <cell r="A113" t="str">
            <v>Gross(TBTU/d)</v>
          </cell>
          <cell r="T113">
            <v>37.5</v>
          </cell>
          <cell r="U113">
            <v>37.5</v>
          </cell>
          <cell r="V113">
            <v>37.5</v>
          </cell>
          <cell r="W113">
            <v>37.5</v>
          </cell>
          <cell r="X113">
            <v>37.5</v>
          </cell>
          <cell r="Y113">
            <v>31.875</v>
          </cell>
          <cell r="Z113">
            <v>27.09375</v>
          </cell>
          <cell r="AA113">
            <v>23.029687499999998</v>
          </cell>
          <cell r="AB113">
            <v>19.575234374999997</v>
          </cell>
          <cell r="AC113">
            <v>16.638949218749996</v>
          </cell>
          <cell r="AD113">
            <v>14.143106835937497</v>
          </cell>
          <cell r="AE113">
            <v>12.021640810546872</v>
          </cell>
          <cell r="AF113">
            <v>10.218394688964841</v>
          </cell>
          <cell r="AH113">
            <v>124.86495365165771</v>
          </cell>
          <cell r="AI113">
            <v>175</v>
          </cell>
          <cell r="AJ113">
            <v>-50.135046348342286</v>
          </cell>
        </row>
        <row r="114">
          <cell r="A114" t="str">
            <v>Net</v>
          </cell>
          <cell r="B114">
            <v>0.6</v>
          </cell>
          <cell r="I114">
            <v>0</v>
          </cell>
          <cell r="L114">
            <v>0</v>
          </cell>
          <cell r="O114">
            <v>0</v>
          </cell>
          <cell r="R114">
            <v>0</v>
          </cell>
          <cell r="S114">
            <v>0</v>
          </cell>
          <cell r="T114">
            <v>22.5</v>
          </cell>
          <cell r="U114">
            <v>22.5</v>
          </cell>
          <cell r="V114">
            <v>22.5</v>
          </cell>
          <cell r="W114">
            <v>22.5</v>
          </cell>
          <cell r="X114">
            <v>22.5</v>
          </cell>
          <cell r="Y114">
            <v>19.125</v>
          </cell>
          <cell r="Z114">
            <v>16.256249999999998</v>
          </cell>
          <cell r="AA114">
            <v>13.817812499999999</v>
          </cell>
          <cell r="AB114">
            <v>11.745140624999998</v>
          </cell>
          <cell r="AC114">
            <v>9.9833695312499966</v>
          </cell>
          <cell r="AD114">
            <v>8.4858641015624983</v>
          </cell>
          <cell r="AE114">
            <v>7.2129844863281232</v>
          </cell>
          <cell r="AF114">
            <v>6.1310368133789046</v>
          </cell>
          <cell r="AH114">
            <v>74.918972190994609</v>
          </cell>
          <cell r="AI114">
            <v>105</v>
          </cell>
          <cell r="AJ114">
            <v>-30.081027809005391</v>
          </cell>
        </row>
        <row r="115">
          <cell r="A115" t="str">
            <v>Gas Price ($/MMBTU)</v>
          </cell>
          <cell r="I115">
            <v>2.4294478527607364</v>
          </cell>
          <cell r="L115">
            <v>2.4780368098159511</v>
          </cell>
          <cell r="O115">
            <v>2.5275975460122702</v>
          </cell>
          <cell r="R115">
            <v>2.5781494969325158</v>
          </cell>
          <cell r="S115">
            <v>2.6297124868711661</v>
          </cell>
          <cell r="T115">
            <v>2.6823067366085893</v>
          </cell>
          <cell r="U115">
            <v>2.735952871340761</v>
          </cell>
          <cell r="V115">
            <v>2.7906719287675763</v>
          </cell>
          <cell r="W115">
            <v>2.846485367342928</v>
          </cell>
          <cell r="X115">
            <v>2.9034150746897867</v>
          </cell>
          <cell r="Y115">
            <v>2.9614833761835824</v>
          </cell>
          <cell r="Z115">
            <v>3.020713043707254</v>
          </cell>
          <cell r="AA115">
            <v>3.0811273045813992</v>
          </cell>
          <cell r="AB115">
            <v>3.1427498506730274</v>
          </cell>
          <cell r="AC115">
            <v>3.2056048476864878</v>
          </cell>
          <cell r="AD115">
            <v>3.2697169446402174</v>
          </cell>
          <cell r="AE115">
            <v>3.3351112835330219</v>
          </cell>
          <cell r="AF115">
            <v>3.4018135092036825</v>
          </cell>
        </row>
        <row r="116">
          <cell r="A116" t="str">
            <v>Cost/Price Escalation</v>
          </cell>
          <cell r="B116">
            <v>0.02</v>
          </cell>
        </row>
        <row r="118">
          <cell r="A118" t="str">
            <v>Revenue</v>
          </cell>
          <cell r="I118">
            <v>0</v>
          </cell>
          <cell r="L118">
            <v>0</v>
          </cell>
          <cell r="O118">
            <v>0</v>
          </cell>
          <cell r="R118">
            <v>0</v>
          </cell>
          <cell r="S118">
            <v>0</v>
          </cell>
          <cell r="T118">
            <v>22.028444074398042</v>
          </cell>
          <cell r="U118">
            <v>22.469012955886001</v>
          </cell>
          <cell r="V118">
            <v>22.918393215003722</v>
          </cell>
          <cell r="W118">
            <v>23.376761079303797</v>
          </cell>
          <cell r="X118">
            <v>23.844296300889873</v>
          </cell>
          <cell r="Y118">
            <v>20.673004892871518</v>
          </cell>
          <cell r="Z118">
            <v>17.923495242119603</v>
          </cell>
          <cell r="AA118">
            <v>15.539670374917698</v>
          </cell>
          <cell r="AB118">
            <v>13.472894215053644</v>
          </cell>
          <cell r="AC118">
            <v>11.680999284451508</v>
          </cell>
          <cell r="AD118">
            <v>10.127426379619457</v>
          </cell>
          <cell r="AE118">
            <v>8.7804786711300693</v>
          </cell>
          <cell r="AF118">
            <v>7.6126750078697709</v>
          </cell>
        </row>
        <row r="119">
          <cell r="A119" t="str">
            <v>Royalty</v>
          </cell>
          <cell r="I119">
            <v>0</v>
          </cell>
          <cell r="L119">
            <v>0</v>
          </cell>
          <cell r="O119">
            <v>0</v>
          </cell>
          <cell r="R119">
            <v>0</v>
          </cell>
          <cell r="S119">
            <v>0</v>
          </cell>
          <cell r="T119">
            <v>-2.7535555092997552</v>
          </cell>
          <cell r="U119">
            <v>-2.8086266194857501</v>
          </cell>
          <cell r="V119">
            <v>-2.8647991518754652</v>
          </cell>
          <cell r="W119">
            <v>-2.9220951349129747</v>
          </cell>
          <cell r="X119">
            <v>-2.9805370376112341</v>
          </cell>
          <cell r="Y119">
            <v>-2.5841256116089397</v>
          </cell>
          <cell r="Z119">
            <v>-2.2404369052649504</v>
          </cell>
          <cell r="AA119">
            <v>-1.9424587968647122</v>
          </cell>
          <cell r="AB119">
            <v>-1.6841117768817055</v>
          </cell>
          <cell r="AC119">
            <v>-1.4601249105564384</v>
          </cell>
          <cell r="AD119">
            <v>-1.2659282974524322</v>
          </cell>
          <cell r="AE119">
            <v>-1.0975598338912587</v>
          </cell>
          <cell r="AF119">
            <v>-0.95158437598372136</v>
          </cell>
        </row>
        <row r="120">
          <cell r="A120" t="str">
            <v>Operating Costs</v>
          </cell>
          <cell r="T120">
            <v>-4.3023332470403188</v>
          </cell>
          <cell r="U120">
            <v>-4.3883799119811249</v>
          </cell>
          <cell r="V120">
            <v>-4.4761475102207466</v>
          </cell>
          <cell r="W120">
            <v>-4.5656704604251628</v>
          </cell>
          <cell r="X120">
            <v>-4.6569838696336658</v>
          </cell>
          <cell r="Y120">
            <v>-4.7501235470263392</v>
          </cell>
          <cell r="Z120">
            <v>-4.8451260179668649</v>
          </cell>
          <cell r="AA120">
            <v>-4.9420285383262028</v>
          </cell>
          <cell r="AB120">
            <v>-5.0408691090927276</v>
          </cell>
          <cell r="AC120">
            <v>-5.141686491274581</v>
          </cell>
          <cell r="AD120">
            <v>-5.244520221100073</v>
          </cell>
          <cell r="AE120">
            <v>-5.3494106255220748</v>
          </cell>
          <cell r="AF120">
            <v>-5.4563988380325155</v>
          </cell>
        </row>
        <row r="121">
          <cell r="A121" t="str">
            <v xml:space="preserve">Pipeline tariff </v>
          </cell>
        </row>
        <row r="122">
          <cell r="A122" t="str">
            <v>Operating Profit</v>
          </cell>
          <cell r="I122">
            <v>0</v>
          </cell>
          <cell r="L122">
            <v>0</v>
          </cell>
          <cell r="O122">
            <v>0</v>
          </cell>
          <cell r="R122">
            <v>0</v>
          </cell>
          <cell r="S122">
            <v>0</v>
          </cell>
          <cell r="T122">
            <v>14.972555318057967</v>
          </cell>
          <cell r="U122">
            <v>15.272006424419125</v>
          </cell>
          <cell r="V122">
            <v>15.577446552907508</v>
          </cell>
          <cell r="W122">
            <v>15.888995483965658</v>
          </cell>
          <cell r="X122">
            <v>16.206775393644971</v>
          </cell>
          <cell r="Y122">
            <v>13.338755734236239</v>
          </cell>
          <cell r="Z122">
            <v>10.837932318887788</v>
          </cell>
          <cell r="AA122">
            <v>8.6551830397267828</v>
          </cell>
          <cell r="AB122">
            <v>6.7479133290792115</v>
          </cell>
          <cell r="AC122">
            <v>5.0791878826204888</v>
          </cell>
          <cell r="AD122">
            <v>3.6169778610669514</v>
          </cell>
          <cell r="AE122">
            <v>2.3335082117167358</v>
          </cell>
          <cell r="AF122">
            <v>1.2046917938535344</v>
          </cell>
        </row>
        <row r="123">
          <cell r="A123" t="str">
            <v>Income Tax</v>
          </cell>
          <cell r="I123">
            <v>0</v>
          </cell>
          <cell r="L123">
            <v>0</v>
          </cell>
          <cell r="O123">
            <v>0</v>
          </cell>
          <cell r="R123">
            <v>0</v>
          </cell>
          <cell r="S123">
            <v>0</v>
          </cell>
          <cell r="T123">
            <v>-1.367452712465941</v>
          </cell>
          <cell r="U123">
            <v>-1.1060517667152594</v>
          </cell>
          <cell r="V123">
            <v>-3.9268281638613227</v>
          </cell>
          <cell r="W123">
            <v>-4.7478647271385492</v>
          </cell>
          <cell r="X123">
            <v>-5.5715720216813205</v>
          </cell>
          <cell r="Y123">
            <v>-4.9432927501680322</v>
          </cell>
          <cell r="Z123">
            <v>-4.4821744179134164</v>
          </cell>
          <cell r="AA123">
            <v>-3.4783278659190207</v>
          </cell>
          <cell r="AB123">
            <v>-2.599838558251641</v>
          </cell>
          <cell r="AC123">
            <v>-1.8298708944740196</v>
          </cell>
          <cell r="AD123">
            <v>-1.1538251472682182</v>
          </cell>
          <cell r="AE123">
            <v>-0.64171475822210244</v>
          </cell>
          <cell r="AF123">
            <v>-0.33129024330972201</v>
          </cell>
        </row>
        <row r="124">
          <cell r="A124" t="str">
            <v>Operating Cash Flow</v>
          </cell>
          <cell r="I124">
            <v>0</v>
          </cell>
          <cell r="L124">
            <v>0</v>
          </cell>
          <cell r="O124">
            <v>0</v>
          </cell>
          <cell r="R124">
            <v>0</v>
          </cell>
          <cell r="S124">
            <v>0</v>
          </cell>
          <cell r="T124">
            <v>13.605102605592027</v>
          </cell>
          <cell r="U124">
            <v>14.165954657703866</v>
          </cell>
          <cell r="V124">
            <v>11.650618389046185</v>
          </cell>
          <cell r="W124">
            <v>11.14113075682711</v>
          </cell>
          <cell r="X124">
            <v>10.635203371963652</v>
          </cell>
          <cell r="Y124">
            <v>8.3954629840682067</v>
          </cell>
          <cell r="Z124">
            <v>6.3557579009743712</v>
          </cell>
          <cell r="AA124">
            <v>5.1768551738077626</v>
          </cell>
          <cell r="AB124">
            <v>4.14807477082757</v>
          </cell>
          <cell r="AC124">
            <v>3.249316988146469</v>
          </cell>
          <cell r="AD124">
            <v>2.463152713798733</v>
          </cell>
          <cell r="AE124">
            <v>1.6917934534946335</v>
          </cell>
          <cell r="AF124">
            <v>0.87340155054381241</v>
          </cell>
        </row>
        <row r="126">
          <cell r="A126" t="str">
            <v>Capital Expenditure</v>
          </cell>
          <cell r="R126">
            <v>-30</v>
          </cell>
          <cell r="S126">
            <v>-5</v>
          </cell>
          <cell r="T126">
            <v>-5</v>
          </cell>
          <cell r="U126">
            <v>-5</v>
          </cell>
          <cell r="V126">
            <v>-5</v>
          </cell>
          <cell r="AH126">
            <v>-50</v>
          </cell>
        </row>
        <row r="128">
          <cell r="A128" t="str">
            <v>Cash Flow Before Financing</v>
          </cell>
          <cell r="C128">
            <v>0</v>
          </cell>
          <cell r="D128">
            <v>0</v>
          </cell>
          <cell r="E128">
            <v>0</v>
          </cell>
          <cell r="F128">
            <v>0</v>
          </cell>
          <cell r="I128">
            <v>0</v>
          </cell>
          <cell r="L128">
            <v>0</v>
          </cell>
          <cell r="O128">
            <v>0</v>
          </cell>
          <cell r="R128">
            <v>-30</v>
          </cell>
          <cell r="S128">
            <v>-5</v>
          </cell>
          <cell r="T128">
            <v>8.6051026055920268</v>
          </cell>
          <cell r="U128">
            <v>9.1659546577038657</v>
          </cell>
          <cell r="V128">
            <v>6.6506183890461852</v>
          </cell>
          <cell r="W128">
            <v>11.14113075682711</v>
          </cell>
          <cell r="X128">
            <v>10.635203371963652</v>
          </cell>
          <cell r="Y128">
            <v>8.3954629840682067</v>
          </cell>
          <cell r="Z128">
            <v>6.3557579009743712</v>
          </cell>
          <cell r="AA128">
            <v>5.1768551738077626</v>
          </cell>
          <cell r="AB128">
            <v>4.14807477082757</v>
          </cell>
          <cell r="AC128">
            <v>3.249316988146469</v>
          </cell>
          <cell r="AD128">
            <v>2.463152713798733</v>
          </cell>
          <cell r="AE128">
            <v>1.6917934534946335</v>
          </cell>
          <cell r="AF128">
            <v>0.87340155054381241</v>
          </cell>
        </row>
        <row r="130">
          <cell r="A130" t="str">
            <v>NPV 10%</v>
          </cell>
          <cell r="F130">
            <v>6.9212169809453252</v>
          </cell>
          <cell r="I130">
            <v>7.6133386790398596</v>
          </cell>
          <cell r="L130">
            <v>8.3746725469438417</v>
          </cell>
          <cell r="O130">
            <v>9.2121398016382319</v>
          </cell>
          <cell r="R130">
            <v>9.6617737345386026</v>
          </cell>
          <cell r="S130">
            <v>40.627951107992466</v>
          </cell>
          <cell r="T130">
            <v>49.690746218791723</v>
          </cell>
          <cell r="U130">
            <v>46.054718235078859</v>
          </cell>
          <cell r="V130">
            <v>41.4942354008829</v>
          </cell>
          <cell r="W130">
            <v>38.993040551924999</v>
          </cell>
          <cell r="X130">
            <v>31.751213850290398</v>
          </cell>
          <cell r="Y130">
            <v>24.29113186335578</v>
          </cell>
          <cell r="Z130">
            <v>18.32478206562315</v>
          </cell>
          <cell r="AA130">
            <v>13.801502371211098</v>
          </cell>
          <cell r="AB130">
            <v>10.004797434524448</v>
          </cell>
          <cell r="AC130">
            <v>6.8572024071493241</v>
          </cell>
          <cell r="AD130">
            <v>4.2936056597177883</v>
          </cell>
          <cell r="AE130">
            <v>2.259813511890834</v>
          </cell>
          <cell r="AF130">
            <v>0.79400140958528398</v>
          </cell>
        </row>
        <row r="133">
          <cell r="A133" t="str">
            <v>Income Tax Calculation</v>
          </cell>
          <cell r="C133">
            <v>1999</v>
          </cell>
          <cell r="D133">
            <v>2000</v>
          </cell>
          <cell r="E133">
            <v>2001</v>
          </cell>
          <cell r="F133">
            <v>2002</v>
          </cell>
          <cell r="I133">
            <v>2003</v>
          </cell>
          <cell r="L133">
            <v>2004</v>
          </cell>
          <cell r="M133" t="str">
            <v>1H05</v>
          </cell>
          <cell r="N133" t="str">
            <v>2H05</v>
          </cell>
          <cell r="O133">
            <v>2005</v>
          </cell>
          <cell r="P133" t="str">
            <v>1H06</v>
          </cell>
          <cell r="Q133" t="str">
            <v>2H06</v>
          </cell>
          <cell r="R133">
            <v>2006</v>
          </cell>
          <cell r="S133">
            <v>2007</v>
          </cell>
          <cell r="T133">
            <v>2008</v>
          </cell>
          <cell r="U133">
            <v>2009</v>
          </cell>
          <cell r="V133">
            <v>2010</v>
          </cell>
          <cell r="W133">
            <v>2011</v>
          </cell>
          <cell r="X133">
            <v>2012</v>
          </cell>
          <cell r="Y133">
            <v>2013</v>
          </cell>
          <cell r="Z133">
            <v>2014</v>
          </cell>
          <cell r="AA133">
            <v>2015</v>
          </cell>
          <cell r="AB133">
            <v>2016</v>
          </cell>
          <cell r="AC133">
            <v>2017</v>
          </cell>
          <cell r="AD133">
            <v>2018</v>
          </cell>
          <cell r="AE133">
            <v>2019</v>
          </cell>
          <cell r="AF133">
            <v>2020</v>
          </cell>
        </row>
        <row r="134">
          <cell r="A134" t="str">
            <v>Operating Profit</v>
          </cell>
          <cell r="I134">
            <v>0</v>
          </cell>
          <cell r="L134">
            <v>0</v>
          </cell>
          <cell r="O134">
            <v>0</v>
          </cell>
          <cell r="R134">
            <v>0</v>
          </cell>
          <cell r="S134">
            <v>0</v>
          </cell>
          <cell r="T134">
            <v>14.972555318057967</v>
          </cell>
          <cell r="U134">
            <v>15.272006424419125</v>
          </cell>
          <cell r="V134">
            <v>15.577446552907508</v>
          </cell>
          <cell r="W134">
            <v>15.888995483965658</v>
          </cell>
          <cell r="X134">
            <v>16.206775393644971</v>
          </cell>
          <cell r="Y134">
            <v>13.338755734236239</v>
          </cell>
          <cell r="Z134">
            <v>10.837932318887788</v>
          </cell>
          <cell r="AA134">
            <v>8.6551830397267828</v>
          </cell>
          <cell r="AB134">
            <v>6.7479133290792115</v>
          </cell>
          <cell r="AC134">
            <v>5.0791878826204888</v>
          </cell>
          <cell r="AD134">
            <v>3.6169778610669514</v>
          </cell>
          <cell r="AE134">
            <v>2.3335082117167358</v>
          </cell>
          <cell r="AF134">
            <v>1.2046917938535344</v>
          </cell>
        </row>
        <row r="135">
          <cell r="A135" t="str">
            <v>Capital Allowance Used</v>
          </cell>
          <cell r="I135">
            <v>0</v>
          </cell>
          <cell r="L135">
            <v>0</v>
          </cell>
          <cell r="O135">
            <v>0</v>
          </cell>
          <cell r="R135">
            <v>0</v>
          </cell>
          <cell r="S135">
            <v>0</v>
          </cell>
          <cell r="T135">
            <v>-10</v>
          </cell>
          <cell r="U135">
            <v>-11.25</v>
          </cell>
          <cell r="V135">
            <v>-5</v>
          </cell>
          <cell r="W135">
            <v>-3.75</v>
          </cell>
          <cell r="X135">
            <v>-2.5</v>
          </cell>
          <cell r="Y135">
            <v>-1.25</v>
          </cell>
          <cell r="Z135">
            <v>0</v>
          </cell>
          <cell r="AA135">
            <v>0</v>
          </cell>
          <cell r="AB135">
            <v>0</v>
          </cell>
          <cell r="AC135">
            <v>0</v>
          </cell>
          <cell r="AD135">
            <v>0</v>
          </cell>
          <cell r="AE135">
            <v>0</v>
          </cell>
          <cell r="AF135">
            <v>0</v>
          </cell>
        </row>
        <row r="136">
          <cell r="A136" t="str">
            <v>Depletion Allowance Used</v>
          </cell>
          <cell r="I136">
            <v>0</v>
          </cell>
          <cell r="L136">
            <v>0</v>
          </cell>
          <cell r="O136">
            <v>0</v>
          </cell>
          <cell r="R136">
            <v>0</v>
          </cell>
          <cell r="S136">
            <v>0</v>
          </cell>
          <cell r="T136">
            <v>-2.4862776590289837</v>
          </cell>
          <cell r="U136">
            <v>-2.0110032122095625</v>
          </cell>
          <cell r="V136">
            <v>-3.4377589822505583</v>
          </cell>
          <cell r="W136">
            <v>-3.5065141618955695</v>
          </cell>
          <cell r="X136">
            <v>-3.5766444451334807</v>
          </cell>
          <cell r="Y136">
            <v>-3.1009507339307274</v>
          </cell>
          <cell r="Z136">
            <v>-2.6885242863179406</v>
          </cell>
          <cell r="AA136">
            <v>-2.3309505562376547</v>
          </cell>
          <cell r="AB136">
            <v>-2.0209341322580467</v>
          </cell>
          <cell r="AC136">
            <v>-1.7521498926677261</v>
          </cell>
          <cell r="AD136">
            <v>-1.5191139569429186</v>
          </cell>
          <cell r="AE136">
            <v>-1.1667541058583679</v>
          </cell>
          <cell r="AF136">
            <v>-0.60234589692676721</v>
          </cell>
        </row>
        <row r="137">
          <cell r="A137" t="str">
            <v>Taxable Profit</v>
          </cell>
          <cell r="I137">
            <v>0</v>
          </cell>
          <cell r="L137">
            <v>0</v>
          </cell>
          <cell r="O137">
            <v>0</v>
          </cell>
          <cell r="R137">
            <v>0</v>
          </cell>
          <cell r="S137">
            <v>0</v>
          </cell>
          <cell r="T137">
            <v>2.4862776590289837</v>
          </cell>
          <cell r="U137">
            <v>2.0110032122095625</v>
          </cell>
          <cell r="V137">
            <v>7.1396875706569496</v>
          </cell>
          <cell r="W137">
            <v>8.6324813220700882</v>
          </cell>
          <cell r="X137">
            <v>10.130130948511491</v>
          </cell>
          <cell r="Y137">
            <v>8.9878050003055119</v>
          </cell>
          <cell r="Z137">
            <v>8.1494080325698466</v>
          </cell>
          <cell r="AA137">
            <v>6.3242324834891281</v>
          </cell>
          <cell r="AB137">
            <v>4.7269791968211647</v>
          </cell>
          <cell r="AC137">
            <v>3.3270379899527627</v>
          </cell>
          <cell r="AD137">
            <v>2.0978639041240328</v>
          </cell>
          <cell r="AE137">
            <v>1.1667541058583679</v>
          </cell>
          <cell r="AF137">
            <v>0.60234589692676721</v>
          </cell>
        </row>
        <row r="138">
          <cell r="A138" t="str">
            <v>Income Tax @ 55%</v>
          </cell>
          <cell r="I138">
            <v>0</v>
          </cell>
          <cell r="L138">
            <v>0</v>
          </cell>
          <cell r="O138">
            <v>0</v>
          </cell>
          <cell r="R138">
            <v>0</v>
          </cell>
          <cell r="S138">
            <v>0</v>
          </cell>
          <cell r="T138">
            <v>-1.367452712465941</v>
          </cell>
          <cell r="U138">
            <v>-1.1060517667152594</v>
          </cell>
          <cell r="V138">
            <v>-3.9268281638613227</v>
          </cell>
          <cell r="W138">
            <v>-4.7478647271385492</v>
          </cell>
          <cell r="X138">
            <v>-5.5715720216813205</v>
          </cell>
          <cell r="Y138">
            <v>-4.9432927501680322</v>
          </cell>
          <cell r="Z138">
            <v>-4.4821744179134164</v>
          </cell>
          <cell r="AA138">
            <v>-3.4783278659190207</v>
          </cell>
          <cell r="AB138">
            <v>-2.599838558251641</v>
          </cell>
          <cell r="AC138">
            <v>-1.8298708944740196</v>
          </cell>
          <cell r="AD138">
            <v>-1.1538251472682182</v>
          </cell>
          <cell r="AE138">
            <v>-0.64171475822210244</v>
          </cell>
          <cell r="AF138">
            <v>-0.33129024330972201</v>
          </cell>
        </row>
        <row r="140">
          <cell r="A140" t="str">
            <v>Capital Allowance for year</v>
          </cell>
          <cell r="F140">
            <v>0</v>
          </cell>
          <cell r="I140">
            <v>0</v>
          </cell>
          <cell r="L140">
            <v>0</v>
          </cell>
          <cell r="O140">
            <v>0</v>
          </cell>
          <cell r="R140">
            <v>7.5</v>
          </cell>
          <cell r="S140">
            <v>8.75</v>
          </cell>
          <cell r="T140">
            <v>10</v>
          </cell>
          <cell r="U140">
            <v>11.25</v>
          </cell>
          <cell r="V140">
            <v>5</v>
          </cell>
          <cell r="W140">
            <v>3.75</v>
          </cell>
          <cell r="X140">
            <v>2.5</v>
          </cell>
          <cell r="Y140">
            <v>1.25</v>
          </cell>
        </row>
        <row r="141">
          <cell r="A141" t="str">
            <v>Capital Allowance C/F</v>
          </cell>
          <cell r="F141">
            <v>0</v>
          </cell>
          <cell r="I141">
            <v>0</v>
          </cell>
          <cell r="L141">
            <v>0</v>
          </cell>
          <cell r="O141">
            <v>0</v>
          </cell>
        </row>
        <row r="142">
          <cell r="A142" t="str">
            <v>Depletion Allowance Available</v>
          </cell>
          <cell r="F142">
            <v>0</v>
          </cell>
          <cell r="I142">
            <v>0</v>
          </cell>
          <cell r="L142">
            <v>0</v>
          </cell>
          <cell r="O142">
            <v>0</v>
          </cell>
          <cell r="R142">
            <v>0</v>
          </cell>
          <cell r="S142">
            <v>0</v>
          </cell>
          <cell r="T142">
            <v>2.4862776590289837</v>
          </cell>
          <cell r="U142">
            <v>2.0110032122095625</v>
          </cell>
          <cell r="V142">
            <v>3.4377589822505583</v>
          </cell>
          <cell r="W142">
            <v>3.5065141618955695</v>
          </cell>
          <cell r="X142">
            <v>3.5766444451334807</v>
          </cell>
          <cell r="Y142">
            <v>3.1009507339307274</v>
          </cell>
          <cell r="Z142">
            <v>2.6885242863179406</v>
          </cell>
          <cell r="AA142">
            <v>2.3309505562376547</v>
          </cell>
          <cell r="AB142">
            <v>2.0209341322580467</v>
          </cell>
          <cell r="AC142">
            <v>1.7521498926677261</v>
          </cell>
          <cell r="AD142">
            <v>1.5191139569429186</v>
          </cell>
          <cell r="AE142">
            <v>1.1667541058583679</v>
          </cell>
          <cell r="AF142">
            <v>0.60234589692676721</v>
          </cell>
        </row>
        <row r="143">
          <cell r="A143" t="str">
            <v>Depletion Allowance C/F</v>
          </cell>
          <cell r="F143">
            <v>0</v>
          </cell>
          <cell r="I143">
            <v>0</v>
          </cell>
          <cell r="L143">
            <v>0</v>
          </cell>
          <cell r="O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revenues"/>
      <sheetName val="income"/>
      <sheetName val="balance sheet"/>
      <sheetName val="cash flow"/>
      <sheetName val="earnings"/>
      <sheetName val="UNIT Analysis"/>
      <sheetName val="DCF"/>
      <sheetName val="LBO"/>
      <sheetName val="FCF"/>
      <sheetName val="sale-leaseback"/>
      <sheetName val="Payor Mix"/>
      <sheetName val="est patient mix"/>
      <sheetName val="pricing table"/>
      <sheetName val="Preview"/>
      <sheetName val="M&amp;A Analysis"/>
      <sheetName val="__FDSCACHE__"/>
      <sheetName val="Forward Valuation"/>
    </sheetNames>
    <sheetDataSet>
      <sheetData sheetId="0"/>
      <sheetData sheetId="1"/>
      <sheetData sheetId="2">
        <row r="46">
          <cell r="BH46">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Titles"/>
      <sheetName val="EPS&amp;Rev Change Table"/>
      <sheetName val="Working version"/>
      <sheetName val="Return Table"/>
      <sheetName val="Price Changes 10.24.18"/>
      <sheetName val="Catalyst Chart (NEW) (2)"/>
      <sheetName val="Valuation Comp Table"/>
      <sheetName val="Short Interest"/>
      <sheetName val="Price Targets"/>
      <sheetName val="Sales"/>
      <sheetName val="EPS"/>
    </sheetNames>
    <sheetDataSet>
      <sheetData sheetId="0"/>
      <sheetData sheetId="1">
        <row r="36">
          <cell r="F36" t="str">
            <v>Exhibit 8: Short Interest Table</v>
          </cell>
        </row>
      </sheetData>
      <sheetData sheetId="2"/>
      <sheetData sheetId="3"/>
      <sheetData sheetId="4"/>
      <sheetData sheetId="5"/>
      <sheetData sheetId="6"/>
      <sheetData sheetId="7"/>
      <sheetData sheetId="8"/>
      <sheetData sheetId="9"/>
      <sheetData sheetId="10"/>
      <sheetData sheetId="1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Form 1"/>
      <sheetName val="Form 2"/>
      <sheetName val="Form 3"/>
      <sheetName val="Form 4"/>
      <sheetName val="Form 5"/>
      <sheetName val="Form 6"/>
      <sheetName val="Form 7"/>
      <sheetName val="Form 8"/>
      <sheetName val="Form 9"/>
      <sheetName val="Form 10"/>
      <sheetName val="Form 11"/>
      <sheetName val="Form 12"/>
      <sheetName val="Form 13"/>
      <sheetName val="Form 14"/>
      <sheetName val="Form 15"/>
      <sheetName val="Form 16"/>
      <sheetName val="Form 17"/>
      <sheetName val="Form 18"/>
      <sheetName val="Form 19"/>
      <sheetName val="Form 20"/>
      <sheetName val="Form 21"/>
      <sheetName val="Form 22"/>
      <sheetName val="1GBP"/>
      <sheetName val="IS PRP LC"/>
      <sheetName val="IS CP LC"/>
      <sheetName val="2GBP"/>
      <sheetName val="Segmental CP GBP"/>
      <sheetName val="Segmental CPLC"/>
      <sheetName val="Segmental PRP LC"/>
      <sheetName val="3GBP Notes"/>
    </sheetNames>
    <sheetDataSet>
      <sheetData sheetId="0" refreshError="1">
        <row r="6">
          <cell r="C6" t="str">
            <v xml:space="preserve">DATAPOINT </v>
          </cell>
        </row>
        <row r="7">
          <cell r="C7">
            <v>3</v>
          </cell>
        </row>
        <row r="8">
          <cell r="C8">
            <v>35794</v>
          </cell>
        </row>
        <row r="9">
          <cell r="C9">
            <v>35429</v>
          </cell>
        </row>
        <row r="10">
          <cell r="C10" t="str">
            <v xml:space="preserve"> </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MTCWKSH"/>
      <sheetName val="Analysis"/>
      <sheetName val="Sheet1"/>
      <sheetName val="Metrics"/>
      <sheetName val="Visibility"/>
      <sheetName val="Export"/>
      <sheetName val="EPS Model"/>
      <sheetName val="Revenues"/>
      <sheetName val="BOX"/>
      <sheetName val="Model2Wizard"/>
    </sheetNames>
    <sheetDataSet>
      <sheetData sheetId="0" refreshError="1"/>
      <sheetData sheetId="1"/>
      <sheetData sheetId="2"/>
      <sheetData sheetId="3"/>
      <sheetData sheetId="4"/>
      <sheetData sheetId="5"/>
      <sheetData sheetId="6"/>
      <sheetData sheetId="7"/>
      <sheetData sheetId="8"/>
      <sheetData sheetId="9"/>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
      <sheetName val="GSA"/>
      <sheetName val="BSA"/>
      <sheetName val="AIS"/>
      <sheetName val="AIY"/>
      <sheetName val="AIC"/>
      <sheetName val="BSH"/>
      <sheetName val="BSC"/>
      <sheetName val="CFS"/>
      <sheetName val="QIS"/>
      <sheetName val="QIY"/>
      <sheetName val="QIC"/>
      <sheetName val="RAT"/>
      <sheetName val="ROE"/>
      <sheetName val="RSK"/>
      <sheetName val="WIF"/>
      <sheetName val="Storage"/>
      <sheetName val="LINK"/>
      <sheetName val="LINKIDB"/>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orage"/>
      <sheetName val="LINK"/>
      <sheetName val="SUM"/>
      <sheetName val="GSA"/>
      <sheetName val="BSA"/>
      <sheetName val="AIS"/>
      <sheetName val="AIY"/>
      <sheetName val="AIC"/>
      <sheetName val="BSH"/>
      <sheetName val="BSC"/>
      <sheetName val="CFS"/>
      <sheetName val="QIS"/>
      <sheetName val="QIY"/>
      <sheetName val="QIC"/>
      <sheetName val="RAT"/>
      <sheetName val="ROE"/>
      <sheetName val="RSK"/>
      <sheetName val="WIF"/>
      <sheetName val="LINKIDB"/>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SO acquisition"/>
      <sheetName val="IXOS quarterly"/>
      <sheetName val="IXOS acquisition"/>
      <sheetName val="Income"/>
      <sheetName val="Balance"/>
      <sheetName val="Cash Flow"/>
      <sheetName val="FCFE"/>
      <sheetName val="Valuation"/>
      <sheetName val="PrePostView"/>
      <sheetName val="Acc Tests"/>
      <sheetName val="CustomerList"/>
      <sheetName val="SH CUST"/>
      <sheetName val="Layoffs"/>
      <sheetName val="Rev EBITDA"/>
      <sheetName val="Exhibits"/>
      <sheetName val="IS-F"/>
      <sheetName val="BS-F"/>
      <sheetName val="CS-F"/>
      <sheetName val="SensitivityA"/>
      <sheetName val="PreView"/>
      <sheetName val="Organic"/>
      <sheetName val="WMIassum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7">
          <cell r="D7">
            <v>50</v>
          </cell>
        </row>
        <row r="15">
          <cell r="B15">
            <v>6250</v>
          </cell>
          <cell r="C15">
            <v>125</v>
          </cell>
          <cell r="G15">
            <v>1500000</v>
          </cell>
        </row>
        <row r="36">
          <cell r="E36">
            <v>0.68527918781725883</v>
          </cell>
        </row>
      </sheetData>
      <sheetData sheetId="19" refreshError="1"/>
      <sheetData sheetId="20"/>
      <sheetData sheetId="21"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Print Menu"/>
      <sheetName val="Input"/>
      <sheetName val="Coverage Univers (NEW RATINGS)"/>
      <sheetName val="Life Science Tools Valuation"/>
      <sheetName val="Spec. Distr Valuation"/>
      <sheetName val="Disclosure (w. ACDO)"/>
      <sheetName val="ROC"/>
      <sheetName val="Coverage Univers (w acdo)"/>
      <sheetName val="Reagents &amp; Tools"/>
      <sheetName val="Reagents"/>
      <sheetName val="Reagents (2)"/>
      <sheetName val="Tools"/>
      <sheetName val="STREET vs. Our estimates"/>
      <sheetName val="Distr "/>
      <sheetName val="Summary (3)"/>
      <sheetName val="Showcase"/>
      <sheetName val="Summary"/>
      <sheetName val="Summary2"/>
      <sheetName val="Summary (2)"/>
      <sheetName val="Coverage Univers"/>
      <sheetName val="Summary2 (2)"/>
      <sheetName val="NonProfitable_Sum"/>
      <sheetName val="NonProfitable_Sum2"/>
      <sheetName val="Profile - Profitable"/>
      <sheetName val="Profile - Profitable 2"/>
      <sheetName val="Profile - NonProfitable"/>
      <sheetName val="Profile - NonProfitable 2"/>
      <sheetName val="Val Input"/>
      <sheetName val="Price Matx"/>
      <sheetName val="Public Val1"/>
      <sheetName val="Public Val Calc"/>
      <sheetName val="Public Val2"/>
      <sheetName val="Public Grph1"/>
      <sheetName val="Public Grph2"/>
      <sheetName val="MA Val1"/>
      <sheetName val="MA Val Calc"/>
      <sheetName val="MA Val2"/>
      <sheetName val="MA Grph1"/>
      <sheetName val="MA Grph2"/>
      <sheetName val="Estm"/>
      <sheetName val="__FDSCACHE__"/>
      <sheetName val="Rev_Estm"/>
      <sheetName val="Rank Menu"/>
      <sheetName val="Macros"/>
      <sheetName val="Macro-Print"/>
      <sheetName val="Macro-Rank"/>
      <sheetName val="Rank1"/>
      <sheetName val="Rank2"/>
      <sheetName val="Rank3"/>
      <sheetName val="Rank4"/>
      <sheetName val="Rank Work"/>
      <sheetName val="Graph_Ranker_Main"/>
      <sheetName val="Graphs_1,2"/>
      <sheetName val="CheckWork"/>
    </sheetNames>
    <sheetDataSet>
      <sheetData sheetId="0" refreshError="1"/>
      <sheetData sheetId="1" refreshError="1"/>
      <sheetData sheetId="2" refreshError="1">
        <row r="6">
          <cell r="H6" t="str">
            <v>IVGN</v>
          </cell>
          <cell r="I6" t="str">
            <v>QGENF</v>
          </cell>
          <cell r="J6" t="str">
            <v>TECH</v>
          </cell>
          <cell r="K6" t="str">
            <v>BIO</v>
          </cell>
          <cell r="L6" t="str">
            <v>AFFX</v>
          </cell>
          <cell r="M6" t="str">
            <v>ABI</v>
          </cell>
          <cell r="N6" t="str">
            <v>MTD</v>
          </cell>
          <cell r="O6" t="str">
            <v>MDCC</v>
          </cell>
          <cell r="P6" t="str">
            <v>PKI</v>
          </cell>
          <cell r="Q6" t="str">
            <v>TMO</v>
          </cell>
          <cell r="R6" t="str">
            <v>VARI</v>
          </cell>
          <cell r="S6" t="str">
            <v>WAT</v>
          </cell>
          <cell r="U6" t="str">
            <v>VMSI</v>
          </cell>
          <cell r="V6" t="str">
            <v>ACDO</v>
          </cell>
          <cell r="W6" t="str">
            <v>IVGN</v>
          </cell>
          <cell r="X6" t="str">
            <v>MIL</v>
          </cell>
          <cell r="Y6" t="str">
            <v>PHCC</v>
          </cell>
          <cell r="AB6" t="str">
            <v>ABC</v>
          </cell>
          <cell r="AC6" t="str">
            <v>OMI</v>
          </cell>
          <cell r="AD6" t="str">
            <v>LOOKUP</v>
          </cell>
          <cell r="AE6" t="str">
            <v>PSSI</v>
          </cell>
          <cell r="AF6" t="str">
            <v>HSIC</v>
          </cell>
          <cell r="AG6" t="str">
            <v>SCOR</v>
          </cell>
          <cell r="AK6" t="str">
            <v>FSH</v>
          </cell>
          <cell r="AL6" t="str">
            <v>MCK</v>
          </cell>
          <cell r="AM6" t="str">
            <v>SIAL</v>
          </cell>
          <cell r="AN6" t="str">
            <v>CHMD</v>
          </cell>
          <cell r="AO6" t="str">
            <v>LOOKUP</v>
          </cell>
          <cell r="AR6" t="str">
            <v>PDCO</v>
          </cell>
          <cell r="AV6" t="str">
            <v>CAH</v>
          </cell>
        </row>
        <row r="7">
          <cell r="H7" t="str">
            <v>IVGN</v>
          </cell>
          <cell r="I7" t="str">
            <v>QGENF</v>
          </cell>
          <cell r="J7" t="str">
            <v>TECH</v>
          </cell>
          <cell r="K7" t="str">
            <v>BIO</v>
          </cell>
          <cell r="L7" t="str">
            <v>AFFX</v>
          </cell>
          <cell r="M7" t="str">
            <v>ABI</v>
          </cell>
          <cell r="N7" t="str">
            <v>MTD</v>
          </cell>
          <cell r="O7" t="str">
            <v>MDCC</v>
          </cell>
          <cell r="P7" t="str">
            <v>PKI</v>
          </cell>
          <cell r="Q7" t="str">
            <v>TMO</v>
          </cell>
          <cell r="R7" t="str">
            <v>VARI</v>
          </cell>
          <cell r="S7" t="str">
            <v>WAT</v>
          </cell>
          <cell r="U7" t="str">
            <v>VMSI</v>
          </cell>
          <cell r="V7" t="str">
            <v>ACDO</v>
          </cell>
          <cell r="W7" t="str">
            <v>IVGN</v>
          </cell>
          <cell r="X7" t="str">
            <v>MIL</v>
          </cell>
          <cell r="Y7" t="str">
            <v>PHCC</v>
          </cell>
          <cell r="Z7" t="str">
            <v>BBC</v>
          </cell>
          <cell r="AA7" t="str">
            <v>AAS</v>
          </cell>
          <cell r="AB7" t="str">
            <v>ABC</v>
          </cell>
          <cell r="AC7" t="str">
            <v>OMI</v>
          </cell>
          <cell r="AD7" t="str">
            <v>TICKER</v>
          </cell>
          <cell r="AE7" t="str">
            <v>PSSI</v>
          </cell>
          <cell r="AF7" t="str">
            <v>HSIC</v>
          </cell>
          <cell r="AG7" t="str">
            <v>SCOR</v>
          </cell>
          <cell r="AH7" t="str">
            <v>ACDO</v>
          </cell>
          <cell r="AI7" t="str">
            <v>GTIV</v>
          </cell>
          <cell r="AK7" t="str">
            <v>FSH</v>
          </cell>
          <cell r="AL7" t="str">
            <v>MCK</v>
          </cell>
          <cell r="AM7" t="str">
            <v>SIAL</v>
          </cell>
          <cell r="AN7" t="str">
            <v>CHMD</v>
          </cell>
          <cell r="AO7" t="str">
            <v>TICKER</v>
          </cell>
          <cell r="AP7" t="str">
            <v>PDCO</v>
          </cell>
          <cell r="AR7" t="str">
            <v>PDCO</v>
          </cell>
          <cell r="AS7" t="str">
            <v>SCOR</v>
          </cell>
          <cell r="AT7" t="str">
            <v>BLPG</v>
          </cell>
          <cell r="AU7" t="str">
            <v>CAH</v>
          </cell>
          <cell r="AV7" t="str">
            <v>CAH</v>
          </cell>
        </row>
        <row r="8">
          <cell r="H8" t="str">
            <v>Invitrogen</v>
          </cell>
          <cell r="I8" t="str">
            <v>QIAGEN NV</v>
          </cell>
          <cell r="J8" t="str">
            <v>TECHNE</v>
          </cell>
          <cell r="K8" t="str">
            <v>Bio-Rad Laboratories</v>
          </cell>
          <cell r="L8" t="str">
            <v>Affymetrix</v>
          </cell>
          <cell r="M8" t="str">
            <v>Applied Biosystems*</v>
          </cell>
          <cell r="N8" t="str">
            <v>Mettler Toledo*</v>
          </cell>
          <cell r="O8" t="str">
            <v>Molecular Devices*</v>
          </cell>
          <cell r="P8" t="str">
            <v>PerkinElmer</v>
          </cell>
          <cell r="Q8" t="str">
            <v>Thermo Electron</v>
          </cell>
          <cell r="R8" t="str">
            <v>Varian</v>
          </cell>
          <cell r="S8" t="str">
            <v>Waters*</v>
          </cell>
          <cell r="U8" t="str">
            <v>Ventana Medical Systems, Inc.</v>
          </cell>
          <cell r="V8" t="str">
            <v>Accredo Health, Inc.*</v>
          </cell>
          <cell r="W8" t="str">
            <v>Invitrogen Corporation</v>
          </cell>
          <cell r="X8" t="str">
            <v>Millipore Corporation</v>
          </cell>
          <cell r="Y8" t="str">
            <v>Priority Healthcare Corporation</v>
          </cell>
          <cell r="Z8" t="str">
            <v>Bergen Brunswig Corporation</v>
          </cell>
          <cell r="AA8" t="str">
            <v>AmeriSource Health Corporation</v>
          </cell>
          <cell r="AB8" t="str">
            <v>AmerisourceBergen Corporation</v>
          </cell>
          <cell r="AC8" t="str">
            <v>Owens &amp; Minor, Inc.</v>
          </cell>
          <cell r="AD8" t="str">
            <v>Full Name, Inc.</v>
          </cell>
          <cell r="AE8" t="str">
            <v>PSS World Medical, Inc.</v>
          </cell>
          <cell r="AF8" t="str">
            <v>Henry Schein, Inc.</v>
          </cell>
          <cell r="AG8" t="str">
            <v>Syncor International Corporation</v>
          </cell>
          <cell r="AH8" t="str">
            <v>Accredo Health, Incorporated</v>
          </cell>
          <cell r="AI8" t="str">
            <v>Gentiva Health Services, Inc.</v>
          </cell>
          <cell r="AK8" t="str">
            <v>Fisher Scientific International Inc.*</v>
          </cell>
          <cell r="AL8" t="str">
            <v>McKesson Corporation</v>
          </cell>
          <cell r="AM8" t="str">
            <v>Sigma-Aldrich Corp.</v>
          </cell>
          <cell r="AN8" t="str">
            <v>Chronimed Inc.</v>
          </cell>
          <cell r="AO8" t="str">
            <v>Full Name, Inc.</v>
          </cell>
          <cell r="AP8" t="str">
            <v>Patterson Dental Company</v>
          </cell>
          <cell r="AQ8" t="str">
            <v>Webster</v>
          </cell>
          <cell r="AR8" t="str">
            <v>Patterson Dental Company</v>
          </cell>
          <cell r="AS8" t="str">
            <v>Syncor International Corporation</v>
          </cell>
          <cell r="AT8" t="str">
            <v>Boron, LePore &amp; Associates, Inc.</v>
          </cell>
          <cell r="AU8" t="str">
            <v>Cardinal Health, Inc.</v>
          </cell>
          <cell r="AV8" t="str">
            <v>Cardinal Health, Inc.</v>
          </cell>
        </row>
        <row r="9">
          <cell r="H9" t="str">
            <v>Invitrogen</v>
          </cell>
          <cell r="I9" t="str">
            <v>QIAGEN NV</v>
          </cell>
          <cell r="J9" t="str">
            <v>TECHNE</v>
          </cell>
          <cell r="K9" t="str">
            <v>Bio-Rad Laboratories</v>
          </cell>
          <cell r="L9" t="str">
            <v>Affymetrix</v>
          </cell>
          <cell r="M9" t="str">
            <v>Applied Biosystems*</v>
          </cell>
          <cell r="N9" t="str">
            <v>Mettler Toledo*</v>
          </cell>
          <cell r="O9" t="str">
            <v>Molecular Devices*</v>
          </cell>
          <cell r="P9" t="str">
            <v>PerkinElmer</v>
          </cell>
          <cell r="Q9" t="str">
            <v>Thermo Electron</v>
          </cell>
          <cell r="R9" t="str">
            <v>Varian</v>
          </cell>
          <cell r="S9" t="str">
            <v>Waters*</v>
          </cell>
          <cell r="T9" t="str">
            <v>Fisher Scientific*</v>
          </cell>
          <cell r="U9" t="str">
            <v>Ventana Medical Systems, Inc.</v>
          </cell>
          <cell r="V9" t="str">
            <v>Accredo Health*</v>
          </cell>
          <cell r="W9" t="str">
            <v>Invitrogen</v>
          </cell>
          <cell r="X9" t="str">
            <v>Millipore</v>
          </cell>
          <cell r="Y9" t="str">
            <v>Priority Healthcare</v>
          </cell>
          <cell r="Z9" t="str">
            <v>Bergen Brunswig</v>
          </cell>
          <cell r="AA9" t="str">
            <v>AmeriSource</v>
          </cell>
          <cell r="AB9" t="str">
            <v>AmerisourceBergen</v>
          </cell>
          <cell r="AC9" t="str">
            <v>Owens &amp; Minor</v>
          </cell>
          <cell r="AD9" t="str">
            <v>Short Name</v>
          </cell>
          <cell r="AE9" t="str">
            <v>PSS World Medical, Inc.</v>
          </cell>
          <cell r="AF9" t="str">
            <v>Henry Schein</v>
          </cell>
          <cell r="AG9" t="str">
            <v>Syncor</v>
          </cell>
          <cell r="AH9" t="str">
            <v>Accredo</v>
          </cell>
          <cell r="AI9" t="str">
            <v>Gentiva</v>
          </cell>
          <cell r="AJ9" t="str">
            <v>Accredo*</v>
          </cell>
          <cell r="AK9" t="str">
            <v>Fisher Scientific*</v>
          </cell>
          <cell r="AL9" t="str">
            <v>McKesson Corporation</v>
          </cell>
          <cell r="AM9" t="str">
            <v>Sigma-Aldrich</v>
          </cell>
          <cell r="AN9" t="str">
            <v>Chronimed</v>
          </cell>
          <cell r="AO9" t="str">
            <v>Short Name</v>
          </cell>
          <cell r="AP9" t="str">
            <v>Patterson Dental</v>
          </cell>
          <cell r="AQ9" t="str">
            <v>Short Name</v>
          </cell>
          <cell r="AR9" t="str">
            <v>Patterson Dental</v>
          </cell>
          <cell r="AS9" t="str">
            <v>Syncor</v>
          </cell>
          <cell r="AT9" t="str">
            <v>Boron, LePore</v>
          </cell>
          <cell r="AU9" t="str">
            <v>Cardinal Health</v>
          </cell>
          <cell r="AV9" t="str">
            <v>Cardinal Health</v>
          </cell>
          <cell r="AW9" t="str">
            <v>Short Name</v>
          </cell>
          <cell r="AX9" t="str">
            <v>Short Name</v>
          </cell>
          <cell r="AY9" t="str">
            <v>Short Name</v>
          </cell>
          <cell r="AZ9" t="str">
            <v>Short Name</v>
          </cell>
          <cell r="BA9" t="str">
            <v>Short Name</v>
          </cell>
          <cell r="BB9" t="str">
            <v>Short Name</v>
          </cell>
          <cell r="BC9" t="str">
            <v>Short Name</v>
          </cell>
          <cell r="BD9" t="str">
            <v>Short Name</v>
          </cell>
          <cell r="BE9" t="str">
            <v>Short Name</v>
          </cell>
        </row>
        <row r="10">
          <cell r="H10">
            <v>37256</v>
          </cell>
          <cell r="I10">
            <v>37256</v>
          </cell>
          <cell r="J10">
            <v>37072</v>
          </cell>
          <cell r="K10">
            <v>37256</v>
          </cell>
          <cell r="L10">
            <v>37256</v>
          </cell>
          <cell r="M10">
            <v>37256</v>
          </cell>
          <cell r="N10">
            <v>37256</v>
          </cell>
          <cell r="O10">
            <v>37256</v>
          </cell>
          <cell r="P10">
            <v>37256</v>
          </cell>
          <cell r="Q10">
            <v>37256</v>
          </cell>
          <cell r="R10">
            <v>37256</v>
          </cell>
          <cell r="S10">
            <v>37256</v>
          </cell>
          <cell r="T10">
            <v>37256</v>
          </cell>
          <cell r="U10">
            <v>37256</v>
          </cell>
          <cell r="V10" t="str">
            <v>6/31/01</v>
          </cell>
          <cell r="W10">
            <v>37256</v>
          </cell>
          <cell r="X10">
            <v>36891</v>
          </cell>
          <cell r="Y10">
            <v>37254</v>
          </cell>
          <cell r="Z10">
            <v>36799</v>
          </cell>
          <cell r="AA10">
            <v>36799</v>
          </cell>
          <cell r="AB10">
            <v>37164</v>
          </cell>
          <cell r="AC10">
            <v>37256</v>
          </cell>
          <cell r="AD10">
            <v>36891</v>
          </cell>
          <cell r="AE10">
            <v>36980</v>
          </cell>
          <cell r="AF10">
            <v>37254</v>
          </cell>
          <cell r="AG10">
            <v>37256</v>
          </cell>
          <cell r="AH10">
            <v>36678</v>
          </cell>
          <cell r="AI10">
            <v>37256</v>
          </cell>
          <cell r="AJ10">
            <v>37072</v>
          </cell>
          <cell r="AK10">
            <v>37256</v>
          </cell>
          <cell r="AL10">
            <v>36981</v>
          </cell>
          <cell r="AM10">
            <v>37256</v>
          </cell>
          <cell r="AN10">
            <v>37071</v>
          </cell>
          <cell r="AO10">
            <v>36891</v>
          </cell>
          <cell r="AP10">
            <v>37009</v>
          </cell>
          <cell r="AQ10">
            <v>37009</v>
          </cell>
          <cell r="AR10">
            <v>37009</v>
          </cell>
          <cell r="AS10">
            <v>37256</v>
          </cell>
          <cell r="AT10">
            <v>37256</v>
          </cell>
          <cell r="AU10">
            <v>37072</v>
          </cell>
          <cell r="AV10">
            <v>37072</v>
          </cell>
          <cell r="AW10">
            <v>36891</v>
          </cell>
          <cell r="AX10">
            <v>36891</v>
          </cell>
          <cell r="AY10">
            <v>36891</v>
          </cell>
          <cell r="AZ10">
            <v>36891</v>
          </cell>
          <cell r="BA10">
            <v>36891</v>
          </cell>
          <cell r="BB10">
            <v>36891</v>
          </cell>
          <cell r="BC10">
            <v>36891</v>
          </cell>
          <cell r="BD10">
            <v>36891</v>
          </cell>
          <cell r="BE10">
            <v>36891</v>
          </cell>
        </row>
        <row r="11">
          <cell r="H11" t="str">
            <v>PAYTON</v>
          </cell>
          <cell r="I11" t="str">
            <v>PAYTON</v>
          </cell>
          <cell r="J11" t="str">
            <v>PAYTON</v>
          </cell>
          <cell r="K11" t="str">
            <v>PAYTON</v>
          </cell>
          <cell r="L11" t="str">
            <v>PAYTON</v>
          </cell>
          <cell r="M11" t="str">
            <v>PAYTON</v>
          </cell>
          <cell r="N11" t="str">
            <v>PAYTON</v>
          </cell>
          <cell r="O11" t="str">
            <v>PAYTON</v>
          </cell>
          <cell r="P11" t="str">
            <v>PAYTON</v>
          </cell>
          <cell r="Q11" t="str">
            <v>PAYTON</v>
          </cell>
          <cell r="R11" t="str">
            <v>PAYTON</v>
          </cell>
          <cell r="S11" t="str">
            <v>PAYTON</v>
          </cell>
          <cell r="T11" t="str">
            <v>PAYTON</v>
          </cell>
          <cell r="U11" t="str">
            <v>Trap</v>
          </cell>
          <cell r="V11" t="str">
            <v>PAYTON</v>
          </cell>
          <cell r="W11" t="str">
            <v>Kaitlin</v>
          </cell>
          <cell r="X11" t="str">
            <v>Stanwick</v>
          </cell>
          <cell r="Y11" t="str">
            <v>Michael Min</v>
          </cell>
          <cell r="AB11" t="str">
            <v>Francesca</v>
          </cell>
          <cell r="AC11" t="str">
            <v>Francesca</v>
          </cell>
          <cell r="AD11" t="str">
            <v>Name</v>
          </cell>
          <cell r="AE11" t="str">
            <v>Michael Min</v>
          </cell>
          <cell r="AF11" t="str">
            <v>Dun</v>
          </cell>
          <cell r="AG11" t="str">
            <v>Michael Min</v>
          </cell>
          <cell r="AH11" t="str">
            <v>Francesca</v>
          </cell>
          <cell r="AJ11" t="str">
            <v>Francesca</v>
          </cell>
          <cell r="AK11" t="str">
            <v>Payton</v>
          </cell>
          <cell r="AL11" t="str">
            <v>Dun</v>
          </cell>
          <cell r="AM11" t="str">
            <v>Wilson</v>
          </cell>
          <cell r="AN11" t="str">
            <v>Payton</v>
          </cell>
          <cell r="AO11" t="str">
            <v>Name</v>
          </cell>
          <cell r="AP11" t="str">
            <v>PAYTON</v>
          </cell>
          <cell r="AQ11" t="str">
            <v>PAYTON</v>
          </cell>
          <cell r="AR11" t="str">
            <v>Michael Min</v>
          </cell>
          <cell r="AS11" t="str">
            <v>Francesca</v>
          </cell>
          <cell r="AT11" t="str">
            <v>Francesca</v>
          </cell>
          <cell r="AU11" t="str">
            <v>Francesca</v>
          </cell>
          <cell r="AV11" t="str">
            <v>Francesca</v>
          </cell>
          <cell r="AW11" t="str">
            <v>Name</v>
          </cell>
          <cell r="AX11" t="str">
            <v>Name</v>
          </cell>
          <cell r="AY11" t="str">
            <v>Name</v>
          </cell>
          <cell r="AZ11" t="str">
            <v>Name</v>
          </cell>
          <cell r="BA11" t="str">
            <v>Name</v>
          </cell>
          <cell r="BB11" t="str">
            <v>Name</v>
          </cell>
          <cell r="BC11" t="str">
            <v>Name</v>
          </cell>
          <cell r="BD11" t="str">
            <v>Name</v>
          </cell>
          <cell r="BE11" t="str">
            <v>Name</v>
          </cell>
        </row>
        <row r="12">
          <cell r="H12" t="str">
            <v>Y</v>
          </cell>
          <cell r="I12" t="str">
            <v>Y</v>
          </cell>
          <cell r="J12" t="str">
            <v>Y</v>
          </cell>
          <cell r="K12" t="str">
            <v>Y</v>
          </cell>
          <cell r="L12" t="str">
            <v>Y</v>
          </cell>
          <cell r="M12" t="str">
            <v>Y</v>
          </cell>
          <cell r="N12" t="str">
            <v>Y</v>
          </cell>
          <cell r="O12" t="str">
            <v>Y</v>
          </cell>
          <cell r="P12" t="str">
            <v>Y</v>
          </cell>
          <cell r="Q12" t="str">
            <v>Y</v>
          </cell>
          <cell r="R12" t="str">
            <v>Y</v>
          </cell>
          <cell r="S12" t="str">
            <v>Y</v>
          </cell>
          <cell r="T12" t="str">
            <v>Y</v>
          </cell>
          <cell r="U12" t="str">
            <v>Y</v>
          </cell>
          <cell r="V12" t="str">
            <v>Y</v>
          </cell>
          <cell r="W12" t="str">
            <v>Y</v>
          </cell>
          <cell r="X12" t="str">
            <v>Y</v>
          </cell>
          <cell r="Y12" t="str">
            <v>Y</v>
          </cell>
          <cell r="Z12" t="str">
            <v>Y</v>
          </cell>
          <cell r="AA12" t="str">
            <v>Y</v>
          </cell>
          <cell r="AB12" t="str">
            <v>Y</v>
          </cell>
          <cell r="AC12" t="str">
            <v>Y</v>
          </cell>
          <cell r="AD12" t="str">
            <v>Y</v>
          </cell>
          <cell r="AE12" t="str">
            <v>Y</v>
          </cell>
          <cell r="AF12" t="str">
            <v>Y</v>
          </cell>
          <cell r="AG12" t="str">
            <v>Y</v>
          </cell>
          <cell r="AH12" t="str">
            <v>Y</v>
          </cell>
          <cell r="AI12" t="str">
            <v>Y</v>
          </cell>
          <cell r="AJ12" t="str">
            <v>Y</v>
          </cell>
          <cell r="AK12" t="str">
            <v>Y</v>
          </cell>
          <cell r="AL12" t="str">
            <v>Y</v>
          </cell>
          <cell r="AM12" t="str">
            <v>Y</v>
          </cell>
          <cell r="AN12" t="str">
            <v>Y</v>
          </cell>
          <cell r="AO12" t="str">
            <v>Y</v>
          </cell>
          <cell r="AP12" t="str">
            <v>Y</v>
          </cell>
          <cell r="AQ12" t="str">
            <v>Y</v>
          </cell>
          <cell r="AR12" t="str">
            <v>Y</v>
          </cell>
          <cell r="AS12" t="str">
            <v>Y</v>
          </cell>
          <cell r="AT12" t="str">
            <v>Y</v>
          </cell>
          <cell r="AU12" t="str">
            <v>Y</v>
          </cell>
          <cell r="AV12" t="str">
            <v>Y</v>
          </cell>
          <cell r="AW12" t="str">
            <v>Y</v>
          </cell>
          <cell r="AX12" t="str">
            <v>Y</v>
          </cell>
          <cell r="AY12" t="str">
            <v>Y</v>
          </cell>
          <cell r="AZ12" t="str">
            <v>Y</v>
          </cell>
          <cell r="BA12" t="str">
            <v>Y</v>
          </cell>
          <cell r="BB12" t="str">
            <v>Y</v>
          </cell>
          <cell r="BC12" t="str">
            <v>Y</v>
          </cell>
          <cell r="BD12" t="str">
            <v>Y</v>
          </cell>
          <cell r="BE12" t="str">
            <v>Y</v>
          </cell>
        </row>
        <row r="13">
          <cell r="W13">
            <v>37207</v>
          </cell>
          <cell r="X13">
            <v>36891</v>
          </cell>
          <cell r="Y13">
            <v>37399</v>
          </cell>
          <cell r="AB13">
            <v>37393</v>
          </cell>
          <cell r="AC13">
            <v>37393</v>
          </cell>
          <cell r="AD13">
            <v>36891</v>
          </cell>
          <cell r="AE13">
            <v>37346</v>
          </cell>
          <cell r="AF13">
            <v>37393</v>
          </cell>
          <cell r="AG13">
            <v>37399</v>
          </cell>
          <cell r="AH13">
            <v>37347</v>
          </cell>
          <cell r="AJ13">
            <v>37393</v>
          </cell>
          <cell r="AK13">
            <v>37215</v>
          </cell>
          <cell r="AL13">
            <v>37341</v>
          </cell>
          <cell r="AM13">
            <v>37349</v>
          </cell>
          <cell r="AN13">
            <v>37207</v>
          </cell>
          <cell r="AO13">
            <v>36891</v>
          </cell>
          <cell r="AP13">
            <v>37089</v>
          </cell>
          <cell r="AQ13">
            <v>37089</v>
          </cell>
          <cell r="AR13">
            <v>37346</v>
          </cell>
          <cell r="AS13">
            <v>37427</v>
          </cell>
          <cell r="AT13">
            <v>37413</v>
          </cell>
          <cell r="AU13">
            <v>37393</v>
          </cell>
          <cell r="AV13">
            <v>37413</v>
          </cell>
          <cell r="AW13">
            <v>36891</v>
          </cell>
          <cell r="AX13">
            <v>36891</v>
          </cell>
          <cell r="AY13">
            <v>36891</v>
          </cell>
          <cell r="AZ13">
            <v>36891</v>
          </cell>
          <cell r="BA13">
            <v>36891</v>
          </cell>
          <cell r="BB13">
            <v>36891</v>
          </cell>
          <cell r="BC13">
            <v>36891</v>
          </cell>
          <cell r="BD13">
            <v>36891</v>
          </cell>
          <cell r="BE13">
            <v>36891</v>
          </cell>
        </row>
        <row r="14">
          <cell r="Y14" t="str">
            <v>JWT</v>
          </cell>
          <cell r="AB14" t="str">
            <v>JWT</v>
          </cell>
          <cell r="AC14" t="str">
            <v>JWT</v>
          </cell>
          <cell r="AE14" t="str">
            <v>JWT</v>
          </cell>
          <cell r="AF14" t="str">
            <v>JWT</v>
          </cell>
          <cell r="AG14" t="str">
            <v>JWT</v>
          </cell>
          <cell r="AJ14" t="str">
            <v>JWT</v>
          </cell>
          <cell r="AK14" t="str">
            <v>JWT</v>
          </cell>
          <cell r="AL14" t="str">
            <v>JWT</v>
          </cell>
          <cell r="AM14" t="str">
            <v>OZ</v>
          </cell>
          <cell r="AN14" t="str">
            <v>NO</v>
          </cell>
          <cell r="AP14" t="str">
            <v>JWT</v>
          </cell>
          <cell r="AQ14" t="str">
            <v>JWT</v>
          </cell>
          <cell r="AR14" t="str">
            <v>JWT</v>
          </cell>
          <cell r="AV14" t="str">
            <v>JWT</v>
          </cell>
        </row>
        <row r="15">
          <cell r="H15" t="str">
            <v>Lab products</v>
          </cell>
          <cell r="I15" t="str">
            <v>Lab products</v>
          </cell>
          <cell r="J15" t="str">
            <v>Lab products</v>
          </cell>
          <cell r="K15" t="str">
            <v>Lab products</v>
          </cell>
          <cell r="L15" t="str">
            <v>Lab products</v>
          </cell>
          <cell r="M15" t="str">
            <v>Lab products</v>
          </cell>
          <cell r="N15" t="str">
            <v>Company Description</v>
          </cell>
          <cell r="O15" t="str">
            <v>Lab products</v>
          </cell>
          <cell r="P15" t="str">
            <v>Lab products</v>
          </cell>
          <cell r="Q15" t="str">
            <v>Lab products</v>
          </cell>
          <cell r="R15" t="str">
            <v>Lab products</v>
          </cell>
          <cell r="S15" t="str">
            <v>Lab products</v>
          </cell>
          <cell r="T15" t="str">
            <v>Lab products</v>
          </cell>
          <cell r="U15" t="str">
            <v>Lab products</v>
          </cell>
          <cell r="V15" t="str">
            <v>Lab products</v>
          </cell>
          <cell r="W15" t="str">
            <v>Lab products</v>
          </cell>
          <cell r="X15" t="str">
            <v>Lab products</v>
          </cell>
          <cell r="Z15" t="str">
            <v>Warehouse adjusted</v>
          </cell>
          <cell r="AA15" t="str">
            <v xml:space="preserve"> </v>
          </cell>
          <cell r="AD15" t="str">
            <v>Company Description</v>
          </cell>
          <cell r="AE15" t="str">
            <v xml:space="preserve"> </v>
          </cell>
          <cell r="AK15" t="str">
            <v xml:space="preserve"> </v>
          </cell>
          <cell r="AM15" t="str">
            <v>Lab products</v>
          </cell>
          <cell r="AN15" t="str">
            <v>No warehouse disclosure</v>
          </cell>
          <cell r="AO15" t="str">
            <v>Company Description</v>
          </cell>
          <cell r="AP15" t="str">
            <v>Dental supply distributors</v>
          </cell>
          <cell r="AQ15" t="str">
            <v>Veterinary supplies distributors</v>
          </cell>
          <cell r="AR15" t="str">
            <v>Dental supply distributors</v>
          </cell>
          <cell r="AW15" t="str">
            <v>Company Description</v>
          </cell>
          <cell r="AX15" t="str">
            <v>Company Description</v>
          </cell>
          <cell r="AY15" t="str">
            <v>Company Description</v>
          </cell>
          <cell r="AZ15" t="str">
            <v>Company Description</v>
          </cell>
          <cell r="BA15" t="str">
            <v>Company Description</v>
          </cell>
          <cell r="BB15" t="str">
            <v>Company Description</v>
          </cell>
          <cell r="BC15" t="str">
            <v>Company Description</v>
          </cell>
          <cell r="BD15" t="str">
            <v>Company Description</v>
          </cell>
          <cell r="BE15" t="str">
            <v>Company Description</v>
          </cell>
        </row>
        <row r="16">
          <cell r="H16" t="str">
            <v>notes</v>
          </cell>
          <cell r="I16" t="str">
            <v>notes</v>
          </cell>
          <cell r="J16" t="str">
            <v>notes</v>
          </cell>
          <cell r="K16" t="str">
            <v>notes</v>
          </cell>
          <cell r="L16" t="str">
            <v>notes</v>
          </cell>
          <cell r="M16" t="str">
            <v>notes</v>
          </cell>
          <cell r="N16" t="str">
            <v>notes</v>
          </cell>
          <cell r="O16" t="str">
            <v>LTM EPS and proj. EPS are trending correctly per IBES.</v>
          </cell>
          <cell r="P16" t="str">
            <v>Not PF for acquisition of the Filtration and Separtions business, NS</v>
          </cell>
          <cell r="Q16" t="str">
            <v>Not proforma for acquisitions in 2001 b/c it's not material</v>
          </cell>
          <cell r="R16" t="str">
            <v>Engaged in share repurchase program by issuing additional debt; check news for adjustments</v>
          </cell>
          <cell r="S16" t="str">
            <v>notes</v>
          </cell>
          <cell r="T16" t="str">
            <v>notes</v>
          </cell>
          <cell r="U16" t="str">
            <v>notes</v>
          </cell>
          <cell r="W16" t="str">
            <v>pro forma for Dexter purchase on 9/00 - PLEASE NOTE ASSUMPTIONS</v>
          </cell>
          <cell r="X16" t="str">
            <v>Pro forma for IPO spinoff of sub-division</v>
          </cell>
          <cell r="Y16" t="str">
            <v>notes</v>
          </cell>
          <cell r="Z16" t="str">
            <v>notes</v>
          </cell>
          <cell r="AA16" t="str">
            <v>notes</v>
          </cell>
          <cell r="AB16" t="str">
            <v>PRO FORMA FOR BBC ACQUISITION 3/19/01</v>
          </cell>
          <cell r="AC16" t="str">
            <v>notes</v>
          </cell>
          <cell r="AD16" t="str">
            <v>notes</v>
          </cell>
          <cell r="AE16" t="str">
            <v>notes</v>
          </cell>
          <cell r="AF16" t="str">
            <v>notes</v>
          </cell>
          <cell r="AH16" t="str">
            <v>notes</v>
          </cell>
          <cell r="AI16" t="str">
            <v>notes</v>
          </cell>
          <cell r="AJ16" t="str">
            <v>notes</v>
          </cell>
          <cell r="AK16" t="str">
            <v>Note</v>
          </cell>
          <cell r="AL16" t="str">
            <v>Pro forma for the $400 million debt offering on Jan. 29 2002</v>
          </cell>
          <cell r="AM16" t="str">
            <v>Engaged in share repurchase program by issuing additional debt; check news for adjustments</v>
          </cell>
          <cell r="AN16" t="str">
            <v>PF for diagnostic product spinoff effective 6/30/00 and Home Services Medical subsidiary</v>
          </cell>
          <cell r="AO16" t="str">
            <v>notes</v>
          </cell>
          <cell r="AP16" t="str">
            <v>Pro forma for acquisition of Webster</v>
          </cell>
          <cell r="AS16" t="str">
            <v>notes</v>
          </cell>
          <cell r="AT16" t="str">
            <v>notes</v>
          </cell>
          <cell r="AU16" t="str">
            <v>notes</v>
          </cell>
          <cell r="AW16" t="str">
            <v>notes</v>
          </cell>
          <cell r="AX16" t="str">
            <v>notes</v>
          </cell>
          <cell r="AY16" t="str">
            <v>notes</v>
          </cell>
          <cell r="AZ16" t="str">
            <v>notes</v>
          </cell>
          <cell r="BA16" t="str">
            <v>notes</v>
          </cell>
          <cell r="BB16" t="str">
            <v>notes</v>
          </cell>
          <cell r="BC16" t="str">
            <v>notes</v>
          </cell>
          <cell r="BD16" t="str">
            <v>notes</v>
          </cell>
          <cell r="BE16" t="str">
            <v>notes</v>
          </cell>
        </row>
        <row r="17">
          <cell r="S17" t="str">
            <v xml:space="preserve"> </v>
          </cell>
          <cell r="W17" t="str">
            <v>EXCLUDES AMORTIZATION to match Wall Street research</v>
          </cell>
          <cell r="X17" t="str">
            <v>Decreasing EPS is consistent with IBES estimates for 2000/LTM to 2001</v>
          </cell>
        </row>
        <row r="19">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7.4999999999999997E-2</v>
          </cell>
          <cell r="Z19">
            <v>8.5000000000000006E-2</v>
          </cell>
          <cell r="AA19">
            <v>0</v>
          </cell>
          <cell r="AB19">
            <v>7.0000000000000007E-2</v>
          </cell>
          <cell r="AC19">
            <v>0.08</v>
          </cell>
          <cell r="AD19">
            <v>8.5000000000000006E-2</v>
          </cell>
          <cell r="AE19">
            <v>8.5000000000000006E-2</v>
          </cell>
          <cell r="AF19">
            <v>6.5000000000000002E-2</v>
          </cell>
          <cell r="AG19">
            <v>0</v>
          </cell>
          <cell r="AH19">
            <v>0.08</v>
          </cell>
          <cell r="AI19">
            <v>8.5000000000000006E-2</v>
          </cell>
          <cell r="AJ19">
            <v>0.08</v>
          </cell>
          <cell r="AK19">
            <v>0.08</v>
          </cell>
          <cell r="AL19">
            <v>6.5000000000000002E-2</v>
          </cell>
          <cell r="AM19">
            <v>0</v>
          </cell>
          <cell r="AN19">
            <v>8.5000000000000006E-2</v>
          </cell>
          <cell r="AO19">
            <v>8.5000000000000006E-2</v>
          </cell>
          <cell r="AP19">
            <v>0.09</v>
          </cell>
          <cell r="AQ19">
            <v>8.5000000000000006E-2</v>
          </cell>
          <cell r="AR19">
            <v>7.4999999999999997E-2</v>
          </cell>
          <cell r="AS19">
            <v>8.5000000000000006E-2</v>
          </cell>
          <cell r="AT19">
            <v>8.5000000000000006E-2</v>
          </cell>
          <cell r="AU19">
            <v>6.5000000000000002E-2</v>
          </cell>
          <cell r="AV19">
            <v>6.5000000000000002E-2</v>
          </cell>
          <cell r="AW19">
            <v>0</v>
          </cell>
          <cell r="AX19">
            <v>0</v>
          </cell>
          <cell r="AY19">
            <v>0</v>
          </cell>
          <cell r="AZ19">
            <v>0</v>
          </cell>
          <cell r="BA19">
            <v>0</v>
          </cell>
          <cell r="BB19">
            <v>0</v>
          </cell>
          <cell r="BC19">
            <v>0</v>
          </cell>
          <cell r="BD19">
            <v>0</v>
          </cell>
          <cell r="BE19">
            <v>0</v>
          </cell>
        </row>
        <row r="20">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2.5000000000000001E-2</v>
          </cell>
          <cell r="Z20">
            <v>2.5000000000000001E-2</v>
          </cell>
          <cell r="AA20">
            <v>2.5000000000000001E-2</v>
          </cell>
          <cell r="AB20">
            <v>2.5000000000000001E-2</v>
          </cell>
          <cell r="AC20">
            <v>2.5000000000000001E-2</v>
          </cell>
          <cell r="AD20">
            <v>2.5000000000000001E-2</v>
          </cell>
          <cell r="AE20">
            <v>2.5000000000000001E-2</v>
          </cell>
          <cell r="AF20">
            <v>2.5000000000000001E-2</v>
          </cell>
          <cell r="AG20">
            <v>0</v>
          </cell>
          <cell r="AH20">
            <v>2.5000000000000001E-2</v>
          </cell>
          <cell r="AI20">
            <v>2.5000000000000001E-2</v>
          </cell>
          <cell r="AJ20">
            <v>2.5000000000000001E-2</v>
          </cell>
          <cell r="AK20">
            <v>2.5000000000000001E-2</v>
          </cell>
          <cell r="AL20">
            <v>2.5000000000000001E-2</v>
          </cell>
          <cell r="AM20">
            <v>0</v>
          </cell>
          <cell r="AN20">
            <v>2.5000000000000001E-2</v>
          </cell>
          <cell r="AO20">
            <v>2.5000000000000001E-2</v>
          </cell>
          <cell r="AP20">
            <v>2.5000000000000001E-2</v>
          </cell>
          <cell r="AQ20">
            <v>2.5000000000000001E-2</v>
          </cell>
          <cell r="AR20">
            <v>2.5000000000000001E-2</v>
          </cell>
          <cell r="AS20">
            <v>2.5000000000000001E-2</v>
          </cell>
          <cell r="AT20">
            <v>2.5000000000000001E-2</v>
          </cell>
          <cell r="AU20">
            <v>2.5000000000000001E-2</v>
          </cell>
          <cell r="AV20">
            <v>2.5000000000000001E-2</v>
          </cell>
          <cell r="AW20">
            <v>0</v>
          </cell>
          <cell r="AX20">
            <v>0</v>
          </cell>
          <cell r="AY20">
            <v>0</v>
          </cell>
          <cell r="AZ20">
            <v>0</v>
          </cell>
          <cell r="BA20">
            <v>0</v>
          </cell>
          <cell r="BB20">
            <v>0</v>
          </cell>
          <cell r="BC20">
            <v>0</v>
          </cell>
          <cell r="BD20">
            <v>0</v>
          </cell>
          <cell r="BE20">
            <v>0</v>
          </cell>
        </row>
        <row r="21">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1</v>
          </cell>
          <cell r="Z21">
            <v>1</v>
          </cell>
          <cell r="AA21">
            <v>0</v>
          </cell>
          <cell r="AB21">
            <v>1</v>
          </cell>
          <cell r="AC21">
            <v>1</v>
          </cell>
          <cell r="AD21">
            <v>1</v>
          </cell>
          <cell r="AE21">
            <v>1</v>
          </cell>
          <cell r="AF21">
            <v>1</v>
          </cell>
          <cell r="AG21">
            <v>0</v>
          </cell>
          <cell r="AH21">
            <v>1</v>
          </cell>
          <cell r="AI21">
            <v>1</v>
          </cell>
          <cell r="AJ21">
            <v>1</v>
          </cell>
          <cell r="AK21">
            <v>1</v>
          </cell>
          <cell r="AL21">
            <v>1</v>
          </cell>
          <cell r="AM21">
            <v>0</v>
          </cell>
          <cell r="AN21">
            <v>1</v>
          </cell>
          <cell r="AO21">
            <v>1</v>
          </cell>
          <cell r="AP21">
            <v>20</v>
          </cell>
          <cell r="AQ21">
            <v>1</v>
          </cell>
          <cell r="AR21">
            <v>1</v>
          </cell>
          <cell r="AS21">
            <v>1</v>
          </cell>
          <cell r="AT21">
            <v>1</v>
          </cell>
          <cell r="AU21">
            <v>1</v>
          </cell>
          <cell r="AV21">
            <v>1</v>
          </cell>
          <cell r="AW21">
            <v>0</v>
          </cell>
          <cell r="AX21">
            <v>0</v>
          </cell>
          <cell r="AY21">
            <v>0</v>
          </cell>
          <cell r="AZ21">
            <v>0</v>
          </cell>
          <cell r="BA21">
            <v>0</v>
          </cell>
          <cell r="BB21">
            <v>0</v>
          </cell>
          <cell r="BC21">
            <v>0</v>
          </cell>
          <cell r="BD21">
            <v>0</v>
          </cell>
          <cell r="BE21">
            <v>0</v>
          </cell>
        </row>
        <row r="22">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20</v>
          </cell>
          <cell r="Z22">
            <v>20</v>
          </cell>
          <cell r="AA22">
            <v>0</v>
          </cell>
          <cell r="AB22">
            <v>20</v>
          </cell>
          <cell r="AC22">
            <v>20</v>
          </cell>
          <cell r="AD22">
            <v>20</v>
          </cell>
          <cell r="AE22">
            <v>20</v>
          </cell>
          <cell r="AF22">
            <v>20</v>
          </cell>
          <cell r="AG22">
            <v>0</v>
          </cell>
          <cell r="AH22">
            <v>20</v>
          </cell>
          <cell r="AI22">
            <v>20</v>
          </cell>
          <cell r="AJ22">
            <v>20</v>
          </cell>
          <cell r="AK22">
            <v>20</v>
          </cell>
          <cell r="AL22">
            <v>20</v>
          </cell>
          <cell r="AM22">
            <v>0</v>
          </cell>
          <cell r="AN22">
            <v>20</v>
          </cell>
          <cell r="AO22">
            <v>20</v>
          </cell>
          <cell r="AP22">
            <v>0</v>
          </cell>
          <cell r="AQ22">
            <v>20</v>
          </cell>
          <cell r="AR22">
            <v>20</v>
          </cell>
          <cell r="AS22">
            <v>20</v>
          </cell>
          <cell r="AT22">
            <v>20</v>
          </cell>
          <cell r="AU22">
            <v>20</v>
          </cell>
          <cell r="AV22">
            <v>20</v>
          </cell>
          <cell r="AW22">
            <v>0</v>
          </cell>
          <cell r="AX22">
            <v>0</v>
          </cell>
          <cell r="AY22">
            <v>0</v>
          </cell>
          <cell r="AZ22">
            <v>0</v>
          </cell>
          <cell r="BA22">
            <v>0</v>
          </cell>
          <cell r="BB22">
            <v>0</v>
          </cell>
          <cell r="BC22">
            <v>0</v>
          </cell>
          <cell r="BD22">
            <v>0</v>
          </cell>
          <cell r="BE22">
            <v>0</v>
          </cell>
        </row>
        <row r="23">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0.4</v>
          </cell>
          <cell r="Z23">
            <v>0.4</v>
          </cell>
          <cell r="AA23">
            <v>0</v>
          </cell>
          <cell r="AB23">
            <v>0.4</v>
          </cell>
          <cell r="AC23">
            <v>0.4</v>
          </cell>
          <cell r="AD23">
            <v>0.4</v>
          </cell>
          <cell r="AE23">
            <v>0.4</v>
          </cell>
          <cell r="AF23">
            <v>0.4</v>
          </cell>
          <cell r="AG23">
            <v>0</v>
          </cell>
          <cell r="AH23">
            <v>0.4</v>
          </cell>
          <cell r="AI23">
            <v>0.4</v>
          </cell>
          <cell r="AJ23">
            <v>0.4</v>
          </cell>
          <cell r="AK23">
            <v>0.4</v>
          </cell>
          <cell r="AL23">
            <v>0.4</v>
          </cell>
          <cell r="AM23">
            <v>0</v>
          </cell>
          <cell r="AN23">
            <v>0.4</v>
          </cell>
          <cell r="AO23">
            <v>0.4</v>
          </cell>
          <cell r="AP23">
            <v>0</v>
          </cell>
          <cell r="AQ23">
            <v>0.4</v>
          </cell>
          <cell r="AR23">
            <v>0.4</v>
          </cell>
          <cell r="AS23">
            <v>0.4</v>
          </cell>
          <cell r="AT23">
            <v>0.4</v>
          </cell>
          <cell r="AU23">
            <v>0.4</v>
          </cell>
          <cell r="AV23">
            <v>0.4</v>
          </cell>
          <cell r="AW23">
            <v>0</v>
          </cell>
          <cell r="AX23">
            <v>0</v>
          </cell>
          <cell r="AY23">
            <v>0</v>
          </cell>
          <cell r="AZ23">
            <v>0</v>
          </cell>
          <cell r="BA23">
            <v>0</v>
          </cell>
          <cell r="BB23">
            <v>0</v>
          </cell>
          <cell r="BC23">
            <v>0</v>
          </cell>
          <cell r="BD23">
            <v>0</v>
          </cell>
          <cell r="BE23">
            <v>0</v>
          </cell>
        </row>
        <row r="24">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row>
        <row r="25">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row>
        <row r="27">
          <cell r="V27">
            <v>1000</v>
          </cell>
        </row>
        <row r="30">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row>
        <row r="31">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row>
        <row r="32">
          <cell r="H32" t="str">
            <v>MODEL</v>
          </cell>
          <cell r="I32">
            <v>37437</v>
          </cell>
          <cell r="J32">
            <v>37437</v>
          </cell>
          <cell r="L32">
            <v>37437</v>
          </cell>
          <cell r="P32">
            <v>37437</v>
          </cell>
          <cell r="Q32">
            <v>37437</v>
          </cell>
          <cell r="R32">
            <v>37437</v>
          </cell>
        </row>
        <row r="33">
          <cell r="J33" t="str">
            <v>MODEL</v>
          </cell>
          <cell r="L33" t="str">
            <v>PRESS RELEASE</v>
          </cell>
          <cell r="P33" t="str">
            <v>PRESS RELEASE</v>
          </cell>
          <cell r="Q33" t="str">
            <v>PRESS RELEASE</v>
          </cell>
          <cell r="R33" t="str">
            <v>PRESS RELEASE</v>
          </cell>
        </row>
        <row r="34">
          <cell r="H34">
            <v>37256</v>
          </cell>
          <cell r="I34">
            <v>37256</v>
          </cell>
          <cell r="J34">
            <v>37437</v>
          </cell>
          <cell r="K34">
            <v>37256</v>
          </cell>
          <cell r="L34">
            <v>37256</v>
          </cell>
          <cell r="M34">
            <v>37256</v>
          </cell>
          <cell r="N34">
            <v>37256</v>
          </cell>
          <cell r="O34">
            <v>37256</v>
          </cell>
          <cell r="P34">
            <v>37256</v>
          </cell>
          <cell r="Q34">
            <v>37256</v>
          </cell>
          <cell r="R34">
            <v>37256</v>
          </cell>
          <cell r="S34">
            <v>37256</v>
          </cell>
          <cell r="T34">
            <v>37256</v>
          </cell>
          <cell r="U34">
            <v>37256</v>
          </cell>
          <cell r="V34">
            <v>37437</v>
          </cell>
          <cell r="W34">
            <v>37256</v>
          </cell>
          <cell r="X34">
            <v>37256</v>
          </cell>
          <cell r="Y34">
            <v>37345</v>
          </cell>
          <cell r="AB34">
            <v>37346</v>
          </cell>
          <cell r="AC34">
            <v>37346</v>
          </cell>
          <cell r="AD34">
            <v>36891</v>
          </cell>
          <cell r="AE34">
            <v>37253</v>
          </cell>
          <cell r="AF34">
            <v>37345</v>
          </cell>
          <cell r="AG34">
            <v>37346</v>
          </cell>
          <cell r="AJ34">
            <v>37256</v>
          </cell>
          <cell r="AK34">
            <v>37437</v>
          </cell>
          <cell r="AL34">
            <v>37256</v>
          </cell>
          <cell r="AM34">
            <v>37256</v>
          </cell>
          <cell r="AN34">
            <v>37162</v>
          </cell>
          <cell r="AO34">
            <v>36891</v>
          </cell>
          <cell r="AP34">
            <v>37009</v>
          </cell>
          <cell r="AQ34">
            <v>37009</v>
          </cell>
          <cell r="AR34">
            <v>37434</v>
          </cell>
          <cell r="AV34">
            <v>37346</v>
          </cell>
          <cell r="AW34">
            <v>36891</v>
          </cell>
          <cell r="AX34">
            <v>36891</v>
          </cell>
          <cell r="AY34">
            <v>36891</v>
          </cell>
          <cell r="AZ34">
            <v>36891</v>
          </cell>
          <cell r="BA34">
            <v>36891</v>
          </cell>
          <cell r="BB34">
            <v>36891</v>
          </cell>
          <cell r="BC34">
            <v>36891</v>
          </cell>
          <cell r="BD34">
            <v>36891</v>
          </cell>
          <cell r="BE34">
            <v>36891</v>
          </cell>
        </row>
        <row r="36">
          <cell r="Q36" t="str">
            <v xml:space="preserve">GAAP </v>
          </cell>
          <cell r="AJ36">
            <v>27145.618999999999</v>
          </cell>
        </row>
        <row r="37">
          <cell r="Q37" t="str">
            <v>REPORTED</v>
          </cell>
          <cell r="AB37" t="str">
            <v>x</v>
          </cell>
          <cell r="AV37" t="str">
            <v>x</v>
          </cell>
          <cell r="AX37">
            <v>112891000</v>
          </cell>
        </row>
        <row r="38">
          <cell r="H38">
            <v>59.207999999999998</v>
          </cell>
          <cell r="I38">
            <v>145.916</v>
          </cell>
          <cell r="J38">
            <v>42.494525000000003</v>
          </cell>
          <cell r="K38">
            <v>26.085000000000001</v>
          </cell>
          <cell r="L38">
            <v>60.100999999999999</v>
          </cell>
          <cell r="M38">
            <v>213.28299999999999</v>
          </cell>
          <cell r="N38">
            <v>45.409689999999998</v>
          </cell>
          <cell r="O38">
            <v>15.414</v>
          </cell>
          <cell r="P38">
            <v>125.556</v>
          </cell>
          <cell r="Q38">
            <v>186.74</v>
          </cell>
          <cell r="R38">
            <v>35.048999999999999</v>
          </cell>
          <cell r="S38">
            <v>136.77799999999999</v>
          </cell>
          <cell r="T38">
            <v>57.9</v>
          </cell>
          <cell r="U38">
            <v>16.077313</v>
          </cell>
          <cell r="V38">
            <v>28.199946000000001</v>
          </cell>
          <cell r="W38">
            <v>52.961227999999998</v>
          </cell>
          <cell r="X38">
            <v>47.744526999999998</v>
          </cell>
          <cell r="Y38">
            <v>44.61</v>
          </cell>
          <cell r="Z38">
            <v>135.58958899999999</v>
          </cell>
          <cell r="AA38">
            <v>53.001061999999997</v>
          </cell>
          <cell r="AB38">
            <v>112.89100000000001</v>
          </cell>
          <cell r="AC38">
            <v>40.850999999999999</v>
          </cell>
          <cell r="AD38">
            <v>0</v>
          </cell>
          <cell r="AE38">
            <v>71.217195000000004</v>
          </cell>
          <cell r="AF38">
            <v>44.747</v>
          </cell>
          <cell r="AG38">
            <v>24.778272999999999</v>
          </cell>
          <cell r="AH38">
            <v>26.098680000000002</v>
          </cell>
          <cell r="AI38">
            <v>0</v>
          </cell>
          <cell r="AJ38">
            <v>31.284690000000001</v>
          </cell>
          <cell r="AK38">
            <v>57.9</v>
          </cell>
          <cell r="AL38">
            <v>301</v>
          </cell>
          <cell r="AM38">
            <v>73.771000000000001</v>
          </cell>
          <cell r="AN38">
            <v>12.315314000000001</v>
          </cell>
          <cell r="AR38">
            <v>68.506</v>
          </cell>
          <cell r="AS38">
            <v>12.884701959999999</v>
          </cell>
          <cell r="AT38">
            <v>0</v>
          </cell>
          <cell r="AU38">
            <v>0</v>
          </cell>
          <cell r="AV38">
            <v>460</v>
          </cell>
          <cell r="AW38">
            <v>0</v>
          </cell>
          <cell r="AY38">
            <v>0</v>
          </cell>
          <cell r="AZ38">
            <v>0</v>
          </cell>
          <cell r="BA38">
            <v>0</v>
          </cell>
          <cell r="BB38">
            <v>0</v>
          </cell>
          <cell r="BC38">
            <v>0</v>
          </cell>
          <cell r="BD38">
            <v>0</v>
          </cell>
          <cell r="BE38">
            <v>0</v>
          </cell>
        </row>
        <row r="39">
          <cell r="H39">
            <v>0</v>
          </cell>
          <cell r="I39">
            <v>0</v>
          </cell>
          <cell r="J39">
            <v>0</v>
          </cell>
          <cell r="K39">
            <v>0</v>
          </cell>
          <cell r="L39">
            <v>0</v>
          </cell>
          <cell r="M39">
            <v>0</v>
          </cell>
          <cell r="N39">
            <v>0</v>
          </cell>
          <cell r="O39">
            <v>0</v>
          </cell>
          <cell r="P39">
            <v>0</v>
          </cell>
          <cell r="Q39">
            <v>0</v>
          </cell>
          <cell r="R39">
            <v>0</v>
          </cell>
          <cell r="S39">
            <v>0</v>
          </cell>
          <cell r="T39">
            <v>0</v>
          </cell>
          <cell r="U39">
            <v>2.5030000000000001</v>
          </cell>
          <cell r="V39">
            <v>0</v>
          </cell>
          <cell r="W39">
            <v>5.6609999999999996</v>
          </cell>
          <cell r="X39">
            <v>5.0519999999999996</v>
          </cell>
          <cell r="Y39">
            <v>5.1552319999999998</v>
          </cell>
          <cell r="Z39">
            <v>8.721584</v>
          </cell>
          <cell r="AA39">
            <v>3.6339999999999999</v>
          </cell>
          <cell r="AC39">
            <v>2.2189999999999999</v>
          </cell>
          <cell r="AD39">
            <v>0</v>
          </cell>
          <cell r="AE39">
            <v>6.3520000000000012</v>
          </cell>
          <cell r="AG39">
            <v>7.7510000000000003</v>
          </cell>
          <cell r="AH39">
            <v>1.796775</v>
          </cell>
          <cell r="AI39">
            <v>0</v>
          </cell>
          <cell r="AJ39">
            <v>1.796775</v>
          </cell>
          <cell r="AL39">
            <v>60.732304999999997</v>
          </cell>
          <cell r="AM39">
            <v>3.5651830000000002</v>
          </cell>
          <cell r="AN39">
            <v>2.4042520000000001</v>
          </cell>
          <cell r="AO39">
            <v>0</v>
          </cell>
          <cell r="AR39">
            <v>0.95021299999999997</v>
          </cell>
          <cell r="AS39">
            <v>4.0305200000000001</v>
          </cell>
          <cell r="AT39">
            <v>0</v>
          </cell>
          <cell r="AU39">
            <v>0</v>
          </cell>
          <cell r="AW39">
            <v>0</v>
          </cell>
          <cell r="AX39">
            <v>0</v>
          </cell>
          <cell r="AY39">
            <v>0</v>
          </cell>
          <cell r="AZ39">
            <v>0</v>
          </cell>
          <cell r="BA39">
            <v>0</v>
          </cell>
          <cell r="BB39">
            <v>0</v>
          </cell>
          <cell r="BC39">
            <v>0</v>
          </cell>
          <cell r="BD39">
            <v>0</v>
          </cell>
          <cell r="BE39">
            <v>0</v>
          </cell>
        </row>
        <row r="40">
          <cell r="H40">
            <v>0</v>
          </cell>
          <cell r="I40">
            <v>0</v>
          </cell>
          <cell r="J40">
            <v>0</v>
          </cell>
          <cell r="K40">
            <v>0</v>
          </cell>
          <cell r="L40">
            <v>0</v>
          </cell>
          <cell r="M40">
            <v>0</v>
          </cell>
          <cell r="N40">
            <v>0</v>
          </cell>
          <cell r="O40">
            <v>0</v>
          </cell>
          <cell r="P40">
            <v>0</v>
          </cell>
          <cell r="Q40">
            <v>0</v>
          </cell>
          <cell r="R40">
            <v>0</v>
          </cell>
          <cell r="S40">
            <v>0</v>
          </cell>
          <cell r="T40">
            <v>0</v>
          </cell>
          <cell r="U40">
            <v>18.14</v>
          </cell>
          <cell r="V40">
            <v>0</v>
          </cell>
          <cell r="W40">
            <v>46.72</v>
          </cell>
          <cell r="X40">
            <v>36.450000000000003</v>
          </cell>
          <cell r="Y40">
            <v>22.4</v>
          </cell>
          <cell r="Z40">
            <v>13.83</v>
          </cell>
          <cell r="AA40">
            <v>24</v>
          </cell>
          <cell r="AB40">
            <v>42</v>
          </cell>
          <cell r="AC40">
            <v>13.46</v>
          </cell>
          <cell r="AD40">
            <v>0</v>
          </cell>
          <cell r="AE40">
            <v>10.304480478589419</v>
          </cell>
          <cell r="AF40">
            <v>26.04</v>
          </cell>
          <cell r="AG40">
            <v>18.55</v>
          </cell>
          <cell r="AH40">
            <v>13.52</v>
          </cell>
          <cell r="AI40">
            <v>0</v>
          </cell>
          <cell r="AJ40">
            <v>13.52</v>
          </cell>
          <cell r="AL40">
            <v>39.36</v>
          </cell>
          <cell r="AM40">
            <v>32.39</v>
          </cell>
          <cell r="AN40">
            <v>9.9</v>
          </cell>
          <cell r="AO40">
            <v>0</v>
          </cell>
          <cell r="AR40">
            <v>20.514070571545538</v>
          </cell>
          <cell r="AS40">
            <v>9.6460000000000008</v>
          </cell>
          <cell r="AT40">
            <v>0</v>
          </cell>
          <cell r="AU40">
            <v>0</v>
          </cell>
          <cell r="AV40">
            <v>34.83</v>
          </cell>
          <cell r="AW40">
            <v>0</v>
          </cell>
          <cell r="AX40">
            <v>0</v>
          </cell>
          <cell r="AY40">
            <v>0</v>
          </cell>
          <cell r="AZ40">
            <v>0</v>
          </cell>
          <cell r="BA40">
            <v>0</v>
          </cell>
          <cell r="BB40">
            <v>0</v>
          </cell>
          <cell r="BC40">
            <v>0</v>
          </cell>
          <cell r="BD40">
            <v>0</v>
          </cell>
          <cell r="BE40">
            <v>0</v>
          </cell>
        </row>
        <row r="41">
          <cell r="H41">
            <v>0</v>
          </cell>
          <cell r="I41">
            <v>0</v>
          </cell>
          <cell r="J41">
            <v>0</v>
          </cell>
          <cell r="K41">
            <v>0</v>
          </cell>
          <cell r="L41">
            <v>0</v>
          </cell>
          <cell r="M41">
            <v>0</v>
          </cell>
          <cell r="N41">
            <v>0</v>
          </cell>
          <cell r="O41">
            <v>0</v>
          </cell>
          <cell r="P41">
            <v>0</v>
          </cell>
          <cell r="Q41">
            <v>0</v>
          </cell>
          <cell r="R41">
            <v>0</v>
          </cell>
          <cell r="S41">
            <v>0</v>
          </cell>
          <cell r="T41">
            <v>0</v>
          </cell>
          <cell r="U41">
            <v>0.44</v>
          </cell>
          <cell r="V41">
            <v>0</v>
          </cell>
          <cell r="W41">
            <v>0</v>
          </cell>
          <cell r="X41">
            <v>0</v>
          </cell>
          <cell r="Y41">
            <v>0</v>
          </cell>
          <cell r="Z41">
            <v>0</v>
          </cell>
          <cell r="AA41">
            <v>0</v>
          </cell>
          <cell r="AB41">
            <v>0</v>
          </cell>
          <cell r="AC41">
            <v>0</v>
          </cell>
          <cell r="AD41">
            <v>0</v>
          </cell>
          <cell r="AE41">
            <v>0.78749999999999998</v>
          </cell>
          <cell r="AF41">
            <v>0</v>
          </cell>
          <cell r="AG41">
            <v>0</v>
          </cell>
          <cell r="AH41">
            <v>0</v>
          </cell>
          <cell r="AI41">
            <v>0</v>
          </cell>
          <cell r="AJ41">
            <v>0</v>
          </cell>
          <cell r="AL41">
            <v>0</v>
          </cell>
          <cell r="AM41">
            <v>0</v>
          </cell>
          <cell r="AN41">
            <v>0</v>
          </cell>
          <cell r="AO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row>
        <row r="42">
          <cell r="H42">
            <v>0</v>
          </cell>
          <cell r="I42">
            <v>0</v>
          </cell>
          <cell r="J42">
            <v>0</v>
          </cell>
          <cell r="K42">
            <v>0</v>
          </cell>
          <cell r="L42">
            <v>0</v>
          </cell>
          <cell r="M42">
            <v>0</v>
          </cell>
          <cell r="N42">
            <v>0</v>
          </cell>
          <cell r="O42">
            <v>0</v>
          </cell>
          <cell r="P42">
            <v>0</v>
          </cell>
          <cell r="Q42">
            <v>0</v>
          </cell>
          <cell r="R42">
            <v>0</v>
          </cell>
          <cell r="S42">
            <v>0</v>
          </cell>
          <cell r="T42">
            <v>0</v>
          </cell>
          <cell r="U42">
            <v>5.82</v>
          </cell>
          <cell r="V42">
            <v>0</v>
          </cell>
          <cell r="W42">
            <v>0</v>
          </cell>
          <cell r="X42">
            <v>0</v>
          </cell>
          <cell r="Y42">
            <v>0</v>
          </cell>
          <cell r="Z42">
            <v>0</v>
          </cell>
          <cell r="AA42">
            <v>0</v>
          </cell>
          <cell r="AB42">
            <v>0</v>
          </cell>
          <cell r="AC42">
            <v>0</v>
          </cell>
          <cell r="AD42">
            <v>0</v>
          </cell>
          <cell r="AE42">
            <v>14.8</v>
          </cell>
          <cell r="AF42">
            <v>0</v>
          </cell>
          <cell r="AG42">
            <v>0</v>
          </cell>
          <cell r="AH42">
            <v>0</v>
          </cell>
          <cell r="AI42">
            <v>0</v>
          </cell>
          <cell r="AJ42">
            <v>0</v>
          </cell>
          <cell r="AL42">
            <v>0</v>
          </cell>
          <cell r="AM42">
            <v>0</v>
          </cell>
          <cell r="AN42">
            <v>0</v>
          </cell>
          <cell r="AO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row>
        <row r="43">
          <cell r="Z43">
            <v>3.3</v>
          </cell>
          <cell r="AA43">
            <v>3.6339999999999999</v>
          </cell>
        </row>
        <row r="44">
          <cell r="Z44">
            <v>23.29</v>
          </cell>
          <cell r="AA44">
            <v>24</v>
          </cell>
        </row>
        <row r="45">
          <cell r="AB45" t="b">
            <v>0</v>
          </cell>
        </row>
        <row r="46">
          <cell r="H46" t="str">
            <v>N</v>
          </cell>
          <cell r="I46" t="str">
            <v>N</v>
          </cell>
          <cell r="J46" t="str">
            <v>N</v>
          </cell>
          <cell r="K46" t="str">
            <v>N</v>
          </cell>
          <cell r="L46" t="str">
            <v>N</v>
          </cell>
          <cell r="M46" t="str">
            <v>N</v>
          </cell>
          <cell r="N46" t="str">
            <v>N</v>
          </cell>
          <cell r="O46" t="str">
            <v>N</v>
          </cell>
          <cell r="P46" t="str">
            <v>N</v>
          </cell>
          <cell r="Q46" t="str">
            <v>N</v>
          </cell>
          <cell r="R46" t="str">
            <v>N</v>
          </cell>
          <cell r="S46" t="str">
            <v>N</v>
          </cell>
          <cell r="T46" t="str">
            <v>N</v>
          </cell>
          <cell r="U46" t="str">
            <v>N</v>
          </cell>
          <cell r="V46" t="str">
            <v>N</v>
          </cell>
          <cell r="W46" t="str">
            <v>Y</v>
          </cell>
          <cell r="X46" t="str">
            <v>N</v>
          </cell>
          <cell r="Y46" t="str">
            <v>N</v>
          </cell>
          <cell r="Z46" t="str">
            <v>N</v>
          </cell>
          <cell r="AA46" t="str">
            <v>Y</v>
          </cell>
          <cell r="AB46" t="str">
            <v>Y</v>
          </cell>
          <cell r="AC46" t="str">
            <v>N</v>
          </cell>
          <cell r="AD46" t="str">
            <v>N</v>
          </cell>
          <cell r="AE46" t="str">
            <v>N</v>
          </cell>
          <cell r="AF46" t="str">
            <v>N</v>
          </cell>
          <cell r="AG46" t="str">
            <v>N</v>
          </cell>
          <cell r="AH46" t="str">
            <v>N</v>
          </cell>
          <cell r="AI46" t="str">
            <v>N</v>
          </cell>
          <cell r="AJ46" t="str">
            <v>N</v>
          </cell>
          <cell r="AK46" t="str">
            <v>N</v>
          </cell>
          <cell r="AL46" t="str">
            <v>N</v>
          </cell>
          <cell r="AM46" t="str">
            <v>N</v>
          </cell>
          <cell r="AN46" t="str">
            <v>N</v>
          </cell>
          <cell r="AO46" t="str">
            <v>N</v>
          </cell>
          <cell r="AP46" t="str">
            <v>N</v>
          </cell>
          <cell r="AQ46" t="str">
            <v>N</v>
          </cell>
          <cell r="AR46" t="str">
            <v>N</v>
          </cell>
          <cell r="AS46" t="str">
            <v>N</v>
          </cell>
          <cell r="AT46" t="str">
            <v>N</v>
          </cell>
          <cell r="AU46" t="str">
            <v>N</v>
          </cell>
          <cell r="AV46" t="str">
            <v>N</v>
          </cell>
          <cell r="AW46" t="str">
            <v>N</v>
          </cell>
          <cell r="AX46" t="str">
            <v>N</v>
          </cell>
          <cell r="AY46" t="str">
            <v>N</v>
          </cell>
          <cell r="AZ46" t="str">
            <v>N</v>
          </cell>
          <cell r="BA46" t="str">
            <v>N</v>
          </cell>
          <cell r="BB46" t="str">
            <v>N</v>
          </cell>
          <cell r="BC46" t="str">
            <v>N</v>
          </cell>
          <cell r="BD46" t="str">
            <v>N</v>
          </cell>
          <cell r="BE46" t="str">
            <v>N</v>
          </cell>
        </row>
        <row r="47">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172.5</v>
          </cell>
          <cell r="X47">
            <v>0</v>
          </cell>
          <cell r="Y47">
            <v>0</v>
          </cell>
          <cell r="Z47">
            <v>0</v>
          </cell>
          <cell r="AA47">
            <v>300</v>
          </cell>
          <cell r="AB47">
            <v>300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row>
        <row r="48">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5.5E-2</v>
          </cell>
          <cell r="X48">
            <v>0</v>
          </cell>
          <cell r="Y48">
            <v>0</v>
          </cell>
          <cell r="Z48">
            <v>0</v>
          </cell>
          <cell r="AA48">
            <v>0.05</v>
          </cell>
          <cell r="AB48">
            <v>0.05</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row>
        <row r="49">
          <cell r="H49">
            <v>36526</v>
          </cell>
          <cell r="I49">
            <v>36526</v>
          </cell>
          <cell r="J49">
            <v>36526</v>
          </cell>
          <cell r="K49">
            <v>36526</v>
          </cell>
          <cell r="L49">
            <v>36526</v>
          </cell>
          <cell r="M49">
            <v>36526</v>
          </cell>
          <cell r="N49">
            <v>36526</v>
          </cell>
          <cell r="O49">
            <v>36526</v>
          </cell>
          <cell r="P49">
            <v>36526</v>
          </cell>
          <cell r="Q49">
            <v>36526</v>
          </cell>
          <cell r="R49">
            <v>36526</v>
          </cell>
          <cell r="S49">
            <v>36526</v>
          </cell>
          <cell r="T49">
            <v>36526</v>
          </cell>
          <cell r="U49">
            <v>0</v>
          </cell>
          <cell r="V49">
            <v>0</v>
          </cell>
          <cell r="W49">
            <v>36892</v>
          </cell>
          <cell r="X49">
            <v>36526</v>
          </cell>
          <cell r="Y49">
            <v>0</v>
          </cell>
          <cell r="Z49">
            <v>0</v>
          </cell>
          <cell r="AA49">
            <v>36861</v>
          </cell>
          <cell r="AB49">
            <v>36861</v>
          </cell>
          <cell r="AC49">
            <v>0</v>
          </cell>
          <cell r="AD49">
            <v>36526</v>
          </cell>
          <cell r="AE49">
            <v>0</v>
          </cell>
          <cell r="AF49">
            <v>0</v>
          </cell>
          <cell r="AG49">
            <v>0</v>
          </cell>
          <cell r="AH49">
            <v>0</v>
          </cell>
          <cell r="AI49">
            <v>36526</v>
          </cell>
          <cell r="AJ49">
            <v>0</v>
          </cell>
          <cell r="AK49">
            <v>0</v>
          </cell>
          <cell r="AL49">
            <v>0</v>
          </cell>
          <cell r="AM49">
            <v>0</v>
          </cell>
          <cell r="AN49">
            <v>0</v>
          </cell>
          <cell r="AO49">
            <v>36526</v>
          </cell>
          <cell r="AP49">
            <v>0</v>
          </cell>
          <cell r="AQ49">
            <v>36526</v>
          </cell>
          <cell r="AR49">
            <v>36526</v>
          </cell>
          <cell r="AS49">
            <v>36526</v>
          </cell>
          <cell r="AT49">
            <v>36526</v>
          </cell>
          <cell r="AU49">
            <v>0</v>
          </cell>
          <cell r="AV49">
            <v>0</v>
          </cell>
          <cell r="AW49">
            <v>36526</v>
          </cell>
          <cell r="AX49">
            <v>36526</v>
          </cell>
          <cell r="AY49">
            <v>36526</v>
          </cell>
          <cell r="AZ49">
            <v>36526</v>
          </cell>
          <cell r="BA49">
            <v>36526</v>
          </cell>
          <cell r="BB49">
            <v>36526</v>
          </cell>
          <cell r="BC49">
            <v>36526</v>
          </cell>
          <cell r="BD49">
            <v>36526</v>
          </cell>
          <cell r="BE49">
            <v>36526</v>
          </cell>
        </row>
        <row r="50">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85.2</v>
          </cell>
          <cell r="X50">
            <v>0</v>
          </cell>
          <cell r="Y50">
            <v>0</v>
          </cell>
          <cell r="Z50">
            <v>0</v>
          </cell>
          <cell r="AA50">
            <v>52.968800000000002</v>
          </cell>
          <cell r="AB50">
            <v>52.97</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row>
        <row r="54">
          <cell r="H54" t="str">
            <v>N</v>
          </cell>
          <cell r="I54" t="str">
            <v>N</v>
          </cell>
          <cell r="J54" t="str">
            <v>N</v>
          </cell>
          <cell r="K54" t="str">
            <v>N</v>
          </cell>
          <cell r="L54" t="str">
            <v>N</v>
          </cell>
          <cell r="M54" t="str">
            <v>N</v>
          </cell>
          <cell r="N54" t="str">
            <v>N</v>
          </cell>
          <cell r="O54" t="str">
            <v>N</v>
          </cell>
          <cell r="P54" t="str">
            <v>N</v>
          </cell>
          <cell r="Q54" t="str">
            <v>N</v>
          </cell>
          <cell r="R54" t="str">
            <v>N</v>
          </cell>
          <cell r="S54" t="str">
            <v>N</v>
          </cell>
          <cell r="T54" t="str">
            <v>N</v>
          </cell>
          <cell r="U54" t="str">
            <v>N</v>
          </cell>
          <cell r="V54" t="str">
            <v>N</v>
          </cell>
          <cell r="W54" t="str">
            <v>N</v>
          </cell>
          <cell r="X54" t="str">
            <v>N</v>
          </cell>
          <cell r="Y54" t="str">
            <v>N</v>
          </cell>
          <cell r="Z54" t="str">
            <v>Y</v>
          </cell>
          <cell r="AA54" t="str">
            <v>N</v>
          </cell>
          <cell r="AB54" t="str">
            <v>N</v>
          </cell>
          <cell r="AC54" t="str">
            <v>Y</v>
          </cell>
          <cell r="AD54" t="str">
            <v>N</v>
          </cell>
          <cell r="AE54" t="str">
            <v>N</v>
          </cell>
          <cell r="AF54" t="str">
            <v>N</v>
          </cell>
          <cell r="AG54" t="str">
            <v>N</v>
          </cell>
          <cell r="AH54" t="str">
            <v>N</v>
          </cell>
          <cell r="AI54" t="str">
            <v>N</v>
          </cell>
          <cell r="AJ54" t="str">
            <v>N</v>
          </cell>
          <cell r="AK54" t="str">
            <v>N</v>
          </cell>
          <cell r="AL54" t="str">
            <v>Y</v>
          </cell>
          <cell r="AM54" t="str">
            <v>N</v>
          </cell>
          <cell r="AN54" t="str">
            <v>N</v>
          </cell>
          <cell r="AO54" t="str">
            <v>N</v>
          </cell>
          <cell r="AP54" t="str">
            <v>N</v>
          </cell>
          <cell r="AQ54" t="str">
            <v>N</v>
          </cell>
          <cell r="AR54" t="str">
            <v>N</v>
          </cell>
          <cell r="AS54" t="str">
            <v>N</v>
          </cell>
          <cell r="AT54" t="str">
            <v>N</v>
          </cell>
          <cell r="AU54" t="str">
            <v>N</v>
          </cell>
          <cell r="AV54" t="str">
            <v>N</v>
          </cell>
          <cell r="AW54" t="str">
            <v>N</v>
          </cell>
          <cell r="AX54" t="str">
            <v>N</v>
          </cell>
          <cell r="AY54" t="str">
            <v>N</v>
          </cell>
          <cell r="AZ54" t="str">
            <v>N</v>
          </cell>
          <cell r="BA54" t="str">
            <v>N</v>
          </cell>
          <cell r="BB54" t="str">
            <v>N</v>
          </cell>
          <cell r="BC54" t="str">
            <v>N</v>
          </cell>
          <cell r="BD54" t="str">
            <v>N</v>
          </cell>
          <cell r="BE54" t="str">
            <v>N</v>
          </cell>
        </row>
        <row r="55">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300</v>
          </cell>
          <cell r="AA55">
            <v>0</v>
          </cell>
          <cell r="AB55">
            <v>0</v>
          </cell>
          <cell r="AC55">
            <v>132</v>
          </cell>
          <cell r="AD55">
            <v>0</v>
          </cell>
          <cell r="AE55">
            <v>0</v>
          </cell>
          <cell r="AF55">
            <v>0</v>
          </cell>
          <cell r="AG55">
            <v>0</v>
          </cell>
          <cell r="AH55">
            <v>0</v>
          </cell>
          <cell r="AI55">
            <v>0</v>
          </cell>
          <cell r="AJ55">
            <v>0</v>
          </cell>
          <cell r="AK55">
            <v>0</v>
          </cell>
          <cell r="AL55">
            <v>196.1</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row>
        <row r="56">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7.8E-2</v>
          </cell>
          <cell r="AA56">
            <v>0</v>
          </cell>
          <cell r="AB56">
            <v>0</v>
          </cell>
          <cell r="AC56">
            <v>5.3749999999999999E-2</v>
          </cell>
          <cell r="AD56">
            <v>0</v>
          </cell>
          <cell r="AE56">
            <v>0</v>
          </cell>
          <cell r="AF56">
            <v>0</v>
          </cell>
          <cell r="AG56">
            <v>0</v>
          </cell>
          <cell r="AH56">
            <v>0</v>
          </cell>
          <cell r="AI56">
            <v>0</v>
          </cell>
          <cell r="AJ56">
            <v>0</v>
          </cell>
          <cell r="AK56">
            <v>0</v>
          </cell>
          <cell r="AL56">
            <v>0.05</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row>
        <row r="57">
          <cell r="H57">
            <v>36526</v>
          </cell>
          <cell r="I57">
            <v>36526</v>
          </cell>
          <cell r="J57">
            <v>36526</v>
          </cell>
          <cell r="K57">
            <v>36526</v>
          </cell>
          <cell r="L57">
            <v>36526</v>
          </cell>
          <cell r="M57">
            <v>36526</v>
          </cell>
          <cell r="N57">
            <v>36526</v>
          </cell>
          <cell r="O57">
            <v>36526</v>
          </cell>
          <cell r="P57">
            <v>36526</v>
          </cell>
          <cell r="Q57">
            <v>36526</v>
          </cell>
          <cell r="R57">
            <v>36526</v>
          </cell>
          <cell r="S57">
            <v>36526</v>
          </cell>
          <cell r="T57">
            <v>36526</v>
          </cell>
          <cell r="U57">
            <v>0</v>
          </cell>
          <cell r="V57">
            <v>0</v>
          </cell>
          <cell r="W57">
            <v>0</v>
          </cell>
          <cell r="X57">
            <v>36526</v>
          </cell>
          <cell r="Y57">
            <v>0</v>
          </cell>
          <cell r="Z57">
            <v>0</v>
          </cell>
          <cell r="AA57">
            <v>0</v>
          </cell>
          <cell r="AB57">
            <v>0</v>
          </cell>
          <cell r="AC57">
            <v>0</v>
          </cell>
          <cell r="AD57">
            <v>36526</v>
          </cell>
          <cell r="AE57">
            <v>0</v>
          </cell>
          <cell r="AF57">
            <v>0</v>
          </cell>
          <cell r="AG57">
            <v>0</v>
          </cell>
          <cell r="AH57">
            <v>0</v>
          </cell>
          <cell r="AI57">
            <v>36526</v>
          </cell>
          <cell r="AJ57">
            <v>0</v>
          </cell>
          <cell r="AK57">
            <v>0</v>
          </cell>
          <cell r="AL57">
            <v>0</v>
          </cell>
          <cell r="AM57">
            <v>0</v>
          </cell>
          <cell r="AN57">
            <v>0</v>
          </cell>
          <cell r="AO57">
            <v>36526</v>
          </cell>
          <cell r="AP57">
            <v>0</v>
          </cell>
          <cell r="AQ57">
            <v>36526</v>
          </cell>
          <cell r="AR57">
            <v>36526</v>
          </cell>
          <cell r="AS57">
            <v>36526</v>
          </cell>
          <cell r="AT57">
            <v>36526</v>
          </cell>
          <cell r="AU57">
            <v>0</v>
          </cell>
          <cell r="AV57">
            <v>0</v>
          </cell>
          <cell r="AW57">
            <v>36526</v>
          </cell>
          <cell r="AX57">
            <v>36526</v>
          </cell>
          <cell r="AY57">
            <v>36526</v>
          </cell>
          <cell r="AZ57">
            <v>36526</v>
          </cell>
          <cell r="BA57">
            <v>36526</v>
          </cell>
          <cell r="BB57">
            <v>36526</v>
          </cell>
          <cell r="BC57">
            <v>36526</v>
          </cell>
          <cell r="BD57">
            <v>36526</v>
          </cell>
          <cell r="BE57">
            <v>36526</v>
          </cell>
        </row>
        <row r="58">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25</v>
          </cell>
          <cell r="AA58">
            <v>0</v>
          </cell>
          <cell r="AB58">
            <v>0</v>
          </cell>
          <cell r="AC58">
            <v>20.625360943816517</v>
          </cell>
          <cell r="AD58">
            <v>0</v>
          </cell>
          <cell r="AE58">
            <v>0</v>
          </cell>
          <cell r="AF58">
            <v>0</v>
          </cell>
          <cell r="AG58">
            <v>0</v>
          </cell>
          <cell r="AH58">
            <v>0</v>
          </cell>
          <cell r="AI58">
            <v>0</v>
          </cell>
          <cell r="AJ58">
            <v>0</v>
          </cell>
          <cell r="AK58">
            <v>0</v>
          </cell>
          <cell r="AL58">
            <v>36.536741690266801</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row>
        <row r="60">
          <cell r="AJ60" t="str">
            <v>See p.79</v>
          </cell>
          <cell r="AS60">
            <v>201.66200000000001</v>
          </cell>
        </row>
        <row r="61">
          <cell r="V61">
            <v>37346</v>
          </cell>
          <cell r="AJ61" t="str">
            <v>PF BS as of 9/30/01</v>
          </cell>
        </row>
        <row r="62">
          <cell r="H62">
            <v>0</v>
          </cell>
          <cell r="I62">
            <v>0</v>
          </cell>
          <cell r="J62">
            <v>0</v>
          </cell>
          <cell r="K62">
            <v>0</v>
          </cell>
          <cell r="L62">
            <v>0</v>
          </cell>
          <cell r="M62">
            <v>0</v>
          </cell>
          <cell r="N62">
            <v>0</v>
          </cell>
          <cell r="O62">
            <v>0</v>
          </cell>
          <cell r="P62">
            <v>143.34299999999999</v>
          </cell>
          <cell r="Q62">
            <v>0</v>
          </cell>
          <cell r="R62">
            <v>0</v>
          </cell>
          <cell r="S62">
            <v>0</v>
          </cell>
          <cell r="T62">
            <v>0</v>
          </cell>
          <cell r="U62">
            <v>20.766999999999999</v>
          </cell>
          <cell r="V62">
            <v>42.912999999999997</v>
          </cell>
          <cell r="W62">
            <v>572.90300000000002</v>
          </cell>
          <cell r="X62">
            <v>70.257999999999996</v>
          </cell>
          <cell r="Y62">
            <v>91.347999999999999</v>
          </cell>
          <cell r="Z62">
            <v>60.804000000000002</v>
          </cell>
          <cell r="AA62">
            <v>94.298000000000002</v>
          </cell>
          <cell r="AB62">
            <v>463.815</v>
          </cell>
          <cell r="AC62">
            <v>0.68799999999999994</v>
          </cell>
          <cell r="AD62">
            <v>0</v>
          </cell>
          <cell r="AE62">
            <v>40.206000000000003</v>
          </cell>
          <cell r="AF62">
            <v>93.421000000000006</v>
          </cell>
          <cell r="AG62">
            <v>24.074999999999999</v>
          </cell>
          <cell r="AH62">
            <v>0</v>
          </cell>
          <cell r="AI62">
            <v>0</v>
          </cell>
          <cell r="AJ62">
            <v>58.841999999999999</v>
          </cell>
          <cell r="AK62">
            <v>45.2</v>
          </cell>
          <cell r="AL62">
            <v>385.5</v>
          </cell>
          <cell r="AM62">
            <v>33.501829999999998</v>
          </cell>
          <cell r="AN62">
            <v>3.6070000000000002</v>
          </cell>
          <cell r="AO62">
            <v>0</v>
          </cell>
          <cell r="AR62">
            <v>132.43700000000001</v>
          </cell>
          <cell r="AS62">
            <v>24.074999999999999</v>
          </cell>
          <cell r="AT62">
            <v>14.052</v>
          </cell>
          <cell r="AU62">
            <v>869.2</v>
          </cell>
          <cell r="AV62">
            <v>703.32700000000011</v>
          </cell>
          <cell r="AW62">
            <v>0</v>
          </cell>
          <cell r="AX62">
            <v>0</v>
          </cell>
          <cell r="AY62">
            <v>0</v>
          </cell>
          <cell r="AZ62">
            <v>0</v>
          </cell>
          <cell r="BA62">
            <v>0</v>
          </cell>
          <cell r="BB62">
            <v>0</v>
          </cell>
          <cell r="BC62">
            <v>0</v>
          </cell>
          <cell r="BD62">
            <v>0</v>
          </cell>
          <cell r="BE62">
            <v>0</v>
          </cell>
        </row>
        <row r="63">
          <cell r="H63">
            <v>0</v>
          </cell>
          <cell r="I63">
            <v>0</v>
          </cell>
          <cell r="J63">
            <v>0</v>
          </cell>
          <cell r="K63">
            <v>0</v>
          </cell>
          <cell r="L63">
            <v>0</v>
          </cell>
          <cell r="M63">
            <v>0</v>
          </cell>
          <cell r="N63">
            <v>0</v>
          </cell>
          <cell r="O63">
            <v>0</v>
          </cell>
          <cell r="P63">
            <v>284.63099999999997</v>
          </cell>
          <cell r="Q63">
            <v>0</v>
          </cell>
          <cell r="R63">
            <v>0</v>
          </cell>
          <cell r="S63">
            <v>0</v>
          </cell>
          <cell r="T63">
            <v>0</v>
          </cell>
          <cell r="U63">
            <v>16.481999999999999</v>
          </cell>
          <cell r="V63">
            <v>335.25299999999999</v>
          </cell>
          <cell r="W63">
            <v>102.568</v>
          </cell>
          <cell r="X63">
            <v>147.79900000000001</v>
          </cell>
          <cell r="Y63">
            <v>138.79300000000001</v>
          </cell>
          <cell r="Z63">
            <v>1620.6289999999999</v>
          </cell>
          <cell r="AA63">
            <v>677.18</v>
          </cell>
          <cell r="AB63">
            <v>2061.3310000000001</v>
          </cell>
          <cell r="AC63">
            <v>364.21499999999997</v>
          </cell>
          <cell r="AD63">
            <v>0</v>
          </cell>
          <cell r="AE63">
            <v>226.47300000000001</v>
          </cell>
          <cell r="AF63">
            <v>356.45299999999997</v>
          </cell>
          <cell r="AG63">
            <v>167.529</v>
          </cell>
          <cell r="AH63">
            <v>0</v>
          </cell>
          <cell r="AI63">
            <v>0</v>
          </cell>
          <cell r="AJ63">
            <v>317.221</v>
          </cell>
          <cell r="AK63">
            <v>0</v>
          </cell>
          <cell r="AL63">
            <v>3604.2</v>
          </cell>
          <cell r="AM63">
            <v>181.45</v>
          </cell>
          <cell r="AN63">
            <v>41.622</v>
          </cell>
          <cell r="AO63">
            <v>0</v>
          </cell>
          <cell r="AR63">
            <v>218.86</v>
          </cell>
          <cell r="AS63">
            <v>167.529</v>
          </cell>
          <cell r="AT63">
            <v>66.616</v>
          </cell>
          <cell r="AU63">
            <v>2536</v>
          </cell>
          <cell r="AV63">
            <v>2770.145</v>
          </cell>
          <cell r="AW63">
            <v>0</v>
          </cell>
          <cell r="AX63">
            <v>0</v>
          </cell>
          <cell r="AY63">
            <v>0</v>
          </cell>
          <cell r="AZ63">
            <v>0</v>
          </cell>
          <cell r="BA63">
            <v>0</v>
          </cell>
          <cell r="BB63">
            <v>0</v>
          </cell>
          <cell r="BC63">
            <v>0</v>
          </cell>
          <cell r="BD63">
            <v>0</v>
          </cell>
          <cell r="BE63">
            <v>0</v>
          </cell>
        </row>
        <row r="64">
          <cell r="H64">
            <v>0</v>
          </cell>
          <cell r="I64">
            <v>0</v>
          </cell>
          <cell r="J64">
            <v>0</v>
          </cell>
          <cell r="K64">
            <v>0</v>
          </cell>
          <cell r="L64">
            <v>0</v>
          </cell>
          <cell r="M64">
            <v>0</v>
          </cell>
          <cell r="N64">
            <v>0</v>
          </cell>
          <cell r="O64">
            <v>0</v>
          </cell>
          <cell r="P64">
            <v>0</v>
          </cell>
          <cell r="Q64">
            <v>0</v>
          </cell>
          <cell r="R64">
            <v>0</v>
          </cell>
          <cell r="S64">
            <v>0</v>
          </cell>
          <cell r="T64">
            <v>0</v>
          </cell>
          <cell r="U64">
            <v>0.29299999999999998</v>
          </cell>
          <cell r="W64">
            <v>13.491</v>
          </cell>
          <cell r="X64">
            <v>0</v>
          </cell>
          <cell r="Y64">
            <v>0</v>
          </cell>
          <cell r="Z64">
            <v>21.030999999999999</v>
          </cell>
          <cell r="AA64">
            <v>4.266</v>
          </cell>
          <cell r="AB64">
            <v>17.831</v>
          </cell>
          <cell r="AC64">
            <v>0</v>
          </cell>
          <cell r="AD64">
            <v>0</v>
          </cell>
          <cell r="AE64">
            <v>41.978000000000002</v>
          </cell>
          <cell r="AF64">
            <v>57.145000000000003</v>
          </cell>
          <cell r="AG64">
            <v>27.484999999999999</v>
          </cell>
          <cell r="AH64">
            <v>0</v>
          </cell>
          <cell r="AI64">
            <v>0</v>
          </cell>
          <cell r="AJ64">
            <v>3.7240000000000002</v>
          </cell>
          <cell r="AK64">
            <v>0</v>
          </cell>
          <cell r="AL64">
            <v>160.69999999999999</v>
          </cell>
          <cell r="AM64">
            <v>0</v>
          </cell>
          <cell r="AN64">
            <v>0</v>
          </cell>
          <cell r="AO64">
            <v>0</v>
          </cell>
          <cell r="AR64">
            <v>12.637</v>
          </cell>
          <cell r="AS64">
            <v>27.484999999999999</v>
          </cell>
          <cell r="AT64">
            <v>7.806</v>
          </cell>
          <cell r="AU64">
            <v>870.8</v>
          </cell>
          <cell r="AV64">
            <v>906.09100000000001</v>
          </cell>
          <cell r="AW64">
            <v>0</v>
          </cell>
          <cell r="AX64">
            <v>0</v>
          </cell>
          <cell r="AY64">
            <v>0</v>
          </cell>
          <cell r="AZ64">
            <v>0</v>
          </cell>
          <cell r="BA64">
            <v>0</v>
          </cell>
          <cell r="BB64">
            <v>0</v>
          </cell>
          <cell r="BC64">
            <v>0</v>
          </cell>
          <cell r="BD64">
            <v>0</v>
          </cell>
          <cell r="BE64">
            <v>0</v>
          </cell>
        </row>
        <row r="65">
          <cell r="H65">
            <v>0</v>
          </cell>
          <cell r="I65">
            <v>0</v>
          </cell>
          <cell r="J65">
            <v>0</v>
          </cell>
          <cell r="K65">
            <v>0</v>
          </cell>
          <cell r="L65">
            <v>0</v>
          </cell>
          <cell r="M65">
            <v>0</v>
          </cell>
          <cell r="N65">
            <v>0</v>
          </cell>
          <cell r="O65">
            <v>0</v>
          </cell>
          <cell r="P65">
            <v>206.36099999999999</v>
          </cell>
          <cell r="Q65">
            <v>0</v>
          </cell>
          <cell r="R65">
            <v>0</v>
          </cell>
          <cell r="S65">
            <v>0</v>
          </cell>
          <cell r="T65">
            <v>0</v>
          </cell>
          <cell r="U65">
            <v>10.364000000000001</v>
          </cell>
          <cell r="W65">
            <v>86.736999999999995</v>
          </cell>
          <cell r="X65">
            <v>86.697000000000003</v>
          </cell>
          <cell r="Y65">
            <v>71.028000000000006</v>
          </cell>
          <cell r="Z65">
            <v>2619.4949999999999</v>
          </cell>
          <cell r="AA65">
            <v>1955.385</v>
          </cell>
          <cell r="AB65">
            <v>5295.924</v>
          </cell>
          <cell r="AC65">
            <v>345.50200000000001</v>
          </cell>
          <cell r="AD65">
            <v>0</v>
          </cell>
          <cell r="AE65">
            <v>171.381</v>
          </cell>
          <cell r="AF65">
            <v>293.76400000000001</v>
          </cell>
          <cell r="AG65">
            <v>28.338999999999999</v>
          </cell>
          <cell r="AH65">
            <v>0</v>
          </cell>
          <cell r="AI65">
            <v>0</v>
          </cell>
          <cell r="AJ65">
            <v>81.48</v>
          </cell>
          <cell r="AK65">
            <v>0</v>
          </cell>
          <cell r="AL65">
            <v>6259.3</v>
          </cell>
          <cell r="AM65">
            <v>468.92599999999999</v>
          </cell>
          <cell r="AN65">
            <v>10.763</v>
          </cell>
          <cell r="AO65">
            <v>0</v>
          </cell>
          <cell r="AR65">
            <v>156.03800000000001</v>
          </cell>
          <cell r="AS65">
            <v>28.338999999999999</v>
          </cell>
          <cell r="AT65">
            <v>0</v>
          </cell>
          <cell r="AU65">
            <v>7902</v>
          </cell>
          <cell r="AV65">
            <v>7930.3389999999999</v>
          </cell>
          <cell r="AW65">
            <v>0</v>
          </cell>
          <cell r="AX65">
            <v>0</v>
          </cell>
          <cell r="AY65">
            <v>0</v>
          </cell>
          <cell r="AZ65">
            <v>0</v>
          </cell>
          <cell r="BA65">
            <v>0</v>
          </cell>
          <cell r="BB65">
            <v>0</v>
          </cell>
          <cell r="BC65">
            <v>0</v>
          </cell>
          <cell r="BD65">
            <v>0</v>
          </cell>
          <cell r="BE65">
            <v>0</v>
          </cell>
        </row>
        <row r="66">
          <cell r="H66">
            <v>0</v>
          </cell>
          <cell r="I66">
            <v>0</v>
          </cell>
          <cell r="J66">
            <v>0</v>
          </cell>
          <cell r="K66">
            <v>0</v>
          </cell>
          <cell r="L66">
            <v>0</v>
          </cell>
          <cell r="M66">
            <v>0</v>
          </cell>
          <cell r="N66">
            <v>0</v>
          </cell>
          <cell r="O66">
            <v>0</v>
          </cell>
          <cell r="P66">
            <v>0</v>
          </cell>
          <cell r="Q66">
            <v>0</v>
          </cell>
          <cell r="R66">
            <v>0</v>
          </cell>
          <cell r="S66">
            <v>0</v>
          </cell>
          <cell r="T66">
            <v>0</v>
          </cell>
          <cell r="U66">
            <v>53.353999999999999</v>
          </cell>
          <cell r="W66">
            <v>815.16499999999996</v>
          </cell>
          <cell r="X66">
            <v>348.99099999999999</v>
          </cell>
          <cell r="Y66">
            <v>313.72699999999998</v>
          </cell>
          <cell r="Z66">
            <v>4335.01</v>
          </cell>
          <cell r="AA66">
            <v>2731.1289999999999</v>
          </cell>
          <cell r="AB66">
            <v>7838.9009999999998</v>
          </cell>
          <cell r="AC66">
            <v>727.40599999999995</v>
          </cell>
          <cell r="AD66">
            <v>0</v>
          </cell>
          <cell r="AE66">
            <v>480.49</v>
          </cell>
          <cell r="AF66">
            <v>827.40899999999999</v>
          </cell>
          <cell r="AG66">
            <v>247.428</v>
          </cell>
          <cell r="AH66">
            <v>0</v>
          </cell>
          <cell r="AI66">
            <v>0</v>
          </cell>
          <cell r="AJ66">
            <v>482.88600000000002</v>
          </cell>
          <cell r="AK66">
            <v>0</v>
          </cell>
          <cell r="AL66">
            <v>10409.700000000001</v>
          </cell>
          <cell r="AM66">
            <v>727.31100000000004</v>
          </cell>
          <cell r="AN66">
            <v>67.548000000000002</v>
          </cell>
          <cell r="AO66">
            <v>0</v>
          </cell>
          <cell r="AR66">
            <v>519.97199999999998</v>
          </cell>
          <cell r="AS66">
            <v>247.428</v>
          </cell>
          <cell r="AT66">
            <v>89.408000000000001</v>
          </cell>
          <cell r="AU66">
            <v>12382.6</v>
          </cell>
          <cell r="AV66">
            <v>12719.436</v>
          </cell>
          <cell r="AW66">
            <v>0</v>
          </cell>
          <cell r="AX66">
            <v>0</v>
          </cell>
          <cell r="AY66">
            <v>0</v>
          </cell>
          <cell r="AZ66">
            <v>0</v>
          </cell>
          <cell r="BA66">
            <v>0</v>
          </cell>
          <cell r="BB66">
            <v>0</v>
          </cell>
          <cell r="BC66">
            <v>0</v>
          </cell>
          <cell r="BD66">
            <v>0</v>
          </cell>
          <cell r="BE66">
            <v>0</v>
          </cell>
        </row>
        <row r="67">
          <cell r="H67">
            <v>0</v>
          </cell>
          <cell r="I67">
            <v>0</v>
          </cell>
          <cell r="J67">
            <v>0</v>
          </cell>
          <cell r="K67">
            <v>0</v>
          </cell>
          <cell r="L67">
            <v>0</v>
          </cell>
          <cell r="M67">
            <v>0</v>
          </cell>
          <cell r="N67">
            <v>0</v>
          </cell>
          <cell r="O67">
            <v>0</v>
          </cell>
          <cell r="P67">
            <v>0</v>
          </cell>
          <cell r="Q67">
            <v>0</v>
          </cell>
          <cell r="R67">
            <v>0</v>
          </cell>
          <cell r="S67">
            <v>0</v>
          </cell>
          <cell r="T67">
            <v>0</v>
          </cell>
          <cell r="U67">
            <v>37.055</v>
          </cell>
          <cell r="W67">
            <v>115.32899999999999</v>
          </cell>
          <cell r="X67">
            <v>185.268</v>
          </cell>
          <cell r="Y67">
            <v>11.090999999999999</v>
          </cell>
          <cell r="Z67">
            <v>195.58099999999999</v>
          </cell>
          <cell r="AA67">
            <v>71.009</v>
          </cell>
          <cell r="AB67">
            <v>277.47500000000002</v>
          </cell>
          <cell r="AC67">
            <v>24.536000000000001</v>
          </cell>
          <cell r="AD67">
            <v>0</v>
          </cell>
          <cell r="AE67">
            <v>82.016999999999996</v>
          </cell>
          <cell r="AF67">
            <v>129.49799999999999</v>
          </cell>
          <cell r="AG67">
            <v>180.89599999999999</v>
          </cell>
          <cell r="AH67">
            <v>0</v>
          </cell>
          <cell r="AI67">
            <v>0</v>
          </cell>
          <cell r="AJ67">
            <v>23.617000000000001</v>
          </cell>
          <cell r="AK67">
            <v>0</v>
          </cell>
          <cell r="AL67">
            <v>579.79999999999995</v>
          </cell>
          <cell r="AM67">
            <v>542.04999999999995</v>
          </cell>
          <cell r="AN67">
            <v>6.7640000000000002</v>
          </cell>
          <cell r="AO67">
            <v>0</v>
          </cell>
          <cell r="AR67">
            <v>56.646999999999998</v>
          </cell>
          <cell r="AS67">
            <v>180.89599999999999</v>
          </cell>
          <cell r="AT67">
            <v>10.311</v>
          </cell>
          <cell r="AU67">
            <v>1823.8</v>
          </cell>
          <cell r="AV67">
            <v>2015.0069999999998</v>
          </cell>
          <cell r="AW67">
            <v>0</v>
          </cell>
          <cell r="AX67">
            <v>0</v>
          </cell>
          <cell r="AY67">
            <v>0</v>
          </cell>
          <cell r="AZ67">
            <v>0</v>
          </cell>
          <cell r="BA67">
            <v>0</v>
          </cell>
          <cell r="BB67">
            <v>0</v>
          </cell>
          <cell r="BC67">
            <v>0</v>
          </cell>
          <cell r="BD67">
            <v>0</v>
          </cell>
          <cell r="BE67">
            <v>0</v>
          </cell>
        </row>
        <row r="68">
          <cell r="H68">
            <v>0</v>
          </cell>
          <cell r="I68">
            <v>0</v>
          </cell>
          <cell r="J68">
            <v>0</v>
          </cell>
          <cell r="K68">
            <v>0</v>
          </cell>
          <cell r="L68">
            <v>0</v>
          </cell>
          <cell r="M68">
            <v>0</v>
          </cell>
          <cell r="N68">
            <v>0</v>
          </cell>
          <cell r="O68">
            <v>0</v>
          </cell>
          <cell r="P68">
            <v>0</v>
          </cell>
          <cell r="Q68">
            <v>0</v>
          </cell>
          <cell r="R68">
            <v>0</v>
          </cell>
          <cell r="S68">
            <v>0</v>
          </cell>
          <cell r="T68">
            <v>0</v>
          </cell>
          <cell r="U68">
            <v>10.677</v>
          </cell>
          <cell r="W68">
            <v>1241.213</v>
          </cell>
          <cell r="X68">
            <v>28.251999999999999</v>
          </cell>
          <cell r="Y68">
            <v>83.563000000000002</v>
          </cell>
          <cell r="Z68">
            <v>663.26800000000003</v>
          </cell>
          <cell r="AA68">
            <v>85.805999999999997</v>
          </cell>
          <cell r="AB68">
            <v>2126.1210000000001</v>
          </cell>
          <cell r="AC68">
            <v>198.32400000000001</v>
          </cell>
          <cell r="AD68">
            <v>0</v>
          </cell>
          <cell r="AE68">
            <v>77.122</v>
          </cell>
          <cell r="AF68">
            <v>293.10599999999999</v>
          </cell>
          <cell r="AG68">
            <v>143.16</v>
          </cell>
          <cell r="AH68">
            <v>0</v>
          </cell>
          <cell r="AI68">
            <v>0</v>
          </cell>
          <cell r="AJ68">
            <v>281.48500000000001</v>
          </cell>
          <cell r="AK68">
            <v>0</v>
          </cell>
          <cell r="AL68">
            <v>974.3</v>
          </cell>
          <cell r="AM68">
            <v>127.602</v>
          </cell>
          <cell r="AN68">
            <v>30.233000000000001</v>
          </cell>
          <cell r="AO68">
            <v>0</v>
          </cell>
          <cell r="AR68">
            <v>131.012</v>
          </cell>
          <cell r="AS68">
            <v>143.16</v>
          </cell>
          <cell r="AT68">
            <v>52.091000000000001</v>
          </cell>
          <cell r="AU68">
            <v>1178.3</v>
          </cell>
          <cell r="AV68">
            <v>1373.5509999999999</v>
          </cell>
          <cell r="AW68">
            <v>0</v>
          </cell>
          <cell r="AX68">
            <v>0</v>
          </cell>
          <cell r="AY68">
            <v>0</v>
          </cell>
          <cell r="AZ68">
            <v>0</v>
          </cell>
          <cell r="BA68">
            <v>0</v>
          </cell>
          <cell r="BB68">
            <v>0</v>
          </cell>
          <cell r="BC68">
            <v>0</v>
          </cell>
          <cell r="BD68">
            <v>0</v>
          </cell>
          <cell r="BE68">
            <v>0</v>
          </cell>
        </row>
        <row r="69">
          <cell r="H69">
            <v>0</v>
          </cell>
          <cell r="I69">
            <v>0</v>
          </cell>
          <cell r="J69">
            <v>0</v>
          </cell>
          <cell r="K69">
            <v>0</v>
          </cell>
          <cell r="L69">
            <v>0</v>
          </cell>
          <cell r="M69">
            <v>0</v>
          </cell>
          <cell r="N69">
            <v>0</v>
          </cell>
          <cell r="O69">
            <v>0</v>
          </cell>
          <cell r="P69">
            <v>0</v>
          </cell>
          <cell r="Q69">
            <v>0</v>
          </cell>
          <cell r="R69">
            <v>0</v>
          </cell>
          <cell r="S69">
            <v>0</v>
          </cell>
          <cell r="T69">
            <v>0</v>
          </cell>
          <cell r="U69">
            <v>107.86799999999999</v>
          </cell>
          <cell r="V69">
            <v>924.82899999999995</v>
          </cell>
          <cell r="W69">
            <v>2225.9009999999998</v>
          </cell>
          <cell r="X69">
            <v>922.84900000000005</v>
          </cell>
          <cell r="Y69">
            <v>409.322</v>
          </cell>
          <cell r="Z69">
            <v>5350.3729999999996</v>
          </cell>
          <cell r="AA69">
            <v>2887.944</v>
          </cell>
          <cell r="AB69">
            <v>10600.218999999999</v>
          </cell>
          <cell r="AC69">
            <v>997.43799999999999</v>
          </cell>
          <cell r="AD69">
            <v>0</v>
          </cell>
          <cell r="AE69">
            <v>670.19</v>
          </cell>
          <cell r="AF69">
            <v>1309.519</v>
          </cell>
          <cell r="AG69">
            <v>594.37099999999998</v>
          </cell>
          <cell r="AH69">
            <v>0</v>
          </cell>
          <cell r="AI69">
            <v>0</v>
          </cell>
          <cell r="AJ69">
            <v>793.13599999999997</v>
          </cell>
          <cell r="AK69">
            <v>0</v>
          </cell>
          <cell r="AL69">
            <v>12888.9</v>
          </cell>
          <cell r="AM69">
            <v>1439.8019999999999</v>
          </cell>
          <cell r="AN69">
            <v>105.80200000000001</v>
          </cell>
          <cell r="AO69">
            <v>0</v>
          </cell>
          <cell r="AR69">
            <v>720.822</v>
          </cell>
          <cell r="AS69">
            <v>594.37099999999998</v>
          </cell>
          <cell r="AT69">
            <v>153.495</v>
          </cell>
          <cell r="AU69">
            <v>16256.5</v>
          </cell>
          <cell r="AV69">
            <v>17004.365999999998</v>
          </cell>
          <cell r="AW69">
            <v>0</v>
          </cell>
          <cell r="AX69">
            <v>0</v>
          </cell>
          <cell r="AY69">
            <v>0</v>
          </cell>
          <cell r="AZ69">
            <v>0</v>
          </cell>
          <cell r="BA69">
            <v>0</v>
          </cell>
          <cell r="BB69">
            <v>0</v>
          </cell>
          <cell r="BC69">
            <v>0</v>
          </cell>
          <cell r="BD69">
            <v>0</v>
          </cell>
          <cell r="BE69">
            <v>0</v>
          </cell>
        </row>
        <row r="70">
          <cell r="H70">
            <v>0</v>
          </cell>
          <cell r="I70">
            <v>0</v>
          </cell>
          <cell r="J70">
            <v>0</v>
          </cell>
          <cell r="K70">
            <v>0</v>
          </cell>
          <cell r="L70">
            <v>0</v>
          </cell>
          <cell r="M70">
            <v>0</v>
          </cell>
          <cell r="N70">
            <v>0</v>
          </cell>
          <cell r="O70">
            <v>0</v>
          </cell>
          <cell r="P70">
            <v>0</v>
          </cell>
          <cell r="Q70">
            <v>0</v>
          </cell>
          <cell r="R70">
            <v>0</v>
          </cell>
          <cell r="S70">
            <v>0</v>
          </cell>
          <cell r="T70">
            <v>0</v>
          </cell>
          <cell r="U70">
            <v>5.34</v>
          </cell>
          <cell r="W70">
            <v>22.13</v>
          </cell>
          <cell r="X70">
            <v>44.152000000000001</v>
          </cell>
          <cell r="Y70">
            <v>108.21299999999999</v>
          </cell>
          <cell r="Z70">
            <v>2428.002</v>
          </cell>
          <cell r="AA70">
            <v>1639.876</v>
          </cell>
          <cell r="AB70">
            <v>5076.7669999999998</v>
          </cell>
          <cell r="AC70">
            <v>293.06200000000001</v>
          </cell>
          <cell r="AD70">
            <v>0</v>
          </cell>
          <cell r="AE70">
            <v>148.376</v>
          </cell>
          <cell r="AF70">
            <v>205.71700000000001</v>
          </cell>
          <cell r="AG70">
            <v>65.893000000000001</v>
          </cell>
          <cell r="AH70">
            <v>0</v>
          </cell>
          <cell r="AI70">
            <v>0</v>
          </cell>
          <cell r="AJ70">
            <v>141.47499999999999</v>
          </cell>
          <cell r="AK70">
            <v>0</v>
          </cell>
          <cell r="AL70">
            <v>6249.1</v>
          </cell>
          <cell r="AM70">
            <v>59.509</v>
          </cell>
          <cell r="AN70">
            <v>15.701000000000001</v>
          </cell>
          <cell r="AO70">
            <v>0</v>
          </cell>
          <cell r="AR70">
            <v>112.02500000000001</v>
          </cell>
          <cell r="AS70">
            <v>65.893000000000001</v>
          </cell>
          <cell r="AT70">
            <v>4.5720000000000001</v>
          </cell>
          <cell r="AU70">
            <v>5266.9</v>
          </cell>
          <cell r="AV70">
            <v>5337.3649999999998</v>
          </cell>
          <cell r="AW70">
            <v>0</v>
          </cell>
          <cell r="AX70">
            <v>0</v>
          </cell>
          <cell r="AY70">
            <v>0</v>
          </cell>
          <cell r="AZ70">
            <v>0</v>
          </cell>
          <cell r="BA70">
            <v>0</v>
          </cell>
          <cell r="BB70">
            <v>0</v>
          </cell>
          <cell r="BC70">
            <v>0</v>
          </cell>
          <cell r="BD70">
            <v>0</v>
          </cell>
          <cell r="BE70">
            <v>0</v>
          </cell>
        </row>
        <row r="71">
          <cell r="H71">
            <v>0</v>
          </cell>
          <cell r="I71">
            <v>0</v>
          </cell>
          <cell r="J71">
            <v>0</v>
          </cell>
          <cell r="K71">
            <v>0</v>
          </cell>
          <cell r="L71">
            <v>0</v>
          </cell>
          <cell r="M71">
            <v>0</v>
          </cell>
          <cell r="N71">
            <v>0</v>
          </cell>
          <cell r="O71">
            <v>0</v>
          </cell>
          <cell r="P71">
            <v>0</v>
          </cell>
          <cell r="Q71">
            <v>0</v>
          </cell>
          <cell r="R71">
            <v>0</v>
          </cell>
          <cell r="S71">
            <v>0</v>
          </cell>
          <cell r="T71">
            <v>0</v>
          </cell>
          <cell r="U71">
            <v>13.272</v>
          </cell>
          <cell r="W71">
            <v>143.131</v>
          </cell>
          <cell r="X71">
            <v>123.297</v>
          </cell>
          <cell r="Y71">
            <v>137.387</v>
          </cell>
          <cell r="Z71">
            <v>2818.442</v>
          </cell>
          <cell r="AA71">
            <v>1833.835</v>
          </cell>
          <cell r="AB71">
            <v>5723.3919999999998</v>
          </cell>
          <cell r="AC71">
            <v>362.14100000000002</v>
          </cell>
          <cell r="AD71">
            <v>0</v>
          </cell>
          <cell r="AE71">
            <v>211.059</v>
          </cell>
          <cell r="AF71">
            <v>334.41300000000001</v>
          </cell>
          <cell r="AG71">
            <v>133.71899999999999</v>
          </cell>
          <cell r="AH71">
            <v>0</v>
          </cell>
          <cell r="AI71">
            <v>0</v>
          </cell>
          <cell r="AJ71">
            <v>155.59200000000001</v>
          </cell>
          <cell r="AK71">
            <v>0</v>
          </cell>
          <cell r="AL71">
            <v>7643.8</v>
          </cell>
          <cell r="AM71">
            <v>397.56299999999999</v>
          </cell>
          <cell r="AN71">
            <v>30.297000000000001</v>
          </cell>
          <cell r="AO71">
            <v>0</v>
          </cell>
          <cell r="AR71">
            <v>175.06899999999999</v>
          </cell>
          <cell r="AS71">
            <v>133.71899999999999</v>
          </cell>
          <cell r="AT71">
            <v>47.113999999999997</v>
          </cell>
          <cell r="AU71">
            <v>6770.7</v>
          </cell>
          <cell r="AV71">
            <v>6951.5329999999994</v>
          </cell>
          <cell r="AW71">
            <v>0</v>
          </cell>
          <cell r="AX71">
            <v>0</v>
          </cell>
          <cell r="AY71">
            <v>0</v>
          </cell>
          <cell r="AZ71">
            <v>0</v>
          </cell>
          <cell r="BA71">
            <v>0</v>
          </cell>
          <cell r="BB71">
            <v>0</v>
          </cell>
          <cell r="BC71">
            <v>0</v>
          </cell>
          <cell r="BD71">
            <v>0</v>
          </cell>
          <cell r="BE71">
            <v>0</v>
          </cell>
        </row>
        <row r="72">
          <cell r="H72">
            <v>0</v>
          </cell>
          <cell r="I72">
            <v>0</v>
          </cell>
          <cell r="J72">
            <v>0</v>
          </cell>
          <cell r="K72">
            <v>0</v>
          </cell>
          <cell r="L72">
            <v>0</v>
          </cell>
          <cell r="M72">
            <v>0</v>
          </cell>
          <cell r="N72">
            <v>0</v>
          </cell>
          <cell r="O72">
            <v>0</v>
          </cell>
          <cell r="P72">
            <v>0</v>
          </cell>
          <cell r="Q72">
            <v>0</v>
          </cell>
          <cell r="R72">
            <v>0</v>
          </cell>
          <cell r="S72">
            <v>0</v>
          </cell>
          <cell r="T72">
            <v>0</v>
          </cell>
          <cell r="U72">
            <v>0</v>
          </cell>
          <cell r="W72">
            <v>4.3860000000000001</v>
          </cell>
          <cell r="X72">
            <v>0</v>
          </cell>
          <cell r="Y72">
            <v>0</v>
          </cell>
          <cell r="Z72">
            <v>55.506999999999998</v>
          </cell>
          <cell r="AA72">
            <v>0</v>
          </cell>
          <cell r="AB72">
            <v>30</v>
          </cell>
          <cell r="AC72">
            <v>0</v>
          </cell>
          <cell r="AD72">
            <v>0</v>
          </cell>
          <cell r="AE72">
            <v>0</v>
          </cell>
          <cell r="AF72">
            <v>7.2430000000000003</v>
          </cell>
          <cell r="AG72">
            <v>12.371</v>
          </cell>
          <cell r="AH72">
            <v>0</v>
          </cell>
          <cell r="AI72">
            <v>0</v>
          </cell>
          <cell r="AJ72">
            <v>0</v>
          </cell>
          <cell r="AK72">
            <v>27.8</v>
          </cell>
          <cell r="AL72">
            <v>33.4</v>
          </cell>
          <cell r="AM72">
            <v>270.38200000000001</v>
          </cell>
          <cell r="AN72">
            <v>10.4</v>
          </cell>
          <cell r="AO72">
            <v>0</v>
          </cell>
          <cell r="AR72">
            <v>0</v>
          </cell>
          <cell r="AS72">
            <v>12.371</v>
          </cell>
          <cell r="AT72">
            <v>0</v>
          </cell>
          <cell r="AU72">
            <v>17.2</v>
          </cell>
          <cell r="AV72">
            <v>29.570999999999998</v>
          </cell>
          <cell r="AW72">
            <v>0</v>
          </cell>
          <cell r="AX72">
            <v>0</v>
          </cell>
          <cell r="AY72">
            <v>0</v>
          </cell>
          <cell r="AZ72">
            <v>0</v>
          </cell>
          <cell r="BA72">
            <v>0</v>
          </cell>
          <cell r="BB72">
            <v>0</v>
          </cell>
          <cell r="BC72">
            <v>0</v>
          </cell>
          <cell r="BD72">
            <v>0</v>
          </cell>
          <cell r="BE72">
            <v>0</v>
          </cell>
        </row>
        <row r="73">
          <cell r="H73">
            <v>0</v>
          </cell>
          <cell r="I73">
            <v>0</v>
          </cell>
          <cell r="J73">
            <v>0</v>
          </cell>
          <cell r="K73">
            <v>0</v>
          </cell>
          <cell r="L73">
            <v>0</v>
          </cell>
          <cell r="M73">
            <v>0</v>
          </cell>
          <cell r="N73">
            <v>0</v>
          </cell>
          <cell r="O73">
            <v>0</v>
          </cell>
          <cell r="P73">
            <v>0</v>
          </cell>
          <cell r="Q73">
            <v>0</v>
          </cell>
          <cell r="R73">
            <v>0</v>
          </cell>
          <cell r="S73">
            <v>0</v>
          </cell>
          <cell r="T73">
            <v>0</v>
          </cell>
          <cell r="U73">
            <v>0</v>
          </cell>
          <cell r="W73">
            <v>172.5</v>
          </cell>
          <cell r="X73">
            <v>0</v>
          </cell>
          <cell r="Y73">
            <v>0</v>
          </cell>
          <cell r="Z73">
            <v>0</v>
          </cell>
          <cell r="AA73">
            <v>300</v>
          </cell>
          <cell r="AB73">
            <v>300</v>
          </cell>
          <cell r="AC73">
            <v>0</v>
          </cell>
          <cell r="AD73">
            <v>0</v>
          </cell>
          <cell r="AE73">
            <v>0</v>
          </cell>
          <cell r="AF73">
            <v>0</v>
          </cell>
          <cell r="AG73">
            <v>0</v>
          </cell>
          <cell r="AH73">
            <v>0</v>
          </cell>
          <cell r="AI73">
            <v>0</v>
          </cell>
          <cell r="AJ73">
            <v>0</v>
          </cell>
          <cell r="AK73">
            <v>0</v>
          </cell>
          <cell r="AL73">
            <v>0</v>
          </cell>
          <cell r="AM73">
            <v>0</v>
          </cell>
          <cell r="AN73">
            <v>0</v>
          </cell>
          <cell r="AO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row>
        <row r="74">
          <cell r="H74">
            <v>0</v>
          </cell>
          <cell r="I74">
            <v>0</v>
          </cell>
          <cell r="J74">
            <v>0</v>
          </cell>
          <cell r="K74">
            <v>0</v>
          </cell>
          <cell r="L74">
            <v>0</v>
          </cell>
          <cell r="M74">
            <v>0</v>
          </cell>
          <cell r="N74">
            <v>0</v>
          </cell>
          <cell r="O74">
            <v>0</v>
          </cell>
          <cell r="P74">
            <v>0</v>
          </cell>
          <cell r="Q74">
            <v>0</v>
          </cell>
          <cell r="R74">
            <v>0</v>
          </cell>
          <cell r="S74">
            <v>0</v>
          </cell>
          <cell r="T74">
            <v>0</v>
          </cell>
          <cell r="U74">
            <v>3.028</v>
          </cell>
          <cell r="V74">
            <v>224.68799999999999</v>
          </cell>
          <cell r="W74">
            <v>14.313000000000001</v>
          </cell>
          <cell r="X74">
            <v>332</v>
          </cell>
          <cell r="Y74">
            <v>0</v>
          </cell>
          <cell r="Z74">
            <v>1398.4649999999999</v>
          </cell>
          <cell r="AA74">
            <v>340.93399999999997</v>
          </cell>
          <cell r="AB74">
            <v>1208.8889999999999</v>
          </cell>
          <cell r="AC74">
            <v>242.01499999999999</v>
          </cell>
          <cell r="AD74">
            <v>0</v>
          </cell>
          <cell r="AE74">
            <v>125</v>
          </cell>
          <cell r="AF74">
            <v>241.96799999999999</v>
          </cell>
          <cell r="AG74">
            <v>203.97300000000001</v>
          </cell>
          <cell r="AH74">
            <v>0</v>
          </cell>
          <cell r="AI74">
            <v>0</v>
          </cell>
          <cell r="AJ74">
            <v>227.2</v>
          </cell>
          <cell r="AK74">
            <v>929.7</v>
          </cell>
          <cell r="AL74">
            <v>1293.4000000000001</v>
          </cell>
          <cell r="AM74">
            <v>177.7</v>
          </cell>
          <cell r="AN74">
            <v>0</v>
          </cell>
          <cell r="AO74">
            <v>0</v>
          </cell>
          <cell r="AR74">
            <v>0</v>
          </cell>
          <cell r="AS74">
            <v>203.97300000000001</v>
          </cell>
          <cell r="AT74">
            <v>0</v>
          </cell>
          <cell r="AU74">
            <v>2464</v>
          </cell>
          <cell r="AV74">
            <v>2667.973</v>
          </cell>
          <cell r="AW74">
            <v>0</v>
          </cell>
          <cell r="AX74">
            <v>0</v>
          </cell>
          <cell r="AY74">
            <v>0</v>
          </cell>
          <cell r="AZ74">
            <v>0</v>
          </cell>
          <cell r="BA74">
            <v>0</v>
          </cell>
          <cell r="BB74">
            <v>0</v>
          </cell>
          <cell r="BC74">
            <v>0</v>
          </cell>
          <cell r="BD74">
            <v>0</v>
          </cell>
          <cell r="BE74">
            <v>0</v>
          </cell>
        </row>
        <row r="75">
          <cell r="H75">
            <v>0</v>
          </cell>
          <cell r="I75">
            <v>0</v>
          </cell>
          <cell r="J75">
            <v>0</v>
          </cell>
          <cell r="K75">
            <v>0</v>
          </cell>
          <cell r="L75">
            <v>0</v>
          </cell>
          <cell r="M75">
            <v>0</v>
          </cell>
          <cell r="N75">
            <v>0</v>
          </cell>
          <cell r="O75">
            <v>0</v>
          </cell>
          <cell r="P75">
            <v>0</v>
          </cell>
          <cell r="Q75">
            <v>0</v>
          </cell>
          <cell r="R75">
            <v>0</v>
          </cell>
          <cell r="S75">
            <v>0</v>
          </cell>
          <cell r="T75">
            <v>0</v>
          </cell>
          <cell r="U75">
            <v>0</v>
          </cell>
          <cell r="W75">
            <v>0</v>
          </cell>
          <cell r="X75">
            <v>0</v>
          </cell>
          <cell r="Y75">
            <v>0</v>
          </cell>
          <cell r="Z75">
            <v>300</v>
          </cell>
          <cell r="AA75">
            <v>0</v>
          </cell>
          <cell r="AB75">
            <v>0</v>
          </cell>
          <cell r="AC75">
            <v>132</v>
          </cell>
          <cell r="AD75">
            <v>0</v>
          </cell>
          <cell r="AE75">
            <v>0</v>
          </cell>
          <cell r="AF75">
            <v>0</v>
          </cell>
          <cell r="AG75">
            <v>0</v>
          </cell>
          <cell r="AH75">
            <v>0</v>
          </cell>
          <cell r="AI75">
            <v>0</v>
          </cell>
          <cell r="AJ75">
            <v>0</v>
          </cell>
          <cell r="AK75">
            <v>0</v>
          </cell>
          <cell r="AL75">
            <v>196.1</v>
          </cell>
          <cell r="AM75">
            <v>0</v>
          </cell>
          <cell r="AN75">
            <v>0</v>
          </cell>
          <cell r="AO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row>
        <row r="76">
          <cell r="H76">
            <v>0</v>
          </cell>
          <cell r="I76">
            <v>0</v>
          </cell>
          <cell r="J76">
            <v>0</v>
          </cell>
          <cell r="K76">
            <v>0</v>
          </cell>
          <cell r="L76">
            <v>0</v>
          </cell>
          <cell r="M76">
            <v>0</v>
          </cell>
          <cell r="N76">
            <v>0</v>
          </cell>
          <cell r="O76">
            <v>0</v>
          </cell>
          <cell r="P76">
            <v>0</v>
          </cell>
          <cell r="Q76">
            <v>0</v>
          </cell>
          <cell r="R76">
            <v>0</v>
          </cell>
          <cell r="S76">
            <v>0</v>
          </cell>
          <cell r="T76">
            <v>0</v>
          </cell>
          <cell r="U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row>
        <row r="77">
          <cell r="H77">
            <v>0</v>
          </cell>
          <cell r="I77">
            <v>0</v>
          </cell>
          <cell r="J77">
            <v>0</v>
          </cell>
          <cell r="K77">
            <v>0</v>
          </cell>
          <cell r="L77">
            <v>0</v>
          </cell>
          <cell r="M77">
            <v>0</v>
          </cell>
          <cell r="N77">
            <v>0</v>
          </cell>
          <cell r="O77">
            <v>0</v>
          </cell>
          <cell r="P77">
            <v>0</v>
          </cell>
          <cell r="Q77">
            <v>0</v>
          </cell>
          <cell r="R77">
            <v>0</v>
          </cell>
          <cell r="S77">
            <v>0</v>
          </cell>
          <cell r="T77">
            <v>0</v>
          </cell>
          <cell r="U77">
            <v>0</v>
          </cell>
          <cell r="W77">
            <v>2.4550000000000001</v>
          </cell>
          <cell r="X77">
            <v>45.417000000000002</v>
          </cell>
          <cell r="Y77">
            <v>0</v>
          </cell>
          <cell r="Z77">
            <v>0</v>
          </cell>
          <cell r="AA77">
            <v>0</v>
          </cell>
          <cell r="AB77">
            <v>0</v>
          </cell>
          <cell r="AC77">
            <v>0</v>
          </cell>
          <cell r="AD77">
            <v>0</v>
          </cell>
          <cell r="AE77">
            <v>0</v>
          </cell>
          <cell r="AF77">
            <v>7.5389999999999997</v>
          </cell>
          <cell r="AG77">
            <v>0</v>
          </cell>
          <cell r="AH77">
            <v>0</v>
          </cell>
          <cell r="AI77">
            <v>0</v>
          </cell>
          <cell r="AJ77">
            <v>1.321</v>
          </cell>
          <cell r="AK77">
            <v>0</v>
          </cell>
          <cell r="AL77">
            <v>0</v>
          </cell>
          <cell r="AM77">
            <v>0</v>
          </cell>
          <cell r="AN77">
            <v>0</v>
          </cell>
          <cell r="AO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row>
        <row r="78">
          <cell r="H78">
            <v>0</v>
          </cell>
          <cell r="I78">
            <v>0</v>
          </cell>
          <cell r="J78">
            <v>0</v>
          </cell>
          <cell r="K78">
            <v>0</v>
          </cell>
          <cell r="L78">
            <v>0</v>
          </cell>
          <cell r="M78">
            <v>0</v>
          </cell>
          <cell r="N78">
            <v>0</v>
          </cell>
          <cell r="O78">
            <v>0</v>
          </cell>
          <cell r="P78">
            <v>0</v>
          </cell>
          <cell r="Q78">
            <v>0</v>
          </cell>
          <cell r="R78">
            <v>0</v>
          </cell>
          <cell r="S78">
            <v>0</v>
          </cell>
          <cell r="T78">
            <v>0</v>
          </cell>
          <cell r="U78">
            <v>91.567999999999998</v>
          </cell>
          <cell r="V78">
            <v>471.05399999999997</v>
          </cell>
          <cell r="W78">
            <v>1703.2080000000001</v>
          </cell>
          <cell r="X78">
            <v>375.39800000000002</v>
          </cell>
          <cell r="Y78">
            <v>271.21300000000002</v>
          </cell>
          <cell r="Z78">
            <v>809.50900000000001</v>
          </cell>
          <cell r="AA78">
            <v>402.92500000000001</v>
          </cell>
          <cell r="AB78">
            <v>3049.7260000000001</v>
          </cell>
          <cell r="AC78">
            <v>246.459</v>
          </cell>
          <cell r="AD78">
            <v>0</v>
          </cell>
          <cell r="AE78">
            <v>324.77800000000002</v>
          </cell>
          <cell r="AF78">
            <v>707.42499999999995</v>
          </cell>
          <cell r="AG78">
            <v>245.49199999999999</v>
          </cell>
          <cell r="AH78">
            <v>0</v>
          </cell>
          <cell r="AI78">
            <v>0</v>
          </cell>
          <cell r="AJ78">
            <v>404.96600000000001</v>
          </cell>
          <cell r="AK78">
            <v>45.4</v>
          </cell>
          <cell r="AL78">
            <v>3783.1</v>
          </cell>
          <cell r="AM78">
            <v>805.57983000000002</v>
          </cell>
          <cell r="AN78">
            <v>75.504999999999995</v>
          </cell>
          <cell r="AO78">
            <v>0</v>
          </cell>
          <cell r="AR78">
            <v>543.28300000000002</v>
          </cell>
          <cell r="AS78">
            <v>245.49199999999999</v>
          </cell>
          <cell r="AT78">
            <v>103.72</v>
          </cell>
          <cell r="AU78">
            <v>6209</v>
          </cell>
          <cell r="AV78">
            <v>6209</v>
          </cell>
          <cell r="AW78">
            <v>0</v>
          </cell>
          <cell r="AX78">
            <v>0</v>
          </cell>
          <cell r="AY78">
            <v>0</v>
          </cell>
          <cell r="AZ78">
            <v>0</v>
          </cell>
          <cell r="BA78">
            <v>0</v>
          </cell>
          <cell r="BB78">
            <v>0</v>
          </cell>
          <cell r="BC78">
            <v>0</v>
          </cell>
          <cell r="BD78">
            <v>0</v>
          </cell>
          <cell r="BE78">
            <v>0</v>
          </cell>
        </row>
        <row r="80">
          <cell r="Z80" t="str">
            <v>Purchase price</v>
          </cell>
          <cell r="AA80">
            <v>2427.7871613734401</v>
          </cell>
          <cell r="AK80">
            <v>1025.9000000000001</v>
          </cell>
        </row>
        <row r="81">
          <cell r="Z81" t="str">
            <v>Goodwill created</v>
          </cell>
          <cell r="AA81">
            <v>1618.2781613734401</v>
          </cell>
          <cell r="AQ81">
            <v>0.01</v>
          </cell>
        </row>
        <row r="83">
          <cell r="H83">
            <v>0</v>
          </cell>
          <cell r="I83">
            <v>0</v>
          </cell>
          <cell r="J83">
            <v>0</v>
          </cell>
          <cell r="K83">
            <v>0</v>
          </cell>
          <cell r="L83">
            <v>0</v>
          </cell>
          <cell r="M83">
            <v>0</v>
          </cell>
          <cell r="N83">
            <v>0</v>
          </cell>
          <cell r="O83">
            <v>0</v>
          </cell>
          <cell r="P83">
            <v>0</v>
          </cell>
          <cell r="Q83">
            <v>0</v>
          </cell>
          <cell r="R83">
            <v>0</v>
          </cell>
          <cell r="S83">
            <v>0</v>
          </cell>
          <cell r="T83">
            <v>0</v>
          </cell>
          <cell r="U83">
            <v>21.657</v>
          </cell>
          <cell r="V83">
            <v>248.679</v>
          </cell>
          <cell r="W83">
            <v>156.005</v>
          </cell>
          <cell r="X83">
            <v>157.667</v>
          </cell>
          <cell r="Y83">
            <v>266.45699999999999</v>
          </cell>
          <cell r="Z83">
            <v>5476.2640000000001</v>
          </cell>
          <cell r="AA83">
            <v>3518.8519999999999</v>
          </cell>
          <cell r="AB83">
            <v>9918.6090000000004</v>
          </cell>
          <cell r="AC83">
            <v>966.68299999999999</v>
          </cell>
          <cell r="AD83">
            <v>0</v>
          </cell>
          <cell r="AE83">
            <v>455.31200000000001</v>
          </cell>
          <cell r="AF83">
            <v>647.09299999999996</v>
          </cell>
          <cell r="AG83">
            <v>215.48400000000001</v>
          </cell>
          <cell r="AH83">
            <v>178.49700000000001</v>
          </cell>
          <cell r="AI83">
            <v>172.74</v>
          </cell>
          <cell r="AJ83">
            <v>351.23700000000002</v>
          </cell>
          <cell r="AK83">
            <v>809.9</v>
          </cell>
          <cell r="AL83">
            <v>9629</v>
          </cell>
          <cell r="AM83">
            <v>292.33499999999998</v>
          </cell>
          <cell r="AN83">
            <v>93.427999999999997</v>
          </cell>
          <cell r="AO83">
            <v>0</v>
          </cell>
          <cell r="AP83">
            <v>305.11900000000003</v>
          </cell>
          <cell r="AQ83">
            <v>37.41225</v>
          </cell>
          <cell r="AR83">
            <v>357.39400000000001</v>
          </cell>
          <cell r="AS83">
            <v>215.48400000000001</v>
          </cell>
          <cell r="AT83">
            <v>50.173999999999999</v>
          </cell>
          <cell r="AU83">
            <v>11541.3</v>
          </cell>
          <cell r="AV83">
            <v>11806.958000000001</v>
          </cell>
          <cell r="AW83">
            <v>0</v>
          </cell>
          <cell r="AX83">
            <v>0</v>
          </cell>
          <cell r="AY83">
            <v>0</v>
          </cell>
          <cell r="AZ83">
            <v>0</v>
          </cell>
          <cell r="BA83">
            <v>0</v>
          </cell>
          <cell r="BB83">
            <v>0</v>
          </cell>
          <cell r="BC83">
            <v>0</v>
          </cell>
          <cell r="BD83">
            <v>0</v>
          </cell>
          <cell r="BE83">
            <v>0</v>
          </cell>
        </row>
        <row r="84">
          <cell r="H84">
            <v>0</v>
          </cell>
          <cell r="I84">
            <v>0</v>
          </cell>
          <cell r="J84">
            <v>0</v>
          </cell>
          <cell r="K84">
            <v>0</v>
          </cell>
          <cell r="L84">
            <v>0</v>
          </cell>
          <cell r="M84">
            <v>0</v>
          </cell>
          <cell r="N84">
            <v>0</v>
          </cell>
          <cell r="O84">
            <v>0</v>
          </cell>
          <cell r="P84">
            <v>0</v>
          </cell>
          <cell r="Q84">
            <v>0</v>
          </cell>
          <cell r="R84">
            <v>0</v>
          </cell>
          <cell r="S84">
            <v>0</v>
          </cell>
          <cell r="T84">
            <v>0</v>
          </cell>
          <cell r="U84">
            <v>17.899000000000001</v>
          </cell>
          <cell r="V84">
            <v>225.50800000000001</v>
          </cell>
          <cell r="W84">
            <v>141.75</v>
          </cell>
          <cell r="X84">
            <v>148.267</v>
          </cell>
          <cell r="Y84">
            <v>168.346</v>
          </cell>
          <cell r="Z84">
            <v>4805.4430000000002</v>
          </cell>
          <cell r="AA84">
            <v>2921.424</v>
          </cell>
          <cell r="AB84">
            <v>8467.9760000000006</v>
          </cell>
          <cell r="AC84">
            <v>924.50800000000004</v>
          </cell>
          <cell r="AD84">
            <v>0</v>
          </cell>
          <cell r="AE84">
            <v>449.39400000000001</v>
          </cell>
          <cell r="AF84">
            <v>593.89499999999998</v>
          </cell>
          <cell r="AG84">
            <v>181.416</v>
          </cell>
          <cell r="AH84">
            <v>124.28</v>
          </cell>
          <cell r="AI84">
            <v>174.83175</v>
          </cell>
          <cell r="AJ84">
            <v>299.11175000000003</v>
          </cell>
          <cell r="AK84">
            <v>708.8</v>
          </cell>
          <cell r="AL84">
            <v>8002.7</v>
          </cell>
          <cell r="AM84">
            <v>262.61099999999999</v>
          </cell>
          <cell r="AN84">
            <v>62.843999999999994</v>
          </cell>
          <cell r="AO84">
            <v>0</v>
          </cell>
          <cell r="AP84">
            <v>270.04000000000002</v>
          </cell>
          <cell r="AQ84">
            <v>33.266723499999998</v>
          </cell>
          <cell r="AR84">
            <v>326.089</v>
          </cell>
          <cell r="AS84">
            <v>181.416</v>
          </cell>
          <cell r="AT84">
            <v>46.067</v>
          </cell>
          <cell r="AU84">
            <v>10334.200000000001</v>
          </cell>
          <cell r="AV84">
            <v>10561.682999999999</v>
          </cell>
          <cell r="AW84">
            <v>0</v>
          </cell>
          <cell r="AX84">
            <v>0</v>
          </cell>
          <cell r="AY84">
            <v>0</v>
          </cell>
          <cell r="AZ84">
            <v>0</v>
          </cell>
          <cell r="BA84">
            <v>0</v>
          </cell>
          <cell r="BB84">
            <v>0</v>
          </cell>
          <cell r="BC84">
            <v>0</v>
          </cell>
          <cell r="BD84">
            <v>0</v>
          </cell>
          <cell r="BE84">
            <v>0</v>
          </cell>
        </row>
        <row r="85">
          <cell r="H85">
            <v>0</v>
          </cell>
          <cell r="I85">
            <v>0</v>
          </cell>
          <cell r="J85">
            <v>0</v>
          </cell>
          <cell r="K85">
            <v>0</v>
          </cell>
          <cell r="L85">
            <v>0</v>
          </cell>
          <cell r="M85">
            <v>0</v>
          </cell>
          <cell r="N85">
            <v>0</v>
          </cell>
          <cell r="O85">
            <v>0</v>
          </cell>
          <cell r="P85">
            <v>0</v>
          </cell>
          <cell r="Q85">
            <v>0</v>
          </cell>
          <cell r="R85">
            <v>0</v>
          </cell>
          <cell r="S85">
            <v>0</v>
          </cell>
          <cell r="T85">
            <v>0</v>
          </cell>
          <cell r="U85">
            <v>1.7278360343183984E-2</v>
          </cell>
          <cell r="V85">
            <v>0.43128503980766286</v>
          </cell>
          <cell r="W85">
            <v>0.42099100438629095</v>
          </cell>
          <cell r="X85">
            <v>0.3300802249607146</v>
          </cell>
          <cell r="Y85">
            <v>0.21561950471758168</v>
          </cell>
          <cell r="Z85">
            <v>0.31872743830702677</v>
          </cell>
          <cell r="AA85">
            <v>0.29031699628740149</v>
          </cell>
          <cell r="AB85">
            <v>0.84</v>
          </cell>
          <cell r="AC85">
            <v>0.29162740478994892</v>
          </cell>
          <cell r="AD85">
            <v>0</v>
          </cell>
          <cell r="AE85">
            <v>6.0223542610213163E-2</v>
          </cell>
          <cell r="AF85">
            <v>0.44770700492409626</v>
          </cell>
          <cell r="AG85">
            <v>0.40808768517133026</v>
          </cell>
          <cell r="AH85">
            <v>0</v>
          </cell>
          <cell r="AI85">
            <v>0</v>
          </cell>
          <cell r="AJ85">
            <v>0.45888117014543139</v>
          </cell>
          <cell r="AK85">
            <v>0.4525043177892919</v>
          </cell>
          <cell r="AL85">
            <v>0.37332887700534761</v>
          </cell>
          <cell r="AM85">
            <v>0.45</v>
          </cell>
          <cell r="AN85">
            <v>7.0000000000000007E-2</v>
          </cell>
          <cell r="AO85">
            <v>0</v>
          </cell>
          <cell r="AP85">
            <v>0.30981640291161994</v>
          </cell>
          <cell r="AQ85">
            <v>0.15012607013017476</v>
          </cell>
          <cell r="AR85">
            <v>0.36397215097105173</v>
          </cell>
          <cell r="AS85">
            <v>10.909000000000001</v>
          </cell>
          <cell r="AT85">
            <v>1.883</v>
          </cell>
          <cell r="AU85">
            <v>0</v>
          </cell>
          <cell r="AV85">
            <v>0.71137334829321408</v>
          </cell>
          <cell r="AW85">
            <v>0</v>
          </cell>
          <cell r="AX85">
            <v>0</v>
          </cell>
          <cell r="AY85">
            <v>0</v>
          </cell>
          <cell r="AZ85">
            <v>0</v>
          </cell>
          <cell r="BA85">
            <v>0</v>
          </cell>
          <cell r="BB85">
            <v>0</v>
          </cell>
          <cell r="BC85">
            <v>0</v>
          </cell>
          <cell r="BD85">
            <v>0</v>
          </cell>
          <cell r="BE85">
            <v>0</v>
          </cell>
        </row>
        <row r="86">
          <cell r="H86">
            <v>0</v>
          </cell>
          <cell r="I86">
            <v>0</v>
          </cell>
          <cell r="J86">
            <v>0</v>
          </cell>
          <cell r="K86">
            <v>0</v>
          </cell>
          <cell r="L86">
            <v>0</v>
          </cell>
          <cell r="M86">
            <v>0</v>
          </cell>
          <cell r="N86">
            <v>0</v>
          </cell>
          <cell r="O86">
            <v>0</v>
          </cell>
          <cell r="P86">
            <v>0</v>
          </cell>
          <cell r="Q86">
            <v>0</v>
          </cell>
          <cell r="R86">
            <v>0</v>
          </cell>
          <cell r="S86">
            <v>0</v>
          </cell>
          <cell r="T86">
            <v>0</v>
          </cell>
          <cell r="U86">
            <v>-1.5869880152772291E-2</v>
          </cell>
          <cell r="V86">
            <v>0.37235744721740821</v>
          </cell>
          <cell r="W86">
            <v>0.38252283498449885</v>
          </cell>
          <cell r="X86">
            <v>0.32712136578769435</v>
          </cell>
          <cell r="Y86">
            <v>0.19861669236299087</v>
          </cell>
          <cell r="Z86">
            <v>0.19353407875648096</v>
          </cell>
          <cell r="AA86">
            <v>0.24000267823754298</v>
          </cell>
          <cell r="AB86">
            <v>0.86386163431927232</v>
          </cell>
          <cell r="AC86">
            <v>0.25331095131911907</v>
          </cell>
          <cell r="AD86">
            <v>0</v>
          </cell>
          <cell r="AE86">
            <v>-5.3598091495930367E-2</v>
          </cell>
          <cell r="AF86">
            <v>0.36981411950122839</v>
          </cell>
          <cell r="AG86">
            <v>0.41052728681598466</v>
          </cell>
          <cell r="AH86">
            <v>0</v>
          </cell>
          <cell r="AI86">
            <v>0</v>
          </cell>
          <cell r="AJ86">
            <v>0.27767711258448685</v>
          </cell>
          <cell r="AK86">
            <v>0.29782807151007989</v>
          </cell>
          <cell r="AL86">
            <v>0.2348356489325652</v>
          </cell>
          <cell r="AM86">
            <v>0.41</v>
          </cell>
          <cell r="AN86">
            <v>-0.04</v>
          </cell>
          <cell r="AO86">
            <v>0</v>
          </cell>
          <cell r="AP86">
            <v>0.26646511352184482</v>
          </cell>
          <cell r="AQ86">
            <v>0.1235437885176776</v>
          </cell>
          <cell r="AR86">
            <v>0.31</v>
          </cell>
          <cell r="AS86">
            <v>11.1257</v>
          </cell>
          <cell r="AT86">
            <v>1.389</v>
          </cell>
          <cell r="AU86">
            <v>0</v>
          </cell>
          <cell r="AV86">
            <v>0.59019103295155451</v>
          </cell>
          <cell r="AW86">
            <v>0</v>
          </cell>
          <cell r="AX86">
            <v>0</v>
          </cell>
          <cell r="AY86">
            <v>0</v>
          </cell>
          <cell r="AZ86">
            <v>0</v>
          </cell>
          <cell r="BA86">
            <v>0</v>
          </cell>
          <cell r="BB86">
            <v>0</v>
          </cell>
          <cell r="BC86">
            <v>0</v>
          </cell>
          <cell r="BD86">
            <v>0</v>
          </cell>
          <cell r="BE86">
            <v>0</v>
          </cell>
        </row>
        <row r="88">
          <cell r="AK88">
            <v>1000</v>
          </cell>
        </row>
        <row r="90">
          <cell r="H90">
            <v>0</v>
          </cell>
          <cell r="I90">
            <v>0</v>
          </cell>
          <cell r="J90">
            <v>0</v>
          </cell>
          <cell r="K90">
            <v>0</v>
          </cell>
          <cell r="L90">
            <v>0</v>
          </cell>
          <cell r="M90">
            <v>0</v>
          </cell>
          <cell r="N90">
            <v>0</v>
          </cell>
          <cell r="O90">
            <v>0</v>
          </cell>
          <cell r="P90">
            <v>0</v>
          </cell>
          <cell r="Q90">
            <v>0</v>
          </cell>
          <cell r="R90">
            <v>0</v>
          </cell>
          <cell r="S90">
            <v>0</v>
          </cell>
          <cell r="T90">
            <v>0</v>
          </cell>
          <cell r="U90">
            <v>62.274999999999999</v>
          </cell>
          <cell r="W90">
            <v>476.03399999999999</v>
          </cell>
          <cell r="X90">
            <v>488.137</v>
          </cell>
          <cell r="Y90">
            <v>266.45699999999999</v>
          </cell>
          <cell r="Z90">
            <v>15240.338</v>
          </cell>
          <cell r="AA90">
            <v>10306.288</v>
          </cell>
          <cell r="AB90">
            <v>19604.884999999998</v>
          </cell>
          <cell r="AC90">
            <v>966.68299999999999</v>
          </cell>
          <cell r="AD90">
            <v>0</v>
          </cell>
          <cell r="AE90">
            <v>1350.422</v>
          </cell>
          <cell r="AF90">
            <v>647.09299999999996</v>
          </cell>
          <cell r="AG90">
            <v>215.48400000000001</v>
          </cell>
          <cell r="AH90">
            <v>465.33100000000002</v>
          </cell>
          <cell r="AI90">
            <v>518.22</v>
          </cell>
          <cell r="AJ90">
            <v>983.55100000000004</v>
          </cell>
          <cell r="AK90">
            <v>1585.4</v>
          </cell>
          <cell r="AL90">
            <v>27094.2</v>
          </cell>
          <cell r="AM90">
            <v>0</v>
          </cell>
          <cell r="AN90">
            <v>93.427999999999997</v>
          </cell>
          <cell r="AO90">
            <v>0</v>
          </cell>
          <cell r="AP90">
            <v>0</v>
          </cell>
          <cell r="AQ90">
            <v>0</v>
          </cell>
          <cell r="AR90">
            <v>1049.2940000000001</v>
          </cell>
          <cell r="AS90">
            <v>621.09399999999994</v>
          </cell>
          <cell r="AT90">
            <v>161.69800000000001</v>
          </cell>
          <cell r="AU90">
            <v>32628.400000000001</v>
          </cell>
          <cell r="AV90">
            <v>33411.191999999995</v>
          </cell>
          <cell r="AW90">
            <v>0</v>
          </cell>
          <cell r="AX90">
            <v>0</v>
          </cell>
          <cell r="AY90">
            <v>0</v>
          </cell>
          <cell r="AZ90">
            <v>0</v>
          </cell>
          <cell r="BA90">
            <v>0</v>
          </cell>
          <cell r="BB90">
            <v>0</v>
          </cell>
          <cell r="BC90">
            <v>0</v>
          </cell>
          <cell r="BD90">
            <v>0</v>
          </cell>
          <cell r="BE90">
            <v>0</v>
          </cell>
        </row>
        <row r="91">
          <cell r="H91">
            <v>0</v>
          </cell>
          <cell r="I91">
            <v>0</v>
          </cell>
          <cell r="J91">
            <v>0</v>
          </cell>
          <cell r="K91">
            <v>0</v>
          </cell>
          <cell r="L91">
            <v>0</v>
          </cell>
          <cell r="M91">
            <v>0</v>
          </cell>
          <cell r="N91">
            <v>0</v>
          </cell>
          <cell r="O91">
            <v>0</v>
          </cell>
          <cell r="P91">
            <v>0</v>
          </cell>
          <cell r="Q91">
            <v>0</v>
          </cell>
          <cell r="R91">
            <v>0</v>
          </cell>
          <cell r="S91">
            <v>0</v>
          </cell>
          <cell r="T91">
            <v>0</v>
          </cell>
          <cell r="U91">
            <v>53.747999999999998</v>
          </cell>
          <cell r="W91">
            <v>425.25</v>
          </cell>
          <cell r="X91">
            <v>449.28500000000003</v>
          </cell>
          <cell r="Y91">
            <v>168.346</v>
          </cell>
          <cell r="Z91">
            <v>13888.268</v>
          </cell>
          <cell r="AA91">
            <v>8582.2189999999991</v>
          </cell>
          <cell r="AB91">
            <v>16551.510999999999</v>
          </cell>
          <cell r="AC91">
            <v>924.50800000000004</v>
          </cell>
          <cell r="AD91">
            <v>0</v>
          </cell>
          <cell r="AE91">
            <v>1367.192</v>
          </cell>
          <cell r="AF91">
            <v>593.89499999999998</v>
          </cell>
          <cell r="AG91">
            <v>181.416</v>
          </cell>
          <cell r="AH91">
            <v>337.72699999999998</v>
          </cell>
          <cell r="AI91">
            <v>524.49524999999994</v>
          </cell>
          <cell r="AJ91">
            <v>862.22224999999992</v>
          </cell>
          <cell r="AK91">
            <v>1395.8</v>
          </cell>
          <cell r="AL91">
            <v>22885.200000000001</v>
          </cell>
          <cell r="AM91">
            <v>0</v>
          </cell>
          <cell r="AN91">
            <v>62.844000000000001</v>
          </cell>
          <cell r="AO91">
            <v>0</v>
          </cell>
          <cell r="AP91">
            <v>270.04000000000002</v>
          </cell>
          <cell r="AQ91">
            <v>0</v>
          </cell>
          <cell r="AR91">
            <v>965.88300000000004</v>
          </cell>
          <cell r="AS91">
            <v>507.48599999999999</v>
          </cell>
          <cell r="AT91">
            <v>135.73500000000001</v>
          </cell>
          <cell r="AU91">
            <v>28405.8</v>
          </cell>
          <cell r="AV91">
            <v>29049.021000000001</v>
          </cell>
          <cell r="AW91">
            <v>0</v>
          </cell>
          <cell r="AX91">
            <v>0</v>
          </cell>
          <cell r="AY91">
            <v>0</v>
          </cell>
          <cell r="AZ91">
            <v>0</v>
          </cell>
          <cell r="BA91">
            <v>0</v>
          </cell>
          <cell r="BB91">
            <v>0</v>
          </cell>
          <cell r="BC91">
            <v>0</v>
          </cell>
          <cell r="BD91">
            <v>0</v>
          </cell>
          <cell r="BE91">
            <v>0</v>
          </cell>
        </row>
        <row r="92">
          <cell r="H92">
            <v>0</v>
          </cell>
          <cell r="I92">
            <v>0</v>
          </cell>
          <cell r="J92">
            <v>0</v>
          </cell>
          <cell r="K92">
            <v>0</v>
          </cell>
          <cell r="L92">
            <v>0</v>
          </cell>
          <cell r="M92">
            <v>0</v>
          </cell>
          <cell r="N92">
            <v>0</v>
          </cell>
          <cell r="O92">
            <v>0</v>
          </cell>
          <cell r="P92">
            <v>0</v>
          </cell>
          <cell r="Q92">
            <v>0</v>
          </cell>
          <cell r="R92">
            <v>0</v>
          </cell>
          <cell r="S92">
            <v>0</v>
          </cell>
          <cell r="T92">
            <v>0</v>
          </cell>
          <cell r="U92">
            <v>71.149000000000001</v>
          </cell>
          <cell r="V92">
            <v>859.20799999999997</v>
          </cell>
          <cell r="W92">
            <v>567</v>
          </cell>
          <cell r="X92">
            <v>598.23099999999999</v>
          </cell>
          <cell r="Y92">
            <v>805.12</v>
          </cell>
          <cell r="Z92">
            <v>18725.611000000001</v>
          </cell>
          <cell r="AA92">
            <v>11609.995000000001</v>
          </cell>
          <cell r="AB92">
            <v>34599.31</v>
          </cell>
          <cell r="AC92">
            <v>3814.9940000000001</v>
          </cell>
          <cell r="AD92">
            <v>0</v>
          </cell>
          <cell r="AE92">
            <v>1794.932</v>
          </cell>
          <cell r="AF92">
            <v>2558.2429999999999</v>
          </cell>
          <cell r="AG92">
            <v>774.71799999999996</v>
          </cell>
          <cell r="AH92">
            <v>0</v>
          </cell>
          <cell r="AI92">
            <v>0</v>
          </cell>
          <cell r="AJ92">
            <v>1192.922</v>
          </cell>
          <cell r="AK92">
            <v>2880</v>
          </cell>
          <cell r="AL92">
            <v>31280.2</v>
          </cell>
          <cell r="AM92">
            <v>1179.4469999999999</v>
          </cell>
          <cell r="AN92">
            <v>297.92500000000001</v>
          </cell>
          <cell r="AO92">
            <v>0</v>
          </cell>
          <cell r="AP92">
            <v>1156.4549999999999</v>
          </cell>
          <cell r="AQ92">
            <v>149.649</v>
          </cell>
          <cell r="AR92">
            <v>1306.1039999999998</v>
          </cell>
          <cell r="AS92">
            <v>695.178</v>
          </cell>
          <cell r="AT92">
            <v>189.06200000000001</v>
          </cell>
          <cell r="AU92">
            <v>38660.1</v>
          </cell>
          <cell r="AV92">
            <v>39544.339999999997</v>
          </cell>
          <cell r="AW92">
            <v>0</v>
          </cell>
          <cell r="AX92">
            <v>0</v>
          </cell>
          <cell r="AY92">
            <v>0</v>
          </cell>
          <cell r="AZ92">
            <v>0</v>
          </cell>
          <cell r="BA92">
            <v>0</v>
          </cell>
          <cell r="BB92">
            <v>0</v>
          </cell>
          <cell r="BC92">
            <v>0</v>
          </cell>
          <cell r="BD92">
            <v>0</v>
          </cell>
          <cell r="BE92">
            <v>0</v>
          </cell>
        </row>
        <row r="93">
          <cell r="Z93">
            <v>20077.681</v>
          </cell>
          <cell r="AA93">
            <v>13334.064000000004</v>
          </cell>
        </row>
        <row r="94">
          <cell r="AA94" t="str">
            <v>Gross profit margin</v>
          </cell>
          <cell r="AB94">
            <v>0.94488973862334935</v>
          </cell>
          <cell r="AP94" t="str">
            <v>Webster 2 mos. 2002 rev Stub</v>
          </cell>
          <cell r="AR94">
            <v>33.628000000000043</v>
          </cell>
        </row>
        <row r="95">
          <cell r="AP95" t="str">
            <v>Webster 9 mos. 2001 rev Stub</v>
          </cell>
          <cell r="AR95">
            <v>114.54700000000003</v>
          </cell>
        </row>
        <row r="97">
          <cell r="H97">
            <v>0</v>
          </cell>
          <cell r="I97">
            <v>0</v>
          </cell>
          <cell r="J97">
            <v>0</v>
          </cell>
          <cell r="K97">
            <v>0</v>
          </cell>
          <cell r="L97">
            <v>0</v>
          </cell>
          <cell r="M97">
            <v>0</v>
          </cell>
          <cell r="N97">
            <v>0</v>
          </cell>
          <cell r="O97">
            <v>0</v>
          </cell>
          <cell r="P97">
            <v>0</v>
          </cell>
          <cell r="Q97">
            <v>0</v>
          </cell>
          <cell r="R97">
            <v>0</v>
          </cell>
          <cell r="S97">
            <v>0</v>
          </cell>
          <cell r="T97">
            <v>0</v>
          </cell>
          <cell r="U97">
            <v>19.698</v>
          </cell>
          <cell r="W97">
            <v>216.41900000000001</v>
          </cell>
          <cell r="X97">
            <v>216.59299999999999</v>
          </cell>
          <cell r="Y97">
            <v>236.62700000000001</v>
          </cell>
          <cell r="Z97">
            <v>14275.785999999998</v>
          </cell>
          <cell r="AA97">
            <v>9872.7469999999994</v>
          </cell>
          <cell r="AB97">
            <v>18618.958999999999</v>
          </cell>
          <cell r="AC97">
            <v>863.65200000000004</v>
          </cell>
          <cell r="AD97">
            <v>0</v>
          </cell>
          <cell r="AE97">
            <v>1038.3720000000001</v>
          </cell>
          <cell r="AF97">
            <v>468.70299999999997</v>
          </cell>
          <cell r="AG97">
            <v>133.029</v>
          </cell>
          <cell r="AH97">
            <v>391.76600000000002</v>
          </cell>
          <cell r="AI97">
            <v>360.16800000000001</v>
          </cell>
          <cell r="AJ97">
            <v>751.93399999999997</v>
          </cell>
          <cell r="AK97">
            <v>1166.8</v>
          </cell>
          <cell r="AL97">
            <v>25081.3</v>
          </cell>
          <cell r="AM97">
            <v>0</v>
          </cell>
          <cell r="AN97">
            <v>81.884</v>
          </cell>
          <cell r="AO97">
            <v>0</v>
          </cell>
          <cell r="AR97">
            <v>686.7298876000001</v>
          </cell>
          <cell r="AS97">
            <v>384.524</v>
          </cell>
          <cell r="AT97">
            <v>112.71599999999999</v>
          </cell>
          <cell r="AU97">
            <v>29644.7</v>
          </cell>
          <cell r="AV97">
            <v>30141.94</v>
          </cell>
          <cell r="AW97">
            <v>0</v>
          </cell>
          <cell r="AX97">
            <v>0</v>
          </cell>
          <cell r="AY97">
            <v>0</v>
          </cell>
          <cell r="AZ97">
            <v>0</v>
          </cell>
          <cell r="BA97">
            <v>0</v>
          </cell>
          <cell r="BB97">
            <v>0</v>
          </cell>
          <cell r="BC97">
            <v>0</v>
          </cell>
          <cell r="BD97">
            <v>0</v>
          </cell>
          <cell r="BE97">
            <v>0</v>
          </cell>
        </row>
        <row r="98">
          <cell r="H98">
            <v>0</v>
          </cell>
          <cell r="I98">
            <v>0</v>
          </cell>
          <cell r="J98">
            <v>0</v>
          </cell>
          <cell r="K98">
            <v>0</v>
          </cell>
          <cell r="L98">
            <v>0</v>
          </cell>
          <cell r="M98">
            <v>0</v>
          </cell>
          <cell r="N98">
            <v>0</v>
          </cell>
          <cell r="O98">
            <v>0</v>
          </cell>
          <cell r="P98">
            <v>0</v>
          </cell>
          <cell r="Q98">
            <v>0</v>
          </cell>
          <cell r="R98">
            <v>0</v>
          </cell>
          <cell r="S98">
            <v>0</v>
          </cell>
          <cell r="T98">
            <v>0</v>
          </cell>
          <cell r="U98">
            <v>18.738</v>
          </cell>
          <cell r="W98">
            <v>181.52725172831819</v>
          </cell>
          <cell r="X98">
            <v>198.11799999999999</v>
          </cell>
          <cell r="Y98">
            <v>146.73599999999999</v>
          </cell>
          <cell r="Z98">
            <v>12953.74</v>
          </cell>
          <cell r="AA98">
            <v>8201.2559999999994</v>
          </cell>
          <cell r="AB98">
            <v>15629.226999999999</v>
          </cell>
          <cell r="AC98">
            <v>825.625</v>
          </cell>
          <cell r="AD98">
            <v>0</v>
          </cell>
          <cell r="AE98">
            <v>1046.492</v>
          </cell>
          <cell r="AF98">
            <v>434.53800000000001</v>
          </cell>
          <cell r="AG98">
            <v>112.727</v>
          </cell>
          <cell r="AH98">
            <v>289.32</v>
          </cell>
          <cell r="AI98">
            <v>365.86500000000001</v>
          </cell>
          <cell r="AJ98">
            <v>655.18499999999995</v>
          </cell>
          <cell r="AK98">
            <v>1040.5999999999999</v>
          </cell>
          <cell r="AL98">
            <v>21145.200000000001</v>
          </cell>
          <cell r="AM98">
            <v>0</v>
          </cell>
          <cell r="AN98">
            <v>54.695999999999998</v>
          </cell>
          <cell r="AO98">
            <v>0</v>
          </cell>
          <cell r="AP98">
            <v>176.94499999999999</v>
          </cell>
          <cell r="AQ98">
            <v>0</v>
          </cell>
          <cell r="AR98">
            <v>636.44850990000009</v>
          </cell>
          <cell r="AS98">
            <v>320.38800000000003</v>
          </cell>
          <cell r="AT98">
            <v>96.327999999999989</v>
          </cell>
          <cell r="AU98">
            <v>25771.1</v>
          </cell>
          <cell r="AV98">
            <v>26187.815999999999</v>
          </cell>
          <cell r="AW98">
            <v>0</v>
          </cell>
          <cell r="AX98">
            <v>0</v>
          </cell>
          <cell r="AY98">
            <v>0</v>
          </cell>
          <cell r="AZ98">
            <v>0</v>
          </cell>
          <cell r="BA98">
            <v>0</v>
          </cell>
          <cell r="BB98">
            <v>0</v>
          </cell>
          <cell r="BC98">
            <v>0</v>
          </cell>
          <cell r="BD98">
            <v>0</v>
          </cell>
          <cell r="BE98">
            <v>0</v>
          </cell>
        </row>
        <row r="99">
          <cell r="H99">
            <v>0</v>
          </cell>
          <cell r="I99">
            <v>0</v>
          </cell>
          <cell r="J99">
            <v>0</v>
          </cell>
          <cell r="K99">
            <v>0</v>
          </cell>
          <cell r="L99">
            <v>0</v>
          </cell>
          <cell r="M99">
            <v>0</v>
          </cell>
          <cell r="N99">
            <v>0</v>
          </cell>
          <cell r="O99">
            <v>0</v>
          </cell>
          <cell r="P99">
            <v>0</v>
          </cell>
          <cell r="Q99">
            <v>0</v>
          </cell>
          <cell r="R99">
            <v>0</v>
          </cell>
          <cell r="S99">
            <v>0</v>
          </cell>
          <cell r="T99">
            <v>0</v>
          </cell>
          <cell r="U99">
            <v>24.577000000000002</v>
          </cell>
          <cell r="V99">
            <v>311.23200000000003</v>
          </cell>
          <cell r="W99">
            <v>242.03633563775759</v>
          </cell>
          <cell r="X99">
            <v>265.58699999999999</v>
          </cell>
          <cell r="Y99">
            <v>712.971</v>
          </cell>
          <cell r="Z99">
            <v>17486.464</v>
          </cell>
          <cell r="AA99">
            <v>11090.414000000001</v>
          </cell>
          <cell r="AB99">
            <v>32718.568999999996</v>
          </cell>
          <cell r="AC99">
            <v>3406.7579999999998</v>
          </cell>
          <cell r="AD99">
            <v>0</v>
          </cell>
          <cell r="AE99">
            <v>1384.3860000000002</v>
          </cell>
          <cell r="AF99">
            <v>1858.9190000000001</v>
          </cell>
          <cell r="AG99">
            <v>479.73500000000001</v>
          </cell>
          <cell r="AH99">
            <v>0</v>
          </cell>
          <cell r="AI99">
            <v>0</v>
          </cell>
          <cell r="AJ99">
            <v>914.89700000000005</v>
          </cell>
          <cell r="AK99">
            <v>2142.8000000000002</v>
          </cell>
          <cell r="AL99">
            <v>28849.200000000001</v>
          </cell>
          <cell r="AM99">
            <v>613.04200000000003</v>
          </cell>
          <cell r="AN99">
            <v>262.23200000000003</v>
          </cell>
          <cell r="AO99">
            <v>0</v>
          </cell>
          <cell r="AP99">
            <v>747.30100000000004</v>
          </cell>
          <cell r="AQ99">
            <v>110.994</v>
          </cell>
          <cell r="AR99">
            <v>858.29499999999996</v>
          </cell>
          <cell r="AS99">
            <v>435.90100000000001</v>
          </cell>
          <cell r="AT99">
            <v>133.524</v>
          </cell>
          <cell r="AU99">
            <v>35050.199999999997</v>
          </cell>
          <cell r="AV99">
            <v>35619.624999999993</v>
          </cell>
          <cell r="AW99">
            <v>0</v>
          </cell>
          <cell r="AX99">
            <v>0</v>
          </cell>
          <cell r="AY99">
            <v>0</v>
          </cell>
          <cell r="AZ99">
            <v>0</v>
          </cell>
          <cell r="BA99">
            <v>0</v>
          </cell>
          <cell r="BB99">
            <v>0</v>
          </cell>
          <cell r="BC99">
            <v>0</v>
          </cell>
          <cell r="BD99">
            <v>0</v>
          </cell>
          <cell r="BE99">
            <v>0</v>
          </cell>
        </row>
        <row r="100">
          <cell r="Z100">
            <v>18808.509999999998</v>
          </cell>
          <cell r="AA100">
            <v>12761.905000000001</v>
          </cell>
        </row>
        <row r="101">
          <cell r="AA101" t="str">
            <v>SG&amp;A margin</v>
          </cell>
          <cell r="AB101">
            <v>3.5396086017057772E-2</v>
          </cell>
        </row>
        <row r="104">
          <cell r="H104">
            <v>0</v>
          </cell>
          <cell r="I104">
            <v>0</v>
          </cell>
          <cell r="J104">
            <v>0</v>
          </cell>
          <cell r="K104">
            <v>0</v>
          </cell>
          <cell r="L104">
            <v>0</v>
          </cell>
          <cell r="M104">
            <v>0</v>
          </cell>
          <cell r="N104">
            <v>0</v>
          </cell>
          <cell r="O104">
            <v>0</v>
          </cell>
          <cell r="P104">
            <v>0</v>
          </cell>
          <cell r="Q104">
            <v>0</v>
          </cell>
          <cell r="R104">
            <v>0</v>
          </cell>
          <cell r="S104">
            <v>0</v>
          </cell>
          <cell r="T104">
            <v>0</v>
          </cell>
          <cell r="U104">
            <v>31.42</v>
          </cell>
          <cell r="W104">
            <v>132.999</v>
          </cell>
          <cell r="X104">
            <v>150.18799999999999</v>
          </cell>
          <cell r="Y104">
            <v>14.661</v>
          </cell>
          <cell r="Z104">
            <v>700.26400000000001</v>
          </cell>
          <cell r="AA104">
            <v>241.745</v>
          </cell>
          <cell r="AB104">
            <v>602.16800000000001</v>
          </cell>
          <cell r="AC104">
            <v>75.724000000000004</v>
          </cell>
          <cell r="AD104">
            <v>0</v>
          </cell>
          <cell r="AE104">
            <v>290.37700000000001</v>
          </cell>
          <cell r="AF104">
            <v>143.19200000000001</v>
          </cell>
          <cell r="AG104">
            <v>51.006999999999998</v>
          </cell>
          <cell r="AH104">
            <v>31.154</v>
          </cell>
          <cell r="AI104">
            <v>102.20399999999999</v>
          </cell>
          <cell r="AJ104">
            <v>133.358</v>
          </cell>
          <cell r="AK104">
            <v>303.60000000000002</v>
          </cell>
          <cell r="AL104">
            <v>1518.1</v>
          </cell>
          <cell r="AM104">
            <v>0</v>
          </cell>
          <cell r="AN104">
            <v>10.985999999999999</v>
          </cell>
          <cell r="AO104">
            <v>0</v>
          </cell>
          <cell r="AR104">
            <v>256.42146035999997</v>
          </cell>
          <cell r="AS104">
            <v>150.73399999999998</v>
          </cell>
          <cell r="AT104">
            <v>39.524999999999999</v>
          </cell>
          <cell r="AU104">
            <v>1552.4</v>
          </cell>
          <cell r="AV104">
            <v>1742.6590000000001</v>
          </cell>
          <cell r="AW104">
            <v>0</v>
          </cell>
          <cell r="AX104">
            <v>0</v>
          </cell>
          <cell r="AY104">
            <v>0</v>
          </cell>
          <cell r="AZ104">
            <v>0</v>
          </cell>
          <cell r="BA104">
            <v>0</v>
          </cell>
          <cell r="BB104">
            <v>0</v>
          </cell>
          <cell r="BC104">
            <v>0</v>
          </cell>
          <cell r="BD104">
            <v>0</v>
          </cell>
          <cell r="BE104">
            <v>0</v>
          </cell>
        </row>
        <row r="105">
          <cell r="H105">
            <v>0</v>
          </cell>
          <cell r="I105">
            <v>0</v>
          </cell>
          <cell r="J105">
            <v>0</v>
          </cell>
          <cell r="K105">
            <v>0</v>
          </cell>
          <cell r="L105">
            <v>0</v>
          </cell>
          <cell r="M105">
            <v>0</v>
          </cell>
          <cell r="N105">
            <v>0</v>
          </cell>
          <cell r="O105">
            <v>0</v>
          </cell>
          <cell r="P105">
            <v>0</v>
          </cell>
          <cell r="Q105">
            <v>0</v>
          </cell>
          <cell r="R105">
            <v>0</v>
          </cell>
          <cell r="S105">
            <v>0</v>
          </cell>
          <cell r="T105">
            <v>0</v>
          </cell>
          <cell r="U105">
            <v>27.006000000000004</v>
          </cell>
          <cell r="W105">
            <v>156.1768782149995</v>
          </cell>
          <cell r="X105">
            <v>144.71100000000001</v>
          </cell>
          <cell r="Y105">
            <v>8.9809999999999999</v>
          </cell>
          <cell r="Z105">
            <v>717.07899999999995</v>
          </cell>
          <cell r="AA105">
            <v>224.512</v>
          </cell>
          <cell r="AB105">
            <v>597.33799999999997</v>
          </cell>
          <cell r="AC105">
            <v>72.700999999999993</v>
          </cell>
          <cell r="AD105">
            <v>0</v>
          </cell>
          <cell r="AE105">
            <v>325.358</v>
          </cell>
          <cell r="AF105">
            <v>129.94999999999999</v>
          </cell>
          <cell r="AG105">
            <v>39.011000000000003</v>
          </cell>
          <cell r="AH105">
            <v>21.861000000000001</v>
          </cell>
          <cell r="AI105">
            <v>112.542</v>
          </cell>
          <cell r="AJ105">
            <v>134.40299999999999</v>
          </cell>
          <cell r="AK105">
            <v>258.39999999999998</v>
          </cell>
          <cell r="AL105">
            <v>1369.4</v>
          </cell>
          <cell r="AM105">
            <v>0</v>
          </cell>
          <cell r="AN105">
            <v>8.2260000000000009</v>
          </cell>
          <cell r="AO105">
            <v>0</v>
          </cell>
          <cell r="AP105">
            <v>68.897000000000006</v>
          </cell>
          <cell r="AQ105">
            <v>0</v>
          </cell>
          <cell r="AR105">
            <v>238.47122689000003</v>
          </cell>
          <cell r="AS105">
            <v>116.28100000000001</v>
          </cell>
          <cell r="AT105">
            <v>33.345999999999997</v>
          </cell>
          <cell r="AU105">
            <v>1431.9</v>
          </cell>
          <cell r="AV105">
            <v>1581.527</v>
          </cell>
          <cell r="AW105">
            <v>0</v>
          </cell>
          <cell r="AX105">
            <v>0</v>
          </cell>
          <cell r="AY105">
            <v>0</v>
          </cell>
          <cell r="AZ105">
            <v>0</v>
          </cell>
          <cell r="BA105">
            <v>0</v>
          </cell>
          <cell r="BB105">
            <v>0</v>
          </cell>
          <cell r="BC105">
            <v>0</v>
          </cell>
          <cell r="BD105">
            <v>0</v>
          </cell>
          <cell r="BE105">
            <v>0</v>
          </cell>
        </row>
        <row r="106">
          <cell r="H106">
            <v>0</v>
          </cell>
          <cell r="I106">
            <v>0</v>
          </cell>
          <cell r="J106">
            <v>0</v>
          </cell>
          <cell r="K106">
            <v>0</v>
          </cell>
          <cell r="L106">
            <v>0</v>
          </cell>
          <cell r="M106">
            <v>0</v>
          </cell>
          <cell r="N106">
            <v>0</v>
          </cell>
          <cell r="O106">
            <v>0</v>
          </cell>
          <cell r="P106">
            <v>0</v>
          </cell>
          <cell r="Q106">
            <v>0</v>
          </cell>
          <cell r="R106">
            <v>0</v>
          </cell>
          <cell r="S106">
            <v>0</v>
          </cell>
          <cell r="T106">
            <v>0</v>
          </cell>
          <cell r="U106">
            <v>33.099999999999994</v>
          </cell>
          <cell r="V106">
            <v>269.70600000000002</v>
          </cell>
          <cell r="W106">
            <v>208.23583761999933</v>
          </cell>
          <cell r="X106">
            <v>181.56799999999998</v>
          </cell>
          <cell r="Y106">
            <v>48.348999999999997</v>
          </cell>
          <cell r="Z106">
            <v>879.18899999999996</v>
          </cell>
          <cell r="AA106">
            <v>303.03800000000001</v>
          </cell>
          <cell r="AB106">
            <v>1197.5029999999999</v>
          </cell>
          <cell r="AC106">
            <v>296.80700000000002</v>
          </cell>
          <cell r="AD106">
            <v>0</v>
          </cell>
          <cell r="AE106">
            <v>384.77600000000001</v>
          </cell>
          <cell r="AF106">
            <v>544.27799999999991</v>
          </cell>
          <cell r="AG106">
            <v>180.54499999999999</v>
          </cell>
          <cell r="AH106">
            <v>0</v>
          </cell>
          <cell r="AI106">
            <v>0</v>
          </cell>
          <cell r="AJ106">
            <v>172.601</v>
          </cell>
          <cell r="AK106">
            <v>0</v>
          </cell>
          <cell r="AL106">
            <v>2075.5</v>
          </cell>
          <cell r="AM106">
            <v>347.03</v>
          </cell>
          <cell r="AN106">
            <v>34.326999999999998</v>
          </cell>
          <cell r="AO106">
            <v>0</v>
          </cell>
          <cell r="AP106">
            <v>294.03899999999999</v>
          </cell>
          <cell r="AQ106">
            <v>28.146000000000001</v>
          </cell>
          <cell r="AR106">
            <v>322.185</v>
          </cell>
          <cell r="AS106">
            <v>158.08800000000002</v>
          </cell>
          <cell r="AT106">
            <v>46.335999999999999</v>
          </cell>
          <cell r="AU106">
            <v>1999.6</v>
          </cell>
          <cell r="AV106">
            <v>2204.0239999999999</v>
          </cell>
          <cell r="AW106">
            <v>0</v>
          </cell>
          <cell r="AX106">
            <v>0</v>
          </cell>
          <cell r="AY106">
            <v>0</v>
          </cell>
          <cell r="AZ106">
            <v>0</v>
          </cell>
          <cell r="BA106">
            <v>0</v>
          </cell>
          <cell r="BB106">
            <v>0</v>
          </cell>
          <cell r="BC106">
            <v>0</v>
          </cell>
          <cell r="BD106">
            <v>0</v>
          </cell>
          <cell r="BE106">
            <v>0</v>
          </cell>
        </row>
        <row r="107">
          <cell r="Z107">
            <v>862.37400000000002</v>
          </cell>
          <cell r="AA107">
            <v>320.27100000000002</v>
          </cell>
        </row>
        <row r="108">
          <cell r="AB108">
            <v>683.23800000000188</v>
          </cell>
        </row>
        <row r="111">
          <cell r="H111">
            <v>0</v>
          </cell>
          <cell r="I111">
            <v>0</v>
          </cell>
          <cell r="J111">
            <v>0</v>
          </cell>
          <cell r="K111">
            <v>0</v>
          </cell>
          <cell r="L111">
            <v>0</v>
          </cell>
          <cell r="M111">
            <v>0</v>
          </cell>
          <cell r="N111">
            <v>0</v>
          </cell>
          <cell r="O111">
            <v>0</v>
          </cell>
          <cell r="P111">
            <v>0</v>
          </cell>
          <cell r="Q111">
            <v>0</v>
          </cell>
          <cell r="R111">
            <v>0</v>
          </cell>
          <cell r="S111">
            <v>0</v>
          </cell>
          <cell r="T111">
            <v>0</v>
          </cell>
          <cell r="U111">
            <v>11.292999999999999</v>
          </cell>
          <cell r="W111">
            <v>29.094999999999999</v>
          </cell>
          <cell r="X111">
            <v>33.395000000000003</v>
          </cell>
          <cell r="Y111">
            <v>0</v>
          </cell>
          <cell r="Z111">
            <v>0</v>
          </cell>
          <cell r="AA111">
            <v>0</v>
          </cell>
          <cell r="AB111">
            <v>0</v>
          </cell>
          <cell r="AC111">
            <v>0</v>
          </cell>
          <cell r="AD111">
            <v>0</v>
          </cell>
          <cell r="AE111">
            <v>0</v>
          </cell>
          <cell r="AF111">
            <v>0</v>
          </cell>
          <cell r="AG111">
            <v>0</v>
          </cell>
          <cell r="AH111">
            <v>0</v>
          </cell>
          <cell r="AI111">
            <v>0</v>
          </cell>
          <cell r="AJ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row>
        <row r="112">
          <cell r="H112">
            <v>0</v>
          </cell>
          <cell r="I112">
            <v>0</v>
          </cell>
          <cell r="J112">
            <v>0</v>
          </cell>
          <cell r="K112">
            <v>0</v>
          </cell>
          <cell r="L112">
            <v>0</v>
          </cell>
          <cell r="M112">
            <v>0</v>
          </cell>
          <cell r="N112">
            <v>0</v>
          </cell>
          <cell r="O112">
            <v>0</v>
          </cell>
          <cell r="P112">
            <v>0</v>
          </cell>
          <cell r="Q112">
            <v>0</v>
          </cell>
          <cell r="R112">
            <v>0</v>
          </cell>
          <cell r="S112">
            <v>0</v>
          </cell>
          <cell r="T112">
            <v>0</v>
          </cell>
          <cell r="U112">
            <v>8.11</v>
          </cell>
          <cell r="W112">
            <v>31.519609449231673</v>
          </cell>
          <cell r="X112">
            <v>30.375</v>
          </cell>
          <cell r="Y112">
            <v>0</v>
          </cell>
          <cell r="Z112">
            <v>0</v>
          </cell>
          <cell r="AA112">
            <v>0</v>
          </cell>
          <cell r="AB112">
            <v>0</v>
          </cell>
          <cell r="AC112">
            <v>0</v>
          </cell>
          <cell r="AD112">
            <v>0</v>
          </cell>
          <cell r="AE112">
            <v>0</v>
          </cell>
          <cell r="AF112">
            <v>0</v>
          </cell>
          <cell r="AG112">
            <v>0</v>
          </cell>
          <cell r="AH112">
            <v>0</v>
          </cell>
          <cell r="AI112">
            <v>0</v>
          </cell>
          <cell r="AJ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row>
        <row r="113">
          <cell r="H113">
            <v>0</v>
          </cell>
          <cell r="I113">
            <v>0</v>
          </cell>
          <cell r="J113">
            <v>0</v>
          </cell>
          <cell r="K113">
            <v>0</v>
          </cell>
          <cell r="L113">
            <v>0</v>
          </cell>
          <cell r="M113">
            <v>0</v>
          </cell>
          <cell r="N113">
            <v>0</v>
          </cell>
          <cell r="O113">
            <v>0</v>
          </cell>
          <cell r="P113">
            <v>0</v>
          </cell>
          <cell r="Q113">
            <v>0</v>
          </cell>
          <cell r="R113">
            <v>0</v>
          </cell>
          <cell r="S113">
            <v>0</v>
          </cell>
          <cell r="T113">
            <v>0</v>
          </cell>
          <cell r="U113">
            <v>11.116</v>
          </cell>
          <cell r="V113">
            <v>46.601999999999997</v>
          </cell>
          <cell r="W113">
            <v>42.0261459323089</v>
          </cell>
          <cell r="X113">
            <v>39.486000000000004</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147.5</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row>
        <row r="116">
          <cell r="AF116">
            <v>29.406999999999982</v>
          </cell>
        </row>
        <row r="117">
          <cell r="AF117">
            <v>155.04599999999994</v>
          </cell>
        </row>
        <row r="119">
          <cell r="H119">
            <v>0</v>
          </cell>
          <cell r="I119">
            <v>0</v>
          </cell>
          <cell r="J119">
            <v>0</v>
          </cell>
          <cell r="K119">
            <v>0</v>
          </cell>
          <cell r="L119">
            <v>0</v>
          </cell>
          <cell r="M119">
            <v>0</v>
          </cell>
          <cell r="N119">
            <v>0</v>
          </cell>
          <cell r="O119">
            <v>0</v>
          </cell>
          <cell r="P119">
            <v>0</v>
          </cell>
          <cell r="Q119">
            <v>0</v>
          </cell>
          <cell r="R119">
            <v>0</v>
          </cell>
          <cell r="S119">
            <v>0</v>
          </cell>
          <cell r="T119">
            <v>0</v>
          </cell>
          <cell r="U119">
            <v>-0.1359999999999999</v>
          </cell>
          <cell r="W119">
            <v>97.520999999999987</v>
          </cell>
          <cell r="X119">
            <v>87.960999999999999</v>
          </cell>
          <cell r="Y119">
            <v>14.523</v>
          </cell>
          <cell r="Z119">
            <v>264.28800000000001</v>
          </cell>
          <cell r="AA119">
            <v>179.416</v>
          </cell>
          <cell r="AB119">
            <v>354.30900000000003</v>
          </cell>
          <cell r="AC119">
            <v>23.326000000000001</v>
          </cell>
          <cell r="AD119">
            <v>0</v>
          </cell>
          <cell r="AE119">
            <v>25.34</v>
          </cell>
          <cell r="AF119">
            <v>35.198</v>
          </cell>
          <cell r="AG119">
            <v>21.308</v>
          </cell>
          <cell r="AH119">
            <v>36.216000000000001</v>
          </cell>
          <cell r="AI119">
            <v>28.707000000000001</v>
          </cell>
          <cell r="AJ119">
            <v>64.923000000000002</v>
          </cell>
          <cell r="AK119">
            <v>115</v>
          </cell>
          <cell r="AL119">
            <v>552.70000000000005</v>
          </cell>
          <cell r="AM119">
            <v>0</v>
          </cell>
          <cell r="AN119">
            <v>11.609</v>
          </cell>
          <cell r="AO119">
            <v>0</v>
          </cell>
          <cell r="AR119">
            <v>110.62633092</v>
          </cell>
          <cell r="AS119">
            <v>53.835000000000001</v>
          </cell>
          <cell r="AT119">
            <v>9.4570000000000007</v>
          </cell>
          <cell r="AU119">
            <v>1431.3</v>
          </cell>
          <cell r="AV119">
            <v>1494.5920000000001</v>
          </cell>
          <cell r="AW119">
            <v>0</v>
          </cell>
          <cell r="AX119">
            <v>0</v>
          </cell>
          <cell r="AY119">
            <v>0</v>
          </cell>
          <cell r="AZ119">
            <v>0</v>
          </cell>
          <cell r="BA119">
            <v>0</v>
          </cell>
          <cell r="BB119">
            <v>0</v>
          </cell>
          <cell r="BC119">
            <v>0</v>
          </cell>
          <cell r="BD119">
            <v>0</v>
          </cell>
          <cell r="BE119">
            <v>0</v>
          </cell>
        </row>
        <row r="120">
          <cell r="H120">
            <v>0</v>
          </cell>
          <cell r="I120">
            <v>0</v>
          </cell>
          <cell r="J120">
            <v>0</v>
          </cell>
          <cell r="K120">
            <v>0</v>
          </cell>
          <cell r="L120">
            <v>0</v>
          </cell>
          <cell r="M120">
            <v>0</v>
          </cell>
          <cell r="N120">
            <v>0</v>
          </cell>
          <cell r="O120">
            <v>0</v>
          </cell>
          <cell r="P120">
            <v>0</v>
          </cell>
          <cell r="Q120">
            <v>0</v>
          </cell>
          <cell r="R120">
            <v>0</v>
          </cell>
          <cell r="S120">
            <v>0</v>
          </cell>
          <cell r="T120">
            <v>0</v>
          </cell>
          <cell r="U120">
            <v>-0.10600000000000165</v>
          </cell>
          <cell r="W120">
            <v>53.954883522820339</v>
          </cell>
          <cell r="X120">
            <v>76.080999999999989</v>
          </cell>
          <cell r="Y120">
            <v>12.225</v>
          </cell>
          <cell r="Z120">
            <v>217.44900000000001</v>
          </cell>
          <cell r="AA120">
            <v>144.625</v>
          </cell>
          <cell r="AB120">
            <v>294.02499999999998</v>
          </cell>
          <cell r="AC120">
            <v>20.574999999999999</v>
          </cell>
          <cell r="AD120">
            <v>0</v>
          </cell>
          <cell r="AE120">
            <v>34.225999999999999</v>
          </cell>
          <cell r="AF120">
            <v>29.407</v>
          </cell>
          <cell r="AG120">
            <v>21.936999999999998</v>
          </cell>
          <cell r="AH120">
            <v>19.831</v>
          </cell>
          <cell r="AI120">
            <v>26.346000000000004</v>
          </cell>
          <cell r="AJ120">
            <v>46.177000000000007</v>
          </cell>
          <cell r="AK120">
            <v>96.8</v>
          </cell>
          <cell r="AL120">
            <v>410.5</v>
          </cell>
          <cell r="AM120">
            <v>0</v>
          </cell>
          <cell r="AN120">
            <v>9.3010000000000002</v>
          </cell>
          <cell r="AO120">
            <v>0</v>
          </cell>
          <cell r="AP120">
            <v>24.198</v>
          </cell>
          <cell r="AQ120">
            <v>0</v>
          </cell>
          <cell r="AR120">
            <v>96.873057330000009</v>
          </cell>
          <cell r="AS120">
            <v>48.537999999999997</v>
          </cell>
          <cell r="AT120">
            <v>6.46</v>
          </cell>
          <cell r="AU120">
            <v>1203.8</v>
          </cell>
          <cell r="AV120">
            <v>1258.7979999999998</v>
          </cell>
          <cell r="AW120">
            <v>0</v>
          </cell>
          <cell r="AX120">
            <v>0</v>
          </cell>
          <cell r="AY120">
            <v>0</v>
          </cell>
          <cell r="AZ120">
            <v>0</v>
          </cell>
          <cell r="BA120">
            <v>0</v>
          </cell>
          <cell r="BB120">
            <v>0</v>
          </cell>
          <cell r="BC120">
            <v>0</v>
          </cell>
          <cell r="BD120">
            <v>0</v>
          </cell>
          <cell r="BE120">
            <v>0</v>
          </cell>
        </row>
        <row r="121">
          <cell r="H121">
            <v>0</v>
          </cell>
          <cell r="I121">
            <v>0</v>
          </cell>
          <cell r="J121">
            <v>0</v>
          </cell>
          <cell r="K121">
            <v>0</v>
          </cell>
          <cell r="L121">
            <v>0</v>
          </cell>
          <cell r="M121">
            <v>0</v>
          </cell>
          <cell r="N121">
            <v>0</v>
          </cell>
          <cell r="O121">
            <v>0</v>
          </cell>
          <cell r="P121">
            <v>0</v>
          </cell>
          <cell r="Q121">
            <v>0</v>
          </cell>
          <cell r="R121">
            <v>0</v>
          </cell>
          <cell r="S121">
            <v>0</v>
          </cell>
          <cell r="T121">
            <v>0</v>
          </cell>
          <cell r="U121">
            <v>0.8819999999999979</v>
          </cell>
          <cell r="V121">
            <v>231.66800000000001</v>
          </cell>
          <cell r="W121">
            <v>71.93984469709379</v>
          </cell>
          <cell r="X121">
            <v>111.59</v>
          </cell>
          <cell r="Y121">
            <v>45.207000000000001</v>
          </cell>
          <cell r="Z121">
            <v>283.30200000000002</v>
          </cell>
          <cell r="AA121">
            <v>200.434</v>
          </cell>
          <cell r="AB121">
            <v>620.68299999999999</v>
          </cell>
          <cell r="AC121">
            <v>88.96</v>
          </cell>
          <cell r="AD121">
            <v>0</v>
          </cell>
          <cell r="AE121">
            <v>25.77</v>
          </cell>
          <cell r="AF121">
            <v>155.04599999999999</v>
          </cell>
          <cell r="AG121">
            <v>74.876999999999995</v>
          </cell>
          <cell r="AH121">
            <v>0</v>
          </cell>
          <cell r="AI121">
            <v>0</v>
          </cell>
          <cell r="AJ121">
            <v>56.185000000000002</v>
          </cell>
          <cell r="AK121">
            <v>209</v>
          </cell>
          <cell r="AL121">
            <v>576.79999999999995</v>
          </cell>
          <cell r="AM121">
            <v>219.375</v>
          </cell>
          <cell r="AN121">
            <v>-5.774</v>
          </cell>
          <cell r="AO121">
            <v>0</v>
          </cell>
          <cell r="AP121">
            <v>115.11499999999999</v>
          </cell>
          <cell r="AQ121">
            <v>10.509</v>
          </cell>
          <cell r="AR121">
            <v>122.532</v>
          </cell>
          <cell r="AS121">
            <v>68.950999999999993</v>
          </cell>
          <cell r="AT121">
            <v>9.202</v>
          </cell>
          <cell r="AU121">
            <v>1612</v>
          </cell>
          <cell r="AV121">
            <v>1690.153</v>
          </cell>
          <cell r="AW121">
            <v>0</v>
          </cell>
          <cell r="AX121">
            <v>0</v>
          </cell>
          <cell r="AY121">
            <v>0</v>
          </cell>
          <cell r="AZ121">
            <v>0</v>
          </cell>
          <cell r="BA121">
            <v>0</v>
          </cell>
          <cell r="BB121">
            <v>0</v>
          </cell>
          <cell r="BC121">
            <v>0</v>
          </cell>
          <cell r="BD121">
            <v>0</v>
          </cell>
          <cell r="BE121">
            <v>0</v>
          </cell>
        </row>
        <row r="122">
          <cell r="Z122">
            <v>330.14100000000002</v>
          </cell>
          <cell r="AA122">
            <v>235.22499999999999</v>
          </cell>
        </row>
        <row r="123">
          <cell r="AA123" t="str">
            <v>EBIT margin</v>
          </cell>
          <cell r="AB123">
            <v>1.6921175472876377E-2</v>
          </cell>
        </row>
        <row r="126">
          <cell r="H126">
            <v>0</v>
          </cell>
          <cell r="I126">
            <v>0</v>
          </cell>
          <cell r="J126">
            <v>0</v>
          </cell>
          <cell r="K126">
            <v>0</v>
          </cell>
          <cell r="L126">
            <v>0</v>
          </cell>
          <cell r="M126">
            <v>0</v>
          </cell>
          <cell r="N126">
            <v>0</v>
          </cell>
          <cell r="O126">
            <v>0</v>
          </cell>
          <cell r="P126">
            <v>0</v>
          </cell>
          <cell r="Q126">
            <v>0</v>
          </cell>
          <cell r="R126">
            <v>0</v>
          </cell>
          <cell r="S126">
            <v>0</v>
          </cell>
          <cell r="T126">
            <v>0</v>
          </cell>
          <cell r="U126">
            <v>-0.76</v>
          </cell>
          <cell r="W126">
            <v>7.9530000000000003</v>
          </cell>
          <cell r="X126">
            <v>19.346</v>
          </cell>
          <cell r="Y126">
            <v>0</v>
          </cell>
          <cell r="Z126">
            <v>112.25200000000001</v>
          </cell>
          <cell r="AA126">
            <v>20.698333333333334</v>
          </cell>
          <cell r="AB126">
            <v>75.745000000000005</v>
          </cell>
          <cell r="AC126">
            <v>3.367</v>
          </cell>
          <cell r="AD126">
            <v>0</v>
          </cell>
          <cell r="AE126">
            <v>9.7590000000000003</v>
          </cell>
          <cell r="AF126">
            <v>4.8280000000000003</v>
          </cell>
          <cell r="AG126">
            <v>0</v>
          </cell>
          <cell r="AH126">
            <v>0</v>
          </cell>
          <cell r="AI126">
            <v>0.11</v>
          </cell>
          <cell r="AJ126">
            <v>7.6979999999999995</v>
          </cell>
          <cell r="AK126">
            <v>47.4</v>
          </cell>
          <cell r="AL126">
            <v>81.2</v>
          </cell>
          <cell r="AM126">
            <v>0</v>
          </cell>
          <cell r="AN126">
            <v>8.6999999999999994E-2</v>
          </cell>
          <cell r="AO126">
            <v>0</v>
          </cell>
          <cell r="AP126">
            <v>0</v>
          </cell>
          <cell r="AQ126">
            <v>0</v>
          </cell>
          <cell r="AR126">
            <v>8.3000000000000004E-2</v>
          </cell>
          <cell r="AS126">
            <v>5.7580000000000009</v>
          </cell>
          <cell r="AT126">
            <v>0</v>
          </cell>
          <cell r="AU126">
            <v>107</v>
          </cell>
          <cell r="AV126">
            <v>112.758</v>
          </cell>
          <cell r="AW126">
            <v>0</v>
          </cell>
          <cell r="AX126">
            <v>0</v>
          </cell>
          <cell r="AY126">
            <v>0</v>
          </cell>
          <cell r="AZ126">
            <v>0</v>
          </cell>
          <cell r="BA126">
            <v>0</v>
          </cell>
          <cell r="BB126">
            <v>0</v>
          </cell>
          <cell r="BC126">
            <v>0</v>
          </cell>
          <cell r="BD126">
            <v>0</v>
          </cell>
          <cell r="BE126">
            <v>0</v>
          </cell>
        </row>
        <row r="127">
          <cell r="H127">
            <v>0</v>
          </cell>
          <cell r="I127">
            <v>0</v>
          </cell>
          <cell r="J127">
            <v>0</v>
          </cell>
          <cell r="K127">
            <v>0</v>
          </cell>
          <cell r="L127">
            <v>0</v>
          </cell>
          <cell r="M127">
            <v>0</v>
          </cell>
          <cell r="N127">
            <v>0</v>
          </cell>
          <cell r="O127">
            <v>0</v>
          </cell>
          <cell r="P127">
            <v>0</v>
          </cell>
          <cell r="Q127">
            <v>0</v>
          </cell>
          <cell r="R127">
            <v>0</v>
          </cell>
          <cell r="S127">
            <v>0</v>
          </cell>
          <cell r="T127">
            <v>0</v>
          </cell>
          <cell r="U127">
            <v>-0.91200000000000003</v>
          </cell>
          <cell r="W127">
            <v>10.056750000000001</v>
          </cell>
          <cell r="X127">
            <v>20.728999999999999</v>
          </cell>
          <cell r="Y127">
            <v>0</v>
          </cell>
          <cell r="Z127">
            <v>91.204999999999998</v>
          </cell>
          <cell r="AA127">
            <v>31.202999999999999</v>
          </cell>
          <cell r="AB127">
            <v>91.802999999999997</v>
          </cell>
          <cell r="AC127">
            <v>5.032</v>
          </cell>
          <cell r="AD127">
            <v>0</v>
          </cell>
          <cell r="AE127">
            <v>14.395</v>
          </cell>
          <cell r="AF127">
            <v>5.3680000000000003</v>
          </cell>
          <cell r="AG127">
            <v>0</v>
          </cell>
          <cell r="AH127">
            <v>0</v>
          </cell>
          <cell r="AI127">
            <v>5.109</v>
          </cell>
          <cell r="AJ127">
            <v>7.6979999999999995</v>
          </cell>
          <cell r="AK127">
            <v>52.5</v>
          </cell>
          <cell r="AL127">
            <v>84.4</v>
          </cell>
          <cell r="AM127">
            <v>0</v>
          </cell>
          <cell r="AN127">
            <v>4.8000000000000001E-2</v>
          </cell>
          <cell r="AO127">
            <v>0</v>
          </cell>
          <cell r="AP127">
            <v>0</v>
          </cell>
          <cell r="AQ127">
            <v>0</v>
          </cell>
          <cell r="AR127">
            <v>9.8000000000000004E-2</v>
          </cell>
          <cell r="AS127">
            <v>8.14</v>
          </cell>
          <cell r="AT127">
            <v>0</v>
          </cell>
          <cell r="AU127">
            <v>116.9</v>
          </cell>
          <cell r="AV127">
            <v>125.04</v>
          </cell>
          <cell r="AW127">
            <v>0</v>
          </cell>
          <cell r="AX127">
            <v>0</v>
          </cell>
          <cell r="AY127">
            <v>0</v>
          </cell>
          <cell r="AZ127">
            <v>0</v>
          </cell>
          <cell r="BA127">
            <v>0</v>
          </cell>
          <cell r="BB127">
            <v>0</v>
          </cell>
          <cell r="BC127">
            <v>0</v>
          </cell>
          <cell r="BD127">
            <v>0</v>
          </cell>
          <cell r="BE127">
            <v>0</v>
          </cell>
        </row>
        <row r="128">
          <cell r="H128">
            <v>0</v>
          </cell>
          <cell r="I128">
            <v>0</v>
          </cell>
          <cell r="J128">
            <v>0</v>
          </cell>
          <cell r="K128">
            <v>0</v>
          </cell>
          <cell r="L128">
            <v>0</v>
          </cell>
          <cell r="M128">
            <v>0</v>
          </cell>
          <cell r="N128">
            <v>0</v>
          </cell>
          <cell r="O128">
            <v>0</v>
          </cell>
          <cell r="P128">
            <v>0</v>
          </cell>
          <cell r="Q128">
            <v>0</v>
          </cell>
          <cell r="R128">
            <v>0</v>
          </cell>
          <cell r="S128">
            <v>0</v>
          </cell>
          <cell r="T128">
            <v>0</v>
          </cell>
          <cell r="U128">
            <v>-1.3460000000000001</v>
          </cell>
          <cell r="V128">
            <v>1.258</v>
          </cell>
          <cell r="W128">
            <v>13.409000000000002</v>
          </cell>
          <cell r="X128">
            <v>26.922000000000001</v>
          </cell>
          <cell r="Y128">
            <v>0</v>
          </cell>
          <cell r="Z128">
            <v>159.06666666666669</v>
          </cell>
          <cell r="AA128">
            <v>41.856999999999999</v>
          </cell>
          <cell r="AB128">
            <v>200.92366666666669</v>
          </cell>
          <cell r="AC128">
            <v>17.692999999999998</v>
          </cell>
          <cell r="AD128">
            <v>0</v>
          </cell>
          <cell r="AE128">
            <v>19.670000000000002</v>
          </cell>
          <cell r="AF128">
            <v>17.324000000000002</v>
          </cell>
          <cell r="AG128">
            <v>13.374000000000001</v>
          </cell>
          <cell r="AH128">
            <v>0</v>
          </cell>
          <cell r="AI128">
            <v>0</v>
          </cell>
          <cell r="AJ128">
            <v>8.6509999999999998</v>
          </cell>
          <cell r="AK128">
            <v>100.8</v>
          </cell>
          <cell r="AL128">
            <v>111.6</v>
          </cell>
          <cell r="AM128">
            <v>16.542000000000002</v>
          </cell>
          <cell r="AN128">
            <v>0</v>
          </cell>
          <cell r="AO128">
            <v>0</v>
          </cell>
          <cell r="AP128">
            <v>7.0810000000000004</v>
          </cell>
          <cell r="AQ128">
            <v>0.13100000000000001</v>
          </cell>
          <cell r="AR128">
            <v>4.6910000000000007</v>
          </cell>
          <cell r="AS128">
            <v>15.755999999999998</v>
          </cell>
          <cell r="AT128">
            <v>0</v>
          </cell>
          <cell r="AU128">
            <v>154.9</v>
          </cell>
          <cell r="AV128">
            <v>170.65600000000001</v>
          </cell>
          <cell r="AW128">
            <v>0</v>
          </cell>
          <cell r="AX128">
            <v>0</v>
          </cell>
          <cell r="AY128">
            <v>0</v>
          </cell>
          <cell r="AZ128">
            <v>0</v>
          </cell>
          <cell r="BA128">
            <v>0</v>
          </cell>
          <cell r="BB128">
            <v>0</v>
          </cell>
          <cell r="BC128">
            <v>0</v>
          </cell>
          <cell r="BD128">
            <v>0</v>
          </cell>
          <cell r="BE128">
            <v>0</v>
          </cell>
        </row>
        <row r="133">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W133">
            <v>16.024000000000001</v>
          </cell>
          <cell r="X133">
            <v>2.1579999999999999</v>
          </cell>
          <cell r="Y133">
            <v>0.86699999999999999</v>
          </cell>
          <cell r="Z133">
            <v>0</v>
          </cell>
          <cell r="AA133">
            <v>0</v>
          </cell>
          <cell r="AB133">
            <v>0</v>
          </cell>
          <cell r="AC133">
            <v>0</v>
          </cell>
          <cell r="AD133">
            <v>0</v>
          </cell>
          <cell r="AE133">
            <v>0.32600000000000001</v>
          </cell>
          <cell r="AF133">
            <v>2.4390000000000001</v>
          </cell>
          <cell r="AG133">
            <v>0</v>
          </cell>
          <cell r="AH133">
            <v>0.83799999999999997</v>
          </cell>
          <cell r="AI133">
            <v>0</v>
          </cell>
          <cell r="AJ133">
            <v>0.83799999999999997</v>
          </cell>
          <cell r="AL133">
            <v>0</v>
          </cell>
          <cell r="AM133">
            <v>0</v>
          </cell>
          <cell r="AN133">
            <v>0.112</v>
          </cell>
          <cell r="AO133">
            <v>0</v>
          </cell>
          <cell r="AP133">
            <v>0</v>
          </cell>
          <cell r="AQ133">
            <v>0</v>
          </cell>
          <cell r="AR133">
            <v>0</v>
          </cell>
          <cell r="AS133">
            <v>2.2650000000000001</v>
          </cell>
          <cell r="AT133">
            <v>0.22300000000000003</v>
          </cell>
          <cell r="AU133">
            <v>0</v>
          </cell>
          <cell r="AV133">
            <v>2.488</v>
          </cell>
          <cell r="AW133">
            <v>0</v>
          </cell>
          <cell r="AX133">
            <v>0</v>
          </cell>
          <cell r="AY133">
            <v>0</v>
          </cell>
          <cell r="AZ133">
            <v>0</v>
          </cell>
          <cell r="BA133">
            <v>0</v>
          </cell>
          <cell r="BB133">
            <v>0</v>
          </cell>
          <cell r="BC133">
            <v>0</v>
          </cell>
          <cell r="BD133">
            <v>0</v>
          </cell>
          <cell r="BE133">
            <v>0</v>
          </cell>
        </row>
        <row r="134">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W134">
            <v>11.177</v>
          </cell>
          <cell r="X134">
            <v>2.5390000000000001</v>
          </cell>
          <cell r="Y134">
            <v>1.873</v>
          </cell>
          <cell r="Z134">
            <v>0</v>
          </cell>
          <cell r="AA134">
            <v>0</v>
          </cell>
          <cell r="AB134">
            <v>0</v>
          </cell>
          <cell r="AC134">
            <v>0</v>
          </cell>
          <cell r="AD134">
            <v>0</v>
          </cell>
          <cell r="AE134">
            <v>1.8080000000000001</v>
          </cell>
          <cell r="AF134">
            <v>1.2410000000000001</v>
          </cell>
          <cell r="AG134">
            <v>0</v>
          </cell>
          <cell r="AH134">
            <v>2.1259999999999999</v>
          </cell>
          <cell r="AI134">
            <v>0</v>
          </cell>
          <cell r="AJ134">
            <v>2.1259999999999999</v>
          </cell>
          <cell r="AL134">
            <v>0</v>
          </cell>
          <cell r="AM134">
            <v>0</v>
          </cell>
          <cell r="AN134">
            <v>0.05</v>
          </cell>
          <cell r="AO134">
            <v>0</v>
          </cell>
          <cell r="AP134">
            <v>0</v>
          </cell>
          <cell r="AQ134">
            <v>0</v>
          </cell>
          <cell r="AR134">
            <v>0</v>
          </cell>
          <cell r="AS134">
            <v>2.298</v>
          </cell>
          <cell r="AT134">
            <v>1.3530000000000002</v>
          </cell>
          <cell r="AU134">
            <v>0</v>
          </cell>
          <cell r="AV134">
            <v>3.6510000000000002</v>
          </cell>
          <cell r="AW134">
            <v>0</v>
          </cell>
          <cell r="AX134">
            <v>0</v>
          </cell>
          <cell r="AY134">
            <v>0</v>
          </cell>
          <cell r="AZ134">
            <v>0</v>
          </cell>
          <cell r="BA134">
            <v>0</v>
          </cell>
          <cell r="BB134">
            <v>0</v>
          </cell>
          <cell r="BC134">
            <v>0</v>
          </cell>
          <cell r="BD134">
            <v>0</v>
          </cell>
          <cell r="BE134">
            <v>0</v>
          </cell>
        </row>
        <row r="135">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6.2229999999999999</v>
          </cell>
          <cell r="W135">
            <v>14.902666666666667</v>
          </cell>
          <cell r="X135">
            <v>3.4860000000000002</v>
          </cell>
          <cell r="Y135">
            <v>5.9720000000000004</v>
          </cell>
          <cell r="Z135">
            <v>0</v>
          </cell>
          <cell r="AA135">
            <v>0</v>
          </cell>
          <cell r="AB135">
            <v>0</v>
          </cell>
          <cell r="AC135">
            <v>0</v>
          </cell>
          <cell r="AD135">
            <v>0</v>
          </cell>
          <cell r="AE135">
            <v>2.706</v>
          </cell>
          <cell r="AF135">
            <v>10.077999999999999</v>
          </cell>
          <cell r="AG135">
            <v>2.2650000000000001</v>
          </cell>
          <cell r="AH135">
            <v>0</v>
          </cell>
          <cell r="AI135">
            <v>0</v>
          </cell>
          <cell r="AJ135">
            <v>0</v>
          </cell>
          <cell r="AK135">
            <v>0</v>
          </cell>
          <cell r="AL135">
            <v>0</v>
          </cell>
          <cell r="AM135">
            <v>0</v>
          </cell>
          <cell r="AN135">
            <v>0.56799999999999995</v>
          </cell>
          <cell r="AO135">
            <v>0</v>
          </cell>
          <cell r="AP135">
            <v>0</v>
          </cell>
          <cell r="AQ135">
            <v>0</v>
          </cell>
          <cell r="AR135">
            <v>0</v>
          </cell>
          <cell r="AS135">
            <v>2.298</v>
          </cell>
          <cell r="AT135">
            <v>1.542</v>
          </cell>
          <cell r="AU135">
            <v>0</v>
          </cell>
          <cell r="AV135">
            <v>3.84</v>
          </cell>
          <cell r="AW135">
            <v>0</v>
          </cell>
          <cell r="AX135">
            <v>0</v>
          </cell>
          <cell r="AY135">
            <v>0</v>
          </cell>
          <cell r="AZ135">
            <v>0</v>
          </cell>
          <cell r="BA135">
            <v>0</v>
          </cell>
          <cell r="BB135">
            <v>0</v>
          </cell>
          <cell r="BC135">
            <v>0</v>
          </cell>
          <cell r="BD135">
            <v>0</v>
          </cell>
          <cell r="BE135">
            <v>0</v>
          </cell>
        </row>
        <row r="141">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W141">
            <v>0.98</v>
          </cell>
          <cell r="X141">
            <v>0</v>
          </cell>
          <cell r="Y141">
            <v>0</v>
          </cell>
          <cell r="Z141">
            <v>0</v>
          </cell>
          <cell r="AA141">
            <v>0</v>
          </cell>
          <cell r="AB141">
            <v>0</v>
          </cell>
          <cell r="AC141">
            <v>0</v>
          </cell>
          <cell r="AD141">
            <v>0</v>
          </cell>
          <cell r="AE141">
            <v>0</v>
          </cell>
          <cell r="AF141">
            <v>0.56899999999999995</v>
          </cell>
          <cell r="AG141">
            <v>0</v>
          </cell>
          <cell r="AH141">
            <v>0.5796</v>
          </cell>
          <cell r="AI141">
            <v>0</v>
          </cell>
          <cell r="AJ141">
            <v>0.5796</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row>
        <row r="142">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W142">
            <v>0.06</v>
          </cell>
          <cell r="X142">
            <v>0</v>
          </cell>
          <cell r="Y142">
            <v>0</v>
          </cell>
          <cell r="Z142">
            <v>0</v>
          </cell>
          <cell r="AA142">
            <v>0</v>
          </cell>
          <cell r="AB142">
            <v>0</v>
          </cell>
          <cell r="AC142">
            <v>0</v>
          </cell>
          <cell r="AD142">
            <v>0</v>
          </cell>
          <cell r="AE142">
            <v>0</v>
          </cell>
          <cell r="AF142">
            <v>0.53100000000000003</v>
          </cell>
          <cell r="AG142">
            <v>0</v>
          </cell>
          <cell r="AH142">
            <v>0.28559999999999997</v>
          </cell>
          <cell r="AI142">
            <v>0</v>
          </cell>
          <cell r="AJ142">
            <v>0.28559999999999997</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row>
        <row r="143">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1.462</v>
          </cell>
          <cell r="AG143">
            <v>0</v>
          </cell>
          <cell r="AH143">
            <v>0</v>
          </cell>
          <cell r="AI143">
            <v>0</v>
          </cell>
          <cell r="AJ143">
            <v>0.41519999999999996</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row>
        <row r="149">
          <cell r="H149">
            <v>0</v>
          </cell>
          <cell r="I149">
            <v>0</v>
          </cell>
          <cell r="J149">
            <v>0</v>
          </cell>
          <cell r="K149">
            <v>0</v>
          </cell>
          <cell r="L149">
            <v>0</v>
          </cell>
          <cell r="M149">
            <v>0</v>
          </cell>
          <cell r="N149">
            <v>0</v>
          </cell>
          <cell r="O149">
            <v>0</v>
          </cell>
          <cell r="P149">
            <v>0</v>
          </cell>
          <cell r="Q149">
            <v>0</v>
          </cell>
          <cell r="R149">
            <v>0</v>
          </cell>
          <cell r="S149">
            <v>0</v>
          </cell>
          <cell r="T149">
            <v>0</v>
          </cell>
          <cell r="U149">
            <v>-0.82199999999999995</v>
          </cell>
          <cell r="W149">
            <v>72.207999999999998</v>
          </cell>
          <cell r="X149">
            <v>54.305199999999999</v>
          </cell>
          <cell r="Y149">
            <v>9.6189999999999998</v>
          </cell>
          <cell r="Z149">
            <v>0</v>
          </cell>
          <cell r="AA149">
            <v>0</v>
          </cell>
          <cell r="AB149">
            <v>167.09980000000002</v>
          </cell>
          <cell r="AC149">
            <v>11.884399999999999</v>
          </cell>
          <cell r="AD149">
            <v>0</v>
          </cell>
          <cell r="AE149">
            <v>11.396800000000001</v>
          </cell>
          <cell r="AF149">
            <v>19.73</v>
          </cell>
          <cell r="AG149">
            <v>10.909000000000001</v>
          </cell>
          <cell r="AH149">
            <v>22.082000000000001</v>
          </cell>
          <cell r="AI149">
            <v>17.373000000000001</v>
          </cell>
          <cell r="AJ149">
            <v>39.454999999999998</v>
          </cell>
          <cell r="AK149">
            <v>46</v>
          </cell>
          <cell r="AL149">
            <v>301.89999999999998</v>
          </cell>
          <cell r="AM149">
            <v>0</v>
          </cell>
          <cell r="AN149">
            <v>0.85399999999999998</v>
          </cell>
          <cell r="AO149">
            <v>0</v>
          </cell>
          <cell r="AP149">
            <v>0</v>
          </cell>
          <cell r="AQ149">
            <v>0</v>
          </cell>
          <cell r="AS149">
            <v>27.588999999999999</v>
          </cell>
          <cell r="AT149">
            <v>5.6859999999999999</v>
          </cell>
          <cell r="AU149">
            <v>872.6</v>
          </cell>
          <cell r="AV149">
            <v>905.875</v>
          </cell>
          <cell r="AW149">
            <v>0</v>
          </cell>
          <cell r="AX149">
            <v>0</v>
          </cell>
          <cell r="AY149">
            <v>0</v>
          </cell>
          <cell r="AZ149">
            <v>0</v>
          </cell>
          <cell r="BA149">
            <v>0</v>
          </cell>
          <cell r="BB149">
            <v>0</v>
          </cell>
          <cell r="BC149">
            <v>0</v>
          </cell>
          <cell r="BD149">
            <v>0</v>
          </cell>
          <cell r="BE149">
            <v>0</v>
          </cell>
        </row>
        <row r="150">
          <cell r="H150">
            <v>0</v>
          </cell>
          <cell r="I150">
            <v>0</v>
          </cell>
          <cell r="J150">
            <v>0</v>
          </cell>
          <cell r="K150">
            <v>0</v>
          </cell>
          <cell r="L150">
            <v>0</v>
          </cell>
          <cell r="M150">
            <v>0</v>
          </cell>
          <cell r="N150">
            <v>0</v>
          </cell>
          <cell r="O150">
            <v>0</v>
          </cell>
          <cell r="P150">
            <v>0</v>
          </cell>
          <cell r="Q150">
            <v>0</v>
          </cell>
          <cell r="R150">
            <v>0</v>
          </cell>
          <cell r="S150">
            <v>0</v>
          </cell>
          <cell r="T150">
            <v>0</v>
          </cell>
          <cell r="U150">
            <v>-9.4015999999999984</v>
          </cell>
          <cell r="W150">
            <v>15.532500000000001</v>
          </cell>
          <cell r="X150">
            <v>45.239400000000003</v>
          </cell>
          <cell r="Y150">
            <v>8.8580000000000005</v>
          </cell>
          <cell r="Z150">
            <v>0</v>
          </cell>
          <cell r="AA150">
            <v>0</v>
          </cell>
          <cell r="AB150">
            <v>115.86057699999999</v>
          </cell>
          <cell r="AC150">
            <v>10.110399999999998</v>
          </cell>
          <cell r="AD150">
            <v>0</v>
          </cell>
          <cell r="AE150">
            <v>5.8875999999999991</v>
          </cell>
          <cell r="AF150">
            <v>15.956</v>
          </cell>
          <cell r="AG150">
            <v>11.125</v>
          </cell>
          <cell r="AH150">
            <v>13.395</v>
          </cell>
          <cell r="AI150">
            <v>12.120750000000001</v>
          </cell>
          <cell r="AJ150">
            <v>25.515750000000001</v>
          </cell>
          <cell r="AK150">
            <v>28.086200000000002</v>
          </cell>
          <cell r="AL150">
            <v>198.9</v>
          </cell>
          <cell r="AM150">
            <v>0</v>
          </cell>
          <cell r="AN150">
            <v>-0.53300000000000003</v>
          </cell>
          <cell r="AO150">
            <v>0</v>
          </cell>
          <cell r="AP150">
            <v>9.6159999999999997</v>
          </cell>
          <cell r="AQ150">
            <v>2.5602499999999999</v>
          </cell>
          <cell r="AS150">
            <v>24.225000000000001</v>
          </cell>
          <cell r="AT150">
            <v>4.8570000000000002</v>
          </cell>
          <cell r="AU150">
            <v>518.79999999999995</v>
          </cell>
          <cell r="AV150">
            <v>547.88199999999995</v>
          </cell>
          <cell r="AW150">
            <v>0</v>
          </cell>
          <cell r="AX150">
            <v>0</v>
          </cell>
          <cell r="AY150">
            <v>0</v>
          </cell>
          <cell r="AZ150">
            <v>0</v>
          </cell>
          <cell r="BA150">
            <v>0</v>
          </cell>
          <cell r="BB150">
            <v>0</v>
          </cell>
          <cell r="BC150">
            <v>0</v>
          </cell>
          <cell r="BD150">
            <v>0</v>
          </cell>
          <cell r="BE150">
            <v>0</v>
          </cell>
        </row>
        <row r="151">
          <cell r="H151">
            <v>0</v>
          </cell>
          <cell r="I151">
            <v>0</v>
          </cell>
          <cell r="J151">
            <v>0</v>
          </cell>
          <cell r="K151">
            <v>0</v>
          </cell>
          <cell r="L151">
            <v>0</v>
          </cell>
          <cell r="M151">
            <v>0</v>
          </cell>
          <cell r="N151">
            <v>0</v>
          </cell>
          <cell r="O151">
            <v>0</v>
          </cell>
          <cell r="P151">
            <v>0</v>
          </cell>
          <cell r="Q151">
            <v>0</v>
          </cell>
          <cell r="R151">
            <v>0</v>
          </cell>
          <cell r="S151">
            <v>0</v>
          </cell>
          <cell r="T151">
            <v>0</v>
          </cell>
          <cell r="U151">
            <v>-8.9296000000000042</v>
          </cell>
          <cell r="V151">
            <v>177.45399930934306</v>
          </cell>
          <cell r="W151">
            <v>20.71</v>
          </cell>
          <cell r="X151">
            <v>84.511600000000001</v>
          </cell>
          <cell r="Y151">
            <v>31.986000000000001</v>
          </cell>
          <cell r="Z151">
            <v>80.3</v>
          </cell>
          <cell r="AA151">
            <v>98.340199999999996</v>
          </cell>
          <cell r="AB151">
            <v>251.047</v>
          </cell>
          <cell r="AC151">
            <v>34.117000000000004</v>
          </cell>
          <cell r="AD151">
            <v>0</v>
          </cell>
          <cell r="AE151">
            <v>5.2836000000000007</v>
          </cell>
          <cell r="AF151">
            <v>94.669000000000011</v>
          </cell>
          <cell r="AG151">
            <v>37.869</v>
          </cell>
          <cell r="AH151">
            <v>0</v>
          </cell>
          <cell r="AI151">
            <v>0</v>
          </cell>
          <cell r="AJ151">
            <v>28.309000000000001</v>
          </cell>
          <cell r="AK151">
            <v>69.412600000000012</v>
          </cell>
          <cell r="AL151">
            <v>289.2</v>
          </cell>
          <cell r="AM151">
            <v>141.5</v>
          </cell>
          <cell r="AN151">
            <v>-4.4580000000000002</v>
          </cell>
          <cell r="AO151">
            <v>0</v>
          </cell>
          <cell r="AP151">
            <v>76.474999999999994</v>
          </cell>
          <cell r="AQ151">
            <v>10.241</v>
          </cell>
          <cell r="AR151">
            <v>79.626999999999995</v>
          </cell>
          <cell r="AS151">
            <v>34.289000000000001</v>
          </cell>
          <cell r="AT151">
            <v>6.4554</v>
          </cell>
          <cell r="AU151">
            <v>942.7</v>
          </cell>
          <cell r="AV151">
            <v>983.44439999999997</v>
          </cell>
          <cell r="AW151">
            <v>0</v>
          </cell>
          <cell r="AX151">
            <v>0</v>
          </cell>
          <cell r="AY151">
            <v>0</v>
          </cell>
          <cell r="AZ151">
            <v>0</v>
          </cell>
          <cell r="BA151">
            <v>0</v>
          </cell>
          <cell r="BB151">
            <v>0</v>
          </cell>
          <cell r="BC151">
            <v>0</v>
          </cell>
          <cell r="BD151">
            <v>0</v>
          </cell>
          <cell r="BE151">
            <v>0</v>
          </cell>
        </row>
        <row r="152">
          <cell r="Z152">
            <v>80.3</v>
          </cell>
          <cell r="AA152">
            <v>98.340199999999996</v>
          </cell>
        </row>
        <row r="157">
          <cell r="AU157" t="str">
            <v>CAH stand alone</v>
          </cell>
          <cell r="AV157" t="str">
            <v>Pro forma</v>
          </cell>
        </row>
        <row r="158">
          <cell r="H158">
            <v>0</v>
          </cell>
          <cell r="I158">
            <v>0</v>
          </cell>
          <cell r="J158">
            <v>0</v>
          </cell>
          <cell r="K158">
            <v>0</v>
          </cell>
          <cell r="L158">
            <v>0</v>
          </cell>
          <cell r="M158">
            <v>0</v>
          </cell>
          <cell r="N158">
            <v>0</v>
          </cell>
          <cell r="O158">
            <v>0</v>
          </cell>
          <cell r="P158">
            <v>0</v>
          </cell>
          <cell r="Q158">
            <v>0</v>
          </cell>
          <cell r="R158">
            <v>0</v>
          </cell>
          <cell r="S158">
            <v>0</v>
          </cell>
          <cell r="T158">
            <v>0</v>
          </cell>
          <cell r="U158">
            <v>-5.1920161697827177E-2</v>
          </cell>
          <cell r="W158">
            <v>1.3420563526875324</v>
          </cell>
          <cell r="X158">
            <v>1.1336729155358858</v>
          </cell>
          <cell r="Y158">
            <v>0.21561950471758168</v>
          </cell>
          <cell r="Z158">
            <v>0</v>
          </cell>
          <cell r="AA158">
            <v>0</v>
          </cell>
          <cell r="AB158">
            <v>1.4994194341501936</v>
          </cell>
          <cell r="AC158">
            <v>0.29162740478994892</v>
          </cell>
          <cell r="AD158">
            <v>0</v>
          </cell>
          <cell r="AE158">
            <v>0.15865688471872261</v>
          </cell>
          <cell r="AF158">
            <v>0.44770700492409626</v>
          </cell>
          <cell r="AG158">
            <v>0.40808768517133026</v>
          </cell>
          <cell r="AH158">
            <v>0</v>
          </cell>
          <cell r="AI158">
            <v>0</v>
          </cell>
          <cell r="AJ158">
            <v>1.2316604187202145</v>
          </cell>
          <cell r="AK158">
            <v>0.7962543177892919</v>
          </cell>
          <cell r="AL158">
            <v>1.0096989966555185</v>
          </cell>
          <cell r="AM158">
            <v>0</v>
          </cell>
          <cell r="AN158">
            <v>7.0000000000000007E-2</v>
          </cell>
          <cell r="AO158">
            <v>0</v>
          </cell>
          <cell r="AS158">
            <v>0</v>
          </cell>
          <cell r="AT158">
            <v>0</v>
          </cell>
          <cell r="AU158">
            <v>1.8977816441931274</v>
          </cell>
          <cell r="AV158">
            <v>1.9049200553432737</v>
          </cell>
          <cell r="AW158">
            <v>0</v>
          </cell>
          <cell r="AX158">
            <v>0</v>
          </cell>
          <cell r="AY158">
            <v>0</v>
          </cell>
          <cell r="AZ158">
            <v>0</v>
          </cell>
          <cell r="BA158">
            <v>0</v>
          </cell>
          <cell r="BB158">
            <v>0</v>
          </cell>
          <cell r="BC158">
            <v>0</v>
          </cell>
          <cell r="BD158">
            <v>0</v>
          </cell>
          <cell r="BE158">
            <v>0</v>
          </cell>
        </row>
        <row r="159">
          <cell r="H159">
            <v>0</v>
          </cell>
          <cell r="I159">
            <v>0</v>
          </cell>
          <cell r="J159">
            <v>0</v>
          </cell>
          <cell r="K159">
            <v>0</v>
          </cell>
          <cell r="L159">
            <v>0</v>
          </cell>
          <cell r="M159">
            <v>0</v>
          </cell>
          <cell r="N159">
            <v>0</v>
          </cell>
          <cell r="O159">
            <v>0</v>
          </cell>
          <cell r="P159">
            <v>0</v>
          </cell>
          <cell r="Q159">
            <v>0</v>
          </cell>
          <cell r="R159">
            <v>0</v>
          </cell>
          <cell r="S159">
            <v>0</v>
          </cell>
          <cell r="T159">
            <v>0</v>
          </cell>
          <cell r="U159">
            <v>-0.64575863726904315</v>
          </cell>
          <cell r="W159">
            <v>0.28868671474239832</v>
          </cell>
          <cell r="X159">
            <v>0.9604764230058811</v>
          </cell>
          <cell r="Y159">
            <v>0.19861669236299087</v>
          </cell>
          <cell r="Z159">
            <v>0</v>
          </cell>
          <cell r="AA159">
            <v>0</v>
          </cell>
          <cell r="AB159">
            <v>1.1103661353240726</v>
          </cell>
          <cell r="AC159">
            <v>0.25331095131911907</v>
          </cell>
          <cell r="AD159">
            <v>0</v>
          </cell>
          <cell r="AE159">
            <v>8.2608634648033544E-2</v>
          </cell>
          <cell r="AF159">
            <v>0.36981411950122839</v>
          </cell>
          <cell r="AG159">
            <v>0.41050145751079298</v>
          </cell>
          <cell r="AH159">
            <v>0</v>
          </cell>
          <cell r="AI159">
            <v>0</v>
          </cell>
          <cell r="AJ159">
            <v>0.82418229323443903</v>
          </cell>
          <cell r="AK159">
            <v>0.58024625332826174</v>
          </cell>
          <cell r="AL159">
            <v>0.6804652754019842</v>
          </cell>
          <cell r="AM159">
            <v>0</v>
          </cell>
          <cell r="AN159">
            <v>-0.04</v>
          </cell>
          <cell r="AO159">
            <v>0</v>
          </cell>
          <cell r="AP159">
            <v>0.14214968882581636</v>
          </cell>
          <cell r="AQ159">
            <v>0</v>
          </cell>
          <cell r="AS159">
            <v>0</v>
          </cell>
          <cell r="AT159">
            <v>0</v>
          </cell>
          <cell r="AU159">
            <v>1.1429830359109936</v>
          </cell>
          <cell r="AV159">
            <v>1.1665877997386225</v>
          </cell>
          <cell r="AW159">
            <v>0</v>
          </cell>
          <cell r="AX159">
            <v>0</v>
          </cell>
          <cell r="AY159">
            <v>0</v>
          </cell>
          <cell r="AZ159">
            <v>0</v>
          </cell>
          <cell r="BA159">
            <v>0</v>
          </cell>
          <cell r="BB159">
            <v>0</v>
          </cell>
          <cell r="BC159">
            <v>0</v>
          </cell>
          <cell r="BD159">
            <v>0</v>
          </cell>
          <cell r="BE159">
            <v>0</v>
          </cell>
        </row>
        <row r="160">
          <cell r="H160">
            <v>0</v>
          </cell>
          <cell r="I160">
            <v>0</v>
          </cell>
          <cell r="J160">
            <v>0</v>
          </cell>
          <cell r="K160">
            <v>0</v>
          </cell>
          <cell r="L160">
            <v>0</v>
          </cell>
          <cell r="M160">
            <v>0</v>
          </cell>
          <cell r="N160">
            <v>0</v>
          </cell>
          <cell r="O160">
            <v>0</v>
          </cell>
          <cell r="P160">
            <v>0</v>
          </cell>
          <cell r="Q160">
            <v>0</v>
          </cell>
          <cell r="R160">
            <v>0</v>
          </cell>
          <cell r="S160">
            <v>0</v>
          </cell>
          <cell r="T160">
            <v>0</v>
          </cell>
          <cell r="U160">
            <v>-0.60457684495599218</v>
          </cell>
          <cell r="V160">
            <v>1.2918271786108628</v>
          </cell>
          <cell r="W160">
            <v>0.38491561965653109</v>
          </cell>
          <cell r="X160">
            <v>1.7966283296838792</v>
          </cell>
          <cell r="Y160">
            <v>0.71788978378603308</v>
          </cell>
          <cell r="Z160">
            <v>0.78890634591155917</v>
          </cell>
          <cell r="AA160">
            <v>0.96614206523302504</v>
          </cell>
          <cell r="AB160">
            <v>2.37</v>
          </cell>
          <cell r="AC160">
            <v>0.84475202416619222</v>
          </cell>
          <cell r="AD160">
            <v>0</v>
          </cell>
          <cell r="AE160">
            <v>7.409443408265437E-2</v>
          </cell>
          <cell r="AF160">
            <v>2.1740498335055691</v>
          </cell>
          <cell r="AG160">
            <v>1.4010507232971994</v>
          </cell>
          <cell r="AH160">
            <v>0</v>
          </cell>
          <cell r="AI160">
            <v>0</v>
          </cell>
          <cell r="AJ160">
            <v>0.90773236693242798</v>
          </cell>
          <cell r="AK160">
            <v>1.3104134415707005</v>
          </cell>
          <cell r="AL160">
            <v>0.98736770228747017</v>
          </cell>
          <cell r="AM160">
            <v>2.0301291248206601</v>
          </cell>
          <cell r="AN160">
            <v>-0.36523021464853356</v>
          </cell>
          <cell r="AO160">
            <v>0</v>
          </cell>
          <cell r="AP160">
            <v>1.1322249200521142</v>
          </cell>
          <cell r="AQ160">
            <v>0</v>
          </cell>
          <cell r="AR160">
            <v>1.1690426203514748</v>
          </cell>
          <cell r="AS160">
            <v>0</v>
          </cell>
          <cell r="AT160">
            <v>0</v>
          </cell>
          <cell r="AU160">
            <v>2.0695938529088913</v>
          </cell>
          <cell r="AV160">
            <v>2.0869072935790371</v>
          </cell>
          <cell r="AW160">
            <v>0</v>
          </cell>
          <cell r="AX160">
            <v>0</v>
          </cell>
          <cell r="AY160">
            <v>0</v>
          </cell>
          <cell r="AZ160">
            <v>0</v>
          </cell>
          <cell r="BA160">
            <v>0</v>
          </cell>
          <cell r="BB160">
            <v>0</v>
          </cell>
          <cell r="BC160">
            <v>0</v>
          </cell>
          <cell r="BD160">
            <v>0</v>
          </cell>
          <cell r="BE160">
            <v>0</v>
          </cell>
        </row>
        <row r="163">
          <cell r="AK163">
            <v>1000</v>
          </cell>
        </row>
        <row r="166">
          <cell r="H166">
            <v>0</v>
          </cell>
          <cell r="I166">
            <v>0</v>
          </cell>
          <cell r="J166">
            <v>0</v>
          </cell>
          <cell r="K166">
            <v>0</v>
          </cell>
          <cell r="L166">
            <v>0</v>
          </cell>
          <cell r="M166">
            <v>0</v>
          </cell>
          <cell r="N166">
            <v>0</v>
          </cell>
          <cell r="O166">
            <v>0</v>
          </cell>
          <cell r="P166">
            <v>0</v>
          </cell>
          <cell r="Q166">
            <v>0</v>
          </cell>
          <cell r="R166">
            <v>0</v>
          </cell>
          <cell r="S166">
            <v>0</v>
          </cell>
          <cell r="T166">
            <v>0</v>
          </cell>
          <cell r="U166">
            <v>5.0110000000000001</v>
          </cell>
          <cell r="W166">
            <v>15.741</v>
          </cell>
          <cell r="X166">
            <v>23.265000000000001</v>
          </cell>
          <cell r="Y166">
            <v>0.64600000000000002</v>
          </cell>
          <cell r="Z166">
            <v>0</v>
          </cell>
          <cell r="AA166">
            <v>0</v>
          </cell>
          <cell r="AB166">
            <v>32.15</v>
          </cell>
          <cell r="AC166">
            <v>3.9809999999999999</v>
          </cell>
          <cell r="AD166">
            <v>0</v>
          </cell>
          <cell r="AE166">
            <v>13.801</v>
          </cell>
          <cell r="AF166">
            <v>5.798</v>
          </cell>
          <cell r="AG166">
            <v>10.14</v>
          </cell>
          <cell r="AH166">
            <v>2.3690000000000002</v>
          </cell>
          <cell r="AI166">
            <v>5.5410000000000004</v>
          </cell>
          <cell r="AJ166">
            <v>7.91</v>
          </cell>
          <cell r="AK166">
            <v>37.6</v>
          </cell>
          <cell r="AL166">
            <v>153.5</v>
          </cell>
          <cell r="AM166">
            <v>0</v>
          </cell>
          <cell r="AN166">
            <v>0.73099999999999998</v>
          </cell>
          <cell r="AO166">
            <v>0</v>
          </cell>
          <cell r="AS166">
            <v>32.001000000000005</v>
          </cell>
          <cell r="AT166">
            <v>4.2259999999999991</v>
          </cell>
          <cell r="AU166">
            <v>181.5</v>
          </cell>
          <cell r="AV166">
            <v>217.727</v>
          </cell>
          <cell r="AW166">
            <v>0</v>
          </cell>
          <cell r="AX166">
            <v>0</v>
          </cell>
          <cell r="AY166">
            <v>0</v>
          </cell>
          <cell r="AZ166">
            <v>0</v>
          </cell>
          <cell r="BA166">
            <v>0</v>
          </cell>
          <cell r="BB166">
            <v>0</v>
          </cell>
          <cell r="BC166">
            <v>0</v>
          </cell>
          <cell r="BD166">
            <v>0</v>
          </cell>
          <cell r="BE166">
            <v>0</v>
          </cell>
        </row>
        <row r="167">
          <cell r="H167">
            <v>0</v>
          </cell>
          <cell r="I167">
            <v>0</v>
          </cell>
          <cell r="J167">
            <v>0</v>
          </cell>
          <cell r="K167">
            <v>0</v>
          </cell>
          <cell r="L167">
            <v>0</v>
          </cell>
          <cell r="M167">
            <v>0</v>
          </cell>
          <cell r="N167">
            <v>0</v>
          </cell>
          <cell r="O167">
            <v>0</v>
          </cell>
          <cell r="P167">
            <v>0</v>
          </cell>
          <cell r="Q167">
            <v>0</v>
          </cell>
          <cell r="R167">
            <v>0</v>
          </cell>
          <cell r="S167">
            <v>0</v>
          </cell>
          <cell r="T167">
            <v>0</v>
          </cell>
          <cell r="U167">
            <v>4.0979999999999999</v>
          </cell>
          <cell r="W167">
            <v>18.335250000000002</v>
          </cell>
          <cell r="X167">
            <v>22.844000000000001</v>
          </cell>
          <cell r="Y167">
            <v>0.40400000000000003</v>
          </cell>
          <cell r="Z167">
            <v>0</v>
          </cell>
          <cell r="AA167">
            <v>0</v>
          </cell>
          <cell r="AB167">
            <v>30.920999999999999</v>
          </cell>
          <cell r="AC167">
            <v>4.2720000000000002</v>
          </cell>
          <cell r="AD167">
            <v>0</v>
          </cell>
          <cell r="AE167">
            <v>17.189</v>
          </cell>
          <cell r="AF167">
            <v>7.6419999999999995</v>
          </cell>
          <cell r="AG167">
            <v>7.7410000000000005</v>
          </cell>
          <cell r="AH167">
            <v>1.986</v>
          </cell>
          <cell r="AI167">
            <v>7.2164999999999999</v>
          </cell>
          <cell r="AJ167">
            <v>9.2025000000000006</v>
          </cell>
          <cell r="AK167">
            <v>39</v>
          </cell>
          <cell r="AL167">
            <v>177.8</v>
          </cell>
          <cell r="AM167">
            <v>0</v>
          </cell>
          <cell r="AN167">
            <v>0.7</v>
          </cell>
          <cell r="AO167">
            <v>0</v>
          </cell>
          <cell r="AP167">
            <v>2.7509999999999999</v>
          </cell>
          <cell r="AQ167">
            <v>0.1998675</v>
          </cell>
          <cell r="AS167">
            <v>22.279</v>
          </cell>
          <cell r="AT167">
            <v>3.6370000000000005</v>
          </cell>
          <cell r="AU167">
            <v>175.2</v>
          </cell>
          <cell r="AV167">
            <v>201.11599999999999</v>
          </cell>
          <cell r="AW167">
            <v>0</v>
          </cell>
          <cell r="AX167">
            <v>0</v>
          </cell>
          <cell r="AY167">
            <v>0</v>
          </cell>
          <cell r="AZ167">
            <v>0</v>
          </cell>
          <cell r="BA167">
            <v>0</v>
          </cell>
          <cell r="BB167">
            <v>0</v>
          </cell>
          <cell r="BC167">
            <v>0</v>
          </cell>
          <cell r="BD167">
            <v>0</v>
          </cell>
          <cell r="BE167">
            <v>0</v>
          </cell>
        </row>
        <row r="168">
          <cell r="H168">
            <v>0</v>
          </cell>
          <cell r="I168">
            <v>0</v>
          </cell>
          <cell r="J168">
            <v>0</v>
          </cell>
          <cell r="K168">
            <v>0</v>
          </cell>
          <cell r="L168">
            <v>0</v>
          </cell>
          <cell r="M168">
            <v>0</v>
          </cell>
          <cell r="N168">
            <v>0</v>
          </cell>
          <cell r="O168">
            <v>0</v>
          </cell>
          <cell r="P168">
            <v>0</v>
          </cell>
          <cell r="Q168">
            <v>0</v>
          </cell>
          <cell r="R168">
            <v>0</v>
          </cell>
          <cell r="S168">
            <v>0</v>
          </cell>
          <cell r="T168">
            <v>0</v>
          </cell>
          <cell r="U168">
            <v>5.4969999999999999</v>
          </cell>
          <cell r="V168">
            <v>30.077000000000002</v>
          </cell>
          <cell r="W168">
            <v>24.447000000000003</v>
          </cell>
          <cell r="X168">
            <v>32.134</v>
          </cell>
          <cell r="Y168">
            <v>3.4</v>
          </cell>
          <cell r="Z168">
            <v>82.698000000000008</v>
          </cell>
          <cell r="AA168">
            <v>17.420000000000002</v>
          </cell>
          <cell r="AB168">
            <v>62.555</v>
          </cell>
          <cell r="AC168">
            <v>22.469000000000001</v>
          </cell>
          <cell r="AD168">
            <v>0</v>
          </cell>
          <cell r="AE168">
            <v>24.97</v>
          </cell>
          <cell r="AF168">
            <v>28.346000000000004</v>
          </cell>
          <cell r="AG168">
            <v>39.561</v>
          </cell>
          <cell r="AH168">
            <v>0</v>
          </cell>
          <cell r="AI168">
            <v>0</v>
          </cell>
          <cell r="AJ168">
            <v>16.257000000000001</v>
          </cell>
          <cell r="AK168">
            <v>82</v>
          </cell>
          <cell r="AL168">
            <v>246.1</v>
          </cell>
          <cell r="AM168">
            <v>71.373000000000005</v>
          </cell>
          <cell r="AN168">
            <v>4.056</v>
          </cell>
          <cell r="AO168">
            <v>0</v>
          </cell>
          <cell r="AP168">
            <v>10.19</v>
          </cell>
          <cell r="AQ168">
            <v>0.79947000000000001</v>
          </cell>
          <cell r="AR168">
            <v>10.989469999999999</v>
          </cell>
          <cell r="AS168">
            <v>32.238</v>
          </cell>
          <cell r="AT168">
            <v>5.5010000000000003</v>
          </cell>
          <cell r="AU168">
            <v>280.60000000000002</v>
          </cell>
          <cell r="AV168">
            <v>318.339</v>
          </cell>
          <cell r="AW168">
            <v>0</v>
          </cell>
          <cell r="AX168">
            <v>0</v>
          </cell>
          <cell r="AY168">
            <v>0</v>
          </cell>
          <cell r="AZ168">
            <v>0</v>
          </cell>
          <cell r="BA168">
            <v>0</v>
          </cell>
          <cell r="BB168">
            <v>0</v>
          </cell>
          <cell r="BC168">
            <v>0</v>
          </cell>
          <cell r="BD168">
            <v>0</v>
          </cell>
          <cell r="BE168">
            <v>0</v>
          </cell>
        </row>
        <row r="174">
          <cell r="H174">
            <v>0</v>
          </cell>
          <cell r="I174">
            <v>0</v>
          </cell>
          <cell r="J174">
            <v>0</v>
          </cell>
          <cell r="K174">
            <v>0</v>
          </cell>
          <cell r="L174">
            <v>0</v>
          </cell>
          <cell r="M174">
            <v>0</v>
          </cell>
          <cell r="N174">
            <v>0</v>
          </cell>
          <cell r="O174">
            <v>0</v>
          </cell>
          <cell r="P174">
            <v>0</v>
          </cell>
          <cell r="Q174">
            <v>0</v>
          </cell>
          <cell r="R174">
            <v>0</v>
          </cell>
          <cell r="S174">
            <v>0</v>
          </cell>
          <cell r="T174">
            <v>0</v>
          </cell>
          <cell r="U174">
            <v>18.178999999999998</v>
          </cell>
          <cell r="W174">
            <v>25.146999999999998</v>
          </cell>
          <cell r="X174">
            <v>49.847000000000001</v>
          </cell>
          <cell r="Y174">
            <v>1.849</v>
          </cell>
          <cell r="Z174">
            <v>0</v>
          </cell>
          <cell r="AA174">
            <v>0</v>
          </cell>
          <cell r="AB174">
            <v>20.998999999999999</v>
          </cell>
          <cell r="AC174">
            <v>1.3320000000000001</v>
          </cell>
          <cell r="AD174">
            <v>0</v>
          </cell>
          <cell r="AE174">
            <v>16.545999999999999</v>
          </cell>
          <cell r="AF174">
            <v>17.59</v>
          </cell>
          <cell r="AG174">
            <v>8.9949999999999992</v>
          </cell>
          <cell r="AH174">
            <v>4.4660000000000002</v>
          </cell>
          <cell r="AI174">
            <v>2.999333333333333</v>
          </cell>
          <cell r="AJ174">
            <v>7.4653333333333336</v>
          </cell>
          <cell r="AK174">
            <v>15.9</v>
          </cell>
          <cell r="AL174">
            <v>74.8</v>
          </cell>
          <cell r="AM174">
            <v>0</v>
          </cell>
          <cell r="AN174">
            <v>0.46</v>
          </cell>
          <cell r="AO174">
            <v>0</v>
          </cell>
          <cell r="AS174">
            <v>46.41</v>
          </cell>
          <cell r="AT174">
            <v>2.23</v>
          </cell>
          <cell r="AU174">
            <v>186.1</v>
          </cell>
          <cell r="AV174">
            <v>234.74</v>
          </cell>
          <cell r="AW174">
            <v>0</v>
          </cell>
          <cell r="AX174">
            <v>0</v>
          </cell>
          <cell r="AY174">
            <v>0</v>
          </cell>
          <cell r="AZ174">
            <v>0</v>
          </cell>
          <cell r="BA174">
            <v>0</v>
          </cell>
          <cell r="BB174">
            <v>0</v>
          </cell>
          <cell r="BC174">
            <v>0</v>
          </cell>
          <cell r="BD174">
            <v>0</v>
          </cell>
          <cell r="BE174">
            <v>0</v>
          </cell>
        </row>
        <row r="175">
          <cell r="H175">
            <v>0</v>
          </cell>
          <cell r="I175">
            <v>0</v>
          </cell>
          <cell r="J175">
            <v>0</v>
          </cell>
          <cell r="K175">
            <v>0</v>
          </cell>
          <cell r="L175">
            <v>0</v>
          </cell>
          <cell r="M175">
            <v>0</v>
          </cell>
          <cell r="N175">
            <v>0</v>
          </cell>
          <cell r="O175">
            <v>0</v>
          </cell>
          <cell r="P175">
            <v>0</v>
          </cell>
          <cell r="Q175">
            <v>0</v>
          </cell>
          <cell r="R175">
            <v>0</v>
          </cell>
          <cell r="S175">
            <v>0</v>
          </cell>
          <cell r="T175">
            <v>0</v>
          </cell>
          <cell r="U175">
            <v>10.798</v>
          </cell>
          <cell r="W175">
            <v>26.192250000000001</v>
          </cell>
          <cell r="X175">
            <v>17.690000000000001</v>
          </cell>
          <cell r="Y175">
            <v>0.121</v>
          </cell>
          <cell r="Z175">
            <v>0</v>
          </cell>
          <cell r="AA175">
            <v>0</v>
          </cell>
          <cell r="AB175">
            <v>26.433</v>
          </cell>
          <cell r="AC175">
            <v>5.0129999999999999</v>
          </cell>
          <cell r="AD175">
            <v>0</v>
          </cell>
          <cell r="AE175">
            <v>16.494</v>
          </cell>
          <cell r="AF175">
            <v>6.157</v>
          </cell>
          <cell r="AG175">
            <v>10.218999999999999</v>
          </cell>
          <cell r="AH175">
            <v>1.419</v>
          </cell>
          <cell r="AI175">
            <v>2.8485</v>
          </cell>
          <cell r="AJ175">
            <v>4.2675000000000001</v>
          </cell>
          <cell r="AK175">
            <v>14</v>
          </cell>
          <cell r="AL175">
            <v>96</v>
          </cell>
          <cell r="AM175">
            <v>0</v>
          </cell>
          <cell r="AN175">
            <v>0.56599999999999995</v>
          </cell>
          <cell r="AO175">
            <v>0</v>
          </cell>
          <cell r="AP175">
            <v>2.3980000000000001</v>
          </cell>
          <cell r="AQ175">
            <v>0.12210275</v>
          </cell>
          <cell r="AS175">
            <v>28.722999999999999</v>
          </cell>
          <cell r="AT175">
            <v>4.9450000000000003</v>
          </cell>
          <cell r="AU175">
            <v>234.8</v>
          </cell>
          <cell r="AV175">
            <v>268.46800000000002</v>
          </cell>
          <cell r="AW175">
            <v>0</v>
          </cell>
          <cell r="AX175">
            <v>0</v>
          </cell>
          <cell r="AY175">
            <v>0</v>
          </cell>
          <cell r="AZ175">
            <v>0</v>
          </cell>
          <cell r="BA175">
            <v>0</v>
          </cell>
          <cell r="BB175">
            <v>0</v>
          </cell>
          <cell r="BC175">
            <v>0</v>
          </cell>
          <cell r="BD175">
            <v>0</v>
          </cell>
          <cell r="BE175">
            <v>0</v>
          </cell>
        </row>
        <row r="176">
          <cell r="H176">
            <v>0</v>
          </cell>
          <cell r="I176">
            <v>0</v>
          </cell>
          <cell r="J176">
            <v>0</v>
          </cell>
          <cell r="K176">
            <v>0</v>
          </cell>
          <cell r="L176">
            <v>0</v>
          </cell>
          <cell r="M176">
            <v>0</v>
          </cell>
          <cell r="N176">
            <v>0</v>
          </cell>
          <cell r="O176">
            <v>0</v>
          </cell>
          <cell r="P176">
            <v>0</v>
          </cell>
          <cell r="Q176">
            <v>0</v>
          </cell>
          <cell r="R176">
            <v>0</v>
          </cell>
          <cell r="S176">
            <v>0</v>
          </cell>
          <cell r="T176">
            <v>0</v>
          </cell>
          <cell r="U176">
            <v>15.15</v>
          </cell>
          <cell r="V176">
            <v>37.673000000000002</v>
          </cell>
          <cell r="W176">
            <v>34.923000000000002</v>
          </cell>
          <cell r="X176">
            <v>40.412000000000006</v>
          </cell>
          <cell r="Y176">
            <v>7.4459999999999997</v>
          </cell>
          <cell r="Z176">
            <v>69.308999999999997</v>
          </cell>
          <cell r="AA176">
            <v>16.619</v>
          </cell>
          <cell r="AB176">
            <v>55.454999999999998</v>
          </cell>
          <cell r="AC176">
            <v>10.147</v>
          </cell>
          <cell r="AD176">
            <v>0</v>
          </cell>
          <cell r="AE176">
            <v>22.856999999999999</v>
          </cell>
          <cell r="AF176">
            <v>46.127000000000002</v>
          </cell>
          <cell r="AG176">
            <v>64.891999999999996</v>
          </cell>
          <cell r="AH176">
            <v>2.6349999999999998</v>
          </cell>
          <cell r="AI176">
            <v>3.798</v>
          </cell>
          <cell r="AJ176">
            <v>6.4329999999999998</v>
          </cell>
          <cell r="AK176">
            <v>40.1</v>
          </cell>
          <cell r="AL176">
            <v>158.9</v>
          </cell>
          <cell r="AM176">
            <v>109.76300000000001</v>
          </cell>
          <cell r="AN176">
            <v>2.85</v>
          </cell>
          <cell r="AO176">
            <v>0</v>
          </cell>
          <cell r="AP176">
            <v>15.372999999999999</v>
          </cell>
          <cell r="AQ176">
            <v>0.48841099999999998</v>
          </cell>
          <cell r="AR176">
            <v>15.861410999999999</v>
          </cell>
          <cell r="AS176">
            <v>45.980999999999995</v>
          </cell>
          <cell r="AT176">
            <v>6.8949999999999996</v>
          </cell>
          <cell r="AU176">
            <v>341.2</v>
          </cell>
          <cell r="AV176">
            <v>394.07599999999996</v>
          </cell>
          <cell r="AW176">
            <v>0</v>
          </cell>
          <cell r="AX176">
            <v>0</v>
          </cell>
          <cell r="AY176">
            <v>0</v>
          </cell>
          <cell r="AZ176">
            <v>0</v>
          </cell>
          <cell r="BA176">
            <v>0</v>
          </cell>
          <cell r="BB176">
            <v>0</v>
          </cell>
          <cell r="BC176">
            <v>0</v>
          </cell>
          <cell r="BD176">
            <v>0</v>
          </cell>
          <cell r="BE176">
            <v>0</v>
          </cell>
        </row>
        <row r="180">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row>
        <row r="181">
          <cell r="H181">
            <v>0</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row>
        <row r="184">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row>
        <row r="185">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row>
        <row r="186">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row>
        <row r="190">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row>
        <row r="191">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row>
        <row r="192">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row>
        <row r="193">
          <cell r="Z193" t="str">
            <v>B</v>
          </cell>
        </row>
        <row r="196">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row>
        <row r="197">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row>
        <row r="198">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row>
        <row r="204">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row>
        <row r="205">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row>
        <row r="206">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row>
        <row r="207">
          <cell r="Y207">
            <v>0</v>
          </cell>
          <cell r="Z207">
            <v>0</v>
          </cell>
        </row>
        <row r="212">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254.59899999999999</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row>
        <row r="213">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22.143000000000001</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row>
        <row r="214">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2.4900000000000002</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row>
        <row r="215">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row>
        <row r="216">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14.489000000000001</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row>
        <row r="217">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0.42934186742525265</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row>
        <row r="221">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row>
        <row r="222">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row>
        <row r="223">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row>
        <row r="224">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row>
        <row r="229">
          <cell r="H229" t="str">
            <v>Spare</v>
          </cell>
          <cell r="I229" t="str">
            <v>Spare</v>
          </cell>
          <cell r="J229" t="str">
            <v>Spare</v>
          </cell>
          <cell r="K229" t="str">
            <v>Spare</v>
          </cell>
          <cell r="L229" t="str">
            <v>Spare</v>
          </cell>
          <cell r="M229" t="str">
            <v>Spare</v>
          </cell>
          <cell r="N229" t="str">
            <v>Spare</v>
          </cell>
          <cell r="O229" t="str">
            <v>Spare</v>
          </cell>
          <cell r="P229" t="str">
            <v>Spare</v>
          </cell>
          <cell r="Q229" t="str">
            <v>Spare</v>
          </cell>
          <cell r="R229" t="str">
            <v>Spare</v>
          </cell>
          <cell r="S229" t="str">
            <v>Spare</v>
          </cell>
          <cell r="T229" t="str">
            <v>Spare</v>
          </cell>
          <cell r="U229" t="str">
            <v>Spare</v>
          </cell>
          <cell r="V229" t="str">
            <v>Spare</v>
          </cell>
          <cell r="W229" t="str">
            <v>Spare</v>
          </cell>
          <cell r="X229" t="str">
            <v>Spare</v>
          </cell>
          <cell r="Y229" t="str">
            <v>Spare</v>
          </cell>
          <cell r="Z229" t="str">
            <v>Spare</v>
          </cell>
          <cell r="AA229" t="str">
            <v>Spare</v>
          </cell>
          <cell r="AB229" t="str">
            <v>Spare</v>
          </cell>
          <cell r="AC229" t="str">
            <v>Spare</v>
          </cell>
          <cell r="AD229" t="str">
            <v>Spare</v>
          </cell>
          <cell r="AE229" t="str">
            <v>Spare</v>
          </cell>
          <cell r="AF229" t="str">
            <v>Spare</v>
          </cell>
          <cell r="AG229" t="str">
            <v>Spare</v>
          </cell>
          <cell r="AH229">
            <v>0.13140653897996923</v>
          </cell>
          <cell r="AI229" t="str">
            <v>Spare</v>
          </cell>
          <cell r="AJ229" t="str">
            <v>Spare</v>
          </cell>
          <cell r="AK229" t="str">
            <v>Spare</v>
          </cell>
          <cell r="AL229" t="str">
            <v>Spare</v>
          </cell>
          <cell r="AM229" t="str">
            <v>Spare</v>
          </cell>
          <cell r="AN229" t="str">
            <v>Spare</v>
          </cell>
          <cell r="AO229" t="str">
            <v>Spare</v>
          </cell>
          <cell r="AP229" t="str">
            <v>Spare</v>
          </cell>
          <cell r="AQ229" t="str">
            <v>Spare</v>
          </cell>
          <cell r="AR229" t="str">
            <v>Spare</v>
          </cell>
          <cell r="AS229" t="str">
            <v>Spare</v>
          </cell>
          <cell r="AT229" t="str">
            <v>Spare</v>
          </cell>
          <cell r="AU229" t="str">
            <v>Spare</v>
          </cell>
          <cell r="AV229" t="str">
            <v>Spare</v>
          </cell>
          <cell r="AW229" t="str">
            <v>Spare</v>
          </cell>
          <cell r="AX229" t="str">
            <v>Spare</v>
          </cell>
          <cell r="AY229" t="str">
            <v>Spare</v>
          </cell>
          <cell r="AZ229" t="str">
            <v>Spare</v>
          </cell>
          <cell r="BA229" t="str">
            <v>Spare</v>
          </cell>
          <cell r="BB229" t="str">
            <v>Spare</v>
          </cell>
          <cell r="BC229" t="str">
            <v>Spare</v>
          </cell>
          <cell r="BD229" t="str">
            <v>Spare</v>
          </cell>
          <cell r="BE229" t="str">
            <v>Spare</v>
          </cell>
        </row>
        <row r="230">
          <cell r="H230" t="str">
            <v>Spare</v>
          </cell>
          <cell r="I230" t="str">
            <v>Spare</v>
          </cell>
          <cell r="J230" t="str">
            <v>Spare</v>
          </cell>
          <cell r="K230" t="str">
            <v>Spare</v>
          </cell>
          <cell r="L230" t="str">
            <v>Spare</v>
          </cell>
          <cell r="M230" t="str">
            <v>Spare</v>
          </cell>
          <cell r="N230" t="str">
            <v>Spare</v>
          </cell>
          <cell r="O230" t="str">
            <v>Spare</v>
          </cell>
          <cell r="P230" t="str">
            <v>Spare</v>
          </cell>
          <cell r="Q230" t="str">
            <v>Spare</v>
          </cell>
          <cell r="R230" t="str">
            <v>Spare</v>
          </cell>
          <cell r="S230" t="str">
            <v>Spare</v>
          </cell>
          <cell r="T230" t="str">
            <v>Spare</v>
          </cell>
          <cell r="U230" t="str">
            <v>Spare</v>
          </cell>
          <cell r="V230" t="str">
            <v>Spare</v>
          </cell>
          <cell r="W230" t="str">
            <v>Spare</v>
          </cell>
          <cell r="X230" t="str">
            <v>Spare</v>
          </cell>
          <cell r="Y230" t="str">
            <v>Spare</v>
          </cell>
          <cell r="Z230" t="str">
            <v>Spare</v>
          </cell>
          <cell r="AA230" t="str">
            <v>Spare</v>
          </cell>
          <cell r="AB230" t="str">
            <v>Spare</v>
          </cell>
          <cell r="AC230" t="str">
            <v>Spare</v>
          </cell>
          <cell r="AD230" t="str">
            <v>Spare</v>
          </cell>
          <cell r="AE230" t="str">
            <v>Spare</v>
          </cell>
          <cell r="AF230" t="str">
            <v>Spare</v>
          </cell>
          <cell r="AG230" t="str">
            <v>Spare</v>
          </cell>
          <cell r="AH230" t="str">
            <v>Spare</v>
          </cell>
          <cell r="AI230" t="str">
            <v>Spare</v>
          </cell>
          <cell r="AJ230" t="str">
            <v>Spare</v>
          </cell>
          <cell r="AK230" t="str">
            <v>Spare</v>
          </cell>
          <cell r="AL230" t="str">
            <v>Spare</v>
          </cell>
          <cell r="AM230" t="str">
            <v>Spare</v>
          </cell>
          <cell r="AN230" t="str">
            <v>Spare</v>
          </cell>
          <cell r="AO230" t="str">
            <v>Spare</v>
          </cell>
          <cell r="AP230" t="str">
            <v>Spare</v>
          </cell>
          <cell r="AQ230" t="str">
            <v>Spare</v>
          </cell>
          <cell r="AR230" t="str">
            <v>Spare</v>
          </cell>
          <cell r="AS230" t="str">
            <v>Spare</v>
          </cell>
          <cell r="AT230" t="str">
            <v>Spare</v>
          </cell>
          <cell r="AU230" t="str">
            <v>Spare</v>
          </cell>
          <cell r="AV230" t="str">
            <v>Spare</v>
          </cell>
          <cell r="AW230" t="str">
            <v>Spare</v>
          </cell>
          <cell r="AX230" t="str">
            <v>Spare</v>
          </cell>
          <cell r="AY230" t="str">
            <v>Spare</v>
          </cell>
          <cell r="AZ230" t="str">
            <v>Spare</v>
          </cell>
          <cell r="BA230" t="str">
            <v>Spare</v>
          </cell>
          <cell r="BB230" t="str">
            <v>Spare</v>
          </cell>
          <cell r="BC230" t="str">
            <v>Spare</v>
          </cell>
          <cell r="BD230" t="str">
            <v>Spare</v>
          </cell>
          <cell r="BE230" t="str">
            <v>Spare</v>
          </cell>
        </row>
        <row r="231">
          <cell r="H231" t="str">
            <v>Spare</v>
          </cell>
          <cell r="I231" t="str">
            <v>Spare</v>
          </cell>
          <cell r="J231" t="str">
            <v>Spare</v>
          </cell>
          <cell r="K231" t="str">
            <v>Spare</v>
          </cell>
          <cell r="L231" t="str">
            <v>Spare</v>
          </cell>
          <cell r="M231" t="str">
            <v>Spare</v>
          </cell>
          <cell r="N231" t="str">
            <v>Spare</v>
          </cell>
          <cell r="O231" t="str">
            <v>Spare</v>
          </cell>
          <cell r="P231" t="str">
            <v>Spare</v>
          </cell>
          <cell r="Q231" t="str">
            <v>Spare</v>
          </cell>
          <cell r="R231" t="str">
            <v>Spare</v>
          </cell>
          <cell r="S231" t="str">
            <v>Spare</v>
          </cell>
          <cell r="T231" t="str">
            <v>Spare</v>
          </cell>
          <cell r="U231" t="str">
            <v>Spare</v>
          </cell>
          <cell r="V231" t="str">
            <v>Spare</v>
          </cell>
          <cell r="W231" t="str">
            <v>Spare</v>
          </cell>
          <cell r="X231" t="str">
            <v>Spare</v>
          </cell>
          <cell r="Y231" t="str">
            <v>Spare</v>
          </cell>
          <cell r="Z231" t="str">
            <v>Spare</v>
          </cell>
          <cell r="AA231" t="str">
            <v>Spare</v>
          </cell>
          <cell r="AB231" t="str">
            <v>Spare</v>
          </cell>
          <cell r="AC231" t="str">
            <v>Spare</v>
          </cell>
          <cell r="AD231" t="str">
            <v>Spare</v>
          </cell>
          <cell r="AE231" t="str">
            <v>Spare</v>
          </cell>
          <cell r="AF231" t="str">
            <v>Spare</v>
          </cell>
          <cell r="AG231" t="str">
            <v>Spare</v>
          </cell>
          <cell r="AH231" t="str">
            <v>Spare</v>
          </cell>
          <cell r="AI231" t="str">
            <v>Spare</v>
          </cell>
          <cell r="AJ231" t="str">
            <v>Spare</v>
          </cell>
          <cell r="AK231" t="str">
            <v>Spare</v>
          </cell>
          <cell r="AL231" t="str">
            <v>Spare</v>
          </cell>
          <cell r="AM231" t="str">
            <v>Spare</v>
          </cell>
          <cell r="AN231" t="str">
            <v>Spare</v>
          </cell>
          <cell r="AO231" t="str">
            <v>Spare</v>
          </cell>
          <cell r="AP231" t="str">
            <v>Spare</v>
          </cell>
          <cell r="AQ231" t="str">
            <v>Spare</v>
          </cell>
          <cell r="AR231" t="str">
            <v>Spare</v>
          </cell>
          <cell r="AS231" t="str">
            <v>Spare</v>
          </cell>
          <cell r="AT231" t="str">
            <v>Spare</v>
          </cell>
          <cell r="AU231" t="str">
            <v>Spare</v>
          </cell>
          <cell r="AV231" t="str">
            <v>Spare</v>
          </cell>
          <cell r="AW231" t="str">
            <v>Spare</v>
          </cell>
          <cell r="AX231" t="str">
            <v>Spare</v>
          </cell>
          <cell r="AY231" t="str">
            <v>Spare</v>
          </cell>
          <cell r="AZ231" t="str">
            <v>Spare</v>
          </cell>
          <cell r="BA231" t="str">
            <v>Spare</v>
          </cell>
          <cell r="BB231" t="str">
            <v>Spare</v>
          </cell>
          <cell r="BC231" t="str">
            <v>Spare</v>
          </cell>
          <cell r="BD231" t="str">
            <v>Spare</v>
          </cell>
          <cell r="BE231" t="str">
            <v>Spare</v>
          </cell>
        </row>
        <row r="232">
          <cell r="H232" t="str">
            <v>Spare</v>
          </cell>
          <cell r="I232" t="str">
            <v>Spare</v>
          </cell>
          <cell r="J232" t="str">
            <v>Spare</v>
          </cell>
          <cell r="K232" t="str">
            <v>Spare</v>
          </cell>
          <cell r="L232" t="str">
            <v>Spare</v>
          </cell>
          <cell r="M232" t="str">
            <v>Spare</v>
          </cell>
          <cell r="N232" t="str">
            <v>Spare</v>
          </cell>
          <cell r="O232" t="str">
            <v>Spare</v>
          </cell>
          <cell r="P232" t="str">
            <v>Spare</v>
          </cell>
          <cell r="Q232" t="str">
            <v>Spare</v>
          </cell>
          <cell r="R232" t="str">
            <v>Spare</v>
          </cell>
          <cell r="S232" t="str">
            <v>Spare</v>
          </cell>
          <cell r="T232" t="str">
            <v>Spare</v>
          </cell>
          <cell r="U232" t="str">
            <v>Spare</v>
          </cell>
          <cell r="V232" t="str">
            <v>Spare</v>
          </cell>
          <cell r="W232" t="str">
            <v>Spare</v>
          </cell>
          <cell r="X232" t="str">
            <v>Spare</v>
          </cell>
          <cell r="Y232" t="str">
            <v>Spare</v>
          </cell>
          <cell r="Z232" t="str">
            <v>Spare</v>
          </cell>
          <cell r="AA232" t="str">
            <v>Spare</v>
          </cell>
          <cell r="AB232" t="str">
            <v>Spare</v>
          </cell>
          <cell r="AC232" t="str">
            <v>Spare</v>
          </cell>
          <cell r="AD232" t="str">
            <v>Spare</v>
          </cell>
          <cell r="AE232" t="str">
            <v>Spare</v>
          </cell>
          <cell r="AF232" t="str">
            <v>Spare</v>
          </cell>
          <cell r="AG232" t="str">
            <v>Spare</v>
          </cell>
          <cell r="AH232" t="str">
            <v>Spare</v>
          </cell>
          <cell r="AI232" t="str">
            <v>Spare</v>
          </cell>
          <cell r="AJ232" t="str">
            <v>Spare</v>
          </cell>
          <cell r="AK232" t="str">
            <v>Spare</v>
          </cell>
          <cell r="AL232" t="str">
            <v>Spare</v>
          </cell>
          <cell r="AM232" t="str">
            <v>Spare</v>
          </cell>
          <cell r="AN232" t="str">
            <v>Spare</v>
          </cell>
          <cell r="AO232" t="str">
            <v>Spare</v>
          </cell>
          <cell r="AP232" t="str">
            <v>Spare</v>
          </cell>
          <cell r="AQ232" t="str">
            <v>Spare</v>
          </cell>
          <cell r="AR232" t="str">
            <v>Spare</v>
          </cell>
          <cell r="AS232" t="str">
            <v>Spare</v>
          </cell>
          <cell r="AT232" t="str">
            <v>Spare</v>
          </cell>
          <cell r="AU232" t="str">
            <v>Spare</v>
          </cell>
          <cell r="AV232" t="str">
            <v>Spare</v>
          </cell>
          <cell r="AW232" t="str">
            <v>Spare</v>
          </cell>
          <cell r="AX232" t="str">
            <v>Spare</v>
          </cell>
          <cell r="AY232" t="str">
            <v>Spare</v>
          </cell>
          <cell r="AZ232" t="str">
            <v>Spare</v>
          </cell>
          <cell r="BA232" t="str">
            <v>Spare</v>
          </cell>
          <cell r="BB232" t="str">
            <v>Spare</v>
          </cell>
          <cell r="BC232" t="str">
            <v>Spare</v>
          </cell>
          <cell r="BD232" t="str">
            <v>Spare</v>
          </cell>
          <cell r="BE232" t="str">
            <v>Spare</v>
          </cell>
        </row>
        <row r="233">
          <cell r="H233" t="str">
            <v>Spare</v>
          </cell>
          <cell r="I233" t="str">
            <v>Spare</v>
          </cell>
          <cell r="J233" t="str">
            <v>Spare</v>
          </cell>
          <cell r="K233" t="str">
            <v>Spare</v>
          </cell>
          <cell r="L233" t="str">
            <v>Spare</v>
          </cell>
          <cell r="M233" t="str">
            <v>Spare</v>
          </cell>
          <cell r="N233" t="str">
            <v>Spare</v>
          </cell>
          <cell r="O233" t="str">
            <v>Spare</v>
          </cell>
          <cell r="P233" t="str">
            <v>Spare</v>
          </cell>
          <cell r="Q233" t="str">
            <v>Spare</v>
          </cell>
          <cell r="R233" t="str">
            <v>Spare</v>
          </cell>
          <cell r="S233" t="str">
            <v>Spare</v>
          </cell>
          <cell r="T233" t="str">
            <v>Spare</v>
          </cell>
          <cell r="U233" t="str">
            <v>Spare</v>
          </cell>
          <cell r="V233" t="str">
            <v>Spare</v>
          </cell>
          <cell r="W233" t="str">
            <v>Spare</v>
          </cell>
          <cell r="X233" t="str">
            <v>Spare</v>
          </cell>
          <cell r="Y233" t="str">
            <v>Spare</v>
          </cell>
          <cell r="Z233" t="str">
            <v>Spare</v>
          </cell>
          <cell r="AA233" t="str">
            <v>Spare</v>
          </cell>
          <cell r="AB233" t="str">
            <v>Spare</v>
          </cell>
          <cell r="AC233" t="str">
            <v>Spare</v>
          </cell>
          <cell r="AD233" t="str">
            <v>Spare</v>
          </cell>
          <cell r="AE233" t="str">
            <v>Spare</v>
          </cell>
          <cell r="AF233" t="str">
            <v>Spare</v>
          </cell>
          <cell r="AG233" t="str">
            <v>Spare</v>
          </cell>
          <cell r="AH233" t="str">
            <v>Spare</v>
          </cell>
          <cell r="AI233" t="str">
            <v>Spare</v>
          </cell>
          <cell r="AJ233" t="str">
            <v>Spare</v>
          </cell>
          <cell r="AK233" t="str">
            <v>Spare</v>
          </cell>
          <cell r="AL233" t="str">
            <v>Spare</v>
          </cell>
          <cell r="AM233" t="str">
            <v>Spare</v>
          </cell>
          <cell r="AN233" t="str">
            <v>Spare</v>
          </cell>
          <cell r="AO233" t="str">
            <v>Spare</v>
          </cell>
          <cell r="AP233" t="str">
            <v>Spare</v>
          </cell>
          <cell r="AQ233" t="str">
            <v>Spare</v>
          </cell>
          <cell r="AR233" t="str">
            <v>Spare</v>
          </cell>
          <cell r="AS233" t="str">
            <v>Spare</v>
          </cell>
          <cell r="AT233" t="str">
            <v>Spare</v>
          </cell>
          <cell r="AU233" t="str">
            <v>Spare</v>
          </cell>
          <cell r="AV233" t="str">
            <v>Spare</v>
          </cell>
          <cell r="AW233" t="str">
            <v>Spare</v>
          </cell>
          <cell r="AX233" t="str">
            <v>Spare</v>
          </cell>
          <cell r="AY233" t="str">
            <v>Spare</v>
          </cell>
          <cell r="AZ233" t="str">
            <v>Spare</v>
          </cell>
          <cell r="BA233" t="str">
            <v>Spare</v>
          </cell>
          <cell r="BB233" t="str">
            <v>Spare</v>
          </cell>
          <cell r="BC233" t="str">
            <v>Spare</v>
          </cell>
          <cell r="BD233" t="str">
            <v>Spare</v>
          </cell>
          <cell r="BE233" t="str">
            <v>Spare</v>
          </cell>
        </row>
        <row r="238">
          <cell r="H238">
            <v>34.51</v>
          </cell>
          <cell r="I238">
            <v>5.66</v>
          </cell>
          <cell r="J238">
            <v>29.09</v>
          </cell>
          <cell r="K238">
            <v>44.25</v>
          </cell>
          <cell r="L238">
            <v>18.05</v>
          </cell>
          <cell r="M238">
            <v>19</v>
          </cell>
          <cell r="N238">
            <v>30.01</v>
          </cell>
          <cell r="O238">
            <v>12.27</v>
          </cell>
          <cell r="P238">
            <v>5.52</v>
          </cell>
          <cell r="Q238">
            <v>17.329999999999998</v>
          </cell>
          <cell r="R238">
            <v>33.479999999999997</v>
          </cell>
          <cell r="S238">
            <v>24.02</v>
          </cell>
          <cell r="T238" t="e">
            <v>#VALUE!</v>
          </cell>
          <cell r="U238">
            <v>21.26</v>
          </cell>
          <cell r="V238">
            <v>52.05</v>
          </cell>
          <cell r="W238">
            <v>34.51</v>
          </cell>
          <cell r="X238">
            <v>34.64</v>
          </cell>
          <cell r="Y238">
            <v>24.38</v>
          </cell>
          <cell r="Z238" t="e">
            <v>#N/A</v>
          </cell>
          <cell r="AA238">
            <v>72.7</v>
          </cell>
          <cell r="AB238">
            <v>72.7</v>
          </cell>
          <cell r="AC238">
            <v>14.75</v>
          </cell>
          <cell r="AD238" t="e">
            <v>#N/A</v>
          </cell>
          <cell r="AE238">
            <v>7.84</v>
          </cell>
          <cell r="AF238">
            <v>53.25</v>
          </cell>
          <cell r="AG238">
            <v>33.58</v>
          </cell>
          <cell r="AH238">
            <v>52.05</v>
          </cell>
          <cell r="AI238">
            <v>8.26</v>
          </cell>
          <cell r="AJ238" t="e">
            <v>#VALUE!</v>
          </cell>
          <cell r="AK238">
            <v>28.9</v>
          </cell>
          <cell r="AL238">
            <v>31.81</v>
          </cell>
          <cell r="AM238">
            <v>50.35</v>
          </cell>
          <cell r="AN238">
            <v>4.99</v>
          </cell>
          <cell r="AO238" t="e">
            <v>#N/A</v>
          </cell>
          <cell r="AP238">
            <v>47.72</v>
          </cell>
          <cell r="AQ238" t="e">
            <v>#VALUE!</v>
          </cell>
          <cell r="AR238">
            <v>47.72</v>
          </cell>
          <cell r="AS238">
            <v>33.58</v>
          </cell>
          <cell r="AT238" t="e">
            <v>#N/A</v>
          </cell>
          <cell r="AU238">
            <v>64.69</v>
          </cell>
          <cell r="AV238">
            <v>64.69</v>
          </cell>
          <cell r="AW238" t="e">
            <v>#VALUE!</v>
          </cell>
          <cell r="AX238" t="e">
            <v>#VALUE!</v>
          </cell>
          <cell r="AY238" t="e">
            <v>#VALUE!</v>
          </cell>
          <cell r="AZ238" t="e">
            <v>#VALUE!</v>
          </cell>
          <cell r="BA238" t="e">
            <v>#VALUE!</v>
          </cell>
          <cell r="BB238" t="e">
            <v>#VALUE!</v>
          </cell>
          <cell r="BC238" t="e">
            <v>#VALUE!</v>
          </cell>
          <cell r="BD238" t="e">
            <v>#VALUE!</v>
          </cell>
          <cell r="BE238" t="e">
            <v>#VALUE!</v>
          </cell>
        </row>
        <row r="239">
          <cell r="H239">
            <v>69.5</v>
          </cell>
          <cell r="I239">
            <v>18.05</v>
          </cell>
          <cell r="J239">
            <v>29.95</v>
          </cell>
          <cell r="K239">
            <v>27.125</v>
          </cell>
          <cell r="L239">
            <v>19.95</v>
          </cell>
          <cell r="M239">
            <v>24.14</v>
          </cell>
          <cell r="N239">
            <v>46</v>
          </cell>
          <cell r="O239">
            <v>23.66</v>
          </cell>
          <cell r="P239">
            <v>30.43</v>
          </cell>
          <cell r="Q239">
            <v>21.14</v>
          </cell>
          <cell r="R239">
            <v>28.14</v>
          </cell>
          <cell r="S239">
            <v>35.51</v>
          </cell>
          <cell r="T239" t="e">
            <v>#VALUE!</v>
          </cell>
          <cell r="U239">
            <v>26.86</v>
          </cell>
          <cell r="V239">
            <v>34.4</v>
          </cell>
          <cell r="W239">
            <v>69.5</v>
          </cell>
          <cell r="X239">
            <v>58.88</v>
          </cell>
          <cell r="Y239">
            <v>26.65</v>
          </cell>
          <cell r="Z239" t="e">
            <v>#N/A</v>
          </cell>
          <cell r="AA239">
            <v>66.709999999999994</v>
          </cell>
          <cell r="AB239">
            <v>66.709999999999994</v>
          </cell>
          <cell r="AC239">
            <v>20.3</v>
          </cell>
          <cell r="AD239" t="e">
            <v>#N/A</v>
          </cell>
          <cell r="AE239">
            <v>8.2100000000000009</v>
          </cell>
          <cell r="AF239">
            <v>35.46</v>
          </cell>
          <cell r="AG239">
            <v>34.25</v>
          </cell>
          <cell r="AH239">
            <v>34.4</v>
          </cell>
          <cell r="AI239">
            <v>19.5</v>
          </cell>
          <cell r="AJ239" t="e">
            <v>#VALUE!</v>
          </cell>
          <cell r="AK239">
            <v>25.25</v>
          </cell>
          <cell r="AL239">
            <v>40.130000000000003</v>
          </cell>
          <cell r="AM239">
            <v>45.96</v>
          </cell>
          <cell r="AN239">
            <v>4.66</v>
          </cell>
          <cell r="AO239" t="e">
            <v>#N/A</v>
          </cell>
          <cell r="AP239">
            <v>35.25</v>
          </cell>
          <cell r="AQ239" t="e">
            <v>#VALUE!</v>
          </cell>
          <cell r="AR239">
            <v>35.25</v>
          </cell>
          <cell r="AS239">
            <v>34.25</v>
          </cell>
          <cell r="AT239" t="e">
            <v>#N/A</v>
          </cell>
          <cell r="AU239">
            <v>73.319999999999993</v>
          </cell>
          <cell r="AV239">
            <v>73.319999999999993</v>
          </cell>
          <cell r="AW239" t="e">
            <v>#VALUE!</v>
          </cell>
          <cell r="AX239" t="e">
            <v>#VALUE!</v>
          </cell>
          <cell r="AY239" t="e">
            <v>#VALUE!</v>
          </cell>
          <cell r="AZ239" t="e">
            <v>#VALUE!</v>
          </cell>
          <cell r="BA239" t="e">
            <v>#VALUE!</v>
          </cell>
          <cell r="BB239" t="e">
            <v>#VALUE!</v>
          </cell>
          <cell r="BC239" t="e">
            <v>#VALUE!</v>
          </cell>
          <cell r="BD239" t="e">
            <v>#VALUE!</v>
          </cell>
          <cell r="BE239" t="e">
            <v>#VALUE!</v>
          </cell>
        </row>
        <row r="240">
          <cell r="H240">
            <v>34.5</v>
          </cell>
          <cell r="I240">
            <v>6.9</v>
          </cell>
          <cell r="J240">
            <v>26.74</v>
          </cell>
          <cell r="K240">
            <v>40.51</v>
          </cell>
          <cell r="L240">
            <v>16.59</v>
          </cell>
          <cell r="M240">
            <v>17.079999999999998</v>
          </cell>
          <cell r="N240">
            <v>27.38</v>
          </cell>
          <cell r="O240">
            <v>13.84</v>
          </cell>
          <cell r="P240">
            <v>7.31</v>
          </cell>
          <cell r="Q240">
            <v>16.579999999999998</v>
          </cell>
          <cell r="R240">
            <v>32.35</v>
          </cell>
          <cell r="S240">
            <v>21.6</v>
          </cell>
          <cell r="T240" t="e">
            <v>#VALUE!</v>
          </cell>
          <cell r="U240">
            <v>22</v>
          </cell>
          <cell r="V240">
            <v>44.89</v>
          </cell>
          <cell r="W240">
            <v>34.5</v>
          </cell>
          <cell r="X240">
            <v>32.450000000000003</v>
          </cell>
          <cell r="Y240">
            <v>20.95</v>
          </cell>
          <cell r="Z240" t="e">
            <v>#N/A</v>
          </cell>
          <cell r="AA240">
            <v>63.64</v>
          </cell>
          <cell r="AB240">
            <v>63.64</v>
          </cell>
          <cell r="AC240">
            <v>14.5</v>
          </cell>
          <cell r="AD240" t="e">
            <v>#N/A</v>
          </cell>
          <cell r="AE240">
            <v>7.17</v>
          </cell>
          <cell r="AF240">
            <v>42.92</v>
          </cell>
          <cell r="AG240">
            <v>28.85</v>
          </cell>
          <cell r="AH240">
            <v>44.89</v>
          </cell>
          <cell r="AI240">
            <v>8.26</v>
          </cell>
          <cell r="AJ240" t="e">
            <v>#VALUE!</v>
          </cell>
          <cell r="AK240">
            <v>26.75</v>
          </cell>
          <cell r="AL240">
            <v>31.14</v>
          </cell>
          <cell r="AM240">
            <v>48.32</v>
          </cell>
          <cell r="AN240">
            <v>4.6500000000000004</v>
          </cell>
          <cell r="AO240" t="e">
            <v>#N/A</v>
          </cell>
          <cell r="AP240">
            <v>45.19</v>
          </cell>
          <cell r="AQ240" t="e">
            <v>#VALUE!</v>
          </cell>
          <cell r="AR240">
            <v>45.19</v>
          </cell>
          <cell r="AS240">
            <v>28.85</v>
          </cell>
          <cell r="AT240" t="e">
            <v>#N/A</v>
          </cell>
          <cell r="AU240">
            <v>55.71</v>
          </cell>
          <cell r="AV240">
            <v>55.71</v>
          </cell>
          <cell r="AW240" t="e">
            <v>#VALUE!</v>
          </cell>
          <cell r="AX240" t="e">
            <v>#VALUE!</v>
          </cell>
          <cell r="AY240" t="e">
            <v>#VALUE!</v>
          </cell>
          <cell r="AZ240" t="e">
            <v>#VALUE!</v>
          </cell>
          <cell r="BA240" t="e">
            <v>#VALUE!</v>
          </cell>
          <cell r="BB240" t="e">
            <v>#VALUE!</v>
          </cell>
          <cell r="BC240" t="e">
            <v>#VALUE!</v>
          </cell>
          <cell r="BD240" t="e">
            <v>#VALUE!</v>
          </cell>
          <cell r="BE240" t="e">
            <v>#VALUE!</v>
          </cell>
        </row>
        <row r="241">
          <cell r="H241">
            <v>32.119999999999997</v>
          </cell>
          <cell r="I241">
            <v>13.81</v>
          </cell>
          <cell r="J241">
            <v>29</v>
          </cell>
          <cell r="K241">
            <v>40.159999999999997</v>
          </cell>
          <cell r="L241">
            <v>22.86</v>
          </cell>
          <cell r="M241">
            <v>18.36</v>
          </cell>
          <cell r="N241">
            <v>38.94</v>
          </cell>
          <cell r="O241">
            <v>18.78</v>
          </cell>
          <cell r="P241">
            <v>13.35</v>
          </cell>
          <cell r="Q241">
            <v>17.7</v>
          </cell>
          <cell r="R241">
            <v>31.84</v>
          </cell>
          <cell r="S241">
            <v>24.29</v>
          </cell>
          <cell r="T241" t="e">
            <v>#VALUE!</v>
          </cell>
          <cell r="U241">
            <v>20.350000000000001</v>
          </cell>
          <cell r="V241">
            <v>49.47</v>
          </cell>
          <cell r="W241">
            <v>32.119999999999997</v>
          </cell>
          <cell r="X241">
            <v>37.880000000000003</v>
          </cell>
          <cell r="Y241">
            <v>24.17</v>
          </cell>
          <cell r="Z241" t="e">
            <v>#N/A</v>
          </cell>
          <cell r="AA241">
            <v>76.25</v>
          </cell>
          <cell r="AB241">
            <v>76.25</v>
          </cell>
          <cell r="AC241">
            <v>18.23</v>
          </cell>
          <cell r="AD241" t="e">
            <v>#N/A</v>
          </cell>
          <cell r="AE241">
            <v>7.92</v>
          </cell>
          <cell r="AF241">
            <v>47.86</v>
          </cell>
          <cell r="AG241">
            <v>30.01</v>
          </cell>
          <cell r="AH241">
            <v>49.47</v>
          </cell>
          <cell r="AI241">
            <v>24.56</v>
          </cell>
          <cell r="AJ241" t="e">
            <v>#VALUE!</v>
          </cell>
          <cell r="AK241">
            <v>29.4</v>
          </cell>
          <cell r="AL241">
            <v>36.29</v>
          </cell>
          <cell r="AM241">
            <v>47.98</v>
          </cell>
          <cell r="AN241">
            <v>4.8</v>
          </cell>
          <cell r="AO241" t="e">
            <v>#N/A</v>
          </cell>
          <cell r="AP241">
            <v>49.25</v>
          </cell>
          <cell r="AQ241" t="e">
            <v>#VALUE!</v>
          </cell>
          <cell r="AR241">
            <v>49.25</v>
          </cell>
          <cell r="AS241">
            <v>30.01</v>
          </cell>
          <cell r="AT241" t="e">
            <v>#N/A</v>
          </cell>
          <cell r="AU241">
            <v>63.03</v>
          </cell>
          <cell r="AV241">
            <v>63.03</v>
          </cell>
          <cell r="AW241" t="e">
            <v>#VALUE!</v>
          </cell>
          <cell r="AX241" t="e">
            <v>#VALUE!</v>
          </cell>
          <cell r="AY241" t="e">
            <v>#VALUE!</v>
          </cell>
          <cell r="AZ241" t="e">
            <v>#VALUE!</v>
          </cell>
          <cell r="BA241" t="e">
            <v>#VALUE!</v>
          </cell>
          <cell r="BB241" t="e">
            <v>#VALUE!</v>
          </cell>
          <cell r="BC241" t="e">
            <v>#VALUE!</v>
          </cell>
          <cell r="BD241" t="e">
            <v>#VALUE!</v>
          </cell>
          <cell r="BE241" t="e">
            <v>#VALUE!</v>
          </cell>
        </row>
        <row r="242">
          <cell r="H242">
            <v>37</v>
          </cell>
          <cell r="I242">
            <v>15.6</v>
          </cell>
          <cell r="J242">
            <v>27.42</v>
          </cell>
          <cell r="K242">
            <v>33.5</v>
          </cell>
          <cell r="L242">
            <v>26.99</v>
          </cell>
          <cell r="M242">
            <v>23.94</v>
          </cell>
          <cell r="N242">
            <v>45.24</v>
          </cell>
          <cell r="O242">
            <v>20.14</v>
          </cell>
          <cell r="P242">
            <v>17</v>
          </cell>
          <cell r="Q242">
            <v>20.88</v>
          </cell>
          <cell r="R242">
            <v>32.049999999999997</v>
          </cell>
          <cell r="S242">
            <v>30.4</v>
          </cell>
          <cell r="T242" t="e">
            <v>#VALUE!</v>
          </cell>
          <cell r="U242">
            <v>18.3</v>
          </cell>
          <cell r="V242">
            <v>53.69</v>
          </cell>
          <cell r="W242">
            <v>37</v>
          </cell>
          <cell r="X242">
            <v>47</v>
          </cell>
          <cell r="Y242">
            <v>24.6</v>
          </cell>
          <cell r="Z242" t="e">
            <v>#N/A</v>
          </cell>
          <cell r="AA242">
            <v>66.260000000000005</v>
          </cell>
          <cell r="AB242">
            <v>66.260000000000005</v>
          </cell>
          <cell r="AC242">
            <v>19.13</v>
          </cell>
          <cell r="AD242" t="e">
            <v>#N/A</v>
          </cell>
          <cell r="AE242">
            <v>9.33</v>
          </cell>
          <cell r="AF242">
            <v>42.92</v>
          </cell>
          <cell r="AG242">
            <v>27.22</v>
          </cell>
          <cell r="AH242">
            <v>53.69</v>
          </cell>
          <cell r="AI242">
            <v>24.25</v>
          </cell>
          <cell r="AJ242" t="e">
            <v>#VALUE!</v>
          </cell>
          <cell r="AK242">
            <v>27.2</v>
          </cell>
          <cell r="AL242">
            <v>32.07</v>
          </cell>
          <cell r="AM242">
            <v>46.62</v>
          </cell>
          <cell r="AN242">
            <v>6.7</v>
          </cell>
          <cell r="AO242" t="e">
            <v>#N/A</v>
          </cell>
          <cell r="AP242">
            <v>39.909999999999997</v>
          </cell>
          <cell r="AQ242" t="e">
            <v>#VALUE!</v>
          </cell>
          <cell r="AR242">
            <v>39.909999999999997</v>
          </cell>
          <cell r="AS242">
            <v>27.22</v>
          </cell>
          <cell r="AT242" t="e">
            <v>#N/A</v>
          </cell>
          <cell r="AU242">
            <v>65.650000000000006</v>
          </cell>
          <cell r="AV242">
            <v>65.650000000000006</v>
          </cell>
          <cell r="AW242" t="e">
            <v>#VALUE!</v>
          </cell>
          <cell r="AX242" t="e">
            <v>#VALUE!</v>
          </cell>
          <cell r="AY242" t="e">
            <v>#VALUE!</v>
          </cell>
          <cell r="AZ242" t="e">
            <v>#VALUE!</v>
          </cell>
          <cell r="BA242" t="e">
            <v>#VALUE!</v>
          </cell>
          <cell r="BB242" t="e">
            <v>#VALUE!</v>
          </cell>
          <cell r="BC242" t="e">
            <v>#VALUE!</v>
          </cell>
          <cell r="BD242" t="e">
            <v>#VALUE!</v>
          </cell>
          <cell r="BE242" t="e">
            <v>#VALUE!</v>
          </cell>
        </row>
        <row r="243">
          <cell r="H243">
            <v>1.72</v>
          </cell>
          <cell r="I243">
            <v>0.25</v>
          </cell>
          <cell r="J243">
            <v>0.96</v>
          </cell>
          <cell r="K243">
            <v>2.1800000000000002</v>
          </cell>
          <cell r="L243">
            <v>-0.2</v>
          </cell>
          <cell r="M243">
            <v>0.91</v>
          </cell>
          <cell r="N243">
            <v>2.02</v>
          </cell>
          <cell r="O243">
            <v>0.45</v>
          </cell>
          <cell r="P243">
            <v>1.0900000000000001</v>
          </cell>
          <cell r="Q243">
            <v>0.91</v>
          </cell>
          <cell r="R243">
            <v>1.4475</v>
          </cell>
          <cell r="S243">
            <v>1.27</v>
          </cell>
          <cell r="T243" t="e">
            <v>#VALUE!</v>
          </cell>
          <cell r="U243">
            <v>0.09</v>
          </cell>
          <cell r="V243">
            <v>0.88</v>
          </cell>
          <cell r="W243">
            <v>1.72</v>
          </cell>
          <cell r="X243">
            <v>1.56</v>
          </cell>
          <cell r="Y243">
            <v>0.72</v>
          </cell>
          <cell r="Z243" t="e">
            <v>#N/A</v>
          </cell>
          <cell r="AA243">
            <v>2.5150000000000001</v>
          </cell>
          <cell r="AB243">
            <v>2.5150000000000001</v>
          </cell>
          <cell r="AC243">
            <v>1.03</v>
          </cell>
          <cell r="AD243" t="e">
            <v>#N/A</v>
          </cell>
          <cell r="AE243">
            <v>0.40749999999999997</v>
          </cell>
          <cell r="AF243">
            <v>2.0099999999999998</v>
          </cell>
          <cell r="AG243">
            <v>1.4</v>
          </cell>
          <cell r="AH243">
            <v>1.0900000000000001</v>
          </cell>
          <cell r="AI243">
            <v>0.89</v>
          </cell>
          <cell r="AJ243" t="e">
            <v>#VALUE!</v>
          </cell>
          <cell r="AK243">
            <v>1.31</v>
          </cell>
          <cell r="AL243">
            <v>1.3674999999999999</v>
          </cell>
          <cell r="AM243">
            <v>1.88</v>
          </cell>
          <cell r="AN243">
            <v>0.64500000000000002</v>
          </cell>
          <cell r="AO243" t="e">
            <v>#N/A</v>
          </cell>
          <cell r="AP243">
            <v>1.2666666666666666</v>
          </cell>
          <cell r="AQ243" t="e">
            <v>#VALUE!</v>
          </cell>
          <cell r="AR243">
            <v>1.2666666666666666</v>
          </cell>
          <cell r="AS243">
            <v>1.4</v>
          </cell>
          <cell r="AT243" t="e">
            <v>#N/A</v>
          </cell>
          <cell r="AU243">
            <v>1.82</v>
          </cell>
          <cell r="AV243">
            <v>1.82</v>
          </cell>
          <cell r="AW243" t="e">
            <v>#VALUE!</v>
          </cell>
          <cell r="AX243" t="e">
            <v>#VALUE!</v>
          </cell>
          <cell r="AY243" t="e">
            <v>#VALUE!</v>
          </cell>
          <cell r="AZ243" t="e">
            <v>#VALUE!</v>
          </cell>
          <cell r="BA243" t="e">
            <v>#VALUE!</v>
          </cell>
          <cell r="BB243" t="e">
            <v>#VALUE!</v>
          </cell>
          <cell r="BC243" t="e">
            <v>#VALUE!</v>
          </cell>
          <cell r="BD243" t="e">
            <v>#VALUE!</v>
          </cell>
          <cell r="BE243" t="e">
            <v>#VALUE!</v>
          </cell>
        </row>
        <row r="244">
          <cell r="H244">
            <v>1.9</v>
          </cell>
          <cell r="I244">
            <v>0.23</v>
          </cell>
          <cell r="J244">
            <v>1.05</v>
          </cell>
          <cell r="K244">
            <v>2.77</v>
          </cell>
          <cell r="L244">
            <v>0.1</v>
          </cell>
          <cell r="M244">
            <v>0.83</v>
          </cell>
          <cell r="N244">
            <v>2.16</v>
          </cell>
          <cell r="O244">
            <v>0.51</v>
          </cell>
          <cell r="P244">
            <v>0.33</v>
          </cell>
          <cell r="Q244">
            <v>0.95</v>
          </cell>
          <cell r="R244">
            <v>1.53</v>
          </cell>
          <cell r="S244">
            <v>1.34</v>
          </cell>
          <cell r="T244">
            <v>1.76</v>
          </cell>
          <cell r="U244">
            <v>0.32</v>
          </cell>
          <cell r="V244">
            <v>1.54</v>
          </cell>
          <cell r="W244">
            <v>1.88</v>
          </cell>
          <cell r="X244">
            <v>1.78</v>
          </cell>
          <cell r="Y244">
            <v>1.01</v>
          </cell>
          <cell r="Z244" t="e">
            <v>#N/A</v>
          </cell>
          <cell r="AA244">
            <v>3.41</v>
          </cell>
          <cell r="AB244">
            <v>3.41</v>
          </cell>
          <cell r="AC244">
            <v>1.28</v>
          </cell>
          <cell r="AD244" t="e">
            <v>#N/A</v>
          </cell>
          <cell r="AE244">
            <v>0.26250000000000001</v>
          </cell>
          <cell r="AF244">
            <v>2.56</v>
          </cell>
          <cell r="AG244">
            <v>1.82</v>
          </cell>
          <cell r="AH244">
            <v>1.5649999999999999</v>
          </cell>
          <cell r="AI244">
            <v>0.24</v>
          </cell>
          <cell r="AJ244" t="e">
            <v>#VALUE!</v>
          </cell>
          <cell r="AK244">
            <v>1.76</v>
          </cell>
          <cell r="AL244">
            <v>1.7825</v>
          </cell>
          <cell r="AM244">
            <v>2.2799999999999998</v>
          </cell>
          <cell r="AN244">
            <v>0.33500000000000002</v>
          </cell>
          <cell r="AO244" t="e">
            <v>#N/A</v>
          </cell>
          <cell r="AP244">
            <v>1.5933333333333333</v>
          </cell>
          <cell r="AQ244" t="e">
            <v>#VALUE!</v>
          </cell>
          <cell r="AR244">
            <v>1.5933333333333333</v>
          </cell>
          <cell r="AS244">
            <v>1.82</v>
          </cell>
          <cell r="AT244" t="e">
            <v>#N/A</v>
          </cell>
          <cell r="AU244">
            <v>2.91</v>
          </cell>
          <cell r="AV244">
            <v>2.91</v>
          </cell>
          <cell r="AW244" t="e">
            <v>#VALUE!</v>
          </cell>
          <cell r="AX244" t="e">
            <v>#VALUE!</v>
          </cell>
          <cell r="AY244" t="e">
            <v>#VALUE!</v>
          </cell>
          <cell r="AZ244" t="e">
            <v>#VALUE!</v>
          </cell>
          <cell r="BA244" t="e">
            <v>#VALUE!</v>
          </cell>
          <cell r="BB244" t="e">
            <v>#VALUE!</v>
          </cell>
          <cell r="BC244" t="e">
            <v>#VALUE!</v>
          </cell>
          <cell r="BD244" t="e">
            <v>#VALUE!</v>
          </cell>
          <cell r="BE244" t="e">
            <v>#VALUE!</v>
          </cell>
        </row>
        <row r="245">
          <cell r="H245">
            <v>2.14</v>
          </cell>
          <cell r="I245">
            <v>0.34</v>
          </cell>
          <cell r="J245">
            <v>1.19</v>
          </cell>
          <cell r="K245">
            <v>3.12</v>
          </cell>
          <cell r="L245">
            <v>0.45</v>
          </cell>
          <cell r="M245">
            <v>1.02</v>
          </cell>
          <cell r="N245">
            <v>2.39</v>
          </cell>
          <cell r="O245">
            <v>0.73</v>
          </cell>
          <cell r="P245">
            <v>0.7</v>
          </cell>
          <cell r="Q245">
            <v>1.1100000000000001</v>
          </cell>
          <cell r="R245">
            <v>1.78083675</v>
          </cell>
          <cell r="S245">
            <v>1.55</v>
          </cell>
          <cell r="T245">
            <v>2.0299999999999998</v>
          </cell>
          <cell r="U245">
            <v>0.65</v>
          </cell>
          <cell r="V245">
            <v>2.2799999999999998</v>
          </cell>
          <cell r="W245">
            <v>2.14</v>
          </cell>
          <cell r="X245">
            <v>2.06</v>
          </cell>
          <cell r="Y245">
            <v>1.27</v>
          </cell>
          <cell r="Z245" t="e">
            <v>#N/A</v>
          </cell>
          <cell r="AA245">
            <v>4.08</v>
          </cell>
          <cell r="AB245">
            <v>4.08</v>
          </cell>
          <cell r="AC245">
            <v>1.42</v>
          </cell>
          <cell r="AD245" t="e">
            <v>#N/A</v>
          </cell>
          <cell r="AE245">
            <v>0.37</v>
          </cell>
          <cell r="AF245">
            <v>2.96</v>
          </cell>
          <cell r="AG245">
            <v>2.1800000000000002</v>
          </cell>
          <cell r="AH245">
            <v>2.2149999999999999</v>
          </cell>
          <cell r="AI245">
            <v>0.48</v>
          </cell>
          <cell r="AJ245" t="e">
            <v>#VALUE!</v>
          </cell>
          <cell r="AK245">
            <v>2.0299999999999998</v>
          </cell>
          <cell r="AL245">
            <v>2.1724999999999999</v>
          </cell>
          <cell r="AM245">
            <v>2.54</v>
          </cell>
          <cell r="AN245">
            <v>0.50160000000000005</v>
          </cell>
          <cell r="AO245" t="e">
            <v>#N/A</v>
          </cell>
          <cell r="AP245">
            <v>1.91</v>
          </cell>
          <cell r="AQ245" t="e">
            <v>#VALUE!</v>
          </cell>
          <cell r="AR245">
            <v>1.91</v>
          </cell>
          <cell r="AS245">
            <v>2.1800000000000002</v>
          </cell>
          <cell r="AT245" t="e">
            <v>#N/A</v>
          </cell>
          <cell r="AU245">
            <v>3.5</v>
          </cell>
          <cell r="AV245">
            <v>3.5</v>
          </cell>
          <cell r="AW245" t="e">
            <v>#VALUE!</v>
          </cell>
          <cell r="AX245" t="e">
            <v>#VALUE!</v>
          </cell>
          <cell r="AY245" t="e">
            <v>#VALUE!</v>
          </cell>
          <cell r="AZ245" t="e">
            <v>#VALUE!</v>
          </cell>
          <cell r="BA245" t="e">
            <v>#VALUE!</v>
          </cell>
          <cell r="BB245" t="e">
            <v>#VALUE!</v>
          </cell>
          <cell r="BC245" t="e">
            <v>#VALUE!</v>
          </cell>
          <cell r="BD245" t="e">
            <v>#VALUE!</v>
          </cell>
          <cell r="BE245" t="e">
            <v>#VALUE!</v>
          </cell>
        </row>
        <row r="246">
          <cell r="H246">
            <v>2.6</v>
          </cell>
          <cell r="I246">
            <v>0.46</v>
          </cell>
          <cell r="J246">
            <v>1.3729374999999999</v>
          </cell>
          <cell r="K246">
            <v>3.6816</v>
          </cell>
          <cell r="L246">
            <v>0.7</v>
          </cell>
          <cell r="M246">
            <v>1.25</v>
          </cell>
          <cell r="N246">
            <v>2.65</v>
          </cell>
          <cell r="O246">
            <v>0.86903999999999992</v>
          </cell>
          <cell r="P246">
            <v>0.81025000000000003</v>
          </cell>
          <cell r="Q246">
            <v>1.2931500000000002</v>
          </cell>
          <cell r="R246">
            <v>1.78083675</v>
          </cell>
          <cell r="S246">
            <v>1.75</v>
          </cell>
          <cell r="T246" t="e">
            <v>#VALUE!</v>
          </cell>
          <cell r="U246">
            <v>0.80437499999999995</v>
          </cell>
          <cell r="V246">
            <v>2.8143040000000004</v>
          </cell>
          <cell r="W246">
            <v>2.6</v>
          </cell>
          <cell r="X246">
            <v>2.38</v>
          </cell>
          <cell r="Y246">
            <v>1.5972790000000001</v>
          </cell>
          <cell r="Z246" t="e">
            <v>#N/A</v>
          </cell>
          <cell r="AA246" t="e">
            <v>#N/A</v>
          </cell>
          <cell r="AB246" t="e">
            <v>#N/A</v>
          </cell>
          <cell r="AC246">
            <v>1.6045999999999998</v>
          </cell>
          <cell r="AD246" t="e">
            <v>#N/A</v>
          </cell>
          <cell r="AE246">
            <v>0.44800000000000006</v>
          </cell>
          <cell r="AF246">
            <v>3.4039999999999999</v>
          </cell>
          <cell r="AG246">
            <v>2.6515339999999998</v>
          </cell>
          <cell r="AH246">
            <v>2.8143040000000004</v>
          </cell>
          <cell r="AI246">
            <v>0.52800000000000002</v>
          </cell>
          <cell r="AJ246" t="e">
            <v>#VALUE!</v>
          </cell>
          <cell r="AK246">
            <v>2.25</v>
          </cell>
          <cell r="AL246">
            <v>2.54</v>
          </cell>
          <cell r="AM246">
            <v>2.8305760000000002</v>
          </cell>
          <cell r="AN246">
            <v>0.50160000000000005</v>
          </cell>
          <cell r="AO246" t="e">
            <v>#N/A</v>
          </cell>
          <cell r="AP246">
            <v>2.271422666666667</v>
          </cell>
          <cell r="AQ246" t="e">
            <v>#VALUE!</v>
          </cell>
          <cell r="AR246">
            <v>2.271422666666667</v>
          </cell>
          <cell r="AS246">
            <v>2.6515339999999998</v>
          </cell>
          <cell r="AT246" t="e">
            <v>#N/A</v>
          </cell>
          <cell r="AU246">
            <v>4.1981800000000007</v>
          </cell>
          <cell r="AV246">
            <v>4.1981800000000007</v>
          </cell>
          <cell r="AW246" t="e">
            <v>#VALUE!</v>
          </cell>
          <cell r="AX246" t="e">
            <v>#VALUE!</v>
          </cell>
          <cell r="AY246" t="e">
            <v>#VALUE!</v>
          </cell>
          <cell r="AZ246" t="e">
            <v>#VALUE!</v>
          </cell>
          <cell r="BA246" t="e">
            <v>#VALUE!</v>
          </cell>
          <cell r="BB246" t="e">
            <v>#VALUE!</v>
          </cell>
          <cell r="BC246" t="e">
            <v>#VALUE!</v>
          </cell>
          <cell r="BD246" t="e">
            <v>#VALUE!</v>
          </cell>
          <cell r="BE246" t="e">
            <v>#VALUE!</v>
          </cell>
        </row>
        <row r="247">
          <cell r="H247">
            <v>0.17</v>
          </cell>
          <cell r="I247">
            <v>0.2</v>
          </cell>
          <cell r="J247">
            <v>0.19</v>
          </cell>
          <cell r="K247">
            <v>0.18</v>
          </cell>
          <cell r="L247">
            <v>0.38750000000000001</v>
          </cell>
          <cell r="M247">
            <v>0.17</v>
          </cell>
          <cell r="N247">
            <v>0.13</v>
          </cell>
          <cell r="O247">
            <v>0.2</v>
          </cell>
          <cell r="P247">
            <v>0.1575</v>
          </cell>
          <cell r="Q247">
            <v>0.16500000000000001</v>
          </cell>
          <cell r="R247">
            <v>0.16570000000000001</v>
          </cell>
          <cell r="S247">
            <v>0.17</v>
          </cell>
          <cell r="T247">
            <v>0.16</v>
          </cell>
          <cell r="U247">
            <v>0.23749999999999999</v>
          </cell>
          <cell r="V247">
            <v>0.3</v>
          </cell>
          <cell r="W247">
            <v>0.18760000000000002</v>
          </cell>
          <cell r="X247">
            <v>0.15670000000000001</v>
          </cell>
          <cell r="Y247">
            <v>0.25769999999999998</v>
          </cell>
          <cell r="Z247" t="e">
            <v>#N/A</v>
          </cell>
          <cell r="AA247">
            <v>0.19320000000000001</v>
          </cell>
          <cell r="AB247">
            <v>0.19320000000000001</v>
          </cell>
          <cell r="AC247">
            <v>0.13</v>
          </cell>
          <cell r="AD247" t="e">
            <v>#N/A</v>
          </cell>
          <cell r="AE247">
            <v>0.16</v>
          </cell>
          <cell r="AF247">
            <v>0.15</v>
          </cell>
          <cell r="AG247">
            <v>0.21629999999999999</v>
          </cell>
          <cell r="AH247">
            <v>0.26960000000000001</v>
          </cell>
          <cell r="AI247">
            <v>0.1</v>
          </cell>
          <cell r="AJ247" t="e">
            <v>#VALUE!</v>
          </cell>
          <cell r="AK247">
            <v>0.16</v>
          </cell>
          <cell r="AL247">
            <v>0.18760000000000002</v>
          </cell>
          <cell r="AM247">
            <v>0.1144</v>
          </cell>
          <cell r="AN247">
            <v>0.2</v>
          </cell>
          <cell r="AO247" t="e">
            <v>#N/A</v>
          </cell>
          <cell r="AP247">
            <v>0.1867</v>
          </cell>
          <cell r="AQ247" t="e">
            <v>#VALUE!</v>
          </cell>
          <cell r="AR247">
            <v>0.1867</v>
          </cell>
          <cell r="AS247">
            <v>0.21629999999999999</v>
          </cell>
          <cell r="AT247" t="e">
            <v>#N/A</v>
          </cell>
          <cell r="AU247">
            <v>0.19800000000000001</v>
          </cell>
          <cell r="AV247">
            <v>0.19800000000000001</v>
          </cell>
          <cell r="AW247" t="e">
            <v>#VALUE!</v>
          </cell>
          <cell r="AX247" t="e">
            <v>#VALUE!</v>
          </cell>
          <cell r="AY247" t="e">
            <v>#VALUE!</v>
          </cell>
          <cell r="AZ247" t="e">
            <v>#VALUE!</v>
          </cell>
          <cell r="BA247" t="e">
            <v>#VALUE!</v>
          </cell>
          <cell r="BB247" t="e">
            <v>#VALUE!</v>
          </cell>
          <cell r="BC247" t="e">
            <v>#VALUE!</v>
          </cell>
          <cell r="BD247" t="e">
            <v>#VALUE!</v>
          </cell>
          <cell r="BE247" t="e">
            <v>#VALUE!</v>
          </cell>
        </row>
        <row r="248">
          <cell r="H248">
            <v>73.790000000000006</v>
          </cell>
          <cell r="I248">
            <v>21.36</v>
          </cell>
          <cell r="J248">
            <v>38.06</v>
          </cell>
          <cell r="K248">
            <v>51</v>
          </cell>
          <cell r="L248">
            <v>41.95</v>
          </cell>
          <cell r="M248">
            <v>40.42</v>
          </cell>
          <cell r="N248">
            <v>51.98</v>
          </cell>
          <cell r="O248">
            <v>24.05</v>
          </cell>
          <cell r="P248">
            <v>36.299999999999997</v>
          </cell>
          <cell r="Q248">
            <v>24.6</v>
          </cell>
          <cell r="R248">
            <v>39.6</v>
          </cell>
          <cell r="S248">
            <v>40.950000000000003</v>
          </cell>
          <cell r="T248" t="e">
            <v>#VALUE!</v>
          </cell>
          <cell r="U248">
            <v>26.86</v>
          </cell>
          <cell r="V248">
            <v>64.819999999999993</v>
          </cell>
          <cell r="W248">
            <v>73.790000000000006</v>
          </cell>
          <cell r="X248">
            <v>56.248170000000002</v>
          </cell>
          <cell r="Y248">
            <v>35.96</v>
          </cell>
          <cell r="Z248" t="e">
            <v>#N/A</v>
          </cell>
          <cell r="AA248">
            <v>82.85</v>
          </cell>
          <cell r="AB248">
            <v>82.85</v>
          </cell>
          <cell r="AC248">
            <v>20.9</v>
          </cell>
          <cell r="AD248" t="e">
            <v>#N/A</v>
          </cell>
          <cell r="AE248">
            <v>10.48</v>
          </cell>
          <cell r="AF248">
            <v>53.35</v>
          </cell>
          <cell r="AG248">
            <v>35.799999999999997</v>
          </cell>
          <cell r="AH248">
            <v>64.819999999999993</v>
          </cell>
          <cell r="AI248">
            <v>9.5009999999999994</v>
          </cell>
          <cell r="AJ248" t="e">
            <v>#VALUE!</v>
          </cell>
          <cell r="AK248">
            <v>33.43</v>
          </cell>
          <cell r="AL248">
            <v>42.09</v>
          </cell>
          <cell r="AM248">
            <v>52.8</v>
          </cell>
          <cell r="AN248">
            <v>8.15</v>
          </cell>
          <cell r="AO248" t="e">
            <v>#N/A</v>
          </cell>
          <cell r="AP248">
            <v>53.47</v>
          </cell>
          <cell r="AQ248" t="e">
            <v>#VALUE!</v>
          </cell>
          <cell r="AR248">
            <v>53.47</v>
          </cell>
          <cell r="AS248">
            <v>35.799999999999997</v>
          </cell>
          <cell r="AT248">
            <v>16.12</v>
          </cell>
          <cell r="AU248">
            <v>76.599999999999994</v>
          </cell>
          <cell r="AV248">
            <v>76.599999999999994</v>
          </cell>
          <cell r="AW248" t="e">
            <v>#VALUE!</v>
          </cell>
          <cell r="AX248" t="e">
            <v>#VALUE!</v>
          </cell>
          <cell r="AY248" t="e">
            <v>#VALUE!</v>
          </cell>
          <cell r="AZ248" t="e">
            <v>#VALUE!</v>
          </cell>
          <cell r="BA248" t="e">
            <v>#VALUE!</v>
          </cell>
          <cell r="BB248" t="e">
            <v>#VALUE!</v>
          </cell>
          <cell r="BC248" t="e">
            <v>#VALUE!</v>
          </cell>
          <cell r="BD248" t="e">
            <v>#VALUE!</v>
          </cell>
          <cell r="BE248" t="e">
            <v>#VALUE!</v>
          </cell>
        </row>
        <row r="249">
          <cell r="H249">
            <v>26.58</v>
          </cell>
          <cell r="I249">
            <v>5.2</v>
          </cell>
          <cell r="J249">
            <v>21.8</v>
          </cell>
          <cell r="K249">
            <v>21</v>
          </cell>
          <cell r="L249">
            <v>13.8</v>
          </cell>
          <cell r="M249">
            <v>13</v>
          </cell>
          <cell r="N249">
            <v>24.85</v>
          </cell>
          <cell r="O249">
            <v>9.9499999999999993</v>
          </cell>
          <cell r="P249">
            <v>4.28</v>
          </cell>
          <cell r="Q249">
            <v>14.33</v>
          </cell>
          <cell r="R249">
            <v>22.33</v>
          </cell>
          <cell r="S249">
            <v>17.86</v>
          </cell>
          <cell r="T249" t="e">
            <v>#VALUE!</v>
          </cell>
          <cell r="U249">
            <v>18</v>
          </cell>
          <cell r="V249">
            <v>29.25</v>
          </cell>
          <cell r="W249">
            <v>26.58</v>
          </cell>
          <cell r="X249">
            <v>27.25</v>
          </cell>
          <cell r="Y249">
            <v>18.16</v>
          </cell>
          <cell r="Z249" t="e">
            <v>#N/A</v>
          </cell>
          <cell r="AA249">
            <v>53.850999999999999</v>
          </cell>
          <cell r="AB249">
            <v>53.850999999999999</v>
          </cell>
          <cell r="AC249">
            <v>13.27</v>
          </cell>
          <cell r="AD249" t="e">
            <v>#N/A</v>
          </cell>
          <cell r="AE249">
            <v>4.55</v>
          </cell>
          <cell r="AF249">
            <v>31.9</v>
          </cell>
          <cell r="AG249">
            <v>20.5</v>
          </cell>
          <cell r="AH249">
            <v>29.25</v>
          </cell>
          <cell r="AI249">
            <v>4.8816200000000007</v>
          </cell>
          <cell r="AJ249" t="e">
            <v>#VALUE!</v>
          </cell>
          <cell r="AK249">
            <v>21</v>
          </cell>
          <cell r="AL249">
            <v>26.5</v>
          </cell>
          <cell r="AM249">
            <v>36.25</v>
          </cell>
          <cell r="AN249">
            <v>1.75</v>
          </cell>
          <cell r="AO249" t="e">
            <v>#N/A</v>
          </cell>
          <cell r="AP249">
            <v>32.799999999999997</v>
          </cell>
          <cell r="AQ249" t="e">
            <v>#VALUE!</v>
          </cell>
          <cell r="AR249">
            <v>32.799999999999997</v>
          </cell>
          <cell r="AS249">
            <v>20.5</v>
          </cell>
          <cell r="AT249">
            <v>8</v>
          </cell>
          <cell r="AU249">
            <v>46.6</v>
          </cell>
          <cell r="AV249">
            <v>46.6</v>
          </cell>
          <cell r="AW249" t="e">
            <v>#VALUE!</v>
          </cell>
          <cell r="AX249" t="e">
            <v>#VALUE!</v>
          </cell>
          <cell r="AY249" t="e">
            <v>#VALUE!</v>
          </cell>
          <cell r="AZ249" t="e">
            <v>#VALUE!</v>
          </cell>
          <cell r="BA249" t="e">
            <v>#VALUE!</v>
          </cell>
          <cell r="BB249" t="e">
            <v>#VALUE!</v>
          </cell>
          <cell r="BC249" t="e">
            <v>#VALUE!</v>
          </cell>
          <cell r="BD249" t="e">
            <v>#VALUE!</v>
          </cell>
          <cell r="BE249" t="e">
            <v>#VALUE!</v>
          </cell>
        </row>
        <row r="252">
          <cell r="H252">
            <v>37256</v>
          </cell>
          <cell r="I252">
            <v>37256</v>
          </cell>
          <cell r="J252">
            <v>37437</v>
          </cell>
          <cell r="K252">
            <v>37256</v>
          </cell>
          <cell r="L252">
            <v>37256</v>
          </cell>
          <cell r="M252">
            <v>37256</v>
          </cell>
          <cell r="N252">
            <v>37256</v>
          </cell>
          <cell r="O252">
            <v>37256</v>
          </cell>
          <cell r="P252">
            <v>37256</v>
          </cell>
          <cell r="Q252">
            <v>37256</v>
          </cell>
          <cell r="R252">
            <v>37256</v>
          </cell>
          <cell r="S252">
            <v>37256</v>
          </cell>
          <cell r="T252">
            <v>37256</v>
          </cell>
          <cell r="U252">
            <v>37256</v>
          </cell>
          <cell r="V252">
            <v>37437</v>
          </cell>
          <cell r="W252">
            <v>37256</v>
          </cell>
          <cell r="X252">
            <v>37256</v>
          </cell>
          <cell r="Y252">
            <v>37345</v>
          </cell>
          <cell r="Z252">
            <v>0</v>
          </cell>
          <cell r="AA252">
            <v>0</v>
          </cell>
          <cell r="AB252">
            <v>37346</v>
          </cell>
          <cell r="AC252">
            <v>37346</v>
          </cell>
          <cell r="AD252">
            <v>36891</v>
          </cell>
          <cell r="AE252">
            <v>37253</v>
          </cell>
          <cell r="AF252">
            <v>37345</v>
          </cell>
          <cell r="AG252">
            <v>37346</v>
          </cell>
          <cell r="AH252">
            <v>0</v>
          </cell>
          <cell r="AI252">
            <v>0</v>
          </cell>
          <cell r="AJ252">
            <v>37256</v>
          </cell>
          <cell r="AK252">
            <v>37437</v>
          </cell>
          <cell r="AL252">
            <v>37256</v>
          </cell>
          <cell r="AM252">
            <v>37256</v>
          </cell>
          <cell r="AN252">
            <v>37162</v>
          </cell>
          <cell r="AO252">
            <v>36891</v>
          </cell>
          <cell r="AP252">
            <v>37009</v>
          </cell>
          <cell r="AQ252">
            <v>37009</v>
          </cell>
          <cell r="AR252">
            <v>37434</v>
          </cell>
          <cell r="AS252">
            <v>0</v>
          </cell>
          <cell r="AT252">
            <v>0</v>
          </cell>
          <cell r="AU252">
            <v>0</v>
          </cell>
          <cell r="AV252">
            <v>37346</v>
          </cell>
          <cell r="AW252">
            <v>36891</v>
          </cell>
          <cell r="AX252">
            <v>36891</v>
          </cell>
          <cell r="AY252">
            <v>36891</v>
          </cell>
          <cell r="AZ252">
            <v>36891</v>
          </cell>
          <cell r="BA252">
            <v>36891</v>
          </cell>
          <cell r="BB252">
            <v>36891</v>
          </cell>
          <cell r="BC252">
            <v>36891</v>
          </cell>
          <cell r="BD252">
            <v>36891</v>
          </cell>
          <cell r="BE252">
            <v>36891</v>
          </cell>
        </row>
        <row r="253">
          <cell r="H253">
            <v>0</v>
          </cell>
          <cell r="I253">
            <v>0</v>
          </cell>
          <cell r="J253">
            <v>0</v>
          </cell>
          <cell r="K253">
            <v>0</v>
          </cell>
          <cell r="L253">
            <v>0</v>
          </cell>
          <cell r="M253">
            <v>0</v>
          </cell>
          <cell r="N253">
            <v>0</v>
          </cell>
          <cell r="O253">
            <v>0</v>
          </cell>
          <cell r="P253">
            <v>0</v>
          </cell>
          <cell r="Q253">
            <v>0</v>
          </cell>
          <cell r="R253">
            <v>0</v>
          </cell>
          <cell r="S253">
            <v>0</v>
          </cell>
          <cell r="T253">
            <v>0</v>
          </cell>
          <cell r="U253">
            <v>79.676000000000016</v>
          </cell>
          <cell r="V253">
            <v>859.20799999999997</v>
          </cell>
          <cell r="W253">
            <v>617.78400000000011</v>
          </cell>
          <cell r="X253">
            <v>637.08299999999986</v>
          </cell>
          <cell r="Y253">
            <v>903.23099999999999</v>
          </cell>
          <cell r="Z253">
            <v>20077.681</v>
          </cell>
          <cell r="AA253">
            <v>13334.064000000004</v>
          </cell>
          <cell r="AB253">
            <v>37652.683999999994</v>
          </cell>
          <cell r="AC253">
            <v>3857.1689999999999</v>
          </cell>
          <cell r="AD253">
            <v>0</v>
          </cell>
          <cell r="AE253">
            <v>1778.1620000000003</v>
          </cell>
          <cell r="AF253">
            <v>2611.4409999999998</v>
          </cell>
          <cell r="AG253">
            <v>808.78600000000006</v>
          </cell>
          <cell r="AH253">
            <v>127.60400000000004</v>
          </cell>
          <cell r="AI253">
            <v>-6.2752499999999145</v>
          </cell>
          <cell r="AJ253">
            <v>1314.2507500000002</v>
          </cell>
          <cell r="AK253">
            <v>3069.5999999999995</v>
          </cell>
          <cell r="AL253">
            <v>35489.199999999997</v>
          </cell>
          <cell r="AM253">
            <v>1179.4469999999999</v>
          </cell>
          <cell r="AN253">
            <v>328.50900000000001</v>
          </cell>
          <cell r="AO253">
            <v>0</v>
          </cell>
          <cell r="AP253">
            <v>886.41499999999996</v>
          </cell>
          <cell r="AQ253">
            <v>149.649</v>
          </cell>
          <cell r="AR253">
            <v>1389.5150000000001</v>
          </cell>
          <cell r="AS253">
            <v>808.78599999999994</v>
          </cell>
          <cell r="AT253">
            <v>215.02499999999998</v>
          </cell>
          <cell r="AU253">
            <v>42882.7</v>
          </cell>
          <cell r="AV253">
            <v>43906.510999999991</v>
          </cell>
          <cell r="AW253">
            <v>0</v>
          </cell>
          <cell r="AX253">
            <v>0</v>
          </cell>
          <cell r="AY253">
            <v>0</v>
          </cell>
          <cell r="AZ253">
            <v>0</v>
          </cell>
          <cell r="BA253">
            <v>0</v>
          </cell>
          <cell r="BB253">
            <v>0</v>
          </cell>
          <cell r="BC253">
            <v>0</v>
          </cell>
          <cell r="BD253">
            <v>0</v>
          </cell>
          <cell r="BE253">
            <v>0</v>
          </cell>
        </row>
        <row r="254">
          <cell r="H254">
            <v>0</v>
          </cell>
          <cell r="I254">
            <v>0</v>
          </cell>
          <cell r="J254">
            <v>0</v>
          </cell>
          <cell r="K254">
            <v>0</v>
          </cell>
          <cell r="L254">
            <v>0</v>
          </cell>
          <cell r="M254">
            <v>0</v>
          </cell>
          <cell r="N254">
            <v>0</v>
          </cell>
          <cell r="O254">
            <v>0</v>
          </cell>
          <cell r="P254">
            <v>0</v>
          </cell>
          <cell r="Q254">
            <v>0</v>
          </cell>
          <cell r="R254">
            <v>0</v>
          </cell>
          <cell r="S254">
            <v>0</v>
          </cell>
          <cell r="T254">
            <v>0</v>
          </cell>
          <cell r="U254">
            <v>25.537000000000006</v>
          </cell>
          <cell r="V254">
            <v>311.23200000000003</v>
          </cell>
          <cell r="W254">
            <v>276.92808390943935</v>
          </cell>
          <cell r="X254">
            <v>284.06199999999995</v>
          </cell>
          <cell r="Y254">
            <v>802.86199999999997</v>
          </cell>
          <cell r="Z254">
            <v>18808.510000000002</v>
          </cell>
          <cell r="AA254">
            <v>12761.905000000001</v>
          </cell>
          <cell r="AB254">
            <v>35708.300999999992</v>
          </cell>
          <cell r="AC254">
            <v>3444.7849999999999</v>
          </cell>
          <cell r="AD254">
            <v>0</v>
          </cell>
          <cell r="AE254">
            <v>1376.2660000000003</v>
          </cell>
          <cell r="AF254">
            <v>1893.0840000000003</v>
          </cell>
          <cell r="AG254">
            <v>500.03700000000003</v>
          </cell>
          <cell r="AH254">
            <v>102.44600000000003</v>
          </cell>
          <cell r="AI254">
            <v>-5.6970000000000027</v>
          </cell>
          <cell r="AJ254">
            <v>1011.6460000000002</v>
          </cell>
          <cell r="AK254">
            <v>2269.0000000000005</v>
          </cell>
          <cell r="AL254">
            <v>32785.300000000003</v>
          </cell>
          <cell r="AM254">
            <v>613.04200000000003</v>
          </cell>
          <cell r="AN254">
            <v>289.42000000000007</v>
          </cell>
          <cell r="AO254">
            <v>0</v>
          </cell>
          <cell r="AP254">
            <v>570.35599999999999</v>
          </cell>
          <cell r="AQ254">
            <v>110.994</v>
          </cell>
          <cell r="AR254">
            <v>908.57637769999997</v>
          </cell>
          <cell r="AS254">
            <v>500.03699999999992</v>
          </cell>
          <cell r="AT254">
            <v>149.91200000000003</v>
          </cell>
          <cell r="AU254">
            <v>38923.799999999996</v>
          </cell>
          <cell r="AV254">
            <v>39573.748999999989</v>
          </cell>
          <cell r="AW254">
            <v>0</v>
          </cell>
          <cell r="AX254">
            <v>0</v>
          </cell>
          <cell r="AY254">
            <v>0</v>
          </cell>
          <cell r="AZ254">
            <v>0</v>
          </cell>
          <cell r="BA254">
            <v>0</v>
          </cell>
          <cell r="BB254">
            <v>0</v>
          </cell>
          <cell r="BC254">
            <v>0</v>
          </cell>
          <cell r="BD254">
            <v>0</v>
          </cell>
          <cell r="BE254">
            <v>0</v>
          </cell>
        </row>
        <row r="255">
          <cell r="H255">
            <v>0</v>
          </cell>
          <cell r="I255">
            <v>0</v>
          </cell>
          <cell r="J255">
            <v>0</v>
          </cell>
          <cell r="K255">
            <v>0</v>
          </cell>
          <cell r="L255">
            <v>0</v>
          </cell>
          <cell r="M255">
            <v>0</v>
          </cell>
          <cell r="N255">
            <v>0</v>
          </cell>
          <cell r="O255">
            <v>0</v>
          </cell>
          <cell r="P255">
            <v>0</v>
          </cell>
          <cell r="Q255">
            <v>0</v>
          </cell>
          <cell r="R255">
            <v>0</v>
          </cell>
          <cell r="S255">
            <v>0</v>
          </cell>
          <cell r="T255">
            <v>0</v>
          </cell>
          <cell r="U255">
            <v>54.13900000000001</v>
          </cell>
          <cell r="V255">
            <v>547.97599999999989</v>
          </cell>
          <cell r="W255">
            <v>340.85591609056075</v>
          </cell>
          <cell r="X255">
            <v>353.0209999999999</v>
          </cell>
          <cell r="Y255">
            <v>100.36900000000003</v>
          </cell>
          <cell r="Z255">
            <v>1269.1709999999985</v>
          </cell>
          <cell r="AA255">
            <v>572.15900000000329</v>
          </cell>
          <cell r="AB255">
            <v>1944.3830000000016</v>
          </cell>
          <cell r="AC255">
            <v>412.38400000000001</v>
          </cell>
          <cell r="AD255">
            <v>0</v>
          </cell>
          <cell r="AE255">
            <v>401.89599999999996</v>
          </cell>
          <cell r="AF255">
            <v>718.35699999999952</v>
          </cell>
          <cell r="AG255">
            <v>308.74900000000002</v>
          </cell>
          <cell r="AH255">
            <v>25.158000000000015</v>
          </cell>
          <cell r="AI255">
            <v>-0.57824999999991178</v>
          </cell>
          <cell r="AJ255">
            <v>302.60474999999997</v>
          </cell>
          <cell r="AK255">
            <v>800.599999999999</v>
          </cell>
          <cell r="AL255">
            <v>2703.8999999999942</v>
          </cell>
          <cell r="AM255">
            <v>566.40499999999986</v>
          </cell>
          <cell r="AN255">
            <v>39.088999999999942</v>
          </cell>
          <cell r="AO255">
            <v>0</v>
          </cell>
          <cell r="AP255">
            <v>316.05899999999997</v>
          </cell>
          <cell r="AQ255">
            <v>38.655000000000001</v>
          </cell>
          <cell r="AR255">
            <v>480.93862230000013</v>
          </cell>
          <cell r="AS255">
            <v>308.74900000000002</v>
          </cell>
          <cell r="AT255">
            <v>65.112999999999943</v>
          </cell>
          <cell r="AU255">
            <v>3958.9000000000015</v>
          </cell>
          <cell r="AV255">
            <v>4332.7620000000024</v>
          </cell>
          <cell r="AW255">
            <v>0</v>
          </cell>
          <cell r="AX255">
            <v>0</v>
          </cell>
          <cell r="AY255">
            <v>0</v>
          </cell>
          <cell r="AZ255">
            <v>0</v>
          </cell>
          <cell r="BA255">
            <v>0</v>
          </cell>
          <cell r="BB255">
            <v>0</v>
          </cell>
          <cell r="BC255">
            <v>0</v>
          </cell>
          <cell r="BD255">
            <v>0</v>
          </cell>
          <cell r="BE255">
            <v>0</v>
          </cell>
        </row>
        <row r="256">
          <cell r="H256">
            <v>0</v>
          </cell>
          <cell r="I256">
            <v>0</v>
          </cell>
          <cell r="J256">
            <v>0</v>
          </cell>
          <cell r="K256">
            <v>0</v>
          </cell>
          <cell r="L256">
            <v>0</v>
          </cell>
          <cell r="M256">
            <v>0</v>
          </cell>
          <cell r="N256">
            <v>0</v>
          </cell>
          <cell r="O256">
            <v>0</v>
          </cell>
          <cell r="P256">
            <v>0</v>
          </cell>
          <cell r="Q256">
            <v>0</v>
          </cell>
          <cell r="R256">
            <v>0</v>
          </cell>
          <cell r="S256">
            <v>0</v>
          </cell>
          <cell r="T256">
            <v>0</v>
          </cell>
          <cell r="U256">
            <v>6.4099999999999993</v>
          </cell>
          <cell r="V256">
            <v>30.077000000000002</v>
          </cell>
          <cell r="W256">
            <v>21.85275</v>
          </cell>
          <cell r="X256">
            <v>32.555</v>
          </cell>
          <cell r="Y256">
            <v>3.6420000000000003</v>
          </cell>
          <cell r="Z256">
            <v>82.698000000000008</v>
          </cell>
          <cell r="AA256">
            <v>17.420000000000002</v>
          </cell>
          <cell r="AB256">
            <v>63.783999999999999</v>
          </cell>
          <cell r="AC256">
            <v>22.178000000000004</v>
          </cell>
          <cell r="AD256">
            <v>0</v>
          </cell>
          <cell r="AE256">
            <v>21.582000000000001</v>
          </cell>
          <cell r="AF256">
            <v>26.502000000000006</v>
          </cell>
          <cell r="AG256">
            <v>41.96</v>
          </cell>
          <cell r="AH256">
            <v>0.38300000000000023</v>
          </cell>
          <cell r="AI256">
            <v>-1.6754999999999995</v>
          </cell>
          <cell r="AJ256">
            <v>14.964500000000001</v>
          </cell>
          <cell r="AK256">
            <v>80.599999999999994</v>
          </cell>
          <cell r="AL256">
            <v>221.8</v>
          </cell>
          <cell r="AM256">
            <v>71.373000000000005</v>
          </cell>
          <cell r="AN256">
            <v>4.0869999999999997</v>
          </cell>
          <cell r="AO256">
            <v>0</v>
          </cell>
          <cell r="AP256">
            <v>7.4390000000000001</v>
          </cell>
          <cell r="AQ256">
            <v>0.59960250000000004</v>
          </cell>
          <cell r="AR256">
            <v>10.989469999999999</v>
          </cell>
          <cell r="AS256">
            <v>41.960000000000008</v>
          </cell>
          <cell r="AT256">
            <v>6.09</v>
          </cell>
          <cell r="AU256">
            <v>286.90000000000003</v>
          </cell>
          <cell r="AV256">
            <v>334.95000000000005</v>
          </cell>
          <cell r="AW256">
            <v>0</v>
          </cell>
          <cell r="AX256">
            <v>0</v>
          </cell>
          <cell r="AY256">
            <v>0</v>
          </cell>
          <cell r="AZ256">
            <v>0</v>
          </cell>
          <cell r="BA256">
            <v>0</v>
          </cell>
          <cell r="BB256">
            <v>0</v>
          </cell>
          <cell r="BC256">
            <v>0</v>
          </cell>
          <cell r="BD256">
            <v>0</v>
          </cell>
          <cell r="BE256">
            <v>0</v>
          </cell>
        </row>
        <row r="257">
          <cell r="H257">
            <v>0</v>
          </cell>
          <cell r="I257">
            <v>0</v>
          </cell>
          <cell r="J257">
            <v>0</v>
          </cell>
          <cell r="K257">
            <v>0</v>
          </cell>
          <cell r="L257">
            <v>0</v>
          </cell>
          <cell r="M257">
            <v>0</v>
          </cell>
          <cell r="N257">
            <v>0</v>
          </cell>
          <cell r="O257">
            <v>0</v>
          </cell>
          <cell r="P257">
            <v>0</v>
          </cell>
          <cell r="Q257">
            <v>0</v>
          </cell>
          <cell r="R257">
            <v>0</v>
          </cell>
          <cell r="S257">
            <v>0</v>
          </cell>
          <cell r="T257">
            <v>0</v>
          </cell>
          <cell r="U257">
            <v>37.513999999999996</v>
          </cell>
          <cell r="V257">
            <v>269.70600000000002</v>
          </cell>
          <cell r="W257">
            <v>185.05795940499982</v>
          </cell>
          <cell r="X257">
            <v>187.04499999999996</v>
          </cell>
          <cell r="Y257">
            <v>54.028999999999996</v>
          </cell>
          <cell r="Z257">
            <v>862.37400000000002</v>
          </cell>
          <cell r="AA257">
            <v>320.27100000000002</v>
          </cell>
          <cell r="AB257">
            <v>1202.3329999999999</v>
          </cell>
          <cell r="AC257">
            <v>299.83000000000004</v>
          </cell>
          <cell r="AD257">
            <v>0</v>
          </cell>
          <cell r="AE257">
            <v>349.79500000000002</v>
          </cell>
          <cell r="AF257">
            <v>557.52</v>
          </cell>
          <cell r="AG257">
            <v>192.541</v>
          </cell>
          <cell r="AH257">
            <v>9.2929999999999993</v>
          </cell>
          <cell r="AI257">
            <v>-10.338000000000008</v>
          </cell>
          <cell r="AJ257">
            <v>171.55600000000001</v>
          </cell>
          <cell r="AK257">
            <v>45.200000000000045</v>
          </cell>
          <cell r="AL257">
            <v>2224.1999999999998</v>
          </cell>
          <cell r="AM257">
            <v>347.03</v>
          </cell>
          <cell r="AN257">
            <v>37.086999999999996</v>
          </cell>
          <cell r="AO257">
            <v>0</v>
          </cell>
          <cell r="AP257">
            <v>225.142</v>
          </cell>
          <cell r="AQ257">
            <v>28.146000000000001</v>
          </cell>
          <cell r="AR257">
            <v>340.13523347</v>
          </cell>
          <cell r="AS257">
            <v>192.541</v>
          </cell>
          <cell r="AT257">
            <v>52.514999999999993</v>
          </cell>
          <cell r="AU257">
            <v>2120.1</v>
          </cell>
          <cell r="AV257">
            <v>2365.1559999999999</v>
          </cell>
          <cell r="AW257">
            <v>0</v>
          </cell>
          <cell r="AX257">
            <v>0</v>
          </cell>
          <cell r="AY257">
            <v>0</v>
          </cell>
          <cell r="AZ257">
            <v>0</v>
          </cell>
          <cell r="BA257">
            <v>0</v>
          </cell>
          <cell r="BB257">
            <v>0</v>
          </cell>
          <cell r="BC257">
            <v>0</v>
          </cell>
          <cell r="BD257">
            <v>0</v>
          </cell>
          <cell r="BE257">
            <v>0</v>
          </cell>
        </row>
        <row r="258">
          <cell r="H258">
            <v>0</v>
          </cell>
          <cell r="I258">
            <v>0</v>
          </cell>
          <cell r="J258">
            <v>0</v>
          </cell>
          <cell r="K258">
            <v>0</v>
          </cell>
          <cell r="L258">
            <v>0</v>
          </cell>
          <cell r="M258">
            <v>0</v>
          </cell>
          <cell r="N258">
            <v>0</v>
          </cell>
          <cell r="O258">
            <v>0</v>
          </cell>
          <cell r="P258">
            <v>0</v>
          </cell>
          <cell r="Q258">
            <v>0</v>
          </cell>
          <cell r="R258">
            <v>0</v>
          </cell>
          <cell r="S258">
            <v>0</v>
          </cell>
          <cell r="T258">
            <v>0</v>
          </cell>
          <cell r="U258">
            <v>14.298999999999999</v>
          </cell>
          <cell r="V258">
            <v>46.601999999999997</v>
          </cell>
          <cell r="W258">
            <v>39.601536483077233</v>
          </cell>
          <cell r="X258">
            <v>42.506</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147.5</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row>
        <row r="259">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row>
        <row r="260">
          <cell r="H260">
            <v>0</v>
          </cell>
          <cell r="I260">
            <v>0</v>
          </cell>
          <cell r="J260">
            <v>0</v>
          </cell>
          <cell r="K260">
            <v>0</v>
          </cell>
          <cell r="L260">
            <v>0</v>
          </cell>
          <cell r="M260">
            <v>0</v>
          </cell>
          <cell r="N260">
            <v>0</v>
          </cell>
          <cell r="O260">
            <v>0</v>
          </cell>
          <cell r="P260">
            <v>0</v>
          </cell>
          <cell r="Q260">
            <v>0</v>
          </cell>
          <cell r="R260">
            <v>0</v>
          </cell>
          <cell r="S260">
            <v>0</v>
          </cell>
          <cell r="T260">
            <v>0</v>
          </cell>
          <cell r="U260">
            <v>0.85199999999999965</v>
          </cell>
          <cell r="V260">
            <v>231.66800000000001</v>
          </cell>
          <cell r="W260">
            <v>115.50596117427342</v>
          </cell>
          <cell r="X260">
            <v>123.47</v>
          </cell>
          <cell r="Y260">
            <v>47.505000000000003</v>
          </cell>
          <cell r="Z260">
            <v>330.14100000000002</v>
          </cell>
          <cell r="AA260">
            <v>235.22500000000002</v>
          </cell>
          <cell r="AB260">
            <v>680.96699999999998</v>
          </cell>
          <cell r="AC260">
            <v>91.710999999999999</v>
          </cell>
          <cell r="AD260">
            <v>0</v>
          </cell>
          <cell r="AE260">
            <v>16.884</v>
          </cell>
          <cell r="AF260">
            <v>160.83699999999999</v>
          </cell>
          <cell r="AG260">
            <v>74.248000000000005</v>
          </cell>
          <cell r="AH260">
            <v>16.385000000000002</v>
          </cell>
          <cell r="AI260">
            <v>2.3609999999999971</v>
          </cell>
          <cell r="AJ260">
            <v>74.930999999999997</v>
          </cell>
          <cell r="AK260">
            <v>227.2</v>
          </cell>
          <cell r="AL260">
            <v>719</v>
          </cell>
          <cell r="AM260">
            <v>219.375</v>
          </cell>
          <cell r="AN260">
            <v>-3.4660000000000002</v>
          </cell>
          <cell r="AO260">
            <v>0</v>
          </cell>
          <cell r="AP260">
            <v>90.917000000000002</v>
          </cell>
          <cell r="AQ260">
            <v>10.509</v>
          </cell>
          <cell r="AR260">
            <v>136.28527358999997</v>
          </cell>
          <cell r="AS260">
            <v>74.248000000000005</v>
          </cell>
          <cell r="AT260">
            <v>12.198999999999998</v>
          </cell>
          <cell r="AU260">
            <v>1839.5000000000002</v>
          </cell>
          <cell r="AV260">
            <v>1925.9470000000001</v>
          </cell>
          <cell r="AW260">
            <v>0</v>
          </cell>
          <cell r="AX260">
            <v>0</v>
          </cell>
          <cell r="AY260">
            <v>0</v>
          </cell>
          <cell r="AZ260">
            <v>0</v>
          </cell>
          <cell r="BA260">
            <v>0</v>
          </cell>
          <cell r="BB260">
            <v>0</v>
          </cell>
          <cell r="BC260">
            <v>0</v>
          </cell>
          <cell r="BD260">
            <v>0</v>
          </cell>
          <cell r="BE260">
            <v>0</v>
          </cell>
        </row>
        <row r="261">
          <cell r="H261">
            <v>0</v>
          </cell>
          <cell r="I261">
            <v>0</v>
          </cell>
          <cell r="J261">
            <v>0</v>
          </cell>
          <cell r="K261">
            <v>0</v>
          </cell>
          <cell r="L261">
            <v>0</v>
          </cell>
          <cell r="M261">
            <v>0</v>
          </cell>
          <cell r="N261">
            <v>0</v>
          </cell>
          <cell r="O261">
            <v>0</v>
          </cell>
          <cell r="P261">
            <v>0</v>
          </cell>
          <cell r="Q261">
            <v>0</v>
          </cell>
          <cell r="R261">
            <v>0</v>
          </cell>
          <cell r="S261">
            <v>0</v>
          </cell>
          <cell r="T261">
            <v>0</v>
          </cell>
          <cell r="U261">
            <v>-1.194</v>
          </cell>
          <cell r="V261">
            <v>-4.9649999999999999</v>
          </cell>
          <cell r="W261">
            <v>-8.4444166666666689</v>
          </cell>
          <cell r="X261">
            <v>22.434000000000001</v>
          </cell>
          <cell r="Y261">
            <v>-4.9660000000000002</v>
          </cell>
          <cell r="Z261">
            <v>180.11366666666669</v>
          </cell>
          <cell r="AA261">
            <v>31.352333333333338</v>
          </cell>
          <cell r="AB261">
            <v>184.8656666666667</v>
          </cell>
          <cell r="AC261">
            <v>16.027999999999999</v>
          </cell>
          <cell r="AD261">
            <v>0</v>
          </cell>
          <cell r="AE261">
            <v>13.810000000000002</v>
          </cell>
          <cell r="AF261">
            <v>5.5079999999999991</v>
          </cell>
          <cell r="AG261">
            <v>11.109</v>
          </cell>
          <cell r="AH261">
            <v>1.2879999999999998</v>
          </cell>
          <cell r="AI261">
            <v>-4.9989999999999997</v>
          </cell>
          <cell r="AJ261">
            <v>9.9390000000000001</v>
          </cell>
          <cell r="AK261">
            <v>95.699999999999989</v>
          </cell>
          <cell r="AL261">
            <v>108.4</v>
          </cell>
          <cell r="AM261">
            <v>16.542000000000002</v>
          </cell>
          <cell r="AN261">
            <v>-0.59099999999999986</v>
          </cell>
          <cell r="AO261">
            <v>0</v>
          </cell>
          <cell r="AP261">
            <v>7.0810000000000004</v>
          </cell>
          <cell r="AQ261">
            <v>0.13100000000000001</v>
          </cell>
          <cell r="AR261">
            <v>4.676000000000001</v>
          </cell>
          <cell r="AS261">
            <v>11.108999999999998</v>
          </cell>
          <cell r="AT261">
            <v>-0.41199999999999992</v>
          </cell>
          <cell r="AU261">
            <v>144.99999999999997</v>
          </cell>
          <cell r="AV261">
            <v>155.69699999999997</v>
          </cell>
          <cell r="AW261">
            <v>0</v>
          </cell>
          <cell r="AX261">
            <v>0</v>
          </cell>
          <cell r="AY261">
            <v>0</v>
          </cell>
          <cell r="AZ261">
            <v>0</v>
          </cell>
          <cell r="BA261">
            <v>0</v>
          </cell>
          <cell r="BB261">
            <v>0</v>
          </cell>
          <cell r="BC261">
            <v>0</v>
          </cell>
          <cell r="BD261">
            <v>0</v>
          </cell>
          <cell r="BE261">
            <v>0</v>
          </cell>
        </row>
        <row r="262">
          <cell r="H262">
            <v>0</v>
          </cell>
          <cell r="I262">
            <v>0</v>
          </cell>
          <cell r="J262">
            <v>0</v>
          </cell>
          <cell r="K262">
            <v>0</v>
          </cell>
          <cell r="L262">
            <v>0</v>
          </cell>
          <cell r="M262">
            <v>0</v>
          </cell>
          <cell r="N262">
            <v>0</v>
          </cell>
          <cell r="O262">
            <v>0</v>
          </cell>
          <cell r="P262">
            <v>0</v>
          </cell>
          <cell r="Q262">
            <v>0</v>
          </cell>
          <cell r="R262">
            <v>0</v>
          </cell>
          <cell r="S262">
            <v>0</v>
          </cell>
          <cell r="T262">
            <v>0</v>
          </cell>
          <cell r="U262">
            <v>2.0459999999999994</v>
          </cell>
          <cell r="V262">
            <v>236.63300000000001</v>
          </cell>
          <cell r="W262">
            <v>123.95037784094009</v>
          </cell>
          <cell r="X262">
            <v>101.036</v>
          </cell>
          <cell r="Y262">
            <v>52.471000000000004</v>
          </cell>
          <cell r="Z262">
            <v>150.02733333333333</v>
          </cell>
          <cell r="AA262">
            <v>203.87266666666667</v>
          </cell>
          <cell r="AB262">
            <v>496.10133333333329</v>
          </cell>
          <cell r="AC262">
            <v>75.682999999999993</v>
          </cell>
          <cell r="AD262">
            <v>0</v>
          </cell>
          <cell r="AE262">
            <v>3.0739999999999981</v>
          </cell>
          <cell r="AF262">
            <v>155.32899999999998</v>
          </cell>
          <cell r="AG262">
            <v>63.139000000000003</v>
          </cell>
          <cell r="AH262">
            <v>15.097000000000001</v>
          </cell>
          <cell r="AI262">
            <v>7.3599999999999968</v>
          </cell>
          <cell r="AJ262">
            <v>64.99199999999999</v>
          </cell>
          <cell r="AK262">
            <v>131.5</v>
          </cell>
          <cell r="AL262">
            <v>610.6</v>
          </cell>
          <cell r="AM262">
            <v>202.833</v>
          </cell>
          <cell r="AN262">
            <v>-2.8750000000000004</v>
          </cell>
          <cell r="AO262">
            <v>0</v>
          </cell>
          <cell r="AP262">
            <v>83.835999999999999</v>
          </cell>
          <cell r="AQ262">
            <v>10.378</v>
          </cell>
          <cell r="AR262">
            <v>131.60927358999999</v>
          </cell>
          <cell r="AS262">
            <v>63.13900000000001</v>
          </cell>
          <cell r="AT262">
            <v>12.610999999999997</v>
          </cell>
          <cell r="AU262">
            <v>1694.5000000000002</v>
          </cell>
          <cell r="AV262">
            <v>1770.2500000000002</v>
          </cell>
          <cell r="AW262">
            <v>0</v>
          </cell>
          <cell r="AX262">
            <v>0</v>
          </cell>
          <cell r="AY262">
            <v>0</v>
          </cell>
          <cell r="AZ262">
            <v>0</v>
          </cell>
          <cell r="BA262">
            <v>0</v>
          </cell>
          <cell r="BB262">
            <v>0</v>
          </cell>
          <cell r="BC262">
            <v>0</v>
          </cell>
          <cell r="BD262">
            <v>0</v>
          </cell>
          <cell r="BE262">
            <v>0</v>
          </cell>
        </row>
        <row r="263">
          <cell r="H263">
            <v>0</v>
          </cell>
          <cell r="I263">
            <v>0</v>
          </cell>
          <cell r="J263">
            <v>0</v>
          </cell>
          <cell r="K263">
            <v>0</v>
          </cell>
          <cell r="L263">
            <v>0</v>
          </cell>
          <cell r="M263">
            <v>0</v>
          </cell>
          <cell r="N263">
            <v>0</v>
          </cell>
          <cell r="O263">
            <v>0</v>
          </cell>
          <cell r="P263">
            <v>0</v>
          </cell>
          <cell r="Q263">
            <v>0</v>
          </cell>
          <cell r="R263">
            <v>0</v>
          </cell>
          <cell r="S263">
            <v>0</v>
          </cell>
          <cell r="T263">
            <v>0</v>
          </cell>
          <cell r="U263">
            <v>2.3960000000000043</v>
          </cell>
          <cell r="V263">
            <v>59.179000690656949</v>
          </cell>
          <cell r="W263">
            <v>45.644877840940083</v>
          </cell>
          <cell r="X263">
            <v>7.4586000000000041</v>
          </cell>
          <cell r="Y263">
            <v>19.724000000000004</v>
          </cell>
          <cell r="Z263">
            <v>69.727333333333334</v>
          </cell>
          <cell r="AA263">
            <v>105.53246666666668</v>
          </cell>
          <cell r="AB263">
            <v>193.81511033333328</v>
          </cell>
          <cell r="AC263">
            <v>39.791999999999987</v>
          </cell>
          <cell r="AD263">
            <v>0</v>
          </cell>
          <cell r="AE263">
            <v>-7.7188000000000052</v>
          </cell>
          <cell r="AF263">
            <v>55.385999999999967</v>
          </cell>
          <cell r="AG263">
            <v>25.486000000000004</v>
          </cell>
          <cell r="AH263">
            <v>6.1159999999999997</v>
          </cell>
          <cell r="AI263">
            <v>2.1077499999999967</v>
          </cell>
          <cell r="AJ263">
            <v>22.034549999999996</v>
          </cell>
          <cell r="AK263">
            <v>44.173599999999993</v>
          </cell>
          <cell r="AL263">
            <v>218.40000000000009</v>
          </cell>
          <cell r="AM263">
            <v>61.332999999999998</v>
          </cell>
          <cell r="AN263">
            <v>0.19599999999999973</v>
          </cell>
          <cell r="AO263">
            <v>0</v>
          </cell>
          <cell r="AP263">
            <v>16.977000000000004</v>
          </cell>
          <cell r="AQ263">
            <v>2.6972500000000004</v>
          </cell>
          <cell r="AR263">
            <v>51.982273589999991</v>
          </cell>
          <cell r="AS263">
            <v>25.486000000000011</v>
          </cell>
          <cell r="AT263">
            <v>5.3265999999999964</v>
          </cell>
          <cell r="AU263">
            <v>398</v>
          </cell>
          <cell r="AV263">
            <v>428.81260000000043</v>
          </cell>
          <cell r="AW263">
            <v>0</v>
          </cell>
          <cell r="AX263">
            <v>0</v>
          </cell>
          <cell r="AY263">
            <v>0</v>
          </cell>
          <cell r="AZ263">
            <v>0</v>
          </cell>
          <cell r="BA263">
            <v>0</v>
          </cell>
          <cell r="BB263">
            <v>0</v>
          </cell>
          <cell r="BC263">
            <v>0</v>
          </cell>
          <cell r="BD263">
            <v>0</v>
          </cell>
          <cell r="BE263">
            <v>0</v>
          </cell>
        </row>
        <row r="264">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0.91999999999999993</v>
          </cell>
          <cell r="X264">
            <v>0</v>
          </cell>
          <cell r="Y264">
            <v>0</v>
          </cell>
          <cell r="Z264">
            <v>0</v>
          </cell>
          <cell r="AA264">
            <v>0</v>
          </cell>
          <cell r="AB264">
            <v>0</v>
          </cell>
          <cell r="AC264">
            <v>0</v>
          </cell>
          <cell r="AD264">
            <v>0</v>
          </cell>
          <cell r="AE264">
            <v>0</v>
          </cell>
          <cell r="AF264">
            <v>1.4999999999999996</v>
          </cell>
          <cell r="AG264">
            <v>0</v>
          </cell>
          <cell r="AH264">
            <v>0.29400000000000004</v>
          </cell>
          <cell r="AI264">
            <v>0</v>
          </cell>
          <cell r="AJ264">
            <v>0.70919999999999994</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row>
        <row r="265">
          <cell r="H265">
            <v>0</v>
          </cell>
          <cell r="I265">
            <v>0</v>
          </cell>
          <cell r="J265">
            <v>0</v>
          </cell>
          <cell r="K265">
            <v>0</v>
          </cell>
          <cell r="L265">
            <v>0</v>
          </cell>
          <cell r="M265">
            <v>0</v>
          </cell>
          <cell r="N265">
            <v>0</v>
          </cell>
          <cell r="O265">
            <v>0</v>
          </cell>
          <cell r="P265">
            <v>0</v>
          </cell>
          <cell r="Q265">
            <v>0</v>
          </cell>
          <cell r="R265">
            <v>0</v>
          </cell>
          <cell r="S265">
            <v>0</v>
          </cell>
          <cell r="T265">
            <v>0</v>
          </cell>
          <cell r="U265">
            <v>-0.35000000000000497</v>
          </cell>
          <cell r="V265">
            <v>177.45399930934306</v>
          </cell>
          <cell r="W265">
            <v>77.385500000000008</v>
          </cell>
          <cell r="X265">
            <v>93.577399999999997</v>
          </cell>
          <cell r="Y265">
            <v>32.747</v>
          </cell>
          <cell r="Z265">
            <v>80.3</v>
          </cell>
          <cell r="AA265">
            <v>98.340199999999996</v>
          </cell>
          <cell r="AB265">
            <v>302.28622300000001</v>
          </cell>
          <cell r="AC265">
            <v>35.891000000000005</v>
          </cell>
          <cell r="AD265">
            <v>0</v>
          </cell>
          <cell r="AE265">
            <v>10.792800000000003</v>
          </cell>
          <cell r="AF265">
            <v>98.443000000000012</v>
          </cell>
          <cell r="AG265">
            <v>37.652999999999999</v>
          </cell>
          <cell r="AH265">
            <v>8.6870000000000012</v>
          </cell>
          <cell r="AI265">
            <v>5.2522500000000001</v>
          </cell>
          <cell r="AJ265">
            <v>42.248249999999999</v>
          </cell>
          <cell r="AK265">
            <v>87.326400000000007</v>
          </cell>
          <cell r="AL265">
            <v>392.19999999999993</v>
          </cell>
          <cell r="AM265">
            <v>141.5</v>
          </cell>
          <cell r="AN265">
            <v>-3.0710000000000002</v>
          </cell>
          <cell r="AO265">
            <v>0</v>
          </cell>
          <cell r="AP265">
            <v>66.858999999999995</v>
          </cell>
          <cell r="AQ265">
            <v>7.6807499999999997</v>
          </cell>
          <cell r="AR265">
            <v>79.626999999999995</v>
          </cell>
          <cell r="AS265">
            <v>37.652999999999999</v>
          </cell>
          <cell r="AT265">
            <v>7.2844000000000007</v>
          </cell>
          <cell r="AU265">
            <v>1296.5000000000002</v>
          </cell>
          <cell r="AV265">
            <v>1341.4373999999998</v>
          </cell>
          <cell r="AW265">
            <v>0</v>
          </cell>
          <cell r="AX265">
            <v>0</v>
          </cell>
          <cell r="AY265">
            <v>0</v>
          </cell>
          <cell r="AZ265">
            <v>0</v>
          </cell>
          <cell r="BA265">
            <v>0</v>
          </cell>
          <cell r="BB265">
            <v>0</v>
          </cell>
          <cell r="BC265">
            <v>0</v>
          </cell>
          <cell r="BD265">
            <v>0</v>
          </cell>
          <cell r="BE265">
            <v>0</v>
          </cell>
        </row>
        <row r="267">
          <cell r="H267">
            <v>0</v>
          </cell>
          <cell r="I267">
            <v>0</v>
          </cell>
          <cell r="J267">
            <v>0</v>
          </cell>
          <cell r="K267">
            <v>0</v>
          </cell>
          <cell r="L267">
            <v>0</v>
          </cell>
          <cell r="M267">
            <v>0</v>
          </cell>
          <cell r="N267">
            <v>0</v>
          </cell>
          <cell r="O267">
            <v>0</v>
          </cell>
          <cell r="P267">
            <v>0</v>
          </cell>
          <cell r="Q267">
            <v>0</v>
          </cell>
          <cell r="R267">
            <v>0</v>
          </cell>
          <cell r="S267">
            <v>0</v>
          </cell>
          <cell r="T267">
            <v>0</v>
          </cell>
          <cell r="U267">
            <v>-1.0738369384776236E-2</v>
          </cell>
          <cell r="V267">
            <v>1.2918271786108628</v>
          </cell>
          <cell r="W267">
            <v>1.4382852576016651</v>
          </cell>
          <cell r="X267">
            <v>1.9698248222138839</v>
          </cell>
          <cell r="Y267">
            <v>0.73489259614062385</v>
          </cell>
          <cell r="Z267">
            <v>0.78890634591155917</v>
          </cell>
          <cell r="AA267">
            <v>0.96614206523302504</v>
          </cell>
          <cell r="AB267">
            <v>2.7590532988261209</v>
          </cell>
          <cell r="AC267">
            <v>0.88306847763702201</v>
          </cell>
          <cell r="AD267">
            <v>0</v>
          </cell>
          <cell r="AE267">
            <v>0.15014268415334342</v>
          </cell>
          <cell r="AF267">
            <v>2.2519427189284369</v>
          </cell>
          <cell r="AG267">
            <v>1.3986369509577365</v>
          </cell>
          <cell r="AH267">
            <v>0</v>
          </cell>
          <cell r="AI267">
            <v>0</v>
          </cell>
          <cell r="AJ267">
            <v>1.3152104924182035</v>
          </cell>
          <cell r="AK267">
            <v>1.5264215060317308</v>
          </cell>
          <cell r="AL267">
            <v>1.3166014235410044</v>
          </cell>
          <cell r="AM267">
            <v>2.0301291248206601</v>
          </cell>
          <cell r="AN267">
            <v>-0.25523021464853357</v>
          </cell>
          <cell r="AO267">
            <v>0</v>
          </cell>
          <cell r="AP267">
            <v>0.99007523122629781</v>
          </cell>
          <cell r="AQ267">
            <v>0</v>
          </cell>
          <cell r="AR267">
            <v>1.1690426203514748</v>
          </cell>
          <cell r="AS267">
            <v>0</v>
          </cell>
          <cell r="AT267">
            <v>0</v>
          </cell>
          <cell r="AU267">
            <v>2.8243924611910254</v>
          </cell>
          <cell r="AV267">
            <v>2.8252395491836886</v>
          </cell>
          <cell r="AW267">
            <v>0</v>
          </cell>
          <cell r="AX267">
            <v>0</v>
          </cell>
          <cell r="AY267">
            <v>0</v>
          </cell>
          <cell r="AZ267">
            <v>0</v>
          </cell>
          <cell r="BA267">
            <v>0</v>
          </cell>
          <cell r="BB267">
            <v>0</v>
          </cell>
          <cell r="BC267">
            <v>0</v>
          </cell>
          <cell r="BD267">
            <v>0</v>
          </cell>
          <cell r="BE267">
            <v>0</v>
          </cell>
        </row>
        <row r="269">
          <cell r="H269">
            <v>0</v>
          </cell>
          <cell r="I269">
            <v>0</v>
          </cell>
          <cell r="J269">
            <v>0</v>
          </cell>
          <cell r="K269">
            <v>0</v>
          </cell>
          <cell r="L269">
            <v>0</v>
          </cell>
          <cell r="M269">
            <v>0</v>
          </cell>
          <cell r="N269">
            <v>0</v>
          </cell>
          <cell r="O269">
            <v>0</v>
          </cell>
          <cell r="P269">
            <v>0</v>
          </cell>
          <cell r="Q269">
            <v>0</v>
          </cell>
          <cell r="R269">
            <v>0</v>
          </cell>
          <cell r="S269">
            <v>0</v>
          </cell>
          <cell r="T269">
            <v>0</v>
          </cell>
          <cell r="U269">
            <v>6.4099999999999993</v>
          </cell>
          <cell r="V269">
            <v>30.077000000000002</v>
          </cell>
          <cell r="W269">
            <v>21.85275</v>
          </cell>
          <cell r="X269">
            <v>32.555</v>
          </cell>
          <cell r="Y269">
            <v>3.6420000000000003</v>
          </cell>
          <cell r="Z269">
            <v>82.698000000000008</v>
          </cell>
          <cell r="AA269">
            <v>17.420000000000002</v>
          </cell>
          <cell r="AB269">
            <v>63.783999999999999</v>
          </cell>
          <cell r="AC269">
            <v>22.178000000000004</v>
          </cell>
          <cell r="AD269">
            <v>0</v>
          </cell>
          <cell r="AE269">
            <v>21.582000000000001</v>
          </cell>
          <cell r="AF269">
            <v>26.502000000000006</v>
          </cell>
          <cell r="AG269">
            <v>41.96</v>
          </cell>
          <cell r="AH269">
            <v>0.38300000000000023</v>
          </cell>
          <cell r="AI269">
            <v>-1.6754999999999995</v>
          </cell>
          <cell r="AJ269">
            <v>14.964500000000001</v>
          </cell>
          <cell r="AK269">
            <v>80.599999999999994</v>
          </cell>
          <cell r="AL269">
            <v>221.8</v>
          </cell>
          <cell r="AM269">
            <v>71.373000000000005</v>
          </cell>
          <cell r="AN269">
            <v>4.0869999999999997</v>
          </cell>
          <cell r="AO269">
            <v>0</v>
          </cell>
          <cell r="AP269">
            <v>7.4390000000000001</v>
          </cell>
          <cell r="AQ269">
            <v>0.59960250000000004</v>
          </cell>
          <cell r="AR269">
            <v>10.989469999999999</v>
          </cell>
          <cell r="AS269">
            <v>41.960000000000008</v>
          </cell>
          <cell r="AT269">
            <v>6.09</v>
          </cell>
          <cell r="AU269">
            <v>286.90000000000003</v>
          </cell>
          <cell r="AV269">
            <v>334.95000000000005</v>
          </cell>
          <cell r="AW269">
            <v>0</v>
          </cell>
          <cell r="AX269">
            <v>0</v>
          </cell>
          <cell r="AY269">
            <v>0</v>
          </cell>
          <cell r="AZ269">
            <v>0</v>
          </cell>
          <cell r="BA269">
            <v>0</v>
          </cell>
          <cell r="BB269">
            <v>0</v>
          </cell>
          <cell r="BC269">
            <v>0</v>
          </cell>
          <cell r="BD269">
            <v>0</v>
          </cell>
          <cell r="BE269">
            <v>0</v>
          </cell>
        </row>
        <row r="270">
          <cell r="H270">
            <v>0</v>
          </cell>
          <cell r="I270">
            <v>0</v>
          </cell>
          <cell r="J270">
            <v>0</v>
          </cell>
          <cell r="K270">
            <v>0</v>
          </cell>
          <cell r="L270">
            <v>0</v>
          </cell>
          <cell r="M270">
            <v>0</v>
          </cell>
          <cell r="N270">
            <v>0</v>
          </cell>
          <cell r="O270">
            <v>0</v>
          </cell>
          <cell r="P270">
            <v>0</v>
          </cell>
          <cell r="Q270">
            <v>0</v>
          </cell>
          <cell r="R270">
            <v>0</v>
          </cell>
          <cell r="S270">
            <v>0</v>
          </cell>
          <cell r="T270">
            <v>0</v>
          </cell>
          <cell r="U270">
            <v>7.2619999999999987</v>
          </cell>
          <cell r="V270">
            <v>261.745</v>
          </cell>
          <cell r="W270">
            <v>137.35871117427342</v>
          </cell>
          <cell r="X270">
            <v>156.02500000000001</v>
          </cell>
          <cell r="Y270">
            <v>51.147000000000006</v>
          </cell>
          <cell r="Z270">
            <v>412.83900000000006</v>
          </cell>
          <cell r="AA270">
            <v>252.64500000000004</v>
          </cell>
          <cell r="AB270">
            <v>744.75099999999998</v>
          </cell>
          <cell r="AC270">
            <v>113.88900000000001</v>
          </cell>
          <cell r="AD270">
            <v>0</v>
          </cell>
          <cell r="AE270">
            <v>38.466000000000001</v>
          </cell>
          <cell r="AF270">
            <v>187.339</v>
          </cell>
          <cell r="AG270">
            <v>116.208</v>
          </cell>
          <cell r="AH270">
            <v>16.768000000000001</v>
          </cell>
          <cell r="AI270">
            <v>0.68549999999999756</v>
          </cell>
          <cell r="AJ270">
            <v>89.895499999999998</v>
          </cell>
          <cell r="AK270">
            <v>307.79999999999995</v>
          </cell>
          <cell r="AL270">
            <v>940.8</v>
          </cell>
          <cell r="AM270">
            <v>290.74799999999999</v>
          </cell>
          <cell r="AN270">
            <v>0.62099999999999955</v>
          </cell>
          <cell r="AO270">
            <v>0</v>
          </cell>
          <cell r="AP270">
            <v>98.355999999999995</v>
          </cell>
          <cell r="AQ270">
            <v>11.1086025</v>
          </cell>
          <cell r="AR270">
            <v>147.27474358999999</v>
          </cell>
          <cell r="AS270">
            <v>116.20800000000001</v>
          </cell>
          <cell r="AT270">
            <v>18.288999999999998</v>
          </cell>
          <cell r="AU270">
            <v>2126.4</v>
          </cell>
          <cell r="AV270">
            <v>2260.8969999999999</v>
          </cell>
          <cell r="AW270">
            <v>0</v>
          </cell>
          <cell r="AX270">
            <v>0</v>
          </cell>
          <cell r="AY270">
            <v>0</v>
          </cell>
          <cell r="AZ270">
            <v>0</v>
          </cell>
          <cell r="BA270">
            <v>0</v>
          </cell>
          <cell r="BB270">
            <v>0</v>
          </cell>
          <cell r="BC270">
            <v>0</v>
          </cell>
          <cell r="BD270">
            <v>0</v>
          </cell>
          <cell r="BE270">
            <v>0</v>
          </cell>
        </row>
        <row r="271">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row>
        <row r="272">
          <cell r="H272">
            <v>0</v>
          </cell>
          <cell r="I272">
            <v>0</v>
          </cell>
          <cell r="J272">
            <v>0</v>
          </cell>
          <cell r="K272">
            <v>0</v>
          </cell>
          <cell r="L272">
            <v>0</v>
          </cell>
          <cell r="M272">
            <v>0</v>
          </cell>
          <cell r="N272">
            <v>0</v>
          </cell>
          <cell r="O272">
            <v>0</v>
          </cell>
          <cell r="P272">
            <v>0</v>
          </cell>
          <cell r="Q272">
            <v>0</v>
          </cell>
          <cell r="R272">
            <v>0</v>
          </cell>
          <cell r="S272">
            <v>0</v>
          </cell>
          <cell r="T272">
            <v>0</v>
          </cell>
          <cell r="U272">
            <v>22.530999999999999</v>
          </cell>
          <cell r="V272">
            <v>37.673000000000002</v>
          </cell>
          <cell r="W272">
            <v>33.877749999999999</v>
          </cell>
          <cell r="X272">
            <v>72.569000000000017</v>
          </cell>
          <cell r="Y272">
            <v>9.1739999999999995</v>
          </cell>
          <cell r="Z272">
            <v>69.308999999999997</v>
          </cell>
          <cell r="AA272">
            <v>16.619</v>
          </cell>
          <cell r="AB272">
            <v>50.020999999999994</v>
          </cell>
          <cell r="AC272">
            <v>6.4660000000000011</v>
          </cell>
          <cell r="AD272">
            <v>0</v>
          </cell>
          <cell r="AE272">
            <v>22.908999999999999</v>
          </cell>
          <cell r="AF272">
            <v>57.56</v>
          </cell>
          <cell r="AG272">
            <v>63.667999999999999</v>
          </cell>
          <cell r="AH272">
            <v>5.6820000000000004</v>
          </cell>
          <cell r="AI272">
            <v>3.9488333333333325</v>
          </cell>
          <cell r="AJ272">
            <v>9.6308333333333334</v>
          </cell>
          <cell r="AK272">
            <v>42</v>
          </cell>
          <cell r="AL272">
            <v>137.69999999999999</v>
          </cell>
          <cell r="AM272">
            <v>109.76300000000001</v>
          </cell>
          <cell r="AN272">
            <v>2.7440000000000002</v>
          </cell>
          <cell r="AO272">
            <v>0</v>
          </cell>
          <cell r="AP272">
            <v>12.975</v>
          </cell>
          <cell r="AQ272">
            <v>0.36630825</v>
          </cell>
          <cell r="AR272">
            <v>15.861410999999999</v>
          </cell>
          <cell r="AS272">
            <v>63.667999999999992</v>
          </cell>
          <cell r="AT272">
            <v>4.18</v>
          </cell>
          <cell r="AU272">
            <v>292.49999999999994</v>
          </cell>
          <cell r="AV272">
            <v>360.34800000000001</v>
          </cell>
          <cell r="AW272">
            <v>0</v>
          </cell>
          <cell r="AX272">
            <v>0</v>
          </cell>
          <cell r="AY272">
            <v>0</v>
          </cell>
          <cell r="AZ272">
            <v>0</v>
          </cell>
          <cell r="BA272">
            <v>0</v>
          </cell>
          <cell r="BB272">
            <v>0</v>
          </cell>
          <cell r="BC272">
            <v>0</v>
          </cell>
          <cell r="BD272">
            <v>0</v>
          </cell>
          <cell r="BE272">
            <v>0</v>
          </cell>
        </row>
        <row r="274">
          <cell r="H274">
            <v>0</v>
          </cell>
          <cell r="I274">
            <v>0</v>
          </cell>
          <cell r="J274">
            <v>0</v>
          </cell>
          <cell r="K274">
            <v>0</v>
          </cell>
          <cell r="L274">
            <v>0</v>
          </cell>
          <cell r="M274">
            <v>0</v>
          </cell>
          <cell r="N274">
            <v>0</v>
          </cell>
          <cell r="O274">
            <v>0</v>
          </cell>
          <cell r="P274">
            <v>0</v>
          </cell>
          <cell r="Q274">
            <v>0</v>
          </cell>
          <cell r="R274">
            <v>0</v>
          </cell>
          <cell r="S274">
            <v>0</v>
          </cell>
          <cell r="T274">
            <v>0</v>
          </cell>
          <cell r="U274">
            <v>0</v>
          </cell>
          <cell r="V274">
            <v>6.2229999999999999</v>
          </cell>
          <cell r="W274">
            <v>19.74966666666667</v>
          </cell>
          <cell r="X274">
            <v>3.105</v>
          </cell>
          <cell r="Y274">
            <v>4.9660000000000002</v>
          </cell>
          <cell r="Z274">
            <v>0</v>
          </cell>
          <cell r="AA274">
            <v>0</v>
          </cell>
          <cell r="AB274">
            <v>0</v>
          </cell>
          <cell r="AC274">
            <v>0</v>
          </cell>
          <cell r="AD274">
            <v>0</v>
          </cell>
          <cell r="AE274">
            <v>1.224</v>
          </cell>
          <cell r="AF274">
            <v>11.276</v>
          </cell>
          <cell r="AG274">
            <v>2.2650000000000001</v>
          </cell>
          <cell r="AH274">
            <v>-1.2879999999999998</v>
          </cell>
          <cell r="AI274">
            <v>0</v>
          </cell>
          <cell r="AJ274">
            <v>-1.2879999999999998</v>
          </cell>
          <cell r="AK274">
            <v>0</v>
          </cell>
          <cell r="AL274">
            <v>0</v>
          </cell>
          <cell r="AM274">
            <v>0</v>
          </cell>
          <cell r="AN274">
            <v>0.62999999999999989</v>
          </cell>
          <cell r="AO274">
            <v>0</v>
          </cell>
          <cell r="AP274">
            <v>0</v>
          </cell>
          <cell r="AQ274">
            <v>0</v>
          </cell>
          <cell r="AR274">
            <v>0</v>
          </cell>
          <cell r="AS274">
            <v>2.2650000000000006</v>
          </cell>
          <cell r="AT274">
            <v>0.41199999999999992</v>
          </cell>
          <cell r="AU274">
            <v>0</v>
          </cell>
          <cell r="AV274">
            <v>2.6769999999999992</v>
          </cell>
          <cell r="AW274">
            <v>0</v>
          </cell>
          <cell r="AX274">
            <v>0</v>
          </cell>
          <cell r="AY274">
            <v>0</v>
          </cell>
          <cell r="AZ274">
            <v>0</v>
          </cell>
          <cell r="BA274">
            <v>0</v>
          </cell>
          <cell r="BB274">
            <v>0</v>
          </cell>
          <cell r="BC274">
            <v>0</v>
          </cell>
          <cell r="BD274">
            <v>0</v>
          </cell>
          <cell r="BE274">
            <v>0</v>
          </cell>
        </row>
        <row r="275">
          <cell r="H275">
            <v>0</v>
          </cell>
          <cell r="I275">
            <v>0</v>
          </cell>
          <cell r="J275">
            <v>0</v>
          </cell>
          <cell r="K275">
            <v>0</v>
          </cell>
          <cell r="L275">
            <v>0</v>
          </cell>
          <cell r="M275">
            <v>0</v>
          </cell>
          <cell r="N275">
            <v>0</v>
          </cell>
          <cell r="O275">
            <v>0</v>
          </cell>
          <cell r="P275">
            <v>0</v>
          </cell>
          <cell r="Q275">
            <v>0</v>
          </cell>
          <cell r="R275">
            <v>0</v>
          </cell>
          <cell r="S275">
            <v>0</v>
          </cell>
          <cell r="T275">
            <v>0</v>
          </cell>
          <cell r="U275">
            <v>-1.194</v>
          </cell>
          <cell r="V275">
            <v>1.258</v>
          </cell>
          <cell r="W275">
            <v>11.305250000000001</v>
          </cell>
          <cell r="X275">
            <v>25.539000000000001</v>
          </cell>
          <cell r="Y275">
            <v>0</v>
          </cell>
          <cell r="Z275">
            <v>180.11366666666669</v>
          </cell>
          <cell r="AA275">
            <v>31.352333333333338</v>
          </cell>
          <cell r="AB275">
            <v>184.8656666666667</v>
          </cell>
          <cell r="AC275">
            <v>16.027999999999999</v>
          </cell>
          <cell r="AD275">
            <v>0</v>
          </cell>
          <cell r="AE275">
            <v>15.034000000000002</v>
          </cell>
          <cell r="AF275">
            <v>16.783999999999999</v>
          </cell>
          <cell r="AG275">
            <v>13.374000000000001</v>
          </cell>
          <cell r="AH275">
            <v>0</v>
          </cell>
          <cell r="AI275">
            <v>-4.9989999999999997</v>
          </cell>
          <cell r="AJ275">
            <v>8.6509999999999998</v>
          </cell>
          <cell r="AK275">
            <v>95.699999999999989</v>
          </cell>
          <cell r="AL275">
            <v>108.4</v>
          </cell>
          <cell r="AM275">
            <v>16.542000000000002</v>
          </cell>
          <cell r="AN275">
            <v>3.8999999999999993E-2</v>
          </cell>
          <cell r="AO275">
            <v>0</v>
          </cell>
          <cell r="AP275">
            <v>7.0810000000000004</v>
          </cell>
          <cell r="AQ275">
            <v>0.13100000000000001</v>
          </cell>
          <cell r="AR275">
            <v>4.676000000000001</v>
          </cell>
          <cell r="AS275">
            <v>13.373999999999999</v>
          </cell>
          <cell r="AT275">
            <v>0</v>
          </cell>
          <cell r="AU275">
            <v>144.99999999999997</v>
          </cell>
          <cell r="AV275">
            <v>158.37399999999997</v>
          </cell>
          <cell r="AW275">
            <v>0</v>
          </cell>
          <cell r="AX275">
            <v>0</v>
          </cell>
          <cell r="AY275">
            <v>0</v>
          </cell>
          <cell r="AZ275">
            <v>0</v>
          </cell>
          <cell r="BA275">
            <v>0</v>
          </cell>
          <cell r="BB275">
            <v>0</v>
          </cell>
          <cell r="BC275">
            <v>0</v>
          </cell>
          <cell r="BD275">
            <v>0</v>
          </cell>
          <cell r="BE275">
            <v>0</v>
          </cell>
        </row>
        <row r="278">
          <cell r="H278" t="str">
            <v>Invitrogen</v>
          </cell>
          <cell r="I278" t="str">
            <v>QIAGEN NV</v>
          </cell>
          <cell r="J278" t="str">
            <v>TECHNE</v>
          </cell>
          <cell r="K278" t="str">
            <v>Bio-Rad Laboratories</v>
          </cell>
          <cell r="L278" t="str">
            <v>Affymetrix</v>
          </cell>
          <cell r="M278" t="str">
            <v>Applied Biosystems*</v>
          </cell>
          <cell r="N278" t="str">
            <v>Mettler Toledo*</v>
          </cell>
          <cell r="O278" t="str">
            <v>Molecular Devices*</v>
          </cell>
          <cell r="P278" t="str">
            <v>PerkinElmer</v>
          </cell>
          <cell r="Q278" t="str">
            <v>Thermo Electron</v>
          </cell>
          <cell r="R278" t="str">
            <v>Varian</v>
          </cell>
          <cell r="S278" t="str">
            <v>Waters*</v>
          </cell>
          <cell r="T278" t="str">
            <v>Fisher Scientific*</v>
          </cell>
          <cell r="U278" t="str">
            <v>Ventana Medical Systems, Inc.</v>
          </cell>
          <cell r="V278" t="str">
            <v>Accredo Health*</v>
          </cell>
          <cell r="W278" t="str">
            <v>Invitrogen</v>
          </cell>
          <cell r="X278" t="str">
            <v>Millipore</v>
          </cell>
          <cell r="Y278" t="str">
            <v>Priority Healthcare</v>
          </cell>
          <cell r="Z278" t="str">
            <v>Bergen Brunswig</v>
          </cell>
          <cell r="AA278" t="str">
            <v>AmeriSource</v>
          </cell>
          <cell r="AB278" t="str">
            <v>AmerisourceBergen</v>
          </cell>
          <cell r="AC278" t="str">
            <v>Owens &amp; Minor</v>
          </cell>
          <cell r="AD278" t="str">
            <v>Short Name</v>
          </cell>
          <cell r="AE278" t="str">
            <v>PSS World Medical, Inc.</v>
          </cell>
          <cell r="AF278" t="str">
            <v>Henry Schein</v>
          </cell>
          <cell r="AG278" t="str">
            <v>Syncor</v>
          </cell>
          <cell r="AH278" t="str">
            <v>Accredo</v>
          </cell>
          <cell r="AI278" t="str">
            <v>Gentiva</v>
          </cell>
          <cell r="AJ278" t="str">
            <v>Accredo*</v>
          </cell>
          <cell r="AK278" t="str">
            <v>Fisher Scientific*</v>
          </cell>
          <cell r="AL278" t="str">
            <v>McKesson Corporation</v>
          </cell>
          <cell r="AM278" t="str">
            <v>Sigma-Aldrich</v>
          </cell>
          <cell r="AN278" t="str">
            <v>Chronimed</v>
          </cell>
          <cell r="AO278" t="str">
            <v>Short Name</v>
          </cell>
          <cell r="AP278" t="str">
            <v>Patterson Dental</v>
          </cell>
          <cell r="AQ278" t="str">
            <v>Short Name</v>
          </cell>
          <cell r="AR278" t="str">
            <v>Patterson Dental</v>
          </cell>
          <cell r="AS278" t="str">
            <v>Syncor</v>
          </cell>
          <cell r="AT278" t="str">
            <v>Boron, LePore</v>
          </cell>
          <cell r="AU278" t="str">
            <v>Cardinal Health</v>
          </cell>
          <cell r="AV278" t="str">
            <v>Cardinal Health</v>
          </cell>
          <cell r="AW278" t="str">
            <v>Short Name</v>
          </cell>
          <cell r="AX278" t="str">
            <v>Short Name</v>
          </cell>
          <cell r="AY278" t="str">
            <v>Short Name</v>
          </cell>
          <cell r="AZ278" t="str">
            <v>Short Name</v>
          </cell>
          <cell r="BA278" t="str">
            <v>Short Name</v>
          </cell>
          <cell r="BB278" t="str">
            <v>Short Name</v>
          </cell>
          <cell r="BC278" t="str">
            <v>Short Name</v>
          </cell>
          <cell r="BD278" t="str">
            <v>Short Name</v>
          </cell>
          <cell r="BE278" t="str">
            <v>Short Name</v>
          </cell>
        </row>
        <row r="283">
          <cell r="H283">
            <v>0</v>
          </cell>
          <cell r="I283">
            <v>0</v>
          </cell>
          <cell r="J283">
            <v>0</v>
          </cell>
          <cell r="K283">
            <v>0</v>
          </cell>
          <cell r="L283">
            <v>0</v>
          </cell>
          <cell r="M283">
            <v>0</v>
          </cell>
          <cell r="N283">
            <v>0</v>
          </cell>
          <cell r="O283">
            <v>0</v>
          </cell>
          <cell r="P283">
            <v>0</v>
          </cell>
          <cell r="Q283">
            <v>0</v>
          </cell>
          <cell r="R283">
            <v>0</v>
          </cell>
          <cell r="S283">
            <v>0</v>
          </cell>
          <cell r="T283">
            <v>0</v>
          </cell>
          <cell r="U283">
            <v>4.875</v>
          </cell>
          <cell r="V283">
            <v>0</v>
          </cell>
          <cell r="W283">
            <v>113.26199999999999</v>
          </cell>
          <cell r="X283">
            <v>111.226</v>
          </cell>
          <cell r="Y283">
            <v>15.169</v>
          </cell>
          <cell r="Z283">
            <v>264.28800000000001</v>
          </cell>
          <cell r="AA283">
            <v>179.416</v>
          </cell>
          <cell r="AB283">
            <v>386.459</v>
          </cell>
          <cell r="AC283">
            <v>27.307000000000002</v>
          </cell>
          <cell r="AD283">
            <v>0</v>
          </cell>
          <cell r="AE283">
            <v>39.140999999999998</v>
          </cell>
          <cell r="AF283">
            <v>40.996000000000002</v>
          </cell>
          <cell r="AG283">
            <v>31.448</v>
          </cell>
          <cell r="AH283">
            <v>38.585000000000001</v>
          </cell>
          <cell r="AI283">
            <v>34.248000000000005</v>
          </cell>
          <cell r="AJ283">
            <v>72.832999999999998</v>
          </cell>
          <cell r="AK283">
            <v>152.6</v>
          </cell>
          <cell r="AL283">
            <v>706.2</v>
          </cell>
          <cell r="AM283">
            <v>0</v>
          </cell>
          <cell r="AN283">
            <v>12.34</v>
          </cell>
          <cell r="AO283">
            <v>0</v>
          </cell>
          <cell r="AP283">
            <v>0</v>
          </cell>
          <cell r="AQ283">
            <v>0</v>
          </cell>
          <cell r="AR283">
            <v>110.62633092</v>
          </cell>
          <cell r="AS283">
            <v>85.836000000000013</v>
          </cell>
          <cell r="AT283">
            <v>13.683</v>
          </cell>
          <cell r="AU283">
            <v>1612.8</v>
          </cell>
          <cell r="AV283">
            <v>1712.3190000000002</v>
          </cell>
          <cell r="AW283">
            <v>0</v>
          </cell>
          <cell r="AX283">
            <v>0</v>
          </cell>
          <cell r="AY283">
            <v>0</v>
          </cell>
          <cell r="AZ283">
            <v>0</v>
          </cell>
          <cell r="BA283">
            <v>0</v>
          </cell>
          <cell r="BB283">
            <v>0</v>
          </cell>
          <cell r="BC283">
            <v>0</v>
          </cell>
          <cell r="BD283">
            <v>0</v>
          </cell>
          <cell r="BE283">
            <v>0</v>
          </cell>
        </row>
        <row r="284">
          <cell r="H284">
            <v>0</v>
          </cell>
          <cell r="I284">
            <v>0</v>
          </cell>
          <cell r="J284">
            <v>0</v>
          </cell>
          <cell r="K284">
            <v>0</v>
          </cell>
          <cell r="L284">
            <v>0</v>
          </cell>
          <cell r="M284">
            <v>0</v>
          </cell>
          <cell r="N284">
            <v>0</v>
          </cell>
          <cell r="O284">
            <v>0</v>
          </cell>
          <cell r="P284">
            <v>0</v>
          </cell>
          <cell r="Q284">
            <v>0</v>
          </cell>
          <cell r="R284">
            <v>0</v>
          </cell>
          <cell r="S284">
            <v>0</v>
          </cell>
          <cell r="T284">
            <v>0</v>
          </cell>
          <cell r="U284">
            <v>3.9919999999999982</v>
          </cell>
          <cell r="V284">
            <v>0</v>
          </cell>
          <cell r="W284">
            <v>72.290133522820341</v>
          </cell>
          <cell r="X284">
            <v>98.924999999999983</v>
          </cell>
          <cell r="Y284">
            <v>12.629</v>
          </cell>
          <cell r="Z284">
            <v>217.44900000000001</v>
          </cell>
          <cell r="AA284">
            <v>144.625</v>
          </cell>
          <cell r="AB284">
            <v>324.94599999999997</v>
          </cell>
          <cell r="AC284">
            <v>24.847000000000001</v>
          </cell>
          <cell r="AD284">
            <v>0</v>
          </cell>
          <cell r="AE284">
            <v>51.414999999999999</v>
          </cell>
          <cell r="AF284">
            <v>37.048999999999999</v>
          </cell>
          <cell r="AG284">
            <v>29.677999999999997</v>
          </cell>
          <cell r="AH284">
            <v>21.817</v>
          </cell>
          <cell r="AI284">
            <v>33.5625</v>
          </cell>
          <cell r="AJ284">
            <v>55.379500000000007</v>
          </cell>
          <cell r="AK284">
            <v>135.80000000000001</v>
          </cell>
          <cell r="AL284">
            <v>588.29999999999995</v>
          </cell>
          <cell r="AM284">
            <v>0</v>
          </cell>
          <cell r="AN284">
            <v>10.000999999999999</v>
          </cell>
          <cell r="AO284">
            <v>0</v>
          </cell>
          <cell r="AP284">
            <v>26.949000000000002</v>
          </cell>
          <cell r="AQ284">
            <v>0.1998675</v>
          </cell>
          <cell r="AR284">
            <v>96.873057330000009</v>
          </cell>
          <cell r="AS284">
            <v>70.816999999999993</v>
          </cell>
          <cell r="AT284">
            <v>10.097000000000001</v>
          </cell>
          <cell r="AU284">
            <v>1379</v>
          </cell>
          <cell r="AV284">
            <v>1459.9139999999998</v>
          </cell>
          <cell r="AW284">
            <v>0</v>
          </cell>
          <cell r="AX284">
            <v>0</v>
          </cell>
          <cell r="AY284">
            <v>0</v>
          </cell>
          <cell r="AZ284">
            <v>0</v>
          </cell>
          <cell r="BA284">
            <v>0</v>
          </cell>
          <cell r="BB284">
            <v>0</v>
          </cell>
          <cell r="BC284">
            <v>0</v>
          </cell>
          <cell r="BD284">
            <v>0</v>
          </cell>
          <cell r="BE284">
            <v>0</v>
          </cell>
        </row>
        <row r="285">
          <cell r="H285">
            <v>0</v>
          </cell>
          <cell r="I285">
            <v>0</v>
          </cell>
          <cell r="J285">
            <v>0</v>
          </cell>
          <cell r="K285">
            <v>0</v>
          </cell>
          <cell r="L285">
            <v>0</v>
          </cell>
          <cell r="M285">
            <v>0</v>
          </cell>
          <cell r="N285">
            <v>0</v>
          </cell>
          <cell r="O285">
            <v>0</v>
          </cell>
          <cell r="P285">
            <v>0</v>
          </cell>
          <cell r="Q285">
            <v>0</v>
          </cell>
          <cell r="R285">
            <v>0</v>
          </cell>
          <cell r="S285">
            <v>0</v>
          </cell>
          <cell r="T285">
            <v>0</v>
          </cell>
          <cell r="U285">
            <v>6.3789999999999978</v>
          </cell>
          <cell r="V285">
            <v>261.745</v>
          </cell>
          <cell r="W285">
            <v>96.386844697093792</v>
          </cell>
          <cell r="X285">
            <v>143.72399999999999</v>
          </cell>
          <cell r="Y285">
            <v>48.606999999999999</v>
          </cell>
          <cell r="Z285">
            <v>366</v>
          </cell>
          <cell r="AA285">
            <v>217.85399999999998</v>
          </cell>
          <cell r="AB285">
            <v>683.23799999999994</v>
          </cell>
          <cell r="AC285">
            <v>111.429</v>
          </cell>
          <cell r="AD285">
            <v>0</v>
          </cell>
          <cell r="AE285">
            <v>50.739999999999995</v>
          </cell>
          <cell r="AF285">
            <v>183.392</v>
          </cell>
          <cell r="AG285">
            <v>114.43799999999999</v>
          </cell>
          <cell r="AH285">
            <v>0</v>
          </cell>
          <cell r="AI285">
            <v>0</v>
          </cell>
          <cell r="AJ285">
            <v>72.442000000000007</v>
          </cell>
          <cell r="AK285">
            <v>291</v>
          </cell>
          <cell r="AL285">
            <v>822.9</v>
          </cell>
          <cell r="AM285">
            <v>290.74799999999999</v>
          </cell>
          <cell r="AN285">
            <v>-1.718</v>
          </cell>
          <cell r="AO285">
            <v>0</v>
          </cell>
          <cell r="AP285">
            <v>125.30499999999999</v>
          </cell>
          <cell r="AQ285">
            <v>11.30847</v>
          </cell>
          <cell r="AR285">
            <v>133.52146999999999</v>
          </cell>
          <cell r="AS285">
            <v>101.18899999999999</v>
          </cell>
          <cell r="AT285">
            <v>14.702999999999999</v>
          </cell>
          <cell r="AU285">
            <v>1892.6</v>
          </cell>
          <cell r="AV285">
            <v>2008.492</v>
          </cell>
          <cell r="AW285">
            <v>0</v>
          </cell>
          <cell r="AX285">
            <v>0</v>
          </cell>
          <cell r="AY285">
            <v>0</v>
          </cell>
          <cell r="AZ285">
            <v>0</v>
          </cell>
          <cell r="BA285">
            <v>0</v>
          </cell>
          <cell r="BB285">
            <v>0</v>
          </cell>
          <cell r="BC285">
            <v>0</v>
          </cell>
          <cell r="BD285">
            <v>0</v>
          </cell>
          <cell r="BE285">
            <v>0</v>
          </cell>
        </row>
        <row r="286">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330.14100000000002</v>
          </cell>
          <cell r="AA286">
            <v>235.22499999999999</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row>
        <row r="290">
          <cell r="H290" t="str">
            <v xml:space="preserve">NM  </v>
          </cell>
          <cell r="I290" t="str">
            <v xml:space="preserve">NM  </v>
          </cell>
          <cell r="J290" t="str">
            <v xml:space="preserve">NM  </v>
          </cell>
          <cell r="K290" t="str">
            <v xml:space="preserve">NM  </v>
          </cell>
          <cell r="L290" t="str">
            <v xml:space="preserve">NM  </v>
          </cell>
          <cell r="M290" t="str">
            <v xml:space="preserve">NM  </v>
          </cell>
          <cell r="N290" t="str">
            <v xml:space="preserve">NM  </v>
          </cell>
          <cell r="O290" t="str">
            <v xml:space="preserve">NM  </v>
          </cell>
          <cell r="P290" t="str">
            <v xml:space="preserve">NM  </v>
          </cell>
          <cell r="Q290" t="str">
            <v xml:space="preserve">NM  </v>
          </cell>
          <cell r="R290" t="str">
            <v xml:space="preserve">NM  </v>
          </cell>
          <cell r="S290" t="str">
            <v xml:space="preserve">NM  </v>
          </cell>
          <cell r="T290" t="str">
            <v xml:space="preserve">NM  </v>
          </cell>
          <cell r="U290" t="str">
            <v xml:space="preserve">NM  </v>
          </cell>
          <cell r="V290" t="str">
            <v xml:space="preserve">NM  </v>
          </cell>
          <cell r="W290" t="str">
            <v xml:space="preserve">NM  </v>
          </cell>
          <cell r="X290" t="str">
            <v xml:space="preserve">NM  </v>
          </cell>
          <cell r="Y290" t="str">
            <v xml:space="preserve">NM  </v>
          </cell>
          <cell r="Z290" t="str">
            <v xml:space="preserve">NM  </v>
          </cell>
          <cell r="AA290" t="str">
            <v xml:space="preserve">NM  </v>
          </cell>
          <cell r="AB290" t="str">
            <v xml:space="preserve">NM  </v>
          </cell>
          <cell r="AC290" t="str">
            <v xml:space="preserve">NM  </v>
          </cell>
          <cell r="AD290" t="str">
            <v xml:space="preserve">NM  </v>
          </cell>
          <cell r="AE290" t="str">
            <v xml:space="preserve">NM  </v>
          </cell>
          <cell r="AF290" t="str">
            <v xml:space="preserve">NM  </v>
          </cell>
          <cell r="AG290" t="str">
            <v xml:space="preserve">NM  </v>
          </cell>
          <cell r="AH290" t="str">
            <v xml:space="preserve">NM  </v>
          </cell>
          <cell r="AI290" t="str">
            <v xml:space="preserve">NM  </v>
          </cell>
          <cell r="AJ290" t="str">
            <v xml:space="preserve">NM  </v>
          </cell>
          <cell r="AK290" t="str">
            <v xml:space="preserve">NM  </v>
          </cell>
          <cell r="AL290" t="str">
            <v xml:space="preserve">NM  </v>
          </cell>
          <cell r="AM290" t="str">
            <v xml:space="preserve">NM  </v>
          </cell>
          <cell r="AN290" t="str">
            <v xml:space="preserve">NM  </v>
          </cell>
          <cell r="AO290" t="str">
            <v xml:space="preserve">NM  </v>
          </cell>
          <cell r="AP290" t="str">
            <v xml:space="preserve">NM  </v>
          </cell>
          <cell r="AQ290" t="str">
            <v xml:space="preserve">NM  </v>
          </cell>
          <cell r="AR290" t="str">
            <v xml:space="preserve">NM  </v>
          </cell>
          <cell r="AS290" t="str">
            <v xml:space="preserve">NM  </v>
          </cell>
          <cell r="AT290" t="str">
            <v xml:space="preserve">NM  </v>
          </cell>
          <cell r="AU290" t="str">
            <v xml:space="preserve">NM  </v>
          </cell>
          <cell r="AV290" t="str">
            <v xml:space="preserve">NM  </v>
          </cell>
          <cell r="AW290" t="str">
            <v xml:space="preserve">NM  </v>
          </cell>
          <cell r="AX290" t="str">
            <v xml:space="preserve">NM  </v>
          </cell>
          <cell r="AY290" t="str">
            <v xml:space="preserve">NM  </v>
          </cell>
          <cell r="AZ290" t="str">
            <v xml:space="preserve">NM  </v>
          </cell>
          <cell r="BA290" t="str">
            <v xml:space="preserve">NM  </v>
          </cell>
          <cell r="BB290" t="str">
            <v xml:space="preserve">NM  </v>
          </cell>
          <cell r="BC290" t="str">
            <v xml:space="preserve">NM  </v>
          </cell>
          <cell r="BD290" t="str">
            <v xml:space="preserve">NM  </v>
          </cell>
          <cell r="BE290" t="str">
            <v xml:space="preserve">NM  </v>
          </cell>
        </row>
        <row r="291">
          <cell r="H291" t="str">
            <v xml:space="preserve">NM  </v>
          </cell>
          <cell r="I291" t="str">
            <v xml:space="preserve">NM  </v>
          </cell>
          <cell r="J291" t="str">
            <v xml:space="preserve">NM  </v>
          </cell>
          <cell r="K291" t="str">
            <v xml:space="preserve">NM  </v>
          </cell>
          <cell r="L291" t="str">
            <v xml:space="preserve">NM  </v>
          </cell>
          <cell r="M291" t="str">
            <v xml:space="preserve">NM  </v>
          </cell>
          <cell r="N291" t="str">
            <v xml:space="preserve">NM  </v>
          </cell>
          <cell r="O291" t="str">
            <v xml:space="preserve">NM  </v>
          </cell>
          <cell r="P291" t="str">
            <v xml:space="preserve">NM  </v>
          </cell>
          <cell r="Q291" t="str">
            <v xml:space="preserve">NM  </v>
          </cell>
          <cell r="R291" t="str">
            <v xml:space="preserve">NM  </v>
          </cell>
          <cell r="S291" t="str">
            <v xml:space="preserve">NM  </v>
          </cell>
          <cell r="T291" t="str">
            <v xml:space="preserve">NM  </v>
          </cell>
          <cell r="U291" t="str">
            <v xml:space="preserve">NM  </v>
          </cell>
          <cell r="V291" t="str">
            <v xml:space="preserve">NM  </v>
          </cell>
          <cell r="W291" t="str">
            <v xml:space="preserve">NM  </v>
          </cell>
          <cell r="X291" t="str">
            <v xml:space="preserve">NM  </v>
          </cell>
          <cell r="Y291" t="str">
            <v xml:space="preserve">NM  </v>
          </cell>
          <cell r="Z291" t="str">
            <v xml:space="preserve">NM  </v>
          </cell>
          <cell r="AA291" t="str">
            <v xml:space="preserve">NM  </v>
          </cell>
          <cell r="AB291" t="str">
            <v xml:space="preserve">NM  </v>
          </cell>
          <cell r="AC291" t="str">
            <v xml:space="preserve">NM  </v>
          </cell>
          <cell r="AD291" t="str">
            <v xml:space="preserve">NM  </v>
          </cell>
          <cell r="AE291" t="str">
            <v xml:space="preserve">NM  </v>
          </cell>
          <cell r="AF291" t="str">
            <v xml:space="preserve">NM  </v>
          </cell>
          <cell r="AG291" t="str">
            <v xml:space="preserve">NM  </v>
          </cell>
          <cell r="AH291" t="str">
            <v xml:space="preserve">NM  </v>
          </cell>
          <cell r="AI291" t="str">
            <v xml:space="preserve">NM  </v>
          </cell>
          <cell r="AJ291" t="str">
            <v xml:space="preserve">NM  </v>
          </cell>
          <cell r="AK291" t="str">
            <v xml:space="preserve">NM  </v>
          </cell>
          <cell r="AL291" t="str">
            <v xml:space="preserve">NM  </v>
          </cell>
          <cell r="AM291" t="str">
            <v xml:space="preserve">NM  </v>
          </cell>
          <cell r="AN291" t="str">
            <v xml:space="preserve">NM  </v>
          </cell>
          <cell r="AO291" t="str">
            <v xml:space="preserve">NM  </v>
          </cell>
          <cell r="AP291" t="str">
            <v xml:space="preserve">NM  </v>
          </cell>
          <cell r="AQ291" t="str">
            <v xml:space="preserve">NM  </v>
          </cell>
          <cell r="AR291" t="str">
            <v xml:space="preserve">NM  </v>
          </cell>
          <cell r="AS291" t="str">
            <v xml:space="preserve">NM  </v>
          </cell>
          <cell r="AT291" t="str">
            <v xml:space="preserve">NM  </v>
          </cell>
          <cell r="AU291" t="str">
            <v xml:space="preserve">NM  </v>
          </cell>
          <cell r="AV291" t="str">
            <v xml:space="preserve">NM  </v>
          </cell>
          <cell r="AW291" t="str">
            <v xml:space="preserve">NM  </v>
          </cell>
          <cell r="AX291" t="str">
            <v xml:space="preserve">NM  </v>
          </cell>
          <cell r="AY291" t="str">
            <v xml:space="preserve">NM  </v>
          </cell>
          <cell r="AZ291" t="str">
            <v xml:space="preserve">NM  </v>
          </cell>
          <cell r="BA291" t="str">
            <v xml:space="preserve">NM  </v>
          </cell>
          <cell r="BB291" t="str">
            <v xml:space="preserve">NM  </v>
          </cell>
          <cell r="BC291" t="str">
            <v xml:space="preserve">NM  </v>
          </cell>
          <cell r="BD291" t="str">
            <v xml:space="preserve">NM  </v>
          </cell>
          <cell r="BE291" t="str">
            <v xml:space="preserve">NM  </v>
          </cell>
        </row>
        <row r="297">
          <cell r="H297">
            <v>0</v>
          </cell>
          <cell r="I297">
            <v>0</v>
          </cell>
          <cell r="J297">
            <v>0</v>
          </cell>
          <cell r="K297">
            <v>0</v>
          </cell>
          <cell r="L297">
            <v>0</v>
          </cell>
          <cell r="M297">
            <v>0</v>
          </cell>
          <cell r="N297">
            <v>0</v>
          </cell>
          <cell r="O297">
            <v>0</v>
          </cell>
          <cell r="P297">
            <v>0</v>
          </cell>
          <cell r="Q297">
            <v>0</v>
          </cell>
          <cell r="R297">
            <v>0</v>
          </cell>
          <cell r="S297">
            <v>0</v>
          </cell>
          <cell r="T297">
            <v>0</v>
          </cell>
          <cell r="U297">
            <v>40.082000000000001</v>
          </cell>
          <cell r="V297">
            <v>0</v>
          </cell>
          <cell r="W297">
            <v>672.03399999999999</v>
          </cell>
          <cell r="X297">
            <v>225.69399999999999</v>
          </cell>
          <cell r="Y297">
            <v>176.33999999999997</v>
          </cell>
          <cell r="Z297">
            <v>1516.5680000000002</v>
          </cell>
          <cell r="AA297">
            <v>897.29399999999987</v>
          </cell>
          <cell r="AB297">
            <v>2115.509</v>
          </cell>
          <cell r="AC297">
            <v>365.26499999999993</v>
          </cell>
          <cell r="AD297">
            <v>0</v>
          </cell>
          <cell r="AE297">
            <v>269.43100000000004</v>
          </cell>
          <cell r="AF297">
            <v>492.99599999999998</v>
          </cell>
          <cell r="AG297">
            <v>113.709</v>
          </cell>
          <cell r="AH297">
            <v>0</v>
          </cell>
          <cell r="AI297">
            <v>0</v>
          </cell>
          <cell r="AJ297">
            <v>327.29399999999998</v>
          </cell>
          <cell r="AK297">
            <v>0</v>
          </cell>
          <cell r="AL297">
            <v>2765.9000000000005</v>
          </cell>
          <cell r="AM297">
            <v>329.74800000000005</v>
          </cell>
          <cell r="AN297">
            <v>37.251000000000005</v>
          </cell>
          <cell r="AO297">
            <v>0</v>
          </cell>
          <cell r="AP297">
            <v>0</v>
          </cell>
          <cell r="AQ297">
            <v>0</v>
          </cell>
          <cell r="AR297">
            <v>344.90300000000002</v>
          </cell>
          <cell r="AS297">
            <v>113.709</v>
          </cell>
          <cell r="AT297">
            <v>42.294000000000004</v>
          </cell>
          <cell r="AU297">
            <v>5611.9000000000005</v>
          </cell>
          <cell r="AV297">
            <v>5767.9030000000002</v>
          </cell>
          <cell r="AW297">
            <v>0</v>
          </cell>
          <cell r="AX297">
            <v>0</v>
          </cell>
          <cell r="AY297">
            <v>0</v>
          </cell>
          <cell r="AZ297">
            <v>0</v>
          </cell>
          <cell r="BA297">
            <v>0</v>
          </cell>
          <cell r="BB297">
            <v>0</v>
          </cell>
          <cell r="BC297">
            <v>0</v>
          </cell>
          <cell r="BD297">
            <v>0</v>
          </cell>
          <cell r="BE297">
            <v>0</v>
          </cell>
        </row>
        <row r="298">
          <cell r="H298">
            <v>0</v>
          </cell>
          <cell r="I298">
            <v>0</v>
          </cell>
          <cell r="J298">
            <v>0</v>
          </cell>
          <cell r="K298">
            <v>0</v>
          </cell>
          <cell r="L298">
            <v>0</v>
          </cell>
          <cell r="M298">
            <v>0</v>
          </cell>
          <cell r="N298">
            <v>0</v>
          </cell>
          <cell r="O298">
            <v>0</v>
          </cell>
          <cell r="P298">
            <v>0</v>
          </cell>
          <cell r="Q298">
            <v>0</v>
          </cell>
          <cell r="R298">
            <v>0</v>
          </cell>
          <cell r="S298">
            <v>0</v>
          </cell>
          <cell r="T298" t="e">
            <v>#VALUE!</v>
          </cell>
          <cell r="U298">
            <v>80.890999999999991</v>
          </cell>
          <cell r="V298">
            <v>471.05399999999997</v>
          </cell>
          <cell r="W298">
            <v>634.49500000000012</v>
          </cell>
          <cell r="X298">
            <v>347.14600000000002</v>
          </cell>
          <cell r="Y298">
            <v>187.65000000000003</v>
          </cell>
          <cell r="Z298" t="e">
            <v>#N/A</v>
          </cell>
          <cell r="AA298">
            <v>617.11899999999991</v>
          </cell>
          <cell r="AB298">
            <v>1223.605</v>
          </cell>
          <cell r="AC298">
            <v>180.13499999999999</v>
          </cell>
          <cell r="AD298" t="e">
            <v>#N/A</v>
          </cell>
          <cell r="AE298">
            <v>247.65600000000001</v>
          </cell>
          <cell r="AF298">
            <v>414.31899999999996</v>
          </cell>
          <cell r="AG298">
            <v>102.33199999999999</v>
          </cell>
          <cell r="AH298">
            <v>0</v>
          </cell>
          <cell r="AI298" t="e">
            <v>#DIV/0!</v>
          </cell>
          <cell r="AJ298" t="e">
            <v>#VALUE!</v>
          </cell>
          <cell r="AK298">
            <v>45.4</v>
          </cell>
          <cell r="AL298">
            <v>3004.8999999999996</v>
          </cell>
          <cell r="AM298">
            <v>677.97783000000004</v>
          </cell>
          <cell r="AN298">
            <v>45.271999999999991</v>
          </cell>
          <cell r="AO298" t="e">
            <v>#N/A</v>
          </cell>
          <cell r="AP298" t="e">
            <v>#DIV/0!</v>
          </cell>
          <cell r="AQ298" t="e">
            <v>#VALUE!</v>
          </cell>
          <cell r="AR298">
            <v>412.27100000000002</v>
          </cell>
          <cell r="AS298">
            <v>102.33199999999999</v>
          </cell>
          <cell r="AT298" t="e">
            <v>#N/A</v>
          </cell>
          <cell r="AU298" t="e">
            <v>#DIV/0!</v>
          </cell>
          <cell r="AV298">
            <v>4835.4490000000005</v>
          </cell>
          <cell r="AW298" t="e">
            <v>#VALUE!</v>
          </cell>
          <cell r="AX298" t="e">
            <v>#VALUE!</v>
          </cell>
          <cell r="AY298" t="e">
            <v>#VALUE!</v>
          </cell>
          <cell r="AZ298" t="e">
            <v>#VALUE!</v>
          </cell>
          <cell r="BA298" t="e">
            <v>#VALUE!</v>
          </cell>
          <cell r="BB298" t="e">
            <v>#VALUE!</v>
          </cell>
          <cell r="BC298" t="e">
            <v>#VALUE!</v>
          </cell>
          <cell r="BD298" t="e">
            <v>#VALUE!</v>
          </cell>
          <cell r="BE298" t="e">
            <v>#VALUE!</v>
          </cell>
        </row>
        <row r="299">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300</v>
          </cell>
          <cell r="AA299">
            <v>0</v>
          </cell>
          <cell r="AB299">
            <v>0</v>
          </cell>
          <cell r="AC299">
            <v>132</v>
          </cell>
          <cell r="AD299">
            <v>0</v>
          </cell>
          <cell r="AE299">
            <v>0</v>
          </cell>
          <cell r="AF299">
            <v>0</v>
          </cell>
          <cell r="AG299">
            <v>0</v>
          </cell>
          <cell r="AH299">
            <v>0</v>
          </cell>
          <cell r="AI299">
            <v>0</v>
          </cell>
          <cell r="AJ299">
            <v>0</v>
          </cell>
          <cell r="AK299">
            <v>0</v>
          </cell>
          <cell r="AL299">
            <v>196.1</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row>
        <row r="300">
          <cell r="H300">
            <v>0</v>
          </cell>
          <cell r="I300">
            <v>0</v>
          </cell>
          <cell r="J300">
            <v>0</v>
          </cell>
          <cell r="K300">
            <v>0</v>
          </cell>
          <cell r="L300">
            <v>0</v>
          </cell>
          <cell r="M300">
            <v>0</v>
          </cell>
          <cell r="N300">
            <v>0</v>
          </cell>
          <cell r="O300">
            <v>0</v>
          </cell>
          <cell r="P300">
            <v>0</v>
          </cell>
          <cell r="Q300">
            <v>0</v>
          </cell>
          <cell r="R300">
            <v>0</v>
          </cell>
          <cell r="S300">
            <v>0</v>
          </cell>
          <cell r="T300" t="e">
            <v>#VALUE!</v>
          </cell>
          <cell r="U300">
            <v>3.028</v>
          </cell>
          <cell r="V300">
            <v>224.68799999999999</v>
          </cell>
          <cell r="W300">
            <v>21.153999999999996</v>
          </cell>
          <cell r="X300">
            <v>377.41700000000003</v>
          </cell>
          <cell r="Y300">
            <v>0</v>
          </cell>
          <cell r="Z300" t="e">
            <v>#N/A</v>
          </cell>
          <cell r="AA300">
            <v>340.93399999999997</v>
          </cell>
          <cell r="AB300">
            <v>1238.8889999999999</v>
          </cell>
          <cell r="AC300">
            <v>242.01499999999999</v>
          </cell>
          <cell r="AD300" t="e">
            <v>#N/A</v>
          </cell>
          <cell r="AE300">
            <v>125</v>
          </cell>
          <cell r="AF300">
            <v>256.75</v>
          </cell>
          <cell r="AG300">
            <v>216.34400000000002</v>
          </cell>
          <cell r="AH300">
            <v>0</v>
          </cell>
          <cell r="AI300" t="e">
            <v>#DIV/0!</v>
          </cell>
          <cell r="AJ300" t="e">
            <v>#VALUE!</v>
          </cell>
          <cell r="AK300">
            <v>957.5</v>
          </cell>
          <cell r="AL300">
            <v>1326.8000000000002</v>
          </cell>
          <cell r="AM300">
            <v>448.08199999999999</v>
          </cell>
          <cell r="AN300">
            <v>10.4</v>
          </cell>
          <cell r="AO300" t="e">
            <v>#N/A</v>
          </cell>
          <cell r="AP300" t="e">
            <v>#DIV/0!</v>
          </cell>
          <cell r="AQ300" t="e">
            <v>#VALUE!</v>
          </cell>
          <cell r="AR300">
            <v>0</v>
          </cell>
          <cell r="AS300">
            <v>216.34400000000002</v>
          </cell>
          <cell r="AT300" t="e">
            <v>#N/A</v>
          </cell>
          <cell r="AU300" t="e">
            <v>#DIV/0!</v>
          </cell>
          <cell r="AV300">
            <v>2697.5439999999999</v>
          </cell>
          <cell r="AW300" t="e">
            <v>#VALUE!</v>
          </cell>
          <cell r="AX300" t="e">
            <v>#VALUE!</v>
          </cell>
          <cell r="AY300" t="e">
            <v>#VALUE!</v>
          </cell>
          <cell r="AZ300" t="e">
            <v>#VALUE!</v>
          </cell>
          <cell r="BA300" t="e">
            <v>#VALUE!</v>
          </cell>
          <cell r="BB300" t="e">
            <v>#VALUE!</v>
          </cell>
          <cell r="BC300" t="e">
            <v>#VALUE!</v>
          </cell>
          <cell r="BD300" t="e">
            <v>#VALUE!</v>
          </cell>
          <cell r="BE300" t="e">
            <v>#VALUE!</v>
          </cell>
        </row>
        <row r="301">
          <cell r="H301">
            <v>0</v>
          </cell>
          <cell r="I301">
            <v>0</v>
          </cell>
          <cell r="J301">
            <v>0</v>
          </cell>
          <cell r="K301">
            <v>0</v>
          </cell>
          <cell r="L301">
            <v>0</v>
          </cell>
          <cell r="M301">
            <v>0</v>
          </cell>
          <cell r="N301">
            <v>0</v>
          </cell>
          <cell r="O301">
            <v>0</v>
          </cell>
          <cell r="P301">
            <v>0</v>
          </cell>
          <cell r="Q301">
            <v>0</v>
          </cell>
          <cell r="R301">
            <v>0</v>
          </cell>
          <cell r="S301">
            <v>0</v>
          </cell>
          <cell r="T301" t="e">
            <v>#VALUE!</v>
          </cell>
          <cell r="U301">
            <v>16.299999999999997</v>
          </cell>
          <cell r="V301">
            <v>453.77499999999998</v>
          </cell>
          <cell r="W301">
            <v>350.19299999999976</v>
          </cell>
          <cell r="X301">
            <v>547.45100000000002</v>
          </cell>
          <cell r="Y301">
            <v>138.10899999999998</v>
          </cell>
          <cell r="Z301" t="e">
            <v>#N/A</v>
          </cell>
          <cell r="AA301">
            <v>2185.0190000000002</v>
          </cell>
          <cell r="AB301">
            <v>7250.4929999999986</v>
          </cell>
          <cell r="AC301">
            <v>618.97900000000004</v>
          </cell>
          <cell r="AD301" t="e">
            <v>#N/A</v>
          </cell>
          <cell r="AE301">
            <v>345.41200000000003</v>
          </cell>
          <cell r="AF301">
            <v>602.09400000000005</v>
          </cell>
          <cell r="AG301">
            <v>348.87900000000002</v>
          </cell>
          <cell r="AH301">
            <v>0</v>
          </cell>
          <cell r="AI301" t="e">
            <v>#DIV/0!</v>
          </cell>
          <cell r="AJ301" t="e">
            <v>#VALUE!</v>
          </cell>
          <cell r="AK301">
            <v>-45.4</v>
          </cell>
          <cell r="AL301">
            <v>8909.7000000000007</v>
          </cell>
          <cell r="AM301">
            <v>634.22216999999989</v>
          </cell>
          <cell r="AN301">
            <v>30.297000000000011</v>
          </cell>
          <cell r="AO301" t="e">
            <v>#N/A</v>
          </cell>
          <cell r="AP301" t="e">
            <v>#DIV/0!</v>
          </cell>
          <cell r="AQ301" t="e">
            <v>#VALUE!</v>
          </cell>
          <cell r="AR301">
            <v>177.53899999999999</v>
          </cell>
          <cell r="AS301">
            <v>348.87900000000002</v>
          </cell>
          <cell r="AT301" t="e">
            <v>#N/A</v>
          </cell>
          <cell r="AU301" t="e">
            <v>#DIV/0!</v>
          </cell>
          <cell r="AV301">
            <v>10795.365999999998</v>
          </cell>
          <cell r="AW301" t="e">
            <v>#VALUE!</v>
          </cell>
          <cell r="AX301" t="e">
            <v>#VALUE!</v>
          </cell>
          <cell r="AY301" t="e">
            <v>#VALUE!</v>
          </cell>
          <cell r="AZ301" t="e">
            <v>#VALUE!</v>
          </cell>
          <cell r="BA301" t="e">
            <v>#VALUE!</v>
          </cell>
          <cell r="BB301" t="e">
            <v>#VALUE!</v>
          </cell>
          <cell r="BC301" t="e">
            <v>#VALUE!</v>
          </cell>
          <cell r="BD301" t="e">
            <v>#VALUE!</v>
          </cell>
          <cell r="BE301" t="e">
            <v>#VALUE!</v>
          </cell>
        </row>
        <row r="302">
          <cell r="H302">
            <v>0</v>
          </cell>
          <cell r="I302">
            <v>0</v>
          </cell>
          <cell r="J302">
            <v>0</v>
          </cell>
          <cell r="K302">
            <v>0</v>
          </cell>
          <cell r="L302">
            <v>0</v>
          </cell>
          <cell r="M302">
            <v>0</v>
          </cell>
          <cell r="N302">
            <v>0</v>
          </cell>
          <cell r="O302">
            <v>0</v>
          </cell>
          <cell r="P302">
            <v>0</v>
          </cell>
          <cell r="Q302">
            <v>0</v>
          </cell>
          <cell r="R302">
            <v>0</v>
          </cell>
          <cell r="S302">
            <v>0</v>
          </cell>
          <cell r="T302">
            <v>0</v>
          </cell>
          <cell r="U302">
            <v>20.766999999999999</v>
          </cell>
          <cell r="V302">
            <v>0</v>
          </cell>
          <cell r="W302">
            <v>572.90300000000002</v>
          </cell>
          <cell r="X302">
            <v>70.257999999999996</v>
          </cell>
          <cell r="Y302">
            <v>91.347999999999999</v>
          </cell>
          <cell r="Z302">
            <v>60.804000000000002</v>
          </cell>
          <cell r="AA302">
            <v>94.298000000000002</v>
          </cell>
          <cell r="AB302">
            <v>463.815</v>
          </cell>
          <cell r="AC302">
            <v>0.68799999999999994</v>
          </cell>
          <cell r="AD302">
            <v>0</v>
          </cell>
          <cell r="AE302">
            <v>40.206000000000003</v>
          </cell>
          <cell r="AF302">
            <v>93.421000000000006</v>
          </cell>
          <cell r="AG302">
            <v>24.074999999999999</v>
          </cell>
          <cell r="AH302">
            <v>0</v>
          </cell>
          <cell r="AI302">
            <v>0</v>
          </cell>
          <cell r="AJ302">
            <v>58.841999999999999</v>
          </cell>
          <cell r="AK302">
            <v>0</v>
          </cell>
          <cell r="AL302">
            <v>385.5</v>
          </cell>
          <cell r="AM302">
            <v>33.501829999999998</v>
          </cell>
          <cell r="AN302">
            <v>3.6070000000000002</v>
          </cell>
          <cell r="AO302">
            <v>0</v>
          </cell>
          <cell r="AP302">
            <v>0</v>
          </cell>
          <cell r="AQ302">
            <v>0</v>
          </cell>
          <cell r="AR302">
            <v>132.43700000000001</v>
          </cell>
          <cell r="AS302">
            <v>24.074999999999999</v>
          </cell>
          <cell r="AT302">
            <v>14.052</v>
          </cell>
          <cell r="AU302">
            <v>869.2</v>
          </cell>
          <cell r="AV302">
            <v>703.32700000000011</v>
          </cell>
          <cell r="AW302">
            <v>0</v>
          </cell>
          <cell r="AX302">
            <v>0</v>
          </cell>
          <cell r="AY302">
            <v>0</v>
          </cell>
          <cell r="AZ302">
            <v>0</v>
          </cell>
          <cell r="BA302">
            <v>0</v>
          </cell>
          <cell r="BB302">
            <v>0</v>
          </cell>
          <cell r="BC302">
            <v>0</v>
          </cell>
          <cell r="BD302">
            <v>0</v>
          </cell>
          <cell r="BE302">
            <v>0</v>
          </cell>
        </row>
        <row r="303">
          <cell r="H303">
            <v>0</v>
          </cell>
          <cell r="I303">
            <v>0</v>
          </cell>
          <cell r="J303">
            <v>0</v>
          </cell>
          <cell r="K303">
            <v>0</v>
          </cell>
          <cell r="L303">
            <v>0</v>
          </cell>
          <cell r="M303">
            <v>0</v>
          </cell>
          <cell r="N303">
            <v>0</v>
          </cell>
          <cell r="O303">
            <v>0</v>
          </cell>
          <cell r="P303">
            <v>0</v>
          </cell>
          <cell r="Q303">
            <v>0</v>
          </cell>
          <cell r="R303">
            <v>0</v>
          </cell>
          <cell r="S303">
            <v>0</v>
          </cell>
          <cell r="T303" t="e">
            <v>#VALUE!</v>
          </cell>
          <cell r="U303">
            <v>91.567999999999998</v>
          </cell>
          <cell r="V303">
            <v>471.05399999999997</v>
          </cell>
          <cell r="W303">
            <v>1875.7080000000001</v>
          </cell>
          <cell r="X303">
            <v>375.39800000000002</v>
          </cell>
          <cell r="Y303">
            <v>271.21300000000002</v>
          </cell>
          <cell r="Z303" t="e">
            <v>#N/A</v>
          </cell>
          <cell r="AA303">
            <v>702.92499999999995</v>
          </cell>
          <cell r="AB303">
            <v>3349.7260000000001</v>
          </cell>
          <cell r="AC303">
            <v>378.459</v>
          </cell>
          <cell r="AD303" t="e">
            <v>#N/A</v>
          </cell>
          <cell r="AE303">
            <v>324.77800000000002</v>
          </cell>
          <cell r="AF303">
            <v>707.42499999999995</v>
          </cell>
          <cell r="AG303">
            <v>245.49199999999999</v>
          </cell>
          <cell r="AH303">
            <v>0</v>
          </cell>
          <cell r="AI303" t="e">
            <v>#DIV/0!</v>
          </cell>
          <cell r="AJ303" t="e">
            <v>#VALUE!</v>
          </cell>
          <cell r="AK303">
            <v>45.4</v>
          </cell>
          <cell r="AL303">
            <v>3979.2</v>
          </cell>
          <cell r="AM303">
            <v>805.57983000000002</v>
          </cell>
          <cell r="AN303">
            <v>75.504999999999995</v>
          </cell>
          <cell r="AO303" t="e">
            <v>#N/A</v>
          </cell>
          <cell r="AP303" t="e">
            <v>#DIV/0!</v>
          </cell>
          <cell r="AQ303" t="e">
            <v>#VALUE!</v>
          </cell>
          <cell r="AR303">
            <v>543.28300000000002</v>
          </cell>
          <cell r="AS303">
            <v>245.49199999999999</v>
          </cell>
          <cell r="AT303" t="e">
            <v>#N/A</v>
          </cell>
          <cell r="AU303" t="e">
            <v>#DIV/0!</v>
          </cell>
          <cell r="AV303">
            <v>6209</v>
          </cell>
          <cell r="AW303" t="e">
            <v>#VALUE!</v>
          </cell>
          <cell r="AX303" t="e">
            <v>#VALUE!</v>
          </cell>
          <cell r="AY303" t="e">
            <v>#VALUE!</v>
          </cell>
          <cell r="AZ303" t="e">
            <v>#VALUE!</v>
          </cell>
          <cell r="BA303" t="e">
            <v>#VALUE!</v>
          </cell>
          <cell r="BB303" t="e">
            <v>#VALUE!</v>
          </cell>
          <cell r="BC303" t="e">
            <v>#VALUE!</v>
          </cell>
          <cell r="BD303" t="e">
            <v>#VALUE!</v>
          </cell>
          <cell r="BE303" t="e">
            <v>#VALUE!</v>
          </cell>
        </row>
        <row r="304">
          <cell r="H304">
            <v>0</v>
          </cell>
          <cell r="I304">
            <v>0</v>
          </cell>
          <cell r="J304">
            <v>0</v>
          </cell>
          <cell r="K304">
            <v>0</v>
          </cell>
          <cell r="L304">
            <v>0</v>
          </cell>
          <cell r="M304">
            <v>0</v>
          </cell>
          <cell r="N304">
            <v>0</v>
          </cell>
          <cell r="O304">
            <v>0</v>
          </cell>
          <cell r="P304">
            <v>0</v>
          </cell>
          <cell r="Q304">
            <v>0</v>
          </cell>
          <cell r="R304">
            <v>0</v>
          </cell>
          <cell r="S304">
            <v>0</v>
          </cell>
          <cell r="T304" t="e">
            <v>#VALUE!</v>
          </cell>
          <cell r="U304">
            <v>3.028</v>
          </cell>
          <cell r="V304">
            <v>224.68799999999999</v>
          </cell>
          <cell r="W304">
            <v>21.153999999999996</v>
          </cell>
          <cell r="X304">
            <v>377.41700000000003</v>
          </cell>
          <cell r="Y304">
            <v>0</v>
          </cell>
          <cell r="Z304" t="e">
            <v>#N/A</v>
          </cell>
          <cell r="AA304">
            <v>340.93399999999997</v>
          </cell>
          <cell r="AB304">
            <v>1238.8889999999999</v>
          </cell>
          <cell r="AC304">
            <v>242.01499999999999</v>
          </cell>
          <cell r="AD304" t="e">
            <v>#N/A</v>
          </cell>
          <cell r="AE304">
            <v>125</v>
          </cell>
          <cell r="AF304">
            <v>256.75</v>
          </cell>
          <cell r="AG304">
            <v>216.34400000000002</v>
          </cell>
          <cell r="AH304">
            <v>0</v>
          </cell>
          <cell r="AI304" t="e">
            <v>#DIV/0!</v>
          </cell>
          <cell r="AJ304" t="e">
            <v>#VALUE!</v>
          </cell>
          <cell r="AK304">
            <v>957.5</v>
          </cell>
          <cell r="AL304">
            <v>1326.8000000000002</v>
          </cell>
          <cell r="AM304">
            <v>448.08199999999999</v>
          </cell>
          <cell r="AN304">
            <v>10.4</v>
          </cell>
          <cell r="AO304" t="e">
            <v>#N/A</v>
          </cell>
          <cell r="AP304" t="e">
            <v>#DIV/0!</v>
          </cell>
          <cell r="AQ304" t="e">
            <v>#VALUE!</v>
          </cell>
          <cell r="AR304">
            <v>0</v>
          </cell>
          <cell r="AS304">
            <v>216.34400000000002</v>
          </cell>
          <cell r="AT304" t="e">
            <v>#N/A</v>
          </cell>
          <cell r="AU304" t="e">
            <v>#DIV/0!</v>
          </cell>
          <cell r="AV304">
            <v>2697.5439999999999</v>
          </cell>
          <cell r="AW304" t="e">
            <v>#VALUE!</v>
          </cell>
          <cell r="AX304" t="e">
            <v>#VALUE!</v>
          </cell>
          <cell r="AY304" t="e">
            <v>#VALUE!</v>
          </cell>
          <cell r="AZ304" t="e">
            <v>#VALUE!</v>
          </cell>
          <cell r="BA304" t="e">
            <v>#VALUE!</v>
          </cell>
          <cell r="BB304" t="e">
            <v>#VALUE!</v>
          </cell>
          <cell r="BC304" t="e">
            <v>#VALUE!</v>
          </cell>
          <cell r="BD304" t="e">
            <v>#VALUE!</v>
          </cell>
          <cell r="BE304" t="e">
            <v>#VALUE!</v>
          </cell>
        </row>
        <row r="305">
          <cell r="H305">
            <v>0</v>
          </cell>
          <cell r="I305">
            <v>0</v>
          </cell>
          <cell r="J305">
            <v>0</v>
          </cell>
          <cell r="K305">
            <v>0</v>
          </cell>
          <cell r="L305">
            <v>0</v>
          </cell>
          <cell r="M305">
            <v>0</v>
          </cell>
          <cell r="N305">
            <v>0</v>
          </cell>
          <cell r="O305">
            <v>0</v>
          </cell>
          <cell r="P305">
            <v>0</v>
          </cell>
          <cell r="Q305">
            <v>0</v>
          </cell>
          <cell r="R305">
            <v>0</v>
          </cell>
          <cell r="S305">
            <v>0</v>
          </cell>
          <cell r="T305" t="e">
            <v>#VALUE!</v>
          </cell>
          <cell r="U305">
            <v>94.596000000000004</v>
          </cell>
          <cell r="V305">
            <v>695.74199999999996</v>
          </cell>
          <cell r="W305">
            <v>1896.8620000000001</v>
          </cell>
          <cell r="X305">
            <v>752.81500000000005</v>
          </cell>
          <cell r="Y305">
            <v>271.21300000000002</v>
          </cell>
          <cell r="Z305" t="e">
            <v>#N/A</v>
          </cell>
          <cell r="AA305">
            <v>1043.8589999999999</v>
          </cell>
          <cell r="AB305">
            <v>4588.6149999999998</v>
          </cell>
          <cell r="AC305">
            <v>620.47399999999993</v>
          </cell>
          <cell r="AD305" t="e">
            <v>#N/A</v>
          </cell>
          <cell r="AE305">
            <v>449.77800000000002</v>
          </cell>
          <cell r="AF305">
            <v>964.17499999999995</v>
          </cell>
          <cell r="AG305">
            <v>461.83600000000001</v>
          </cell>
          <cell r="AH305">
            <v>0</v>
          </cell>
          <cell r="AI305" t="e">
            <v>#DIV/0!</v>
          </cell>
          <cell r="AJ305" t="e">
            <v>#VALUE!</v>
          </cell>
          <cell r="AK305">
            <v>1002.9</v>
          </cell>
          <cell r="AL305">
            <v>5306</v>
          </cell>
          <cell r="AM305">
            <v>1253.66183</v>
          </cell>
          <cell r="AN305">
            <v>85.905000000000001</v>
          </cell>
          <cell r="AO305" t="e">
            <v>#N/A</v>
          </cell>
          <cell r="AP305" t="e">
            <v>#DIV/0!</v>
          </cell>
          <cell r="AQ305" t="e">
            <v>#VALUE!</v>
          </cell>
          <cell r="AR305">
            <v>543.28300000000002</v>
          </cell>
          <cell r="AS305">
            <v>461.83600000000001</v>
          </cell>
          <cell r="AT305" t="e">
            <v>#N/A</v>
          </cell>
          <cell r="AU305" t="e">
            <v>#DIV/0!</v>
          </cell>
          <cell r="AV305">
            <v>8906.5439999999999</v>
          </cell>
          <cell r="AW305" t="e">
            <v>#VALUE!</v>
          </cell>
          <cell r="AX305" t="e">
            <v>#VALUE!</v>
          </cell>
          <cell r="AY305" t="e">
            <v>#VALUE!</v>
          </cell>
          <cell r="AZ305" t="e">
            <v>#VALUE!</v>
          </cell>
          <cell r="BA305" t="e">
            <v>#VALUE!</v>
          </cell>
          <cell r="BB305" t="e">
            <v>#VALUE!</v>
          </cell>
          <cell r="BC305" t="e">
            <v>#VALUE!</v>
          </cell>
          <cell r="BD305" t="e">
            <v>#VALUE!</v>
          </cell>
          <cell r="BE305" t="e">
            <v>#VALUE!</v>
          </cell>
        </row>
        <row r="309">
          <cell r="H309">
            <v>0</v>
          </cell>
          <cell r="I309">
            <v>0</v>
          </cell>
          <cell r="J309">
            <v>0.5</v>
          </cell>
          <cell r="K309">
            <v>0</v>
          </cell>
          <cell r="L309">
            <v>0</v>
          </cell>
          <cell r="M309">
            <v>0.5</v>
          </cell>
          <cell r="N309">
            <v>0</v>
          </cell>
          <cell r="O309">
            <v>0</v>
          </cell>
          <cell r="P309">
            <v>0</v>
          </cell>
          <cell r="Q309">
            <v>0</v>
          </cell>
          <cell r="R309">
            <v>193.71250000000001</v>
          </cell>
          <cell r="S309">
            <v>0</v>
          </cell>
          <cell r="T309" t="str">
            <v xml:space="preserve">NA </v>
          </cell>
          <cell r="U309">
            <v>71.149000000000001</v>
          </cell>
          <cell r="V309">
            <v>430.10399999999998</v>
          </cell>
          <cell r="W309">
            <v>0</v>
          </cell>
          <cell r="X309">
            <v>598.23099999999999</v>
          </cell>
          <cell r="Y309">
            <v>805.12</v>
          </cell>
          <cell r="Z309" t="str">
            <v xml:space="preserve">NA </v>
          </cell>
          <cell r="AA309" t="str">
            <v xml:space="preserve">NA </v>
          </cell>
          <cell r="AB309">
            <v>36038.432499999995</v>
          </cell>
          <cell r="AC309">
            <v>3814.9940000000001</v>
          </cell>
          <cell r="AD309" t="str">
            <v xml:space="preserve">NA </v>
          </cell>
          <cell r="AE309">
            <v>1346.4490000000001</v>
          </cell>
          <cell r="AF309">
            <v>2558.2429999999999</v>
          </cell>
          <cell r="AG309">
            <v>774.71799999999996</v>
          </cell>
          <cell r="AH309">
            <v>430.10399999999998</v>
          </cell>
          <cell r="AI309" t="str">
            <v xml:space="preserve">NA </v>
          </cell>
          <cell r="AJ309" t="str">
            <v xml:space="preserve">NA </v>
          </cell>
          <cell r="AK309">
            <v>2880</v>
          </cell>
          <cell r="AL309">
            <v>23460.400000000001</v>
          </cell>
          <cell r="AM309">
            <v>1179.4469999999999</v>
          </cell>
          <cell r="AN309">
            <v>149.46250000000001</v>
          </cell>
          <cell r="AO309" t="str">
            <v xml:space="preserve">NA </v>
          </cell>
          <cell r="AP309">
            <v>871.06933333333325</v>
          </cell>
          <cell r="AQ309" t="str">
            <v xml:space="preserve">NA </v>
          </cell>
          <cell r="AR309">
            <v>871.06933333333325</v>
          </cell>
          <cell r="AS309">
            <v>774.71799999999996</v>
          </cell>
          <cell r="AT309" t="str">
            <v xml:space="preserve">NA </v>
          </cell>
          <cell r="AU309">
            <v>19772.669999999998</v>
          </cell>
          <cell r="AV309">
            <v>19772.669999999998</v>
          </cell>
          <cell r="AW309" t="str">
            <v xml:space="preserve">NA </v>
          </cell>
          <cell r="AX309" t="str">
            <v xml:space="preserve">NA </v>
          </cell>
          <cell r="AY309" t="str">
            <v xml:space="preserve">NA </v>
          </cell>
          <cell r="AZ309" t="str">
            <v xml:space="preserve">NA </v>
          </cell>
          <cell r="BA309" t="str">
            <v xml:space="preserve">NA </v>
          </cell>
          <cell r="BB309" t="str">
            <v xml:space="preserve">NA </v>
          </cell>
          <cell r="BC309" t="str">
            <v xml:space="preserve">NA </v>
          </cell>
          <cell r="BD309" t="str">
            <v xml:space="preserve">NA </v>
          </cell>
          <cell r="BE309" t="str">
            <v xml:space="preserve">NA </v>
          </cell>
        </row>
        <row r="310">
          <cell r="H310">
            <v>651.88599999999997</v>
          </cell>
          <cell r="I310">
            <v>297.774</v>
          </cell>
          <cell r="J310">
            <v>74.204000000000008</v>
          </cell>
          <cell r="K310">
            <v>865.8</v>
          </cell>
          <cell r="L310">
            <v>286.60300000000001</v>
          </cell>
          <cell r="M310">
            <v>863.29</v>
          </cell>
          <cell r="N310">
            <v>1179.02</v>
          </cell>
          <cell r="O310">
            <v>104.3</v>
          </cell>
          <cell r="P310">
            <v>1298.22</v>
          </cell>
          <cell r="Q310">
            <v>2055.6999999999998</v>
          </cell>
          <cell r="R310">
            <v>792.83749999999998</v>
          </cell>
          <cell r="S310">
            <v>902.26099999999997</v>
          </cell>
          <cell r="T310" t="str">
            <v xml:space="preserve">NA </v>
          </cell>
          <cell r="U310">
            <v>105.1</v>
          </cell>
          <cell r="V310">
            <v>1170.8699999999999</v>
          </cell>
          <cell r="W310">
            <v>651.88599999999997</v>
          </cell>
          <cell r="X310">
            <v>706.82500000000005</v>
          </cell>
          <cell r="Y310">
            <v>1181.761</v>
          </cell>
          <cell r="Z310" t="str">
            <v xml:space="preserve">NA </v>
          </cell>
          <cell r="AA310">
            <v>41782.035000000003</v>
          </cell>
          <cell r="AB310">
            <v>41782.035000000003</v>
          </cell>
          <cell r="AC310">
            <v>4007.8830000000003</v>
          </cell>
          <cell r="AD310" t="str">
            <v xml:space="preserve">NA </v>
          </cell>
          <cell r="AE310">
            <v>1873.2455</v>
          </cell>
          <cell r="AF310">
            <v>2805.6</v>
          </cell>
          <cell r="AG310">
            <v>931.6</v>
          </cell>
          <cell r="AH310">
            <v>1170.8699999999999</v>
          </cell>
          <cell r="AI310">
            <v>826.72300000000007</v>
          </cell>
          <cell r="AJ310" t="str">
            <v xml:space="preserve">NA </v>
          </cell>
          <cell r="AK310">
            <v>3203.14</v>
          </cell>
          <cell r="AL310">
            <v>39302.589999999997</v>
          </cell>
          <cell r="AM310">
            <v>1220.6500000000001</v>
          </cell>
          <cell r="AN310">
            <v>366.50400000000002</v>
          </cell>
          <cell r="AO310" t="str">
            <v xml:space="preserve">NA </v>
          </cell>
          <cell r="AP310">
            <v>1530.0246666666667</v>
          </cell>
          <cell r="AQ310" t="str">
            <v xml:space="preserve">NA </v>
          </cell>
          <cell r="AR310">
            <v>1530.0246666666667</v>
          </cell>
          <cell r="AS310">
            <v>931.6</v>
          </cell>
          <cell r="AT310" t="str">
            <v xml:space="preserve">NA </v>
          </cell>
          <cell r="AU310">
            <v>45340.45</v>
          </cell>
          <cell r="AV310">
            <v>45340.45</v>
          </cell>
          <cell r="AW310" t="str">
            <v xml:space="preserve">NA </v>
          </cell>
          <cell r="AX310" t="str">
            <v xml:space="preserve">NA </v>
          </cell>
          <cell r="AY310" t="str">
            <v xml:space="preserve">NA </v>
          </cell>
          <cell r="AZ310" t="str">
            <v xml:space="preserve">NA </v>
          </cell>
          <cell r="BA310" t="str">
            <v xml:space="preserve">NA </v>
          </cell>
          <cell r="BB310" t="str">
            <v xml:space="preserve">NA </v>
          </cell>
          <cell r="BC310" t="str">
            <v xml:space="preserve">NA </v>
          </cell>
          <cell r="BD310" t="str">
            <v xml:space="preserve">NA </v>
          </cell>
          <cell r="BE310" t="str">
            <v xml:space="preserve">NA </v>
          </cell>
        </row>
        <row r="311">
          <cell r="H311">
            <v>739.88300000000004</v>
          </cell>
          <cell r="I311">
            <v>346.4</v>
          </cell>
          <cell r="J311">
            <v>159.20400000000001</v>
          </cell>
          <cell r="K311">
            <v>937</v>
          </cell>
          <cell r="L311">
            <v>346.274</v>
          </cell>
          <cell r="M311">
            <v>1808.665</v>
          </cell>
          <cell r="N311">
            <v>1241.45</v>
          </cell>
          <cell r="O311">
            <v>122.65</v>
          </cell>
          <cell r="P311">
            <v>1396.81</v>
          </cell>
          <cell r="Q311">
            <v>2192.38</v>
          </cell>
          <cell r="R311">
            <v>881.87869000000001</v>
          </cell>
          <cell r="S311">
            <v>996.26700000000005</v>
          </cell>
          <cell r="T311" t="str">
            <v xml:space="preserve">NA </v>
          </cell>
          <cell r="U311">
            <v>131.9</v>
          </cell>
          <cell r="V311">
            <v>1665.0744999999999</v>
          </cell>
          <cell r="W311">
            <v>739.88300000000004</v>
          </cell>
          <cell r="X311">
            <v>788.39400000000001</v>
          </cell>
          <cell r="Y311">
            <v>1462.2560000000001</v>
          </cell>
          <cell r="Z311" t="str">
            <v xml:space="preserve">NA </v>
          </cell>
          <cell r="AA311">
            <v>47526.497499999998</v>
          </cell>
          <cell r="AB311">
            <v>47526.497499999998</v>
          </cell>
          <cell r="AC311">
            <v>4167.6499999999996</v>
          </cell>
          <cell r="AD311" t="str">
            <v xml:space="preserve">NA </v>
          </cell>
          <cell r="AE311">
            <v>2467.6355199999998</v>
          </cell>
          <cell r="AF311">
            <v>3000</v>
          </cell>
          <cell r="AG311">
            <v>1072.6500000000001</v>
          </cell>
          <cell r="AH311">
            <v>1665.0744999999999</v>
          </cell>
          <cell r="AI311">
            <v>799.10500000000002</v>
          </cell>
          <cell r="AJ311" t="str">
            <v xml:space="preserve">NA </v>
          </cell>
          <cell r="AK311">
            <v>3397.2649999999999</v>
          </cell>
          <cell r="AL311">
            <v>46176.817499999997</v>
          </cell>
          <cell r="AM311">
            <v>1309.6600000000001</v>
          </cell>
          <cell r="AN311">
            <v>574.30956000000003</v>
          </cell>
          <cell r="AO311" t="str">
            <v xml:space="preserve">NA </v>
          </cell>
          <cell r="AP311">
            <v>1763.9683333333332</v>
          </cell>
          <cell r="AQ311" t="str">
            <v xml:space="preserve">NA </v>
          </cell>
          <cell r="AR311">
            <v>1763.9683333333332</v>
          </cell>
          <cell r="AS311">
            <v>1072.6500000000001</v>
          </cell>
          <cell r="AT311" t="str">
            <v xml:space="preserve">NA </v>
          </cell>
          <cell r="AU311">
            <v>54681.75</v>
          </cell>
          <cell r="AV311">
            <v>54681.75</v>
          </cell>
          <cell r="AW311" t="str">
            <v xml:space="preserve">NA </v>
          </cell>
          <cell r="AX311" t="str">
            <v xml:space="preserve">NA </v>
          </cell>
          <cell r="AY311" t="str">
            <v xml:space="preserve">NA </v>
          </cell>
          <cell r="AZ311" t="str">
            <v xml:space="preserve">NA </v>
          </cell>
          <cell r="BA311" t="str">
            <v xml:space="preserve">NA </v>
          </cell>
          <cell r="BB311" t="str">
            <v xml:space="preserve">NA </v>
          </cell>
          <cell r="BC311" t="str">
            <v xml:space="preserve">NA </v>
          </cell>
          <cell r="BD311" t="str">
            <v xml:space="preserve">NA </v>
          </cell>
          <cell r="BE311" t="str">
            <v xml:space="preserve">NA </v>
          </cell>
        </row>
        <row r="312">
          <cell r="H312">
            <v>878.6850508</v>
          </cell>
          <cell r="I312">
            <v>418</v>
          </cell>
          <cell r="J312">
            <v>186.71949999999998</v>
          </cell>
          <cell r="K312">
            <v>1105.6600000000001</v>
          </cell>
          <cell r="L312">
            <v>407.96699999999998</v>
          </cell>
          <cell r="M312">
            <v>2046.16965</v>
          </cell>
          <cell r="N312">
            <v>1322.8</v>
          </cell>
          <cell r="O312">
            <v>150.12360000000001</v>
          </cell>
          <cell r="P312">
            <v>1616.8075749999998</v>
          </cell>
          <cell r="Q312">
            <v>2554.1227000000003</v>
          </cell>
          <cell r="R312">
            <v>881.87869000000001</v>
          </cell>
          <cell r="S312">
            <v>1177.7868473999999</v>
          </cell>
          <cell r="T312" t="str">
            <v xml:space="preserve">NA </v>
          </cell>
          <cell r="U312">
            <v>163.22624999999999</v>
          </cell>
          <cell r="V312">
            <v>2096.6757716000002</v>
          </cell>
          <cell r="W312">
            <v>878.6850508</v>
          </cell>
          <cell r="X312">
            <v>911.93533980000007</v>
          </cell>
          <cell r="Y312">
            <v>1839.0793712000002</v>
          </cell>
          <cell r="Z312" t="str">
            <v xml:space="preserve">NA </v>
          </cell>
          <cell r="AA312" t="str">
            <v xml:space="preserve">NA </v>
          </cell>
          <cell r="AB312" t="str">
            <v xml:space="preserve">NA </v>
          </cell>
          <cell r="AC312">
            <v>4709.4444999999987</v>
          </cell>
          <cell r="AD312" t="str">
            <v xml:space="preserve">NA </v>
          </cell>
          <cell r="AE312">
            <v>2467.6355199999998</v>
          </cell>
          <cell r="AF312">
            <v>3450</v>
          </cell>
          <cell r="AG312">
            <v>1304.6641950000001</v>
          </cell>
          <cell r="AH312">
            <v>2096.6757716000002</v>
          </cell>
          <cell r="AI312">
            <v>879.01550000000009</v>
          </cell>
          <cell r="AJ312" t="str">
            <v xml:space="preserve">NA </v>
          </cell>
          <cell r="AK312">
            <v>3935.0520495000001</v>
          </cell>
          <cell r="AL312">
            <v>52035.112500000003</v>
          </cell>
          <cell r="AM312">
            <v>1459.4851040000001</v>
          </cell>
          <cell r="AN312">
            <v>574.30956000000003</v>
          </cell>
          <cell r="AO312" t="str">
            <v xml:space="preserve">NA </v>
          </cell>
          <cell r="AP312">
            <v>2052.1066880000003</v>
          </cell>
          <cell r="AQ312" t="str">
            <v xml:space="preserve">NA </v>
          </cell>
          <cell r="AR312">
            <v>2052.1066880000003</v>
          </cell>
          <cell r="AS312">
            <v>1304.6641950000001</v>
          </cell>
          <cell r="AT312" t="str">
            <v xml:space="preserve">NA </v>
          </cell>
          <cell r="AU312">
            <v>62265.919999999998</v>
          </cell>
          <cell r="AV312">
            <v>62265.919999999998</v>
          </cell>
          <cell r="AW312" t="str">
            <v xml:space="preserve">NA </v>
          </cell>
          <cell r="AX312" t="str">
            <v xml:space="preserve">NA </v>
          </cell>
          <cell r="AY312" t="str">
            <v xml:space="preserve">NA </v>
          </cell>
          <cell r="AZ312" t="str">
            <v xml:space="preserve">NA </v>
          </cell>
          <cell r="BA312" t="str">
            <v xml:space="preserve">NA </v>
          </cell>
          <cell r="BB312" t="str">
            <v xml:space="preserve">NA </v>
          </cell>
          <cell r="BC312" t="str">
            <v xml:space="preserve">NA </v>
          </cell>
          <cell r="BD312" t="str">
            <v xml:space="preserve">NA </v>
          </cell>
          <cell r="BE312" t="str">
            <v xml:space="preserve">NA </v>
          </cell>
        </row>
        <row r="319">
          <cell r="H319">
            <v>0</v>
          </cell>
          <cell r="I319">
            <v>0</v>
          </cell>
          <cell r="J319">
            <v>0</v>
          </cell>
          <cell r="K319">
            <v>0</v>
          </cell>
          <cell r="L319">
            <v>0</v>
          </cell>
          <cell r="M319">
            <v>0</v>
          </cell>
          <cell r="N319">
            <v>0</v>
          </cell>
          <cell r="O319">
            <v>0</v>
          </cell>
          <cell r="P319">
            <v>0</v>
          </cell>
          <cell r="Q319">
            <v>0</v>
          </cell>
          <cell r="R319">
            <v>0</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row>
        <row r="322">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1018.396</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row>
        <row r="323">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88.572000000000003</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row>
        <row r="324">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9.9600000000000009</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row>
        <row r="325">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row>
        <row r="326">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98.532000000000011</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row>
        <row r="327">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98.532000000000011</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row>
        <row r="328">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57.956000000000003</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row>
        <row r="329">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1.7173674697010106</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row>
        <row r="333">
          <cell r="H333" t="e">
            <v>#DIV/0!</v>
          </cell>
          <cell r="I333" t="e">
            <v>#DIV/0!</v>
          </cell>
          <cell r="J333" t="e">
            <v>#DIV/0!</v>
          </cell>
          <cell r="K333" t="e">
            <v>#DIV/0!</v>
          </cell>
          <cell r="L333" t="e">
            <v>#DIV/0!</v>
          </cell>
          <cell r="M333" t="e">
            <v>#DIV/0!</v>
          </cell>
          <cell r="N333" t="e">
            <v>#DIV/0!</v>
          </cell>
          <cell r="O333" t="e">
            <v>#DIV/0!</v>
          </cell>
          <cell r="P333" t="e">
            <v>#DIV/0!</v>
          </cell>
          <cell r="Q333" t="e">
            <v>#DIV/0!</v>
          </cell>
          <cell r="R333" t="e">
            <v>#DIV/0!</v>
          </cell>
          <cell r="S333" t="e">
            <v>#DIV/0!</v>
          </cell>
          <cell r="T333" t="e">
            <v>#VALUE!</v>
          </cell>
          <cell r="U333">
            <v>3.3068320810763586E-2</v>
          </cell>
          <cell r="V333">
            <v>0.47698989924722007</v>
          </cell>
          <cell r="W333">
            <v>1.1277874807805904E-2</v>
          </cell>
          <cell r="X333">
            <v>1.0053782918395942</v>
          </cell>
          <cell r="Y333">
            <v>0</v>
          </cell>
          <cell r="Z333" t="e">
            <v>#N/A</v>
          </cell>
          <cell r="AA333">
            <v>0.48502187288828819</v>
          </cell>
          <cell r="AB333">
            <v>0.36984786218335464</v>
          </cell>
          <cell r="AC333">
            <v>0.63947481761564662</v>
          </cell>
          <cell r="AD333" t="e">
            <v>#N/A</v>
          </cell>
          <cell r="AE333">
            <v>0.3848782860908066</v>
          </cell>
          <cell r="AF333">
            <v>0.3629360002827155</v>
          </cell>
          <cell r="AG333">
            <v>0.88126700666416846</v>
          </cell>
          <cell r="AH333" t="e">
            <v>#DIV/0!</v>
          </cell>
          <cell r="AI333" t="e">
            <v>#DIV/0!</v>
          </cell>
          <cell r="AJ333" t="e">
            <v>#VALUE!</v>
          </cell>
          <cell r="AK333">
            <v>21.090308370044053</v>
          </cell>
          <cell r="AL333">
            <v>0.33343385605146769</v>
          </cell>
          <cell r="AM333">
            <v>0.55622296303024366</v>
          </cell>
          <cell r="AN333">
            <v>0.13773922256804186</v>
          </cell>
          <cell r="AO333" t="e">
            <v>#N/A</v>
          </cell>
          <cell r="AP333" t="e">
            <v>#DIV/0!</v>
          </cell>
          <cell r="AQ333" t="e">
            <v>#VALUE!</v>
          </cell>
          <cell r="AR333">
            <v>0</v>
          </cell>
          <cell r="AS333">
            <v>0.88126700666416846</v>
          </cell>
          <cell r="AT333" t="e">
            <v>#N/A</v>
          </cell>
          <cell r="AU333" t="e">
            <v>#DIV/0!</v>
          </cell>
          <cell r="AV333">
            <v>0.43445707843453052</v>
          </cell>
          <cell r="AW333" t="e">
            <v>#VALUE!</v>
          </cell>
          <cell r="AX333" t="e">
            <v>#VALUE!</v>
          </cell>
          <cell r="AY333" t="e">
            <v>#VALUE!</v>
          </cell>
          <cell r="AZ333" t="e">
            <v>#VALUE!</v>
          </cell>
          <cell r="BA333" t="e">
            <v>#VALUE!</v>
          </cell>
          <cell r="BB333" t="e">
            <v>#VALUE!</v>
          </cell>
          <cell r="BC333" t="e">
            <v>#VALUE!</v>
          </cell>
          <cell r="BD333" t="e">
            <v>#VALUE!</v>
          </cell>
          <cell r="BE333" t="e">
            <v>#VALUE!</v>
          </cell>
        </row>
        <row r="334">
          <cell r="H334" t="e">
            <v>#DIV/0!</v>
          </cell>
          <cell r="I334" t="e">
            <v>#DIV/0!</v>
          </cell>
          <cell r="J334" t="e">
            <v>#DIV/0!</v>
          </cell>
          <cell r="K334" t="e">
            <v>#DIV/0!</v>
          </cell>
          <cell r="L334" t="e">
            <v>#DIV/0!</v>
          </cell>
          <cell r="M334" t="e">
            <v>#DIV/0!</v>
          </cell>
          <cell r="N334" t="e">
            <v>#DIV/0!</v>
          </cell>
          <cell r="O334" t="e">
            <v>#DIV/0!</v>
          </cell>
          <cell r="P334" t="e">
            <v>#DIV/0!</v>
          </cell>
          <cell r="Q334" t="e">
            <v>#DIV/0!</v>
          </cell>
          <cell r="R334" t="e">
            <v>#DIV/0!</v>
          </cell>
          <cell r="S334" t="e">
            <v>#DIV/0!</v>
          </cell>
          <cell r="T334" t="e">
            <v>#VALUE!</v>
          </cell>
          <cell r="U334">
            <v>3.2009810139963631E-2</v>
          </cell>
          <cell r="V334">
            <v>0.32294729942996109</v>
          </cell>
          <cell r="W334">
            <v>1.1152102788711038E-2</v>
          </cell>
          <cell r="X334">
            <v>0.50134096690421948</v>
          </cell>
          <cell r="Y334">
            <v>0</v>
          </cell>
          <cell r="Z334" t="e">
            <v>#N/A</v>
          </cell>
          <cell r="AA334">
            <v>0.3266092451183541</v>
          </cell>
          <cell r="AB334">
            <v>0.26999192566820268</v>
          </cell>
          <cell r="AC334">
            <v>0.39004857576626906</v>
          </cell>
          <cell r="AD334" t="e">
            <v>#N/A</v>
          </cell>
          <cell r="AE334">
            <v>0.27791488245312129</v>
          </cell>
          <cell r="AF334">
            <v>0.26628983327715405</v>
          </cell>
          <cell r="AG334">
            <v>0.4684433435245412</v>
          </cell>
          <cell r="AH334" t="e">
            <v>#DIV/0!</v>
          </cell>
          <cell r="AI334" t="e">
            <v>#DIV/0!</v>
          </cell>
          <cell r="AJ334" t="e">
            <v>#VALUE!</v>
          </cell>
          <cell r="AK334">
            <v>0.95473127929005885</v>
          </cell>
          <cell r="AL334">
            <v>0.25005653976630232</v>
          </cell>
          <cell r="AM334">
            <v>0.35741855520958149</v>
          </cell>
          <cell r="AN334">
            <v>0.12106396600896339</v>
          </cell>
          <cell r="AO334" t="e">
            <v>#N/A</v>
          </cell>
          <cell r="AP334" t="e">
            <v>#DIV/0!</v>
          </cell>
          <cell r="AQ334" t="e">
            <v>#VALUE!</v>
          </cell>
          <cell r="AR334">
            <v>0</v>
          </cell>
          <cell r="AS334">
            <v>0.4684433435245412</v>
          </cell>
          <cell r="AT334" t="e">
            <v>#N/A</v>
          </cell>
          <cell r="AU334" t="e">
            <v>#DIV/0!</v>
          </cell>
          <cell r="AV334">
            <v>0.30287213536473856</v>
          </cell>
          <cell r="AW334" t="e">
            <v>#VALUE!</v>
          </cell>
          <cell r="AX334" t="e">
            <v>#VALUE!</v>
          </cell>
          <cell r="AY334" t="e">
            <v>#VALUE!</v>
          </cell>
          <cell r="AZ334" t="e">
            <v>#VALUE!</v>
          </cell>
          <cell r="BA334" t="e">
            <v>#VALUE!</v>
          </cell>
          <cell r="BB334" t="e">
            <v>#VALUE!</v>
          </cell>
          <cell r="BC334" t="e">
            <v>#VALUE!</v>
          </cell>
          <cell r="BD334" t="e">
            <v>#VALUE!</v>
          </cell>
          <cell r="BE334" t="e">
            <v>#VALUE!</v>
          </cell>
        </row>
        <row r="335">
          <cell r="H335">
            <v>0</v>
          </cell>
          <cell r="I335">
            <v>0</v>
          </cell>
          <cell r="J335">
            <v>0</v>
          </cell>
          <cell r="K335">
            <v>0</v>
          </cell>
          <cell r="L335">
            <v>0</v>
          </cell>
          <cell r="M335">
            <v>0</v>
          </cell>
          <cell r="N335">
            <v>0</v>
          </cell>
          <cell r="O335">
            <v>0</v>
          </cell>
          <cell r="P335">
            <v>0</v>
          </cell>
          <cell r="Q335">
            <v>0</v>
          </cell>
          <cell r="R335">
            <v>0</v>
          </cell>
          <cell r="S335">
            <v>0</v>
          </cell>
          <cell r="T335" t="e">
            <v>#VALUE!</v>
          </cell>
          <cell r="U335">
            <v>8.8588866269284829E-3</v>
          </cell>
          <cell r="V335">
            <v>0.15307732625778603</v>
          </cell>
          <cell r="W335">
            <v>1.1574160335215539E-2</v>
          </cell>
          <cell r="X335">
            <v>0.22820228024703099</v>
          </cell>
          <cell r="Y335">
            <v>0</v>
          </cell>
          <cell r="Z335" t="e">
            <v>#N/A</v>
          </cell>
          <cell r="AA335">
            <v>8.8481266666178393E-2</v>
          </cell>
          <cell r="AB335">
            <v>0.15095192856660783</v>
          </cell>
          <cell r="AC335">
            <v>0.40164981543094397</v>
          </cell>
          <cell r="AD335" t="e">
            <v>#N/A</v>
          </cell>
          <cell r="AE335">
            <v>0.22387679760513463</v>
          </cell>
          <cell r="AF335">
            <v>0.10775239109060843</v>
          </cell>
          <cell r="AG335">
            <v>0.26001184308563613</v>
          </cell>
          <cell r="AH335">
            <v>0</v>
          </cell>
          <cell r="AI335" t="e">
            <v>#DIV/0!</v>
          </cell>
          <cell r="AJ335" t="e">
            <v>#VALUE!</v>
          </cell>
          <cell r="AK335">
            <v>0.57221913452976436</v>
          </cell>
          <cell r="AL335">
            <v>0.13857194033093087</v>
          </cell>
          <cell r="AM335">
            <v>0.12063472892986141</v>
          </cell>
          <cell r="AN335">
            <v>0.16923387716085408</v>
          </cell>
          <cell r="AO335" t="e">
            <v>#N/A</v>
          </cell>
          <cell r="AP335" t="e">
            <v>#DIV/0!</v>
          </cell>
          <cell r="AQ335" t="e">
            <v>#VALUE!</v>
          </cell>
          <cell r="AR335">
            <v>0</v>
          </cell>
          <cell r="AS335">
            <v>0.50002277516468485</v>
          </cell>
          <cell r="AT335" t="e">
            <v>#N/A</v>
          </cell>
          <cell r="AU335" t="e">
            <v>#DIV/0!</v>
          </cell>
          <cell r="AV335">
            <v>9.0651199365535964E-2</v>
          </cell>
          <cell r="AW335" t="e">
            <v>#VALUE!</v>
          </cell>
          <cell r="AX335" t="e">
            <v>#VALUE!</v>
          </cell>
          <cell r="AY335" t="e">
            <v>#VALUE!</v>
          </cell>
          <cell r="AZ335" t="e">
            <v>#VALUE!</v>
          </cell>
          <cell r="BA335" t="e">
            <v>#VALUE!</v>
          </cell>
          <cell r="BB335" t="e">
            <v>#VALUE!</v>
          </cell>
          <cell r="BC335" t="e">
            <v>#VALUE!</v>
          </cell>
          <cell r="BD335" t="e">
            <v>#VALUE!</v>
          </cell>
          <cell r="BE335" t="e">
            <v>#VALUE!</v>
          </cell>
        </row>
        <row r="336">
          <cell r="H336" t="e">
            <v>#DIV/0!</v>
          </cell>
          <cell r="I336" t="e">
            <v>#DIV/0!</v>
          </cell>
          <cell r="J336" t="e">
            <v>#DIV/0!</v>
          </cell>
          <cell r="K336" t="e">
            <v>#DIV/0!</v>
          </cell>
          <cell r="L336" t="e">
            <v>#DIV/0!</v>
          </cell>
          <cell r="M336" t="e">
            <v>#DIV/0!</v>
          </cell>
          <cell r="N336" t="e">
            <v>#DIV/0!</v>
          </cell>
          <cell r="O336" t="e">
            <v>#DIV/0!</v>
          </cell>
          <cell r="P336" t="e">
            <v>#DIV/0!</v>
          </cell>
          <cell r="Q336" t="e">
            <v>#DIV/0!</v>
          </cell>
          <cell r="R336" t="e">
            <v>#DIV/0!</v>
          </cell>
          <cell r="S336" t="e">
            <v>#DIV/0!</v>
          </cell>
          <cell r="T336" t="e">
            <v>#DIV/0!</v>
          </cell>
          <cell r="U336">
            <v>-6.082077051926297</v>
          </cell>
          <cell r="V336">
            <v>213.01112877583466</v>
          </cell>
          <cell r="W336">
            <v>13.896939726316541</v>
          </cell>
          <cell r="X336">
            <v>6.230862602294529</v>
          </cell>
          <cell r="Y336" t="e">
            <v>#DIV/0!</v>
          </cell>
          <cell r="Z336">
            <v>2.2921025796672843</v>
          </cell>
          <cell r="AA336">
            <v>8.0582519110751996</v>
          </cell>
          <cell r="AB336">
            <v>4.0286063574090729</v>
          </cell>
          <cell r="AC336">
            <v>7.1056276516096846</v>
          </cell>
          <cell r="AD336" t="e">
            <v>#DIV/0!</v>
          </cell>
          <cell r="AE336">
            <v>2.6400159638153511</v>
          </cell>
          <cell r="AF336">
            <v>11.833591515729267</v>
          </cell>
          <cell r="AG336">
            <v>8.8584567070435174</v>
          </cell>
          <cell r="AH336" t="e">
            <v>#DIV/0!</v>
          </cell>
          <cell r="AI336">
            <v>-0.13712742548509654</v>
          </cell>
          <cell r="AJ336">
            <v>10.242457519361924</v>
          </cell>
          <cell r="AK336">
            <v>3.2163009404388712</v>
          </cell>
          <cell r="AL336">
            <v>8.6789667896678964</v>
          </cell>
          <cell r="AM336">
            <v>17.576351106274934</v>
          </cell>
          <cell r="AN336">
            <v>32.076923076923066</v>
          </cell>
          <cell r="AO336" t="e">
            <v>#DIV/0!</v>
          </cell>
          <cell r="AP336">
            <v>13.890128512921903</v>
          </cell>
          <cell r="AQ336">
            <v>84.798492366412205</v>
          </cell>
          <cell r="AR336">
            <v>31.495881862703154</v>
          </cell>
          <cell r="AS336">
            <v>8.8584567070435192</v>
          </cell>
          <cell r="AT336" t="e">
            <v>#DIV/0!</v>
          </cell>
          <cell r="AU336">
            <v>14.664827586206901</v>
          </cell>
          <cell r="AV336">
            <v>14.292585904251965</v>
          </cell>
          <cell r="AW336" t="e">
            <v>#DIV/0!</v>
          </cell>
          <cell r="AX336" t="e">
            <v>#DIV/0!</v>
          </cell>
          <cell r="AY336" t="e">
            <v>#DIV/0!</v>
          </cell>
          <cell r="AZ336" t="e">
            <v>#DIV/0!</v>
          </cell>
          <cell r="BA336" t="e">
            <v>#DIV/0!</v>
          </cell>
          <cell r="BB336" t="e">
            <v>#DIV/0!</v>
          </cell>
          <cell r="BC336" t="e">
            <v>#DIV/0!</v>
          </cell>
          <cell r="BD336" t="e">
            <v>#DIV/0!</v>
          </cell>
          <cell r="BE336" t="e">
            <v>#DIV/0!</v>
          </cell>
        </row>
        <row r="337">
          <cell r="H337" t="e">
            <v>#DIV/0!</v>
          </cell>
          <cell r="I337" t="e">
            <v>#DIV/0!</v>
          </cell>
          <cell r="J337" t="e">
            <v>#DIV/0!</v>
          </cell>
          <cell r="K337" t="e">
            <v>#DIV/0!</v>
          </cell>
          <cell r="L337" t="e">
            <v>#DIV/0!</v>
          </cell>
          <cell r="M337" t="e">
            <v>#DIV/0!</v>
          </cell>
          <cell r="N337" t="e">
            <v>#DIV/0!</v>
          </cell>
          <cell r="O337" t="e">
            <v>#DIV/0!</v>
          </cell>
          <cell r="P337" t="e">
            <v>#DIV/0!</v>
          </cell>
          <cell r="Q337" t="e">
            <v>#DIV/0!</v>
          </cell>
          <cell r="R337" t="e">
            <v>#DIV/0!</v>
          </cell>
          <cell r="S337" t="e">
            <v>#DIV/0!</v>
          </cell>
          <cell r="T337" t="e">
            <v>#DIV/0!</v>
          </cell>
          <cell r="U337">
            <v>12.788107202680068</v>
          </cell>
          <cell r="V337">
            <v>183.0643879173291</v>
          </cell>
          <cell r="W337">
            <v>10.900300996522862</v>
          </cell>
          <cell r="X337">
            <v>3.3893652844668929</v>
          </cell>
          <cell r="Y337" t="e">
            <v>#DIV/0!</v>
          </cell>
          <cell r="Z337">
            <v>1.907295578162679</v>
          </cell>
          <cell r="AA337">
            <v>7.5281797208075956</v>
          </cell>
          <cell r="AB337">
            <v>3.7580260982298852</v>
          </cell>
          <cell r="AC337">
            <v>6.7022086348889447</v>
          </cell>
          <cell r="AD337" t="e">
            <v>#DIV/0!</v>
          </cell>
          <cell r="AE337">
            <v>1.1162032725821469</v>
          </cell>
          <cell r="AF337">
            <v>8.4041348903717843</v>
          </cell>
          <cell r="AG337">
            <v>4.0978764767459248</v>
          </cell>
          <cell r="AH337" t="e">
            <v>#DIV/0!</v>
          </cell>
          <cell r="AI337">
            <v>0.65279722611188939</v>
          </cell>
          <cell r="AJ337">
            <v>9.1291950834200293</v>
          </cell>
          <cell r="AK337">
            <v>2.7774294670846396</v>
          </cell>
          <cell r="AL337">
            <v>7.4086715867158661</v>
          </cell>
          <cell r="AM337">
            <v>10.940938217869663</v>
          </cell>
          <cell r="AN337">
            <v>-38.282051282051306</v>
          </cell>
          <cell r="AO337" t="e">
            <v>#DIV/0!</v>
          </cell>
          <cell r="AP337">
            <v>12.057760203361106</v>
          </cell>
          <cell r="AQ337">
            <v>82.002246183206111</v>
          </cell>
          <cell r="AR337">
            <v>28.103792256201871</v>
          </cell>
          <cell r="AS337">
            <v>4.0978764767459266</v>
          </cell>
          <cell r="AT337" t="e">
            <v>#DIV/0!</v>
          </cell>
          <cell r="AU337">
            <v>12.647586206896555</v>
          </cell>
          <cell r="AV337">
            <v>12.017288191243516</v>
          </cell>
          <cell r="AW337" t="e">
            <v>#DIV/0!</v>
          </cell>
          <cell r="AX337" t="e">
            <v>#DIV/0!</v>
          </cell>
          <cell r="AY337" t="e">
            <v>#DIV/0!</v>
          </cell>
          <cell r="AZ337" t="e">
            <v>#DIV/0!</v>
          </cell>
          <cell r="BA337" t="e">
            <v>#DIV/0!</v>
          </cell>
          <cell r="BB337" t="e">
            <v>#DIV/0!</v>
          </cell>
          <cell r="BC337" t="e">
            <v>#DIV/0!</v>
          </cell>
          <cell r="BD337" t="e">
            <v>#DIV/0!</v>
          </cell>
          <cell r="BE337" t="e">
            <v>#DIV/0!</v>
          </cell>
        </row>
        <row r="338">
          <cell r="H338" t="str">
            <v xml:space="preserve">NA </v>
          </cell>
          <cell r="I338" t="str">
            <v xml:space="preserve">NA </v>
          </cell>
          <cell r="J338" t="str">
            <v xml:space="preserve">NA </v>
          </cell>
          <cell r="K338" t="str">
            <v xml:space="preserve">NA </v>
          </cell>
          <cell r="L338" t="str">
            <v xml:space="preserve">NA </v>
          </cell>
          <cell r="M338" t="str">
            <v xml:space="preserve">NA </v>
          </cell>
          <cell r="N338" t="str">
            <v xml:space="preserve">NA </v>
          </cell>
          <cell r="O338" t="str">
            <v xml:space="preserve">NA </v>
          </cell>
          <cell r="P338" t="str">
            <v xml:space="preserve">NA </v>
          </cell>
          <cell r="Q338" t="str">
            <v xml:space="preserve">NA </v>
          </cell>
          <cell r="R338" t="str">
            <v xml:space="preserve">NA </v>
          </cell>
          <cell r="S338" t="str">
            <v xml:space="preserve">NA </v>
          </cell>
          <cell r="T338" t="str">
            <v xml:space="preserve">NA </v>
          </cell>
          <cell r="U338">
            <v>0.41696502340952912</v>
          </cell>
          <cell r="V338">
            <v>0.85842327456111855</v>
          </cell>
          <cell r="W338">
            <v>0.1540055218861287</v>
          </cell>
          <cell r="X338">
            <v>2.418952091011056</v>
          </cell>
          <cell r="Y338">
            <v>0</v>
          </cell>
          <cell r="Z338" t="e">
            <v>#N/A</v>
          </cell>
          <cell r="AA338">
            <v>1.3494587266718119</v>
          </cell>
          <cell r="AB338">
            <v>1.6634942416995746</v>
          </cell>
          <cell r="AC338">
            <v>2.1250076829193336</v>
          </cell>
          <cell r="AD338" t="str">
            <v xml:space="preserve">NA </v>
          </cell>
          <cell r="AE338">
            <v>3.2496230437269276</v>
          </cell>
          <cell r="AF338">
            <v>1.3705101447109251</v>
          </cell>
          <cell r="AG338">
            <v>1.861696268759466</v>
          </cell>
          <cell r="AH338">
            <v>0</v>
          </cell>
          <cell r="AI338" t="e">
            <v>#DIV/0!</v>
          </cell>
          <cell r="AJ338" t="e">
            <v>#VALUE!</v>
          </cell>
          <cell r="AK338">
            <v>3.1107862248213132</v>
          </cell>
          <cell r="AL338">
            <v>1.4102891156462587</v>
          </cell>
          <cell r="AM338">
            <v>1.5411352786605583</v>
          </cell>
          <cell r="AN338">
            <v>16.747181964573283</v>
          </cell>
          <cell r="AO338" t="str">
            <v xml:space="preserve">NA </v>
          </cell>
          <cell r="AP338" t="e">
            <v>#DIV/0!</v>
          </cell>
          <cell r="AQ338" t="e">
            <v>#VALUE!</v>
          </cell>
          <cell r="AR338">
            <v>0</v>
          </cell>
          <cell r="AS338">
            <v>1.8616962687594658</v>
          </cell>
          <cell r="AT338" t="e">
            <v>#N/A</v>
          </cell>
          <cell r="AU338" t="e">
            <v>#DIV/0!</v>
          </cell>
          <cell r="AV338">
            <v>1.1931299833650095</v>
          </cell>
          <cell r="AW338" t="str">
            <v xml:space="preserve">NA </v>
          </cell>
          <cell r="AX338" t="str">
            <v xml:space="preserve">NA </v>
          </cell>
          <cell r="AY338" t="str">
            <v xml:space="preserve">NA </v>
          </cell>
          <cell r="AZ338" t="str">
            <v xml:space="preserve">NA </v>
          </cell>
          <cell r="BA338" t="str">
            <v xml:space="preserve">NA </v>
          </cell>
          <cell r="BB338" t="str">
            <v xml:space="preserve">NA </v>
          </cell>
          <cell r="BC338" t="str">
            <v xml:space="preserve">NA </v>
          </cell>
          <cell r="BD338" t="str">
            <v xml:space="preserve">NA </v>
          </cell>
          <cell r="BE338" t="str">
            <v xml:space="preserve">NA </v>
          </cell>
        </row>
        <row r="339">
          <cell r="H339" t="e">
            <v>#DIV/0!</v>
          </cell>
          <cell r="I339" t="e">
            <v>#DIV/0!</v>
          </cell>
          <cell r="J339" t="e">
            <v>#DIV/0!</v>
          </cell>
          <cell r="K339" t="e">
            <v>#DIV/0!</v>
          </cell>
          <cell r="L339" t="e">
            <v>#DIV/0!</v>
          </cell>
          <cell r="M339" t="e">
            <v>#DIV/0!</v>
          </cell>
          <cell r="N339" t="e">
            <v>#DIV/0!</v>
          </cell>
          <cell r="O339" t="e">
            <v>#DIV/0!</v>
          </cell>
          <cell r="P339" t="e">
            <v>#DIV/0!</v>
          </cell>
          <cell r="Q339" t="e">
            <v>#DIV/0!</v>
          </cell>
          <cell r="R339" t="e">
            <v>#DIV/0!</v>
          </cell>
          <cell r="S339" t="e">
            <v>#DIV/0!</v>
          </cell>
          <cell r="T339" t="e">
            <v>#VALUE!</v>
          </cell>
          <cell r="U339">
            <v>3.7433088971579043E-2</v>
          </cell>
          <cell r="V339">
            <v>0.47698989924722007</v>
          </cell>
          <cell r="W339">
            <v>3.3339900235620445E-2</v>
          </cell>
          <cell r="X339">
            <v>1.0871996220610349</v>
          </cell>
          <cell r="Y339">
            <v>0</v>
          </cell>
          <cell r="Z339" t="e">
            <v>#N/A</v>
          </cell>
          <cell r="AA339">
            <v>0.55246070855053886</v>
          </cell>
          <cell r="AB339">
            <v>1.0124909590921907</v>
          </cell>
          <cell r="AC339">
            <v>1.3435201376745218</v>
          </cell>
          <cell r="AD339" t="e">
            <v>#N/A</v>
          </cell>
          <cell r="AE339">
            <v>0.5047323707077559</v>
          </cell>
          <cell r="AF339">
            <v>0.61969159029636589</v>
          </cell>
          <cell r="AG339">
            <v>2.1141382949614984</v>
          </cell>
          <cell r="AH339" t="e">
            <v>#DIV/0!</v>
          </cell>
          <cell r="AI339" t="e">
            <v>#DIV/0!</v>
          </cell>
          <cell r="AJ339" t="e">
            <v>#VALUE!</v>
          </cell>
          <cell r="AK339">
            <v>21.090308370044053</v>
          </cell>
          <cell r="AL339">
            <v>0.44154547572298591</v>
          </cell>
          <cell r="AM339">
            <v>0.66090951676104215</v>
          </cell>
          <cell r="AN339">
            <v>0.22972256582435063</v>
          </cell>
          <cell r="AO339" t="e">
            <v>#N/A</v>
          </cell>
          <cell r="AP339" t="e">
            <v>#DIV/0!</v>
          </cell>
          <cell r="AQ339" t="e">
            <v>#VALUE!</v>
          </cell>
          <cell r="AR339">
            <v>0</v>
          </cell>
          <cell r="AS339">
            <v>2.1141382949614984</v>
          </cell>
          <cell r="AT339" t="e">
            <v>#N/A</v>
          </cell>
          <cell r="AU339" t="e">
            <v>#DIV/0!</v>
          </cell>
          <cell r="AV339">
            <v>0.55786835927749412</v>
          </cell>
          <cell r="AW339" t="e">
            <v>#VALUE!</v>
          </cell>
          <cell r="AX339" t="e">
            <v>#VALUE!</v>
          </cell>
          <cell r="AY339" t="e">
            <v>#VALUE!</v>
          </cell>
          <cell r="AZ339" t="e">
            <v>#VALUE!</v>
          </cell>
          <cell r="BA339" t="e">
            <v>#VALUE!</v>
          </cell>
          <cell r="BB339" t="e">
            <v>#VALUE!</v>
          </cell>
          <cell r="BC339" t="e">
            <v>#VALUE!</v>
          </cell>
          <cell r="BD339" t="e">
            <v>#VALUE!</v>
          </cell>
          <cell r="BE339" t="e">
            <v>#VALUE!</v>
          </cell>
        </row>
        <row r="340">
          <cell r="H340" t="e">
            <v>#DIV/0!</v>
          </cell>
          <cell r="I340" t="e">
            <v>#DIV/0!</v>
          </cell>
          <cell r="J340" t="e">
            <v>#DIV/0!</v>
          </cell>
          <cell r="K340" t="e">
            <v>#DIV/0!</v>
          </cell>
          <cell r="L340" t="e">
            <v>#DIV/0!</v>
          </cell>
          <cell r="M340" t="e">
            <v>#DIV/0!</v>
          </cell>
          <cell r="N340" t="e">
            <v>#DIV/0!</v>
          </cell>
          <cell r="O340" t="e">
            <v>#DIV/0!</v>
          </cell>
          <cell r="P340" t="e">
            <v>#DIV/0!</v>
          </cell>
          <cell r="Q340" t="e">
            <v>#DIV/0!</v>
          </cell>
          <cell r="R340" t="e">
            <v>#DIV/0!</v>
          </cell>
          <cell r="S340" t="e">
            <v>#DIV/0!</v>
          </cell>
          <cell r="T340" t="e">
            <v>#DIV/0!</v>
          </cell>
          <cell r="U340">
            <v>4.0200421940928273</v>
          </cell>
          <cell r="V340" t="e">
            <v>#DIV/0!</v>
          </cell>
          <cell r="W340">
            <v>5.6952372302296492</v>
          </cell>
          <cell r="X340">
            <v>2.8304906039887427</v>
          </cell>
          <cell r="Y340">
            <v>2.2835275535531014</v>
          </cell>
          <cell r="Z340">
            <v>1.5380873546448712</v>
          </cell>
          <cell r="AA340">
            <v>1.4892992008550388</v>
          </cell>
          <cell r="AB340">
            <v>1.3696250405354029</v>
          </cell>
          <cell r="AC340">
            <v>2.0086264742186053</v>
          </cell>
          <cell r="AD340" t="e">
            <v>#DIV/0!</v>
          </cell>
          <cell r="AE340">
            <v>2.2765672158022165</v>
          </cell>
          <cell r="AF340">
            <v>2.4742130240152145</v>
          </cell>
          <cell r="AG340">
            <v>1.8503578399479506</v>
          </cell>
          <cell r="AH340" t="e">
            <v>#DIV/0!</v>
          </cell>
          <cell r="AI340" t="e">
            <v>#DIV/0!</v>
          </cell>
          <cell r="AJ340">
            <v>3.1035400277649234</v>
          </cell>
          <cell r="AK340" t="e">
            <v>#DIV/0!</v>
          </cell>
          <cell r="AL340">
            <v>1.3618488186504096</v>
          </cell>
          <cell r="AM340">
            <v>1.8294232612189767</v>
          </cell>
          <cell r="AN340">
            <v>2.2295276760075255</v>
          </cell>
          <cell r="AO340" t="e">
            <v>#DIV/0!</v>
          </cell>
          <cell r="AP340" t="e">
            <v>#DIV/0!</v>
          </cell>
          <cell r="AQ340" t="e">
            <v>#DIV/0!</v>
          </cell>
          <cell r="AR340">
            <v>2.9700975044125459</v>
          </cell>
          <cell r="AS340">
            <v>1.8503578399479506</v>
          </cell>
          <cell r="AT340">
            <v>1.8976949526679969</v>
          </cell>
          <cell r="AU340">
            <v>1.8288507835231218</v>
          </cell>
          <cell r="AV340">
            <v>1.8297310823382411</v>
          </cell>
          <cell r="AW340" t="e">
            <v>#DIV/0!</v>
          </cell>
          <cell r="AX340" t="e">
            <v>#DIV/0!</v>
          </cell>
          <cell r="AY340" t="e">
            <v>#DIV/0!</v>
          </cell>
          <cell r="AZ340" t="e">
            <v>#DIV/0!</v>
          </cell>
          <cell r="BA340" t="e">
            <v>#DIV/0!</v>
          </cell>
          <cell r="BB340" t="e">
            <v>#DIV/0!</v>
          </cell>
          <cell r="BC340" t="e">
            <v>#DIV/0!</v>
          </cell>
          <cell r="BD340" t="e">
            <v>#DIV/0!</v>
          </cell>
          <cell r="BE340" t="e">
            <v>#DIV/0!</v>
          </cell>
        </row>
        <row r="341">
          <cell r="H341" t="e">
            <v>#DIV/0!</v>
          </cell>
          <cell r="I341" t="e">
            <v>#DIV/0!</v>
          </cell>
          <cell r="J341" t="e">
            <v>#DIV/0!</v>
          </cell>
          <cell r="K341" t="e">
            <v>#DIV/0!</v>
          </cell>
          <cell r="L341" t="e">
            <v>#DIV/0!</v>
          </cell>
          <cell r="M341" t="e">
            <v>#DIV/0!</v>
          </cell>
          <cell r="N341" t="e">
            <v>#DIV/0!</v>
          </cell>
          <cell r="O341" t="e">
            <v>#DIV/0!</v>
          </cell>
          <cell r="P341" t="e">
            <v>#DIV/0!</v>
          </cell>
          <cell r="Q341" t="e">
            <v>#DIV/0!</v>
          </cell>
          <cell r="R341" t="e">
            <v>#DIV/0!</v>
          </cell>
          <cell r="S341" t="e">
            <v>#DIV/0!</v>
          </cell>
          <cell r="T341" t="e">
            <v>#DIV/0!</v>
          </cell>
          <cell r="U341">
            <v>3.2170735382760696</v>
          </cell>
          <cell r="V341" t="e">
            <v>#DIV/0!</v>
          </cell>
          <cell r="W341">
            <v>4.9949836164073469</v>
          </cell>
          <cell r="X341">
            <v>2.1273348094438629</v>
          </cell>
          <cell r="Y341">
            <v>1.7665354072801644</v>
          </cell>
          <cell r="Z341">
            <v>0.60121301059237708</v>
          </cell>
          <cell r="AA341">
            <v>0.42069106544481916</v>
          </cell>
          <cell r="AB341">
            <v>0.44119745773135927</v>
          </cell>
          <cell r="AC341">
            <v>1.0545726664475989</v>
          </cell>
          <cell r="AD341" t="e">
            <v>#DIV/0!</v>
          </cell>
          <cell r="AE341">
            <v>1.2656697890163415</v>
          </cell>
          <cell r="AF341">
            <v>1.4248847981388282</v>
          </cell>
          <cell r="AG341">
            <v>1.4328853790411236</v>
          </cell>
          <cell r="AH341" t="e">
            <v>#DIV/0!</v>
          </cell>
          <cell r="AI341" t="e">
            <v>#DIV/0!</v>
          </cell>
          <cell r="AJ341">
            <v>2.5559283253637717</v>
          </cell>
          <cell r="AK341" t="e">
            <v>#DIV/0!</v>
          </cell>
          <cell r="AL341">
            <v>0.52195243203642172</v>
          </cell>
          <cell r="AM341">
            <v>0.64992215070315917</v>
          </cell>
          <cell r="AN341">
            <v>1.8742779813182824</v>
          </cell>
          <cell r="AO341" t="e">
            <v>#DIV/0!</v>
          </cell>
          <cell r="AP341" t="e">
            <v>#DIV/0!</v>
          </cell>
          <cell r="AQ341" t="e">
            <v>#DIV/0!</v>
          </cell>
          <cell r="AR341">
            <v>2.0066202468740895</v>
          </cell>
          <cell r="AS341">
            <v>1.4328853790411236</v>
          </cell>
          <cell r="AT341">
            <v>1.7320117162626822</v>
          </cell>
          <cell r="AU341">
            <v>0.53315019126530494</v>
          </cell>
          <cell r="AV341">
            <v>0.55858268960242297</v>
          </cell>
          <cell r="AW341" t="e">
            <v>#DIV/0!</v>
          </cell>
          <cell r="AX341" t="e">
            <v>#DIV/0!</v>
          </cell>
          <cell r="AY341" t="e">
            <v>#DIV/0!</v>
          </cell>
          <cell r="AZ341" t="e">
            <v>#DIV/0!</v>
          </cell>
          <cell r="BA341" t="e">
            <v>#DIV/0!</v>
          </cell>
          <cell r="BB341" t="e">
            <v>#DIV/0!</v>
          </cell>
          <cell r="BC341" t="e">
            <v>#DIV/0!</v>
          </cell>
          <cell r="BD341" t="e">
            <v>#DIV/0!</v>
          </cell>
          <cell r="BE341" t="e">
            <v>#DIV/0!</v>
          </cell>
        </row>
        <row r="342">
          <cell r="H342" t="e">
            <v>#DIV/0!</v>
          </cell>
          <cell r="I342" t="e">
            <v>#DIV/0!</v>
          </cell>
          <cell r="J342" t="e">
            <v>#DIV/0!</v>
          </cell>
          <cell r="K342" t="e">
            <v>#DIV/0!</v>
          </cell>
          <cell r="L342" t="e">
            <v>#DIV/0!</v>
          </cell>
          <cell r="M342" t="e">
            <v>#DIV/0!</v>
          </cell>
          <cell r="N342" t="e">
            <v>#DIV/0!</v>
          </cell>
          <cell r="O342" t="e">
            <v>#DIV/0!</v>
          </cell>
          <cell r="P342" t="e">
            <v>#DIV/0!</v>
          </cell>
          <cell r="Q342" t="e">
            <v>#DIV/0!</v>
          </cell>
          <cell r="R342" t="e">
            <v>#DIV/0!</v>
          </cell>
          <cell r="S342" t="e">
            <v>#DIV/0!</v>
          </cell>
          <cell r="T342" t="e">
            <v>#DIV/0!</v>
          </cell>
          <cell r="U342">
            <v>75.504919925699056</v>
          </cell>
          <cell r="V342">
            <v>142.41876821444865</v>
          </cell>
          <cell r="W342">
            <v>60.599368063918767</v>
          </cell>
          <cell r="X342">
            <v>84.677561636395907</v>
          </cell>
          <cell r="Y342">
            <v>56.086920178780403</v>
          </cell>
          <cell r="Z342">
            <v>29.462047185628659</v>
          </cell>
          <cell r="AA342">
            <v>18.536786684089705</v>
          </cell>
          <cell r="AB342">
            <v>19.982262486254637</v>
          </cell>
          <cell r="AC342">
            <v>34.465296957431732</v>
          </cell>
          <cell r="AD342" t="e">
            <v>#DIV/0!</v>
          </cell>
          <cell r="AE342">
            <v>46.48769066035603</v>
          </cell>
          <cell r="AF342">
            <v>49.821284493886708</v>
          </cell>
          <cell r="AG342">
            <v>75.604776788915729</v>
          </cell>
          <cell r="AH342">
            <v>0</v>
          </cell>
          <cell r="AI342">
            <v>0</v>
          </cell>
          <cell r="AJ342">
            <v>88.100132337759732</v>
          </cell>
          <cell r="AK342">
            <v>0</v>
          </cell>
          <cell r="AL342">
            <v>37.06854479672689</v>
          </cell>
          <cell r="AM342">
            <v>56.152798726860979</v>
          </cell>
          <cell r="AN342">
            <v>46.245399669415441</v>
          </cell>
          <cell r="AO342" t="e">
            <v>#DIV/0!</v>
          </cell>
          <cell r="AP342">
            <v>0</v>
          </cell>
          <cell r="AQ342">
            <v>0</v>
          </cell>
          <cell r="AR342">
            <v>57.490491286528034</v>
          </cell>
          <cell r="AS342">
            <v>75.604776788915729</v>
          </cell>
          <cell r="AT342">
            <v>113.07913033368213</v>
          </cell>
          <cell r="AU342">
            <v>21.585394576367626</v>
          </cell>
          <cell r="AV342">
            <v>23.028541826063112</v>
          </cell>
          <cell r="AW342" t="e">
            <v>#DIV/0!</v>
          </cell>
          <cell r="AX342" t="e">
            <v>#DIV/0!</v>
          </cell>
          <cell r="AY342" t="e">
            <v>#DIV/0!</v>
          </cell>
          <cell r="AZ342" t="e">
            <v>#DIV/0!</v>
          </cell>
          <cell r="BA342" t="e">
            <v>#DIV/0!</v>
          </cell>
          <cell r="BB342" t="e">
            <v>#DIV/0!</v>
          </cell>
          <cell r="BC342" t="e">
            <v>#DIV/0!</v>
          </cell>
          <cell r="BD342" t="e">
            <v>#DIV/0!</v>
          </cell>
          <cell r="BE342" t="e">
            <v>#DIV/0!</v>
          </cell>
        </row>
        <row r="343">
          <cell r="H343" t="e">
            <v>#DIV/0!</v>
          </cell>
          <cell r="I343" t="e">
            <v>#DIV/0!</v>
          </cell>
          <cell r="J343" t="e">
            <v>#DIV/0!</v>
          </cell>
          <cell r="K343" t="e">
            <v>#DIV/0!</v>
          </cell>
          <cell r="L343" t="e">
            <v>#DIV/0!</v>
          </cell>
          <cell r="M343" t="e">
            <v>#DIV/0!</v>
          </cell>
          <cell r="N343" t="e">
            <v>#DIV/0!</v>
          </cell>
          <cell r="O343" t="e">
            <v>#DIV/0!</v>
          </cell>
          <cell r="P343">
            <v>0</v>
          </cell>
          <cell r="Q343" t="e">
            <v>#DIV/0!</v>
          </cell>
          <cell r="R343" t="e">
            <v>#DIV/0!</v>
          </cell>
          <cell r="S343" t="e">
            <v>#DIV/0!</v>
          </cell>
          <cell r="T343" t="e">
            <v>#DIV/0!</v>
          </cell>
          <cell r="U343">
            <v>2.4640100347356237</v>
          </cell>
          <cell r="V343" t="e">
            <v>#DIV/0!</v>
          </cell>
          <cell r="W343">
            <v>3.1927330194661949</v>
          </cell>
          <cell r="X343">
            <v>3.2764916894471545</v>
          </cell>
          <cell r="Y343">
            <v>11.303457791293573</v>
          </cell>
          <cell r="Z343">
            <v>7.1802045814174118</v>
          </cell>
          <cell r="AA343">
            <v>6.5265433661401726</v>
          </cell>
          <cell r="AB343">
            <v>6.7426007246327542</v>
          </cell>
          <cell r="AC343">
            <v>9.9703764377630222</v>
          </cell>
          <cell r="AD343" t="e">
            <v>#DIV/0!</v>
          </cell>
          <cell r="AE343">
            <v>8.030446782315428</v>
          </cell>
          <cell r="AF343">
            <v>6.4442341471385198</v>
          </cell>
          <cell r="AG343">
            <v>17.644835738734606</v>
          </cell>
          <cell r="AH343" t="e">
            <v>#DIV/0!</v>
          </cell>
          <cell r="AI343" t="e">
            <v>#DIV/0!</v>
          </cell>
          <cell r="AJ343">
            <v>12.415881197839962</v>
          </cell>
          <cell r="AK343" t="e">
            <v>#DIV/0!</v>
          </cell>
          <cell r="AL343">
            <v>5.237854073139169</v>
          </cell>
          <cell r="AM343">
            <v>1.3073320737173884</v>
          </cell>
          <cell r="AN343">
            <v>26.89027222893246</v>
          </cell>
          <cell r="AO343" t="e">
            <v>#DIV/0!</v>
          </cell>
          <cell r="AP343" t="e">
            <v>#DIV/0!</v>
          </cell>
          <cell r="AQ343" t="e">
            <v>#DIV/0!</v>
          </cell>
          <cell r="AR343">
            <v>5.8227891776362162</v>
          </cell>
          <cell r="AS343">
            <v>17.644835738734603</v>
          </cell>
          <cell r="AT343" t="e">
            <v>#DIV/0!</v>
          </cell>
          <cell r="AU343">
            <v>4.9258162490508726</v>
          </cell>
          <cell r="AV343">
            <v>4.990171164183522</v>
          </cell>
          <cell r="AW343" t="e">
            <v>#DIV/0!</v>
          </cell>
          <cell r="AX343" t="e">
            <v>#DIV/0!</v>
          </cell>
          <cell r="AY343" t="e">
            <v>#DIV/0!</v>
          </cell>
          <cell r="AZ343" t="e">
            <v>#DIV/0!</v>
          </cell>
          <cell r="BA343" t="e">
            <v>#DIV/0!</v>
          </cell>
          <cell r="BB343" t="e">
            <v>#DIV/0!</v>
          </cell>
          <cell r="BC343" t="e">
            <v>#DIV/0!</v>
          </cell>
          <cell r="BD343" t="e">
            <v>#DIV/0!</v>
          </cell>
          <cell r="BE343" t="e">
            <v>#DIV/0!</v>
          </cell>
        </row>
        <row r="344">
          <cell r="H344" t="e">
            <v>#DIV/0!</v>
          </cell>
          <cell r="I344" t="e">
            <v>#DIV/0!</v>
          </cell>
          <cell r="J344" t="e">
            <v>#DIV/0!</v>
          </cell>
          <cell r="K344" t="e">
            <v>#DIV/0!</v>
          </cell>
          <cell r="L344" t="e">
            <v>#DIV/0!</v>
          </cell>
          <cell r="M344" t="e">
            <v>#DIV/0!</v>
          </cell>
          <cell r="N344" t="e">
            <v>#DIV/0!</v>
          </cell>
          <cell r="O344" t="e">
            <v>#DIV/0!</v>
          </cell>
          <cell r="P344" t="e">
            <v>#DIV/0!</v>
          </cell>
          <cell r="Q344" t="e">
            <v>#DIV/0!</v>
          </cell>
          <cell r="R344" t="e">
            <v>#DIV/0!</v>
          </cell>
          <cell r="S344" t="e">
            <v>#DIV/0!</v>
          </cell>
          <cell r="T344" t="e">
            <v>#DIV/0!</v>
          </cell>
          <cell r="U344">
            <v>0.7386435272740759</v>
          </cell>
          <cell r="V344">
            <v>0.92904526134020449</v>
          </cell>
          <cell r="W344">
            <v>0.2775433408763463</v>
          </cell>
          <cell r="X344">
            <v>0.69034370736707718</v>
          </cell>
          <cell r="Y344">
            <v>2.206651487093291</v>
          </cell>
          <cell r="Z344">
            <v>3.7525759419016209</v>
          </cell>
          <cell r="AA344">
            <v>4.6171477009249502</v>
          </cell>
          <cell r="AB344">
            <v>3.5520666129633733</v>
          </cell>
          <cell r="AC344">
            <v>3.8670764498645527</v>
          </cell>
          <cell r="AD344" t="e">
            <v>#DIV/0!</v>
          </cell>
          <cell r="AE344">
            <v>2.6532207284501412</v>
          </cell>
          <cell r="AF344">
            <v>1.9941986332386166</v>
          </cell>
          <cell r="AG344">
            <v>1.3607427011075575</v>
          </cell>
          <cell r="AH344" t="e">
            <v>#DIV/0!</v>
          </cell>
          <cell r="AI344" t="e">
            <v>#DIV/0!</v>
          </cell>
          <cell r="AJ344">
            <v>1.6570307614330961</v>
          </cell>
          <cell r="AK344" t="e">
            <v>#DIV/0!</v>
          </cell>
          <cell r="AL344">
            <v>2.7534700401120342</v>
          </cell>
          <cell r="AM344">
            <v>0.81917305296144882</v>
          </cell>
          <cell r="AN344">
            <v>3.1049413054573636</v>
          </cell>
          <cell r="AO344" t="e">
            <v>#DIV/0!</v>
          </cell>
          <cell r="AP344" t="e">
            <v>#DIV/0!</v>
          </cell>
          <cell r="AQ344" t="e">
            <v>#DIV/0!</v>
          </cell>
          <cell r="AR344">
            <v>1.9276811751028688</v>
          </cell>
          <cell r="AS344">
            <v>1.3607427011075575</v>
          </cell>
          <cell r="AT344">
            <v>1.4008599628652396</v>
          </cell>
          <cell r="AU344">
            <v>2.6378802325223756</v>
          </cell>
          <cell r="AV344">
            <v>2.5820728041257168</v>
          </cell>
          <cell r="AW344" t="e">
            <v>#DIV/0!</v>
          </cell>
          <cell r="AX344" t="e">
            <v>#DIV/0!</v>
          </cell>
          <cell r="AY344" t="e">
            <v>#DIV/0!</v>
          </cell>
          <cell r="AZ344" t="e">
            <v>#DIV/0!</v>
          </cell>
          <cell r="BA344" t="e">
            <v>#DIV/0!</v>
          </cell>
          <cell r="BB344" t="e">
            <v>#DIV/0!</v>
          </cell>
          <cell r="BC344" t="e">
            <v>#DIV/0!</v>
          </cell>
          <cell r="BD344" t="e">
            <v>#DIV/0!</v>
          </cell>
          <cell r="BE344" t="e">
            <v>#DIV/0!</v>
          </cell>
        </row>
        <row r="345">
          <cell r="H345" t="e">
            <v>#DIV/0!</v>
          </cell>
          <cell r="I345" t="e">
            <v>#DIV/0!</v>
          </cell>
          <cell r="J345" t="e">
            <v>#DIV/0!</v>
          </cell>
          <cell r="K345" t="e">
            <v>#DIV/0!</v>
          </cell>
          <cell r="L345" t="e">
            <v>#DIV/0!</v>
          </cell>
          <cell r="M345" t="e">
            <v>#DIV/0!</v>
          </cell>
          <cell r="N345" t="e">
            <v>#DIV/0!</v>
          </cell>
          <cell r="O345" t="e">
            <v>#DIV/0!</v>
          </cell>
          <cell r="P345" t="e">
            <v>#DIV/0!</v>
          </cell>
          <cell r="Q345" t="e">
            <v>#DIV/0!</v>
          </cell>
          <cell r="R345" t="e">
            <v>#DIV/0!</v>
          </cell>
          <cell r="S345" t="e">
            <v>#DIV/0!</v>
          </cell>
          <cell r="T345" t="e">
            <v>#VALUE!</v>
          </cell>
          <cell r="U345">
            <v>27.408945083978104</v>
          </cell>
          <cell r="V345">
            <v>13.313445437991476</v>
          </cell>
          <cell r="W345">
            <v>74.208841920757138</v>
          </cell>
          <cell r="X345">
            <v>4.7245960228152333</v>
          </cell>
          <cell r="Y345" t="e">
            <v>#DIV/0!</v>
          </cell>
          <cell r="Z345" t="e">
            <v>#N/A</v>
          </cell>
          <cell r="AA345">
            <v>8.4690040552465558</v>
          </cell>
          <cell r="AB345">
            <v>6.8702200116394607</v>
          </cell>
          <cell r="AC345">
            <v>5.3781318159145979</v>
          </cell>
          <cell r="AD345" t="e">
            <v>#N/A</v>
          </cell>
          <cell r="AE345">
            <v>3.5168914285714279</v>
          </cell>
          <cell r="AF345">
            <v>8.3389177910696883</v>
          </cell>
          <cell r="AG345">
            <v>6.1387948293986812</v>
          </cell>
          <cell r="AH345" t="e">
            <v>#DIV/0!</v>
          </cell>
          <cell r="AI345" t="e">
            <v>#DIV/0!</v>
          </cell>
          <cell r="AJ345" t="e">
            <v>#VALUE!</v>
          </cell>
          <cell r="AK345">
            <v>3.6738530399104801</v>
          </cell>
          <cell r="AL345">
            <v>8.1037081700331601</v>
          </cell>
          <cell r="AM345">
            <v>7.4156834814035939</v>
          </cell>
          <cell r="AN345">
            <v>0.68241758241758177</v>
          </cell>
          <cell r="AO345" t="e">
            <v>#N/A</v>
          </cell>
          <cell r="AP345" t="e">
            <v>#DIV/0!</v>
          </cell>
          <cell r="AQ345" t="e">
            <v>#VALUE!</v>
          </cell>
          <cell r="AR345" t="e">
            <v>#DIV/0!</v>
          </cell>
          <cell r="AS345">
            <v>6.138794829398682</v>
          </cell>
          <cell r="AT345" t="e">
            <v>#N/A</v>
          </cell>
          <cell r="AU345" t="e">
            <v>#DIV/0!</v>
          </cell>
          <cell r="AV345">
            <v>9.5786474130330621</v>
          </cell>
          <cell r="AW345" t="e">
            <v>#VALUE!</v>
          </cell>
          <cell r="AX345" t="e">
            <v>#VALUE!</v>
          </cell>
          <cell r="AY345" t="e">
            <v>#VALUE!</v>
          </cell>
          <cell r="AZ345" t="e">
            <v>#VALUE!</v>
          </cell>
          <cell r="BA345" t="e">
            <v>#VALUE!</v>
          </cell>
          <cell r="BB345" t="e">
            <v>#VALUE!</v>
          </cell>
          <cell r="BC345" t="e">
            <v>#VALUE!</v>
          </cell>
          <cell r="BD345" t="e">
            <v>#VALUE!</v>
          </cell>
          <cell r="BE345" t="e">
            <v>#VALUE!</v>
          </cell>
        </row>
        <row r="346">
          <cell r="H346" t="e">
            <v>#DIV/0!</v>
          </cell>
          <cell r="I346" t="e">
            <v>#DIV/0!</v>
          </cell>
          <cell r="J346" t="e">
            <v>#DIV/0!</v>
          </cell>
          <cell r="K346" t="e">
            <v>#DIV/0!</v>
          </cell>
          <cell r="L346" t="e">
            <v>#DIV/0!</v>
          </cell>
          <cell r="M346" t="e">
            <v>#DIV/0!</v>
          </cell>
          <cell r="N346" t="e">
            <v>#DIV/0!</v>
          </cell>
          <cell r="O346" t="e">
            <v>#DIV/0!</v>
          </cell>
          <cell r="P346" t="e">
            <v>#DIV/0!</v>
          </cell>
          <cell r="Q346" t="e">
            <v>#DIV/0!</v>
          </cell>
          <cell r="R346" t="e">
            <v>#DIV/0!</v>
          </cell>
          <cell r="S346" t="e">
            <v>#DIV/0!</v>
          </cell>
          <cell r="T346" t="e">
            <v>#VALUE!</v>
          </cell>
          <cell r="U346">
            <v>3.3068320810763586E-2</v>
          </cell>
          <cell r="V346">
            <v>0.47698989924722007</v>
          </cell>
          <cell r="W346">
            <v>1.1277874807805904E-2</v>
          </cell>
          <cell r="X346">
            <v>1.0053782918395942</v>
          </cell>
          <cell r="Y346">
            <v>0</v>
          </cell>
          <cell r="Z346" t="e">
            <v>#N/A</v>
          </cell>
          <cell r="AA346">
            <v>0.48502187288828819</v>
          </cell>
          <cell r="AB346">
            <v>0.36984786218335464</v>
          </cell>
          <cell r="AC346">
            <v>0.63947481761564662</v>
          </cell>
          <cell r="AD346" t="e">
            <v>#N/A</v>
          </cell>
          <cell r="AE346">
            <v>0.3848782860908066</v>
          </cell>
          <cell r="AF346">
            <v>0.3629360002827155</v>
          </cell>
          <cell r="AG346">
            <v>0.88126700666416846</v>
          </cell>
          <cell r="AH346" t="e">
            <v>#DIV/0!</v>
          </cell>
          <cell r="AI346" t="e">
            <v>#DIV/0!</v>
          </cell>
          <cell r="AJ346" t="e">
            <v>#VALUE!</v>
          </cell>
          <cell r="AK346">
            <v>21.090308370044053</v>
          </cell>
          <cell r="AL346">
            <v>0.33343385605146769</v>
          </cell>
          <cell r="AM346">
            <v>0.55622296303024366</v>
          </cell>
          <cell r="AN346">
            <v>0.13773922256804186</v>
          </cell>
          <cell r="AO346" t="e">
            <v>#N/A</v>
          </cell>
          <cell r="AP346" t="e">
            <v>#DIV/0!</v>
          </cell>
          <cell r="AQ346" t="e">
            <v>#VALUE!</v>
          </cell>
          <cell r="AR346">
            <v>0</v>
          </cell>
          <cell r="AS346">
            <v>0.88126700666416846</v>
          </cell>
          <cell r="AT346" t="e">
            <v>#N/A</v>
          </cell>
          <cell r="AU346" t="e">
            <v>#DIV/0!</v>
          </cell>
          <cell r="AV346">
            <v>0.43445707843453052</v>
          </cell>
          <cell r="AW346" t="e">
            <v>#VALUE!</v>
          </cell>
          <cell r="AX346" t="e">
            <v>#VALUE!</v>
          </cell>
          <cell r="AY346" t="e">
            <v>#VALUE!</v>
          </cell>
          <cell r="AZ346" t="e">
            <v>#VALUE!</v>
          </cell>
          <cell r="BA346" t="e">
            <v>#VALUE!</v>
          </cell>
          <cell r="BB346" t="e">
            <v>#VALUE!</v>
          </cell>
          <cell r="BC346" t="e">
            <v>#VALUE!</v>
          </cell>
          <cell r="BD346" t="e">
            <v>#VALUE!</v>
          </cell>
          <cell r="BE346" t="e">
            <v>#VALUE!</v>
          </cell>
        </row>
        <row r="347">
          <cell r="H347" t="e">
            <v>#DIV/0!</v>
          </cell>
          <cell r="I347" t="e">
            <v>#DIV/0!</v>
          </cell>
          <cell r="J347" t="e">
            <v>#DIV/0!</v>
          </cell>
          <cell r="K347" t="e">
            <v>#DIV/0!</v>
          </cell>
          <cell r="L347" t="e">
            <v>#DIV/0!</v>
          </cell>
          <cell r="M347" t="e">
            <v>#DIV/0!</v>
          </cell>
          <cell r="N347" t="e">
            <v>#DIV/0!</v>
          </cell>
          <cell r="O347" t="e">
            <v>#DIV/0!</v>
          </cell>
          <cell r="P347" t="e">
            <v>#DIV/0!</v>
          </cell>
          <cell r="Q347" t="e">
            <v>#DIV/0!</v>
          </cell>
          <cell r="R347" t="e">
            <v>#DIV/0!</v>
          </cell>
          <cell r="S347" t="e">
            <v>#DIV/0!</v>
          </cell>
          <cell r="T347" t="e">
            <v>#VALUE!</v>
          </cell>
          <cell r="U347">
            <v>3.7433088971579043E-2</v>
          </cell>
          <cell r="V347">
            <v>0.47698989924722007</v>
          </cell>
          <cell r="W347">
            <v>3.3339900235620445E-2</v>
          </cell>
          <cell r="X347">
            <v>1.0871996220610349</v>
          </cell>
          <cell r="Y347">
            <v>0</v>
          </cell>
          <cell r="Z347" t="e">
            <v>#N/A</v>
          </cell>
          <cell r="AA347">
            <v>0.55246070855053886</v>
          </cell>
          <cell r="AB347">
            <v>1.0124909590921907</v>
          </cell>
          <cell r="AC347">
            <v>1.3435201376745218</v>
          </cell>
          <cell r="AD347" t="e">
            <v>#N/A</v>
          </cell>
          <cell r="AE347">
            <v>0.5047323707077559</v>
          </cell>
          <cell r="AF347">
            <v>0.61969159029636589</v>
          </cell>
          <cell r="AG347">
            <v>2.1141382949614984</v>
          </cell>
          <cell r="AH347" t="e">
            <v>#DIV/0!</v>
          </cell>
          <cell r="AI347" t="e">
            <v>#DIV/0!</v>
          </cell>
          <cell r="AJ347" t="e">
            <v>#VALUE!</v>
          </cell>
          <cell r="AK347">
            <v>21.090308370044053</v>
          </cell>
          <cell r="AL347">
            <v>0.44154547572298591</v>
          </cell>
          <cell r="AM347">
            <v>0.66090951676104215</v>
          </cell>
          <cell r="AN347">
            <v>0.22972256582435063</v>
          </cell>
          <cell r="AO347" t="e">
            <v>#N/A</v>
          </cell>
          <cell r="AP347" t="e">
            <v>#DIV/0!</v>
          </cell>
          <cell r="AQ347" t="e">
            <v>#VALUE!</v>
          </cell>
          <cell r="AR347">
            <v>0</v>
          </cell>
          <cell r="AS347">
            <v>2.1141382949614984</v>
          </cell>
          <cell r="AT347" t="e">
            <v>#N/A</v>
          </cell>
          <cell r="AU347" t="e">
            <v>#DIV/0!</v>
          </cell>
          <cell r="AV347">
            <v>0.55786835927749412</v>
          </cell>
          <cell r="AW347" t="e">
            <v>#VALUE!</v>
          </cell>
          <cell r="AX347" t="e">
            <v>#VALUE!</v>
          </cell>
          <cell r="AY347" t="e">
            <v>#VALUE!</v>
          </cell>
          <cell r="AZ347" t="e">
            <v>#VALUE!</v>
          </cell>
          <cell r="BA347" t="e">
            <v>#VALUE!</v>
          </cell>
          <cell r="BB347" t="e">
            <v>#VALUE!</v>
          </cell>
          <cell r="BC347" t="e">
            <v>#VALUE!</v>
          </cell>
          <cell r="BD347" t="e">
            <v>#VALUE!</v>
          </cell>
          <cell r="BE347" t="e">
            <v>#VALUE!</v>
          </cell>
        </row>
        <row r="348">
          <cell r="H348" t="e">
            <v>#DIV/0!</v>
          </cell>
          <cell r="I348" t="e">
            <v>#DIV/0!</v>
          </cell>
          <cell r="J348" t="e">
            <v>#DIV/0!</v>
          </cell>
          <cell r="K348" t="e">
            <v>#DIV/0!</v>
          </cell>
          <cell r="L348" t="e">
            <v>#DIV/0!</v>
          </cell>
          <cell r="M348" t="e">
            <v>#DIV/0!</v>
          </cell>
          <cell r="N348" t="e">
            <v>#DIV/0!</v>
          </cell>
          <cell r="O348" t="e">
            <v>#DIV/0!</v>
          </cell>
          <cell r="P348" t="e">
            <v>#DIV/0!</v>
          </cell>
          <cell r="Q348" t="e">
            <v>#DIV/0!</v>
          </cell>
          <cell r="R348" t="e">
            <v>#DIV/0!</v>
          </cell>
          <cell r="S348" t="e">
            <v>#DIV/0!</v>
          </cell>
          <cell r="T348" t="e">
            <v>#VALUE!</v>
          </cell>
          <cell r="U348">
            <v>3.2009810139963631E-2</v>
          </cell>
          <cell r="V348">
            <v>0.32294729942996109</v>
          </cell>
          <cell r="W348">
            <v>1.1152102788711038E-2</v>
          </cell>
          <cell r="X348">
            <v>0.50134096690421948</v>
          </cell>
          <cell r="Y348">
            <v>0</v>
          </cell>
          <cell r="Z348" t="e">
            <v>#N/A</v>
          </cell>
          <cell r="AA348">
            <v>0.3266092451183541</v>
          </cell>
          <cell r="AB348">
            <v>0.26999192566820268</v>
          </cell>
          <cell r="AC348">
            <v>0.39004857576626906</v>
          </cell>
          <cell r="AD348" t="e">
            <v>#N/A</v>
          </cell>
          <cell r="AE348">
            <v>0.27791488245312129</v>
          </cell>
          <cell r="AF348">
            <v>0.26628983327715405</v>
          </cell>
          <cell r="AG348">
            <v>0.4684433435245412</v>
          </cell>
          <cell r="AH348" t="e">
            <v>#DIV/0!</v>
          </cell>
          <cell r="AI348" t="e">
            <v>#DIV/0!</v>
          </cell>
          <cell r="AJ348" t="e">
            <v>#VALUE!</v>
          </cell>
          <cell r="AK348">
            <v>0.95473127929005885</v>
          </cell>
          <cell r="AL348">
            <v>0.25005653976630232</v>
          </cell>
          <cell r="AM348">
            <v>0.35741855520958149</v>
          </cell>
          <cell r="AN348">
            <v>0.12106396600896339</v>
          </cell>
          <cell r="AO348" t="e">
            <v>#N/A</v>
          </cell>
          <cell r="AP348" t="e">
            <v>#DIV/0!</v>
          </cell>
          <cell r="AQ348" t="e">
            <v>#VALUE!</v>
          </cell>
          <cell r="AR348">
            <v>0</v>
          </cell>
          <cell r="AS348">
            <v>0.4684433435245412</v>
          </cell>
          <cell r="AT348" t="e">
            <v>#N/A</v>
          </cell>
          <cell r="AU348" t="e">
            <v>#DIV/0!</v>
          </cell>
          <cell r="AV348">
            <v>0.30287213536473856</v>
          </cell>
          <cell r="AW348" t="e">
            <v>#VALUE!</v>
          </cell>
          <cell r="AX348" t="e">
            <v>#VALUE!</v>
          </cell>
          <cell r="AY348" t="e">
            <v>#VALUE!</v>
          </cell>
          <cell r="AZ348" t="e">
            <v>#VALUE!</v>
          </cell>
          <cell r="BA348" t="e">
            <v>#VALUE!</v>
          </cell>
          <cell r="BB348" t="e">
            <v>#VALUE!</v>
          </cell>
          <cell r="BC348" t="e">
            <v>#VALUE!</v>
          </cell>
          <cell r="BD348" t="e">
            <v>#VALUE!</v>
          </cell>
          <cell r="BE348" t="e">
            <v>#VALUE!</v>
          </cell>
        </row>
        <row r="349">
          <cell r="H349" t="e">
            <v>#DIV/0!</v>
          </cell>
          <cell r="I349" t="e">
            <v>#DIV/0!</v>
          </cell>
          <cell r="J349" t="e">
            <v>#DIV/0!</v>
          </cell>
          <cell r="K349" t="e">
            <v>#DIV/0!</v>
          </cell>
          <cell r="L349" t="e">
            <v>#DIV/0!</v>
          </cell>
          <cell r="M349" t="e">
            <v>#DIV/0!</v>
          </cell>
          <cell r="N349" t="e">
            <v>#DIV/0!</v>
          </cell>
          <cell r="O349" t="e">
            <v>#DIV/0!</v>
          </cell>
          <cell r="P349" t="e">
            <v>#DIV/0!</v>
          </cell>
          <cell r="Q349" t="e">
            <v>#DIV/0!</v>
          </cell>
          <cell r="R349" t="e">
            <v>#DIV/0!</v>
          </cell>
          <cell r="S349" t="e">
            <v>#DIV/0!</v>
          </cell>
          <cell r="T349" t="e">
            <v>#VALUE!</v>
          </cell>
          <cell r="U349" t="e">
            <v>#DIV/0!</v>
          </cell>
          <cell r="V349" t="e">
            <v>#DIV/0!</v>
          </cell>
          <cell r="W349" t="e">
            <v>#DIV/0!</v>
          </cell>
          <cell r="X349" t="e">
            <v>#DIV/0!</v>
          </cell>
          <cell r="Y349" t="e">
            <v>#DIV/0!</v>
          </cell>
          <cell r="Z349" t="e">
            <v>#N/A</v>
          </cell>
          <cell r="AA349" t="e">
            <v>#DIV/0!</v>
          </cell>
          <cell r="AB349" t="e">
            <v>#DIV/0!</v>
          </cell>
          <cell r="AC349" t="e">
            <v>#DIV/0!</v>
          </cell>
          <cell r="AD349" t="e">
            <v>#N/A</v>
          </cell>
          <cell r="AE349" t="e">
            <v>#DIV/0!</v>
          </cell>
          <cell r="AF349" t="e">
            <v>#DIV/0!</v>
          </cell>
          <cell r="AG349" t="e">
            <v>#DIV/0!</v>
          </cell>
          <cell r="AH349" t="e">
            <v>#DIV/0!</v>
          </cell>
          <cell r="AI349" t="e">
            <v>#DIV/0!</v>
          </cell>
          <cell r="AJ349" t="e">
            <v>#VALUE!</v>
          </cell>
          <cell r="AK349" t="e">
            <v>#DIV/0!</v>
          </cell>
          <cell r="AL349" t="e">
            <v>#DIV/0!</v>
          </cell>
          <cell r="AM349" t="e">
            <v>#DIV/0!</v>
          </cell>
          <cell r="AN349" t="e">
            <v>#DIV/0!</v>
          </cell>
          <cell r="AO349" t="e">
            <v>#N/A</v>
          </cell>
          <cell r="AP349" t="e">
            <v>#DIV/0!</v>
          </cell>
          <cell r="AQ349" t="e">
            <v>#VALUE!</v>
          </cell>
          <cell r="AR349" t="e">
            <v>#DIV/0!</v>
          </cell>
          <cell r="AS349" t="e">
            <v>#DIV/0!</v>
          </cell>
          <cell r="AT349" t="e">
            <v>#N/A</v>
          </cell>
          <cell r="AU349" t="e">
            <v>#DIV/0!</v>
          </cell>
          <cell r="AV349" t="e">
            <v>#DIV/0!</v>
          </cell>
          <cell r="AW349" t="e">
            <v>#VALUE!</v>
          </cell>
          <cell r="AX349" t="e">
            <v>#VALUE!</v>
          </cell>
          <cell r="AY349" t="e">
            <v>#VALUE!</v>
          </cell>
          <cell r="AZ349" t="e">
            <v>#VALUE!</v>
          </cell>
          <cell r="BA349" t="e">
            <v>#VALUE!</v>
          </cell>
          <cell r="BB349" t="e">
            <v>#VALUE!</v>
          </cell>
          <cell r="BC349" t="e">
            <v>#VALUE!</v>
          </cell>
          <cell r="BD349" t="e">
            <v>#VALUE!</v>
          </cell>
          <cell r="BE349" t="e">
            <v>#VALUE!</v>
          </cell>
        </row>
        <row r="350">
          <cell r="H350" t="e">
            <v>#DIV/0!</v>
          </cell>
          <cell r="I350" t="e">
            <v>#DIV/0!</v>
          </cell>
          <cell r="J350" t="e">
            <v>#DIV/0!</v>
          </cell>
          <cell r="K350" t="e">
            <v>#DIV/0!</v>
          </cell>
          <cell r="L350" t="e">
            <v>#DIV/0!</v>
          </cell>
          <cell r="M350" t="e">
            <v>#DIV/0!</v>
          </cell>
          <cell r="N350" t="e">
            <v>#DIV/0!</v>
          </cell>
          <cell r="O350" t="e">
            <v>#DIV/0!</v>
          </cell>
          <cell r="P350" t="e">
            <v>#DIV/0!</v>
          </cell>
          <cell r="Q350" t="e">
            <v>#DIV/0!</v>
          </cell>
          <cell r="R350" t="e">
            <v>#DIV/0!</v>
          </cell>
          <cell r="S350" t="e">
            <v>#DIV/0!</v>
          </cell>
          <cell r="T350" t="e">
            <v>#VALUE!</v>
          </cell>
          <cell r="U350" t="e">
            <v>#DIV/0!</v>
          </cell>
          <cell r="V350" t="e">
            <v>#DIV/0!</v>
          </cell>
          <cell r="W350" t="e">
            <v>#DIV/0!</v>
          </cell>
          <cell r="X350" t="e">
            <v>#DIV/0!</v>
          </cell>
          <cell r="Y350">
            <v>0</v>
          </cell>
          <cell r="Z350" t="e">
            <v>#N/A</v>
          </cell>
          <cell r="AA350" t="e">
            <v>#DIV/0!</v>
          </cell>
          <cell r="AB350" t="e">
            <v>#DIV/0!</v>
          </cell>
          <cell r="AC350" t="e">
            <v>#DIV/0!</v>
          </cell>
          <cell r="AD350" t="e">
            <v>#N/A</v>
          </cell>
          <cell r="AE350" t="e">
            <v>#DIV/0!</v>
          </cell>
          <cell r="AF350" t="e">
            <v>#DIV/0!</v>
          </cell>
          <cell r="AG350" t="e">
            <v>#DIV/0!</v>
          </cell>
          <cell r="AH350" t="e">
            <v>#DIV/0!</v>
          </cell>
          <cell r="AI350" t="e">
            <v>#DIV/0!</v>
          </cell>
          <cell r="AJ350" t="e">
            <v>#VALUE!</v>
          </cell>
          <cell r="AK350" t="e">
            <v>#DIV/0!</v>
          </cell>
          <cell r="AL350" t="e">
            <v>#DIV/0!</v>
          </cell>
          <cell r="AM350" t="e">
            <v>#DIV/0!</v>
          </cell>
          <cell r="AN350" t="e">
            <v>#DIV/0!</v>
          </cell>
          <cell r="AO350" t="e">
            <v>#N/A</v>
          </cell>
          <cell r="AP350" t="e">
            <v>#DIV/0!</v>
          </cell>
          <cell r="AQ350" t="e">
            <v>#VALUE!</v>
          </cell>
          <cell r="AR350" t="e">
            <v>#DIV/0!</v>
          </cell>
          <cell r="AS350" t="e">
            <v>#DIV/0!</v>
          </cell>
          <cell r="AT350" t="e">
            <v>#N/A</v>
          </cell>
          <cell r="AU350" t="e">
            <v>#DIV/0!</v>
          </cell>
          <cell r="AV350" t="e">
            <v>#DIV/0!</v>
          </cell>
          <cell r="AW350" t="e">
            <v>#VALUE!</v>
          </cell>
          <cell r="AX350" t="e">
            <v>#VALUE!</v>
          </cell>
          <cell r="AY350" t="e">
            <v>#VALUE!</v>
          </cell>
          <cell r="AZ350" t="e">
            <v>#VALUE!</v>
          </cell>
          <cell r="BA350" t="e">
            <v>#VALUE!</v>
          </cell>
          <cell r="BB350" t="e">
            <v>#VALUE!</v>
          </cell>
          <cell r="BC350" t="e">
            <v>#VALUE!</v>
          </cell>
          <cell r="BD350" t="e">
            <v>#VALUE!</v>
          </cell>
          <cell r="BE350" t="e">
            <v>#VALUE!</v>
          </cell>
        </row>
        <row r="351">
          <cell r="H351" t="e">
            <v>#DIV/0!</v>
          </cell>
          <cell r="I351" t="e">
            <v>#DIV/0!</v>
          </cell>
          <cell r="J351" t="e">
            <v>#DIV/0!</v>
          </cell>
          <cell r="K351" t="e">
            <v>#DIV/0!</v>
          </cell>
          <cell r="L351" t="e">
            <v>#DIV/0!</v>
          </cell>
          <cell r="M351" t="e">
            <v>#DIV/0!</v>
          </cell>
          <cell r="N351" t="e">
            <v>#DIV/0!</v>
          </cell>
          <cell r="O351" t="e">
            <v>#DIV/0!</v>
          </cell>
          <cell r="P351" t="e">
            <v>#DIV/0!</v>
          </cell>
          <cell r="Q351" t="e">
            <v>#DIV/0!</v>
          </cell>
          <cell r="R351" t="e">
            <v>#DIV/0!</v>
          </cell>
          <cell r="S351" t="e">
            <v>#DIV/0!</v>
          </cell>
          <cell r="T351" t="e">
            <v>#VALUE!</v>
          </cell>
          <cell r="U351">
            <v>0</v>
          </cell>
          <cell r="V351">
            <v>0</v>
          </cell>
          <cell r="W351">
            <v>0</v>
          </cell>
          <cell r="X351">
            <v>0</v>
          </cell>
          <cell r="Y351" t="e">
            <v>#DIV/0!</v>
          </cell>
          <cell r="Z351" t="e">
            <v>#N/A</v>
          </cell>
          <cell r="AA351">
            <v>0</v>
          </cell>
          <cell r="AB351">
            <v>0</v>
          </cell>
          <cell r="AC351">
            <v>0</v>
          </cell>
          <cell r="AD351" t="e">
            <v>#N/A</v>
          </cell>
          <cell r="AE351">
            <v>0</v>
          </cell>
          <cell r="AF351">
            <v>0</v>
          </cell>
          <cell r="AG351">
            <v>0</v>
          </cell>
          <cell r="AH351" t="e">
            <v>#DIV/0!</v>
          </cell>
          <cell r="AI351" t="e">
            <v>#DIV/0!</v>
          </cell>
          <cell r="AJ351" t="e">
            <v>#VALUE!</v>
          </cell>
          <cell r="AK351">
            <v>0</v>
          </cell>
          <cell r="AL351">
            <v>0</v>
          </cell>
          <cell r="AM351">
            <v>0</v>
          </cell>
          <cell r="AN351">
            <v>0</v>
          </cell>
          <cell r="AO351" t="e">
            <v>#N/A</v>
          </cell>
          <cell r="AP351" t="e">
            <v>#DIV/0!</v>
          </cell>
          <cell r="AQ351" t="e">
            <v>#VALUE!</v>
          </cell>
          <cell r="AR351" t="e">
            <v>#DIV/0!</v>
          </cell>
          <cell r="AS351">
            <v>0</v>
          </cell>
          <cell r="AT351" t="e">
            <v>#N/A</v>
          </cell>
          <cell r="AU351" t="e">
            <v>#DIV/0!</v>
          </cell>
          <cell r="AV351">
            <v>0</v>
          </cell>
          <cell r="AW351" t="e">
            <v>#VALUE!</v>
          </cell>
          <cell r="AX351" t="e">
            <v>#VALUE!</v>
          </cell>
          <cell r="AY351" t="e">
            <v>#VALUE!</v>
          </cell>
          <cell r="AZ351" t="e">
            <v>#VALUE!</v>
          </cell>
          <cell r="BA351" t="e">
            <v>#VALUE!</v>
          </cell>
          <cell r="BB351" t="e">
            <v>#VALUE!</v>
          </cell>
          <cell r="BC351" t="e">
            <v>#VALUE!</v>
          </cell>
          <cell r="BD351" t="e">
            <v>#VALUE!</v>
          </cell>
          <cell r="BE351" t="e">
            <v>#VALUE!</v>
          </cell>
        </row>
        <row r="352">
          <cell r="H352" t="e">
            <v>#DIV/0!</v>
          </cell>
          <cell r="I352" t="e">
            <v>#DIV/0!</v>
          </cell>
          <cell r="J352" t="e">
            <v>#DIV/0!</v>
          </cell>
          <cell r="K352" t="e">
            <v>#DIV/0!</v>
          </cell>
          <cell r="L352" t="e">
            <v>#DIV/0!</v>
          </cell>
          <cell r="M352" t="e">
            <v>#DIV/0!</v>
          </cell>
          <cell r="N352" t="e">
            <v>#DIV/0!</v>
          </cell>
          <cell r="O352" t="e">
            <v>#DIV/0!</v>
          </cell>
          <cell r="P352" t="e">
            <v>#DIV/0!</v>
          </cell>
          <cell r="Q352" t="e">
            <v>#DIV/0!</v>
          </cell>
          <cell r="R352" t="e">
            <v>#DIV/0!</v>
          </cell>
          <cell r="S352" t="e">
            <v>#DIV/0!</v>
          </cell>
          <cell r="T352" t="e">
            <v>#VALUE!</v>
          </cell>
          <cell r="U352" t="e">
            <v>#DIV/0!</v>
          </cell>
          <cell r="V352" t="e">
            <v>#DIV/0!</v>
          </cell>
          <cell r="W352" t="e">
            <v>#DIV/0!</v>
          </cell>
          <cell r="X352" t="e">
            <v>#DIV/0!</v>
          </cell>
          <cell r="Y352">
            <v>0</v>
          </cell>
          <cell r="Z352" t="e">
            <v>#N/A</v>
          </cell>
          <cell r="AA352" t="e">
            <v>#DIV/0!</v>
          </cell>
          <cell r="AB352" t="e">
            <v>#DIV/0!</v>
          </cell>
          <cell r="AC352" t="e">
            <v>#DIV/0!</v>
          </cell>
          <cell r="AD352" t="e">
            <v>#N/A</v>
          </cell>
          <cell r="AE352" t="e">
            <v>#DIV/0!</v>
          </cell>
          <cell r="AF352" t="e">
            <v>#DIV/0!</v>
          </cell>
          <cell r="AG352" t="e">
            <v>#DIV/0!</v>
          </cell>
          <cell r="AH352" t="e">
            <v>#DIV/0!</v>
          </cell>
          <cell r="AI352" t="e">
            <v>#DIV/0!</v>
          </cell>
          <cell r="AJ352" t="e">
            <v>#VALUE!</v>
          </cell>
          <cell r="AK352" t="e">
            <v>#DIV/0!</v>
          </cell>
          <cell r="AL352" t="e">
            <v>#DIV/0!</v>
          </cell>
          <cell r="AM352" t="e">
            <v>#DIV/0!</v>
          </cell>
          <cell r="AN352" t="e">
            <v>#DIV/0!</v>
          </cell>
          <cell r="AO352" t="e">
            <v>#N/A</v>
          </cell>
          <cell r="AP352" t="e">
            <v>#DIV/0!</v>
          </cell>
          <cell r="AQ352" t="e">
            <v>#VALUE!</v>
          </cell>
          <cell r="AR352" t="e">
            <v>#DIV/0!</v>
          </cell>
          <cell r="AS352" t="e">
            <v>#DIV/0!</v>
          </cell>
          <cell r="AT352" t="e">
            <v>#N/A</v>
          </cell>
          <cell r="AU352" t="e">
            <v>#DIV/0!</v>
          </cell>
          <cell r="AV352" t="e">
            <v>#DIV/0!</v>
          </cell>
          <cell r="AW352" t="e">
            <v>#VALUE!</v>
          </cell>
          <cell r="AX352" t="e">
            <v>#VALUE!</v>
          </cell>
          <cell r="AY352" t="e">
            <v>#VALUE!</v>
          </cell>
          <cell r="AZ352" t="e">
            <v>#VALUE!</v>
          </cell>
          <cell r="BA352" t="e">
            <v>#VALUE!</v>
          </cell>
          <cell r="BB352" t="e">
            <v>#VALUE!</v>
          </cell>
          <cell r="BC352" t="e">
            <v>#VALUE!</v>
          </cell>
          <cell r="BD352" t="e">
            <v>#VALUE!</v>
          </cell>
          <cell r="BE352" t="e">
            <v>#VALUE!</v>
          </cell>
        </row>
        <row r="355">
          <cell r="H355" t="str">
            <v>NA</v>
          </cell>
          <cell r="I355" t="str">
            <v>NA</v>
          </cell>
          <cell r="J355" t="str">
            <v>NA</v>
          </cell>
          <cell r="K355" t="str">
            <v>NA</v>
          </cell>
          <cell r="L355" t="str">
            <v>NA</v>
          </cell>
          <cell r="M355" t="str">
            <v>NA</v>
          </cell>
          <cell r="N355" t="str">
            <v>NA</v>
          </cell>
          <cell r="O355" t="str">
            <v>NA</v>
          </cell>
          <cell r="P355" t="str">
            <v>NA</v>
          </cell>
          <cell r="Q355" t="str">
            <v>NA</v>
          </cell>
          <cell r="R355" t="str">
            <v>NA</v>
          </cell>
          <cell r="S355" t="str">
            <v>NA</v>
          </cell>
          <cell r="T355" t="str">
            <v>NA</v>
          </cell>
          <cell r="U355">
            <v>0.20995586345605899</v>
          </cell>
          <cell r="V355">
            <v>0.10275023502492142</v>
          </cell>
          <cell r="W355">
            <v>0.10056437389770712</v>
          </cell>
          <cell r="X355">
            <v>6.3399138041506209E-2</v>
          </cell>
          <cell r="Y355">
            <v>0.58279376997374444</v>
          </cell>
          <cell r="Z355">
            <v>0.13959607886307257</v>
          </cell>
          <cell r="AA355">
            <v>0.20449890190537223</v>
          </cell>
          <cell r="AB355">
            <v>0.17130811424123071</v>
          </cell>
          <cell r="AC355">
            <v>4.5618858895758452E-2</v>
          </cell>
          <cell r="AD355" t="str">
            <v>NA</v>
          </cell>
          <cell r="AE355">
            <v>1.3168845155921094E-2</v>
          </cell>
          <cell r="AF355">
            <v>8.957475648052271E-2</v>
          </cell>
          <cell r="AG355">
            <v>0.18778939013096974</v>
          </cell>
          <cell r="AH355">
            <v>0.43624879304795638</v>
          </cell>
          <cell r="AI355">
            <v>-1.1964360020419562E-2</v>
          </cell>
          <cell r="AJ355">
            <v>0.17426680830826613</v>
          </cell>
          <cell r="AK355">
            <v>0.14263544018058694</v>
          </cell>
          <cell r="AL355">
            <v>0.20321891361665445</v>
          </cell>
          <cell r="AM355">
            <v>0.11318642402641155</v>
          </cell>
          <cell r="AN355">
            <v>0.48666539367322259</v>
          </cell>
          <cell r="AO355" t="str">
            <v>NA</v>
          </cell>
          <cell r="AP355">
            <v>0.12990297733669087</v>
          </cell>
          <cell r="AQ355">
            <v>0.12461481215605752</v>
          </cell>
          <cell r="AR355">
            <v>9.600139839123667E-2</v>
          </cell>
          <cell r="AS355">
            <v>0.18778939013096974</v>
          </cell>
          <cell r="AT355">
            <v>8.9152755768771463E-2</v>
          </cell>
          <cell r="AU355">
            <v>0.11680633237212357</v>
          </cell>
          <cell r="AV355">
            <v>0.11790497783355192</v>
          </cell>
          <cell r="AW355" t="str">
            <v>NA</v>
          </cell>
          <cell r="AX355" t="str">
            <v>NA</v>
          </cell>
          <cell r="AY355" t="str">
            <v>NA</v>
          </cell>
          <cell r="AZ355" t="str">
            <v>NA</v>
          </cell>
          <cell r="BA355" t="str">
            <v>NA</v>
          </cell>
          <cell r="BB355" t="str">
            <v>NA</v>
          </cell>
          <cell r="BC355" t="str">
            <v>NA</v>
          </cell>
          <cell r="BD355" t="str">
            <v>NA</v>
          </cell>
          <cell r="BE355" t="str">
            <v>NA</v>
          </cell>
        </row>
        <row r="356">
          <cell r="H356" t="str">
            <v>NA</v>
          </cell>
          <cell r="I356" t="str">
            <v>NA</v>
          </cell>
          <cell r="J356" t="str">
            <v>NA</v>
          </cell>
          <cell r="K356" t="str">
            <v>NA</v>
          </cell>
          <cell r="L356" t="str">
            <v>NA</v>
          </cell>
          <cell r="M356" t="str">
            <v>NA</v>
          </cell>
          <cell r="N356" t="str">
            <v>NA</v>
          </cell>
          <cell r="O356" t="str">
            <v>NA</v>
          </cell>
          <cell r="P356" t="str">
            <v>NA</v>
          </cell>
          <cell r="Q356" t="str">
            <v>NA</v>
          </cell>
          <cell r="R356" t="str">
            <v>NA</v>
          </cell>
          <cell r="S356" t="str">
            <v>NA</v>
          </cell>
          <cell r="T356" t="str">
            <v>NA</v>
          </cell>
          <cell r="U356" t="str">
            <v>NM</v>
          </cell>
          <cell r="V356">
            <v>0.15825544253408919</v>
          </cell>
          <cell r="W356">
            <v>0.10056437389770712</v>
          </cell>
          <cell r="X356">
            <v>9.0451419029002889E-3</v>
          </cell>
          <cell r="Y356">
            <v>8.5606160047799751E-2</v>
          </cell>
          <cell r="Z356">
            <v>0.64688017921677488</v>
          </cell>
          <cell r="AA356">
            <v>0.2096406524266361</v>
          </cell>
          <cell r="AB356">
            <v>-2.7622055860919703E-2</v>
          </cell>
          <cell r="AC356">
            <v>0.1512625224898354</v>
          </cell>
          <cell r="AD356" t="str">
            <v>NA</v>
          </cell>
          <cell r="AE356" t="str">
            <v>NM</v>
          </cell>
          <cell r="AF356">
            <v>0.21062712675200901</v>
          </cell>
          <cell r="AG356">
            <v>-5.9426053346557373E-3</v>
          </cell>
          <cell r="AH356" t="str">
            <v>NA</v>
          </cell>
          <cell r="AI356" t="str">
            <v>NA</v>
          </cell>
          <cell r="AJ356">
            <v>0.65257109552308123</v>
          </cell>
          <cell r="AK356">
            <v>0.5193474392623767</v>
          </cell>
          <cell r="AL356">
            <v>0.58974533339506641</v>
          </cell>
          <cell r="AM356">
            <v>9.7560975609756184E-2</v>
          </cell>
          <cell r="AN356" t="str">
            <v>NM</v>
          </cell>
          <cell r="AO356" t="str">
            <v>NA</v>
          </cell>
          <cell r="AP356">
            <v>0.16269030049301803</v>
          </cell>
          <cell r="AQ356">
            <v>0.21516485718497758</v>
          </cell>
          <cell r="AR356">
            <v>0.17410371280984438</v>
          </cell>
          <cell r="AS356">
            <v>-1.9477426139478782E-2</v>
          </cell>
          <cell r="AT356">
            <v>0.35565154787616993</v>
          </cell>
          <cell r="AU356" t="str">
            <v>NA</v>
          </cell>
          <cell r="AV356">
            <v>0.20532727299434717</v>
          </cell>
          <cell r="AW356" t="str">
            <v>NA</v>
          </cell>
          <cell r="AX356" t="str">
            <v>NA</v>
          </cell>
          <cell r="AY356" t="str">
            <v>NA</v>
          </cell>
          <cell r="AZ356" t="str">
            <v>NA</v>
          </cell>
          <cell r="BA356" t="str">
            <v>NA</v>
          </cell>
          <cell r="BB356" t="str">
            <v>NA</v>
          </cell>
          <cell r="BC356" t="str">
            <v>NA</v>
          </cell>
          <cell r="BD356" t="str">
            <v>NA</v>
          </cell>
          <cell r="BE356" t="str">
            <v>NA</v>
          </cell>
        </row>
        <row r="360">
          <cell r="H360">
            <v>0.10465116279069764</v>
          </cell>
          <cell r="I360">
            <v>-7.999999999999996E-2</v>
          </cell>
          <cell r="J360">
            <v>9.375E-2</v>
          </cell>
          <cell r="K360">
            <v>0.27064220183486221</v>
          </cell>
          <cell r="L360">
            <v>-1.5</v>
          </cell>
          <cell r="M360">
            <v>-8.7912087912087933E-2</v>
          </cell>
          <cell r="N360">
            <v>6.9306930693069368E-2</v>
          </cell>
          <cell r="O360">
            <v>0.1333333333333333</v>
          </cell>
          <cell r="P360">
            <v>-0.69724770642201839</v>
          </cell>
          <cell r="Q360">
            <v>4.39560439560438E-2</v>
          </cell>
          <cell r="R360">
            <v>5.6994818652849721E-2</v>
          </cell>
          <cell r="S360">
            <v>5.5118110236220597E-2</v>
          </cell>
          <cell r="T360" t="e">
            <v>#VALUE!</v>
          </cell>
          <cell r="U360">
            <v>2.5555555555555558</v>
          </cell>
          <cell r="V360">
            <v>0.75</v>
          </cell>
          <cell r="W360">
            <v>9.3023255813953432E-2</v>
          </cell>
          <cell r="X360">
            <v>0.14102564102564097</v>
          </cell>
          <cell r="Y360">
            <v>0.4027777777777779</v>
          </cell>
          <cell r="Z360" t="e">
            <v>#N/A</v>
          </cell>
          <cell r="AA360">
            <v>0.35586481113320079</v>
          </cell>
          <cell r="AB360">
            <v>0.35586481113320079</v>
          </cell>
          <cell r="AC360">
            <v>0.24271844660194164</v>
          </cell>
          <cell r="AD360" t="e">
            <v>#N/A</v>
          </cell>
          <cell r="AE360">
            <v>-0.35582822085889565</v>
          </cell>
          <cell r="AF360">
            <v>0.2736318407960201</v>
          </cell>
          <cell r="AG360">
            <v>0.30000000000000004</v>
          </cell>
          <cell r="AH360">
            <v>0.43577981651376141</v>
          </cell>
          <cell r="AI360">
            <v>-0.7303370786516854</v>
          </cell>
          <cell r="AJ360" t="e">
            <v>#VALUE!</v>
          </cell>
          <cell r="AK360">
            <v>0.34351145038167941</v>
          </cell>
          <cell r="AL360">
            <v>0.30347349177330907</v>
          </cell>
          <cell r="AM360">
            <v>0.21276595744680837</v>
          </cell>
          <cell r="AN360">
            <v>-0.48062015503875966</v>
          </cell>
          <cell r="AO360" t="e">
            <v>#N/A</v>
          </cell>
          <cell r="AP360">
            <v>0.25789473684210518</v>
          </cell>
          <cell r="AQ360" t="e">
            <v>#VALUE!</v>
          </cell>
          <cell r="AR360">
            <v>0.25789473684210518</v>
          </cell>
          <cell r="AS360">
            <v>0.30000000000000004</v>
          </cell>
          <cell r="AT360" t="e">
            <v>#N/A</v>
          </cell>
          <cell r="AU360">
            <v>0.59890109890109899</v>
          </cell>
          <cell r="AV360">
            <v>0.59890109890109899</v>
          </cell>
          <cell r="AW360" t="e">
            <v>#VALUE!</v>
          </cell>
          <cell r="AX360" t="e">
            <v>#VALUE!</v>
          </cell>
          <cell r="AY360" t="e">
            <v>#VALUE!</v>
          </cell>
          <cell r="AZ360" t="e">
            <v>#VALUE!</v>
          </cell>
          <cell r="BA360" t="e">
            <v>#VALUE!</v>
          </cell>
          <cell r="BB360" t="e">
            <v>#VALUE!</v>
          </cell>
          <cell r="BC360" t="e">
            <v>#VALUE!</v>
          </cell>
          <cell r="BD360" t="e">
            <v>#VALUE!</v>
          </cell>
          <cell r="BE360" t="e">
            <v>#VALUE!</v>
          </cell>
        </row>
        <row r="361">
          <cell r="H361">
            <v>0.12631578947368438</v>
          </cell>
          <cell r="I361">
            <v>0.47826086956521752</v>
          </cell>
          <cell r="J361">
            <v>0.1333333333333333</v>
          </cell>
          <cell r="K361">
            <v>0.12635379061371843</v>
          </cell>
          <cell r="L361">
            <v>3.5</v>
          </cell>
          <cell r="M361">
            <v>0.22891566265060259</v>
          </cell>
          <cell r="N361">
            <v>0.1064814814814814</v>
          </cell>
          <cell r="O361">
            <v>0.43137254901960786</v>
          </cell>
          <cell r="P361">
            <v>1.1212121212121211</v>
          </cell>
          <cell r="Q361">
            <v>0.16842105263157903</v>
          </cell>
          <cell r="R361">
            <v>0.16394558823529404</v>
          </cell>
          <cell r="S361">
            <v>0.15671641791044766</v>
          </cell>
          <cell r="T361">
            <v>0.15340909090909083</v>
          </cell>
          <cell r="U361">
            <v>1.03125</v>
          </cell>
          <cell r="V361">
            <v>0.48051948051948035</v>
          </cell>
          <cell r="W361">
            <v>0.13829787234042556</v>
          </cell>
          <cell r="X361">
            <v>0.15730337078651679</v>
          </cell>
          <cell r="Y361">
            <v>0.25742574257425743</v>
          </cell>
          <cell r="Z361" t="e">
            <v>#N/A</v>
          </cell>
          <cell r="AA361">
            <v>0.19648093841642233</v>
          </cell>
          <cell r="AB361">
            <v>0.19648093841642233</v>
          </cell>
          <cell r="AC361">
            <v>0.109375</v>
          </cell>
          <cell r="AD361" t="e">
            <v>#N/A</v>
          </cell>
          <cell r="AE361">
            <v>0.4095238095238094</v>
          </cell>
          <cell r="AF361">
            <v>0.15625</v>
          </cell>
          <cell r="AG361">
            <v>0.19780219780219777</v>
          </cell>
          <cell r="AH361">
            <v>0.41533546325878601</v>
          </cell>
          <cell r="AI361">
            <v>1</v>
          </cell>
          <cell r="AJ361" t="e">
            <v>#VALUE!</v>
          </cell>
          <cell r="AK361">
            <v>0.15340909090909083</v>
          </cell>
          <cell r="AL361">
            <v>0.21879382889200549</v>
          </cell>
          <cell r="AM361">
            <v>0.11403508771929838</v>
          </cell>
          <cell r="AN361">
            <v>0.49731343283582086</v>
          </cell>
          <cell r="AO361" t="e">
            <v>#N/A</v>
          </cell>
          <cell r="AP361">
            <v>0.19874476987447709</v>
          </cell>
          <cell r="AQ361" t="e">
            <v>#VALUE!</v>
          </cell>
          <cell r="AR361">
            <v>0.19874476987447709</v>
          </cell>
          <cell r="AS361">
            <v>0.19780219780219777</v>
          </cell>
          <cell r="AT361" t="e">
            <v>#N/A</v>
          </cell>
          <cell r="AU361">
            <v>0.20274914089347074</v>
          </cell>
          <cell r="AV361">
            <v>0.20274914089347074</v>
          </cell>
          <cell r="AW361" t="e">
            <v>#VALUE!</v>
          </cell>
          <cell r="AX361" t="e">
            <v>#VALUE!</v>
          </cell>
          <cell r="AY361" t="e">
            <v>#VALUE!</v>
          </cell>
          <cell r="AZ361" t="e">
            <v>#VALUE!</v>
          </cell>
          <cell r="BA361" t="e">
            <v>#VALUE!</v>
          </cell>
          <cell r="BB361" t="e">
            <v>#VALUE!</v>
          </cell>
          <cell r="BC361" t="e">
            <v>#VALUE!</v>
          </cell>
          <cell r="BD361" t="e">
            <v>#VALUE!</v>
          </cell>
          <cell r="BE361" t="e">
            <v>#VALUE!</v>
          </cell>
        </row>
        <row r="362">
          <cell r="H362">
            <v>-0.50345323741007197</v>
          </cell>
          <cell r="I362">
            <v>-0.68642659279778395</v>
          </cell>
          <cell r="J362">
            <v>-2.8714524207011705E-2</v>
          </cell>
          <cell r="K362">
            <v>0.63133640552995396</v>
          </cell>
          <cell r="L362">
            <v>-9.5238095238095122E-2</v>
          </cell>
          <cell r="M362">
            <v>-0.21292460646230327</v>
          </cell>
          <cell r="N362">
            <v>-0.34760869565217389</v>
          </cell>
          <cell r="O362">
            <v>-0.48140321217244297</v>
          </cell>
          <cell r="P362">
            <v>-0.81860006572461386</v>
          </cell>
          <cell r="Q362">
            <v>-0.18022705771050151</v>
          </cell>
          <cell r="R362">
            <v>0.18976545842217463</v>
          </cell>
          <cell r="S362">
            <v>-0.3235708251196846</v>
          </cell>
          <cell r="T362" t="e">
            <v>#VALUE!</v>
          </cell>
          <cell r="U362">
            <v>-0.20848845867460897</v>
          </cell>
          <cell r="V362">
            <v>0.51308139534883712</v>
          </cell>
          <cell r="W362">
            <v>-0.50345323741007197</v>
          </cell>
          <cell r="X362">
            <v>-0.41168478260869568</v>
          </cell>
          <cell r="Y362">
            <v>-8.5178236397748575E-2</v>
          </cell>
          <cell r="Z362" t="str">
            <v>NA</v>
          </cell>
          <cell r="AA362">
            <v>8.9791635436966111E-2</v>
          </cell>
          <cell r="AB362">
            <v>8.9791635436966111E-2</v>
          </cell>
          <cell r="AC362">
            <v>-0.27339901477832518</v>
          </cell>
          <cell r="AD362" t="str">
            <v>NA</v>
          </cell>
          <cell r="AE362">
            <v>-4.5066991473812545E-2</v>
          </cell>
          <cell r="AF362">
            <v>0.50169204737732653</v>
          </cell>
          <cell r="AG362">
            <v>-1.9562043795620543E-2</v>
          </cell>
          <cell r="AH362">
            <v>0.51308139534883712</v>
          </cell>
          <cell r="AI362">
            <v>-0.57641025641025645</v>
          </cell>
          <cell r="AJ362" t="e">
            <v>#VALUE!</v>
          </cell>
          <cell r="AK362">
            <v>0.14455445544554446</v>
          </cell>
          <cell r="AL362">
            <v>-0.20732618988288076</v>
          </cell>
          <cell r="AM362">
            <v>9.5517841601392428E-2</v>
          </cell>
          <cell r="AN362">
            <v>7.0815450643776812E-2</v>
          </cell>
          <cell r="AO362" t="str">
            <v>NA</v>
          </cell>
          <cell r="AP362">
            <v>0.35375886524822686</v>
          </cell>
          <cell r="AQ362" t="e">
            <v>#VALUE!</v>
          </cell>
          <cell r="AR362">
            <v>0.35375886524822686</v>
          </cell>
          <cell r="AS362">
            <v>-1.9562043795620543E-2</v>
          </cell>
          <cell r="AT362" t="str">
            <v>NA</v>
          </cell>
          <cell r="AU362">
            <v>-0.11770321876704848</v>
          </cell>
          <cell r="AV362">
            <v>-0.11770321876704848</v>
          </cell>
          <cell r="AW362" t="e">
            <v>#VALUE!</v>
          </cell>
          <cell r="AX362" t="e">
            <v>#VALUE!</v>
          </cell>
          <cell r="AY362" t="e">
            <v>#VALUE!</v>
          </cell>
          <cell r="AZ362" t="e">
            <v>#VALUE!</v>
          </cell>
          <cell r="BA362" t="e">
            <v>#VALUE!</v>
          </cell>
          <cell r="BB362" t="e">
            <v>#VALUE!</v>
          </cell>
          <cell r="BC362" t="e">
            <v>#VALUE!</v>
          </cell>
          <cell r="BD362" t="e">
            <v>#VALUE!</v>
          </cell>
          <cell r="BE362" t="e">
            <v>#VALUE!</v>
          </cell>
        </row>
        <row r="363">
          <cell r="H363">
            <v>2.8985507246370723E-4</v>
          </cell>
          <cell r="I363">
            <v>-0.17971014492753623</v>
          </cell>
          <cell r="J363">
            <v>8.788332086761419E-2</v>
          </cell>
          <cell r="K363">
            <v>9.2322883238706632E-2</v>
          </cell>
          <cell r="L363">
            <v>8.8004822182037534E-2</v>
          </cell>
          <cell r="M363">
            <v>0.1124121779859486</v>
          </cell>
          <cell r="N363">
            <v>9.6055514974433986E-2</v>
          </cell>
          <cell r="O363">
            <v>-0.11343930635838151</v>
          </cell>
          <cell r="P363">
            <v>-0.24487004103967169</v>
          </cell>
          <cell r="Q363">
            <v>4.5235223160434268E-2</v>
          </cell>
          <cell r="R363">
            <v>3.4930448222565635E-2</v>
          </cell>
          <cell r="S363">
            <v>0.11203703703703694</v>
          </cell>
          <cell r="T363" t="e">
            <v>#VALUE!</v>
          </cell>
          <cell r="U363">
            <v>-3.3636363636363575E-2</v>
          </cell>
          <cell r="V363">
            <v>0.15950100245043441</v>
          </cell>
          <cell r="W363">
            <v>2.8985507246370723E-4</v>
          </cell>
          <cell r="X363">
            <v>6.7488443759630146E-2</v>
          </cell>
          <cell r="Y363">
            <v>0.16372315035799523</v>
          </cell>
          <cell r="Z363" t="str">
            <v>NA</v>
          </cell>
          <cell r="AA363">
            <v>0.14236329352608434</v>
          </cell>
          <cell r="AB363">
            <v>0.14236329352608434</v>
          </cell>
          <cell r="AC363">
            <v>1.7241379310344751E-2</v>
          </cell>
          <cell r="AD363" t="str">
            <v>NA</v>
          </cell>
          <cell r="AE363">
            <v>9.3444909344490901E-2</v>
          </cell>
          <cell r="AF363">
            <v>0.24068033550792167</v>
          </cell>
          <cell r="AG363">
            <v>0.16395147313691494</v>
          </cell>
          <cell r="AH363">
            <v>0.15950100245043441</v>
          </cell>
          <cell r="AI363">
            <v>0</v>
          </cell>
          <cell r="AJ363" t="e">
            <v>#VALUE!</v>
          </cell>
          <cell r="AK363">
            <v>8.0373831775700788E-2</v>
          </cell>
          <cell r="AL363">
            <v>2.1515735388567769E-2</v>
          </cell>
          <cell r="AM363">
            <v>4.2011589403973426E-2</v>
          </cell>
          <cell r="AN363">
            <v>7.3118279569892364E-2</v>
          </cell>
          <cell r="AO363" t="str">
            <v>NA</v>
          </cell>
          <cell r="AP363">
            <v>5.5985837574684671E-2</v>
          </cell>
          <cell r="AQ363" t="e">
            <v>#VALUE!</v>
          </cell>
          <cell r="AR363">
            <v>5.5985837574684671E-2</v>
          </cell>
          <cell r="AS363">
            <v>0.16395147313691494</v>
          </cell>
          <cell r="AT363" t="str">
            <v>NA</v>
          </cell>
          <cell r="AU363">
            <v>0.16119188655537608</v>
          </cell>
          <cell r="AV363">
            <v>0.16119188655537608</v>
          </cell>
          <cell r="AW363" t="e">
            <v>#VALUE!</v>
          </cell>
          <cell r="AX363" t="e">
            <v>#VALUE!</v>
          </cell>
          <cell r="AY363" t="e">
            <v>#VALUE!</v>
          </cell>
          <cell r="AZ363" t="e">
            <v>#VALUE!</v>
          </cell>
          <cell r="BA363" t="e">
            <v>#VALUE!</v>
          </cell>
          <cell r="BB363" t="e">
            <v>#VALUE!</v>
          </cell>
          <cell r="BC363" t="e">
            <v>#VALUE!</v>
          </cell>
          <cell r="BD363" t="e">
            <v>#VALUE!</v>
          </cell>
          <cell r="BE363" t="e">
            <v>#VALUE!</v>
          </cell>
        </row>
        <row r="364">
          <cell r="H364">
            <v>7.4408468244084647E-2</v>
          </cell>
          <cell r="I364">
            <v>-0.59015206372194062</v>
          </cell>
          <cell r="J364">
            <v>3.1034482758620641E-3</v>
          </cell>
          <cell r="K364">
            <v>0.10184262948207179</v>
          </cell>
          <cell r="L364">
            <v>-0.21041119860017488</v>
          </cell>
          <cell r="M364">
            <v>3.4858387799564294E-2</v>
          </cell>
          <cell r="N364">
            <v>-0.22932717000513603</v>
          </cell>
          <cell r="O364">
            <v>-0.34664536741214069</v>
          </cell>
          <cell r="P364">
            <v>-0.58651685393258424</v>
          </cell>
          <cell r="Q364">
            <v>-2.0903954802259928E-2</v>
          </cell>
          <cell r="R364">
            <v>5.1507537688442184E-2</v>
          </cell>
          <cell r="S364">
            <v>-1.1115685467270486E-2</v>
          </cell>
          <cell r="T364" t="e">
            <v>#VALUE!</v>
          </cell>
          <cell r="U364">
            <v>4.4717444717444765E-2</v>
          </cell>
          <cell r="V364">
            <v>5.2152819890842972E-2</v>
          </cell>
          <cell r="W364">
            <v>7.4408468244084647E-2</v>
          </cell>
          <cell r="X364">
            <v>-8.5533262935586163E-2</v>
          </cell>
          <cell r="Y364">
            <v>8.6884567645841848E-3</v>
          </cell>
          <cell r="Z364" t="str">
            <v>NA</v>
          </cell>
          <cell r="AA364">
            <v>-4.6557377049180282E-2</v>
          </cell>
          <cell r="AB364">
            <v>-4.6557377049180282E-2</v>
          </cell>
          <cell r="AC364">
            <v>-0.19089413055403182</v>
          </cell>
          <cell r="AD364" t="str">
            <v>NA</v>
          </cell>
          <cell r="AE364">
            <v>-1.0101010101010055E-2</v>
          </cell>
          <cell r="AF364">
            <v>0.11262014208106974</v>
          </cell>
          <cell r="AG364">
            <v>0.11896034655114951</v>
          </cell>
          <cell r="AH364">
            <v>5.2152819890842972E-2</v>
          </cell>
          <cell r="AI364">
            <v>-0.66368078175895762</v>
          </cell>
          <cell r="AJ364" t="e">
            <v>#VALUE!</v>
          </cell>
          <cell r="AK364">
            <v>-1.7006802721088454E-2</v>
          </cell>
          <cell r="AL364">
            <v>-0.12344998622209979</v>
          </cell>
          <cell r="AM364">
            <v>4.939558149228862E-2</v>
          </cell>
          <cell r="AN364">
            <v>3.9583333333333526E-2</v>
          </cell>
          <cell r="AO364" t="str">
            <v>NA</v>
          </cell>
          <cell r="AP364">
            <v>-3.1065989847715803E-2</v>
          </cell>
          <cell r="AQ364" t="e">
            <v>#VALUE!</v>
          </cell>
          <cell r="AR364">
            <v>-3.1065989847715803E-2</v>
          </cell>
          <cell r="AS364">
            <v>0.11896034655114951</v>
          </cell>
          <cell r="AT364" t="str">
            <v>NA</v>
          </cell>
          <cell r="AU364">
            <v>2.6336665080120447E-2</v>
          </cell>
          <cell r="AV364">
            <v>2.6336665080120447E-2</v>
          </cell>
          <cell r="AW364" t="e">
            <v>#VALUE!</v>
          </cell>
          <cell r="AX364" t="e">
            <v>#VALUE!</v>
          </cell>
          <cell r="AY364" t="e">
            <v>#VALUE!</v>
          </cell>
          <cell r="AZ364" t="e">
            <v>#VALUE!</v>
          </cell>
          <cell r="BA364" t="e">
            <v>#VALUE!</v>
          </cell>
          <cell r="BB364" t="e">
            <v>#VALUE!</v>
          </cell>
          <cell r="BC364" t="e">
            <v>#VALUE!</v>
          </cell>
          <cell r="BD364" t="e">
            <v>#VALUE!</v>
          </cell>
          <cell r="BE364" t="e">
            <v>#VALUE!</v>
          </cell>
        </row>
        <row r="365">
          <cell r="H365">
            <v>-6.7297297297297387E-2</v>
          </cell>
          <cell r="I365">
            <v>-0.63717948717948714</v>
          </cell>
          <cell r="J365">
            <v>6.0904449307074948E-2</v>
          </cell>
          <cell r="K365">
            <v>0.32089552238805963</v>
          </cell>
          <cell r="L365">
            <v>-0.33123379029270095</v>
          </cell>
          <cell r="M365">
            <v>-0.20634920634920639</v>
          </cell>
          <cell r="N365">
            <v>-0.33664898320070735</v>
          </cell>
          <cell r="O365">
            <v>-0.39076464746772599</v>
          </cell>
          <cell r="P365">
            <v>-0.67529411764705882</v>
          </cell>
          <cell r="Q365">
            <v>-0.17001915708812265</v>
          </cell>
          <cell r="R365">
            <v>4.4617784711388442E-2</v>
          </cell>
          <cell r="S365">
            <v>-0.20986842105263159</v>
          </cell>
          <cell r="T365" t="e">
            <v>#VALUE!</v>
          </cell>
          <cell r="U365">
            <v>0.16174863387978156</v>
          </cell>
          <cell r="V365">
            <v>-3.0545725460979667E-2</v>
          </cell>
          <cell r="W365">
            <v>-6.7297297297297387E-2</v>
          </cell>
          <cell r="X365">
            <v>-0.26297872340425532</v>
          </cell>
          <cell r="Y365">
            <v>-8.9430894308943909E-3</v>
          </cell>
          <cell r="Z365" t="str">
            <v>NA</v>
          </cell>
          <cell r="AA365">
            <v>9.7192876546936313E-2</v>
          </cell>
          <cell r="AB365">
            <v>9.7192876546936313E-2</v>
          </cell>
          <cell r="AC365">
            <v>-0.22895974908520644</v>
          </cell>
          <cell r="AD365" t="str">
            <v>NA</v>
          </cell>
          <cell r="AE365">
            <v>-0.15969989281886388</v>
          </cell>
          <cell r="AF365">
            <v>0.24068033550792167</v>
          </cell>
          <cell r="AG365">
            <v>0.23365172667156497</v>
          </cell>
          <cell r="AH365">
            <v>-3.0545725460979667E-2</v>
          </cell>
          <cell r="AI365">
            <v>-0.65938144329896908</v>
          </cell>
          <cell r="AJ365" t="e">
            <v>#VALUE!</v>
          </cell>
          <cell r="AK365">
            <v>6.25E-2</v>
          </cell>
          <cell r="AL365">
            <v>-8.1072653570315456E-3</v>
          </cell>
          <cell r="AM365">
            <v>8.0008580008580132E-2</v>
          </cell>
          <cell r="AN365">
            <v>-0.25522388059701495</v>
          </cell>
          <cell r="AO365" t="str">
            <v>NA</v>
          </cell>
          <cell r="AP365">
            <v>0.19569030318215996</v>
          </cell>
          <cell r="AQ365" t="e">
            <v>#VALUE!</v>
          </cell>
          <cell r="AR365">
            <v>0.19569030318215996</v>
          </cell>
          <cell r="AS365">
            <v>0.23365172667156497</v>
          </cell>
          <cell r="AT365" t="str">
            <v>NA</v>
          </cell>
          <cell r="AU365">
            <v>-1.4623000761614713E-2</v>
          </cell>
          <cell r="AV365">
            <v>-1.4623000761614713E-2</v>
          </cell>
          <cell r="AW365" t="e">
            <v>#VALUE!</v>
          </cell>
          <cell r="AX365" t="e">
            <v>#VALUE!</v>
          </cell>
          <cell r="AY365" t="e">
            <v>#VALUE!</v>
          </cell>
          <cell r="AZ365" t="e">
            <v>#VALUE!</v>
          </cell>
          <cell r="BA365" t="e">
            <v>#VALUE!</v>
          </cell>
          <cell r="BB365" t="e">
            <v>#VALUE!</v>
          </cell>
          <cell r="BC365" t="e">
            <v>#VALUE!</v>
          </cell>
          <cell r="BD365" t="e">
            <v>#VALUE!</v>
          </cell>
          <cell r="BE365" t="e">
            <v>#VALUE!</v>
          </cell>
        </row>
        <row r="368">
          <cell r="H368" t="str">
            <v>NA</v>
          </cell>
          <cell r="I368" t="str">
            <v>NA</v>
          </cell>
          <cell r="J368" t="str">
            <v>NA</v>
          </cell>
          <cell r="K368" t="str">
            <v>NA</v>
          </cell>
          <cell r="L368" t="str">
            <v>NA</v>
          </cell>
          <cell r="M368" t="str">
            <v>NA</v>
          </cell>
          <cell r="N368" t="str">
            <v>NA</v>
          </cell>
          <cell r="O368" t="str">
            <v>NA</v>
          </cell>
          <cell r="P368" t="str">
            <v>NA</v>
          </cell>
          <cell r="Q368" t="str">
            <v>NA</v>
          </cell>
          <cell r="R368" t="str">
            <v>NA</v>
          </cell>
          <cell r="S368" t="str">
            <v>NA</v>
          </cell>
          <cell r="T368" t="str">
            <v>NA</v>
          </cell>
          <cell r="U368">
            <v>1.0693307896982774E-2</v>
          </cell>
          <cell r="V368">
            <v>0.26962970549622445</v>
          </cell>
          <cell r="W368">
            <v>0.18696819790456437</v>
          </cell>
          <cell r="X368">
            <v>0.19380520277577651</v>
          </cell>
          <cell r="Y368">
            <v>5.2594519010087125E-2</v>
          </cell>
          <cell r="Z368">
            <v>1.6443183851760568E-2</v>
          </cell>
          <cell r="AA368">
            <v>1.7640908278226348E-2</v>
          </cell>
          <cell r="AB368">
            <v>1.8085483627143288E-2</v>
          </cell>
          <cell r="AC368">
            <v>2.3776764772298026E-2</v>
          </cell>
          <cell r="AD368" t="str">
            <v>NA</v>
          </cell>
          <cell r="AE368">
            <v>9.4951978503645881E-3</v>
          </cell>
          <cell r="AF368">
            <v>6.1589367709245585E-2</v>
          </cell>
          <cell r="AG368">
            <v>9.1801786875638308E-2</v>
          </cell>
          <cell r="AH368">
            <v>0.12840506567192247</v>
          </cell>
          <cell r="AI368">
            <v>-0.3762399904386326</v>
          </cell>
          <cell r="AJ368">
            <v>5.7014234155848866E-2</v>
          </cell>
          <cell r="AK368">
            <v>7.4016158457127973E-2</v>
          </cell>
          <cell r="AL368">
            <v>2.0259684636452783E-2</v>
          </cell>
          <cell r="AM368">
            <v>0.18599818389465572</v>
          </cell>
          <cell r="AN368">
            <v>-1.0550700285228106E-2</v>
          </cell>
          <cell r="AO368" t="str">
            <v>NA</v>
          </cell>
          <cell r="AP368">
            <v>0.10256708201011942</v>
          </cell>
          <cell r="AQ368">
            <v>7.0224324920313538E-2</v>
          </cell>
          <cell r="AR368">
            <v>9.8081181987959801E-2</v>
          </cell>
          <cell r="AS368">
            <v>9.1801786875638308E-2</v>
          </cell>
          <cell r="AT368">
            <v>5.6732938030461574E-2</v>
          </cell>
          <cell r="AU368">
            <v>4.2896086300536124E-2</v>
          </cell>
          <cell r="AV368">
            <v>4.3864724300229654E-2</v>
          </cell>
          <cell r="AW368" t="str">
            <v>NA</v>
          </cell>
          <cell r="AX368" t="str">
            <v>NA</v>
          </cell>
          <cell r="AY368" t="str">
            <v>NA</v>
          </cell>
          <cell r="AZ368" t="str">
            <v>NA</v>
          </cell>
          <cell r="BA368" t="str">
            <v>NA</v>
          </cell>
          <cell r="BB368" t="str">
            <v>NA</v>
          </cell>
          <cell r="BC368" t="str">
            <v>NA</v>
          </cell>
          <cell r="BD368" t="str">
            <v>NA</v>
          </cell>
          <cell r="BE368" t="str">
            <v>NA</v>
          </cell>
        </row>
        <row r="369">
          <cell r="H369" t="str">
            <v>NA</v>
          </cell>
          <cell r="I369" t="str">
            <v>NA</v>
          </cell>
          <cell r="J369" t="str">
            <v>NA</v>
          </cell>
          <cell r="K369" t="str">
            <v>NA</v>
          </cell>
          <cell r="L369" t="str">
            <v>NA</v>
          </cell>
          <cell r="M369" t="str">
            <v>NA</v>
          </cell>
          <cell r="N369" t="str">
            <v>NA</v>
          </cell>
          <cell r="O369" t="str">
            <v>NA</v>
          </cell>
          <cell r="P369" t="str">
            <v>NA</v>
          </cell>
          <cell r="Q369" t="str">
            <v>NA</v>
          </cell>
          <cell r="R369" t="str">
            <v>NA</v>
          </cell>
          <cell r="S369" t="str">
            <v>NA</v>
          </cell>
          <cell r="T369" t="str">
            <v>NA</v>
          </cell>
          <cell r="U369">
            <v>9.1144133741653657E-2</v>
          </cell>
          <cell r="V369">
            <v>0.30463519892738433</v>
          </cell>
          <cell r="W369">
            <v>0.22234099810657673</v>
          </cell>
          <cell r="X369">
            <v>0.24490529491447746</v>
          </cell>
          <cell r="Y369">
            <v>5.6626710110702583E-2</v>
          </cell>
          <cell r="Z369">
            <v>2.0562085830529934E-2</v>
          </cell>
          <cell r="AA369">
            <v>1.8947336685949608E-2</v>
          </cell>
          <cell r="AB369">
            <v>1.9779493010378759E-2</v>
          </cell>
          <cell r="AC369">
            <v>2.9526577653195909E-2</v>
          </cell>
          <cell r="AD369" t="str">
            <v>NA</v>
          </cell>
          <cell r="AE369">
            <v>2.1632449686811436E-2</v>
          </cell>
          <cell r="AF369">
            <v>7.1737787681207435E-2</v>
          </cell>
          <cell r="AG369">
            <v>0.14368201229991615</v>
          </cell>
          <cell r="AH369">
            <v>0.13140653897996923</v>
          </cell>
          <cell r="AI369">
            <v>-0.10923867574997122</v>
          </cell>
          <cell r="AJ369">
            <v>6.8400569678198769E-2</v>
          </cell>
          <cell r="AK369">
            <v>0.10027365129007038</v>
          </cell>
          <cell r="AL369">
            <v>2.6509473304554627E-2</v>
          </cell>
          <cell r="AM369">
            <v>0.24651213661995836</v>
          </cell>
          <cell r="AN369">
            <v>1.8903591682419645E-3</v>
          </cell>
          <cell r="AO369" t="str">
            <v>NA</v>
          </cell>
          <cell r="AP369">
            <v>0.1109593136397737</v>
          </cell>
          <cell r="AQ369">
            <v>7.4231050658540979E-2</v>
          </cell>
          <cell r="AR369">
            <v>0.10599003507698727</v>
          </cell>
          <cell r="AS369">
            <v>0.1436820122999162</v>
          </cell>
          <cell r="AT369">
            <v>8.5055226136495757E-2</v>
          </cell>
          <cell r="AU369">
            <v>4.9586429958934496E-2</v>
          </cell>
          <cell r="AV369">
            <v>5.1493433399889148E-2</v>
          </cell>
          <cell r="AW369" t="str">
            <v>NA</v>
          </cell>
          <cell r="AX369" t="str">
            <v>NA</v>
          </cell>
          <cell r="AY369" t="str">
            <v>NA</v>
          </cell>
          <cell r="AZ369" t="str">
            <v>NA</v>
          </cell>
          <cell r="BA369" t="str">
            <v>NA</v>
          </cell>
          <cell r="BB369" t="str">
            <v>NA</v>
          </cell>
          <cell r="BC369" t="str">
            <v>NA</v>
          </cell>
          <cell r="BD369" t="str">
            <v>NA</v>
          </cell>
          <cell r="BE369" t="str">
            <v>NA</v>
          </cell>
        </row>
        <row r="370">
          <cell r="H370" t="str">
            <v>NA</v>
          </cell>
          <cell r="I370" t="str">
            <v>NA</v>
          </cell>
          <cell r="J370" t="str">
            <v>NA</v>
          </cell>
          <cell r="K370" t="str">
            <v>NA</v>
          </cell>
          <cell r="L370" t="str">
            <v>NA</v>
          </cell>
          <cell r="M370" t="str">
            <v>NA</v>
          </cell>
          <cell r="N370" t="str">
            <v>NA</v>
          </cell>
          <cell r="O370" t="str">
            <v>NA</v>
          </cell>
          <cell r="P370" t="str">
            <v>NA</v>
          </cell>
          <cell r="Q370" t="str">
            <v>NA</v>
          </cell>
          <cell r="R370" t="str">
            <v>NA</v>
          </cell>
          <cell r="S370" t="str">
            <v>NA</v>
          </cell>
          <cell r="T370" t="str">
            <v>NA</v>
          </cell>
          <cell r="U370" t="str">
            <v>NA</v>
          </cell>
          <cell r="V370" t="str">
            <v>NA</v>
          </cell>
          <cell r="W370" t="str">
            <v>NA</v>
          </cell>
          <cell r="X370" t="str">
            <v>NA</v>
          </cell>
          <cell r="Y370" t="str">
            <v>NA</v>
          </cell>
          <cell r="Z370" t="str">
            <v>NA</v>
          </cell>
          <cell r="AA370" t="str">
            <v>NA</v>
          </cell>
          <cell r="AB370" t="str">
            <v>NA</v>
          </cell>
          <cell r="AC370" t="str">
            <v>NA</v>
          </cell>
          <cell r="AD370" t="str">
            <v>NA</v>
          </cell>
          <cell r="AE370" t="str">
            <v>NA</v>
          </cell>
          <cell r="AF370" t="str">
            <v>NA</v>
          </cell>
          <cell r="AG370" t="str">
            <v>NA</v>
          </cell>
          <cell r="AH370" t="str">
            <v>NA</v>
          </cell>
          <cell r="AI370" t="str">
            <v>NA</v>
          </cell>
          <cell r="AJ370" t="str">
            <v>NA</v>
          </cell>
          <cell r="AK370" t="str">
            <v>NA</v>
          </cell>
          <cell r="AL370" t="str">
            <v>NA</v>
          </cell>
          <cell r="AM370" t="str">
            <v>NA</v>
          </cell>
          <cell r="AN370" t="str">
            <v>NA</v>
          </cell>
          <cell r="AO370" t="str">
            <v>NA</v>
          </cell>
          <cell r="AP370" t="str">
            <v>NA</v>
          </cell>
          <cell r="AQ370" t="str">
            <v>NA</v>
          </cell>
          <cell r="AR370" t="str">
            <v>NA</v>
          </cell>
          <cell r="AS370" t="str">
            <v>NA</v>
          </cell>
          <cell r="AT370" t="str">
            <v>NA</v>
          </cell>
          <cell r="AU370" t="str">
            <v>NA</v>
          </cell>
          <cell r="AV370" t="str">
            <v>NA</v>
          </cell>
          <cell r="AW370" t="str">
            <v>NA</v>
          </cell>
          <cell r="AX370" t="str">
            <v>NA</v>
          </cell>
          <cell r="AY370" t="str">
            <v>NA</v>
          </cell>
          <cell r="AZ370" t="str">
            <v>NA</v>
          </cell>
          <cell r="BA370" t="str">
            <v>NA</v>
          </cell>
          <cell r="BB370" t="str">
            <v>NA</v>
          </cell>
          <cell r="BC370" t="str">
            <v>NA</v>
          </cell>
          <cell r="BD370" t="str">
            <v>NA</v>
          </cell>
          <cell r="BE370" t="str">
            <v>NA</v>
          </cell>
        </row>
        <row r="371">
          <cell r="H371" t="str">
            <v>NA</v>
          </cell>
          <cell r="I371" t="str">
            <v>NA</v>
          </cell>
          <cell r="J371" t="str">
            <v>NA</v>
          </cell>
          <cell r="K371" t="str">
            <v>NA</v>
          </cell>
          <cell r="L371" t="str">
            <v>NA</v>
          </cell>
          <cell r="M371" t="str">
            <v>NA</v>
          </cell>
          <cell r="N371" t="str">
            <v>NA</v>
          </cell>
          <cell r="O371" t="str">
            <v>NA</v>
          </cell>
          <cell r="P371" t="str">
            <v>NA</v>
          </cell>
          <cell r="Q371" t="str">
            <v>NA</v>
          </cell>
          <cell r="R371" t="str">
            <v>NA</v>
          </cell>
          <cell r="S371" t="str">
            <v>NA</v>
          </cell>
          <cell r="T371" t="str">
            <v>NA</v>
          </cell>
          <cell r="U371">
            <v>2.5678999949796662E-2</v>
          </cell>
          <cell r="V371">
            <v>0.27540828297688108</v>
          </cell>
          <cell r="W371">
            <v>0.20063708001654312</v>
          </cell>
          <cell r="X371">
            <v>0.15859158068885848</v>
          </cell>
          <cell r="Y371">
            <v>5.809255882492962E-2</v>
          </cell>
          <cell r="Z371">
            <v>7.4723437100795318E-3</v>
          </cell>
          <cell r="AA371">
            <v>1.5289612129255312E-2</v>
          </cell>
          <cell r="AB371">
            <v>1.317572296661065E-2</v>
          </cell>
          <cell r="AC371">
            <v>1.9621385529127709E-2</v>
          </cell>
          <cell r="AD371" t="str">
            <v>NA</v>
          </cell>
          <cell r="AE371">
            <v>1.7287513736093773E-3</v>
          </cell>
          <cell r="AF371">
            <v>5.9480187375475835E-2</v>
          </cell>
          <cell r="AG371">
            <v>7.8066385916670172E-2</v>
          </cell>
          <cell r="AH371">
            <v>0.11831133820256415</v>
          </cell>
          <cell r="AI371">
            <v>-1.1728616389785422</v>
          </cell>
          <cell r="AJ371">
            <v>4.9451750360423978E-2</v>
          </cell>
          <cell r="AK371">
            <v>4.2839457909825393E-2</v>
          </cell>
          <cell r="AL371">
            <v>1.7205234268453502E-2</v>
          </cell>
          <cell r="AM371">
            <v>0.17197296699215819</v>
          </cell>
          <cell r="AN371">
            <v>-8.7516628159350282E-3</v>
          </cell>
          <cell r="AO371" t="str">
            <v>NA</v>
          </cell>
          <cell r="AP371">
            <v>9.4578724412380202E-2</v>
          </cell>
          <cell r="AQ371">
            <v>6.934894319374002E-2</v>
          </cell>
          <cell r="AR371">
            <v>9.4715979021457106E-2</v>
          </cell>
          <cell r="AS371">
            <v>7.8066385916670186E-2</v>
          </cell>
          <cell r="AT371">
            <v>5.864899430298802E-2</v>
          </cell>
          <cell r="AU371">
            <v>3.9514769359205469E-2</v>
          </cell>
          <cell r="AV371">
            <v>4.0318621536564375E-2</v>
          </cell>
          <cell r="AW371" t="str">
            <v>NA</v>
          </cell>
          <cell r="AX371" t="str">
            <v>NA</v>
          </cell>
          <cell r="AY371" t="str">
            <v>NA</v>
          </cell>
          <cell r="AZ371" t="str">
            <v>NA</v>
          </cell>
          <cell r="BA371" t="str">
            <v>NA</v>
          </cell>
          <cell r="BB371" t="str">
            <v>NA</v>
          </cell>
          <cell r="BC371" t="str">
            <v>NA</v>
          </cell>
          <cell r="BD371" t="str">
            <v>NA</v>
          </cell>
          <cell r="BE371" t="str">
            <v>NA</v>
          </cell>
        </row>
        <row r="372">
          <cell r="H372" t="str">
            <v>NA</v>
          </cell>
          <cell r="I372" t="str">
            <v>NA</v>
          </cell>
          <cell r="J372" t="str">
            <v>NA</v>
          </cell>
          <cell r="K372" t="str">
            <v>NA</v>
          </cell>
          <cell r="L372" t="str">
            <v>NA</v>
          </cell>
          <cell r="M372" t="str">
            <v>NA</v>
          </cell>
          <cell r="N372" t="str">
            <v>NA</v>
          </cell>
          <cell r="O372" t="str">
            <v>NA</v>
          </cell>
          <cell r="P372" t="str">
            <v>NA</v>
          </cell>
          <cell r="Q372" t="str">
            <v>NA</v>
          </cell>
          <cell r="R372" t="str">
            <v>NA</v>
          </cell>
          <cell r="S372" t="str">
            <v>NA</v>
          </cell>
          <cell r="T372" t="str">
            <v>NA</v>
          </cell>
          <cell r="U372">
            <v>-4.3927908027512038E-3</v>
          </cell>
          <cell r="V372">
            <v>0.20653206128125329</v>
          </cell>
          <cell r="W372">
            <v>0.12526303691905261</v>
          </cell>
          <cell r="X372">
            <v>0.1468841579511618</v>
          </cell>
          <cell r="Y372">
            <v>3.6255398674314765E-2</v>
          </cell>
          <cell r="Z372">
            <v>3.9994658745698764E-3</v>
          </cell>
          <cell r="AA372">
            <v>7.3751108439257503E-3</v>
          </cell>
          <cell r="AB372">
            <v>8.028278223140747E-3</v>
          </cell>
          <cell r="AC372">
            <v>9.3050110067772526E-3</v>
          </cell>
          <cell r="AD372" t="str">
            <v>NA</v>
          </cell>
          <cell r="AE372">
            <v>6.0696381994441457E-3</v>
          </cell>
          <cell r="AF372">
            <v>3.7696811836836451E-2</v>
          </cell>
          <cell r="AG372">
            <v>4.6554960150150961E-2</v>
          </cell>
          <cell r="AH372">
            <v>6.8077803203661316E-2</v>
          </cell>
          <cell r="AI372">
            <v>-0.83697860643003408</v>
          </cell>
          <cell r="AJ372">
            <v>3.2146262804111009E-2</v>
          </cell>
          <cell r="AK372">
            <v>2.8448788115715409E-2</v>
          </cell>
          <cell r="AL372">
            <v>1.1051249394181891E-2</v>
          </cell>
          <cell r="AM372">
            <v>0.11997147815883208</v>
          </cell>
          <cell r="AN372">
            <v>-9.3482979157344243E-3</v>
          </cell>
          <cell r="AO372" t="str">
            <v>NA</v>
          </cell>
          <cell r="AP372">
            <v>7.5426295809524882E-2</v>
          </cell>
          <cell r="AQ372">
            <v>5.1325100735721586E-2</v>
          </cell>
          <cell r="AR372">
            <v>5.7305606632530051E-2</v>
          </cell>
          <cell r="AS372">
            <v>4.6554960150150967E-2</v>
          </cell>
          <cell r="AT372">
            <v>3.3876991047552617E-2</v>
          </cell>
          <cell r="AU372">
            <v>3.0233637340932366E-2</v>
          </cell>
          <cell r="AV372">
            <v>3.0552129273036521E-2</v>
          </cell>
          <cell r="AW372" t="str">
            <v>NA</v>
          </cell>
          <cell r="AX372" t="str">
            <v>NA</v>
          </cell>
          <cell r="AY372" t="str">
            <v>NA</v>
          </cell>
          <cell r="AZ372" t="str">
            <v>NA</v>
          </cell>
          <cell r="BA372" t="str">
            <v>NA</v>
          </cell>
          <cell r="BB372" t="str">
            <v>NA</v>
          </cell>
          <cell r="BC372" t="str">
            <v>NA</v>
          </cell>
          <cell r="BD372" t="str">
            <v>NA</v>
          </cell>
          <cell r="BE372" t="str">
            <v>NA</v>
          </cell>
        </row>
        <row r="373">
          <cell r="H373" t="str">
            <v>NA</v>
          </cell>
          <cell r="I373" t="str">
            <v>NA</v>
          </cell>
          <cell r="J373" t="str">
            <v>NA</v>
          </cell>
          <cell r="K373" t="str">
            <v>NA</v>
          </cell>
          <cell r="L373" t="str">
            <v>NA</v>
          </cell>
          <cell r="M373" t="str">
            <v>NA</v>
          </cell>
          <cell r="N373" t="str">
            <v>NA</v>
          </cell>
          <cell r="O373" t="str">
            <v>NA</v>
          </cell>
          <cell r="P373" t="str">
            <v>NA</v>
          </cell>
          <cell r="Q373" t="str">
            <v>NA</v>
          </cell>
          <cell r="R373" t="str">
            <v>NA</v>
          </cell>
          <cell r="S373" t="str">
            <v>NA</v>
          </cell>
          <cell r="T373" t="str">
            <v>NA</v>
          </cell>
          <cell r="U373">
            <v>0.67948943220041169</v>
          </cell>
          <cell r="V373">
            <v>0.63776873585907012</v>
          </cell>
          <cell r="W373">
            <v>0.55173963082656829</v>
          </cell>
          <cell r="X373">
            <v>0.5541208916263658</v>
          </cell>
          <cell r="Y373">
            <v>0.11112218247602222</v>
          </cell>
          <cell r="Z373">
            <v>6.3213027440768607E-2</v>
          </cell>
          <cell r="AA373">
            <v>4.2909573555369403E-2</v>
          </cell>
          <cell r="AB373">
            <v>5.1639957459606381E-2</v>
          </cell>
          <cell r="AC373">
            <v>0.10691364573343819</v>
          </cell>
          <cell r="AD373" t="str">
            <v>NA</v>
          </cell>
          <cell r="AE373">
            <v>0.2260176519349755</v>
          </cell>
          <cell r="AF373">
            <v>0.27508069299670168</v>
          </cell>
          <cell r="AG373">
            <v>0.38174374927360266</v>
          </cell>
          <cell r="AH373">
            <v>0.19715682893953174</v>
          </cell>
          <cell r="AI373">
            <v>9.2147723198266154E-2</v>
          </cell>
          <cell r="AJ373">
            <v>0.23024886993596916</v>
          </cell>
          <cell r="AK373">
            <v>0.26081574146468567</v>
          </cell>
          <cell r="AL373">
            <v>7.61893759228158E-2</v>
          </cell>
          <cell r="AM373">
            <v>0.48022929389790292</v>
          </cell>
          <cell r="AN373">
            <v>0.11898912967376826</v>
          </cell>
          <cell r="AO373" t="str">
            <v>NA</v>
          </cell>
          <cell r="AP373">
            <v>0.35655872249454262</v>
          </cell>
          <cell r="AQ373">
            <v>0.25830443237174988</v>
          </cell>
          <cell r="AR373">
            <v>0.3461197772604111</v>
          </cell>
          <cell r="AS373">
            <v>0.38174374927360272</v>
          </cell>
          <cell r="AT373">
            <v>0.30281595163353076</v>
          </cell>
          <cell r="AU373">
            <v>9.2319280269199513E-2</v>
          </cell>
          <cell r="AV373">
            <v>9.8681537232598676E-2</v>
          </cell>
          <cell r="AW373" t="str">
            <v>NA</v>
          </cell>
          <cell r="AX373" t="str">
            <v>NA</v>
          </cell>
          <cell r="AY373" t="str">
            <v>NA</v>
          </cell>
          <cell r="AZ373" t="str">
            <v>NA</v>
          </cell>
          <cell r="BA373" t="str">
            <v>NA</v>
          </cell>
          <cell r="BB373" t="str">
            <v>NA</v>
          </cell>
          <cell r="BC373" t="str">
            <v>NA</v>
          </cell>
          <cell r="BD373" t="str">
            <v>NA</v>
          </cell>
          <cell r="BE373" t="str">
            <v>NA</v>
          </cell>
        </row>
        <row r="374">
          <cell r="H374" t="e">
            <v>#DIV/0!</v>
          </cell>
          <cell r="I374" t="e">
            <v>#DIV/0!</v>
          </cell>
          <cell r="J374" t="e">
            <v>#DIV/0!</v>
          </cell>
          <cell r="K374" t="e">
            <v>#DIV/0!</v>
          </cell>
          <cell r="L374" t="e">
            <v>#DIV/0!</v>
          </cell>
          <cell r="M374" t="e">
            <v>#DIV/0!</v>
          </cell>
          <cell r="N374" t="e">
            <v>#DIV/0!</v>
          </cell>
          <cell r="O374" t="e">
            <v>#DIV/0!</v>
          </cell>
          <cell r="P374" t="e">
            <v>#DIV/0!</v>
          </cell>
          <cell r="Q374" t="e">
            <v>#DIV/0!</v>
          </cell>
          <cell r="R374" t="e">
            <v>#DIV/0!</v>
          </cell>
          <cell r="S374" t="e">
            <v>#DIV/0!</v>
          </cell>
          <cell r="T374" t="e">
            <v>#VALUE!</v>
          </cell>
          <cell r="U374">
            <v>-3.822295998602186E-3</v>
          </cell>
          <cell r="V374">
            <v>0.37671689298751965</v>
          </cell>
          <cell r="W374">
            <v>4.1256688141224546E-2</v>
          </cell>
          <cell r="X374">
            <v>0.24927516928699672</v>
          </cell>
          <cell r="Y374">
            <v>0.12074273725816977</v>
          </cell>
          <cell r="Z374" t="e">
            <v>#N/A</v>
          </cell>
          <cell r="AA374">
            <v>0.13990141195717892</v>
          </cell>
          <cell r="AB374">
            <v>9.0242074426385918E-2</v>
          </cell>
          <cell r="AC374">
            <v>9.4834579175022929E-2</v>
          </cell>
          <cell r="AD374" t="e">
            <v>#N/A</v>
          </cell>
          <cell r="AE374">
            <v>3.3231314928966874E-2</v>
          </cell>
          <cell r="AF374">
            <v>0.13915680107431885</v>
          </cell>
          <cell r="AG374">
            <v>0.1533777068091832</v>
          </cell>
          <cell r="AH374" t="e">
            <v>#DIV/0!</v>
          </cell>
          <cell r="AI374" t="e">
            <v>#DIV/0!</v>
          </cell>
          <cell r="AJ374" t="e">
            <v>#VALUE!</v>
          </cell>
          <cell r="AK374">
            <v>1.9234889867841412</v>
          </cell>
          <cell r="AL374">
            <v>9.8562525130679521E-2</v>
          </cell>
          <cell r="AM374">
            <v>0.17564987941666813</v>
          </cell>
          <cell r="AN374">
            <v>-4.0672803125620827E-2</v>
          </cell>
          <cell r="AO374" t="e">
            <v>#N/A</v>
          </cell>
          <cell r="AP374" t="e">
            <v>#DIV/0!</v>
          </cell>
          <cell r="AQ374" t="e">
            <v>#VALUE!</v>
          </cell>
          <cell r="AR374">
            <v>0.14656633835404384</v>
          </cell>
          <cell r="AS374">
            <v>0.1533777068091832</v>
          </cell>
          <cell r="AT374" t="e">
            <v>#N/A</v>
          </cell>
          <cell r="AU374" t="e">
            <v>#DIV/0!</v>
          </cell>
          <cell r="AV374">
            <v>0.2160472539861491</v>
          </cell>
          <cell r="AW374" t="e">
            <v>#VALUE!</v>
          </cell>
          <cell r="AX374" t="e">
            <v>#VALUE!</v>
          </cell>
          <cell r="AY374" t="e">
            <v>#VALUE!</v>
          </cell>
          <cell r="AZ374" t="e">
            <v>#VALUE!</v>
          </cell>
          <cell r="BA374" t="e">
            <v>#VALUE!</v>
          </cell>
          <cell r="BB374" t="e">
            <v>#VALUE!</v>
          </cell>
          <cell r="BC374" t="e">
            <v>#VALUE!</v>
          </cell>
          <cell r="BD374" t="e">
            <v>#VALUE!</v>
          </cell>
          <cell r="BE374" t="e">
            <v>#VALUE!</v>
          </cell>
        </row>
        <row r="375">
          <cell r="H375" t="e">
            <v>#DIV/0!</v>
          </cell>
          <cell r="I375" t="e">
            <v>#DIV/0!</v>
          </cell>
          <cell r="J375" t="e">
            <v>#DIV/0!</v>
          </cell>
          <cell r="K375" t="e">
            <v>#DIV/0!</v>
          </cell>
          <cell r="L375" t="e">
            <v>#DIV/0!</v>
          </cell>
          <cell r="M375" t="e">
            <v>#DIV/0!</v>
          </cell>
          <cell r="N375" t="e">
            <v>#DIV/0!</v>
          </cell>
          <cell r="O375" t="e">
            <v>#DIV/0!</v>
          </cell>
          <cell r="P375" t="e">
            <v>#DIV/0!</v>
          </cell>
          <cell r="Q375" t="e">
            <v>#DIV/0!</v>
          </cell>
          <cell r="R375" t="e">
            <v>#DIV/0!</v>
          </cell>
          <cell r="S375" t="e">
            <v>#DIV/0!</v>
          </cell>
          <cell r="T375" t="e">
            <v>#DIV/0!</v>
          </cell>
          <cell r="U375">
            <v>-3.2447064931212686E-3</v>
          </cell>
          <cell r="V375">
            <v>0.19187763284817308</v>
          </cell>
          <cell r="W375">
            <v>3.4765921754830974E-2</v>
          </cell>
          <cell r="X375">
            <v>0.10140055415349639</v>
          </cell>
          <cell r="Y375">
            <v>8.0003029399836806E-2</v>
          </cell>
          <cell r="Z375">
            <v>1.5008299421367445E-2</v>
          </cell>
          <cell r="AA375">
            <v>3.405197607709845E-2</v>
          </cell>
          <cell r="AB375">
            <v>2.8516979035999163E-2</v>
          </cell>
          <cell r="AC375">
            <v>3.5983188930038768E-2</v>
          </cell>
          <cell r="AD375" t="e">
            <v>#DIV/0!</v>
          </cell>
          <cell r="AE375">
            <v>1.6104089884958001E-2</v>
          </cell>
          <cell r="AF375">
            <v>7.5174930642472548E-2</v>
          </cell>
          <cell r="AG375">
            <v>6.3349322224671129E-2</v>
          </cell>
          <cell r="AH375" t="e">
            <v>#DIV/0!</v>
          </cell>
          <cell r="AI375" t="e">
            <v>#DIV/0!</v>
          </cell>
          <cell r="AJ375">
            <v>5.3267346331524482E-2</v>
          </cell>
          <cell r="AK375" t="e">
            <v>#DIV/0!</v>
          </cell>
          <cell r="AL375">
            <v>3.0429284112686104E-2</v>
          </cell>
          <cell r="AM375">
            <v>9.8277402031668251E-2</v>
          </cell>
          <cell r="AN375">
            <v>-2.9025916334284797E-2</v>
          </cell>
          <cell r="AO375" t="e">
            <v>#DIV/0!</v>
          </cell>
          <cell r="AP375" t="e">
            <v>#DIV/0!</v>
          </cell>
          <cell r="AQ375" t="e">
            <v>#DIV/0!</v>
          </cell>
          <cell r="AR375">
            <v>0.11046693913337828</v>
          </cell>
          <cell r="AS375">
            <v>6.3349322224671129E-2</v>
          </cell>
          <cell r="AT375">
            <v>4.7456920420860617E-2</v>
          </cell>
          <cell r="AU375">
            <v>7.9752714298895841E-2</v>
          </cell>
          <cell r="AV375">
            <v>7.88878221040408E-2</v>
          </cell>
          <cell r="AW375" t="e">
            <v>#DIV/0!</v>
          </cell>
          <cell r="AX375" t="e">
            <v>#DIV/0!</v>
          </cell>
          <cell r="AY375" t="e">
            <v>#DIV/0!</v>
          </cell>
          <cell r="AZ375" t="e">
            <v>#DIV/0!</v>
          </cell>
          <cell r="BA375" t="e">
            <v>#DIV/0!</v>
          </cell>
          <cell r="BB375" t="e">
            <v>#DIV/0!</v>
          </cell>
          <cell r="BC375" t="e">
            <v>#DIV/0!</v>
          </cell>
          <cell r="BD375" t="e">
            <v>#DIV/0!</v>
          </cell>
          <cell r="BE375" t="e">
            <v>#DIV/0!</v>
          </cell>
        </row>
        <row r="376">
          <cell r="H376">
            <v>0.46767854722862168</v>
          </cell>
          <cell r="I376">
            <v>0.26498127340823974</v>
          </cell>
          <cell r="J376">
            <v>0.76431949553336831</v>
          </cell>
          <cell r="K376">
            <v>0.86764705882352944</v>
          </cell>
          <cell r="L376">
            <v>0.43027413587604291</v>
          </cell>
          <cell r="M376">
            <v>0.47006432459178621</v>
          </cell>
          <cell r="N376">
            <v>0.57733743747595234</v>
          </cell>
          <cell r="O376">
            <v>0.51018711018711016</v>
          </cell>
          <cell r="P376">
            <v>0.15206611570247933</v>
          </cell>
          <cell r="Q376">
            <v>0.70447154471544704</v>
          </cell>
          <cell r="R376">
            <v>0.84545454545454535</v>
          </cell>
          <cell r="S376">
            <v>0.58656898656898648</v>
          </cell>
          <cell r="T376" t="e">
            <v>#VALUE!</v>
          </cell>
          <cell r="U376">
            <v>0.79151154132539103</v>
          </cell>
          <cell r="V376">
            <v>0.80299290342486895</v>
          </cell>
          <cell r="W376">
            <v>0.46767854722862168</v>
          </cell>
          <cell r="X376">
            <v>0.61584225762367029</v>
          </cell>
          <cell r="Y376">
            <v>0.67797552836484976</v>
          </cell>
          <cell r="Z376" t="e">
            <v>#N/A</v>
          </cell>
          <cell r="AA376">
            <v>0.87748943874471952</v>
          </cell>
          <cell r="AB376">
            <v>0.87748943874471952</v>
          </cell>
          <cell r="AC376">
            <v>0.70574162679425845</v>
          </cell>
          <cell r="AD376" t="e">
            <v>#N/A</v>
          </cell>
          <cell r="AE376">
            <v>0.74809160305343503</v>
          </cell>
          <cell r="AF376">
            <v>0.99812558575445176</v>
          </cell>
          <cell r="AG376">
            <v>0.93798882681564244</v>
          </cell>
          <cell r="AH376">
            <v>0.80299290342486895</v>
          </cell>
          <cell r="AI376">
            <v>0.86938217029786347</v>
          </cell>
          <cell r="AJ376" t="e">
            <v>#VALUE!</v>
          </cell>
          <cell r="AK376">
            <v>0.86449297038588091</v>
          </cell>
          <cell r="AL376">
            <v>0.75576146353052975</v>
          </cell>
          <cell r="AM376">
            <v>0.95359848484848497</v>
          </cell>
          <cell r="AN376">
            <v>0.61226993865030677</v>
          </cell>
          <cell r="AO376" t="e">
            <v>#N/A</v>
          </cell>
          <cell r="AP376">
            <v>0.89246306340003745</v>
          </cell>
          <cell r="AQ376" t="e">
            <v>#VALUE!</v>
          </cell>
          <cell r="AR376">
            <v>0.89246306340003745</v>
          </cell>
          <cell r="AS376">
            <v>0.93798882681564244</v>
          </cell>
          <cell r="AT376" t="e">
            <v>#N/A</v>
          </cell>
          <cell r="AU376">
            <v>0.84451697127937342</v>
          </cell>
          <cell r="AV376">
            <v>0.84451697127937342</v>
          </cell>
          <cell r="AW376" t="e">
            <v>#VALUE!</v>
          </cell>
          <cell r="AX376" t="e">
            <v>#VALUE!</v>
          </cell>
          <cell r="AY376" t="e">
            <v>#VALUE!</v>
          </cell>
          <cell r="AZ376" t="e">
            <v>#VALUE!</v>
          </cell>
          <cell r="BA376" t="e">
            <v>#VALUE!</v>
          </cell>
          <cell r="BB376" t="e">
            <v>#VALUE!</v>
          </cell>
          <cell r="BC376" t="e">
            <v>#VALUE!</v>
          </cell>
          <cell r="BD376" t="e">
            <v>#VALUE!</v>
          </cell>
          <cell r="BE376" t="e">
            <v>#VALUE!</v>
          </cell>
        </row>
        <row r="377">
          <cell r="H377">
            <v>1.298344620015049</v>
          </cell>
          <cell r="I377">
            <v>1.0884615384615384</v>
          </cell>
          <cell r="J377">
            <v>1.3344036697247705</v>
          </cell>
          <cell r="K377">
            <v>2.1071428571428572</v>
          </cell>
          <cell r="L377">
            <v>1.3079710144927537</v>
          </cell>
          <cell r="M377">
            <v>1.4615384615384615</v>
          </cell>
          <cell r="N377">
            <v>1.2076458752515091</v>
          </cell>
          <cell r="O377">
            <v>1.2331658291457286</v>
          </cell>
          <cell r="P377">
            <v>1.2897196261682242</v>
          </cell>
          <cell r="Q377">
            <v>1.2093510118632238</v>
          </cell>
          <cell r="R377">
            <v>1.4993282579489475</v>
          </cell>
          <cell r="S377">
            <v>1.3449048152295633</v>
          </cell>
          <cell r="T377" t="e">
            <v>#VALUE!</v>
          </cell>
          <cell r="U377">
            <v>1.1811111111111112</v>
          </cell>
          <cell r="V377">
            <v>1.7794871794871794</v>
          </cell>
          <cell r="W377">
            <v>1.298344620015049</v>
          </cell>
          <cell r="X377">
            <v>1.2711926605504587</v>
          </cell>
          <cell r="Y377">
            <v>1.3425110132158589</v>
          </cell>
          <cell r="Z377" t="e">
            <v>#N/A</v>
          </cell>
          <cell r="AA377">
            <v>1.3500213552208873</v>
          </cell>
          <cell r="AB377">
            <v>1.3500213552208873</v>
          </cell>
          <cell r="AC377">
            <v>1.1115297663903543</v>
          </cell>
          <cell r="AD377" t="e">
            <v>#N/A</v>
          </cell>
          <cell r="AE377">
            <v>1.7230769230769232</v>
          </cell>
          <cell r="AF377">
            <v>1.6692789968652038</v>
          </cell>
          <cell r="AG377">
            <v>1.6380487804878048</v>
          </cell>
          <cell r="AH377">
            <v>1.7794871794871794</v>
          </cell>
          <cell r="AI377">
            <v>1.6920612419647574</v>
          </cell>
          <cell r="AJ377" t="e">
            <v>#VALUE!</v>
          </cell>
          <cell r="AK377">
            <v>1.3761904761904762</v>
          </cell>
          <cell r="AL377">
            <v>1.2003773584905659</v>
          </cell>
          <cell r="AM377">
            <v>1.3889655172413793</v>
          </cell>
          <cell r="AN377">
            <v>2.8514285714285714</v>
          </cell>
          <cell r="AO377" t="e">
            <v>#N/A</v>
          </cell>
          <cell r="AP377">
            <v>1.454878048780488</v>
          </cell>
          <cell r="AQ377" t="e">
            <v>#VALUE!</v>
          </cell>
          <cell r="AR377">
            <v>1.454878048780488</v>
          </cell>
          <cell r="AS377">
            <v>1.6380487804878048</v>
          </cell>
          <cell r="AT377" t="e">
            <v>#N/A</v>
          </cell>
          <cell r="AU377">
            <v>1.3881974248927038</v>
          </cell>
          <cell r="AV377">
            <v>1.3881974248927038</v>
          </cell>
          <cell r="AW377" t="e">
            <v>#VALUE!</v>
          </cell>
          <cell r="AX377" t="e">
            <v>#VALUE!</v>
          </cell>
          <cell r="AY377" t="e">
            <v>#VALUE!</v>
          </cell>
          <cell r="AZ377" t="e">
            <v>#VALUE!</v>
          </cell>
          <cell r="BA377" t="e">
            <v>#VALUE!</v>
          </cell>
          <cell r="BB377" t="e">
            <v>#VALUE!</v>
          </cell>
          <cell r="BC377" t="e">
            <v>#VALUE!</v>
          </cell>
          <cell r="BD377" t="e">
            <v>#VALUE!</v>
          </cell>
          <cell r="BE377" t="e">
            <v>#VALUE!</v>
          </cell>
        </row>
        <row r="378">
          <cell r="H378">
            <v>0.29834462001504902</v>
          </cell>
          <cell r="I378">
            <v>8.8461538461538369E-2</v>
          </cell>
          <cell r="J378">
            <v>0.33440366972477054</v>
          </cell>
          <cell r="K378">
            <v>1.1071428571428572</v>
          </cell>
          <cell r="L378">
            <v>0.30797101449275366</v>
          </cell>
          <cell r="M378">
            <v>0.46153846153846145</v>
          </cell>
          <cell r="N378">
            <v>0.20764587525150913</v>
          </cell>
          <cell r="O378">
            <v>0.23316582914572859</v>
          </cell>
          <cell r="P378">
            <v>0.28971962616822422</v>
          </cell>
          <cell r="Q378">
            <v>0.2093510118632238</v>
          </cell>
          <cell r="R378">
            <v>0.49932825794894753</v>
          </cell>
          <cell r="S378">
            <v>0.34490481522956329</v>
          </cell>
          <cell r="T378" t="e">
            <v>#VALUE!</v>
          </cell>
          <cell r="U378">
            <v>0.18111111111111122</v>
          </cell>
          <cell r="V378">
            <v>0.77948717948717938</v>
          </cell>
          <cell r="W378">
            <v>0.29834462001504902</v>
          </cell>
          <cell r="X378">
            <v>0.27119266055045865</v>
          </cell>
          <cell r="Y378">
            <v>0.34251101321585886</v>
          </cell>
          <cell r="Z378" t="e">
            <v>#N/A</v>
          </cell>
          <cell r="AA378">
            <v>0.35002135522088729</v>
          </cell>
          <cell r="AB378">
            <v>0.35002135522088729</v>
          </cell>
          <cell r="AC378">
            <v>0.11152976639035428</v>
          </cell>
          <cell r="AD378" t="e">
            <v>#N/A</v>
          </cell>
          <cell r="AE378">
            <v>0.72307692307692317</v>
          </cell>
          <cell r="AF378">
            <v>0.66927899686520376</v>
          </cell>
          <cell r="AG378">
            <v>0.63804878048780478</v>
          </cell>
          <cell r="AH378">
            <v>0.77948717948717938</v>
          </cell>
          <cell r="AI378">
            <v>0.69206124196475738</v>
          </cell>
          <cell r="AJ378" t="e">
            <v>#VALUE!</v>
          </cell>
          <cell r="AK378">
            <v>0.37619047619047619</v>
          </cell>
          <cell r="AL378">
            <v>0.20037735849056593</v>
          </cell>
          <cell r="AM378">
            <v>0.38896551724137929</v>
          </cell>
          <cell r="AN378">
            <v>1.8514285714285714</v>
          </cell>
          <cell r="AO378" t="e">
            <v>#N/A</v>
          </cell>
          <cell r="AP378">
            <v>0.45487804878048799</v>
          </cell>
          <cell r="AQ378" t="e">
            <v>#VALUE!</v>
          </cell>
          <cell r="AR378">
            <v>0.45487804878048799</v>
          </cell>
          <cell r="AS378">
            <v>0.63804878048780478</v>
          </cell>
          <cell r="AT378" t="e">
            <v>#N/A</v>
          </cell>
          <cell r="AU378">
            <v>0.38819742489270381</v>
          </cell>
          <cell r="AV378">
            <v>0.38819742489270381</v>
          </cell>
          <cell r="AW378" t="e">
            <v>#VALUE!</v>
          </cell>
          <cell r="AX378" t="e">
            <v>#VALUE!</v>
          </cell>
          <cell r="AY378" t="e">
            <v>#VALUE!</v>
          </cell>
          <cell r="AZ378" t="e">
            <v>#VALUE!</v>
          </cell>
          <cell r="BA378" t="e">
            <v>#VALUE!</v>
          </cell>
          <cell r="BB378" t="e">
            <v>#VALUE!</v>
          </cell>
          <cell r="BC378" t="e">
            <v>#VALUE!</v>
          </cell>
          <cell r="BD378" t="e">
            <v>#VALUE!</v>
          </cell>
          <cell r="BE378" t="e">
            <v>#VALUE!</v>
          </cell>
        </row>
        <row r="379">
          <cell r="H379" t="e">
            <v>#DIV/0!</v>
          </cell>
          <cell r="I379" t="e">
            <v>#DIV/0!</v>
          </cell>
          <cell r="J379" t="e">
            <v>#DIV/0!</v>
          </cell>
          <cell r="K379" t="e">
            <v>#DIV/0!</v>
          </cell>
          <cell r="L379" t="e">
            <v>#DIV/0!</v>
          </cell>
          <cell r="M379" t="e">
            <v>#DIV/0!</v>
          </cell>
          <cell r="N379" t="e">
            <v>#DIV/0!</v>
          </cell>
          <cell r="O379" t="e">
            <v>#DIV/0!</v>
          </cell>
          <cell r="P379" t="e">
            <v>#DIV/0!</v>
          </cell>
          <cell r="Q379" t="e">
            <v>#DIV/0!</v>
          </cell>
          <cell r="R379" t="e">
            <v>#DIV/0!</v>
          </cell>
          <cell r="S379" t="e">
            <v>#DIV/0!</v>
          </cell>
          <cell r="T379" t="e">
            <v>#DIV/0!</v>
          </cell>
          <cell r="U379" t="e">
            <v>#DIV/0!</v>
          </cell>
          <cell r="V379" t="e">
            <v>#DIV/0!</v>
          </cell>
          <cell r="W379" t="e">
            <v>#DIV/0!</v>
          </cell>
          <cell r="X379" t="e">
            <v>#DIV/0!</v>
          </cell>
          <cell r="Y379">
            <v>9.6752147494687746E-2</v>
          </cell>
          <cell r="Z379" t="e">
            <v>#DIV/0!</v>
          </cell>
          <cell r="AA379" t="e">
            <v>#DIV/0!</v>
          </cell>
          <cell r="AB379" t="e">
            <v>#DIV/0!</v>
          </cell>
          <cell r="AC379" t="e">
            <v>#DIV/0!</v>
          </cell>
          <cell r="AD379" t="e">
            <v>#DIV/0!</v>
          </cell>
          <cell r="AE379" t="e">
            <v>#DIV/0!</v>
          </cell>
          <cell r="AF379" t="e">
            <v>#DIV/0!</v>
          </cell>
          <cell r="AG379" t="e">
            <v>#DIV/0!</v>
          </cell>
          <cell r="AH379" t="e">
            <v>#DIV/0!</v>
          </cell>
          <cell r="AI379" t="e">
            <v>#DIV/0!</v>
          </cell>
          <cell r="AJ379" t="e">
            <v>#DIV/0!</v>
          </cell>
          <cell r="AK379" t="e">
            <v>#DIV/0!</v>
          </cell>
          <cell r="AL379" t="e">
            <v>#DIV/0!</v>
          </cell>
          <cell r="AM379" t="e">
            <v>#DIV/0!</v>
          </cell>
          <cell r="AN379" t="e">
            <v>#DIV/0!</v>
          </cell>
          <cell r="AO379" t="e">
            <v>#DIV/0!</v>
          </cell>
          <cell r="AP379" t="e">
            <v>#DIV/0!</v>
          </cell>
          <cell r="AQ379" t="e">
            <v>#DIV/0!</v>
          </cell>
          <cell r="AR379" t="e">
            <v>#DIV/0!</v>
          </cell>
          <cell r="AS379" t="e">
            <v>#DIV/0!</v>
          </cell>
          <cell r="AT379" t="e">
            <v>#DIV/0!</v>
          </cell>
          <cell r="AU379" t="e">
            <v>#DIV/0!</v>
          </cell>
          <cell r="AV379" t="e">
            <v>#DIV/0!</v>
          </cell>
          <cell r="AW379" t="e">
            <v>#DIV/0!</v>
          </cell>
          <cell r="AX379" t="e">
            <v>#DIV/0!</v>
          </cell>
          <cell r="AY379" t="e">
            <v>#DIV/0!</v>
          </cell>
          <cell r="AZ379" t="e">
            <v>#DIV/0!</v>
          </cell>
          <cell r="BA379" t="e">
            <v>#DIV/0!</v>
          </cell>
          <cell r="BB379" t="e">
            <v>#DIV/0!</v>
          </cell>
          <cell r="BC379" t="e">
            <v>#DIV/0!</v>
          </cell>
          <cell r="BD379" t="e">
            <v>#DIV/0!</v>
          </cell>
          <cell r="BE379" t="e">
            <v>#DIV/0!</v>
          </cell>
        </row>
        <row r="380">
          <cell r="H380" t="e">
            <v>#DIV/0!</v>
          </cell>
          <cell r="I380" t="e">
            <v>#DIV/0!</v>
          </cell>
          <cell r="J380" t="e">
            <v>#DIV/0!</v>
          </cell>
          <cell r="K380" t="e">
            <v>#DIV/0!</v>
          </cell>
          <cell r="L380" t="e">
            <v>#DIV/0!</v>
          </cell>
          <cell r="M380" t="e">
            <v>#DIV/0!</v>
          </cell>
          <cell r="N380" t="e">
            <v>#DIV/0!</v>
          </cell>
          <cell r="O380" t="e">
            <v>#DIV/0!</v>
          </cell>
          <cell r="P380" t="e">
            <v>#DIV/0!</v>
          </cell>
          <cell r="Q380" t="e">
            <v>#DIV/0!</v>
          </cell>
          <cell r="R380" t="e">
            <v>#DIV/0!</v>
          </cell>
          <cell r="S380" t="e">
            <v>#DIV/0!</v>
          </cell>
          <cell r="T380" t="e">
            <v>#DIV/0!</v>
          </cell>
          <cell r="U380" t="e">
            <v>#DIV/0!</v>
          </cell>
          <cell r="V380" t="e">
            <v>#DIV/0!</v>
          </cell>
          <cell r="W380" t="e">
            <v>#DIV/0!</v>
          </cell>
          <cell r="X380" t="e">
            <v>#DIV/0!</v>
          </cell>
          <cell r="Y380">
            <v>9.6752147494687746E-2</v>
          </cell>
          <cell r="Z380" t="e">
            <v>#DIV/0!</v>
          </cell>
          <cell r="AA380" t="e">
            <v>#DIV/0!</v>
          </cell>
          <cell r="AB380" t="e">
            <v>#DIV/0!</v>
          </cell>
          <cell r="AC380" t="e">
            <v>#DIV/0!</v>
          </cell>
          <cell r="AD380" t="e">
            <v>#DIV/0!</v>
          </cell>
          <cell r="AE380" t="e">
            <v>#DIV/0!</v>
          </cell>
          <cell r="AF380" t="e">
            <v>#DIV/0!</v>
          </cell>
          <cell r="AG380" t="e">
            <v>#DIV/0!</v>
          </cell>
          <cell r="AH380" t="e">
            <v>#DIV/0!</v>
          </cell>
          <cell r="AI380" t="e">
            <v>#DIV/0!</v>
          </cell>
          <cell r="AJ380" t="e">
            <v>#DIV/0!</v>
          </cell>
          <cell r="AK380" t="e">
            <v>#DIV/0!</v>
          </cell>
          <cell r="AL380" t="e">
            <v>#DIV/0!</v>
          </cell>
          <cell r="AM380" t="e">
            <v>#DIV/0!</v>
          </cell>
          <cell r="AN380" t="e">
            <v>#DIV/0!</v>
          </cell>
          <cell r="AO380" t="e">
            <v>#DIV/0!</v>
          </cell>
          <cell r="AP380" t="e">
            <v>#DIV/0!</v>
          </cell>
          <cell r="AQ380" t="e">
            <v>#DIV/0!</v>
          </cell>
          <cell r="AR380" t="e">
            <v>#DIV/0!</v>
          </cell>
          <cell r="AS380" t="e">
            <v>#DIV/0!</v>
          </cell>
          <cell r="AT380" t="e">
            <v>#DIV/0!</v>
          </cell>
          <cell r="AU380" t="e">
            <v>#DIV/0!</v>
          </cell>
          <cell r="AV380" t="e">
            <v>#DIV/0!</v>
          </cell>
          <cell r="AW380" t="e">
            <v>#DIV/0!</v>
          </cell>
          <cell r="AX380" t="e">
            <v>#DIV/0!</v>
          </cell>
          <cell r="AY380" t="e">
            <v>#DIV/0!</v>
          </cell>
          <cell r="AZ380" t="e">
            <v>#DIV/0!</v>
          </cell>
          <cell r="BA380" t="e">
            <v>#DIV/0!</v>
          </cell>
          <cell r="BB380" t="e">
            <v>#DIV/0!</v>
          </cell>
          <cell r="BC380" t="e">
            <v>#DIV/0!</v>
          </cell>
          <cell r="BD380" t="e">
            <v>#DIV/0!</v>
          </cell>
          <cell r="BE380" t="e">
            <v>#DIV/0!</v>
          </cell>
        </row>
        <row r="381">
          <cell r="H381" t="e">
            <v>#DIV/0!</v>
          </cell>
          <cell r="I381" t="e">
            <v>#DIV/0!</v>
          </cell>
          <cell r="J381" t="e">
            <v>#DIV/0!</v>
          </cell>
          <cell r="K381" t="e">
            <v>#DIV/0!</v>
          </cell>
          <cell r="L381" t="e">
            <v>#DIV/0!</v>
          </cell>
          <cell r="M381" t="e">
            <v>#DIV/0!</v>
          </cell>
          <cell r="N381" t="e">
            <v>#DIV/0!</v>
          </cell>
          <cell r="O381" t="e">
            <v>#DIV/0!</v>
          </cell>
          <cell r="P381" t="e">
            <v>#DIV/0!</v>
          </cell>
          <cell r="Q381" t="e">
            <v>#DIV/0!</v>
          </cell>
          <cell r="R381" t="e">
            <v>#DIV/0!</v>
          </cell>
          <cell r="S381" t="e">
            <v>#DIV/0!</v>
          </cell>
          <cell r="T381" t="e">
            <v>#DIV/0!</v>
          </cell>
          <cell r="U381" t="e">
            <v>#DIV/0!</v>
          </cell>
          <cell r="V381" t="e">
            <v>#DIV/0!</v>
          </cell>
          <cell r="W381" t="e">
            <v>#DIV/0!</v>
          </cell>
          <cell r="X381" t="e">
            <v>#DIV/0!</v>
          </cell>
          <cell r="Y381">
            <v>9.6752147494687746E-2</v>
          </cell>
          <cell r="Z381" t="e">
            <v>#DIV/0!</v>
          </cell>
          <cell r="AA381" t="e">
            <v>#DIV/0!</v>
          </cell>
          <cell r="AB381" t="e">
            <v>#DIV/0!</v>
          </cell>
          <cell r="AC381" t="e">
            <v>#DIV/0!</v>
          </cell>
          <cell r="AD381" t="e">
            <v>#DIV/0!</v>
          </cell>
          <cell r="AE381" t="e">
            <v>#DIV/0!</v>
          </cell>
          <cell r="AF381" t="e">
            <v>#DIV/0!</v>
          </cell>
          <cell r="AG381" t="e">
            <v>#DIV/0!</v>
          </cell>
          <cell r="AH381" t="e">
            <v>#DIV/0!</v>
          </cell>
          <cell r="AI381" t="e">
            <v>#DIV/0!</v>
          </cell>
          <cell r="AJ381" t="e">
            <v>#DIV/0!</v>
          </cell>
          <cell r="AK381" t="e">
            <v>#DIV/0!</v>
          </cell>
          <cell r="AL381" t="e">
            <v>#DIV/0!</v>
          </cell>
          <cell r="AM381" t="e">
            <v>#DIV/0!</v>
          </cell>
          <cell r="AN381" t="e">
            <v>#DIV/0!</v>
          </cell>
          <cell r="AO381" t="e">
            <v>#DIV/0!</v>
          </cell>
          <cell r="AP381" t="e">
            <v>#DIV/0!</v>
          </cell>
          <cell r="AQ381" t="e">
            <v>#DIV/0!</v>
          </cell>
          <cell r="AR381" t="e">
            <v>#DIV/0!</v>
          </cell>
          <cell r="AS381" t="e">
            <v>#DIV/0!</v>
          </cell>
          <cell r="AT381" t="e">
            <v>#DIV/0!</v>
          </cell>
          <cell r="AU381" t="e">
            <v>#DIV/0!</v>
          </cell>
          <cell r="AV381" t="e">
            <v>#DIV/0!</v>
          </cell>
          <cell r="AW381" t="e">
            <v>#DIV/0!</v>
          </cell>
          <cell r="AX381" t="e">
            <v>#DIV/0!</v>
          </cell>
          <cell r="AY381" t="e">
            <v>#DIV/0!</v>
          </cell>
          <cell r="AZ381" t="e">
            <v>#DIV/0!</v>
          </cell>
          <cell r="BA381" t="e">
            <v>#DIV/0!</v>
          </cell>
          <cell r="BB381" t="e">
            <v>#DIV/0!</v>
          </cell>
          <cell r="BC381" t="e">
            <v>#DIV/0!</v>
          </cell>
          <cell r="BD381" t="e">
            <v>#DIV/0!</v>
          </cell>
          <cell r="BE381" t="e">
            <v>#DIV/0!</v>
          </cell>
        </row>
        <row r="382">
          <cell r="H382" t="e">
            <v>#DIV/0!</v>
          </cell>
          <cell r="I382" t="e">
            <v>#DIV/0!</v>
          </cell>
          <cell r="J382" t="e">
            <v>#DIV/0!</v>
          </cell>
          <cell r="K382" t="e">
            <v>#DIV/0!</v>
          </cell>
          <cell r="L382" t="e">
            <v>#DIV/0!</v>
          </cell>
          <cell r="M382" t="e">
            <v>#DIV/0!</v>
          </cell>
          <cell r="N382" t="e">
            <v>#DIV/0!</v>
          </cell>
          <cell r="O382" t="e">
            <v>#DIV/0!</v>
          </cell>
          <cell r="P382" t="e">
            <v>#DIV/0!</v>
          </cell>
          <cell r="Q382" t="e">
            <v>#DIV/0!</v>
          </cell>
          <cell r="R382" t="e">
            <v>#DIV/0!</v>
          </cell>
          <cell r="S382" t="e">
            <v>#DIV/0!</v>
          </cell>
          <cell r="T382" t="e">
            <v>#DIV/0!</v>
          </cell>
          <cell r="U382" t="e">
            <v>#DIV/0!</v>
          </cell>
          <cell r="V382" t="e">
            <v>#DIV/0!</v>
          </cell>
          <cell r="W382" t="e">
            <v>#DIV/0!</v>
          </cell>
          <cell r="X382" t="e">
            <v>#DIV/0!</v>
          </cell>
          <cell r="Y382">
            <v>8.6972061948397295E-2</v>
          </cell>
          <cell r="Z382" t="e">
            <v>#DIV/0!</v>
          </cell>
          <cell r="AA382" t="e">
            <v>#DIV/0!</v>
          </cell>
          <cell r="AB382" t="e">
            <v>#DIV/0!</v>
          </cell>
          <cell r="AC382" t="e">
            <v>#DIV/0!</v>
          </cell>
          <cell r="AD382" t="e">
            <v>#DIV/0!</v>
          </cell>
          <cell r="AE382" t="e">
            <v>#DIV/0!</v>
          </cell>
          <cell r="AF382" t="e">
            <v>#DIV/0!</v>
          </cell>
          <cell r="AG382" t="e">
            <v>#DIV/0!</v>
          </cell>
          <cell r="AH382" t="e">
            <v>#DIV/0!</v>
          </cell>
          <cell r="AI382" t="e">
            <v>#DIV/0!</v>
          </cell>
          <cell r="AJ382" t="e">
            <v>#DIV/0!</v>
          </cell>
          <cell r="AK382" t="e">
            <v>#DIV/0!</v>
          </cell>
          <cell r="AL382" t="e">
            <v>#DIV/0!</v>
          </cell>
          <cell r="AM382" t="e">
            <v>#DIV/0!</v>
          </cell>
          <cell r="AN382" t="e">
            <v>#DIV/0!</v>
          </cell>
          <cell r="AO382" t="e">
            <v>#DIV/0!</v>
          </cell>
          <cell r="AP382" t="e">
            <v>#DIV/0!</v>
          </cell>
          <cell r="AQ382" t="e">
            <v>#DIV/0!</v>
          </cell>
          <cell r="AR382" t="e">
            <v>#DIV/0!</v>
          </cell>
          <cell r="AS382" t="e">
            <v>#DIV/0!</v>
          </cell>
          <cell r="AT382" t="e">
            <v>#DIV/0!</v>
          </cell>
          <cell r="AU382" t="e">
            <v>#DIV/0!</v>
          </cell>
          <cell r="AV382" t="e">
            <v>#DIV/0!</v>
          </cell>
          <cell r="AW382" t="e">
            <v>#DIV/0!</v>
          </cell>
          <cell r="AX382" t="e">
            <v>#DIV/0!</v>
          </cell>
          <cell r="AY382" t="e">
            <v>#DIV/0!</v>
          </cell>
          <cell r="AZ382" t="e">
            <v>#DIV/0!</v>
          </cell>
          <cell r="BA382" t="e">
            <v>#DIV/0!</v>
          </cell>
          <cell r="BB382" t="e">
            <v>#DIV/0!</v>
          </cell>
          <cell r="BC382" t="e">
            <v>#DIV/0!</v>
          </cell>
          <cell r="BD382" t="e">
            <v>#DIV/0!</v>
          </cell>
          <cell r="BE382" t="e">
            <v>#DIV/0!</v>
          </cell>
        </row>
        <row r="383">
          <cell r="H383" t="e">
            <v>#DIV/0!</v>
          </cell>
          <cell r="I383" t="e">
            <v>#DIV/0!</v>
          </cell>
          <cell r="J383" t="e">
            <v>#DIV/0!</v>
          </cell>
          <cell r="K383" t="e">
            <v>#DIV/0!</v>
          </cell>
          <cell r="L383" t="e">
            <v>#DIV/0!</v>
          </cell>
          <cell r="M383" t="e">
            <v>#DIV/0!</v>
          </cell>
          <cell r="N383" t="e">
            <v>#DIV/0!</v>
          </cell>
          <cell r="O383" t="e">
            <v>#DIV/0!</v>
          </cell>
          <cell r="P383" t="e">
            <v>#DIV/0!</v>
          </cell>
          <cell r="Q383" t="e">
            <v>#DIV/0!</v>
          </cell>
          <cell r="R383" t="e">
            <v>#DIV/0!</v>
          </cell>
          <cell r="S383" t="e">
            <v>#DIV/0!</v>
          </cell>
          <cell r="T383" t="e">
            <v>#DIV/0!</v>
          </cell>
          <cell r="U383" t="e">
            <v>#DIV/0!</v>
          </cell>
          <cell r="V383" t="e">
            <v>#DIV/0!</v>
          </cell>
          <cell r="W383" t="e">
            <v>#DIV/0!</v>
          </cell>
          <cell r="X383" t="e">
            <v>#DIV/0!</v>
          </cell>
          <cell r="Y383">
            <v>5.6909100192852294E-2</v>
          </cell>
          <cell r="Z383" t="e">
            <v>#DIV/0!</v>
          </cell>
          <cell r="AA383" t="e">
            <v>#DIV/0!</v>
          </cell>
          <cell r="AB383" t="e">
            <v>#DIV/0!</v>
          </cell>
          <cell r="AC383" t="e">
            <v>#DIV/0!</v>
          </cell>
          <cell r="AD383" t="e">
            <v>#DIV/0!</v>
          </cell>
          <cell r="AE383" t="e">
            <v>#DIV/0!</v>
          </cell>
          <cell r="AF383" t="e">
            <v>#DIV/0!</v>
          </cell>
          <cell r="AG383" t="e">
            <v>#DIV/0!</v>
          </cell>
          <cell r="AH383" t="e">
            <v>#DIV/0!</v>
          </cell>
          <cell r="AI383" t="e">
            <v>#DIV/0!</v>
          </cell>
          <cell r="AJ383" t="e">
            <v>#DIV/0!</v>
          </cell>
          <cell r="AK383" t="e">
            <v>#DIV/0!</v>
          </cell>
          <cell r="AL383" t="e">
            <v>#DIV/0!</v>
          </cell>
          <cell r="AM383" t="e">
            <v>#DIV/0!</v>
          </cell>
          <cell r="AN383" t="e">
            <v>#DIV/0!</v>
          </cell>
          <cell r="AO383" t="e">
            <v>#DIV/0!</v>
          </cell>
          <cell r="AP383" t="e">
            <v>#DIV/0!</v>
          </cell>
          <cell r="AQ383" t="e">
            <v>#DIV/0!</v>
          </cell>
          <cell r="AR383" t="e">
            <v>#DIV/0!</v>
          </cell>
          <cell r="AS383" t="e">
            <v>#DIV/0!</v>
          </cell>
          <cell r="AT383" t="e">
            <v>#DIV/0!</v>
          </cell>
          <cell r="AU383" t="e">
            <v>#DIV/0!</v>
          </cell>
          <cell r="AV383" t="e">
            <v>#DIV/0!</v>
          </cell>
          <cell r="AW383" t="e">
            <v>#DIV/0!</v>
          </cell>
          <cell r="AX383" t="e">
            <v>#DIV/0!</v>
          </cell>
          <cell r="AY383" t="e">
            <v>#DIV/0!</v>
          </cell>
          <cell r="AZ383" t="e">
            <v>#DIV/0!</v>
          </cell>
          <cell r="BA383" t="e">
            <v>#DIV/0!</v>
          </cell>
          <cell r="BB383" t="e">
            <v>#DIV/0!</v>
          </cell>
          <cell r="BC383" t="e">
            <v>#DIV/0!</v>
          </cell>
          <cell r="BD383" t="e">
            <v>#DIV/0!</v>
          </cell>
          <cell r="BE383" t="e">
            <v>#DIV/0!</v>
          </cell>
        </row>
        <row r="389">
          <cell r="H389">
            <v>34.51</v>
          </cell>
          <cell r="I389">
            <v>5.66</v>
          </cell>
          <cell r="J389">
            <v>29.09</v>
          </cell>
          <cell r="K389">
            <v>44.25</v>
          </cell>
          <cell r="L389">
            <v>18.05</v>
          </cell>
          <cell r="M389">
            <v>19</v>
          </cell>
          <cell r="N389">
            <v>30.01</v>
          </cell>
          <cell r="O389">
            <v>12.27</v>
          </cell>
          <cell r="P389">
            <v>5.52</v>
          </cell>
          <cell r="Q389">
            <v>17.329999999999998</v>
          </cell>
          <cell r="R389">
            <v>33.479999999999997</v>
          </cell>
          <cell r="S389">
            <v>24.02</v>
          </cell>
          <cell r="T389" t="e">
            <v>#VALUE!</v>
          </cell>
          <cell r="U389">
            <v>21.26</v>
          </cell>
          <cell r="V389">
            <v>52.05</v>
          </cell>
          <cell r="W389">
            <v>34.51</v>
          </cell>
          <cell r="X389">
            <v>34.64</v>
          </cell>
          <cell r="Y389">
            <v>24.38</v>
          </cell>
          <cell r="Z389" t="e">
            <v>#N/A</v>
          </cell>
          <cell r="AA389">
            <v>72.7</v>
          </cell>
          <cell r="AB389">
            <v>72.7</v>
          </cell>
          <cell r="AC389">
            <v>14.75</v>
          </cell>
          <cell r="AD389" t="e">
            <v>#N/A</v>
          </cell>
          <cell r="AE389">
            <v>7.84</v>
          </cell>
          <cell r="AF389">
            <v>53.25</v>
          </cell>
          <cell r="AG389">
            <v>33.58</v>
          </cell>
          <cell r="AH389">
            <v>52.05</v>
          </cell>
          <cell r="AI389">
            <v>8.26</v>
          </cell>
          <cell r="AJ389" t="e">
            <v>#VALUE!</v>
          </cell>
          <cell r="AK389">
            <v>28.9</v>
          </cell>
          <cell r="AL389">
            <v>31.81</v>
          </cell>
          <cell r="AM389">
            <v>50.35</v>
          </cell>
          <cell r="AN389">
            <v>4.99</v>
          </cell>
          <cell r="AO389" t="e">
            <v>#N/A</v>
          </cell>
          <cell r="AP389">
            <v>47.72</v>
          </cell>
          <cell r="AQ389" t="e">
            <v>#VALUE!</v>
          </cell>
          <cell r="AR389">
            <v>47.72</v>
          </cell>
          <cell r="AS389">
            <v>33.58</v>
          </cell>
          <cell r="AT389" t="e">
            <v>#N/A</v>
          </cell>
          <cell r="AU389">
            <v>64.69</v>
          </cell>
          <cell r="AV389">
            <v>64.69</v>
          </cell>
          <cell r="AW389" t="e">
            <v>#VALUE!</v>
          </cell>
          <cell r="AX389" t="e">
            <v>#VALUE!</v>
          </cell>
          <cell r="AY389" t="e">
            <v>#VALUE!</v>
          </cell>
          <cell r="AZ389" t="e">
            <v>#VALUE!</v>
          </cell>
          <cell r="BA389" t="e">
            <v>#VALUE!</v>
          </cell>
          <cell r="BB389" t="e">
            <v>#VALUE!</v>
          </cell>
          <cell r="BC389" t="e">
            <v>#VALUE!</v>
          </cell>
          <cell r="BD389" t="e">
            <v>#VALUE!</v>
          </cell>
          <cell r="BE389" t="e">
            <v>#VALUE!</v>
          </cell>
        </row>
        <row r="390">
          <cell r="H390">
            <v>59.207999999999998</v>
          </cell>
          <cell r="I390">
            <v>145.916</v>
          </cell>
          <cell r="J390">
            <v>42.494525000000003</v>
          </cell>
          <cell r="K390">
            <v>26.085000000000001</v>
          </cell>
          <cell r="L390">
            <v>60.100999999999999</v>
          </cell>
          <cell r="M390">
            <v>213.28299999999999</v>
          </cell>
          <cell r="N390">
            <v>45.409689999999998</v>
          </cell>
          <cell r="O390">
            <v>15.414</v>
          </cell>
          <cell r="P390">
            <v>125.556</v>
          </cell>
          <cell r="Q390">
            <v>186.74</v>
          </cell>
          <cell r="R390">
            <v>35.048999999999999</v>
          </cell>
          <cell r="S390">
            <v>136.77799999999999</v>
          </cell>
          <cell r="T390">
            <v>57.9</v>
          </cell>
          <cell r="U390">
            <v>16.077313</v>
          </cell>
          <cell r="V390">
            <v>28.199946000000001</v>
          </cell>
          <cell r="W390">
            <v>52.961227999999998</v>
          </cell>
          <cell r="X390">
            <v>47.744526999999998</v>
          </cell>
          <cell r="Y390">
            <v>44.61</v>
          </cell>
          <cell r="Z390">
            <v>135.58958899999999</v>
          </cell>
          <cell r="AA390">
            <v>53.001061999999997</v>
          </cell>
          <cell r="AB390">
            <v>112.89100000000001</v>
          </cell>
          <cell r="AC390">
            <v>40.850999999999999</v>
          </cell>
          <cell r="AD390">
            <v>0</v>
          </cell>
          <cell r="AE390">
            <v>71.217195000000004</v>
          </cell>
          <cell r="AF390">
            <v>44.747</v>
          </cell>
          <cell r="AG390">
            <v>24.778272999999999</v>
          </cell>
          <cell r="AH390">
            <v>26.098680000000002</v>
          </cell>
          <cell r="AI390">
            <v>0</v>
          </cell>
          <cell r="AJ390">
            <v>31.284690000000001</v>
          </cell>
          <cell r="AK390">
            <v>57.9</v>
          </cell>
          <cell r="AL390">
            <v>301</v>
          </cell>
          <cell r="AM390">
            <v>73.771000000000001</v>
          </cell>
          <cell r="AN390">
            <v>12.315314000000001</v>
          </cell>
          <cell r="AO390">
            <v>0</v>
          </cell>
          <cell r="AP390">
            <v>0</v>
          </cell>
          <cell r="AQ390">
            <v>0</v>
          </cell>
          <cell r="AR390">
            <v>68.506</v>
          </cell>
          <cell r="AS390">
            <v>12.884701959999999</v>
          </cell>
          <cell r="AT390">
            <v>0</v>
          </cell>
          <cell r="AU390">
            <v>0</v>
          </cell>
          <cell r="AV390">
            <v>460</v>
          </cell>
          <cell r="AW390">
            <v>0</v>
          </cell>
          <cell r="AX390">
            <v>0</v>
          </cell>
          <cell r="AY390">
            <v>0</v>
          </cell>
          <cell r="AZ390">
            <v>0</v>
          </cell>
          <cell r="BA390">
            <v>0</v>
          </cell>
          <cell r="BB390">
            <v>0</v>
          </cell>
          <cell r="BC390">
            <v>0</v>
          </cell>
          <cell r="BD390">
            <v>0</v>
          </cell>
          <cell r="BE390">
            <v>0</v>
          </cell>
        </row>
        <row r="393">
          <cell r="H393">
            <v>0</v>
          </cell>
          <cell r="I393">
            <v>0</v>
          </cell>
          <cell r="J393">
            <v>0</v>
          </cell>
          <cell r="K393">
            <v>0</v>
          </cell>
          <cell r="L393">
            <v>0</v>
          </cell>
          <cell r="M393">
            <v>0</v>
          </cell>
          <cell r="N393">
            <v>0</v>
          </cell>
          <cell r="O393">
            <v>0</v>
          </cell>
          <cell r="P393">
            <v>0</v>
          </cell>
          <cell r="Q393">
            <v>0</v>
          </cell>
          <cell r="R393">
            <v>0</v>
          </cell>
          <cell r="S393">
            <v>0</v>
          </cell>
          <cell r="T393">
            <v>0</v>
          </cell>
          <cell r="U393">
            <v>2.5030000000000001</v>
          </cell>
          <cell r="V393">
            <v>0</v>
          </cell>
          <cell r="W393">
            <v>5.6609999999999996</v>
          </cell>
          <cell r="X393">
            <v>5.0519999999999996</v>
          </cell>
          <cell r="Y393">
            <v>5.1552319999999998</v>
          </cell>
          <cell r="Z393">
            <v>8.721584</v>
          </cell>
          <cell r="AA393">
            <v>3.6339999999999999</v>
          </cell>
          <cell r="AB393">
            <v>0</v>
          </cell>
          <cell r="AC393">
            <v>2.2189999999999999</v>
          </cell>
          <cell r="AD393">
            <v>0</v>
          </cell>
          <cell r="AE393">
            <v>6.3520000000000012</v>
          </cell>
          <cell r="AF393">
            <v>0</v>
          </cell>
          <cell r="AG393">
            <v>7.7510000000000003</v>
          </cell>
          <cell r="AH393">
            <v>1.796775</v>
          </cell>
          <cell r="AI393">
            <v>0</v>
          </cell>
          <cell r="AJ393">
            <v>1.796775</v>
          </cell>
          <cell r="AK393">
            <v>0</v>
          </cell>
          <cell r="AL393">
            <v>60.732304999999997</v>
          </cell>
          <cell r="AM393">
            <v>3.5651830000000002</v>
          </cell>
          <cell r="AN393">
            <v>2.4042520000000001</v>
          </cell>
          <cell r="AO393">
            <v>0</v>
          </cell>
          <cell r="AP393">
            <v>0</v>
          </cell>
          <cell r="AQ393">
            <v>0</v>
          </cell>
          <cell r="AR393">
            <v>0.95021299999999997</v>
          </cell>
          <cell r="AS393">
            <v>4.0305200000000001</v>
          </cell>
          <cell r="AT393">
            <v>0</v>
          </cell>
          <cell r="AU393">
            <v>0</v>
          </cell>
          <cell r="AV393">
            <v>0</v>
          </cell>
          <cell r="AW393">
            <v>0</v>
          </cell>
          <cell r="AX393">
            <v>0</v>
          </cell>
          <cell r="AY393">
            <v>0</v>
          </cell>
          <cell r="AZ393">
            <v>0</v>
          </cell>
          <cell r="BA393">
            <v>0</v>
          </cell>
          <cell r="BB393">
            <v>0</v>
          </cell>
          <cell r="BC393">
            <v>0</v>
          </cell>
          <cell r="BD393">
            <v>0</v>
          </cell>
          <cell r="BE393">
            <v>0</v>
          </cell>
        </row>
        <row r="394">
          <cell r="H394">
            <v>0</v>
          </cell>
          <cell r="I394">
            <v>0</v>
          </cell>
          <cell r="J394">
            <v>0</v>
          </cell>
          <cell r="K394">
            <v>0</v>
          </cell>
          <cell r="L394">
            <v>0</v>
          </cell>
          <cell r="M394">
            <v>0</v>
          </cell>
          <cell r="N394">
            <v>0</v>
          </cell>
          <cell r="O394">
            <v>0</v>
          </cell>
          <cell r="P394">
            <v>0</v>
          </cell>
          <cell r="Q394">
            <v>0</v>
          </cell>
          <cell r="R394">
            <v>0</v>
          </cell>
          <cell r="S394">
            <v>0</v>
          </cell>
          <cell r="T394">
            <v>0</v>
          </cell>
          <cell r="U394">
            <v>18.14</v>
          </cell>
          <cell r="V394">
            <v>0</v>
          </cell>
          <cell r="W394">
            <v>46.72</v>
          </cell>
          <cell r="X394">
            <v>36.450000000000003</v>
          </cell>
          <cell r="Y394">
            <v>22.4</v>
          </cell>
          <cell r="Z394">
            <v>13.83</v>
          </cell>
          <cell r="AA394">
            <v>24</v>
          </cell>
          <cell r="AB394">
            <v>42</v>
          </cell>
          <cell r="AC394">
            <v>13.46</v>
          </cell>
          <cell r="AD394">
            <v>0</v>
          </cell>
          <cell r="AE394">
            <v>10.304480478589419</v>
          </cell>
          <cell r="AF394">
            <v>26.04</v>
          </cell>
          <cell r="AG394">
            <v>18.55</v>
          </cell>
          <cell r="AH394">
            <v>13.52</v>
          </cell>
          <cell r="AI394">
            <v>0</v>
          </cell>
          <cell r="AJ394">
            <v>13.52</v>
          </cell>
          <cell r="AK394">
            <v>0</v>
          </cell>
          <cell r="AL394">
            <v>39.36</v>
          </cell>
          <cell r="AM394">
            <v>32.39</v>
          </cell>
          <cell r="AN394">
            <v>9.9</v>
          </cell>
          <cell r="AO394">
            <v>0</v>
          </cell>
          <cell r="AP394">
            <v>0</v>
          </cell>
          <cell r="AQ394">
            <v>0</v>
          </cell>
          <cell r="AR394">
            <v>20.514070571545538</v>
          </cell>
          <cell r="AS394">
            <v>9.6460000000000008</v>
          </cell>
          <cell r="AT394">
            <v>0</v>
          </cell>
          <cell r="AU394">
            <v>0</v>
          </cell>
          <cell r="AV394">
            <v>34.83</v>
          </cell>
          <cell r="AW394">
            <v>0</v>
          </cell>
          <cell r="AX394">
            <v>0</v>
          </cell>
          <cell r="AY394">
            <v>0</v>
          </cell>
          <cell r="AZ394">
            <v>0</v>
          </cell>
          <cell r="BA394">
            <v>0</v>
          </cell>
          <cell r="BB394">
            <v>0</v>
          </cell>
          <cell r="BC394">
            <v>0</v>
          </cell>
          <cell r="BD394">
            <v>0</v>
          </cell>
          <cell r="BE394">
            <v>0</v>
          </cell>
        </row>
        <row r="395">
          <cell r="H395">
            <v>0</v>
          </cell>
          <cell r="I395">
            <v>0</v>
          </cell>
          <cell r="J395">
            <v>0</v>
          </cell>
          <cell r="K395">
            <v>0</v>
          </cell>
          <cell r="L395">
            <v>0</v>
          </cell>
          <cell r="M395">
            <v>0</v>
          </cell>
          <cell r="N395">
            <v>0</v>
          </cell>
          <cell r="O395">
            <v>0</v>
          </cell>
          <cell r="P395">
            <v>0</v>
          </cell>
          <cell r="Q395">
            <v>0</v>
          </cell>
          <cell r="R395">
            <v>0</v>
          </cell>
          <cell r="S395">
            <v>0</v>
          </cell>
          <cell r="T395" t="e">
            <v>#VALUE!</v>
          </cell>
          <cell r="U395">
            <v>0.36732643461900283</v>
          </cell>
          <cell r="V395">
            <v>0</v>
          </cell>
          <cell r="W395">
            <v>0</v>
          </cell>
          <cell r="X395">
            <v>0</v>
          </cell>
          <cell r="Y395">
            <v>0.41867757834290398</v>
          </cell>
          <cell r="Z395" t="e">
            <v>#N/A</v>
          </cell>
          <cell r="AA395">
            <v>2.4343301237964239</v>
          </cell>
          <cell r="AB395">
            <v>0</v>
          </cell>
          <cell r="AC395">
            <v>0.19406847457627086</v>
          </cell>
          <cell r="AD395" t="e">
            <v>#N/A</v>
          </cell>
          <cell r="AE395">
            <v>0</v>
          </cell>
          <cell r="AF395">
            <v>0</v>
          </cell>
          <cell r="AG395">
            <v>3.4692534246575333</v>
          </cell>
          <cell r="AH395">
            <v>1.3300622622478386</v>
          </cell>
          <cell r="AI395">
            <v>0</v>
          </cell>
          <cell r="AJ395" t="e">
            <v>#VALUE!</v>
          </cell>
          <cell r="AK395">
            <v>0</v>
          </cell>
          <cell r="AL395">
            <v>0</v>
          </cell>
          <cell r="AM395">
            <v>1.2717117513406158</v>
          </cell>
          <cell r="AN395">
            <v>0</v>
          </cell>
          <cell r="AO395" t="e">
            <v>#N/A</v>
          </cell>
          <cell r="AP395">
            <v>0</v>
          </cell>
          <cell r="AQ395" t="e">
            <v>#VALUE!</v>
          </cell>
          <cell r="AR395">
            <v>0.54173151341156744</v>
          </cell>
          <cell r="AS395">
            <v>2.8727357260273969</v>
          </cell>
          <cell r="AT395" t="e">
            <v>#N/A</v>
          </cell>
          <cell r="AU395">
            <v>0</v>
          </cell>
          <cell r="AV395">
            <v>0</v>
          </cell>
          <cell r="AW395" t="e">
            <v>#VALUE!</v>
          </cell>
          <cell r="AX395" t="e">
            <v>#VALUE!</v>
          </cell>
          <cell r="AY395" t="e">
            <v>#VALUE!</v>
          </cell>
          <cell r="AZ395" t="e">
            <v>#VALUE!</v>
          </cell>
          <cell r="BA395" t="e">
            <v>#VALUE!</v>
          </cell>
          <cell r="BB395" t="e">
            <v>#VALUE!</v>
          </cell>
          <cell r="BC395" t="e">
            <v>#VALUE!</v>
          </cell>
          <cell r="BD395" t="e">
            <v>#VALUE!</v>
          </cell>
          <cell r="BE395" t="e">
            <v>#VALUE!</v>
          </cell>
        </row>
        <row r="398">
          <cell r="H398">
            <v>0</v>
          </cell>
          <cell r="I398">
            <v>0</v>
          </cell>
          <cell r="J398">
            <v>0</v>
          </cell>
          <cell r="K398">
            <v>0</v>
          </cell>
          <cell r="L398">
            <v>0</v>
          </cell>
          <cell r="M398">
            <v>0</v>
          </cell>
          <cell r="N398">
            <v>0</v>
          </cell>
          <cell r="O398">
            <v>0</v>
          </cell>
          <cell r="P398">
            <v>0</v>
          </cell>
          <cell r="Q398">
            <v>0</v>
          </cell>
          <cell r="R398">
            <v>0</v>
          </cell>
          <cell r="S398">
            <v>0</v>
          </cell>
          <cell r="T398">
            <v>0</v>
          </cell>
          <cell r="U398">
            <v>0.44</v>
          </cell>
          <cell r="V398">
            <v>0</v>
          </cell>
          <cell r="W398">
            <v>0</v>
          </cell>
          <cell r="X398">
            <v>0</v>
          </cell>
          <cell r="Y398">
            <v>0</v>
          </cell>
          <cell r="Z398">
            <v>0</v>
          </cell>
          <cell r="AA398">
            <v>0</v>
          </cell>
          <cell r="AB398">
            <v>0</v>
          </cell>
          <cell r="AC398">
            <v>0</v>
          </cell>
          <cell r="AD398">
            <v>0</v>
          </cell>
          <cell r="AE398">
            <v>0.78749999999999998</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row>
        <row r="399">
          <cell r="H399">
            <v>0</v>
          </cell>
          <cell r="I399">
            <v>0</v>
          </cell>
          <cell r="J399">
            <v>0</v>
          </cell>
          <cell r="K399">
            <v>0</v>
          </cell>
          <cell r="L399">
            <v>0</v>
          </cell>
          <cell r="M399">
            <v>0</v>
          </cell>
          <cell r="N399">
            <v>0</v>
          </cell>
          <cell r="O399">
            <v>0</v>
          </cell>
          <cell r="P399">
            <v>0</v>
          </cell>
          <cell r="Q399">
            <v>0</v>
          </cell>
          <cell r="R399">
            <v>0</v>
          </cell>
          <cell r="S399">
            <v>0</v>
          </cell>
          <cell r="T399">
            <v>0</v>
          </cell>
          <cell r="U399">
            <v>5.82</v>
          </cell>
          <cell r="V399">
            <v>0</v>
          </cell>
          <cell r="W399">
            <v>0</v>
          </cell>
          <cell r="X399">
            <v>0</v>
          </cell>
          <cell r="Y399">
            <v>0</v>
          </cell>
          <cell r="Z399">
            <v>0</v>
          </cell>
          <cell r="AA399">
            <v>0</v>
          </cell>
          <cell r="AB399">
            <v>0</v>
          </cell>
          <cell r="AC399">
            <v>0</v>
          </cell>
          <cell r="AD399">
            <v>0</v>
          </cell>
          <cell r="AE399">
            <v>14.8</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row>
        <row r="400">
          <cell r="H400">
            <v>0</v>
          </cell>
          <cell r="I400">
            <v>0</v>
          </cell>
          <cell r="J400">
            <v>0</v>
          </cell>
          <cell r="K400">
            <v>0</v>
          </cell>
          <cell r="L400">
            <v>0</v>
          </cell>
          <cell r="M400">
            <v>0</v>
          </cell>
          <cell r="N400">
            <v>0</v>
          </cell>
          <cell r="O400">
            <v>0</v>
          </cell>
          <cell r="P400">
            <v>0</v>
          </cell>
          <cell r="Q400">
            <v>0</v>
          </cell>
          <cell r="R400">
            <v>0</v>
          </cell>
          <cell r="S400">
            <v>0</v>
          </cell>
          <cell r="T400" t="e">
            <v>#VALUE!</v>
          </cell>
          <cell r="U400">
            <v>0.31954844778927566</v>
          </cell>
          <cell r="V400">
            <v>0</v>
          </cell>
          <cell r="W400">
            <v>0</v>
          </cell>
          <cell r="X400">
            <v>0</v>
          </cell>
          <cell r="Y400">
            <v>0</v>
          </cell>
          <cell r="Z400" t="e">
            <v>#N/A</v>
          </cell>
          <cell r="AA400">
            <v>0</v>
          </cell>
          <cell r="AB400">
            <v>0</v>
          </cell>
          <cell r="AC400">
            <v>0</v>
          </cell>
          <cell r="AD400" t="e">
            <v>#N/A</v>
          </cell>
          <cell r="AE400">
            <v>0</v>
          </cell>
          <cell r="AF400">
            <v>0</v>
          </cell>
          <cell r="AG400">
            <v>0</v>
          </cell>
          <cell r="AH400">
            <v>0</v>
          </cell>
          <cell r="AI400">
            <v>0</v>
          </cell>
          <cell r="AJ400" t="e">
            <v>#VALUE!</v>
          </cell>
          <cell r="AK400">
            <v>0</v>
          </cell>
          <cell r="AL400">
            <v>0</v>
          </cell>
          <cell r="AM400">
            <v>0</v>
          </cell>
          <cell r="AN400">
            <v>0</v>
          </cell>
          <cell r="AO400" t="e">
            <v>#N/A</v>
          </cell>
          <cell r="AP400">
            <v>0</v>
          </cell>
          <cell r="AQ400" t="e">
            <v>#VALUE!</v>
          </cell>
          <cell r="AR400">
            <v>0</v>
          </cell>
          <cell r="AS400">
            <v>0</v>
          </cell>
          <cell r="AT400" t="e">
            <v>#N/A</v>
          </cell>
          <cell r="AU400">
            <v>0</v>
          </cell>
          <cell r="AV400">
            <v>0</v>
          </cell>
          <cell r="AW400" t="e">
            <v>#VALUE!</v>
          </cell>
          <cell r="AX400" t="e">
            <v>#VALUE!</v>
          </cell>
          <cell r="AY400" t="e">
            <v>#VALUE!</v>
          </cell>
          <cell r="AZ400" t="e">
            <v>#VALUE!</v>
          </cell>
          <cell r="BA400" t="e">
            <v>#VALUE!</v>
          </cell>
          <cell r="BB400" t="e">
            <v>#VALUE!</v>
          </cell>
          <cell r="BC400" t="e">
            <v>#VALUE!</v>
          </cell>
          <cell r="BD400" t="e">
            <v>#VALUE!</v>
          </cell>
          <cell r="BE400" t="e">
            <v>#VALUE!</v>
          </cell>
        </row>
        <row r="403">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172.5</v>
          </cell>
          <cell r="X403">
            <v>0</v>
          </cell>
          <cell r="Y403">
            <v>0</v>
          </cell>
          <cell r="Z403">
            <v>0</v>
          </cell>
          <cell r="AA403">
            <v>300</v>
          </cell>
          <cell r="AB403">
            <v>300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row>
        <row r="404">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5.5E-2</v>
          </cell>
          <cell r="X404">
            <v>0</v>
          </cell>
          <cell r="Y404">
            <v>0</v>
          </cell>
          <cell r="Z404">
            <v>0</v>
          </cell>
          <cell r="AA404">
            <v>0.05</v>
          </cell>
          <cell r="AB404">
            <v>0.05</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row>
        <row r="405">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85.2</v>
          </cell>
          <cell r="X405">
            <v>0</v>
          </cell>
          <cell r="Y405">
            <v>0</v>
          </cell>
          <cell r="Z405">
            <v>0</v>
          </cell>
          <cell r="AA405">
            <v>52.968800000000002</v>
          </cell>
          <cell r="AB405">
            <v>52.97</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row>
        <row r="406">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2.0246478873239435</v>
          </cell>
          <cell r="X406">
            <v>0</v>
          </cell>
          <cell r="Y406">
            <v>0</v>
          </cell>
          <cell r="Z406">
            <v>0</v>
          </cell>
          <cell r="AA406">
            <v>5.6637114678829796</v>
          </cell>
          <cell r="AB406">
            <v>5.6635831602794031</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row>
        <row r="407">
          <cell r="H407">
            <v>0</v>
          </cell>
          <cell r="I407">
            <v>0</v>
          </cell>
          <cell r="J407">
            <v>0</v>
          </cell>
          <cell r="K407">
            <v>0</v>
          </cell>
          <cell r="L407">
            <v>0</v>
          </cell>
          <cell r="M407">
            <v>0</v>
          </cell>
          <cell r="N407">
            <v>0</v>
          </cell>
          <cell r="O407">
            <v>0</v>
          </cell>
          <cell r="P407">
            <v>0</v>
          </cell>
          <cell r="Q407">
            <v>0</v>
          </cell>
          <cell r="R407">
            <v>0</v>
          </cell>
          <cell r="S407">
            <v>0</v>
          </cell>
          <cell r="T407" t="e">
            <v>#VALUE!</v>
          </cell>
          <cell r="U407">
            <v>-2.0877838070956129E-2</v>
          </cell>
          <cell r="V407">
            <v>6.2927070608341964</v>
          </cell>
          <cell r="W407">
            <v>1.4611726903311231</v>
          </cell>
          <cell r="X407">
            <v>1.959960772048281</v>
          </cell>
          <cell r="Y407">
            <v>0.7272476510780338</v>
          </cell>
          <cell r="Z407" t="e">
            <v>#N/A</v>
          </cell>
          <cell r="AA407">
            <v>1.7739605734255479</v>
          </cell>
          <cell r="AB407">
            <v>2.6776822155884878</v>
          </cell>
          <cell r="AC407">
            <v>0.87442904431335655</v>
          </cell>
          <cell r="AD407" t="e">
            <v>#N/A</v>
          </cell>
          <cell r="AE407">
            <v>0.15154767047480602</v>
          </cell>
          <cell r="AF407">
            <v>2.1999910608532418</v>
          </cell>
          <cell r="AG407">
            <v>1.3329662723010089</v>
          </cell>
          <cell r="AH407">
            <v>0.31671156908847936</v>
          </cell>
          <cell r="AI407" t="e">
            <v>#DIV/0!</v>
          </cell>
          <cell r="AJ407" t="e">
            <v>#VALUE!</v>
          </cell>
          <cell r="AK407">
            <v>1.5082279792746116</v>
          </cell>
          <cell r="AL407">
            <v>1.3029900332225912</v>
          </cell>
          <cell r="AM407">
            <v>1.8855928403663016</v>
          </cell>
          <cell r="AN407">
            <v>-0.24936432802281777</v>
          </cell>
          <cell r="AO407" t="e">
            <v>#N/A</v>
          </cell>
          <cell r="AP407" t="e">
            <v>#DIV/0!</v>
          </cell>
          <cell r="AQ407" t="e">
            <v>#VALUE!</v>
          </cell>
          <cell r="AR407">
            <v>1.1532167423130122</v>
          </cell>
          <cell r="AS407">
            <v>2.3895382453828815</v>
          </cell>
          <cell r="AT407" t="e">
            <v>#N/A</v>
          </cell>
          <cell r="AU407" t="e">
            <v>#DIV/0!</v>
          </cell>
          <cell r="AV407">
            <v>2.9161682608695649</v>
          </cell>
          <cell r="AW407" t="e">
            <v>#VALUE!</v>
          </cell>
          <cell r="AX407" t="e">
            <v>#VALUE!</v>
          </cell>
          <cell r="AY407" t="e">
            <v>#VALUE!</v>
          </cell>
          <cell r="AZ407" t="e">
            <v>#VALUE!</v>
          </cell>
          <cell r="BA407" t="e">
            <v>#VALUE!</v>
          </cell>
          <cell r="BB407" t="e">
            <v>#VALUE!</v>
          </cell>
          <cell r="BC407" t="e">
            <v>#VALUE!</v>
          </cell>
          <cell r="BD407" t="e">
            <v>#VALUE!</v>
          </cell>
          <cell r="BE407" t="e">
            <v>#VALUE!</v>
          </cell>
        </row>
        <row r="408">
          <cell r="H408">
            <v>0</v>
          </cell>
          <cell r="I408">
            <v>0</v>
          </cell>
          <cell r="J408">
            <v>0</v>
          </cell>
          <cell r="K408">
            <v>0</v>
          </cell>
          <cell r="L408">
            <v>0</v>
          </cell>
          <cell r="M408">
            <v>0</v>
          </cell>
          <cell r="N408">
            <v>0</v>
          </cell>
          <cell r="O408">
            <v>0</v>
          </cell>
          <cell r="P408">
            <v>0</v>
          </cell>
          <cell r="Q408">
            <v>0</v>
          </cell>
          <cell r="R408">
            <v>0</v>
          </cell>
          <cell r="S408">
            <v>0</v>
          </cell>
          <cell r="T408" t="e">
            <v>#VALUE!</v>
          </cell>
          <cell r="U408">
            <v>-2.0877838070956129E-2</v>
          </cell>
          <cell r="V408">
            <v>6.2927070608341964</v>
          </cell>
          <cell r="W408">
            <v>1.4073705065383875</v>
          </cell>
          <cell r="X408">
            <v>1.959960772048281</v>
          </cell>
          <cell r="Y408">
            <v>0.7272476510780338</v>
          </cell>
          <cell r="Z408" t="e">
            <v>#N/A</v>
          </cell>
          <cell r="AA408">
            <v>1.6095195218771126</v>
          </cell>
          <cell r="AB408">
            <v>2.5878253171566397</v>
          </cell>
          <cell r="AC408">
            <v>0.87442904431335655</v>
          </cell>
          <cell r="AD408" t="e">
            <v>#N/A</v>
          </cell>
          <cell r="AE408">
            <v>0.15154767047480602</v>
          </cell>
          <cell r="AF408">
            <v>2.1999910608532418</v>
          </cell>
          <cell r="AG408">
            <v>1.3329662723010089</v>
          </cell>
          <cell r="AH408">
            <v>0.31671156908847936</v>
          </cell>
          <cell r="AI408" t="e">
            <v>#DIV/0!</v>
          </cell>
          <cell r="AJ408" t="e">
            <v>#VALUE!</v>
          </cell>
          <cell r="AK408">
            <v>1.5082279792746116</v>
          </cell>
          <cell r="AL408">
            <v>1.3029900332225912</v>
          </cell>
          <cell r="AM408">
            <v>1.8855928403663016</v>
          </cell>
          <cell r="AN408">
            <v>-0.24936432802281777</v>
          </cell>
          <cell r="AO408" t="e">
            <v>#N/A</v>
          </cell>
          <cell r="AP408" t="e">
            <v>#DIV/0!</v>
          </cell>
          <cell r="AQ408" t="e">
            <v>#VALUE!</v>
          </cell>
          <cell r="AR408">
            <v>1.1532167423130122</v>
          </cell>
          <cell r="AS408">
            <v>2.3895382453828815</v>
          </cell>
          <cell r="AT408" t="e">
            <v>#N/A</v>
          </cell>
          <cell r="AU408" t="e">
            <v>#DIV/0!</v>
          </cell>
          <cell r="AV408">
            <v>2.9161682608695649</v>
          </cell>
          <cell r="AW408" t="e">
            <v>#VALUE!</v>
          </cell>
          <cell r="AX408" t="e">
            <v>#VALUE!</v>
          </cell>
          <cell r="AY408" t="e">
            <v>#VALUE!</v>
          </cell>
          <cell r="AZ408" t="e">
            <v>#VALUE!</v>
          </cell>
          <cell r="BA408" t="e">
            <v>#VALUE!</v>
          </cell>
          <cell r="BB408" t="e">
            <v>#VALUE!</v>
          </cell>
          <cell r="BC408" t="e">
            <v>#VALUE!</v>
          </cell>
          <cell r="BD408" t="e">
            <v>#VALUE!</v>
          </cell>
          <cell r="BE408" t="e">
            <v>#VALUE!</v>
          </cell>
        </row>
        <row r="409">
          <cell r="H409" t="str">
            <v>No</v>
          </cell>
          <cell r="I409" t="str">
            <v>No</v>
          </cell>
          <cell r="J409" t="str">
            <v>No</v>
          </cell>
          <cell r="K409" t="str">
            <v>No</v>
          </cell>
          <cell r="L409" t="str">
            <v>No</v>
          </cell>
          <cell r="M409" t="str">
            <v>No</v>
          </cell>
          <cell r="N409" t="str">
            <v>No</v>
          </cell>
          <cell r="O409" t="str">
            <v>No</v>
          </cell>
          <cell r="P409" t="str">
            <v>No</v>
          </cell>
          <cell r="Q409" t="str">
            <v>No</v>
          </cell>
          <cell r="R409" t="str">
            <v>No</v>
          </cell>
          <cell r="S409" t="str">
            <v>No</v>
          </cell>
          <cell r="T409" t="e">
            <v>#VALUE!</v>
          </cell>
          <cell r="U409" t="str">
            <v>No</v>
          </cell>
          <cell r="V409" t="str">
            <v>No</v>
          </cell>
          <cell r="W409" t="str">
            <v>Yes</v>
          </cell>
          <cell r="X409" t="str">
            <v>No</v>
          </cell>
          <cell r="Y409" t="str">
            <v>No</v>
          </cell>
          <cell r="Z409" t="e">
            <v>#N/A</v>
          </cell>
          <cell r="AA409" t="str">
            <v>Yes</v>
          </cell>
          <cell r="AB409" t="str">
            <v>Yes</v>
          </cell>
          <cell r="AC409" t="str">
            <v>No</v>
          </cell>
          <cell r="AD409" t="e">
            <v>#N/A</v>
          </cell>
          <cell r="AE409" t="str">
            <v>No</v>
          </cell>
          <cell r="AF409" t="str">
            <v>No</v>
          </cell>
          <cell r="AG409" t="str">
            <v>No</v>
          </cell>
          <cell r="AH409" t="str">
            <v>No</v>
          </cell>
          <cell r="AI409" t="e">
            <v>#DIV/0!</v>
          </cell>
          <cell r="AJ409" t="e">
            <v>#VALUE!</v>
          </cell>
          <cell r="AK409" t="str">
            <v>No</v>
          </cell>
          <cell r="AL409" t="str">
            <v>No</v>
          </cell>
          <cell r="AM409" t="str">
            <v>No</v>
          </cell>
          <cell r="AN409" t="str">
            <v>No</v>
          </cell>
          <cell r="AO409" t="e">
            <v>#N/A</v>
          </cell>
          <cell r="AP409" t="e">
            <v>#DIV/0!</v>
          </cell>
          <cell r="AQ409" t="e">
            <v>#VALUE!</v>
          </cell>
          <cell r="AR409" t="str">
            <v>No</v>
          </cell>
          <cell r="AS409" t="str">
            <v>No</v>
          </cell>
          <cell r="AT409" t="e">
            <v>#N/A</v>
          </cell>
          <cell r="AU409" t="e">
            <v>#DIV/0!</v>
          </cell>
          <cell r="AV409" t="str">
            <v>No</v>
          </cell>
          <cell r="AW409" t="e">
            <v>#VALUE!</v>
          </cell>
          <cell r="AX409" t="e">
            <v>#VALUE!</v>
          </cell>
          <cell r="AY409" t="e">
            <v>#VALUE!</v>
          </cell>
          <cell r="AZ409" t="e">
            <v>#VALUE!</v>
          </cell>
          <cell r="BA409" t="e">
            <v>#VALUE!</v>
          </cell>
          <cell r="BB409" t="e">
            <v>#VALUE!</v>
          </cell>
          <cell r="BC409" t="e">
            <v>#VALUE!</v>
          </cell>
          <cell r="BD409" t="e">
            <v>#VALUE!</v>
          </cell>
          <cell r="BE409" t="e">
            <v>#VALUE!</v>
          </cell>
        </row>
        <row r="410">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4.5123287671232877</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row>
        <row r="411">
          <cell r="H411">
            <v>0</v>
          </cell>
          <cell r="I411">
            <v>0</v>
          </cell>
          <cell r="J411">
            <v>0</v>
          </cell>
          <cell r="K411">
            <v>0</v>
          </cell>
          <cell r="L411">
            <v>0</v>
          </cell>
          <cell r="M411">
            <v>0</v>
          </cell>
          <cell r="N411">
            <v>0</v>
          </cell>
          <cell r="O411">
            <v>0</v>
          </cell>
          <cell r="P411">
            <v>0</v>
          </cell>
          <cell r="Q411">
            <v>0</v>
          </cell>
          <cell r="R411">
            <v>0</v>
          </cell>
          <cell r="S411">
            <v>0</v>
          </cell>
          <cell r="T411" t="e">
            <v>#VALUE!</v>
          </cell>
          <cell r="U411">
            <v>0</v>
          </cell>
          <cell r="V411">
            <v>0</v>
          </cell>
          <cell r="W411">
            <v>2.0246478873239435</v>
          </cell>
          <cell r="X411">
            <v>0</v>
          </cell>
          <cell r="Y411">
            <v>0</v>
          </cell>
          <cell r="Z411" t="e">
            <v>#N/A</v>
          </cell>
          <cell r="AA411">
            <v>5.6637114678829796</v>
          </cell>
          <cell r="AB411">
            <v>5.6635831602794031</v>
          </cell>
          <cell r="AC411">
            <v>0</v>
          </cell>
          <cell r="AD411" t="e">
            <v>#N/A</v>
          </cell>
          <cell r="AE411">
            <v>0</v>
          </cell>
          <cell r="AF411">
            <v>0</v>
          </cell>
          <cell r="AG411">
            <v>0</v>
          </cell>
          <cell r="AH411">
            <v>0</v>
          </cell>
          <cell r="AI411" t="e">
            <v>#DIV/0!</v>
          </cell>
          <cell r="AJ411" t="e">
            <v>#VALUE!</v>
          </cell>
          <cell r="AK411">
            <v>0</v>
          </cell>
          <cell r="AL411">
            <v>0</v>
          </cell>
          <cell r="AM411">
            <v>0</v>
          </cell>
          <cell r="AN411">
            <v>0</v>
          </cell>
          <cell r="AO411" t="e">
            <v>#N/A</v>
          </cell>
          <cell r="AP411" t="e">
            <v>#DIV/0!</v>
          </cell>
          <cell r="AQ411" t="e">
            <v>#VALUE!</v>
          </cell>
          <cell r="AR411">
            <v>0</v>
          </cell>
          <cell r="AS411">
            <v>0</v>
          </cell>
          <cell r="AT411" t="e">
            <v>#N/A</v>
          </cell>
          <cell r="AU411" t="e">
            <v>#DIV/0!</v>
          </cell>
          <cell r="AV411">
            <v>0</v>
          </cell>
          <cell r="AW411" t="e">
            <v>#VALUE!</v>
          </cell>
          <cell r="AX411" t="e">
            <v>#VALUE!</v>
          </cell>
          <cell r="AY411" t="e">
            <v>#VALUE!</v>
          </cell>
          <cell r="AZ411" t="e">
            <v>#VALUE!</v>
          </cell>
          <cell r="BA411" t="e">
            <v>#VALUE!</v>
          </cell>
          <cell r="BB411" t="e">
            <v>#VALUE!</v>
          </cell>
          <cell r="BC411" t="e">
            <v>#VALUE!</v>
          </cell>
          <cell r="BD411" t="e">
            <v>#VALUE!</v>
          </cell>
          <cell r="BE411" t="e">
            <v>#VALUE!</v>
          </cell>
        </row>
        <row r="412">
          <cell r="H412">
            <v>0</v>
          </cell>
          <cell r="I412">
            <v>0</v>
          </cell>
          <cell r="J412">
            <v>0</v>
          </cell>
          <cell r="K412">
            <v>0</v>
          </cell>
          <cell r="L412">
            <v>0</v>
          </cell>
          <cell r="M412">
            <v>0</v>
          </cell>
          <cell r="N412">
            <v>0</v>
          </cell>
          <cell r="O412">
            <v>0</v>
          </cell>
          <cell r="P412">
            <v>0</v>
          </cell>
          <cell r="Q412">
            <v>0</v>
          </cell>
          <cell r="R412">
            <v>0</v>
          </cell>
          <cell r="S412">
            <v>0</v>
          </cell>
          <cell r="T412" t="e">
            <v>#VALUE!</v>
          </cell>
          <cell r="U412">
            <v>0</v>
          </cell>
          <cell r="V412">
            <v>0</v>
          </cell>
          <cell r="W412">
            <v>172.5</v>
          </cell>
          <cell r="X412">
            <v>0</v>
          </cell>
          <cell r="Y412">
            <v>0</v>
          </cell>
          <cell r="Z412" t="e">
            <v>#N/A</v>
          </cell>
          <cell r="AA412">
            <v>300</v>
          </cell>
          <cell r="AB412">
            <v>300</v>
          </cell>
          <cell r="AC412">
            <v>0</v>
          </cell>
          <cell r="AD412" t="e">
            <v>#N/A</v>
          </cell>
          <cell r="AE412">
            <v>0</v>
          </cell>
          <cell r="AF412">
            <v>0</v>
          </cell>
          <cell r="AG412">
            <v>0</v>
          </cell>
          <cell r="AH412">
            <v>0</v>
          </cell>
          <cell r="AI412" t="e">
            <v>#DIV/0!</v>
          </cell>
          <cell r="AJ412" t="e">
            <v>#VALUE!</v>
          </cell>
          <cell r="AK412">
            <v>0</v>
          </cell>
          <cell r="AL412">
            <v>0</v>
          </cell>
          <cell r="AM412">
            <v>0</v>
          </cell>
          <cell r="AN412">
            <v>0</v>
          </cell>
          <cell r="AO412" t="e">
            <v>#N/A</v>
          </cell>
          <cell r="AP412" t="e">
            <v>#DIV/0!</v>
          </cell>
          <cell r="AQ412" t="e">
            <v>#VALUE!</v>
          </cell>
          <cell r="AR412">
            <v>0</v>
          </cell>
          <cell r="AS412">
            <v>0</v>
          </cell>
          <cell r="AT412" t="e">
            <v>#N/A</v>
          </cell>
          <cell r="AU412" t="e">
            <v>#DIV/0!</v>
          </cell>
          <cell r="AV412">
            <v>0</v>
          </cell>
          <cell r="AW412" t="e">
            <v>#VALUE!</v>
          </cell>
          <cell r="AX412" t="e">
            <v>#VALUE!</v>
          </cell>
          <cell r="AY412" t="e">
            <v>#VALUE!</v>
          </cell>
          <cell r="AZ412" t="e">
            <v>#VALUE!</v>
          </cell>
          <cell r="BA412" t="e">
            <v>#VALUE!</v>
          </cell>
          <cell r="BB412" t="e">
            <v>#VALUE!</v>
          </cell>
          <cell r="BC412" t="e">
            <v>#VALUE!</v>
          </cell>
          <cell r="BD412" t="e">
            <v>#VALUE!</v>
          </cell>
          <cell r="BE412" t="e">
            <v>#VALUE!</v>
          </cell>
        </row>
        <row r="413">
          <cell r="H413">
            <v>0</v>
          </cell>
          <cell r="I413">
            <v>0</v>
          </cell>
          <cell r="J413">
            <v>1</v>
          </cell>
          <cell r="K413">
            <v>0</v>
          </cell>
          <cell r="L413">
            <v>0</v>
          </cell>
          <cell r="M413">
            <v>0</v>
          </cell>
          <cell r="N413">
            <v>0</v>
          </cell>
          <cell r="O413">
            <v>0</v>
          </cell>
          <cell r="P413">
            <v>0</v>
          </cell>
          <cell r="Q413">
            <v>0</v>
          </cell>
          <cell r="R413">
            <v>0</v>
          </cell>
          <cell r="S413">
            <v>0</v>
          </cell>
          <cell r="T413">
            <v>0</v>
          </cell>
          <cell r="U413">
            <v>0</v>
          </cell>
          <cell r="V413">
            <v>1</v>
          </cell>
          <cell r="W413">
            <v>0</v>
          </cell>
          <cell r="X413">
            <v>1</v>
          </cell>
          <cell r="Y413">
            <v>0.75068493150684934</v>
          </cell>
          <cell r="Z413">
            <v>0</v>
          </cell>
          <cell r="AA413">
            <v>0</v>
          </cell>
          <cell r="AB413">
            <v>0.50136986301369868</v>
          </cell>
          <cell r="AC413">
            <v>0.75342465753424659</v>
          </cell>
          <cell r="AD413">
            <v>0</v>
          </cell>
          <cell r="AE413">
            <v>0.25205479452054791</v>
          </cell>
          <cell r="AF413">
            <v>0.75068493150684934</v>
          </cell>
          <cell r="AG413">
            <v>0.75342465753424659</v>
          </cell>
          <cell r="AH413">
            <v>0</v>
          </cell>
          <cell r="AI413">
            <v>0</v>
          </cell>
          <cell r="AJ413">
            <v>0.49589041095890407</v>
          </cell>
          <cell r="AK413">
            <v>0.50410958904109582</v>
          </cell>
          <cell r="AL413">
            <v>0.24657534246575341</v>
          </cell>
          <cell r="AM413">
            <v>0</v>
          </cell>
          <cell r="AN413">
            <v>0.75068493150684934</v>
          </cell>
          <cell r="AO413">
            <v>0</v>
          </cell>
          <cell r="AP413">
            <v>0</v>
          </cell>
          <cell r="AQ413">
            <v>0</v>
          </cell>
          <cell r="AR413">
            <v>1</v>
          </cell>
          <cell r="AS413">
            <v>0</v>
          </cell>
          <cell r="AT413">
            <v>0</v>
          </cell>
          <cell r="AU413">
            <v>0</v>
          </cell>
          <cell r="AV413">
            <v>0.24931506849315066</v>
          </cell>
          <cell r="AW413">
            <v>0</v>
          </cell>
          <cell r="AX413">
            <v>0</v>
          </cell>
          <cell r="AY413">
            <v>0</v>
          </cell>
          <cell r="AZ413">
            <v>0</v>
          </cell>
          <cell r="BA413">
            <v>0</v>
          </cell>
          <cell r="BB413">
            <v>0</v>
          </cell>
          <cell r="BC413">
            <v>0</v>
          </cell>
          <cell r="BD413">
            <v>0</v>
          </cell>
          <cell r="BE413">
            <v>0</v>
          </cell>
        </row>
        <row r="416">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300</v>
          </cell>
          <cell r="AA416">
            <v>0</v>
          </cell>
          <cell r="AB416">
            <v>0</v>
          </cell>
          <cell r="AC416">
            <v>132</v>
          </cell>
          <cell r="AD416">
            <v>0</v>
          </cell>
          <cell r="AE416">
            <v>0</v>
          </cell>
          <cell r="AF416">
            <v>0</v>
          </cell>
          <cell r="AG416">
            <v>0</v>
          </cell>
          <cell r="AH416">
            <v>0</v>
          </cell>
          <cell r="AI416">
            <v>0</v>
          </cell>
          <cell r="AJ416">
            <v>0</v>
          </cell>
          <cell r="AK416">
            <v>0</v>
          </cell>
          <cell r="AL416">
            <v>196.1</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row>
        <row r="417">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7.8E-2</v>
          </cell>
          <cell r="AA417">
            <v>0</v>
          </cell>
          <cell r="AB417">
            <v>0</v>
          </cell>
          <cell r="AC417">
            <v>5.3749999999999999E-2</v>
          </cell>
          <cell r="AD417">
            <v>0</v>
          </cell>
          <cell r="AE417">
            <v>0</v>
          </cell>
          <cell r="AF417">
            <v>0</v>
          </cell>
          <cell r="AG417">
            <v>0</v>
          </cell>
          <cell r="AH417">
            <v>0</v>
          </cell>
          <cell r="AI417">
            <v>0</v>
          </cell>
          <cell r="AJ417">
            <v>0</v>
          </cell>
          <cell r="AK417">
            <v>0</v>
          </cell>
          <cell r="AL417">
            <v>0.05</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row>
        <row r="418">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25</v>
          </cell>
          <cell r="AA418">
            <v>0</v>
          </cell>
          <cell r="AB418">
            <v>0</v>
          </cell>
          <cell r="AC418">
            <v>20.625360943816517</v>
          </cell>
          <cell r="AD418">
            <v>0</v>
          </cell>
          <cell r="AE418">
            <v>0</v>
          </cell>
          <cell r="AF418">
            <v>0</v>
          </cell>
          <cell r="AG418">
            <v>0</v>
          </cell>
          <cell r="AH418">
            <v>0</v>
          </cell>
          <cell r="AI418">
            <v>0</v>
          </cell>
          <cell r="AJ418">
            <v>0</v>
          </cell>
          <cell r="AK418">
            <v>0</v>
          </cell>
          <cell r="AL418">
            <v>36.536741690266801</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row>
        <row r="419">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12</v>
          </cell>
          <cell r="AA419">
            <v>0</v>
          </cell>
          <cell r="AB419">
            <v>0</v>
          </cell>
          <cell r="AC419">
            <v>6.3998879999999998</v>
          </cell>
          <cell r="AD419">
            <v>0</v>
          </cell>
          <cell r="AE419">
            <v>0</v>
          </cell>
          <cell r="AF419">
            <v>0</v>
          </cell>
          <cell r="AG419">
            <v>0</v>
          </cell>
          <cell r="AH419">
            <v>0</v>
          </cell>
          <cell r="AI419">
            <v>0</v>
          </cell>
          <cell r="AJ419">
            <v>0</v>
          </cell>
          <cell r="AK419">
            <v>0</v>
          </cell>
          <cell r="AL419">
            <v>5.3672000000000004</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row>
        <row r="420">
          <cell r="H420">
            <v>0</v>
          </cell>
          <cell r="I420">
            <v>0</v>
          </cell>
          <cell r="J420">
            <v>0</v>
          </cell>
          <cell r="K420">
            <v>0</v>
          </cell>
          <cell r="L420">
            <v>0</v>
          </cell>
          <cell r="M420">
            <v>0</v>
          </cell>
          <cell r="N420">
            <v>0</v>
          </cell>
          <cell r="O420">
            <v>0</v>
          </cell>
          <cell r="P420">
            <v>0</v>
          </cell>
          <cell r="Q420">
            <v>0</v>
          </cell>
          <cell r="R420">
            <v>0</v>
          </cell>
          <cell r="S420">
            <v>0</v>
          </cell>
          <cell r="T420" t="e">
            <v>#VALUE!</v>
          </cell>
          <cell r="U420">
            <v>-2.0877838070956129E-2</v>
          </cell>
          <cell r="V420">
            <v>6.2927070608341964</v>
          </cell>
          <cell r="W420">
            <v>1.4611726903311231</v>
          </cell>
          <cell r="X420">
            <v>1.959960772048281</v>
          </cell>
          <cell r="Y420">
            <v>0.7272476510780338</v>
          </cell>
          <cell r="Z420" t="e">
            <v>#N/A</v>
          </cell>
          <cell r="AA420">
            <v>1.7739605734255479</v>
          </cell>
          <cell r="AB420">
            <v>2.6776822155884878</v>
          </cell>
          <cell r="AC420">
            <v>0.87442904431335655</v>
          </cell>
          <cell r="AD420" t="e">
            <v>#N/A</v>
          </cell>
          <cell r="AE420">
            <v>0.15154767047480602</v>
          </cell>
          <cell r="AF420">
            <v>2.1999910608532418</v>
          </cell>
          <cell r="AG420">
            <v>1.3329662723010089</v>
          </cell>
          <cell r="AH420">
            <v>0.31671156908847936</v>
          </cell>
          <cell r="AI420" t="e">
            <v>#DIV/0!</v>
          </cell>
          <cell r="AJ420" t="e">
            <v>#VALUE!</v>
          </cell>
          <cell r="AK420">
            <v>1.5082279792746116</v>
          </cell>
          <cell r="AL420">
            <v>1.3029900332225912</v>
          </cell>
          <cell r="AM420">
            <v>1.8855928403663016</v>
          </cell>
          <cell r="AN420">
            <v>-0.24936432802281777</v>
          </cell>
          <cell r="AO420" t="e">
            <v>#N/A</v>
          </cell>
          <cell r="AP420" t="e">
            <v>#DIV/0!</v>
          </cell>
          <cell r="AQ420" t="e">
            <v>#VALUE!</v>
          </cell>
          <cell r="AR420">
            <v>1.1532167423130122</v>
          </cell>
          <cell r="AS420">
            <v>2.3895382453828815</v>
          </cell>
          <cell r="AT420" t="e">
            <v>#N/A</v>
          </cell>
          <cell r="AU420" t="e">
            <v>#DIV/0!</v>
          </cell>
          <cell r="AV420">
            <v>2.9161682608695649</v>
          </cell>
          <cell r="AW420" t="e">
            <v>#VALUE!</v>
          </cell>
          <cell r="AX420" t="e">
            <v>#VALUE!</v>
          </cell>
          <cell r="AY420" t="e">
            <v>#VALUE!</v>
          </cell>
          <cell r="AZ420" t="e">
            <v>#VALUE!</v>
          </cell>
          <cell r="BA420" t="e">
            <v>#VALUE!</v>
          </cell>
          <cell r="BB420" t="e">
            <v>#VALUE!</v>
          </cell>
          <cell r="BC420" t="e">
            <v>#VALUE!</v>
          </cell>
          <cell r="BD420" t="e">
            <v>#VALUE!</v>
          </cell>
          <cell r="BE420" t="e">
            <v>#VALUE!</v>
          </cell>
        </row>
        <row r="421">
          <cell r="H421">
            <v>0</v>
          </cell>
          <cell r="I421">
            <v>0</v>
          </cell>
          <cell r="J421">
            <v>0</v>
          </cell>
          <cell r="K421">
            <v>0</v>
          </cell>
          <cell r="L421">
            <v>0</v>
          </cell>
          <cell r="M421">
            <v>0</v>
          </cell>
          <cell r="N421">
            <v>0</v>
          </cell>
          <cell r="O421">
            <v>0</v>
          </cell>
          <cell r="P421">
            <v>0</v>
          </cell>
          <cell r="Q421">
            <v>0</v>
          </cell>
          <cell r="R421">
            <v>0</v>
          </cell>
          <cell r="S421">
            <v>0</v>
          </cell>
          <cell r="T421" t="e">
            <v>#VALUE!</v>
          </cell>
          <cell r="U421">
            <v>-2.0877838070956129E-2</v>
          </cell>
          <cell r="V421">
            <v>6.2927070608341964</v>
          </cell>
          <cell r="W421">
            <v>1.4611726903311231</v>
          </cell>
          <cell r="X421">
            <v>1.959960772048281</v>
          </cell>
          <cell r="Y421">
            <v>0.7272476510780338</v>
          </cell>
          <cell r="Z421" t="e">
            <v>#N/A</v>
          </cell>
          <cell r="AA421">
            <v>1.7739605734255479</v>
          </cell>
          <cell r="AB421">
            <v>2.6776822155884878</v>
          </cell>
          <cell r="AC421">
            <v>0.82407766119617842</v>
          </cell>
          <cell r="AD421" t="e">
            <v>#N/A</v>
          </cell>
          <cell r="AE421">
            <v>0.15154767047480602</v>
          </cell>
          <cell r="AF421">
            <v>2.1999910608532418</v>
          </cell>
          <cell r="AG421">
            <v>1.3329662723010089</v>
          </cell>
          <cell r="AH421">
            <v>0.31671156908847936</v>
          </cell>
          <cell r="AI421" t="e">
            <v>#DIV/0!</v>
          </cell>
          <cell r="AJ421" t="e">
            <v>#VALUE!</v>
          </cell>
          <cell r="AK421">
            <v>1.5082279792746116</v>
          </cell>
          <cell r="AL421">
            <v>1.2848980006336381</v>
          </cell>
          <cell r="AM421">
            <v>1.8855928403663016</v>
          </cell>
          <cell r="AN421">
            <v>-0.24936432802281777</v>
          </cell>
          <cell r="AO421" t="e">
            <v>#N/A</v>
          </cell>
          <cell r="AP421" t="e">
            <v>#DIV/0!</v>
          </cell>
          <cell r="AQ421" t="e">
            <v>#VALUE!</v>
          </cell>
          <cell r="AR421">
            <v>1.1532167423130122</v>
          </cell>
          <cell r="AS421">
            <v>2.3895382453828815</v>
          </cell>
          <cell r="AT421" t="e">
            <v>#N/A</v>
          </cell>
          <cell r="AU421" t="e">
            <v>#DIV/0!</v>
          </cell>
          <cell r="AV421">
            <v>2.9161682608695649</v>
          </cell>
          <cell r="AW421" t="e">
            <v>#VALUE!</v>
          </cell>
          <cell r="AX421" t="e">
            <v>#VALUE!</v>
          </cell>
          <cell r="AY421" t="e">
            <v>#VALUE!</v>
          </cell>
          <cell r="AZ421" t="e">
            <v>#VALUE!</v>
          </cell>
          <cell r="BA421" t="e">
            <v>#VALUE!</v>
          </cell>
          <cell r="BB421" t="e">
            <v>#VALUE!</v>
          </cell>
          <cell r="BC421" t="e">
            <v>#VALUE!</v>
          </cell>
          <cell r="BD421" t="e">
            <v>#VALUE!</v>
          </cell>
          <cell r="BE421" t="e">
            <v>#VALUE!</v>
          </cell>
        </row>
        <row r="422">
          <cell r="H422" t="str">
            <v>No</v>
          </cell>
          <cell r="I422" t="str">
            <v>No</v>
          </cell>
          <cell r="J422" t="str">
            <v>No</v>
          </cell>
          <cell r="K422" t="str">
            <v>No</v>
          </cell>
          <cell r="L422" t="str">
            <v>No</v>
          </cell>
          <cell r="M422" t="str">
            <v>No</v>
          </cell>
          <cell r="N422" t="str">
            <v>No</v>
          </cell>
          <cell r="O422" t="str">
            <v>No</v>
          </cell>
          <cell r="P422" t="str">
            <v>No</v>
          </cell>
          <cell r="Q422" t="str">
            <v>No</v>
          </cell>
          <cell r="R422" t="str">
            <v>No</v>
          </cell>
          <cell r="S422" t="str">
            <v>No</v>
          </cell>
          <cell r="T422" t="e">
            <v>#VALUE!</v>
          </cell>
          <cell r="U422" t="str">
            <v>No</v>
          </cell>
          <cell r="V422" t="str">
            <v>No</v>
          </cell>
          <cell r="W422" t="str">
            <v>No</v>
          </cell>
          <cell r="X422" t="str">
            <v>No</v>
          </cell>
          <cell r="Y422" t="str">
            <v>No</v>
          </cell>
          <cell r="Z422" t="e">
            <v>#N/A</v>
          </cell>
          <cell r="AA422" t="str">
            <v>No</v>
          </cell>
          <cell r="AB422" t="str">
            <v>No</v>
          </cell>
          <cell r="AC422" t="str">
            <v>Yes</v>
          </cell>
          <cell r="AD422" t="e">
            <v>#N/A</v>
          </cell>
          <cell r="AE422" t="str">
            <v>No</v>
          </cell>
          <cell r="AF422" t="str">
            <v>No</v>
          </cell>
          <cell r="AG422" t="str">
            <v>No</v>
          </cell>
          <cell r="AH422" t="str">
            <v>No</v>
          </cell>
          <cell r="AI422" t="e">
            <v>#DIV/0!</v>
          </cell>
          <cell r="AJ422" t="e">
            <v>#VALUE!</v>
          </cell>
          <cell r="AK422" t="str">
            <v>No</v>
          </cell>
          <cell r="AL422" t="str">
            <v>Yes</v>
          </cell>
          <cell r="AM422" t="str">
            <v>No</v>
          </cell>
          <cell r="AN422" t="str">
            <v>No</v>
          </cell>
          <cell r="AO422" t="e">
            <v>#N/A</v>
          </cell>
          <cell r="AP422" t="e">
            <v>#DIV/0!</v>
          </cell>
          <cell r="AQ422" t="e">
            <v>#VALUE!</v>
          </cell>
          <cell r="AR422" t="str">
            <v>No</v>
          </cell>
          <cell r="AS422" t="str">
            <v>No</v>
          </cell>
          <cell r="AT422" t="e">
            <v>#N/A</v>
          </cell>
          <cell r="AU422" t="e">
            <v>#DIV/0!</v>
          </cell>
          <cell r="AV422" t="str">
            <v>No</v>
          </cell>
          <cell r="AW422" t="e">
            <v>#VALUE!</v>
          </cell>
          <cell r="AX422" t="e">
            <v>#VALUE!</v>
          </cell>
          <cell r="AY422" t="e">
            <v>#VALUE!</v>
          </cell>
          <cell r="AZ422" t="e">
            <v>#VALUE!</v>
          </cell>
          <cell r="BA422" t="e">
            <v>#VALUE!</v>
          </cell>
          <cell r="BB422" t="e">
            <v>#VALUE!</v>
          </cell>
          <cell r="BC422" t="e">
            <v>#VALUE!</v>
          </cell>
          <cell r="BD422" t="e">
            <v>#VALUE!</v>
          </cell>
          <cell r="BE422" t="e">
            <v>#VALUE!</v>
          </cell>
        </row>
        <row r="423">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3.2073287671232875</v>
          </cell>
          <cell r="AD423">
            <v>0</v>
          </cell>
          <cell r="AE423">
            <v>0</v>
          </cell>
          <cell r="AF423">
            <v>0</v>
          </cell>
          <cell r="AG423">
            <v>0</v>
          </cell>
          <cell r="AH423">
            <v>0</v>
          </cell>
          <cell r="AI423">
            <v>0</v>
          </cell>
          <cell r="AJ423">
            <v>0</v>
          </cell>
          <cell r="AK423">
            <v>0</v>
          </cell>
          <cell r="AL423">
            <v>1.4506027397260273</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row>
        <row r="424">
          <cell r="H424">
            <v>0</v>
          </cell>
          <cell r="I424">
            <v>0</v>
          </cell>
          <cell r="J424">
            <v>0</v>
          </cell>
          <cell r="K424">
            <v>0</v>
          </cell>
          <cell r="L424">
            <v>0</v>
          </cell>
          <cell r="M424">
            <v>0</v>
          </cell>
          <cell r="N424">
            <v>0</v>
          </cell>
          <cell r="O424">
            <v>0</v>
          </cell>
          <cell r="P424">
            <v>0</v>
          </cell>
          <cell r="Q424">
            <v>0</v>
          </cell>
          <cell r="R424">
            <v>0</v>
          </cell>
          <cell r="S424">
            <v>0</v>
          </cell>
          <cell r="T424" t="e">
            <v>#VALUE!</v>
          </cell>
          <cell r="U424">
            <v>0</v>
          </cell>
          <cell r="V424">
            <v>0</v>
          </cell>
          <cell r="W424">
            <v>0</v>
          </cell>
          <cell r="X424">
            <v>0</v>
          </cell>
          <cell r="Y424">
            <v>0</v>
          </cell>
          <cell r="Z424" t="e">
            <v>#N/A</v>
          </cell>
          <cell r="AA424">
            <v>0</v>
          </cell>
          <cell r="AB424">
            <v>0</v>
          </cell>
          <cell r="AC424">
            <v>6.3998879999999998</v>
          </cell>
          <cell r="AD424" t="e">
            <v>#N/A</v>
          </cell>
          <cell r="AE424">
            <v>0</v>
          </cell>
          <cell r="AF424">
            <v>0</v>
          </cell>
          <cell r="AG424">
            <v>0</v>
          </cell>
          <cell r="AH424">
            <v>0</v>
          </cell>
          <cell r="AI424" t="e">
            <v>#DIV/0!</v>
          </cell>
          <cell r="AJ424" t="e">
            <v>#VALUE!</v>
          </cell>
          <cell r="AK424">
            <v>0</v>
          </cell>
          <cell r="AL424">
            <v>5.3672000000000004</v>
          </cell>
          <cell r="AM424">
            <v>0</v>
          </cell>
          <cell r="AN424">
            <v>0</v>
          </cell>
          <cell r="AO424" t="e">
            <v>#N/A</v>
          </cell>
          <cell r="AP424" t="e">
            <v>#DIV/0!</v>
          </cell>
          <cell r="AQ424" t="e">
            <v>#VALUE!</v>
          </cell>
          <cell r="AR424">
            <v>0</v>
          </cell>
          <cell r="AS424">
            <v>0</v>
          </cell>
          <cell r="AT424" t="e">
            <v>#N/A</v>
          </cell>
          <cell r="AU424" t="e">
            <v>#DIV/0!</v>
          </cell>
          <cell r="AV424">
            <v>0</v>
          </cell>
          <cell r="AW424" t="e">
            <v>#VALUE!</v>
          </cell>
          <cell r="AX424" t="e">
            <v>#VALUE!</v>
          </cell>
          <cell r="AY424" t="e">
            <v>#VALUE!</v>
          </cell>
          <cell r="AZ424" t="e">
            <v>#VALUE!</v>
          </cell>
          <cell r="BA424" t="e">
            <v>#VALUE!</v>
          </cell>
          <cell r="BB424" t="e">
            <v>#VALUE!</v>
          </cell>
          <cell r="BC424" t="e">
            <v>#VALUE!</v>
          </cell>
          <cell r="BD424" t="e">
            <v>#VALUE!</v>
          </cell>
          <cell r="BE424" t="e">
            <v>#VALUE!</v>
          </cell>
        </row>
        <row r="425">
          <cell r="H425">
            <v>0</v>
          </cell>
          <cell r="I425">
            <v>0</v>
          </cell>
          <cell r="J425">
            <v>0</v>
          </cell>
          <cell r="K425">
            <v>0</v>
          </cell>
          <cell r="L425">
            <v>0</v>
          </cell>
          <cell r="M425">
            <v>0</v>
          </cell>
          <cell r="N425">
            <v>0</v>
          </cell>
          <cell r="O425">
            <v>0</v>
          </cell>
          <cell r="P425">
            <v>0</v>
          </cell>
          <cell r="Q425">
            <v>0</v>
          </cell>
          <cell r="R425">
            <v>0</v>
          </cell>
          <cell r="S425">
            <v>0</v>
          </cell>
          <cell r="T425" t="e">
            <v>#VALUE!</v>
          </cell>
          <cell r="U425">
            <v>0</v>
          </cell>
          <cell r="V425">
            <v>0</v>
          </cell>
          <cell r="W425">
            <v>0</v>
          </cell>
          <cell r="X425">
            <v>0</v>
          </cell>
          <cell r="Y425">
            <v>0</v>
          </cell>
          <cell r="Z425" t="e">
            <v>#N/A</v>
          </cell>
          <cell r="AA425">
            <v>0</v>
          </cell>
          <cell r="AB425">
            <v>0</v>
          </cell>
          <cell r="AC425">
            <v>132</v>
          </cell>
          <cell r="AD425" t="e">
            <v>#N/A</v>
          </cell>
          <cell r="AE425">
            <v>0</v>
          </cell>
          <cell r="AF425">
            <v>0</v>
          </cell>
          <cell r="AG425">
            <v>0</v>
          </cell>
          <cell r="AH425">
            <v>0</v>
          </cell>
          <cell r="AI425" t="e">
            <v>#DIV/0!</v>
          </cell>
          <cell r="AJ425" t="e">
            <v>#VALUE!</v>
          </cell>
          <cell r="AK425">
            <v>0</v>
          </cell>
          <cell r="AL425">
            <v>196.1</v>
          </cell>
          <cell r="AM425">
            <v>0</v>
          </cell>
          <cell r="AN425">
            <v>0</v>
          </cell>
          <cell r="AO425" t="e">
            <v>#N/A</v>
          </cell>
          <cell r="AP425" t="e">
            <v>#DIV/0!</v>
          </cell>
          <cell r="AQ425" t="e">
            <v>#VALUE!</v>
          </cell>
          <cell r="AR425">
            <v>0</v>
          </cell>
          <cell r="AS425">
            <v>0</v>
          </cell>
          <cell r="AT425" t="e">
            <v>#N/A</v>
          </cell>
          <cell r="AU425" t="e">
            <v>#DIV/0!</v>
          </cell>
          <cell r="AV425">
            <v>0</v>
          </cell>
          <cell r="AW425" t="e">
            <v>#VALUE!</v>
          </cell>
          <cell r="AX425" t="e">
            <v>#VALUE!</v>
          </cell>
          <cell r="AY425" t="e">
            <v>#VALUE!</v>
          </cell>
          <cell r="AZ425" t="e">
            <v>#VALUE!</v>
          </cell>
          <cell r="BA425" t="e">
            <v>#VALUE!</v>
          </cell>
          <cell r="BB425" t="e">
            <v>#VALUE!</v>
          </cell>
          <cell r="BC425" t="e">
            <v>#VALUE!</v>
          </cell>
          <cell r="BD425" t="e">
            <v>#VALUE!</v>
          </cell>
          <cell r="BE425" t="e">
            <v>#VALUE!</v>
          </cell>
        </row>
        <row r="426">
          <cell r="H426">
            <v>0</v>
          </cell>
          <cell r="I426">
            <v>0</v>
          </cell>
          <cell r="J426">
            <v>1</v>
          </cell>
          <cell r="K426">
            <v>0</v>
          </cell>
          <cell r="L426">
            <v>0</v>
          </cell>
          <cell r="M426">
            <v>0</v>
          </cell>
          <cell r="N426">
            <v>0</v>
          </cell>
          <cell r="O426">
            <v>0</v>
          </cell>
          <cell r="P426">
            <v>0</v>
          </cell>
          <cell r="Q426">
            <v>0</v>
          </cell>
          <cell r="R426">
            <v>0</v>
          </cell>
          <cell r="S426">
            <v>0</v>
          </cell>
          <cell r="T426">
            <v>0</v>
          </cell>
          <cell r="U426">
            <v>0</v>
          </cell>
          <cell r="V426">
            <v>1</v>
          </cell>
          <cell r="W426">
            <v>0</v>
          </cell>
          <cell r="X426">
            <v>1</v>
          </cell>
          <cell r="Y426">
            <v>0.75068493150684934</v>
          </cell>
          <cell r="Z426">
            <v>0</v>
          </cell>
          <cell r="AA426">
            <v>0</v>
          </cell>
          <cell r="AB426">
            <v>0.50136986301369868</v>
          </cell>
          <cell r="AC426">
            <v>0.75342465753424659</v>
          </cell>
          <cell r="AD426">
            <v>0</v>
          </cell>
          <cell r="AE426">
            <v>0.25205479452054791</v>
          </cell>
          <cell r="AF426">
            <v>0.75068493150684934</v>
          </cell>
          <cell r="AG426">
            <v>0.75342465753424659</v>
          </cell>
          <cell r="AH426">
            <v>0</v>
          </cell>
          <cell r="AI426">
            <v>0</v>
          </cell>
          <cell r="AJ426">
            <v>0.49589041095890407</v>
          </cell>
          <cell r="AK426">
            <v>0.50410958904109582</v>
          </cell>
          <cell r="AL426">
            <v>0.24657534246575341</v>
          </cell>
          <cell r="AM426">
            <v>0</v>
          </cell>
          <cell r="AN426">
            <v>0.75068493150684934</v>
          </cell>
          <cell r="AO426">
            <v>0</v>
          </cell>
          <cell r="AP426">
            <v>0</v>
          </cell>
          <cell r="AQ426">
            <v>0</v>
          </cell>
          <cell r="AR426">
            <v>1</v>
          </cell>
          <cell r="AS426">
            <v>0</v>
          </cell>
          <cell r="AT426">
            <v>0</v>
          </cell>
          <cell r="AU426">
            <v>0</v>
          </cell>
          <cell r="AV426">
            <v>0.24931506849315066</v>
          </cell>
          <cell r="AW426">
            <v>0</v>
          </cell>
          <cell r="AX426">
            <v>0</v>
          </cell>
          <cell r="AY426">
            <v>0</v>
          </cell>
          <cell r="AZ426">
            <v>0</v>
          </cell>
          <cell r="BA426">
            <v>0</v>
          </cell>
          <cell r="BB426">
            <v>0</v>
          </cell>
          <cell r="BC426">
            <v>0</v>
          </cell>
          <cell r="BD426">
            <v>0</v>
          </cell>
          <cell r="BE426">
            <v>0</v>
          </cell>
        </row>
        <row r="427">
          <cell r="H427">
            <v>59.207999999999998</v>
          </cell>
          <cell r="I427">
            <v>145.916</v>
          </cell>
          <cell r="J427">
            <v>42.494525000000003</v>
          </cell>
          <cell r="K427">
            <v>26.085000000000001</v>
          </cell>
          <cell r="L427">
            <v>60.100999999999999</v>
          </cell>
          <cell r="M427">
            <v>213.28299999999999</v>
          </cell>
          <cell r="N427">
            <v>45.409689999999998</v>
          </cell>
          <cell r="O427">
            <v>15.414</v>
          </cell>
          <cell r="P427">
            <v>125.556</v>
          </cell>
          <cell r="Q427">
            <v>186.74</v>
          </cell>
          <cell r="R427">
            <v>35.048999999999999</v>
          </cell>
          <cell r="S427">
            <v>136.77799999999999</v>
          </cell>
          <cell r="T427">
            <v>57.9</v>
          </cell>
          <cell r="U427">
            <v>16.077313</v>
          </cell>
          <cell r="V427">
            <v>28.199946000000001</v>
          </cell>
          <cell r="W427">
            <v>52.961227999999998</v>
          </cell>
          <cell r="X427">
            <v>47.744526999999998</v>
          </cell>
          <cell r="Y427">
            <v>44.61</v>
          </cell>
          <cell r="Z427">
            <v>135.58958899999999</v>
          </cell>
          <cell r="AA427">
            <v>53.001061999999997</v>
          </cell>
          <cell r="AB427">
            <v>112.89100000000001</v>
          </cell>
          <cell r="AC427">
            <v>40.850999999999999</v>
          </cell>
          <cell r="AD427">
            <v>0</v>
          </cell>
          <cell r="AE427">
            <v>71.217195000000004</v>
          </cell>
          <cell r="AF427">
            <v>44.747</v>
          </cell>
          <cell r="AG427">
            <v>24.778272999999999</v>
          </cell>
          <cell r="AH427">
            <v>26.098680000000002</v>
          </cell>
          <cell r="AI427">
            <v>0</v>
          </cell>
          <cell r="AJ427">
            <v>31.284690000000001</v>
          </cell>
          <cell r="AK427">
            <v>57.9</v>
          </cell>
          <cell r="AL427">
            <v>301</v>
          </cell>
          <cell r="AM427">
            <v>73.771000000000001</v>
          </cell>
          <cell r="AN427">
            <v>12.315314000000001</v>
          </cell>
          <cell r="AO427">
            <v>0</v>
          </cell>
          <cell r="AP427">
            <v>0</v>
          </cell>
          <cell r="AQ427">
            <v>0</v>
          </cell>
          <cell r="AR427">
            <v>68.506</v>
          </cell>
          <cell r="AS427">
            <v>12.884701959999999</v>
          </cell>
          <cell r="AT427">
            <v>0</v>
          </cell>
          <cell r="AU427">
            <v>0</v>
          </cell>
          <cell r="AV427">
            <v>460</v>
          </cell>
          <cell r="AW427">
            <v>0</v>
          </cell>
          <cell r="AX427">
            <v>0</v>
          </cell>
          <cell r="AY427">
            <v>0</v>
          </cell>
          <cell r="AZ427">
            <v>0</v>
          </cell>
          <cell r="BA427">
            <v>0</v>
          </cell>
          <cell r="BB427">
            <v>0</v>
          </cell>
          <cell r="BC427">
            <v>0</v>
          </cell>
          <cell r="BD427">
            <v>0</v>
          </cell>
          <cell r="BE427">
            <v>0</v>
          </cell>
        </row>
        <row r="428">
          <cell r="H428">
            <v>59.207999999999998</v>
          </cell>
          <cell r="I428">
            <v>145.916</v>
          </cell>
          <cell r="J428">
            <v>42.494525000000003</v>
          </cell>
          <cell r="K428">
            <v>26.085000000000001</v>
          </cell>
          <cell r="L428">
            <v>60.100999999999999</v>
          </cell>
          <cell r="M428">
            <v>213.28299999999999</v>
          </cell>
          <cell r="N428">
            <v>45.409689999999998</v>
          </cell>
          <cell r="O428">
            <v>15.414</v>
          </cell>
          <cell r="P428">
            <v>125.556</v>
          </cell>
          <cell r="Q428">
            <v>186.74</v>
          </cell>
          <cell r="R428">
            <v>35.048999999999999</v>
          </cell>
          <cell r="S428">
            <v>136.77799999999999</v>
          </cell>
          <cell r="T428" t="e">
            <v>#VALUE!</v>
          </cell>
          <cell r="U428">
            <v>16.76418788240828</v>
          </cell>
          <cell r="V428">
            <v>28.199946000000001</v>
          </cell>
          <cell r="W428">
            <v>52.961227999999998</v>
          </cell>
          <cell r="X428">
            <v>47.744526999999998</v>
          </cell>
          <cell r="Y428">
            <v>45.028677578342901</v>
          </cell>
          <cell r="Z428" t="e">
            <v>#N/A</v>
          </cell>
          <cell r="AA428">
            <v>55.435392123796419</v>
          </cell>
          <cell r="AB428">
            <v>112.89100000000001</v>
          </cell>
          <cell r="AC428">
            <v>41.045068474576269</v>
          </cell>
          <cell r="AD428" t="e">
            <v>#N/A</v>
          </cell>
          <cell r="AE428">
            <v>71.217195000000004</v>
          </cell>
          <cell r="AF428">
            <v>44.747</v>
          </cell>
          <cell r="AG428">
            <v>28.247526424657533</v>
          </cell>
          <cell r="AH428">
            <v>27.428742262247841</v>
          </cell>
          <cell r="AI428">
            <v>0</v>
          </cell>
          <cell r="AJ428" t="e">
            <v>#VALUE!</v>
          </cell>
          <cell r="AK428">
            <v>57.9</v>
          </cell>
          <cell r="AL428">
            <v>301</v>
          </cell>
          <cell r="AM428">
            <v>75.042711751340619</v>
          </cell>
          <cell r="AN428">
            <v>12.315314000000001</v>
          </cell>
          <cell r="AO428" t="e">
            <v>#N/A</v>
          </cell>
          <cell r="AP428">
            <v>0</v>
          </cell>
          <cell r="AQ428" t="e">
            <v>#VALUE!</v>
          </cell>
          <cell r="AR428">
            <v>69.047731513411563</v>
          </cell>
          <cell r="AS428">
            <v>15.757437686027396</v>
          </cell>
          <cell r="AT428" t="e">
            <v>#N/A</v>
          </cell>
          <cell r="AU428">
            <v>0</v>
          </cell>
          <cell r="AV428">
            <v>460</v>
          </cell>
          <cell r="AW428" t="e">
            <v>#VALUE!</v>
          </cell>
          <cell r="AX428" t="e">
            <v>#VALUE!</v>
          </cell>
          <cell r="AY428" t="e">
            <v>#VALUE!</v>
          </cell>
          <cell r="AZ428" t="e">
            <v>#VALUE!</v>
          </cell>
          <cell r="BA428" t="e">
            <v>#VALUE!</v>
          </cell>
          <cell r="BB428" t="e">
            <v>#VALUE!</v>
          </cell>
          <cell r="BC428" t="e">
            <v>#VALUE!</v>
          </cell>
          <cell r="BD428" t="e">
            <v>#VALUE!</v>
          </cell>
          <cell r="BE428" t="e">
            <v>#VALUE!</v>
          </cell>
        </row>
        <row r="429">
          <cell r="H429">
            <v>59.207999999999998</v>
          </cell>
          <cell r="I429">
            <v>145.916</v>
          </cell>
          <cell r="J429">
            <v>42.494525000000003</v>
          </cell>
          <cell r="K429">
            <v>26.085000000000001</v>
          </cell>
          <cell r="L429">
            <v>60.100999999999999</v>
          </cell>
          <cell r="M429">
            <v>213.28299999999999</v>
          </cell>
          <cell r="N429">
            <v>45.409689999999998</v>
          </cell>
          <cell r="O429">
            <v>15.414</v>
          </cell>
          <cell r="P429">
            <v>125.556</v>
          </cell>
          <cell r="Q429">
            <v>186.74</v>
          </cell>
          <cell r="R429">
            <v>35.048999999999999</v>
          </cell>
          <cell r="S429">
            <v>136.77799999999999</v>
          </cell>
          <cell r="T429">
            <v>57.9</v>
          </cell>
          <cell r="U429">
            <v>16.077313</v>
          </cell>
          <cell r="V429">
            <v>28.199946000000001</v>
          </cell>
          <cell r="W429">
            <v>52.961227999999998</v>
          </cell>
          <cell r="X429">
            <v>47.744526999999998</v>
          </cell>
          <cell r="Y429">
            <v>44.61</v>
          </cell>
          <cell r="Z429">
            <v>135.58958899999999</v>
          </cell>
          <cell r="AA429">
            <v>53.001061999999997</v>
          </cell>
          <cell r="AB429">
            <v>112.89100000000001</v>
          </cell>
          <cell r="AC429">
            <v>40.850999999999999</v>
          </cell>
          <cell r="AD429">
            <v>0</v>
          </cell>
          <cell r="AE429">
            <v>71.217195000000004</v>
          </cell>
          <cell r="AF429">
            <v>44.747</v>
          </cell>
          <cell r="AG429">
            <v>24.778272999999999</v>
          </cell>
          <cell r="AH429">
            <v>26.098680000000002</v>
          </cell>
          <cell r="AI429">
            <v>0</v>
          </cell>
          <cell r="AJ429">
            <v>31.284690000000001</v>
          </cell>
          <cell r="AK429">
            <v>57.9</v>
          </cell>
          <cell r="AL429">
            <v>301</v>
          </cell>
          <cell r="AM429">
            <v>73.771000000000001</v>
          </cell>
          <cell r="AN429">
            <v>12.315314000000001</v>
          </cell>
          <cell r="AO429">
            <v>0</v>
          </cell>
          <cell r="AP429">
            <v>0</v>
          </cell>
          <cell r="AQ429">
            <v>0</v>
          </cell>
          <cell r="AR429">
            <v>68.506</v>
          </cell>
          <cell r="AS429">
            <v>12.884701959999999</v>
          </cell>
          <cell r="AT429">
            <v>0</v>
          </cell>
          <cell r="AU429">
            <v>0</v>
          </cell>
          <cell r="AV429">
            <v>460</v>
          </cell>
          <cell r="AW429">
            <v>0</v>
          </cell>
          <cell r="AX429">
            <v>0</v>
          </cell>
          <cell r="AY429">
            <v>0</v>
          </cell>
          <cell r="AZ429">
            <v>0</v>
          </cell>
          <cell r="BA429">
            <v>0</v>
          </cell>
          <cell r="BB429">
            <v>0</v>
          </cell>
          <cell r="BC429">
            <v>0</v>
          </cell>
          <cell r="BD429">
            <v>0</v>
          </cell>
          <cell r="BE429">
            <v>0</v>
          </cell>
        </row>
        <row r="431">
          <cell r="H431">
            <v>2043.2680799999998</v>
          </cell>
          <cell r="I431">
            <v>825.88455999999996</v>
          </cell>
          <cell r="J431">
            <v>1236.16573225</v>
          </cell>
          <cell r="K431">
            <v>1154.26125</v>
          </cell>
          <cell r="L431">
            <v>1084.82305</v>
          </cell>
          <cell r="M431">
            <v>4052.377</v>
          </cell>
          <cell r="N431">
            <v>1362.7447969</v>
          </cell>
          <cell r="O431">
            <v>189.12977999999998</v>
          </cell>
          <cell r="P431">
            <v>693.06911999999988</v>
          </cell>
          <cell r="Q431">
            <v>3236.2041999999997</v>
          </cell>
          <cell r="R431">
            <v>1173.4405199999999</v>
          </cell>
          <cell r="S431">
            <v>3285.4075599999996</v>
          </cell>
          <cell r="T431" t="e">
            <v>#VALUE!</v>
          </cell>
          <cell r="U431">
            <v>341.80367438000002</v>
          </cell>
          <cell r="V431">
            <v>1467.8071892999999</v>
          </cell>
          <cell r="W431">
            <v>1827.6919782799998</v>
          </cell>
          <cell r="X431">
            <v>1653.8704152799999</v>
          </cell>
          <cell r="Y431">
            <v>1087.5917999999999</v>
          </cell>
          <cell r="Z431" t="e">
            <v>#N/A</v>
          </cell>
          <cell r="AA431">
            <v>3853.1772074</v>
          </cell>
          <cell r="AB431">
            <v>8207.1757000000016</v>
          </cell>
          <cell r="AC431">
            <v>602.55224999999996</v>
          </cell>
          <cell r="AD431" t="e">
            <v>#N/A</v>
          </cell>
          <cell r="AE431">
            <v>558.34280880000006</v>
          </cell>
          <cell r="AF431">
            <v>2382.7777500000002</v>
          </cell>
          <cell r="AG431">
            <v>832.0544073399999</v>
          </cell>
          <cell r="AH431">
            <v>1358.4362940000001</v>
          </cell>
          <cell r="AI431">
            <v>0</v>
          </cell>
          <cell r="AJ431" t="e">
            <v>#VALUE!</v>
          </cell>
          <cell r="AK431">
            <v>1673.31</v>
          </cell>
          <cell r="AL431">
            <v>9574.81</v>
          </cell>
          <cell r="AM431">
            <v>3714.36985</v>
          </cell>
          <cell r="AN431">
            <v>61.453416860000004</v>
          </cell>
          <cell r="AO431" t="e">
            <v>#N/A</v>
          </cell>
          <cell r="AP431">
            <v>0</v>
          </cell>
          <cell r="AQ431" t="e">
            <v>#VALUE!</v>
          </cell>
          <cell r="AR431">
            <v>3269.1063199999999</v>
          </cell>
          <cell r="AS431">
            <v>432.66829181679998</v>
          </cell>
          <cell r="AT431" t="e">
            <v>#N/A</v>
          </cell>
          <cell r="AU431">
            <v>0</v>
          </cell>
          <cell r="AV431">
            <v>29757.399999999998</v>
          </cell>
          <cell r="AW431" t="e">
            <v>#VALUE!</v>
          </cell>
          <cell r="AX431" t="e">
            <v>#VALUE!</v>
          </cell>
          <cell r="AY431" t="e">
            <v>#VALUE!</v>
          </cell>
          <cell r="AZ431" t="e">
            <v>#VALUE!</v>
          </cell>
          <cell r="BA431" t="e">
            <v>#VALUE!</v>
          </cell>
          <cell r="BB431" t="e">
            <v>#VALUE!</v>
          </cell>
          <cell r="BC431" t="e">
            <v>#VALUE!</v>
          </cell>
          <cell r="BD431" t="e">
            <v>#VALUE!</v>
          </cell>
          <cell r="BE431" t="e">
            <v>#VALUE!</v>
          </cell>
        </row>
        <row r="432">
          <cell r="H432">
            <v>2043.2680799999998</v>
          </cell>
          <cell r="I432">
            <v>825.88455999999996</v>
          </cell>
          <cell r="J432">
            <v>1236.16573225</v>
          </cell>
          <cell r="K432">
            <v>1154.26125</v>
          </cell>
          <cell r="L432">
            <v>1084.82305</v>
          </cell>
          <cell r="M432">
            <v>4052.377</v>
          </cell>
          <cell r="N432">
            <v>1362.7447969</v>
          </cell>
          <cell r="O432">
            <v>189.12977999999998</v>
          </cell>
          <cell r="P432">
            <v>549.72611999999992</v>
          </cell>
          <cell r="Q432">
            <v>3236.2041999999997</v>
          </cell>
          <cell r="R432">
            <v>1173.4405199999999</v>
          </cell>
          <cell r="S432">
            <v>3285.4075599999996</v>
          </cell>
          <cell r="T432" t="e">
            <v>#VALUE!</v>
          </cell>
          <cell r="U432">
            <v>324.06467438000004</v>
          </cell>
          <cell r="V432">
            <v>1649.5821892999998</v>
          </cell>
          <cell r="W432">
            <v>1275.9429782799998</v>
          </cell>
          <cell r="X432">
            <v>1961.02941528</v>
          </cell>
          <cell r="Y432">
            <v>996.24379999999996</v>
          </cell>
          <cell r="Z432" t="e">
            <v>#N/A</v>
          </cell>
          <cell r="AA432">
            <v>4099.8132074000005</v>
          </cell>
          <cell r="AB432">
            <v>8982.2497000000003</v>
          </cell>
          <cell r="AC432">
            <v>843.87924999999996</v>
          </cell>
          <cell r="AD432" t="e">
            <v>#N/A</v>
          </cell>
          <cell r="AE432">
            <v>643.13680880000004</v>
          </cell>
          <cell r="AF432">
            <v>2546.1067500000004</v>
          </cell>
          <cell r="AG432">
            <v>1024.3234073399999</v>
          </cell>
          <cell r="AH432">
            <v>1358.4362940000001</v>
          </cell>
          <cell r="AI432" t="e">
            <v>#DIV/0!</v>
          </cell>
          <cell r="AJ432" t="e">
            <v>#VALUE!</v>
          </cell>
          <cell r="AK432">
            <v>2585.61</v>
          </cell>
          <cell r="AL432">
            <v>10516.11</v>
          </cell>
          <cell r="AM432">
            <v>4128.9500200000002</v>
          </cell>
          <cell r="AN432">
            <v>68.246416860000011</v>
          </cell>
          <cell r="AO432" t="e">
            <v>#N/A</v>
          </cell>
          <cell r="AP432" t="e">
            <v>#DIV/0!</v>
          </cell>
          <cell r="AQ432" t="e">
            <v>#VALUE!</v>
          </cell>
          <cell r="AR432">
            <v>3136.66932</v>
          </cell>
          <cell r="AS432">
            <v>624.93729181679998</v>
          </cell>
          <cell r="AT432" t="e">
            <v>#N/A</v>
          </cell>
          <cell r="AU432" t="e">
            <v>#DIV/0!</v>
          </cell>
          <cell r="AV432">
            <v>31751.616999999995</v>
          </cell>
          <cell r="AW432" t="e">
            <v>#VALUE!</v>
          </cell>
          <cell r="AX432" t="e">
            <v>#VALUE!</v>
          </cell>
          <cell r="AY432" t="e">
            <v>#VALUE!</v>
          </cell>
          <cell r="AZ432" t="e">
            <v>#VALUE!</v>
          </cell>
          <cell r="BA432" t="e">
            <v>#VALUE!</v>
          </cell>
          <cell r="BB432" t="e">
            <v>#VALUE!</v>
          </cell>
          <cell r="BC432" t="e">
            <v>#VALUE!</v>
          </cell>
          <cell r="BD432" t="e">
            <v>#VALUE!</v>
          </cell>
          <cell r="BE432" t="e">
            <v>#VALUE!</v>
          </cell>
        </row>
        <row r="438">
          <cell r="H438" t="str">
            <v xml:space="preserve">NA </v>
          </cell>
          <cell r="I438" t="str">
            <v xml:space="preserve">NA </v>
          </cell>
          <cell r="J438" t="str">
            <v xml:space="preserve">NA </v>
          </cell>
          <cell r="K438" t="str">
            <v xml:space="preserve">NA </v>
          </cell>
          <cell r="L438" t="str">
            <v xml:space="preserve">NA </v>
          </cell>
          <cell r="M438" t="str">
            <v xml:space="preserve">NA </v>
          </cell>
          <cell r="N438" t="str">
            <v xml:space="preserve">NA </v>
          </cell>
          <cell r="O438" t="str">
            <v xml:space="preserve">NA </v>
          </cell>
          <cell r="P438" t="str">
            <v xml:space="preserve">NA </v>
          </cell>
          <cell r="Q438" t="str">
            <v xml:space="preserve">NA </v>
          </cell>
          <cell r="R438" t="str">
            <v xml:space="preserve">NA </v>
          </cell>
          <cell r="S438" t="str">
            <v xml:space="preserve">NA </v>
          </cell>
          <cell r="T438" t="str">
            <v xml:space="preserve">NA </v>
          </cell>
          <cell r="U438">
            <v>4.0672809174657356</v>
          </cell>
          <cell r="V438">
            <v>1.9198869066628801</v>
          </cell>
          <cell r="W438">
            <v>2.0653545224220755</v>
          </cell>
          <cell r="X438">
            <v>3.0781380373985812</v>
          </cell>
          <cell r="Y438">
            <v>1.1029778650201332</v>
          </cell>
          <cell r="Z438" t="str">
            <v xml:space="preserve">NA </v>
          </cell>
          <cell r="AA438">
            <v>0.30746914124605967</v>
          </cell>
          <cell r="AB438">
            <v>0.23855536301210298</v>
          </cell>
          <cell r="AC438">
            <v>0.21878202640330252</v>
          </cell>
          <cell r="AD438" t="str">
            <v xml:space="preserve">NA </v>
          </cell>
          <cell r="AE438">
            <v>0.36168628550154597</v>
          </cell>
          <cell r="AF438">
            <v>0.97498153318416947</v>
          </cell>
          <cell r="AG438">
            <v>1.2664949780782553</v>
          </cell>
          <cell r="AH438">
            <v>10.645718739224472</v>
          </cell>
          <cell r="AI438" t="str">
            <v xml:space="preserve">NA </v>
          </cell>
          <cell r="AJ438" t="str">
            <v xml:space="preserve">NA </v>
          </cell>
          <cell r="AK438">
            <v>0.84232799061767027</v>
          </cell>
          <cell r="AL438">
            <v>0.29631859833414115</v>
          </cell>
          <cell r="AM438">
            <v>3.500750792532433</v>
          </cell>
          <cell r="AN438">
            <v>0.20774595782763944</v>
          </cell>
          <cell r="AO438" t="str">
            <v xml:space="preserve">NA </v>
          </cell>
          <cell r="AP438" t="str">
            <v xml:space="preserve">NA </v>
          </cell>
          <cell r="AQ438" t="str">
            <v xml:space="preserve">NA </v>
          </cell>
          <cell r="AR438">
            <v>2.2573842815658698</v>
          </cell>
          <cell r="AS438">
            <v>0.77268559522148017</v>
          </cell>
          <cell r="AT438" t="str">
            <v xml:space="preserve">NA </v>
          </cell>
          <cell r="AU438" t="str">
            <v xml:space="preserve">NA </v>
          </cell>
          <cell r="AV438">
            <v>0.72316420222959643</v>
          </cell>
          <cell r="AW438" t="str">
            <v xml:space="preserve">NA </v>
          </cell>
          <cell r="AX438" t="str">
            <v xml:space="preserve">NA </v>
          </cell>
          <cell r="AY438" t="str">
            <v xml:space="preserve">NA </v>
          </cell>
          <cell r="AZ438" t="str">
            <v xml:space="preserve">NA </v>
          </cell>
          <cell r="BA438" t="str">
            <v xml:space="preserve">NA </v>
          </cell>
          <cell r="BB438" t="str">
            <v xml:space="preserve">NA </v>
          </cell>
          <cell r="BC438" t="str">
            <v xml:space="preserve">NA </v>
          </cell>
          <cell r="BD438" t="str">
            <v xml:space="preserve">NA </v>
          </cell>
          <cell r="BE438" t="str">
            <v xml:space="preserve">NA </v>
          </cell>
        </row>
        <row r="439">
          <cell r="H439" t="str">
            <v xml:space="preserve">NA </v>
          </cell>
          <cell r="I439" t="str">
            <v xml:space="preserve">NA </v>
          </cell>
          <cell r="J439" t="str">
            <v xml:space="preserve">NA </v>
          </cell>
          <cell r="K439" t="str">
            <v xml:space="preserve">NA </v>
          </cell>
          <cell r="L439" t="str">
            <v xml:space="preserve">NA </v>
          </cell>
          <cell r="M439" t="str">
            <v xml:space="preserve">NA </v>
          </cell>
          <cell r="N439" t="str">
            <v xml:space="preserve">NA </v>
          </cell>
          <cell r="O439" t="str">
            <v xml:space="preserve">NA </v>
          </cell>
          <cell r="P439" t="str">
            <v xml:space="preserve">NA </v>
          </cell>
          <cell r="Q439" t="str">
            <v xml:space="preserve">NA </v>
          </cell>
          <cell r="R439" t="str">
            <v xml:space="preserve">NA </v>
          </cell>
          <cell r="S439" t="str">
            <v xml:space="preserve">NA </v>
          </cell>
          <cell r="T439" t="str">
            <v xml:space="preserve">NA </v>
          </cell>
          <cell r="U439">
            <v>380.35759903755888</v>
          </cell>
          <cell r="V439">
            <v>7.1204576777975364</v>
          </cell>
          <cell r="W439">
            <v>11.046555219387152</v>
          </cell>
          <cell r="X439">
            <v>15.882638821414108</v>
          </cell>
          <cell r="Y439">
            <v>20.971346174086936</v>
          </cell>
          <cell r="Z439" t="str">
            <v xml:space="preserve">NA </v>
          </cell>
          <cell r="AA439">
            <v>17.429325995961314</v>
          </cell>
          <cell r="AB439">
            <v>13.19043316342789</v>
          </cell>
          <cell r="AC439">
            <v>9.2015052719957247</v>
          </cell>
          <cell r="AD439" t="str">
            <v xml:space="preserve">NA </v>
          </cell>
          <cell r="AE439">
            <v>38.091495427623791</v>
          </cell>
          <cell r="AF439">
            <v>15.830354644764579</v>
          </cell>
          <cell r="AG439">
            <v>13.795973054358365</v>
          </cell>
          <cell r="AH439">
            <v>82.907311199267625</v>
          </cell>
          <cell r="AI439" t="str">
            <v xml:space="preserve">NA </v>
          </cell>
          <cell r="AJ439" t="str">
            <v xml:space="preserve">NA </v>
          </cell>
          <cell r="AK439">
            <v>11.380325704225353</v>
          </cell>
          <cell r="AL439">
            <v>14.626022253129348</v>
          </cell>
          <cell r="AM439">
            <v>18.821424592592592</v>
          </cell>
          <cell r="AN439">
            <v>-19.690252989036356</v>
          </cell>
          <cell r="AO439" t="str">
            <v xml:space="preserve">NA </v>
          </cell>
          <cell r="AP439" t="str">
            <v xml:space="preserve">NA </v>
          </cell>
          <cell r="AQ439" t="str">
            <v xml:space="preserve">NA </v>
          </cell>
          <cell r="AR439">
            <v>23.015467756526228</v>
          </cell>
          <cell r="AS439">
            <v>8.4168905804439174</v>
          </cell>
          <cell r="AT439" t="str">
            <v xml:space="preserve">NA </v>
          </cell>
          <cell r="AU439" t="str">
            <v xml:space="preserve">NA </v>
          </cell>
          <cell r="AV439">
            <v>16.486236121762435</v>
          </cell>
          <cell r="AW439" t="str">
            <v xml:space="preserve">NA </v>
          </cell>
          <cell r="AX439" t="str">
            <v xml:space="preserve">NA </v>
          </cell>
          <cell r="AY439" t="str">
            <v xml:space="preserve">NA </v>
          </cell>
          <cell r="AZ439" t="str">
            <v xml:space="preserve">NA </v>
          </cell>
          <cell r="BA439" t="str">
            <v xml:space="preserve">NA </v>
          </cell>
          <cell r="BB439" t="str">
            <v xml:space="preserve">NA </v>
          </cell>
          <cell r="BC439" t="str">
            <v xml:space="preserve">NA </v>
          </cell>
          <cell r="BD439" t="str">
            <v xml:space="preserve">NA </v>
          </cell>
          <cell r="BE439" t="str">
            <v xml:space="preserve">NA </v>
          </cell>
        </row>
        <row r="440">
          <cell r="H440" t="str">
            <v xml:space="preserve">NA </v>
          </cell>
          <cell r="I440" t="str">
            <v xml:space="preserve">NA </v>
          </cell>
          <cell r="J440" t="str">
            <v xml:space="preserve">NA </v>
          </cell>
          <cell r="K440" t="str">
            <v xml:space="preserve">NA </v>
          </cell>
          <cell r="L440" t="str">
            <v xml:space="preserve">NA </v>
          </cell>
          <cell r="M440" t="str">
            <v xml:space="preserve">NA </v>
          </cell>
          <cell r="N440" t="str">
            <v xml:space="preserve">NA </v>
          </cell>
          <cell r="O440" t="str">
            <v xml:space="preserve">NA </v>
          </cell>
          <cell r="P440" t="str">
            <v xml:space="preserve">NA </v>
          </cell>
          <cell r="Q440" t="str">
            <v xml:space="preserve">NA </v>
          </cell>
          <cell r="R440" t="str">
            <v xml:space="preserve">NA </v>
          </cell>
          <cell r="S440" t="str">
            <v xml:space="preserve">NA </v>
          </cell>
          <cell r="T440" t="str">
            <v xml:space="preserve">NA </v>
          </cell>
          <cell r="U440">
            <v>44.624714180666494</v>
          </cell>
          <cell r="V440">
            <v>6.3022490947296026</v>
          </cell>
          <cell r="W440">
            <v>9.2891303898531135</v>
          </cell>
          <cell r="X440">
            <v>12.56868716731293</v>
          </cell>
          <cell r="Y440">
            <v>19.478049543472732</v>
          </cell>
          <cell r="Z440" t="str">
            <v xml:space="preserve">NA </v>
          </cell>
          <cell r="AA440">
            <v>16.227565189890953</v>
          </cell>
          <cell r="AB440">
            <v>12.060742046670633</v>
          </cell>
          <cell r="AC440">
            <v>7.409664234473917</v>
          </cell>
          <cell r="AD440" t="str">
            <v xml:space="preserve">NA </v>
          </cell>
          <cell r="AE440">
            <v>16.719617553163832</v>
          </cell>
          <cell r="AF440">
            <v>13.590906058001806</v>
          </cell>
          <cell r="AG440">
            <v>8.8145687675547286</v>
          </cell>
          <cell r="AH440">
            <v>81.01361486164123</v>
          </cell>
          <cell r="AI440" t="str">
            <v xml:space="preserve">NA </v>
          </cell>
          <cell r="AJ440" t="str">
            <v xml:space="preserve">NA </v>
          </cell>
          <cell r="AK440">
            <v>8.4002923976608201</v>
          </cell>
          <cell r="AL440">
            <v>11.177838010204082</v>
          </cell>
          <cell r="AM440">
            <v>14.201129569248973</v>
          </cell>
          <cell r="AN440">
            <v>109.89761169082135</v>
          </cell>
          <cell r="AO440" t="str">
            <v xml:space="preserve">NA </v>
          </cell>
          <cell r="AP440" t="str">
            <v xml:space="preserve">NA </v>
          </cell>
          <cell r="AQ440" t="str">
            <v xml:space="preserve">NA </v>
          </cell>
          <cell r="AR440">
            <v>21.298080332987801</v>
          </cell>
          <cell r="AS440">
            <v>5.3777475889508457</v>
          </cell>
          <cell r="AT440" t="str">
            <v xml:space="preserve">NA </v>
          </cell>
          <cell r="AU440" t="str">
            <v xml:space="preserve">NA </v>
          </cell>
          <cell r="AV440">
            <v>14.043814026025952</v>
          </cell>
          <cell r="AW440" t="str">
            <v xml:space="preserve">NA </v>
          </cell>
          <cell r="AX440" t="str">
            <v xml:space="preserve">NA </v>
          </cell>
          <cell r="AY440" t="str">
            <v xml:space="preserve">NA </v>
          </cell>
          <cell r="AZ440" t="str">
            <v xml:space="preserve">NA </v>
          </cell>
          <cell r="BA440" t="str">
            <v xml:space="preserve">NA </v>
          </cell>
          <cell r="BB440" t="str">
            <v xml:space="preserve">NA </v>
          </cell>
          <cell r="BC440" t="str">
            <v xml:space="preserve">NA </v>
          </cell>
          <cell r="BD440" t="str">
            <v xml:space="preserve">NA </v>
          </cell>
          <cell r="BE440" t="str">
            <v xml:space="preserve">NA </v>
          </cell>
        </row>
        <row r="441">
          <cell r="H441" t="str">
            <v xml:space="preserve">NA </v>
          </cell>
          <cell r="I441" t="str">
            <v xml:space="preserve">NA </v>
          </cell>
          <cell r="J441">
            <v>2472.3314645</v>
          </cell>
          <cell r="K441" t="str">
            <v xml:space="preserve">NA </v>
          </cell>
          <cell r="L441" t="str">
            <v xml:space="preserve">NA </v>
          </cell>
          <cell r="M441">
            <v>8104.7539999999999</v>
          </cell>
          <cell r="N441" t="str">
            <v xml:space="preserve">NA </v>
          </cell>
          <cell r="O441" t="str">
            <v xml:space="preserve">NA </v>
          </cell>
          <cell r="P441" t="str">
            <v xml:space="preserve">NA </v>
          </cell>
          <cell r="Q441" t="str">
            <v xml:space="preserve">NA </v>
          </cell>
          <cell r="R441">
            <v>6.0576396463831701</v>
          </cell>
          <cell r="S441" t="str">
            <v xml:space="preserve">NA </v>
          </cell>
          <cell r="T441" t="str">
            <v xml:space="preserve">NA </v>
          </cell>
          <cell r="U441">
            <v>4.5547326649706958</v>
          </cell>
          <cell r="V441">
            <v>3.835310039664825</v>
          </cell>
          <cell r="W441" t="str">
            <v xml:space="preserve">NA </v>
          </cell>
          <cell r="X441">
            <v>3.2780471344346918</v>
          </cell>
          <cell r="Y441">
            <v>1.23738548290938</v>
          </cell>
          <cell r="Z441" t="str">
            <v xml:space="preserve">NA </v>
          </cell>
          <cell r="AA441" t="str">
            <v xml:space="preserve">NA </v>
          </cell>
          <cell r="AB441">
            <v>0.24924085419086975</v>
          </cell>
          <cell r="AC441">
            <v>0.22120067554496808</v>
          </cell>
          <cell r="AD441" t="str">
            <v xml:space="preserve">NA </v>
          </cell>
          <cell r="AE441">
            <v>0.47765404319064442</v>
          </cell>
          <cell r="AF441">
            <v>0.99525602141782488</v>
          </cell>
          <cell r="AG441">
            <v>1.322188728466358</v>
          </cell>
          <cell r="AH441">
            <v>3.1583902823503154</v>
          </cell>
          <cell r="AI441" t="str">
            <v xml:space="preserve">NA </v>
          </cell>
          <cell r="AJ441" t="str">
            <v xml:space="preserve">NA </v>
          </cell>
          <cell r="AK441">
            <v>0.89778125000000009</v>
          </cell>
          <cell r="AL441">
            <v>0.44824939046222573</v>
          </cell>
          <cell r="AM441">
            <v>3.500750792532433</v>
          </cell>
          <cell r="AN441">
            <v>0.4566123064982856</v>
          </cell>
          <cell r="AO441" t="str">
            <v xml:space="preserve">NA </v>
          </cell>
          <cell r="AP441" t="str">
            <v xml:space="preserve">NA </v>
          </cell>
          <cell r="AQ441" t="str">
            <v xml:space="preserve">NA </v>
          </cell>
          <cell r="AR441">
            <v>3.600941050234042</v>
          </cell>
          <cell r="AS441">
            <v>0.80666422080912026</v>
          </cell>
          <cell r="AT441" t="str">
            <v xml:space="preserve">NA </v>
          </cell>
          <cell r="AU441" t="str">
            <v xml:space="preserve">NA </v>
          </cell>
          <cell r="AV441">
            <v>1.605833557127085</v>
          </cell>
          <cell r="AW441" t="str">
            <v xml:space="preserve">NA </v>
          </cell>
          <cell r="AX441" t="str">
            <v xml:space="preserve">NA </v>
          </cell>
          <cell r="AY441" t="str">
            <v xml:space="preserve">NA </v>
          </cell>
          <cell r="AZ441" t="str">
            <v xml:space="preserve">NA </v>
          </cell>
          <cell r="BA441" t="str">
            <v xml:space="preserve">NA </v>
          </cell>
          <cell r="BB441" t="str">
            <v xml:space="preserve">NA </v>
          </cell>
          <cell r="BC441" t="str">
            <v xml:space="preserve">NA </v>
          </cell>
          <cell r="BD441" t="str">
            <v xml:space="preserve">NA </v>
          </cell>
          <cell r="BE441" t="str">
            <v xml:space="preserve">NA </v>
          </cell>
        </row>
        <row r="442">
          <cell r="H442">
            <v>3.1343947868185542</v>
          </cell>
          <cell r="I442">
            <v>2.7735281119238078</v>
          </cell>
          <cell r="J442">
            <v>16.659017468734838</v>
          </cell>
          <cell r="K442">
            <v>1.333173076923077</v>
          </cell>
          <cell r="L442">
            <v>3.7851070993674174</v>
          </cell>
          <cell r="M442">
            <v>4.6941085846007713</v>
          </cell>
          <cell r="N442">
            <v>1.1558283972282064</v>
          </cell>
          <cell r="O442">
            <v>1.813324832214765</v>
          </cell>
          <cell r="P442">
            <v>0.42344604150298093</v>
          </cell>
          <cell r="Q442">
            <v>1.5742589872063044</v>
          </cell>
          <cell r="R442">
            <v>1.4800517382187395</v>
          </cell>
          <cell r="S442">
            <v>3.6413050769123343</v>
          </cell>
          <cell r="T442" t="str">
            <v xml:space="preserve">NA </v>
          </cell>
          <cell r="U442">
            <v>3.0833936667935307</v>
          </cell>
          <cell r="V442">
            <v>1.4088516994200893</v>
          </cell>
          <cell r="W442">
            <v>1.9573099871449915</v>
          </cell>
          <cell r="X442">
            <v>2.7744199982739715</v>
          </cell>
          <cell r="Y442">
            <v>0.84301631209694683</v>
          </cell>
          <cell r="Z442" t="str">
            <v xml:space="preserve">NA </v>
          </cell>
          <cell r="AA442">
            <v>9.8123827798239124E-2</v>
          </cell>
          <cell r="AB442">
            <v>0.21497875103498429</v>
          </cell>
          <cell r="AC442">
            <v>0.21055486150668568</v>
          </cell>
          <cell r="AD442" t="str">
            <v xml:space="preserve">NA </v>
          </cell>
          <cell r="AE442">
            <v>0.34332756106981177</v>
          </cell>
          <cell r="AF442">
            <v>0.90750882164242963</v>
          </cell>
          <cell r="AG442">
            <v>1.0995313518033489</v>
          </cell>
          <cell r="AH442">
            <v>1.1601939532142767</v>
          </cell>
          <cell r="AI442" t="str">
            <v xml:space="preserve">NA </v>
          </cell>
          <cell r="AJ442" t="str">
            <v xml:space="preserve">NA </v>
          </cell>
          <cell r="AK442">
            <v>0.80721104915801378</v>
          </cell>
          <cell r="AL442">
            <v>0.26756786257597787</v>
          </cell>
          <cell r="AM442">
            <v>3.3825830663990497</v>
          </cell>
          <cell r="AN442">
            <v>0.18620920060899745</v>
          </cell>
          <cell r="AO442" t="str">
            <v xml:space="preserve">NA </v>
          </cell>
          <cell r="AP442" t="str">
            <v xml:space="preserve">NA </v>
          </cell>
          <cell r="AQ442" t="str">
            <v xml:space="preserve">NA </v>
          </cell>
          <cell r="AR442">
            <v>2.05007761530642</v>
          </cell>
          <cell r="AS442">
            <v>0.67082148112580509</v>
          </cell>
          <cell r="AT442" t="str">
            <v xml:space="preserve">NA </v>
          </cell>
          <cell r="AU442" t="str">
            <v xml:space="preserve">NA </v>
          </cell>
          <cell r="AV442">
            <v>0.70029338041417755</v>
          </cell>
          <cell r="AW442" t="str">
            <v xml:space="preserve">NA </v>
          </cell>
          <cell r="AX442" t="str">
            <v xml:space="preserve">NA </v>
          </cell>
          <cell r="AY442" t="str">
            <v xml:space="preserve">NA </v>
          </cell>
          <cell r="AZ442" t="str">
            <v xml:space="preserve">NA </v>
          </cell>
          <cell r="BA442" t="str">
            <v xml:space="preserve">NA </v>
          </cell>
          <cell r="BB442" t="str">
            <v xml:space="preserve">NA </v>
          </cell>
          <cell r="BC442" t="str">
            <v xml:space="preserve">NA </v>
          </cell>
          <cell r="BD442" t="str">
            <v xml:space="preserve">NA </v>
          </cell>
          <cell r="BE442" t="str">
            <v xml:space="preserve">NA </v>
          </cell>
        </row>
        <row r="443">
          <cell r="H443">
            <v>2.7616097139682894</v>
          </cell>
          <cell r="I443">
            <v>2.3841933025404156</v>
          </cell>
          <cell r="J443">
            <v>7.7646650351121824</v>
          </cell>
          <cell r="K443">
            <v>1.2318689967982925</v>
          </cell>
          <cell r="L443">
            <v>3.1328458099655183</v>
          </cell>
          <cell r="M443">
            <v>2.2405348696414205</v>
          </cell>
          <cell r="N443">
            <v>1.0977041337951587</v>
          </cell>
          <cell r="O443">
            <v>1.5420283734203015</v>
          </cell>
          <cell r="P443">
            <v>0.39355826490360174</v>
          </cell>
          <cell r="Q443">
            <v>1.4761146334120907</v>
          </cell>
          <cell r="R443">
            <v>1.3306144408592069</v>
          </cell>
          <cell r="S443">
            <v>3.2977179410740289</v>
          </cell>
          <cell r="T443" t="str">
            <v xml:space="preserve">NA </v>
          </cell>
          <cell r="U443">
            <v>2.4568966973464748</v>
          </cell>
          <cell r="V443">
            <v>0.99069572520628946</v>
          </cell>
          <cell r="W443">
            <v>1.7245199285292401</v>
          </cell>
          <cell r="X443">
            <v>2.4873723230770399</v>
          </cell>
          <cell r="Y443">
            <v>0.68130600934446495</v>
          </cell>
          <cell r="Z443" t="str">
            <v xml:space="preserve">NA </v>
          </cell>
          <cell r="AA443">
            <v>8.6263735454101167E-2</v>
          </cell>
          <cell r="AB443">
            <v>0.18899456455843397</v>
          </cell>
          <cell r="AC443">
            <v>0.20248323395678622</v>
          </cell>
          <cell r="AD443" t="str">
            <v xml:space="preserve">NA </v>
          </cell>
          <cell r="AE443">
            <v>0.26062876935731583</v>
          </cell>
          <cell r="AF443">
            <v>0.8487022500000001</v>
          </cell>
          <cell r="AG443">
            <v>0.95494654112711497</v>
          </cell>
          <cell r="AH443">
            <v>0.81584114945006969</v>
          </cell>
          <cell r="AI443" t="str">
            <v xml:space="preserve">NA </v>
          </cell>
          <cell r="AJ443" t="str">
            <v xml:space="preserve">NA </v>
          </cell>
          <cell r="AK443">
            <v>0.76108575574763826</v>
          </cell>
          <cell r="AL443">
            <v>0.22773570309387392</v>
          </cell>
          <cell r="AM443">
            <v>3.1526884993051629</v>
          </cell>
          <cell r="AN443">
            <v>0.11883211009059297</v>
          </cell>
          <cell r="AO443" t="str">
            <v xml:space="preserve">NA </v>
          </cell>
          <cell r="AP443" t="str">
            <v xml:space="preserve">NA </v>
          </cell>
          <cell r="AQ443" t="str">
            <v xml:space="preserve">NA </v>
          </cell>
          <cell r="AR443">
            <v>1.7781891322690033</v>
          </cell>
          <cell r="AS443">
            <v>0.58261062957796106</v>
          </cell>
          <cell r="AT443" t="str">
            <v xml:space="preserve">NA </v>
          </cell>
          <cell r="AU443" t="str">
            <v xml:space="preserve">NA </v>
          </cell>
          <cell r="AV443">
            <v>0.58066204903829877</v>
          </cell>
          <cell r="AW443" t="str">
            <v xml:space="preserve">NA </v>
          </cell>
          <cell r="AX443" t="str">
            <v xml:space="preserve">NA </v>
          </cell>
          <cell r="AY443" t="str">
            <v xml:space="preserve">NA </v>
          </cell>
          <cell r="AZ443" t="str">
            <v xml:space="preserve">NA </v>
          </cell>
          <cell r="BA443" t="str">
            <v xml:space="preserve">NA </v>
          </cell>
          <cell r="BB443" t="str">
            <v xml:space="preserve">NA </v>
          </cell>
          <cell r="BC443" t="str">
            <v xml:space="preserve">NA </v>
          </cell>
          <cell r="BD443" t="str">
            <v xml:space="preserve">NA </v>
          </cell>
          <cell r="BE443" t="str">
            <v xml:space="preserve">NA </v>
          </cell>
        </row>
        <row r="444">
          <cell r="H444">
            <v>2.325370254267674</v>
          </cell>
          <cell r="I444">
            <v>1.9758003827751196</v>
          </cell>
          <cell r="J444">
            <v>6.6204426010673769</v>
          </cell>
          <cell r="K444">
            <v>1.0439567769477054</v>
          </cell>
          <cell r="L444">
            <v>2.6590950983780552</v>
          </cell>
          <cell r="M444">
            <v>1.9804697034774217</v>
          </cell>
          <cell r="N444">
            <v>1.0301971552010887</v>
          </cell>
          <cell r="O444">
            <v>1.2598271024675665</v>
          </cell>
          <cell r="P444">
            <v>0.34000714030548751</v>
          </cell>
          <cell r="Q444">
            <v>1.2670511874781893</v>
          </cell>
          <cell r="R444">
            <v>1.3306144408592069</v>
          </cell>
          <cell r="S444">
            <v>2.7894755042074344</v>
          </cell>
          <cell r="T444" t="str">
            <v xml:space="preserve">NA </v>
          </cell>
          <cell r="U444">
            <v>1.9853710685628081</v>
          </cell>
          <cell r="V444">
            <v>0.78676074367053062</v>
          </cell>
          <cell r="W444">
            <v>1.452105025706669</v>
          </cell>
          <cell r="X444">
            <v>2.1504040140719631</v>
          </cell>
          <cell r="Y444">
            <v>0.5417078868923153</v>
          </cell>
          <cell r="Z444" t="str">
            <v xml:space="preserve">NA </v>
          </cell>
          <cell r="AA444" t="str">
            <v xml:space="preserve">NA </v>
          </cell>
          <cell r="AB444" t="str">
            <v xml:space="preserve">NA </v>
          </cell>
          <cell r="AC444">
            <v>0.17918870261662501</v>
          </cell>
          <cell r="AD444" t="str">
            <v xml:space="preserve">NA </v>
          </cell>
          <cell r="AE444">
            <v>0.26062876935731583</v>
          </cell>
          <cell r="AF444">
            <v>0.73800195652173928</v>
          </cell>
          <cell r="AG444">
            <v>0.78512418081650492</v>
          </cell>
          <cell r="AH444">
            <v>0.64790002937047342</v>
          </cell>
          <cell r="AI444" t="str">
            <v xml:space="preserve">NA </v>
          </cell>
          <cell r="AJ444" t="str">
            <v xml:space="preserve">NA </v>
          </cell>
          <cell r="AK444">
            <v>0.65707135953348716</v>
          </cell>
          <cell r="AL444">
            <v>0.2020964209503727</v>
          </cell>
          <cell r="AM444">
            <v>2.8290456741790768</v>
          </cell>
          <cell r="AN444">
            <v>0.11883211009059297</v>
          </cell>
          <cell r="AO444" t="str">
            <v xml:space="preserve">NA </v>
          </cell>
          <cell r="AP444" t="str">
            <v xml:space="preserve">NA </v>
          </cell>
          <cell r="AQ444" t="str">
            <v xml:space="preserve">NA </v>
          </cell>
          <cell r="AR444">
            <v>1.5285118158535038</v>
          </cell>
          <cell r="AS444">
            <v>0.47900240859817567</v>
          </cell>
          <cell r="AT444" t="str">
            <v xml:space="preserve">NA </v>
          </cell>
          <cell r="AU444" t="str">
            <v xml:space="preserve">NA </v>
          </cell>
          <cell r="AV444">
            <v>0.50993572406863974</v>
          </cell>
          <cell r="AW444" t="str">
            <v xml:space="preserve">NA </v>
          </cell>
          <cell r="AX444" t="str">
            <v xml:space="preserve">NA </v>
          </cell>
          <cell r="AY444" t="str">
            <v xml:space="preserve">NA </v>
          </cell>
          <cell r="AZ444" t="str">
            <v xml:space="preserve">NA </v>
          </cell>
          <cell r="BA444" t="str">
            <v xml:space="preserve">NA </v>
          </cell>
          <cell r="BB444" t="str">
            <v xml:space="preserve">NA </v>
          </cell>
          <cell r="BC444" t="str">
            <v xml:space="preserve">NA </v>
          </cell>
          <cell r="BD444" t="str">
            <v xml:space="preserve">NA </v>
          </cell>
          <cell r="BE444" t="str">
            <v xml:space="preserve">NA </v>
          </cell>
        </row>
        <row r="453">
          <cell r="H453" t="str">
            <v>NA</v>
          </cell>
          <cell r="I453" t="str">
            <v>NA</v>
          </cell>
          <cell r="J453" t="str">
            <v>NA</v>
          </cell>
          <cell r="K453" t="str">
            <v>NA</v>
          </cell>
          <cell r="L453" t="str">
            <v>NA</v>
          </cell>
          <cell r="M453" t="str">
            <v>NA</v>
          </cell>
          <cell r="N453" t="str">
            <v>NA</v>
          </cell>
          <cell r="O453" t="str">
            <v>NA</v>
          </cell>
          <cell r="P453" t="str">
            <v>NA</v>
          </cell>
          <cell r="Q453" t="str">
            <v>NA</v>
          </cell>
          <cell r="R453" t="str">
            <v>NA</v>
          </cell>
          <cell r="S453" t="str">
            <v>NA</v>
          </cell>
          <cell r="T453" t="str">
            <v>NA</v>
          </cell>
          <cell r="U453">
            <v>-1979.8164170195391</v>
          </cell>
          <cell r="V453">
            <v>40.291767243951924</v>
          </cell>
          <cell r="W453">
            <v>23.993849493768213</v>
          </cell>
          <cell r="X453">
            <v>17.585320079918652</v>
          </cell>
          <cell r="Y453">
            <v>33.174915801349037</v>
          </cell>
          <cell r="Z453" t="str">
            <v>NA</v>
          </cell>
          <cell r="AA453">
            <v>75.247732829504116</v>
          </cell>
          <cell r="AB453">
            <v>26.349617831207272</v>
          </cell>
          <cell r="AC453">
            <v>16.703121415305308</v>
          </cell>
          <cell r="AD453" t="str">
            <v>NA</v>
          </cell>
          <cell r="AE453">
            <v>52.216996413843695</v>
          </cell>
          <cell r="AF453">
            <v>23.646249770215494</v>
          </cell>
          <cell r="AG453">
            <v>24.009089690505899</v>
          </cell>
          <cell r="AH453" t="str">
            <v>NA</v>
          </cell>
          <cell r="AI453" t="str">
            <v>NA</v>
          </cell>
          <cell r="AJ453" t="str">
            <v>NA</v>
          </cell>
          <cell r="AK453">
            <v>18.933171398463799</v>
          </cell>
          <cell r="AL453">
            <v>24.160690875182929</v>
          </cell>
          <cell r="AM453">
            <v>24.801378091872788</v>
          </cell>
          <cell r="AN453">
            <v>-19.550976779420537</v>
          </cell>
          <cell r="AO453" t="str">
            <v>NA</v>
          </cell>
          <cell r="AP453" t="str">
            <v>NA</v>
          </cell>
          <cell r="AQ453" t="str">
            <v>NA</v>
          </cell>
          <cell r="AR453">
            <v>40.819726474688231</v>
          </cell>
          <cell r="AS453" t="str">
            <v>NA</v>
          </cell>
          <cell r="AT453" t="str">
            <v>NA</v>
          </cell>
          <cell r="AU453" t="str">
            <v>NA</v>
          </cell>
          <cell r="AV453">
            <v>22.897173451607394</v>
          </cell>
          <cell r="AW453" t="str">
            <v>NA</v>
          </cell>
          <cell r="AX453" t="str">
            <v>NA</v>
          </cell>
          <cell r="AY453" t="str">
            <v>NA</v>
          </cell>
          <cell r="AZ453" t="str">
            <v>NA</v>
          </cell>
          <cell r="BA453" t="str">
            <v>NA</v>
          </cell>
          <cell r="BB453" t="str">
            <v>NA</v>
          </cell>
          <cell r="BC453" t="str">
            <v>NA</v>
          </cell>
          <cell r="BD453" t="str">
            <v>NA</v>
          </cell>
          <cell r="BE453" t="str">
            <v>NA</v>
          </cell>
        </row>
        <row r="454">
          <cell r="H454" t="e">
            <v>#DIV/0!</v>
          </cell>
          <cell r="I454" t="e">
            <v>#DIV/0!</v>
          </cell>
          <cell r="J454" t="e">
            <v>#DIV/0!</v>
          </cell>
          <cell r="K454" t="e">
            <v>#DIV/0!</v>
          </cell>
          <cell r="L454" t="e">
            <v>#DIV/0!</v>
          </cell>
          <cell r="M454" t="e">
            <v>#DIV/0!</v>
          </cell>
          <cell r="N454" t="e">
            <v>#DIV/0!</v>
          </cell>
          <cell r="O454" t="e">
            <v>#DIV/0!</v>
          </cell>
          <cell r="P454" t="e">
            <v>#DIV/0!</v>
          </cell>
          <cell r="Q454" t="e">
            <v>#DIV/0!</v>
          </cell>
          <cell r="R454" t="e">
            <v>#DIV/0!</v>
          </cell>
          <cell r="S454" t="e">
            <v>#DIV/0!</v>
          </cell>
          <cell r="T454" t="e">
            <v>#VALUE!</v>
          </cell>
          <cell r="U454">
            <v>3.7327851911148002</v>
          </cell>
          <cell r="V454">
            <v>3.1160062101160375</v>
          </cell>
          <cell r="W454">
            <v>1.0730879483187019</v>
          </cell>
          <cell r="X454">
            <v>4.4056452492554561</v>
          </cell>
          <cell r="Y454">
            <v>4.0101020231331086</v>
          </cell>
          <cell r="Z454" t="e">
            <v>#N/A</v>
          </cell>
          <cell r="AA454">
            <v>9.5630134824098771</v>
          </cell>
          <cell r="AB454">
            <v>2.6911190382349108</v>
          </cell>
          <cell r="AC454">
            <v>2.4448376809124435</v>
          </cell>
          <cell r="AD454" t="e">
            <v>#N/A</v>
          </cell>
          <cell r="AE454">
            <v>1.7191521864165678</v>
          </cell>
          <cell r="AF454">
            <v>3.3682408029119699</v>
          </cell>
          <cell r="AG454">
            <v>3.3893341018851935</v>
          </cell>
          <cell r="AH454" t="e">
            <v>#DIV/0!</v>
          </cell>
          <cell r="AI454" t="e">
            <v>#DIV/0!</v>
          </cell>
          <cell r="AJ454" t="e">
            <v>#VALUE!</v>
          </cell>
          <cell r="AK454">
            <v>36.857048458149777</v>
          </cell>
          <cell r="AL454">
            <v>2.5309428775342973</v>
          </cell>
          <cell r="AM454">
            <v>4.6108029417767327</v>
          </cell>
          <cell r="AN454">
            <v>0.81389864061982664</v>
          </cell>
          <cell r="AO454" t="e">
            <v>#N/A</v>
          </cell>
          <cell r="AP454" t="e">
            <v>#DIV/0!</v>
          </cell>
          <cell r="AQ454" t="e">
            <v>#VALUE!</v>
          </cell>
          <cell r="AR454">
            <v>6.0173175306424085</v>
          </cell>
          <cell r="AS454">
            <v>1.7624537329803007</v>
          </cell>
          <cell r="AT454" t="e">
            <v>#N/A</v>
          </cell>
          <cell r="AU454">
            <v>0</v>
          </cell>
          <cell r="AV454">
            <v>4.7926236108874214</v>
          </cell>
          <cell r="AW454" t="e">
            <v>#VALUE!</v>
          </cell>
          <cell r="AX454" t="e">
            <v>#VALUE!</v>
          </cell>
          <cell r="AY454" t="e">
            <v>#VALUE!</v>
          </cell>
          <cell r="AZ454" t="e">
            <v>#VALUE!</v>
          </cell>
          <cell r="BA454" t="e">
            <v>#VALUE!</v>
          </cell>
          <cell r="BB454" t="e">
            <v>#VALUE!</v>
          </cell>
          <cell r="BC454" t="e">
            <v>#VALUE!</v>
          </cell>
          <cell r="BD454" t="e">
            <v>#VALUE!</v>
          </cell>
          <cell r="BE454" t="e">
            <v>#VALUE!</v>
          </cell>
        </row>
        <row r="455">
          <cell r="H455" t="e">
            <v>#DIV/0!</v>
          </cell>
          <cell r="I455" t="e">
            <v>#DIV/0!</v>
          </cell>
          <cell r="J455" t="e">
            <v>#DIV/0!</v>
          </cell>
          <cell r="K455" t="e">
            <v>#DIV/0!</v>
          </cell>
          <cell r="L455" t="e">
            <v>#DIV/0!</v>
          </cell>
          <cell r="M455" t="e">
            <v>#DIV/0!</v>
          </cell>
          <cell r="N455" t="e">
            <v>#DIV/0!</v>
          </cell>
          <cell r="O455" t="e">
            <v>#DIV/0!</v>
          </cell>
          <cell r="P455" t="e">
            <v>#DIV/0!</v>
          </cell>
          <cell r="Q455" t="e">
            <v>#DIV/0!</v>
          </cell>
          <cell r="R455" t="e">
            <v>#DIV/0!</v>
          </cell>
          <cell r="S455" t="e">
            <v>#DIV/0!</v>
          </cell>
          <cell r="T455" t="e">
            <v>#VALUE!</v>
          </cell>
          <cell r="U455">
            <v>4.2254845950723823</v>
          </cell>
          <cell r="V455">
            <v>3.1160062101160375</v>
          </cell>
          <cell r="W455">
            <v>2.880545911756593</v>
          </cell>
          <cell r="X455">
            <v>4.7641926315728824</v>
          </cell>
          <cell r="Y455">
            <v>5.795852917665866</v>
          </cell>
          <cell r="Z455" t="e">
            <v>#N/A</v>
          </cell>
          <cell r="AA455">
            <v>6.2438155483788389</v>
          </cell>
          <cell r="AB455">
            <v>6.7073734579378161</v>
          </cell>
          <cell r="AC455">
            <v>3.3450037471896077</v>
          </cell>
          <cell r="AD455" t="e">
            <v>#N/A</v>
          </cell>
          <cell r="AE455">
            <v>2.2545095164260105</v>
          </cell>
          <cell r="AF455">
            <v>5.7510704312377667</v>
          </cell>
          <cell r="AG455">
            <v>8.1309307678927407</v>
          </cell>
          <cell r="AH455" t="e">
            <v>#DIV/0!</v>
          </cell>
          <cell r="AI455" t="e">
            <v>#DIV/0!</v>
          </cell>
          <cell r="AJ455" t="e">
            <v>#VALUE!</v>
          </cell>
          <cell r="AK455">
            <v>36.857048458149777</v>
          </cell>
          <cell r="AL455">
            <v>3.1863988818263507</v>
          </cell>
          <cell r="AM455">
            <v>5.4786007530659226</v>
          </cell>
          <cell r="AN455">
            <v>1.3574265961300587</v>
          </cell>
          <cell r="AO455" t="e">
            <v>#N/A</v>
          </cell>
          <cell r="AP455" t="e">
            <v>#DIV/0!</v>
          </cell>
          <cell r="AQ455" t="e">
            <v>#VALUE!</v>
          </cell>
          <cell r="AR455">
            <v>7.9295083088550973</v>
          </cell>
          <cell r="AS455">
            <v>4.2280839993042258</v>
          </cell>
          <cell r="AT455" t="e">
            <v>#N/A</v>
          </cell>
          <cell r="AU455" t="e">
            <v>#DIV/0!</v>
          </cell>
          <cell r="AV455">
            <v>6.1540096896896221</v>
          </cell>
          <cell r="AW455" t="e">
            <v>#VALUE!</v>
          </cell>
          <cell r="AX455" t="e">
            <v>#VALUE!</v>
          </cell>
          <cell r="AY455" t="e">
            <v>#VALUE!</v>
          </cell>
          <cell r="AZ455" t="e">
            <v>#VALUE!</v>
          </cell>
          <cell r="BA455" t="e">
            <v>#VALUE!</v>
          </cell>
          <cell r="BB455" t="e">
            <v>#VALUE!</v>
          </cell>
          <cell r="BC455" t="e">
            <v>#VALUE!</v>
          </cell>
          <cell r="BD455" t="e">
            <v>#VALUE!</v>
          </cell>
          <cell r="BE455" t="e">
            <v>#VALUE!</v>
          </cell>
        </row>
        <row r="456">
          <cell r="H456">
            <v>18.163157894736841</v>
          </cell>
          <cell r="I456">
            <v>24.608695652173914</v>
          </cell>
          <cell r="J456">
            <v>27.704761904761902</v>
          </cell>
          <cell r="K456">
            <v>15.974729241877258</v>
          </cell>
          <cell r="L456">
            <v>180.49999999999997</v>
          </cell>
          <cell r="M456">
            <v>22.891566265060245</v>
          </cell>
          <cell r="N456">
            <v>13.893518518518517</v>
          </cell>
          <cell r="O456">
            <v>24.058823529411764</v>
          </cell>
          <cell r="P456">
            <v>16.727272727272723</v>
          </cell>
          <cell r="Q456">
            <v>18.242105263157892</v>
          </cell>
          <cell r="R456">
            <v>21.882352941176471</v>
          </cell>
          <cell r="S456">
            <v>17.925373134328357</v>
          </cell>
          <cell r="T456" t="e">
            <v>#VALUE!</v>
          </cell>
          <cell r="U456">
            <v>66.4375</v>
          </cell>
          <cell r="V456">
            <v>33.798701298701296</v>
          </cell>
          <cell r="W456">
            <v>18.356382978723406</v>
          </cell>
          <cell r="X456">
            <v>19.460674157303369</v>
          </cell>
          <cell r="Y456">
            <v>24.138613861386137</v>
          </cell>
          <cell r="Z456" t="str">
            <v>NA</v>
          </cell>
          <cell r="AA456">
            <v>21.319648093841643</v>
          </cell>
          <cell r="AB456">
            <v>21.319648093841643</v>
          </cell>
          <cell r="AC456">
            <v>11.5234375</v>
          </cell>
          <cell r="AD456" t="str">
            <v>NA</v>
          </cell>
          <cell r="AE456">
            <v>29.866666666666667</v>
          </cell>
          <cell r="AF456">
            <v>20.80078125</v>
          </cell>
          <cell r="AG456">
            <v>18.450549450549449</v>
          </cell>
          <cell r="AH456">
            <v>33.258785942492011</v>
          </cell>
          <cell r="AI456" t="e">
            <v>#DIV/0!</v>
          </cell>
          <cell r="AJ456" t="e">
            <v>#VALUE!</v>
          </cell>
          <cell r="AK456">
            <v>16.420454545454547</v>
          </cell>
          <cell r="AL456">
            <v>17.845722300140249</v>
          </cell>
          <cell r="AM456">
            <v>22.083333333333332</v>
          </cell>
          <cell r="AN456">
            <v>14.8955223880597</v>
          </cell>
          <cell r="AO456" t="str">
            <v>NA</v>
          </cell>
          <cell r="AP456" t="e">
            <v>#DIV/0!</v>
          </cell>
          <cell r="AQ456" t="e">
            <v>#VALUE!</v>
          </cell>
          <cell r="AR456">
            <v>29.94979079497908</v>
          </cell>
          <cell r="AS456">
            <v>18.450549450549453</v>
          </cell>
          <cell r="AT456" t="str">
            <v>NA</v>
          </cell>
          <cell r="AU456" t="e">
            <v>#DIV/0!</v>
          </cell>
          <cell r="AV456">
            <v>22.230240549828174</v>
          </cell>
          <cell r="AW456" t="e">
            <v>#VALUE!</v>
          </cell>
          <cell r="AX456" t="e">
            <v>#VALUE!</v>
          </cell>
          <cell r="AY456" t="e">
            <v>#VALUE!</v>
          </cell>
          <cell r="AZ456" t="e">
            <v>#VALUE!</v>
          </cell>
          <cell r="BA456" t="e">
            <v>#VALUE!</v>
          </cell>
          <cell r="BB456" t="e">
            <v>#VALUE!</v>
          </cell>
          <cell r="BC456" t="e">
            <v>#VALUE!</v>
          </cell>
          <cell r="BD456" t="e">
            <v>#VALUE!</v>
          </cell>
          <cell r="BE456" t="e">
            <v>#VALUE!</v>
          </cell>
        </row>
        <row r="457">
          <cell r="H457">
            <v>16.126168224299064</v>
          </cell>
          <cell r="I457">
            <v>16.647058823529409</v>
          </cell>
          <cell r="J457">
            <v>24.445378151260503</v>
          </cell>
          <cell r="K457">
            <v>14.182692307692307</v>
          </cell>
          <cell r="L457">
            <v>40.111111111111114</v>
          </cell>
          <cell r="M457">
            <v>18.627450980392158</v>
          </cell>
          <cell r="N457">
            <v>12.556485355648535</v>
          </cell>
          <cell r="O457">
            <v>16.80821917808219</v>
          </cell>
          <cell r="P457">
            <v>7.8857142857142852</v>
          </cell>
          <cell r="Q457">
            <v>15.61261261261261</v>
          </cell>
          <cell r="R457">
            <v>18.800151108741435</v>
          </cell>
          <cell r="S457">
            <v>15.496774193548386</v>
          </cell>
          <cell r="T457" t="e">
            <v>#VALUE!</v>
          </cell>
          <cell r="U457">
            <v>32.707692307692312</v>
          </cell>
          <cell r="V457">
            <v>22.828947368421051</v>
          </cell>
          <cell r="W457">
            <v>16.126168224299064</v>
          </cell>
          <cell r="X457">
            <v>16.815533980582526</v>
          </cell>
          <cell r="Y457">
            <v>19.196850393700785</v>
          </cell>
          <cell r="Z457" t="str">
            <v>NA</v>
          </cell>
          <cell r="AA457">
            <v>17.818627450980394</v>
          </cell>
          <cell r="AB457">
            <v>17.818627450980397</v>
          </cell>
          <cell r="AC457">
            <v>10.387323943661972</v>
          </cell>
          <cell r="AD457" t="str">
            <v>NA</v>
          </cell>
          <cell r="AE457">
            <v>21.189189189189189</v>
          </cell>
          <cell r="AF457">
            <v>17.989864864864867</v>
          </cell>
          <cell r="AG457">
            <v>15.403669724770641</v>
          </cell>
          <cell r="AH457">
            <v>23.498871331828447</v>
          </cell>
          <cell r="AI457" t="e">
            <v>#DIV/0!</v>
          </cell>
          <cell r="AJ457" t="e">
            <v>#VALUE!</v>
          </cell>
          <cell r="AK457">
            <v>14.236453201970443</v>
          </cell>
          <cell r="AL457">
            <v>14.642117376294591</v>
          </cell>
          <cell r="AM457">
            <v>19.822834645669289</v>
          </cell>
          <cell r="AN457">
            <v>9.9481658692184993</v>
          </cell>
          <cell r="AO457" t="str">
            <v>NA</v>
          </cell>
          <cell r="AP457" t="e">
            <v>#DIV/0!</v>
          </cell>
          <cell r="AQ457" t="e">
            <v>#VALUE!</v>
          </cell>
          <cell r="AR457">
            <v>24.984293193717274</v>
          </cell>
          <cell r="AS457">
            <v>15.403669724770642</v>
          </cell>
          <cell r="AT457" t="str">
            <v>NA</v>
          </cell>
          <cell r="AU457" t="e">
            <v>#DIV/0!</v>
          </cell>
          <cell r="AV457">
            <v>18.482857142857142</v>
          </cell>
          <cell r="AW457" t="e">
            <v>#VALUE!</v>
          </cell>
          <cell r="AX457" t="e">
            <v>#VALUE!</v>
          </cell>
          <cell r="AY457" t="e">
            <v>#VALUE!</v>
          </cell>
          <cell r="AZ457" t="e">
            <v>#VALUE!</v>
          </cell>
          <cell r="BA457" t="e">
            <v>#VALUE!</v>
          </cell>
          <cell r="BB457" t="e">
            <v>#VALUE!</v>
          </cell>
          <cell r="BC457" t="e">
            <v>#VALUE!</v>
          </cell>
          <cell r="BD457" t="e">
            <v>#VALUE!</v>
          </cell>
          <cell r="BE457" t="e">
            <v>#VALUE!</v>
          </cell>
        </row>
        <row r="458">
          <cell r="H458">
            <v>13.273076923076923</v>
          </cell>
          <cell r="I458">
            <v>12.304347826086957</v>
          </cell>
          <cell r="J458">
            <v>21.188145855146356</v>
          </cell>
          <cell r="K458">
            <v>12.019230769230768</v>
          </cell>
          <cell r="L458">
            <v>25.785714285714288</v>
          </cell>
          <cell r="M458">
            <v>15.200000000000001</v>
          </cell>
          <cell r="N458">
            <v>11.324528301886794</v>
          </cell>
          <cell r="O458">
            <v>14.11902789284728</v>
          </cell>
          <cell r="P458">
            <v>6.81271212588707</v>
          </cell>
          <cell r="Q458">
            <v>13.401384216834856</v>
          </cell>
          <cell r="R458">
            <v>18.800151108741435</v>
          </cell>
          <cell r="S458">
            <v>13.725714285714286</v>
          </cell>
          <cell r="T458" t="e">
            <v>#VALUE!</v>
          </cell>
          <cell r="U458">
            <v>26.430458430458433</v>
          </cell>
          <cell r="V458">
            <v>18.494803688585165</v>
          </cell>
          <cell r="W458">
            <v>13.273076923076923</v>
          </cell>
          <cell r="X458">
            <v>14.554621848739496</v>
          </cell>
          <cell r="Y458">
            <v>15.263457417270242</v>
          </cell>
          <cell r="Z458" t="str">
            <v>NA</v>
          </cell>
          <cell r="AA458" t="str">
            <v>NA</v>
          </cell>
          <cell r="AB458" t="str">
            <v>NA</v>
          </cell>
          <cell r="AC458">
            <v>9.1923220740371434</v>
          </cell>
          <cell r="AD458" t="str">
            <v>NA</v>
          </cell>
          <cell r="AE458">
            <v>17.5</v>
          </cell>
          <cell r="AF458">
            <v>15.643360752056408</v>
          </cell>
          <cell r="AG458">
            <v>12.664367117298891</v>
          </cell>
          <cell r="AH458">
            <v>18.494803688585169</v>
          </cell>
          <cell r="AI458" t="e">
            <v>#DIV/0!</v>
          </cell>
          <cell r="AJ458" t="e">
            <v>#VALUE!</v>
          </cell>
          <cell r="AK458">
            <v>12.844444444444443</v>
          </cell>
          <cell r="AL458">
            <v>12.523622047244094</v>
          </cell>
          <cell r="AM458">
            <v>17.787899000062176</v>
          </cell>
          <cell r="AN458">
            <v>9.9481658692184993</v>
          </cell>
          <cell r="AO458" t="str">
            <v>NA</v>
          </cell>
          <cell r="AP458" t="e">
            <v>#DIV/0!</v>
          </cell>
          <cell r="AQ458" t="e">
            <v>#VALUE!</v>
          </cell>
          <cell r="AR458">
            <v>21.008859645672867</v>
          </cell>
          <cell r="AS458">
            <v>12.664367117298893</v>
          </cell>
          <cell r="AT458" t="str">
            <v>NA</v>
          </cell>
          <cell r="AU458" t="e">
            <v>#DIV/0!</v>
          </cell>
          <cell r="AV458">
            <v>15.409058210939023</v>
          </cell>
          <cell r="AW458" t="e">
            <v>#VALUE!</v>
          </cell>
          <cell r="AX458" t="e">
            <v>#VALUE!</v>
          </cell>
          <cell r="AY458" t="e">
            <v>#VALUE!</v>
          </cell>
          <cell r="AZ458" t="e">
            <v>#VALUE!</v>
          </cell>
          <cell r="BA458" t="e">
            <v>#VALUE!</v>
          </cell>
          <cell r="BB458" t="e">
            <v>#VALUE!</v>
          </cell>
          <cell r="BC458" t="e">
            <v>#VALUE!</v>
          </cell>
          <cell r="BD458" t="e">
            <v>#VALUE!</v>
          </cell>
          <cell r="BE458" t="e">
            <v>#VALUE!</v>
          </cell>
        </row>
        <row r="460">
          <cell r="H460">
            <v>0.94859813084112132</v>
          </cell>
          <cell r="I460">
            <v>0.83235294117647041</v>
          </cell>
          <cell r="J460">
            <v>1.2865988500663426</v>
          </cell>
          <cell r="K460">
            <v>0.78792735042735051</v>
          </cell>
          <cell r="L460">
            <v>1.035125448028674</v>
          </cell>
          <cell r="M460">
            <v>1.0957324106113033</v>
          </cell>
          <cell r="N460">
            <v>0.96588348889604103</v>
          </cell>
          <cell r="O460">
            <v>0.84041095890410944</v>
          </cell>
          <cell r="P460">
            <v>0.50068027210884347</v>
          </cell>
          <cell r="Q460">
            <v>0.94621894621894598</v>
          </cell>
          <cell r="R460">
            <v>1.134589686707389</v>
          </cell>
          <cell r="S460">
            <v>0.91157495256166965</v>
          </cell>
          <cell r="T460" t="e">
            <v>#VALUE!</v>
          </cell>
          <cell r="U460">
            <v>1.3771659919028343</v>
          </cell>
          <cell r="V460">
            <v>0.76096491228070196</v>
          </cell>
          <cell r="W460">
            <v>0.85960384990933181</v>
          </cell>
          <cell r="X460">
            <v>1.0731036362847814</v>
          </cell>
          <cell r="Y460">
            <v>0.74493016661625089</v>
          </cell>
          <cell r="Z460" t="e">
            <v>#N/A</v>
          </cell>
          <cell r="AA460">
            <v>0.92228920553728744</v>
          </cell>
          <cell r="AB460">
            <v>0.92228920553728744</v>
          </cell>
          <cell r="AC460">
            <v>0.79902491874322867</v>
          </cell>
          <cell r="AD460" t="e">
            <v>#N/A</v>
          </cell>
          <cell r="AE460">
            <v>1.3243243243243241</v>
          </cell>
          <cell r="AF460">
            <v>1.1993243243243246</v>
          </cell>
          <cell r="AG460">
            <v>0.71214376906013133</v>
          </cell>
          <cell r="AH460">
            <v>0.8716198565218265</v>
          </cell>
          <cell r="AI460">
            <v>1.7208333333333332</v>
          </cell>
          <cell r="AJ460" t="e">
            <v>#VALUE!</v>
          </cell>
          <cell r="AK460">
            <v>0.88977832512315269</v>
          </cell>
          <cell r="AL460">
            <v>0.7804966618493917</v>
          </cell>
          <cell r="AM460">
            <v>1.7327652662298332</v>
          </cell>
          <cell r="AN460">
            <v>0.49740829346092502</v>
          </cell>
          <cell r="AO460" t="e">
            <v>#N/A</v>
          </cell>
          <cell r="AP460">
            <v>1.3382053130003897</v>
          </cell>
          <cell r="AQ460" t="e">
            <v>#VALUE!</v>
          </cell>
          <cell r="AR460">
            <v>1.3382053130003897</v>
          </cell>
          <cell r="AS460">
            <v>0.71214376906013133</v>
          </cell>
          <cell r="AT460" t="e">
            <v>#N/A</v>
          </cell>
          <cell r="AU460">
            <v>0.93347763347763335</v>
          </cell>
          <cell r="AV460">
            <v>0.93347763347763335</v>
          </cell>
          <cell r="AW460" t="e">
            <v>#VALUE!</v>
          </cell>
          <cell r="AX460" t="e">
            <v>#VALUE!</v>
          </cell>
          <cell r="AY460" t="e">
            <v>#VALUE!</v>
          </cell>
          <cell r="AZ460" t="e">
            <v>#VALUE!</v>
          </cell>
          <cell r="BA460" t="e">
            <v>#VALUE!</v>
          </cell>
          <cell r="BB460" t="e">
            <v>#VALUE!</v>
          </cell>
          <cell r="BC460" t="e">
            <v>#VALUE!</v>
          </cell>
          <cell r="BD460" t="e">
            <v>#VALUE!</v>
          </cell>
          <cell r="BE460" t="e">
            <v>#VALUE!</v>
          </cell>
        </row>
        <row r="461">
          <cell r="H461">
            <v>1.0684210526315787</v>
          </cell>
          <cell r="I461">
            <v>1.2304347826086957</v>
          </cell>
          <cell r="J461">
            <v>1.4581453634085213</v>
          </cell>
          <cell r="K461">
            <v>0.88748495788206982</v>
          </cell>
          <cell r="L461">
            <v>4.6580645161290324</v>
          </cell>
          <cell r="M461">
            <v>1.3465627214741318</v>
          </cell>
          <cell r="N461">
            <v>1.0687321937321936</v>
          </cell>
          <cell r="O461">
            <v>1.2029411764705882</v>
          </cell>
          <cell r="P461">
            <v>1.0620490620490619</v>
          </cell>
          <cell r="Q461">
            <v>1.1055821371610843</v>
          </cell>
          <cell r="R461">
            <v>1.32060066030033</v>
          </cell>
          <cell r="S461">
            <v>1.054433713784021</v>
          </cell>
          <cell r="T461" t="e">
            <v>#VALUE!</v>
          </cell>
          <cell r="U461">
            <v>2.7973684210526319</v>
          </cell>
          <cell r="V461">
            <v>1.1266233766233766</v>
          </cell>
          <cell r="W461">
            <v>0.97848523340743077</v>
          </cell>
          <cell r="X461">
            <v>1.2419064554756458</v>
          </cell>
          <cell r="Y461">
            <v>0.93669436792340466</v>
          </cell>
          <cell r="Z461" t="e">
            <v>#N/A</v>
          </cell>
          <cell r="AA461">
            <v>1.10350145413259</v>
          </cell>
          <cell r="AB461">
            <v>1.10350145413259</v>
          </cell>
          <cell r="AC461">
            <v>0.88641826923076916</v>
          </cell>
          <cell r="AD461" t="e">
            <v>#N/A</v>
          </cell>
          <cell r="AE461">
            <v>1.8666666666666665</v>
          </cell>
          <cell r="AF461">
            <v>1.38671875</v>
          </cell>
          <cell r="AG461">
            <v>0.85300737173136609</v>
          </cell>
          <cell r="AH461">
            <v>1.2336344934158758</v>
          </cell>
          <cell r="AI461">
            <v>3.4416666666666664</v>
          </cell>
          <cell r="AJ461" t="e">
            <v>#VALUE!</v>
          </cell>
          <cell r="AK461">
            <v>1.0262784090909089</v>
          </cell>
          <cell r="AL461">
            <v>0.95126451493284914</v>
          </cell>
          <cell r="AM461">
            <v>1.9303613053613053</v>
          </cell>
          <cell r="AN461">
            <v>0.74477611940298505</v>
          </cell>
          <cell r="AO461" t="e">
            <v>#N/A</v>
          </cell>
          <cell r="AP461">
            <v>1.6041666199774547</v>
          </cell>
          <cell r="AQ461" t="e">
            <v>#VALUE!</v>
          </cell>
          <cell r="AR461">
            <v>1.6041666199774547</v>
          </cell>
          <cell r="AS461">
            <v>0.85300737173136609</v>
          </cell>
          <cell r="AT461" t="e">
            <v>#N/A</v>
          </cell>
          <cell r="AU461">
            <v>1.1227394217084938</v>
          </cell>
          <cell r="AV461">
            <v>1.1227394217084938</v>
          </cell>
          <cell r="AW461" t="e">
            <v>#VALUE!</v>
          </cell>
          <cell r="AX461" t="e">
            <v>#VALUE!</v>
          </cell>
          <cell r="AY461" t="e">
            <v>#VALUE!</v>
          </cell>
          <cell r="AZ461" t="e">
            <v>#VALUE!</v>
          </cell>
          <cell r="BA461" t="e">
            <v>#VALUE!</v>
          </cell>
          <cell r="BB461" t="e">
            <v>#VALUE!</v>
          </cell>
          <cell r="BC461" t="e">
            <v>#VALUE!</v>
          </cell>
          <cell r="BD461" t="e">
            <v>#VALUE!</v>
          </cell>
          <cell r="BE461" t="e">
            <v>#VALUE!</v>
          </cell>
        </row>
        <row r="464">
          <cell r="H464" t="e">
            <v>#NAME?</v>
          </cell>
          <cell r="I464" t="e">
            <v>#NAME?</v>
          </cell>
          <cell r="J464" t="e">
            <v>#NAME?</v>
          </cell>
          <cell r="K464" t="e">
            <v>#NAME?</v>
          </cell>
          <cell r="L464" t="e">
            <v>#NAME?</v>
          </cell>
          <cell r="M464" t="e">
            <v>#NAME?</v>
          </cell>
          <cell r="N464" t="e">
            <v>#NAME?</v>
          </cell>
          <cell r="O464" t="e">
            <v>#NAME?</v>
          </cell>
          <cell r="P464" t="e">
            <v>#NAME?</v>
          </cell>
          <cell r="Q464" t="e">
            <v>#NAME?</v>
          </cell>
          <cell r="R464" t="e">
            <v>#NAME?</v>
          </cell>
          <cell r="S464" t="e">
            <v>#NAME?</v>
          </cell>
          <cell r="T464" t="e">
            <v>#NAME?</v>
          </cell>
          <cell r="U464" t="e">
            <v>#NAME?</v>
          </cell>
          <cell r="V464" t="e">
            <v>#NAME?</v>
          </cell>
          <cell r="W464" t="e">
            <v>#NAME?</v>
          </cell>
          <cell r="X464" t="e">
            <v>#NAME?</v>
          </cell>
          <cell r="Y464" t="e">
            <v>#NAME?</v>
          </cell>
          <cell r="Z464" t="e">
            <v>#NAME?</v>
          </cell>
          <cell r="AA464" t="e">
            <v>#NAME?</v>
          </cell>
          <cell r="AB464" t="e">
            <v>#NAME?</v>
          </cell>
          <cell r="AC464" t="e">
            <v>#NAME?</v>
          </cell>
          <cell r="AD464" t="e">
            <v>#NAME?</v>
          </cell>
          <cell r="AE464" t="e">
            <v>#NAME?</v>
          </cell>
          <cell r="AF464" t="e">
            <v>#NAME?</v>
          </cell>
          <cell r="AG464" t="e">
            <v>#NAME?</v>
          </cell>
          <cell r="AH464" t="e">
            <v>#NAME?</v>
          </cell>
          <cell r="AI464" t="e">
            <v>#NAME?</v>
          </cell>
          <cell r="AJ464" t="e">
            <v>#NAME?</v>
          </cell>
          <cell r="AK464" t="e">
            <v>#NAME?</v>
          </cell>
          <cell r="AL464" t="e">
            <v>#NAME?</v>
          </cell>
          <cell r="AM464" t="e">
            <v>#NAME?</v>
          </cell>
          <cell r="AN464" t="e">
            <v>#NAME?</v>
          </cell>
          <cell r="AO464" t="e">
            <v>#NAME?</v>
          </cell>
          <cell r="AP464" t="e">
            <v>#NAME?</v>
          </cell>
          <cell r="AQ464" t="e">
            <v>#NAME?</v>
          </cell>
          <cell r="AR464" t="e">
            <v>#NAME?</v>
          </cell>
          <cell r="AS464" t="e">
            <v>#NAME?</v>
          </cell>
          <cell r="AT464" t="e">
            <v>#NAME?</v>
          </cell>
          <cell r="AU464" t="e">
            <v>#NAME?</v>
          </cell>
          <cell r="AV464" t="e">
            <v>#NAME?</v>
          </cell>
          <cell r="AW464" t="e">
            <v>#NAME?</v>
          </cell>
          <cell r="AX464" t="e">
            <v>#NAME?</v>
          </cell>
          <cell r="AY464" t="e">
            <v>#NAME?</v>
          </cell>
          <cell r="AZ464" t="e">
            <v>#NAME?</v>
          </cell>
          <cell r="BA464" t="e">
            <v>#NAME?</v>
          </cell>
          <cell r="BB464" t="e">
            <v>#NAME?</v>
          </cell>
          <cell r="BC464" t="e">
            <v>#NAME?</v>
          </cell>
          <cell r="BD464" t="e">
            <v>#NAME?</v>
          </cell>
          <cell r="BE464" t="e">
            <v>#NAME?</v>
          </cell>
        </row>
        <row r="465">
          <cell r="H465" t="e">
            <v>#NAME?</v>
          </cell>
          <cell r="I465" t="e">
            <v>#NAME?</v>
          </cell>
          <cell r="J465" t="e">
            <v>#NAME?</v>
          </cell>
          <cell r="K465" t="e">
            <v>#NAME?</v>
          </cell>
          <cell r="L465" t="e">
            <v>#NAME?</v>
          </cell>
          <cell r="M465" t="e">
            <v>#NAME?</v>
          </cell>
          <cell r="N465" t="e">
            <v>#NAME?</v>
          </cell>
          <cell r="O465" t="e">
            <v>#NAME?</v>
          </cell>
          <cell r="P465" t="e">
            <v>#NAME?</v>
          </cell>
          <cell r="Q465" t="e">
            <v>#NAME?</v>
          </cell>
          <cell r="R465" t="e">
            <v>#NAME?</v>
          </cell>
          <cell r="S465" t="e">
            <v>#NAME?</v>
          </cell>
          <cell r="T465" t="e">
            <v>#NAME?</v>
          </cell>
          <cell r="U465" t="e">
            <v>#NAME?</v>
          </cell>
          <cell r="V465" t="e">
            <v>#NAME?</v>
          </cell>
          <cell r="W465" t="e">
            <v>#NAME?</v>
          </cell>
          <cell r="X465" t="e">
            <v>#NAME?</v>
          </cell>
          <cell r="Y465" t="e">
            <v>#NAME?</v>
          </cell>
          <cell r="Z465" t="e">
            <v>#NAME?</v>
          </cell>
          <cell r="AA465" t="e">
            <v>#NAME?</v>
          </cell>
          <cell r="AB465" t="e">
            <v>#NAME?</v>
          </cell>
          <cell r="AC465" t="e">
            <v>#NAME?</v>
          </cell>
          <cell r="AD465" t="e">
            <v>#NAME?</v>
          </cell>
          <cell r="AE465" t="e">
            <v>#NAME?</v>
          </cell>
          <cell r="AF465" t="e">
            <v>#NAME?</v>
          </cell>
          <cell r="AG465" t="e">
            <v>#NAME?</v>
          </cell>
          <cell r="AH465" t="e">
            <v>#NAME?</v>
          </cell>
          <cell r="AI465" t="e">
            <v>#NAME?</v>
          </cell>
          <cell r="AJ465" t="e">
            <v>#NAME?</v>
          </cell>
          <cell r="AK465" t="e">
            <v>#NAME?</v>
          </cell>
          <cell r="AL465" t="e">
            <v>#NAME?</v>
          </cell>
          <cell r="AM465" t="e">
            <v>#NAME?</v>
          </cell>
          <cell r="AN465" t="e">
            <v>#NAME?</v>
          </cell>
          <cell r="AO465" t="e">
            <v>#NAME?</v>
          </cell>
          <cell r="AP465" t="e">
            <v>#NAME?</v>
          </cell>
          <cell r="AQ465" t="e">
            <v>#NAME?</v>
          </cell>
          <cell r="AR465" t="e">
            <v>#NAME?</v>
          </cell>
          <cell r="AS465" t="e">
            <v>#NAME?</v>
          </cell>
          <cell r="AT465" t="e">
            <v>#NAME?</v>
          </cell>
          <cell r="AU465" t="e">
            <v>#NAME?</v>
          </cell>
          <cell r="AV465" t="e">
            <v>#NAME?</v>
          </cell>
          <cell r="AW465" t="e">
            <v>#NAME?</v>
          </cell>
          <cell r="AX465" t="e">
            <v>#NAME?</v>
          </cell>
          <cell r="AY465" t="e">
            <v>#NAME?</v>
          </cell>
          <cell r="AZ465" t="e">
            <v>#NAME?</v>
          </cell>
          <cell r="BA465" t="e">
            <v>#NAME?</v>
          </cell>
          <cell r="BB465" t="e">
            <v>#NAME?</v>
          </cell>
          <cell r="BC465" t="e">
            <v>#NAME?</v>
          </cell>
          <cell r="BD465" t="e">
            <v>#NAME?</v>
          </cell>
          <cell r="BE465" t="e">
            <v>#NAME?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es 8-02"/>
      <sheetName val="rates 8-01"/>
      <sheetName val="rates 8-00"/>
    </sheetNames>
    <sheetDataSet>
      <sheetData sheetId="0"/>
      <sheetData sheetId="1"/>
      <sheetData sheetId="2">
        <row r="10">
          <cell r="B10" t="str">
            <v>ALABAMA</v>
          </cell>
          <cell r="C10">
            <v>0.05</v>
          </cell>
        </row>
        <row r="11">
          <cell r="B11" t="str">
            <v>ALASKA</v>
          </cell>
          <cell r="C11">
            <v>9.4E-2</v>
          </cell>
        </row>
        <row r="12">
          <cell r="B12" t="str">
            <v>ARIZONA</v>
          </cell>
          <cell r="C12">
            <v>7.9680000000000001E-2</v>
          </cell>
        </row>
        <row r="13">
          <cell r="B13" t="str">
            <v>ARKANSAS</v>
          </cell>
          <cell r="C13">
            <v>6.5000000000000002E-2</v>
          </cell>
        </row>
        <row r="14">
          <cell r="B14" t="str">
            <v>CALIFORNIA</v>
          </cell>
          <cell r="C14">
            <v>8.8400000000000006E-2</v>
          </cell>
        </row>
        <row r="15">
          <cell r="B15" t="str">
            <v>COLORADO</v>
          </cell>
          <cell r="C15">
            <v>4.6300000000000001E-2</v>
          </cell>
        </row>
        <row r="16">
          <cell r="B16" t="str">
            <v>CONNECTICUT</v>
          </cell>
          <cell r="C16">
            <v>7.4999999999999997E-2</v>
          </cell>
        </row>
        <row r="17">
          <cell r="B17" t="str">
            <v>DELAWARE</v>
          </cell>
          <cell r="C17">
            <v>8.6999999999999994E-2</v>
          </cell>
        </row>
        <row r="18">
          <cell r="B18" t="str">
            <v>WASH-DC</v>
          </cell>
          <cell r="C18">
            <v>9.9750000000000005E-2</v>
          </cell>
        </row>
        <row r="19">
          <cell r="B19" t="str">
            <v>FLORIDA</v>
          </cell>
          <cell r="C19">
            <v>5.5E-2</v>
          </cell>
        </row>
        <row r="20">
          <cell r="B20" t="str">
            <v>GEORGIA</v>
          </cell>
          <cell r="C20">
            <v>0.06</v>
          </cell>
        </row>
        <row r="21">
          <cell r="B21" t="str">
            <v>HAWAII</v>
          </cell>
          <cell r="C21">
            <v>6.4000000000000001E-2</v>
          </cell>
        </row>
        <row r="22">
          <cell r="B22" t="str">
            <v>IDAHO</v>
          </cell>
          <cell r="C22">
            <v>0.08</v>
          </cell>
        </row>
        <row r="23">
          <cell r="B23" t="str">
            <v>ILLINOIS</v>
          </cell>
          <cell r="C23">
            <v>7.2999999999999995E-2</v>
          </cell>
        </row>
        <row r="24">
          <cell r="B24" t="str">
            <v>INDIANA</v>
          </cell>
          <cell r="C24">
            <v>7.9000000000000001E-2</v>
          </cell>
        </row>
        <row r="25">
          <cell r="B25" t="str">
            <v>IOWA</v>
          </cell>
          <cell r="C25">
            <v>0.12</v>
          </cell>
        </row>
        <row r="26">
          <cell r="B26" t="str">
            <v>KANSAS</v>
          </cell>
          <cell r="C26">
            <v>0.04</v>
          </cell>
        </row>
        <row r="27">
          <cell r="B27" t="str">
            <v>KENTUCKY</v>
          </cell>
          <cell r="C27">
            <v>8.2500000000000004E-2</v>
          </cell>
        </row>
        <row r="28">
          <cell r="B28" t="str">
            <v>LOUISIANA</v>
          </cell>
          <cell r="C28">
            <v>0.08</v>
          </cell>
        </row>
        <row r="29">
          <cell r="B29" t="str">
            <v>MAINE</v>
          </cell>
          <cell r="C29">
            <v>8.9300000000000004E-2</v>
          </cell>
        </row>
        <row r="30">
          <cell r="B30" t="str">
            <v>MARYLAND</v>
          </cell>
          <cell r="C30">
            <v>7.0000000000000007E-2</v>
          </cell>
        </row>
        <row r="31">
          <cell r="B31" t="str">
            <v>MASSACHUSETTS</v>
          </cell>
          <cell r="C31">
            <v>9.5000000000000001E-2</v>
          </cell>
        </row>
        <row r="32">
          <cell r="B32" t="str">
            <v>MINNESOTA</v>
          </cell>
          <cell r="C32">
            <v>9.8000000000000004E-2</v>
          </cell>
        </row>
        <row r="33">
          <cell r="B33" t="str">
            <v>MISSISSIPPI</v>
          </cell>
          <cell r="C33">
            <v>0.05</v>
          </cell>
        </row>
        <row r="34">
          <cell r="B34" t="str">
            <v>MISSOURI</v>
          </cell>
          <cell r="C34">
            <v>6.25E-2</v>
          </cell>
        </row>
        <row r="35">
          <cell r="B35" t="str">
            <v>MONTANA</v>
          </cell>
          <cell r="C35">
            <v>6.7500000000000004E-2</v>
          </cell>
        </row>
        <row r="36">
          <cell r="B36" t="str">
            <v>NEBRASKA</v>
          </cell>
          <cell r="C36">
            <v>7.8100000000000003E-2</v>
          </cell>
        </row>
        <row r="37">
          <cell r="B37" t="str">
            <v>NEVADA</v>
          </cell>
          <cell r="C37">
            <v>0</v>
          </cell>
        </row>
        <row r="38">
          <cell r="B38" t="str">
            <v>NEW HAMPSHIRE</v>
          </cell>
          <cell r="C38">
            <v>7.0000000000000007E-2</v>
          </cell>
        </row>
        <row r="39">
          <cell r="B39" t="str">
            <v>NEW JERSEY</v>
          </cell>
          <cell r="C39">
            <v>0.09</v>
          </cell>
        </row>
        <row r="40">
          <cell r="B40" t="str">
            <v>NEW MEXICO</v>
          </cell>
          <cell r="C40">
            <v>7.5999999999999998E-2</v>
          </cell>
        </row>
        <row r="41">
          <cell r="B41" t="str">
            <v>NEW YORK</v>
          </cell>
          <cell r="C41">
            <v>0.09</v>
          </cell>
        </row>
        <row r="42">
          <cell r="B42" t="str">
            <v>NORTH CAROLINA</v>
          </cell>
          <cell r="C42">
            <v>7.0000000000000007E-2</v>
          </cell>
        </row>
        <row r="43">
          <cell r="B43" t="str">
            <v>NORTH DAKOTA</v>
          </cell>
          <cell r="C43">
            <v>0.105</v>
          </cell>
        </row>
        <row r="44">
          <cell r="B44" t="str">
            <v>OHIO</v>
          </cell>
          <cell r="C44">
            <v>8.8999999999999996E-2</v>
          </cell>
        </row>
        <row r="45">
          <cell r="B45" t="str">
            <v>OKLAHOMA</v>
          </cell>
          <cell r="C45">
            <v>0.06</v>
          </cell>
        </row>
        <row r="46">
          <cell r="B46" t="str">
            <v>OREGON</v>
          </cell>
          <cell r="C46">
            <v>6.6000000000000003E-2</v>
          </cell>
        </row>
        <row r="47">
          <cell r="B47" t="str">
            <v>PENNSYLVANIA</v>
          </cell>
          <cell r="C47">
            <v>9.9900000000000003E-2</v>
          </cell>
        </row>
        <row r="48">
          <cell r="B48" t="str">
            <v>RHODE ISLAND</v>
          </cell>
          <cell r="C48">
            <v>0.09</v>
          </cell>
        </row>
        <row r="49">
          <cell r="B49" t="str">
            <v>S. CAROLINA</v>
          </cell>
          <cell r="C49">
            <v>0.05</v>
          </cell>
        </row>
        <row r="50">
          <cell r="B50" t="str">
            <v>S. DAKOTA</v>
          </cell>
          <cell r="C50">
            <v>0</v>
          </cell>
        </row>
        <row r="51">
          <cell r="B51" t="str">
            <v>TENNESSEE</v>
          </cell>
          <cell r="C51">
            <v>0.06</v>
          </cell>
        </row>
        <row r="52">
          <cell r="B52" t="str">
            <v>TEXAS</v>
          </cell>
          <cell r="C52">
            <v>4.4999999999999998E-2</v>
          </cell>
        </row>
        <row r="53">
          <cell r="B53" t="str">
            <v>UTAH</v>
          </cell>
          <cell r="C53">
            <v>0.05</v>
          </cell>
        </row>
        <row r="54">
          <cell r="B54" t="str">
            <v>VERMONT</v>
          </cell>
          <cell r="C54">
            <v>9.7500000000000003E-2</v>
          </cell>
        </row>
        <row r="55">
          <cell r="B55" t="str">
            <v>VIRGINIA</v>
          </cell>
          <cell r="C55">
            <v>0.06</v>
          </cell>
        </row>
        <row r="56">
          <cell r="B56" t="str">
            <v>WASHINGTON</v>
          </cell>
          <cell r="C56">
            <v>0</v>
          </cell>
        </row>
        <row r="57">
          <cell r="B57" t="str">
            <v>WEST VIRGINIA</v>
          </cell>
          <cell r="C57">
            <v>0.09</v>
          </cell>
        </row>
        <row r="58">
          <cell r="B58" t="str">
            <v>WISCONSIN</v>
          </cell>
          <cell r="C58">
            <v>7.9000000000000001E-2</v>
          </cell>
        </row>
        <row r="59">
          <cell r="B59" t="str">
            <v>WYOMING</v>
          </cell>
          <cell r="C59">
            <v>0</v>
          </cell>
        </row>
        <row r="60">
          <cell r="B60" t="str">
            <v>OTHER OUTSIDE</v>
          </cell>
          <cell r="C60">
            <v>0</v>
          </cell>
        </row>
      </sheetData>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base"/>
    </sheetNames>
    <sheetDataSet>
      <sheetData sheetId="0">
        <row r="3">
          <cell r="B3" t="str">
            <v>OPHR-00000-311XXX-XX-XXXX</v>
          </cell>
          <cell r="C3">
            <v>219200747</v>
          </cell>
          <cell r="D3">
            <v>206629000</v>
          </cell>
          <cell r="E3">
            <v>193759120</v>
          </cell>
          <cell r="F3">
            <v>288858137</v>
          </cell>
          <cell r="G3">
            <v>305050000</v>
          </cell>
        </row>
        <row r="4">
          <cell r="B4" t="str">
            <v>OPHR-1XXXX-XXXXXX-XX-XXXX</v>
          </cell>
          <cell r="C4">
            <v>38343920</v>
          </cell>
          <cell r="D4">
            <v>40899640</v>
          </cell>
          <cell r="E4">
            <v>34766304</v>
          </cell>
          <cell r="F4">
            <v>55080143</v>
          </cell>
          <cell r="G4">
            <v>61060000</v>
          </cell>
        </row>
        <row r="5">
          <cell r="B5" t="str">
            <v>OPHR-1XXXX-511XXX-XX-XXXX</v>
          </cell>
          <cell r="C5">
            <v>25795014</v>
          </cell>
          <cell r="D5">
            <v>24972640</v>
          </cell>
          <cell r="E5">
            <v>24106518</v>
          </cell>
          <cell r="F5">
            <v>36732757</v>
          </cell>
          <cell r="G5">
            <v>37760000</v>
          </cell>
        </row>
        <row r="6">
          <cell r="B6" t="str">
            <v>OPHR-1XXXX-521XXX-XX-XXXX</v>
          </cell>
          <cell r="C6">
            <v>0</v>
          </cell>
          <cell r="D6">
            <v>0</v>
          </cell>
          <cell r="E6">
            <v>0</v>
          </cell>
          <cell r="F6">
            <v>0</v>
          </cell>
          <cell r="G6">
            <v>0</v>
          </cell>
        </row>
        <row r="7">
          <cell r="B7" t="str">
            <v>OPHR-1XXXX-563XXX-XX-XXXX</v>
          </cell>
          <cell r="C7">
            <v>121490</v>
          </cell>
          <cell r="D7">
            <v>0</v>
          </cell>
          <cell r="E7">
            <v>0</v>
          </cell>
          <cell r="F7">
            <v>-337000</v>
          </cell>
          <cell r="G7">
            <v>0</v>
          </cell>
        </row>
        <row r="8">
          <cell r="B8" t="str">
            <v>OPHR-1XXXX-572XXX-XX-XXXX</v>
          </cell>
          <cell r="C8">
            <v>863286</v>
          </cell>
          <cell r="D8">
            <v>832000</v>
          </cell>
          <cell r="E8">
            <v>833333</v>
          </cell>
          <cell r="F8">
            <v>1248946</v>
          </cell>
          <cell r="G8">
            <v>1250000</v>
          </cell>
        </row>
        <row r="9">
          <cell r="B9" t="str">
            <v>OPHR-1XXXX-576XXX-XX-XXXX</v>
          </cell>
          <cell r="C9">
            <v>12114153</v>
          </cell>
          <cell r="D9">
            <v>13644000</v>
          </cell>
          <cell r="E9">
            <v>10747126</v>
          </cell>
          <cell r="F9">
            <v>19421056</v>
          </cell>
          <cell r="G9">
            <v>19000000</v>
          </cell>
        </row>
        <row r="10">
          <cell r="B10" t="str">
            <v>OPHR-1XXXX-577XXX-XX-XXXX</v>
          </cell>
          <cell r="C10">
            <v>1686056</v>
          </cell>
          <cell r="D10">
            <v>1000000</v>
          </cell>
          <cell r="E10">
            <v>1074124</v>
          </cell>
          <cell r="F10">
            <v>2101035</v>
          </cell>
          <cell r="G10">
            <v>1500000</v>
          </cell>
        </row>
        <row r="11">
          <cell r="B11" t="str">
            <v>OPHR-1XXXX-591XXX-XX-XXXX</v>
          </cell>
          <cell r="C11">
            <v>-175000</v>
          </cell>
          <cell r="D11">
            <v>-345000</v>
          </cell>
          <cell r="E11">
            <v>-382000</v>
          </cell>
          <cell r="F11">
            <v>-1730857</v>
          </cell>
          <cell r="G11">
            <v>-500000</v>
          </cell>
        </row>
        <row r="12">
          <cell r="B12" t="str">
            <v>OPHR-00000-316XXX-XX-XXXX</v>
          </cell>
          <cell r="C12">
            <v>1622819</v>
          </cell>
          <cell r="D12">
            <v>1333333</v>
          </cell>
          <cell r="E12">
            <v>1132469</v>
          </cell>
          <cell r="F12">
            <v>1890830</v>
          </cell>
          <cell r="G12">
            <v>2000000</v>
          </cell>
        </row>
        <row r="13">
          <cell r="B13" t="str">
            <v>OPHR-00000-3169XX-XX-XXXX</v>
          </cell>
          <cell r="C13">
            <v>0</v>
          </cell>
          <cell r="D13">
            <v>0</v>
          </cell>
          <cell r="E13">
            <v>0</v>
          </cell>
          <cell r="F13">
            <v>0</v>
          </cell>
          <cell r="G13">
            <v>0</v>
          </cell>
        </row>
        <row r="14">
          <cell r="B14" t="str">
            <v>OPHR-00000-317XXX-XX-XXXX</v>
          </cell>
          <cell r="C14">
            <v>0</v>
          </cell>
          <cell r="D14">
            <v>0</v>
          </cell>
          <cell r="E14">
            <v>0</v>
          </cell>
          <cell r="F14">
            <v>0</v>
          </cell>
          <cell r="G14">
            <v>0</v>
          </cell>
        </row>
        <row r="15">
          <cell r="B15" t="str">
            <v>OPHR-00000-318XXX-XX-XXXX</v>
          </cell>
          <cell r="C15">
            <v>0</v>
          </cell>
          <cell r="D15">
            <v>0</v>
          </cell>
          <cell r="E15">
            <v>0</v>
          </cell>
          <cell r="F15">
            <v>0</v>
          </cell>
          <cell r="G15">
            <v>0</v>
          </cell>
        </row>
        <row r="16">
          <cell r="B16" t="str">
            <v>OPHR-6XXXX-XXXXXX-XX-XXXX</v>
          </cell>
          <cell r="C16">
            <v>8256026</v>
          </cell>
          <cell r="D16">
            <v>9143247</v>
          </cell>
          <cell r="E16">
            <v>8557560</v>
          </cell>
          <cell r="F16">
            <v>11486025</v>
          </cell>
          <cell r="G16">
            <v>13715000</v>
          </cell>
        </row>
        <row r="17">
          <cell r="B17" t="str">
            <v>OPHR-8XXXX-XXXXXX-XX-XXXX</v>
          </cell>
          <cell r="C17">
            <v>15825413</v>
          </cell>
          <cell r="D17">
            <v>16065332</v>
          </cell>
          <cell r="E17">
            <v>14587831</v>
          </cell>
          <cell r="F17">
            <v>24437681</v>
          </cell>
          <cell r="G17">
            <v>24141974</v>
          </cell>
        </row>
        <row r="18">
          <cell r="B18" t="str">
            <v>OPHR-2XXXX-XXXXXX-XX-XXXX</v>
          </cell>
          <cell r="C18">
            <v>1907304</v>
          </cell>
          <cell r="D18">
            <v>1885000</v>
          </cell>
          <cell r="E18">
            <v>1664714</v>
          </cell>
          <cell r="F18">
            <v>2605701</v>
          </cell>
          <cell r="G18">
            <v>2800000</v>
          </cell>
        </row>
        <row r="19">
          <cell r="B19" t="str">
            <v>OPHR-9XXXX-XXXXXX-XX-XXXX</v>
          </cell>
          <cell r="C19">
            <v>762417</v>
          </cell>
          <cell r="D19">
            <v>866670</v>
          </cell>
          <cell r="E19">
            <v>3113510</v>
          </cell>
          <cell r="F19">
            <v>3312116</v>
          </cell>
          <cell r="G19">
            <v>1300000</v>
          </cell>
        </row>
        <row r="20">
          <cell r="B20" t="str">
            <v>OPHR-9XXXX-771XXX-XX-XXXX</v>
          </cell>
          <cell r="C20">
            <v>66664</v>
          </cell>
          <cell r="D20">
            <v>66667</v>
          </cell>
          <cell r="E20">
            <v>2468367</v>
          </cell>
          <cell r="F20">
            <v>2310363</v>
          </cell>
          <cell r="G20">
            <v>100000</v>
          </cell>
        </row>
        <row r="21">
          <cell r="B21" t="str">
            <v>3939-00000-311XXX-XX-XXXX</v>
          </cell>
          <cell r="C21">
            <v>24344158</v>
          </cell>
          <cell r="D21">
            <v>24169000</v>
          </cell>
          <cell r="E21">
            <v>22570392</v>
          </cell>
          <cell r="F21">
            <v>33929168</v>
          </cell>
          <cell r="G21">
            <v>30250000</v>
          </cell>
        </row>
        <row r="22">
          <cell r="B22" t="str">
            <v>3939-1XXXX-XXXXXX-XX-XXXX</v>
          </cell>
          <cell r="C22">
            <v>6119439</v>
          </cell>
          <cell r="D22">
            <v>8035000</v>
          </cell>
          <cell r="E22">
            <v>4990120</v>
          </cell>
          <cell r="F22">
            <v>10318288</v>
          </cell>
          <cell r="G22">
            <v>10825000</v>
          </cell>
        </row>
        <row r="23">
          <cell r="B23" t="str">
            <v>3939-1XXXX-511XXX-XX-XXXX</v>
          </cell>
          <cell r="C23">
            <v>5372536</v>
          </cell>
          <cell r="D23">
            <v>5283000</v>
          </cell>
          <cell r="E23">
            <v>2972247</v>
          </cell>
          <cell r="F23">
            <v>5092511</v>
          </cell>
          <cell r="G23">
            <v>8150000</v>
          </cell>
        </row>
        <row r="24">
          <cell r="B24" t="str">
            <v>3939-1XXXX-521XXX-XX-XXXX</v>
          </cell>
          <cell r="C24">
            <v>0</v>
          </cell>
          <cell r="D24">
            <v>0</v>
          </cell>
          <cell r="E24">
            <v>0</v>
          </cell>
          <cell r="F24">
            <v>0</v>
          </cell>
          <cell r="G24">
            <v>0</v>
          </cell>
        </row>
        <row r="25">
          <cell r="B25" t="str">
            <v>3939-1XXXX-563XXX-XX-XXXX</v>
          </cell>
          <cell r="C25">
            <v>0</v>
          </cell>
          <cell r="D25">
            <v>0</v>
          </cell>
          <cell r="E25">
            <v>0</v>
          </cell>
          <cell r="F25">
            <v>0</v>
          </cell>
          <cell r="G25">
            <v>0</v>
          </cell>
        </row>
        <row r="26">
          <cell r="B26" t="str">
            <v>3939-1XXXX-572XXX-XX-XXXX</v>
          </cell>
          <cell r="C26">
            <v>0</v>
          </cell>
          <cell r="D26">
            <v>0</v>
          </cell>
          <cell r="E26">
            <v>0</v>
          </cell>
          <cell r="F26">
            <v>0</v>
          </cell>
          <cell r="G26">
            <v>0</v>
          </cell>
        </row>
        <row r="27">
          <cell r="B27" t="str">
            <v>3939-1XXXX-576XXX-XX-XXXX</v>
          </cell>
          <cell r="C27">
            <v>1190190</v>
          </cell>
          <cell r="D27">
            <v>3000000</v>
          </cell>
          <cell r="E27">
            <v>1850974</v>
          </cell>
          <cell r="F27">
            <v>6025735</v>
          </cell>
          <cell r="G27">
            <v>3000000</v>
          </cell>
        </row>
        <row r="28">
          <cell r="B28" t="str">
            <v>3939-1XXXX-577XXX-XX-XXXX</v>
          </cell>
          <cell r="C28">
            <v>0</v>
          </cell>
          <cell r="D28">
            <v>0</v>
          </cell>
          <cell r="E28">
            <v>0</v>
          </cell>
          <cell r="F28">
            <v>0</v>
          </cell>
          <cell r="G28">
            <v>0</v>
          </cell>
        </row>
        <row r="29">
          <cell r="B29" t="str">
            <v>3939-1XXXX-591XXX-XX-XXXX</v>
          </cell>
          <cell r="C29">
            <v>0</v>
          </cell>
          <cell r="D29">
            <v>0</v>
          </cell>
          <cell r="E29">
            <v>0</v>
          </cell>
          <cell r="F29">
            <v>0</v>
          </cell>
          <cell r="G29">
            <v>0</v>
          </cell>
        </row>
        <row r="30">
          <cell r="B30" t="str">
            <v>3939-00000-316XXX-XX-XXXX</v>
          </cell>
          <cell r="C30">
            <v>10388</v>
          </cell>
          <cell r="D30">
            <v>0</v>
          </cell>
          <cell r="E30">
            <v>12396</v>
          </cell>
          <cell r="F30">
            <v>15488</v>
          </cell>
          <cell r="G30">
            <v>0</v>
          </cell>
        </row>
        <row r="31">
          <cell r="B31" t="str">
            <v>3939-00000-3169XX-XX-XXXX</v>
          </cell>
          <cell r="C31">
            <v>0</v>
          </cell>
          <cell r="D31">
            <v>0</v>
          </cell>
          <cell r="E31">
            <v>0</v>
          </cell>
          <cell r="F31">
            <v>0</v>
          </cell>
          <cell r="G31">
            <v>0</v>
          </cell>
        </row>
        <row r="32">
          <cell r="B32" t="str">
            <v>3939-00000-317XXX-XX-XXXX</v>
          </cell>
          <cell r="C32">
            <v>0</v>
          </cell>
          <cell r="D32">
            <v>0</v>
          </cell>
          <cell r="E32">
            <v>0</v>
          </cell>
          <cell r="F32">
            <v>0</v>
          </cell>
          <cell r="G32">
            <v>0</v>
          </cell>
        </row>
        <row r="33">
          <cell r="B33" t="str">
            <v>3939-00000-318XXX-XX-XXXX</v>
          </cell>
          <cell r="C33">
            <v>0</v>
          </cell>
          <cell r="D33">
            <v>0</v>
          </cell>
          <cell r="E33">
            <v>0</v>
          </cell>
          <cell r="F33">
            <v>0</v>
          </cell>
          <cell r="G33">
            <v>0</v>
          </cell>
        </row>
        <row r="34">
          <cell r="B34" t="str">
            <v>3939-6XXXX-XXXXXX-XX-XXXX</v>
          </cell>
          <cell r="C34">
            <v>129417</v>
          </cell>
          <cell r="D34">
            <v>299998</v>
          </cell>
          <cell r="E34">
            <v>328232</v>
          </cell>
          <cell r="F34">
            <v>551705</v>
          </cell>
          <cell r="G34">
            <v>450000</v>
          </cell>
        </row>
        <row r="35">
          <cell r="B35" t="str">
            <v>3939-8XXXX-XXXXXX-XX-XXXX</v>
          </cell>
          <cell r="C35">
            <v>310443</v>
          </cell>
          <cell r="D35">
            <v>293316</v>
          </cell>
          <cell r="E35">
            <v>321147</v>
          </cell>
          <cell r="F35">
            <v>503300</v>
          </cell>
          <cell r="G35">
            <v>441974</v>
          </cell>
        </row>
        <row r="36">
          <cell r="B36" t="str">
            <v>3939-2XXXX-XXXXXX-XX-XXXX</v>
          </cell>
          <cell r="C36">
            <v>177915</v>
          </cell>
          <cell r="D36">
            <v>157000</v>
          </cell>
          <cell r="E36">
            <v>132642</v>
          </cell>
          <cell r="F36">
            <v>191549</v>
          </cell>
          <cell r="G36">
            <v>200000</v>
          </cell>
        </row>
        <row r="37">
          <cell r="B37" t="str">
            <v>3939-9XXXX-XXXXXX-XX-XXXX</v>
          </cell>
          <cell r="C37">
            <v>9042</v>
          </cell>
          <cell r="D37">
            <v>0</v>
          </cell>
          <cell r="E37">
            <v>348394</v>
          </cell>
          <cell r="F37">
            <v>364816</v>
          </cell>
          <cell r="G37">
            <v>0</v>
          </cell>
        </row>
        <row r="38">
          <cell r="B38" t="str">
            <v>3939-9XXXX-771XXX-XX-XXXX</v>
          </cell>
          <cell r="C38">
            <v>0</v>
          </cell>
          <cell r="D38">
            <v>0</v>
          </cell>
          <cell r="E38">
            <v>348000</v>
          </cell>
          <cell r="F38">
            <v>364422</v>
          </cell>
          <cell r="G38">
            <v>0</v>
          </cell>
        </row>
        <row r="39">
          <cell r="B39" t="str">
            <v>CLCT-00000-311XXX-XX-XXXX</v>
          </cell>
          <cell r="C39">
            <v>166625397</v>
          </cell>
          <cell r="D39">
            <v>158818800</v>
          </cell>
          <cell r="E39">
            <v>157304657</v>
          </cell>
          <cell r="F39">
            <v>224187716</v>
          </cell>
          <cell r="G39">
            <v>235500000</v>
          </cell>
        </row>
        <row r="40">
          <cell r="B40" t="str">
            <v>CLCT-1XXXX-XXXXXX-XX-XXXX</v>
          </cell>
          <cell r="C40">
            <v>40109464</v>
          </cell>
          <cell r="D40">
            <v>38681787</v>
          </cell>
          <cell r="E40">
            <v>30271154</v>
          </cell>
          <cell r="F40">
            <v>44751395</v>
          </cell>
          <cell r="G40">
            <v>57800000</v>
          </cell>
        </row>
        <row r="41">
          <cell r="B41" t="str">
            <v>CLCT-1XXXX-511XXX-XX-XXXX</v>
          </cell>
          <cell r="C41">
            <v>36958761</v>
          </cell>
          <cell r="D41">
            <v>32775400</v>
          </cell>
          <cell r="E41">
            <v>32019670</v>
          </cell>
          <cell r="F41">
            <v>46388181</v>
          </cell>
          <cell r="G41">
            <v>48600000</v>
          </cell>
        </row>
        <row r="42">
          <cell r="B42" t="str">
            <v>CLCT-1XXXX-521XXX-XX-XXXX</v>
          </cell>
          <cell r="C42">
            <v>0</v>
          </cell>
          <cell r="D42">
            <v>0</v>
          </cell>
          <cell r="E42">
            <v>0</v>
          </cell>
          <cell r="F42">
            <v>0</v>
          </cell>
          <cell r="G42">
            <v>0</v>
          </cell>
        </row>
        <row r="43">
          <cell r="B43" t="str">
            <v>CLCT-1XXXX-563XXX-XX-XXXX</v>
          </cell>
          <cell r="C43">
            <v>0</v>
          </cell>
          <cell r="D43">
            <v>0</v>
          </cell>
          <cell r="E43">
            <v>0</v>
          </cell>
          <cell r="F43">
            <v>0</v>
          </cell>
          <cell r="G43">
            <v>0</v>
          </cell>
        </row>
        <row r="44">
          <cell r="B44" t="str">
            <v>CLCT-1XXXX-572XXX-XX-XXXX</v>
          </cell>
          <cell r="C44">
            <v>-1000812</v>
          </cell>
          <cell r="D44">
            <v>1066700</v>
          </cell>
          <cell r="E44">
            <v>1353566</v>
          </cell>
          <cell r="F44">
            <v>2599875</v>
          </cell>
          <cell r="G44">
            <v>1600000</v>
          </cell>
        </row>
        <row r="45">
          <cell r="B45" t="str">
            <v>CLCT-1XXXX-576XXX-XX-XXXX</v>
          </cell>
          <cell r="C45">
            <v>348225</v>
          </cell>
          <cell r="D45">
            <v>333300</v>
          </cell>
          <cell r="E45">
            <v>0</v>
          </cell>
          <cell r="F45">
            <v>68011</v>
          </cell>
          <cell r="G45">
            <v>500000</v>
          </cell>
        </row>
        <row r="46">
          <cell r="B46" t="str">
            <v>CLCT-1XXXX-577XXX-XX-XXXX</v>
          </cell>
          <cell r="C46">
            <v>0</v>
          </cell>
          <cell r="D46">
            <v>201200</v>
          </cell>
          <cell r="E46">
            <v>0</v>
          </cell>
          <cell r="F46">
            <v>0</v>
          </cell>
          <cell r="G46">
            <v>300000</v>
          </cell>
        </row>
        <row r="47">
          <cell r="B47" t="str">
            <v>CLCT-1XXXX-591XXX-XX-XXXX</v>
          </cell>
          <cell r="C47">
            <v>0</v>
          </cell>
          <cell r="D47">
            <v>0</v>
          </cell>
          <cell r="E47">
            <v>0</v>
          </cell>
          <cell r="F47">
            <v>0</v>
          </cell>
          <cell r="G47">
            <v>0</v>
          </cell>
        </row>
        <row r="48">
          <cell r="B48" t="str">
            <v>CLCT-00000-316XXX-XX-XXXX</v>
          </cell>
          <cell r="C48">
            <v>-462185</v>
          </cell>
          <cell r="D48">
            <v>-244002</v>
          </cell>
          <cell r="E48">
            <v>399078</v>
          </cell>
          <cell r="F48">
            <v>338420</v>
          </cell>
          <cell r="G48">
            <v>-400000</v>
          </cell>
        </row>
        <row r="49">
          <cell r="B49" t="str">
            <v>CLCT-00000-3169XX-XX-XXXX</v>
          </cell>
          <cell r="C49">
            <v>0</v>
          </cell>
          <cell r="D49">
            <v>0</v>
          </cell>
          <cell r="E49">
            <v>0</v>
          </cell>
          <cell r="F49">
            <v>0</v>
          </cell>
          <cell r="G49">
            <v>0</v>
          </cell>
        </row>
        <row r="50">
          <cell r="B50" t="str">
            <v>CLCT-00000-317XXX-XX-XXXX</v>
          </cell>
          <cell r="C50">
            <v>0</v>
          </cell>
          <cell r="D50">
            <v>0</v>
          </cell>
          <cell r="E50">
            <v>0</v>
          </cell>
          <cell r="F50">
            <v>0</v>
          </cell>
          <cell r="G50">
            <v>0</v>
          </cell>
        </row>
        <row r="51">
          <cell r="B51" t="str">
            <v>CLCT-00000-318XXX-XX-XXXX</v>
          </cell>
          <cell r="C51">
            <v>0</v>
          </cell>
          <cell r="D51">
            <v>0</v>
          </cell>
          <cell r="E51">
            <v>0</v>
          </cell>
          <cell r="F51">
            <v>0</v>
          </cell>
          <cell r="G51">
            <v>0</v>
          </cell>
        </row>
        <row r="52">
          <cell r="B52" t="str">
            <v>CLCT-6XXXX-XXXXXX-XX-XXXX</v>
          </cell>
          <cell r="C52">
            <v>28319718</v>
          </cell>
          <cell r="D52">
            <v>28395471</v>
          </cell>
          <cell r="E52">
            <v>26937691</v>
          </cell>
          <cell r="F52">
            <v>37012644</v>
          </cell>
          <cell r="G52">
            <v>36190000</v>
          </cell>
        </row>
        <row r="53">
          <cell r="B53" t="str">
            <v>CLCT-8XXXX-XXXXXX-XX-XXXX</v>
          </cell>
          <cell r="C53">
            <v>24699183</v>
          </cell>
          <cell r="D53">
            <v>25206097</v>
          </cell>
          <cell r="E53">
            <v>25453927</v>
          </cell>
          <cell r="F53">
            <v>37224296</v>
          </cell>
          <cell r="G53">
            <v>37640000</v>
          </cell>
        </row>
        <row r="54">
          <cell r="B54" t="str">
            <v>CLCT-2XXXX-XXXXXX-XX-XXXX</v>
          </cell>
          <cell r="C54">
            <v>5184463</v>
          </cell>
          <cell r="D54">
            <v>5799800</v>
          </cell>
          <cell r="E54">
            <v>5623460</v>
          </cell>
          <cell r="F54">
            <v>8486818</v>
          </cell>
          <cell r="G54">
            <v>8600000</v>
          </cell>
        </row>
        <row r="55">
          <cell r="B55" t="str">
            <v>CLCT-9XXXX-XXXXXX-XX-XXXX</v>
          </cell>
          <cell r="C55">
            <v>710804</v>
          </cell>
          <cell r="D55">
            <v>1113330</v>
          </cell>
          <cell r="E55">
            <v>1567267</v>
          </cell>
          <cell r="F55">
            <v>2181933</v>
          </cell>
          <cell r="G55">
            <v>1670000</v>
          </cell>
        </row>
        <row r="56">
          <cell r="B56" t="str">
            <v>CLCT-9XXXX-771XXX-XX-XXXX</v>
          </cell>
          <cell r="C56">
            <v>-262000</v>
          </cell>
          <cell r="D56">
            <v>0</v>
          </cell>
          <cell r="E56">
            <v>569000</v>
          </cell>
          <cell r="F56">
            <v>704217</v>
          </cell>
          <cell r="G56">
            <v>0</v>
          </cell>
        </row>
        <row r="57">
          <cell r="B57" t="str">
            <v>SRGP-00000-311XXX-XX-XXXX</v>
          </cell>
          <cell r="C57">
            <v>343432945</v>
          </cell>
          <cell r="D57">
            <v>321334959</v>
          </cell>
          <cell r="E57">
            <v>301888448</v>
          </cell>
          <cell r="F57">
            <v>466454944</v>
          </cell>
          <cell r="G57">
            <v>500002201</v>
          </cell>
        </row>
        <row r="58">
          <cell r="B58" t="str">
            <v>SRGP-1XXXX-XXXXXX-XX-XXXX</v>
          </cell>
          <cell r="C58">
            <v>125753659</v>
          </cell>
          <cell r="D58">
            <v>127516462</v>
          </cell>
          <cell r="E58">
            <v>119339962</v>
          </cell>
          <cell r="F58">
            <v>183007732</v>
          </cell>
          <cell r="G58">
            <v>197400243</v>
          </cell>
        </row>
        <row r="59">
          <cell r="B59" t="str">
            <v>SRGP-1XXXX-511XXX-XX-XXXX</v>
          </cell>
          <cell r="C59">
            <v>104620805</v>
          </cell>
          <cell r="D59">
            <v>102695809</v>
          </cell>
          <cell r="E59">
            <v>100377435</v>
          </cell>
          <cell r="F59">
            <v>155308269</v>
          </cell>
          <cell r="G59">
            <v>160877294</v>
          </cell>
        </row>
        <row r="60">
          <cell r="B60" t="str">
            <v>SRGP-1XXXX-521XXX-XX-XXXX</v>
          </cell>
          <cell r="C60">
            <v>0</v>
          </cell>
          <cell r="D60">
            <v>0</v>
          </cell>
          <cell r="E60">
            <v>0</v>
          </cell>
          <cell r="F60">
            <v>0</v>
          </cell>
          <cell r="G60">
            <v>0</v>
          </cell>
        </row>
        <row r="61">
          <cell r="B61" t="str">
            <v>SRGP-1XXXX-563XXX-XX-XXXX</v>
          </cell>
          <cell r="C61">
            <v>701838</v>
          </cell>
          <cell r="D61">
            <v>1451000</v>
          </cell>
          <cell r="E61">
            <v>1417955</v>
          </cell>
          <cell r="F61">
            <v>2177589</v>
          </cell>
          <cell r="G61">
            <v>2176500</v>
          </cell>
        </row>
        <row r="62">
          <cell r="B62" t="str">
            <v>SRGP-1XXXX-572XXX-XX-XXXX</v>
          </cell>
          <cell r="C62">
            <v>724123</v>
          </cell>
          <cell r="D62">
            <v>646240</v>
          </cell>
          <cell r="E62">
            <v>711487</v>
          </cell>
          <cell r="F62">
            <v>1251222</v>
          </cell>
          <cell r="G62">
            <v>961659</v>
          </cell>
        </row>
        <row r="63">
          <cell r="B63" t="str">
            <v>SRGP-1XXXX-576XXX-XX-XXXX</v>
          </cell>
          <cell r="C63">
            <v>13856616</v>
          </cell>
          <cell r="D63">
            <v>5001608</v>
          </cell>
          <cell r="E63">
            <v>6608265</v>
          </cell>
          <cell r="F63">
            <v>9017709</v>
          </cell>
          <cell r="G63">
            <v>7900432</v>
          </cell>
        </row>
        <row r="64">
          <cell r="B64" t="str">
            <v>SRGP-1XXXX-577XXX-XX-XXXX</v>
          </cell>
          <cell r="C64">
            <v>1063881</v>
          </cell>
          <cell r="D64">
            <v>1361061</v>
          </cell>
          <cell r="E64">
            <v>3130713</v>
          </cell>
          <cell r="F64">
            <v>10116746</v>
          </cell>
          <cell r="G64">
            <v>1664211</v>
          </cell>
        </row>
        <row r="65">
          <cell r="B65" t="str">
            <v>SRGP-1XXXX-591XXX-XX-XXXX</v>
          </cell>
          <cell r="C65">
            <v>0</v>
          </cell>
          <cell r="D65">
            <v>0</v>
          </cell>
          <cell r="E65">
            <v>0</v>
          </cell>
          <cell r="F65">
            <v>0</v>
          </cell>
          <cell r="G65">
            <v>0</v>
          </cell>
        </row>
        <row r="66">
          <cell r="B66" t="str">
            <v>SRGP-00000-316XXX-XX-XXXX</v>
          </cell>
          <cell r="C66">
            <v>272825</v>
          </cell>
          <cell r="D66">
            <v>-113616</v>
          </cell>
          <cell r="E66">
            <v>-62649</v>
          </cell>
          <cell r="F66">
            <v>-73017</v>
          </cell>
          <cell r="G66">
            <v>-170000</v>
          </cell>
        </row>
        <row r="67">
          <cell r="B67" t="str">
            <v>SRGP-00000-3169XX-XX-XXXX</v>
          </cell>
          <cell r="C67">
            <v>0</v>
          </cell>
          <cell r="D67">
            <v>0</v>
          </cell>
          <cell r="E67">
            <v>0</v>
          </cell>
          <cell r="F67">
            <v>0</v>
          </cell>
          <cell r="G67">
            <v>0</v>
          </cell>
        </row>
        <row r="68">
          <cell r="B68" t="str">
            <v>SRGP-00000-317XXX-XX-XXXX</v>
          </cell>
          <cell r="C68">
            <v>0</v>
          </cell>
          <cell r="D68">
            <v>0</v>
          </cell>
          <cell r="E68">
            <v>0</v>
          </cell>
          <cell r="F68">
            <v>0</v>
          </cell>
          <cell r="G68">
            <v>0</v>
          </cell>
        </row>
        <row r="69">
          <cell r="B69" t="str">
            <v>SRGP-00000-318XXX-XX-XXXX</v>
          </cell>
          <cell r="C69">
            <v>-260126</v>
          </cell>
          <cell r="D69">
            <v>-20000</v>
          </cell>
          <cell r="E69">
            <v>-79495</v>
          </cell>
          <cell r="F69">
            <v>-120770</v>
          </cell>
          <cell r="G69">
            <v>-35000</v>
          </cell>
        </row>
        <row r="70">
          <cell r="B70" t="str">
            <v>SRGP-6XXXX-XXXXXX-XX-XXXX</v>
          </cell>
          <cell r="C70">
            <v>7400734</v>
          </cell>
          <cell r="D70">
            <v>7559267</v>
          </cell>
          <cell r="E70">
            <v>7289732</v>
          </cell>
          <cell r="F70">
            <v>11498990</v>
          </cell>
          <cell r="G70">
            <v>11199661</v>
          </cell>
        </row>
        <row r="71">
          <cell r="B71" t="str">
            <v>SRGP-8XXXX-XXXXXX-XX-XXXX</v>
          </cell>
          <cell r="C71">
            <v>37405722</v>
          </cell>
          <cell r="D71">
            <v>36111572</v>
          </cell>
          <cell r="E71">
            <v>34541527</v>
          </cell>
          <cell r="F71">
            <v>53353321</v>
          </cell>
          <cell r="G71">
            <v>54829159</v>
          </cell>
        </row>
        <row r="72">
          <cell r="B72" t="str">
            <v>SRGP-2XXXX-XXXXXX-XX-XXXX</v>
          </cell>
          <cell r="C72">
            <v>4567599</v>
          </cell>
          <cell r="D72">
            <v>3876976</v>
          </cell>
          <cell r="E72">
            <v>3936121</v>
          </cell>
          <cell r="F72">
            <v>6193797</v>
          </cell>
          <cell r="G72">
            <v>6027736</v>
          </cell>
        </row>
        <row r="73">
          <cell r="B73" t="str">
            <v>SRGP-9XXXX-XXXXXX-XX-XXXX</v>
          </cell>
          <cell r="C73">
            <v>1873051</v>
          </cell>
          <cell r="D73">
            <v>1825982</v>
          </cell>
          <cell r="E73">
            <v>1967337</v>
          </cell>
          <cell r="F73">
            <v>2709372</v>
          </cell>
          <cell r="G73">
            <v>2739854</v>
          </cell>
        </row>
        <row r="74">
          <cell r="B74" t="str">
            <v>SRGP-9XXXX-771XXX-XX-XXXX</v>
          </cell>
          <cell r="C74">
            <v>165336</v>
          </cell>
          <cell r="D74">
            <v>165336</v>
          </cell>
          <cell r="E74">
            <v>499781</v>
          </cell>
          <cell r="F74">
            <v>484176</v>
          </cell>
          <cell r="G74">
            <v>248000</v>
          </cell>
        </row>
        <row r="75">
          <cell r="B75" t="str">
            <v>3912-00000-311XXX-XX-XXXX</v>
          </cell>
          <cell r="C75">
            <v>0</v>
          </cell>
          <cell r="D75">
            <v>0</v>
          </cell>
          <cell r="E75">
            <v>0</v>
          </cell>
          <cell r="F75">
            <v>0</v>
          </cell>
          <cell r="G75">
            <v>0</v>
          </cell>
        </row>
        <row r="76">
          <cell r="B76" t="str">
            <v>3912-1XXXX-XXXXXX-XX-XXXX</v>
          </cell>
          <cell r="C76">
            <v>5393087</v>
          </cell>
          <cell r="D76">
            <v>2011617</v>
          </cell>
          <cell r="E76">
            <v>1474667</v>
          </cell>
          <cell r="F76">
            <v>2212000</v>
          </cell>
          <cell r="G76">
            <v>3017426</v>
          </cell>
        </row>
        <row r="77">
          <cell r="B77" t="str">
            <v>3912-1XXXX-511XXX-XX-XXXX</v>
          </cell>
          <cell r="C77">
            <v>0</v>
          </cell>
          <cell r="D77">
            <v>0</v>
          </cell>
          <cell r="E77">
            <v>0</v>
          </cell>
          <cell r="F77">
            <v>0</v>
          </cell>
          <cell r="G77">
            <v>0</v>
          </cell>
        </row>
        <row r="78">
          <cell r="B78" t="str">
            <v>3912-1XXXX-521XXX-XX-XXXX</v>
          </cell>
          <cell r="C78">
            <v>0</v>
          </cell>
          <cell r="D78">
            <v>0</v>
          </cell>
          <cell r="E78">
            <v>0</v>
          </cell>
          <cell r="F78">
            <v>0</v>
          </cell>
          <cell r="G78">
            <v>0</v>
          </cell>
        </row>
        <row r="79">
          <cell r="B79" t="str">
            <v>3912-1XXXX-563XXX-XX-XXXX</v>
          </cell>
          <cell r="C79">
            <v>0</v>
          </cell>
          <cell r="D79">
            <v>0</v>
          </cell>
          <cell r="E79">
            <v>0</v>
          </cell>
          <cell r="F79">
            <v>0</v>
          </cell>
          <cell r="G79">
            <v>0</v>
          </cell>
        </row>
        <row r="80">
          <cell r="B80" t="str">
            <v>3912-1XXXX-572XXX-XX-XXXX</v>
          </cell>
          <cell r="C80">
            <v>-213536</v>
          </cell>
          <cell r="D80">
            <v>833333</v>
          </cell>
          <cell r="E80">
            <v>0</v>
          </cell>
          <cell r="F80">
            <v>0</v>
          </cell>
          <cell r="G80">
            <v>1250000</v>
          </cell>
        </row>
        <row r="81">
          <cell r="B81" t="str">
            <v>3912-1XXXX-576XXX-XX-XXXX</v>
          </cell>
          <cell r="C81">
            <v>546979</v>
          </cell>
          <cell r="D81">
            <v>0</v>
          </cell>
          <cell r="E81">
            <v>0</v>
          </cell>
          <cell r="F81">
            <v>0</v>
          </cell>
          <cell r="G81">
            <v>0</v>
          </cell>
        </row>
        <row r="82">
          <cell r="B82" t="str">
            <v>3912-1XXXX-577XXX-XX-XXXX</v>
          </cell>
          <cell r="C82">
            <v>0</v>
          </cell>
          <cell r="D82">
            <v>0</v>
          </cell>
          <cell r="E82">
            <v>0</v>
          </cell>
          <cell r="F82">
            <v>0</v>
          </cell>
          <cell r="G82">
            <v>0</v>
          </cell>
        </row>
        <row r="83">
          <cell r="B83" t="str">
            <v>3912-1XXXX-591XXX-XX-XXXX</v>
          </cell>
          <cell r="C83">
            <v>0</v>
          </cell>
          <cell r="D83">
            <v>0</v>
          </cell>
          <cell r="E83">
            <v>0</v>
          </cell>
          <cell r="F83">
            <v>0</v>
          </cell>
          <cell r="G83">
            <v>0</v>
          </cell>
        </row>
        <row r="84">
          <cell r="B84" t="str">
            <v>3912-00000-316XXX-XX-XXXX</v>
          </cell>
          <cell r="C84">
            <v>-29850</v>
          </cell>
          <cell r="D84">
            <v>0</v>
          </cell>
          <cell r="E84">
            <v>-13698</v>
          </cell>
          <cell r="F84">
            <v>22180</v>
          </cell>
          <cell r="G84">
            <v>0</v>
          </cell>
        </row>
        <row r="85">
          <cell r="B85" t="str">
            <v>3912-00000-3169XX-XX-XXXX</v>
          </cell>
          <cell r="C85">
            <v>0</v>
          </cell>
          <cell r="D85">
            <v>0</v>
          </cell>
          <cell r="E85">
            <v>0</v>
          </cell>
          <cell r="F85">
            <v>0</v>
          </cell>
          <cell r="G85">
            <v>0</v>
          </cell>
        </row>
        <row r="86">
          <cell r="B86" t="str">
            <v>3912-00000-317XXX-XX-XXXX</v>
          </cell>
          <cell r="C86">
            <v>0</v>
          </cell>
          <cell r="D86">
            <v>0</v>
          </cell>
          <cell r="E86">
            <v>0</v>
          </cell>
          <cell r="F86">
            <v>0</v>
          </cell>
          <cell r="G86">
            <v>0</v>
          </cell>
        </row>
        <row r="87">
          <cell r="B87" t="str">
            <v>3912-00000-318XXX-XX-XXXX</v>
          </cell>
          <cell r="C87">
            <v>0</v>
          </cell>
          <cell r="D87">
            <v>0</v>
          </cell>
          <cell r="E87">
            <v>0</v>
          </cell>
          <cell r="F87">
            <v>0</v>
          </cell>
          <cell r="G87">
            <v>0</v>
          </cell>
        </row>
        <row r="88">
          <cell r="B88" t="str">
            <v>3912-6XXXX-XXXXXX-XX-XXXX</v>
          </cell>
          <cell r="C88">
            <v>332992</v>
          </cell>
          <cell r="D88">
            <v>332991</v>
          </cell>
          <cell r="E88">
            <v>305333</v>
          </cell>
          <cell r="F88">
            <v>458000</v>
          </cell>
          <cell r="G88">
            <v>499486</v>
          </cell>
        </row>
        <row r="89">
          <cell r="B89" t="str">
            <v>3912-8XXXX-XXXXXX-XX-XXXX</v>
          </cell>
          <cell r="C89">
            <v>917256</v>
          </cell>
          <cell r="D89">
            <v>917245</v>
          </cell>
          <cell r="E89">
            <v>751333</v>
          </cell>
          <cell r="F89">
            <v>1127000</v>
          </cell>
          <cell r="G89">
            <v>1375868</v>
          </cell>
        </row>
        <row r="90">
          <cell r="B90" t="str">
            <v>3912-2XXXX-XXXXXX-XX-XXXX</v>
          </cell>
          <cell r="C90">
            <v>0</v>
          </cell>
          <cell r="D90">
            <v>0</v>
          </cell>
          <cell r="E90">
            <v>0</v>
          </cell>
          <cell r="F90">
            <v>0</v>
          </cell>
          <cell r="G90">
            <v>0</v>
          </cell>
        </row>
        <row r="91">
          <cell r="B91" t="str">
            <v>3912-9XXXX-XXXXXX-XX-XXXX</v>
          </cell>
          <cell r="C91">
            <v>34564292</v>
          </cell>
          <cell r="D91">
            <v>30934931</v>
          </cell>
          <cell r="E91">
            <v>19879115</v>
          </cell>
          <cell r="F91">
            <v>29317913</v>
          </cell>
          <cell r="G91">
            <v>46399520</v>
          </cell>
        </row>
        <row r="92">
          <cell r="B92" t="str">
            <v>3912-9XXXX-771XXX-XX-XXXX</v>
          </cell>
          <cell r="C92">
            <v>0</v>
          </cell>
          <cell r="D92">
            <v>0</v>
          </cell>
          <cell r="E92">
            <v>0</v>
          </cell>
          <cell r="F92">
            <v>0</v>
          </cell>
          <cell r="G92">
            <v>0</v>
          </cell>
        </row>
        <row r="93">
          <cell r="B93" t="str">
            <v>CEO/PRESIDENT</v>
          </cell>
          <cell r="C93">
            <v>814952</v>
          </cell>
          <cell r="D93">
            <v>966668</v>
          </cell>
          <cell r="E93">
            <v>848318</v>
          </cell>
          <cell r="F93">
            <v>1263865</v>
          </cell>
          <cell r="G93">
            <v>1450000</v>
          </cell>
        </row>
        <row r="94">
          <cell r="B94" t="str">
            <v>LEGAL TRADEMARKS</v>
          </cell>
          <cell r="C94">
            <v>346820</v>
          </cell>
          <cell r="D94">
            <v>392001</v>
          </cell>
          <cell r="E94">
            <v>344143</v>
          </cell>
          <cell r="F94">
            <v>505545</v>
          </cell>
          <cell r="G94">
            <v>588000</v>
          </cell>
        </row>
        <row r="95">
          <cell r="B95" t="str">
            <v>HR VICE PRESIDENT</v>
          </cell>
          <cell r="C95">
            <v>308171</v>
          </cell>
          <cell r="D95">
            <v>391566</v>
          </cell>
          <cell r="E95">
            <v>329309</v>
          </cell>
          <cell r="F95">
            <v>489120</v>
          </cell>
          <cell r="G95">
            <v>586000</v>
          </cell>
        </row>
        <row r="96">
          <cell r="B96" t="str">
            <v>COMPENSATION &amp; BENEFITS</v>
          </cell>
          <cell r="C96">
            <v>319859</v>
          </cell>
          <cell r="D96">
            <v>400998</v>
          </cell>
          <cell r="E96">
            <v>359995</v>
          </cell>
          <cell r="F96">
            <v>540440</v>
          </cell>
          <cell r="G96">
            <v>601500</v>
          </cell>
        </row>
        <row r="97">
          <cell r="B97" t="str">
            <v>CFO</v>
          </cell>
          <cell r="C97">
            <v>319147</v>
          </cell>
          <cell r="D97">
            <v>335777</v>
          </cell>
          <cell r="E97">
            <v>775693</v>
          </cell>
          <cell r="F97">
            <v>906107</v>
          </cell>
          <cell r="G97">
            <v>503664</v>
          </cell>
        </row>
        <row r="98">
          <cell r="B98" t="str">
            <v>TAX/TREASURY-VP</v>
          </cell>
          <cell r="C98">
            <v>297652</v>
          </cell>
          <cell r="D98">
            <v>315335</v>
          </cell>
          <cell r="E98">
            <v>610000</v>
          </cell>
          <cell r="F98">
            <v>915000</v>
          </cell>
          <cell r="G98">
            <v>473000</v>
          </cell>
        </row>
        <row r="99">
          <cell r="B99" t="str">
            <v>RISK MANAGEMENT</v>
          </cell>
          <cell r="C99">
            <v>303668</v>
          </cell>
          <cell r="D99">
            <v>324667</v>
          </cell>
          <cell r="E99">
            <v>378667</v>
          </cell>
          <cell r="F99">
            <v>568000</v>
          </cell>
          <cell r="G99">
            <v>487000</v>
          </cell>
        </row>
        <row r="100">
          <cell r="B100" t="str">
            <v>CONSOLIDATIONS</v>
          </cell>
          <cell r="C100">
            <v>739490</v>
          </cell>
          <cell r="D100">
            <v>1000000</v>
          </cell>
          <cell r="E100">
            <v>870667</v>
          </cell>
          <cell r="F100">
            <v>1306000</v>
          </cell>
          <cell r="G100">
            <v>1500000</v>
          </cell>
        </row>
        <row r="101">
          <cell r="B101" t="str">
            <v>AUDIT</v>
          </cell>
          <cell r="C101">
            <v>542146</v>
          </cell>
          <cell r="D101">
            <v>600002</v>
          </cell>
          <cell r="E101">
            <v>650408</v>
          </cell>
          <cell r="F101">
            <v>926731</v>
          </cell>
          <cell r="G101">
            <v>900000</v>
          </cell>
        </row>
        <row r="102">
          <cell r="B102" t="str">
            <v>9911-F&amp;A OCCUPANCY</v>
          </cell>
          <cell r="C102">
            <v>295231</v>
          </cell>
          <cell r="D102">
            <v>234667</v>
          </cell>
          <cell r="E102">
            <v>222667</v>
          </cell>
          <cell r="F102">
            <v>334000</v>
          </cell>
          <cell r="G102">
            <v>352000</v>
          </cell>
        </row>
        <row r="103">
          <cell r="B103" t="str">
            <v>ADMINISTRATION CONTINGENCY</v>
          </cell>
          <cell r="C103">
            <v>0</v>
          </cell>
          <cell r="D103">
            <v>82000</v>
          </cell>
          <cell r="E103">
            <v>0</v>
          </cell>
          <cell r="F103">
            <v>0</v>
          </cell>
          <cell r="G103">
            <v>123000</v>
          </cell>
        </row>
        <row r="104">
          <cell r="B104" t="str">
            <v>U.S. INSURANCE</v>
          </cell>
          <cell r="C104">
            <v>3015237</v>
          </cell>
          <cell r="D104">
            <v>1764668</v>
          </cell>
          <cell r="E104">
            <v>2100646</v>
          </cell>
          <cell r="F104">
            <v>2720988</v>
          </cell>
          <cell r="G104">
            <v>2647000</v>
          </cell>
        </row>
        <row r="105">
          <cell r="B105" t="str">
            <v>U.S. AUDIT FEES</v>
          </cell>
          <cell r="C105">
            <v>450000</v>
          </cell>
          <cell r="D105">
            <v>450000</v>
          </cell>
          <cell r="E105">
            <v>457769</v>
          </cell>
          <cell r="F105">
            <v>718709</v>
          </cell>
          <cell r="G105">
            <v>675000</v>
          </cell>
        </row>
        <row r="106">
          <cell r="B106" t="str">
            <v>ESCP</v>
          </cell>
          <cell r="C106">
            <v>11226419</v>
          </cell>
          <cell r="D106">
            <v>11000000</v>
          </cell>
          <cell r="E106">
            <v>10954658</v>
          </cell>
          <cell r="F106">
            <v>12145968</v>
          </cell>
          <cell r="G106">
            <v>11000000</v>
          </cell>
        </row>
        <row r="107">
          <cell r="B107" t="str">
            <v>EUL</v>
          </cell>
          <cell r="C107">
            <v>0</v>
          </cell>
          <cell r="D107">
            <v>0</v>
          </cell>
          <cell r="E107">
            <v>0</v>
          </cell>
          <cell r="F107">
            <v>0</v>
          </cell>
          <cell r="G107">
            <v>0</v>
          </cell>
        </row>
        <row r="108">
          <cell r="B108" t="str">
            <v>RESTRUCTURING COSTS</v>
          </cell>
          <cell r="C108">
            <v>2178094</v>
          </cell>
          <cell r="D108">
            <v>1466666</v>
          </cell>
          <cell r="E108">
            <v>794000</v>
          </cell>
          <cell r="F108">
            <v>1191000</v>
          </cell>
          <cell r="G108">
            <v>2200000</v>
          </cell>
        </row>
        <row r="109">
          <cell r="B109" t="str">
            <v>TRADEMARK LEGAL FEES</v>
          </cell>
          <cell r="C109">
            <v>495045</v>
          </cell>
          <cell r="D109">
            <v>800000</v>
          </cell>
          <cell r="E109">
            <v>667101</v>
          </cell>
          <cell r="F109">
            <v>1192580</v>
          </cell>
          <cell r="G109">
            <v>1200000</v>
          </cell>
        </row>
        <row r="110">
          <cell r="B110" t="str">
            <v>3911-XXXXX-XXXXXX-XX-XXXX</v>
          </cell>
          <cell r="C110">
            <v>41887054</v>
          </cell>
          <cell r="D110">
            <v>45287042</v>
          </cell>
          <cell r="E110">
            <v>63119649</v>
          </cell>
          <cell r="F110">
            <v>96338768</v>
          </cell>
          <cell r="G110">
            <v>62425172</v>
          </cell>
        </row>
        <row r="111">
          <cell r="B111" t="str">
            <v>MANAGEMENT INCENTIVE</v>
          </cell>
          <cell r="C111">
            <v>19900000</v>
          </cell>
          <cell r="D111">
            <v>19000000</v>
          </cell>
          <cell r="E111">
            <v>16000000</v>
          </cell>
          <cell r="F111">
            <v>27000000</v>
          </cell>
          <cell r="G111">
            <v>28500000</v>
          </cell>
        </row>
        <row r="112">
          <cell r="B112" t="str">
            <v>HEALTH CLUB</v>
          </cell>
          <cell r="C112">
            <v>-24899</v>
          </cell>
          <cell r="D112">
            <v>487005</v>
          </cell>
          <cell r="E112">
            <v>-11443</v>
          </cell>
          <cell r="F112">
            <v>-19684</v>
          </cell>
          <cell r="G112">
            <v>730508</v>
          </cell>
        </row>
        <row r="113">
          <cell r="B113" t="str">
            <v>LEGAL/IT BUILDING</v>
          </cell>
          <cell r="C113">
            <v>-106007</v>
          </cell>
          <cell r="D113">
            <v>1</v>
          </cell>
          <cell r="E113">
            <v>-89308</v>
          </cell>
          <cell r="F113">
            <v>-123446</v>
          </cell>
          <cell r="G113">
            <v>0</v>
          </cell>
        </row>
        <row r="114">
          <cell r="B114" t="str">
            <v>RDAAC</v>
          </cell>
          <cell r="C114">
            <v>-37615</v>
          </cell>
          <cell r="D114">
            <v>535</v>
          </cell>
          <cell r="E114">
            <v>-27040</v>
          </cell>
          <cell r="F114">
            <v>-386549</v>
          </cell>
          <cell r="G114">
            <v>0</v>
          </cell>
        </row>
        <row r="115">
          <cell r="B115" t="str">
            <v>AUDITORIUM</v>
          </cell>
          <cell r="C115">
            <v>-75333</v>
          </cell>
          <cell r="D115">
            <v>665</v>
          </cell>
          <cell r="E115">
            <v>-82891</v>
          </cell>
          <cell r="F115">
            <v>-96220</v>
          </cell>
          <cell r="G115">
            <v>0</v>
          </cell>
        </row>
        <row r="116">
          <cell r="B116" t="str">
            <v>SURGICAL ANNEX</v>
          </cell>
          <cell r="C116">
            <v>-94108</v>
          </cell>
          <cell r="D116">
            <v>-1</v>
          </cell>
          <cell r="E116">
            <v>27092</v>
          </cell>
          <cell r="F116">
            <v>131107</v>
          </cell>
          <cell r="G116">
            <v>0</v>
          </cell>
        </row>
        <row r="117">
          <cell r="B117" t="str">
            <v>ASPEX</v>
          </cell>
          <cell r="C117">
            <v>221712</v>
          </cell>
          <cell r="D117">
            <v>222665</v>
          </cell>
          <cell r="E117">
            <v>374693</v>
          </cell>
          <cell r="F117">
            <v>601589</v>
          </cell>
          <cell r="G117">
            <v>334000</v>
          </cell>
        </row>
        <row r="118">
          <cell r="B118" t="str">
            <v>IOL BUILDING</v>
          </cell>
          <cell r="C118">
            <v>0</v>
          </cell>
          <cell r="D118">
            <v>0</v>
          </cell>
          <cell r="E118">
            <v>-48098</v>
          </cell>
          <cell r="F118">
            <v>-94827</v>
          </cell>
          <cell r="G118">
            <v>0</v>
          </cell>
        </row>
        <row r="119">
          <cell r="B119" t="str">
            <v>9912-CORP. ADMIN. ALLOC.</v>
          </cell>
          <cell r="C119">
            <v>2707273</v>
          </cell>
          <cell r="D119">
            <v>3158333</v>
          </cell>
          <cell r="E119">
            <v>3744667</v>
          </cell>
          <cell r="F119">
            <v>5617000</v>
          </cell>
          <cell r="G119">
            <v>4737500</v>
          </cell>
        </row>
        <row r="120">
          <cell r="B120" t="str">
            <v>3911-961XX-XXXXXX-XX-XXXX</v>
          </cell>
          <cell r="C120">
            <v>1032575</v>
          </cell>
          <cell r="D120">
            <v>1136666</v>
          </cell>
          <cell r="E120">
            <v>1097728</v>
          </cell>
          <cell r="F120">
            <v>2066866</v>
          </cell>
          <cell r="G120">
            <v>1705000</v>
          </cell>
        </row>
        <row r="121">
          <cell r="B121" t="str">
            <v>3911-942B0-XXXXXX-XX-XXXX</v>
          </cell>
          <cell r="C121">
            <v>423070</v>
          </cell>
          <cell r="D121">
            <v>511001</v>
          </cell>
          <cell r="E121">
            <v>387313</v>
          </cell>
          <cell r="F121">
            <v>612416</v>
          </cell>
          <cell r="G121">
            <v>766500</v>
          </cell>
        </row>
        <row r="122">
          <cell r="B122" t="str">
            <v>3911-942C0-XXXXXX-XX-XXXX</v>
          </cell>
          <cell r="C122">
            <v>639290</v>
          </cell>
          <cell r="D122">
            <v>665332</v>
          </cell>
          <cell r="E122">
            <v>404211</v>
          </cell>
          <cell r="F122">
            <v>704311</v>
          </cell>
          <cell r="G122">
            <v>998000</v>
          </cell>
        </row>
        <row r="123">
          <cell r="B123" t="str">
            <v>3911-94220-XXXXXX-XX-XXXX</v>
          </cell>
          <cell r="C123">
            <v>613280</v>
          </cell>
          <cell r="D123">
            <v>846827</v>
          </cell>
          <cell r="E123">
            <v>1326142</v>
          </cell>
          <cell r="F123">
            <v>2233293</v>
          </cell>
          <cell r="G123">
            <v>1268000</v>
          </cell>
        </row>
        <row r="124">
          <cell r="B124" t="str">
            <v>3911-98000-816002-XX-XXXX</v>
          </cell>
          <cell r="C124">
            <v>-2707273</v>
          </cell>
          <cell r="D124">
            <v>0</v>
          </cell>
          <cell r="E124">
            <v>0</v>
          </cell>
          <cell r="F124">
            <v>0</v>
          </cell>
          <cell r="G124">
            <v>0</v>
          </cell>
        </row>
        <row r="125">
          <cell r="B125" t="str">
            <v>9912-CORP. FINANCE ALLOC.</v>
          </cell>
          <cell r="C125">
            <v>1644259</v>
          </cell>
          <cell r="D125">
            <v>1821333</v>
          </cell>
          <cell r="E125">
            <v>1728000</v>
          </cell>
          <cell r="F125">
            <v>2592000</v>
          </cell>
          <cell r="G125">
            <v>2732000</v>
          </cell>
        </row>
        <row r="126">
          <cell r="B126" t="str">
            <v>3911-95320-XXXXXX-XX-XXXX</v>
          </cell>
          <cell r="C126">
            <v>377106</v>
          </cell>
          <cell r="D126">
            <v>443998</v>
          </cell>
          <cell r="E126">
            <v>471333</v>
          </cell>
          <cell r="F126">
            <v>707000</v>
          </cell>
          <cell r="G126">
            <v>666000</v>
          </cell>
        </row>
        <row r="127">
          <cell r="B127" t="str">
            <v>3911-95330-XXXXXX-XX-XXXX</v>
          </cell>
          <cell r="C127">
            <v>876578</v>
          </cell>
          <cell r="D127">
            <v>974668</v>
          </cell>
          <cell r="E127">
            <v>0</v>
          </cell>
          <cell r="F127">
            <v>0</v>
          </cell>
          <cell r="G127">
            <v>1462000</v>
          </cell>
        </row>
        <row r="128">
          <cell r="B128" t="str">
            <v>3911-95340-XXXXXX-XX-XXXX</v>
          </cell>
          <cell r="C128">
            <v>392968</v>
          </cell>
          <cell r="D128">
            <v>402665</v>
          </cell>
          <cell r="E128">
            <v>1256667</v>
          </cell>
          <cell r="F128">
            <v>1885000</v>
          </cell>
          <cell r="G128">
            <v>604000</v>
          </cell>
        </row>
        <row r="129">
          <cell r="B129" t="str">
            <v>3911-98000-816003-XX-XXXX</v>
          </cell>
          <cell r="C129">
            <v>-1644259</v>
          </cell>
          <cell r="D129">
            <v>0</v>
          </cell>
          <cell r="E129">
            <v>0</v>
          </cell>
          <cell r="F129">
            <v>0</v>
          </cell>
          <cell r="G129">
            <v>0</v>
          </cell>
        </row>
        <row r="130">
          <cell r="B130" t="str">
            <v>9912-ALLOCATION FROM 9914</v>
          </cell>
          <cell r="C130">
            <v>1365619</v>
          </cell>
          <cell r="D130">
            <v>1533333</v>
          </cell>
          <cell r="E130">
            <v>1807333</v>
          </cell>
          <cell r="F130">
            <v>2711000</v>
          </cell>
          <cell r="G130">
            <v>2300000</v>
          </cell>
        </row>
        <row r="131">
          <cell r="B131" t="str">
            <v>3914-92100-XXXXXX-XX-XXXX</v>
          </cell>
          <cell r="C131">
            <v>0</v>
          </cell>
          <cell r="D131">
            <v>3</v>
          </cell>
          <cell r="E131">
            <v>0</v>
          </cell>
          <cell r="F131">
            <v>0</v>
          </cell>
          <cell r="G131">
            <v>0</v>
          </cell>
        </row>
        <row r="132">
          <cell r="B132" t="str">
            <v>3914-94100-XXXXXX-XX-XXXX</v>
          </cell>
          <cell r="C132">
            <v>-114953</v>
          </cell>
          <cell r="D132">
            <v>-80666</v>
          </cell>
          <cell r="E132">
            <v>-106000</v>
          </cell>
          <cell r="F132">
            <v>-159000</v>
          </cell>
          <cell r="G132">
            <v>-121000</v>
          </cell>
        </row>
        <row r="133">
          <cell r="B133" t="str">
            <v>3914-944XX-XXXXXX-XX-XXXX</v>
          </cell>
          <cell r="C133">
            <v>448532</v>
          </cell>
          <cell r="D133">
            <v>450667</v>
          </cell>
          <cell r="E133">
            <v>457333</v>
          </cell>
          <cell r="F133">
            <v>686000</v>
          </cell>
          <cell r="G133">
            <v>676000</v>
          </cell>
        </row>
        <row r="134">
          <cell r="B134" t="str">
            <v>3914-94700-XXXXXX-XX-XXXX</v>
          </cell>
          <cell r="C134">
            <v>359143</v>
          </cell>
          <cell r="D134">
            <v>343334</v>
          </cell>
          <cell r="E134">
            <v>330000</v>
          </cell>
          <cell r="F134">
            <v>495000</v>
          </cell>
          <cell r="G134">
            <v>515000</v>
          </cell>
        </row>
        <row r="135">
          <cell r="B135" t="str">
            <v>3914-94800-XXXXXX-XX-XXXX</v>
          </cell>
          <cell r="C135">
            <v>422195</v>
          </cell>
          <cell r="D135">
            <v>566667</v>
          </cell>
          <cell r="E135">
            <v>420667</v>
          </cell>
          <cell r="F135">
            <v>631000</v>
          </cell>
          <cell r="G135">
            <v>850000</v>
          </cell>
        </row>
        <row r="136">
          <cell r="B136" t="str">
            <v>9912-EXECUTIVE</v>
          </cell>
          <cell r="C136">
            <v>514173</v>
          </cell>
          <cell r="D136">
            <v>541983</v>
          </cell>
          <cell r="E136">
            <v>546000</v>
          </cell>
          <cell r="F136">
            <v>819000</v>
          </cell>
          <cell r="G136">
            <v>834344</v>
          </cell>
        </row>
        <row r="137">
          <cell r="B137" t="str">
            <v>9912-MEDICAL MISSIONS</v>
          </cell>
          <cell r="C137">
            <v>95334</v>
          </cell>
          <cell r="D137">
            <v>212840</v>
          </cell>
          <cell r="E137">
            <v>166000</v>
          </cell>
          <cell r="F137">
            <v>249227</v>
          </cell>
          <cell r="G137">
            <v>319260</v>
          </cell>
        </row>
        <row r="138">
          <cell r="B138" t="str">
            <v>9912-MEDICAL MISSIONS ALLOC.</v>
          </cell>
          <cell r="C138">
            <v>-120620</v>
          </cell>
          <cell r="D138">
            <v>-106420</v>
          </cell>
          <cell r="E138">
            <v>-100000</v>
          </cell>
          <cell r="F138">
            <v>-150000</v>
          </cell>
          <cell r="G138">
            <v>-159630</v>
          </cell>
        </row>
        <row r="139">
          <cell r="B139" t="str">
            <v>9912-V.P. CONTROLLER</v>
          </cell>
          <cell r="C139">
            <v>0</v>
          </cell>
          <cell r="D139">
            <v>0</v>
          </cell>
          <cell r="E139">
            <v>60</v>
          </cell>
          <cell r="F139">
            <v>0</v>
          </cell>
          <cell r="G139">
            <v>0</v>
          </cell>
        </row>
        <row r="140">
          <cell r="B140" t="str">
            <v>9912-FLEET ADMINISTRATION</v>
          </cell>
          <cell r="C140">
            <v>72575</v>
          </cell>
          <cell r="D140">
            <v>77527</v>
          </cell>
          <cell r="E140">
            <v>118042</v>
          </cell>
          <cell r="F140">
            <v>177000</v>
          </cell>
          <cell r="G140">
            <v>117000</v>
          </cell>
        </row>
        <row r="141">
          <cell r="B141" t="str">
            <v>9912-A/P</v>
          </cell>
          <cell r="C141">
            <v>238638</v>
          </cell>
          <cell r="D141">
            <v>257918</v>
          </cell>
          <cell r="E141">
            <v>367</v>
          </cell>
          <cell r="F141">
            <v>0</v>
          </cell>
          <cell r="G141">
            <v>384000</v>
          </cell>
        </row>
        <row r="142">
          <cell r="B142" t="str">
            <v>9912-U.S.F.S. ACCOUNTING</v>
          </cell>
          <cell r="C142">
            <v>727623</v>
          </cell>
          <cell r="D142">
            <v>754227</v>
          </cell>
          <cell r="E142">
            <v>797218</v>
          </cell>
          <cell r="F142">
            <v>1195000</v>
          </cell>
          <cell r="G142">
            <v>1128000</v>
          </cell>
        </row>
        <row r="143">
          <cell r="B143" t="str">
            <v>9912-A/R</v>
          </cell>
          <cell r="C143">
            <v>1021684</v>
          </cell>
          <cell r="D143">
            <v>1127015</v>
          </cell>
          <cell r="E143">
            <v>1096782</v>
          </cell>
          <cell r="F143">
            <v>1638325</v>
          </cell>
          <cell r="G143">
            <v>1687000</v>
          </cell>
        </row>
        <row r="144">
          <cell r="B144" t="str">
            <v>9912-I.T. (U.S. ALLOCATION)</v>
          </cell>
          <cell r="C144">
            <v>13451811</v>
          </cell>
          <cell r="D144">
            <v>13600000</v>
          </cell>
          <cell r="E144">
            <v>4292</v>
          </cell>
          <cell r="F144">
            <v>627</v>
          </cell>
          <cell r="G144">
            <v>20400000</v>
          </cell>
        </row>
        <row r="145">
          <cell r="B145" t="str">
            <v>9912-H.R.</v>
          </cell>
          <cell r="C145">
            <v>578541</v>
          </cell>
          <cell r="D145">
            <v>595467</v>
          </cell>
          <cell r="E145">
            <v>90</v>
          </cell>
          <cell r="F145">
            <v>706</v>
          </cell>
          <cell r="G145">
            <v>893205</v>
          </cell>
        </row>
        <row r="146">
          <cell r="B146" t="str">
            <v>9912-DIRECTOR U.S. H.R.</v>
          </cell>
          <cell r="C146">
            <v>547922</v>
          </cell>
          <cell r="D146">
            <v>555388</v>
          </cell>
          <cell r="E146">
            <v>0</v>
          </cell>
          <cell r="F146">
            <v>706</v>
          </cell>
          <cell r="G146">
            <v>833085</v>
          </cell>
        </row>
        <row r="147">
          <cell r="B147" t="str">
            <v>9912-PROFESSIONAL RELATIONS</v>
          </cell>
          <cell r="C147">
            <v>175760</v>
          </cell>
          <cell r="D147">
            <v>201635</v>
          </cell>
          <cell r="E147">
            <v>196985</v>
          </cell>
          <cell r="F147">
            <v>302125</v>
          </cell>
          <cell r="G147">
            <v>302100</v>
          </cell>
        </row>
        <row r="148">
          <cell r="B148" t="str">
            <v>9912-SERVA</v>
          </cell>
          <cell r="C148">
            <v>333</v>
          </cell>
          <cell r="D148">
            <v>0</v>
          </cell>
          <cell r="E148">
            <v>0</v>
          </cell>
          <cell r="F148">
            <v>0</v>
          </cell>
          <cell r="G148">
            <v>0</v>
          </cell>
        </row>
        <row r="149">
          <cell r="B149" t="str">
            <v>9912-NOVA</v>
          </cell>
          <cell r="C149">
            <v>-333</v>
          </cell>
          <cell r="D149">
            <v>0</v>
          </cell>
          <cell r="E149">
            <v>-265</v>
          </cell>
          <cell r="F149">
            <v>0</v>
          </cell>
          <cell r="G149">
            <v>0</v>
          </cell>
        </row>
        <row r="150">
          <cell r="B150" t="str">
            <v>9912-PUBLICATIONS</v>
          </cell>
          <cell r="C150">
            <v>23342</v>
          </cell>
          <cell r="D150">
            <v>109034</v>
          </cell>
          <cell r="E150">
            <v>25569</v>
          </cell>
          <cell r="F150">
            <v>37765</v>
          </cell>
          <cell r="G150">
            <v>145800</v>
          </cell>
        </row>
        <row r="151">
          <cell r="B151" t="str">
            <v>9912-U.S. OP. OCCUPANCY</v>
          </cell>
          <cell r="C151">
            <v>2994672</v>
          </cell>
          <cell r="D151">
            <v>2462027</v>
          </cell>
          <cell r="E151">
            <v>2650666</v>
          </cell>
          <cell r="F151">
            <v>3976000</v>
          </cell>
          <cell r="G151">
            <v>3693040</v>
          </cell>
        </row>
        <row r="152">
          <cell r="B152" t="str">
            <v>9912-U.S. OP. COMMON COSTS</v>
          </cell>
          <cell r="C152">
            <v>155677</v>
          </cell>
          <cell r="D152">
            <v>222702</v>
          </cell>
          <cell r="E152">
            <v>0</v>
          </cell>
          <cell r="F152">
            <v>0</v>
          </cell>
          <cell r="G152">
            <v>334051</v>
          </cell>
        </row>
        <row r="153">
          <cell r="B153" t="str">
            <v>9912-TAX CONSULTING</v>
          </cell>
          <cell r="C153">
            <v>250329</v>
          </cell>
          <cell r="D153">
            <v>766667</v>
          </cell>
          <cell r="E153">
            <v>520667</v>
          </cell>
          <cell r="F153">
            <v>781000</v>
          </cell>
          <cell r="G153">
            <v>1150000</v>
          </cell>
        </row>
        <row r="154">
          <cell r="B154" t="str">
            <v>9912-HR CONSULTING</v>
          </cell>
          <cell r="C154">
            <v>0</v>
          </cell>
          <cell r="D154">
            <v>0</v>
          </cell>
          <cell r="E154">
            <v>0</v>
          </cell>
          <cell r="F154">
            <v>0</v>
          </cell>
          <cell r="G154">
            <v>0</v>
          </cell>
        </row>
        <row r="155">
          <cell r="B155" t="str">
            <v>9912-PROPERTY TAX CONSULTING</v>
          </cell>
          <cell r="C155">
            <v>70000</v>
          </cell>
          <cell r="D155">
            <v>53333</v>
          </cell>
          <cell r="E155">
            <v>0</v>
          </cell>
          <cell r="F155">
            <v>0</v>
          </cell>
          <cell r="G155">
            <v>80000</v>
          </cell>
        </row>
        <row r="156">
          <cell r="B156" t="str">
            <v>9912-CONTINUITY PLANNING</v>
          </cell>
          <cell r="C156">
            <v>0</v>
          </cell>
          <cell r="D156">
            <v>36667</v>
          </cell>
          <cell r="E156">
            <v>3333</v>
          </cell>
          <cell r="F156">
            <v>5000</v>
          </cell>
          <cell r="G156">
            <v>55000</v>
          </cell>
        </row>
        <row r="157">
          <cell r="B157" t="str">
            <v>9912-LEGAL/TAX FILING FEES</v>
          </cell>
          <cell r="C157">
            <v>4184</v>
          </cell>
          <cell r="D157">
            <v>0</v>
          </cell>
          <cell r="E157">
            <v>0</v>
          </cell>
          <cell r="F157">
            <v>0</v>
          </cell>
          <cell r="G157">
            <v>0</v>
          </cell>
        </row>
        <row r="158">
          <cell r="B158" t="str">
            <v>9912-REAL/PERSONAL/OTHER TAXES</v>
          </cell>
          <cell r="C158">
            <v>33328</v>
          </cell>
          <cell r="D158">
            <v>33333</v>
          </cell>
          <cell r="E158">
            <v>122667</v>
          </cell>
          <cell r="F158">
            <v>184000</v>
          </cell>
          <cell r="G158">
            <v>50000</v>
          </cell>
        </row>
        <row r="159">
          <cell r="B159" t="str">
            <v>9912-FIXED ASSET (GAIN)LOSS</v>
          </cell>
          <cell r="C159">
            <v>839762</v>
          </cell>
          <cell r="D159">
            <v>1666666</v>
          </cell>
          <cell r="E159">
            <v>1074667</v>
          </cell>
          <cell r="F159">
            <v>1612000</v>
          </cell>
          <cell r="G159">
            <v>2500000</v>
          </cell>
        </row>
        <row r="160">
          <cell r="B160" t="str">
            <v>9912-F/X (GAIN)LOSS</v>
          </cell>
          <cell r="C160">
            <v>-108145</v>
          </cell>
          <cell r="D160">
            <v>0</v>
          </cell>
          <cell r="E160">
            <v>0</v>
          </cell>
          <cell r="F160">
            <v>0</v>
          </cell>
          <cell r="G160">
            <v>0</v>
          </cell>
        </row>
        <row r="161">
          <cell r="B161" t="str">
            <v>9912-DONATIONS</v>
          </cell>
          <cell r="C161">
            <v>411732</v>
          </cell>
          <cell r="D161">
            <v>600000</v>
          </cell>
          <cell r="E161">
            <v>552000</v>
          </cell>
          <cell r="F161">
            <v>828000</v>
          </cell>
          <cell r="G161">
            <v>900000</v>
          </cell>
        </row>
        <row r="162">
          <cell r="B162" t="str">
            <v>9912-OPERATIONAL LEGAL FEES</v>
          </cell>
          <cell r="C162">
            <v>8535623</v>
          </cell>
          <cell r="D162">
            <v>3870000</v>
          </cell>
          <cell r="E162">
            <v>5202000</v>
          </cell>
          <cell r="F162">
            <v>7803000</v>
          </cell>
          <cell r="G162">
            <v>5805000</v>
          </cell>
        </row>
        <row r="163">
          <cell r="B163" t="str">
            <v>9912-ADVERTISING &amp; PROMOTION</v>
          </cell>
          <cell r="C163">
            <v>53250</v>
          </cell>
          <cell r="D163">
            <v>73333</v>
          </cell>
          <cell r="E163">
            <v>50000</v>
          </cell>
          <cell r="F163">
            <v>75000</v>
          </cell>
          <cell r="G163">
            <v>110000</v>
          </cell>
        </row>
        <row r="164">
          <cell r="B164" t="str">
            <v>9912-FELIX STREET WAREHOUSE</v>
          </cell>
          <cell r="C164">
            <v>62018</v>
          </cell>
          <cell r="D164">
            <v>70000</v>
          </cell>
          <cell r="E164">
            <v>54000</v>
          </cell>
          <cell r="F164">
            <v>81000</v>
          </cell>
          <cell r="G164">
            <v>105000</v>
          </cell>
        </row>
        <row r="165">
          <cell r="B165" t="str">
            <v>9912-UNITED WAY/JA</v>
          </cell>
          <cell r="C165">
            <v>3976</v>
          </cell>
          <cell r="D165">
            <v>20000</v>
          </cell>
          <cell r="E165">
            <v>0</v>
          </cell>
          <cell r="F165">
            <v>0</v>
          </cell>
          <cell r="G165">
            <v>30000</v>
          </cell>
        </row>
        <row r="166">
          <cell r="B166" t="str">
            <v>9912-CREDIT UNION</v>
          </cell>
          <cell r="C166">
            <v>3343</v>
          </cell>
          <cell r="D166">
            <v>13333</v>
          </cell>
          <cell r="E166">
            <v>0</v>
          </cell>
          <cell r="F166">
            <v>0</v>
          </cell>
          <cell r="G166">
            <v>20000</v>
          </cell>
        </row>
        <row r="167">
          <cell r="B167" t="str">
            <v>9912-OLD JDE</v>
          </cell>
          <cell r="C167">
            <v>0</v>
          </cell>
          <cell r="D167">
            <v>0</v>
          </cell>
          <cell r="E167">
            <v>0</v>
          </cell>
          <cell r="F167">
            <v>0</v>
          </cell>
          <cell r="G167">
            <v>0</v>
          </cell>
        </row>
        <row r="168">
          <cell r="B168" t="str">
            <v>9912-PEOPLESOFT PAYROLL</v>
          </cell>
          <cell r="C168">
            <v>0</v>
          </cell>
          <cell r="D168">
            <v>0</v>
          </cell>
          <cell r="E168">
            <v>0</v>
          </cell>
          <cell r="F168">
            <v>0</v>
          </cell>
          <cell r="G168">
            <v>0</v>
          </cell>
        </row>
        <row r="169">
          <cell r="B169" t="str">
            <v>9912-HRIS</v>
          </cell>
          <cell r="C169">
            <v>0</v>
          </cell>
          <cell r="D169">
            <v>0</v>
          </cell>
          <cell r="E169">
            <v>0</v>
          </cell>
          <cell r="F169">
            <v>0</v>
          </cell>
          <cell r="G169">
            <v>0</v>
          </cell>
        </row>
        <row r="170">
          <cell r="B170" t="str">
            <v>9912-TEMPORARY LABOR CLEARING</v>
          </cell>
          <cell r="C170">
            <v>0</v>
          </cell>
          <cell r="D170">
            <v>0</v>
          </cell>
          <cell r="E170">
            <v>0</v>
          </cell>
          <cell r="F170">
            <v>0</v>
          </cell>
          <cell r="G170">
            <v>0</v>
          </cell>
        </row>
        <row r="171">
          <cell r="B171" t="str">
            <v>FSC FEES</v>
          </cell>
          <cell r="C171">
            <v>5292</v>
          </cell>
          <cell r="D171">
            <v>3333</v>
          </cell>
          <cell r="E171">
            <v>4460</v>
          </cell>
          <cell r="F171">
            <v>4557</v>
          </cell>
          <cell r="G171">
            <v>5000</v>
          </cell>
        </row>
        <row r="172">
          <cell r="B172" t="str">
            <v>9912-RETIREMENT BENEFITS</v>
          </cell>
          <cell r="C172">
            <v>353132</v>
          </cell>
          <cell r="D172">
            <v>393331</v>
          </cell>
          <cell r="E172">
            <v>352000</v>
          </cell>
          <cell r="F172">
            <v>528000</v>
          </cell>
          <cell r="G172">
            <v>590000</v>
          </cell>
        </row>
        <row r="173">
          <cell r="B173" t="str">
            <v>9912-PAYROLL</v>
          </cell>
          <cell r="C173">
            <v>385466</v>
          </cell>
          <cell r="D173">
            <v>447334</v>
          </cell>
          <cell r="E173">
            <v>412000</v>
          </cell>
          <cell r="F173">
            <v>618000</v>
          </cell>
          <cell r="G173">
            <v>671000</v>
          </cell>
        </row>
        <row r="174">
          <cell r="B174" t="str">
            <v>9912-JDE</v>
          </cell>
          <cell r="C174">
            <v>400079</v>
          </cell>
          <cell r="D174">
            <v>399998</v>
          </cell>
          <cell r="E174">
            <v>0</v>
          </cell>
          <cell r="F174">
            <v>0</v>
          </cell>
          <cell r="G174">
            <v>600000</v>
          </cell>
        </row>
        <row r="175">
          <cell r="B175" t="str">
            <v>9912-PEOPLESOFT PR/BENEFITS</v>
          </cell>
          <cell r="C175">
            <v>0</v>
          </cell>
          <cell r="D175">
            <v>0</v>
          </cell>
          <cell r="E175">
            <v>0</v>
          </cell>
          <cell r="F175">
            <v>0</v>
          </cell>
          <cell r="G175">
            <v>0</v>
          </cell>
        </row>
        <row r="176">
          <cell r="B176" t="str">
            <v>9912-EMPLOYEE RELATIONS</v>
          </cell>
          <cell r="C176">
            <v>5132</v>
          </cell>
          <cell r="D176">
            <v>80666</v>
          </cell>
          <cell r="E176">
            <v>0</v>
          </cell>
          <cell r="F176">
            <v>0</v>
          </cell>
          <cell r="G176">
            <v>121000</v>
          </cell>
        </row>
        <row r="177">
          <cell r="B177" t="str">
            <v>9912-NESTLE AUDIT EXPENSES</v>
          </cell>
          <cell r="C177">
            <v>19722</v>
          </cell>
          <cell r="D177">
            <v>0</v>
          </cell>
          <cell r="E177">
            <v>0</v>
          </cell>
          <cell r="F177">
            <v>0</v>
          </cell>
          <cell r="G177">
            <v>0</v>
          </cell>
        </row>
        <row r="178">
          <cell r="B178" t="str">
            <v>9912-PANTANOL ROYALTY AMORT.</v>
          </cell>
          <cell r="C178">
            <v>546979</v>
          </cell>
          <cell r="D178">
            <v>0</v>
          </cell>
          <cell r="E178">
            <v>0</v>
          </cell>
          <cell r="F178">
            <v>0</v>
          </cell>
          <cell r="G178">
            <v>0</v>
          </cell>
        </row>
        <row r="179">
          <cell r="B179" t="str">
            <v>9912-MISCELLANEOUS</v>
          </cell>
          <cell r="C179">
            <v>44020</v>
          </cell>
          <cell r="D179">
            <v>12000</v>
          </cell>
          <cell r="E179">
            <v>1187000</v>
          </cell>
          <cell r="F179">
            <v>1283000</v>
          </cell>
          <cell r="G179">
            <v>18000</v>
          </cell>
        </row>
        <row r="180">
          <cell r="B180" t="str">
            <v>9912-CONTINGENCY/TASK</v>
          </cell>
          <cell r="C180">
            <v>0</v>
          </cell>
          <cell r="D180">
            <v>-757333</v>
          </cell>
          <cell r="E180">
            <v>0</v>
          </cell>
          <cell r="F180">
            <v>0</v>
          </cell>
          <cell r="G180">
            <v>-1136000</v>
          </cell>
        </row>
        <row r="181">
          <cell r="B181" t="str">
            <v>3912-XXXXX-XXXXXX-XX-XXXX</v>
          </cell>
          <cell r="C181">
            <v>41207628</v>
          </cell>
          <cell r="D181">
            <v>34196784</v>
          </cell>
          <cell r="E181">
            <v>22410448</v>
          </cell>
          <cell r="F181">
            <v>33114913</v>
          </cell>
          <cell r="G181">
            <v>51292300</v>
          </cell>
        </row>
        <row r="182">
          <cell r="B182" t="str">
            <v>3991-XXXXX-XXXXXX-XX-XXXX</v>
          </cell>
          <cell r="C182">
            <v>911374</v>
          </cell>
          <cell r="D182">
            <v>0</v>
          </cell>
          <cell r="E182">
            <v>12636000</v>
          </cell>
          <cell r="F182">
            <v>18954000</v>
          </cell>
          <cell r="G182">
            <v>0</v>
          </cell>
        </row>
        <row r="183">
          <cell r="B183" t="str">
            <v>3991-XXXXX-8XXXXX-XX-XXXX</v>
          </cell>
          <cell r="C183">
            <v>-20323272</v>
          </cell>
          <cell r="D183">
            <v>-23452540</v>
          </cell>
          <cell r="E183">
            <v>0</v>
          </cell>
          <cell r="F183">
            <v>0</v>
          </cell>
          <cell r="G183">
            <v>-35178800</v>
          </cell>
        </row>
        <row r="184">
          <cell r="B184" t="str">
            <v>3991-937XX-8XXXXX-XX-XXXX</v>
          </cell>
          <cell r="C184">
            <v>-1252354</v>
          </cell>
          <cell r="D184">
            <v>-4041333</v>
          </cell>
          <cell r="E184">
            <v>0</v>
          </cell>
          <cell r="F184">
            <v>0</v>
          </cell>
          <cell r="G184">
            <v>-6062000</v>
          </cell>
        </row>
        <row r="185">
          <cell r="B185" t="str">
            <v>3991-93280-8XXXXX-XX-XXXX</v>
          </cell>
          <cell r="C185">
            <v>-33132</v>
          </cell>
          <cell r="D185">
            <v>-31133</v>
          </cell>
          <cell r="E185">
            <v>0</v>
          </cell>
          <cell r="F185">
            <v>0</v>
          </cell>
          <cell r="G185">
            <v>-46700</v>
          </cell>
        </row>
        <row r="186">
          <cell r="B186" t="str">
            <v>3991-93250-8XXXXX-XX-XXXX</v>
          </cell>
          <cell r="C186">
            <v>0</v>
          </cell>
          <cell r="D186">
            <v>-4933</v>
          </cell>
          <cell r="E186">
            <v>0</v>
          </cell>
          <cell r="F186">
            <v>0</v>
          </cell>
          <cell r="G186">
            <v>-7400</v>
          </cell>
        </row>
        <row r="187">
          <cell r="B187" t="str">
            <v>3991-93410-8XXXXX-XX-XXXX</v>
          </cell>
          <cell r="C187">
            <v>-74072</v>
          </cell>
          <cell r="D187">
            <v>-241800</v>
          </cell>
          <cell r="E187">
            <v>0</v>
          </cell>
          <cell r="F187">
            <v>0</v>
          </cell>
          <cell r="G187">
            <v>-362700</v>
          </cell>
        </row>
        <row r="188">
          <cell r="B188" t="str">
            <v>3911-99999-XXXXXX-XX-XXXX</v>
          </cell>
          <cell r="C188">
            <v>447117</v>
          </cell>
          <cell r="D188">
            <v>0</v>
          </cell>
          <cell r="E188">
            <v>-104884</v>
          </cell>
          <cell r="F188">
            <v>0</v>
          </cell>
          <cell r="G188">
            <v>0</v>
          </cell>
        </row>
        <row r="189">
          <cell r="B189" t="str">
            <v>3933-84XXX-XXXXXX-XX-XXXX</v>
          </cell>
          <cell r="C189">
            <v>2657284</v>
          </cell>
          <cell r="D189">
            <v>3254240</v>
          </cell>
          <cell r="E189">
            <v>714</v>
          </cell>
          <cell r="F189">
            <v>3075</v>
          </cell>
          <cell r="G189">
            <v>4883176</v>
          </cell>
        </row>
        <row r="190">
          <cell r="B190" t="str">
            <v>3933-84100-818XXX-XX-XXXX</v>
          </cell>
          <cell r="C190">
            <v>-1773396</v>
          </cell>
          <cell r="D190">
            <v>-1865624</v>
          </cell>
          <cell r="E190">
            <v>-4169496</v>
          </cell>
          <cell r="F190">
            <v>-6851593</v>
          </cell>
          <cell r="G190">
            <v>-2798439</v>
          </cell>
        </row>
        <row r="191">
          <cell r="B191" t="str">
            <v>3933-92840-XXXXXX-XX-XXXX</v>
          </cell>
          <cell r="C191">
            <v>132326</v>
          </cell>
          <cell r="D191">
            <v>114232</v>
          </cell>
          <cell r="E191">
            <v>550</v>
          </cell>
          <cell r="F191">
            <v>0</v>
          </cell>
          <cell r="G191">
            <v>171445</v>
          </cell>
        </row>
        <row r="192">
          <cell r="B192" t="str">
            <v>3933-92840-818XXX-XX-XXXX</v>
          </cell>
          <cell r="C192">
            <v>-143353</v>
          </cell>
          <cell r="D192">
            <v>-123816</v>
          </cell>
          <cell r="E192">
            <v>-191248</v>
          </cell>
          <cell r="F192">
            <v>-301895</v>
          </cell>
          <cell r="G192">
            <v>-185731</v>
          </cell>
        </row>
        <row r="193">
          <cell r="B193" t="str">
            <v>4912-10000-820000-00-0000</v>
          </cell>
          <cell r="C193">
            <v>3769539</v>
          </cell>
          <cell r="D193">
            <v>0</v>
          </cell>
          <cell r="E193">
            <v>0</v>
          </cell>
          <cell r="F193">
            <v>0</v>
          </cell>
          <cell r="G193">
            <v>0</v>
          </cell>
        </row>
        <row r="194">
          <cell r="B194" t="str">
            <v>3991-93730-XXXXXX-XX-XXXX</v>
          </cell>
          <cell r="C194">
            <v>887411</v>
          </cell>
          <cell r="D194">
            <v>0</v>
          </cell>
          <cell r="E194">
            <v>0</v>
          </cell>
          <cell r="F194">
            <v>0</v>
          </cell>
          <cell r="G194">
            <v>0</v>
          </cell>
        </row>
        <row r="195">
          <cell r="B195" t="str">
            <v>GROUP CONTINGENCY(TASK)</v>
          </cell>
          <cell r="C195">
            <v>0</v>
          </cell>
          <cell r="D195">
            <v>0</v>
          </cell>
          <cell r="E195">
            <v>0</v>
          </cell>
          <cell r="F195">
            <v>0</v>
          </cell>
          <cell r="G195">
            <v>0</v>
          </cell>
        </row>
        <row r="196">
          <cell r="B196" t="str">
            <v>3915-34XXX-XXXXXX-XX-XXXX</v>
          </cell>
          <cell r="C196">
            <v>3616325</v>
          </cell>
          <cell r="D196">
            <v>3733306</v>
          </cell>
          <cell r="E196">
            <v>3246329</v>
          </cell>
          <cell r="F196">
            <v>5153834</v>
          </cell>
          <cell r="G196">
            <v>5599959</v>
          </cell>
        </row>
        <row r="197">
          <cell r="B197" t="str">
            <v>USCR-3XXXX-XXXXXX-XX-XXXX</v>
          </cell>
          <cell r="C197">
            <v>82760561</v>
          </cell>
          <cell r="D197">
            <v>92448079</v>
          </cell>
          <cell r="E197">
            <v>79932745</v>
          </cell>
          <cell r="F197">
            <v>128531304</v>
          </cell>
          <cell r="G197">
            <v>138346101</v>
          </cell>
        </row>
        <row r="198">
          <cell r="B198" t="str">
            <v>USCR-7XXXX-XXXXXX-XX-XXXX</v>
          </cell>
          <cell r="C198">
            <v>181474</v>
          </cell>
          <cell r="D198">
            <v>0</v>
          </cell>
          <cell r="E198">
            <v>141238</v>
          </cell>
          <cell r="F198">
            <v>216197</v>
          </cell>
          <cell r="G198">
            <v>0</v>
          </cell>
        </row>
        <row r="199">
          <cell r="B199" t="str">
            <v>3914-XXXXX-XXXXXX-XX-XXXX</v>
          </cell>
          <cell r="C199">
            <v>9128697</v>
          </cell>
          <cell r="D199">
            <v>10266570</v>
          </cell>
          <cell r="E199">
            <v>8862938</v>
          </cell>
          <cell r="F199">
            <v>13380184</v>
          </cell>
          <cell r="G199">
            <v>15399844</v>
          </cell>
        </row>
        <row r="200">
          <cell r="B200" t="str">
            <v>3914-91100-XXXXXX-XX-XXXX</v>
          </cell>
          <cell r="C200">
            <v>517316</v>
          </cell>
          <cell r="D200">
            <v>766669</v>
          </cell>
          <cell r="E200">
            <v>635333</v>
          </cell>
          <cell r="F200">
            <v>953000</v>
          </cell>
          <cell r="G200">
            <v>1150000</v>
          </cell>
        </row>
        <row r="201">
          <cell r="B201" t="str">
            <v>MATERIALS MANAGEMENT</v>
          </cell>
          <cell r="C201">
            <v>1437195</v>
          </cell>
          <cell r="D201">
            <v>1653494</v>
          </cell>
          <cell r="E201">
            <v>849045</v>
          </cell>
          <cell r="F201">
            <v>1235893</v>
          </cell>
          <cell r="G201">
            <v>2480240</v>
          </cell>
        </row>
        <row r="202">
          <cell r="B202" t="str">
            <v>3914-19XXX-XXXXXX-XX-XXXX</v>
          </cell>
          <cell r="C202">
            <v>3071064</v>
          </cell>
          <cell r="D202">
            <v>3499861</v>
          </cell>
          <cell r="E202">
            <v>3752733</v>
          </cell>
          <cell r="F202">
            <v>5741626</v>
          </cell>
          <cell r="G202">
            <v>5249790</v>
          </cell>
        </row>
        <row r="203">
          <cell r="B203" t="str">
            <v>3911-00000-316XXX-XX-XXXX</v>
          </cell>
          <cell r="C203">
            <v>-113485</v>
          </cell>
          <cell r="D203">
            <v>0</v>
          </cell>
          <cell r="E203">
            <v>-29508</v>
          </cell>
          <cell r="F203">
            <v>-245816</v>
          </cell>
          <cell r="G203">
            <v>0</v>
          </cell>
        </row>
        <row r="204">
          <cell r="B204" t="str">
            <v>3914-00000-316XXX-XX-XXXX</v>
          </cell>
          <cell r="C204">
            <v>15</v>
          </cell>
          <cell r="D204">
            <v>0</v>
          </cell>
          <cell r="E204">
            <v>-4854</v>
          </cell>
          <cell r="F204">
            <v>-4451</v>
          </cell>
          <cell r="G204">
            <v>0</v>
          </cell>
        </row>
        <row r="205">
          <cell r="B205" t="str">
            <v>3915-00000-316XXX-XX-XXXX</v>
          </cell>
          <cell r="C205">
            <v>513</v>
          </cell>
          <cell r="D205">
            <v>0</v>
          </cell>
          <cell r="E205">
            <v>-10417</v>
          </cell>
          <cell r="F205">
            <v>-9552</v>
          </cell>
          <cell r="G205">
            <v>0</v>
          </cell>
        </row>
        <row r="206">
          <cell r="B206" t="str">
            <v>TECHNICAL DEPRECIATION</v>
          </cell>
          <cell r="C206">
            <v>4333336</v>
          </cell>
          <cell r="D206">
            <v>0</v>
          </cell>
          <cell r="E206">
            <v>4333336</v>
          </cell>
          <cell r="F206">
            <v>4000004</v>
          </cell>
          <cell r="G206">
            <v>0</v>
          </cell>
        </row>
        <row r="207">
          <cell r="B207" t="str">
            <v>DEPRECIATION REVALUATION</v>
          </cell>
          <cell r="C207">
            <v>324896</v>
          </cell>
          <cell r="D207">
            <v>0</v>
          </cell>
          <cell r="E207">
            <v>351455</v>
          </cell>
          <cell r="F207">
            <v>510667</v>
          </cell>
          <cell r="G207">
            <v>0</v>
          </cell>
        </row>
        <row r="208">
          <cell r="B208" t="str">
            <v>PAYROLL CLEARING</v>
          </cell>
          <cell r="C208">
            <v>-717226</v>
          </cell>
          <cell r="D208">
            <v>0</v>
          </cell>
          <cell r="E208">
            <v>375818</v>
          </cell>
          <cell r="F208">
            <v>87506</v>
          </cell>
          <cell r="G208">
            <v>0</v>
          </cell>
        </row>
        <row r="209">
          <cell r="B209" t="str">
            <v>3102-9XXXX-71XXXX-XX-XXXX</v>
          </cell>
          <cell r="C209">
            <v>0</v>
          </cell>
          <cell r="D209">
            <v>0</v>
          </cell>
          <cell r="E209">
            <v>0</v>
          </cell>
          <cell r="F209">
            <v>1274460</v>
          </cell>
          <cell r="G209">
            <v>0</v>
          </cell>
        </row>
        <row r="210">
          <cell r="B210" t="str">
            <v>3102-9XXXX-72XXXX-XX-XXXX</v>
          </cell>
          <cell r="C210">
            <v>0</v>
          </cell>
          <cell r="D210">
            <v>0</v>
          </cell>
          <cell r="E210">
            <v>0</v>
          </cell>
          <cell r="F210">
            <v>696086</v>
          </cell>
          <cell r="G210">
            <v>0</v>
          </cell>
        </row>
        <row r="211">
          <cell r="B211" t="str">
            <v>3102-9XXXX-76XXXX-XX-XXXX</v>
          </cell>
          <cell r="C211">
            <v>0</v>
          </cell>
          <cell r="D211">
            <v>0</v>
          </cell>
          <cell r="E211">
            <v>0</v>
          </cell>
          <cell r="F211">
            <v>2059042</v>
          </cell>
          <cell r="G211">
            <v>0</v>
          </cell>
        </row>
        <row r="212">
          <cell r="B212" t="str">
            <v>3102-9XXXX-697XXX-XX-XXXX</v>
          </cell>
          <cell r="C212">
            <v>0</v>
          </cell>
          <cell r="D212">
            <v>0</v>
          </cell>
          <cell r="E212">
            <v>0</v>
          </cell>
          <cell r="F212">
            <v>58363</v>
          </cell>
          <cell r="G212">
            <v>0</v>
          </cell>
        </row>
        <row r="213">
          <cell r="B213" t="str">
            <v>3102-9XXXX-818XXX-XX-XXXX</v>
          </cell>
          <cell r="C213">
            <v>0</v>
          </cell>
          <cell r="D213">
            <v>0</v>
          </cell>
          <cell r="E213">
            <v>-676000</v>
          </cell>
          <cell r="F213">
            <v>13882039</v>
          </cell>
          <cell r="G213">
            <v>0</v>
          </cell>
        </row>
        <row r="214">
          <cell r="B214" t="str">
            <v>4102-40000-865000-00-CONS</v>
          </cell>
          <cell r="C214">
            <v>0</v>
          </cell>
          <cell r="D214">
            <v>0</v>
          </cell>
          <cell r="E214">
            <v>174566</v>
          </cell>
          <cell r="F214">
            <v>-3708200</v>
          </cell>
          <cell r="G214">
            <v>0</v>
          </cell>
        </row>
        <row r="215">
          <cell r="B215" t="str">
            <v>SALES TAX DISCOUNTS</v>
          </cell>
          <cell r="C215">
            <v>-28995</v>
          </cell>
          <cell r="D215">
            <v>0</v>
          </cell>
          <cell r="E215">
            <v>-29910</v>
          </cell>
          <cell r="F215">
            <v>-46024</v>
          </cell>
          <cell r="G215">
            <v>0</v>
          </cell>
        </row>
        <row r="216">
          <cell r="B216" t="str">
            <v>ESCHEATMENT PAYMENTS</v>
          </cell>
          <cell r="C216">
            <v>16585</v>
          </cell>
          <cell r="D216">
            <v>0</v>
          </cell>
          <cell r="E216">
            <v>2481</v>
          </cell>
          <cell r="F216">
            <v>50753</v>
          </cell>
          <cell r="G216">
            <v>0</v>
          </cell>
        </row>
        <row r="217">
          <cell r="B217" t="str">
            <v>ELKRIDGE INSURANCE REFUND</v>
          </cell>
          <cell r="C217">
            <v>-101075</v>
          </cell>
          <cell r="D217">
            <v>0</v>
          </cell>
          <cell r="E217">
            <v>-2079</v>
          </cell>
          <cell r="F217">
            <v>-250544</v>
          </cell>
          <cell r="G217">
            <v>0</v>
          </cell>
        </row>
        <row r="218">
          <cell r="B218" t="str">
            <v>RECLASS APR INSURANCE</v>
          </cell>
          <cell r="C218">
            <v>-23970</v>
          </cell>
          <cell r="D218">
            <v>-5850000</v>
          </cell>
          <cell r="E218">
            <v>-1097521</v>
          </cell>
          <cell r="F218">
            <v>-125922</v>
          </cell>
          <cell r="G218">
            <v>-5850000</v>
          </cell>
        </row>
        <row r="219">
          <cell r="B219" t="str">
            <v>UNBUDGETED ROYALTY EXPENSE</v>
          </cell>
          <cell r="C219">
            <v>0</v>
          </cell>
          <cell r="D219">
            <v>0</v>
          </cell>
          <cell r="E219">
            <v>0</v>
          </cell>
          <cell r="F219">
            <v>0</v>
          </cell>
          <cell r="G219">
            <v>0</v>
          </cell>
        </row>
        <row r="220">
          <cell r="B220" t="str">
            <v>3102-00000-311XXX-XX-XXXX</v>
          </cell>
          <cell r="C220">
            <v>0</v>
          </cell>
          <cell r="D220">
            <v>0</v>
          </cell>
          <cell r="E220">
            <v>0</v>
          </cell>
          <cell r="F220">
            <v>0</v>
          </cell>
          <cell r="G220">
            <v>0</v>
          </cell>
        </row>
        <row r="221">
          <cell r="B221" t="str">
            <v>3302-00000-311XXX-XX-XXXX</v>
          </cell>
          <cell r="C221">
            <v>0</v>
          </cell>
          <cell r="D221">
            <v>0</v>
          </cell>
          <cell r="E221">
            <v>0</v>
          </cell>
          <cell r="F221">
            <v>0</v>
          </cell>
          <cell r="G221">
            <v>0</v>
          </cell>
        </row>
        <row r="222">
          <cell r="B222" t="str">
            <v>3702-00000-311XXX-XX-XXXX</v>
          </cell>
          <cell r="C222">
            <v>0</v>
          </cell>
          <cell r="D222">
            <v>0</v>
          </cell>
          <cell r="E222">
            <v>0</v>
          </cell>
          <cell r="F222">
            <v>0</v>
          </cell>
          <cell r="G222">
            <v>0</v>
          </cell>
        </row>
        <row r="223">
          <cell r="B223" t="str">
            <v>3902-00000-311XXX-XX-XXXX</v>
          </cell>
          <cell r="C223">
            <v>0</v>
          </cell>
          <cell r="D223">
            <v>-17499000</v>
          </cell>
          <cell r="E223">
            <v>0</v>
          </cell>
          <cell r="F223">
            <v>0</v>
          </cell>
          <cell r="G223">
            <v>-17499000</v>
          </cell>
        </row>
        <row r="224">
          <cell r="B224" t="str">
            <v>3102-1XXXX-XXXXXX-XX-XXXX</v>
          </cell>
          <cell r="C224">
            <v>4333336</v>
          </cell>
          <cell r="D224">
            <v>0</v>
          </cell>
          <cell r="E224">
            <v>4919626</v>
          </cell>
          <cell r="F224">
            <v>-10800237</v>
          </cell>
          <cell r="G224">
            <v>0</v>
          </cell>
        </row>
        <row r="225">
          <cell r="B225" t="str">
            <v>3302-1XXXX-XXXXXX-XX-XXXX</v>
          </cell>
          <cell r="C225">
            <v>0</v>
          </cell>
          <cell r="D225">
            <v>0</v>
          </cell>
          <cell r="E225">
            <v>0</v>
          </cell>
          <cell r="F225">
            <v>-464219</v>
          </cell>
          <cell r="G225">
            <v>0</v>
          </cell>
        </row>
        <row r="226">
          <cell r="B226" t="str">
            <v>3702-1XXXX-XXXXXX-XX-XXXX</v>
          </cell>
          <cell r="C226">
            <v>192536</v>
          </cell>
          <cell r="D226">
            <v>0</v>
          </cell>
          <cell r="E226">
            <v>217726</v>
          </cell>
          <cell r="F226">
            <v>310198</v>
          </cell>
          <cell r="G226">
            <v>0</v>
          </cell>
        </row>
        <row r="227">
          <cell r="B227" t="str">
            <v>3902-1XXXX-XXXXXX-XX-XXXX</v>
          </cell>
          <cell r="C227">
            <v>132361</v>
          </cell>
          <cell r="D227">
            <v>11967000</v>
          </cell>
          <cell r="E227">
            <v>575085</v>
          </cell>
          <cell r="F227">
            <v>3055187</v>
          </cell>
          <cell r="G227">
            <v>15499000</v>
          </cell>
        </row>
        <row r="228">
          <cell r="B228" t="str">
            <v>3102-2XXXX-XXXXXX-XX-XXXX</v>
          </cell>
          <cell r="C228">
            <v>0</v>
          </cell>
          <cell r="D228">
            <v>0</v>
          </cell>
          <cell r="E228">
            <v>0</v>
          </cell>
          <cell r="F228">
            <v>-1165561</v>
          </cell>
          <cell r="G228">
            <v>0</v>
          </cell>
        </row>
        <row r="229">
          <cell r="B229" t="str">
            <v>3302-2XXXX-XXXXXX-XX-XXXX</v>
          </cell>
          <cell r="C229">
            <v>0</v>
          </cell>
          <cell r="D229">
            <v>0</v>
          </cell>
          <cell r="E229">
            <v>0</v>
          </cell>
          <cell r="F229">
            <v>0</v>
          </cell>
          <cell r="G229">
            <v>0</v>
          </cell>
        </row>
        <row r="230">
          <cell r="B230" t="str">
            <v>3702-2XXXX-XXXXXX-XX-XXXX</v>
          </cell>
          <cell r="C230">
            <v>0</v>
          </cell>
          <cell r="D230">
            <v>0</v>
          </cell>
          <cell r="E230">
            <v>0</v>
          </cell>
          <cell r="F230">
            <v>0</v>
          </cell>
          <cell r="G230">
            <v>0</v>
          </cell>
        </row>
        <row r="231">
          <cell r="B231" t="str">
            <v>3902-2XXXX-XXXXXX-XX-XXXX</v>
          </cell>
          <cell r="C231">
            <v>0</v>
          </cell>
          <cell r="D231">
            <v>0</v>
          </cell>
          <cell r="E231">
            <v>0</v>
          </cell>
          <cell r="F231">
            <v>0</v>
          </cell>
          <cell r="G231">
            <v>0</v>
          </cell>
        </row>
        <row r="232">
          <cell r="B232" t="str">
            <v>3102-6XXXX-XXXXXX-XX-XXXX</v>
          </cell>
          <cell r="C232">
            <v>0</v>
          </cell>
          <cell r="D232">
            <v>0</v>
          </cell>
          <cell r="E232">
            <v>0</v>
          </cell>
          <cell r="F232">
            <v>0</v>
          </cell>
          <cell r="G232">
            <v>0</v>
          </cell>
        </row>
        <row r="233">
          <cell r="B233" t="str">
            <v>3302-6XXXX-XXXXXX-XX-XXXX</v>
          </cell>
          <cell r="C233">
            <v>0</v>
          </cell>
          <cell r="D233">
            <v>0</v>
          </cell>
          <cell r="E233">
            <v>0</v>
          </cell>
          <cell r="F233">
            <v>0</v>
          </cell>
          <cell r="G233">
            <v>0</v>
          </cell>
        </row>
        <row r="234">
          <cell r="B234" t="str">
            <v>3702-6XXXX-XXXXXX-XX-XXXX</v>
          </cell>
          <cell r="C234">
            <v>0</v>
          </cell>
          <cell r="D234">
            <v>0</v>
          </cell>
          <cell r="E234">
            <v>0</v>
          </cell>
          <cell r="F234">
            <v>0</v>
          </cell>
          <cell r="G234">
            <v>0</v>
          </cell>
        </row>
        <row r="235">
          <cell r="B235" t="str">
            <v>3902-6XXXX-XXXXXX-XX-XXXX</v>
          </cell>
          <cell r="C235">
            <v>0</v>
          </cell>
          <cell r="D235">
            <v>0</v>
          </cell>
          <cell r="E235">
            <v>0</v>
          </cell>
          <cell r="F235">
            <v>0</v>
          </cell>
          <cell r="G235">
            <v>0</v>
          </cell>
        </row>
        <row r="236">
          <cell r="B236" t="str">
            <v>3102-8XXXX-XXXXXX-XX-XXXX</v>
          </cell>
          <cell r="C236">
            <v>0</v>
          </cell>
          <cell r="D236">
            <v>0</v>
          </cell>
          <cell r="E236">
            <v>0</v>
          </cell>
          <cell r="F236">
            <v>0</v>
          </cell>
          <cell r="G236">
            <v>0</v>
          </cell>
        </row>
        <row r="237">
          <cell r="B237" t="str">
            <v>3302-8XXXX-XXXXXX-XX-XXXX</v>
          </cell>
          <cell r="C237">
            <v>0</v>
          </cell>
          <cell r="D237">
            <v>0</v>
          </cell>
          <cell r="E237">
            <v>0</v>
          </cell>
          <cell r="F237">
            <v>0</v>
          </cell>
          <cell r="G237">
            <v>0</v>
          </cell>
        </row>
        <row r="238">
          <cell r="B238" t="str">
            <v>3702-8XXXX-XXXXXX-XX-XXXX</v>
          </cell>
          <cell r="C238">
            <v>0</v>
          </cell>
          <cell r="D238">
            <v>0</v>
          </cell>
          <cell r="E238">
            <v>0</v>
          </cell>
          <cell r="F238">
            <v>0</v>
          </cell>
          <cell r="G238">
            <v>0</v>
          </cell>
        </row>
        <row r="239">
          <cell r="B239" t="str">
            <v>3902-8XXXX-XXXXXX-XX-XXXX</v>
          </cell>
          <cell r="C239">
            <v>0</v>
          </cell>
          <cell r="D239">
            <v>0</v>
          </cell>
          <cell r="E239">
            <v>0</v>
          </cell>
          <cell r="F239">
            <v>0</v>
          </cell>
          <cell r="G239">
            <v>0</v>
          </cell>
        </row>
        <row r="240">
          <cell r="B240" t="str">
            <v>3102-9XXXX-XXXXXX-XX-XXXX</v>
          </cell>
          <cell r="C240">
            <v>0</v>
          </cell>
          <cell r="D240">
            <v>0</v>
          </cell>
          <cell r="E240">
            <v>-676000</v>
          </cell>
          <cell r="F240">
            <v>17969990</v>
          </cell>
          <cell r="G240">
            <v>0</v>
          </cell>
        </row>
        <row r="241">
          <cell r="B241" t="str">
            <v>3302-9XXXX-XXXXXX-XX-XXXX</v>
          </cell>
          <cell r="C241">
            <v>0</v>
          </cell>
          <cell r="D241">
            <v>0</v>
          </cell>
          <cell r="E241">
            <v>0</v>
          </cell>
          <cell r="F241">
            <v>0</v>
          </cell>
          <cell r="G241">
            <v>0</v>
          </cell>
        </row>
        <row r="242">
          <cell r="B242" t="str">
            <v>3702-9XXXX-XXXXXX-XX-XXXX</v>
          </cell>
          <cell r="C242">
            <v>765201</v>
          </cell>
          <cell r="D242">
            <v>0</v>
          </cell>
          <cell r="E242">
            <v>572334</v>
          </cell>
          <cell r="F242">
            <v>822700</v>
          </cell>
          <cell r="G242">
            <v>0</v>
          </cell>
        </row>
        <row r="243">
          <cell r="B243" t="str">
            <v>3902-9XXXX-XXXXXX-XX-XXXX</v>
          </cell>
          <cell r="C243">
            <v>3493602</v>
          </cell>
          <cell r="D243">
            <v>-5850000</v>
          </cell>
          <cell r="E243">
            <v>-1287696</v>
          </cell>
          <cell r="F243">
            <v>-899306</v>
          </cell>
          <cell r="G243">
            <v>-5850000</v>
          </cell>
        </row>
        <row r="244">
          <cell r="B244" t="str">
            <v>USCR-00000-412XXX-XX-XXXX</v>
          </cell>
          <cell r="C244">
            <v>-2040</v>
          </cell>
          <cell r="D244">
            <v>0</v>
          </cell>
          <cell r="E244">
            <v>-5606</v>
          </cell>
          <cell r="F244">
            <v>-5606</v>
          </cell>
          <cell r="G244">
            <v>0</v>
          </cell>
        </row>
        <row r="245">
          <cell r="B245" t="str">
            <v>USCR-00000-413XXX-XX-XXXX</v>
          </cell>
          <cell r="C245">
            <v>1672018</v>
          </cell>
          <cell r="D245">
            <v>0</v>
          </cell>
          <cell r="E245">
            <v>592686</v>
          </cell>
          <cell r="F245">
            <v>3334889</v>
          </cell>
          <cell r="G245">
            <v>0</v>
          </cell>
        </row>
        <row r="246">
          <cell r="B246" t="str">
            <v>USCR-00000-414XXX-XX-XXXX</v>
          </cell>
          <cell r="C246">
            <v>-27876</v>
          </cell>
          <cell r="D246">
            <v>0</v>
          </cell>
          <cell r="E246">
            <v>-951511</v>
          </cell>
          <cell r="F246">
            <v>-2112603</v>
          </cell>
          <cell r="G246">
            <v>0</v>
          </cell>
        </row>
        <row r="247">
          <cell r="B247" t="str">
            <v>USCR-00000-415XXX-XX-XXXX</v>
          </cell>
          <cell r="C247">
            <v>23592</v>
          </cell>
          <cell r="D247">
            <v>0</v>
          </cell>
          <cell r="E247">
            <v>0</v>
          </cell>
          <cell r="F247">
            <v>0</v>
          </cell>
          <cell r="G247">
            <v>0</v>
          </cell>
        </row>
        <row r="248">
          <cell r="B248" t="str">
            <v>USCR-00000-418XXX-XX-XXXX</v>
          </cell>
          <cell r="C248">
            <v>0</v>
          </cell>
          <cell r="D248">
            <v>0</v>
          </cell>
          <cell r="E248">
            <v>0</v>
          </cell>
          <cell r="F248">
            <v>0</v>
          </cell>
          <cell r="G248">
            <v>0</v>
          </cell>
        </row>
        <row r="249">
          <cell r="B249" t="str">
            <v>USCR-00000-444XXX-XX-XXXX</v>
          </cell>
          <cell r="C249">
            <v>0</v>
          </cell>
          <cell r="D249">
            <v>0</v>
          </cell>
          <cell r="E249">
            <v>0</v>
          </cell>
          <cell r="F249">
            <v>0</v>
          </cell>
          <cell r="G249">
            <v>0</v>
          </cell>
        </row>
        <row r="250">
          <cell r="B250" t="str">
            <v>USCR-00000-445XXX-XX-XXXX</v>
          </cell>
          <cell r="C250">
            <v>483791</v>
          </cell>
          <cell r="D250">
            <v>0</v>
          </cell>
          <cell r="E250">
            <v>1593099</v>
          </cell>
          <cell r="F250">
            <v>0</v>
          </cell>
          <cell r="G250">
            <v>0</v>
          </cell>
        </row>
        <row r="251">
          <cell r="B251" t="str">
            <v>USCR-00000-448XXX-XX-XXXX</v>
          </cell>
          <cell r="C251">
            <v>0</v>
          </cell>
          <cell r="D251">
            <v>0</v>
          </cell>
          <cell r="E251">
            <v>946340</v>
          </cell>
          <cell r="F251">
            <v>993735</v>
          </cell>
          <cell r="G251">
            <v>0</v>
          </cell>
        </row>
        <row r="252">
          <cell r="B252" t="str">
            <v>USCR-00000-449XXX-XX-XXXX</v>
          </cell>
          <cell r="C252">
            <v>956587</v>
          </cell>
          <cell r="D252">
            <v>21000</v>
          </cell>
          <cell r="E252">
            <v>4887029</v>
          </cell>
          <cell r="F252">
            <v>10614933</v>
          </cell>
          <cell r="G252">
            <v>24000</v>
          </cell>
        </row>
        <row r="253">
          <cell r="B253" t="str">
            <v>VBI NON-OPERATING</v>
          </cell>
          <cell r="C253">
            <v>0</v>
          </cell>
          <cell r="D253">
            <v>0</v>
          </cell>
          <cell r="E253">
            <v>0</v>
          </cell>
          <cell r="F253">
            <v>0</v>
          </cell>
          <cell r="G253">
            <v>0</v>
          </cell>
        </row>
        <row r="254">
          <cell r="B254" t="str">
            <v>NATURAL EYES</v>
          </cell>
          <cell r="C254">
            <v>0</v>
          </cell>
          <cell r="D254">
            <v>0</v>
          </cell>
          <cell r="E254">
            <v>0</v>
          </cell>
          <cell r="F254">
            <v>0</v>
          </cell>
          <cell r="G254">
            <v>0</v>
          </cell>
        </row>
        <row r="255">
          <cell r="B255" t="str">
            <v>ASHLAND COAL</v>
          </cell>
          <cell r="C255">
            <v>0</v>
          </cell>
          <cell r="D255">
            <v>0</v>
          </cell>
          <cell r="E255">
            <v>804520</v>
          </cell>
          <cell r="F255">
            <v>1009245</v>
          </cell>
          <cell r="G255">
            <v>0</v>
          </cell>
        </row>
        <row r="256">
          <cell r="B256" t="str">
            <v>FT. WORTH VALIDATION</v>
          </cell>
          <cell r="C256">
            <v>0</v>
          </cell>
          <cell r="D256">
            <v>0</v>
          </cell>
          <cell r="E256">
            <v>4112790</v>
          </cell>
          <cell r="F256">
            <v>9505260</v>
          </cell>
          <cell r="G256">
            <v>0</v>
          </cell>
        </row>
        <row r="257">
          <cell r="B257" t="str">
            <v>MINORITY INTEREST-AMCIS</v>
          </cell>
          <cell r="C257">
            <v>0</v>
          </cell>
          <cell r="D257">
            <v>0</v>
          </cell>
          <cell r="E257">
            <v>946340</v>
          </cell>
          <cell r="F257">
            <v>993735</v>
          </cell>
          <cell r="G257">
            <v>0</v>
          </cell>
        </row>
        <row r="258">
          <cell r="B258" t="str">
            <v>PROVISC</v>
          </cell>
          <cell r="C258">
            <v>0</v>
          </cell>
          <cell r="D258">
            <v>0</v>
          </cell>
          <cell r="E258">
            <v>0</v>
          </cell>
          <cell r="F258">
            <v>0</v>
          </cell>
          <cell r="G258">
            <v>0</v>
          </cell>
        </row>
        <row r="259">
          <cell r="B259" t="str">
            <v>9911-00000-447200-00-0000</v>
          </cell>
          <cell r="C259">
            <v>0</v>
          </cell>
          <cell r="D259">
            <v>0</v>
          </cell>
          <cell r="E259">
            <v>-15191000</v>
          </cell>
          <cell r="F259">
            <v>-15789443</v>
          </cell>
          <cell r="G259">
            <v>0</v>
          </cell>
        </row>
        <row r="260">
          <cell r="B260" t="str">
            <v>9911-00000-447200-00-0GLI</v>
          </cell>
          <cell r="C260">
            <v>-4877</v>
          </cell>
          <cell r="D260">
            <v>0</v>
          </cell>
          <cell r="E260">
            <v>16819</v>
          </cell>
          <cell r="F260">
            <v>10184</v>
          </cell>
          <cell r="G260">
            <v>0</v>
          </cell>
        </row>
        <row r="261">
          <cell r="B261" t="str">
            <v>DOMESTIC THIRD-PARTY</v>
          </cell>
          <cell r="C261">
            <v>-2857064</v>
          </cell>
          <cell r="D261">
            <v>0</v>
          </cell>
          <cell r="E261">
            <v>-2817105</v>
          </cell>
          <cell r="F261">
            <v>-4414972</v>
          </cell>
          <cell r="G261">
            <v>0</v>
          </cell>
        </row>
        <row r="262">
          <cell r="B262" t="str">
            <v>INTERNATIONAL THIRD-PARTY</v>
          </cell>
          <cell r="C262">
            <v>0</v>
          </cell>
          <cell r="D262">
            <v>0</v>
          </cell>
          <cell r="E262">
            <v>-423862</v>
          </cell>
          <cell r="F262">
            <v>-686176</v>
          </cell>
          <cell r="G262">
            <v>0</v>
          </cell>
        </row>
        <row r="263">
          <cell r="B263" t="str">
            <v>DOMESTIC ROYALTIES</v>
          </cell>
          <cell r="C263">
            <v>-4118308</v>
          </cell>
          <cell r="D263">
            <v>0</v>
          </cell>
          <cell r="E263">
            <v>18509423</v>
          </cell>
          <cell r="F263">
            <v>52438065</v>
          </cell>
          <cell r="G263">
            <v>0</v>
          </cell>
        </row>
        <row r="264">
          <cell r="B264" t="str">
            <v>R &amp; D VISCOAT</v>
          </cell>
          <cell r="C264">
            <v>0</v>
          </cell>
          <cell r="D264">
            <v>0</v>
          </cell>
          <cell r="E264">
            <v>23366</v>
          </cell>
          <cell r="F264">
            <v>23366</v>
          </cell>
          <cell r="G264">
            <v>0</v>
          </cell>
        </row>
        <row r="265">
          <cell r="B265" t="str">
            <v>3M IOL</v>
          </cell>
          <cell r="C265">
            <v>0</v>
          </cell>
          <cell r="D265">
            <v>0</v>
          </cell>
          <cell r="E265">
            <v>-40204</v>
          </cell>
          <cell r="F265">
            <v>-80250</v>
          </cell>
          <cell r="G265">
            <v>0</v>
          </cell>
        </row>
        <row r="266">
          <cell r="B266" t="str">
            <v>R &amp; D METAPHASE</v>
          </cell>
          <cell r="C266">
            <v>0</v>
          </cell>
          <cell r="D266">
            <v>0</v>
          </cell>
          <cell r="E266">
            <v>0</v>
          </cell>
          <cell r="F266">
            <v>0</v>
          </cell>
          <cell r="G266">
            <v>0</v>
          </cell>
        </row>
        <row r="267">
          <cell r="B267" t="str">
            <v>4711-00000-447200-PR-OVIS</v>
          </cell>
          <cell r="C267">
            <v>0</v>
          </cell>
          <cell r="D267">
            <v>0</v>
          </cell>
          <cell r="E267">
            <v>0</v>
          </cell>
          <cell r="F267">
            <v>0</v>
          </cell>
          <cell r="G267">
            <v>0</v>
          </cell>
        </row>
        <row r="268">
          <cell r="B268" t="str">
            <v>4711-00000-447200-0S-TAAR</v>
          </cell>
          <cell r="C268">
            <v>0</v>
          </cell>
          <cell r="D268">
            <v>0</v>
          </cell>
          <cell r="E268">
            <v>-2000000</v>
          </cell>
          <cell r="F268">
            <v>-2000000</v>
          </cell>
          <cell r="G268">
            <v>0</v>
          </cell>
        </row>
        <row r="269">
          <cell r="B269" t="str">
            <v>APD R&amp;D</v>
          </cell>
          <cell r="C269">
            <v>-57689</v>
          </cell>
          <cell r="D269">
            <v>0</v>
          </cell>
          <cell r="E269">
            <v>0</v>
          </cell>
          <cell r="F269">
            <v>-297834</v>
          </cell>
          <cell r="G269">
            <v>0</v>
          </cell>
        </row>
        <row r="270">
          <cell r="B270" t="str">
            <v>CELLUGEL R&amp;D</v>
          </cell>
          <cell r="C270">
            <v>-69544</v>
          </cell>
          <cell r="D270">
            <v>0</v>
          </cell>
          <cell r="E270">
            <v>0</v>
          </cell>
          <cell r="F270">
            <v>-269737</v>
          </cell>
          <cell r="G270">
            <v>0</v>
          </cell>
        </row>
        <row r="271">
          <cell r="B271" t="str">
            <v>VBI STEWARDSHIP</v>
          </cell>
          <cell r="C271">
            <v>-34650</v>
          </cell>
          <cell r="D271">
            <v>0</v>
          </cell>
          <cell r="E271">
            <v>0</v>
          </cell>
          <cell r="F271">
            <v>0</v>
          </cell>
          <cell r="G271">
            <v>0</v>
          </cell>
        </row>
        <row r="272">
          <cell r="B272" t="str">
            <v>4911-00000-447200-00-0GLI</v>
          </cell>
          <cell r="C272">
            <v>0</v>
          </cell>
          <cell r="D272">
            <v>0</v>
          </cell>
          <cell r="E272">
            <v>-22000</v>
          </cell>
          <cell r="F272">
            <v>-22000</v>
          </cell>
          <cell r="G272">
            <v>0</v>
          </cell>
        </row>
        <row r="273">
          <cell r="B273" t="str">
            <v>TRADEMARK STEWARDSHIP</v>
          </cell>
          <cell r="C273">
            <v>-495045</v>
          </cell>
          <cell r="D273">
            <v>0</v>
          </cell>
          <cell r="E273">
            <v>-634250</v>
          </cell>
          <cell r="F273">
            <v>-1142491</v>
          </cell>
          <cell r="G273">
            <v>0</v>
          </cell>
        </row>
        <row r="274">
          <cell r="B274" t="str">
            <v>TECH. DEPRECIATION-TOPSIDE</v>
          </cell>
          <cell r="C274">
            <v>-4333336</v>
          </cell>
          <cell r="D274">
            <v>0</v>
          </cell>
          <cell r="E274">
            <v>-4333336</v>
          </cell>
          <cell r="F274">
            <v>-5414004</v>
          </cell>
          <cell r="G274">
            <v>0</v>
          </cell>
        </row>
        <row r="275">
          <cell r="B275" t="str">
            <v>USCR-00000-442XXX-XX-XXXX</v>
          </cell>
          <cell r="C275">
            <v>0</v>
          </cell>
          <cell r="D275">
            <v>0</v>
          </cell>
          <cell r="E275">
            <v>-78035</v>
          </cell>
          <cell r="F275">
            <v>2517085</v>
          </cell>
          <cell r="G275">
            <v>0</v>
          </cell>
        </row>
        <row r="276">
          <cell r="B276" t="str">
            <v>USCR-00000-4421XX-XX-XXXX</v>
          </cell>
          <cell r="C276">
            <v>0</v>
          </cell>
          <cell r="D276">
            <v>0</v>
          </cell>
          <cell r="E276">
            <v>-76307</v>
          </cell>
          <cell r="F276">
            <v>2693698</v>
          </cell>
          <cell r="G276">
            <v>0</v>
          </cell>
        </row>
        <row r="277">
          <cell r="B277" t="str">
            <v>USCR-00000-4422XX-XX-XXXX</v>
          </cell>
          <cell r="C277">
            <v>0</v>
          </cell>
          <cell r="D277">
            <v>0</v>
          </cell>
          <cell r="E277">
            <v>0</v>
          </cell>
          <cell r="F277">
            <v>-397089</v>
          </cell>
          <cell r="G277">
            <v>0</v>
          </cell>
        </row>
        <row r="278">
          <cell r="B278" t="str">
            <v>USCR-00000-4424XX-XX-XXXX</v>
          </cell>
          <cell r="C278">
            <v>0</v>
          </cell>
          <cell r="D278">
            <v>0</v>
          </cell>
          <cell r="E278">
            <v>0</v>
          </cell>
          <cell r="F278">
            <v>176606</v>
          </cell>
          <cell r="G278">
            <v>0</v>
          </cell>
        </row>
        <row r="279">
          <cell r="B279" t="str">
            <v>APR MBS INVESTMENTS</v>
          </cell>
          <cell r="C279">
            <v>135790350</v>
          </cell>
          <cell r="D279">
            <v>0</v>
          </cell>
          <cell r="E279">
            <v>157746124</v>
          </cell>
          <cell r="F279">
            <v>152358854</v>
          </cell>
          <cell r="G279">
            <v>0</v>
          </cell>
        </row>
        <row r="280">
          <cell r="B280" t="str">
            <v>4911-00000-279100-00-0000</v>
          </cell>
          <cell r="C280">
            <v>70564578</v>
          </cell>
          <cell r="D280">
            <v>0</v>
          </cell>
          <cell r="E280">
            <v>59469466</v>
          </cell>
          <cell r="F280">
            <v>61494244</v>
          </cell>
          <cell r="G280">
            <v>0</v>
          </cell>
        </row>
        <row r="281">
          <cell r="B281" t="str">
            <v>4340-00000-279100-00-0000</v>
          </cell>
          <cell r="C281">
            <v>799316</v>
          </cell>
          <cell r="D281">
            <v>0</v>
          </cell>
          <cell r="E281">
            <v>423466</v>
          </cell>
          <cell r="F281">
            <v>676064</v>
          </cell>
          <cell r="G281">
            <v>0</v>
          </cell>
        </row>
        <row r="282">
          <cell r="B282" t="str">
            <v>FASB 106 RESERVE</v>
          </cell>
          <cell r="C282">
            <v>93147374</v>
          </cell>
          <cell r="D282">
            <v>0</v>
          </cell>
          <cell r="E282">
            <v>84310009</v>
          </cell>
          <cell r="F282">
            <v>87168310</v>
          </cell>
          <cell r="G282">
            <v>0</v>
          </cell>
        </row>
        <row r="283">
          <cell r="B283" t="str">
            <v>LT ENTREMAGG DEBT</v>
          </cell>
          <cell r="C283">
            <v>7500000</v>
          </cell>
          <cell r="D283">
            <v>0</v>
          </cell>
          <cell r="E283">
            <v>10000000</v>
          </cell>
          <cell r="F283">
            <v>10000000</v>
          </cell>
          <cell r="G283">
            <v>0</v>
          </cell>
        </row>
        <row r="284">
          <cell r="B284" t="str">
            <v>ST ENTREMAGG DEBT</v>
          </cell>
          <cell r="C284">
            <v>2500000</v>
          </cell>
          <cell r="D284">
            <v>0</v>
          </cell>
          <cell r="E284">
            <v>2500000</v>
          </cell>
          <cell r="F284">
            <v>2500000</v>
          </cell>
          <cell r="G284">
            <v>0</v>
          </cell>
        </row>
        <row r="285">
          <cell r="B285" t="str">
            <v>LT NESTLE S.A. DEBT</v>
          </cell>
          <cell r="C285">
            <v>54000000</v>
          </cell>
          <cell r="D285">
            <v>0</v>
          </cell>
          <cell r="E285">
            <v>63000000</v>
          </cell>
          <cell r="F285">
            <v>54000000</v>
          </cell>
          <cell r="G285">
            <v>0</v>
          </cell>
        </row>
        <row r="286">
          <cell r="B286" t="str">
            <v>ST NESTLE S.A. DEBT</v>
          </cell>
          <cell r="C286">
            <v>9000000</v>
          </cell>
          <cell r="D286">
            <v>0</v>
          </cell>
          <cell r="E286">
            <v>9000000</v>
          </cell>
          <cell r="F286">
            <v>9000000</v>
          </cell>
          <cell r="G286">
            <v>0</v>
          </cell>
        </row>
        <row r="287">
          <cell r="B287" t="str">
            <v>ST BANK ONE, TEXAS DEBT</v>
          </cell>
          <cell r="C287">
            <v>200000000</v>
          </cell>
          <cell r="D287">
            <v>0</v>
          </cell>
          <cell r="E287">
            <v>184000000</v>
          </cell>
          <cell r="F287">
            <v>132000000</v>
          </cell>
          <cell r="G287">
            <v>0</v>
          </cell>
        </row>
        <row r="288">
          <cell r="B288" t="str">
            <v>NCC DEBT</v>
          </cell>
          <cell r="C288">
            <v>153279848</v>
          </cell>
          <cell r="D288">
            <v>0</v>
          </cell>
          <cell r="E288">
            <v>129931116</v>
          </cell>
          <cell r="F288">
            <v>232241467</v>
          </cell>
          <cell r="G288">
            <v>0</v>
          </cell>
        </row>
        <row r="289">
          <cell r="B289" t="str">
            <v>NCC PREPAID INTEREST</v>
          </cell>
          <cell r="C289">
            <v>0</v>
          </cell>
          <cell r="D289">
            <v>0</v>
          </cell>
          <cell r="E289">
            <v>0</v>
          </cell>
          <cell r="F289">
            <v>-1329856</v>
          </cell>
          <cell r="G289">
            <v>0</v>
          </cell>
        </row>
        <row r="290">
          <cell r="B290" t="str">
            <v>ALI BANK OVERDRAFTS</v>
          </cell>
          <cell r="C290">
            <v>0</v>
          </cell>
          <cell r="D290">
            <v>0</v>
          </cell>
          <cell r="E290">
            <v>0</v>
          </cell>
          <cell r="F290">
            <v>11489427</v>
          </cell>
          <cell r="G290">
            <v>0</v>
          </cell>
        </row>
        <row r="291">
          <cell r="B291" t="str">
            <v>APR BANK OVERDRAFTS</v>
          </cell>
          <cell r="C291">
            <v>7602</v>
          </cell>
          <cell r="D291">
            <v>0</v>
          </cell>
          <cell r="E291">
            <v>30566</v>
          </cell>
          <cell r="F291">
            <v>312500</v>
          </cell>
          <cell r="G291">
            <v>0</v>
          </cell>
        </row>
        <row r="292">
          <cell r="B292" t="str">
            <v>FALCON BANK OVERDRAFTS</v>
          </cell>
          <cell r="C292">
            <v>0</v>
          </cell>
          <cell r="D292">
            <v>0</v>
          </cell>
          <cell r="E292">
            <v>0</v>
          </cell>
          <cell r="F292">
            <v>0</v>
          </cell>
          <cell r="G292">
            <v>0</v>
          </cell>
        </row>
        <row r="293">
          <cell r="B293" t="str">
            <v>6341-00000-211000-00-0000</v>
          </cell>
          <cell r="C293">
            <v>7602</v>
          </cell>
          <cell r="D293">
            <v>0</v>
          </cell>
          <cell r="E293">
            <v>30566</v>
          </cell>
          <cell r="F293">
            <v>0</v>
          </cell>
          <cell r="G293">
            <v>0</v>
          </cell>
        </row>
        <row r="294">
          <cell r="B294" t="str">
            <v>INTL ST THIRD-PARTY DEBT</v>
          </cell>
          <cell r="C294">
            <v>111779934</v>
          </cell>
          <cell r="D294">
            <v>0</v>
          </cell>
          <cell r="E294">
            <v>75463570</v>
          </cell>
          <cell r="F294">
            <v>133745288</v>
          </cell>
          <cell r="G294">
            <v>0</v>
          </cell>
        </row>
        <row r="295">
          <cell r="B295" t="str">
            <v>INTL BANK OVERDRAFTS</v>
          </cell>
          <cell r="C295">
            <v>14155050</v>
          </cell>
          <cell r="D295">
            <v>0</v>
          </cell>
          <cell r="E295">
            <v>14096756</v>
          </cell>
          <cell r="F295">
            <v>22342042</v>
          </cell>
          <cell r="G295">
            <v>0</v>
          </cell>
        </row>
        <row r="296">
          <cell r="B296" t="str">
            <v>INTL LT THIRD-PARTY DEBT</v>
          </cell>
          <cell r="C296">
            <v>5005619</v>
          </cell>
          <cell r="D296">
            <v>0</v>
          </cell>
          <cell r="E296">
            <v>9949681</v>
          </cell>
          <cell r="F296">
            <v>6723725</v>
          </cell>
          <cell r="G296">
            <v>0</v>
          </cell>
        </row>
        <row r="297">
          <cell r="B297" t="str">
            <v>INTL ST NESTLE DEBT</v>
          </cell>
          <cell r="C297">
            <v>157656767</v>
          </cell>
          <cell r="D297">
            <v>0</v>
          </cell>
          <cell r="E297">
            <v>131971396</v>
          </cell>
          <cell r="F297">
            <v>137902598</v>
          </cell>
          <cell r="G297">
            <v>0</v>
          </cell>
        </row>
        <row r="298">
          <cell r="B298" t="str">
            <v>A/R-NESTLE</v>
          </cell>
          <cell r="C298">
            <v>33572106</v>
          </cell>
          <cell r="D298">
            <v>0</v>
          </cell>
          <cell r="E298">
            <v>6795644</v>
          </cell>
          <cell r="F298">
            <v>3080267</v>
          </cell>
          <cell r="G298">
            <v>0</v>
          </cell>
        </row>
        <row r="299">
          <cell r="B299" t="str">
            <v>A/R-OGLI</v>
          </cell>
          <cell r="C299">
            <v>6078</v>
          </cell>
          <cell r="D299">
            <v>0</v>
          </cell>
          <cell r="E299">
            <v>23502</v>
          </cell>
          <cell r="F299">
            <v>2080</v>
          </cell>
          <cell r="G299">
            <v>0</v>
          </cell>
        </row>
        <row r="300">
          <cell r="B300" t="str">
            <v>A/R-GALDERMA</v>
          </cell>
          <cell r="C300">
            <v>0</v>
          </cell>
          <cell r="D300">
            <v>0</v>
          </cell>
          <cell r="E300">
            <v>24552</v>
          </cell>
          <cell r="F300">
            <v>13970</v>
          </cell>
          <cell r="G300">
            <v>0</v>
          </cell>
        </row>
        <row r="301">
          <cell r="B301" t="str">
            <v>3911-00000-1171XX-XX-XXXX</v>
          </cell>
          <cell r="C301">
            <v>1344954</v>
          </cell>
          <cell r="D301">
            <v>0</v>
          </cell>
          <cell r="E301">
            <v>776763</v>
          </cell>
          <cell r="F301">
            <v>1329856</v>
          </cell>
          <cell r="G301">
            <v>0</v>
          </cell>
        </row>
        <row r="302">
          <cell r="B302" t="str">
            <v>3915-00000-3163XX-XX-XXXX</v>
          </cell>
          <cell r="C302">
            <v>513</v>
          </cell>
          <cell r="D302">
            <v>0</v>
          </cell>
          <cell r="E302">
            <v>-10417</v>
          </cell>
          <cell r="F302">
            <v>-9552</v>
          </cell>
          <cell r="G302">
            <v>0</v>
          </cell>
        </row>
        <row r="303">
          <cell r="B303" t="str">
            <v>3914-00000-3163XX-XX-XXXX</v>
          </cell>
          <cell r="C303">
            <v>15</v>
          </cell>
          <cell r="D303">
            <v>0</v>
          </cell>
          <cell r="E303">
            <v>-4854</v>
          </cell>
          <cell r="F303">
            <v>-4451</v>
          </cell>
          <cell r="G303">
            <v>0</v>
          </cell>
        </row>
        <row r="304">
          <cell r="B304" t="str">
            <v>3341-1XXXX-XXXXXX-XX-XXXX</v>
          </cell>
          <cell r="C304">
            <v>2871991</v>
          </cell>
          <cell r="D304">
            <v>0</v>
          </cell>
          <cell r="E304">
            <v>3414978</v>
          </cell>
          <cell r="F304">
            <v>4878179</v>
          </cell>
          <cell r="G304">
            <v>0</v>
          </cell>
        </row>
        <row r="305">
          <cell r="B305" t="str">
            <v>APRI-1XXXX-XXXXXX-XX-XXXX</v>
          </cell>
          <cell r="C305">
            <v>4263700</v>
          </cell>
          <cell r="D305">
            <v>467900</v>
          </cell>
          <cell r="E305">
            <v>5215295</v>
          </cell>
          <cell r="F305">
            <v>5342398</v>
          </cell>
          <cell r="G305">
            <v>700000</v>
          </cell>
        </row>
        <row r="306">
          <cell r="B306" t="str">
            <v>4102-00000-164500-TC-DEPR</v>
          </cell>
          <cell r="C306">
            <v>-4682527</v>
          </cell>
          <cell r="D306">
            <v>0</v>
          </cell>
          <cell r="E306">
            <v>-6096527</v>
          </cell>
          <cell r="F306">
            <v>-4682527</v>
          </cell>
          <cell r="G306">
            <v>0</v>
          </cell>
        </row>
        <row r="307">
          <cell r="B307" t="str">
            <v>4102-00000-449000-00-0000</v>
          </cell>
          <cell r="C307">
            <v>0</v>
          </cell>
          <cell r="D307">
            <v>0</v>
          </cell>
          <cell r="E307">
            <v>0</v>
          </cell>
          <cell r="F307">
            <v>0</v>
          </cell>
          <cell r="G307">
            <v>0</v>
          </cell>
        </row>
        <row r="308">
          <cell r="B308" t="str">
            <v>9911-00000-441210-00-0000</v>
          </cell>
          <cell r="C308">
            <v>7285956</v>
          </cell>
          <cell r="D308">
            <v>0</v>
          </cell>
          <cell r="E308">
            <v>5613926</v>
          </cell>
          <cell r="F308">
            <v>8444217</v>
          </cell>
          <cell r="G308">
            <v>0</v>
          </cell>
        </row>
        <row r="309">
          <cell r="B309" t="str">
            <v>9911-00000-441220-00-0000</v>
          </cell>
          <cell r="C309">
            <v>526389</v>
          </cell>
          <cell r="D309">
            <v>0</v>
          </cell>
          <cell r="E309">
            <v>848229</v>
          </cell>
          <cell r="F309">
            <v>1197708</v>
          </cell>
          <cell r="G309">
            <v>0</v>
          </cell>
        </row>
        <row r="310">
          <cell r="B310" t="str">
            <v>9911-00000-441230-00-0000</v>
          </cell>
          <cell r="C310">
            <v>2382765</v>
          </cell>
          <cell r="D310">
            <v>0</v>
          </cell>
          <cell r="E310">
            <v>3482548</v>
          </cell>
          <cell r="F310">
            <v>5290548</v>
          </cell>
          <cell r="G310">
            <v>0</v>
          </cell>
        </row>
        <row r="311">
          <cell r="B311" t="str">
            <v>9911-00000-441210-00-FEES</v>
          </cell>
          <cell r="C311">
            <v>411772</v>
          </cell>
          <cell r="D311">
            <v>0</v>
          </cell>
          <cell r="E311">
            <v>288419</v>
          </cell>
          <cell r="F311">
            <v>438223</v>
          </cell>
          <cell r="G311">
            <v>0</v>
          </cell>
        </row>
        <row r="312">
          <cell r="B312" t="str">
            <v>9911-00000-441000-00-CITI</v>
          </cell>
          <cell r="C312">
            <v>0</v>
          </cell>
          <cell r="D312">
            <v>0</v>
          </cell>
          <cell r="E312">
            <v>0</v>
          </cell>
          <cell r="F312">
            <v>0</v>
          </cell>
          <cell r="G312">
            <v>0</v>
          </cell>
        </row>
        <row r="313">
          <cell r="B313" t="str">
            <v>9911-00000-441000-00-0REV</v>
          </cell>
          <cell r="C313">
            <v>5003460</v>
          </cell>
          <cell r="D313">
            <v>0</v>
          </cell>
          <cell r="E313">
            <v>5837759</v>
          </cell>
          <cell r="F313">
            <v>8635926</v>
          </cell>
          <cell r="G313">
            <v>0</v>
          </cell>
        </row>
        <row r="314">
          <cell r="B314" t="str">
            <v>4911-00000-441000-DR-SOLL</v>
          </cell>
          <cell r="C314">
            <v>0</v>
          </cell>
          <cell r="D314">
            <v>0</v>
          </cell>
          <cell r="E314">
            <v>0</v>
          </cell>
          <cell r="F314">
            <v>0</v>
          </cell>
          <cell r="G314">
            <v>0</v>
          </cell>
        </row>
        <row r="315">
          <cell r="B315" t="str">
            <v>USCR-00000-441XXX-XX-XXXX</v>
          </cell>
          <cell r="C315">
            <v>20500358</v>
          </cell>
          <cell r="D315">
            <v>0</v>
          </cell>
          <cell r="E315">
            <v>17353086</v>
          </cell>
          <cell r="F315">
            <v>25739715</v>
          </cell>
          <cell r="G315">
            <v>0</v>
          </cell>
        </row>
        <row r="316">
          <cell r="B316" t="str">
            <v>USCR-00000-411XXX-XX-XXXX</v>
          </cell>
          <cell r="C316">
            <v>-8429268</v>
          </cell>
          <cell r="D316">
            <v>0</v>
          </cell>
          <cell r="E316">
            <v>-9587366</v>
          </cell>
          <cell r="F316">
            <v>-13992942</v>
          </cell>
          <cell r="G316">
            <v>0</v>
          </cell>
        </row>
        <row r="317">
          <cell r="B317" t="str">
            <v>ASIP-00000-411XXX-XX-XXXX</v>
          </cell>
          <cell r="C317">
            <v>-886417</v>
          </cell>
          <cell r="D317">
            <v>0</v>
          </cell>
          <cell r="E317">
            <v>-990602</v>
          </cell>
          <cell r="F317">
            <v>-1480931</v>
          </cell>
          <cell r="G317">
            <v>0</v>
          </cell>
        </row>
        <row r="318">
          <cell r="B318" t="str">
            <v>ALIP-00000-411XXX-XX-XXXX</v>
          </cell>
          <cell r="C318">
            <v>-23224</v>
          </cell>
          <cell r="D318">
            <v>0</v>
          </cell>
          <cell r="E318">
            <v>-58210</v>
          </cell>
          <cell r="F318">
            <v>-93345</v>
          </cell>
          <cell r="G318">
            <v>0</v>
          </cell>
        </row>
        <row r="319">
          <cell r="B319" t="str">
            <v>APRP-00000-411XXX-XX-XXXX</v>
          </cell>
          <cell r="C319">
            <v>-7562447</v>
          </cell>
          <cell r="D319">
            <v>0</v>
          </cell>
          <cell r="E319">
            <v>-8612682</v>
          </cell>
          <cell r="F319">
            <v>-12520591</v>
          </cell>
          <cell r="G319">
            <v>0</v>
          </cell>
        </row>
        <row r="320">
          <cell r="B320" t="str">
            <v>3917-00000-411XXX-XX-XXXX</v>
          </cell>
          <cell r="C320">
            <v>-10969</v>
          </cell>
          <cell r="D320">
            <v>0</v>
          </cell>
          <cell r="E320">
            <v>-14492</v>
          </cell>
          <cell r="F320">
            <v>-24347</v>
          </cell>
          <cell r="G320">
            <v>0</v>
          </cell>
        </row>
        <row r="321">
          <cell r="B321" t="str">
            <v>3916-00000-411XXX-XX-XXXX</v>
          </cell>
          <cell r="C321">
            <v>0</v>
          </cell>
          <cell r="D321">
            <v>0</v>
          </cell>
          <cell r="E321">
            <v>0</v>
          </cell>
          <cell r="F321">
            <v>0</v>
          </cell>
          <cell r="G321">
            <v>0</v>
          </cell>
        </row>
        <row r="322">
          <cell r="B322" t="str">
            <v>3331-00000-411XXX-XX-XXXX</v>
          </cell>
          <cell r="C322">
            <v>-7508657</v>
          </cell>
          <cell r="D322">
            <v>0</v>
          </cell>
          <cell r="E322">
            <v>-8557443</v>
          </cell>
          <cell r="F322">
            <v>-12431215</v>
          </cell>
          <cell r="G322">
            <v>0</v>
          </cell>
        </row>
        <row r="323">
          <cell r="B323" t="str">
            <v>8239-00000-441210-00-0000</v>
          </cell>
          <cell r="C323">
            <v>0</v>
          </cell>
          <cell r="D323">
            <v>0</v>
          </cell>
          <cell r="E323">
            <v>252734</v>
          </cell>
          <cell r="F323">
            <v>562202</v>
          </cell>
          <cell r="G323">
            <v>0</v>
          </cell>
        </row>
        <row r="324">
          <cell r="B324" t="str">
            <v>4239-00000-441000-00-0000</v>
          </cell>
          <cell r="C324">
            <v>0</v>
          </cell>
          <cell r="D324">
            <v>0</v>
          </cell>
          <cell r="E324">
            <v>30156</v>
          </cell>
          <cell r="F324">
            <v>32624</v>
          </cell>
          <cell r="G324">
            <v>0</v>
          </cell>
        </row>
        <row r="325">
          <cell r="B325" t="str">
            <v>8239-00000-441000-00-0000</v>
          </cell>
          <cell r="C325">
            <v>0</v>
          </cell>
          <cell r="D325">
            <v>0</v>
          </cell>
          <cell r="E325">
            <v>0</v>
          </cell>
          <cell r="F325">
            <v>31039</v>
          </cell>
          <cell r="G325">
            <v>0</v>
          </cell>
        </row>
        <row r="326">
          <cell r="B326" t="str">
            <v>3239-00000-411XXX-XX-XXXX</v>
          </cell>
          <cell r="C326">
            <v>0</v>
          </cell>
          <cell r="D326">
            <v>0</v>
          </cell>
          <cell r="E326">
            <v>-169</v>
          </cell>
          <cell r="F326">
            <v>-7826</v>
          </cell>
          <cell r="G326">
            <v>0</v>
          </cell>
        </row>
        <row r="327">
          <cell r="B327" t="str">
            <v>3939-00000-411XXX-XX-XXXX</v>
          </cell>
          <cell r="C327">
            <v>0</v>
          </cell>
          <cell r="D327">
            <v>0</v>
          </cell>
          <cell r="E327">
            <v>0</v>
          </cell>
          <cell r="F327">
            <v>0</v>
          </cell>
          <cell r="G327">
            <v>0</v>
          </cell>
        </row>
        <row r="328">
          <cell r="B328" t="str">
            <v>ASIP-00000-441XXX-XX-XXXX</v>
          </cell>
          <cell r="C328">
            <v>25108</v>
          </cell>
          <cell r="D328">
            <v>0</v>
          </cell>
          <cell r="E328">
            <v>-294670</v>
          </cell>
          <cell r="F328">
            <v>-392425</v>
          </cell>
          <cell r="G328">
            <v>0</v>
          </cell>
        </row>
        <row r="329">
          <cell r="B329" t="str">
            <v>ALIP-00000-441XXX-XX-XXXX</v>
          </cell>
          <cell r="C329">
            <v>20255140</v>
          </cell>
          <cell r="D329">
            <v>0</v>
          </cell>
          <cell r="E329">
            <v>17212596</v>
          </cell>
          <cell r="F329">
            <v>25549445</v>
          </cell>
          <cell r="G329">
            <v>0</v>
          </cell>
        </row>
        <row r="330">
          <cell r="B330" t="str">
            <v>APRP-00000-441XXX-XX-XXXX</v>
          </cell>
          <cell r="C330">
            <v>244768</v>
          </cell>
          <cell r="D330">
            <v>0</v>
          </cell>
          <cell r="E330">
            <v>-22297</v>
          </cell>
          <cell r="F330">
            <v>-43170</v>
          </cell>
          <cell r="G330">
            <v>0</v>
          </cell>
        </row>
        <row r="331">
          <cell r="B331" t="str">
            <v>3917-00000-441XXX-XX-XXXX</v>
          </cell>
          <cell r="C331">
            <v>0</v>
          </cell>
          <cell r="D331">
            <v>0</v>
          </cell>
          <cell r="E331">
            <v>0</v>
          </cell>
          <cell r="F331">
            <v>0</v>
          </cell>
          <cell r="G331">
            <v>0</v>
          </cell>
        </row>
        <row r="332">
          <cell r="B332" t="str">
            <v>3916-00000-441XXX-XX-XXXX</v>
          </cell>
          <cell r="C332">
            <v>0</v>
          </cell>
          <cell r="D332">
            <v>0</v>
          </cell>
          <cell r="E332">
            <v>0</v>
          </cell>
          <cell r="F332">
            <v>0</v>
          </cell>
          <cell r="G332">
            <v>0</v>
          </cell>
        </row>
        <row r="333">
          <cell r="B333" t="str">
            <v>P090-00000-441XXX-XX-XXXX</v>
          </cell>
          <cell r="C333">
            <v>0</v>
          </cell>
          <cell r="D333">
            <v>0</v>
          </cell>
          <cell r="E333">
            <v>0</v>
          </cell>
          <cell r="F333">
            <v>0</v>
          </cell>
          <cell r="G333">
            <v>0</v>
          </cell>
        </row>
        <row r="334">
          <cell r="B334" t="str">
            <v>3939-00000-441XXX-XX-XXXX</v>
          </cell>
          <cell r="C334">
            <v>0</v>
          </cell>
          <cell r="D334">
            <v>0</v>
          </cell>
          <cell r="E334">
            <v>0</v>
          </cell>
          <cell r="F334">
            <v>0</v>
          </cell>
          <cell r="G334">
            <v>0</v>
          </cell>
        </row>
        <row r="335">
          <cell r="B335" t="str">
            <v>4911-00000-441300-PS-TOCK</v>
          </cell>
          <cell r="C335">
            <v>974954</v>
          </cell>
          <cell r="D335">
            <v>0</v>
          </cell>
          <cell r="E335">
            <v>807034</v>
          </cell>
          <cell r="F335">
            <v>1354318</v>
          </cell>
          <cell r="G335">
            <v>0</v>
          </cell>
        </row>
        <row r="336">
          <cell r="B336" t="str">
            <v>VISX LEGAL FEES</v>
          </cell>
          <cell r="C336">
            <v>0</v>
          </cell>
          <cell r="D336">
            <v>0</v>
          </cell>
          <cell r="E336">
            <v>-846050</v>
          </cell>
          <cell r="F336">
            <v>-839719</v>
          </cell>
          <cell r="G336">
            <v>0</v>
          </cell>
        </row>
        <row r="337">
          <cell r="B337" t="str">
            <v>LEGAL FEES</v>
          </cell>
          <cell r="C337">
            <v>1542383</v>
          </cell>
          <cell r="D337">
            <v>0</v>
          </cell>
          <cell r="E337">
            <v>561527</v>
          </cell>
          <cell r="F337">
            <v>3334532</v>
          </cell>
          <cell r="G337">
            <v>0</v>
          </cell>
        </row>
        <row r="338">
          <cell r="B338" t="str">
            <v>USCR-00000-48XXXX-XX-XXXX</v>
          </cell>
          <cell r="C338">
            <v>58798598</v>
          </cell>
          <cell r="D338">
            <v>0</v>
          </cell>
          <cell r="E338">
            <v>45651292</v>
          </cell>
          <cell r="F338">
            <v>84658076</v>
          </cell>
          <cell r="G338">
            <v>0</v>
          </cell>
        </row>
        <row r="339">
          <cell r="B339" t="str">
            <v>4102-90000-818000-00-FEES</v>
          </cell>
          <cell r="C339">
            <v>0</v>
          </cell>
          <cell r="D339">
            <v>0</v>
          </cell>
          <cell r="E339">
            <v>0</v>
          </cell>
          <cell r="F339">
            <v>389451</v>
          </cell>
          <cell r="G339">
            <v>0</v>
          </cell>
        </row>
      </sheetData>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orage"/>
      <sheetName val="LINK"/>
      <sheetName val="SUM"/>
      <sheetName val="GSA"/>
      <sheetName val="BSA"/>
      <sheetName val="AIS"/>
      <sheetName val="AIY"/>
      <sheetName val="AIC"/>
      <sheetName val="BSH"/>
      <sheetName val="BSC"/>
      <sheetName val="CFS"/>
      <sheetName val="QIS"/>
      <sheetName val="QIY"/>
      <sheetName val="QIC"/>
      <sheetName val="RAT"/>
      <sheetName val="ROE"/>
      <sheetName val="RSK"/>
      <sheetName val="WIF"/>
      <sheetName val="LINKIDB"/>
    </sheetNames>
    <sheetDataSet>
      <sheetData sheetId="0" refreshError="1">
        <row r="4">
          <cell r="B4" t="str">
            <v>HGSI    US Equity</v>
          </cell>
        </row>
        <row r="5">
          <cell r="B5" t="str">
            <v>USD</v>
          </cell>
        </row>
        <row r="6">
          <cell r="B6" t="str">
            <v>USD</v>
          </cell>
        </row>
        <row r="14">
          <cell r="B14" t="str">
            <v>.05219</v>
          </cell>
        </row>
        <row r="15">
          <cell r="B15" t="str">
            <v>06/14/2001</v>
          </cell>
        </row>
        <row r="16">
          <cell r="B16" t="str">
            <v>.05219</v>
          </cell>
        </row>
        <row r="17">
          <cell r="B17" t="str">
            <v>06/14/2001</v>
          </cell>
        </row>
        <row r="18">
          <cell r="B18" t="str">
            <v>.05023</v>
          </cell>
        </row>
        <row r="19">
          <cell r="B19" t="str">
            <v>06/14/2001</v>
          </cell>
        </row>
        <row r="20">
          <cell r="B20" t="str">
            <v>.025</v>
          </cell>
        </row>
        <row r="21">
          <cell r="B21" t="str">
            <v>.025</v>
          </cell>
        </row>
        <row r="22">
          <cell r="B22" t="str">
            <v>.025</v>
          </cell>
        </row>
        <row r="23">
          <cell r="B23" t="str">
            <v>.018</v>
          </cell>
        </row>
        <row r="24">
          <cell r="B24" t="str">
            <v>1</v>
          </cell>
        </row>
        <row r="25">
          <cell r="B25" t="str">
            <v>06/15/2001</v>
          </cell>
        </row>
        <row r="26">
          <cell r="B26" t="str">
            <v>1</v>
          </cell>
        </row>
        <row r="27">
          <cell r="B27" t="str">
            <v>06/15/2001</v>
          </cell>
        </row>
        <row r="28">
          <cell r="B28" t="str">
            <v>.035</v>
          </cell>
        </row>
        <row r="29">
          <cell r="B29" t="str">
            <v>.035</v>
          </cell>
        </row>
        <row r="30">
          <cell r="B30" t="str">
            <v>.48</v>
          </cell>
        </row>
        <row r="31">
          <cell r="B31" t="str">
            <v>0</v>
          </cell>
        </row>
        <row r="32">
          <cell r="B32" t="str">
            <v>63.79</v>
          </cell>
        </row>
        <row r="33">
          <cell r="B33">
            <v>37056</v>
          </cell>
        </row>
        <row r="34">
          <cell r="B34" t="str">
            <v>1</v>
          </cell>
        </row>
        <row r="35">
          <cell r="B35" t="str">
            <v>6/15/2001  5:07:26 PM</v>
          </cell>
        </row>
        <row r="43">
          <cell r="E43">
            <v>9.7393556965008603</v>
          </cell>
          <cell r="F43">
            <v>8.3158206430961723</v>
          </cell>
          <cell r="G43">
            <v>7.2871499357395804</v>
          </cell>
          <cell r="H43">
            <v>6.3552255090959964</v>
          </cell>
          <cell r="I43">
            <v>6.0907193076356103</v>
          </cell>
          <cell r="J43">
            <v>6.0233340928603063</v>
          </cell>
          <cell r="K43">
            <v>6.5870508517943271</v>
          </cell>
          <cell r="L43">
            <v>9.2906119928495965</v>
          </cell>
          <cell r="M43">
            <v>0</v>
          </cell>
          <cell r="N43">
            <v>0</v>
          </cell>
        </row>
        <row r="44">
          <cell r="E44">
            <v>-6.2189737051307016E-2</v>
          </cell>
          <cell r="F44">
            <v>-0.10053151883039128</v>
          </cell>
          <cell r="G44">
            <v>-7.225814130031169E-2</v>
          </cell>
          <cell r="H44">
            <v>-8.0109530378543167E-2</v>
          </cell>
          <cell r="I44">
            <v>-9.96812692990349E-3</v>
          </cell>
          <cell r="J44">
            <v>7.9235088431419617E-2</v>
          </cell>
          <cell r="K44">
            <v>0.147796541770948</v>
          </cell>
          <cell r="L44">
            <v>0.39658254677492227</v>
          </cell>
          <cell r="M44">
            <v>0</v>
          </cell>
          <cell r="N44">
            <v>0</v>
          </cell>
        </row>
        <row r="45">
          <cell r="E45">
            <v>0</v>
          </cell>
          <cell r="F45">
            <v>0</v>
          </cell>
          <cell r="G45">
            <v>0</v>
          </cell>
          <cell r="H45">
            <v>0</v>
          </cell>
          <cell r="I45">
            <v>0</v>
          </cell>
          <cell r="J45">
            <v>0</v>
          </cell>
          <cell r="K45">
            <v>0</v>
          </cell>
          <cell r="L45">
            <v>0</v>
          </cell>
          <cell r="M45">
            <v>0</v>
          </cell>
          <cell r="N45">
            <v>0</v>
          </cell>
        </row>
        <row r="51">
          <cell r="B51" t="str">
            <v>UNITED STATES</v>
          </cell>
        </row>
        <row r="58">
          <cell r="B58">
            <v>7</v>
          </cell>
        </row>
        <row r="61">
          <cell r="B61" t="str">
            <v>.05219</v>
          </cell>
        </row>
        <row r="63">
          <cell r="B63" t="str">
            <v>Bond Yield (06/14/2001):</v>
          </cell>
        </row>
        <row r="66">
          <cell r="B66">
            <v>0.23529411764705885</v>
          </cell>
        </row>
        <row r="67">
          <cell r="B67">
            <v>0</v>
          </cell>
        </row>
        <row r="68">
          <cell r="B68" t="str">
            <v>Price (06/14/2001):</v>
          </cell>
        </row>
        <row r="71">
          <cell r="B71">
            <v>64.29998979764612</v>
          </cell>
        </row>
        <row r="72">
          <cell r="B72">
            <v>0</v>
          </cell>
        </row>
        <row r="73">
          <cell r="B73">
            <v>2.4489691630297261</v>
          </cell>
        </row>
        <row r="74">
          <cell r="B74">
            <v>5.9447024330466363</v>
          </cell>
        </row>
        <row r="75">
          <cell r="B75">
            <v>55.906318201569754</v>
          </cell>
        </row>
        <row r="76">
          <cell r="B76">
            <v>9.0341460801702633E-2</v>
          </cell>
        </row>
        <row r="77">
          <cell r="B77">
            <v>0.19893004760213603</v>
          </cell>
        </row>
        <row r="78">
          <cell r="B78">
            <v>3.3333333333333335E-3</v>
          </cell>
        </row>
        <row r="82">
          <cell r="B82">
            <v>9.2646705499999982E-2</v>
          </cell>
        </row>
        <row r="89">
          <cell r="B89">
            <v>7.9948236031685341E-3</v>
          </cell>
        </row>
        <row r="90">
          <cell r="B90">
            <v>0</v>
          </cell>
        </row>
        <row r="91">
          <cell r="B91">
            <v>3.8086618220884653E-2</v>
          </cell>
        </row>
        <row r="92">
          <cell r="B92">
            <v>9.2452618604680695E-2</v>
          </cell>
        </row>
        <row r="93">
          <cell r="B93">
            <v>0.86946076317443455</v>
          </cell>
        </row>
      </sheetData>
      <sheetData sheetId="1" refreshError="1">
        <row r="1">
          <cell r="AR1" t="str">
            <v>0082988</v>
          </cell>
          <cell r="AT1" t="str">
            <v>Biotechnology</v>
          </cell>
          <cell r="AV1" t="b">
            <v>0</v>
          </cell>
        </row>
        <row r="2">
          <cell r="AR2" t="str">
            <v>002</v>
          </cell>
          <cell r="AT2" t="str">
            <v>US</v>
          </cell>
          <cell r="AV2" t="str">
            <v>US</v>
          </cell>
        </row>
        <row r="3">
          <cell r="AR3" t="str">
            <v>HUMAN GENOME SCIENCES INC</v>
          </cell>
          <cell r="AT3" t="str">
            <v>UNITED STATES</v>
          </cell>
          <cell r="AV3">
            <v>0</v>
          </cell>
        </row>
        <row r="4">
          <cell r="AR4" t="str">
            <v>HGSI</v>
          </cell>
          <cell r="AT4" t="str">
            <v>148</v>
          </cell>
          <cell r="AV4" t="str">
            <v>stdmodvb</v>
          </cell>
        </row>
        <row r="5">
          <cell r="AR5" t="str">
            <v>HGSI    US Equity</v>
          </cell>
          <cell r="AT5" t="str">
            <v>Terrence</v>
          </cell>
          <cell r="AV5" t="str">
            <v>4.20000921</v>
          </cell>
        </row>
        <row r="6">
          <cell r="AR6" t="str">
            <v>US</v>
          </cell>
          <cell r="AT6" t="str">
            <v>Norchi</v>
          </cell>
        </row>
        <row r="7">
          <cell r="AR7" t="str">
            <v>444903108</v>
          </cell>
          <cell r="AT7" t="str">
            <v>1MCT</v>
          </cell>
        </row>
        <row r="8">
          <cell r="AR8" t="str">
            <v>2429766</v>
          </cell>
          <cell r="AT8" t="str">
            <v>Global Pharmaceuticals &amp; Biotechnology</v>
          </cell>
        </row>
        <row r="9">
          <cell r="AR9" t="str">
            <v>USD</v>
          </cell>
          <cell r="AT9" t="str">
            <v>USD</v>
          </cell>
        </row>
        <row r="10">
          <cell r="AR10" t="str">
            <v>US DOLLAR</v>
          </cell>
          <cell r="AT10" t="str">
            <v>US DOLLAR</v>
          </cell>
        </row>
        <row r="11">
          <cell r="AR11" t="str">
            <v>Consumer, Non-cyclical</v>
          </cell>
          <cell r="AT11">
            <v>37256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Certification &amp; Disclosures"/>
      <sheetName val="One pager"/>
      <sheetName val="Tables"/>
      <sheetName val="Tables for NEAT"/>
      <sheetName val="Handout"/>
      <sheetName val="Model"/>
      <sheetName val="Guidance"/>
      <sheetName val="Aducanumab"/>
      <sheetName val="Earnings Snapshot"/>
      <sheetName val="Milestones"/>
      <sheetName val="ALZH"/>
      <sheetName val="Consensus"/>
      <sheetName val="NPV w TV"/>
      <sheetName val="NPV 0 TV"/>
      <sheetName val="DCF"/>
      <sheetName val="DCF 0 TV"/>
      <sheetName val="Preview"/>
      <sheetName val="New Numbers vs. old"/>
      <sheetName val="Tysabri P&amp;L"/>
      <sheetName val="SMA"/>
      <sheetName val="Hemophilia"/>
      <sheetName val="Multiple Sclerosis US"/>
      <sheetName val="Multiple Sclerosis ROW"/>
      <sheetName val="Tysabri Crohn's"/>
      <sheetName val="Pipeline"/>
      <sheetName val="Rituxan_Gazyva US"/>
      <sheetName val="RocheRituxanRoyalties"/>
      <sheetName val="Fampridine"/>
      <sheetName val="OLD Rituxan US"/>
      <sheetName val="Ty Patient-PML"/>
      <sheetName val="Amevive"/>
      <sheetName val="IP Summary"/>
      <sheetName val="10K IP text"/>
      <sheetName val="Bloomberg"/>
      <sheetName val="Cover"/>
      <sheetName val="BlueMatrix - HealthCare"/>
      <sheetName val="Sheet2"/>
      <sheetName val="Sheet1"/>
      <sheetName val="Aducanumab Take out"/>
      <sheetName val="Biosimilars"/>
      <sheetName val="Amiselimod - UC"/>
      <sheetName val="Amiselimod - Crohn's"/>
      <sheetName val="Raxatrigine"/>
      <sheetName val="LINGO MS"/>
      <sheetName val="LINGO Glaucom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51">
          <cell r="F51">
            <v>49.342999999999996</v>
          </cell>
        </row>
      </sheetData>
      <sheetData sheetId="9">
        <row r="51">
          <cell r="F51">
            <v>49.342999999999996</v>
          </cell>
        </row>
      </sheetData>
      <sheetData sheetId="10" refreshError="1"/>
      <sheetData sheetId="1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revenues"/>
      <sheetName val="income"/>
      <sheetName val="balance sheet"/>
      <sheetName val="cash flow"/>
      <sheetName val="earnings"/>
      <sheetName val="UNIT Analysis"/>
      <sheetName val="DCF"/>
      <sheetName val="__FDSCACHE__"/>
      <sheetName val="LBO"/>
      <sheetName val="Payor Mix"/>
      <sheetName val="pricing table"/>
      <sheetName val="Shares"/>
      <sheetName val="EPS Surprise"/>
      <sheetName val="Forward Valuation"/>
      <sheetName val="Trailing PE"/>
      <sheetName val="Summary"/>
      <sheetName val="PSYS-roaic "/>
    </sheetNames>
    <sheetDataSet>
      <sheetData sheetId="0" refreshError="1"/>
      <sheetData sheetId="1" refreshError="1">
        <row r="1">
          <cell r="B1" t="str">
            <v>Psychiatric Solutions, Inc.</v>
          </cell>
        </row>
        <row r="8">
          <cell r="G8" t="str">
            <v>Q1A</v>
          </cell>
          <cell r="H8" t="str">
            <v>Q2A</v>
          </cell>
          <cell r="I8" t="str">
            <v>Q3A</v>
          </cell>
          <cell r="J8" t="str">
            <v>Q4A</v>
          </cell>
          <cell r="K8" t="str">
            <v>FY</v>
          </cell>
          <cell r="L8" t="str">
            <v>Q1A</v>
          </cell>
          <cell r="M8" t="str">
            <v>Q2A</v>
          </cell>
          <cell r="N8" t="str">
            <v>Q3A</v>
          </cell>
          <cell r="O8" t="str">
            <v>Q4A</v>
          </cell>
          <cell r="P8" t="str">
            <v>FY</v>
          </cell>
          <cell r="Q8" t="str">
            <v>Q1A</v>
          </cell>
          <cell r="R8" t="str">
            <v>Q2A</v>
          </cell>
          <cell r="S8" t="str">
            <v>Q3E</v>
          </cell>
          <cell r="T8" t="str">
            <v>Q4E</v>
          </cell>
          <cell r="U8" t="str">
            <v>FYE</v>
          </cell>
          <cell r="V8" t="str">
            <v>Q1E</v>
          </cell>
          <cell r="W8" t="str">
            <v>Q2E</v>
          </cell>
          <cell r="X8" t="str">
            <v>Q3E</v>
          </cell>
          <cell r="Y8" t="str">
            <v>Q4E</v>
          </cell>
          <cell r="Z8" t="str">
            <v>FYE</v>
          </cell>
          <cell r="AA8" t="str">
            <v>Q1E</v>
          </cell>
          <cell r="AB8" t="str">
            <v>Q2E</v>
          </cell>
          <cell r="AC8" t="str">
            <v>Q3E</v>
          </cell>
          <cell r="AD8" t="str">
            <v>Q4E</v>
          </cell>
          <cell r="AE8" t="str">
            <v>FYE</v>
          </cell>
          <cell r="AF8" t="str">
            <v>Q1E</v>
          </cell>
          <cell r="AG8" t="str">
            <v>Q2E</v>
          </cell>
          <cell r="AH8" t="str">
            <v>Q3E</v>
          </cell>
          <cell r="AI8" t="str">
            <v>Q4E</v>
          </cell>
          <cell r="AJ8" t="str">
            <v>FYE</v>
          </cell>
          <cell r="AK8" t="str">
            <v>Q1E</v>
          </cell>
          <cell r="AL8" t="str">
            <v>Q2E</v>
          </cell>
          <cell r="AM8" t="str">
            <v>Q3E</v>
          </cell>
          <cell r="AN8" t="str">
            <v>Q4E</v>
          </cell>
          <cell r="AO8" t="str">
            <v>FYE</v>
          </cell>
          <cell r="AP8" t="str">
            <v>Q1E</v>
          </cell>
          <cell r="AQ8" t="str">
            <v>Q2E</v>
          </cell>
          <cell r="AR8" t="str">
            <v>Q3E</v>
          </cell>
          <cell r="AS8" t="str">
            <v>Q4E</v>
          </cell>
          <cell r="AT8" t="str">
            <v>FYE</v>
          </cell>
        </row>
        <row r="11">
          <cell r="A11" t="str">
            <v>1Q03</v>
          </cell>
        </row>
        <row r="12">
          <cell r="A12" t="str">
            <v>2Q03</v>
          </cell>
        </row>
        <row r="13">
          <cell r="A13" t="str">
            <v>3Q03</v>
          </cell>
        </row>
        <row r="14">
          <cell r="A14" t="str">
            <v>4Q03</v>
          </cell>
        </row>
        <row r="15">
          <cell r="A15" t="str">
            <v>1Q04</v>
          </cell>
        </row>
        <row r="16">
          <cell r="A16" t="str">
            <v>2Q04</v>
          </cell>
        </row>
        <row r="17">
          <cell r="A17" t="str">
            <v>3Q04</v>
          </cell>
        </row>
        <row r="18">
          <cell r="A18" t="str">
            <v>4Q04</v>
          </cell>
        </row>
        <row r="19">
          <cell r="A19" t="str">
            <v>1Q05</v>
          </cell>
        </row>
        <row r="20">
          <cell r="A20" t="str">
            <v>2Q05</v>
          </cell>
        </row>
        <row r="21">
          <cell r="A21" t="str">
            <v>3Q05</v>
          </cell>
        </row>
        <row r="22">
          <cell r="A22" t="str">
            <v>4Q05</v>
          </cell>
        </row>
        <row r="23">
          <cell r="A23" t="str">
            <v>1Q06</v>
          </cell>
        </row>
        <row r="24">
          <cell r="A24" t="str">
            <v>2Q06</v>
          </cell>
        </row>
        <row r="25">
          <cell r="A25" t="str">
            <v>3Q06</v>
          </cell>
        </row>
        <row r="26">
          <cell r="A26" t="str">
            <v>4Q06</v>
          </cell>
        </row>
        <row r="27">
          <cell r="A27" t="str">
            <v>1Q07</v>
          </cell>
        </row>
        <row r="28">
          <cell r="A28" t="str">
            <v>2Q07</v>
          </cell>
        </row>
        <row r="29">
          <cell r="A29" t="str">
            <v>3Q07</v>
          </cell>
        </row>
        <row r="30">
          <cell r="A30" t="str">
            <v>4Q07</v>
          </cell>
        </row>
        <row r="31">
          <cell r="A31" t="str">
            <v>1Q08</v>
          </cell>
        </row>
        <row r="32">
          <cell r="A32" t="str">
            <v>2Q08</v>
          </cell>
        </row>
        <row r="33">
          <cell r="A33" t="str">
            <v>3Q08</v>
          </cell>
        </row>
        <row r="34">
          <cell r="A34" t="str">
            <v>4Q08</v>
          </cell>
        </row>
        <row r="35">
          <cell r="A35" t="str">
            <v>1Q09</v>
          </cell>
        </row>
        <row r="36">
          <cell r="A36" t="str">
            <v>2Q09</v>
          </cell>
        </row>
        <row r="37">
          <cell r="A37" t="str">
            <v>3Q09</v>
          </cell>
        </row>
        <row r="38">
          <cell r="A38" t="str">
            <v>4Q09</v>
          </cell>
        </row>
        <row r="39">
          <cell r="A39" t="str">
            <v>1Q10</v>
          </cell>
        </row>
        <row r="40">
          <cell r="A40" t="str">
            <v>2Q10</v>
          </cell>
        </row>
        <row r="41">
          <cell r="A41" t="str">
            <v>3Q10</v>
          </cell>
        </row>
        <row r="42">
          <cell r="A42" t="str">
            <v>4Q10</v>
          </cell>
        </row>
        <row r="47">
          <cell r="B47">
            <v>1</v>
          </cell>
        </row>
      </sheetData>
      <sheetData sheetId="2" refreshError="1"/>
      <sheetData sheetId="3" refreshError="1"/>
      <sheetData sheetId="4" refreshError="1"/>
      <sheetData sheetId="5" refreshError="1">
        <row r="1">
          <cell r="A1">
            <v>38637.796882291666</v>
          </cell>
        </row>
      </sheetData>
      <sheetData sheetId="6" refreshError="1"/>
      <sheetData sheetId="7" refreshError="1"/>
      <sheetData sheetId="8" refreshError="1"/>
      <sheetData sheetId="9" refreshError="1">
        <row r="1">
          <cell r="A1" t="str">
            <v>PSYS - Back-of-Envelope LBO</v>
          </cell>
        </row>
      </sheetData>
      <sheetData sheetId="10" refreshError="1"/>
      <sheetData sheetId="11" refreshError="1"/>
      <sheetData sheetId="12" refreshError="1"/>
      <sheetData sheetId="13" refreshError="1">
        <row r="1">
          <cell r="A1" t="str">
            <v>PSYS Earnings Upside</v>
          </cell>
        </row>
      </sheetData>
      <sheetData sheetId="14" refreshError="1">
        <row r="1">
          <cell r="A1" t="str">
            <v>Psychiatric Solutions, Inc.</v>
          </cell>
        </row>
      </sheetData>
      <sheetData sheetId="15" refreshError="1"/>
      <sheetData sheetId="16" refreshError="1"/>
      <sheetData sheetId="17" refreshError="1">
        <row r="1">
          <cell r="A1" t="str">
            <v>Psychiatric Solutions, Inc</v>
          </cell>
        </row>
      </sheetData>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T 1999 All Goals"/>
      <sheetName val="EXT 1999 All Goals (guide)"/>
      <sheetName val="Sheet1"/>
      <sheetName val="Sheet2"/>
      <sheetName val="Sheet3"/>
    </sheetNames>
    <sheetDataSet>
      <sheetData sheetId="0" refreshError="1">
        <row r="5">
          <cell r="C5">
            <v>0.8</v>
          </cell>
        </row>
        <row r="6">
          <cell r="C6">
            <v>0.9</v>
          </cell>
        </row>
      </sheetData>
      <sheetData sheetId="1" refreshError="1"/>
      <sheetData sheetId="2" refreshError="1"/>
      <sheetData sheetId="3" refreshError="1"/>
      <sheetData sheetId="4"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One Page"/>
      <sheetName val="Annual"/>
      <sheetName val="Cash Flow"/>
      <sheetName val="Valuation"/>
      <sheetName val="NPV"/>
      <sheetName val="Mapping Sheet"/>
      <sheetName val="Exenatide"/>
      <sheetName val="Smylin"/>
      <sheetName val="Calc"/>
      <sheetName val="Milestones"/>
      <sheetName val="Pipeline"/>
      <sheetName val="AC2993 Deal Terms"/>
      <sheetName val="Summary"/>
      <sheetName val="Diabetes Worksheet"/>
      <sheetName val="NY UPLOAD shadow"/>
      <sheetName val="NY UPLOAD"/>
      <sheetName val="2002"/>
      <sheetName val="2003"/>
      <sheetName val="Balance Sheet"/>
      <sheetName val="DCF Valuation"/>
      <sheetName val="FCFF"/>
    </sheetNames>
    <sheetDataSet>
      <sheetData sheetId="0">
        <row r="32">
          <cell r="T32">
            <v>164.55633427716353</v>
          </cell>
        </row>
      </sheetData>
      <sheetData sheetId="1">
        <row r="32">
          <cell r="T32">
            <v>164.55633427716353</v>
          </cell>
        </row>
      </sheetData>
      <sheetData sheetId="2">
        <row r="32">
          <cell r="T32">
            <v>164.55633427716353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sheetData sheetId="20"/>
      <sheetData sheetId="2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CF"/>
      <sheetName val="bltzSingleDPmap"/>
      <sheetName val="bltzPeriodicDPmap"/>
      <sheetName val="bltzModelProperties"/>
      <sheetName val="__FDSCACHE__"/>
      <sheetName val="Neat"/>
      <sheetName val="Model"/>
      <sheetName val="DCF 0 TV"/>
      <sheetName val="Earnings Snapshot"/>
      <sheetName val="Milestones"/>
      <sheetName val="Filgotinib Summary"/>
      <sheetName val="RA"/>
      <sheetName val="Crohns"/>
      <sheetName val="UC"/>
      <sheetName val="CF Summary"/>
      <sheetName val="CF-US"/>
      <sheetName val="CF EU"/>
      <sheetName val="NPV"/>
      <sheetName val="Pipeline"/>
    </sheetNames>
    <sheetDataSet>
      <sheetData sheetId="0" refreshError="1">
        <row r="9">
          <cell r="F9">
            <v>1.07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tzSingleDPmap"/>
      <sheetName val="bltzPeriodicDPmap"/>
      <sheetName val="bltzModelProperties"/>
      <sheetName val="__FDSCACHE__"/>
      <sheetName val="Neat"/>
      <sheetName val="Model"/>
      <sheetName val="DCF"/>
      <sheetName val="DCF 0 TV"/>
      <sheetName val="Earnings Snapshot"/>
      <sheetName val="Milestones"/>
      <sheetName val="Filgotinib Summary"/>
      <sheetName val="RA"/>
      <sheetName val="Crohns"/>
      <sheetName val="UC"/>
      <sheetName val="CF Summary"/>
      <sheetName val="CF-US"/>
      <sheetName val="CF EU"/>
      <sheetName val="NPV"/>
      <sheetName val="Pipelin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pServ"/>
      <sheetName val="Area Mgmt"/>
      <sheetName val="Europe Manufacturing"/>
      <sheetName val="HomeOffice"/>
      <sheetName val="Export Ops"/>
      <sheetName val="Area Mgmt (2)"/>
    </sheetNames>
    <sheetDataSet>
      <sheetData sheetId="0" refreshError="1"/>
      <sheetData sheetId="1">
        <row r="6">
          <cell r="D6" t="str">
            <v>ALCON INTERNATIONAL DIVISION</v>
          </cell>
        </row>
        <row r="7">
          <cell r="D7" t="str">
            <v>Area Management Expenses</v>
          </cell>
        </row>
        <row r="8">
          <cell r="D8">
            <v>35915</v>
          </cell>
        </row>
        <row r="9">
          <cell r="D9" t="str">
            <v>U.S. Dollars in Thousands</v>
          </cell>
        </row>
        <row r="11">
          <cell r="E11" t="str">
            <v>Year to Date</v>
          </cell>
          <cell r="H11" t="str">
            <v>Current Month</v>
          </cell>
          <cell r="J11" t="str">
            <v>Current Month</v>
          </cell>
        </row>
        <row r="12">
          <cell r="D12" t="str">
            <v>DEPARTMENT</v>
          </cell>
          <cell r="E12" t="str">
            <v>Actual</v>
          </cell>
          <cell r="F12" t="str">
            <v>Plan</v>
          </cell>
          <cell r="G12" t="str">
            <v>Var</v>
          </cell>
          <cell r="H12" t="str">
            <v>PY</v>
          </cell>
          <cell r="I12" t="str">
            <v>Var</v>
          </cell>
          <cell r="J12" t="str">
            <v>Actual</v>
          </cell>
          <cell r="K12" t="str">
            <v>Plan</v>
          </cell>
        </row>
        <row r="14">
          <cell r="D14" t="str">
            <v>LACAR:</v>
          </cell>
        </row>
        <row r="15">
          <cell r="D15" t="str">
            <v>Vice President</v>
          </cell>
          <cell r="E15">
            <v>200.56603000000004</v>
          </cell>
          <cell r="F15">
            <v>257.596</v>
          </cell>
          <cell r="G15">
            <v>-57.029969999999963</v>
          </cell>
          <cell r="H15">
            <v>197.63134999999994</v>
          </cell>
          <cell r="I15">
            <v>2.9346800000000997</v>
          </cell>
          <cell r="J15">
            <v>53.496980000000008</v>
          </cell>
          <cell r="K15">
            <v>64.397999999999996</v>
          </cell>
        </row>
        <row r="16">
          <cell r="D16" t="str">
            <v>Controller</v>
          </cell>
          <cell r="E16">
            <v>181.07307999999998</v>
          </cell>
          <cell r="F16">
            <v>189.00399999999999</v>
          </cell>
          <cell r="G16">
            <v>-7.9309200000000146</v>
          </cell>
          <cell r="H16">
            <v>197.76496999999998</v>
          </cell>
          <cell r="I16">
            <v>-16.691890000000001</v>
          </cell>
          <cell r="J16">
            <v>47.407789999999977</v>
          </cell>
          <cell r="K16">
            <v>47.25</v>
          </cell>
        </row>
        <row r="17">
          <cell r="D17" t="str">
            <v>Director - Export Markets</v>
          </cell>
          <cell r="E17">
            <v>140.92135000000002</v>
          </cell>
          <cell r="F17">
            <v>145.87299999999999</v>
          </cell>
          <cell r="G17">
            <v>-4.9516499999999724</v>
          </cell>
          <cell r="H17">
            <v>91.008879999999976</v>
          </cell>
          <cell r="I17">
            <v>49.912470000000042</v>
          </cell>
          <cell r="J17">
            <v>31.849350000000005</v>
          </cell>
          <cell r="K17">
            <v>36.468000000000004</v>
          </cell>
        </row>
        <row r="18">
          <cell r="D18" t="str">
            <v>Manager - Business Unit Development</v>
          </cell>
          <cell r="E18">
            <v>411.17295999999999</v>
          </cell>
          <cell r="F18">
            <v>424.45499999999998</v>
          </cell>
          <cell r="G18">
            <v>-13.282039999999995</v>
          </cell>
          <cell r="H18">
            <v>270.09632000000005</v>
          </cell>
          <cell r="I18">
            <v>141.07663999999994</v>
          </cell>
          <cell r="J18">
            <v>117.62863999999996</v>
          </cell>
          <cell r="K18">
            <v>106.113</v>
          </cell>
        </row>
        <row r="19">
          <cell r="D19" t="str">
            <v>Non-Recurring Expenses</v>
          </cell>
          <cell r="E19">
            <v>0</v>
          </cell>
          <cell r="F19">
            <v>0</v>
          </cell>
          <cell r="G19">
            <v>0</v>
          </cell>
          <cell r="H19">
            <v>36.2956</v>
          </cell>
          <cell r="I19">
            <v>-36.2956</v>
          </cell>
          <cell r="J19">
            <v>0</v>
          </cell>
          <cell r="K19">
            <v>0</v>
          </cell>
        </row>
        <row r="20">
          <cell r="D20" t="str">
            <v>ENT Project</v>
          </cell>
          <cell r="E20">
            <v>61.755479999999991</v>
          </cell>
          <cell r="F20">
            <v>93.886679999999998</v>
          </cell>
          <cell r="G20">
            <v>-32.131200000000007</v>
          </cell>
          <cell r="H20">
            <v>0</v>
          </cell>
          <cell r="I20">
            <v>61.755479999999991</v>
          </cell>
          <cell r="J20">
            <v>23.538809999999991</v>
          </cell>
          <cell r="K20">
            <v>23.471670000000014</v>
          </cell>
        </row>
        <row r="21">
          <cell r="D21" t="str">
            <v>Congresses</v>
          </cell>
          <cell r="E21">
            <v>-1.4682500000000001</v>
          </cell>
          <cell r="F21">
            <v>26.004000000000001</v>
          </cell>
          <cell r="G21">
            <v>-27.472250000000003</v>
          </cell>
          <cell r="H21">
            <v>119.21808</v>
          </cell>
          <cell r="I21">
            <v>-120.68633</v>
          </cell>
          <cell r="J21">
            <v>7.9750000000000001E-2</v>
          </cell>
          <cell r="K21">
            <v>6.5010000000000003</v>
          </cell>
        </row>
        <row r="22">
          <cell r="D22" t="str">
            <v>Total LACAR Management</v>
          </cell>
          <cell r="E22">
            <v>994.02065000000005</v>
          </cell>
          <cell r="F22">
            <v>1136.8186799999999</v>
          </cell>
          <cell r="G22">
            <v>-142.79802999999981</v>
          </cell>
          <cell r="H22">
            <v>912.01520000000005</v>
          </cell>
          <cell r="I22">
            <v>82.005449999999996</v>
          </cell>
          <cell r="J22">
            <v>274.00131999999996</v>
          </cell>
          <cell r="K22">
            <v>284.20166999999998</v>
          </cell>
        </row>
        <row r="24">
          <cell r="D24" t="str">
            <v>CAFE:</v>
          </cell>
        </row>
        <row r="25">
          <cell r="D25" t="str">
            <v>Vice President</v>
          </cell>
          <cell r="E25">
            <v>339.38406000000009</v>
          </cell>
          <cell r="F25">
            <v>356.18</v>
          </cell>
          <cell r="G25">
            <v>-16.795939999999916</v>
          </cell>
          <cell r="H25">
            <v>289.85777000000007</v>
          </cell>
          <cell r="I25">
            <v>49.526290000000017</v>
          </cell>
          <cell r="J25">
            <v>83.360130000000069</v>
          </cell>
          <cell r="K25">
            <v>89.043999999999997</v>
          </cell>
        </row>
        <row r="26">
          <cell r="D26" t="str">
            <v>Controller</v>
          </cell>
          <cell r="E26">
            <v>211.63786999999999</v>
          </cell>
          <cell r="F26">
            <v>218.47900000000001</v>
          </cell>
          <cell r="G26">
            <v>-6.841130000000021</v>
          </cell>
          <cell r="H26">
            <v>213.20258000000004</v>
          </cell>
          <cell r="I26">
            <v>-1.5647100000000478</v>
          </cell>
          <cell r="J26">
            <v>55.946089999999998</v>
          </cell>
          <cell r="K26">
            <v>54.619</v>
          </cell>
        </row>
        <row r="27">
          <cell r="D27" t="str">
            <v>Director - CASA</v>
          </cell>
          <cell r="E27">
            <v>152.61084</v>
          </cell>
          <cell r="F27">
            <v>186.5</v>
          </cell>
          <cell r="G27">
            <v>-33.889160000000004</v>
          </cell>
          <cell r="H27">
            <v>134.95968999999999</v>
          </cell>
          <cell r="I27">
            <v>17.651150000000001</v>
          </cell>
          <cell r="J27">
            <v>40.046559999999985</v>
          </cell>
          <cell r="K27">
            <v>46.625</v>
          </cell>
        </row>
        <row r="28">
          <cell r="D28" t="str">
            <v>Manager - Far East Instrumentation</v>
          </cell>
          <cell r="E28">
            <v>80.024830000000023</v>
          </cell>
          <cell r="F28">
            <v>111.4646</v>
          </cell>
          <cell r="G28">
            <v>-31.439769999999982</v>
          </cell>
          <cell r="H28">
            <v>104.58458999999999</v>
          </cell>
          <cell r="I28">
            <v>-24.559759999999969</v>
          </cell>
          <cell r="J28">
            <v>16.796170000000014</v>
          </cell>
          <cell r="K28">
            <v>27.866150000000008</v>
          </cell>
        </row>
        <row r="29">
          <cell r="D29" t="str">
            <v xml:space="preserve">Manager - Far East Service </v>
          </cell>
          <cell r="E29">
            <v>55.688140000000004</v>
          </cell>
          <cell r="F29">
            <v>85.302240000000026</v>
          </cell>
          <cell r="G29">
            <v>-29.614100000000022</v>
          </cell>
          <cell r="H29">
            <v>75.231439999999992</v>
          </cell>
          <cell r="I29">
            <v>-19.543299999999988</v>
          </cell>
          <cell r="J29">
            <v>12.015990000000006</v>
          </cell>
          <cell r="K29">
            <v>21.325560000000028</v>
          </cell>
        </row>
        <row r="30">
          <cell r="D30" t="str">
            <v>Managers - Training</v>
          </cell>
          <cell r="E30">
            <v>0</v>
          </cell>
          <cell r="F30">
            <v>0</v>
          </cell>
          <cell r="G30">
            <v>0</v>
          </cell>
          <cell r="H30">
            <v>0</v>
          </cell>
          <cell r="I30">
            <v>0</v>
          </cell>
          <cell r="J30">
            <v>0</v>
          </cell>
          <cell r="K30">
            <v>0</v>
          </cell>
        </row>
        <row r="31">
          <cell r="D31" t="str">
            <v>Congresses</v>
          </cell>
          <cell r="E31">
            <v>0</v>
          </cell>
          <cell r="F31">
            <v>0</v>
          </cell>
          <cell r="G31">
            <v>0</v>
          </cell>
          <cell r="H31">
            <v>65.260089999999991</v>
          </cell>
          <cell r="I31">
            <v>-65.260089999999991</v>
          </cell>
          <cell r="J31">
            <v>0</v>
          </cell>
          <cell r="K31">
            <v>0</v>
          </cell>
        </row>
        <row r="32">
          <cell r="D32" t="str">
            <v>Total CAFE Management</v>
          </cell>
          <cell r="E32">
            <v>839.34574000000021</v>
          </cell>
          <cell r="F32">
            <v>957.92583999999999</v>
          </cell>
          <cell r="G32">
            <v>-118.58009999999979</v>
          </cell>
          <cell r="H32">
            <v>883.09616000000005</v>
          </cell>
          <cell r="I32">
            <v>-43.750419999999849</v>
          </cell>
          <cell r="J32">
            <v>208.16494000000009</v>
          </cell>
          <cell r="K32">
            <v>239.47971000000004</v>
          </cell>
        </row>
        <row r="34">
          <cell r="D34" t="str">
            <v>JAPAN</v>
          </cell>
        </row>
        <row r="35">
          <cell r="D35" t="str">
            <v>Training</v>
          </cell>
          <cell r="E35">
            <v>38.458010000000002</v>
          </cell>
          <cell r="F35">
            <v>-7.1999999999999995E-2</v>
          </cell>
          <cell r="G35">
            <v>38.530010000000004</v>
          </cell>
          <cell r="H35">
            <v>0</v>
          </cell>
          <cell r="I35">
            <v>38.458010000000002</v>
          </cell>
          <cell r="J35">
            <v>8.7090899999999998</v>
          </cell>
          <cell r="K35">
            <v>-1.7999999999999999E-2</v>
          </cell>
        </row>
        <row r="36">
          <cell r="D36" t="str">
            <v>Vice President</v>
          </cell>
          <cell r="E36">
            <v>200.54275000000001</v>
          </cell>
          <cell r="F36">
            <v>271.29899999999998</v>
          </cell>
          <cell r="G36">
            <v>-70.756249999999966</v>
          </cell>
          <cell r="H36">
            <v>225.43919</v>
          </cell>
          <cell r="I36">
            <v>-24.896439999999984</v>
          </cell>
          <cell r="J36">
            <v>23.096989999999963</v>
          </cell>
          <cell r="K36">
            <v>67.822999999999993</v>
          </cell>
        </row>
        <row r="37">
          <cell r="D37" t="str">
            <v>Total Japan Management</v>
          </cell>
          <cell r="E37">
            <v>239.00076000000001</v>
          </cell>
          <cell r="F37">
            <v>271.22699999999998</v>
          </cell>
          <cell r="G37">
            <v>-32.226239999999962</v>
          </cell>
          <cell r="H37">
            <v>225.43919</v>
          </cell>
          <cell r="I37">
            <v>13.561570000000017</v>
          </cell>
          <cell r="J37">
            <v>31.806079999999962</v>
          </cell>
          <cell r="K37">
            <v>67.804999999999993</v>
          </cell>
        </row>
        <row r="39">
          <cell r="D39" t="str">
            <v>EURMEA:</v>
          </cell>
        </row>
        <row r="40">
          <cell r="D40" t="str">
            <v>Vice President</v>
          </cell>
          <cell r="E40">
            <v>259.59684999999996</v>
          </cell>
          <cell r="F40">
            <v>283.40796</v>
          </cell>
          <cell r="G40">
            <v>-23.811110000000042</v>
          </cell>
          <cell r="H40">
            <v>232.69474999999997</v>
          </cell>
          <cell r="I40">
            <v>26.90209999999999</v>
          </cell>
          <cell r="J40">
            <v>66.677280000000025</v>
          </cell>
          <cell r="K40">
            <v>70.850990000000024</v>
          </cell>
        </row>
        <row r="41">
          <cell r="D41" t="str">
            <v>Controller</v>
          </cell>
          <cell r="E41">
            <v>215.33984999999996</v>
          </cell>
          <cell r="F41">
            <v>326.61688000000015</v>
          </cell>
          <cell r="G41">
            <v>-111.2770300000002</v>
          </cell>
          <cell r="H41">
            <v>289.37166999999999</v>
          </cell>
          <cell r="I41">
            <v>-74.031820000000039</v>
          </cell>
          <cell r="J41">
            <v>47.188189999999913</v>
          </cell>
          <cell r="K41">
            <v>81.653720000000149</v>
          </cell>
        </row>
        <row r="42">
          <cell r="D42" t="str">
            <v>V.P. - Western Europe</v>
          </cell>
          <cell r="E42">
            <v>310.47134999999997</v>
          </cell>
          <cell r="F42">
            <v>341.40774000000005</v>
          </cell>
          <cell r="G42">
            <v>-30.936390000000074</v>
          </cell>
          <cell r="H42">
            <v>328.54766999999993</v>
          </cell>
          <cell r="I42">
            <v>-18.076319999999953</v>
          </cell>
          <cell r="J42">
            <v>67.980899999999963</v>
          </cell>
          <cell r="K42">
            <v>85.351710000000026</v>
          </cell>
        </row>
        <row r="43">
          <cell r="D43" t="str">
            <v>Directors/Managers - South/ Eastern Europe</v>
          </cell>
          <cell r="E43">
            <v>522.53369000000021</v>
          </cell>
          <cell r="F43">
            <v>502.81995999999998</v>
          </cell>
          <cell r="G43">
            <v>19.713730000000226</v>
          </cell>
          <cell r="H43">
            <v>346.03493999999995</v>
          </cell>
          <cell r="I43">
            <v>176.49875000000026</v>
          </cell>
          <cell r="J43">
            <v>75.884670000000156</v>
          </cell>
          <cell r="K43">
            <v>125.70498999999987</v>
          </cell>
        </row>
        <row r="44">
          <cell r="D44" t="str">
            <v>Directors/Managers - North Europe</v>
          </cell>
          <cell r="E44">
            <v>122.45858</v>
          </cell>
          <cell r="F44">
            <v>227.09635999999998</v>
          </cell>
          <cell r="G44">
            <v>-104.63777999999998</v>
          </cell>
          <cell r="H44">
            <v>369.35791000000006</v>
          </cell>
          <cell r="I44">
            <v>-246.89933000000008</v>
          </cell>
          <cell r="J44">
            <v>28.643169999999984</v>
          </cell>
          <cell r="K44">
            <v>56.774089999999994</v>
          </cell>
        </row>
        <row r="45">
          <cell r="D45" t="str">
            <v>Directors/Managers - Middle East</v>
          </cell>
          <cell r="E45">
            <v>189.59879999999998</v>
          </cell>
          <cell r="F45">
            <v>236.14483999999999</v>
          </cell>
          <cell r="G45">
            <v>-46.546040000000005</v>
          </cell>
          <cell r="H45">
            <v>431.24429000000003</v>
          </cell>
          <cell r="I45">
            <v>-241.64549000000005</v>
          </cell>
          <cell r="J45">
            <v>113.81859999999999</v>
          </cell>
          <cell r="K45">
            <v>59.039859999999983</v>
          </cell>
        </row>
        <row r="46">
          <cell r="D46" t="str">
            <v>Manager - Custom Paks</v>
          </cell>
          <cell r="E46">
            <v>153.82532999999998</v>
          </cell>
          <cell r="F46">
            <v>157.33319</v>
          </cell>
          <cell r="G46">
            <v>-3.5078600000000222</v>
          </cell>
          <cell r="H46">
            <v>118.80118999999998</v>
          </cell>
          <cell r="I46">
            <v>35.024140000000003</v>
          </cell>
          <cell r="J46">
            <v>42.868499999999997</v>
          </cell>
          <cell r="K46">
            <v>39.333160000000035</v>
          </cell>
        </row>
        <row r="47">
          <cell r="D47" t="str">
            <v>Manager - Instrumentation</v>
          </cell>
          <cell r="E47">
            <v>86.265749999999983</v>
          </cell>
          <cell r="F47">
            <v>75.889719999999997</v>
          </cell>
          <cell r="G47">
            <v>10.376029999999986</v>
          </cell>
          <cell r="H47">
            <v>64.313289999999995</v>
          </cell>
          <cell r="I47">
            <v>21.952459999999988</v>
          </cell>
          <cell r="J47">
            <v>25.755369999999981</v>
          </cell>
          <cell r="K47">
            <v>18.972430000000006</v>
          </cell>
        </row>
        <row r="48">
          <cell r="D48" t="str">
            <v>Manager - Training</v>
          </cell>
          <cell r="E48">
            <v>164.9786</v>
          </cell>
          <cell r="F48">
            <v>298.05939000000001</v>
          </cell>
          <cell r="G48">
            <v>-133.08079000000001</v>
          </cell>
          <cell r="H48">
            <v>256.87761999999998</v>
          </cell>
          <cell r="I48">
            <v>-91.899019999999979</v>
          </cell>
          <cell r="J48">
            <v>35.574080000000002</v>
          </cell>
          <cell r="K48">
            <v>72.625010000000003</v>
          </cell>
        </row>
        <row r="49">
          <cell r="D49" t="str">
            <v>Europe Administration Center</v>
          </cell>
          <cell r="E49">
            <v>817.28234000000009</v>
          </cell>
          <cell r="F49">
            <v>1225.6902100000002</v>
          </cell>
          <cell r="G49">
            <v>-408.40787000000012</v>
          </cell>
          <cell r="H49">
            <v>142.59815999999998</v>
          </cell>
          <cell r="I49">
            <v>674.68418000000008</v>
          </cell>
          <cell r="J49">
            <v>191.59257000000019</v>
          </cell>
          <cell r="K49">
            <v>307.09747000000044</v>
          </cell>
        </row>
        <row r="50">
          <cell r="D50" t="str">
            <v>Custom Pak Diner</v>
          </cell>
          <cell r="E50">
            <v>0</v>
          </cell>
          <cell r="F50">
            <v>171.38235999999998</v>
          </cell>
          <cell r="G50">
            <v>-171.38235999999998</v>
          </cell>
          <cell r="H50">
            <v>0</v>
          </cell>
          <cell r="I50">
            <v>0</v>
          </cell>
          <cell r="J50">
            <v>0</v>
          </cell>
          <cell r="K50">
            <v>42.84558999999998</v>
          </cell>
        </row>
        <row r="51">
          <cell r="D51" t="str">
            <v>Demo Pool</v>
          </cell>
          <cell r="E51">
            <v>48.985169999999997</v>
          </cell>
          <cell r="F51">
            <v>51.757660000000008</v>
          </cell>
          <cell r="G51">
            <v>-2.7724900000000119</v>
          </cell>
          <cell r="H51">
            <v>58.960279999999997</v>
          </cell>
          <cell r="I51">
            <v>-9.9751100000000008</v>
          </cell>
          <cell r="J51">
            <v>5.7404199999999985</v>
          </cell>
          <cell r="K51">
            <v>12.939350000000013</v>
          </cell>
        </row>
        <row r="52">
          <cell r="D52" t="str">
            <v>Congresses</v>
          </cell>
          <cell r="E52">
            <v>116.49108</v>
          </cell>
          <cell r="F52">
            <v>81.331999999999994</v>
          </cell>
          <cell r="G52">
            <v>35.159080000000003</v>
          </cell>
          <cell r="H52">
            <v>194.74216000000001</v>
          </cell>
          <cell r="I52">
            <v>-78.251080000000016</v>
          </cell>
          <cell r="J52">
            <v>0</v>
          </cell>
          <cell r="K52">
            <v>20.332999999999998</v>
          </cell>
        </row>
        <row r="59">
          <cell r="D59" t="str">
            <v>EURMEA Check Total</v>
          </cell>
          <cell r="E59">
            <v>3007.8273899999999</v>
          </cell>
          <cell r="F59">
            <v>3978.938270000001</v>
          </cell>
          <cell r="H59">
            <v>2833.5439300000003</v>
          </cell>
          <cell r="I59">
            <v>993.52137000000107</v>
          </cell>
          <cell r="J59">
            <v>701.72374999999954</v>
          </cell>
          <cell r="K59">
            <v>993.52137000000107</v>
          </cell>
        </row>
        <row r="60">
          <cell r="D60" t="str">
            <v>AREA MGMT &amp; ADJ Check Total</v>
          </cell>
          <cell r="E60">
            <v>5080.1945399999995</v>
          </cell>
          <cell r="F60">
            <v>6344.9097900000015</v>
          </cell>
          <cell r="H60">
            <v>4854.0944800000007</v>
          </cell>
          <cell r="I60">
            <v>1585.0077500000014</v>
          </cell>
          <cell r="J60">
            <v>1215.6960899999995</v>
          </cell>
          <cell r="K60">
            <v>1585.0077500000014</v>
          </cell>
        </row>
        <row r="61">
          <cell r="E61" t="str">
            <v xml:space="preserve"> </v>
          </cell>
          <cell r="F61" t="str">
            <v xml:space="preserve"> </v>
          </cell>
          <cell r="H61" t="str">
            <v xml:space="preserve"> </v>
          </cell>
          <cell r="I61" t="str">
            <v xml:space="preserve"> </v>
          </cell>
          <cell r="J61" t="str">
            <v xml:space="preserve"> </v>
          </cell>
          <cell r="K61" t="str">
            <v xml:space="preserve"> </v>
          </cell>
        </row>
      </sheetData>
      <sheetData sheetId="2" refreshError="1"/>
      <sheetData sheetId="3">
        <row r="8">
          <cell r="C8" t="str">
            <v>ALCON INTERNATIONAL DIVISION</v>
          </cell>
        </row>
        <row r="9">
          <cell r="C9" t="str">
            <v>Administration Expenses</v>
          </cell>
        </row>
        <row r="10">
          <cell r="C10">
            <v>35915</v>
          </cell>
        </row>
        <row r="11">
          <cell r="C11" t="str">
            <v>U.S. Dollars in Thousands</v>
          </cell>
        </row>
        <row r="12">
          <cell r="G12" t="str">
            <v>.</v>
          </cell>
        </row>
        <row r="13">
          <cell r="G13" t="str">
            <v>.</v>
          </cell>
        </row>
        <row r="14">
          <cell r="D14" t="str">
            <v>Year to Date</v>
          </cell>
          <cell r="G14" t="str">
            <v>Current Month</v>
          </cell>
        </row>
        <row r="15">
          <cell r="D15" t="str">
            <v>Actual</v>
          </cell>
          <cell r="E15" t="str">
            <v>Plan</v>
          </cell>
          <cell r="F15" t="str">
            <v>Var</v>
          </cell>
          <cell r="G15" t="str">
            <v>PY</v>
          </cell>
          <cell r="H15" t="str">
            <v>Var</v>
          </cell>
        </row>
        <row r="16">
          <cell r="C16" t="str">
            <v>Executive V.P./COO</v>
          </cell>
          <cell r="D16">
            <v>368</v>
          </cell>
          <cell r="E16">
            <v>344</v>
          </cell>
          <cell r="F16">
            <v>24</v>
          </cell>
          <cell r="G16">
            <v>321</v>
          </cell>
          <cell r="H16">
            <v>47</v>
          </cell>
        </row>
        <row r="17">
          <cell r="C17" t="str">
            <v>Materials Management</v>
          </cell>
          <cell r="D17">
            <v>921</v>
          </cell>
          <cell r="E17">
            <v>943</v>
          </cell>
          <cell r="F17">
            <v>-22</v>
          </cell>
          <cell r="G17">
            <v>801</v>
          </cell>
          <cell r="H17">
            <v>120</v>
          </cell>
        </row>
        <row r="18">
          <cell r="C18" t="str">
            <v>Finance</v>
          </cell>
          <cell r="D18">
            <v>487</v>
          </cell>
          <cell r="E18">
            <v>549</v>
          </cell>
          <cell r="F18">
            <v>-62</v>
          </cell>
          <cell r="G18">
            <v>703</v>
          </cell>
          <cell r="H18">
            <v>-216</v>
          </cell>
        </row>
        <row r="19">
          <cell r="C19" t="str">
            <v>Marketing</v>
          </cell>
          <cell r="D19">
            <v>3974</v>
          </cell>
          <cell r="E19">
            <v>4185</v>
          </cell>
          <cell r="F19">
            <v>-211</v>
          </cell>
          <cell r="G19">
            <v>2579</v>
          </cell>
          <cell r="H19">
            <v>1395</v>
          </cell>
        </row>
        <row r="20">
          <cell r="C20" t="str">
            <v>Legal</v>
          </cell>
          <cell r="D20">
            <v>312</v>
          </cell>
          <cell r="E20">
            <v>340</v>
          </cell>
          <cell r="F20">
            <v>-28</v>
          </cell>
          <cell r="G20">
            <v>302</v>
          </cell>
          <cell r="H20">
            <v>10</v>
          </cell>
        </row>
        <row r="21">
          <cell r="C21" t="str">
            <v>Human Resources</v>
          </cell>
          <cell r="D21">
            <v>242</v>
          </cell>
          <cell r="E21">
            <v>275</v>
          </cell>
          <cell r="F21">
            <v>-33</v>
          </cell>
          <cell r="G21">
            <v>296</v>
          </cell>
          <cell r="H21">
            <v>-54</v>
          </cell>
        </row>
        <row r="22">
          <cell r="C22" t="str">
            <v>Quality Assurance</v>
          </cell>
          <cell r="D22">
            <v>296</v>
          </cell>
          <cell r="E22">
            <v>295</v>
          </cell>
          <cell r="F22">
            <v>1</v>
          </cell>
          <cell r="G22">
            <v>238</v>
          </cell>
          <cell r="H22">
            <v>58</v>
          </cell>
        </row>
        <row r="23">
          <cell r="C23" t="str">
            <v xml:space="preserve">Information Technology </v>
          </cell>
          <cell r="D23">
            <v>63</v>
          </cell>
          <cell r="E23">
            <v>66</v>
          </cell>
          <cell r="F23">
            <v>-3</v>
          </cell>
          <cell r="G23">
            <v>0</v>
          </cell>
          <cell r="H23">
            <v>63</v>
          </cell>
        </row>
        <row r="24">
          <cell r="C24" t="str">
            <v>Home Office Departments</v>
          </cell>
          <cell r="D24">
            <v>6663</v>
          </cell>
          <cell r="E24">
            <v>6997</v>
          </cell>
          <cell r="F24">
            <v>-334</v>
          </cell>
          <cell r="G24">
            <v>5240</v>
          </cell>
          <cell r="H24">
            <v>1423</v>
          </cell>
        </row>
        <row r="25">
          <cell r="C25" t="str">
            <v xml:space="preserve">Customer Service - Houston </v>
          </cell>
          <cell r="D25">
            <v>142</v>
          </cell>
          <cell r="E25">
            <v>207</v>
          </cell>
          <cell r="F25">
            <v>-65</v>
          </cell>
          <cell r="G25">
            <v>100</v>
          </cell>
          <cell r="H25">
            <v>42</v>
          </cell>
        </row>
        <row r="26">
          <cell r="C26" t="str">
            <v>Distribution - APL West</v>
          </cell>
          <cell r="D26">
            <v>74</v>
          </cell>
          <cell r="E26">
            <v>133</v>
          </cell>
          <cell r="F26">
            <v>-59</v>
          </cell>
          <cell r="G26">
            <v>0</v>
          </cell>
          <cell r="H26">
            <v>74</v>
          </cell>
        </row>
        <row r="27">
          <cell r="C27" t="str">
            <v xml:space="preserve">Finance - Irvine </v>
          </cell>
          <cell r="D27">
            <v>0</v>
          </cell>
          <cell r="E27">
            <v>0</v>
          </cell>
          <cell r="F27">
            <v>0</v>
          </cell>
          <cell r="G27">
            <v>0</v>
          </cell>
          <cell r="H27">
            <v>0</v>
          </cell>
        </row>
        <row r="28">
          <cell r="C28" t="str">
            <v>Customer Service - Irvine</v>
          </cell>
          <cell r="D28">
            <v>91</v>
          </cell>
          <cell r="E28">
            <v>141</v>
          </cell>
          <cell r="F28">
            <v>-50</v>
          </cell>
          <cell r="G28">
            <v>202</v>
          </cell>
          <cell r="H28">
            <v>-111</v>
          </cell>
        </row>
        <row r="29">
          <cell r="C29" t="str">
            <v>Distribution - Fort Worth</v>
          </cell>
          <cell r="D29">
            <v>283</v>
          </cell>
          <cell r="E29">
            <v>356</v>
          </cell>
          <cell r="F29">
            <v>-73</v>
          </cell>
          <cell r="G29">
            <v>373</v>
          </cell>
          <cell r="H29">
            <v>-90</v>
          </cell>
        </row>
        <row r="30">
          <cell r="C30" t="str">
            <v>Distribution - Irvine</v>
          </cell>
          <cell r="D30">
            <v>342</v>
          </cell>
          <cell r="E30">
            <v>342</v>
          </cell>
          <cell r="F30">
            <v>0</v>
          </cell>
          <cell r="G30">
            <v>400</v>
          </cell>
          <cell r="H30">
            <v>-58</v>
          </cell>
        </row>
        <row r="31">
          <cell r="C31" t="str">
            <v>Total Export Expenses</v>
          </cell>
          <cell r="D31">
            <v>932</v>
          </cell>
          <cell r="E31">
            <v>1179</v>
          </cell>
          <cell r="F31">
            <v>-247</v>
          </cell>
          <cell r="G31">
            <v>1075</v>
          </cell>
          <cell r="H31">
            <v>-143</v>
          </cell>
        </row>
        <row r="32">
          <cell r="C32" t="str">
            <v>Exchange (Gain)/Loss</v>
          </cell>
          <cell r="D32">
            <v>-2887</v>
          </cell>
          <cell r="E32">
            <v>9</v>
          </cell>
          <cell r="F32">
            <v>-2896</v>
          </cell>
          <cell r="G32">
            <v>0</v>
          </cell>
          <cell r="H32">
            <v>-2887</v>
          </cell>
        </row>
        <row r="33">
          <cell r="C33" t="str">
            <v>Legal Fees &amp; Settlements *</v>
          </cell>
          <cell r="D33">
            <v>740</v>
          </cell>
          <cell r="E33">
            <v>557</v>
          </cell>
          <cell r="F33">
            <v>183</v>
          </cell>
          <cell r="G33">
            <v>163</v>
          </cell>
          <cell r="H33">
            <v>577</v>
          </cell>
        </row>
        <row r="34">
          <cell r="C34" t="str">
            <v>Insurance</v>
          </cell>
          <cell r="D34">
            <v>0</v>
          </cell>
          <cell r="E34">
            <v>278</v>
          </cell>
          <cell r="F34">
            <v>-278</v>
          </cell>
          <cell r="G34">
            <v>0</v>
          </cell>
          <cell r="H34">
            <v>0</v>
          </cell>
        </row>
        <row r="35">
          <cell r="C35" t="str">
            <v>Irvine Instrumentation - Warranty/Retrofit</v>
          </cell>
          <cell r="D35">
            <v>7</v>
          </cell>
          <cell r="E35">
            <v>211</v>
          </cell>
          <cell r="F35">
            <v>-204</v>
          </cell>
          <cell r="G35">
            <v>235</v>
          </cell>
          <cell r="H35">
            <v>-228</v>
          </cell>
        </row>
        <row r="36">
          <cell r="C36" t="str">
            <v>Occupancy Charges</v>
          </cell>
          <cell r="D36">
            <v>479</v>
          </cell>
          <cell r="E36">
            <v>515</v>
          </cell>
          <cell r="F36">
            <v>-36</v>
          </cell>
          <cell r="G36">
            <v>111</v>
          </cell>
          <cell r="H36">
            <v>368</v>
          </cell>
        </row>
        <row r="37">
          <cell r="C37" t="str">
            <v>Materials Management-Obsolescence</v>
          </cell>
          <cell r="D37">
            <v>1</v>
          </cell>
          <cell r="E37">
            <v>247</v>
          </cell>
          <cell r="F37">
            <v>-246</v>
          </cell>
          <cell r="G37">
            <v>386</v>
          </cell>
          <cell r="H37">
            <v>-385</v>
          </cell>
        </row>
        <row r="38">
          <cell r="C38" t="str">
            <v>Internal Audit Expenses</v>
          </cell>
          <cell r="D38">
            <v>12</v>
          </cell>
          <cell r="E38">
            <v>33</v>
          </cell>
          <cell r="F38">
            <v>-21</v>
          </cell>
          <cell r="G38">
            <v>13</v>
          </cell>
          <cell r="H38">
            <v>-1</v>
          </cell>
        </row>
        <row r="39">
          <cell r="C39" t="str">
            <v>Tax Fees</v>
          </cell>
          <cell r="D39">
            <v>12</v>
          </cell>
          <cell r="E39">
            <v>193</v>
          </cell>
          <cell r="F39">
            <v>-181</v>
          </cell>
          <cell r="G39">
            <v>-37</v>
          </cell>
          <cell r="H39">
            <v>49</v>
          </cell>
        </row>
        <row r="40">
          <cell r="C40" t="str">
            <v>Miscellaneous</v>
          </cell>
          <cell r="D40">
            <v>12</v>
          </cell>
          <cell r="E40">
            <v>-91</v>
          </cell>
          <cell r="F40">
            <v>103</v>
          </cell>
          <cell r="G40">
            <v>-264</v>
          </cell>
          <cell r="H40">
            <v>276</v>
          </cell>
        </row>
        <row r="41">
          <cell r="C41" t="str">
            <v>Other Expenses</v>
          </cell>
          <cell r="D41">
            <v>-1624</v>
          </cell>
          <cell r="E41">
            <v>1952</v>
          </cell>
          <cell r="F41">
            <v>-3576</v>
          </cell>
          <cell r="G41">
            <v>607</v>
          </cell>
          <cell r="H41">
            <v>-2231</v>
          </cell>
        </row>
        <row r="42">
          <cell r="C42" t="str">
            <v>Subtotal</v>
          </cell>
          <cell r="D42">
            <v>5971</v>
          </cell>
          <cell r="E42">
            <v>10128</v>
          </cell>
          <cell r="F42">
            <v>-4157</v>
          </cell>
          <cell r="G42">
            <v>6922</v>
          </cell>
          <cell r="H42">
            <v>-951</v>
          </cell>
        </row>
      </sheetData>
      <sheetData sheetId="4" refreshError="1"/>
      <sheetData sheetId="5"/>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T 1999 All Goals"/>
      <sheetName val="EXT 1999 All Goals (guide)"/>
      <sheetName val="Sheet1"/>
      <sheetName val="Sheet2"/>
      <sheetName val="Sheet3"/>
    </sheetNames>
    <sheetDataSet>
      <sheetData sheetId="0" refreshError="1">
        <row r="5">
          <cell r="C5">
            <v>0.8</v>
          </cell>
        </row>
        <row r="6">
          <cell r="C6">
            <v>0.9</v>
          </cell>
        </row>
      </sheetData>
      <sheetData sheetId="1" refreshError="1"/>
      <sheetData sheetId="2" refreshError="1"/>
      <sheetData sheetId="3" refreshError="1"/>
      <sheetData sheetId="4"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sheet USD by Qtr"/>
      <sheetName val="sttmnt of earnings USD by month"/>
      <sheetName val="balance sheet USD by month"/>
      <sheetName val="statement of earnings USD by Qt"/>
      <sheetName val="June 30, 1998"/>
      <sheetName val="Statmnt of changes USD by month"/>
      <sheetName val="Statement of changes USD by Qtr"/>
      <sheetName val="Earnings to prior year USD"/>
      <sheetName val="balance sheet Cdn by month "/>
      <sheetName val="sttmnt of earnings CDN by mont "/>
      <sheetName val="Statmnt of changes CDN by month"/>
      <sheetName val="balance sheet"/>
      <sheetName val="statement of earnings"/>
      <sheetName val="Statement of changes"/>
      <sheetName val="Selected financial data"/>
      <sheetName val="Cost of Sale(GM)"/>
      <sheetName val="Cost of Sale"/>
      <sheetName val="Capital Expenditures(S7)"/>
      <sheetName val="Notes (3)"/>
      <sheetName val="balance sheet USD"/>
      <sheetName val="statement of earnings USD"/>
      <sheetName val="Statement of changes USD"/>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sheetData sheetId="14"/>
      <sheetData sheetId="15"/>
      <sheetData sheetId="16"/>
      <sheetData sheetId="17"/>
      <sheetData sheetId="18"/>
      <sheetData sheetId="19" refreshError="1"/>
      <sheetData sheetId="20" refreshError="1"/>
      <sheetData sheetId="21"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revenues"/>
      <sheetName val="income"/>
      <sheetName val="balance sheet"/>
      <sheetName val="cash flow"/>
      <sheetName val="earnings"/>
      <sheetName val="unit analysis"/>
      <sheetName val="charts"/>
      <sheetName val="DCF"/>
      <sheetName val="FCF"/>
      <sheetName val="LBO"/>
      <sheetName val="IGRT"/>
      <sheetName val="payment rates"/>
      <sheetName val="____"/>
      <sheetName val="AR Roll"/>
      <sheetName val="Mix"/>
      <sheetName val="annual-earnings"/>
      <sheetName val="annual-unit trend"/>
      <sheetName val="CF metrics"/>
      <sheetName val="__FDSCACHE__"/>
      <sheetName val="Sheet1 (2)"/>
    </sheetNames>
    <sheetDataSet>
      <sheetData sheetId="0"/>
      <sheetData sheetId="1"/>
      <sheetData sheetId="2"/>
      <sheetData sheetId="3"/>
      <sheetData sheetId="4"/>
      <sheetData sheetId="5"/>
      <sheetData sheetId="6"/>
      <sheetData sheetId="7"/>
      <sheetData sheetId="8"/>
      <sheetData sheetId="9">
        <row r="1">
          <cell r="A1" t="str">
            <v>RTSX</v>
          </cell>
        </row>
      </sheetData>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S Chg"/>
      <sheetName val="Qtr Rpt"/>
      <sheetName val="RAPID2"/>
      <sheetName val="Model"/>
      <sheetName val="Encl Acq"/>
      <sheetName val="FCall Hdr"/>
      <sheetName val="Convt Dilution"/>
      <sheetName val="Old Model"/>
      <sheetName val="ALRN Model"/>
      <sheetName val="Acq Dilution"/>
      <sheetName val="Valuation"/>
      <sheetName val="Margin Chart"/>
      <sheetName val="OLD SANM Model"/>
      <sheetName val="ELEX Model"/>
      <sheetName val="Buyback"/>
      <sheetName val="00 Dilution"/>
      <sheetName val="Schu Acq Analysis"/>
      <sheetName val="Schu Acq Analysis (stock)"/>
    </sheetNames>
    <sheetDataSet>
      <sheetData sheetId="0"/>
      <sheetData sheetId="1"/>
      <sheetData sheetId="2"/>
      <sheetData sheetId="3" refreshError="1">
        <row r="3">
          <cell r="FZ3" t="str">
            <v>Date:</v>
          </cell>
          <cell r="GA3">
            <v>35731.399022569443</v>
          </cell>
          <cell r="GJ3" t="str">
            <v>Date:</v>
          </cell>
          <cell r="GK3" t="str">
            <v>Sanmina Corporation</v>
          </cell>
        </row>
        <row r="4">
          <cell r="FZ4" t="str">
            <v>FY End:</v>
          </cell>
          <cell r="GA4" t="str">
            <v>Sep</v>
          </cell>
          <cell r="GJ4" t="str">
            <v>FY End:</v>
          </cell>
          <cell r="GK4" t="str">
            <v>SANM (NASDAQ)</v>
          </cell>
        </row>
        <row r="5">
          <cell r="FZ5" t="str">
            <v>Price:</v>
          </cell>
          <cell r="GA5">
            <v>64.625</v>
          </cell>
          <cell r="GB5" t="str">
            <v>Sep</v>
          </cell>
          <cell r="GJ5" t="str">
            <v>Price:</v>
          </cell>
          <cell r="GK5" t="str">
            <v>($ In Millions Except Per Share Data)</v>
          </cell>
          <cell r="GL5" t="str">
            <v>Sep</v>
          </cell>
        </row>
        <row r="7">
          <cell r="FZ7" t="str">
            <v>Tax</v>
          </cell>
          <cell r="GA7" t="str">
            <v>1992A</v>
          </cell>
          <cell r="GB7">
            <v>1990</v>
          </cell>
          <cell r="GC7" t="str">
            <v>Net</v>
          </cell>
          <cell r="GD7" t="str">
            <v>1992A</v>
          </cell>
          <cell r="GE7" t="str">
            <v>F.D.</v>
          </cell>
          <cell r="GF7" t="str">
            <v>1994A</v>
          </cell>
          <cell r="GG7" t="str">
            <v>1995A</v>
          </cell>
          <cell r="GH7" t="str">
            <v>Avg FD</v>
          </cell>
          <cell r="GI7" t="str">
            <v>1997E</v>
          </cell>
          <cell r="GJ7" t="str">
            <v>Balance Sheet</v>
          </cell>
          <cell r="GL7">
            <v>1990</v>
          </cell>
          <cell r="GM7">
            <v>1991</v>
          </cell>
          <cell r="GN7" t="str">
            <v>1992A</v>
          </cell>
          <cell r="GO7" t="str">
            <v>1991A</v>
          </cell>
          <cell r="GP7" t="str">
            <v>1992A</v>
          </cell>
          <cell r="GQ7" t="str">
            <v>1993A</v>
          </cell>
          <cell r="GR7" t="str">
            <v>1994A</v>
          </cell>
          <cell r="GS7" t="str">
            <v>1995A</v>
          </cell>
        </row>
        <row r="8">
          <cell r="FZ8" t="str">
            <v>Rate</v>
          </cell>
          <cell r="GB8" t="str">
            <v>Inc.</v>
          </cell>
          <cell r="GC8" t="str">
            <v>%</v>
          </cell>
          <cell r="GD8" t="str">
            <v>Chg.</v>
          </cell>
          <cell r="GE8" t="str">
            <v>EPS</v>
          </cell>
          <cell r="GF8" t="str">
            <v>Chg.</v>
          </cell>
          <cell r="GG8" t="str">
            <v>Div.</v>
          </cell>
          <cell r="GH8" t="str">
            <v>Shares</v>
          </cell>
          <cell r="GJ8" t="str">
            <v>ASSETS</v>
          </cell>
          <cell r="GL8" t="str">
            <v>Net Income</v>
          </cell>
          <cell r="GO8">
            <v>-13.233000000000009</v>
          </cell>
          <cell r="GP8">
            <v>-14.124000000000009</v>
          </cell>
          <cell r="GQ8">
            <v>-11.233999999999984</v>
          </cell>
          <cell r="GR8">
            <v>-0.55499999999999972</v>
          </cell>
          <cell r="GS8">
            <v>22.086000000000002</v>
          </cell>
        </row>
        <row r="9">
          <cell r="FZ9">
            <v>0.17659137577002038</v>
          </cell>
          <cell r="GA9">
            <v>-14.124000000000006</v>
          </cell>
          <cell r="GB9">
            <v>-13.233000000000009</v>
          </cell>
          <cell r="GC9">
            <v>-8.0318774430066339E-2</v>
          </cell>
          <cell r="GD9">
            <v>7.5280000000000058</v>
          </cell>
          <cell r="GE9">
            <v>-1.2265541982091823</v>
          </cell>
          <cell r="GF9">
            <v>27.412000000000042</v>
          </cell>
          <cell r="GG9">
            <v>0</v>
          </cell>
          <cell r="GH9">
            <v>9.7117600000000017</v>
          </cell>
          <cell r="GI9">
            <v>123.65399999999987</v>
          </cell>
          <cell r="GJ9" t="str">
            <v xml:space="preserve">  Cash &amp; Equivalents</v>
          </cell>
          <cell r="GL9" t="e">
            <v>#REF!</v>
          </cell>
          <cell r="GM9">
            <v>0</v>
          </cell>
          <cell r="GN9">
            <v>7.5280000000000058</v>
          </cell>
          <cell r="GO9">
            <v>4.2969999999999997</v>
          </cell>
          <cell r="GP9">
            <v>4.274</v>
          </cell>
          <cell r="GQ9">
            <v>11.794</v>
          </cell>
          <cell r="GR9">
            <v>10.704000000000001</v>
          </cell>
          <cell r="GS9">
            <v>10.012</v>
          </cell>
        </row>
        <row r="10">
          <cell r="FZ10">
            <v>-1.2545702200874587E-2</v>
          </cell>
          <cell r="GA10">
            <v>4.274</v>
          </cell>
          <cell r="GB10">
            <v>-14.124000000000009</v>
          </cell>
          <cell r="GC10">
            <v>-8.4832904884318827E-2</v>
          </cell>
          <cell r="GD10">
            <v>6.7331670822942599E-2</v>
          </cell>
          <cell r="GE10">
            <v>-1.4549882330762594</v>
          </cell>
          <cell r="GF10">
            <v>0.18624047367870067</v>
          </cell>
          <cell r="GG10">
            <v>0</v>
          </cell>
          <cell r="GH10">
            <v>9.707295000000002</v>
          </cell>
          <cell r="GI10">
            <v>75.329000000000008</v>
          </cell>
          <cell r="GJ10" t="str">
            <v xml:space="preserve">  Receivables</v>
          </cell>
          <cell r="GL10">
            <v>0</v>
          </cell>
          <cell r="GM10">
            <v>0</v>
          </cell>
          <cell r="GN10">
            <v>9.7919999999999998</v>
          </cell>
          <cell r="GO10">
            <v>0</v>
          </cell>
          <cell r="GP10">
            <v>0</v>
          </cell>
          <cell r="GQ10">
            <v>0</v>
          </cell>
          <cell r="GR10">
            <v>0</v>
          </cell>
          <cell r="GS10">
            <v>0</v>
          </cell>
        </row>
        <row r="11">
          <cell r="FZ11" t="str">
            <v xml:space="preserve">  Inventory (LIFO)</v>
          </cell>
          <cell r="GA11">
            <v>0</v>
          </cell>
          <cell r="GB11">
            <v>0</v>
          </cell>
          <cell r="GC11">
            <v>0</v>
          </cell>
          <cell r="GD11">
            <v>5.8440000000000003</v>
          </cell>
          <cell r="GE11">
            <v>9.7249999999999996</v>
          </cell>
          <cell r="GF11">
            <v>17.565000000000001</v>
          </cell>
          <cell r="GG11">
            <v>27.337</v>
          </cell>
          <cell r="GH11">
            <v>42.798999999999999</v>
          </cell>
          <cell r="GI11">
            <v>67.00800000000001</v>
          </cell>
          <cell r="GJ11" t="str">
            <v xml:space="preserve">  Inventory (LIFO)</v>
          </cell>
          <cell r="GL11">
            <v>0</v>
          </cell>
          <cell r="GM11">
            <v>0</v>
          </cell>
          <cell r="GN11">
            <v>5.8440000000000003</v>
          </cell>
          <cell r="GO11">
            <v>2.4980000000000002</v>
          </cell>
          <cell r="GP11">
            <v>2.0099999999999998</v>
          </cell>
          <cell r="GQ11">
            <v>4.3499999999999996</v>
          </cell>
          <cell r="GR11">
            <v>7.0309999999999988</v>
          </cell>
          <cell r="GS11">
            <v>-1.472</v>
          </cell>
        </row>
        <row r="12">
          <cell r="FZ12">
            <v>0.39860139860139887</v>
          </cell>
          <cell r="GA12">
            <v>2.0099999999999998</v>
          </cell>
          <cell r="GB12">
            <v>0.86</v>
          </cell>
          <cell r="GC12">
            <v>4.2200304234751455E-2</v>
          </cell>
          <cell r="GD12">
            <v>2.016</v>
          </cell>
          <cell r="GE12">
            <v>9.2353951890034355E-2</v>
          </cell>
          <cell r="GF12">
            <v>3.1280000000000001</v>
          </cell>
          <cell r="GG12">
            <v>0</v>
          </cell>
          <cell r="GH12">
            <v>9.3120000000000012</v>
          </cell>
          <cell r="GI12">
            <v>12.597999999999999</v>
          </cell>
          <cell r="GJ12" t="str">
            <v xml:space="preserve">  Other</v>
          </cell>
          <cell r="GL12">
            <v>0</v>
          </cell>
          <cell r="GM12">
            <v>0</v>
          </cell>
          <cell r="GN12">
            <v>2.016</v>
          </cell>
          <cell r="GO12">
            <v>-2.5000000000000022E-2</v>
          </cell>
          <cell r="GP12">
            <v>2.9359999999999995</v>
          </cell>
          <cell r="GQ12">
            <v>-2.5059999999999989</v>
          </cell>
          <cell r="GR12">
            <v>-11.043000000000001</v>
          </cell>
          <cell r="GS12">
            <v>-3</v>
          </cell>
        </row>
        <row r="13">
          <cell r="FZ13">
            <v>0.40035693039857251</v>
          </cell>
          <cell r="GA13">
            <v>2.9359999999999995</v>
          </cell>
          <cell r="GB13">
            <v>0.18400000000000005</v>
          </cell>
          <cell r="GC13">
            <v>8.6299892125134853E-3</v>
          </cell>
          <cell r="GD13">
            <v>25.180000000000007</v>
          </cell>
          <cell r="GE13">
            <v>0.10824742268041236</v>
          </cell>
          <cell r="GF13">
            <v>74.06700000000005</v>
          </cell>
          <cell r="GG13">
            <v>0</v>
          </cell>
          <cell r="GH13">
            <v>9.3120000000000012</v>
          </cell>
          <cell r="GI13">
            <v>278.58899999999988</v>
          </cell>
          <cell r="GJ13" t="str">
            <v>Total Current</v>
          </cell>
          <cell r="GL13" t="e">
            <v>#REF!</v>
          </cell>
          <cell r="GM13">
            <v>0</v>
          </cell>
          <cell r="GN13">
            <v>25.180000000000007</v>
          </cell>
          <cell r="GO13">
            <v>-6.4630000000000107</v>
          </cell>
          <cell r="GP13">
            <v>-4.9040000000000088</v>
          </cell>
          <cell r="GQ13">
            <v>2.4040000000000172</v>
          </cell>
          <cell r="GR13">
            <v>6.1369999999999987</v>
          </cell>
          <cell r="GS13">
            <v>27.625999999999998</v>
          </cell>
        </row>
        <row r="14">
          <cell r="FZ14">
            <v>0.40271793172025194</v>
          </cell>
          <cell r="GA14">
            <v>-4.9040000000000052</v>
          </cell>
          <cell r="GB14">
            <v>1.802</v>
          </cell>
          <cell r="GC14">
            <v>8.1686310063463288E-2</v>
          </cell>
          <cell r="GD14">
            <v>27.626000000000005</v>
          </cell>
          <cell r="GE14">
            <v>0.12805571347356451</v>
          </cell>
          <cell r="GF14">
            <v>60.00000000000005</v>
          </cell>
          <cell r="GG14">
            <v>0</v>
          </cell>
          <cell r="GH14">
            <v>14.072000000000001</v>
          </cell>
          <cell r="GI14">
            <v>85.82023680000006</v>
          </cell>
          <cell r="GJ14">
            <v>194.70144000000005</v>
          </cell>
        </row>
        <row r="15">
          <cell r="FZ15">
            <v>-0.11817026683608639</v>
          </cell>
          <cell r="GB15">
            <v>-14.079999999999984</v>
          </cell>
          <cell r="GC15">
            <v>-0.11356120852354284</v>
          </cell>
          <cell r="GD15">
            <v>9.0169999999999995</v>
          </cell>
          <cell r="GE15">
            <v>-0.86996602930945122</v>
          </cell>
          <cell r="GF15">
            <v>26.360999999999997</v>
          </cell>
          <cell r="GG15">
            <v>0</v>
          </cell>
          <cell r="GH15">
            <v>16.184539999999998</v>
          </cell>
          <cell r="GI15">
            <v>80.028000000000006</v>
          </cell>
          <cell r="GJ15" t="str">
            <v>Fixed Assets</v>
          </cell>
          <cell r="GL15">
            <v>0</v>
          </cell>
          <cell r="GM15">
            <v>0</v>
          </cell>
          <cell r="GN15">
            <v>9.0169999999999995</v>
          </cell>
          <cell r="GO15">
            <v>3.2690000000000001</v>
          </cell>
          <cell r="GP15">
            <v>2.0550000000000002</v>
          </cell>
          <cell r="GQ15">
            <v>7.798</v>
          </cell>
          <cell r="GR15">
            <v>6.7519999999999998</v>
          </cell>
          <cell r="GS15">
            <v>14.608000000000001</v>
          </cell>
        </row>
        <row r="16">
          <cell r="FZ16">
            <v>-0.61045792079208061</v>
          </cell>
          <cell r="GA16">
            <v>2.0550000000000002</v>
          </cell>
          <cell r="GB16">
            <v>-11.233999999999984</v>
          </cell>
          <cell r="GC16">
            <v>-5.9836161622617706E-2</v>
          </cell>
          <cell r="GD16">
            <v>-0.20461625601812683</v>
          </cell>
          <cell r="GE16">
            <v>-0.85187274935996893</v>
          </cell>
          <cell r="GF16">
            <v>-0.41451571222753647</v>
          </cell>
          <cell r="GG16">
            <v>0</v>
          </cell>
          <cell r="GH16">
            <v>12.220135000000001</v>
          </cell>
          <cell r="GI16">
            <v>19.212</v>
          </cell>
          <cell r="GJ16" t="str">
            <v>Other Assets</v>
          </cell>
          <cell r="GL16" t="e">
            <v>#REF!</v>
          </cell>
          <cell r="GM16">
            <v>0</v>
          </cell>
          <cell r="GN16">
            <v>15.263999999999999</v>
          </cell>
          <cell r="GO16">
            <v>0</v>
          </cell>
          <cell r="GP16">
            <v>0</v>
          </cell>
          <cell r="GQ16">
            <v>0</v>
          </cell>
          <cell r="GR16">
            <v>0</v>
          </cell>
          <cell r="GS16">
            <v>0</v>
          </cell>
        </row>
        <row r="17">
          <cell r="FZ17" t="str">
            <v>Total Assets</v>
          </cell>
          <cell r="GA17">
            <v>0</v>
          </cell>
          <cell r="GB17" t="e">
            <v>#REF!</v>
          </cell>
          <cell r="GC17">
            <v>0</v>
          </cell>
          <cell r="GD17">
            <v>49.460999999999999</v>
          </cell>
          <cell r="GE17">
            <v>47.968000000000032</v>
          </cell>
          <cell r="GF17">
            <v>101.45000000000006</v>
          </cell>
          <cell r="GG17">
            <v>233.24500000000003</v>
          </cell>
          <cell r="GH17">
            <v>292.64599999999996</v>
          </cell>
          <cell r="GI17">
            <v>377.82899999999989</v>
          </cell>
          <cell r="GJ17" t="str">
            <v>Total Assets</v>
          </cell>
          <cell r="GL17" t="e">
            <v>#REF!</v>
          </cell>
          <cell r="GM17">
            <v>0</v>
          </cell>
          <cell r="GN17">
            <v>49.460999999999999</v>
          </cell>
          <cell r="GO17">
            <v>47.968000000000032</v>
          </cell>
          <cell r="GP17">
            <v>104.87600000000005</v>
          </cell>
          <cell r="GQ17">
            <v>236.67100000000005</v>
          </cell>
          <cell r="GR17">
            <v>292.64600000000002</v>
          </cell>
          <cell r="GS17">
            <v>381.92700000000002</v>
          </cell>
        </row>
        <row r="18">
          <cell r="FZ18">
            <v>1.6159420289854973</v>
          </cell>
          <cell r="GB18">
            <v>-0.67999999999999328</v>
          </cell>
          <cell r="GC18">
            <v>-1.2988749450843185E-2</v>
          </cell>
          <cell r="GD18" t="str">
            <v xml:space="preserve"> N.M.</v>
          </cell>
          <cell r="GE18">
            <v>-3.9534883720929843E-2</v>
          </cell>
          <cell r="GF18" t="str">
            <v xml:space="preserve"> N.M.</v>
          </cell>
          <cell r="GG18">
            <v>0</v>
          </cell>
          <cell r="GH18">
            <v>17.2</v>
          </cell>
          <cell r="GL18" t="str">
            <v>Excess Cash Flow</v>
          </cell>
          <cell r="GO18">
            <v>-9.73200000000001</v>
          </cell>
          <cell r="GP18">
            <v>-6.9590000000000085</v>
          </cell>
          <cell r="GQ18">
            <v>-5.3939999999999824</v>
          </cell>
          <cell r="GR18">
            <v>-0.6150000000000011</v>
          </cell>
          <cell r="GS18">
            <v>13.017999999999997</v>
          </cell>
        </row>
        <row r="19">
          <cell r="FZ19">
            <v>0.46162018592297538</v>
          </cell>
          <cell r="GA19">
            <v>-6.959000000000005</v>
          </cell>
          <cell r="GB19">
            <v>2.0269999999999948</v>
          </cell>
          <cell r="GC19">
            <v>3.7510640660276005E-2</v>
          </cell>
          <cell r="GD19" t="str">
            <v>N.M.</v>
          </cell>
          <cell r="GE19">
            <v>0.1119889502762428</v>
          </cell>
          <cell r="GF19">
            <v>3.456458826624307E-2</v>
          </cell>
          <cell r="GG19">
            <v>0</v>
          </cell>
          <cell r="GH19">
            <v>18.100000000000001</v>
          </cell>
          <cell r="GI19">
            <v>-4.1797631999999396</v>
          </cell>
          <cell r="GJ19" t="str">
            <v>LIABILITIES &amp; EQUITY</v>
          </cell>
        </row>
        <row r="20">
          <cell r="FZ20">
            <v>0.50952249516974835</v>
          </cell>
          <cell r="GB20">
            <v>11.944000000000003</v>
          </cell>
          <cell r="GC20">
            <v>0.22603660036713918</v>
          </cell>
          <cell r="GD20">
            <v>5.6281908990011118</v>
          </cell>
          <cell r="GE20">
            <v>9.1128205128205311E-2</v>
          </cell>
          <cell r="GF20">
            <v>-0.28837064230626785</v>
          </cell>
          <cell r="GG20">
            <v>0</v>
          </cell>
          <cell r="GH20">
            <v>19.5</v>
          </cell>
          <cell r="GI20">
            <v>6.585</v>
          </cell>
          <cell r="GJ20" t="str">
            <v xml:space="preserve">  Current Debt</v>
          </cell>
          <cell r="GL20">
            <v>0</v>
          </cell>
          <cell r="GM20">
            <v>0</v>
          </cell>
          <cell r="GN20">
            <v>3.9820000000000002</v>
          </cell>
          <cell r="GO20">
            <v>0</v>
          </cell>
          <cell r="GP20">
            <v>3.5059999999999998</v>
          </cell>
          <cell r="GQ20">
            <v>3.6860000000000004</v>
          </cell>
          <cell r="GR20">
            <v>6.5849999999999991</v>
          </cell>
          <cell r="GS20">
            <v>8.7880000000000003</v>
          </cell>
        </row>
        <row r="21">
          <cell r="FZ21">
            <v>0.16706634692246194</v>
          </cell>
          <cell r="GB21">
            <v>-10.420000000000009</v>
          </cell>
          <cell r="GC21">
            <v>-0.20204370503945879</v>
          </cell>
          <cell r="GD21">
            <v>-0.25994318181818038</v>
          </cell>
          <cell r="GE21">
            <v>-0.55132275132275188</v>
          </cell>
          <cell r="GF21">
            <v>-0.36627094306156677</v>
          </cell>
          <cell r="GG21">
            <v>0</v>
          </cell>
          <cell r="GH21">
            <v>18.899999999999999</v>
          </cell>
          <cell r="GI21">
            <v>93.138999999999996</v>
          </cell>
          <cell r="GJ21" t="str">
            <v xml:space="preserve">  Payables &amp; Accruals</v>
          </cell>
          <cell r="GL21">
            <v>0</v>
          </cell>
          <cell r="GM21">
            <v>0</v>
          </cell>
          <cell r="GN21">
            <v>10.514999999999999</v>
          </cell>
          <cell r="GO21">
            <v>12.666</v>
          </cell>
          <cell r="GP21">
            <v>-8.4832904884318827E-2</v>
          </cell>
          <cell r="GQ21">
            <v>-5.9836161622617706E-2</v>
          </cell>
          <cell r="GR21">
            <v>-2.6327648774934166E-3</v>
          </cell>
          <cell r="GS21">
            <v>8.127113561012228E-2</v>
          </cell>
        </row>
        <row r="22">
          <cell r="FZ22">
            <v>-0.81582877053260194</v>
          </cell>
          <cell r="GA22">
            <v>-8.4832904884318813E-2</v>
          </cell>
          <cell r="GB22">
            <v>2.8709999999999951</v>
          </cell>
          <cell r="GC22">
            <v>1.3619221555465928E-2</v>
          </cell>
          <cell r="GD22">
            <v>-1.2555634680434395</v>
          </cell>
          <cell r="GE22">
            <v>-0.39146991622239175</v>
          </cell>
          <cell r="GF22">
            <v>-0.54045963259593421</v>
          </cell>
          <cell r="GG22">
            <v>0</v>
          </cell>
          <cell r="GH22">
            <v>18.382000000000001</v>
          </cell>
          <cell r="GI22">
            <v>6.7249999999999996</v>
          </cell>
          <cell r="GJ22" t="str">
            <v xml:space="preserve">  Other </v>
          </cell>
          <cell r="GL22" t="e">
            <v>#REF!</v>
          </cell>
          <cell r="GM22">
            <v>0</v>
          </cell>
          <cell r="GN22">
            <v>2.1999999999999999E-2</v>
          </cell>
          <cell r="GO22">
            <v>2.3260000000000001</v>
          </cell>
          <cell r="GP22">
            <v>6.7322536948302698</v>
          </cell>
          <cell r="GQ22">
            <v>3.8540065073027527</v>
          </cell>
          <cell r="GR22">
            <v>2.8216814573879971</v>
          </cell>
          <cell r="GS22">
            <v>1.6239083344537559</v>
          </cell>
        </row>
        <row r="23">
          <cell r="FZ23" t="str">
            <v>Total Current</v>
          </cell>
          <cell r="GB23" t="e">
            <v>#REF!</v>
          </cell>
          <cell r="GC23">
            <v>0</v>
          </cell>
          <cell r="GD23">
            <v>14.519</v>
          </cell>
          <cell r="GE23">
            <v>14.992000000000001</v>
          </cell>
          <cell r="GF23">
            <v>32.221000000000004</v>
          </cell>
          <cell r="GG23">
            <v>51.569999999999993</v>
          </cell>
          <cell r="GH23">
            <v>63.119</v>
          </cell>
          <cell r="GI23">
            <v>106.44899999999998</v>
          </cell>
          <cell r="GJ23" t="str">
            <v>Total Current</v>
          </cell>
          <cell r="GL23" t="e">
            <v>#REF!</v>
          </cell>
          <cell r="GM23">
            <v>0</v>
          </cell>
          <cell r="GN23">
            <v>14.519</v>
          </cell>
          <cell r="GO23">
            <v>14.992000000000001</v>
          </cell>
          <cell r="GP23">
            <v>575.12790697674427</v>
          </cell>
          <cell r="GQ23">
            <v>3.7173871570834458</v>
          </cell>
          <cell r="GR23">
            <v>1.8926608061206407</v>
          </cell>
          <cell r="GS23">
            <v>2.4993652547941942</v>
          </cell>
        </row>
        <row r="24">
          <cell r="FZ24">
            <v>0.38265218141058804</v>
          </cell>
          <cell r="GB24">
            <v>3.5799999999999996</v>
          </cell>
          <cell r="GC24">
            <v>6.2260869565217383E-2</v>
          </cell>
          <cell r="GD24" t="str">
            <v xml:space="preserve"> N.M.</v>
          </cell>
          <cell r="GE24">
            <v>0.18358974358974356</v>
          </cell>
          <cell r="GF24" t="str">
            <v xml:space="preserve"> N.M.</v>
          </cell>
          <cell r="GG24">
            <v>0</v>
          </cell>
          <cell r="GH24">
            <v>19.5</v>
          </cell>
          <cell r="GI24">
            <v>1.8720559827604735</v>
          </cell>
          <cell r="GJ24">
            <v>1.7748136607591043</v>
          </cell>
          <cell r="GL24" t="str">
            <v>Return on Equity</v>
          </cell>
          <cell r="GQ24">
            <v>-0.8572627723301145</v>
          </cell>
          <cell r="GR24">
            <v>-1.4060243710890982E-2</v>
          </cell>
          <cell r="GS24">
            <v>0.32985841448115188</v>
          </cell>
        </row>
        <row r="25">
          <cell r="FZ25">
            <v>0.4623502056877129</v>
          </cell>
          <cell r="GB25">
            <v>4.8389999999999942</v>
          </cell>
          <cell r="GC25">
            <v>7.7113080061193176E-2</v>
          </cell>
          <cell r="GD25">
            <v>1.3872718302910738</v>
          </cell>
          <cell r="GE25">
            <v>0.15029999999999971</v>
          </cell>
          <cell r="GF25">
            <v>0.34209669462259595</v>
          </cell>
          <cell r="GG25">
            <v>0</v>
          </cell>
          <cell r="GH25">
            <v>20</v>
          </cell>
          <cell r="GI25">
            <v>100.69800000000001</v>
          </cell>
          <cell r="GJ25" t="str">
            <v>Long Term Debt &amp; Lease</v>
          </cell>
          <cell r="GL25">
            <v>0</v>
          </cell>
          <cell r="GM25">
            <v>0</v>
          </cell>
          <cell r="GN25">
            <v>31.163</v>
          </cell>
          <cell r="GO25">
            <v>4.4379999999999997</v>
          </cell>
          <cell r="GP25">
            <v>16.405999999999999</v>
          </cell>
          <cell r="GQ25">
            <v>99.53</v>
          </cell>
          <cell r="GR25">
            <v>100.69799999999999</v>
          </cell>
          <cell r="GS25">
            <v>108.38200000000001</v>
          </cell>
        </row>
        <row r="26">
          <cell r="FZ26">
            <v>0.34968373314237999</v>
          </cell>
          <cell r="GB26">
            <v>5.4489999999999945</v>
          </cell>
          <cell r="GC26">
            <v>7.5799518689053574E-2</v>
          </cell>
          <cell r="GD26">
            <v>-0.54378767582049625</v>
          </cell>
          <cell r="GE26">
            <v>0.27109452736318379</v>
          </cell>
          <cell r="GF26">
            <v>1.9748696024659953</v>
          </cell>
          <cell r="GG26">
            <v>0</v>
          </cell>
          <cell r="GH26">
            <v>20.100000000000001</v>
          </cell>
          <cell r="GI26">
            <v>0</v>
          </cell>
          <cell r="GJ26" t="str">
            <v>Deferred Taxes</v>
          </cell>
          <cell r="GL26">
            <v>0</v>
          </cell>
          <cell r="GM26">
            <v>0</v>
          </cell>
          <cell r="GN26">
            <v>0</v>
          </cell>
          <cell r="GO26">
            <v>0</v>
          </cell>
          <cell r="GP26">
            <v>0</v>
          </cell>
          <cell r="GQ26">
            <v>0</v>
          </cell>
          <cell r="GR26">
            <v>0</v>
          </cell>
          <cell r="GS26">
            <v>0</v>
          </cell>
        </row>
        <row r="27">
          <cell r="FZ27">
            <v>0.30005962013457038</v>
          </cell>
          <cell r="GB27">
            <v>8.2180000000000302</v>
          </cell>
          <cell r="GC27">
            <v>0.10321786530684054</v>
          </cell>
          <cell r="GD27">
            <v>-1.7886756238003862</v>
          </cell>
          <cell r="GE27">
            <v>0.3735454545454559</v>
          </cell>
          <cell r="GF27">
            <v>-1.6775440586285135</v>
          </cell>
          <cell r="GG27">
            <v>0</v>
          </cell>
          <cell r="GH27">
            <v>22</v>
          </cell>
          <cell r="GI27">
            <v>0.59199999999999997</v>
          </cell>
          <cell r="GJ27" t="str">
            <v>Other Liabilities</v>
          </cell>
          <cell r="GL27" t="e">
            <v>#REF!</v>
          </cell>
          <cell r="GM27">
            <v>0</v>
          </cell>
          <cell r="GN27">
            <v>0</v>
          </cell>
          <cell r="GO27">
            <v>0</v>
          </cell>
          <cell r="GP27">
            <v>9.707295000000002</v>
          </cell>
          <cell r="GQ27">
            <v>12.220135000000001</v>
          </cell>
          <cell r="GR27">
            <v>18.730720000000002</v>
          </cell>
          <cell r="GS27">
            <v>20.86056</v>
          </cell>
        </row>
        <row r="28">
          <cell r="FZ28">
            <v>0.35725166613773385</v>
          </cell>
          <cell r="GA28">
            <v>21.786359999999998</v>
          </cell>
          <cell r="GB28">
            <v>22.08600000000002</v>
          </cell>
          <cell r="GC28">
            <v>8.127113561012235E-2</v>
          </cell>
          <cell r="GD28" t="str">
            <v>N.M.</v>
          </cell>
          <cell r="GE28">
            <v>1.0079446814771233</v>
          </cell>
          <cell r="GF28">
            <v>-3.5747691960689925</v>
          </cell>
          <cell r="GG28">
            <v>0</v>
          </cell>
          <cell r="GH28">
            <v>20.390999999999998</v>
          </cell>
          <cell r="GI28">
            <v>64.380499999999998</v>
          </cell>
          <cell r="GJ28">
            <v>69.75</v>
          </cell>
          <cell r="GL28" t="str">
            <v>Per Share</v>
          </cell>
        </row>
        <row r="29">
          <cell r="FZ29" t="str">
            <v>Preferred Stock</v>
          </cell>
          <cell r="GB29">
            <v>0</v>
          </cell>
          <cell r="GC29">
            <v>0</v>
          </cell>
          <cell r="GD29">
            <v>0</v>
          </cell>
          <cell r="GE29">
            <v>0</v>
          </cell>
          <cell r="GF29">
            <v>0</v>
          </cell>
          <cell r="GG29">
            <v>0</v>
          </cell>
          <cell r="GH29">
            <v>0</v>
          </cell>
          <cell r="GI29">
            <v>0</v>
          </cell>
          <cell r="GJ29" t="str">
            <v>Preferred Stock</v>
          </cell>
          <cell r="GL29">
            <v>0</v>
          </cell>
          <cell r="GM29">
            <v>0</v>
          </cell>
          <cell r="GN29">
            <v>0</v>
          </cell>
          <cell r="GO29">
            <v>0</v>
          </cell>
          <cell r="GP29">
            <v>8.8593166273405691E-3</v>
          </cell>
          <cell r="GQ29">
            <v>2.1377014247387609</v>
          </cell>
          <cell r="GR29">
            <v>2.8201265087513985</v>
          </cell>
          <cell r="GS29">
            <v>3.8871919066410481</v>
          </cell>
        </row>
        <row r="30">
          <cell r="FZ30">
            <v>0.31289055525798948</v>
          </cell>
          <cell r="GA30">
            <v>3.9474239845481299E-3</v>
          </cell>
          <cell r="GB30">
            <v>7.6970000000000054</v>
          </cell>
          <cell r="GC30">
            <v>9.4929761596428325E-2</v>
          </cell>
          <cell r="GD30">
            <v>1.1500000000000017</v>
          </cell>
          <cell r="GE30">
            <v>0.3637570101459825</v>
          </cell>
          <cell r="GF30">
            <v>0.98135801615828488</v>
          </cell>
          <cell r="GG30">
            <v>0</v>
          </cell>
          <cell r="GH30">
            <v>23.359000000000002</v>
          </cell>
          <cell r="GI30">
            <v>170.08999999999995</v>
          </cell>
          <cell r="GJ30" t="str">
            <v>Common Equity</v>
          </cell>
          <cell r="GL30" t="e">
            <v>#REF!</v>
          </cell>
          <cell r="GM30">
            <v>0</v>
          </cell>
          <cell r="GN30">
            <v>8.5999999999999993E-2</v>
          </cell>
          <cell r="GO30">
            <v>26.123000000000001</v>
          </cell>
          <cell r="GP30">
            <v>0.77549925082116122</v>
          </cell>
          <cell r="GQ30">
            <v>0.24746044131263956</v>
          </cell>
          <cell r="GR30">
            <v>1.4634781791623621</v>
          </cell>
          <cell r="GS30">
            <v>5.513274811414461</v>
          </cell>
        </row>
        <row r="31">
          <cell r="FZ31">
            <v>0.31343747571306457</v>
          </cell>
          <cell r="GA31">
            <v>0.17602756954351284</v>
          </cell>
          <cell r="GB31">
            <v>8.8339999999999961</v>
          </cell>
          <cell r="GC31">
            <v>9.4370259587650857E-2</v>
          </cell>
          <cell r="GD31">
            <v>0.82558379830543638</v>
          </cell>
          <cell r="GE31">
            <v>0.40085771947527732</v>
          </cell>
          <cell r="GF31">
            <v>1.6670506951116306</v>
          </cell>
          <cell r="GG31">
            <v>0</v>
          </cell>
          <cell r="GH31">
            <v>23.783999999999999</v>
          </cell>
          <cell r="GI31">
            <v>170.08999999999995</v>
          </cell>
          <cell r="GJ31" t="str">
            <v>Total Equity</v>
          </cell>
          <cell r="GL31" t="e">
            <v>#REF!</v>
          </cell>
          <cell r="GM31">
            <v>0</v>
          </cell>
          <cell r="GN31">
            <v>8.5999999999999993E-2</v>
          </cell>
          <cell r="GO31">
            <v>26.123000000000001</v>
          </cell>
          <cell r="GP31">
            <v>1.0982462158613706</v>
          </cell>
          <cell r="GQ31">
            <v>0.88452377981094554</v>
          </cell>
          <cell r="GR31">
            <v>2.234083900672267</v>
          </cell>
          <cell r="GS31">
            <v>6.523218935637396</v>
          </cell>
        </row>
        <row r="32">
          <cell r="FZ32">
            <v>0.32877102936983182</v>
          </cell>
          <cell r="GA32">
            <v>0.31983314330617918</v>
          </cell>
          <cell r="GB32">
            <v>9.4159999999999986</v>
          </cell>
          <cell r="GC32">
            <v>9.2292914342844257E-2</v>
          </cell>
          <cell r="GD32">
            <v>0.72802349054872606</v>
          </cell>
          <cell r="GE32">
            <v>0.42630612585544986</v>
          </cell>
          <cell r="GF32">
            <v>0.5725368195438707</v>
          </cell>
          <cell r="GG32">
            <v>0</v>
          </cell>
          <cell r="GH32">
            <v>23.963999999999999</v>
          </cell>
          <cell r="GI32">
            <v>377.82899999999995</v>
          </cell>
          <cell r="GJ32" t="str">
            <v>Total Liab. &amp; Equity</v>
          </cell>
          <cell r="GL32" t="e">
            <v>#REF!</v>
          </cell>
          <cell r="GM32">
            <v>0</v>
          </cell>
          <cell r="GN32">
            <v>45.768000000000001</v>
          </cell>
          <cell r="GO32">
            <v>45.552999999999997</v>
          </cell>
          <cell r="GP32">
            <v>101.45</v>
          </cell>
          <cell r="GQ32">
            <v>233.245</v>
          </cell>
          <cell r="GR32">
            <v>292.64600000000002</v>
          </cell>
          <cell r="GS32">
            <v>381.92700000000002</v>
          </cell>
        </row>
        <row r="33">
          <cell r="FZ33">
            <v>0.33165481211052894</v>
          </cell>
          <cell r="GB33">
            <v>10.618000000000084</v>
          </cell>
          <cell r="GC33">
            <v>9.2115764999827182E-2</v>
          </cell>
          <cell r="GD33">
            <v>0.29204185933317656</v>
          </cell>
          <cell r="GE33">
            <v>0.47247421399279588</v>
          </cell>
          <cell r="GF33">
            <v>0.26483727279647989</v>
          </cell>
          <cell r="GG33">
            <v>0</v>
          </cell>
          <cell r="GH33">
            <v>24.140999999999998</v>
          </cell>
          <cell r="GL33" t="str">
            <v xml:space="preserve">     From Operations</v>
          </cell>
          <cell r="GP33">
            <v>-0.50518707837765386</v>
          </cell>
          <cell r="GQ33">
            <v>0.19672450427102622</v>
          </cell>
          <cell r="GR33">
            <v>0.32764357162992125</v>
          </cell>
          <cell r="GS33">
            <v>1.32431727623803</v>
          </cell>
        </row>
        <row r="34">
          <cell r="FZ34">
            <v>0.3226696799051566</v>
          </cell>
          <cell r="GA34">
            <v>-0.22509496767702386</v>
          </cell>
          <cell r="GB34">
            <v>36.565000000000083</v>
          </cell>
          <cell r="GC34">
            <v>9.3282344597456213E-2</v>
          </cell>
          <cell r="GD34">
            <v>0.65557366657611382</v>
          </cell>
          <cell r="GE34">
            <v>1.6551911200133569</v>
          </cell>
          <cell r="GF34">
            <v>0.64214480261724916</v>
          </cell>
          <cell r="GG34">
            <v>0</v>
          </cell>
          <cell r="GH34">
            <v>23.963999999999999</v>
          </cell>
          <cell r="GI34">
            <v>1.3330160032929235</v>
          </cell>
          <cell r="GJ34" t="str">
            <v>Balance Sheet Analysis</v>
          </cell>
          <cell r="GL34" t="str">
            <v xml:space="preserve">     Excess</v>
          </cell>
          <cell r="GP34">
            <v>-0.71688353964724538</v>
          </cell>
          <cell r="GQ34">
            <v>-0.44140265226202346</v>
          </cell>
          <cell r="GR34">
            <v>-3.2833761862864914E-2</v>
          </cell>
          <cell r="GS34">
            <v>0.62404844357006706</v>
          </cell>
        </row>
        <row r="35">
          <cell r="FZ35" t="str">
            <v>Inventory T/O (COGS)</v>
          </cell>
          <cell r="GA35">
            <v>-0.31942004079616815</v>
          </cell>
          <cell r="GB35">
            <v>-0.20129810031915116</v>
          </cell>
          <cell r="GC35">
            <v>7.6460668044826277E-2</v>
          </cell>
          <cell r="GD35">
            <v>53.316563997262143</v>
          </cell>
          <cell r="GE35">
            <v>21.272785663819128</v>
          </cell>
          <cell r="GF35">
            <v>12.860095272993771</v>
          </cell>
          <cell r="GG35">
            <v>9.6572090330052127</v>
          </cell>
          <cell r="GH35">
            <v>8.7038610699212953</v>
          </cell>
          <cell r="GI35">
            <v>8.1435609751655171</v>
          </cell>
          <cell r="GJ35" t="str">
            <v>Inventory T/O (COGS)</v>
          </cell>
          <cell r="GN35">
            <v>53.316563997262143</v>
          </cell>
          <cell r="GO35">
            <v>21.272785663819128</v>
          </cell>
          <cell r="GP35">
            <v>12.860095272993771</v>
          </cell>
          <cell r="GQ35">
            <v>9.6572090330052109</v>
          </cell>
          <cell r="GR35">
            <v>8.7038610699212953</v>
          </cell>
          <cell r="GS35">
            <v>8.6975181366933949</v>
          </cell>
        </row>
        <row r="36">
          <cell r="FZ36">
            <v>0.33791054814482657</v>
          </cell>
          <cell r="GB36">
            <v>11.813000000000013</v>
          </cell>
          <cell r="GC36">
            <v>9.4372633294454222E-2</v>
          </cell>
          <cell r="GD36">
            <v>10.586454604425438</v>
          </cell>
          <cell r="GE36">
            <v>20.129749768303984</v>
          </cell>
          <cell r="GF36">
            <v>31.734920898460665</v>
          </cell>
          <cell r="GG36">
            <v>43.359177500487569</v>
          </cell>
          <cell r="GH36">
            <v>41.504762973810031</v>
          </cell>
          <cell r="GI36">
            <v>39.807850008761179</v>
          </cell>
          <cell r="GJ36">
            <v>42.325469387755106</v>
          </cell>
          <cell r="GL36" t="str">
            <v>Valuation Measures-a</v>
          </cell>
          <cell r="GN36">
            <v>10.586454604425438</v>
          </cell>
          <cell r="GO36">
            <v>20.129749768303984</v>
          </cell>
          <cell r="GP36">
            <v>31.734920898460665</v>
          </cell>
          <cell r="GQ36">
            <v>43.359177500487569</v>
          </cell>
          <cell r="GR36">
            <v>41.504762973810024</v>
          </cell>
          <cell r="GS36">
            <v>40.505030827309149</v>
          </cell>
        </row>
        <row r="37">
          <cell r="FZ37">
            <v>0.3750146284376828</v>
          </cell>
          <cell r="GB37">
            <v>10.681000000000004</v>
          </cell>
          <cell r="GC37">
            <v>7.9814381683268223E-2</v>
          </cell>
          <cell r="GD37">
            <v>11.368113783244839</v>
          </cell>
          <cell r="GE37">
            <v>22.224601323064135</v>
          </cell>
          <cell r="GF37">
            <v>31.570977917981075</v>
          </cell>
          <cell r="GG37">
            <v>44.04471641944825</v>
          </cell>
          <cell r="GH37">
            <v>42.245919455485208</v>
          </cell>
          <cell r="GI37">
            <v>45.08610478359909</v>
          </cell>
          <cell r="GJ37">
            <v>49.537469387755102</v>
          </cell>
          <cell r="GL37" t="str">
            <v>Historical P/E:  High-b</v>
          </cell>
          <cell r="GN37">
            <v>11.368113783244839</v>
          </cell>
          <cell r="GO37">
            <v>22.224601323064135</v>
          </cell>
          <cell r="GP37">
            <v>0</v>
          </cell>
          <cell r="GQ37">
            <v>-16.434379442843444</v>
          </cell>
          <cell r="GR37">
            <v>-26.31692501398993</v>
          </cell>
          <cell r="GS37">
            <v>25.218008936947609</v>
          </cell>
        </row>
        <row r="38">
          <cell r="FZ38">
            <v>0.34439124487004102</v>
          </cell>
          <cell r="GB38">
            <v>13.419000000000004</v>
          </cell>
          <cell r="GC38">
            <v>8.9342068469620117E-2</v>
          </cell>
          <cell r="GD38">
            <v>1.1246759896316683</v>
          </cell>
          <cell r="GE38">
            <v>0.14521776119891364</v>
          </cell>
          <cell r="GF38">
            <v>0.28762512819772063</v>
          </cell>
          <cell r="GG38">
            <v>0.57145704493990124</v>
          </cell>
          <cell r="GH38">
            <v>0.46861772992334061</v>
          </cell>
          <cell r="GI38">
            <v>0.39618816195695533</v>
          </cell>
          <cell r="GJ38">
            <v>0.28780169775212644</v>
          </cell>
          <cell r="GL38" t="str">
            <v>Historical P/E:  Low-b</v>
          </cell>
          <cell r="GN38">
            <v>1.1246759896316683</v>
          </cell>
          <cell r="GO38">
            <v>0.14521776119891364</v>
          </cell>
          <cell r="GP38">
            <v>0</v>
          </cell>
          <cell r="GQ38">
            <v>-6.0161567603266182</v>
          </cell>
          <cell r="GR38">
            <v>-12.740733538518935</v>
          </cell>
          <cell r="GS38">
            <v>10.11217190045919</v>
          </cell>
        </row>
        <row r="39">
          <cell r="FZ39">
            <v>4.6980096087850596</v>
          </cell>
          <cell r="GB39">
            <v>-5.3879999999999661</v>
          </cell>
          <cell r="GC39">
            <v>-3.3550861811297975E-2</v>
          </cell>
          <cell r="GD39">
            <v>-1.9927054280197392</v>
          </cell>
          <cell r="GE39">
            <v>-0.62534573799345583</v>
          </cell>
          <cell r="GF39">
            <v>-1.4529914529914481</v>
          </cell>
          <cell r="GG39">
            <v>38.467300832342438</v>
          </cell>
          <cell r="GH39">
            <v>41.136802973977659</v>
          </cell>
          <cell r="GI39">
            <v>25.686367558239827</v>
          </cell>
          <cell r="GJ39">
            <v>96.794791666666626</v>
          </cell>
          <cell r="GL39" t="str">
            <v>Historical P/Gross CF:  High</v>
          </cell>
          <cell r="GN39">
            <v>-1.9927054280197392</v>
          </cell>
          <cell r="GO39">
            <v>-0.62534573799345583</v>
          </cell>
          <cell r="GP39">
            <v>0</v>
          </cell>
          <cell r="GQ39">
            <v>305.50337499998523</v>
          </cell>
          <cell r="GR39">
            <v>27.802746083357942</v>
          </cell>
          <cell r="GS39">
            <v>15.911905258894642</v>
          </cell>
        </row>
        <row r="40">
          <cell r="FZ40">
            <v>0.46312679177585836</v>
          </cell>
          <cell r="GB40">
            <v>30.525000000000059</v>
          </cell>
          <cell r="GC40">
            <v>5.3572650832679668E-2</v>
          </cell>
          <cell r="GD40">
            <v>-0.16518528647613862</v>
          </cell>
          <cell r="GE40">
            <v>1.3226630007855478</v>
          </cell>
          <cell r="GF40">
            <v>-0.20090013485882263</v>
          </cell>
          <cell r="GG40">
            <v>0</v>
          </cell>
          <cell r="GH40">
            <v>25.46</v>
          </cell>
          <cell r="GL40" t="str">
            <v>Historical P/Gross CF:  Low</v>
          </cell>
          <cell r="GP40">
            <v>0</v>
          </cell>
          <cell r="GQ40">
            <v>111.83605691963744</v>
          </cell>
          <cell r="GR40">
            <v>13.4600596117844</v>
          </cell>
          <cell r="GS40">
            <v>6.3805164652003263</v>
          </cell>
        </row>
        <row r="41">
          <cell r="FZ41" t="str">
            <v>Invested Capital</v>
          </cell>
          <cell r="GF41">
            <v>45.322999999999958</v>
          </cell>
          <cell r="GG41">
            <v>70.350999999999971</v>
          </cell>
          <cell r="GH41">
            <v>120.09500000000013</v>
          </cell>
          <cell r="GI41">
            <v>154.31100000000004</v>
          </cell>
          <cell r="GJ41" t="str">
            <v>Invested Capital</v>
          </cell>
          <cell r="GL41" t="str">
            <v>EV/EBITDA</v>
          </cell>
          <cell r="GP41">
            <v>41.896999999999963</v>
          </cell>
          <cell r="GQ41">
            <v>66.924999999999955</v>
          </cell>
          <cell r="GR41">
            <v>120.09500000000003</v>
          </cell>
          <cell r="GS41">
            <v>166.35000000000002</v>
          </cell>
        </row>
        <row r="42">
          <cell r="FZ42">
            <v>0.36504391085841931</v>
          </cell>
          <cell r="GB42">
            <v>12.507999999999996</v>
          </cell>
          <cell r="GC42">
            <v>7.8613763065107103E-2</v>
          </cell>
          <cell r="GD42">
            <v>5.8833488529584477E-2</v>
          </cell>
          <cell r="GE42">
            <v>0.53446422171783525</v>
          </cell>
          <cell r="GF42">
            <v>3.8856613168393173E-2</v>
          </cell>
          <cell r="GG42">
            <v>0</v>
          </cell>
          <cell r="GH42">
            <v>25.113</v>
          </cell>
          <cell r="GL42" t="str">
            <v>YE Market Cap. (Avg. Shares)</v>
          </cell>
          <cell r="GP42">
            <v>0</v>
          </cell>
          <cell r="GQ42">
            <v>155.80672125000001</v>
          </cell>
          <cell r="GR42">
            <v>227.10998000000001</v>
          </cell>
          <cell r="GS42">
            <v>498.04586999999998</v>
          </cell>
        </row>
        <row r="43">
          <cell r="FZ43">
            <v>0.36499999999999999</v>
          </cell>
          <cell r="GB43">
            <v>16.221074999999988</v>
          </cell>
          <cell r="GC43">
            <v>9.6842238805970079E-2</v>
          </cell>
          <cell r="GD43">
            <v>0.51868504821645744</v>
          </cell>
          <cell r="GE43">
            <v>0.666734435797665</v>
          </cell>
          <cell r="GF43">
            <v>0.42590132018878019</v>
          </cell>
          <cell r="GG43">
            <v>0</v>
          </cell>
          <cell r="GH43">
            <v>25.7</v>
          </cell>
          <cell r="GL43" t="str">
            <v>Total Debt</v>
          </cell>
          <cell r="GP43">
            <v>35.145000000000003</v>
          </cell>
          <cell r="GQ43">
            <v>4.4379999999999997</v>
          </cell>
          <cell r="GR43">
            <v>19.911999999999999</v>
          </cell>
          <cell r="GS43">
            <v>103.21600000000001</v>
          </cell>
        </row>
        <row r="44">
          <cell r="FZ44">
            <v>0.36499999999999999</v>
          </cell>
          <cell r="GB44">
            <v>19.185254999999994</v>
          </cell>
          <cell r="GC44">
            <v>0.10044636125654448</v>
          </cell>
          <cell r="GD44">
            <v>0.42970824949698105</v>
          </cell>
          <cell r="GE44">
            <v>0.77304826923076908</v>
          </cell>
          <cell r="GF44">
            <v>0.3520590831172058</v>
          </cell>
          <cell r="GG44">
            <v>0</v>
          </cell>
          <cell r="GH44">
            <v>26</v>
          </cell>
          <cell r="GL44" t="str">
            <v>Cash &amp; Equivalents</v>
          </cell>
          <cell r="GP44">
            <v>7.5280000000000058</v>
          </cell>
          <cell r="GQ44">
            <v>3.0240000000000329</v>
          </cell>
          <cell r="GR44">
            <v>27.412000000000042</v>
          </cell>
          <cell r="GS44">
            <v>115.01000000000005</v>
          </cell>
        </row>
        <row r="45">
          <cell r="FZ45">
            <v>0.36499999999999999</v>
          </cell>
          <cell r="GB45">
            <v>21.6321005</v>
          </cell>
          <cell r="GC45">
            <v>0.10355241981809478</v>
          </cell>
          <cell r="GD45">
            <v>-5.0148664625093051</v>
          </cell>
          <cell r="GE45">
            <v>0.84566922053231941</v>
          </cell>
          <cell r="GF45">
            <v>-4.2112828975670684</v>
          </cell>
          <cell r="GG45">
            <v>0</v>
          </cell>
          <cell r="GH45">
            <v>26.3</v>
          </cell>
          <cell r="GL45" t="str">
            <v>Total Enterprise Value</v>
          </cell>
          <cell r="GP45">
            <v>27.616999999999997</v>
          </cell>
          <cell r="GQ45">
            <v>157.22072124999997</v>
          </cell>
          <cell r="GR45">
            <v>219.60997999999998</v>
          </cell>
          <cell r="GS45">
            <v>486.25187</v>
          </cell>
        </row>
        <row r="46">
          <cell r="FZ46">
            <v>0.36500789786282911</v>
          </cell>
          <cell r="GB46">
            <v>69.546430499999985</v>
          </cell>
          <cell r="GC46">
            <v>9.5727130640172756E-2</v>
          </cell>
          <cell r="GD46">
            <v>1.2783433415233367</v>
          </cell>
          <cell r="GE46">
            <v>2.8181288683289201</v>
          </cell>
          <cell r="GF46">
            <v>1.1306476907989369</v>
          </cell>
          <cell r="GG46">
            <v>0</v>
          </cell>
          <cell r="GH46">
            <v>25.77825</v>
          </cell>
          <cell r="GL46" t="str">
            <v>EBITDA</v>
          </cell>
          <cell r="GP46">
            <v>-7.5950000000000033</v>
          </cell>
          <cell r="GQ46">
            <v>3.3400000000000265</v>
          </cell>
          <cell r="GR46">
            <v>-2.7199999999999918</v>
          </cell>
          <cell r="GS46">
            <v>41.676999999999985</v>
          </cell>
        </row>
        <row r="47">
          <cell r="FZ47" t="str">
            <v>Source: Company Reports and BARS Estimates.</v>
          </cell>
          <cell r="GJ47" t="str">
            <v>Source: Company Reports and BARS Estimates.</v>
          </cell>
          <cell r="GL47" t="str">
            <v>a. Fiscal year ending unless otherwise noted</v>
          </cell>
        </row>
        <row r="48">
          <cell r="FZ48">
            <v>0.36499999999999999</v>
          </cell>
          <cell r="GB48">
            <v>22.320250000000001</v>
          </cell>
          <cell r="GC48">
            <v>0.10381511627906978</v>
          </cell>
          <cell r="GD48">
            <v>0.7844779341221626</v>
          </cell>
          <cell r="GE48">
            <v>0.84546401515151526</v>
          </cell>
          <cell r="GF48">
            <v>0.58189076236775494</v>
          </cell>
          <cell r="GG48">
            <v>0</v>
          </cell>
          <cell r="GH48">
            <v>26.4</v>
          </cell>
          <cell r="GJ48" t="str">
            <v>Source: Company Reports and BARS Estimates.</v>
          </cell>
          <cell r="GL48" t="str">
            <v>b. From continuing operations</v>
          </cell>
        </row>
        <row r="49">
          <cell r="FZ49">
            <v>0.36499999999999999</v>
          </cell>
          <cell r="GB49">
            <v>23.965693749999993</v>
          </cell>
          <cell r="GC49">
            <v>0.10307825268817201</v>
          </cell>
          <cell r="GD49">
            <v>0.47744176942650285</v>
          </cell>
          <cell r="GE49">
            <v>0.90436580188679216</v>
          </cell>
          <cell r="GF49">
            <v>0.35641081865650259</v>
          </cell>
          <cell r="GG49">
            <v>0</v>
          </cell>
          <cell r="GH49">
            <v>26.5</v>
          </cell>
          <cell r="GJ49">
            <v>0</v>
          </cell>
        </row>
        <row r="50">
          <cell r="FZ50">
            <v>0.36499999999999999</v>
          </cell>
          <cell r="GB50">
            <v>25.551606249999999</v>
          </cell>
          <cell r="GC50">
            <v>0.10323881313131313</v>
          </cell>
          <cell r="GD50">
            <v>0.33183563366762686</v>
          </cell>
          <cell r="GE50">
            <v>0.95698899812734084</v>
          </cell>
          <cell r="GF50">
            <v>0.23794210040674973</v>
          </cell>
          <cell r="GG50">
            <v>0</v>
          </cell>
          <cell r="GH50">
            <v>26.7</v>
          </cell>
          <cell r="GJ50">
            <v>0</v>
          </cell>
        </row>
        <row r="51">
          <cell r="FZ51">
            <v>0.36499999999999999</v>
          </cell>
          <cell r="GB51">
            <v>26.723339999999993</v>
          </cell>
          <cell r="GC51">
            <v>0.10377996116504852</v>
          </cell>
          <cell r="GD51">
            <v>0.2353557621461676</v>
          </cell>
          <cell r="GE51">
            <v>0.99343271375464659</v>
          </cell>
          <cell r="GF51">
            <v>0.17472965745320043</v>
          </cell>
          <cell r="GG51">
            <v>0</v>
          </cell>
          <cell r="GH51">
            <v>26.9</v>
          </cell>
          <cell r="GJ51">
            <v>0</v>
          </cell>
        </row>
        <row r="52">
          <cell r="FZ52">
            <v>0.36499999999999999</v>
          </cell>
          <cell r="GB52">
            <v>98.560889999999986</v>
          </cell>
          <cell r="GC52">
            <v>0.10347599999999998</v>
          </cell>
          <cell r="GD52">
            <v>0.41719552378752223</v>
          </cell>
          <cell r="GE52">
            <v>3.7018174647887312</v>
          </cell>
          <cell r="GF52">
            <v>0.31357281293662642</v>
          </cell>
          <cell r="GG52">
            <v>0</v>
          </cell>
          <cell r="GH52">
            <v>26.625</v>
          </cell>
          <cell r="GJ52">
            <v>0</v>
          </cell>
        </row>
        <row r="53">
          <cell r="FZ53">
            <v>0</v>
          </cell>
          <cell r="GJ53">
            <v>0</v>
          </cell>
        </row>
        <row r="54">
          <cell r="FZ54">
            <v>0</v>
          </cell>
          <cell r="GJ54">
            <v>0</v>
          </cell>
        </row>
        <row r="55">
          <cell r="FZ55">
            <v>0</v>
          </cell>
          <cell r="GJ55">
            <v>0</v>
          </cell>
        </row>
        <row r="59">
          <cell r="GL59" t="str">
            <v>Valuation Measures-fiscal year</v>
          </cell>
          <cell r="GO59" t="str">
            <v>91A</v>
          </cell>
          <cell r="GP59" t="str">
            <v>92A</v>
          </cell>
          <cell r="GQ59" t="str">
            <v>93A</v>
          </cell>
          <cell r="GR59" t="str">
            <v>94A</v>
          </cell>
          <cell r="GS59" t="str">
            <v>95A</v>
          </cell>
        </row>
        <row r="60">
          <cell r="GL60" t="str">
            <v>Historical Price:  High</v>
          </cell>
          <cell r="GO60">
            <v>0</v>
          </cell>
          <cell r="GP60">
            <v>0</v>
          </cell>
          <cell r="GQ60">
            <v>14</v>
          </cell>
          <cell r="GR60">
            <v>15.75</v>
          </cell>
          <cell r="GS60">
            <v>25.25</v>
          </cell>
        </row>
        <row r="61">
          <cell r="GL61" t="str">
            <v>Historical Price:  Low</v>
          </cell>
          <cell r="GO61">
            <v>0</v>
          </cell>
          <cell r="GP61">
            <v>0</v>
          </cell>
          <cell r="GQ61">
            <v>5.125</v>
          </cell>
          <cell r="GR61">
            <v>7.625</v>
          </cell>
          <cell r="GS61">
            <v>10.125</v>
          </cell>
        </row>
        <row r="62">
          <cell r="GL62" t="str">
            <v xml:space="preserve">Closing </v>
          </cell>
          <cell r="GO62">
            <v>0</v>
          </cell>
          <cell r="GP62">
            <v>0</v>
          </cell>
          <cell r="GQ62">
            <v>12.75</v>
          </cell>
          <cell r="GR62">
            <v>12.125</v>
          </cell>
          <cell r="GS62">
            <v>23.875</v>
          </cell>
        </row>
      </sheetData>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sheetData sheetId="16"/>
      <sheetData sheetId="17"/>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
      <sheetName val="BS"/>
      <sheetName val="CF"/>
      <sheetName val="pipeline"/>
      <sheetName val="valuation"/>
      <sheetName val="pipeline_simulation"/>
      <sheetName val="doc"/>
      <sheetName val="Tularik"/>
      <sheetName val="figure"/>
      <sheetName val="DCF"/>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come Statement"/>
      <sheetName val="Balance Sheet"/>
      <sheetName val="Cash Flow Statement"/>
      <sheetName val="Dividends"/>
      <sheetName val="Revs"/>
      <sheetName val="Reference"/>
      <sheetName val="Module2"/>
    </sheetNames>
    <sheetDataSet>
      <sheetData sheetId="0" refreshError="1">
        <row r="1">
          <cell r="C1">
            <v>35855</v>
          </cell>
          <cell r="D1">
            <v>35947</v>
          </cell>
          <cell r="E1">
            <v>36039</v>
          </cell>
          <cell r="F1">
            <v>36130</v>
          </cell>
          <cell r="G1" t="str">
            <v>Year End</v>
          </cell>
          <cell r="I1">
            <v>36220</v>
          </cell>
          <cell r="J1">
            <v>36312</v>
          </cell>
          <cell r="K1">
            <v>36404</v>
          </cell>
          <cell r="L1">
            <v>36495</v>
          </cell>
          <cell r="M1" t="str">
            <v>FY99</v>
          </cell>
          <cell r="O1">
            <v>36586</v>
          </cell>
          <cell r="P1">
            <v>36678</v>
          </cell>
          <cell r="Q1">
            <v>36770</v>
          </cell>
          <cell r="R1">
            <v>36861</v>
          </cell>
          <cell r="S1" t="str">
            <v>FY00</v>
          </cell>
          <cell r="U1">
            <v>36951</v>
          </cell>
          <cell r="V1">
            <v>37043</v>
          </cell>
          <cell r="W1">
            <v>37135</v>
          </cell>
          <cell r="X1">
            <v>37226</v>
          </cell>
          <cell r="Y1" t="str">
            <v>FY01</v>
          </cell>
          <cell r="AA1">
            <v>37316</v>
          </cell>
          <cell r="AB1">
            <v>37408</v>
          </cell>
          <cell r="AC1">
            <v>37500</v>
          </cell>
          <cell r="AD1">
            <v>37591</v>
          </cell>
          <cell r="AE1" t="str">
            <v>FY02</v>
          </cell>
          <cell r="AG1">
            <v>37681</v>
          </cell>
          <cell r="AH1">
            <v>37773</v>
          </cell>
          <cell r="AI1">
            <v>37865</v>
          </cell>
          <cell r="AJ1">
            <v>37956</v>
          </cell>
          <cell r="AK1" t="str">
            <v>FY03</v>
          </cell>
          <cell r="AM1">
            <v>38047</v>
          </cell>
          <cell r="AN1">
            <v>38139</v>
          </cell>
          <cell r="AO1">
            <v>38231</v>
          </cell>
          <cell r="AP1">
            <v>38322</v>
          </cell>
          <cell r="AQ1" t="str">
            <v>FY04</v>
          </cell>
        </row>
        <row r="2">
          <cell r="C2" t="e">
            <v>#REF!</v>
          </cell>
          <cell r="D2" t="e">
            <v>#REF!</v>
          </cell>
          <cell r="E2" t="e">
            <v>#REF!</v>
          </cell>
          <cell r="F2" t="e">
            <v>#REF!</v>
          </cell>
          <cell r="G2" t="e">
            <v>#REF!</v>
          </cell>
          <cell r="I2" t="e">
            <v>#REF!</v>
          </cell>
          <cell r="J2" t="e">
            <v>#REF!</v>
          </cell>
          <cell r="K2" t="e">
            <v>#REF!</v>
          </cell>
          <cell r="L2" t="e">
            <v>#REF!</v>
          </cell>
          <cell r="M2" t="e">
            <v>#REF!</v>
          </cell>
          <cell r="O2" t="e">
            <v>#REF!</v>
          </cell>
          <cell r="P2" t="e">
            <v>#REF!</v>
          </cell>
          <cell r="Q2" t="e">
            <v>#REF!</v>
          </cell>
          <cell r="R2" t="e">
            <v>#REF!</v>
          </cell>
          <cell r="S2" t="e">
            <v>#REF!</v>
          </cell>
          <cell r="U2" t="e">
            <v>#REF!</v>
          </cell>
          <cell r="V2" t="e">
            <v>#REF!</v>
          </cell>
          <cell r="W2" t="e">
            <v>#REF!</v>
          </cell>
          <cell r="X2" t="e">
            <v>#REF!</v>
          </cell>
          <cell r="Y2" t="e">
            <v>#REF!</v>
          </cell>
          <cell r="AA2" t="e">
            <v>#REF!</v>
          </cell>
          <cell r="AB2" t="e">
            <v>#REF!</v>
          </cell>
          <cell r="AC2" t="e">
            <v>#REF!</v>
          </cell>
          <cell r="AD2" t="e">
            <v>#REF!</v>
          </cell>
          <cell r="AE2" t="e">
            <v>#REF!</v>
          </cell>
          <cell r="AG2" t="e">
            <v>#REF!</v>
          </cell>
          <cell r="AH2" t="e">
            <v>#REF!</v>
          </cell>
          <cell r="AI2" t="e">
            <v>#REF!</v>
          </cell>
          <cell r="AJ2" t="e">
            <v>#REF!</v>
          </cell>
          <cell r="AK2" t="e">
            <v>#REF!</v>
          </cell>
          <cell r="AM2" t="e">
            <v>#REF!</v>
          </cell>
          <cell r="AN2" t="e">
            <v>#REF!</v>
          </cell>
          <cell r="AO2" t="e">
            <v>#REF!</v>
          </cell>
          <cell r="AP2" t="e">
            <v>#REF!</v>
          </cell>
          <cell r="AQ2" t="e">
            <v>#REF!</v>
          </cell>
        </row>
        <row r="3">
          <cell r="B3" t="str">
            <v>Intel Corporation</v>
          </cell>
        </row>
        <row r="4">
          <cell r="B4" t="str">
            <v>Income Statement, 1999-2002E</v>
          </cell>
          <cell r="AD4">
            <v>1.0762607626076262</v>
          </cell>
        </row>
        <row r="5">
          <cell r="B5" t="str">
            <v>$ In millions, except E.P.S., FYE  December 31</v>
          </cell>
        </row>
        <row r="7">
          <cell r="C7" t="str">
            <v>1998A</v>
          </cell>
          <cell r="I7" t="str">
            <v>1999A</v>
          </cell>
          <cell r="O7" t="str">
            <v>2000A</v>
          </cell>
          <cell r="U7" t="str">
            <v>2001A</v>
          </cell>
          <cell r="AA7" t="str">
            <v>2002E</v>
          </cell>
          <cell r="AG7" t="str">
            <v>2003E</v>
          </cell>
          <cell r="AM7" t="str">
            <v>2003E</v>
          </cell>
        </row>
        <row r="8">
          <cell r="C8">
            <v>35855</v>
          </cell>
          <cell r="D8">
            <v>35947</v>
          </cell>
          <cell r="E8">
            <v>36039</v>
          </cell>
          <cell r="F8">
            <v>36130</v>
          </cell>
          <cell r="G8" t="str">
            <v>Year End</v>
          </cell>
          <cell r="I8">
            <v>36220</v>
          </cell>
          <cell r="J8">
            <v>36312</v>
          </cell>
          <cell r="K8">
            <v>36404</v>
          </cell>
          <cell r="L8">
            <v>36495</v>
          </cell>
          <cell r="M8" t="str">
            <v>FY99</v>
          </cell>
          <cell r="O8">
            <v>36586</v>
          </cell>
          <cell r="P8">
            <v>36678</v>
          </cell>
          <cell r="Q8">
            <v>36770</v>
          </cell>
          <cell r="R8">
            <v>36861</v>
          </cell>
          <cell r="S8" t="str">
            <v>FY00</v>
          </cell>
          <cell r="U8">
            <v>36951</v>
          </cell>
          <cell r="V8">
            <v>37043</v>
          </cell>
          <cell r="W8">
            <v>37135</v>
          </cell>
          <cell r="X8">
            <v>37226</v>
          </cell>
          <cell r="Y8" t="str">
            <v>FY01</v>
          </cell>
          <cell r="AA8">
            <v>37316</v>
          </cell>
          <cell r="AB8">
            <v>37408</v>
          </cell>
          <cell r="AC8">
            <v>37500</v>
          </cell>
          <cell r="AD8">
            <v>37591</v>
          </cell>
          <cell r="AE8" t="str">
            <v>FY02</v>
          </cell>
          <cell r="AG8">
            <v>37681</v>
          </cell>
          <cell r="AH8">
            <v>37773</v>
          </cell>
          <cell r="AI8">
            <v>37865</v>
          </cell>
          <cell r="AJ8">
            <v>37956</v>
          </cell>
          <cell r="AK8" t="str">
            <v>FY03</v>
          </cell>
          <cell r="AM8">
            <v>38047</v>
          </cell>
          <cell r="AN8">
            <v>38139</v>
          </cell>
          <cell r="AO8">
            <v>38231</v>
          </cell>
          <cell r="AP8">
            <v>38322</v>
          </cell>
          <cell r="AQ8" t="str">
            <v>FY04</v>
          </cell>
          <cell r="AR8" t="str">
            <v>FY05</v>
          </cell>
        </row>
        <row r="9">
          <cell r="A9" t="str">
            <v>FQ</v>
          </cell>
          <cell r="I9" t="str">
            <v>1Q99</v>
          </cell>
          <cell r="J9" t="str">
            <v>2Q99</v>
          </cell>
          <cell r="K9" t="str">
            <v>3Q99</v>
          </cell>
          <cell r="L9" t="str">
            <v>4Q99</v>
          </cell>
          <cell r="M9" t="str">
            <v>FY99</v>
          </cell>
          <cell r="O9" t="str">
            <v>1Q00</v>
          </cell>
          <cell r="P9" t="str">
            <v>2Q00</v>
          </cell>
          <cell r="Q9" t="str">
            <v>3Q00</v>
          </cell>
          <cell r="R9" t="str">
            <v>4Q00</v>
          </cell>
          <cell r="S9" t="str">
            <v>FY00</v>
          </cell>
          <cell r="U9" t="str">
            <v>1Q01</v>
          </cell>
          <cell r="V9" t="str">
            <v>2Q01</v>
          </cell>
          <cell r="W9" t="str">
            <v>3Q01</v>
          </cell>
          <cell r="X9" t="str">
            <v>4Q01</v>
          </cell>
          <cell r="Y9" t="str">
            <v>FY01</v>
          </cell>
          <cell r="AA9" t="str">
            <v>1Q02</v>
          </cell>
          <cell r="AB9" t="str">
            <v>2Q02</v>
          </cell>
          <cell r="AC9" t="str">
            <v>3Q02</v>
          </cell>
          <cell r="AD9" t="str">
            <v>4Q02</v>
          </cell>
          <cell r="AE9" t="str">
            <v>FY02</v>
          </cell>
          <cell r="AG9" t="str">
            <v>1Q03</v>
          </cell>
          <cell r="AH9" t="str">
            <v>2Q03</v>
          </cell>
          <cell r="AI9" t="str">
            <v>3Q03</v>
          </cell>
          <cell r="AJ9" t="str">
            <v>4Q03</v>
          </cell>
          <cell r="AK9" t="str">
            <v>FY03</v>
          </cell>
          <cell r="AM9" t="str">
            <v>3Q03</v>
          </cell>
          <cell r="AN9" t="str">
            <v>3Q03</v>
          </cell>
          <cell r="AO9" t="str">
            <v>3Q03</v>
          </cell>
          <cell r="AP9" t="str">
            <v>4Q03</v>
          </cell>
          <cell r="AQ9" t="str">
            <v>FY03</v>
          </cell>
          <cell r="AR9" t="str">
            <v>FY05</v>
          </cell>
        </row>
        <row r="10">
          <cell r="U10" t="str">
            <v>Actual</v>
          </cell>
          <cell r="V10" t="str">
            <v>Actual</v>
          </cell>
          <cell r="W10" t="str">
            <v>Actual</v>
          </cell>
          <cell r="X10" t="str">
            <v>Actual</v>
          </cell>
          <cell r="Y10" t="str">
            <v>Actual</v>
          </cell>
          <cell r="AA10" t="str">
            <v>Actual</v>
          </cell>
        </row>
        <row r="11">
          <cell r="A11" t="str">
            <v>Revs</v>
          </cell>
          <cell r="B11" t="str">
            <v>Total Revenues</v>
          </cell>
          <cell r="C11">
            <v>6001</v>
          </cell>
          <cell r="D11">
            <v>5927</v>
          </cell>
          <cell r="E11">
            <v>6731</v>
          </cell>
          <cell r="F11">
            <v>7614</v>
          </cell>
          <cell r="G11">
            <v>26273</v>
          </cell>
          <cell r="I11">
            <v>7103</v>
          </cell>
          <cell r="J11">
            <v>6746</v>
          </cell>
          <cell r="K11">
            <v>7328</v>
          </cell>
          <cell r="L11">
            <v>8212</v>
          </cell>
          <cell r="M11">
            <v>29389</v>
          </cell>
          <cell r="O11">
            <v>7993</v>
          </cell>
          <cell r="P11">
            <v>8300</v>
          </cell>
          <cell r="Q11">
            <v>8731</v>
          </cell>
          <cell r="R11">
            <v>8702</v>
          </cell>
          <cell r="S11">
            <v>33726</v>
          </cell>
          <cell r="U11">
            <v>6677</v>
          </cell>
          <cell r="V11">
            <v>6334</v>
          </cell>
          <cell r="W11">
            <v>6545</v>
          </cell>
          <cell r="X11">
            <v>6983</v>
          </cell>
          <cell r="Y11">
            <v>26539</v>
          </cell>
          <cell r="AA11">
            <v>6781</v>
          </cell>
          <cell r="AB11">
            <v>6319</v>
          </cell>
          <cell r="AC11">
            <v>6504</v>
          </cell>
          <cell r="AD11">
            <v>7160</v>
          </cell>
          <cell r="AE11">
            <v>26764</v>
          </cell>
          <cell r="AG11">
            <v>6751</v>
          </cell>
          <cell r="AH11">
            <v>6816</v>
          </cell>
          <cell r="AI11">
            <v>7200</v>
          </cell>
          <cell r="AJ11">
            <v>8000</v>
          </cell>
          <cell r="AK11">
            <v>28767</v>
          </cell>
          <cell r="AM11">
            <v>7700</v>
          </cell>
          <cell r="AN11">
            <v>8000</v>
          </cell>
          <cell r="AO11">
            <v>9000</v>
          </cell>
          <cell r="AP11">
            <v>10000</v>
          </cell>
          <cell r="AQ11">
            <v>34700</v>
          </cell>
        </row>
        <row r="12">
          <cell r="A12" t="str">
            <v>COGS</v>
          </cell>
          <cell r="B12" t="str">
            <v>Cost of Revenues</v>
          </cell>
          <cell r="C12">
            <v>2749</v>
          </cell>
          <cell r="D12">
            <v>3027</v>
          </cell>
          <cell r="E12">
            <v>3176</v>
          </cell>
          <cell r="F12">
            <v>3192</v>
          </cell>
          <cell r="G12">
            <v>12144</v>
          </cell>
          <cell r="I12">
            <v>2912</v>
          </cell>
          <cell r="J12">
            <v>2771</v>
          </cell>
          <cell r="K12">
            <v>3026</v>
          </cell>
          <cell r="L12">
            <v>3176</v>
          </cell>
          <cell r="M12">
            <v>11836</v>
          </cell>
          <cell r="O12">
            <v>2989</v>
          </cell>
          <cell r="P12">
            <v>3283</v>
          </cell>
          <cell r="Q12">
            <v>3148</v>
          </cell>
          <cell r="R12">
            <v>3230</v>
          </cell>
          <cell r="S12">
            <v>12650</v>
          </cell>
          <cell r="U12">
            <v>3225</v>
          </cell>
          <cell r="V12">
            <v>3307</v>
          </cell>
          <cell r="W12">
            <v>3553</v>
          </cell>
          <cell r="X12">
            <v>3402</v>
          </cell>
          <cell r="Y12">
            <v>13487</v>
          </cell>
          <cell r="AA12">
            <v>3301</v>
          </cell>
          <cell r="AB12">
            <v>3244</v>
          </cell>
          <cell r="AC12">
            <v>3331</v>
          </cell>
          <cell r="AD12">
            <v>3464</v>
          </cell>
          <cell r="AE12">
            <v>13340</v>
          </cell>
          <cell r="AG12">
            <v>3239</v>
          </cell>
          <cell r="AH12">
            <v>3348</v>
          </cell>
          <cell r="AI12">
            <v>3311.9999999999995</v>
          </cell>
          <cell r="AJ12">
            <v>3360.0000000000005</v>
          </cell>
          <cell r="AK12">
            <v>13259</v>
          </cell>
          <cell r="AM12">
            <v>3387.9999999999995</v>
          </cell>
          <cell r="AN12">
            <v>3360.0000000000005</v>
          </cell>
          <cell r="AO12">
            <v>3600</v>
          </cell>
          <cell r="AP12">
            <v>3900</v>
          </cell>
          <cell r="AQ12">
            <v>14248</v>
          </cell>
        </row>
        <row r="13">
          <cell r="B13" t="str">
            <v xml:space="preserve">   Gross Profit</v>
          </cell>
          <cell r="C13">
            <v>3252</v>
          </cell>
          <cell r="D13">
            <v>2900</v>
          </cell>
          <cell r="E13">
            <v>3555</v>
          </cell>
          <cell r="F13">
            <v>4422</v>
          </cell>
          <cell r="G13">
            <v>14129</v>
          </cell>
          <cell r="I13">
            <v>4191</v>
          </cell>
          <cell r="J13">
            <v>3975</v>
          </cell>
          <cell r="K13">
            <v>4302</v>
          </cell>
          <cell r="L13">
            <v>5036</v>
          </cell>
          <cell r="M13">
            <v>17553</v>
          </cell>
          <cell r="O13">
            <v>5004</v>
          </cell>
          <cell r="P13">
            <v>5017</v>
          </cell>
          <cell r="Q13">
            <v>5583</v>
          </cell>
          <cell r="R13">
            <v>5472</v>
          </cell>
          <cell r="S13">
            <v>21076</v>
          </cell>
          <cell r="U13">
            <v>3452</v>
          </cell>
          <cell r="V13">
            <v>3027</v>
          </cell>
          <cell r="W13">
            <v>2992</v>
          </cell>
          <cell r="X13">
            <v>3581</v>
          </cell>
          <cell r="Y13">
            <v>13052</v>
          </cell>
          <cell r="AA13">
            <v>3480</v>
          </cell>
          <cell r="AB13">
            <v>3075</v>
          </cell>
          <cell r="AC13">
            <v>3173</v>
          </cell>
          <cell r="AD13">
            <v>3696</v>
          </cell>
          <cell r="AE13">
            <v>13424</v>
          </cell>
          <cell r="AG13">
            <v>3512</v>
          </cell>
          <cell r="AH13">
            <v>3468</v>
          </cell>
          <cell r="AI13">
            <v>3888.0000000000005</v>
          </cell>
          <cell r="AJ13">
            <v>4640</v>
          </cell>
          <cell r="AK13">
            <v>15508</v>
          </cell>
          <cell r="AM13">
            <v>4312</v>
          </cell>
          <cell r="AN13">
            <v>4640</v>
          </cell>
          <cell r="AO13">
            <v>5400</v>
          </cell>
          <cell r="AP13">
            <v>6100</v>
          </cell>
          <cell r="AQ13">
            <v>20452</v>
          </cell>
        </row>
        <row r="14">
          <cell r="A14" t="str">
            <v>R&amp;D</v>
          </cell>
          <cell r="B14" t="str">
            <v>R&amp;D Expenses</v>
          </cell>
          <cell r="C14">
            <v>595</v>
          </cell>
          <cell r="D14">
            <v>623</v>
          </cell>
          <cell r="E14">
            <v>617</v>
          </cell>
          <cell r="F14">
            <v>674</v>
          </cell>
          <cell r="G14">
            <v>2509</v>
          </cell>
          <cell r="I14">
            <v>663</v>
          </cell>
          <cell r="J14">
            <v>731</v>
          </cell>
          <cell r="K14">
            <v>840</v>
          </cell>
          <cell r="L14">
            <v>877</v>
          </cell>
          <cell r="M14">
            <v>3111</v>
          </cell>
          <cell r="O14">
            <v>951</v>
          </cell>
          <cell r="P14">
            <v>971</v>
          </cell>
          <cell r="Q14">
            <v>977</v>
          </cell>
          <cell r="R14">
            <v>998</v>
          </cell>
          <cell r="S14">
            <v>3897</v>
          </cell>
          <cell r="U14">
            <v>995</v>
          </cell>
          <cell r="V14">
            <v>919</v>
          </cell>
          <cell r="W14">
            <v>930</v>
          </cell>
          <cell r="X14">
            <v>952</v>
          </cell>
          <cell r="Y14">
            <v>3796</v>
          </cell>
          <cell r="AA14">
            <v>982</v>
          </cell>
          <cell r="AB14">
            <v>1024</v>
          </cell>
          <cell r="AC14">
            <v>1006</v>
          </cell>
          <cell r="AD14">
            <v>1022</v>
          </cell>
          <cell r="AE14">
            <v>4034</v>
          </cell>
          <cell r="AG14">
            <v>1019</v>
          </cell>
          <cell r="AH14">
            <v>1029</v>
          </cell>
          <cell r="AI14">
            <v>1100</v>
          </cell>
          <cell r="AJ14">
            <v>1100</v>
          </cell>
          <cell r="AK14">
            <v>4248</v>
          </cell>
          <cell r="AM14">
            <v>1100</v>
          </cell>
          <cell r="AN14">
            <v>1150</v>
          </cell>
          <cell r="AO14">
            <v>1200</v>
          </cell>
          <cell r="AP14">
            <v>1250</v>
          </cell>
          <cell r="AQ14">
            <v>4700</v>
          </cell>
        </row>
        <row r="15">
          <cell r="A15" t="str">
            <v>SG&amp;A</v>
          </cell>
          <cell r="B15" t="str">
            <v>Marketing, General, and Administrative</v>
          </cell>
          <cell r="C15">
            <v>711</v>
          </cell>
          <cell r="D15">
            <v>671</v>
          </cell>
          <cell r="E15">
            <v>766</v>
          </cell>
          <cell r="F15">
            <v>928</v>
          </cell>
          <cell r="G15">
            <v>3076</v>
          </cell>
          <cell r="I15">
            <v>891</v>
          </cell>
          <cell r="J15">
            <v>924</v>
          </cell>
          <cell r="K15">
            <v>952</v>
          </cell>
          <cell r="L15">
            <v>1105</v>
          </cell>
          <cell r="M15">
            <v>3872</v>
          </cell>
          <cell r="O15">
            <v>1124</v>
          </cell>
          <cell r="P15">
            <v>1223</v>
          </cell>
          <cell r="Q15">
            <v>1321</v>
          </cell>
          <cell r="R15">
            <v>1421</v>
          </cell>
          <cell r="S15">
            <v>5089</v>
          </cell>
          <cell r="U15">
            <v>1155</v>
          </cell>
          <cell r="V15">
            <v>1174</v>
          </cell>
          <cell r="W15">
            <v>1064</v>
          </cell>
          <cell r="X15">
            <v>1071</v>
          </cell>
          <cell r="Y15">
            <v>4464</v>
          </cell>
          <cell r="AA15">
            <v>1072</v>
          </cell>
          <cell r="AB15">
            <v>1063</v>
          </cell>
          <cell r="AC15">
            <v>1095</v>
          </cell>
          <cell r="AD15">
            <v>1104</v>
          </cell>
          <cell r="AE15">
            <v>4334</v>
          </cell>
          <cell r="AG15">
            <v>1018</v>
          </cell>
          <cell r="AH15">
            <v>1079</v>
          </cell>
          <cell r="AI15">
            <v>1080</v>
          </cell>
          <cell r="AJ15">
            <v>1120</v>
          </cell>
          <cell r="AK15">
            <v>4297</v>
          </cell>
          <cell r="AM15">
            <v>1078</v>
          </cell>
          <cell r="AN15">
            <v>1120</v>
          </cell>
          <cell r="AO15">
            <v>1215</v>
          </cell>
          <cell r="AP15">
            <v>1300</v>
          </cell>
          <cell r="AQ15">
            <v>4713</v>
          </cell>
        </row>
        <row r="16">
          <cell r="B16" t="str">
            <v>Goodwill and other</v>
          </cell>
          <cell r="C16">
            <v>165</v>
          </cell>
          <cell r="D16">
            <v>0</v>
          </cell>
          <cell r="E16">
            <v>0</v>
          </cell>
          <cell r="F16">
            <v>0</v>
          </cell>
          <cell r="G16">
            <v>165</v>
          </cell>
          <cell r="I16">
            <v>0</v>
          </cell>
          <cell r="J16">
            <v>0</v>
          </cell>
          <cell r="K16">
            <v>454</v>
          </cell>
          <cell r="L16">
            <v>300</v>
          </cell>
          <cell r="M16">
            <v>803</v>
          </cell>
          <cell r="O16">
            <v>375</v>
          </cell>
          <cell r="P16">
            <v>415</v>
          </cell>
          <cell r="Q16">
            <v>428</v>
          </cell>
          <cell r="R16">
            <v>477</v>
          </cell>
          <cell r="S16">
            <v>1695</v>
          </cell>
          <cell r="U16">
            <v>660</v>
          </cell>
          <cell r="V16">
            <v>717</v>
          </cell>
          <cell r="W16">
            <v>609</v>
          </cell>
          <cell r="X16">
            <v>550</v>
          </cell>
          <cell r="Y16">
            <v>2536</v>
          </cell>
          <cell r="AA16">
            <v>111</v>
          </cell>
          <cell r="AB16">
            <v>349</v>
          </cell>
          <cell r="AC16">
            <v>108</v>
          </cell>
          <cell r="AD16">
            <v>106</v>
          </cell>
          <cell r="AE16">
            <v>674</v>
          </cell>
          <cell r="AG16">
            <v>84</v>
          </cell>
          <cell r="AH16">
            <v>84</v>
          </cell>
          <cell r="AI16">
            <v>70</v>
          </cell>
          <cell r="AJ16">
            <v>65</v>
          </cell>
          <cell r="AK16">
            <v>303</v>
          </cell>
          <cell r="AM16">
            <v>65</v>
          </cell>
          <cell r="AN16">
            <v>65</v>
          </cell>
          <cell r="AO16">
            <v>65</v>
          </cell>
          <cell r="AP16">
            <v>65</v>
          </cell>
          <cell r="AQ16">
            <v>260</v>
          </cell>
        </row>
        <row r="17">
          <cell r="B17" t="str">
            <v>Total Operating Expenses</v>
          </cell>
          <cell r="C17">
            <v>1471</v>
          </cell>
          <cell r="D17">
            <v>1294</v>
          </cell>
          <cell r="E17">
            <v>1383</v>
          </cell>
          <cell r="F17">
            <v>1602</v>
          </cell>
          <cell r="G17">
            <v>5750</v>
          </cell>
          <cell r="I17">
            <v>1554</v>
          </cell>
          <cell r="J17">
            <v>1655</v>
          </cell>
          <cell r="K17">
            <v>2246</v>
          </cell>
          <cell r="L17">
            <v>2282</v>
          </cell>
          <cell r="M17">
            <v>7786</v>
          </cell>
          <cell r="O17">
            <v>2450</v>
          </cell>
          <cell r="P17">
            <v>2609</v>
          </cell>
          <cell r="Q17">
            <v>2726</v>
          </cell>
          <cell r="R17">
            <v>2896</v>
          </cell>
          <cell r="S17">
            <v>10681</v>
          </cell>
          <cell r="U17">
            <v>2810</v>
          </cell>
          <cell r="V17">
            <v>2810</v>
          </cell>
          <cell r="W17">
            <v>2603</v>
          </cell>
          <cell r="X17">
            <v>2573</v>
          </cell>
          <cell r="Y17">
            <v>10796</v>
          </cell>
          <cell r="AA17">
            <v>2165</v>
          </cell>
          <cell r="AB17">
            <v>2436</v>
          </cell>
          <cell r="AC17">
            <v>2209</v>
          </cell>
          <cell r="AD17">
            <v>2232</v>
          </cell>
          <cell r="AE17">
            <v>9042</v>
          </cell>
          <cell r="AG17">
            <v>2121</v>
          </cell>
          <cell r="AH17">
            <v>2192</v>
          </cell>
          <cell r="AI17">
            <v>2250</v>
          </cell>
          <cell r="AJ17">
            <v>2285</v>
          </cell>
          <cell r="AK17">
            <v>8848</v>
          </cell>
          <cell r="AM17">
            <v>2243</v>
          </cell>
          <cell r="AN17">
            <v>2335</v>
          </cell>
          <cell r="AO17">
            <v>2480</v>
          </cell>
          <cell r="AP17">
            <v>2615</v>
          </cell>
          <cell r="AQ17">
            <v>9673</v>
          </cell>
        </row>
        <row r="18">
          <cell r="B18" t="str">
            <v xml:space="preserve">   Operating Income </v>
          </cell>
          <cell r="C18">
            <v>1781</v>
          </cell>
          <cell r="D18">
            <v>1606</v>
          </cell>
          <cell r="E18">
            <v>2172</v>
          </cell>
          <cell r="F18">
            <v>2820</v>
          </cell>
          <cell r="G18">
            <v>8379</v>
          </cell>
          <cell r="I18">
            <v>2637</v>
          </cell>
          <cell r="J18">
            <v>2320</v>
          </cell>
          <cell r="K18">
            <v>2056</v>
          </cell>
          <cell r="L18">
            <v>2754</v>
          </cell>
          <cell r="M18">
            <v>9767</v>
          </cell>
          <cell r="O18">
            <v>2554</v>
          </cell>
          <cell r="P18">
            <v>2408</v>
          </cell>
          <cell r="Q18">
            <v>2857</v>
          </cell>
          <cell r="R18">
            <v>2576</v>
          </cell>
          <cell r="S18">
            <v>10395</v>
          </cell>
          <cell r="U18">
            <v>642</v>
          </cell>
          <cell r="V18">
            <v>217</v>
          </cell>
          <cell r="W18">
            <v>389</v>
          </cell>
          <cell r="X18">
            <v>1008</v>
          </cell>
          <cell r="Y18">
            <v>2256</v>
          </cell>
          <cell r="AA18">
            <v>1315</v>
          </cell>
          <cell r="AB18">
            <v>639</v>
          </cell>
          <cell r="AC18">
            <v>964</v>
          </cell>
          <cell r="AD18">
            <v>1464</v>
          </cell>
          <cell r="AE18">
            <v>4382</v>
          </cell>
          <cell r="AG18">
            <v>1391</v>
          </cell>
          <cell r="AH18">
            <v>1276</v>
          </cell>
          <cell r="AI18">
            <v>1638.0000000000005</v>
          </cell>
          <cell r="AJ18">
            <v>2355</v>
          </cell>
          <cell r="AK18">
            <v>6660</v>
          </cell>
          <cell r="AM18">
            <v>2069</v>
          </cell>
          <cell r="AN18">
            <v>2305</v>
          </cell>
          <cell r="AO18">
            <v>2920</v>
          </cell>
          <cell r="AP18">
            <v>3485</v>
          </cell>
          <cell r="AQ18">
            <v>10779</v>
          </cell>
        </row>
        <row r="19">
          <cell r="B19" t="str">
            <v>Other, net</v>
          </cell>
          <cell r="C19">
            <v>200</v>
          </cell>
          <cell r="D19">
            <v>144</v>
          </cell>
          <cell r="E19">
            <v>170</v>
          </cell>
          <cell r="F19">
            <v>244</v>
          </cell>
          <cell r="G19">
            <v>758</v>
          </cell>
          <cell r="I19">
            <v>347</v>
          </cell>
          <cell r="J19">
            <v>290</v>
          </cell>
          <cell r="K19">
            <v>316</v>
          </cell>
          <cell r="L19">
            <v>508</v>
          </cell>
          <cell r="M19">
            <v>1461</v>
          </cell>
          <cell r="O19">
            <v>640</v>
          </cell>
          <cell r="P19">
            <v>2341</v>
          </cell>
          <cell r="Q19">
            <v>966</v>
          </cell>
          <cell r="R19">
            <v>799</v>
          </cell>
          <cell r="S19">
            <v>4746</v>
          </cell>
          <cell r="U19">
            <v>264</v>
          </cell>
          <cell r="V19">
            <v>129</v>
          </cell>
          <cell r="W19">
            <v>-252</v>
          </cell>
          <cell r="X19">
            <v>-214</v>
          </cell>
          <cell r="Y19">
            <v>-73</v>
          </cell>
          <cell r="AA19">
            <v>2</v>
          </cell>
          <cell r="AB19">
            <v>-59</v>
          </cell>
          <cell r="AC19">
            <v>-47</v>
          </cell>
          <cell r="AD19">
            <v>-117</v>
          </cell>
          <cell r="AE19">
            <v>-221</v>
          </cell>
          <cell r="AG19">
            <v>-75</v>
          </cell>
          <cell r="AH19">
            <v>-5</v>
          </cell>
          <cell r="AI19">
            <v>-25</v>
          </cell>
          <cell r="AJ19">
            <v>0</v>
          </cell>
          <cell r="AK19">
            <v>-105</v>
          </cell>
          <cell r="AM19">
            <v>50</v>
          </cell>
          <cell r="AN19">
            <v>50</v>
          </cell>
          <cell r="AO19">
            <v>100</v>
          </cell>
          <cell r="AP19">
            <v>100</v>
          </cell>
          <cell r="AQ19">
            <v>300</v>
          </cell>
        </row>
        <row r="20">
          <cell r="B20" t="str">
            <v xml:space="preserve">   Pretax Income</v>
          </cell>
          <cell r="C20">
            <v>1981</v>
          </cell>
          <cell r="D20">
            <v>1750</v>
          </cell>
          <cell r="E20">
            <v>2342</v>
          </cell>
          <cell r="F20">
            <v>3064</v>
          </cell>
          <cell r="G20">
            <v>9137</v>
          </cell>
          <cell r="I20">
            <v>2984</v>
          </cell>
          <cell r="J20">
            <v>2610</v>
          </cell>
          <cell r="K20">
            <v>2372</v>
          </cell>
          <cell r="L20">
            <v>3262</v>
          </cell>
          <cell r="M20">
            <v>11228</v>
          </cell>
          <cell r="O20">
            <v>3194</v>
          </cell>
          <cell r="P20">
            <v>4749</v>
          </cell>
          <cell r="Q20">
            <v>3823</v>
          </cell>
          <cell r="R20">
            <v>3375</v>
          </cell>
          <cell r="S20">
            <v>15141</v>
          </cell>
          <cell r="U20">
            <v>906</v>
          </cell>
          <cell r="V20">
            <v>346</v>
          </cell>
          <cell r="W20">
            <v>137</v>
          </cell>
          <cell r="X20">
            <v>794</v>
          </cell>
          <cell r="Y20">
            <v>2183</v>
          </cell>
          <cell r="AA20">
            <v>1317</v>
          </cell>
          <cell r="AB20">
            <v>580</v>
          </cell>
          <cell r="AC20">
            <v>917</v>
          </cell>
          <cell r="AD20">
            <v>1347</v>
          </cell>
          <cell r="AE20">
            <v>4161</v>
          </cell>
          <cell r="AG20">
            <v>1316</v>
          </cell>
          <cell r="AH20">
            <v>1271</v>
          </cell>
          <cell r="AI20">
            <v>1613.0000000000005</v>
          </cell>
          <cell r="AJ20">
            <v>2355</v>
          </cell>
          <cell r="AK20">
            <v>6555</v>
          </cell>
          <cell r="AM20">
            <v>2119</v>
          </cell>
          <cell r="AN20">
            <v>2355</v>
          </cell>
          <cell r="AO20">
            <v>3020</v>
          </cell>
          <cell r="AP20">
            <v>3585</v>
          </cell>
          <cell r="AQ20">
            <v>11079</v>
          </cell>
        </row>
        <row r="21">
          <cell r="B21" t="str">
            <v>Income taxes</v>
          </cell>
          <cell r="C21">
            <v>708</v>
          </cell>
          <cell r="D21">
            <v>578</v>
          </cell>
          <cell r="E21">
            <v>767</v>
          </cell>
          <cell r="F21">
            <v>1016</v>
          </cell>
          <cell r="G21">
            <v>3069</v>
          </cell>
          <cell r="I21">
            <v>985</v>
          </cell>
          <cell r="J21">
            <v>861</v>
          </cell>
          <cell r="K21">
            <v>914</v>
          </cell>
          <cell r="L21">
            <v>1154</v>
          </cell>
          <cell r="M21">
            <v>3914</v>
          </cell>
          <cell r="O21">
            <v>498</v>
          </cell>
          <cell r="P21">
            <v>1612</v>
          </cell>
          <cell r="Q21">
            <v>1314</v>
          </cell>
          <cell r="R21">
            <v>1182</v>
          </cell>
          <cell r="S21">
            <v>4606</v>
          </cell>
          <cell r="U21">
            <v>421</v>
          </cell>
          <cell r="V21">
            <v>150</v>
          </cell>
          <cell r="W21">
            <v>31</v>
          </cell>
          <cell r="X21">
            <v>290</v>
          </cell>
          <cell r="Y21">
            <v>892</v>
          </cell>
          <cell r="AA21">
            <v>381</v>
          </cell>
          <cell r="AB21">
            <v>177</v>
          </cell>
          <cell r="AC21">
            <v>231</v>
          </cell>
          <cell r="AD21">
            <v>298</v>
          </cell>
          <cell r="AE21">
            <v>1087</v>
          </cell>
          <cell r="AG21">
            <v>401</v>
          </cell>
          <cell r="AH21">
            <v>375</v>
          </cell>
          <cell r="AI21">
            <v>387.12000000000012</v>
          </cell>
          <cell r="AJ21">
            <v>718.27499999999998</v>
          </cell>
          <cell r="AK21">
            <v>1881.395</v>
          </cell>
          <cell r="AM21">
            <v>646.29499999999996</v>
          </cell>
          <cell r="AN21">
            <v>718.27499999999998</v>
          </cell>
          <cell r="AO21">
            <v>921.1</v>
          </cell>
          <cell r="AP21">
            <v>1093.425</v>
          </cell>
          <cell r="AQ21">
            <v>3379.0950000000003</v>
          </cell>
        </row>
        <row r="22">
          <cell r="B22" t="str">
            <v xml:space="preserve">   Net Income (GAAP)</v>
          </cell>
          <cell r="C22">
            <v>1273</v>
          </cell>
          <cell r="D22">
            <v>1172</v>
          </cell>
          <cell r="E22">
            <v>1575</v>
          </cell>
          <cell r="F22">
            <v>2048</v>
          </cell>
          <cell r="G22">
            <v>6068</v>
          </cell>
          <cell r="I22">
            <v>1999</v>
          </cell>
          <cell r="J22">
            <v>1749</v>
          </cell>
          <cell r="K22">
            <v>1458</v>
          </cell>
          <cell r="L22">
            <v>2108</v>
          </cell>
          <cell r="M22">
            <v>7314</v>
          </cell>
          <cell r="O22">
            <v>2696</v>
          </cell>
          <cell r="P22">
            <v>3137</v>
          </cell>
          <cell r="Q22">
            <v>2509</v>
          </cell>
          <cell r="R22">
            <v>2193</v>
          </cell>
          <cell r="S22">
            <v>10535</v>
          </cell>
          <cell r="U22">
            <v>485</v>
          </cell>
          <cell r="V22">
            <v>196</v>
          </cell>
          <cell r="W22">
            <v>106</v>
          </cell>
          <cell r="X22">
            <v>504</v>
          </cell>
          <cell r="Y22">
            <v>1291</v>
          </cell>
          <cell r="AA22">
            <v>936</v>
          </cell>
          <cell r="AB22">
            <v>403</v>
          </cell>
          <cell r="AC22">
            <v>686</v>
          </cell>
          <cell r="AD22">
            <v>1049</v>
          </cell>
          <cell r="AE22">
            <v>3074</v>
          </cell>
          <cell r="AG22">
            <v>915</v>
          </cell>
          <cell r="AH22">
            <v>896</v>
          </cell>
          <cell r="AI22">
            <v>1225.8800000000003</v>
          </cell>
          <cell r="AJ22">
            <v>1636.7249999999999</v>
          </cell>
          <cell r="AK22">
            <v>4673.6049999999996</v>
          </cell>
          <cell r="AM22">
            <v>1472.7049999999999</v>
          </cell>
          <cell r="AN22">
            <v>1636.7249999999999</v>
          </cell>
          <cell r="AO22">
            <v>2098.9</v>
          </cell>
          <cell r="AP22">
            <v>2491.5749999999998</v>
          </cell>
          <cell r="AQ22">
            <v>7699.9049999999997</v>
          </cell>
        </row>
        <row r="23">
          <cell r="B23" t="str">
            <v xml:space="preserve">   Net EPS (GAAP)</v>
          </cell>
          <cell r="C23">
            <v>0.17934629473091013</v>
          </cell>
          <cell r="D23">
            <v>0.16567712750918859</v>
          </cell>
          <cell r="E23">
            <v>0.22467902995720399</v>
          </cell>
          <cell r="F23">
            <v>0.29510086455331414</v>
          </cell>
          <cell r="G23">
            <v>0.86266704577765141</v>
          </cell>
          <cell r="I23">
            <v>0.28737780333525015</v>
          </cell>
          <cell r="J23">
            <v>0.25377248984329659</v>
          </cell>
          <cell r="K23">
            <v>0.20996543778801843</v>
          </cell>
          <cell r="L23">
            <v>0.30252583237657865</v>
          </cell>
          <cell r="M23">
            <v>1.0538904899135446</v>
          </cell>
          <cell r="O23">
            <v>0.38547326279668287</v>
          </cell>
          <cell r="P23">
            <v>0.44782298358315487</v>
          </cell>
          <cell r="Q23">
            <v>0.35807050092764381</v>
          </cell>
          <cell r="R23">
            <v>0.31608532718362642</v>
          </cell>
          <cell r="S23">
            <v>1.5080160320641283</v>
          </cell>
          <cell r="U23">
            <v>7.030004348456298E-2</v>
          </cell>
          <cell r="V23">
            <v>2.8488372093023257E-2</v>
          </cell>
          <cell r="W23">
            <v>1.5415939499709133E-2</v>
          </cell>
          <cell r="X23">
            <v>7.3565902787914167E-2</v>
          </cell>
          <cell r="Y23">
            <v>0.18774085654039119</v>
          </cell>
          <cell r="AA23">
            <v>0.13642326191517271</v>
          </cell>
          <cell r="AB23">
            <v>5.8575581395348839E-2</v>
          </cell>
          <cell r="AC23">
            <v>0.10220500595947557</v>
          </cell>
          <cell r="AD23">
            <v>0.1575075075075075</v>
          </cell>
          <cell r="AE23">
            <v>0.45350938664109469</v>
          </cell>
          <cell r="AG23">
            <v>0.13697604790419163</v>
          </cell>
          <cell r="AH23">
            <v>0.13617021276595745</v>
          </cell>
          <cell r="AI23">
            <v>0.18573939393939398</v>
          </cell>
          <cell r="AJ23">
            <v>0.2472394259818731</v>
          </cell>
          <cell r="AK23">
            <v>0.70598262839879145</v>
          </cell>
          <cell r="AM23">
            <v>0.22179292168674697</v>
          </cell>
          <cell r="AN23">
            <v>0.24575450450450448</v>
          </cell>
          <cell r="AO23">
            <v>0.31420658682634733</v>
          </cell>
          <cell r="AP23">
            <v>0.37187686567164174</v>
          </cell>
          <cell r="AQ23">
            <v>1.1544085457271365</v>
          </cell>
          <cell r="AR23">
            <v>1.7</v>
          </cell>
        </row>
        <row r="24">
          <cell r="A24" t="str">
            <v>EPS</v>
          </cell>
          <cell r="B24" t="str">
            <v xml:space="preserve">EPS excluding goodwill </v>
          </cell>
          <cell r="C24">
            <v>0.20256692025922796</v>
          </cell>
          <cell r="D24">
            <v>0.16574780887757984</v>
          </cell>
          <cell r="E24">
            <v>0.22384308131241082</v>
          </cell>
          <cell r="F24">
            <v>0.2958040345821325</v>
          </cell>
          <cell r="G24">
            <v>0.89136479954506675</v>
          </cell>
          <cell r="I24">
            <v>0.28999999999999998</v>
          </cell>
          <cell r="J24">
            <v>0.26</v>
          </cell>
          <cell r="K24">
            <v>0.28000000000000003</v>
          </cell>
          <cell r="L24">
            <v>0.35</v>
          </cell>
          <cell r="M24">
            <v>1.17</v>
          </cell>
          <cell r="O24">
            <v>0.36</v>
          </cell>
          <cell r="P24">
            <v>0.5</v>
          </cell>
          <cell r="Q24">
            <v>0.41</v>
          </cell>
          <cell r="R24">
            <v>0.38</v>
          </cell>
          <cell r="S24">
            <v>1.65</v>
          </cell>
          <cell r="U24">
            <v>0.16</v>
          </cell>
          <cell r="V24">
            <v>0.12</v>
          </cell>
          <cell r="W24">
            <v>8.028504944735311E-2</v>
          </cell>
          <cell r="X24">
            <v>0.13732301853743978</v>
          </cell>
          <cell r="Y24">
            <v>0.48037519086744707</v>
          </cell>
          <cell r="AA24">
            <v>0.14902317446436381</v>
          </cell>
          <cell r="AB24">
            <v>9.6680813953488376E-2</v>
          </cell>
          <cell r="AC24">
            <v>0.1093414779499404</v>
          </cell>
          <cell r="AD24">
            <v>0.15620840840840841</v>
          </cell>
          <cell r="AE24">
            <v>0.48719138420683811</v>
          </cell>
          <cell r="AG24">
            <v>0.14565868263473056</v>
          </cell>
          <cell r="AH24">
            <v>0.14311930091185412</v>
          </cell>
          <cell r="AI24">
            <v>0.17722500000000005</v>
          </cell>
          <cell r="AJ24">
            <v>0.25406344410876136</v>
          </cell>
          <cell r="AK24">
            <v>0.71998640483383691</v>
          </cell>
          <cell r="AM24">
            <v>0.22859638554216868</v>
          </cell>
          <cell r="AN24">
            <v>0.25253753753753755</v>
          </cell>
          <cell r="AO24">
            <v>0.32096931137724555</v>
          </cell>
          <cell r="AP24">
            <v>0.37861940298507463</v>
          </cell>
          <cell r="AQ24">
            <v>1.1815</v>
          </cell>
        </row>
        <row r="25">
          <cell r="A25" t="str">
            <v>Shares</v>
          </cell>
          <cell r="B25" t="str">
            <v>Fully-diluted shares outstanding</v>
          </cell>
          <cell r="C25">
            <v>7098</v>
          </cell>
          <cell r="D25">
            <v>7074</v>
          </cell>
          <cell r="E25">
            <v>7010</v>
          </cell>
          <cell r="F25">
            <v>6940</v>
          </cell>
          <cell r="G25">
            <v>7034</v>
          </cell>
          <cell r="I25">
            <v>6956</v>
          </cell>
          <cell r="J25">
            <v>6892</v>
          </cell>
          <cell r="K25">
            <v>6944</v>
          </cell>
          <cell r="L25">
            <v>6968</v>
          </cell>
          <cell r="M25">
            <v>6940</v>
          </cell>
          <cell r="O25">
            <v>6994</v>
          </cell>
          <cell r="P25">
            <v>7005</v>
          </cell>
          <cell r="Q25">
            <v>7007</v>
          </cell>
          <cell r="R25">
            <v>6938</v>
          </cell>
          <cell r="S25">
            <v>6986</v>
          </cell>
          <cell r="U25">
            <v>6899</v>
          </cell>
          <cell r="V25">
            <v>6880</v>
          </cell>
          <cell r="W25">
            <v>6876</v>
          </cell>
          <cell r="X25">
            <v>6851</v>
          </cell>
          <cell r="Y25">
            <v>6876.5</v>
          </cell>
          <cell r="AA25">
            <v>6861</v>
          </cell>
          <cell r="AB25">
            <v>6880</v>
          </cell>
          <cell r="AC25">
            <v>6712</v>
          </cell>
          <cell r="AD25">
            <v>6660</v>
          </cell>
          <cell r="AE25">
            <v>6778.25</v>
          </cell>
          <cell r="AG25">
            <v>6680</v>
          </cell>
          <cell r="AH25">
            <v>6580</v>
          </cell>
          <cell r="AI25">
            <v>6600</v>
          </cell>
          <cell r="AJ25">
            <v>6620</v>
          </cell>
          <cell r="AK25">
            <v>6620</v>
          </cell>
          <cell r="AM25">
            <v>6640</v>
          </cell>
          <cell r="AN25">
            <v>6660</v>
          </cell>
          <cell r="AO25">
            <v>6680</v>
          </cell>
          <cell r="AP25">
            <v>6700</v>
          </cell>
          <cell r="AQ25">
            <v>6670</v>
          </cell>
        </row>
        <row r="26">
          <cell r="B26" t="str">
            <v>Cash flow/Sh (Income+Goodwill+Depreciation-CapX)</v>
          </cell>
          <cell r="S26">
            <v>1.3389235614085313</v>
          </cell>
          <cell r="Y26">
            <v>8.3247291500036361E-2</v>
          </cell>
          <cell r="AE26">
            <v>0.48760188839302182</v>
          </cell>
          <cell r="AK26">
            <v>0.74273725453172201</v>
          </cell>
          <cell r="AQ26" t="e">
            <v>#N/A</v>
          </cell>
        </row>
        <row r="28">
          <cell r="B28" t="str">
            <v>Percentage of Revenue</v>
          </cell>
        </row>
        <row r="29">
          <cell r="B29" t="str">
            <v>Total Revenues</v>
          </cell>
          <cell r="C29">
            <v>1</v>
          </cell>
          <cell r="D29">
            <v>1</v>
          </cell>
          <cell r="E29">
            <v>1</v>
          </cell>
          <cell r="F29">
            <v>1</v>
          </cell>
          <cell r="G29">
            <v>1</v>
          </cell>
          <cell r="I29">
            <v>1</v>
          </cell>
          <cell r="J29">
            <v>1</v>
          </cell>
          <cell r="K29">
            <v>1</v>
          </cell>
          <cell r="L29">
            <v>1</v>
          </cell>
          <cell r="M29">
            <v>1</v>
          </cell>
          <cell r="O29">
            <v>1</v>
          </cell>
          <cell r="P29">
            <v>1</v>
          </cell>
          <cell r="Q29">
            <v>1</v>
          </cell>
          <cell r="R29">
            <v>1</v>
          </cell>
          <cell r="S29">
            <v>1</v>
          </cell>
          <cell r="U29">
            <v>1</v>
          </cell>
          <cell r="V29">
            <v>1</v>
          </cell>
          <cell r="W29">
            <v>1</v>
          </cell>
          <cell r="X29">
            <v>1</v>
          </cell>
          <cell r="Y29">
            <v>1</v>
          </cell>
          <cell r="AA29">
            <v>1</v>
          </cell>
          <cell r="AB29">
            <v>1</v>
          </cell>
          <cell r="AC29">
            <v>1</v>
          </cell>
          <cell r="AD29">
            <v>1</v>
          </cell>
          <cell r="AE29">
            <v>1</v>
          </cell>
          <cell r="AG29">
            <v>1</v>
          </cell>
          <cell r="AH29">
            <v>1</v>
          </cell>
          <cell r="AI29">
            <v>1</v>
          </cell>
          <cell r="AJ29">
            <v>1</v>
          </cell>
          <cell r="AK29">
            <v>1</v>
          </cell>
          <cell r="AM29">
            <v>1</v>
          </cell>
          <cell r="AN29">
            <v>1</v>
          </cell>
          <cell r="AO29">
            <v>1</v>
          </cell>
          <cell r="AP29">
            <v>1</v>
          </cell>
          <cell r="AQ29">
            <v>1</v>
          </cell>
        </row>
        <row r="30">
          <cell r="B30" t="str">
            <v>Cost of Revenues</v>
          </cell>
          <cell r="C30">
            <v>0.45809031828028662</v>
          </cell>
          <cell r="D30">
            <v>0.51071368314492993</v>
          </cell>
          <cell r="E30">
            <v>0.47184667954241571</v>
          </cell>
          <cell r="F30">
            <v>0.41922773837667454</v>
          </cell>
          <cell r="G30">
            <v>0.46222357553381799</v>
          </cell>
          <cell r="I30">
            <v>0.40996761931578207</v>
          </cell>
          <cell r="J30">
            <v>0.41076193299733177</v>
          </cell>
          <cell r="K30">
            <v>0.41293668122270744</v>
          </cell>
          <cell r="L30">
            <v>0.38675109595713592</v>
          </cell>
          <cell r="M30">
            <v>0.40273571744530268</v>
          </cell>
          <cell r="O30">
            <v>0.37395220818215941</v>
          </cell>
          <cell r="P30">
            <v>0.39554216867469877</v>
          </cell>
          <cell r="Q30">
            <v>0.36055434658114766</v>
          </cell>
          <cell r="R30">
            <v>0.37117903930131002</v>
          </cell>
          <cell r="S30">
            <v>0.37508153946510109</v>
          </cell>
          <cell r="U30">
            <v>0.48300134791073834</v>
          </cell>
          <cell r="V30">
            <v>0.52210293653299655</v>
          </cell>
          <cell r="W30">
            <v>0.54285714285714282</v>
          </cell>
          <cell r="X30">
            <v>0.48718315910067306</v>
          </cell>
          <cell r="Y30">
            <v>0.50819548588869212</v>
          </cell>
          <cell r="AA30">
            <v>0.48680135673204544</v>
          </cell>
          <cell r="AB30">
            <v>0.51337236904573513</v>
          </cell>
          <cell r="AC30">
            <v>0.51214637146371467</v>
          </cell>
          <cell r="AD30">
            <v>0.48379888268156424</v>
          </cell>
          <cell r="AE30">
            <v>0.49843072784337167</v>
          </cell>
          <cell r="AG30">
            <v>0.47978077321878243</v>
          </cell>
          <cell r="AH30">
            <v>0.49119718309859156</v>
          </cell>
          <cell r="AI30">
            <v>0.45999999999999996</v>
          </cell>
          <cell r="AJ30">
            <v>0.42000000000000004</v>
          </cell>
          <cell r="AK30">
            <v>0.46091007056696909</v>
          </cell>
          <cell r="AM30">
            <v>0.43999999999999995</v>
          </cell>
          <cell r="AN30">
            <v>0.42000000000000004</v>
          </cell>
          <cell r="AO30">
            <v>0.4</v>
          </cell>
          <cell r="AP30">
            <v>0.39</v>
          </cell>
          <cell r="AQ30">
            <v>0.41060518731988471</v>
          </cell>
        </row>
        <row r="31">
          <cell r="A31" t="str">
            <v>GrossMargin</v>
          </cell>
          <cell r="B31" t="str">
            <v>Gross Profit</v>
          </cell>
          <cell r="C31">
            <v>0.54190968171971332</v>
          </cell>
          <cell r="D31">
            <v>0.48928631685507007</v>
          </cell>
          <cell r="E31">
            <v>0.52815332045758434</v>
          </cell>
          <cell r="F31">
            <v>0.58077226162332551</v>
          </cell>
          <cell r="G31">
            <v>0.53777642446618201</v>
          </cell>
          <cell r="I31">
            <v>0.59003238068421793</v>
          </cell>
          <cell r="J31">
            <v>0.58923806700266823</v>
          </cell>
          <cell r="K31">
            <v>0.58706331877729256</v>
          </cell>
          <cell r="L31">
            <v>0.61324890404286414</v>
          </cell>
          <cell r="M31">
            <v>0.59726428255469732</v>
          </cell>
          <cell r="O31">
            <v>0.62604779181784065</v>
          </cell>
          <cell r="P31">
            <v>0.60445783132530129</v>
          </cell>
          <cell r="Q31">
            <v>0.6394456534188524</v>
          </cell>
          <cell r="R31">
            <v>0.62882096069868998</v>
          </cell>
          <cell r="S31">
            <v>0.62491846053489897</v>
          </cell>
          <cell r="U31">
            <v>0.51699865208926166</v>
          </cell>
          <cell r="V31">
            <v>0.47789706346700345</v>
          </cell>
          <cell r="W31">
            <v>0.45714285714285718</v>
          </cell>
          <cell r="X31">
            <v>0.512816840899327</v>
          </cell>
          <cell r="Y31">
            <v>0.49180451411130788</v>
          </cell>
          <cell r="AA31">
            <v>0.5131986432679545</v>
          </cell>
          <cell r="AB31">
            <v>0.48662763095426487</v>
          </cell>
          <cell r="AC31">
            <v>0.48785362853628533</v>
          </cell>
          <cell r="AD31">
            <v>0.51620111731843576</v>
          </cell>
          <cell r="AE31">
            <v>0.50156927215662828</v>
          </cell>
          <cell r="AG31">
            <v>0.52021922678121757</v>
          </cell>
          <cell r="AH31">
            <v>0.50880281690140849</v>
          </cell>
          <cell r="AI31">
            <v>0.54</v>
          </cell>
          <cell r="AJ31">
            <v>0.57999999999999996</v>
          </cell>
          <cell r="AK31">
            <v>0.53908992943303091</v>
          </cell>
          <cell r="AM31">
            <v>0.56000000000000005</v>
          </cell>
          <cell r="AN31">
            <v>0.57999999999999996</v>
          </cell>
          <cell r="AO31">
            <v>0.6</v>
          </cell>
          <cell r="AP31">
            <v>0.61</v>
          </cell>
          <cell r="AQ31">
            <v>0.58939481268011529</v>
          </cell>
        </row>
        <row r="32">
          <cell r="B32" t="str">
            <v>R&amp;D Expenses</v>
          </cell>
          <cell r="C32">
            <v>9.9150141643059492E-2</v>
          </cell>
          <cell r="D32">
            <v>0.10511219841403746</v>
          </cell>
          <cell r="E32">
            <v>9.1665428613876096E-2</v>
          </cell>
          <cell r="F32">
            <v>8.8521145258733905E-2</v>
          </cell>
          <cell r="G32">
            <v>9.5497278574962888E-2</v>
          </cell>
          <cell r="I32">
            <v>9.334084189778967E-2</v>
          </cell>
          <cell r="J32">
            <v>0.10836050993181144</v>
          </cell>
          <cell r="K32">
            <v>0.11462882096069869</v>
          </cell>
          <cell r="L32">
            <v>0.10679493424257185</v>
          </cell>
          <cell r="M32">
            <v>0.10585593249174861</v>
          </cell>
          <cell r="O32">
            <v>0.11897910671837858</v>
          </cell>
          <cell r="P32">
            <v>0.11698795180722892</v>
          </cell>
          <cell r="Q32">
            <v>0.11190012598785935</v>
          </cell>
          <cell r="R32">
            <v>0.11468627901631809</v>
          </cell>
          <cell r="S32">
            <v>0.11554883472691692</v>
          </cell>
          <cell r="U32">
            <v>0.14901902051819679</v>
          </cell>
          <cell r="V32">
            <v>0.14508999052731292</v>
          </cell>
          <cell r="W32">
            <v>0.14209320091673033</v>
          </cell>
          <cell r="X32">
            <v>0.13633108978948877</v>
          </cell>
          <cell r="Y32">
            <v>0.14303477900448397</v>
          </cell>
          <cell r="AA32">
            <v>0.14481639876124466</v>
          </cell>
          <cell r="AB32">
            <v>0.16205095742997311</v>
          </cell>
          <cell r="AC32">
            <v>0.15467404674046739</v>
          </cell>
          <cell r="AD32">
            <v>0.14273743016759777</v>
          </cell>
          <cell r="AE32">
            <v>0.15072485428187116</v>
          </cell>
          <cell r="AG32">
            <v>0.15094060139238633</v>
          </cell>
          <cell r="AH32">
            <v>0.15096830985915494</v>
          </cell>
          <cell r="AI32">
            <v>0.15277777777777779</v>
          </cell>
          <cell r="AJ32">
            <v>0.13750000000000001</v>
          </cell>
          <cell r="AK32">
            <v>0.14766920429658983</v>
          </cell>
          <cell r="AM32">
            <v>0.14285714285714285</v>
          </cell>
          <cell r="AN32">
            <v>0.14374999999999999</v>
          </cell>
          <cell r="AO32">
            <v>0.13333333333333333</v>
          </cell>
          <cell r="AP32">
            <v>0.125</v>
          </cell>
          <cell r="AQ32">
            <v>0.13544668587896252</v>
          </cell>
        </row>
        <row r="33">
          <cell r="B33" t="str">
            <v>Marketing, Selling, and Administrative</v>
          </cell>
          <cell r="C33">
            <v>0.11848025329111815</v>
          </cell>
          <cell r="D33">
            <v>0.11321073055508689</v>
          </cell>
          <cell r="E33">
            <v>0.11380181250928539</v>
          </cell>
          <cell r="F33">
            <v>0.12188074599422118</v>
          </cell>
          <cell r="G33">
            <v>0.11707836942869106</v>
          </cell>
          <cell r="I33">
            <v>0.12543995494861326</v>
          </cell>
          <cell r="J33">
            <v>0.13697005632967685</v>
          </cell>
          <cell r="K33">
            <v>0.12991266375545851</v>
          </cell>
          <cell r="L33">
            <v>0.13455918168533854</v>
          </cell>
          <cell r="M33">
            <v>0.13174997448024772</v>
          </cell>
          <cell r="O33">
            <v>0.14062304516451896</v>
          </cell>
          <cell r="P33">
            <v>0.14734939759036145</v>
          </cell>
          <cell r="Q33">
            <v>0.15129996563967471</v>
          </cell>
          <cell r="R33">
            <v>0.16329579407032865</v>
          </cell>
          <cell r="S33">
            <v>0.15089248650892487</v>
          </cell>
          <cell r="U33">
            <v>0.17298187808896212</v>
          </cell>
          <cell r="V33">
            <v>0.18534891064098516</v>
          </cell>
          <cell r="W33">
            <v>0.1625668449197861</v>
          </cell>
          <cell r="X33">
            <v>0.15337247601317486</v>
          </cell>
          <cell r="Y33">
            <v>0.16820528279136365</v>
          </cell>
          <cell r="AA33">
            <v>0.15808877746645036</v>
          </cell>
          <cell r="AB33">
            <v>0.16822282006646622</v>
          </cell>
          <cell r="AC33">
            <v>0.16835793357933579</v>
          </cell>
          <cell r="AD33">
            <v>0.15418994413407822</v>
          </cell>
          <cell r="AE33">
            <v>0.16193394111493051</v>
          </cell>
          <cell r="AG33">
            <v>0.15079247518886091</v>
          </cell>
          <cell r="AH33">
            <v>0.15830399061032863</v>
          </cell>
          <cell r="AI33">
            <v>0.15</v>
          </cell>
          <cell r="AJ33">
            <v>0.14000000000000001</v>
          </cell>
          <cell r="AK33">
            <v>0.14937254492995447</v>
          </cell>
          <cell r="AM33">
            <v>0.14000000000000001</v>
          </cell>
          <cell r="AN33">
            <v>0.14000000000000001</v>
          </cell>
          <cell r="AO33">
            <v>0.13500000000000001</v>
          </cell>
          <cell r="AP33">
            <v>0.13</v>
          </cell>
          <cell r="AQ33">
            <v>0.13582132564841498</v>
          </cell>
        </row>
        <row r="34">
          <cell r="B34" t="str">
            <v>Total Operating Expenses</v>
          </cell>
          <cell r="C34">
            <v>0.2451258123646059</v>
          </cell>
          <cell r="D34">
            <v>0.21832292896912434</v>
          </cell>
          <cell r="E34">
            <v>0.2054672411231615</v>
          </cell>
          <cell r="F34">
            <v>0.21040189125295508</v>
          </cell>
          <cell r="G34">
            <v>0.21885585962775472</v>
          </cell>
          <cell r="I34">
            <v>0.21878079684640292</v>
          </cell>
          <cell r="J34">
            <v>0.2453305662614883</v>
          </cell>
          <cell r="K34">
            <v>0.30649563318777295</v>
          </cell>
          <cell r="L34">
            <v>0.27788602045786653</v>
          </cell>
          <cell r="M34">
            <v>0.26492905508863862</v>
          </cell>
          <cell r="O34">
            <v>0.30651820342799951</v>
          </cell>
          <cell r="P34">
            <v>0.31433734939759034</v>
          </cell>
          <cell r="Q34">
            <v>0.31222082235711829</v>
          </cell>
          <cell r="R34">
            <v>0.33279705814755228</v>
          </cell>
          <cell r="S34">
            <v>0.31669928245270712</v>
          </cell>
          <cell r="U34">
            <v>0.42084768608656581</v>
          </cell>
          <cell r="V34">
            <v>0.44363751184085887</v>
          </cell>
          <cell r="W34">
            <v>0.39770817417876242</v>
          </cell>
          <cell r="X34">
            <v>0.36846627523986825</v>
          </cell>
          <cell r="Y34">
            <v>0.40679754323825312</v>
          </cell>
          <cell r="AA34">
            <v>0.31927444329744875</v>
          </cell>
          <cell r="AB34">
            <v>0.38550403544864692</v>
          </cell>
          <cell r="AC34">
            <v>0.33963714637146369</v>
          </cell>
          <cell r="AD34">
            <v>0.311731843575419</v>
          </cell>
          <cell r="AE34">
            <v>0.3378418771484083</v>
          </cell>
          <cell r="AG34">
            <v>0.31417567767738114</v>
          </cell>
          <cell r="AH34">
            <v>0.32159624413145538</v>
          </cell>
          <cell r="AI34">
            <v>0.3125</v>
          </cell>
          <cell r="AJ34">
            <v>0.28562500000000002</v>
          </cell>
          <cell r="AK34">
            <v>0.30757465151041125</v>
          </cell>
          <cell r="AM34">
            <v>0.29129870129870128</v>
          </cell>
          <cell r="AN34">
            <v>0.291875</v>
          </cell>
          <cell r="AO34">
            <v>0.27555555555555555</v>
          </cell>
          <cell r="AP34">
            <v>0.26150000000000001</v>
          </cell>
          <cell r="AQ34">
            <v>0.27876080691642652</v>
          </cell>
        </row>
        <row r="35">
          <cell r="A35" t="str">
            <v>OperatingMargin</v>
          </cell>
          <cell r="B35" t="str">
            <v xml:space="preserve">Operating Income </v>
          </cell>
          <cell r="C35">
            <v>0.29678386935510748</v>
          </cell>
          <cell r="D35">
            <v>0.27096338788594565</v>
          </cell>
          <cell r="E35">
            <v>0.32268607933442284</v>
          </cell>
          <cell r="F35">
            <v>0.37037037037037035</v>
          </cell>
          <cell r="G35">
            <v>0.31892056483842729</v>
          </cell>
          <cell r="I35">
            <v>0.37125158383781498</v>
          </cell>
          <cell r="J35">
            <v>0.34390750074117998</v>
          </cell>
          <cell r="K35">
            <v>0.28056768558951967</v>
          </cell>
          <cell r="L35">
            <v>0.33536288358499755</v>
          </cell>
          <cell r="M35">
            <v>0.3323352274660587</v>
          </cell>
          <cell r="O35">
            <v>0.31952958838984113</v>
          </cell>
          <cell r="P35">
            <v>0.29012048192771084</v>
          </cell>
          <cell r="Q35">
            <v>0.32722483106173406</v>
          </cell>
          <cell r="R35">
            <v>0.2960239025511377</v>
          </cell>
          <cell r="S35">
            <v>0.30821917808219179</v>
          </cell>
          <cell r="U35">
            <v>9.615096600269582E-2</v>
          </cell>
          <cell r="V35">
            <v>3.4259551626144615E-2</v>
          </cell>
          <cell r="W35">
            <v>5.943468296409473E-2</v>
          </cell>
          <cell r="X35">
            <v>0.1443505656594587</v>
          </cell>
          <cell r="Y35">
            <v>8.5006970873054755E-2</v>
          </cell>
          <cell r="AA35">
            <v>0.19392419997050583</v>
          </cell>
          <cell r="AB35">
            <v>0.10112359550561797</v>
          </cell>
          <cell r="AC35">
            <v>0.14821648216482164</v>
          </cell>
          <cell r="AD35">
            <v>0.20446927374301677</v>
          </cell>
          <cell r="AE35">
            <v>0.16372739500822001</v>
          </cell>
          <cell r="AG35">
            <v>0.20604354910383646</v>
          </cell>
          <cell r="AH35">
            <v>0.18720657276995306</v>
          </cell>
          <cell r="AI35">
            <v>0.22750000000000006</v>
          </cell>
          <cell r="AJ35">
            <v>0.294375</v>
          </cell>
          <cell r="AK35">
            <v>0.23151527792261967</v>
          </cell>
          <cell r="AM35">
            <v>0.26870129870129872</v>
          </cell>
          <cell r="AN35">
            <v>0.28812500000000002</v>
          </cell>
          <cell r="AO35">
            <v>0.32444444444444442</v>
          </cell>
          <cell r="AP35">
            <v>0.34849999999999998</v>
          </cell>
          <cell r="AQ35">
            <v>0.31063400576368877</v>
          </cell>
        </row>
        <row r="36">
          <cell r="B36" t="str">
            <v>Other, net</v>
          </cell>
          <cell r="C36">
            <v>3.3327778703549409E-2</v>
          </cell>
          <cell r="D36">
            <v>2.4295596423148304E-2</v>
          </cell>
          <cell r="E36">
            <v>2.5256276927648195E-2</v>
          </cell>
          <cell r="F36">
            <v>3.2046230627790911E-2</v>
          </cell>
          <cell r="G36">
            <v>2.885091158223271E-2</v>
          </cell>
          <cell r="I36">
            <v>4.885259749401661E-2</v>
          </cell>
          <cell r="J36">
            <v>4.2988437592647498E-2</v>
          </cell>
          <cell r="K36">
            <v>4.3122270742358082E-2</v>
          </cell>
          <cell r="L36">
            <v>6.1860691670725769E-2</v>
          </cell>
          <cell r="M36">
            <v>4.9712477457552147E-2</v>
          </cell>
          <cell r="O36">
            <v>8.007006130364068E-2</v>
          </cell>
          <cell r="P36">
            <v>0.28204819277108434</v>
          </cell>
          <cell r="Q36">
            <v>0.110640247394342</v>
          </cell>
          <cell r="R36">
            <v>9.1817972879797746E-2</v>
          </cell>
          <cell r="S36">
            <v>0.14072229140722292</v>
          </cell>
          <cell r="U36">
            <v>3.9538714991762765E-2</v>
          </cell>
          <cell r="V36">
            <v>2.0366277233975372E-2</v>
          </cell>
          <cell r="W36">
            <v>-3.8502673796791446E-2</v>
          </cell>
          <cell r="X36">
            <v>-3.0645854217385079E-2</v>
          </cell>
          <cell r="Y36">
            <v>-2.7506688270093069E-3</v>
          </cell>
          <cell r="AA36">
            <v>2.9494174900457159E-4</v>
          </cell>
          <cell r="AB36">
            <v>-9.3369203987972785E-3</v>
          </cell>
          <cell r="AC36">
            <v>-7.2263222632226324E-3</v>
          </cell>
          <cell r="AD36">
            <v>-1.6340782122905028E-2</v>
          </cell>
          <cell r="AE36">
            <v>-8.2573606336870421E-3</v>
          </cell>
          <cell r="AG36">
            <v>-1.1109465264405273E-2</v>
          </cell>
          <cell r="AH36">
            <v>-7.3356807511737085E-4</v>
          </cell>
          <cell r="AI36">
            <v>-3.472222222222222E-3</v>
          </cell>
          <cell r="AJ36">
            <v>0</v>
          </cell>
          <cell r="AK36">
            <v>-3.6500156429241839E-3</v>
          </cell>
          <cell r="AM36">
            <v>6.4935064935064939E-3</v>
          </cell>
          <cell r="AN36">
            <v>6.2500000000000003E-3</v>
          </cell>
          <cell r="AO36">
            <v>1.1111111111111112E-2</v>
          </cell>
          <cell r="AP36">
            <v>0.01</v>
          </cell>
          <cell r="AQ36">
            <v>8.6455331412103754E-3</v>
          </cell>
        </row>
        <row r="37">
          <cell r="B37" t="str">
            <v>Pretax Income</v>
          </cell>
          <cell r="C37">
            <v>0.33011164805865689</v>
          </cell>
          <cell r="D37">
            <v>0.29525898430909397</v>
          </cell>
          <cell r="E37">
            <v>0.34794235626207104</v>
          </cell>
          <cell r="F37">
            <v>0.40241660099816129</v>
          </cell>
          <cell r="G37">
            <v>0.34777147642065998</v>
          </cell>
          <cell r="I37">
            <v>0.42010418133183164</v>
          </cell>
          <cell r="J37">
            <v>0.38689593833382746</v>
          </cell>
          <cell r="K37">
            <v>0.32368995633187775</v>
          </cell>
          <cell r="L37">
            <v>0.39722357525572333</v>
          </cell>
          <cell r="M37">
            <v>0.3820477049236109</v>
          </cell>
          <cell r="O37">
            <v>0.39959964969348177</v>
          </cell>
          <cell r="P37">
            <v>0.57216867469879518</v>
          </cell>
          <cell r="Q37">
            <v>0.43786507845607603</v>
          </cell>
          <cell r="R37">
            <v>0.3878418754309354</v>
          </cell>
          <cell r="S37">
            <v>0.44894146948941471</v>
          </cell>
          <cell r="U37">
            <v>0.13568968099445858</v>
          </cell>
          <cell r="V37">
            <v>5.462582886011999E-2</v>
          </cell>
          <cell r="W37">
            <v>2.0932009167303284E-2</v>
          </cell>
          <cell r="X37">
            <v>0.11370471144207361</v>
          </cell>
          <cell r="Y37">
            <v>8.2256302046045449E-2</v>
          </cell>
          <cell r="AA37">
            <v>0.19421914171951041</v>
          </cell>
          <cell r="AB37">
            <v>9.1786675106820703E-2</v>
          </cell>
          <cell r="AC37">
            <v>0.14099015990159902</v>
          </cell>
          <cell r="AD37">
            <v>0.18812849162011172</v>
          </cell>
          <cell r="AE37">
            <v>0.15547003437453297</v>
          </cell>
          <cell r="AG37">
            <v>0.1949340838394312</v>
          </cell>
          <cell r="AH37">
            <v>0.18647300469483569</v>
          </cell>
          <cell r="AI37">
            <v>0.22402777777777785</v>
          </cell>
          <cell r="AJ37">
            <v>0.294375</v>
          </cell>
          <cell r="AK37">
            <v>0.22786526227969547</v>
          </cell>
          <cell r="AM37">
            <v>0.27519480519480521</v>
          </cell>
          <cell r="AN37">
            <v>0.294375</v>
          </cell>
          <cell r="AO37">
            <v>0.33555555555555555</v>
          </cell>
          <cell r="AP37">
            <v>0.35849999999999999</v>
          </cell>
          <cell r="AQ37">
            <v>0.31927953890489913</v>
          </cell>
        </row>
        <row r="38">
          <cell r="B38" t="str">
            <v>Income Taxes</v>
          </cell>
          <cell r="C38">
            <v>0.35739525492175667</v>
          </cell>
          <cell r="D38">
            <v>0.33028571428571429</v>
          </cell>
          <cell r="E38">
            <v>0.32749786507258755</v>
          </cell>
          <cell r="F38">
            <v>0.33159268929503916</v>
          </cell>
          <cell r="G38">
            <v>0.33588705264309948</v>
          </cell>
          <cell r="I38">
            <v>0.33009383378016088</v>
          </cell>
          <cell r="J38">
            <v>0.32988505747126434</v>
          </cell>
          <cell r="K38">
            <v>0.38532883642495785</v>
          </cell>
          <cell r="L38">
            <v>0.35377069282648682</v>
          </cell>
          <cell r="M38">
            <v>0.34859280370502316</v>
          </cell>
          <cell r="O38">
            <v>0.15591734502191609</v>
          </cell>
          <cell r="P38">
            <v>0.33943988208043796</v>
          </cell>
          <cell r="Q38">
            <v>0.34370912895631706</v>
          </cell>
          <cell r="R38">
            <v>0.35022222222222221</v>
          </cell>
          <cell r="S38">
            <v>0.30420711974110032</v>
          </cell>
          <cell r="U38">
            <v>0.46467991169977924</v>
          </cell>
          <cell r="V38">
            <v>0.43352601156069365</v>
          </cell>
          <cell r="W38">
            <v>0.22627737226277372</v>
          </cell>
          <cell r="X38">
            <v>0.36523929471032746</v>
          </cell>
          <cell r="Y38">
            <v>0.40861200183234081</v>
          </cell>
          <cell r="AA38">
            <v>0.28929384965831434</v>
          </cell>
          <cell r="AB38">
            <v>0.30517241379310345</v>
          </cell>
          <cell r="AC38">
            <v>0.25190839694656486</v>
          </cell>
          <cell r="AD38">
            <v>0.2212323682256867</v>
          </cell>
          <cell r="AE38">
            <v>0.26123527998077384</v>
          </cell>
          <cell r="AG38">
            <v>0.30471124620060791</v>
          </cell>
          <cell r="AH38">
            <v>0.2950432730133753</v>
          </cell>
          <cell r="AI38">
            <v>0.24000000000000002</v>
          </cell>
          <cell r="AJ38">
            <v>0.30499999999999999</v>
          </cell>
          <cell r="AK38">
            <v>0.28701678108314266</v>
          </cell>
          <cell r="AM38">
            <v>0.30499999999999999</v>
          </cell>
          <cell r="AN38">
            <v>0.30499999999999999</v>
          </cell>
          <cell r="AO38">
            <v>0.30499999999999999</v>
          </cell>
          <cell r="AP38">
            <v>0.30499999999999999</v>
          </cell>
          <cell r="AQ38">
            <v>0.30500000000000005</v>
          </cell>
        </row>
        <row r="39">
          <cell r="A39" t="str">
            <v>NetMargin</v>
          </cell>
          <cell r="B39" t="str">
            <v>Net Income (Reported)</v>
          </cell>
          <cell r="C39">
            <v>0.212131311448092</v>
          </cell>
          <cell r="D39">
            <v>0.19773915977729037</v>
          </cell>
          <cell r="E39">
            <v>0.23399197741791711</v>
          </cell>
          <cell r="F39">
            <v>0.26897819805621226</v>
          </cell>
          <cell r="G39">
            <v>0.23095954021238535</v>
          </cell>
          <cell r="I39">
            <v>0.28143038152893146</v>
          </cell>
          <cell r="J39">
            <v>0.25926474948117401</v>
          </cell>
          <cell r="K39">
            <v>0.19896288209606988</v>
          </cell>
          <cell r="L39">
            <v>0.25669751583049194</v>
          </cell>
          <cell r="M39">
            <v>0.24886862431521997</v>
          </cell>
          <cell r="O39">
            <v>0.33729513324158639</v>
          </cell>
          <cell r="P39">
            <v>0.37795180722891564</v>
          </cell>
          <cell r="Q39">
            <v>0.28736685373954873</v>
          </cell>
          <cell r="R39">
            <v>0.2520110319466789</v>
          </cell>
          <cell r="S39">
            <v>0.31237027812370277</v>
          </cell>
          <cell r="U39">
            <v>7.2637412011382352E-2</v>
          </cell>
          <cell r="V39">
            <v>3.0944111146195136E-2</v>
          </cell>
          <cell r="W39">
            <v>1.6195569136745608E-2</v>
          </cell>
          <cell r="X39">
            <v>7.2175282829729348E-2</v>
          </cell>
          <cell r="Y39">
            <v>4.8645389803685143E-2</v>
          </cell>
          <cell r="AA39">
            <v>0.1380327385341395</v>
          </cell>
          <cell r="AB39">
            <v>6.3775913910428861E-2</v>
          </cell>
          <cell r="AC39">
            <v>0.10547355473554736</v>
          </cell>
          <cell r="AD39">
            <v>0.14650837988826815</v>
          </cell>
          <cell r="AE39">
            <v>0.1148557764160813</v>
          </cell>
          <cell r="AG39">
            <v>0.13553547622574433</v>
          </cell>
          <cell r="AH39">
            <v>0.13145539906103287</v>
          </cell>
          <cell r="AI39">
            <v>0.17026111111111117</v>
          </cell>
          <cell r="AJ39">
            <v>0.204590625</v>
          </cell>
          <cell r="AK39">
            <v>0.16246410817951124</v>
          </cell>
          <cell r="AM39">
            <v>0.1912603896103896</v>
          </cell>
          <cell r="AN39">
            <v>0.204590625</v>
          </cell>
          <cell r="AO39">
            <v>0.23321111111111112</v>
          </cell>
          <cell r="AP39">
            <v>0.24915749999999998</v>
          </cell>
          <cell r="AQ39">
            <v>0.2218992795389049</v>
          </cell>
        </row>
        <row r="41">
          <cell r="B41" t="str">
            <v>Q-Q Growth</v>
          </cell>
        </row>
        <row r="42">
          <cell r="B42" t="str">
            <v>Total Revenues</v>
          </cell>
          <cell r="I42">
            <v>-6.7113212503283393E-2</v>
          </cell>
          <cell r="J42">
            <v>-5.0260453329579069E-2</v>
          </cell>
          <cell r="K42">
            <v>8.6273347168692505E-2</v>
          </cell>
          <cell r="L42">
            <v>0.12063318777292587</v>
          </cell>
          <cell r="M42" t="str">
            <v>--</v>
          </cell>
          <cell r="O42">
            <v>-2.6668290306868014E-2</v>
          </cell>
          <cell r="P42">
            <v>3.8408607531590144E-2</v>
          </cell>
          <cell r="Q42">
            <v>5.1927710843373553E-2</v>
          </cell>
          <cell r="R42">
            <v>-3.3214981101821195E-3</v>
          </cell>
          <cell r="S42" t="str">
            <v>--</v>
          </cell>
          <cell r="U42">
            <v>-0.23270512525856124</v>
          </cell>
          <cell r="V42">
            <v>-5.1370375917328182E-2</v>
          </cell>
          <cell r="W42">
            <v>3.3312282917587588E-2</v>
          </cell>
          <cell r="X42">
            <v>6.6921313980137453E-2</v>
          </cell>
          <cell r="Y42" t="str">
            <v>--</v>
          </cell>
          <cell r="AA42">
            <v>-2.8927395102391507E-2</v>
          </cell>
          <cell r="AB42">
            <v>-6.8131544020056056E-2</v>
          </cell>
          <cell r="AC42">
            <v>2.927678430131353E-2</v>
          </cell>
          <cell r="AD42">
            <v>0.10086100861008607</v>
          </cell>
          <cell r="AE42" t="str">
            <v>--</v>
          </cell>
          <cell r="AG42">
            <v>-5.7122905027932935E-2</v>
          </cell>
          <cell r="AH42">
            <v>9.6282032291512554E-3</v>
          </cell>
          <cell r="AI42">
            <v>5.6338028169014009E-2</v>
          </cell>
          <cell r="AJ42">
            <v>0.11111111111111116</v>
          </cell>
          <cell r="AK42" t="str">
            <v>--</v>
          </cell>
          <cell r="AM42" t="e">
            <v>#DIV/0!</v>
          </cell>
          <cell r="AN42">
            <v>3.8961038961038863E-2</v>
          </cell>
          <cell r="AO42">
            <v>0.125</v>
          </cell>
          <cell r="AP42">
            <v>0.11111111111111116</v>
          </cell>
          <cell r="AQ42" t="str">
            <v>--</v>
          </cell>
        </row>
        <row r="43">
          <cell r="B43" t="str">
            <v>Cost of Revenues</v>
          </cell>
          <cell r="I43">
            <v>-8.7719298245614086E-2</v>
          </cell>
          <cell r="J43">
            <v>-4.842032967032972E-2</v>
          </cell>
          <cell r="K43">
            <v>9.2024539877300526E-2</v>
          </cell>
          <cell r="L43">
            <v>4.9570389953734306E-2</v>
          </cell>
          <cell r="M43" t="str">
            <v>--</v>
          </cell>
          <cell r="O43">
            <v>-5.8879093198992427E-2</v>
          </cell>
          <cell r="P43">
            <v>9.8360655737705027E-2</v>
          </cell>
          <cell r="Q43">
            <v>-4.112092598233319E-2</v>
          </cell>
          <cell r="R43">
            <v>2.6048284625158846E-2</v>
          </cell>
          <cell r="S43" t="str">
            <v>--</v>
          </cell>
          <cell r="U43">
            <v>-1.5479876160990891E-3</v>
          </cell>
          <cell r="V43">
            <v>2.542635658914727E-2</v>
          </cell>
          <cell r="W43">
            <v>7.4387662534018739E-2</v>
          </cell>
          <cell r="X43">
            <v>-4.2499296369265416E-2</v>
          </cell>
          <cell r="Y43" t="str">
            <v>--</v>
          </cell>
          <cell r="AA43">
            <v>-2.9688418577307418E-2</v>
          </cell>
          <cell r="AB43">
            <v>-1.7267494698576136E-2</v>
          </cell>
          <cell r="AC43">
            <v>2.6818742293464926E-2</v>
          </cell>
          <cell r="AD43">
            <v>3.9927949564695364E-2</v>
          </cell>
          <cell r="AE43" t="str">
            <v>--</v>
          </cell>
          <cell r="AG43">
            <v>-6.495381062355654E-2</v>
          </cell>
          <cell r="AH43">
            <v>3.3652361840074141E-2</v>
          </cell>
          <cell r="AI43">
            <v>-1.0752688172043112E-2</v>
          </cell>
          <cell r="AJ43">
            <v>1.4492753623188692E-2</v>
          </cell>
          <cell r="AK43" t="str">
            <v>--</v>
          </cell>
          <cell r="AM43" t="e">
            <v>#DIV/0!</v>
          </cell>
          <cell r="AN43">
            <v>-8.2644628099171058E-3</v>
          </cell>
          <cell r="AO43">
            <v>7.1428571428571175E-2</v>
          </cell>
          <cell r="AP43">
            <v>8.3333333333333259E-2</v>
          </cell>
          <cell r="AQ43" t="str">
            <v>--</v>
          </cell>
        </row>
        <row r="44">
          <cell r="B44" t="str">
            <v>Gross Profit</v>
          </cell>
          <cell r="I44">
            <v>-5.2238805970149294E-2</v>
          </cell>
          <cell r="J44">
            <v>-5.1539012168933418E-2</v>
          </cell>
          <cell r="K44">
            <v>8.2264150943396119E-2</v>
          </cell>
          <cell r="L44">
            <v>0.17061831706183161</v>
          </cell>
          <cell r="M44" t="str">
            <v>--</v>
          </cell>
          <cell r="O44">
            <v>-6.3542494042890807E-3</v>
          </cell>
          <cell r="P44">
            <v>2.597921662669922E-3</v>
          </cell>
          <cell r="Q44">
            <v>0.1128164241578633</v>
          </cell>
          <cell r="R44">
            <v>-1.9881783987103718E-2</v>
          </cell>
          <cell r="S44" t="str">
            <v>--</v>
          </cell>
          <cell r="U44">
            <v>-0.36915204678362568</v>
          </cell>
          <cell r="V44">
            <v>-0.12311703360370796</v>
          </cell>
          <cell r="W44">
            <v>-1.156260323752889E-2</v>
          </cell>
          <cell r="X44">
            <v>0.1968582887700534</v>
          </cell>
          <cell r="Y44" t="str">
            <v>--</v>
          </cell>
          <cell r="AA44">
            <v>-2.8204412175370064E-2</v>
          </cell>
          <cell r="AB44">
            <v>-0.11637931034482762</v>
          </cell>
          <cell r="AC44">
            <v>3.1869918699187094E-2</v>
          </cell>
          <cell r="AD44">
            <v>0.16482823826032145</v>
          </cell>
          <cell r="AE44" t="str">
            <v>--</v>
          </cell>
          <cell r="AG44">
            <v>-4.9783549783549819E-2</v>
          </cell>
          <cell r="AH44">
            <v>-1.2528473804100271E-2</v>
          </cell>
          <cell r="AI44">
            <v>0.12110726643598624</v>
          </cell>
          <cell r="AJ44">
            <v>0.1934156378600822</v>
          </cell>
          <cell r="AK44" t="str">
            <v>--</v>
          </cell>
          <cell r="AM44" t="e">
            <v>#DIV/0!</v>
          </cell>
          <cell r="AN44">
            <v>7.6066790352504743E-2</v>
          </cell>
          <cell r="AO44">
            <v>0.1637931034482758</v>
          </cell>
          <cell r="AP44">
            <v>0.12962962962962954</v>
          </cell>
          <cell r="AQ44" t="str">
            <v>--</v>
          </cell>
        </row>
        <row r="45">
          <cell r="B45" t="str">
            <v>R&amp;D Expenses</v>
          </cell>
          <cell r="I45">
            <v>-1.6320474777448024E-2</v>
          </cell>
          <cell r="J45">
            <v>0.10256410256410264</v>
          </cell>
          <cell r="K45">
            <v>0.14911080711354319</v>
          </cell>
          <cell r="L45">
            <v>4.4047619047619113E-2</v>
          </cell>
          <cell r="M45" t="str">
            <v>--</v>
          </cell>
          <cell r="O45">
            <v>8.4378563283922459E-2</v>
          </cell>
          <cell r="P45">
            <v>2.1030494216614182E-2</v>
          </cell>
          <cell r="Q45">
            <v>6.1791967044284579E-3</v>
          </cell>
          <cell r="R45">
            <v>2.149437052200609E-2</v>
          </cell>
          <cell r="S45" t="str">
            <v>--</v>
          </cell>
          <cell r="U45">
            <v>-3.0060120240480437E-3</v>
          </cell>
          <cell r="V45">
            <v>-7.6381909547738713E-2</v>
          </cell>
          <cell r="W45">
            <v>1.196953210010876E-2</v>
          </cell>
          <cell r="X45">
            <v>2.3655913978494647E-2</v>
          </cell>
          <cell r="Y45" t="str">
            <v>--</v>
          </cell>
          <cell r="AA45">
            <v>3.1512605042016917E-2</v>
          </cell>
          <cell r="AB45">
            <v>4.2769857433808456E-2</v>
          </cell>
          <cell r="AC45">
            <v>-1.7578125E-2</v>
          </cell>
          <cell r="AD45">
            <v>1.5904572564612307E-2</v>
          </cell>
          <cell r="AE45" t="str">
            <v>--</v>
          </cell>
          <cell r="AG45">
            <v>-2.9354207436399493E-3</v>
          </cell>
          <cell r="AH45">
            <v>9.8135426889107702E-3</v>
          </cell>
          <cell r="AI45">
            <v>6.899902818270176E-2</v>
          </cell>
          <cell r="AJ45">
            <v>0</v>
          </cell>
          <cell r="AK45" t="str">
            <v>--</v>
          </cell>
          <cell r="AM45" t="e">
            <v>#DIV/0!</v>
          </cell>
          <cell r="AN45">
            <v>4.5454545454545414E-2</v>
          </cell>
          <cell r="AO45">
            <v>4.3478260869565188E-2</v>
          </cell>
          <cell r="AP45">
            <v>4.1666666666666741E-2</v>
          </cell>
          <cell r="AQ45" t="str">
            <v>--</v>
          </cell>
        </row>
        <row r="46">
          <cell r="B46" t="str">
            <v>Marketing, Selling, and Administrative</v>
          </cell>
          <cell r="I46">
            <v>-3.9870689655172376E-2</v>
          </cell>
          <cell r="J46">
            <v>3.7037037037036979E-2</v>
          </cell>
          <cell r="K46">
            <v>3.0303030303030276E-2</v>
          </cell>
          <cell r="L46">
            <v>0.16071428571428581</v>
          </cell>
          <cell r="M46" t="str">
            <v>--</v>
          </cell>
          <cell r="O46">
            <v>1.7194570135746545E-2</v>
          </cell>
          <cell r="P46">
            <v>8.807829181494653E-2</v>
          </cell>
          <cell r="Q46">
            <v>8.0130825838103048E-2</v>
          </cell>
          <cell r="R46">
            <v>7.570022710068125E-2</v>
          </cell>
          <cell r="S46" t="str">
            <v>--</v>
          </cell>
          <cell r="U46">
            <v>-0.18719211822660098</v>
          </cell>
          <cell r="V46">
            <v>1.6450216450216493E-2</v>
          </cell>
          <cell r="W46">
            <v>-9.3696763202725686E-2</v>
          </cell>
          <cell r="X46">
            <v>6.5789473684210176E-3</v>
          </cell>
          <cell r="Y46" t="str">
            <v>--</v>
          </cell>
          <cell r="AA46">
            <v>9.3370681605975392E-4</v>
          </cell>
          <cell r="AB46">
            <v>-8.3955223880597396E-3</v>
          </cell>
          <cell r="AC46">
            <v>3.0103480714957609E-2</v>
          </cell>
          <cell r="AD46">
            <v>8.2191780821918581E-3</v>
          </cell>
          <cell r="AE46" t="str">
            <v>--</v>
          </cell>
          <cell r="AG46">
            <v>-7.7898550724637694E-2</v>
          </cell>
          <cell r="AH46">
            <v>5.9921414538310458E-2</v>
          </cell>
          <cell r="AI46">
            <v>9.26784059314123E-4</v>
          </cell>
          <cell r="AJ46">
            <v>3.7037037037036979E-2</v>
          </cell>
          <cell r="AK46" t="str">
            <v>--</v>
          </cell>
          <cell r="AM46" t="e">
            <v>#DIV/0!</v>
          </cell>
          <cell r="AN46">
            <v>3.8961038961038863E-2</v>
          </cell>
          <cell r="AO46">
            <v>8.4821428571428603E-2</v>
          </cell>
          <cell r="AP46">
            <v>6.9958847736625529E-2</v>
          </cell>
          <cell r="AQ46" t="str">
            <v>--</v>
          </cell>
        </row>
        <row r="47">
          <cell r="B47" t="str">
            <v>Total Operating Expenses</v>
          </cell>
          <cell r="I47">
            <v>-2.9962546816479363E-2</v>
          </cell>
          <cell r="J47">
            <v>6.4993564993564901E-2</v>
          </cell>
          <cell r="K47">
            <v>0.35709969788519635</v>
          </cell>
          <cell r="L47">
            <v>1.6028495102404339E-2</v>
          </cell>
          <cell r="M47" t="str">
            <v>--</v>
          </cell>
          <cell r="O47">
            <v>7.361963190184051E-2</v>
          </cell>
          <cell r="P47">
            <v>6.4897959183673359E-2</v>
          </cell>
          <cell r="Q47">
            <v>4.4844768110387179E-2</v>
          </cell>
          <cell r="R47">
            <v>6.2362435803374971E-2</v>
          </cell>
          <cell r="S47" t="str">
            <v>--</v>
          </cell>
          <cell r="U47">
            <v>-2.9696132596685132E-2</v>
          </cell>
          <cell r="V47">
            <v>0</v>
          </cell>
          <cell r="W47">
            <v>-7.3665480427046237E-2</v>
          </cell>
          <cell r="X47">
            <v>-1.1525163273146344E-2</v>
          </cell>
          <cell r="Y47" t="str">
            <v>--</v>
          </cell>
          <cell r="AA47">
            <v>-0.15856976292265834</v>
          </cell>
          <cell r="AB47">
            <v>0.12517321016166272</v>
          </cell>
          <cell r="AC47">
            <v>-9.3185550082101831E-2</v>
          </cell>
          <cell r="AD47">
            <v>1.0411951109099205E-2</v>
          </cell>
          <cell r="AE47" t="str">
            <v>--</v>
          </cell>
          <cell r="AG47">
            <v>-4.9731182795698881E-2</v>
          </cell>
          <cell r="AH47">
            <v>3.3474776049033483E-2</v>
          </cell>
          <cell r="AI47">
            <v>2.6459854014598605E-2</v>
          </cell>
          <cell r="AJ47">
            <v>1.5555555555555545E-2</v>
          </cell>
          <cell r="AK47" t="str">
            <v>--</v>
          </cell>
          <cell r="AM47" t="e">
            <v>#DIV/0!</v>
          </cell>
          <cell r="AN47">
            <v>4.1016495764601091E-2</v>
          </cell>
          <cell r="AO47">
            <v>6.2098501070663836E-2</v>
          </cell>
          <cell r="AP47">
            <v>5.4435483870967749E-2</v>
          </cell>
          <cell r="AQ47" t="str">
            <v>--</v>
          </cell>
        </row>
        <row r="48">
          <cell r="B48" t="str">
            <v xml:space="preserve">Operating Income </v>
          </cell>
          <cell r="I48">
            <v>-6.4893617021276606E-2</v>
          </cell>
          <cell r="J48">
            <v>-0.12021236253318168</v>
          </cell>
          <cell r="K48">
            <v>-0.11379310344827587</v>
          </cell>
          <cell r="L48">
            <v>0.33949416342412442</v>
          </cell>
          <cell r="M48" t="str">
            <v>--</v>
          </cell>
          <cell r="O48">
            <v>-7.2621641249092206E-2</v>
          </cell>
          <cell r="P48">
            <v>-5.7165231010180118E-2</v>
          </cell>
          <cell r="Q48">
            <v>0.18646179401993357</v>
          </cell>
          <cell r="R48">
            <v>-9.8354917745887338E-2</v>
          </cell>
          <cell r="S48" t="str">
            <v>--</v>
          </cell>
          <cell r="U48">
            <v>-0.75077639751552794</v>
          </cell>
          <cell r="V48">
            <v>-0.661993769470405</v>
          </cell>
          <cell r="W48">
            <v>0.79262672811059898</v>
          </cell>
          <cell r="X48">
            <v>1.5912596401028276</v>
          </cell>
          <cell r="Y48" t="str">
            <v>--</v>
          </cell>
          <cell r="AA48">
            <v>0.30456349206349209</v>
          </cell>
          <cell r="AB48">
            <v>-0.51406844106463878</v>
          </cell>
          <cell r="AC48">
            <v>0.50860719874804383</v>
          </cell>
          <cell r="AD48">
            <v>0.51867219917012441</v>
          </cell>
          <cell r="AE48" t="str">
            <v>--</v>
          </cell>
          <cell r="AG48">
            <v>-4.9863387978142049E-2</v>
          </cell>
          <cell r="AH48">
            <v>-8.2674335010783584E-2</v>
          </cell>
          <cell r="AI48">
            <v>0.28369905956112884</v>
          </cell>
          <cell r="AJ48">
            <v>0.43772893772893728</v>
          </cell>
          <cell r="AK48" t="str">
            <v>--</v>
          </cell>
          <cell r="AM48" t="e">
            <v>#DIV/0!</v>
          </cell>
          <cell r="AN48">
            <v>0.11406476558724021</v>
          </cell>
          <cell r="AO48">
            <v>0.26681127982646413</v>
          </cell>
          <cell r="AP48">
            <v>0.19349315068493156</v>
          </cell>
          <cell r="AQ48" t="str">
            <v>--</v>
          </cell>
        </row>
        <row r="49">
          <cell r="B49" t="str">
            <v>Other, net</v>
          </cell>
          <cell r="I49">
            <v>0.42213114754098369</v>
          </cell>
          <cell r="J49">
            <v>-0.16426512968299711</v>
          </cell>
          <cell r="K49">
            <v>8.9655172413793061E-2</v>
          </cell>
          <cell r="L49">
            <v>0.60759493670886067</v>
          </cell>
          <cell r="M49" t="str">
            <v>--</v>
          </cell>
          <cell r="O49">
            <v>0.25984251968503935</v>
          </cell>
          <cell r="P49">
            <v>2.6578124999999999</v>
          </cell>
          <cell r="Q49">
            <v>-0.58735583084152077</v>
          </cell>
          <cell r="R49">
            <v>-0.17287784679089024</v>
          </cell>
          <cell r="S49" t="str">
            <v>--</v>
          </cell>
          <cell r="U49">
            <v>-0.66958698372966208</v>
          </cell>
          <cell r="V49">
            <v>-0.51136363636363635</v>
          </cell>
          <cell r="W49">
            <v>-2.9534883720930232</v>
          </cell>
          <cell r="X49">
            <v>-0.15079365079365081</v>
          </cell>
          <cell r="Y49" t="str">
            <v>--</v>
          </cell>
          <cell r="AA49">
            <v>-1.0093457943925233</v>
          </cell>
          <cell r="AB49">
            <v>-30.5</v>
          </cell>
          <cell r="AC49">
            <v>-0.20338983050847459</v>
          </cell>
          <cell r="AD49">
            <v>1.4893617021276597</v>
          </cell>
          <cell r="AE49" t="str">
            <v>--</v>
          </cell>
          <cell r="AG49">
            <v>-0.35897435897435892</v>
          </cell>
          <cell r="AH49">
            <v>-0.93333333333333335</v>
          </cell>
          <cell r="AI49">
            <v>4</v>
          </cell>
          <cell r="AJ49">
            <v>-1</v>
          </cell>
          <cell r="AK49" t="str">
            <v>--</v>
          </cell>
          <cell r="AM49" t="e">
            <v>#DIV/0!</v>
          </cell>
          <cell r="AN49">
            <v>0</v>
          </cell>
          <cell r="AO49">
            <v>1</v>
          </cell>
          <cell r="AP49">
            <v>0</v>
          </cell>
          <cell r="AQ49" t="str">
            <v>--</v>
          </cell>
        </row>
        <row r="50">
          <cell r="B50" t="str">
            <v>Pretax Income</v>
          </cell>
          <cell r="I50">
            <v>-2.6109660574412552E-2</v>
          </cell>
          <cell r="J50">
            <v>-0.12533512064343166</v>
          </cell>
          <cell r="K50">
            <v>-9.118773946360148E-2</v>
          </cell>
          <cell r="L50">
            <v>0.37521079258010115</v>
          </cell>
          <cell r="M50" t="str">
            <v>--</v>
          </cell>
          <cell r="O50">
            <v>-2.0846106683016563E-2</v>
          </cell>
          <cell r="P50">
            <v>0.48685034439574193</v>
          </cell>
          <cell r="Q50">
            <v>-0.19498841861444516</v>
          </cell>
          <cell r="R50">
            <v>-0.11718545644781586</v>
          </cell>
          <cell r="S50" t="str">
            <v>--</v>
          </cell>
          <cell r="U50">
            <v>-0.73155555555555551</v>
          </cell>
          <cell r="V50">
            <v>-0.61810154525386318</v>
          </cell>
          <cell r="W50">
            <v>-0.60404624277456653</v>
          </cell>
          <cell r="X50">
            <v>4.7956204379562042</v>
          </cell>
          <cell r="Y50" t="str">
            <v>--</v>
          </cell>
          <cell r="AA50">
            <v>0.65869017632241822</v>
          </cell>
          <cell r="AB50">
            <v>-0.55960516324981024</v>
          </cell>
          <cell r="AC50">
            <v>0.58103448275862069</v>
          </cell>
          <cell r="AD50">
            <v>0.46892039258451468</v>
          </cell>
          <cell r="AE50" t="str">
            <v>--</v>
          </cell>
          <cell r="AG50">
            <v>-2.3014105419450592E-2</v>
          </cell>
          <cell r="AH50">
            <v>-3.4194528875379993E-2</v>
          </cell>
          <cell r="AI50">
            <v>0.26907946498819868</v>
          </cell>
          <cell r="AJ50">
            <v>0.46001239925604431</v>
          </cell>
          <cell r="AK50" t="str">
            <v>--</v>
          </cell>
          <cell r="AM50" t="e">
            <v>#DIV/0!</v>
          </cell>
          <cell r="AN50">
            <v>0.11137328928739976</v>
          </cell>
          <cell r="AO50">
            <v>0.28237791932059442</v>
          </cell>
          <cell r="AP50">
            <v>0.1870860927152318</v>
          </cell>
          <cell r="AQ50" t="str">
            <v>--</v>
          </cell>
        </row>
        <row r="51">
          <cell r="B51" t="str">
            <v>Income Taxes</v>
          </cell>
          <cell r="I51">
            <v>-3.0511811023621993E-2</v>
          </cell>
          <cell r="J51">
            <v>-0.12588832487309642</v>
          </cell>
          <cell r="K51">
            <v>6.1556329849012714E-2</v>
          </cell>
          <cell r="L51">
            <v>0.26258205689277903</v>
          </cell>
          <cell r="M51" t="str">
            <v>--</v>
          </cell>
          <cell r="O51">
            <v>-0.56845753899480067</v>
          </cell>
          <cell r="P51">
            <v>2.2369477911646585</v>
          </cell>
          <cell r="Q51">
            <v>-0.18486352357320102</v>
          </cell>
          <cell r="R51">
            <v>-0.1004566210045662</v>
          </cell>
          <cell r="S51" t="str">
            <v>--</v>
          </cell>
          <cell r="U51">
            <v>-0.64382402707275799</v>
          </cell>
          <cell r="V51">
            <v>-0.64370546318289779</v>
          </cell>
          <cell r="W51">
            <v>-0.79333333333333333</v>
          </cell>
          <cell r="X51">
            <v>8.3548387096774199</v>
          </cell>
          <cell r="Y51" t="str">
            <v>--</v>
          </cell>
          <cell r="AA51">
            <v>0.31379310344827593</v>
          </cell>
          <cell r="AB51">
            <v>-0.53543307086614167</v>
          </cell>
          <cell r="AC51">
            <v>0.30508474576271194</v>
          </cell>
          <cell r="AD51">
            <v>0.2900432900432901</v>
          </cell>
          <cell r="AE51" t="str">
            <v>--</v>
          </cell>
          <cell r="AG51">
            <v>0.34563758389261734</v>
          </cell>
          <cell r="AH51">
            <v>-6.4837905236907689E-2</v>
          </cell>
          <cell r="AI51">
            <v>3.2320000000000348E-2</v>
          </cell>
          <cell r="AJ51">
            <v>0.85543242405455611</v>
          </cell>
          <cell r="AK51" t="str">
            <v>--</v>
          </cell>
          <cell r="AM51" t="e">
            <v>#DIV/0!</v>
          </cell>
          <cell r="AN51">
            <v>0.11137328928739976</v>
          </cell>
          <cell r="AO51">
            <v>0.28237791932059464</v>
          </cell>
          <cell r="AP51">
            <v>0.1870860927152318</v>
          </cell>
          <cell r="AQ51" t="str">
            <v>--</v>
          </cell>
        </row>
        <row r="52">
          <cell r="B52" t="str">
            <v>Net Income (Reported)</v>
          </cell>
          <cell r="I52">
            <v>-2.392578125E-2</v>
          </cell>
          <cell r="J52">
            <v>-0.12506253126563283</v>
          </cell>
          <cell r="K52">
            <v>-0.16638078902229847</v>
          </cell>
          <cell r="L52">
            <v>0.44581618655692723</v>
          </cell>
          <cell r="M52" t="str">
            <v>--</v>
          </cell>
          <cell r="O52">
            <v>0.27893738140417468</v>
          </cell>
          <cell r="P52">
            <v>0.16357566765578646</v>
          </cell>
          <cell r="Q52">
            <v>-0.20019126554032518</v>
          </cell>
          <cell r="R52">
            <v>-0.12594659226783578</v>
          </cell>
          <cell r="S52" t="str">
            <v>--</v>
          </cell>
          <cell r="U52">
            <v>-0.77884176926584581</v>
          </cell>
          <cell r="V52">
            <v>-0.59587628865979381</v>
          </cell>
          <cell r="W52">
            <v>-0.45918367346938771</v>
          </cell>
          <cell r="X52">
            <v>3.7547169811320753</v>
          </cell>
          <cell r="Y52" t="str">
            <v>--</v>
          </cell>
          <cell r="AA52">
            <v>0.85714285714285721</v>
          </cell>
          <cell r="AB52">
            <v>-0.56944444444444442</v>
          </cell>
          <cell r="AC52">
            <v>0.70223325062034747</v>
          </cell>
          <cell r="AD52">
            <v>0.52915451895043741</v>
          </cell>
          <cell r="AE52" t="str">
            <v>--</v>
          </cell>
          <cell r="AG52">
            <v>-0.12774070543374638</v>
          </cell>
          <cell r="AH52">
            <v>-2.0765027322404372E-2</v>
          </cell>
          <cell r="AI52">
            <v>0.36816964285714326</v>
          </cell>
          <cell r="AJ52">
            <v>0.33514291774072458</v>
          </cell>
          <cell r="AK52" t="str">
            <v>--</v>
          </cell>
          <cell r="AM52" t="e">
            <v>#DIV/0!</v>
          </cell>
          <cell r="AN52">
            <v>0.11137328928739976</v>
          </cell>
          <cell r="AO52">
            <v>0.28237791932059464</v>
          </cell>
          <cell r="AP52">
            <v>0.18708609271523158</v>
          </cell>
          <cell r="AQ52" t="str">
            <v>--</v>
          </cell>
        </row>
        <row r="54">
          <cell r="B54" t="str">
            <v>Y-Y Growth</v>
          </cell>
        </row>
        <row r="55">
          <cell r="B55" t="str">
            <v>Total Revenues</v>
          </cell>
          <cell r="I55">
            <v>0.18363606065655724</v>
          </cell>
          <cell r="J55">
            <v>0.13818120465665595</v>
          </cell>
          <cell r="K55">
            <v>8.869410191650573E-2</v>
          </cell>
          <cell r="L55">
            <v>7.8539532440241588E-2</v>
          </cell>
          <cell r="M55">
            <v>0.11860084497392753</v>
          </cell>
          <cell r="O55">
            <v>0.12529916936505692</v>
          </cell>
          <cell r="P55">
            <v>0.23035873109991112</v>
          </cell>
          <cell r="Q55">
            <v>0.19145742358078599</v>
          </cell>
          <cell r="R55">
            <v>5.9668777398928396E-2</v>
          </cell>
          <cell r="S55">
            <v>0.14757222089897581</v>
          </cell>
          <cell r="U55">
            <v>-0.16464406355561112</v>
          </cell>
          <cell r="V55">
            <v>-0.23686746987951812</v>
          </cell>
          <cell r="W55">
            <v>-0.25037223685717558</v>
          </cell>
          <cell r="X55">
            <v>-0.19754079521948975</v>
          </cell>
          <cell r="Y55">
            <v>-0.21309968570242543</v>
          </cell>
          <cell r="AA55">
            <v>1.557585742099743E-2</v>
          </cell>
          <cell r="AB55">
            <v>-2.3681717713924799E-3</v>
          </cell>
          <cell r="AC55">
            <v>-6.2643239113827631E-3</v>
          </cell>
          <cell r="AD55">
            <v>2.5347271946154937E-2</v>
          </cell>
          <cell r="AE55">
            <v>8.4780888503710461E-3</v>
          </cell>
          <cell r="AG55">
            <v>-4.4241262350686039E-3</v>
          </cell>
          <cell r="AH55">
            <v>7.8651685393258397E-2</v>
          </cell>
          <cell r="AI55">
            <v>0.10701107011070121</v>
          </cell>
          <cell r="AJ55">
            <v>0.11731843575418988</v>
          </cell>
          <cell r="AK55">
            <v>7.4839336422059421E-2</v>
          </cell>
          <cell r="AM55">
            <v>0.14057176714560815</v>
          </cell>
          <cell r="AN55">
            <v>0.17370892018779349</v>
          </cell>
          <cell r="AO55">
            <v>0.25</v>
          </cell>
          <cell r="AP55">
            <v>0.25</v>
          </cell>
          <cell r="AQ55">
            <v>0.20624326485208755</v>
          </cell>
        </row>
        <row r="56">
          <cell r="B56" t="str">
            <v>Cost of Revenues</v>
          </cell>
          <cell r="I56">
            <v>5.92942888323027E-2</v>
          </cell>
          <cell r="J56">
            <v>-8.4572183680211466E-2</v>
          </cell>
          <cell r="K56">
            <v>-4.7229219143576806E-2</v>
          </cell>
          <cell r="L56">
            <v>-5.0125313283208017E-3</v>
          </cell>
          <cell r="M56">
            <v>-2.5362318840579712E-2</v>
          </cell>
          <cell r="O56">
            <v>2.6442307692307709E-2</v>
          </cell>
          <cell r="P56">
            <v>0.18477084085167816</v>
          </cell>
          <cell r="Q56">
            <v>4.0317250495703894E-2</v>
          </cell>
          <cell r="R56">
            <v>1.7002518891687579E-2</v>
          </cell>
          <cell r="S56">
            <v>6.8773234200743438E-2</v>
          </cell>
          <cell r="U56">
            <v>7.8956172632987709E-2</v>
          </cell>
          <cell r="V56">
            <v>7.3103868413035844E-3</v>
          </cell>
          <cell r="W56">
            <v>0.12865311308767469</v>
          </cell>
          <cell r="X56">
            <v>5.3250773993807954E-2</v>
          </cell>
          <cell r="Y56">
            <v>6.6166007905138269E-2</v>
          </cell>
          <cell r="AA56">
            <v>2.356589147286825E-2</v>
          </cell>
          <cell r="AB56">
            <v>-1.9050498941638905E-2</v>
          </cell>
          <cell r="AC56">
            <v>-6.2482409231635283E-2</v>
          </cell>
          <cell r="AD56">
            <v>1.8224573780129427E-2</v>
          </cell>
          <cell r="AE56">
            <v>-1.0899384592570671E-2</v>
          </cell>
          <cell r="AG56">
            <v>-1.8782187215995116E-2</v>
          </cell>
          <cell r="AH56">
            <v>3.2059186189889122E-2</v>
          </cell>
          <cell r="AI56">
            <v>-5.7039927949565916E-3</v>
          </cell>
          <cell r="AJ56">
            <v>-3.0023094688221619E-2</v>
          </cell>
          <cell r="AK56">
            <v>-6.0719640179910384E-3</v>
          </cell>
          <cell r="AM56">
            <v>4.6001852423587453E-2</v>
          </cell>
          <cell r="AN56">
            <v>3.5842293906811484E-3</v>
          </cell>
          <cell r="AO56">
            <v>8.6956521739130599E-2</v>
          </cell>
          <cell r="AP56">
            <v>0.16071428571428559</v>
          </cell>
          <cell r="AQ56">
            <v>7.4590843955049335E-2</v>
          </cell>
        </row>
        <row r="57">
          <cell r="B57" t="str">
            <v>Gross Profit</v>
          </cell>
          <cell r="I57">
            <v>0.28874538745387457</v>
          </cell>
          <cell r="J57">
            <v>0.3706896551724137</v>
          </cell>
          <cell r="K57">
            <v>0.21012658227848102</v>
          </cell>
          <cell r="L57">
            <v>0.13885119855269101</v>
          </cell>
          <cell r="M57">
            <v>0.24233845282751787</v>
          </cell>
          <cell r="O57">
            <v>0.19398711524695766</v>
          </cell>
          <cell r="P57">
            <v>0.26213836477987429</v>
          </cell>
          <cell r="Q57">
            <v>0.29776847977684806</v>
          </cell>
          <cell r="R57">
            <v>8.6576648133439127E-2</v>
          </cell>
          <cell r="S57">
            <v>0.20070643194895466</v>
          </cell>
          <cell r="U57">
            <v>-0.31015187849720227</v>
          </cell>
          <cell r="V57">
            <v>-0.39665138529001398</v>
          </cell>
          <cell r="W57">
            <v>-0.46408740820347483</v>
          </cell>
          <cell r="X57">
            <v>-0.34557748538011701</v>
          </cell>
          <cell r="Y57">
            <v>-0.38071740368191309</v>
          </cell>
          <cell r="AA57">
            <v>8.1112398609501923E-3</v>
          </cell>
          <cell r="AB57">
            <v>1.5857284440039754E-2</v>
          </cell>
          <cell r="AC57">
            <v>6.049465240641716E-2</v>
          </cell>
          <cell r="AD57">
            <v>3.2113934655124243E-2</v>
          </cell>
          <cell r="AE57">
            <v>2.8501379098988755E-2</v>
          </cell>
          <cell r="AG57">
            <v>9.1954022988505191E-3</v>
          </cell>
          <cell r="AH57">
            <v>0.12780487804878038</v>
          </cell>
          <cell r="AI57">
            <v>0.22533879609202656</v>
          </cell>
          <cell r="AJ57">
            <v>0.25541125541125531</v>
          </cell>
          <cell r="AK57">
            <v>0.15524433849821206</v>
          </cell>
          <cell r="AM57">
            <v>0.22779043280182232</v>
          </cell>
          <cell r="AN57">
            <v>0.33794694348327559</v>
          </cell>
          <cell r="AO57">
            <v>0.38888888888888862</v>
          </cell>
          <cell r="AP57">
            <v>0.31465517241379315</v>
          </cell>
          <cell r="AQ57">
            <v>0.3188031983492392</v>
          </cell>
        </row>
        <row r="58">
          <cell r="B58" t="str">
            <v>R&amp;D Expenses</v>
          </cell>
          <cell r="I58">
            <v>0.11428571428571432</v>
          </cell>
          <cell r="J58">
            <v>0.173354735152488</v>
          </cell>
          <cell r="K58">
            <v>0.36142625607779588</v>
          </cell>
          <cell r="L58">
            <v>0.30118694362017795</v>
          </cell>
          <cell r="M58">
            <v>0.23993622957353522</v>
          </cell>
          <cell r="O58">
            <v>0.43438914027149322</v>
          </cell>
          <cell r="P58">
            <v>0.32831737346101231</v>
          </cell>
          <cell r="Q58">
            <v>0.16309523809523818</v>
          </cell>
          <cell r="R58">
            <v>0.13797035347776521</v>
          </cell>
          <cell r="S58">
            <v>0.25265188042430098</v>
          </cell>
          <cell r="U58">
            <v>4.6267087276550933E-2</v>
          </cell>
          <cell r="V58">
            <v>-5.3553038105046302E-2</v>
          </cell>
          <cell r="W58">
            <v>-4.8106448311156624E-2</v>
          </cell>
          <cell r="X58">
            <v>-4.6092184368737521E-2</v>
          </cell>
          <cell r="Y58">
            <v>-2.5917372337695643E-2</v>
          </cell>
          <cell r="AA58">
            <v>-1.3065326633165841E-2</v>
          </cell>
          <cell r="AB58">
            <v>0.1142546245919478</v>
          </cell>
          <cell r="AC58">
            <v>8.1720430107526942E-2</v>
          </cell>
          <cell r="AD58">
            <v>7.3529411764705843E-2</v>
          </cell>
          <cell r="AE58">
            <v>6.2697576396206545E-2</v>
          </cell>
          <cell r="AG58">
            <v>3.7678207739307634E-2</v>
          </cell>
          <cell r="AH58">
            <v>4.8828125E-3</v>
          </cell>
          <cell r="AI58">
            <v>9.3439363817097387E-2</v>
          </cell>
          <cell r="AJ58">
            <v>7.6320939334638016E-2</v>
          </cell>
          <cell r="AK58">
            <v>5.3049082796231994E-2</v>
          </cell>
          <cell r="AM58">
            <v>7.9489695780176728E-2</v>
          </cell>
          <cell r="AN58">
            <v>0.11758989310009715</v>
          </cell>
          <cell r="AO58">
            <v>9.0909090909090828E-2</v>
          </cell>
          <cell r="AP58">
            <v>0.13636363636363646</v>
          </cell>
          <cell r="AQ58">
            <v>0.10640301318267409</v>
          </cell>
        </row>
        <row r="59">
          <cell r="B59" t="str">
            <v>Marketing, Selling, and Administrative</v>
          </cell>
          <cell r="I59">
            <v>0.25316455696202533</v>
          </cell>
          <cell r="J59">
            <v>0.37704918032786883</v>
          </cell>
          <cell r="K59">
            <v>0.24281984334203655</v>
          </cell>
          <cell r="L59">
            <v>0.19073275862068972</v>
          </cell>
          <cell r="M59">
            <v>0.25877763328998693</v>
          </cell>
          <cell r="O59">
            <v>0.26150392817059487</v>
          </cell>
          <cell r="P59">
            <v>0.32359307359307365</v>
          </cell>
          <cell r="Q59">
            <v>0.38760504201680668</v>
          </cell>
          <cell r="R59">
            <v>0.28597285067873313</v>
          </cell>
          <cell r="S59">
            <v>0.31430785123966931</v>
          </cell>
          <cell r="U59">
            <v>2.7580071174377219E-2</v>
          </cell>
          <cell r="V59">
            <v>-4.0065412919051524E-2</v>
          </cell>
          <cell r="W59">
            <v>-0.19454958364875097</v>
          </cell>
          <cell r="X59">
            <v>-0.24630541871921185</v>
          </cell>
          <cell r="Y59">
            <v>-0.12281391235999217</v>
          </cell>
          <cell r="AA59">
            <v>-7.1861471861471848E-2</v>
          </cell>
          <cell r="AB59">
            <v>-9.4548551959114158E-2</v>
          </cell>
          <cell r="AC59">
            <v>2.913533834586457E-2</v>
          </cell>
          <cell r="AD59">
            <v>3.0812324929971879E-2</v>
          </cell>
          <cell r="AE59">
            <v>-2.9121863799283165E-2</v>
          </cell>
          <cell r="AG59">
            <v>-5.0373134328358216E-2</v>
          </cell>
          <cell r="AH59">
            <v>1.5051740357478804E-2</v>
          </cell>
          <cell r="AI59">
            <v>-1.3698630136986356E-2</v>
          </cell>
          <cell r="AJ59">
            <v>1.449275362318847E-2</v>
          </cell>
          <cell r="AK59">
            <v>-8.5371481310567709E-3</v>
          </cell>
          <cell r="AM59">
            <v>5.8939096267190516E-2</v>
          </cell>
          <cell r="AN59">
            <v>3.7998146431881263E-2</v>
          </cell>
          <cell r="AO59">
            <v>0.125</v>
          </cell>
          <cell r="AP59">
            <v>0.16071428571428581</v>
          </cell>
          <cell r="AQ59">
            <v>9.6811729113334799E-2</v>
          </cell>
        </row>
        <row r="60">
          <cell r="B60" t="str">
            <v>Total Operating Expenses</v>
          </cell>
          <cell r="I60">
            <v>5.6424201223657322E-2</v>
          </cell>
          <cell r="J60">
            <v>0.27897990726429667</v>
          </cell>
          <cell r="K60">
            <v>0.62400578452639199</v>
          </cell>
          <cell r="L60">
            <v>0.4244694132334581</v>
          </cell>
          <cell r="M60">
            <v>0.35408695652173905</v>
          </cell>
          <cell r="O60">
            <v>0.57657657657657668</v>
          </cell>
          <cell r="P60">
            <v>0.57643504531722045</v>
          </cell>
          <cell r="Q60">
            <v>0.21371326803205704</v>
          </cell>
          <cell r="R60">
            <v>0.26906222611744091</v>
          </cell>
          <cell r="S60">
            <v>0.37182121756999753</v>
          </cell>
          <cell r="U60">
            <v>0.14693877551020407</v>
          </cell>
          <cell r="V60">
            <v>7.7041011881947119E-2</v>
          </cell>
          <cell r="W60">
            <v>-4.5121056493030109E-2</v>
          </cell>
          <cell r="X60">
            <v>-0.11153314917127077</v>
          </cell>
          <cell r="Y60">
            <v>1.0766782136504061E-2</v>
          </cell>
          <cell r="AA60">
            <v>-0.22953736654804269</v>
          </cell>
          <cell r="AB60">
            <v>-0.13309608540925266</v>
          </cell>
          <cell r="AC60">
            <v>-0.15136381098732232</v>
          </cell>
          <cell r="AD60">
            <v>-0.13253012048192769</v>
          </cell>
          <cell r="AE60">
            <v>-0.162467580585402</v>
          </cell>
          <cell r="AG60">
            <v>-2.0323325635103973E-2</v>
          </cell>
          <cell r="AH60">
            <v>-0.10016420361247946</v>
          </cell>
          <cell r="AI60">
            <v>1.856043458578549E-2</v>
          </cell>
          <cell r="AJ60">
            <v>2.3745519713261665E-2</v>
          </cell>
          <cell r="AK60">
            <v>-2.1455430214554316E-2</v>
          </cell>
          <cell r="AM60">
            <v>5.7520037718057582E-2</v>
          </cell>
          <cell r="AN60">
            <v>6.5237226277372162E-2</v>
          </cell>
          <cell r="AO60">
            <v>0.10222222222222221</v>
          </cell>
          <cell r="AP60">
            <v>0.14442013129102849</v>
          </cell>
          <cell r="AQ60">
            <v>9.3241410488245968E-2</v>
          </cell>
        </row>
        <row r="61">
          <cell r="B61" t="str">
            <v xml:space="preserve">Operating Income </v>
          </cell>
          <cell r="I61">
            <v>0.48062886019090389</v>
          </cell>
          <cell r="J61">
            <v>0.44458281444582815</v>
          </cell>
          <cell r="K61">
            <v>-5.3406998158379348E-2</v>
          </cell>
          <cell r="L61">
            <v>-2.3404255319148914E-2</v>
          </cell>
          <cell r="M61">
            <v>0.16565222580260164</v>
          </cell>
          <cell r="O61">
            <v>-3.1475161167993981E-2</v>
          </cell>
          <cell r="P61">
            <v>3.7931034482758585E-2</v>
          </cell>
          <cell r="Q61">
            <v>0.3895914396887159</v>
          </cell>
          <cell r="R61">
            <v>-6.4633260711692064E-2</v>
          </cell>
          <cell r="S61">
            <v>6.4298146820927604E-2</v>
          </cell>
          <cell r="U61">
            <v>-0.74862960062646833</v>
          </cell>
          <cell r="V61">
            <v>-0.90988372093023262</v>
          </cell>
          <cell r="W61">
            <v>-0.86384319215960792</v>
          </cell>
          <cell r="X61">
            <v>-0.60869565217391308</v>
          </cell>
          <cell r="Y61">
            <v>-0.78297258297258299</v>
          </cell>
          <cell r="AA61">
            <v>1.0482866043613708</v>
          </cell>
          <cell r="AB61">
            <v>1.9447004608294929</v>
          </cell>
          <cell r="AC61">
            <v>1.4781491002570695</v>
          </cell>
          <cell r="AD61">
            <v>0.45238095238095233</v>
          </cell>
          <cell r="AE61">
            <v>0.94237588652482263</v>
          </cell>
          <cell r="AG61">
            <v>5.7794676806083745E-2</v>
          </cell>
          <cell r="AH61">
            <v>0.99687010954616584</v>
          </cell>
          <cell r="AI61">
            <v>0.6991701244813282</v>
          </cell>
          <cell r="AJ61">
            <v>0.60860655737704916</v>
          </cell>
          <cell r="AK61">
            <v>0.51985394796896389</v>
          </cell>
          <cell r="AM61">
            <v>0.48741912293314171</v>
          </cell>
          <cell r="AN61">
            <v>0.80642633228840133</v>
          </cell>
          <cell r="AO61">
            <v>0.7826617826617821</v>
          </cell>
          <cell r="AP61">
            <v>0.47983014861995743</v>
          </cell>
          <cell r="AQ61">
            <v>0.61846846846846848</v>
          </cell>
        </row>
        <row r="62">
          <cell r="B62" t="str">
            <v>Other, net</v>
          </cell>
          <cell r="I62">
            <v>0.7350000000000001</v>
          </cell>
          <cell r="J62">
            <v>1.0138888888888888</v>
          </cell>
          <cell r="K62">
            <v>0.85882352941176476</v>
          </cell>
          <cell r="L62">
            <v>1.081967213114754</v>
          </cell>
          <cell r="M62">
            <v>0.92744063324538262</v>
          </cell>
          <cell r="O62">
            <v>0.84438040345821319</v>
          </cell>
          <cell r="P62">
            <v>7.0724137931034488</v>
          </cell>
          <cell r="Q62">
            <v>2.0569620253164556</v>
          </cell>
          <cell r="R62">
            <v>0.57283464566929143</v>
          </cell>
          <cell r="S62">
            <v>2.248459958932238</v>
          </cell>
          <cell r="U62">
            <v>-0.58750000000000002</v>
          </cell>
          <cell r="V62">
            <v>-0.94489534387014096</v>
          </cell>
          <cell r="W62">
            <v>-1.2608695652173914</v>
          </cell>
          <cell r="X62">
            <v>-1.2678347934918648</v>
          </cell>
          <cell r="Y62">
            <v>-1.0153813737884534</v>
          </cell>
          <cell r="AA62">
            <v>-0.99242424242424243</v>
          </cell>
          <cell r="AB62">
            <v>-1.4573643410852712</v>
          </cell>
          <cell r="AC62">
            <v>-0.81349206349206349</v>
          </cell>
          <cell r="AD62">
            <v>-0.45327102803738317</v>
          </cell>
          <cell r="AE62">
            <v>2.0273972602739727</v>
          </cell>
          <cell r="AG62">
            <v>-38.5</v>
          </cell>
          <cell r="AH62">
            <v>-0.9152542372881356</v>
          </cell>
          <cell r="AI62">
            <v>-0.46808510638297873</v>
          </cell>
          <cell r="AJ62">
            <v>-1</v>
          </cell>
          <cell r="AK62">
            <v>-0.52488687782805432</v>
          </cell>
          <cell r="AM62">
            <v>-1.6666666666666665</v>
          </cell>
          <cell r="AN62">
            <v>-11</v>
          </cell>
          <cell r="AO62">
            <v>-5</v>
          </cell>
          <cell r="AP62" t="e">
            <v>#DIV/0!</v>
          </cell>
          <cell r="AQ62">
            <v>-3.8571428571428572</v>
          </cell>
        </row>
        <row r="63">
          <cell r="B63" t="str">
            <v>Pretax Income</v>
          </cell>
          <cell r="I63">
            <v>0.50630994447248856</v>
          </cell>
          <cell r="J63">
            <v>0.49142857142857133</v>
          </cell>
          <cell r="K63">
            <v>1.2809564474807855E-2</v>
          </cell>
          <cell r="L63">
            <v>6.4621409921671091E-2</v>
          </cell>
          <cell r="M63">
            <v>0.22884973185947244</v>
          </cell>
          <cell r="O63">
            <v>7.0375335120643534E-2</v>
          </cell>
          <cell r="P63">
            <v>0.81954022988505737</v>
          </cell>
          <cell r="Q63">
            <v>0.61172006745362562</v>
          </cell>
          <cell r="R63">
            <v>3.4641324340895174E-2</v>
          </cell>
          <cell r="S63">
            <v>0.34850374064837908</v>
          </cell>
          <cell r="U63">
            <v>-0.71634314339386351</v>
          </cell>
          <cell r="V63">
            <v>-0.92714255632764797</v>
          </cell>
          <cell r="W63">
            <v>-0.9641642688987706</v>
          </cell>
          <cell r="X63">
            <v>-0.76474074074074072</v>
          </cell>
          <cell r="Y63">
            <v>-0.85582194042665605</v>
          </cell>
          <cell r="AA63">
            <v>0.45364238410596025</v>
          </cell>
          <cell r="AB63">
            <v>0.67630057803468202</v>
          </cell>
          <cell r="AC63">
            <v>5.6934306569343063</v>
          </cell>
          <cell r="AD63">
            <v>0.69647355163727953</v>
          </cell>
          <cell r="AE63">
            <v>0.90609253321117733</v>
          </cell>
          <cell r="AG63">
            <v>-7.5930144267277733E-4</v>
          </cell>
          <cell r="AH63">
            <v>1.1913793103448276</v>
          </cell>
          <cell r="AI63">
            <v>0.75899672846237776</v>
          </cell>
          <cell r="AJ63">
            <v>0.74832962138084635</v>
          </cell>
          <cell r="AK63">
            <v>0.57534246575342474</v>
          </cell>
          <cell r="AM63">
            <v>0.61018237082066862</v>
          </cell>
          <cell r="AN63">
            <v>0.85287175452399677</v>
          </cell>
          <cell r="AO63">
            <v>0.87228766274023495</v>
          </cell>
          <cell r="AP63">
            <v>0.52229299363057335</v>
          </cell>
          <cell r="AQ63">
            <v>0.69016018306636151</v>
          </cell>
        </row>
        <row r="64">
          <cell r="B64" t="str">
            <v>Income Taxes</v>
          </cell>
          <cell r="I64">
            <v>0.39124293785310726</v>
          </cell>
          <cell r="J64">
            <v>0.48961937716262982</v>
          </cell>
          <cell r="K64">
            <v>0.1916558018252934</v>
          </cell>
          <cell r="L64">
            <v>0.13582677165354329</v>
          </cell>
          <cell r="M64">
            <v>0.27533398501140427</v>
          </cell>
          <cell r="O64">
            <v>-0.49441624365482228</v>
          </cell>
          <cell r="P64">
            <v>0.87224157955865267</v>
          </cell>
          <cell r="Q64">
            <v>0.43763676148796504</v>
          </cell>
          <cell r="R64">
            <v>2.4263431542461023E-2</v>
          </cell>
          <cell r="S64">
            <v>0.17680122636688811</v>
          </cell>
          <cell r="U64">
            <v>-0.15461847389558236</v>
          </cell>
          <cell r="V64">
            <v>-0.90694789081885852</v>
          </cell>
          <cell r="W64">
            <v>-0.97640791476407918</v>
          </cell>
          <cell r="X64">
            <v>-0.75465313028764802</v>
          </cell>
          <cell r="Y64">
            <v>-0.8063395570994355</v>
          </cell>
          <cell r="AA64">
            <v>-9.5011876484560553E-2</v>
          </cell>
          <cell r="AB64">
            <v>0.17999999999999994</v>
          </cell>
          <cell r="AC64">
            <v>6.4516129032258061</v>
          </cell>
          <cell r="AD64">
            <v>2.7586206896551779E-2</v>
          </cell>
          <cell r="AE64">
            <v>0.21860986547085193</v>
          </cell>
          <cell r="AG64">
            <v>5.2493438320210029E-2</v>
          </cell>
          <cell r="AH64">
            <v>1.1186440677966103</v>
          </cell>
          <cell r="AI64">
            <v>0.67584415584415636</v>
          </cell>
          <cell r="AJ64">
            <v>1.4103187919463087</v>
          </cell>
          <cell r="AK64">
            <v>0.73081416743330263</v>
          </cell>
          <cell r="AM64">
            <v>0.61170822942643377</v>
          </cell>
          <cell r="AN64">
            <v>0.91539999999999999</v>
          </cell>
          <cell r="AO64">
            <v>1.3793655713990489</v>
          </cell>
          <cell r="AP64">
            <v>0.52229299363057313</v>
          </cell>
          <cell r="AQ64">
            <v>0.79605824401574377</v>
          </cell>
        </row>
        <row r="65">
          <cell r="B65" t="str">
            <v>Net Income (Reported)</v>
          </cell>
          <cell r="I65">
            <v>0.57030636292223091</v>
          </cell>
          <cell r="J65">
            <v>0.49232081911262804</v>
          </cell>
          <cell r="K65">
            <v>-7.4285714285714288E-2</v>
          </cell>
          <cell r="L65">
            <v>2.9296875E-2</v>
          </cell>
          <cell r="M65">
            <v>0.20533948582729078</v>
          </cell>
          <cell r="O65">
            <v>0.34867433716858431</v>
          </cell>
          <cell r="P65">
            <v>0.79359634076615215</v>
          </cell>
          <cell r="Q65">
            <v>0.72085048010973929</v>
          </cell>
          <cell r="R65">
            <v>4.0322580645161255E-2</v>
          </cell>
          <cell r="S65">
            <v>0.44038829641782873</v>
          </cell>
          <cell r="U65">
            <v>-0.82010385756676563</v>
          </cell>
          <cell r="V65">
            <v>-0.93751992349378388</v>
          </cell>
          <cell r="W65">
            <v>-0.95775209246711834</v>
          </cell>
          <cell r="X65">
            <v>-0.77017783857729138</v>
          </cell>
          <cell r="Y65">
            <v>-0.87745609871855723</v>
          </cell>
          <cell r="AA65">
            <v>0.92989690721649487</v>
          </cell>
          <cell r="AB65">
            <v>1.056122448979592</v>
          </cell>
          <cell r="AC65">
            <v>5.4716981132075473</v>
          </cell>
          <cell r="AD65">
            <v>1.0813492063492065</v>
          </cell>
          <cell r="AE65">
            <v>1.3810999225406659</v>
          </cell>
          <cell r="AG65">
            <v>-2.2435897435897467E-2</v>
          </cell>
          <cell r="AH65">
            <v>1.2233250620347396</v>
          </cell>
          <cell r="AI65">
            <v>0.78699708454810535</v>
          </cell>
          <cell r="AJ65">
            <v>0.56027168732125832</v>
          </cell>
          <cell r="AK65">
            <v>0.52036597267404017</v>
          </cell>
          <cell r="AM65">
            <v>0.60951366120218564</v>
          </cell>
          <cell r="AN65">
            <v>0.82670200892857126</v>
          </cell>
          <cell r="AO65">
            <v>0.7121577968479782</v>
          </cell>
          <cell r="AP65">
            <v>0.52229299363057313</v>
          </cell>
          <cell r="AQ65">
            <v>0.64753011861293386</v>
          </cell>
        </row>
        <row r="66">
          <cell r="AI66" t="str">
            <v>Last Update 1/16/02</v>
          </cell>
          <cell r="AO66" t="str">
            <v>Last Update 1/16/02</v>
          </cell>
        </row>
        <row r="73">
          <cell r="B73" t="str">
            <v>1. Over the longer term, do we expect accelerating yoy growth (I.e. new pentium coming to market)</v>
          </cell>
        </row>
        <row r="74">
          <cell r="B74" t="str">
            <v>2. What about gross and operating margins.</v>
          </cell>
        </row>
      </sheetData>
      <sheetData sheetId="1"/>
      <sheetData sheetId="2"/>
      <sheetData sheetId="3"/>
      <sheetData sheetId="4"/>
      <sheetData sheetId="5"/>
      <sheetData sheetId="6"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 Upload"/>
      <sheetName val="Valuat."/>
      <sheetName val="p&amp;l"/>
      <sheetName val="sales"/>
      <sheetName val="opincome"/>
      <sheetName val="cashflow"/>
      <sheetName val="comps"/>
      <sheetName val="mktdata"/>
      <sheetName val="p&amp;leuro"/>
      <sheetName val="slseuro"/>
      <sheetName val="opinceuro"/>
      <sheetName val="cfeuro"/>
      <sheetName val="valuation"/>
      <sheetName val="resultsanalysis"/>
      <sheetName val="ohmedaacquis"/>
      <sheetName val="GE3"/>
      <sheetName val="GE 2"/>
    </sheetNames>
    <sheetDataSet>
      <sheetData sheetId="0"/>
      <sheetData sheetId="1"/>
      <sheetData sheetId="2"/>
      <sheetData sheetId="3"/>
      <sheetData sheetId="4"/>
      <sheetData sheetId="5"/>
      <sheetData sheetId="6"/>
      <sheetData sheetId="7"/>
      <sheetData sheetId="8" refreshError="1">
        <row r="15">
          <cell r="J15">
            <v>68.972186762601083</v>
          </cell>
        </row>
        <row r="23">
          <cell r="J23">
            <v>84.521496939820679</v>
          </cell>
        </row>
        <row r="31">
          <cell r="J31">
            <v>88.963861460241219</v>
          </cell>
        </row>
        <row r="39">
          <cell r="J39">
            <v>100.47837355547594</v>
          </cell>
        </row>
      </sheetData>
      <sheetData sheetId="9"/>
      <sheetData sheetId="10"/>
      <sheetData sheetId="11"/>
      <sheetData sheetId="12"/>
      <sheetData sheetId="13"/>
      <sheetData sheetId="14"/>
      <sheetData sheetId="15" refreshError="1"/>
      <sheetData sheetId="16"/>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 Upload"/>
      <sheetName val="Valuat."/>
      <sheetName val="p&amp;l"/>
      <sheetName val="sales"/>
      <sheetName val="opincome"/>
      <sheetName val="cashflow"/>
      <sheetName val="comps"/>
      <sheetName val="mktdata"/>
      <sheetName val="p&amp;leuro"/>
      <sheetName val="slseuro"/>
      <sheetName val="opinceuro"/>
      <sheetName val="cfeuro"/>
      <sheetName val="valuation"/>
      <sheetName val="resultsanalysis"/>
      <sheetName val="ohmedaacquis"/>
      <sheetName val="GE3"/>
      <sheetName val="GE 2"/>
    </sheetNames>
    <sheetDataSet>
      <sheetData sheetId="0"/>
      <sheetData sheetId="1"/>
      <sheetData sheetId="2"/>
      <sheetData sheetId="3"/>
      <sheetData sheetId="4"/>
      <sheetData sheetId="5"/>
      <sheetData sheetId="6"/>
      <sheetData sheetId="7"/>
      <sheetData sheetId="8" refreshError="1"/>
      <sheetData sheetId="9"/>
      <sheetData sheetId="10"/>
      <sheetData sheetId="11"/>
      <sheetData sheetId="12"/>
      <sheetData sheetId="13"/>
      <sheetData sheetId="14"/>
      <sheetData sheetId="15" refreshError="1"/>
      <sheetData sheetId="16"/>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MTA-IS"/>
      <sheetName val="TMTA-BS"/>
      <sheetName val="TMTA-CF"/>
      <sheetName val="TMTA-Roadmap"/>
      <sheetName val="Market"/>
      <sheetName val="Cash Flow"/>
      <sheetName val="Reference"/>
    </sheetNames>
    <sheetDataSet>
      <sheetData sheetId="0" refreshError="1">
        <row r="1">
          <cell r="D1">
            <v>36586</v>
          </cell>
          <cell r="E1">
            <v>36678</v>
          </cell>
          <cell r="F1">
            <v>36770</v>
          </cell>
          <cell r="G1">
            <v>36861</v>
          </cell>
          <cell r="H1" t="str">
            <v>FY00</v>
          </cell>
          <cell r="J1">
            <v>36951</v>
          </cell>
          <cell r="K1">
            <v>37043</v>
          </cell>
          <cell r="L1">
            <v>37135</v>
          </cell>
          <cell r="M1">
            <v>37226</v>
          </cell>
          <cell r="N1" t="str">
            <v>FY01</v>
          </cell>
          <cell r="P1">
            <v>37316</v>
          </cell>
          <cell r="Q1">
            <v>37408</v>
          </cell>
          <cell r="R1">
            <v>37500</v>
          </cell>
          <cell r="S1">
            <v>37591</v>
          </cell>
          <cell r="T1" t="str">
            <v>FY02</v>
          </cell>
          <cell r="V1">
            <v>37681</v>
          </cell>
          <cell r="W1">
            <v>37773</v>
          </cell>
          <cell r="X1">
            <v>37865</v>
          </cell>
          <cell r="Y1">
            <v>37956</v>
          </cell>
          <cell r="Z1" t="str">
            <v>FY03</v>
          </cell>
          <cell r="AB1">
            <v>38047</v>
          </cell>
          <cell r="AC1">
            <v>38139</v>
          </cell>
          <cell r="AD1">
            <v>38231</v>
          </cell>
          <cell r="AE1">
            <v>38322</v>
          </cell>
          <cell r="AF1" t="str">
            <v>FY04</v>
          </cell>
          <cell r="AH1">
            <v>38412</v>
          </cell>
          <cell r="AI1">
            <v>38504</v>
          </cell>
          <cell r="AJ1">
            <v>38596</v>
          </cell>
          <cell r="AK1">
            <v>38687</v>
          </cell>
          <cell r="AL1" t="str">
            <v>FY05</v>
          </cell>
          <cell r="AN1">
            <v>38777</v>
          </cell>
          <cell r="AO1">
            <v>38869</v>
          </cell>
          <cell r="AP1">
            <v>38961</v>
          </cell>
          <cell r="AQ1">
            <v>39052</v>
          </cell>
          <cell r="AR1" t="str">
            <v>FY06</v>
          </cell>
        </row>
        <row r="2">
          <cell r="B2" t="str">
            <v>Transmeta</v>
          </cell>
        </row>
        <row r="3">
          <cell r="B3" t="str">
            <v>Income Statement</v>
          </cell>
        </row>
        <row r="4">
          <cell r="B4" t="str">
            <v>(Dollars in Thousands, Except Per Share Data)</v>
          </cell>
        </row>
        <row r="5">
          <cell r="AN5" t="str">
            <v>2006 not release or finalized</v>
          </cell>
        </row>
        <row r="6">
          <cell r="A6" t="str">
            <v>FQ</v>
          </cell>
          <cell r="B6" t="str">
            <v>TMTA</v>
          </cell>
          <cell r="D6" t="str">
            <v>Q1 00</v>
          </cell>
          <cell r="E6" t="str">
            <v>Q2 00</v>
          </cell>
          <cell r="F6" t="str">
            <v>Q3 00</v>
          </cell>
          <cell r="G6" t="str">
            <v>Q4 00</v>
          </cell>
          <cell r="H6">
            <v>2000</v>
          </cell>
          <cell r="J6" t="str">
            <v>Q1 01</v>
          </cell>
          <cell r="K6" t="str">
            <v>Q2 01</v>
          </cell>
          <cell r="L6" t="str">
            <v>Q3 01</v>
          </cell>
          <cell r="M6" t="str">
            <v>Q4 01</v>
          </cell>
          <cell r="N6">
            <v>2001</v>
          </cell>
          <cell r="P6" t="str">
            <v>Q1 02</v>
          </cell>
          <cell r="Q6" t="str">
            <v>Q2 02</v>
          </cell>
          <cell r="R6" t="str">
            <v>Q3 02</v>
          </cell>
          <cell r="S6" t="str">
            <v>Q4 02</v>
          </cell>
          <cell r="T6">
            <v>2002</v>
          </cell>
          <cell r="V6" t="str">
            <v>Q1 03</v>
          </cell>
          <cell r="W6" t="str">
            <v>Q2 03</v>
          </cell>
          <cell r="X6" t="str">
            <v>Q3 03</v>
          </cell>
          <cell r="Y6" t="str">
            <v>Q4 03</v>
          </cell>
          <cell r="Z6">
            <v>2003</v>
          </cell>
          <cell r="AB6" t="str">
            <v>Q1 04</v>
          </cell>
          <cell r="AC6" t="str">
            <v>Q2 04</v>
          </cell>
          <cell r="AD6" t="str">
            <v xml:space="preserve">Q3 04 </v>
          </cell>
          <cell r="AE6" t="str">
            <v>Q4 04E</v>
          </cell>
          <cell r="AF6" t="str">
            <v>2004E</v>
          </cell>
          <cell r="AH6" t="str">
            <v>Q1 05E</v>
          </cell>
          <cell r="AI6" t="str">
            <v>Q2 05E</v>
          </cell>
          <cell r="AJ6" t="str">
            <v>Q3 05E</v>
          </cell>
          <cell r="AK6" t="str">
            <v>Q4 05E</v>
          </cell>
          <cell r="AL6" t="str">
            <v>2005E</v>
          </cell>
          <cell r="AN6" t="str">
            <v>Q1 06E</v>
          </cell>
          <cell r="AO6" t="str">
            <v>Q2 06E</v>
          </cell>
          <cell r="AP6" t="str">
            <v>Q3 06E</v>
          </cell>
          <cell r="AQ6" t="str">
            <v>Q4 06E</v>
          </cell>
          <cell r="AR6" t="str">
            <v>2006E</v>
          </cell>
        </row>
        <row r="7">
          <cell r="D7">
            <v>36586</v>
          </cell>
          <cell r="E7">
            <v>36678</v>
          </cell>
          <cell r="F7">
            <v>36770</v>
          </cell>
          <cell r="G7">
            <v>36861</v>
          </cell>
          <cell r="J7">
            <v>36951</v>
          </cell>
          <cell r="K7">
            <v>37043</v>
          </cell>
          <cell r="L7">
            <v>37135</v>
          </cell>
          <cell r="M7">
            <v>37226</v>
          </cell>
          <cell r="P7">
            <v>37316</v>
          </cell>
          <cell r="Q7">
            <v>37408</v>
          </cell>
          <cell r="R7">
            <v>37500</v>
          </cell>
          <cell r="S7">
            <v>37591</v>
          </cell>
          <cell r="V7">
            <v>37681</v>
          </cell>
          <cell r="W7">
            <v>37773</v>
          </cell>
          <cell r="X7">
            <v>37865</v>
          </cell>
          <cell r="Y7">
            <v>37956</v>
          </cell>
          <cell r="AB7">
            <v>38047</v>
          </cell>
          <cell r="AC7">
            <v>38139</v>
          </cell>
          <cell r="AD7">
            <v>38231</v>
          </cell>
          <cell r="AE7">
            <v>38322</v>
          </cell>
          <cell r="AH7">
            <v>38412</v>
          </cell>
          <cell r="AI7">
            <v>38504</v>
          </cell>
          <cell r="AJ7">
            <v>38596</v>
          </cell>
          <cell r="AK7">
            <v>38687</v>
          </cell>
          <cell r="AN7">
            <v>38777</v>
          </cell>
          <cell r="AO7">
            <v>38869</v>
          </cell>
          <cell r="AP7">
            <v>38961</v>
          </cell>
          <cell r="AQ7">
            <v>39052</v>
          </cell>
        </row>
        <row r="8">
          <cell r="D8" t="str">
            <v xml:space="preserve"> </v>
          </cell>
          <cell r="J8" t="str">
            <v xml:space="preserve"> </v>
          </cell>
          <cell r="P8" t="str">
            <v xml:space="preserve"> </v>
          </cell>
          <cell r="V8" t="str">
            <v xml:space="preserve"> </v>
          </cell>
          <cell r="AB8" t="str">
            <v xml:space="preserve"> </v>
          </cell>
          <cell r="AH8" t="str">
            <v xml:space="preserve"> </v>
          </cell>
          <cell r="AN8" t="str">
            <v xml:space="preserve"> </v>
          </cell>
        </row>
        <row r="10">
          <cell r="A10" t="str">
            <v>Revs</v>
          </cell>
          <cell r="B10" t="str">
            <v>Revenue</v>
          </cell>
          <cell r="D10">
            <v>4</v>
          </cell>
          <cell r="E10">
            <v>354</v>
          </cell>
          <cell r="F10">
            <v>3459</v>
          </cell>
          <cell r="G10">
            <v>12363</v>
          </cell>
          <cell r="H10">
            <v>16180</v>
          </cell>
          <cell r="J10">
            <v>18570</v>
          </cell>
          <cell r="K10">
            <v>10531</v>
          </cell>
          <cell r="L10">
            <v>5027</v>
          </cell>
          <cell r="M10">
            <v>1462</v>
          </cell>
          <cell r="N10">
            <v>35590</v>
          </cell>
          <cell r="P10">
            <v>4147</v>
          </cell>
          <cell r="Q10">
            <v>7539</v>
          </cell>
          <cell r="R10">
            <v>6443</v>
          </cell>
          <cell r="S10">
            <v>6118</v>
          </cell>
          <cell r="T10">
            <v>24247</v>
          </cell>
          <cell r="V10">
            <v>6017</v>
          </cell>
          <cell r="W10">
            <v>5054</v>
          </cell>
          <cell r="X10">
            <v>2688</v>
          </cell>
          <cell r="Y10">
            <v>3556</v>
          </cell>
          <cell r="Z10">
            <v>17315</v>
          </cell>
          <cell r="AB10">
            <v>5202</v>
          </cell>
          <cell r="AC10">
            <v>6000</v>
          </cell>
          <cell r="AD10">
            <v>6995</v>
          </cell>
          <cell r="AE10">
            <v>9800</v>
          </cell>
          <cell r="AF10">
            <v>27997</v>
          </cell>
          <cell r="AH10">
            <v>7000</v>
          </cell>
          <cell r="AI10">
            <v>7000</v>
          </cell>
          <cell r="AJ10">
            <v>6000</v>
          </cell>
          <cell r="AK10">
            <v>6000</v>
          </cell>
          <cell r="AL10">
            <v>26000</v>
          </cell>
          <cell r="AN10">
            <v>6500</v>
          </cell>
          <cell r="AO10">
            <v>7000</v>
          </cell>
          <cell r="AP10">
            <v>8000</v>
          </cell>
          <cell r="AQ10">
            <v>9000</v>
          </cell>
          <cell r="AR10">
            <v>30500</v>
          </cell>
        </row>
        <row r="11">
          <cell r="B11" t="str">
            <v>Revenue (Consensus)</v>
          </cell>
          <cell r="AD11" t="e">
            <v>#VALUE!</v>
          </cell>
          <cell r="AE11">
            <v>9900</v>
          </cell>
          <cell r="AF11">
            <v>28100</v>
          </cell>
          <cell r="AH11">
            <v>6400</v>
          </cell>
          <cell r="AI11">
            <v>8000</v>
          </cell>
          <cell r="AJ11">
            <v>10000</v>
          </cell>
          <cell r="AK11">
            <v>27600</v>
          </cell>
          <cell r="AL11">
            <v>52000</v>
          </cell>
          <cell r="AN11" t="e">
            <v>#VALUE!</v>
          </cell>
          <cell r="AO11" t="e">
            <v>#VALUE!</v>
          </cell>
          <cell r="AP11" t="e">
            <v>#VALUE!</v>
          </cell>
          <cell r="AQ11" t="e">
            <v>#VALUE!</v>
          </cell>
          <cell r="AR11">
            <v>175000</v>
          </cell>
        </row>
        <row r="12">
          <cell r="B12" t="str">
            <v>% Ch. Y/y</v>
          </cell>
          <cell r="J12">
            <v>4641.5</v>
          </cell>
          <cell r="K12">
            <v>28.748587570621471</v>
          </cell>
          <cell r="L12">
            <v>0.45331020526163623</v>
          </cell>
          <cell r="M12">
            <v>-0.88174391328965462</v>
          </cell>
          <cell r="N12">
            <v>1.1996291718170582</v>
          </cell>
          <cell r="P12">
            <v>-0.77668282175551961</v>
          </cell>
          <cell r="Q12">
            <v>-0.28411356946158961</v>
          </cell>
          <cell r="R12">
            <v>0.28167893375770836</v>
          </cell>
          <cell r="S12">
            <v>3.1846785225718195</v>
          </cell>
          <cell r="T12">
            <v>-0.31871312166338861</v>
          </cell>
          <cell r="V12">
            <v>0.45092838196286467</v>
          </cell>
          <cell r="W12">
            <v>-0.32961931290622093</v>
          </cell>
          <cell r="X12">
            <v>-0.58280304206115163</v>
          </cell>
          <cell r="Y12">
            <v>-0.41876430205949655</v>
          </cell>
          <cell r="Z12">
            <v>-0.28589103806656491</v>
          </cell>
          <cell r="AB12">
            <v>-0.13544955958118665</v>
          </cell>
          <cell r="AC12">
            <v>0.18717847249703201</v>
          </cell>
          <cell r="AD12">
            <v>1.6023065476190474</v>
          </cell>
          <cell r="AE12">
            <v>1.7559055118110236</v>
          </cell>
          <cell r="AF12">
            <v>0.61692174415246903</v>
          </cell>
          <cell r="AH12">
            <v>0.34563629373317961</v>
          </cell>
          <cell r="AI12">
            <v>0.16666666666666674</v>
          </cell>
          <cell r="AJ12">
            <v>-0.14224446032880633</v>
          </cell>
          <cell r="AK12">
            <v>-0.38775510204081631</v>
          </cell>
          <cell r="AL12">
            <v>-7.1329070971889896E-2</v>
          </cell>
          <cell r="AN12">
            <v>-7.1428571428571397E-2</v>
          </cell>
          <cell r="AO12">
            <v>0</v>
          </cell>
          <cell r="AP12">
            <v>0.33333333333333326</v>
          </cell>
          <cell r="AQ12">
            <v>0.5</v>
          </cell>
          <cell r="AR12">
            <v>0.17307692307692313</v>
          </cell>
        </row>
        <row r="13">
          <cell r="B13" t="str">
            <v>% Ch. Seq.</v>
          </cell>
          <cell r="E13">
            <v>87.5</v>
          </cell>
          <cell r="F13">
            <v>8.7711864406779654</v>
          </cell>
          <cell r="G13">
            <v>2.5741543798785775</v>
          </cell>
          <cell r="J13">
            <v>0.50206260616355247</v>
          </cell>
          <cell r="K13">
            <v>-0.43290253096392028</v>
          </cell>
          <cell r="L13">
            <v>-0.52264742189725566</v>
          </cell>
          <cell r="M13">
            <v>-0.70917047941117961</v>
          </cell>
          <cell r="P13">
            <v>1.8365253077975376</v>
          </cell>
          <cell r="Q13">
            <v>0.81794068000964559</v>
          </cell>
          <cell r="R13">
            <v>-0.14537737100411197</v>
          </cell>
          <cell r="S13">
            <v>-5.0442340524600393E-2</v>
          </cell>
          <cell r="V13">
            <v>-1.6508662961752241E-2</v>
          </cell>
          <cell r="W13">
            <v>-0.16004653481801567</v>
          </cell>
          <cell r="X13">
            <v>-0.46814404432132961</v>
          </cell>
          <cell r="Y13">
            <v>0.32291666666666674</v>
          </cell>
          <cell r="AB13">
            <v>0.46287964004499438</v>
          </cell>
          <cell r="AC13">
            <v>0.15340253748558252</v>
          </cell>
          <cell r="AD13">
            <v>0.16583333333333328</v>
          </cell>
          <cell r="AE13">
            <v>0.40100071479628308</v>
          </cell>
          <cell r="AH13">
            <v>-0.2857142857142857</v>
          </cell>
          <cell r="AI13">
            <v>0</v>
          </cell>
          <cell r="AJ13">
            <v>-0.1428571428571429</v>
          </cell>
          <cell r="AK13">
            <v>0</v>
          </cell>
          <cell r="AN13">
            <v>8.3333333333333259E-2</v>
          </cell>
          <cell r="AO13">
            <v>7.6923076923076872E-2</v>
          </cell>
          <cell r="AP13">
            <v>0.14285714285714279</v>
          </cell>
          <cell r="AQ13">
            <v>0.125</v>
          </cell>
        </row>
        <row r="15">
          <cell r="A15" t="str">
            <v>COGs</v>
          </cell>
          <cell r="B15" t="str">
            <v>Cost of Goods Sold$</v>
          </cell>
          <cell r="D15">
            <v>4</v>
          </cell>
          <cell r="E15">
            <v>219</v>
          </cell>
          <cell r="F15">
            <v>2082</v>
          </cell>
          <cell r="G15">
            <v>7156</v>
          </cell>
          <cell r="H15">
            <v>9461</v>
          </cell>
          <cell r="J15">
            <v>10381</v>
          </cell>
          <cell r="K15">
            <v>5895</v>
          </cell>
          <cell r="L15">
            <v>5377</v>
          </cell>
          <cell r="M15">
            <v>1451</v>
          </cell>
          <cell r="N15">
            <v>23104</v>
          </cell>
          <cell r="P15">
            <v>2836</v>
          </cell>
          <cell r="Q15">
            <v>6200</v>
          </cell>
          <cell r="R15">
            <v>5296</v>
          </cell>
          <cell r="S15">
            <v>4680</v>
          </cell>
          <cell r="T15">
            <v>19012</v>
          </cell>
          <cell r="V15">
            <v>4452</v>
          </cell>
          <cell r="W15">
            <v>4998</v>
          </cell>
          <cell r="X15">
            <v>3073</v>
          </cell>
          <cell r="Y15">
            <v>3801</v>
          </cell>
          <cell r="Z15">
            <v>16324</v>
          </cell>
          <cell r="AB15">
            <v>5614</v>
          </cell>
          <cell r="AC15">
            <v>9264</v>
          </cell>
          <cell r="AD15">
            <v>11344</v>
          </cell>
          <cell r="AE15">
            <v>9500</v>
          </cell>
          <cell r="AF15">
            <v>35722</v>
          </cell>
          <cell r="AH15">
            <v>3500</v>
          </cell>
          <cell r="AI15">
            <v>1400</v>
          </cell>
          <cell r="AJ15">
            <v>1200</v>
          </cell>
          <cell r="AK15">
            <v>1200</v>
          </cell>
          <cell r="AL15">
            <v>7300</v>
          </cell>
          <cell r="AN15">
            <v>1300</v>
          </cell>
          <cell r="AO15">
            <v>1400</v>
          </cell>
          <cell r="AP15">
            <v>1600</v>
          </cell>
          <cell r="AQ15">
            <v>1800</v>
          </cell>
          <cell r="AR15">
            <v>6100</v>
          </cell>
        </row>
        <row r="16">
          <cell r="B16" t="str">
            <v>Cost of Goods Sold%</v>
          </cell>
          <cell r="D16">
            <v>1</v>
          </cell>
          <cell r="E16">
            <v>0.61864406779661019</v>
          </cell>
          <cell r="F16">
            <v>0.60190806591500434</v>
          </cell>
          <cell r="G16">
            <v>0.57882391005419398</v>
          </cell>
          <cell r="H16">
            <v>0.58473423980222494</v>
          </cell>
          <cell r="J16">
            <v>0.55901992460958538</v>
          </cell>
          <cell r="K16">
            <v>0.55977589972462249</v>
          </cell>
          <cell r="L16">
            <v>1.0696240302367217</v>
          </cell>
          <cell r="M16">
            <v>0.99247606019151846</v>
          </cell>
          <cell r="N16">
            <v>0.64917111548187689</v>
          </cell>
          <cell r="P16">
            <v>0.68386785628164937</v>
          </cell>
          <cell r="Q16">
            <v>0.82239023743202011</v>
          </cell>
          <cell r="R16">
            <v>0.82197733974856435</v>
          </cell>
          <cell r="S16">
            <v>0.76495586793069625</v>
          </cell>
          <cell r="T16">
            <v>0.78409700169093088</v>
          </cell>
          <cell r="V16">
            <v>0.73990360644839626</v>
          </cell>
          <cell r="W16">
            <v>0.9889196675900277</v>
          </cell>
          <cell r="X16">
            <v>1.1432291666666667</v>
          </cell>
          <cell r="Y16">
            <v>1.0688976377952757</v>
          </cell>
          <cell r="Z16">
            <v>0.94276638752526709</v>
          </cell>
          <cell r="AB16">
            <v>1.07920030757401</v>
          </cell>
          <cell r="AC16">
            <v>1.544</v>
          </cell>
          <cell r="AD16">
            <v>1.6217298070050035</v>
          </cell>
          <cell r="AE16">
            <v>0.96938775510204078</v>
          </cell>
          <cell r="AF16">
            <v>1.2759224202593136</v>
          </cell>
          <cell r="AH16">
            <v>0.5</v>
          </cell>
          <cell r="AI16">
            <v>0.2</v>
          </cell>
          <cell r="AJ16">
            <v>0.2</v>
          </cell>
          <cell r="AK16">
            <v>0.2</v>
          </cell>
          <cell r="AL16">
            <v>0.28076923076923077</v>
          </cell>
          <cell r="AN16">
            <v>0.2</v>
          </cell>
          <cell r="AO16">
            <v>0.2</v>
          </cell>
          <cell r="AP16">
            <v>0.2</v>
          </cell>
          <cell r="AQ16">
            <v>0.2</v>
          </cell>
          <cell r="AR16">
            <v>0.2</v>
          </cell>
        </row>
        <row r="18">
          <cell r="A18" t="str">
            <v>Grossmargin</v>
          </cell>
          <cell r="B18" t="str">
            <v>Gross Margin$</v>
          </cell>
          <cell r="D18">
            <v>0</v>
          </cell>
          <cell r="E18">
            <v>135</v>
          </cell>
          <cell r="F18">
            <v>1377</v>
          </cell>
          <cell r="G18">
            <v>5207</v>
          </cell>
          <cell r="H18">
            <v>6719</v>
          </cell>
          <cell r="J18">
            <v>8189</v>
          </cell>
          <cell r="K18">
            <v>4636</v>
          </cell>
          <cell r="L18">
            <v>-350</v>
          </cell>
          <cell r="M18">
            <v>11</v>
          </cell>
          <cell r="N18">
            <v>12486</v>
          </cell>
          <cell r="P18">
            <v>1311</v>
          </cell>
          <cell r="Q18">
            <v>1339</v>
          </cell>
          <cell r="R18">
            <v>1147</v>
          </cell>
          <cell r="S18">
            <v>1438</v>
          </cell>
          <cell r="T18">
            <v>5235</v>
          </cell>
          <cell r="V18">
            <v>1565</v>
          </cell>
          <cell r="W18">
            <v>56</v>
          </cell>
          <cell r="X18">
            <v>-385</v>
          </cell>
          <cell r="Y18">
            <v>-245</v>
          </cell>
          <cell r="Z18">
            <v>991</v>
          </cell>
          <cell r="AB18">
            <v>-412</v>
          </cell>
          <cell r="AC18">
            <v>-3264</v>
          </cell>
          <cell r="AD18">
            <v>-4349</v>
          </cell>
          <cell r="AE18">
            <v>300</v>
          </cell>
          <cell r="AF18">
            <v>-7725</v>
          </cell>
          <cell r="AH18">
            <v>3500</v>
          </cell>
          <cell r="AI18">
            <v>5600</v>
          </cell>
          <cell r="AJ18">
            <v>4800</v>
          </cell>
          <cell r="AK18">
            <v>4800</v>
          </cell>
          <cell r="AL18">
            <v>18700</v>
          </cell>
          <cell r="AN18">
            <v>5200</v>
          </cell>
          <cell r="AO18">
            <v>5600</v>
          </cell>
          <cell r="AP18">
            <v>6400</v>
          </cell>
          <cell r="AQ18">
            <v>7200</v>
          </cell>
          <cell r="AR18">
            <v>24400</v>
          </cell>
        </row>
        <row r="19">
          <cell r="B19" t="str">
            <v>Gross Margin%</v>
          </cell>
          <cell r="D19">
            <v>0</v>
          </cell>
          <cell r="E19">
            <v>0.38135593220338981</v>
          </cell>
          <cell r="F19">
            <v>0.39809193408499566</v>
          </cell>
          <cell r="G19">
            <v>0.42117608994580602</v>
          </cell>
          <cell r="H19">
            <v>0.41526576019777506</v>
          </cell>
          <cell r="J19">
            <v>0.44098007539041467</v>
          </cell>
          <cell r="K19">
            <v>0.44022410027537745</v>
          </cell>
          <cell r="L19">
            <v>-6.9624030236721701E-2</v>
          </cell>
          <cell r="M19">
            <v>7.523939808481532E-3</v>
          </cell>
          <cell r="N19">
            <v>0.35082888451812305</v>
          </cell>
          <cell r="P19">
            <v>0.31613214371835063</v>
          </cell>
          <cell r="Q19">
            <v>0.17760976256797983</v>
          </cell>
          <cell r="R19">
            <v>0.17802266025143568</v>
          </cell>
          <cell r="S19">
            <v>0.23504413206930369</v>
          </cell>
          <cell r="T19">
            <v>0.21590299830906917</v>
          </cell>
          <cell r="V19">
            <v>0.2600963935516038</v>
          </cell>
          <cell r="W19">
            <v>1.1080332409972299E-2</v>
          </cell>
          <cell r="X19">
            <v>-0.14322916666666666</v>
          </cell>
          <cell r="Y19">
            <v>-6.8897637795275593E-2</v>
          </cell>
          <cell r="Z19">
            <v>5.7233612474732888E-2</v>
          </cell>
          <cell r="AB19">
            <v>-7.920030757400999E-2</v>
          </cell>
          <cell r="AC19">
            <v>-0.54400000000000004</v>
          </cell>
          <cell r="AD19">
            <v>-0.62172980700500358</v>
          </cell>
          <cell r="AE19">
            <v>3.0612244897959183E-2</v>
          </cell>
          <cell r="AF19">
            <v>-0.27592242025931352</v>
          </cell>
          <cell r="AH19">
            <v>0.5</v>
          </cell>
          <cell r="AI19">
            <v>0.8</v>
          </cell>
          <cell r="AJ19">
            <v>0.8</v>
          </cell>
          <cell r="AK19">
            <v>0.8</v>
          </cell>
          <cell r="AL19">
            <v>0.71923076923076923</v>
          </cell>
          <cell r="AN19">
            <v>0.8</v>
          </cell>
          <cell r="AO19">
            <v>0.8</v>
          </cell>
          <cell r="AP19">
            <v>0.8</v>
          </cell>
          <cell r="AQ19">
            <v>0.8</v>
          </cell>
          <cell r="AR19">
            <v>0.8</v>
          </cell>
        </row>
        <row r="21">
          <cell r="B21" t="str">
            <v>R&amp;D$</v>
          </cell>
          <cell r="D21">
            <v>11477</v>
          </cell>
          <cell r="E21">
            <v>15072</v>
          </cell>
          <cell r="F21">
            <v>17100</v>
          </cell>
          <cell r="G21">
            <v>17766</v>
          </cell>
          <cell r="H21">
            <v>61415</v>
          </cell>
          <cell r="J21">
            <v>17126</v>
          </cell>
          <cell r="K21">
            <v>17233</v>
          </cell>
          <cell r="L21">
            <v>17029</v>
          </cell>
          <cell r="M21">
            <v>16251</v>
          </cell>
          <cell r="N21">
            <v>67639</v>
          </cell>
          <cell r="P21">
            <v>18080</v>
          </cell>
          <cell r="Q21">
            <v>19184</v>
          </cell>
          <cell r="R21">
            <v>13707</v>
          </cell>
          <cell r="S21">
            <v>12632</v>
          </cell>
          <cell r="T21">
            <v>63603</v>
          </cell>
          <cell r="V21">
            <v>12479</v>
          </cell>
          <cell r="W21">
            <v>12190</v>
          </cell>
          <cell r="X21">
            <v>12452</v>
          </cell>
          <cell r="Y21">
            <v>11404</v>
          </cell>
          <cell r="Z21">
            <v>48525</v>
          </cell>
          <cell r="AB21">
            <v>12717</v>
          </cell>
          <cell r="AC21">
            <v>13719</v>
          </cell>
          <cell r="AD21">
            <v>13751</v>
          </cell>
          <cell r="AE21">
            <v>14700</v>
          </cell>
          <cell r="AF21">
            <v>54887</v>
          </cell>
          <cell r="AH21">
            <v>15000</v>
          </cell>
          <cell r="AI21">
            <v>15000</v>
          </cell>
          <cell r="AJ21">
            <v>5000</v>
          </cell>
          <cell r="AK21">
            <v>5000</v>
          </cell>
          <cell r="AL21">
            <v>40000</v>
          </cell>
          <cell r="AN21">
            <v>5000</v>
          </cell>
          <cell r="AO21">
            <v>5000</v>
          </cell>
          <cell r="AP21">
            <v>5000</v>
          </cell>
          <cell r="AQ21">
            <v>5000</v>
          </cell>
          <cell r="AR21">
            <v>20000</v>
          </cell>
        </row>
        <row r="22">
          <cell r="B22" t="str">
            <v>R&amp;D%</v>
          </cell>
          <cell r="D22" t="str">
            <v>NMF</v>
          </cell>
          <cell r="E22">
            <v>42.576271186440678</v>
          </cell>
          <cell r="F22">
            <v>4.9436253252385081</v>
          </cell>
          <cell r="G22">
            <v>1.4370298471244844</v>
          </cell>
          <cell r="H22">
            <v>3.7957354758961679</v>
          </cell>
          <cell r="J22">
            <v>0.92224017232094779</v>
          </cell>
          <cell r="K22">
            <v>1.6364067989744564</v>
          </cell>
          <cell r="L22">
            <v>3.3875074597175252</v>
          </cell>
          <cell r="M22">
            <v>11.115595075239398</v>
          </cell>
          <cell r="N22">
            <v>1.9005057600449564</v>
          </cell>
          <cell r="P22">
            <v>4.3597781528816011</v>
          </cell>
          <cell r="Q22">
            <v>2.5446345669186896</v>
          </cell>
          <cell r="R22">
            <v>2.1274251125252213</v>
          </cell>
          <cell r="S22">
            <v>2.0647270349787514</v>
          </cell>
          <cell r="T22">
            <v>2.6231286344702438</v>
          </cell>
          <cell r="V22">
            <v>2.0739571214891144</v>
          </cell>
          <cell r="W22">
            <v>2.4119509299564701</v>
          </cell>
          <cell r="X22">
            <v>4.6324404761904763</v>
          </cell>
          <cell r="Y22">
            <v>3.2069741282339708</v>
          </cell>
          <cell r="Z22">
            <v>2.8024833958995092</v>
          </cell>
          <cell r="AB22">
            <v>2.4446366782006921</v>
          </cell>
          <cell r="AC22">
            <v>2.2865000000000002</v>
          </cell>
          <cell r="AD22">
            <v>1.9658327376697642</v>
          </cell>
          <cell r="AE22">
            <v>1.5</v>
          </cell>
          <cell r="AF22">
            <v>1.9604600492909954</v>
          </cell>
          <cell r="AG22" t="str">
            <v xml:space="preserve"> </v>
          </cell>
          <cell r="AH22">
            <v>2.1428571428571428</v>
          </cell>
          <cell r="AI22">
            <v>2.1428571428571428</v>
          </cell>
          <cell r="AJ22">
            <v>0.83333333333333337</v>
          </cell>
          <cell r="AK22">
            <v>0.83333333333333337</v>
          </cell>
          <cell r="AL22">
            <v>1.5384615384615385</v>
          </cell>
          <cell r="AN22">
            <v>0.76923076923076927</v>
          </cell>
          <cell r="AO22">
            <v>0.7142857142857143</v>
          </cell>
          <cell r="AP22">
            <v>0.625</v>
          </cell>
          <cell r="AQ22">
            <v>0.55555555555555558</v>
          </cell>
          <cell r="AR22">
            <v>0.65573770491803274</v>
          </cell>
        </row>
        <row r="24">
          <cell r="B24" t="str">
            <v>SG&amp;A$</v>
          </cell>
          <cell r="D24">
            <v>5666</v>
          </cell>
          <cell r="E24">
            <v>5781</v>
          </cell>
          <cell r="F24">
            <v>7037</v>
          </cell>
          <cell r="G24">
            <v>8561</v>
          </cell>
          <cell r="H24">
            <v>27045</v>
          </cell>
          <cell r="J24">
            <v>8990</v>
          </cell>
          <cell r="K24">
            <v>8861</v>
          </cell>
          <cell r="L24">
            <v>8776</v>
          </cell>
          <cell r="M24">
            <v>8835</v>
          </cell>
          <cell r="N24">
            <v>35462</v>
          </cell>
          <cell r="P24">
            <v>7934</v>
          </cell>
          <cell r="Q24">
            <v>8737</v>
          </cell>
          <cell r="R24">
            <v>6255</v>
          </cell>
          <cell r="S24">
            <v>6991</v>
          </cell>
          <cell r="T24">
            <v>29917</v>
          </cell>
          <cell r="V24">
            <v>6634</v>
          </cell>
          <cell r="W24">
            <v>6347</v>
          </cell>
          <cell r="X24">
            <v>5978</v>
          </cell>
          <cell r="Y24">
            <v>7240</v>
          </cell>
          <cell r="Z24">
            <v>26199</v>
          </cell>
          <cell r="AB24">
            <v>6721</v>
          </cell>
          <cell r="AC24">
            <v>7418</v>
          </cell>
          <cell r="AD24">
            <v>7424</v>
          </cell>
          <cell r="AE24">
            <v>7500</v>
          </cell>
          <cell r="AF24">
            <v>29063</v>
          </cell>
          <cell r="AH24">
            <v>12000</v>
          </cell>
          <cell r="AI24">
            <v>12000</v>
          </cell>
          <cell r="AJ24">
            <v>2000</v>
          </cell>
          <cell r="AK24">
            <v>2000</v>
          </cell>
          <cell r="AL24">
            <v>28000</v>
          </cell>
          <cell r="AN24">
            <v>2000</v>
          </cell>
          <cell r="AO24">
            <v>2000</v>
          </cell>
          <cell r="AP24">
            <v>2000</v>
          </cell>
          <cell r="AQ24">
            <v>2000</v>
          </cell>
          <cell r="AR24">
            <v>8000</v>
          </cell>
        </row>
        <row r="25">
          <cell r="B25" t="str">
            <v>SG&amp;A%</v>
          </cell>
          <cell r="D25" t="str">
            <v>NMF</v>
          </cell>
          <cell r="E25">
            <v>16.33050847457627</v>
          </cell>
          <cell r="F25">
            <v>2.0344030066493208</v>
          </cell>
          <cell r="G25">
            <v>0.69246946534012777</v>
          </cell>
          <cell r="H25">
            <v>1.6715080346106304</v>
          </cell>
          <cell r="J25">
            <v>0.48411416262789447</v>
          </cell>
          <cell r="K25">
            <v>0.8414205678473079</v>
          </cell>
          <cell r="L25">
            <v>1.7457728267356276</v>
          </cell>
          <cell r="M25">
            <v>6.0430916552667577</v>
          </cell>
          <cell r="N25">
            <v>0.9964034841247541</v>
          </cell>
          <cell r="P25">
            <v>1.9131902580178441</v>
          </cell>
          <cell r="Q25">
            <v>1.1589070168457356</v>
          </cell>
          <cell r="R25">
            <v>0.97082104609653885</v>
          </cell>
          <cell r="S25">
            <v>1.1426936907486107</v>
          </cell>
          <cell r="T25">
            <v>1.2338433620654101</v>
          </cell>
          <cell r="V25">
            <v>1.1025427954129965</v>
          </cell>
          <cell r="W25">
            <v>1.2558369608231104</v>
          </cell>
          <cell r="X25">
            <v>2.2239583333333335</v>
          </cell>
          <cell r="Y25">
            <v>2.0359955005624295</v>
          </cell>
          <cell r="Z25">
            <v>1.5130811435171816</v>
          </cell>
          <cell r="AB25">
            <v>1.2920030757401</v>
          </cell>
          <cell r="AC25">
            <v>1.2363333333333333</v>
          </cell>
          <cell r="AD25">
            <v>1.0613295210864904</v>
          </cell>
          <cell r="AE25">
            <v>0.76530612244897955</v>
          </cell>
          <cell r="AF25">
            <v>1.0380755080901525</v>
          </cell>
          <cell r="AH25">
            <v>1.7142857142857142</v>
          </cell>
          <cell r="AI25">
            <v>1.7142857142857142</v>
          </cell>
          <cell r="AJ25">
            <v>0.33333333333333331</v>
          </cell>
          <cell r="AK25">
            <v>0.33333333333333331</v>
          </cell>
          <cell r="AL25">
            <v>1.0769230769230769</v>
          </cell>
          <cell r="AN25">
            <v>0.30769230769230771</v>
          </cell>
          <cell r="AO25">
            <v>0.2857142857142857</v>
          </cell>
          <cell r="AP25">
            <v>0.25</v>
          </cell>
          <cell r="AQ25">
            <v>0.22222222222222221</v>
          </cell>
          <cell r="AR25">
            <v>0.26229508196721313</v>
          </cell>
        </row>
        <row r="27">
          <cell r="B27" t="str">
            <v>Total Op.  Exp.</v>
          </cell>
          <cell r="D27">
            <v>17143</v>
          </cell>
          <cell r="E27">
            <v>20853</v>
          </cell>
          <cell r="F27">
            <v>24137</v>
          </cell>
          <cell r="G27">
            <v>26327</v>
          </cell>
          <cell r="H27">
            <v>88460</v>
          </cell>
          <cell r="J27">
            <v>26116</v>
          </cell>
          <cell r="K27">
            <v>26094</v>
          </cell>
          <cell r="L27">
            <v>25805</v>
          </cell>
          <cell r="M27">
            <v>25086</v>
          </cell>
          <cell r="N27">
            <v>103101</v>
          </cell>
          <cell r="P27">
            <v>26014</v>
          </cell>
          <cell r="Q27">
            <v>27921</v>
          </cell>
          <cell r="R27">
            <v>19962</v>
          </cell>
          <cell r="S27">
            <v>19623</v>
          </cell>
          <cell r="T27">
            <v>93520</v>
          </cell>
          <cell r="V27">
            <v>19113</v>
          </cell>
          <cell r="W27">
            <v>18537</v>
          </cell>
          <cell r="X27">
            <v>18430</v>
          </cell>
          <cell r="Y27">
            <v>18644</v>
          </cell>
          <cell r="Z27">
            <v>74724</v>
          </cell>
          <cell r="AB27">
            <v>19438</v>
          </cell>
          <cell r="AC27">
            <v>21137</v>
          </cell>
          <cell r="AD27">
            <v>21175</v>
          </cell>
          <cell r="AE27">
            <v>22200</v>
          </cell>
          <cell r="AF27">
            <v>83950</v>
          </cell>
          <cell r="AH27">
            <v>27000</v>
          </cell>
          <cell r="AI27">
            <v>27000</v>
          </cell>
          <cell r="AJ27">
            <v>7000</v>
          </cell>
          <cell r="AK27">
            <v>7000</v>
          </cell>
          <cell r="AL27">
            <v>68000</v>
          </cell>
          <cell r="AN27">
            <v>7000</v>
          </cell>
          <cell r="AO27">
            <v>7000</v>
          </cell>
          <cell r="AP27">
            <v>7000</v>
          </cell>
          <cell r="AQ27">
            <v>7000</v>
          </cell>
          <cell r="AR27">
            <v>28000</v>
          </cell>
        </row>
        <row r="28">
          <cell r="B28" t="str">
            <v xml:space="preserve">  % of revenue</v>
          </cell>
          <cell r="D28" t="str">
            <v>NMF</v>
          </cell>
          <cell r="E28">
            <v>58.906779661016948</v>
          </cell>
          <cell r="F28">
            <v>6.9780283318878285</v>
          </cell>
          <cell r="G28">
            <v>2.129499312464612</v>
          </cell>
          <cell r="H28">
            <v>5.4672435105067985</v>
          </cell>
          <cell r="J28">
            <v>1.4063543349488423</v>
          </cell>
          <cell r="K28">
            <v>2.4778273668217645</v>
          </cell>
          <cell r="L28">
            <v>5.1332802864531528</v>
          </cell>
          <cell r="M28">
            <v>17.158686730506155</v>
          </cell>
          <cell r="N28">
            <v>2.8969092441697106</v>
          </cell>
          <cell r="P28">
            <v>6.2729684108994457</v>
          </cell>
          <cell r="Q28">
            <v>3.7035415837644248</v>
          </cell>
          <cell r="R28">
            <v>3.0982461586217602</v>
          </cell>
          <cell r="S28">
            <v>3.2074207257273617</v>
          </cell>
          <cell r="T28">
            <v>3.8569719965356537</v>
          </cell>
          <cell r="V28">
            <v>3.1764999169021109</v>
          </cell>
          <cell r="W28">
            <v>3.6677878907795805</v>
          </cell>
          <cell r="X28">
            <v>6.8563988095238093</v>
          </cell>
          <cell r="Y28">
            <v>5.2429696287964003</v>
          </cell>
          <cell r="Z28">
            <v>4.315564539416691</v>
          </cell>
          <cell r="AB28">
            <v>3.7366397539407918</v>
          </cell>
          <cell r="AC28">
            <v>3.5228333333333333</v>
          </cell>
          <cell r="AD28">
            <v>3.0271622587562543</v>
          </cell>
          <cell r="AE28">
            <v>2.2653061224489797</v>
          </cell>
          <cell r="AF28">
            <v>2.9985355573811479</v>
          </cell>
          <cell r="AH28">
            <v>3.8571428571428572</v>
          </cell>
          <cell r="AI28">
            <v>3.8571428571428572</v>
          </cell>
          <cell r="AJ28">
            <v>1.1666666666666667</v>
          </cell>
          <cell r="AK28">
            <v>1.1666666666666667</v>
          </cell>
          <cell r="AL28">
            <v>2.6153846153846154</v>
          </cell>
          <cell r="AN28">
            <v>1.0769230769230769</v>
          </cell>
          <cell r="AO28">
            <v>1</v>
          </cell>
          <cell r="AP28">
            <v>0.875</v>
          </cell>
          <cell r="AQ28">
            <v>0.77777777777777779</v>
          </cell>
          <cell r="AR28">
            <v>0.91803278688524592</v>
          </cell>
        </row>
        <row r="29">
          <cell r="B29" t="str">
            <v xml:space="preserve">  % Ch. Seq.</v>
          </cell>
          <cell r="E29">
            <v>0.21641486320947334</v>
          </cell>
          <cell r="F29">
            <v>0.15748333573106987</v>
          </cell>
          <cell r="G29">
            <v>9.0732071094170808E-2</v>
          </cell>
          <cell r="J29">
            <v>-8.0145857864549752E-3</v>
          </cell>
          <cell r="K29">
            <v>-8.4239546638076312E-4</v>
          </cell>
          <cell r="L29">
            <v>-1.1075342990725878E-2</v>
          </cell>
          <cell r="M29">
            <v>-2.7862817283472174E-2</v>
          </cell>
          <cell r="P29">
            <v>3.6992744957346835E-2</v>
          </cell>
          <cell r="Q29">
            <v>7.3306681017913489E-2</v>
          </cell>
          <cell r="R29">
            <v>-0.2850542602342323</v>
          </cell>
          <cell r="S29">
            <v>-1.6982266305981319E-2</v>
          </cell>
          <cell r="V29">
            <v>-2.598990979972482E-2</v>
          </cell>
          <cell r="W29">
            <v>-3.0136556270601189E-2</v>
          </cell>
          <cell r="X29">
            <v>-5.7722393051734544E-3</v>
          </cell>
          <cell r="Y29">
            <v>1.1611502984264721E-2</v>
          </cell>
          <cell r="AB29">
            <v>4.258742759064571E-2</v>
          </cell>
          <cell r="AC29">
            <v>8.740611173989099E-2</v>
          </cell>
          <cell r="AD29">
            <v>1.7977953351941967E-3</v>
          </cell>
          <cell r="AE29">
            <v>4.840613931523019E-2</v>
          </cell>
          <cell r="AH29">
            <v>0.21621621621621623</v>
          </cell>
          <cell r="AI29">
            <v>0</v>
          </cell>
          <cell r="AJ29">
            <v>-0.7407407407407407</v>
          </cell>
          <cell r="AK29">
            <v>0</v>
          </cell>
          <cell r="AN29">
            <v>0</v>
          </cell>
          <cell r="AO29">
            <v>0</v>
          </cell>
          <cell r="AP29">
            <v>0</v>
          </cell>
          <cell r="AQ29">
            <v>0</v>
          </cell>
        </row>
        <row r="31">
          <cell r="A31" t="str">
            <v>Operatingincome</v>
          </cell>
          <cell r="B31" t="str">
            <v>Operating Income</v>
          </cell>
          <cell r="D31">
            <v>-17143</v>
          </cell>
          <cell r="E31">
            <v>-20718</v>
          </cell>
          <cell r="F31">
            <v>-22760</v>
          </cell>
          <cell r="G31">
            <v>-21120</v>
          </cell>
          <cell r="H31">
            <v>-81741</v>
          </cell>
          <cell r="J31">
            <v>-17927</v>
          </cell>
          <cell r="K31">
            <v>-21458</v>
          </cell>
          <cell r="L31">
            <v>-26155</v>
          </cell>
          <cell r="M31">
            <v>-25075</v>
          </cell>
          <cell r="N31">
            <v>-90615</v>
          </cell>
          <cell r="P31">
            <v>-24703</v>
          </cell>
          <cell r="Q31">
            <v>-26582</v>
          </cell>
          <cell r="R31">
            <v>-18815</v>
          </cell>
          <cell r="S31">
            <v>-18185</v>
          </cell>
          <cell r="T31">
            <v>-88285</v>
          </cell>
          <cell r="V31">
            <v>-17548</v>
          </cell>
          <cell r="W31">
            <v>-18481</v>
          </cell>
          <cell r="X31">
            <v>-18815</v>
          </cell>
          <cell r="Y31">
            <v>-18889</v>
          </cell>
          <cell r="Z31">
            <v>-73733</v>
          </cell>
          <cell r="AB31">
            <v>-19850</v>
          </cell>
          <cell r="AC31">
            <v>-24401</v>
          </cell>
          <cell r="AD31">
            <v>-25524</v>
          </cell>
          <cell r="AE31">
            <v>-21900</v>
          </cell>
          <cell r="AF31">
            <v>-91675</v>
          </cell>
          <cell r="AH31">
            <v>-23500</v>
          </cell>
          <cell r="AI31">
            <v>-21400</v>
          </cell>
          <cell r="AJ31">
            <v>-2200</v>
          </cell>
          <cell r="AK31">
            <v>-2200</v>
          </cell>
          <cell r="AL31">
            <v>-49300</v>
          </cell>
          <cell r="AN31">
            <v>-1800</v>
          </cell>
          <cell r="AO31">
            <v>-1400</v>
          </cell>
          <cell r="AP31">
            <v>-600</v>
          </cell>
          <cell r="AQ31">
            <v>200</v>
          </cell>
          <cell r="AR31">
            <v>-3600</v>
          </cell>
        </row>
        <row r="32">
          <cell r="B32" t="str">
            <v>Operating Margin</v>
          </cell>
          <cell r="D32">
            <v>-4285.75</v>
          </cell>
          <cell r="E32">
            <v>-58.525423728813557</v>
          </cell>
          <cell r="F32">
            <v>-6.5799363978028333</v>
          </cell>
          <cell r="G32">
            <v>-1.7083232225188061</v>
          </cell>
          <cell r="H32">
            <v>-5.0519777503090237</v>
          </cell>
          <cell r="J32">
            <v>-0.96537425955842759</v>
          </cell>
          <cell r="K32">
            <v>-2.037603266546387</v>
          </cell>
          <cell r="L32">
            <v>-5.2029043166898745</v>
          </cell>
          <cell r="M32">
            <v>-17.151162790697676</v>
          </cell>
          <cell r="N32">
            <v>-2.5460803596515875</v>
          </cell>
          <cell r="P32">
            <v>-5.956836267181095</v>
          </cell>
          <cell r="Q32">
            <v>-3.525931821196445</v>
          </cell>
          <cell r="R32">
            <v>-2.9202234983703246</v>
          </cell>
          <cell r="S32">
            <v>-2.9723765936580584</v>
          </cell>
          <cell r="T32">
            <v>-3.6410689982265847</v>
          </cell>
          <cell r="V32">
            <v>-2.9164035233505068</v>
          </cell>
          <cell r="W32">
            <v>-3.6567075583696083</v>
          </cell>
          <cell r="X32">
            <v>-6.9996279761904763</v>
          </cell>
          <cell r="Y32">
            <v>-5.3118672665916762</v>
          </cell>
          <cell r="Z32">
            <v>-4.2583309269419578</v>
          </cell>
          <cell r="AB32">
            <v>-3.8158400615148018</v>
          </cell>
          <cell r="AC32">
            <v>-4.0668333333333333</v>
          </cell>
          <cell r="AD32">
            <v>-3.6488920657612582</v>
          </cell>
          <cell r="AE32">
            <v>-2.2346938775510203</v>
          </cell>
          <cell r="AF32">
            <v>-3.2744579776404614</v>
          </cell>
          <cell r="AH32">
            <v>-3.3571428571428572</v>
          </cell>
          <cell r="AI32">
            <v>-3.0571428571428569</v>
          </cell>
          <cell r="AJ32">
            <v>-0.36666666666666664</v>
          </cell>
          <cell r="AK32">
            <v>-0.36666666666666664</v>
          </cell>
          <cell r="AL32">
            <v>-1.8961538461538461</v>
          </cell>
          <cell r="AN32">
            <v>-0.27692307692307694</v>
          </cell>
          <cell r="AO32">
            <v>-0.2</v>
          </cell>
          <cell r="AP32">
            <v>-7.4999999999999997E-2</v>
          </cell>
          <cell r="AQ32">
            <v>2.2222222222222223E-2</v>
          </cell>
          <cell r="AR32">
            <v>-0.11803278688524591</v>
          </cell>
        </row>
        <row r="34">
          <cell r="B34" t="str">
            <v>Interest &amp; Other, net</v>
          </cell>
          <cell r="D34">
            <v>488</v>
          </cell>
          <cell r="E34">
            <v>1581</v>
          </cell>
          <cell r="F34">
            <v>1625</v>
          </cell>
          <cell r="G34">
            <v>3814</v>
          </cell>
          <cell r="H34">
            <v>7508</v>
          </cell>
          <cell r="J34">
            <v>4741</v>
          </cell>
          <cell r="K34">
            <v>3697</v>
          </cell>
          <cell r="L34">
            <v>3105</v>
          </cell>
          <cell r="M34">
            <v>2106</v>
          </cell>
          <cell r="N34">
            <v>13649</v>
          </cell>
          <cell r="P34">
            <v>1491</v>
          </cell>
          <cell r="Q34">
            <v>1285</v>
          </cell>
          <cell r="R34">
            <v>1047</v>
          </cell>
          <cell r="S34">
            <v>559</v>
          </cell>
          <cell r="T34">
            <v>4382</v>
          </cell>
          <cell r="V34">
            <v>600</v>
          </cell>
          <cell r="W34">
            <v>189</v>
          </cell>
          <cell r="X34">
            <v>87</v>
          </cell>
          <cell r="Y34">
            <v>53</v>
          </cell>
          <cell r="Z34">
            <v>929</v>
          </cell>
          <cell r="AB34">
            <v>231</v>
          </cell>
          <cell r="AC34">
            <v>223</v>
          </cell>
          <cell r="AD34">
            <v>162</v>
          </cell>
          <cell r="AE34">
            <v>160</v>
          </cell>
          <cell r="AF34">
            <v>776</v>
          </cell>
          <cell r="AH34">
            <v>160</v>
          </cell>
          <cell r="AI34">
            <v>50</v>
          </cell>
          <cell r="AJ34">
            <v>50</v>
          </cell>
          <cell r="AK34">
            <v>50</v>
          </cell>
          <cell r="AL34">
            <v>310</v>
          </cell>
          <cell r="AN34">
            <v>50</v>
          </cell>
          <cell r="AO34">
            <v>50</v>
          </cell>
          <cell r="AP34">
            <v>50</v>
          </cell>
          <cell r="AQ34">
            <v>50</v>
          </cell>
          <cell r="AR34">
            <v>200</v>
          </cell>
        </row>
        <row r="36">
          <cell r="B36" t="str">
            <v>Pretax Income</v>
          </cell>
          <cell r="D36">
            <v>-16655</v>
          </cell>
          <cell r="E36">
            <v>-19137</v>
          </cell>
          <cell r="F36">
            <v>-21135</v>
          </cell>
          <cell r="G36">
            <v>-17306</v>
          </cell>
          <cell r="H36">
            <v>-74233</v>
          </cell>
          <cell r="J36">
            <v>-13186</v>
          </cell>
          <cell r="K36">
            <v>-17761</v>
          </cell>
          <cell r="L36">
            <v>-23050</v>
          </cell>
          <cell r="M36">
            <v>-22969</v>
          </cell>
          <cell r="N36">
            <v>-76966</v>
          </cell>
          <cell r="P36">
            <v>-23212</v>
          </cell>
          <cell r="Q36">
            <v>-25297</v>
          </cell>
          <cell r="R36">
            <v>-17768</v>
          </cell>
          <cell r="S36">
            <v>-17626</v>
          </cell>
          <cell r="T36">
            <v>-83903</v>
          </cell>
          <cell r="V36">
            <v>-16948</v>
          </cell>
          <cell r="W36">
            <v>-18292</v>
          </cell>
          <cell r="X36">
            <v>-18728</v>
          </cell>
          <cell r="Y36">
            <v>-18836</v>
          </cell>
          <cell r="Z36">
            <v>-72804</v>
          </cell>
          <cell r="AB36">
            <v>-19619</v>
          </cell>
          <cell r="AC36">
            <v>-24178</v>
          </cell>
          <cell r="AD36">
            <v>-25362</v>
          </cell>
          <cell r="AE36">
            <v>-21740</v>
          </cell>
          <cell r="AF36">
            <v>-90899</v>
          </cell>
          <cell r="AH36">
            <v>-23340</v>
          </cell>
          <cell r="AI36">
            <v>-21350</v>
          </cell>
          <cell r="AJ36">
            <v>-2150</v>
          </cell>
          <cell r="AK36">
            <v>-2150</v>
          </cell>
          <cell r="AL36">
            <v>-48990</v>
          </cell>
          <cell r="AN36">
            <v>-1750</v>
          </cell>
          <cell r="AO36">
            <v>-1350</v>
          </cell>
          <cell r="AP36">
            <v>-550</v>
          </cell>
          <cell r="AQ36">
            <v>250</v>
          </cell>
          <cell r="AR36">
            <v>-3400</v>
          </cell>
        </row>
        <row r="38">
          <cell r="B38" t="str">
            <v>Income Taxes</v>
          </cell>
          <cell r="D38">
            <v>0</v>
          </cell>
          <cell r="E38">
            <v>0</v>
          </cell>
          <cell r="F38">
            <v>0</v>
          </cell>
          <cell r="G38">
            <v>0</v>
          </cell>
          <cell r="H38">
            <v>0</v>
          </cell>
          <cell r="J38">
            <v>14</v>
          </cell>
          <cell r="K38">
            <v>3</v>
          </cell>
          <cell r="L38">
            <v>5</v>
          </cell>
          <cell r="M38">
            <v>0</v>
          </cell>
          <cell r="N38">
            <v>22</v>
          </cell>
          <cell r="P38">
            <v>23</v>
          </cell>
          <cell r="Q38">
            <v>0</v>
          </cell>
          <cell r="R38">
            <v>0</v>
          </cell>
          <cell r="S38">
            <v>-2</v>
          </cell>
          <cell r="T38">
            <v>21</v>
          </cell>
          <cell r="V38">
            <v>17</v>
          </cell>
          <cell r="W38">
            <v>0</v>
          </cell>
          <cell r="X38">
            <v>0</v>
          </cell>
          <cell r="Y38">
            <v>0</v>
          </cell>
          <cell r="Z38">
            <v>17</v>
          </cell>
          <cell r="AB38">
            <v>0</v>
          </cell>
          <cell r="AC38">
            <v>0</v>
          </cell>
          <cell r="AD38">
            <v>0</v>
          </cell>
          <cell r="AE38">
            <v>0</v>
          </cell>
          <cell r="AF38">
            <v>0</v>
          </cell>
          <cell r="AH38">
            <v>0</v>
          </cell>
          <cell r="AI38">
            <v>0</v>
          </cell>
          <cell r="AJ38">
            <v>0</v>
          </cell>
          <cell r="AK38">
            <v>0</v>
          </cell>
          <cell r="AL38">
            <v>0</v>
          </cell>
          <cell r="AN38">
            <v>0</v>
          </cell>
          <cell r="AO38">
            <v>0</v>
          </cell>
          <cell r="AP38">
            <v>0</v>
          </cell>
          <cell r="AQ38">
            <v>0</v>
          </cell>
          <cell r="AR38">
            <v>0</v>
          </cell>
        </row>
        <row r="39">
          <cell r="B39" t="str">
            <v>Tax Rate</v>
          </cell>
          <cell r="D39">
            <v>0</v>
          </cell>
          <cell r="E39">
            <v>0</v>
          </cell>
          <cell r="F39">
            <v>0</v>
          </cell>
          <cell r="G39">
            <v>0</v>
          </cell>
          <cell r="H39">
            <v>0</v>
          </cell>
          <cell r="J39">
            <v>-1.0617321401486426E-3</v>
          </cell>
          <cell r="K39">
            <v>-1.6890940825403975E-4</v>
          </cell>
          <cell r="L39">
            <v>-2.1691973969631235E-4</v>
          </cell>
          <cell r="M39">
            <v>0</v>
          </cell>
          <cell r="N39">
            <v>-2.8584050100044175E-4</v>
          </cell>
          <cell r="P39">
            <v>-9.9086679303808374E-4</v>
          </cell>
          <cell r="Q39">
            <v>0</v>
          </cell>
          <cell r="R39">
            <v>0</v>
          </cell>
          <cell r="S39">
            <v>1.1346873936230568E-4</v>
          </cell>
          <cell r="T39">
            <v>-2.5028902423036126E-4</v>
          </cell>
          <cell r="V39">
            <v>-1.0030682086381874E-3</v>
          </cell>
          <cell r="W39">
            <v>0</v>
          </cell>
          <cell r="X39">
            <v>0</v>
          </cell>
          <cell r="Y39">
            <v>0</v>
          </cell>
          <cell r="Z39">
            <v>-2.3350365364540411E-4</v>
          </cell>
          <cell r="AB39">
            <v>0</v>
          </cell>
          <cell r="AC39">
            <v>0</v>
          </cell>
          <cell r="AD39">
            <v>0</v>
          </cell>
          <cell r="AE39">
            <v>0</v>
          </cell>
          <cell r="AF39">
            <v>0</v>
          </cell>
          <cell r="AH39">
            <v>0</v>
          </cell>
          <cell r="AI39">
            <v>0</v>
          </cell>
          <cell r="AJ39">
            <v>0</v>
          </cell>
          <cell r="AK39">
            <v>0</v>
          </cell>
          <cell r="AL39">
            <v>0</v>
          </cell>
          <cell r="AN39">
            <v>0</v>
          </cell>
          <cell r="AO39">
            <v>0</v>
          </cell>
          <cell r="AP39">
            <v>0</v>
          </cell>
          <cell r="AQ39">
            <v>0</v>
          </cell>
          <cell r="AR39">
            <v>0</v>
          </cell>
        </row>
        <row r="41">
          <cell r="B41" t="str">
            <v>Net Income</v>
          </cell>
          <cell r="D41">
            <v>-16655</v>
          </cell>
          <cell r="E41">
            <v>-19137</v>
          </cell>
          <cell r="F41">
            <v>-21135</v>
          </cell>
          <cell r="G41">
            <v>-17306</v>
          </cell>
          <cell r="H41">
            <v>-74233</v>
          </cell>
          <cell r="J41">
            <v>-13200</v>
          </cell>
          <cell r="K41">
            <v>-17764</v>
          </cell>
          <cell r="L41">
            <v>-23055</v>
          </cell>
          <cell r="M41">
            <v>-22969</v>
          </cell>
          <cell r="N41">
            <v>-76988</v>
          </cell>
          <cell r="P41">
            <v>-23235</v>
          </cell>
          <cell r="Q41">
            <v>-25297</v>
          </cell>
          <cell r="R41">
            <v>-17768</v>
          </cell>
          <cell r="S41">
            <v>-17624</v>
          </cell>
          <cell r="T41">
            <v>-83924</v>
          </cell>
          <cell r="V41">
            <v>-16965</v>
          </cell>
          <cell r="W41">
            <v>-18292</v>
          </cell>
          <cell r="X41">
            <v>-18728</v>
          </cell>
          <cell r="Y41">
            <v>-18836</v>
          </cell>
          <cell r="Z41">
            <v>-72821</v>
          </cell>
          <cell r="AB41">
            <v>-19619</v>
          </cell>
          <cell r="AC41">
            <v>-24178</v>
          </cell>
          <cell r="AD41">
            <v>-25362</v>
          </cell>
          <cell r="AE41">
            <v>-21740</v>
          </cell>
          <cell r="AF41">
            <v>-90899</v>
          </cell>
          <cell r="AH41">
            <v>-23340</v>
          </cell>
          <cell r="AI41">
            <v>-21350</v>
          </cell>
          <cell r="AJ41">
            <v>-2150</v>
          </cell>
          <cell r="AK41">
            <v>-2150</v>
          </cell>
          <cell r="AL41">
            <v>-48990</v>
          </cell>
          <cell r="AN41">
            <v>-1750</v>
          </cell>
          <cell r="AO41">
            <v>-1350</v>
          </cell>
          <cell r="AP41">
            <v>-550</v>
          </cell>
          <cell r="AQ41">
            <v>250</v>
          </cell>
          <cell r="AR41">
            <v>-3400</v>
          </cell>
        </row>
        <row r="42">
          <cell r="B42" t="str">
            <v>NI % of revenue</v>
          </cell>
          <cell r="D42">
            <v>-4163.75</v>
          </cell>
          <cell r="E42">
            <v>-54.059322033898304</v>
          </cell>
          <cell r="F42">
            <v>-6.1101474414570687</v>
          </cell>
          <cell r="G42">
            <v>-1.399822049664321</v>
          </cell>
          <cell r="H42">
            <v>-4.5879480840543883</v>
          </cell>
          <cell r="J42">
            <v>-0.71082390953150243</v>
          </cell>
          <cell r="K42">
            <v>-1.6868293609343843</v>
          </cell>
          <cell r="L42">
            <v>-4.5862343345931968</v>
          </cell>
          <cell r="M42">
            <v>-15.710670314637483</v>
          </cell>
          <cell r="N42">
            <v>-2.1631919078392805</v>
          </cell>
          <cell r="P42">
            <v>-5.6028454304316373</v>
          </cell>
          <cell r="Q42">
            <v>-3.3554848123093248</v>
          </cell>
          <cell r="R42">
            <v>-2.7577215582803043</v>
          </cell>
          <cell r="S42">
            <v>-2.8806799607714941</v>
          </cell>
          <cell r="T42">
            <v>-3.4612116962923247</v>
          </cell>
          <cell r="V42">
            <v>-2.8195113844108359</v>
          </cell>
          <cell r="W42">
            <v>-3.6193114364859515</v>
          </cell>
          <cell r="X42">
            <v>-6.9672619047619051</v>
          </cell>
          <cell r="Y42">
            <v>-5.296962879640045</v>
          </cell>
          <cell r="Z42">
            <v>-4.2056598325151606</v>
          </cell>
          <cell r="AB42">
            <v>-3.7714340638216073</v>
          </cell>
          <cell r="AC42">
            <v>-4.0296666666666665</v>
          </cell>
          <cell r="AD42">
            <v>-3.6257326661901357</v>
          </cell>
          <cell r="AE42">
            <v>-2.2183673469387757</v>
          </cell>
          <cell r="AF42">
            <v>-3.2467407222202378</v>
          </cell>
          <cell r="AH42">
            <v>-3.3342857142857141</v>
          </cell>
          <cell r="AI42">
            <v>-3.05</v>
          </cell>
          <cell r="AJ42">
            <v>-0.35833333333333334</v>
          </cell>
          <cell r="AK42">
            <v>-0.35833333333333334</v>
          </cell>
          <cell r="AL42">
            <v>-1.8842307692307692</v>
          </cell>
          <cell r="AN42">
            <v>-0.26923076923076922</v>
          </cell>
          <cell r="AO42">
            <v>-0.19285714285714287</v>
          </cell>
          <cell r="AP42">
            <v>-6.8750000000000006E-2</v>
          </cell>
          <cell r="AQ42">
            <v>2.7777777777777776E-2</v>
          </cell>
          <cell r="AR42">
            <v>-0.11147540983606558</v>
          </cell>
        </row>
        <row r="43">
          <cell r="A43" t="str">
            <v>Shares</v>
          </cell>
          <cell r="B43" t="str">
            <v>Avg.Shs.Diluted (MM)</v>
          </cell>
          <cell r="D43">
            <v>29787</v>
          </cell>
          <cell r="E43">
            <v>32452</v>
          </cell>
          <cell r="F43">
            <v>33688</v>
          </cell>
          <cell r="G43">
            <v>86742</v>
          </cell>
          <cell r="H43">
            <v>6986</v>
          </cell>
          <cell r="J43">
            <v>125970</v>
          </cell>
          <cell r="K43">
            <v>128478</v>
          </cell>
          <cell r="L43">
            <v>131560</v>
          </cell>
          <cell r="M43">
            <v>130874</v>
          </cell>
          <cell r="N43">
            <v>6879</v>
          </cell>
          <cell r="P43">
            <v>132997</v>
          </cell>
          <cell r="Q43">
            <v>133868</v>
          </cell>
          <cell r="R43">
            <v>135561</v>
          </cell>
          <cell r="S43">
            <v>136850</v>
          </cell>
          <cell r="T43">
            <v>134819</v>
          </cell>
          <cell r="V43">
            <v>137551</v>
          </cell>
          <cell r="W43">
            <v>138678</v>
          </cell>
          <cell r="X43">
            <v>139844</v>
          </cell>
          <cell r="Y43">
            <v>142747</v>
          </cell>
          <cell r="Z43">
            <v>139705</v>
          </cell>
          <cell r="AB43">
            <v>171869</v>
          </cell>
          <cell r="AC43">
            <v>174006</v>
          </cell>
          <cell r="AD43">
            <v>175487</v>
          </cell>
          <cell r="AE43">
            <v>186487</v>
          </cell>
          <cell r="AF43">
            <v>176962.25</v>
          </cell>
          <cell r="AH43">
            <v>186987</v>
          </cell>
          <cell r="AI43">
            <v>187487</v>
          </cell>
          <cell r="AJ43">
            <v>187987</v>
          </cell>
          <cell r="AK43">
            <v>188487</v>
          </cell>
          <cell r="AL43">
            <v>187737</v>
          </cell>
          <cell r="AN43">
            <v>188987</v>
          </cell>
          <cell r="AO43">
            <v>189487</v>
          </cell>
          <cell r="AP43">
            <v>189987</v>
          </cell>
          <cell r="AQ43">
            <v>190487</v>
          </cell>
          <cell r="AR43">
            <v>189737</v>
          </cell>
        </row>
        <row r="45">
          <cell r="A45" t="str">
            <v>EPS</v>
          </cell>
          <cell r="B45" t="str">
            <v>Pro forma EPS</v>
          </cell>
          <cell r="D45">
            <v>-0.55913653607278346</v>
          </cell>
          <cell r="E45">
            <v>-0.58970171329964249</v>
          </cell>
          <cell r="F45">
            <v>-0.62737473284255518</v>
          </cell>
          <cell r="G45">
            <v>-0.19951119411588389</v>
          </cell>
          <cell r="H45">
            <v>-1.9757241763308648</v>
          </cell>
          <cell r="J45">
            <v>-0.10478685401286021</v>
          </cell>
          <cell r="K45">
            <v>-0.13826491695076198</v>
          </cell>
          <cell r="L45">
            <v>-0.17524323502584371</v>
          </cell>
          <cell r="M45">
            <v>-0.1755046838944328</v>
          </cell>
          <cell r="N45">
            <v>-11.191742985899113</v>
          </cell>
          <cell r="P45">
            <v>-0.1747031887937322</v>
          </cell>
          <cell r="Q45">
            <v>-0.18896973137717751</v>
          </cell>
          <cell r="R45">
            <v>-0.13107014554333474</v>
          </cell>
          <cell r="S45">
            <v>-0.1287833394227256</v>
          </cell>
          <cell r="T45">
            <v>-0.62249386214109292</v>
          </cell>
          <cell r="V45">
            <v>-0.12333607171158334</v>
          </cell>
          <cell r="W45">
            <v>-0.13190268103087729</v>
          </cell>
          <cell r="X45">
            <v>-0.13392065444352277</v>
          </cell>
          <cell r="Y45">
            <v>-0.13195373633071097</v>
          </cell>
          <cell r="Z45">
            <v>-0.5212483447263877</v>
          </cell>
          <cell r="AB45">
            <v>-0.1141508939948449</v>
          </cell>
          <cell r="AC45">
            <v>-0.13894923163569073</v>
          </cell>
          <cell r="AD45">
            <v>-0.14452352595918785</v>
          </cell>
          <cell r="AE45">
            <v>-0.11657649058647519</v>
          </cell>
          <cell r="AF45">
            <v>-0.51366322478381687</v>
          </cell>
          <cell r="AH45">
            <v>-0.12482151165589052</v>
          </cell>
          <cell r="AI45">
            <v>-0.11387456196962989</v>
          </cell>
          <cell r="AJ45">
            <v>-1.1436961066456723E-2</v>
          </cell>
          <cell r="AK45">
            <v>-1.1406622207367087E-2</v>
          </cell>
          <cell r="AL45">
            <v>-0.26095015899902524</v>
          </cell>
          <cell r="AN45">
            <v>-9.2598961833353609E-3</v>
          </cell>
          <cell r="AO45">
            <v>-7.1244993060209936E-3</v>
          </cell>
          <cell r="AP45">
            <v>-2.8949349165995567E-3</v>
          </cell>
          <cell r="AQ45">
            <v>1.3124255198517483E-3</v>
          </cell>
          <cell r="AR45">
            <v>-1.7919541259743751E-2</v>
          </cell>
        </row>
        <row r="47">
          <cell r="B47" t="str">
            <v>FC EPS Consensus</v>
          </cell>
          <cell r="AE47">
            <v>-0.11</v>
          </cell>
          <cell r="AH47">
            <v>-0.12</v>
          </cell>
          <cell r="AI47">
            <v>-0.11</v>
          </cell>
          <cell r="AJ47">
            <v>-0.05</v>
          </cell>
          <cell r="AK47">
            <v>-0.04</v>
          </cell>
          <cell r="AL47">
            <v>-0.31999999999999995</v>
          </cell>
          <cell r="AN47">
            <v>0.06</v>
          </cell>
          <cell r="AO47">
            <v>0.08</v>
          </cell>
          <cell r="AP47" t="str">
            <v>-</v>
          </cell>
          <cell r="AQ47" t="str">
            <v>-</v>
          </cell>
          <cell r="AR47">
            <v>0.14000000000000001</v>
          </cell>
        </row>
        <row r="48">
          <cell r="B48" t="str">
            <v>Difference</v>
          </cell>
          <cell r="AE48">
            <v>-6.5764905864751921E-3</v>
          </cell>
          <cell r="AH48">
            <v>-4.821511655890523E-3</v>
          </cell>
          <cell r="AI48">
            <v>-3.8745619696298889E-3</v>
          </cell>
          <cell r="AJ48">
            <v>3.8563038933543278E-2</v>
          </cell>
          <cell r="AK48">
            <v>2.8593377792632914E-2</v>
          </cell>
          <cell r="AL48">
            <v>5.9049841000974712E-2</v>
          </cell>
          <cell r="AN48">
            <v>-6.9259896183335362E-2</v>
          </cell>
          <cell r="AO48">
            <v>-8.7124499306020994E-2</v>
          </cell>
          <cell r="AP48" t="e">
            <v>#VALUE!</v>
          </cell>
          <cell r="AQ48" t="e">
            <v>#VALUE!</v>
          </cell>
          <cell r="AR48">
            <v>-0.15791954125974378</v>
          </cell>
        </row>
        <row r="49">
          <cell r="B49" t="str">
            <v>Price</v>
          </cell>
          <cell r="D49">
            <v>1.58</v>
          </cell>
        </row>
        <row r="50">
          <cell r="B50" t="str">
            <v>P/Sales</v>
          </cell>
          <cell r="AF50">
            <v>9.9035418080508641</v>
          </cell>
          <cell r="AL50">
            <v>10.664210000000001</v>
          </cell>
          <cell r="AR50">
            <v>9.0908019672131157</v>
          </cell>
        </row>
        <row r="52">
          <cell r="B52" t="str">
            <v>TMTA</v>
          </cell>
        </row>
        <row r="53">
          <cell r="B53" t="str">
            <v>Revenues</v>
          </cell>
          <cell r="V53" t="str">
            <v>Q1 03</v>
          </cell>
          <cell r="W53" t="str">
            <v>Q2 03</v>
          </cell>
          <cell r="X53" t="str">
            <v>Q3 03</v>
          </cell>
          <cell r="Y53" t="str">
            <v>Q4 03</v>
          </cell>
          <cell r="AB53" t="str">
            <v>Q1 04</v>
          </cell>
          <cell r="AC53" t="str">
            <v>Q2 04</v>
          </cell>
          <cell r="AD53" t="str">
            <v xml:space="preserve">Q3 04 </v>
          </cell>
          <cell r="AE53" t="str">
            <v>Q4 04E</v>
          </cell>
          <cell r="AH53" t="str">
            <v>Q1 05E</v>
          </cell>
          <cell r="AI53" t="str">
            <v>Q2 05E</v>
          </cell>
          <cell r="AJ53" t="str">
            <v>Q3 05E</v>
          </cell>
          <cell r="AK53" t="str">
            <v>Q4 05E</v>
          </cell>
          <cell r="AN53" t="str">
            <v>Q1 06E</v>
          </cell>
          <cell r="AO53" t="str">
            <v>Q2 06E</v>
          </cell>
          <cell r="AP53" t="str">
            <v>Q3 06E</v>
          </cell>
          <cell r="AQ53" t="str">
            <v>Q4 06E</v>
          </cell>
        </row>
        <row r="54">
          <cell r="B54" t="str">
            <v>Product</v>
          </cell>
          <cell r="V54">
            <v>5943</v>
          </cell>
          <cell r="W54">
            <v>4601</v>
          </cell>
          <cell r="X54">
            <v>2365</v>
          </cell>
          <cell r="AB54">
            <v>5007</v>
          </cell>
          <cell r="AC54">
            <v>5673</v>
          </cell>
          <cell r="AD54">
            <v>3297</v>
          </cell>
          <cell r="AE54">
            <v>3500</v>
          </cell>
          <cell r="AH54">
            <v>3500</v>
          </cell>
          <cell r="AI54">
            <v>2500</v>
          </cell>
          <cell r="AJ54">
            <v>1000</v>
          </cell>
          <cell r="AK54">
            <v>0</v>
          </cell>
          <cell r="AN54">
            <v>-500</v>
          </cell>
          <cell r="AO54">
            <v>-500</v>
          </cell>
          <cell r="AP54">
            <v>0</v>
          </cell>
          <cell r="AQ54">
            <v>500</v>
          </cell>
        </row>
        <row r="55">
          <cell r="B55" t="str">
            <v>License &amp; Service</v>
          </cell>
          <cell r="V55">
            <v>74</v>
          </cell>
          <cell r="W55">
            <v>453</v>
          </cell>
          <cell r="X55">
            <v>323</v>
          </cell>
          <cell r="AB55">
            <v>195</v>
          </cell>
          <cell r="AC55">
            <v>327</v>
          </cell>
          <cell r="AD55">
            <v>3698</v>
          </cell>
          <cell r="AE55">
            <v>6300</v>
          </cell>
          <cell r="AH55">
            <v>3500</v>
          </cell>
          <cell r="AI55">
            <v>4500</v>
          </cell>
          <cell r="AJ55">
            <v>5000</v>
          </cell>
          <cell r="AK55">
            <v>6000</v>
          </cell>
          <cell r="AN55">
            <v>7000</v>
          </cell>
          <cell r="AO55">
            <v>7500</v>
          </cell>
          <cell r="AP55">
            <v>8000</v>
          </cell>
          <cell r="AQ55">
            <v>8500</v>
          </cell>
        </row>
        <row r="56">
          <cell r="B56" t="str">
            <v>Total</v>
          </cell>
          <cell r="V56">
            <v>6017</v>
          </cell>
          <cell r="W56">
            <v>5054</v>
          </cell>
          <cell r="X56">
            <v>2688</v>
          </cell>
          <cell r="AB56">
            <v>5202</v>
          </cell>
          <cell r="AC56">
            <v>6000</v>
          </cell>
          <cell r="AD56">
            <v>6995</v>
          </cell>
          <cell r="AE56">
            <v>9800</v>
          </cell>
          <cell r="AH56">
            <v>7000</v>
          </cell>
          <cell r="AI56">
            <v>7000</v>
          </cell>
          <cell r="AJ56">
            <v>6000</v>
          </cell>
          <cell r="AK56">
            <v>6000</v>
          </cell>
          <cell r="AN56">
            <v>6500</v>
          </cell>
          <cell r="AO56">
            <v>7000</v>
          </cell>
          <cell r="AP56">
            <v>8000</v>
          </cell>
          <cell r="AQ56">
            <v>9000</v>
          </cell>
        </row>
        <row r="57">
          <cell r="B57" t="str">
            <v>GP</v>
          </cell>
        </row>
        <row r="58">
          <cell r="B58" t="str">
            <v>Product</v>
          </cell>
          <cell r="V58">
            <v>1491</v>
          </cell>
          <cell r="W58">
            <v>-397</v>
          </cell>
          <cell r="X58">
            <v>-708</v>
          </cell>
          <cell r="AB58">
            <v>-365</v>
          </cell>
          <cell r="AC58">
            <v>1764</v>
          </cell>
          <cell r="AD58">
            <v>-2768</v>
          </cell>
          <cell r="AE58">
            <v>-3000</v>
          </cell>
          <cell r="AH58">
            <v>0</v>
          </cell>
          <cell r="AI58">
            <v>1100</v>
          </cell>
          <cell r="AJ58">
            <v>-200</v>
          </cell>
          <cell r="AK58">
            <v>-1200</v>
          </cell>
          <cell r="AN58">
            <v>-1800</v>
          </cell>
          <cell r="AO58">
            <v>-1900</v>
          </cell>
          <cell r="AP58">
            <v>-1600</v>
          </cell>
          <cell r="AQ58">
            <v>-1300</v>
          </cell>
        </row>
        <row r="59">
          <cell r="B59" t="str">
            <v>Inventory Chg</v>
          </cell>
          <cell r="AC59">
            <v>-4000</v>
          </cell>
          <cell r="AD59">
            <v>-3100</v>
          </cell>
          <cell r="AE59">
            <v>-3000</v>
          </cell>
        </row>
        <row r="60">
          <cell r="B60" t="str">
            <v>License &amp; Service</v>
          </cell>
          <cell r="V60">
            <v>74</v>
          </cell>
          <cell r="W60">
            <v>453</v>
          </cell>
          <cell r="X60">
            <v>323</v>
          </cell>
          <cell r="AB60">
            <v>-47</v>
          </cell>
          <cell r="AC60">
            <v>225</v>
          </cell>
          <cell r="AD60">
            <v>3501</v>
          </cell>
          <cell r="AE60">
            <v>6300</v>
          </cell>
          <cell r="AH60">
            <v>3500</v>
          </cell>
          <cell r="AI60">
            <v>4500</v>
          </cell>
          <cell r="AJ60">
            <v>5000</v>
          </cell>
          <cell r="AK60">
            <v>6000</v>
          </cell>
          <cell r="AN60">
            <v>7000</v>
          </cell>
          <cell r="AO60">
            <v>7500</v>
          </cell>
          <cell r="AP60">
            <v>8000</v>
          </cell>
          <cell r="AQ60">
            <v>8500</v>
          </cell>
        </row>
        <row r="61">
          <cell r="B61" t="str">
            <v>Gross Profit</v>
          </cell>
          <cell r="V61">
            <v>1565</v>
          </cell>
          <cell r="W61">
            <v>56</v>
          </cell>
          <cell r="X61">
            <v>-385</v>
          </cell>
          <cell r="AB61">
            <v>-412</v>
          </cell>
          <cell r="AC61">
            <v>-3264</v>
          </cell>
          <cell r="AD61">
            <v>-4349</v>
          </cell>
          <cell r="AE61">
            <v>300</v>
          </cell>
          <cell r="AH61">
            <v>3500</v>
          </cell>
          <cell r="AI61">
            <v>5600</v>
          </cell>
          <cell r="AJ61">
            <v>4800</v>
          </cell>
          <cell r="AK61">
            <v>4800</v>
          </cell>
          <cell r="AN61">
            <v>5200</v>
          </cell>
          <cell r="AO61">
            <v>5600</v>
          </cell>
          <cell r="AP61">
            <v>6400</v>
          </cell>
          <cell r="AQ61">
            <v>7200</v>
          </cell>
        </row>
        <row r="62">
          <cell r="B62" t="str">
            <v>GPM</v>
          </cell>
        </row>
        <row r="63">
          <cell r="B63" t="str">
            <v>Product</v>
          </cell>
          <cell r="V63">
            <v>0.25088339222614842</v>
          </cell>
          <cell r="W63">
            <v>-8.6285590089111061E-2</v>
          </cell>
          <cell r="X63">
            <v>-0.29936575052854125</v>
          </cell>
          <cell r="AB63">
            <v>-7.289794287996805E-2</v>
          </cell>
          <cell r="AC63">
            <v>0.31094658910629297</v>
          </cell>
          <cell r="AD63">
            <v>-0.83955110706703062</v>
          </cell>
          <cell r="AE63">
            <v>-0.8571428571428571</v>
          </cell>
          <cell r="AH63">
            <v>0</v>
          </cell>
          <cell r="AI63">
            <v>0.44</v>
          </cell>
          <cell r="AJ63">
            <v>-0.2</v>
          </cell>
          <cell r="AK63" t="e">
            <v>#DIV/0!</v>
          </cell>
          <cell r="AN63">
            <v>3.6</v>
          </cell>
          <cell r="AO63">
            <v>3.8</v>
          </cell>
          <cell r="AP63" t="e">
            <v>#DIV/0!</v>
          </cell>
          <cell r="AQ63">
            <v>-2.6</v>
          </cell>
        </row>
        <row r="64">
          <cell r="B64" t="str">
            <v>License &amp; Service</v>
          </cell>
          <cell r="V64">
            <v>1</v>
          </cell>
          <cell r="W64">
            <v>1</v>
          </cell>
          <cell r="X64">
            <v>1</v>
          </cell>
          <cell r="AB64">
            <v>-0.24102564102564103</v>
          </cell>
          <cell r="AC64">
            <v>0.68807339449541283</v>
          </cell>
          <cell r="AD64">
            <v>0.94672796106003243</v>
          </cell>
          <cell r="AE64">
            <v>1</v>
          </cell>
          <cell r="AH64">
            <v>1</v>
          </cell>
          <cell r="AI64">
            <v>1</v>
          </cell>
          <cell r="AJ64">
            <v>1</v>
          </cell>
          <cell r="AK64">
            <v>1</v>
          </cell>
          <cell r="AN64">
            <v>1</v>
          </cell>
          <cell r="AO64">
            <v>1</v>
          </cell>
          <cell r="AP64">
            <v>1</v>
          </cell>
          <cell r="AQ64">
            <v>1</v>
          </cell>
        </row>
        <row r="65">
          <cell r="B65" t="str">
            <v>Gross Profit Margin</v>
          </cell>
          <cell r="V65">
            <v>0.2600963935516038</v>
          </cell>
          <cell r="W65">
            <v>1.1080332409972299E-2</v>
          </cell>
          <cell r="X65">
            <v>-0.14322916666666666</v>
          </cell>
          <cell r="AB65">
            <v>-7.920030757400999E-2</v>
          </cell>
          <cell r="AC65">
            <v>-0.54400000000000004</v>
          </cell>
          <cell r="AD65">
            <v>-0.62172980700500358</v>
          </cell>
          <cell r="AE65">
            <v>3.0612244897959183E-2</v>
          </cell>
          <cell r="AH65">
            <v>0.5</v>
          </cell>
          <cell r="AI65">
            <v>0.8</v>
          </cell>
          <cell r="AJ65">
            <v>0.8</v>
          </cell>
          <cell r="AK65">
            <v>0.8</v>
          </cell>
          <cell r="AN65">
            <v>0.8</v>
          </cell>
          <cell r="AO65">
            <v>0.8</v>
          </cell>
          <cell r="AP65">
            <v>0.8</v>
          </cell>
          <cell r="AQ65">
            <v>0.8</v>
          </cell>
        </row>
        <row r="68">
          <cell r="B68" t="str">
            <v>GAAP Reconciliation</v>
          </cell>
        </row>
        <row r="70">
          <cell r="B70" t="str">
            <v>Pro Forma Net Income</v>
          </cell>
          <cell r="D70">
            <v>-16655</v>
          </cell>
          <cell r="E70">
            <v>-19137</v>
          </cell>
          <cell r="F70">
            <v>-21135</v>
          </cell>
          <cell r="G70">
            <v>-17306</v>
          </cell>
          <cell r="H70">
            <v>-74233</v>
          </cell>
          <cell r="J70">
            <v>-13186</v>
          </cell>
          <cell r="K70">
            <v>-17761</v>
          </cell>
          <cell r="L70">
            <v>-23050</v>
          </cell>
          <cell r="M70">
            <v>-22969</v>
          </cell>
          <cell r="N70">
            <v>-76966</v>
          </cell>
          <cell r="P70">
            <v>-23212</v>
          </cell>
          <cell r="Q70">
            <v>-25297</v>
          </cell>
          <cell r="R70">
            <v>-17768</v>
          </cell>
          <cell r="S70">
            <v>-17626</v>
          </cell>
          <cell r="T70">
            <v>-83903</v>
          </cell>
          <cell r="V70">
            <v>-16948</v>
          </cell>
          <cell r="W70">
            <v>-18292</v>
          </cell>
          <cell r="X70">
            <v>-18728</v>
          </cell>
          <cell r="Y70">
            <v>-18836</v>
          </cell>
          <cell r="Z70">
            <v>-72804</v>
          </cell>
          <cell r="AB70">
            <v>-19619</v>
          </cell>
          <cell r="AC70">
            <v>-24178</v>
          </cell>
          <cell r="AD70">
            <v>-25362</v>
          </cell>
        </row>
        <row r="72">
          <cell r="B72" t="str">
            <v>Amortization</v>
          </cell>
          <cell r="D72">
            <v>2249</v>
          </cell>
          <cell r="E72">
            <v>2614</v>
          </cell>
          <cell r="F72">
            <v>2567</v>
          </cell>
          <cell r="G72">
            <v>2986</v>
          </cell>
          <cell r="H72">
            <v>10416</v>
          </cell>
          <cell r="J72">
            <v>3379</v>
          </cell>
          <cell r="K72">
            <v>4109</v>
          </cell>
          <cell r="L72">
            <v>5024</v>
          </cell>
          <cell r="M72">
            <v>21608</v>
          </cell>
          <cell r="N72">
            <v>34120</v>
          </cell>
          <cell r="P72">
            <v>2848</v>
          </cell>
          <cell r="Q72">
            <v>2848</v>
          </cell>
          <cell r="R72">
            <v>2848</v>
          </cell>
          <cell r="S72">
            <v>2848</v>
          </cell>
          <cell r="T72">
            <v>11392</v>
          </cell>
          <cell r="V72">
            <v>2640</v>
          </cell>
          <cell r="W72">
            <v>2634</v>
          </cell>
          <cell r="X72">
            <v>2628</v>
          </cell>
          <cell r="Y72">
            <v>2628</v>
          </cell>
          <cell r="Z72">
            <v>10530</v>
          </cell>
          <cell r="AC72">
            <v>2347</v>
          </cell>
          <cell r="AD72">
            <v>2233</v>
          </cell>
        </row>
        <row r="73">
          <cell r="B73" t="str">
            <v>Stock Compensation</v>
          </cell>
          <cell r="D73">
            <v>1126</v>
          </cell>
          <cell r="E73">
            <v>2014</v>
          </cell>
          <cell r="F73">
            <v>3967</v>
          </cell>
          <cell r="G73">
            <v>5949</v>
          </cell>
          <cell r="H73">
            <v>13056</v>
          </cell>
          <cell r="J73">
            <v>6127</v>
          </cell>
          <cell r="K73">
            <v>5650</v>
          </cell>
          <cell r="L73">
            <v>4046</v>
          </cell>
          <cell r="M73">
            <v>5131</v>
          </cell>
          <cell r="N73">
            <v>20954</v>
          </cell>
          <cell r="P73">
            <v>4804</v>
          </cell>
          <cell r="Q73">
            <v>-2558</v>
          </cell>
          <cell r="R73">
            <v>-1651</v>
          </cell>
          <cell r="S73">
            <v>1214</v>
          </cell>
          <cell r="T73">
            <v>1809</v>
          </cell>
          <cell r="V73">
            <v>436</v>
          </cell>
          <cell r="W73">
            <v>1095</v>
          </cell>
          <cell r="X73">
            <v>2302</v>
          </cell>
          <cell r="Y73">
            <v>696</v>
          </cell>
          <cell r="Z73">
            <v>4529</v>
          </cell>
          <cell r="AC73">
            <v>230</v>
          </cell>
          <cell r="AD73">
            <v>56</v>
          </cell>
        </row>
        <row r="74">
          <cell r="B74" t="str">
            <v>Restructuring Charge</v>
          </cell>
          <cell r="K74">
            <v>0</v>
          </cell>
          <cell r="Q74">
            <v>10624</v>
          </cell>
          <cell r="R74">
            <v>4102</v>
          </cell>
          <cell r="Y74">
            <v>-244</v>
          </cell>
          <cell r="AD74">
            <v>904</v>
          </cell>
        </row>
        <row r="75">
          <cell r="B75" t="str">
            <v>In-process R&amp;D</v>
          </cell>
          <cell r="K75">
            <v>13600</v>
          </cell>
        </row>
        <row r="76">
          <cell r="B76" t="str">
            <v>Excess inventory &amp; commitment charge</v>
          </cell>
          <cell r="H76">
            <v>0</v>
          </cell>
          <cell r="K76">
            <v>28131</v>
          </cell>
          <cell r="L76">
            <v>-2540</v>
          </cell>
          <cell r="N76">
            <v>25591</v>
          </cell>
          <cell r="Q76">
            <v>-583</v>
          </cell>
          <cell r="R76">
            <v>-1302</v>
          </cell>
          <cell r="T76">
            <v>-1885</v>
          </cell>
          <cell r="Z76">
            <v>0</v>
          </cell>
        </row>
        <row r="77">
          <cell r="B77" t="str">
            <v>Total Charges</v>
          </cell>
          <cell r="D77">
            <v>3375</v>
          </cell>
          <cell r="E77">
            <v>4628</v>
          </cell>
          <cell r="F77">
            <v>6534</v>
          </cell>
          <cell r="G77">
            <v>8935</v>
          </cell>
          <cell r="H77">
            <v>23472</v>
          </cell>
          <cell r="J77">
            <v>9506</v>
          </cell>
          <cell r="K77">
            <v>51490</v>
          </cell>
          <cell r="L77">
            <v>6530</v>
          </cell>
          <cell r="M77">
            <v>26739</v>
          </cell>
          <cell r="N77">
            <v>94265</v>
          </cell>
          <cell r="P77">
            <v>7652</v>
          </cell>
          <cell r="Q77">
            <v>10331</v>
          </cell>
          <cell r="R77">
            <v>3997</v>
          </cell>
          <cell r="S77">
            <v>4062</v>
          </cell>
          <cell r="T77">
            <v>26042</v>
          </cell>
          <cell r="V77">
            <v>3076</v>
          </cell>
          <cell r="W77">
            <v>3729</v>
          </cell>
          <cell r="X77">
            <v>4930</v>
          </cell>
          <cell r="Y77">
            <v>3080</v>
          </cell>
          <cell r="Z77">
            <v>14815</v>
          </cell>
          <cell r="AB77">
            <v>0</v>
          </cell>
          <cell r="AC77">
            <v>2577</v>
          </cell>
          <cell r="AD77">
            <v>3193</v>
          </cell>
        </row>
        <row r="79">
          <cell r="B79" t="str">
            <v>Pretax Income</v>
          </cell>
          <cell r="D79">
            <v>-20030</v>
          </cell>
          <cell r="E79">
            <v>-23765</v>
          </cell>
          <cell r="F79">
            <v>-27669</v>
          </cell>
          <cell r="G79">
            <v>-26241</v>
          </cell>
          <cell r="H79">
            <v>-97705</v>
          </cell>
          <cell r="J79">
            <v>-22692</v>
          </cell>
          <cell r="K79">
            <v>-69251</v>
          </cell>
          <cell r="L79">
            <v>-29580</v>
          </cell>
          <cell r="M79">
            <v>-49708</v>
          </cell>
          <cell r="N79">
            <v>-171231</v>
          </cell>
          <cell r="P79">
            <v>-30864</v>
          </cell>
          <cell r="Q79">
            <v>-35628</v>
          </cell>
          <cell r="R79">
            <v>-21765</v>
          </cell>
          <cell r="S79">
            <v>-21688</v>
          </cell>
          <cell r="T79">
            <v>-109945</v>
          </cell>
          <cell r="V79">
            <v>-20024</v>
          </cell>
          <cell r="W79">
            <v>-22021</v>
          </cell>
          <cell r="X79">
            <v>-23658</v>
          </cell>
          <cell r="Y79">
            <v>-21916</v>
          </cell>
          <cell r="Z79">
            <v>-87619</v>
          </cell>
          <cell r="AB79">
            <v>-19619</v>
          </cell>
          <cell r="AC79">
            <v>-26755</v>
          </cell>
          <cell r="AD79">
            <v>-28555</v>
          </cell>
        </row>
        <row r="81">
          <cell r="B81" t="str">
            <v>Income tax adjustment</v>
          </cell>
          <cell r="F81">
            <v>0</v>
          </cell>
          <cell r="G81">
            <v>0</v>
          </cell>
          <cell r="H81">
            <v>0</v>
          </cell>
          <cell r="J81">
            <v>14</v>
          </cell>
          <cell r="K81">
            <v>3</v>
          </cell>
          <cell r="L81">
            <v>5</v>
          </cell>
          <cell r="M81">
            <v>0</v>
          </cell>
          <cell r="N81">
            <v>22</v>
          </cell>
          <cell r="P81">
            <v>23</v>
          </cell>
          <cell r="Q81">
            <v>0</v>
          </cell>
          <cell r="R81">
            <v>0</v>
          </cell>
          <cell r="S81">
            <v>-2</v>
          </cell>
          <cell r="T81">
            <v>21</v>
          </cell>
          <cell r="V81">
            <v>17</v>
          </cell>
          <cell r="W81">
            <v>0</v>
          </cell>
          <cell r="X81">
            <v>0</v>
          </cell>
          <cell r="Z81">
            <v>17</v>
          </cell>
          <cell r="AB81">
            <v>17</v>
          </cell>
        </row>
        <row r="83">
          <cell r="B83" t="str">
            <v>GAAP Net Income</v>
          </cell>
          <cell r="D83">
            <v>-20030</v>
          </cell>
          <cell r="E83">
            <v>-23765</v>
          </cell>
          <cell r="F83">
            <v>-27669</v>
          </cell>
          <cell r="G83">
            <v>-26241</v>
          </cell>
          <cell r="H83">
            <v>-97705</v>
          </cell>
          <cell r="J83">
            <v>-22706</v>
          </cell>
          <cell r="K83">
            <v>-69254</v>
          </cell>
          <cell r="L83">
            <v>-29585</v>
          </cell>
          <cell r="M83">
            <v>-49708</v>
          </cell>
          <cell r="N83">
            <v>-171253</v>
          </cell>
          <cell r="P83">
            <v>-30887</v>
          </cell>
          <cell r="Q83">
            <v>-35628</v>
          </cell>
          <cell r="R83">
            <v>-21765</v>
          </cell>
          <cell r="S83">
            <v>-21686</v>
          </cell>
          <cell r="T83">
            <v>-109966</v>
          </cell>
          <cell r="V83">
            <v>-20041</v>
          </cell>
          <cell r="W83">
            <v>-22021</v>
          </cell>
          <cell r="X83">
            <v>-23658</v>
          </cell>
          <cell r="Y83">
            <v>-21916</v>
          </cell>
          <cell r="Z83">
            <v>-87636</v>
          </cell>
          <cell r="AB83">
            <v>-19636</v>
          </cell>
          <cell r="AC83">
            <v>-26755</v>
          </cell>
          <cell r="AD83">
            <v>-28555</v>
          </cell>
        </row>
        <row r="85">
          <cell r="B85" t="str">
            <v>GAAP EPS</v>
          </cell>
          <cell r="D85">
            <v>-0.67244099775069666</v>
          </cell>
          <cell r="E85">
            <v>-0.73231233822260566</v>
          </cell>
          <cell r="F85">
            <v>-0.82133103775825222</v>
          </cell>
          <cell r="G85">
            <v>-0.30251781144082451</v>
          </cell>
          <cell r="H85">
            <v>-2.5286021851723794</v>
          </cell>
          <cell r="J85">
            <v>-0.18024926569818212</v>
          </cell>
          <cell r="K85">
            <v>-0.53903392020423735</v>
          </cell>
          <cell r="L85">
            <v>-0.22487838248707814</v>
          </cell>
          <cell r="M85">
            <v>-0.37981570059752129</v>
          </cell>
          <cell r="N85">
            <v>-1.3239772689870188</v>
          </cell>
          <cell r="P85">
            <v>-0.23223832116513907</v>
          </cell>
          <cell r="Q85">
            <v>-0.26614276750231569</v>
          </cell>
          <cell r="R85">
            <v>-0.16055502688826431</v>
          </cell>
          <cell r="S85">
            <v>-0.15846547314578005</v>
          </cell>
          <cell r="T85">
            <v>-0.81740158870149915</v>
          </cell>
          <cell r="V85">
            <v>-0.14569868630544308</v>
          </cell>
          <cell r="W85">
            <v>-0.1587923102438743</v>
          </cell>
          <cell r="X85">
            <v>-0.16917422270530019</v>
          </cell>
          <cell r="Y85">
            <v>-0.15353037191674782</v>
          </cell>
          <cell r="Z85">
            <v>-0.62719559117136536</v>
          </cell>
          <cell r="AB85">
            <v>-0.11424980653870098</v>
          </cell>
          <cell r="AC85">
            <v>-0.15375906577934095</v>
          </cell>
          <cell r="AD85">
            <v>-0.16271860593662207</v>
          </cell>
        </row>
        <row r="88">
          <cell r="B88" t="str">
            <v>TMTA</v>
          </cell>
        </row>
        <row r="90">
          <cell r="B90" t="str">
            <v>Revenues by Segment</v>
          </cell>
        </row>
        <row r="91">
          <cell r="B91" t="str">
            <v>Product:</v>
          </cell>
        </row>
        <row r="92">
          <cell r="B92" t="str">
            <v>Notebook</v>
          </cell>
          <cell r="N92">
            <v>0.76</v>
          </cell>
          <cell r="T92">
            <v>0.82</v>
          </cell>
          <cell r="Z92">
            <v>0.42</v>
          </cell>
        </row>
        <row r="93">
          <cell r="B93" t="str">
            <v>Tablet PCs</v>
          </cell>
          <cell r="N93">
            <v>0.02</v>
          </cell>
          <cell r="T93">
            <v>0.06</v>
          </cell>
          <cell r="Z93">
            <v>0.27</v>
          </cell>
        </row>
        <row r="94">
          <cell r="B94" t="str">
            <v>Thin Client Desktop</v>
          </cell>
          <cell r="N94" t="str">
            <v>NA</v>
          </cell>
          <cell r="T94">
            <v>0.06</v>
          </cell>
          <cell r="Z94">
            <v>0.17</v>
          </cell>
        </row>
        <row r="95">
          <cell r="B95" t="str">
            <v>Embedded/Servers</v>
          </cell>
          <cell r="N95">
            <v>0.2</v>
          </cell>
          <cell r="T95">
            <v>0.05</v>
          </cell>
          <cell r="Z95">
            <v>0.06</v>
          </cell>
        </row>
        <row r="96">
          <cell r="B96" t="str">
            <v>UPCs</v>
          </cell>
          <cell r="N96">
            <v>0.02</v>
          </cell>
          <cell r="T96">
            <v>0.01</v>
          </cell>
          <cell r="Z96">
            <v>0.02</v>
          </cell>
        </row>
        <row r="97">
          <cell r="B97" t="str">
            <v>License:</v>
          </cell>
          <cell r="N97" t="str">
            <v>NA</v>
          </cell>
          <cell r="T97" t="str">
            <v>NA</v>
          </cell>
          <cell r="Z97">
            <v>0.06</v>
          </cell>
        </row>
        <row r="99">
          <cell r="B99" t="str">
            <v>Revenues by Geography</v>
          </cell>
        </row>
        <row r="101">
          <cell r="B101" t="str">
            <v>Japan</v>
          </cell>
          <cell r="N101">
            <v>0.67</v>
          </cell>
          <cell r="T101">
            <v>0.79</v>
          </cell>
          <cell r="Z101">
            <v>0.44</v>
          </cell>
        </row>
        <row r="102">
          <cell r="B102" t="str">
            <v>China/Hong Kong</v>
          </cell>
          <cell r="N102" t="str">
            <v>*</v>
          </cell>
          <cell r="T102">
            <v>0.06</v>
          </cell>
          <cell r="Z102">
            <v>0.39</v>
          </cell>
        </row>
        <row r="103">
          <cell r="B103" t="str">
            <v>Taiwan</v>
          </cell>
          <cell r="N103">
            <v>0.24</v>
          </cell>
          <cell r="T103">
            <v>0.14000000000000001</v>
          </cell>
          <cell r="Z103">
            <v>0.13</v>
          </cell>
        </row>
        <row r="104">
          <cell r="B104" t="str">
            <v>North America</v>
          </cell>
          <cell r="N104">
            <v>0.09</v>
          </cell>
          <cell r="T104">
            <v>0.01</v>
          </cell>
          <cell r="Z104">
            <v>0.04</v>
          </cell>
        </row>
        <row r="107">
          <cell r="B107" t="str">
            <v>Top Customers</v>
          </cell>
        </row>
        <row r="109">
          <cell r="B109" t="str">
            <v>Uniquest Hong Kong **</v>
          </cell>
          <cell r="N109" t="str">
            <v>*</v>
          </cell>
          <cell r="T109" t="str">
            <v>*</v>
          </cell>
          <cell r="Z109">
            <v>0.21</v>
          </cell>
        </row>
        <row r="110">
          <cell r="B110" t="str">
            <v>Sharp Trading Corp</v>
          </cell>
          <cell r="N110" t="str">
            <v>*</v>
          </cell>
          <cell r="T110" t="str">
            <v>*</v>
          </cell>
          <cell r="Z110">
            <v>0.2</v>
          </cell>
        </row>
        <row r="111">
          <cell r="B111" t="str">
            <v>Fujitsu America, Inc.</v>
          </cell>
          <cell r="N111">
            <v>0.12</v>
          </cell>
          <cell r="T111">
            <v>0.26</v>
          </cell>
          <cell r="Z111">
            <v>0.16</v>
          </cell>
        </row>
        <row r="112">
          <cell r="B112" t="str">
            <v>Hewlett Packard International</v>
          </cell>
          <cell r="N112" t="str">
            <v>*</v>
          </cell>
          <cell r="T112" t="str">
            <v>*</v>
          </cell>
          <cell r="Z112">
            <v>0.14000000000000001</v>
          </cell>
        </row>
        <row r="113">
          <cell r="B113" t="str">
            <v>Sony Trading International Corp</v>
          </cell>
          <cell r="N113">
            <v>0.3</v>
          </cell>
          <cell r="T113">
            <v>0.37</v>
          </cell>
          <cell r="Z113" t="str">
            <v>*</v>
          </cell>
        </row>
        <row r="114">
          <cell r="B114" t="str">
            <v>Toshiba America, Inc.</v>
          </cell>
          <cell r="N114">
            <v>0.18</v>
          </cell>
          <cell r="T114" t="str">
            <v>*</v>
          </cell>
          <cell r="Z114" t="str">
            <v>*</v>
          </cell>
        </row>
        <row r="115">
          <cell r="B115" t="str">
            <v>Siltrontech Electronics Corp</v>
          </cell>
          <cell r="N115">
            <v>0.11</v>
          </cell>
          <cell r="T115" t="str">
            <v>*</v>
          </cell>
          <cell r="Z115" t="str">
            <v>*</v>
          </cell>
        </row>
        <row r="117">
          <cell r="B117" t="str">
            <v>* = less thatn 10% of revenues</v>
          </cell>
        </row>
        <row r="118">
          <cell r="B118" t="str">
            <v>** = Uniquest made these purchases</v>
          </cell>
        </row>
        <row r="119">
          <cell r="B119" t="str">
            <v xml:space="preserve">acting as distributor of TMTA product </v>
          </cell>
        </row>
        <row r="120">
          <cell r="B120" t="str">
            <v>for HP Tablet PC program</v>
          </cell>
        </row>
        <row r="122">
          <cell r="B122" t="str">
            <v>Revs top down</v>
          </cell>
          <cell r="X122">
            <v>2688</v>
          </cell>
          <cell r="Y122">
            <v>3556</v>
          </cell>
          <cell r="AA122">
            <v>0</v>
          </cell>
          <cell r="AB122">
            <v>5202</v>
          </cell>
          <cell r="AC122">
            <v>6000</v>
          </cell>
          <cell r="AD122">
            <v>6995</v>
          </cell>
          <cell r="AE122">
            <v>9800</v>
          </cell>
          <cell r="AG122">
            <v>0</v>
          </cell>
          <cell r="AH122">
            <v>7000</v>
          </cell>
          <cell r="AI122">
            <v>7000</v>
          </cell>
          <cell r="AJ122">
            <v>6000</v>
          </cell>
          <cell r="AK122">
            <v>6000</v>
          </cell>
        </row>
        <row r="123">
          <cell r="B123" t="str">
            <v>Revs bottom up</v>
          </cell>
          <cell r="Y123">
            <v>3500</v>
          </cell>
          <cell r="AB123">
            <v>5900</v>
          </cell>
          <cell r="AC123">
            <v>10200</v>
          </cell>
          <cell r="AD123">
            <v>14000</v>
          </cell>
          <cell r="AE123">
            <v>22750</v>
          </cell>
          <cell r="AH123">
            <v>30600</v>
          </cell>
          <cell r="AI123">
            <v>41700</v>
          </cell>
          <cell r="AJ123">
            <v>53600</v>
          </cell>
          <cell r="AK123">
            <v>65500</v>
          </cell>
        </row>
        <row r="125">
          <cell r="B125" t="str">
            <v xml:space="preserve">Crusoe units </v>
          </cell>
          <cell r="X125">
            <v>53.76</v>
          </cell>
          <cell r="Y125">
            <v>70</v>
          </cell>
          <cell r="AB125">
            <v>100</v>
          </cell>
          <cell r="AC125">
            <v>150</v>
          </cell>
          <cell r="AD125">
            <v>200</v>
          </cell>
          <cell r="AE125">
            <v>250</v>
          </cell>
          <cell r="AH125">
            <v>300</v>
          </cell>
          <cell r="AI125">
            <v>350</v>
          </cell>
          <cell r="AJ125">
            <v>400</v>
          </cell>
          <cell r="AK125">
            <v>450</v>
          </cell>
        </row>
        <row r="126">
          <cell r="B126" t="str">
            <v>Crusoe ASP</v>
          </cell>
          <cell r="X126">
            <v>50</v>
          </cell>
          <cell r="Y126">
            <v>45</v>
          </cell>
          <cell r="AB126">
            <v>45</v>
          </cell>
          <cell r="AC126">
            <v>40</v>
          </cell>
          <cell r="AD126">
            <v>35</v>
          </cell>
          <cell r="AE126">
            <v>35</v>
          </cell>
          <cell r="AH126">
            <v>30</v>
          </cell>
          <cell r="AI126">
            <v>30</v>
          </cell>
          <cell r="AJ126">
            <v>30</v>
          </cell>
          <cell r="AK126">
            <v>30</v>
          </cell>
        </row>
        <row r="127">
          <cell r="B127" t="str">
            <v>Crusoe dollars</v>
          </cell>
          <cell r="X127">
            <v>2688</v>
          </cell>
          <cell r="Y127">
            <v>3150</v>
          </cell>
          <cell r="AB127">
            <v>4500</v>
          </cell>
          <cell r="AC127">
            <v>6000</v>
          </cell>
          <cell r="AD127">
            <v>7000</v>
          </cell>
          <cell r="AE127">
            <v>8750</v>
          </cell>
          <cell r="AH127">
            <v>9000</v>
          </cell>
          <cell r="AI127">
            <v>10500</v>
          </cell>
          <cell r="AJ127">
            <v>12000</v>
          </cell>
          <cell r="AK127">
            <v>13500</v>
          </cell>
        </row>
        <row r="129">
          <cell r="B129" t="str">
            <v>Efficeon units</v>
          </cell>
          <cell r="Y129">
            <v>5</v>
          </cell>
          <cell r="AB129">
            <v>20</v>
          </cell>
          <cell r="AC129">
            <v>60</v>
          </cell>
          <cell r="AD129">
            <v>100</v>
          </cell>
          <cell r="AE129">
            <v>175</v>
          </cell>
          <cell r="AH129">
            <v>270</v>
          </cell>
          <cell r="AI129">
            <v>390</v>
          </cell>
          <cell r="AJ129">
            <v>520</v>
          </cell>
          <cell r="AK129">
            <v>650</v>
          </cell>
        </row>
        <row r="130">
          <cell r="B130" t="str">
            <v>Efficeon ASP</v>
          </cell>
          <cell r="Y130">
            <v>70</v>
          </cell>
          <cell r="AB130">
            <v>70</v>
          </cell>
          <cell r="AC130">
            <v>70</v>
          </cell>
          <cell r="AD130">
            <v>70</v>
          </cell>
          <cell r="AE130">
            <v>80</v>
          </cell>
          <cell r="AH130">
            <v>80</v>
          </cell>
          <cell r="AI130">
            <v>80</v>
          </cell>
          <cell r="AJ130">
            <v>80</v>
          </cell>
          <cell r="AK130">
            <v>80</v>
          </cell>
        </row>
        <row r="131">
          <cell r="B131" t="str">
            <v>Efficeon dollars</v>
          </cell>
          <cell r="Y131">
            <v>350</v>
          </cell>
          <cell r="AB131">
            <v>1400</v>
          </cell>
          <cell r="AC131">
            <v>4200</v>
          </cell>
          <cell r="AD131">
            <v>7000</v>
          </cell>
          <cell r="AE131">
            <v>14000</v>
          </cell>
          <cell r="AH131">
            <v>21600</v>
          </cell>
          <cell r="AI131">
            <v>31200</v>
          </cell>
          <cell r="AJ131">
            <v>41600</v>
          </cell>
          <cell r="AK131">
            <v>52000</v>
          </cell>
        </row>
        <row r="133">
          <cell r="B133" t="str">
            <v>Market share check</v>
          </cell>
        </row>
        <row r="134">
          <cell r="B134" t="str">
            <v>Notebook market</v>
          </cell>
          <cell r="AB134">
            <v>10000</v>
          </cell>
          <cell r="AC134">
            <v>11000</v>
          </cell>
          <cell r="AD134">
            <v>12500</v>
          </cell>
          <cell r="AE134">
            <v>14500</v>
          </cell>
          <cell r="AF134">
            <v>48000</v>
          </cell>
          <cell r="AH134">
            <v>13000</v>
          </cell>
          <cell r="AI134">
            <v>14000</v>
          </cell>
          <cell r="AJ134">
            <v>15500</v>
          </cell>
          <cell r="AK134">
            <v>17500</v>
          </cell>
          <cell r="AL134">
            <v>60000</v>
          </cell>
        </row>
        <row r="135">
          <cell r="B135" t="str">
            <v>Notebook share</v>
          </cell>
          <cell r="AK135">
            <v>0.03</v>
          </cell>
        </row>
        <row r="136">
          <cell r="B136" t="str">
            <v>Notebook units - TMTA</v>
          </cell>
          <cell r="AK136">
            <v>525</v>
          </cell>
        </row>
        <row r="138">
          <cell r="B138" t="str">
            <v>Tablet market</v>
          </cell>
          <cell r="AK138">
            <v>600</v>
          </cell>
          <cell r="AL138">
            <v>2000</v>
          </cell>
        </row>
        <row r="139">
          <cell r="B139" t="str">
            <v>Tablet share</v>
          </cell>
          <cell r="AK139">
            <v>0.1</v>
          </cell>
        </row>
        <row r="140">
          <cell r="B140" t="str">
            <v>Tablet units - TMTA</v>
          </cell>
          <cell r="AK140">
            <v>60</v>
          </cell>
        </row>
        <row r="142">
          <cell r="B142" t="str">
            <v>UPC Market</v>
          </cell>
          <cell r="AK142">
            <v>300</v>
          </cell>
          <cell r="AL142">
            <v>1000</v>
          </cell>
        </row>
        <row r="143">
          <cell r="B143" t="str">
            <v>UPC share</v>
          </cell>
          <cell r="AK143">
            <v>0.3</v>
          </cell>
        </row>
        <row r="144">
          <cell r="B144" t="str">
            <v>UPC units - TMTA</v>
          </cell>
          <cell r="AK144">
            <v>90</v>
          </cell>
        </row>
        <row r="146">
          <cell r="B146" t="str">
            <v>Thin client market</v>
          </cell>
          <cell r="AK146">
            <v>700</v>
          </cell>
          <cell r="AL146">
            <v>2500</v>
          </cell>
        </row>
        <row r="147">
          <cell r="B147" t="str">
            <v>Thin client share</v>
          </cell>
          <cell r="AK147">
            <v>0.2</v>
          </cell>
        </row>
        <row r="148">
          <cell r="B148" t="str">
            <v>Thin client units - TMTA</v>
          </cell>
          <cell r="AK148">
            <v>140</v>
          </cell>
        </row>
        <row r="150">
          <cell r="B150" t="str">
            <v>Blade Market</v>
          </cell>
          <cell r="AK150">
            <v>233.33333333333334</v>
          </cell>
          <cell r="AL150">
            <v>833.33333333333337</v>
          </cell>
        </row>
        <row r="151">
          <cell r="B151" t="str">
            <v>Blade Share</v>
          </cell>
          <cell r="AK151">
            <v>0.05</v>
          </cell>
        </row>
        <row r="152">
          <cell r="B152" t="str">
            <v>Blade units - TMTA</v>
          </cell>
          <cell r="AK152">
            <v>11.666666666666668</v>
          </cell>
        </row>
        <row r="154">
          <cell r="B154" t="str">
            <v>Embedded units - TMTA</v>
          </cell>
          <cell r="AK154">
            <v>200</v>
          </cell>
          <cell r="AL154">
            <v>700</v>
          </cell>
        </row>
        <row r="156">
          <cell r="B156" t="str">
            <v>Total units</v>
          </cell>
          <cell r="AK156">
            <v>1026.6666666666665</v>
          </cell>
        </row>
        <row r="157">
          <cell r="B157" t="str">
            <v>Efficeon+Crusoe from above</v>
          </cell>
          <cell r="AK157">
            <v>1100</v>
          </cell>
        </row>
        <row r="161">
          <cell r="B161" t="str">
            <v>Net Income Reported</v>
          </cell>
          <cell r="AD161">
            <v>-25362</v>
          </cell>
          <cell r="AF161">
            <v>-90899</v>
          </cell>
          <cell r="AL161">
            <v>-48990</v>
          </cell>
        </row>
        <row r="162">
          <cell r="B162" t="str">
            <v>Options Exp</v>
          </cell>
          <cell r="AD162">
            <v>-26016</v>
          </cell>
          <cell r="AE162">
            <v>-7482</v>
          </cell>
          <cell r="AF162">
            <v>-33498</v>
          </cell>
          <cell r="AL162">
            <v>-33498</v>
          </cell>
        </row>
        <row r="163">
          <cell r="B163" t="str">
            <v>Net Income w/ Options Exp</v>
          </cell>
          <cell r="AD163">
            <v>-51378</v>
          </cell>
          <cell r="AF163">
            <v>-124397</v>
          </cell>
          <cell r="AL163">
            <v>-82488</v>
          </cell>
        </row>
        <row r="165">
          <cell r="B165" t="str">
            <v>Diluted Shares Reported</v>
          </cell>
          <cell r="AD165">
            <v>175487</v>
          </cell>
          <cell r="AF165">
            <v>176962.25</v>
          </cell>
          <cell r="AL165">
            <v>187737</v>
          </cell>
        </row>
        <row r="166">
          <cell r="B166" t="str">
            <v>Shares w/ Options</v>
          </cell>
          <cell r="AD166">
            <v>175487</v>
          </cell>
          <cell r="AF166">
            <v>176962.25</v>
          </cell>
          <cell r="AL166">
            <v>187737</v>
          </cell>
        </row>
        <row r="168">
          <cell r="B168" t="str">
            <v>EPS Reported</v>
          </cell>
          <cell r="AD168">
            <v>-0.14452352595918785</v>
          </cell>
          <cell r="AF168">
            <v>-0.51366322478381687</v>
          </cell>
          <cell r="AL168">
            <v>-0.26095015899902524</v>
          </cell>
        </row>
        <row r="169">
          <cell r="B169" t="str">
            <v>EPS w/ Options</v>
          </cell>
          <cell r="AD169">
            <v>-0.29277382370204058</v>
          </cell>
          <cell r="AF169">
            <v>-0.70295783422735636</v>
          </cell>
          <cell r="AL169">
            <v>-0.43938062289266366</v>
          </cell>
        </row>
      </sheetData>
      <sheetData sheetId="1"/>
      <sheetData sheetId="2"/>
      <sheetData sheetId="3"/>
      <sheetData sheetId="4"/>
      <sheetData sheetId="5"/>
      <sheetData sheetId="6"/>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14X"/>
      <sheetName val="Inst"/>
    </sheetNames>
    <sheetDataSet>
      <sheetData sheetId="0"/>
      <sheetData sheetId="1"/>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Inputs"/>
      <sheetName val="Summary"/>
      <sheetName val="Consolidated"/>
      <sheetName val="AMR SECTION &gt;&gt;&gt;"/>
      <sheetName val="AMR Financials"/>
      <sheetName val="AMR Revenue"/>
      <sheetName val="AMR Depreciation"/>
      <sheetName val="AMR Insurance - CY05"/>
      <sheetName val="AMR Insurance - CY06-CY10"/>
      <sheetName val="AMR Claims by year"/>
      <sheetName val="AMR Debt Summary"/>
      <sheetName val="EMCARE SECTION &gt;&gt;&gt;"/>
      <sheetName val="EmCare Income Statement"/>
      <sheetName val="EmCare Balance Sheet"/>
      <sheetName val="EmCare Cash Flow"/>
      <sheetName val="EmCare Drivers (2)"/>
      <sheetName val="EmCare Malpractice "/>
      <sheetName val="Malp Claims_funding Matrix"/>
      <sheetName val="CORPORATE SECTION &gt;&gt;&gt;"/>
      <sheetName val="Corporate"/>
    </sheetNames>
    <sheetDataSet>
      <sheetData sheetId="0"/>
      <sheetData sheetId="1">
        <row r="7">
          <cell r="B7">
            <v>3.5799999999999998E-2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
      <sheetName val="CF"/>
      <sheetName val="BS"/>
      <sheetName val="DCF"/>
      <sheetName val="__FDSCACHE__"/>
      <sheetName val="Sheet1 (2)"/>
      <sheetName val="BlueMatrix - HealthCare"/>
      <sheetName val="Variance"/>
      <sheetName val="IS"/>
      <sheetName val="Margins"/>
      <sheetName val="Prod Summary"/>
      <sheetName val="Epipen Model Updated"/>
      <sheetName val="Debt"/>
      <sheetName val="Pipeline"/>
      <sheetName val="Catalysts"/>
      <sheetName val="Meda"/>
      <sheetName val="Modelling notes"/>
      <sheetName val="Ref"/>
      <sheetName val="Meda Sales"/>
      <sheetName val="Meda Top Cx&amp;OTC"/>
      <sheetName val="IMS Forecast (2)"/>
      <sheetName val="Epipen IMS $Sales"/>
      <sheetName val="Ultiva IMS $Sales"/>
      <sheetName val="Epipen Model Old"/>
    </sheetNames>
    <sheetDataSet>
      <sheetData sheetId="0">
        <row r="6">
          <cell r="A6" t="str">
            <v>Total revenue</v>
          </cell>
        </row>
      </sheetData>
      <sheetData sheetId="1">
        <row r="25">
          <cell r="A25" t="str">
            <v>Net Cash from Operating Activities</v>
          </cell>
        </row>
      </sheetData>
      <sheetData sheetId="2">
        <row r="11">
          <cell r="AA11">
            <v>7522.5</v>
          </cell>
        </row>
      </sheetData>
      <sheetData sheetId="3">
        <row r="18">
          <cell r="A18" t="str">
            <v>Free cash flows</v>
          </cell>
        </row>
      </sheetData>
      <sheetData sheetId="4"/>
      <sheetData sheetId="5"/>
      <sheetData sheetId="6"/>
      <sheetData sheetId="7"/>
      <sheetData sheetId="8">
        <row r="5">
          <cell r="AB5" t="str">
            <v>Actual</v>
          </cell>
        </row>
      </sheetData>
      <sheetData sheetId="9"/>
      <sheetData sheetId="10"/>
      <sheetData sheetId="11"/>
      <sheetData sheetId="12"/>
      <sheetData sheetId="13"/>
      <sheetData sheetId="14"/>
      <sheetData sheetId="15">
        <row r="63">
          <cell r="A63" t="str">
            <v>Dymista</v>
          </cell>
          <cell r="B63" t="str">
            <v>Rx</v>
          </cell>
          <cell r="C63" t="str">
            <v>Respiratory</v>
          </cell>
        </row>
        <row r="64">
          <cell r="A64" t="str">
            <v>Betadine</v>
          </cell>
          <cell r="B64" t="str">
            <v>Cx</v>
          </cell>
          <cell r="C64" t="str">
            <v>Dermatology</v>
          </cell>
        </row>
        <row r="65">
          <cell r="A65" t="str">
            <v>Dona</v>
          </cell>
          <cell r="B65" t="str">
            <v>Cx</v>
          </cell>
          <cell r="C65" t="str">
            <v>Pain and Inflammation</v>
          </cell>
        </row>
        <row r="66">
          <cell r="A66" t="str">
            <v>Tambocor</v>
          </cell>
          <cell r="B66" t="str">
            <v>Rx</v>
          </cell>
          <cell r="C66" t="str">
            <v>Cardiology</v>
          </cell>
        </row>
        <row r="67">
          <cell r="A67" t="str">
            <v>Saugella</v>
          </cell>
          <cell r="B67" t="str">
            <v>Cx</v>
          </cell>
          <cell r="C67" t="str">
            <v>Hygiene</v>
          </cell>
        </row>
        <row r="68">
          <cell r="A68" t="str">
            <v>Elidel *</v>
          </cell>
          <cell r="B68" t="str">
            <v>Rx</v>
          </cell>
          <cell r="C68" t="str">
            <v>Dermatology</v>
          </cell>
        </row>
        <row r="69">
          <cell r="A69" t="str">
            <v>EpiPen</v>
          </cell>
          <cell r="B69" t="str">
            <v>Rx</v>
          </cell>
          <cell r="C69" t="str">
            <v>Respiratory</v>
          </cell>
        </row>
        <row r="70">
          <cell r="A70" t="str">
            <v>Aldara/Zyclara</v>
          </cell>
          <cell r="B70" t="str">
            <v>Rx</v>
          </cell>
          <cell r="C70" t="str">
            <v>Dermatology</v>
          </cell>
        </row>
        <row r="71">
          <cell r="A71" t="str">
            <v>Legalon</v>
          </cell>
          <cell r="B71" t="str">
            <v>Cx</v>
          </cell>
          <cell r="C71" t="str">
            <v>GI</v>
          </cell>
        </row>
        <row r="72">
          <cell r="A72" t="str">
            <v>Astelin</v>
          </cell>
          <cell r="B72" t="str">
            <v>Rx</v>
          </cell>
          <cell r="C72" t="str">
            <v>Respiratory</v>
          </cell>
        </row>
        <row r="73">
          <cell r="A73" t="str">
            <v>Armolipid</v>
          </cell>
          <cell r="B73" t="str">
            <v>Cx</v>
          </cell>
          <cell r="C73" t="str">
            <v>Pain and Inflammation</v>
          </cell>
        </row>
        <row r="74">
          <cell r="A74" t="str">
            <v>Calcium</v>
          </cell>
          <cell r="B74" t="str">
            <v>Rx</v>
          </cell>
          <cell r="C74">
            <v>0</v>
          </cell>
        </row>
        <row r="75">
          <cell r="A75" t="str">
            <v>CB12</v>
          </cell>
          <cell r="B75" t="str">
            <v>OTC</v>
          </cell>
          <cell r="C75" t="str">
            <v>Dental</v>
          </cell>
        </row>
        <row r="76">
          <cell r="A76" t="str">
            <v>Reparil</v>
          </cell>
          <cell r="B76" t="str">
            <v>Cx</v>
          </cell>
          <cell r="C76" t="str">
            <v>Pain and Inflammation</v>
          </cell>
        </row>
        <row r="77">
          <cell r="A77" t="str">
            <v>Mestinon</v>
          </cell>
          <cell r="B77" t="str">
            <v>Rx</v>
          </cell>
          <cell r="C77" t="str">
            <v>Pain and Inflammation</v>
          </cell>
        </row>
        <row r="78">
          <cell r="A78" t="str">
            <v>Felbatol</v>
          </cell>
          <cell r="B78" t="str">
            <v>Rx</v>
          </cell>
          <cell r="C78" t="str">
            <v>CNS</v>
          </cell>
        </row>
        <row r="79">
          <cell r="A79" t="str">
            <v>Minitran</v>
          </cell>
          <cell r="B79" t="str">
            <v>Rx</v>
          </cell>
          <cell r="C79" t="str">
            <v>CNS</v>
          </cell>
        </row>
        <row r="80">
          <cell r="A80" t="str">
            <v>Solco</v>
          </cell>
          <cell r="B80" t="str">
            <v>Rx</v>
          </cell>
          <cell r="C80">
            <v>0</v>
          </cell>
        </row>
        <row r="81">
          <cell r="A81" t="str">
            <v>Proctofoam</v>
          </cell>
          <cell r="B81">
            <v>0</v>
          </cell>
          <cell r="C81">
            <v>0</v>
          </cell>
        </row>
        <row r="82">
          <cell r="A82" t="str">
            <v>Muse/Bondil</v>
          </cell>
          <cell r="B82">
            <v>0</v>
          </cell>
          <cell r="C82">
            <v>0</v>
          </cell>
        </row>
        <row r="83">
          <cell r="A83" t="str">
            <v>Thioctacid</v>
          </cell>
          <cell r="B83" t="str">
            <v>Rx</v>
          </cell>
          <cell r="C83">
            <v>0</v>
          </cell>
        </row>
        <row r="84">
          <cell r="A84" t="str">
            <v>Spasmolyt</v>
          </cell>
          <cell r="B84" t="str">
            <v>Rx</v>
          </cell>
          <cell r="C84">
            <v>0</v>
          </cell>
        </row>
        <row r="85">
          <cell r="A85" t="str">
            <v>Rantudil</v>
          </cell>
          <cell r="B85">
            <v>0</v>
          </cell>
          <cell r="C85">
            <v>0</v>
          </cell>
        </row>
      </sheetData>
      <sheetData sheetId="16"/>
      <sheetData sheetId="17">
        <row r="1">
          <cell r="A1">
            <v>1</v>
          </cell>
        </row>
      </sheetData>
      <sheetData sheetId="18"/>
      <sheetData sheetId="19"/>
      <sheetData sheetId="20"/>
      <sheetData sheetId="21"/>
      <sheetData sheetId="22"/>
      <sheetData sheetId="23"/>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GE current model"/>
    </sheetNames>
    <sheetDataSet>
      <sheetData sheetId="0" refreshError="1">
        <row r="1">
          <cell r="A1" t="str">
            <v>Microsemi Corp.</v>
          </cell>
        </row>
        <row r="2">
          <cell r="A2" t="str">
            <v>Pro Forma Income Statement (In thousands, except per-share data)</v>
          </cell>
        </row>
        <row r="3">
          <cell r="A3">
            <v>38454</v>
          </cell>
          <cell r="B3" t="str">
            <v>FY2000</v>
          </cell>
          <cell r="F3" t="str">
            <v>FY 2001</v>
          </cell>
          <cell r="J3" t="str">
            <v>FY 2002</v>
          </cell>
          <cell r="N3" t="str">
            <v>FY 2003</v>
          </cell>
          <cell r="R3" t="str">
            <v>FY 2004</v>
          </cell>
          <cell r="V3" t="str">
            <v>FY 2005</v>
          </cell>
          <cell r="Z3" t="str">
            <v>FY 2006</v>
          </cell>
        </row>
        <row r="4">
          <cell r="A4" t="str">
            <v>Eric Glover, CFA</v>
          </cell>
          <cell r="B4" t="str">
            <v>Q1 '00A</v>
          </cell>
          <cell r="C4" t="str">
            <v>Q2 '00A</v>
          </cell>
          <cell r="D4" t="str">
            <v>Q3 '00A</v>
          </cell>
          <cell r="E4" t="str">
            <v>Q4 '00A</v>
          </cell>
          <cell r="F4" t="str">
            <v>Q1 '01A</v>
          </cell>
          <cell r="G4" t="str">
            <v>Q2 '01A</v>
          </cell>
          <cell r="H4" t="str">
            <v>Q3 '01A</v>
          </cell>
          <cell r="I4" t="str">
            <v>Q4 '01A</v>
          </cell>
          <cell r="J4" t="str">
            <v>Q1 '02A</v>
          </cell>
          <cell r="K4" t="str">
            <v>Q2 '02A</v>
          </cell>
          <cell r="L4" t="str">
            <v>Q3 '02A</v>
          </cell>
          <cell r="M4" t="str">
            <v>Q4 '02A</v>
          </cell>
          <cell r="N4" t="str">
            <v>Q1 '03A</v>
          </cell>
          <cell r="O4" t="str">
            <v>Q2 '03A</v>
          </cell>
          <cell r="P4" t="str">
            <v>Q3 '03A</v>
          </cell>
          <cell r="Q4" t="str">
            <v>Q4 '03A</v>
          </cell>
          <cell r="R4" t="str">
            <v>Q1 '04A</v>
          </cell>
          <cell r="S4" t="str">
            <v>Q2 '04A</v>
          </cell>
          <cell r="T4" t="str">
            <v>Q3 '04A</v>
          </cell>
          <cell r="U4" t="str">
            <v>Q4 '04A</v>
          </cell>
          <cell r="V4" t="str">
            <v>Q1 '05A</v>
          </cell>
          <cell r="W4" t="str">
            <v>Q2 '05E</v>
          </cell>
          <cell r="X4" t="str">
            <v>Q3 '05E</v>
          </cell>
          <cell r="Y4" t="str">
            <v>Q4 '05E</v>
          </cell>
          <cell r="Z4" t="str">
            <v>Q1 '06E</v>
          </cell>
          <cell r="AA4" t="str">
            <v>Q2 '06E</v>
          </cell>
          <cell r="AB4" t="str">
            <v>Q3 '06E</v>
          </cell>
          <cell r="AC4" t="str">
            <v>Q4 '06E</v>
          </cell>
          <cell r="AD4" t="str">
            <v>Q1 '07E</v>
          </cell>
          <cell r="AF4" t="str">
            <v>FY 1995</v>
          </cell>
          <cell r="AG4" t="str">
            <v>FY 1996</v>
          </cell>
          <cell r="AH4" t="str">
            <v>FY 1997</v>
          </cell>
          <cell r="AI4" t="str">
            <v>FY 1998</v>
          </cell>
          <cell r="AJ4" t="str">
            <v>FY 1999</v>
          </cell>
          <cell r="AK4" t="str">
            <v>FY 2000A</v>
          </cell>
          <cell r="AL4" t="str">
            <v>FY 2001A</v>
          </cell>
          <cell r="AM4" t="str">
            <v>FY 2002A</v>
          </cell>
          <cell r="AN4" t="str">
            <v>FY03A</v>
          </cell>
          <cell r="AO4" t="str">
            <v>FY04A</v>
          </cell>
          <cell r="AP4" t="str">
            <v>FY05E</v>
          </cell>
          <cell r="AQ4" t="str">
            <v>FY06E</v>
          </cell>
          <cell r="AS4" t="str">
            <v>C2000A</v>
          </cell>
          <cell r="AT4" t="str">
            <v>C2001A</v>
          </cell>
          <cell r="AU4" t="str">
            <v>C2002A</v>
          </cell>
          <cell r="AV4" t="str">
            <v>C2003A</v>
          </cell>
          <cell r="AW4" t="str">
            <v>CY04A</v>
          </cell>
          <cell r="AX4" t="str">
            <v>CY05E</v>
          </cell>
          <cell r="AY4" t="str">
            <v>CY06E</v>
          </cell>
        </row>
        <row r="5">
          <cell r="A5" t="str">
            <v>Jonathan Dorsheimer</v>
          </cell>
          <cell r="B5">
            <v>36525</v>
          </cell>
          <cell r="C5">
            <v>36616</v>
          </cell>
          <cell r="D5">
            <v>36707</v>
          </cell>
          <cell r="E5">
            <v>36799</v>
          </cell>
          <cell r="F5">
            <v>36891</v>
          </cell>
          <cell r="G5">
            <v>36981</v>
          </cell>
          <cell r="H5">
            <v>37072</v>
          </cell>
          <cell r="I5">
            <v>37164</v>
          </cell>
          <cell r="J5">
            <v>37256</v>
          </cell>
          <cell r="K5">
            <v>37346</v>
          </cell>
          <cell r="L5">
            <v>37437</v>
          </cell>
          <cell r="M5">
            <v>37529</v>
          </cell>
          <cell r="N5">
            <v>37621</v>
          </cell>
          <cell r="O5">
            <v>37683</v>
          </cell>
          <cell r="P5">
            <v>37775</v>
          </cell>
          <cell r="Q5">
            <v>37867</v>
          </cell>
          <cell r="R5">
            <v>37986</v>
          </cell>
          <cell r="S5">
            <v>38049</v>
          </cell>
          <cell r="T5">
            <v>38141</v>
          </cell>
          <cell r="U5">
            <v>38233</v>
          </cell>
          <cell r="V5">
            <v>38352</v>
          </cell>
          <cell r="W5">
            <v>38442</v>
          </cell>
          <cell r="X5">
            <v>38533</v>
          </cell>
          <cell r="Y5">
            <v>38625</v>
          </cell>
          <cell r="Z5">
            <v>38687</v>
          </cell>
          <cell r="AA5">
            <v>38777</v>
          </cell>
          <cell r="AB5">
            <v>38869</v>
          </cell>
          <cell r="AC5">
            <v>38961</v>
          </cell>
          <cell r="AD5">
            <v>39052</v>
          </cell>
          <cell r="AF5">
            <v>34972</v>
          </cell>
          <cell r="AG5">
            <v>35338</v>
          </cell>
          <cell r="AH5">
            <v>35703</v>
          </cell>
          <cell r="AI5">
            <v>36068</v>
          </cell>
          <cell r="AJ5">
            <v>36433</v>
          </cell>
          <cell r="AK5">
            <v>36799</v>
          </cell>
          <cell r="AL5">
            <v>37164</v>
          </cell>
          <cell r="AM5">
            <v>37529</v>
          </cell>
          <cell r="AN5">
            <v>37894</v>
          </cell>
          <cell r="AO5">
            <v>38260</v>
          </cell>
          <cell r="AP5">
            <v>38625</v>
          </cell>
          <cell r="AQ5">
            <v>38990</v>
          </cell>
          <cell r="AU5">
            <v>37621</v>
          </cell>
          <cell r="AV5">
            <v>37986</v>
          </cell>
          <cell r="AW5">
            <v>38352</v>
          </cell>
          <cell r="AX5">
            <v>38717</v>
          </cell>
          <cell r="AY5">
            <v>39082</v>
          </cell>
        </row>
        <row r="7">
          <cell r="A7" t="str">
            <v>Segment Revenue %</v>
          </cell>
        </row>
        <row r="8">
          <cell r="A8" t="str">
            <v>Military/Aerospace</v>
          </cell>
          <cell r="N8">
            <v>0.35</v>
          </cell>
          <cell r="O8">
            <v>0.39</v>
          </cell>
          <cell r="P8">
            <v>0.41</v>
          </cell>
          <cell r="Q8">
            <v>0.4</v>
          </cell>
          <cell r="R8">
            <v>0.42</v>
          </cell>
          <cell r="S8">
            <v>0.39</v>
          </cell>
          <cell r="T8">
            <v>0.41</v>
          </cell>
          <cell r="U8">
            <v>0.45</v>
          </cell>
          <cell r="V8">
            <v>0.44</v>
          </cell>
          <cell r="W8">
            <v>0.42</v>
          </cell>
          <cell r="X8">
            <v>0.39</v>
          </cell>
          <cell r="Y8">
            <v>0.38</v>
          </cell>
          <cell r="Z8">
            <v>0.39</v>
          </cell>
          <cell r="AA8">
            <v>0.4</v>
          </cell>
          <cell r="AB8">
            <v>0.4</v>
          </cell>
          <cell r="AC8">
            <v>0.4</v>
          </cell>
          <cell r="AD8">
            <v>0.4</v>
          </cell>
          <cell r="AN8">
            <v>0.38849739830066216</v>
          </cell>
          <cell r="AO8">
            <v>0.41863524029329463</v>
          </cell>
          <cell r="AP8">
            <v>0.40683487087042647</v>
          </cell>
          <cell r="AQ8">
            <v>0.39759801538423106</v>
          </cell>
          <cell r="AS8" t="e">
            <v>#DIV/0!</v>
          </cell>
          <cell r="AW8">
            <v>0.42408675957382885</v>
          </cell>
          <cell r="AX8">
            <v>0.39469427493029868</v>
          </cell>
          <cell r="AY8">
            <v>0.39999999999999997</v>
          </cell>
        </row>
        <row r="9">
          <cell r="A9" t="str">
            <v>Medical</v>
          </cell>
          <cell r="N9">
            <v>0.24</v>
          </cell>
          <cell r="O9">
            <v>0.23</v>
          </cell>
          <cell r="P9">
            <v>0.24</v>
          </cell>
          <cell r="Q9">
            <v>0.25</v>
          </cell>
          <cell r="R9">
            <v>0.2</v>
          </cell>
          <cell r="S9">
            <v>0.16</v>
          </cell>
          <cell r="T9">
            <v>0.17</v>
          </cell>
          <cell r="U9">
            <v>0.14000000000000001</v>
          </cell>
          <cell r="V9">
            <v>0.14000000000000001</v>
          </cell>
          <cell r="W9">
            <v>0.16</v>
          </cell>
          <cell r="X9">
            <v>0.17</v>
          </cell>
          <cell r="Y9">
            <v>0.18</v>
          </cell>
          <cell r="Z9">
            <v>0.17</v>
          </cell>
          <cell r="AA9">
            <v>0.17</v>
          </cell>
          <cell r="AB9">
            <v>0.17</v>
          </cell>
          <cell r="AC9">
            <v>0.17</v>
          </cell>
          <cell r="AD9">
            <v>0.17</v>
          </cell>
          <cell r="AN9">
            <v>0.2402297196649964</v>
          </cell>
          <cell r="AO9">
            <v>0.16604317722268744</v>
          </cell>
          <cell r="AP9">
            <v>0.16291837208285548</v>
          </cell>
          <cell r="AQ9">
            <v>0.16999999999999998</v>
          </cell>
          <cell r="AS9" t="e">
            <v>#DIV/0!</v>
          </cell>
          <cell r="AW9">
            <v>0.15185914473025341</v>
          </cell>
          <cell r="AX9">
            <v>0.17012184790780399</v>
          </cell>
          <cell r="AY9">
            <v>0.17</v>
          </cell>
        </row>
        <row r="10">
          <cell r="A10" t="str">
            <v>Total High Rel.</v>
          </cell>
          <cell r="N10">
            <v>0.59</v>
          </cell>
          <cell r="O10">
            <v>0.62</v>
          </cell>
          <cell r="P10">
            <v>0.64999999999999991</v>
          </cell>
          <cell r="Q10">
            <v>0.65</v>
          </cell>
          <cell r="R10">
            <v>0.62</v>
          </cell>
          <cell r="S10">
            <v>0.55000000000000004</v>
          </cell>
          <cell r="T10">
            <v>0.57999999999999996</v>
          </cell>
          <cell r="U10">
            <v>0.59000000000000008</v>
          </cell>
          <cell r="V10">
            <v>0.58000000000000007</v>
          </cell>
          <cell r="W10">
            <v>0.57999999999999996</v>
          </cell>
          <cell r="X10">
            <v>0.56000000000000005</v>
          </cell>
          <cell r="Y10">
            <v>0.56000000000000005</v>
          </cell>
          <cell r="Z10">
            <v>0.56000000000000005</v>
          </cell>
          <cell r="AA10">
            <v>0.57000000000000006</v>
          </cell>
          <cell r="AB10">
            <v>0.57000000000000006</v>
          </cell>
          <cell r="AC10">
            <v>0.57000000000000006</v>
          </cell>
          <cell r="AD10">
            <v>0.57000000000000006</v>
          </cell>
          <cell r="AN10">
            <v>0.62872711796565861</v>
          </cell>
          <cell r="AO10">
            <v>0.58467841751598204</v>
          </cell>
          <cell r="AP10">
            <v>0.56975324295328189</v>
          </cell>
          <cell r="AQ10">
            <v>0.56759801538423105</v>
          </cell>
          <cell r="AS10" t="e">
            <v>#DIV/0!</v>
          </cell>
          <cell r="AW10">
            <v>0.57594590430408221</v>
          </cell>
          <cell r="AX10">
            <v>0.56481612283810267</v>
          </cell>
          <cell r="AY10">
            <v>0.56999999999999995</v>
          </cell>
        </row>
        <row r="12">
          <cell r="A12" t="str">
            <v>PC/peripherals/notebook</v>
          </cell>
          <cell r="N12">
            <v>0.12</v>
          </cell>
          <cell r="O12">
            <v>0.12</v>
          </cell>
          <cell r="P12">
            <v>0.12</v>
          </cell>
          <cell r="Q12">
            <v>0.12</v>
          </cell>
          <cell r="R12">
            <v>0.13</v>
          </cell>
          <cell r="S12">
            <v>0.14000000000000001</v>
          </cell>
          <cell r="T12">
            <v>0.11</v>
          </cell>
          <cell r="U12">
            <v>0.11</v>
          </cell>
          <cell r="V12">
            <v>0.12</v>
          </cell>
          <cell r="W12">
            <v>0.11</v>
          </cell>
          <cell r="X12">
            <v>0.12</v>
          </cell>
          <cell r="Y12">
            <v>0.13</v>
          </cell>
          <cell r="Z12">
            <v>0.14000000000000001</v>
          </cell>
          <cell r="AA12">
            <v>0.14000000000000001</v>
          </cell>
          <cell r="AB12">
            <v>0.14000000000000001</v>
          </cell>
          <cell r="AC12">
            <v>0.15</v>
          </cell>
          <cell r="AD12">
            <v>0.15</v>
          </cell>
          <cell r="AN12">
            <v>0.12</v>
          </cell>
          <cell r="AO12">
            <v>0.12156532750556565</v>
          </cell>
          <cell r="AP12">
            <v>0.12012520185129041</v>
          </cell>
          <cell r="AQ12">
            <v>0.14262446603881992</v>
          </cell>
          <cell r="AS12" t="e">
            <v>#DIV/0!</v>
          </cell>
          <cell r="AW12">
            <v>0.11935962621430279</v>
          </cell>
          <cell r="AX12">
            <v>0.12533346112112598</v>
          </cell>
          <cell r="AY12">
            <v>0.14518415049363645</v>
          </cell>
        </row>
        <row r="13">
          <cell r="A13" t="str">
            <v>Telecom</v>
          </cell>
          <cell r="N13">
            <v>0.06</v>
          </cell>
          <cell r="O13">
            <v>0.02</v>
          </cell>
          <cell r="P13">
            <v>0</v>
          </cell>
          <cell r="Q13">
            <v>0</v>
          </cell>
          <cell r="AN13">
            <v>1.8829919289054625E-2</v>
          </cell>
          <cell r="AO13" t="e">
            <v>#REF!</v>
          </cell>
          <cell r="AP13" t="e">
            <v>#REF!</v>
          </cell>
          <cell r="AQ13" t="e">
            <v>#REF!</v>
          </cell>
          <cell r="AS13" t="e">
            <v>#REF!</v>
          </cell>
          <cell r="AW13" t="e">
            <v>#REF!</v>
          </cell>
          <cell r="AX13" t="e">
            <v>#REF!</v>
          </cell>
          <cell r="AY13" t="e">
            <v>#REF!</v>
          </cell>
        </row>
        <row r="14">
          <cell r="A14" t="str">
            <v>Mobile Connectivity</v>
          </cell>
          <cell r="N14">
            <v>7.0000000000000007E-2</v>
          </cell>
          <cell r="O14">
            <v>0.08</v>
          </cell>
          <cell r="P14">
            <v>0.06</v>
          </cell>
          <cell r="Q14">
            <v>7.0000000000000007E-2</v>
          </cell>
          <cell r="R14">
            <v>0.09</v>
          </cell>
          <cell r="S14">
            <v>0.13</v>
          </cell>
          <cell r="T14">
            <v>0.13</v>
          </cell>
          <cell r="U14">
            <v>0.13</v>
          </cell>
          <cell r="V14">
            <v>0.15</v>
          </cell>
          <cell r="W14">
            <v>0.15</v>
          </cell>
          <cell r="X14">
            <v>0.15</v>
          </cell>
          <cell r="Y14">
            <v>0.16</v>
          </cell>
          <cell r="Z14">
            <v>0.15</v>
          </cell>
          <cell r="AA14">
            <v>0.15</v>
          </cell>
          <cell r="AB14">
            <v>0.15</v>
          </cell>
          <cell r="AC14">
            <v>0.15</v>
          </cell>
          <cell r="AD14">
            <v>0.15</v>
          </cell>
          <cell r="AN14">
            <v>6.9882606867270269E-2</v>
          </cell>
          <cell r="AO14">
            <v>0.12102224219276568</v>
          </cell>
          <cell r="AP14">
            <v>0.15259954673845311</v>
          </cell>
          <cell r="AQ14">
            <v>0.15</v>
          </cell>
          <cell r="AS14" t="e">
            <v>#DIV/0!</v>
          </cell>
          <cell r="AW14">
            <v>0.13537367014105559</v>
          </cell>
          <cell r="AX14">
            <v>0.15252990932685534</v>
          </cell>
          <cell r="AY14">
            <v>0.15</v>
          </cell>
        </row>
        <row r="15">
          <cell r="A15" t="str">
            <v>Automotive</v>
          </cell>
          <cell r="N15">
            <v>7.0000000000000007E-2</v>
          </cell>
          <cell r="O15">
            <v>7.0000000000000007E-2</v>
          </cell>
          <cell r="P15">
            <v>0.08</v>
          </cell>
          <cell r="Q15">
            <v>0.08</v>
          </cell>
          <cell r="R15">
            <v>0.08</v>
          </cell>
          <cell r="S15">
            <v>0.09</v>
          </cell>
          <cell r="T15">
            <v>0.09</v>
          </cell>
          <cell r="U15">
            <v>0.09</v>
          </cell>
          <cell r="V15">
            <v>0.08</v>
          </cell>
          <cell r="W15">
            <v>0.09</v>
          </cell>
          <cell r="X15">
            <v>0.1</v>
          </cell>
          <cell r="Y15">
            <v>0.1</v>
          </cell>
          <cell r="Z15">
            <v>0.11</v>
          </cell>
          <cell r="AA15">
            <v>0.11</v>
          </cell>
          <cell r="AB15">
            <v>0.12</v>
          </cell>
          <cell r="AC15">
            <v>0.12</v>
          </cell>
          <cell r="AD15">
            <v>0.12</v>
          </cell>
          <cell r="AN15">
            <v>7.5233038288299706E-2</v>
          </cell>
          <cell r="AO15">
            <v>8.7755560548191405E-2</v>
          </cell>
          <cell r="AP15">
            <v>9.2721101933880695E-2</v>
          </cell>
          <cell r="AQ15">
            <v>0.11514799107614675</v>
          </cell>
          <cell r="AS15" t="e">
            <v>#DIV/0!</v>
          </cell>
          <cell r="AW15">
            <v>8.731316492947222E-2</v>
          </cell>
          <cell r="AX15">
            <v>0.10019774518760967</v>
          </cell>
          <cell r="AY15">
            <v>0.11762766034169282</v>
          </cell>
        </row>
        <row r="16">
          <cell r="A16" t="str">
            <v>Other</v>
          </cell>
          <cell r="N16">
            <v>0.09</v>
          </cell>
          <cell r="O16">
            <v>0.09</v>
          </cell>
          <cell r="P16">
            <v>0.09</v>
          </cell>
          <cell r="Q16">
            <v>0.08</v>
          </cell>
          <cell r="R16">
            <v>0.08</v>
          </cell>
          <cell r="S16">
            <v>0.09</v>
          </cell>
          <cell r="T16">
            <v>0.09</v>
          </cell>
          <cell r="U16">
            <v>0.08</v>
          </cell>
          <cell r="V16">
            <v>7.0000000000000007E-2</v>
          </cell>
          <cell r="W16">
            <v>7.0000000000000007E-2</v>
          </cell>
          <cell r="X16">
            <v>7.0000000000000007E-2</v>
          </cell>
          <cell r="Y16">
            <v>0.05</v>
          </cell>
          <cell r="Z16">
            <v>0.04</v>
          </cell>
          <cell r="AA16">
            <v>0.03</v>
          </cell>
          <cell r="AB16">
            <v>0.02</v>
          </cell>
          <cell r="AC16">
            <v>0.01</v>
          </cell>
          <cell r="AD16">
            <v>0.01</v>
          </cell>
          <cell r="AN16">
            <v>8.7327317589716819E-2</v>
          </cell>
          <cell r="AO16">
            <v>8.4978452237495145E-2</v>
          </cell>
          <cell r="AP16">
            <v>6.480090652309381E-2</v>
          </cell>
          <cell r="AQ16">
            <v>2.4629527500802263E-2</v>
          </cell>
          <cell r="AS16" t="e">
            <v>#DIV/0!</v>
          </cell>
          <cell r="AW16">
            <v>8.200763441108723E-2</v>
          </cell>
          <cell r="AX16">
            <v>5.7122761526306388E-2</v>
          </cell>
          <cell r="AY16">
            <v>1.7188189164670735E-2</v>
          </cell>
        </row>
        <row r="17">
          <cell r="A17" t="str">
            <v>TOTAL %</v>
          </cell>
          <cell r="N17">
            <v>1</v>
          </cell>
          <cell r="O17">
            <v>1</v>
          </cell>
          <cell r="P17">
            <v>0.99999999999999989</v>
          </cell>
          <cell r="Q17">
            <v>1</v>
          </cell>
          <cell r="R17">
            <v>0.99999999999999989</v>
          </cell>
          <cell r="S17">
            <v>1</v>
          </cell>
          <cell r="T17">
            <v>0.99999999999999989</v>
          </cell>
          <cell r="U17">
            <v>1</v>
          </cell>
          <cell r="V17">
            <v>1</v>
          </cell>
          <cell r="W17">
            <v>1</v>
          </cell>
          <cell r="X17">
            <v>1</v>
          </cell>
          <cell r="Y17">
            <v>1</v>
          </cell>
          <cell r="Z17">
            <v>1</v>
          </cell>
          <cell r="AA17">
            <v>1</v>
          </cell>
          <cell r="AB17">
            <v>1</v>
          </cell>
          <cell r="AC17">
            <v>1</v>
          </cell>
          <cell r="AD17">
            <v>1</v>
          </cell>
          <cell r="AN17">
            <v>1</v>
          </cell>
          <cell r="AO17">
            <v>1</v>
          </cell>
          <cell r="AP17">
            <v>0.99999999999999989</v>
          </cell>
          <cell r="AQ17">
            <v>1</v>
          </cell>
          <cell r="AS17" t="e">
            <v>#DIV/0!</v>
          </cell>
          <cell r="AW17">
            <v>1</v>
          </cell>
          <cell r="AX17">
            <v>1</v>
          </cell>
          <cell r="AY17">
            <v>0.99999999999999989</v>
          </cell>
        </row>
        <row r="19">
          <cell r="A19" t="str">
            <v>Segment Revenue $$</v>
          </cell>
        </row>
        <row r="20">
          <cell r="A20" t="str">
            <v>Military/Aerospace</v>
          </cell>
          <cell r="N20">
            <v>16054.15</v>
          </cell>
          <cell r="O20">
            <v>18804.63</v>
          </cell>
          <cell r="P20">
            <v>20718.939999999999</v>
          </cell>
          <cell r="Q20">
            <v>21100.400000000001</v>
          </cell>
          <cell r="R20">
            <v>23076.899999999998</v>
          </cell>
          <cell r="S20">
            <v>22520.55</v>
          </cell>
          <cell r="T20">
            <v>26293.3</v>
          </cell>
          <cell r="U20">
            <v>30593.25</v>
          </cell>
          <cell r="V20">
            <v>30691.759999999998</v>
          </cell>
          <cell r="W20">
            <v>30175.580399999995</v>
          </cell>
          <cell r="X20">
            <v>28580.585436000001</v>
          </cell>
          <cell r="Y20">
            <v>28683.182409360001</v>
          </cell>
          <cell r="Z20">
            <v>30321.143089052399</v>
          </cell>
          <cell r="AA20">
            <v>31720.580462393282</v>
          </cell>
          <cell r="AB20">
            <v>32672.197876265083</v>
          </cell>
          <cell r="AC20">
            <v>33979.085791315687</v>
          </cell>
          <cell r="AD20">
            <v>35338.249222968319</v>
          </cell>
          <cell r="AN20">
            <v>76678.12</v>
          </cell>
          <cell r="AO20">
            <v>102484</v>
          </cell>
          <cell r="AP20">
            <v>118131.10824536</v>
          </cell>
          <cell r="AQ20">
            <v>128693.00721902645</v>
          </cell>
          <cell r="AW20">
            <v>110098.86</v>
          </cell>
          <cell r="AX20">
            <v>117760.49133441239</v>
          </cell>
          <cell r="AY20">
            <v>133710.11335294237</v>
          </cell>
        </row>
        <row r="21">
          <cell r="A21" t="str">
            <v>Medical</v>
          </cell>
          <cell r="N21">
            <v>11008.56</v>
          </cell>
          <cell r="O21">
            <v>11089.91</v>
          </cell>
          <cell r="P21">
            <v>12128.16</v>
          </cell>
          <cell r="Q21">
            <v>13187.75</v>
          </cell>
          <cell r="R21">
            <v>10989</v>
          </cell>
          <cell r="S21">
            <v>9239.2000000000007</v>
          </cell>
          <cell r="T21">
            <v>10902.1</v>
          </cell>
          <cell r="U21">
            <v>9517.9000000000015</v>
          </cell>
          <cell r="V21">
            <v>9765.5600000000013</v>
          </cell>
          <cell r="W21">
            <v>11495.459199999999</v>
          </cell>
          <cell r="X21">
            <v>12458.203908000001</v>
          </cell>
          <cell r="Y21">
            <v>13586.77061496</v>
          </cell>
          <cell r="Z21">
            <v>13216.9085259972</v>
          </cell>
          <cell r="AA21">
            <v>13481.246696517146</v>
          </cell>
          <cell r="AB21">
            <v>13885.684097412661</v>
          </cell>
          <cell r="AC21">
            <v>14441.111461309167</v>
          </cell>
          <cell r="AD21">
            <v>15018.755919761536</v>
          </cell>
          <cell r="AN21">
            <v>47414.380000000005</v>
          </cell>
          <cell r="AO21">
            <v>40648.200000000004</v>
          </cell>
          <cell r="AP21">
            <v>47305.993722960004</v>
          </cell>
          <cell r="AQ21">
            <v>55024.95078123617</v>
          </cell>
          <cell r="AW21">
            <v>39424.760000000009</v>
          </cell>
          <cell r="AX21">
            <v>50757.342248957197</v>
          </cell>
          <cell r="AY21">
            <v>56826.798175000513</v>
          </cell>
        </row>
        <row r="22">
          <cell r="A22" t="str">
            <v>Total High Rel.</v>
          </cell>
          <cell r="N22">
            <v>27062.71</v>
          </cell>
          <cell r="O22">
            <v>29894.54</v>
          </cell>
          <cell r="P22">
            <v>32847.1</v>
          </cell>
          <cell r="Q22">
            <v>34288.15</v>
          </cell>
          <cell r="R22">
            <v>34065.9</v>
          </cell>
          <cell r="S22">
            <v>31759.750000000004</v>
          </cell>
          <cell r="T22">
            <v>37195.399999999994</v>
          </cell>
          <cell r="U22">
            <v>40111.150000000009</v>
          </cell>
          <cell r="V22">
            <v>40457.320000000007</v>
          </cell>
          <cell r="W22">
            <v>41671.039599999996</v>
          </cell>
          <cell r="X22">
            <v>41038.789344000004</v>
          </cell>
          <cell r="Y22">
            <v>42269.953024320006</v>
          </cell>
          <cell r="Z22">
            <v>43538.051615049604</v>
          </cell>
          <cell r="AA22">
            <v>45201.827158910433</v>
          </cell>
          <cell r="AB22">
            <v>46557.881973677744</v>
          </cell>
          <cell r="AC22">
            <v>48420.197252624857</v>
          </cell>
          <cell r="AD22">
            <v>50357.005142729853</v>
          </cell>
          <cell r="AN22">
            <v>124092.5</v>
          </cell>
          <cell r="AO22">
            <v>143132.20000000001</v>
          </cell>
          <cell r="AP22">
            <v>165437.10196832</v>
          </cell>
          <cell r="AQ22">
            <v>183717.95800026262</v>
          </cell>
          <cell r="AW22">
            <v>149523.62</v>
          </cell>
          <cell r="AX22">
            <v>168517.83358336962</v>
          </cell>
          <cell r="AY22">
            <v>190536.91152794287</v>
          </cell>
        </row>
        <row r="23">
          <cell r="A23" t="str">
            <v>q-q % chg</v>
          </cell>
          <cell r="S23">
            <v>-6.769672898705148E-2</v>
          </cell>
          <cell r="T23">
            <v>0.17114901723092868</v>
          </cell>
          <cell r="U23">
            <v>7.8390069739807E-2</v>
          </cell>
          <cell r="V23">
            <v>8.6302686410137941E-3</v>
          </cell>
          <cell r="W23">
            <v>2.9999999999999805E-2</v>
          </cell>
          <cell r="X23">
            <v>-1.5172413793103301E-2</v>
          </cell>
          <cell r="Y23">
            <v>3.0000000000000027E-2</v>
          </cell>
          <cell r="Z23">
            <v>3.0000000000000027E-2</v>
          </cell>
          <cell r="AA23">
            <v>3.8214285714285756E-2</v>
          </cell>
          <cell r="AB23">
            <v>3.0000000000000027E-2</v>
          </cell>
          <cell r="AC23">
            <v>4.0000000000000036E-2</v>
          </cell>
          <cell r="AD23">
            <v>4.0000000000000036E-2</v>
          </cell>
        </row>
        <row r="24">
          <cell r="A24" t="str">
            <v>y-y % chg</v>
          </cell>
          <cell r="V24">
            <v>0.18761929084509754</v>
          </cell>
          <cell r="W24">
            <v>0.31207076881902385</v>
          </cell>
          <cell r="X24">
            <v>0.10332969517736101</v>
          </cell>
          <cell r="Y24">
            <v>5.3820521832956603E-2</v>
          </cell>
          <cell r="Z24">
            <v>7.6147693793103377E-2</v>
          </cell>
          <cell r="AA24">
            <v>8.4730008965517634E-2</v>
          </cell>
          <cell r="AB24">
            <v>0.13448478178571444</v>
          </cell>
          <cell r="AC24">
            <v>0.1454991971428572</v>
          </cell>
          <cell r="AD24">
            <v>0.15662054857142871</v>
          </cell>
          <cell r="AO24">
            <v>0.1534315127828032</v>
          </cell>
          <cell r="AP24">
            <v>0.15583427047386955</v>
          </cell>
          <cell r="AQ24">
            <v>0.11050034009567744</v>
          </cell>
          <cell r="AX24">
            <v>0.12703152574402377</v>
          </cell>
          <cell r="AY24">
            <v>0.13066319140448668</v>
          </cell>
        </row>
        <row r="25">
          <cell r="A25" t="str">
            <v>PC/peripherals</v>
          </cell>
          <cell r="N25">
            <v>5504.28</v>
          </cell>
          <cell r="O25">
            <v>5786.04</v>
          </cell>
          <cell r="P25">
            <v>6064.08</v>
          </cell>
          <cell r="Q25">
            <v>6330.12</v>
          </cell>
          <cell r="R25">
            <v>7142.85</v>
          </cell>
          <cell r="S25">
            <v>8084.3000000000011</v>
          </cell>
          <cell r="T25">
            <v>7054.3</v>
          </cell>
          <cell r="U25">
            <v>7478.35</v>
          </cell>
          <cell r="V25">
            <v>8370.48</v>
          </cell>
          <cell r="W25">
            <v>7903.1281999999992</v>
          </cell>
          <cell r="X25">
            <v>8794.0262879999991</v>
          </cell>
          <cell r="Y25">
            <v>9812.667666360001</v>
          </cell>
          <cell r="Z25">
            <v>10884.512903762401</v>
          </cell>
          <cell r="AA25">
            <v>11102.20316183765</v>
          </cell>
          <cell r="AB25">
            <v>11435.26925669278</v>
          </cell>
          <cell r="AC25">
            <v>12742.157171743382</v>
          </cell>
          <cell r="AD25">
            <v>13251.843458613117</v>
          </cell>
          <cell r="AN25">
            <v>23684.52</v>
          </cell>
          <cell r="AO25">
            <v>29759.800000000003</v>
          </cell>
          <cell r="AP25">
            <v>34880.302154359997</v>
          </cell>
          <cell r="AQ25">
            <v>46164.142494036212</v>
          </cell>
          <cell r="AW25">
            <v>30987.430000000004</v>
          </cell>
          <cell r="AX25">
            <v>37394.3350581224</v>
          </cell>
          <cell r="AY25">
            <v>48531.473048886932</v>
          </cell>
        </row>
        <row r="26">
          <cell r="A26" t="str">
            <v>Telecom</v>
          </cell>
          <cell r="N26">
            <v>2752.14</v>
          </cell>
          <cell r="O26">
            <v>964.34</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N26">
            <v>3716.48</v>
          </cell>
          <cell r="AO26">
            <v>0</v>
          </cell>
          <cell r="AP26">
            <v>0</v>
          </cell>
          <cell r="AQ26">
            <v>0</v>
          </cell>
          <cell r="AX26">
            <v>0</v>
          </cell>
          <cell r="AY26">
            <v>0</v>
          </cell>
        </row>
        <row r="27">
          <cell r="A27" t="str">
            <v>Mobile Connectivity</v>
          </cell>
          <cell r="N27">
            <v>3210.8300000000004</v>
          </cell>
          <cell r="O27">
            <v>3857.36</v>
          </cell>
          <cell r="P27">
            <v>3032.04</v>
          </cell>
          <cell r="Q27">
            <v>3692.57</v>
          </cell>
          <cell r="R27">
            <v>4945.05</v>
          </cell>
          <cell r="S27">
            <v>7506.85</v>
          </cell>
          <cell r="T27">
            <v>8336.9</v>
          </cell>
          <cell r="U27">
            <v>8838.0500000000011</v>
          </cell>
          <cell r="V27">
            <v>10463.1</v>
          </cell>
          <cell r="W27">
            <v>10776.992999999999</v>
          </cell>
          <cell r="X27">
            <v>10992.532859999999</v>
          </cell>
          <cell r="Y27">
            <v>12077.129435520001</v>
          </cell>
          <cell r="Z27">
            <v>11661.978111173999</v>
          </cell>
          <cell r="AA27">
            <v>11895.217673397479</v>
          </cell>
          <cell r="AB27">
            <v>12252.074203599404</v>
          </cell>
          <cell r="AC27">
            <v>12742.157171743382</v>
          </cell>
          <cell r="AD27">
            <v>13251.843458613117</v>
          </cell>
          <cell r="AN27">
            <v>13792.8</v>
          </cell>
          <cell r="AO27">
            <v>29626.850000000006</v>
          </cell>
          <cell r="AP27">
            <v>44309.755295520001</v>
          </cell>
          <cell r="AQ27">
            <v>48551.427159914267</v>
          </cell>
          <cell r="AW27">
            <v>35144.9</v>
          </cell>
          <cell r="AX27">
            <v>45508.633406694003</v>
          </cell>
          <cell r="AY27">
            <v>50141.292507353384</v>
          </cell>
        </row>
        <row r="28">
          <cell r="A28" t="str">
            <v>Automotive</v>
          </cell>
          <cell r="N28">
            <v>3210.8300000000004</v>
          </cell>
          <cell r="O28">
            <v>3375.1900000000005</v>
          </cell>
          <cell r="P28">
            <v>4042.7200000000003</v>
          </cell>
          <cell r="Q28">
            <v>4220.08</v>
          </cell>
          <cell r="R28">
            <v>4395.6000000000004</v>
          </cell>
          <cell r="S28">
            <v>5197.05</v>
          </cell>
          <cell r="T28">
            <v>5771.7</v>
          </cell>
          <cell r="U28">
            <v>6118.65</v>
          </cell>
          <cell r="V28">
            <v>5580.32</v>
          </cell>
          <cell r="W28">
            <v>6466.1957999999995</v>
          </cell>
          <cell r="X28">
            <v>7328.3552400000008</v>
          </cell>
          <cell r="Y28">
            <v>7548.2058972000004</v>
          </cell>
          <cell r="Z28">
            <v>8552.1172815276004</v>
          </cell>
          <cell r="AA28">
            <v>8723.1596271581529</v>
          </cell>
          <cell r="AB28">
            <v>9801.6593628795235</v>
          </cell>
          <cell r="AC28">
            <v>10193.725737394705</v>
          </cell>
          <cell r="AD28">
            <v>10601.474766890495</v>
          </cell>
          <cell r="AN28">
            <v>14848.820000000002</v>
          </cell>
          <cell r="AO28">
            <v>21483</v>
          </cell>
          <cell r="AP28">
            <v>26923.0769372</v>
          </cell>
          <cell r="AQ28">
            <v>37270.662008959982</v>
          </cell>
          <cell r="AW28">
            <v>22667.72</v>
          </cell>
          <cell r="AX28">
            <v>29894.8742187276</v>
          </cell>
          <cell r="AY28">
            <v>39320.019494322878</v>
          </cell>
        </row>
        <row r="29">
          <cell r="A29" t="str">
            <v>Other</v>
          </cell>
          <cell r="N29">
            <v>4128.21</v>
          </cell>
          <cell r="O29">
            <v>4339.53</v>
          </cell>
          <cell r="P29">
            <v>4548.0599999999995</v>
          </cell>
          <cell r="Q29">
            <v>4220.08</v>
          </cell>
          <cell r="R29">
            <v>4395.6000000000004</v>
          </cell>
          <cell r="S29">
            <v>5197.05</v>
          </cell>
          <cell r="T29">
            <v>5771.7</v>
          </cell>
          <cell r="U29">
            <v>5438.8</v>
          </cell>
          <cell r="V29">
            <v>4882.7800000000007</v>
          </cell>
          <cell r="W29">
            <v>5029.2633999999998</v>
          </cell>
          <cell r="X29">
            <v>5129.8486680000005</v>
          </cell>
          <cell r="Y29">
            <v>3774.1029486000002</v>
          </cell>
          <cell r="Z29">
            <v>3109.8608296463999</v>
          </cell>
          <cell r="AA29">
            <v>2379.0435346794961</v>
          </cell>
          <cell r="AB29">
            <v>1633.6098938132541</v>
          </cell>
          <cell r="AC29">
            <v>849.4771447828922</v>
          </cell>
          <cell r="AD29">
            <v>883.45623057420789</v>
          </cell>
          <cell r="AN29">
            <v>17235.879999999997</v>
          </cell>
          <cell r="AO29">
            <v>20803.150000000001</v>
          </cell>
          <cell r="AP29">
            <v>18815.995016600002</v>
          </cell>
          <cell r="AQ29">
            <v>7971.9914029220427</v>
          </cell>
          <cell r="AW29">
            <v>21290.33</v>
          </cell>
          <cell r="AX29">
            <v>17043.0758462464</v>
          </cell>
          <cell r="AY29">
            <v>5745.5868038498502</v>
          </cell>
        </row>
        <row r="30">
          <cell r="A30" t="str">
            <v>Total Commercial products</v>
          </cell>
          <cell r="N30">
            <v>18806.29</v>
          </cell>
          <cell r="O30">
            <v>18322.46</v>
          </cell>
          <cell r="P30">
            <v>17686.900000000001</v>
          </cell>
          <cell r="Q30">
            <v>18462.849999999999</v>
          </cell>
          <cell r="R30">
            <v>20879.099999999999</v>
          </cell>
          <cell r="S30">
            <v>25985.25</v>
          </cell>
          <cell r="T30">
            <v>26934.600000000002</v>
          </cell>
          <cell r="U30">
            <v>27873.850000000002</v>
          </cell>
          <cell r="V30">
            <v>29296.68</v>
          </cell>
          <cell r="W30">
            <v>30175.580399999995</v>
          </cell>
          <cell r="X30">
            <v>32244.763056000003</v>
          </cell>
          <cell r="Y30">
            <v>33212.10594768</v>
          </cell>
          <cell r="Z30">
            <v>34208.469126110402</v>
          </cell>
          <cell r="AA30">
            <v>34099.623997072777</v>
          </cell>
          <cell r="AB30">
            <v>35122.612716984964</v>
          </cell>
          <cell r="AC30">
            <v>36527.517225664356</v>
          </cell>
          <cell r="AD30">
            <v>37988.617914690934</v>
          </cell>
          <cell r="AN30">
            <v>73278.5</v>
          </cell>
          <cell r="AO30">
            <v>101672.80000000002</v>
          </cell>
          <cell r="AP30">
            <v>124929.12940368</v>
          </cell>
          <cell r="AQ30">
            <v>139958.22306583251</v>
          </cell>
          <cell r="AW30">
            <v>110090.38</v>
          </cell>
          <cell r="AX30">
            <v>129840.9185297904</v>
          </cell>
          <cell r="AY30">
            <v>143738.37185441304</v>
          </cell>
        </row>
        <row r="31">
          <cell r="A31" t="str">
            <v>% chg q-q</v>
          </cell>
          <cell r="S31">
            <v>0.24455795508427092</v>
          </cell>
          <cell r="T31">
            <v>3.6534187664155615E-2</v>
          </cell>
          <cell r="U31">
            <v>3.4871503567901474E-2</v>
          </cell>
          <cell r="V31">
            <v>5.1045334605732462E-2</v>
          </cell>
          <cell r="W31">
            <v>2.9999999999999805E-2</v>
          </cell>
          <cell r="X31">
            <v>6.857142857142895E-2</v>
          </cell>
          <cell r="Y31">
            <v>2.9999999999999805E-2</v>
          </cell>
          <cell r="Z31">
            <v>3.0000000000000027E-2</v>
          </cell>
          <cell r="AA31">
            <v>-3.1818181818181746E-3</v>
          </cell>
          <cell r="AB31">
            <v>3.0000000000000027E-2</v>
          </cell>
          <cell r="AC31">
            <v>3.9999999999999813E-2</v>
          </cell>
          <cell r="AD31">
            <v>4.0000000000000036E-2</v>
          </cell>
          <cell r="AP31">
            <v>0.228736981805163</v>
          </cell>
          <cell r="AQ31">
            <v>0.12030095570096733</v>
          </cell>
          <cell r="AX31">
            <v>0.17940294628640929</v>
          </cell>
          <cell r="AY31">
            <v>0.1070344655751494</v>
          </cell>
        </row>
        <row r="32">
          <cell r="A32" t="str">
            <v>Total</v>
          </cell>
          <cell r="N32">
            <v>45869</v>
          </cell>
          <cell r="O32">
            <v>48217</v>
          </cell>
          <cell r="P32">
            <v>50534</v>
          </cell>
          <cell r="Q32">
            <v>52751</v>
          </cell>
          <cell r="R32">
            <v>54945</v>
          </cell>
          <cell r="S32">
            <v>57745</v>
          </cell>
          <cell r="T32">
            <v>64130</v>
          </cell>
          <cell r="U32">
            <v>67985.000000000015</v>
          </cell>
          <cell r="V32">
            <v>69754</v>
          </cell>
          <cell r="W32">
            <v>71846.62</v>
          </cell>
          <cell r="X32">
            <v>73283.552400000015</v>
          </cell>
          <cell r="Y32">
            <v>75482.058971999999</v>
          </cell>
          <cell r="Z32">
            <v>77746.520741159999</v>
          </cell>
          <cell r="AA32">
            <v>79301.451155983203</v>
          </cell>
          <cell r="AB32">
            <v>81680.494690662716</v>
          </cell>
          <cell r="AC32">
            <v>84947.714478289214</v>
          </cell>
          <cell r="AD32">
            <v>88345.623057420788</v>
          </cell>
          <cell r="AN32">
            <v>197371</v>
          </cell>
          <cell r="AO32">
            <v>244805.00000000003</v>
          </cell>
          <cell r="AP32">
            <v>290366.23137200001</v>
          </cell>
          <cell r="AQ32">
            <v>323676.18106609513</v>
          </cell>
          <cell r="AW32">
            <v>259614</v>
          </cell>
          <cell r="AX32">
            <v>298358.75211315998</v>
          </cell>
          <cell r="AY32">
            <v>334275.28338235593</v>
          </cell>
        </row>
        <row r="34">
          <cell r="A34" t="str">
            <v>% Change Q-Q</v>
          </cell>
        </row>
        <row r="35">
          <cell r="A35" t="str">
            <v>Military/Aerospace</v>
          </cell>
          <cell r="O35">
            <v>0.17132517137313408</v>
          </cell>
          <cell r="P35">
            <v>0.101799929060024</v>
          </cell>
          <cell r="Q35">
            <v>1.8411173544592652E-2</v>
          </cell>
          <cell r="R35">
            <v>9.3671210024454332E-2</v>
          </cell>
          <cell r="S35">
            <v>-2.4108524108524043E-2</v>
          </cell>
          <cell r="T35">
            <v>0.16752477181951586</v>
          </cell>
          <cell r="U35">
            <v>0.1635378594546899</v>
          </cell>
          <cell r="V35">
            <v>3.2199913379584721E-3</v>
          </cell>
          <cell r="W35">
            <v>-1.6818181818181954E-2</v>
          </cell>
          <cell r="X35">
            <v>-5.2857142857142714E-2</v>
          </cell>
          <cell r="Y35">
            <v>3.5897435897436214E-3</v>
          </cell>
          <cell r="Z35">
            <v>5.710526315789477E-2</v>
          </cell>
          <cell r="AA35">
            <v>4.6153846153846212E-2</v>
          </cell>
          <cell r="AB35">
            <v>3.0000000000000027E-2</v>
          </cell>
          <cell r="AC35">
            <v>4.0000000000000036E-2</v>
          </cell>
          <cell r="AD35">
            <v>4.0000000000000036E-2</v>
          </cell>
        </row>
        <row r="36">
          <cell r="A36" t="str">
            <v>Medical</v>
          </cell>
          <cell r="O36">
            <v>7.3897040121506663E-3</v>
          </cell>
          <cell r="P36">
            <v>9.3621138494361045E-2</v>
          </cell>
          <cell r="Q36">
            <v>8.7366096753340949E-2</v>
          </cell>
          <cell r="R36">
            <v>-0.16672669712422516</v>
          </cell>
          <cell r="S36">
            <v>-0.15923195923195921</v>
          </cell>
          <cell r="T36">
            <v>0.17998311542124856</v>
          </cell>
          <cell r="U36">
            <v>-0.12696636427844166</v>
          </cell>
          <cell r="V36">
            <v>2.6020445686548488E-2</v>
          </cell>
          <cell r="W36">
            <v>0.17714285714285682</v>
          </cell>
          <cell r="X36">
            <v>8.3750000000000213E-2</v>
          </cell>
          <cell r="Y36">
            <v>9.0588235294117414E-2</v>
          </cell>
          <cell r="Z36">
            <v>-2.7222222222222259E-2</v>
          </cell>
          <cell r="AA36">
            <v>2.000000000000024E-2</v>
          </cell>
          <cell r="AB36">
            <v>3.0000000000000027E-2</v>
          </cell>
          <cell r="AC36">
            <v>4.0000000000000036E-2</v>
          </cell>
          <cell r="AD36">
            <v>4.0000000000000036E-2</v>
          </cell>
        </row>
        <row r="37">
          <cell r="A37" t="str">
            <v>Industrial</v>
          </cell>
          <cell r="O37">
            <v>0.1046395575313781</v>
          </cell>
          <cell r="P37">
            <v>9.8765861592116755E-2</v>
          </cell>
          <cell r="Q37">
            <v>4.3871452883207374E-2</v>
          </cell>
          <cell r="R37">
            <v>-6.4818311865760814E-3</v>
          </cell>
          <cell r="S37">
            <v>-6.769672898705148E-2</v>
          </cell>
          <cell r="T37">
            <v>0.17114901723092868</v>
          </cell>
          <cell r="U37">
            <v>7.8390069739807E-2</v>
          </cell>
          <cell r="V37">
            <v>8.6302686410137941E-3</v>
          </cell>
          <cell r="W37">
            <v>2.9999999999999805E-2</v>
          </cell>
          <cell r="X37">
            <v>-1.5172413793103301E-2</v>
          </cell>
          <cell r="Y37">
            <v>3.0000000000000027E-2</v>
          </cell>
          <cell r="Z37">
            <v>3.0000000000000027E-2</v>
          </cell>
          <cell r="AA37">
            <v>3.8214285714285756E-2</v>
          </cell>
          <cell r="AB37">
            <v>3.0000000000000027E-2</v>
          </cell>
          <cell r="AC37">
            <v>4.0000000000000036E-2</v>
          </cell>
          <cell r="AD37">
            <v>4.0000000000000036E-2</v>
          </cell>
        </row>
        <row r="38">
          <cell r="A38" t="str">
            <v>PC/peripherals</v>
          </cell>
          <cell r="O38">
            <v>5.1189256360504976E-2</v>
          </cell>
          <cell r="P38">
            <v>4.8053591057096057E-2</v>
          </cell>
          <cell r="Q38">
            <v>4.3871452883207374E-2</v>
          </cell>
          <cell r="R38">
            <v>0.12839093097761189</v>
          </cell>
          <cell r="S38">
            <v>0.13180313180313186</v>
          </cell>
          <cell r="T38">
            <v>-0.12740744405823645</v>
          </cell>
          <cell r="U38">
            <v>6.0112271947606377E-2</v>
          </cell>
          <cell r="V38">
            <v>0.11929503165805277</v>
          </cell>
          <cell r="W38">
            <v>-5.5833333333333401E-2</v>
          </cell>
          <cell r="X38">
            <v>0.11272727272727279</v>
          </cell>
          <cell r="Y38">
            <v>0.11583333333333345</v>
          </cell>
          <cell r="Z38">
            <v>0.10923076923076924</v>
          </cell>
          <cell r="AA38">
            <v>2.0000000000000018E-2</v>
          </cell>
          <cell r="AB38">
            <v>3.0000000000000027E-2</v>
          </cell>
          <cell r="AC38">
            <v>0.1142857142857141</v>
          </cell>
          <cell r="AD38">
            <v>4.0000000000000036E-2</v>
          </cell>
        </row>
        <row r="39">
          <cell r="A39" t="str">
            <v>Mobile Connectivity</v>
          </cell>
          <cell r="O39">
            <v>0.20135915012629124</v>
          </cell>
          <cell r="P39">
            <v>-0.21395980670717796</v>
          </cell>
          <cell r="Q39">
            <v>0.2178500283637419</v>
          </cell>
          <cell r="R39">
            <v>0.33918923676463808</v>
          </cell>
          <cell r="S39">
            <v>0.51805340694229596</v>
          </cell>
          <cell r="T39">
            <v>0.110572343925881</v>
          </cell>
          <cell r="U39">
            <v>6.0112271947606599E-2</v>
          </cell>
          <cell r="V39">
            <v>0.18386974502294051</v>
          </cell>
          <cell r="W39">
            <v>2.9999999999999805E-2</v>
          </cell>
          <cell r="X39">
            <v>2.0000000000000018E-2</v>
          </cell>
          <cell r="Y39">
            <v>9.8666666666666902E-2</v>
          </cell>
          <cell r="Z39">
            <v>-3.4375000000000155E-2</v>
          </cell>
          <cell r="AA39">
            <v>2.0000000000000018E-2</v>
          </cell>
          <cell r="AB39">
            <v>3.0000000000000027E-2</v>
          </cell>
          <cell r="AC39">
            <v>4.0000000000000036E-2</v>
          </cell>
          <cell r="AD39">
            <v>4.0000000000000036E-2</v>
          </cell>
        </row>
        <row r="40">
          <cell r="A40" t="str">
            <v>Automotive</v>
          </cell>
          <cell r="O40">
            <v>5.1189256360504976E-2</v>
          </cell>
          <cell r="P40">
            <v>0.19777553263668102</v>
          </cell>
          <cell r="Q40">
            <v>4.3871452883207152E-2</v>
          </cell>
          <cell r="R40">
            <v>4.1591628594718655E-2</v>
          </cell>
          <cell r="S40">
            <v>0.18233005733005725</v>
          </cell>
          <cell r="T40">
            <v>0.110572343925881</v>
          </cell>
          <cell r="U40">
            <v>6.0112271947606377E-2</v>
          </cell>
          <cell r="V40">
            <v>-8.7981826056401369E-2</v>
          </cell>
          <cell r="W40">
            <v>0.15874999999999995</v>
          </cell>
          <cell r="X40">
            <v>0.13333333333333353</v>
          </cell>
          <cell r="Y40">
            <v>3.0000000000000027E-2</v>
          </cell>
          <cell r="Z40">
            <v>0.13300000000000001</v>
          </cell>
          <cell r="AA40">
            <v>2.0000000000000018E-2</v>
          </cell>
          <cell r="AB40">
            <v>0.12363636363636354</v>
          </cell>
          <cell r="AC40">
            <v>4.0000000000000036E-2</v>
          </cell>
          <cell r="AD40">
            <v>4.0000000000000258E-2</v>
          </cell>
        </row>
        <row r="42">
          <cell r="A42" t="str">
            <v>Reported turns</v>
          </cell>
          <cell r="R42">
            <v>0.43</v>
          </cell>
          <cell r="S42">
            <v>0.37</v>
          </cell>
          <cell r="T42">
            <v>0.35</v>
          </cell>
          <cell r="U42">
            <v>0.35</v>
          </cell>
          <cell r="V42">
            <v>0.35</v>
          </cell>
        </row>
        <row r="43">
          <cell r="A43" t="str">
            <v>Book to Bill</v>
          </cell>
          <cell r="O43">
            <v>5.1189256360504753E-2</v>
          </cell>
          <cell r="P43">
            <v>4.8053591057096057E-2</v>
          </cell>
          <cell r="R43">
            <v>1.06</v>
          </cell>
          <cell r="S43">
            <v>1.1200000000000001</v>
          </cell>
          <cell r="T43">
            <v>1.1299999999999999</v>
          </cell>
          <cell r="U43">
            <v>1.05</v>
          </cell>
          <cell r="V43">
            <v>1.05</v>
          </cell>
        </row>
        <row r="45">
          <cell r="A45" t="str">
            <v>Gross Margin Calculator</v>
          </cell>
        </row>
        <row r="46">
          <cell r="A46" t="str">
            <v>High reliability products GM</v>
          </cell>
          <cell r="R46">
            <v>0.25</v>
          </cell>
          <cell r="S46">
            <v>0.248</v>
          </cell>
          <cell r="T46">
            <v>0.27</v>
          </cell>
          <cell r="U46">
            <v>0.29849999999999999</v>
          </cell>
          <cell r="V46">
            <v>0.33250000000000002</v>
          </cell>
          <cell r="W46">
            <v>0.35</v>
          </cell>
          <cell r="X46">
            <v>0.35599999999999998</v>
          </cell>
          <cell r="Y46">
            <v>0.36749999999999999</v>
          </cell>
          <cell r="Z46">
            <v>0.377</v>
          </cell>
          <cell r="AA46">
            <v>0.39400000000000002</v>
          </cell>
          <cell r="AB46">
            <v>0.41499999999999998</v>
          </cell>
          <cell r="AC46">
            <v>0.441</v>
          </cell>
          <cell r="AD46">
            <v>0.46500000000000002</v>
          </cell>
        </row>
        <row r="47">
          <cell r="A47" t="str">
            <v>Commercial products GM</v>
          </cell>
          <cell r="R47">
            <v>0.51500000000000001</v>
          </cell>
          <cell r="S47">
            <v>0.5</v>
          </cell>
          <cell r="T47">
            <v>0.51749999999999996</v>
          </cell>
          <cell r="U47">
            <v>0.52</v>
          </cell>
          <cell r="V47">
            <v>0.52</v>
          </cell>
          <cell r="W47">
            <v>0.52</v>
          </cell>
          <cell r="X47">
            <v>0.52</v>
          </cell>
          <cell r="Y47">
            <v>0.52</v>
          </cell>
          <cell r="Z47">
            <v>0.52</v>
          </cell>
          <cell r="AA47">
            <v>0.52</v>
          </cell>
          <cell r="AB47">
            <v>0.52</v>
          </cell>
          <cell r="AC47">
            <v>0.52</v>
          </cell>
          <cell r="AD47">
            <v>0.5</v>
          </cell>
        </row>
        <row r="48">
          <cell r="A48" t="str">
            <v>Total GM</v>
          </cell>
          <cell r="R48">
            <v>0.35069999999999996</v>
          </cell>
          <cell r="S48">
            <v>0.3614</v>
          </cell>
          <cell r="T48">
            <v>0.37395000000000006</v>
          </cell>
          <cell r="U48">
            <v>0.38931499999999997</v>
          </cell>
          <cell r="V48">
            <v>0.41125000000000006</v>
          </cell>
          <cell r="W48">
            <v>0.42139999999999994</v>
          </cell>
          <cell r="X48">
            <v>0.42815999999999999</v>
          </cell>
          <cell r="Y48">
            <v>0.4346000000000001</v>
          </cell>
          <cell r="Z48">
            <v>0.43992000000000009</v>
          </cell>
          <cell r="AA48">
            <v>0.44818000000000002</v>
          </cell>
          <cell r="AB48">
            <v>0.46014999999999995</v>
          </cell>
          <cell r="AC48">
            <v>0.47497</v>
          </cell>
          <cell r="AD48">
            <v>0.48004999999999998</v>
          </cell>
        </row>
        <row r="49">
          <cell r="A49" t="str">
            <v>check</v>
          </cell>
          <cell r="R49">
            <v>0.35129675129675131</v>
          </cell>
          <cell r="S49">
            <v>0.36126071521343839</v>
          </cell>
          <cell r="T49">
            <v>0.3743177919850304</v>
          </cell>
          <cell r="U49">
            <v>0.38923291902625579</v>
          </cell>
          <cell r="V49">
            <v>0.4113025776299567</v>
          </cell>
          <cell r="W49">
            <v>0.42099999999999999</v>
          </cell>
          <cell r="X49">
            <v>0.42749999999999999</v>
          </cell>
          <cell r="Y49">
            <v>0.435</v>
          </cell>
          <cell r="Z49">
            <v>0.44</v>
          </cell>
          <cell r="AA49">
            <v>0.44800000000000001</v>
          </cell>
          <cell r="AB49">
            <v>0.46</v>
          </cell>
          <cell r="AC49">
            <v>0.47499999999999998</v>
          </cell>
          <cell r="AD49">
            <v>0.48</v>
          </cell>
        </row>
        <row r="52">
          <cell r="A52" t="str">
            <v>Revenues</v>
          </cell>
          <cell r="B52">
            <v>51056</v>
          </cell>
          <cell r="C52">
            <v>57259</v>
          </cell>
          <cell r="D52">
            <v>64103</v>
          </cell>
          <cell r="E52">
            <v>65373</v>
          </cell>
          <cell r="F52">
            <v>63005</v>
          </cell>
          <cell r="G52">
            <v>63131</v>
          </cell>
          <cell r="H52">
            <v>60089</v>
          </cell>
          <cell r="I52">
            <v>57163</v>
          </cell>
          <cell r="J52">
            <v>57018</v>
          </cell>
          <cell r="K52">
            <v>54969</v>
          </cell>
          <cell r="L52">
            <v>51466</v>
          </cell>
          <cell r="M52">
            <v>49187</v>
          </cell>
          <cell r="N52">
            <v>45869</v>
          </cell>
          <cell r="O52">
            <v>48217</v>
          </cell>
          <cell r="P52">
            <v>50534</v>
          </cell>
          <cell r="Q52">
            <v>52751</v>
          </cell>
          <cell r="R52">
            <v>54945</v>
          </cell>
          <cell r="S52">
            <v>57745</v>
          </cell>
          <cell r="T52">
            <v>64130</v>
          </cell>
          <cell r="U52">
            <v>67985</v>
          </cell>
          <cell r="V52">
            <v>69754</v>
          </cell>
          <cell r="W52">
            <v>71846.62</v>
          </cell>
          <cell r="X52">
            <v>73283.5524</v>
          </cell>
          <cell r="Y52">
            <v>75482.058971999999</v>
          </cell>
          <cell r="Z52">
            <v>77746.520741159999</v>
          </cell>
          <cell r="AA52">
            <v>79301.451155983203</v>
          </cell>
          <cell r="AB52">
            <v>81680.494690662701</v>
          </cell>
          <cell r="AC52">
            <v>84947.714478289214</v>
          </cell>
          <cell r="AD52">
            <v>88345.623057420788</v>
          </cell>
          <cell r="AF52">
            <v>133881</v>
          </cell>
          <cell r="AG52">
            <v>157435</v>
          </cell>
          <cell r="AH52">
            <v>163234</v>
          </cell>
          <cell r="AI52">
            <v>164710</v>
          </cell>
          <cell r="AJ52">
            <v>185081</v>
          </cell>
          <cell r="AK52">
            <v>237791</v>
          </cell>
          <cell r="AL52">
            <v>243388</v>
          </cell>
          <cell r="AM52">
            <v>212640</v>
          </cell>
          <cell r="AN52">
            <v>197371</v>
          </cell>
          <cell r="AO52">
            <v>244805</v>
          </cell>
          <cell r="AP52">
            <v>290366.23137199995</v>
          </cell>
          <cell r="AQ52">
            <v>323676.18106609513</v>
          </cell>
          <cell r="AS52">
            <v>249740</v>
          </cell>
          <cell r="AT52">
            <v>237401</v>
          </cell>
          <cell r="AU52">
            <v>201491</v>
          </cell>
          <cell r="AV52">
            <v>206447</v>
          </cell>
          <cell r="AW52">
            <v>259614</v>
          </cell>
          <cell r="AX52">
            <v>298358.75211315998</v>
          </cell>
          <cell r="AY52">
            <v>334275.28338235593</v>
          </cell>
        </row>
        <row r="53">
          <cell r="A53" t="str">
            <v xml:space="preserve">    Sales q-q</v>
          </cell>
          <cell r="C53">
            <v>0.12149404575368217</v>
          </cell>
          <cell r="D53">
            <v>0.11952706124801349</v>
          </cell>
          <cell r="E53">
            <v>1.9811865279315999E-2</v>
          </cell>
          <cell r="F53">
            <v>-3.6222905480856049E-2</v>
          </cell>
          <cell r="G53">
            <v>1.9998412824377976E-3</v>
          </cell>
          <cell r="H53">
            <v>-4.8185519000174204E-2</v>
          </cell>
          <cell r="I53">
            <v>-4.8694436585731138E-2</v>
          </cell>
          <cell r="J53">
            <v>-2.5366058464391106E-3</v>
          </cell>
          <cell r="K53">
            <v>-3.5936020204146102E-2</v>
          </cell>
          <cell r="L53">
            <v>-6.3726827848423651E-2</v>
          </cell>
          <cell r="M53">
            <v>-4.4281661679555384E-2</v>
          </cell>
          <cell r="N53">
            <v>-6.7456848354239929E-2</v>
          </cell>
          <cell r="O53">
            <v>5.1189256360504976E-2</v>
          </cell>
          <cell r="P53">
            <v>4.8053591057096057E-2</v>
          </cell>
          <cell r="Q53">
            <v>4.3871452883207374E-2</v>
          </cell>
          <cell r="R53">
            <v>4.1591628594718655E-2</v>
          </cell>
          <cell r="S53">
            <v>5.0960050960050962E-2</v>
          </cell>
          <cell r="T53">
            <v>0.110572343925881</v>
          </cell>
          <cell r="U53">
            <v>6.0112271947606377E-2</v>
          </cell>
          <cell r="V53">
            <v>2.6020445686548488E-2</v>
          </cell>
          <cell r="W53">
            <v>0.03</v>
          </cell>
          <cell r="X53">
            <v>0.02</v>
          </cell>
          <cell r="Y53">
            <v>0.03</v>
          </cell>
          <cell r="Z53">
            <v>0.03</v>
          </cell>
          <cell r="AA53">
            <v>0.02</v>
          </cell>
          <cell r="AB53">
            <v>0.03</v>
          </cell>
          <cell r="AC53">
            <v>0.04</v>
          </cell>
          <cell r="AD53">
            <v>0.04</v>
          </cell>
        </row>
        <row r="54">
          <cell r="A54" t="str">
            <v xml:space="preserve">    Sales y-y</v>
          </cell>
          <cell r="F54">
            <v>0.23403713569413975</v>
          </cell>
          <cell r="G54">
            <v>0.10255156394627929</v>
          </cell>
          <cell r="H54">
            <v>-6.2617974197775483E-2</v>
          </cell>
          <cell r="I54">
            <v>-0.12558701604638001</v>
          </cell>
          <cell r="J54">
            <v>-9.5024204428220016E-2</v>
          </cell>
          <cell r="K54">
            <v>-0.12928672126213747</v>
          </cell>
          <cell r="L54">
            <v>-0.14350380269267249</v>
          </cell>
          <cell r="M54">
            <v>-0.13953081538757584</v>
          </cell>
          <cell r="N54">
            <v>-0.19553474341436039</v>
          </cell>
          <cell r="O54">
            <v>-0.12283286943549998</v>
          </cell>
          <cell r="P54">
            <v>-1.8109042863249547E-2</v>
          </cell>
          <cell r="Q54">
            <v>7.2458169841624898E-2</v>
          </cell>
          <cell r="R54">
            <v>0.19786784102552923</v>
          </cell>
          <cell r="S54">
            <v>0.19760665325507598</v>
          </cell>
          <cell r="T54">
            <v>0.26904658249891167</v>
          </cell>
          <cell r="U54">
            <v>0.28879073382495113</v>
          </cell>
          <cell r="V54">
            <v>0.26952406952406949</v>
          </cell>
          <cell r="W54">
            <v>0.24420503939735028</v>
          </cell>
          <cell r="X54">
            <v>0.14273432714798062</v>
          </cell>
          <cell r="Y54">
            <v>0.11027519264543639</v>
          </cell>
          <cell r="Z54">
            <v>0.11458153999999987</v>
          </cell>
          <cell r="AA54">
            <v>0.10376036000000011</v>
          </cell>
          <cell r="AB54">
            <v>0.11458154000000009</v>
          </cell>
          <cell r="AC54">
            <v>0.12540272000000008</v>
          </cell>
          <cell r="AD54">
            <v>0.13632896000000017</v>
          </cell>
          <cell r="AF54">
            <v>0.12288014761385568</v>
          </cell>
          <cell r="AG54">
            <v>0.17593235784017147</v>
          </cell>
          <cell r="AH54">
            <v>3.6834249055165635E-2</v>
          </cell>
          <cell r="AI54">
            <v>9.0422338483404641E-3</v>
          </cell>
          <cell r="AJ54">
            <v>0.12367797947908454</v>
          </cell>
          <cell r="AK54">
            <v>0.28479422523111508</v>
          </cell>
          <cell r="AL54">
            <v>2.3537476187071915E-2</v>
          </cell>
          <cell r="AM54">
            <v>-0.12633326211645601</v>
          </cell>
          <cell r="AN54">
            <v>-7.1806809631301705E-2</v>
          </cell>
          <cell r="AO54">
            <v>0.24032912636608206</v>
          </cell>
          <cell r="AP54">
            <v>0.18611233991135778</v>
          </cell>
          <cell r="AQ54">
            <v>0.11471702317691501</v>
          </cell>
          <cell r="AT54">
            <v>-4.9407383679026196E-2</v>
          </cell>
          <cell r="AU54">
            <v>-0.15126305280938157</v>
          </cell>
          <cell r="AV54">
            <v>2.4596632107637628E-2</v>
          </cell>
          <cell r="AW54">
            <v>0.25753341051214118</v>
          </cell>
          <cell r="AX54">
            <v>0.1492398411224356</v>
          </cell>
          <cell r="AY54">
            <v>0.12038035088568044</v>
          </cell>
        </row>
        <row r="55">
          <cell r="A55" t="str">
            <v>Cost of revenues</v>
          </cell>
          <cell r="B55">
            <v>41020</v>
          </cell>
          <cell r="C55">
            <v>40561</v>
          </cell>
          <cell r="D55">
            <v>45022</v>
          </cell>
          <cell r="E55">
            <v>45201</v>
          </cell>
          <cell r="F55">
            <v>43031</v>
          </cell>
          <cell r="G55">
            <v>42578</v>
          </cell>
          <cell r="H55">
            <v>39623</v>
          </cell>
          <cell r="I55">
            <v>36699</v>
          </cell>
          <cell r="J55">
            <v>35198</v>
          </cell>
          <cell r="K55">
            <v>35035</v>
          </cell>
          <cell r="L55">
            <v>34040</v>
          </cell>
          <cell r="M55">
            <v>33435</v>
          </cell>
          <cell r="N55">
            <v>31579</v>
          </cell>
          <cell r="O55">
            <v>32981</v>
          </cell>
          <cell r="P55">
            <v>34230</v>
          </cell>
          <cell r="Q55">
            <v>35438</v>
          </cell>
          <cell r="R55">
            <v>35643</v>
          </cell>
          <cell r="S55">
            <v>36884</v>
          </cell>
          <cell r="T55">
            <v>40125</v>
          </cell>
          <cell r="U55">
            <v>41523</v>
          </cell>
          <cell r="V55">
            <v>41064</v>
          </cell>
          <cell r="W55">
            <v>41599.192979999993</v>
          </cell>
          <cell r="X55">
            <v>41954.833748999998</v>
          </cell>
          <cell r="Y55">
            <v>42647.363319179996</v>
          </cell>
          <cell r="Z55">
            <v>43538.051615049604</v>
          </cell>
          <cell r="AA55">
            <v>43774.401038102733</v>
          </cell>
          <cell r="AB55">
            <v>44107.467132957863</v>
          </cell>
          <cell r="AC55">
            <v>44597.550101101842</v>
          </cell>
          <cell r="AD55">
            <v>45939.723989858809</v>
          </cell>
          <cell r="AF55">
            <v>97331</v>
          </cell>
          <cell r="AG55">
            <v>114300</v>
          </cell>
          <cell r="AH55">
            <v>117274</v>
          </cell>
          <cell r="AI55">
            <v>117425</v>
          </cell>
          <cell r="AJ55">
            <v>144211</v>
          </cell>
          <cell r="AK55">
            <v>171804</v>
          </cell>
          <cell r="AL55">
            <v>161931</v>
          </cell>
          <cell r="AM55">
            <v>137708</v>
          </cell>
          <cell r="AN55">
            <v>134228</v>
          </cell>
          <cell r="AO55">
            <v>154175</v>
          </cell>
          <cell r="AP55">
            <v>167265.39004817998</v>
          </cell>
          <cell r="AQ55">
            <v>176017.46988721204</v>
          </cell>
          <cell r="AS55">
            <v>173815</v>
          </cell>
          <cell r="AT55">
            <v>154098</v>
          </cell>
          <cell r="AU55">
            <v>134089</v>
          </cell>
          <cell r="AV55">
            <v>138292</v>
          </cell>
          <cell r="AW55">
            <v>159596</v>
          </cell>
          <cell r="AX55">
            <v>169739.44166322958</v>
          </cell>
          <cell r="AY55">
            <v>178419.14226202125</v>
          </cell>
        </row>
        <row r="56">
          <cell r="A56" t="str">
            <v xml:space="preserve">   Gross Profit</v>
          </cell>
          <cell r="B56">
            <v>10036</v>
          </cell>
          <cell r="C56">
            <v>16698</v>
          </cell>
          <cell r="D56">
            <v>19081</v>
          </cell>
          <cell r="E56">
            <v>20172</v>
          </cell>
          <cell r="F56">
            <v>19974</v>
          </cell>
          <cell r="G56">
            <v>20553</v>
          </cell>
          <cell r="H56">
            <v>20466</v>
          </cell>
          <cell r="I56">
            <v>20464</v>
          </cell>
          <cell r="J56">
            <v>21820</v>
          </cell>
          <cell r="K56">
            <v>19934</v>
          </cell>
          <cell r="L56">
            <v>17426</v>
          </cell>
          <cell r="M56">
            <v>15752</v>
          </cell>
          <cell r="N56">
            <v>14290</v>
          </cell>
          <cell r="O56">
            <v>15236</v>
          </cell>
          <cell r="P56">
            <v>16304</v>
          </cell>
          <cell r="Q56">
            <v>17313</v>
          </cell>
          <cell r="R56">
            <v>19302</v>
          </cell>
          <cell r="S56">
            <v>20861</v>
          </cell>
          <cell r="T56">
            <v>24005</v>
          </cell>
          <cell r="U56">
            <v>26462</v>
          </cell>
          <cell r="V56">
            <v>28690</v>
          </cell>
          <cell r="W56">
            <v>30247.427020000003</v>
          </cell>
          <cell r="X56">
            <v>31328.718651000003</v>
          </cell>
          <cell r="Y56">
            <v>32834.695652820003</v>
          </cell>
          <cell r="Z56">
            <v>34208.469126110394</v>
          </cell>
          <cell r="AA56">
            <v>35527.05011788047</v>
          </cell>
          <cell r="AB56">
            <v>37573.027557704838</v>
          </cell>
          <cell r="AC56">
            <v>40350.164377187371</v>
          </cell>
          <cell r="AD56">
            <v>42405.899067561979</v>
          </cell>
          <cell r="AF56">
            <v>36550</v>
          </cell>
          <cell r="AG56">
            <v>43135</v>
          </cell>
          <cell r="AH56">
            <v>45960</v>
          </cell>
          <cell r="AI56">
            <v>47285</v>
          </cell>
          <cell r="AJ56">
            <v>40870</v>
          </cell>
          <cell r="AK56">
            <v>65987</v>
          </cell>
          <cell r="AL56">
            <v>81457</v>
          </cell>
          <cell r="AM56">
            <v>74932</v>
          </cell>
          <cell r="AN56">
            <v>63143</v>
          </cell>
          <cell r="AO56">
            <v>90630</v>
          </cell>
          <cell r="AP56">
            <v>123100.84132381997</v>
          </cell>
          <cell r="AQ56">
            <v>147658.71117888307</v>
          </cell>
          <cell r="AS56">
            <v>75925</v>
          </cell>
          <cell r="AT56">
            <v>83303</v>
          </cell>
          <cell r="AU56">
            <v>67402</v>
          </cell>
          <cell r="AV56">
            <v>68155</v>
          </cell>
          <cell r="AW56">
            <v>100018</v>
          </cell>
          <cell r="AX56">
            <v>128619.3104499304</v>
          </cell>
          <cell r="AY56">
            <v>155856.14112033468</v>
          </cell>
        </row>
        <row r="58">
          <cell r="A58" t="str">
            <v>SG&amp;A</v>
          </cell>
          <cell r="B58">
            <v>7999</v>
          </cell>
          <cell r="C58">
            <v>9318</v>
          </cell>
          <cell r="D58">
            <v>10018</v>
          </cell>
          <cell r="E58">
            <v>10001</v>
          </cell>
          <cell r="F58">
            <v>9940</v>
          </cell>
          <cell r="G58">
            <v>9944</v>
          </cell>
          <cell r="H58">
            <v>9464</v>
          </cell>
          <cell r="I58">
            <v>8295</v>
          </cell>
          <cell r="J58">
            <v>9119</v>
          </cell>
          <cell r="K58">
            <v>10088</v>
          </cell>
          <cell r="L58">
            <v>9416</v>
          </cell>
          <cell r="M58">
            <v>8648</v>
          </cell>
          <cell r="N58">
            <v>8877</v>
          </cell>
          <cell r="O58">
            <v>9091</v>
          </cell>
          <cell r="P58">
            <v>9351</v>
          </cell>
          <cell r="Q58">
            <v>9547</v>
          </cell>
          <cell r="R58">
            <v>9707</v>
          </cell>
          <cell r="S58">
            <v>9353</v>
          </cell>
          <cell r="T58">
            <v>9816</v>
          </cell>
          <cell r="U58">
            <v>10004</v>
          </cell>
          <cell r="V58">
            <v>10796</v>
          </cell>
          <cell r="W58">
            <v>11100</v>
          </cell>
          <cell r="X58">
            <v>11211</v>
          </cell>
          <cell r="Y58">
            <v>11435.22</v>
          </cell>
          <cell r="Z58">
            <v>11663.9244</v>
          </cell>
          <cell r="AA58">
            <v>11780.563644</v>
          </cell>
          <cell r="AB58">
            <v>12016.17491688</v>
          </cell>
          <cell r="AC58">
            <v>12256.4984152176</v>
          </cell>
          <cell r="AD58">
            <v>12501.628383521953</v>
          </cell>
          <cell r="AF58">
            <v>20216</v>
          </cell>
          <cell r="AG58">
            <v>22943</v>
          </cell>
          <cell r="AH58">
            <v>22059</v>
          </cell>
          <cell r="AI58">
            <v>24778</v>
          </cell>
          <cell r="AJ58">
            <v>28434</v>
          </cell>
          <cell r="AK58">
            <v>37336</v>
          </cell>
          <cell r="AL58">
            <v>37643</v>
          </cell>
          <cell r="AM58">
            <v>37271</v>
          </cell>
          <cell r="AN58">
            <v>36866</v>
          </cell>
          <cell r="AO58">
            <v>38880</v>
          </cell>
          <cell r="AP58">
            <v>44542.22</v>
          </cell>
          <cell r="AQ58">
            <v>47717.161376097603</v>
          </cell>
          <cell r="AS58">
            <v>39277</v>
          </cell>
          <cell r="AT58">
            <v>36822</v>
          </cell>
          <cell r="AU58">
            <v>37029</v>
          </cell>
          <cell r="AV58">
            <v>37696</v>
          </cell>
          <cell r="AW58">
            <v>39969</v>
          </cell>
          <cell r="AX58">
            <v>45410.144400000005</v>
          </cell>
          <cell r="AY58">
            <v>48554.865359619551</v>
          </cell>
        </row>
        <row r="59">
          <cell r="A59" t="str">
            <v>Goodwill Amort.</v>
          </cell>
          <cell r="B59">
            <v>394</v>
          </cell>
          <cell r="C59">
            <v>509</v>
          </cell>
          <cell r="D59">
            <v>719</v>
          </cell>
          <cell r="E59">
            <v>737</v>
          </cell>
          <cell r="F59">
            <v>673</v>
          </cell>
          <cell r="G59">
            <v>673</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O59">
            <v>0</v>
          </cell>
          <cell r="AS59">
            <v>2638</v>
          </cell>
          <cell r="AT59">
            <v>673</v>
          </cell>
          <cell r="AU59">
            <v>0</v>
          </cell>
          <cell r="AV59">
            <v>0</v>
          </cell>
          <cell r="AW59">
            <v>0</v>
          </cell>
          <cell r="AX59">
            <v>0</v>
          </cell>
        </row>
        <row r="60">
          <cell r="A60" t="str">
            <v>R&amp;D</v>
          </cell>
          <cell r="B60">
            <v>2345</v>
          </cell>
          <cell r="C60">
            <v>2730</v>
          </cell>
          <cell r="D60">
            <v>2953</v>
          </cell>
          <cell r="E60">
            <v>3168</v>
          </cell>
          <cell r="F60">
            <v>3423</v>
          </cell>
          <cell r="G60">
            <v>3774</v>
          </cell>
          <cell r="H60">
            <v>4094</v>
          </cell>
          <cell r="I60">
            <v>4831</v>
          </cell>
          <cell r="J60">
            <v>5154</v>
          </cell>
          <cell r="K60">
            <v>5793</v>
          </cell>
          <cell r="L60">
            <v>6116</v>
          </cell>
          <cell r="M60">
            <v>5792</v>
          </cell>
          <cell r="N60">
            <v>4963</v>
          </cell>
          <cell r="O60">
            <v>4825</v>
          </cell>
          <cell r="P60">
            <v>4974</v>
          </cell>
          <cell r="Q60">
            <v>4606</v>
          </cell>
          <cell r="R60">
            <v>4750</v>
          </cell>
          <cell r="S60">
            <v>5362</v>
          </cell>
          <cell r="T60">
            <v>5250</v>
          </cell>
          <cell r="U60">
            <v>4648</v>
          </cell>
          <cell r="V60">
            <v>4871</v>
          </cell>
          <cell r="W60">
            <v>5000</v>
          </cell>
          <cell r="X60">
            <v>5050</v>
          </cell>
          <cell r="Y60">
            <v>5151</v>
          </cell>
          <cell r="Z60">
            <v>5254.02</v>
          </cell>
          <cell r="AA60">
            <v>5306.5602000000008</v>
          </cell>
          <cell r="AB60">
            <v>5412.6914040000011</v>
          </cell>
          <cell r="AC60">
            <v>5520.945232080001</v>
          </cell>
          <cell r="AD60">
            <v>5631.3641367216014</v>
          </cell>
          <cell r="AF60">
            <v>755</v>
          </cell>
          <cell r="AG60">
            <v>1020</v>
          </cell>
          <cell r="AH60">
            <v>1161</v>
          </cell>
          <cell r="AI60">
            <v>1532</v>
          </cell>
          <cell r="AJ60">
            <v>4002</v>
          </cell>
          <cell r="AK60">
            <v>11196</v>
          </cell>
          <cell r="AL60">
            <v>16122</v>
          </cell>
          <cell r="AM60">
            <v>22855</v>
          </cell>
          <cell r="AN60">
            <v>19368</v>
          </cell>
          <cell r="AO60">
            <v>20010</v>
          </cell>
          <cell r="AP60">
            <v>20072</v>
          </cell>
          <cell r="AQ60">
            <v>21494.216836080002</v>
          </cell>
          <cell r="AS60">
            <v>12274</v>
          </cell>
          <cell r="AT60">
            <v>17853</v>
          </cell>
          <cell r="AU60">
            <v>22664</v>
          </cell>
          <cell r="AV60">
            <v>19155</v>
          </cell>
          <cell r="AW60">
            <v>20131</v>
          </cell>
          <cell r="AX60">
            <v>20455.02</v>
          </cell>
          <cell r="AY60">
            <v>21871.560972801602</v>
          </cell>
        </row>
        <row r="61">
          <cell r="A61" t="str">
            <v>Acquired in-process R&amp;D</v>
          </cell>
          <cell r="C61">
            <v>2510</v>
          </cell>
          <cell r="D61">
            <v>0</v>
          </cell>
          <cell r="E61">
            <v>0</v>
          </cell>
          <cell r="F61">
            <v>0</v>
          </cell>
          <cell r="G61">
            <v>0</v>
          </cell>
          <cell r="AS61">
            <v>2510</v>
          </cell>
          <cell r="AU61">
            <v>0</v>
          </cell>
          <cell r="AV61">
            <v>0</v>
          </cell>
          <cell r="AW61">
            <v>0</v>
          </cell>
          <cell r="AX61">
            <v>0</v>
          </cell>
        </row>
        <row r="62">
          <cell r="A62" t="str">
            <v xml:space="preserve">   Total Operating Expenses</v>
          </cell>
          <cell r="B62">
            <v>10344</v>
          </cell>
          <cell r="C62">
            <v>12048</v>
          </cell>
          <cell r="D62">
            <v>12971</v>
          </cell>
          <cell r="E62">
            <v>13169</v>
          </cell>
          <cell r="F62">
            <v>13363</v>
          </cell>
          <cell r="G62">
            <v>13718</v>
          </cell>
          <cell r="H62">
            <v>13558</v>
          </cell>
          <cell r="I62">
            <v>13126</v>
          </cell>
          <cell r="J62">
            <v>14273</v>
          </cell>
          <cell r="K62">
            <v>15881</v>
          </cell>
          <cell r="L62">
            <v>15532</v>
          </cell>
          <cell r="M62">
            <v>14440</v>
          </cell>
          <cell r="N62">
            <v>13840</v>
          </cell>
          <cell r="O62">
            <v>13916</v>
          </cell>
          <cell r="P62">
            <v>14325</v>
          </cell>
          <cell r="Q62">
            <v>14153</v>
          </cell>
          <cell r="R62">
            <v>14457</v>
          </cell>
          <cell r="S62">
            <v>14715</v>
          </cell>
          <cell r="T62">
            <v>15066</v>
          </cell>
          <cell r="U62">
            <v>14652</v>
          </cell>
          <cell r="V62">
            <v>15667</v>
          </cell>
          <cell r="W62">
            <v>16100</v>
          </cell>
          <cell r="X62">
            <v>16261</v>
          </cell>
          <cell r="Y62">
            <v>16586.22</v>
          </cell>
          <cell r="Z62">
            <v>16917.9444</v>
          </cell>
          <cell r="AA62">
            <v>17087.123844000002</v>
          </cell>
          <cell r="AB62">
            <v>17428.866320879999</v>
          </cell>
          <cell r="AC62">
            <v>17777.443647297601</v>
          </cell>
          <cell r="AD62">
            <v>18132.992520243555</v>
          </cell>
          <cell r="AF62">
            <v>20971</v>
          </cell>
          <cell r="AG62">
            <v>23963</v>
          </cell>
          <cell r="AH62">
            <v>23220</v>
          </cell>
          <cell r="AI62">
            <v>26310</v>
          </cell>
          <cell r="AJ62">
            <v>32436</v>
          </cell>
          <cell r="AK62">
            <v>48532</v>
          </cell>
          <cell r="AL62">
            <v>53765</v>
          </cell>
          <cell r="AM62">
            <v>60126</v>
          </cell>
          <cell r="AN62">
            <v>56234</v>
          </cell>
          <cell r="AO62">
            <v>58890</v>
          </cell>
          <cell r="AP62">
            <v>64614.22</v>
          </cell>
          <cell r="AQ62">
            <v>69211.378212177602</v>
          </cell>
          <cell r="AS62">
            <v>51551</v>
          </cell>
          <cell r="AT62">
            <v>54675</v>
          </cell>
          <cell r="AU62">
            <v>59693</v>
          </cell>
          <cell r="AV62">
            <v>56851</v>
          </cell>
          <cell r="AW62">
            <v>60100</v>
          </cell>
          <cell r="AX62">
            <v>65865.164400000009</v>
          </cell>
          <cell r="AY62">
            <v>70426.42633242115</v>
          </cell>
        </row>
        <row r="63">
          <cell r="A63" t="str">
            <v xml:space="preserve">   Operating Expense Growth q-q</v>
          </cell>
          <cell r="G63">
            <v>2.6565890892763511E-2</v>
          </cell>
          <cell r="H63">
            <v>-1.1663507799970829E-2</v>
          </cell>
          <cell r="I63">
            <v>-3.1863106652898709E-2</v>
          </cell>
          <cell r="J63">
            <v>8.7383818375742717E-2</v>
          </cell>
          <cell r="K63">
            <v>0.11266026763819803</v>
          </cell>
          <cell r="L63">
            <v>-2.1975946099112131E-2</v>
          </cell>
          <cell r="M63">
            <v>-7.0306464074169406E-2</v>
          </cell>
          <cell r="N63">
            <v>-4.1551246537396169E-2</v>
          </cell>
          <cell r="O63">
            <v>5.491329479768714E-3</v>
          </cell>
          <cell r="P63">
            <v>2.9390629491233167E-2</v>
          </cell>
          <cell r="Q63">
            <v>-1.2006980802792278E-2</v>
          </cell>
          <cell r="R63">
            <v>2.147954497279736E-2</v>
          </cell>
          <cell r="S63">
            <v>1.7846026146503435E-2</v>
          </cell>
          <cell r="T63">
            <v>2.3853211009174258E-2</v>
          </cell>
          <cell r="U63">
            <v>-2.7479091995221028E-2</v>
          </cell>
          <cell r="V63">
            <v>6.927381927381937E-2</v>
          </cell>
          <cell r="W63">
            <v>2.7637709835961033E-2</v>
          </cell>
          <cell r="X63">
            <v>0.01</v>
          </cell>
          <cell r="Y63">
            <v>0.02</v>
          </cell>
          <cell r="Z63">
            <v>0.02</v>
          </cell>
          <cell r="AA63">
            <v>0.01</v>
          </cell>
          <cell r="AB63">
            <v>0.02</v>
          </cell>
          <cell r="AC63">
            <v>0.02</v>
          </cell>
          <cell r="AD63">
            <v>0.02</v>
          </cell>
          <cell r="AG63">
            <v>0.14267321539268507</v>
          </cell>
          <cell r="AH63">
            <v>-3.1006134457288281E-2</v>
          </cell>
          <cell r="AI63">
            <v>0.13307493540051674</v>
          </cell>
          <cell r="AJ63">
            <v>0.23283922462941842</v>
          </cell>
          <cell r="AK63">
            <v>0.49623874707115556</v>
          </cell>
          <cell r="AL63">
            <v>0.1078257644440781</v>
          </cell>
          <cell r="AM63">
            <v>0.11831116897609961</v>
          </cell>
          <cell r="AN63">
            <v>-6.4730732129195334E-2</v>
          </cell>
          <cell r="AO63">
            <v>4.7231212433758829E-2</v>
          </cell>
          <cell r="AP63">
            <v>9.720190185090849E-2</v>
          </cell>
          <cell r="AQ63">
            <v>7.1147778494851543E-2</v>
          </cell>
          <cell r="AT63">
            <v>6.0600182343698572E-2</v>
          </cell>
          <cell r="AU63">
            <v>9.1778692272519447E-2</v>
          </cell>
          <cell r="AV63">
            <v>-4.7610272561271816E-2</v>
          </cell>
          <cell r="AW63">
            <v>5.7149390512040155E-2</v>
          </cell>
          <cell r="AX63">
            <v>7.7637709835961036E-2</v>
          </cell>
          <cell r="AY63">
            <v>6.9251507590879724E-2</v>
          </cell>
        </row>
        <row r="65">
          <cell r="A65" t="str">
            <v>Operating Income (EBIT)</v>
          </cell>
          <cell r="B65">
            <v>2695</v>
          </cell>
          <cell r="C65">
            <v>4650</v>
          </cell>
          <cell r="D65">
            <v>6110</v>
          </cell>
          <cell r="E65">
            <v>7003</v>
          </cell>
          <cell r="F65">
            <v>6611</v>
          </cell>
          <cell r="G65">
            <v>6835</v>
          </cell>
          <cell r="H65">
            <v>6908</v>
          </cell>
          <cell r="I65">
            <v>7338</v>
          </cell>
          <cell r="J65">
            <v>7547</v>
          </cell>
          <cell r="K65">
            <v>4053</v>
          </cell>
          <cell r="L65">
            <v>1894</v>
          </cell>
          <cell r="M65">
            <v>1312</v>
          </cell>
          <cell r="N65">
            <v>450</v>
          </cell>
          <cell r="O65">
            <v>1320</v>
          </cell>
          <cell r="P65">
            <v>1979</v>
          </cell>
          <cell r="Q65">
            <v>3160</v>
          </cell>
          <cell r="R65">
            <v>4845</v>
          </cell>
          <cell r="S65">
            <v>6146</v>
          </cell>
          <cell r="T65">
            <v>8939</v>
          </cell>
          <cell r="U65">
            <v>11810</v>
          </cell>
          <cell r="V65">
            <v>13023</v>
          </cell>
          <cell r="W65">
            <v>14147.427020000003</v>
          </cell>
          <cell r="X65">
            <v>15067.718651000003</v>
          </cell>
          <cell r="Y65">
            <v>16248.475652820001</v>
          </cell>
          <cell r="Z65">
            <v>17290.524726110394</v>
          </cell>
          <cell r="AA65">
            <v>18439.926273880468</v>
          </cell>
          <cell r="AB65">
            <v>20144.161236824839</v>
          </cell>
          <cell r="AC65">
            <v>22572.72072988977</v>
          </cell>
          <cell r="AD65">
            <v>24272.906547318424</v>
          </cell>
          <cell r="AF65">
            <v>15579</v>
          </cell>
          <cell r="AG65">
            <v>19172</v>
          </cell>
          <cell r="AH65">
            <v>22740</v>
          </cell>
          <cell r="AI65">
            <v>20975</v>
          </cell>
          <cell r="AJ65">
            <v>8434</v>
          </cell>
          <cell r="AK65">
            <v>20458</v>
          </cell>
          <cell r="AL65">
            <v>27692</v>
          </cell>
          <cell r="AM65">
            <v>14806</v>
          </cell>
          <cell r="AN65">
            <v>6909</v>
          </cell>
          <cell r="AO65">
            <v>31740</v>
          </cell>
          <cell r="AP65">
            <v>58486.621323819971</v>
          </cell>
          <cell r="AQ65">
            <v>78447.332966705464</v>
          </cell>
          <cell r="AS65">
            <v>24374</v>
          </cell>
          <cell r="AT65">
            <v>28628</v>
          </cell>
          <cell r="AU65">
            <v>7709</v>
          </cell>
          <cell r="AV65">
            <v>11304</v>
          </cell>
          <cell r="AW65">
            <v>39918</v>
          </cell>
          <cell r="AX65">
            <v>62754.146049930401</v>
          </cell>
          <cell r="AY65">
            <v>85429.714787913501</v>
          </cell>
        </row>
        <row r="67">
          <cell r="A67" t="str">
            <v>Other Income (net)</v>
          </cell>
          <cell r="B67">
            <v>-807</v>
          </cell>
          <cell r="C67">
            <v>-1238</v>
          </cell>
          <cell r="D67">
            <v>-876</v>
          </cell>
          <cell r="E67">
            <v>47</v>
          </cell>
          <cell r="F67">
            <v>180</v>
          </cell>
          <cell r="G67">
            <v>222</v>
          </cell>
          <cell r="H67">
            <v>383</v>
          </cell>
          <cell r="I67">
            <v>158</v>
          </cell>
          <cell r="J67">
            <v>-94</v>
          </cell>
          <cell r="K67">
            <v>-220</v>
          </cell>
          <cell r="L67">
            <v>-96</v>
          </cell>
          <cell r="M67">
            <v>-51</v>
          </cell>
          <cell r="N67">
            <v>-60</v>
          </cell>
          <cell r="O67">
            <v>-105</v>
          </cell>
          <cell r="P67">
            <v>69</v>
          </cell>
          <cell r="Q67">
            <v>81</v>
          </cell>
          <cell r="R67">
            <v>90</v>
          </cell>
          <cell r="S67">
            <v>45</v>
          </cell>
          <cell r="T67">
            <v>44</v>
          </cell>
          <cell r="U67">
            <v>126</v>
          </cell>
          <cell r="V67">
            <v>101</v>
          </cell>
          <cell r="W67">
            <v>100</v>
          </cell>
          <cell r="X67">
            <v>100</v>
          </cell>
          <cell r="Y67">
            <v>100</v>
          </cell>
          <cell r="Z67">
            <v>100</v>
          </cell>
          <cell r="AA67">
            <v>100</v>
          </cell>
          <cell r="AB67">
            <v>100</v>
          </cell>
          <cell r="AC67">
            <v>100</v>
          </cell>
          <cell r="AD67">
            <v>100</v>
          </cell>
          <cell r="AF67">
            <v>-5256</v>
          </cell>
          <cell r="AG67">
            <v>-4985</v>
          </cell>
          <cell r="AH67">
            <v>-4013</v>
          </cell>
          <cell r="AI67">
            <v>-2198</v>
          </cell>
          <cell r="AJ67">
            <v>-3148</v>
          </cell>
          <cell r="AK67">
            <v>-2874</v>
          </cell>
          <cell r="AL67">
            <v>943</v>
          </cell>
          <cell r="AM67">
            <v>-461</v>
          </cell>
          <cell r="AN67">
            <v>-15</v>
          </cell>
          <cell r="AO67">
            <v>305</v>
          </cell>
          <cell r="AP67">
            <v>401</v>
          </cell>
          <cell r="AQ67">
            <v>400</v>
          </cell>
          <cell r="AS67">
            <v>-1887</v>
          </cell>
          <cell r="AT67">
            <v>669</v>
          </cell>
          <cell r="AU67">
            <v>-427</v>
          </cell>
          <cell r="AV67">
            <v>135</v>
          </cell>
          <cell r="AW67">
            <v>316</v>
          </cell>
          <cell r="AX67">
            <v>400</v>
          </cell>
          <cell r="AY67">
            <v>400</v>
          </cell>
        </row>
        <row r="68">
          <cell r="A68" t="str">
            <v>Income Before taxes (EBT)</v>
          </cell>
          <cell r="B68">
            <v>1888</v>
          </cell>
          <cell r="C68">
            <v>3412</v>
          </cell>
          <cell r="D68">
            <v>5234</v>
          </cell>
          <cell r="E68">
            <v>7050</v>
          </cell>
          <cell r="F68">
            <v>6791</v>
          </cell>
          <cell r="G68">
            <v>7057</v>
          </cell>
          <cell r="H68">
            <v>7291</v>
          </cell>
          <cell r="I68">
            <v>7496</v>
          </cell>
          <cell r="J68">
            <v>7453</v>
          </cell>
          <cell r="K68">
            <v>3833</v>
          </cell>
          <cell r="L68">
            <v>1798</v>
          </cell>
          <cell r="M68">
            <v>1261</v>
          </cell>
          <cell r="N68">
            <v>390</v>
          </cell>
          <cell r="O68">
            <v>1215</v>
          </cell>
          <cell r="P68">
            <v>2048</v>
          </cell>
          <cell r="Q68">
            <v>3241</v>
          </cell>
          <cell r="R68">
            <v>4935</v>
          </cell>
          <cell r="S68">
            <v>6191</v>
          </cell>
          <cell r="T68">
            <v>8983</v>
          </cell>
          <cell r="U68">
            <v>11936</v>
          </cell>
          <cell r="V68">
            <v>13124</v>
          </cell>
          <cell r="W68">
            <v>14247.427020000003</v>
          </cell>
          <cell r="X68">
            <v>15167.718651000003</v>
          </cell>
          <cell r="Y68">
            <v>16348.475652820001</v>
          </cell>
          <cell r="Z68">
            <v>17390.524726110394</v>
          </cell>
          <cell r="AA68">
            <v>18539.926273880468</v>
          </cell>
          <cell r="AB68">
            <v>20244.161236824839</v>
          </cell>
          <cell r="AC68">
            <v>22672.72072988977</v>
          </cell>
          <cell r="AD68">
            <v>24372.906547318424</v>
          </cell>
          <cell r="AF68">
            <v>10323</v>
          </cell>
          <cell r="AG68">
            <v>14187</v>
          </cell>
          <cell r="AH68">
            <v>18727</v>
          </cell>
          <cell r="AI68">
            <v>18777</v>
          </cell>
          <cell r="AJ68">
            <v>5286</v>
          </cell>
          <cell r="AK68">
            <v>17584</v>
          </cell>
          <cell r="AL68">
            <v>28635</v>
          </cell>
          <cell r="AM68">
            <v>14345</v>
          </cell>
          <cell r="AN68">
            <v>6894</v>
          </cell>
          <cell r="AO68">
            <v>32045</v>
          </cell>
          <cell r="AP68">
            <v>58887.621323820007</v>
          </cell>
          <cell r="AQ68">
            <v>78847.332966705464</v>
          </cell>
          <cell r="AS68">
            <v>22487</v>
          </cell>
          <cell r="AT68">
            <v>29297</v>
          </cell>
          <cell r="AU68">
            <v>7282</v>
          </cell>
          <cell r="AV68">
            <v>11439</v>
          </cell>
          <cell r="AW68">
            <v>40234</v>
          </cell>
          <cell r="AX68">
            <v>63154.146049930401</v>
          </cell>
          <cell r="AY68">
            <v>85829.714787913501</v>
          </cell>
        </row>
        <row r="70">
          <cell r="A70" t="str">
            <v>Income taxes</v>
          </cell>
          <cell r="B70">
            <v>623</v>
          </cell>
          <cell r="C70">
            <v>1129</v>
          </cell>
          <cell r="D70">
            <v>1727</v>
          </cell>
          <cell r="E70">
            <v>2326</v>
          </cell>
          <cell r="F70">
            <v>2241</v>
          </cell>
          <cell r="G70">
            <v>2329</v>
          </cell>
          <cell r="H70">
            <v>2406</v>
          </cell>
          <cell r="I70">
            <v>2474</v>
          </cell>
          <cell r="J70">
            <v>2459</v>
          </cell>
          <cell r="K70">
            <v>1265</v>
          </cell>
          <cell r="L70">
            <v>593</v>
          </cell>
          <cell r="M70">
            <v>416</v>
          </cell>
          <cell r="N70">
            <v>129</v>
          </cell>
          <cell r="O70">
            <v>401</v>
          </cell>
          <cell r="P70">
            <v>676</v>
          </cell>
          <cell r="Q70">
            <v>1070</v>
          </cell>
          <cell r="R70">
            <v>1629</v>
          </cell>
          <cell r="S70">
            <v>2043</v>
          </cell>
          <cell r="T70">
            <v>2964</v>
          </cell>
          <cell r="U70">
            <v>3939</v>
          </cell>
          <cell r="V70">
            <v>4331</v>
          </cell>
          <cell r="W70">
            <v>4701.6509166000014</v>
          </cell>
          <cell r="X70">
            <v>5005.3471548300013</v>
          </cell>
          <cell r="Y70">
            <v>5394.9969654306005</v>
          </cell>
          <cell r="Z70">
            <v>5738.8731596164307</v>
          </cell>
          <cell r="AA70">
            <v>6118.1756703805549</v>
          </cell>
          <cell r="AB70">
            <v>6680.5732081521974</v>
          </cell>
          <cell r="AC70">
            <v>7481.9978408636243</v>
          </cell>
          <cell r="AD70">
            <v>8043.0591606150801</v>
          </cell>
          <cell r="AF70">
            <v>4207</v>
          </cell>
          <cell r="AG70">
            <v>5866</v>
          </cell>
          <cell r="AH70">
            <v>7455</v>
          </cell>
          <cell r="AI70">
            <v>6939</v>
          </cell>
          <cell r="AJ70">
            <v>442</v>
          </cell>
          <cell r="AK70">
            <v>5805</v>
          </cell>
          <cell r="AL70">
            <v>9450</v>
          </cell>
          <cell r="AM70">
            <v>4733</v>
          </cell>
          <cell r="AN70">
            <v>2276</v>
          </cell>
          <cell r="AO70">
            <v>10575</v>
          </cell>
          <cell r="AP70">
            <v>19432.995036860604</v>
          </cell>
          <cell r="AQ70">
            <v>26019.619879012807</v>
          </cell>
          <cell r="AS70">
            <v>7423</v>
          </cell>
          <cell r="AT70">
            <v>9668</v>
          </cell>
          <cell r="AU70">
            <v>2403</v>
          </cell>
          <cell r="AV70">
            <v>3776</v>
          </cell>
          <cell r="AW70">
            <v>13277</v>
          </cell>
          <cell r="AX70">
            <v>20840.868196477037</v>
          </cell>
          <cell r="AY70">
            <v>28323.805880011456</v>
          </cell>
        </row>
        <row r="71">
          <cell r="A71" t="str">
            <v>Net income</v>
          </cell>
          <cell r="B71">
            <v>1265</v>
          </cell>
          <cell r="C71">
            <v>2283</v>
          </cell>
          <cell r="D71">
            <v>3507</v>
          </cell>
          <cell r="E71">
            <v>4724</v>
          </cell>
          <cell r="F71">
            <v>4550</v>
          </cell>
          <cell r="G71">
            <v>4728</v>
          </cell>
          <cell r="H71">
            <v>4885</v>
          </cell>
          <cell r="I71">
            <v>5022</v>
          </cell>
          <cell r="J71">
            <v>4994</v>
          </cell>
          <cell r="K71">
            <v>2568</v>
          </cell>
          <cell r="L71">
            <v>1205</v>
          </cell>
          <cell r="M71">
            <v>845</v>
          </cell>
          <cell r="N71">
            <v>261</v>
          </cell>
          <cell r="O71">
            <v>814</v>
          </cell>
          <cell r="P71">
            <v>1372</v>
          </cell>
          <cell r="Q71">
            <v>2171</v>
          </cell>
          <cell r="R71">
            <v>3306</v>
          </cell>
          <cell r="S71">
            <v>4148</v>
          </cell>
          <cell r="T71">
            <v>6019</v>
          </cell>
          <cell r="U71">
            <v>7997</v>
          </cell>
          <cell r="V71">
            <v>8793</v>
          </cell>
          <cell r="W71">
            <v>9545.7761034000014</v>
          </cell>
          <cell r="X71">
            <v>10162.371496170003</v>
          </cell>
          <cell r="Y71">
            <v>10953.478687389401</v>
          </cell>
          <cell r="Z71">
            <v>11651.651566493963</v>
          </cell>
          <cell r="AA71">
            <v>12421.750603499913</v>
          </cell>
          <cell r="AB71">
            <v>13563.588028672642</v>
          </cell>
          <cell r="AC71">
            <v>15190.722889026147</v>
          </cell>
          <cell r="AD71">
            <v>16329.847386703343</v>
          </cell>
          <cell r="AF71">
            <v>6116</v>
          </cell>
          <cell r="AG71">
            <v>8321</v>
          </cell>
          <cell r="AH71">
            <v>11272</v>
          </cell>
          <cell r="AI71">
            <v>11838</v>
          </cell>
          <cell r="AJ71">
            <v>4844</v>
          </cell>
          <cell r="AK71">
            <v>11779</v>
          </cell>
          <cell r="AL71">
            <v>19185</v>
          </cell>
          <cell r="AM71">
            <v>9612</v>
          </cell>
          <cell r="AN71">
            <v>4618</v>
          </cell>
          <cell r="AO71">
            <v>21470</v>
          </cell>
          <cell r="AP71">
            <v>39454.626286959407</v>
          </cell>
          <cell r="AQ71">
            <v>52827.713087692668</v>
          </cell>
          <cell r="AS71">
            <v>15064</v>
          </cell>
          <cell r="AT71">
            <v>19629</v>
          </cell>
          <cell r="AU71">
            <v>4879</v>
          </cell>
          <cell r="AV71">
            <v>7663</v>
          </cell>
          <cell r="AW71">
            <v>26957</v>
          </cell>
          <cell r="AX71">
            <v>42313.277853453365</v>
          </cell>
          <cell r="AY71">
            <v>57505.908907902049</v>
          </cell>
        </row>
        <row r="72">
          <cell r="A72" t="str">
            <v>Diluted EPS</v>
          </cell>
          <cell r="B72">
            <v>2.8679604606874038E-2</v>
          </cell>
          <cell r="C72">
            <v>4.8331780845118133E-2</v>
          </cell>
          <cell r="D72">
            <v>6.6850934044986654E-2</v>
          </cell>
          <cell r="E72">
            <v>8.1196287383980756E-2</v>
          </cell>
          <cell r="F72">
            <v>7.8146468810112668E-2</v>
          </cell>
          <cell r="G72">
            <v>8.0468377697596835E-2</v>
          </cell>
          <cell r="H72">
            <v>8.1908115358819589E-2</v>
          </cell>
          <cell r="I72">
            <v>8.368605232461257E-2</v>
          </cell>
          <cell r="J72">
            <v>8.2901726427622849E-2</v>
          </cell>
          <cell r="K72">
            <v>4.3007871378328587E-2</v>
          </cell>
          <cell r="L72">
            <v>2.047717771811168E-2</v>
          </cell>
          <cell r="M72">
            <v>1.4518401429504141E-2</v>
          </cell>
          <cell r="N72">
            <v>4.4768439108061747E-3</v>
          </cell>
          <cell r="O72">
            <v>1.387184730743013E-2</v>
          </cell>
          <cell r="P72">
            <v>2.3192913652038679E-2</v>
          </cell>
          <cell r="Q72">
            <v>3.5999734686432527E-2</v>
          </cell>
          <cell r="R72">
            <v>5.3841894400833847E-2</v>
          </cell>
          <cell r="S72">
            <v>6.5971117755582412E-2</v>
          </cell>
          <cell r="T72">
            <v>9.6137873754152822E-2</v>
          </cell>
          <cell r="U72">
            <v>0.12780068399015565</v>
          </cell>
          <cell r="V72">
            <v>0.13706082239610937</v>
          </cell>
          <cell r="W72">
            <v>0.14805444212364002</v>
          </cell>
          <cell r="X72">
            <v>0.15683363328011879</v>
          </cell>
          <cell r="Y72">
            <v>0.16820160767852535</v>
          </cell>
          <cell r="Z72">
            <v>0.1775908185667959</v>
          </cell>
          <cell r="AA72">
            <v>0.18791903378928487</v>
          </cell>
          <cell r="AB72">
            <v>0.20366551551512369</v>
          </cell>
          <cell r="AC72">
            <v>0.22639993458450997</v>
          </cell>
          <cell r="AD72">
            <v>0.24156550985322903</v>
          </cell>
          <cell r="AF72">
            <v>0.52696880923660172</v>
          </cell>
          <cell r="AG72">
            <v>0.70684675501189265</v>
          </cell>
          <cell r="AH72">
            <v>0.94714729854634061</v>
          </cell>
          <cell r="AI72">
            <v>0.99013047842087654</v>
          </cell>
          <cell r="AJ72">
            <v>0.43080754180007114</v>
          </cell>
          <cell r="AK72">
            <v>0.22505860688095958</v>
          </cell>
          <cell r="AL72">
            <v>0.32420901419114168</v>
          </cell>
          <cell r="AM72">
            <v>0.16090517695356724</v>
          </cell>
          <cell r="AN72">
            <v>7.7541339556707514E-2</v>
          </cell>
          <cell r="AO72">
            <v>0.34375156990072475</v>
          </cell>
          <cell r="AP72">
            <v>0.61015050547839356</v>
          </cell>
          <cell r="AQ72">
            <v>0.79557530245571439</v>
          </cell>
          <cell r="AS72">
            <v>0.27452547108419822</v>
          </cell>
          <cell r="AT72">
            <v>0.32896427180865184</v>
          </cell>
          <cell r="AU72">
            <v>8.2480294436750576E-2</v>
          </cell>
          <cell r="AV72">
            <v>0.12690639004673518</v>
          </cell>
          <cell r="AW72">
            <v>0.42697049789600028</v>
          </cell>
          <cell r="AX72">
            <v>0.65068050164908009</v>
          </cell>
          <cell r="AY72">
            <v>0.85954999374214758</v>
          </cell>
        </row>
        <row r="73">
          <cell r="A73" t="str">
            <v xml:space="preserve">     % Change y-y</v>
          </cell>
          <cell r="F73">
            <v>1.724809838953715</v>
          </cell>
          <cell r="G73">
            <v>0.66491646470595001</v>
          </cell>
          <cell r="H73">
            <v>0.22523516730073445</v>
          </cell>
          <cell r="I73">
            <v>3.0663531804817623E-2</v>
          </cell>
          <cell r="J73">
            <v>6.0850575719101796E-2</v>
          </cell>
          <cell r="K73">
            <v>-0.46553077607760684</v>
          </cell>
          <cell r="L73">
            <v>-0.74999818237294158</v>
          </cell>
          <cell r="M73">
            <v>-0.82651348670160429</v>
          </cell>
          <cell r="N73">
            <v>-0.94599818238146494</v>
          </cell>
          <cell r="O73">
            <v>-0.67745794286345284</v>
          </cell>
          <cell r="P73">
            <v>0.13262256993184085</v>
          </cell>
          <cell r="Q73">
            <v>1.4795935600233681</v>
          </cell>
          <cell r="R73">
            <v>11.026752657351009</v>
          </cell>
          <cell r="S73">
            <v>3.7557557615449335</v>
          </cell>
          <cell r="T73">
            <v>3.145139985277452</v>
          </cell>
          <cell r="U73">
            <v>2.5500451629250698</v>
          </cell>
          <cell r="V73">
            <v>1.5456166414899903</v>
          </cell>
          <cell r="W73">
            <v>1.2442312205800365</v>
          </cell>
          <cell r="X73">
            <v>0.63134077295259639</v>
          </cell>
          <cell r="Y73">
            <v>0.31612447153633183</v>
          </cell>
          <cell r="Z73">
            <v>0.29570810580396034</v>
          </cell>
          <cell r="AA73">
            <v>0.26925630257249566</v>
          </cell>
          <cell r="AB73">
            <v>0.2986086673855155</v>
          </cell>
          <cell r="AC73">
            <v>0.34600339265018154</v>
          </cell>
          <cell r="AD73">
            <v>0.36023647958112659</v>
          </cell>
          <cell r="AG73">
            <v>0.34134457793787232</v>
          </cell>
          <cell r="AH73">
            <v>0.3399613025462711</v>
          </cell>
          <cell r="AI73">
            <v>4.5381726728783933E-2</v>
          </cell>
          <cell r="AJ73">
            <v>-0.56489821171129839</v>
          </cell>
          <cell r="AK73">
            <v>-0.47758898105501457</v>
          </cell>
          <cell r="AL73">
            <v>0.44055372369129531</v>
          </cell>
          <cell r="AM73">
            <v>-0.50369924983423353</v>
          </cell>
          <cell r="AN73">
            <v>-0.51809294750607193</v>
          </cell>
          <cell r="AO73">
            <v>3.4331394307333634</v>
          </cell>
          <cell r="AP73">
            <v>0.7749751823812896</v>
          </cell>
          <cell r="AQ73">
            <v>0.30390009565252596</v>
          </cell>
          <cell r="AT73">
            <v>0.19830145636197449</v>
          </cell>
          <cell r="AU73">
            <v>-0.74927278885554238</v>
          </cell>
          <cell r="AV73">
            <v>0.53862678247411488</v>
          </cell>
          <cell r="AW73">
            <v>2.3644523159059365</v>
          </cell>
          <cell r="AX73">
            <v>0.52394721615536577</v>
          </cell>
          <cell r="AY73">
            <v>0.32100161532996618</v>
          </cell>
        </row>
        <row r="75">
          <cell r="A75" t="str">
            <v>Diluted shares</v>
          </cell>
          <cell r="B75">
            <v>44108</v>
          </cell>
          <cell r="C75">
            <v>47236</v>
          </cell>
          <cell r="D75">
            <v>52460</v>
          </cell>
          <cell r="E75">
            <v>58180</v>
          </cell>
          <cell r="F75">
            <v>58224</v>
          </cell>
          <cell r="G75">
            <v>58756</v>
          </cell>
          <cell r="H75">
            <v>59640</v>
          </cell>
          <cell r="I75">
            <v>60010</v>
          </cell>
          <cell r="J75">
            <v>60240</v>
          </cell>
          <cell r="K75">
            <v>59710</v>
          </cell>
          <cell r="L75">
            <v>58846</v>
          </cell>
          <cell r="M75">
            <v>58202</v>
          </cell>
          <cell r="N75">
            <v>58300</v>
          </cell>
          <cell r="O75">
            <v>58680</v>
          </cell>
          <cell r="P75">
            <v>59156</v>
          </cell>
          <cell r="Q75">
            <v>60306</v>
          </cell>
          <cell r="R75">
            <v>61402</v>
          </cell>
          <cell r="S75">
            <v>62876</v>
          </cell>
          <cell r="T75">
            <v>62608</v>
          </cell>
          <cell r="U75">
            <v>62574</v>
          </cell>
          <cell r="V75">
            <v>64154</v>
          </cell>
          <cell r="W75">
            <v>64474.76999999999</v>
          </cell>
          <cell r="X75">
            <v>64797.143849999986</v>
          </cell>
          <cell r="Y75">
            <v>65121.129569249977</v>
          </cell>
          <cell r="Z75">
            <v>65609.538041019361</v>
          </cell>
          <cell r="AA75">
            <v>66101.609576327013</v>
          </cell>
          <cell r="AB75">
            <v>66597.371648149463</v>
          </cell>
          <cell r="AC75">
            <v>67096.851935510582</v>
          </cell>
          <cell r="AD75">
            <v>67600.078325026916</v>
          </cell>
          <cell r="AF75">
            <v>11606</v>
          </cell>
          <cell r="AG75">
            <v>11772</v>
          </cell>
          <cell r="AH75">
            <v>11901</v>
          </cell>
          <cell r="AI75">
            <v>11956</v>
          </cell>
          <cell r="AJ75">
            <v>11244</v>
          </cell>
          <cell r="AK75">
            <v>50496</v>
          </cell>
          <cell r="AL75">
            <v>59157.5</v>
          </cell>
          <cell r="AM75">
            <v>59249.5</v>
          </cell>
          <cell r="AN75">
            <v>59110.5</v>
          </cell>
          <cell r="AO75">
            <v>62365</v>
          </cell>
          <cell r="AP75">
            <v>64636.760854812492</v>
          </cell>
          <cell r="AQ75">
            <v>66351.342800251601</v>
          </cell>
          <cell r="AS75">
            <v>54025</v>
          </cell>
          <cell r="AT75">
            <v>59661.5</v>
          </cell>
          <cell r="AU75">
            <v>58764.5</v>
          </cell>
          <cell r="AV75">
            <v>59886</v>
          </cell>
          <cell r="AW75">
            <v>63053</v>
          </cell>
          <cell r="AX75">
            <v>65000.645365067336</v>
          </cell>
          <cell r="AY75">
            <v>66848.97787125349</v>
          </cell>
        </row>
        <row r="77">
          <cell r="A77" t="str">
            <v>Gross Profit</v>
          </cell>
          <cell r="B77">
            <v>0.19656847383265433</v>
          </cell>
          <cell r="C77">
            <v>0.29162227772053301</v>
          </cell>
          <cell r="D77">
            <v>0.29766157590128389</v>
          </cell>
          <cell r="E77">
            <v>0.30856775733100822</v>
          </cell>
          <cell r="F77">
            <v>0.31702245853503691</v>
          </cell>
          <cell r="G77">
            <v>0.32556113478322851</v>
          </cell>
          <cell r="H77">
            <v>0.34059478440313534</v>
          </cell>
          <cell r="I77">
            <v>0.35799380718296803</v>
          </cell>
          <cell r="J77">
            <v>0.38268616927987653</v>
          </cell>
          <cell r="K77">
            <v>0.36264076115628807</v>
          </cell>
          <cell r="L77">
            <v>0.33859246881436289</v>
          </cell>
          <cell r="M77">
            <v>0.32024721979384796</v>
          </cell>
          <cell r="N77">
            <v>0.31153938389762148</v>
          </cell>
          <cell r="O77">
            <v>0.3159881369641413</v>
          </cell>
          <cell r="P77">
            <v>0.3226342660387066</v>
          </cell>
          <cell r="Q77">
            <v>0.32820230896096758</v>
          </cell>
          <cell r="R77">
            <v>0.35129675129675131</v>
          </cell>
          <cell r="S77">
            <v>0.36126071521343839</v>
          </cell>
          <cell r="T77">
            <v>0.3743177919850304</v>
          </cell>
          <cell r="U77">
            <v>0.38923291902625579</v>
          </cell>
          <cell r="V77">
            <v>0.4113025776299567</v>
          </cell>
          <cell r="W77">
            <v>0.42099999999999999</v>
          </cell>
          <cell r="X77">
            <v>0.42749999999999999</v>
          </cell>
          <cell r="Y77">
            <v>0.435</v>
          </cell>
          <cell r="Z77">
            <v>0.44</v>
          </cell>
          <cell r="AA77">
            <v>0.44800000000000001</v>
          </cell>
          <cell r="AB77">
            <v>0.46</v>
          </cell>
          <cell r="AC77">
            <v>0.47499999999999998</v>
          </cell>
          <cell r="AD77">
            <v>0.48</v>
          </cell>
          <cell r="AF77">
            <v>0.27300363755872753</v>
          </cell>
          <cell r="AG77">
            <v>0.27398608949725284</v>
          </cell>
          <cell r="AH77">
            <v>0.28155898893612852</v>
          </cell>
          <cell r="AI77">
            <v>0.28708032299192521</v>
          </cell>
          <cell r="AJ77">
            <v>0.22082223458917988</v>
          </cell>
          <cell r="AK77">
            <v>0.27749998948656596</v>
          </cell>
          <cell r="AL77">
            <v>0.33467960622545073</v>
          </cell>
          <cell r="AM77">
            <v>0.35238901429646352</v>
          </cell>
          <cell r="AN77">
            <v>0.31992035304072025</v>
          </cell>
          <cell r="AO77">
            <v>0.37021302669471623</v>
          </cell>
          <cell r="AP77">
            <v>0.4239502670202393</v>
          </cell>
          <cell r="AQ77">
            <v>0.45619270065699075</v>
          </cell>
          <cell r="AS77">
            <v>0.30401617682389687</v>
          </cell>
          <cell r="AT77">
            <v>0.35089574180395194</v>
          </cell>
          <cell r="AU77">
            <v>0.33451618186420234</v>
          </cell>
          <cell r="AV77">
            <v>0.33013315766274154</v>
          </cell>
          <cell r="AW77">
            <v>0.38525657322024237</v>
          </cell>
          <cell r="AX77">
            <v>0.43108945033108442</v>
          </cell>
          <cell r="AY77">
            <v>0.4662508682763149</v>
          </cell>
        </row>
        <row r="78">
          <cell r="A78" t="str">
            <v>SG&amp;A</v>
          </cell>
          <cell r="B78">
            <v>0.15667110623628958</v>
          </cell>
          <cell r="C78">
            <v>0.16273424265181019</v>
          </cell>
          <cell r="D78">
            <v>0.15627973729778638</v>
          </cell>
          <cell r="E78">
            <v>0.15298364768329434</v>
          </cell>
          <cell r="F78">
            <v>0.15776525672565669</v>
          </cell>
          <cell r="G78">
            <v>0.15751374126815668</v>
          </cell>
          <cell r="H78">
            <v>0.15749970876533143</v>
          </cell>
          <cell r="I78">
            <v>0.14511134824974198</v>
          </cell>
          <cell r="J78">
            <v>0.15993195131362026</v>
          </cell>
          <cell r="K78">
            <v>0.18352162127744728</v>
          </cell>
          <cell r="L78">
            <v>0.18295573776862395</v>
          </cell>
          <cell r="M78">
            <v>0.17581881391424564</v>
          </cell>
          <cell r="N78">
            <v>0.19352939894046087</v>
          </cell>
          <cell r="O78">
            <v>0.1885434597755978</v>
          </cell>
          <cell r="P78">
            <v>0.18504373293228321</v>
          </cell>
          <cell r="Q78">
            <v>0.1809823510454778</v>
          </cell>
          <cell r="R78">
            <v>0.17666757666757668</v>
          </cell>
          <cell r="S78">
            <v>0.16197073339683091</v>
          </cell>
          <cell r="T78">
            <v>0.15306408857009199</v>
          </cell>
          <cell r="U78">
            <v>0.14715010664117084</v>
          </cell>
          <cell r="V78">
            <v>0.15477248616566791</v>
          </cell>
          <cell r="W78">
            <v>0.15449578560550239</v>
          </cell>
          <cell r="X78">
            <v>0.15298112104074257</v>
          </cell>
          <cell r="Y78">
            <v>0.15149586743840524</v>
          </cell>
          <cell r="Z78">
            <v>0.15002503377395471</v>
          </cell>
          <cell r="AA78">
            <v>0.14855420010950418</v>
          </cell>
          <cell r="AB78">
            <v>0.14711192632203327</v>
          </cell>
          <cell r="AC78">
            <v>0.1442828508158403</v>
          </cell>
          <cell r="AD78">
            <v>0.14150818060784337</v>
          </cell>
          <cell r="AF78">
            <v>0.15099976845108715</v>
          </cell>
          <cell r="AG78">
            <v>0.14572998380283927</v>
          </cell>
          <cell r="AH78">
            <v>0.13513728757489249</v>
          </cell>
          <cell r="AI78">
            <v>0.15043409629044988</v>
          </cell>
          <cell r="AJ78">
            <v>0.1536300322561473</v>
          </cell>
          <cell r="AK78">
            <v>0.15701182971601113</v>
          </cell>
          <cell r="AL78">
            <v>0.15466251417489768</v>
          </cell>
          <cell r="AM78">
            <v>0.17527746425884122</v>
          </cell>
          <cell r="AN78">
            <v>0.18678529267217575</v>
          </cell>
          <cell r="AO78">
            <v>0.1588202855333837</v>
          </cell>
          <cell r="AP78">
            <v>0.15340013812740902</v>
          </cell>
          <cell r="AQ78">
            <v>0.14742252957548857</v>
          </cell>
          <cell r="AS78">
            <v>0.15727156242492191</v>
          </cell>
          <cell r="AT78">
            <v>0.15510465415057223</v>
          </cell>
          <cell r="AU78">
            <v>0.18377495769041793</v>
          </cell>
          <cell r="AV78">
            <v>0.18259407983647136</v>
          </cell>
          <cell r="AW78">
            <v>0.1539554877626014</v>
          </cell>
          <cell r="AX78">
            <v>0.15219980670376673</v>
          </cell>
          <cell r="AY78">
            <v>0.14525412967515391</v>
          </cell>
        </row>
        <row r="79">
          <cell r="A79" t="str">
            <v>R&amp;D</v>
          </cell>
          <cell r="B79">
            <v>4.5929959260419928E-2</v>
          </cell>
          <cell r="C79">
            <v>4.7678094273389336E-2</v>
          </cell>
          <cell r="D79">
            <v>4.6066486747890115E-2</v>
          </cell>
          <cell r="E79">
            <v>4.8460373548712771E-2</v>
          </cell>
          <cell r="F79">
            <v>5.4329021506229667E-2</v>
          </cell>
          <cell r="G79">
            <v>5.9780456511064298E-2</v>
          </cell>
          <cell r="H79">
            <v>6.8132270465476208E-2</v>
          </cell>
          <cell r="I79">
            <v>8.4512709269982333E-2</v>
          </cell>
          <cell r="J79">
            <v>9.0392507629169741E-2</v>
          </cell>
          <cell r="K79">
            <v>0.10538667248812968</v>
          </cell>
          <cell r="L79">
            <v>0.11883573621419967</v>
          </cell>
          <cell r="M79">
            <v>0.11775469128021632</v>
          </cell>
          <cell r="N79">
            <v>0.10819943752861409</v>
          </cell>
          <cell r="O79">
            <v>0.10006844059149263</v>
          </cell>
          <cell r="P79">
            <v>9.8428780622946924E-2</v>
          </cell>
          <cell r="Q79">
            <v>8.7315880267672646E-2</v>
          </cell>
          <cell r="R79">
            <v>8.645008645008645E-2</v>
          </cell>
          <cell r="S79">
            <v>9.2856524374404711E-2</v>
          </cell>
          <cell r="T79">
            <v>8.1864961796351166E-2</v>
          </cell>
          <cell r="U79">
            <v>6.8368022357873065E-2</v>
          </cell>
          <cell r="V79">
            <v>6.9831120795940019E-2</v>
          </cell>
          <cell r="W79">
            <v>6.959269621869478E-2</v>
          </cell>
          <cell r="X79">
            <v>6.8910414883217364E-2</v>
          </cell>
          <cell r="Y79">
            <v>6.8241381729011383E-2</v>
          </cell>
          <cell r="Z79">
            <v>6.7578844042321951E-2</v>
          </cell>
          <cell r="AA79">
            <v>6.6916306355632518E-2</v>
          </cell>
          <cell r="AB79">
            <v>6.6266633478393372E-2</v>
          </cell>
          <cell r="AC79">
            <v>6.499227514227042E-2</v>
          </cell>
          <cell r="AD79">
            <v>6.3742423697226755E-2</v>
          </cell>
          <cell r="AF79">
            <v>5.6393364256317174E-3</v>
          </cell>
          <cell r="AG79">
            <v>6.4788642932003685E-3</v>
          </cell>
          <cell r="AH79">
            <v>7.1124888197311832E-3</v>
          </cell>
          <cell r="AI79">
            <v>9.3011960415275326E-3</v>
          </cell>
          <cell r="AJ79">
            <v>2.1622965080154096E-2</v>
          </cell>
          <cell r="AK79">
            <v>4.7083363121396521E-2</v>
          </cell>
          <cell r="AL79">
            <v>6.623991322497412E-2</v>
          </cell>
          <cell r="AM79">
            <v>0.10748212942061701</v>
          </cell>
          <cell r="AN79">
            <v>9.8129917769074482E-2</v>
          </cell>
          <cell r="AO79">
            <v>8.1738526582381898E-2</v>
          </cell>
          <cell r="AP79">
            <v>6.9126495547221348E-2</v>
          </cell>
          <cell r="AQ79">
            <v>6.640654485382369E-2</v>
          </cell>
          <cell r="AS79">
            <v>4.9147112997517416E-2</v>
          </cell>
          <cell r="AT79">
            <v>7.520187362311026E-2</v>
          </cell>
          <cell r="AU79">
            <v>0.11248145078440228</v>
          </cell>
          <cell r="AV79">
            <v>9.2784104394832576E-2</v>
          </cell>
          <cell r="AW79">
            <v>7.7542043187193294E-2</v>
          </cell>
          <cell r="AX79">
            <v>6.8558471488183212E-2</v>
          </cell>
          <cell r="AY79">
            <v>6.5429788141961237E-2</v>
          </cell>
        </row>
        <row r="80">
          <cell r="A80" t="str">
            <v xml:space="preserve">   Total Operating Expenses</v>
          </cell>
          <cell r="B80">
            <v>0.2026010654967095</v>
          </cell>
          <cell r="C80">
            <v>0.21041233692519953</v>
          </cell>
          <cell r="D80">
            <v>0.20234622404567648</v>
          </cell>
          <cell r="E80">
            <v>0.20144402123200711</v>
          </cell>
          <cell r="F80">
            <v>0.21209427823188637</v>
          </cell>
          <cell r="G80">
            <v>0.21729419777922099</v>
          </cell>
          <cell r="H80">
            <v>0.22563197923080763</v>
          </cell>
          <cell r="I80">
            <v>0.22962405751972428</v>
          </cell>
          <cell r="J80">
            <v>0.25032445894278998</v>
          </cell>
          <cell r="K80">
            <v>0.28890829376557697</v>
          </cell>
          <cell r="L80">
            <v>0.30179147398282363</v>
          </cell>
          <cell r="M80">
            <v>0.29357350519446196</v>
          </cell>
          <cell r="N80">
            <v>0.301728836469075</v>
          </cell>
          <cell r="O80">
            <v>0.28861190036709045</v>
          </cell>
          <cell r="P80">
            <v>0.28347251355523012</v>
          </cell>
          <cell r="Q80">
            <v>0.26829823131315045</v>
          </cell>
          <cell r="R80">
            <v>0.2631176631176631</v>
          </cell>
          <cell r="S80">
            <v>0.2548272577712356</v>
          </cell>
          <cell r="T80">
            <v>0.23492905036644315</v>
          </cell>
          <cell r="U80">
            <v>0.21551812899904391</v>
          </cell>
          <cell r="V80">
            <v>0.22460360696160794</v>
          </cell>
          <cell r="W80">
            <v>0.22408848182419716</v>
          </cell>
          <cell r="X80">
            <v>0.22189153592395994</v>
          </cell>
          <cell r="Y80">
            <v>0.21973724916741666</v>
          </cell>
          <cell r="Z80">
            <v>0.21760387781627666</v>
          </cell>
          <cell r="AA80">
            <v>0.21547050646513671</v>
          </cell>
          <cell r="AB80">
            <v>0.21337855980042661</v>
          </cell>
          <cell r="AC80">
            <v>0.20927512595811074</v>
          </cell>
          <cell r="AD80">
            <v>0.20525060430507014</v>
          </cell>
          <cell r="AF80">
            <v>0.15663910487671887</v>
          </cell>
          <cell r="AG80">
            <v>0.15220884809603963</v>
          </cell>
          <cell r="AH80">
            <v>0.14224977639462366</v>
          </cell>
          <cell r="AI80">
            <v>0.15973529233197742</v>
          </cell>
          <cell r="AJ80">
            <v>0.1752529973363014</v>
          </cell>
          <cell r="AK80">
            <v>0.20409519283740765</v>
          </cell>
          <cell r="AL80">
            <v>0.22090242739987181</v>
          </cell>
          <cell r="AM80">
            <v>0.28275959367945824</v>
          </cell>
          <cell r="AN80">
            <v>0.28491521044125023</v>
          </cell>
          <cell r="AO80">
            <v>0.2405588121157656</v>
          </cell>
          <cell r="AP80">
            <v>0.22252663367463038</v>
          </cell>
          <cell r="AQ80">
            <v>0.21382907442931223</v>
          </cell>
          <cell r="AS80">
            <v>0.20641867542243933</v>
          </cell>
          <cell r="AT80">
            <v>0.23030652777368249</v>
          </cell>
          <cell r="AU80">
            <v>0.29625640847482021</v>
          </cell>
          <cell r="AV80">
            <v>0.27537818423130389</v>
          </cell>
          <cell r="AW80">
            <v>0.23149753094979469</v>
          </cell>
          <cell r="AX80">
            <v>0.22075827819194996</v>
          </cell>
          <cell r="AY80">
            <v>0.21068391781711512</v>
          </cell>
        </row>
        <row r="82">
          <cell r="A82" t="str">
            <v>Operating Income (EBIT)</v>
          </cell>
          <cell r="B82">
            <v>5.2785177060482608E-2</v>
          </cell>
          <cell r="C82">
            <v>8.1209940795333488E-2</v>
          </cell>
          <cell r="D82">
            <v>9.5315351855607383E-2</v>
          </cell>
          <cell r="E82">
            <v>0.10712373609900111</v>
          </cell>
          <cell r="F82">
            <v>0.10492818030315054</v>
          </cell>
          <cell r="G82">
            <v>0.10826693700400754</v>
          </cell>
          <cell r="H82">
            <v>0.11496280517232771</v>
          </cell>
          <cell r="I82">
            <v>0.12836974966324372</v>
          </cell>
          <cell r="J82">
            <v>0.13236171033708655</v>
          </cell>
          <cell r="K82">
            <v>7.3732467390711126E-2</v>
          </cell>
          <cell r="L82">
            <v>3.6800994831539272E-2</v>
          </cell>
          <cell r="M82">
            <v>2.6673714599386018E-2</v>
          </cell>
          <cell r="N82">
            <v>9.8105474285465136E-3</v>
          </cell>
          <cell r="O82">
            <v>2.7376236597050834E-2</v>
          </cell>
          <cell r="P82">
            <v>3.9161752483476468E-2</v>
          </cell>
          <cell r="Q82">
            <v>5.9904077647817106E-2</v>
          </cell>
          <cell r="R82">
            <v>8.8179088179088178E-2</v>
          </cell>
          <cell r="S82">
            <v>0.10643345744220278</v>
          </cell>
          <cell r="T82">
            <v>0.13938874161858725</v>
          </cell>
          <cell r="U82">
            <v>0.17371479002721188</v>
          </cell>
          <cell r="V82">
            <v>0.18669897066834876</v>
          </cell>
          <cell r="W82">
            <v>0.19691151817580291</v>
          </cell>
          <cell r="X82">
            <v>0.20560846407604011</v>
          </cell>
          <cell r="Y82">
            <v>0.21526275083258339</v>
          </cell>
          <cell r="Z82">
            <v>0.22239612218372326</v>
          </cell>
          <cell r="AA82">
            <v>0.23252949353486324</v>
          </cell>
          <cell r="AB82">
            <v>0.24662144019957333</v>
          </cell>
          <cell r="AC82">
            <v>0.26572487404188921</v>
          </cell>
          <cell r="AD82">
            <v>0.27474939569492984</v>
          </cell>
          <cell r="AF82">
            <v>0.11636453268200865</v>
          </cell>
          <cell r="AG82">
            <v>0.1217772414012132</v>
          </cell>
          <cell r="AH82">
            <v>0.13930921254150483</v>
          </cell>
          <cell r="AI82">
            <v>0.12734503065994779</v>
          </cell>
          <cell r="AJ82">
            <v>4.5569237252878467E-2</v>
          </cell>
          <cell r="AK82">
            <v>8.603353364929707E-2</v>
          </cell>
          <cell r="AL82">
            <v>0.11377717882557892</v>
          </cell>
          <cell r="AM82">
            <v>6.9629420617005264E-2</v>
          </cell>
          <cell r="AN82">
            <v>3.5005142599470032E-2</v>
          </cell>
          <cell r="AO82">
            <v>0.1296542145789506</v>
          </cell>
          <cell r="AP82">
            <v>0.20142363334560895</v>
          </cell>
          <cell r="AQ82">
            <v>0.24236362622767849</v>
          </cell>
          <cell r="AS82">
            <v>9.7597501401457509E-2</v>
          </cell>
          <cell r="AT82">
            <v>0.12058921403026945</v>
          </cell>
          <cell r="AU82">
            <v>3.8259773389382155E-2</v>
          </cell>
          <cell r="AV82">
            <v>5.4754973431437606E-2</v>
          </cell>
          <cell r="AW82">
            <v>0.15375904227044768</v>
          </cell>
          <cell r="AX82">
            <v>0.21033117213913446</v>
          </cell>
          <cell r="AY82">
            <v>0.25556695045919969</v>
          </cell>
        </row>
        <row r="83">
          <cell r="A83" t="str">
            <v>Income Before Taxes (EBT)</v>
          </cell>
          <cell r="B83">
            <v>3.6979003447195236E-2</v>
          </cell>
          <cell r="C83">
            <v>5.9588885590038249E-2</v>
          </cell>
          <cell r="D83">
            <v>8.1649844781055483E-2</v>
          </cell>
          <cell r="E83">
            <v>0.1078426873479877</v>
          </cell>
          <cell r="F83">
            <v>0.10778509642091898</v>
          </cell>
          <cell r="G83">
            <v>0.11178343444583486</v>
          </cell>
          <cell r="H83">
            <v>0.1213366839188537</v>
          </cell>
          <cell r="I83">
            <v>0.13113377534419118</v>
          </cell>
          <cell r="J83">
            <v>0.13071310814128873</v>
          </cell>
          <cell r="K83">
            <v>6.9730211573796136E-2</v>
          </cell>
          <cell r="L83">
            <v>3.4935685695410564E-2</v>
          </cell>
          <cell r="M83">
            <v>2.5636855266635492E-2</v>
          </cell>
          <cell r="N83">
            <v>8.5024744380736445E-3</v>
          </cell>
          <cell r="O83">
            <v>2.5198581413194518E-2</v>
          </cell>
          <cell r="P83">
            <v>4.0527169826255593E-2</v>
          </cell>
          <cell r="Q83">
            <v>6.1439593562207351E-2</v>
          </cell>
          <cell r="R83">
            <v>8.9817089817089815E-2</v>
          </cell>
          <cell r="S83">
            <v>0.10721274569226773</v>
          </cell>
          <cell r="T83">
            <v>0.14007484796507094</v>
          </cell>
          <cell r="U83">
            <v>0.17556814003088916</v>
          </cell>
          <cell r="V83">
            <v>0.18814691630587493</v>
          </cell>
          <cell r="W83">
            <v>0.19830337210017679</v>
          </cell>
          <cell r="X83">
            <v>0.20697302674699491</v>
          </cell>
          <cell r="Y83">
            <v>0.21658756895972398</v>
          </cell>
          <cell r="Z83">
            <v>0.22368235337512188</v>
          </cell>
          <cell r="AA83">
            <v>0.23379050450682265</v>
          </cell>
          <cell r="AB83">
            <v>0.24784572269662133</v>
          </cell>
          <cell r="AC83">
            <v>0.26690206875058919</v>
          </cell>
          <cell r="AD83">
            <v>0.27588131368406449</v>
          </cell>
          <cell r="AF83">
            <v>7.7105787975889031E-2</v>
          </cell>
          <cell r="AG83">
            <v>9.011338012513101E-2</v>
          </cell>
          <cell r="AH83">
            <v>0.11472487349449256</v>
          </cell>
          <cell r="AI83">
            <v>0.11400036427660737</v>
          </cell>
          <cell r="AJ83">
            <v>2.8560468119363955E-2</v>
          </cell>
          <cell r="AK83">
            <v>7.3947289846966455E-2</v>
          </cell>
          <cell r="AL83">
            <v>0.11765165086199812</v>
          </cell>
          <cell r="AM83">
            <v>6.7461437170805119E-2</v>
          </cell>
          <cell r="AN83">
            <v>3.4929143592523727E-2</v>
          </cell>
          <cell r="AO83">
            <v>0.13090010416453912</v>
          </cell>
          <cell r="AP83">
            <v>0.20280464792883127</v>
          </cell>
          <cell r="AQ83">
            <v>0.24359942924130315</v>
          </cell>
          <cell r="AS83">
            <v>9.0041643309041408E-2</v>
          </cell>
          <cell r="AT83">
            <v>0.12340723080357707</v>
          </cell>
          <cell r="AU83">
            <v>3.6140572035475528E-2</v>
          </cell>
          <cell r="AV83">
            <v>5.5408894292481845E-2</v>
          </cell>
          <cell r="AW83">
            <v>0.1549762339473218</v>
          </cell>
          <cell r="AX83">
            <v>0.21167184003363046</v>
          </cell>
          <cell r="AY83">
            <v>0.25676356899453562</v>
          </cell>
        </row>
        <row r="84">
          <cell r="A84" t="str">
            <v>Income taxes</v>
          </cell>
          <cell r="B84">
            <v>0.32997881355932202</v>
          </cell>
          <cell r="C84">
            <v>0.3308909730363423</v>
          </cell>
          <cell r="D84">
            <v>0.32995796713794423</v>
          </cell>
          <cell r="E84">
            <v>0.32992907801418442</v>
          </cell>
          <cell r="F84">
            <v>0.32999558238845533</v>
          </cell>
          <cell r="G84">
            <v>0.33002692362193564</v>
          </cell>
          <cell r="H84">
            <v>0.32999588533808805</v>
          </cell>
          <cell r="I84">
            <v>0.33004268943436499</v>
          </cell>
          <cell r="J84">
            <v>0.329934254662552</v>
          </cell>
          <cell r="K84">
            <v>0.330028698147665</v>
          </cell>
          <cell r="L84">
            <v>0.32981090100111232</v>
          </cell>
          <cell r="M84">
            <v>0.32989690721649484</v>
          </cell>
          <cell r="N84">
            <v>0.33076923076923076</v>
          </cell>
          <cell r="O84">
            <v>0.33004115226337449</v>
          </cell>
          <cell r="P84">
            <v>0.330078125</v>
          </cell>
          <cell r="Q84">
            <v>0.33014501697007098</v>
          </cell>
          <cell r="R84">
            <v>0.33009118541033433</v>
          </cell>
          <cell r="S84">
            <v>0.32999515425617831</v>
          </cell>
          <cell r="T84">
            <v>0.32995658465991318</v>
          </cell>
          <cell r="U84">
            <v>0.33001005361930297</v>
          </cell>
          <cell r="V84">
            <v>0.3300060957025297</v>
          </cell>
          <cell r="W84">
            <v>0.33</v>
          </cell>
          <cell r="X84">
            <v>0.33</v>
          </cell>
          <cell r="Y84">
            <v>0.33</v>
          </cell>
          <cell r="Z84">
            <v>0.33</v>
          </cell>
          <cell r="AA84">
            <v>0.33</v>
          </cell>
          <cell r="AB84">
            <v>0.33</v>
          </cell>
          <cell r="AC84">
            <v>0.33</v>
          </cell>
          <cell r="AD84">
            <v>0.33</v>
          </cell>
          <cell r="AF84">
            <v>0.40753656882689143</v>
          </cell>
          <cell r="AG84">
            <v>0.41347712694720518</v>
          </cell>
          <cell r="AH84">
            <v>0.39808832167458752</v>
          </cell>
          <cell r="AI84">
            <v>0.36954785109442401</v>
          </cell>
          <cell r="AJ84">
            <v>8.3617101778282257E-2</v>
          </cell>
          <cell r="AK84">
            <v>0.33012966333030025</v>
          </cell>
          <cell r="AL84">
            <v>0.33001571503404925</v>
          </cell>
          <cell r="AM84">
            <v>0.32994074590449635</v>
          </cell>
          <cell r="AN84">
            <v>0.33014215259646068</v>
          </cell>
          <cell r="AO84">
            <v>0.33000468091745983</v>
          </cell>
          <cell r="AP84">
            <v>0.33000135851980777</v>
          </cell>
          <cell r="AQ84">
            <v>0.33000000000000007</v>
          </cell>
          <cell r="AS84">
            <v>0.33010183661671189</v>
          </cell>
          <cell r="AT84">
            <v>0.32999965866812303</v>
          </cell>
          <cell r="AU84">
            <v>0.32999176050535567</v>
          </cell>
          <cell r="AV84">
            <v>0.33009878485881633</v>
          </cell>
          <cell r="AW84">
            <v>0.32999453198787093</v>
          </cell>
          <cell r="AX84">
            <v>0.33000000000000007</v>
          </cell>
          <cell r="AY84">
            <v>0.33</v>
          </cell>
        </row>
        <row r="85">
          <cell r="A85" t="str">
            <v>Net income</v>
          </cell>
          <cell r="B85">
            <v>2.4776715763083674E-2</v>
          </cell>
          <cell r="C85">
            <v>3.9871461254999213E-2</v>
          </cell>
          <cell r="D85">
            <v>5.4708827979969739E-2</v>
          </cell>
          <cell r="E85">
            <v>7.2262248940694176E-2</v>
          </cell>
          <cell r="F85">
            <v>7.2216490754702004E-2</v>
          </cell>
          <cell r="G85">
            <v>7.4891891463781654E-2</v>
          </cell>
          <cell r="H85">
            <v>8.1296077485063817E-2</v>
          </cell>
          <cell r="I85">
            <v>8.785403145391249E-2</v>
          </cell>
          <cell r="J85">
            <v>8.7586376232067067E-2</v>
          </cell>
          <cell r="K85">
            <v>4.6717240626534956E-2</v>
          </cell>
          <cell r="L85">
            <v>2.3413515719115534E-2</v>
          </cell>
          <cell r="M85">
            <v>1.7179336003415535E-2</v>
          </cell>
          <cell r="N85">
            <v>5.6901175085569775E-3</v>
          </cell>
          <cell r="O85">
            <v>1.6882012568181348E-2</v>
          </cell>
          <cell r="P85">
            <v>2.715003759844857E-2</v>
          </cell>
          <cell r="Q85">
            <v>4.1155617902978142E-2</v>
          </cell>
          <cell r="R85">
            <v>6.0169260169260171E-2</v>
          </cell>
          <cell r="S85">
            <v>7.1833059139319422E-2</v>
          </cell>
          <cell r="T85">
            <v>9.385622953375955E-2</v>
          </cell>
          <cell r="U85">
            <v>0.11762888872545414</v>
          </cell>
          <cell r="V85">
            <v>0.12605728703730251</v>
          </cell>
          <cell r="W85">
            <v>0.13286325930711845</v>
          </cell>
          <cell r="X85">
            <v>0.1386719279204866</v>
          </cell>
          <cell r="Y85">
            <v>0.14511367120301505</v>
          </cell>
          <cell r="Z85">
            <v>0.14986717676133166</v>
          </cell>
          <cell r="AA85">
            <v>0.15663963801957118</v>
          </cell>
          <cell r="AB85">
            <v>0.1660566342067363</v>
          </cell>
          <cell r="AC85">
            <v>0.17882438606289477</v>
          </cell>
          <cell r="AD85">
            <v>0.18484048016832319</v>
          </cell>
          <cell r="AF85">
            <v>4.5682359707501438E-2</v>
          </cell>
          <cell r="AG85">
            <v>5.2853558611490457E-2</v>
          </cell>
          <cell r="AH85">
            <v>6.9054241150740658E-2</v>
          </cell>
          <cell r="AI85">
            <v>7.1871774634205576E-2</v>
          </cell>
          <cell r="AJ85">
            <v>2.6172324549791712E-2</v>
          </cell>
          <cell r="AK85">
            <v>4.9535095945599288E-2</v>
          </cell>
          <cell r="AL85">
            <v>7.8824757177839502E-2</v>
          </cell>
          <cell r="AM85">
            <v>4.5203160270880359E-2</v>
          </cell>
          <cell r="AN85">
            <v>2.3397560938537069E-2</v>
          </cell>
          <cell r="AO85">
            <v>8.770245705765814E-2</v>
          </cell>
          <cell r="AP85">
            <v>0.13587883859818564</v>
          </cell>
          <cell r="AQ85">
            <v>0.16321161759167313</v>
          </cell>
          <cell r="AS85">
            <v>6.0318731480739969E-2</v>
          </cell>
          <cell r="AT85">
            <v>8.2682886761218363E-2</v>
          </cell>
          <cell r="AU85">
            <v>2.4214481043818334E-2</v>
          </cell>
          <cell r="AV85">
            <v>3.7118485616162988E-2</v>
          </cell>
          <cell r="AW85">
            <v>0.10383492415663254</v>
          </cell>
          <cell r="AX85">
            <v>0.14182013282253239</v>
          </cell>
          <cell r="AY85">
            <v>0.17203159122633888</v>
          </cell>
        </row>
        <row r="87">
          <cell r="A87" t="str">
            <v>Source: Company reports and AG Edwards' estimates</v>
          </cell>
        </row>
        <row r="89">
          <cell r="A89" t="str">
            <v>Balance Sheet Data</v>
          </cell>
        </row>
        <row r="90">
          <cell r="A90" t="str">
            <v>Cash</v>
          </cell>
          <cell r="B90">
            <v>7712</v>
          </cell>
          <cell r="C90">
            <v>6236</v>
          </cell>
          <cell r="D90">
            <v>7624</v>
          </cell>
          <cell r="E90">
            <v>30460</v>
          </cell>
          <cell r="F90">
            <v>34321</v>
          </cell>
          <cell r="G90">
            <v>34100</v>
          </cell>
          <cell r="H90">
            <v>37379</v>
          </cell>
          <cell r="I90">
            <v>24808</v>
          </cell>
          <cell r="J90">
            <v>23003</v>
          </cell>
          <cell r="K90">
            <v>15822</v>
          </cell>
          <cell r="L90">
            <v>26340</v>
          </cell>
          <cell r="M90">
            <v>23060</v>
          </cell>
          <cell r="N90">
            <v>27159</v>
          </cell>
          <cell r="O90">
            <v>22583</v>
          </cell>
          <cell r="P90">
            <v>25270</v>
          </cell>
          <cell r="Q90">
            <v>29353</v>
          </cell>
          <cell r="R90">
            <v>35617</v>
          </cell>
          <cell r="S90">
            <v>39202</v>
          </cell>
          <cell r="T90">
            <v>41160</v>
          </cell>
          <cell r="U90">
            <v>45118</v>
          </cell>
          <cell r="V90">
            <v>49669</v>
          </cell>
        </row>
        <row r="91">
          <cell r="A91" t="str">
            <v>Acc. Rec.</v>
          </cell>
          <cell r="B91">
            <v>29684</v>
          </cell>
          <cell r="C91">
            <v>32957</v>
          </cell>
          <cell r="D91">
            <v>31775</v>
          </cell>
          <cell r="E91">
            <v>33029</v>
          </cell>
          <cell r="F91">
            <v>34458</v>
          </cell>
          <cell r="G91">
            <v>34980</v>
          </cell>
          <cell r="H91">
            <v>33720</v>
          </cell>
          <cell r="I91">
            <v>37950</v>
          </cell>
          <cell r="J91">
            <v>37149</v>
          </cell>
          <cell r="K91">
            <v>35156</v>
          </cell>
          <cell r="L91">
            <v>31111</v>
          </cell>
          <cell r="M91">
            <v>32435</v>
          </cell>
          <cell r="N91">
            <v>28155</v>
          </cell>
          <cell r="O91">
            <v>28887</v>
          </cell>
          <cell r="P91">
            <v>27016</v>
          </cell>
          <cell r="Q91">
            <v>28866</v>
          </cell>
          <cell r="R91">
            <v>28874</v>
          </cell>
          <cell r="S91">
            <v>32024</v>
          </cell>
          <cell r="T91">
            <v>33837</v>
          </cell>
          <cell r="U91">
            <v>42219</v>
          </cell>
          <cell r="V91">
            <v>44793</v>
          </cell>
        </row>
        <row r="92">
          <cell r="A92" t="str">
            <v>Inventories</v>
          </cell>
          <cell r="B92">
            <v>55630</v>
          </cell>
          <cell r="C92">
            <v>56531</v>
          </cell>
          <cell r="D92">
            <v>56925</v>
          </cell>
          <cell r="E92">
            <v>52500</v>
          </cell>
          <cell r="F92">
            <v>51161</v>
          </cell>
          <cell r="G92">
            <v>51090</v>
          </cell>
          <cell r="H92">
            <v>49732</v>
          </cell>
          <cell r="I92">
            <v>58889</v>
          </cell>
          <cell r="J92">
            <v>60436</v>
          </cell>
          <cell r="K92">
            <v>60028</v>
          </cell>
          <cell r="L92">
            <v>56870</v>
          </cell>
          <cell r="M92">
            <v>52040</v>
          </cell>
          <cell r="N92">
            <v>50594</v>
          </cell>
          <cell r="O92">
            <v>50407</v>
          </cell>
          <cell r="P92">
            <v>52854</v>
          </cell>
          <cell r="Q92">
            <v>53679</v>
          </cell>
          <cell r="R92">
            <v>53759</v>
          </cell>
          <cell r="S92">
            <v>55051</v>
          </cell>
          <cell r="T92">
            <v>58555</v>
          </cell>
          <cell r="U92">
            <v>54555</v>
          </cell>
          <cell r="V92">
            <v>54901</v>
          </cell>
        </row>
        <row r="93">
          <cell r="A93" t="str">
            <v>Goodwill</v>
          </cell>
          <cell r="B93">
            <v>12551</v>
          </cell>
          <cell r="C93">
            <v>23966</v>
          </cell>
          <cell r="D93">
            <v>23334</v>
          </cell>
          <cell r="E93">
            <v>22559</v>
          </cell>
          <cell r="F93">
            <v>21895</v>
          </cell>
          <cell r="G93">
            <v>21209</v>
          </cell>
          <cell r="H93">
            <v>20491</v>
          </cell>
          <cell r="I93">
            <v>37306</v>
          </cell>
          <cell r="J93">
            <v>36336</v>
          </cell>
          <cell r="K93">
            <v>36336</v>
          </cell>
          <cell r="L93">
            <v>37991</v>
          </cell>
          <cell r="M93">
            <v>37191</v>
          </cell>
          <cell r="N93">
            <v>35596</v>
          </cell>
          <cell r="O93">
            <v>33192</v>
          </cell>
          <cell r="P93">
            <v>24165</v>
          </cell>
          <cell r="Q93">
            <v>0</v>
          </cell>
          <cell r="R93">
            <v>6319</v>
          </cell>
          <cell r="S93">
            <v>9275</v>
          </cell>
          <cell r="T93">
            <v>8972</v>
          </cell>
          <cell r="U93">
            <v>3258</v>
          </cell>
          <cell r="V93">
            <v>8439</v>
          </cell>
        </row>
        <row r="94">
          <cell r="A94" t="str">
            <v>Shareholders' Equity</v>
          </cell>
          <cell r="B94">
            <v>83410</v>
          </cell>
          <cell r="C94">
            <v>94802</v>
          </cell>
          <cell r="D94">
            <v>82444</v>
          </cell>
          <cell r="E94">
            <v>149651</v>
          </cell>
          <cell r="F94">
            <v>154029</v>
          </cell>
          <cell r="G94">
            <v>159741</v>
          </cell>
          <cell r="H94">
            <v>165500</v>
          </cell>
          <cell r="I94">
            <v>175389</v>
          </cell>
          <cell r="J94">
            <v>181800</v>
          </cell>
          <cell r="K94">
            <v>181885</v>
          </cell>
          <cell r="L94">
            <v>182667</v>
          </cell>
          <cell r="M94">
            <v>178446</v>
          </cell>
          <cell r="N94">
            <v>177276</v>
          </cell>
          <cell r="O94">
            <v>180278</v>
          </cell>
          <cell r="P94">
            <v>166911</v>
          </cell>
          <cell r="Q94">
            <v>169860</v>
          </cell>
          <cell r="R94">
            <v>174108</v>
          </cell>
          <cell r="S94">
            <v>175196</v>
          </cell>
          <cell r="T94">
            <v>179578</v>
          </cell>
          <cell r="U94">
            <v>184877</v>
          </cell>
          <cell r="V94">
            <v>196728</v>
          </cell>
          <cell r="AM94">
            <v>178446</v>
          </cell>
        </row>
        <row r="95">
          <cell r="A95" t="str">
            <v>Long-Term Debt</v>
          </cell>
          <cell r="B95">
            <v>29605</v>
          </cell>
          <cell r="C95">
            <v>30215</v>
          </cell>
          <cell r="D95">
            <v>31381</v>
          </cell>
          <cell r="E95">
            <v>9651</v>
          </cell>
          <cell r="F95">
            <v>9361</v>
          </cell>
          <cell r="G95">
            <v>8980</v>
          </cell>
          <cell r="H95">
            <v>11384</v>
          </cell>
          <cell r="I95">
            <v>11038</v>
          </cell>
          <cell r="J95">
            <v>6051</v>
          </cell>
          <cell r="K95">
            <v>5282</v>
          </cell>
          <cell r="L95">
            <v>4373</v>
          </cell>
          <cell r="M95">
            <v>4356</v>
          </cell>
          <cell r="N95">
            <v>4338</v>
          </cell>
          <cell r="O95">
            <v>4487</v>
          </cell>
          <cell r="P95">
            <v>4502</v>
          </cell>
          <cell r="Q95">
            <v>4580</v>
          </cell>
          <cell r="R95">
            <v>4503</v>
          </cell>
          <cell r="S95">
            <v>4381</v>
          </cell>
          <cell r="T95">
            <v>4346</v>
          </cell>
          <cell r="U95">
            <v>386</v>
          </cell>
        </row>
        <row r="97">
          <cell r="A97" t="str">
            <v>DSO</v>
          </cell>
          <cell r="B97">
            <v>52.326073331244118</v>
          </cell>
          <cell r="C97">
            <v>51.801987460486558</v>
          </cell>
          <cell r="D97">
            <v>44.611796639782852</v>
          </cell>
          <cell r="E97">
            <v>45.471524941489605</v>
          </cell>
          <cell r="F97">
            <v>49.221807793032298</v>
          </cell>
          <cell r="G97">
            <v>49.867735343967311</v>
          </cell>
          <cell r="H97">
            <v>50.505084125214267</v>
          </cell>
          <cell r="I97">
            <v>59.750188058709305</v>
          </cell>
          <cell r="J97">
            <v>58.637798589918972</v>
          </cell>
          <cell r="K97">
            <v>57.560443158871365</v>
          </cell>
          <cell r="L97">
            <v>54.404655500718924</v>
          </cell>
          <cell r="M97">
            <v>59.34799845487629</v>
          </cell>
          <cell r="N97">
            <v>55.243192570145418</v>
          </cell>
          <cell r="O97">
            <v>53.919364539477783</v>
          </cell>
          <cell r="P97">
            <v>48.11493252067914</v>
          </cell>
          <cell r="Q97">
            <v>49.249113760876568</v>
          </cell>
          <cell r="R97">
            <v>47.295659295659291</v>
          </cell>
          <cell r="S97">
            <v>49.911853840159324</v>
          </cell>
          <cell r="T97">
            <v>47.486823639482303</v>
          </cell>
          <cell r="U97">
            <v>55.890417003750827</v>
          </cell>
          <cell r="V97">
            <v>57.794104997562869</v>
          </cell>
        </row>
        <row r="98">
          <cell r="A98" t="str">
            <v>Inventory Days</v>
          </cell>
          <cell r="B98">
            <v>122.05509507557289</v>
          </cell>
          <cell r="C98">
            <v>125.43551687581666</v>
          </cell>
          <cell r="D98">
            <v>113.79436719825863</v>
          </cell>
          <cell r="E98">
            <v>104.53308555120462</v>
          </cell>
          <cell r="F98">
            <v>107.00402035741675</v>
          </cell>
          <cell r="G98">
            <v>107.99239043637559</v>
          </cell>
          <cell r="H98">
            <v>112.96166368018575</v>
          </cell>
          <cell r="I98">
            <v>144.41837652252104</v>
          </cell>
          <cell r="J98">
            <v>154.53264390022159</v>
          </cell>
          <cell r="K98">
            <v>154.20351077493936</v>
          </cell>
          <cell r="L98">
            <v>150.36133960047005</v>
          </cell>
          <cell r="M98">
            <v>140.08075370121131</v>
          </cell>
          <cell r="N98">
            <v>144.19265967890053</v>
          </cell>
          <cell r="O98">
            <v>137.55283344956186</v>
          </cell>
          <cell r="P98">
            <v>138.96757230499563</v>
          </cell>
          <cell r="Q98">
            <v>136.32569558101474</v>
          </cell>
          <cell r="R98">
            <v>135.743624274051</v>
          </cell>
          <cell r="S98">
            <v>134.32897733434552</v>
          </cell>
          <cell r="T98">
            <v>131.33831775700935</v>
          </cell>
          <cell r="U98">
            <v>118.24651398020374</v>
          </cell>
          <cell r="V98">
            <v>120.32656341320866</v>
          </cell>
        </row>
        <row r="99">
          <cell r="A99" t="str">
            <v>Inventory Turns</v>
          </cell>
          <cell r="B99">
            <v>2.9494876865000901</v>
          </cell>
          <cell r="C99">
            <v>2.8700005306822804</v>
          </cell>
          <cell r="D99">
            <v>3.1636012296881861</v>
          </cell>
          <cell r="E99">
            <v>3.4438857142857144</v>
          </cell>
          <cell r="F99">
            <v>3.364359570766795</v>
          </cell>
          <cell r="G99">
            <v>3.3335682129575259</v>
          </cell>
          <cell r="H99">
            <v>3.1869219013914583</v>
          </cell>
          <cell r="I99">
            <v>2.4927575608347907</v>
          </cell>
          <cell r="J99">
            <v>2.32960487126878</v>
          </cell>
          <cell r="K99">
            <v>2.3345771973079228</v>
          </cell>
          <cell r="L99">
            <v>2.3942324599964833</v>
          </cell>
          <cell r="M99">
            <v>2.5699461952344351</v>
          </cell>
          <cell r="N99">
            <v>2.4966596829663597</v>
          </cell>
          <cell r="O99">
            <v>2.6171761858472036</v>
          </cell>
          <cell r="P99">
            <v>2.5905324100351912</v>
          </cell>
          <cell r="Q99">
            <v>2.6407347379794706</v>
          </cell>
          <cell r="R99">
            <v>2.7443962871333172</v>
          </cell>
          <cell r="S99">
            <v>2.6799876478174784</v>
          </cell>
          <cell r="T99">
            <v>3.0444872147374209</v>
          </cell>
          <cell r="U99">
            <v>3.0444872147374209</v>
          </cell>
          <cell r="V99">
            <v>2.9918580718019707</v>
          </cell>
        </row>
        <row r="100">
          <cell r="A100" t="str">
            <v>Cash per Share</v>
          </cell>
          <cell r="B100">
            <v>0.17484356579305341</v>
          </cell>
          <cell r="C100">
            <v>0.13201795240917943</v>
          </cell>
          <cell r="D100">
            <v>0.14532977506671749</v>
          </cell>
          <cell r="E100">
            <v>0.52354761086283952</v>
          </cell>
          <cell r="F100">
            <v>0.42868920032976093</v>
          </cell>
          <cell r="G100">
            <v>0.42753080536455851</v>
          </cell>
          <cell r="H100">
            <v>0.43586519114688127</v>
          </cell>
          <cell r="I100">
            <v>0.22946175637393768</v>
          </cell>
          <cell r="J100">
            <v>0.28140770252324038</v>
          </cell>
          <cell r="K100">
            <v>0.17651984592195613</v>
          </cell>
          <cell r="L100">
            <v>0.373296400774904</v>
          </cell>
          <cell r="M100">
            <v>0.32136352702656268</v>
          </cell>
          <cell r="N100">
            <v>0.39144082332761576</v>
          </cell>
          <cell r="O100">
            <v>0.30838445807770959</v>
          </cell>
          <cell r="P100">
            <v>0.351071742511326</v>
          </cell>
          <cell r="Q100">
            <v>0.41078831293735285</v>
          </cell>
          <cell r="R100">
            <v>0.5067261652714895</v>
          </cell>
          <cell r="S100">
            <v>0.55380431325147905</v>
          </cell>
          <cell r="T100">
            <v>0.5880079223102479</v>
          </cell>
          <cell r="U100">
            <v>0.7148655991306293</v>
          </cell>
          <cell r="V100">
            <v>0.77421516974779436</v>
          </cell>
        </row>
        <row r="101">
          <cell r="A101" t="str">
            <v>Debt per Share</v>
          </cell>
          <cell r="B101">
            <v>0.67119343429763312</v>
          </cell>
          <cell r="C101">
            <v>0.63966042848674742</v>
          </cell>
          <cell r="D101">
            <v>0.59818909645444152</v>
          </cell>
          <cell r="E101">
            <v>0.16588174630457203</v>
          </cell>
          <cell r="F101">
            <v>0.16077562517175048</v>
          </cell>
          <cell r="G101">
            <v>0.15283545510245763</v>
          </cell>
          <cell r="H101">
            <v>0.19087860496311201</v>
          </cell>
          <cell r="I101">
            <v>0.18393601066488918</v>
          </cell>
          <cell r="J101">
            <v>0.10044820717131474</v>
          </cell>
          <cell r="K101">
            <v>8.8460894322559033E-2</v>
          </cell>
          <cell r="L101">
            <v>7.4312612581993676E-2</v>
          </cell>
          <cell r="M101">
            <v>7.4842788907597671E-2</v>
          </cell>
          <cell r="N101">
            <v>7.4408233276157809E-2</v>
          </cell>
          <cell r="O101">
            <v>7.6465576005453312E-2</v>
          </cell>
          <cell r="P101">
            <v>7.6103860977753734E-2</v>
          </cell>
          <cell r="Q101">
            <v>7.5946008689019337E-2</v>
          </cell>
          <cell r="R101">
            <v>7.3336373408032313E-2</v>
          </cell>
          <cell r="S101">
            <v>6.9676824225459635E-2</v>
          </cell>
          <cell r="T101">
            <v>6.9416049067211855E-2</v>
          </cell>
          <cell r="U101">
            <v>6.1686962636238697E-3</v>
          </cell>
          <cell r="V101">
            <v>0</v>
          </cell>
        </row>
        <row r="102">
          <cell r="A102" t="str">
            <v>Tangible Book Value per share</v>
          </cell>
          <cell r="B102">
            <v>1.6064886188446541</v>
          </cell>
          <cell r="C102">
            <v>1.4996189347108138</v>
          </cell>
          <cell r="D102">
            <v>1.1267632481890963</v>
          </cell>
          <cell r="E102">
            <v>2.1844620144379512</v>
          </cell>
          <cell r="F102">
            <v>2.269407804341852</v>
          </cell>
          <cell r="G102">
            <v>2.3577506978010758</v>
          </cell>
          <cell r="H102">
            <v>2.4314050972501677</v>
          </cell>
          <cell r="I102">
            <v>2.3009998333611064</v>
          </cell>
          <cell r="J102">
            <v>2.4147410358565735</v>
          </cell>
          <cell r="K102">
            <v>2.4375983922291073</v>
          </cell>
          <cell r="L102">
            <v>2.4585528328178636</v>
          </cell>
          <cell r="M102">
            <v>2.4269784543486477</v>
          </cell>
          <cell r="N102">
            <v>2.4301886792452829</v>
          </cell>
          <cell r="O102">
            <v>2.506578050443081</v>
          </cell>
          <cell r="P102">
            <v>2.4130434782608696</v>
          </cell>
          <cell r="Q102">
            <v>2.8166351606805291</v>
          </cell>
          <cell r="R102">
            <v>2.7326308589296766</v>
          </cell>
          <cell r="S102">
            <v>2.6388606145429097</v>
          </cell>
          <cell r="T102">
            <v>2.7249872220802454</v>
          </cell>
          <cell r="U102">
            <v>2.9024674785054496</v>
          </cell>
          <cell r="V102">
            <v>2.9349533933971381</v>
          </cell>
        </row>
        <row r="106">
          <cell r="A106" t="str">
            <v>Shareholders' Equity</v>
          </cell>
          <cell r="AN106">
            <v>183064</v>
          </cell>
          <cell r="AO106">
            <v>204534</v>
          </cell>
          <cell r="AP106">
            <v>243988.62628695939</v>
          </cell>
        </row>
        <row r="107">
          <cell r="A107" t="str">
            <v>ROE</v>
          </cell>
          <cell r="B107">
            <v>6.0664188946169526E-2</v>
          </cell>
          <cell r="C107">
            <v>9.6327081707136983E-2</v>
          </cell>
          <cell r="D107">
            <v>0.17015186065693078</v>
          </cell>
          <cell r="E107">
            <v>0.12626711482048233</v>
          </cell>
          <cell r="F107">
            <v>0.11815956735419954</v>
          </cell>
          <cell r="G107">
            <v>0.11839164647773584</v>
          </cell>
          <cell r="H107">
            <v>0.11806646525679758</v>
          </cell>
          <cell r="I107">
            <v>0.11453397875579427</v>
          </cell>
          <cell r="J107">
            <v>0.10987898789878987</v>
          </cell>
          <cell r="K107">
            <v>5.6475245347334856E-2</v>
          </cell>
          <cell r="L107">
            <v>2.6386813162749705E-2</v>
          </cell>
          <cell r="M107">
            <v>1.8941304372191027E-2</v>
          </cell>
          <cell r="N107">
            <v>5.8891220469775947E-3</v>
          </cell>
          <cell r="O107">
            <v>1.8060994685984978E-2</v>
          </cell>
          <cell r="P107">
            <v>3.2879798215815617E-2</v>
          </cell>
          <cell r="Q107">
            <v>5.1124455433886731E-2</v>
          </cell>
          <cell r="AM107">
            <v>5.3865034800443828E-2</v>
          </cell>
          <cell r="AN107">
            <v>2.5226150417340384E-2</v>
          </cell>
          <cell r="AO107">
            <v>0.10497032278252026</v>
          </cell>
          <cell r="AP107">
            <v>0.16170682579505208</v>
          </cell>
        </row>
        <row r="109">
          <cell r="A109" t="str">
            <v>Depreciation</v>
          </cell>
          <cell r="B109">
            <v>2887</v>
          </cell>
          <cell r="C109">
            <v>2860</v>
          </cell>
          <cell r="D109">
            <v>3005</v>
          </cell>
          <cell r="E109">
            <v>3409</v>
          </cell>
          <cell r="F109">
            <v>2880</v>
          </cell>
          <cell r="G109">
            <v>3200</v>
          </cell>
          <cell r="H109">
            <v>3100</v>
          </cell>
          <cell r="I109">
            <v>3400</v>
          </cell>
          <cell r="J109">
            <v>3700</v>
          </cell>
          <cell r="K109">
            <v>3500</v>
          </cell>
          <cell r="L109">
            <v>3400</v>
          </cell>
          <cell r="M109">
            <v>3400</v>
          </cell>
          <cell r="N109">
            <v>3400</v>
          </cell>
          <cell r="O109">
            <v>2600</v>
          </cell>
          <cell r="P109">
            <v>2600</v>
          </cell>
          <cell r="Q109">
            <v>2500</v>
          </cell>
          <cell r="R109">
            <v>2900</v>
          </cell>
          <cell r="S109">
            <v>3100</v>
          </cell>
          <cell r="T109">
            <v>3000</v>
          </cell>
          <cell r="U109">
            <v>3100</v>
          </cell>
          <cell r="V109">
            <v>3400</v>
          </cell>
          <cell r="AO109">
            <v>12100</v>
          </cell>
          <cell r="AP109">
            <v>10000</v>
          </cell>
        </row>
        <row r="110">
          <cell r="A110" t="str">
            <v>Capital Expenditures</v>
          </cell>
          <cell r="B110">
            <v>-2255</v>
          </cell>
          <cell r="C110">
            <v>-3199</v>
          </cell>
          <cell r="D110">
            <v>-1846</v>
          </cell>
          <cell r="E110">
            <v>-632</v>
          </cell>
          <cell r="F110">
            <v>-2865</v>
          </cell>
          <cell r="G110">
            <v>-3900</v>
          </cell>
          <cell r="H110">
            <v>-3700</v>
          </cell>
          <cell r="I110">
            <v>-5300</v>
          </cell>
          <cell r="J110">
            <v>-7100</v>
          </cell>
          <cell r="K110">
            <v>-4800</v>
          </cell>
          <cell r="L110">
            <v>-4000</v>
          </cell>
          <cell r="M110">
            <v>-3600</v>
          </cell>
          <cell r="N110">
            <v>-3600</v>
          </cell>
          <cell r="O110">
            <v>-2700</v>
          </cell>
          <cell r="P110">
            <v>3100</v>
          </cell>
          <cell r="Q110">
            <v>2800</v>
          </cell>
          <cell r="R110">
            <v>1900</v>
          </cell>
          <cell r="S110">
            <v>1300</v>
          </cell>
          <cell r="T110">
            <v>5000</v>
          </cell>
          <cell r="U110">
            <v>2400</v>
          </cell>
          <cell r="V110">
            <v>2200</v>
          </cell>
          <cell r="AO110">
            <v>10600</v>
          </cell>
          <cell r="AP110">
            <v>12000</v>
          </cell>
        </row>
        <row r="111">
          <cell r="B111">
            <v>4.3008071098213474E-2</v>
          </cell>
          <cell r="C111">
            <v>4.1155051232111099E-2</v>
          </cell>
          <cell r="D111">
            <v>8.8943957300800611E-2</v>
          </cell>
          <cell r="E111">
            <v>0.12892746648332759</v>
          </cell>
          <cell r="F111">
            <v>7.8404094531464685E-2</v>
          </cell>
          <cell r="G111">
            <v>6.8554700796514392E-2</v>
          </cell>
          <cell r="H111">
            <v>7.1847753185781349E-2</v>
          </cell>
          <cell r="I111">
            <v>5.2024662556240629E-2</v>
          </cell>
          <cell r="J111">
            <v>2.6460823373173972E-2</v>
          </cell>
          <cell r="K111">
            <v>2.1235973873722995E-2</v>
          </cell>
          <cell r="L111">
            <v>1.0281072630255243E-2</v>
          </cell>
        </row>
        <row r="113">
          <cell r="A113" t="str">
            <v>Employee Stock Option Impact</v>
          </cell>
        </row>
        <row r="114">
          <cell r="A114" t="str">
            <v>Net Income, as reported</v>
          </cell>
          <cell r="AM114">
            <v>-4709</v>
          </cell>
          <cell r="AN114">
            <v>-11472</v>
          </cell>
          <cell r="AO114">
            <v>5636</v>
          </cell>
        </row>
        <row r="115">
          <cell r="A115" t="str">
            <v>Deduct: Total stock comp. expense</v>
          </cell>
          <cell r="AM115">
            <v>-6927</v>
          </cell>
          <cell r="AN115">
            <v>-5616</v>
          </cell>
          <cell r="AO115">
            <v>-9197</v>
          </cell>
        </row>
        <row r="117">
          <cell r="A117" t="str">
            <v>Pro forma net income (loss)</v>
          </cell>
          <cell r="AM117">
            <v>-11636</v>
          </cell>
          <cell r="AN117">
            <v>-17088</v>
          </cell>
          <cell r="AO117">
            <v>-3561</v>
          </cell>
        </row>
        <row r="119">
          <cell r="A119" t="str">
            <v>Diluted EPS as reported</v>
          </cell>
          <cell r="AM119">
            <v>-0.08</v>
          </cell>
          <cell r="AN119">
            <v>-0.2</v>
          </cell>
          <cell r="AO119">
            <v>0.09</v>
          </cell>
        </row>
        <row r="120">
          <cell r="A120" t="str">
            <v>Diluted EPS pro forma</v>
          </cell>
          <cell r="AM120">
            <v>-0.2</v>
          </cell>
          <cell r="AN120">
            <v>-0.3</v>
          </cell>
          <cell r="AO120">
            <v>-0.06</v>
          </cell>
        </row>
      </sheetData>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t"/>
      <sheetName val="Inputs"/>
      <sheetName val="Target"/>
      <sheetName val="Ranges"/>
      <sheetName val="Module1"/>
    </sheetNames>
    <sheetDataSet>
      <sheetData sheetId="0" refreshError="1"/>
      <sheetData sheetId="1" refreshError="1">
        <row r="5">
          <cell r="C5" t="str">
            <v>McCormick &amp; Company</v>
          </cell>
        </row>
      </sheetData>
      <sheetData sheetId="2" refreshError="1"/>
      <sheetData sheetId="3" refreshError="1"/>
      <sheetData sheetId="4"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Sheet"/>
      <sheetName val="GE 2"/>
      <sheetName val="GE Upload"/>
      <sheetName val="Valuation"/>
      <sheetName val="QuarterlySales"/>
      <sheetName val="Product Charts"/>
      <sheetName val="Annual Sales"/>
      <sheetName val="top ten products"/>
      <sheetName val=" P&amp;L"/>
      <sheetName val=" P&amp;L (ex agro)"/>
      <sheetName val="Ex-Agro (original draft)"/>
      <sheetName val="Cash Flow"/>
      <sheetName val="Balance Sheet(ex agro)"/>
      <sheetName val="Cash Flow (ex agro)"/>
      <sheetName val="New Divisions"/>
      <sheetName val="Pipeline Chart"/>
      <sheetName val="Sheet1"/>
      <sheetName val="Incremental Growth"/>
      <sheetName val="Pipeline"/>
      <sheetName val="Graph 2"/>
      <sheetName val="Graphs"/>
      <sheetName val="Agribusiness"/>
      <sheetName val="Launch schedule "/>
      <sheetName val="Market Data"/>
      <sheetName val="CML Model"/>
      <sheetName val="Gleevec Price"/>
      <sheetName val="Fax Sheet"/>
      <sheetName val="Financial ratios"/>
      <sheetName val="Old R&amp;D"/>
      <sheetName val="novregions"/>
      <sheetName val="horiz sales"/>
      <sheetName val="horiz p&amp;l"/>
      <sheetName val="GE3"/>
      <sheetName val="Top 10"/>
      <sheetName val="Ex-Agro"/>
      <sheetName val="Group p&amp;l"/>
      <sheetName val="Annual P&amp;L"/>
      <sheetName val="Divisional P&amp;L"/>
      <sheetName val="R&amp;D Table"/>
      <sheetName val="Data Sheet"/>
      <sheetName val="Sales"/>
      <sheetName val="Margins"/>
      <sheetName val="horizontal"/>
      <sheetName val="Sandoz Pharma"/>
      <sheetName val="Sandoz Division Sales"/>
      <sheetName val="Sandoz Div P&amp;L"/>
      <sheetName val="Sandoz P&amp;L"/>
      <sheetName val="Sandoz Cash Flow"/>
      <sheetName val="Sandoz BS"/>
      <sheetName val="Ciba Pharma"/>
      <sheetName val="Ciba Divisions Sales"/>
      <sheetName val="Ciba Divisions P&amp;L"/>
      <sheetName val="Ciba P&amp;L"/>
      <sheetName val="Sales Euro"/>
      <sheetName val="Div Euro"/>
      <sheetName val="P&amp;L Euro"/>
      <sheetName val="Data Sheet Euro"/>
      <sheetName val="Euro rate"/>
      <sheetName val="Margins Euro"/>
      <sheetName val="Bal Sheet Euro"/>
      <sheetName val="Cash Flow Euro"/>
      <sheetName val="Sheet4"/>
      <sheetName val="Diary"/>
      <sheetName val="Table for note"/>
      <sheetName val="IncrementalGrowth"/>
      <sheetName val="Changes post R &amp; D Day"/>
      <sheetName val="Pipeline New"/>
      <sheetName val="Contents"/>
      <sheetName val="mwarePreview"/>
      <sheetName val="Summary"/>
      <sheetName val="Qrtly Sales"/>
      <sheetName val="Yrly Sales"/>
      <sheetName val="Product concentration"/>
      <sheetName val="Div P&amp;L"/>
      <sheetName val="div p&amp;L new"/>
      <sheetName val="Restructuring and synergies"/>
      <sheetName val="Sandoz"/>
      <sheetName val=" Qrtly P&amp;L"/>
      <sheetName val=" Yrly P&amp;L"/>
      <sheetName val="IFRS adjustments"/>
      <sheetName val="BalanceSheet"/>
      <sheetName val="CashFlowSt"/>
      <sheetName val="FutureProducts"/>
      <sheetName val="GVAT Adjusted CHF"/>
      <sheetName val="GVAT Adjusted $"/>
      <sheetName val="GVAT RI Valuation"/>
      <sheetName val="GVAT Reported $"/>
      <sheetName val="GVAT pensions CHF"/>
      <sheetName val="GVAT Reported CHF"/>
      <sheetName val="GVAT options CHF"/>
      <sheetName val="__FDSCACHE__"/>
      <sheetName val="Zelnorm"/>
      <sheetName val="Gleevec"/>
      <sheetName val="Elidel"/>
      <sheetName val="DCF"/>
      <sheetName val="Novartisfeed"/>
      <sheetName val="Disclaimer"/>
      <sheetName val="mwareTaxoPres"/>
      <sheetName val="mwareDates_38456_582518"/>
      <sheetName val="RI Valuation"/>
      <sheetName val="Convergence Valuation"/>
      <sheetName val="Report"/>
      <sheetName val="mwareValPrintout"/>
      <sheetName val="Model_Template"/>
      <sheetName val="mwareDates"/>
      <sheetName val="mwareSettings"/>
      <sheetName val="Fx Impact"/>
      <sheetName val="Guidance"/>
      <sheetName val="RI Model"/>
      <sheetName val=" P&amp;L QTR"/>
      <sheetName val="Annual P &amp; L"/>
      <sheetName val="Elidelprotopic model"/>
      <sheetName val="Yrly P&amp;L"/>
      <sheetName val="Generics"/>
      <sheetName val="DivP&amp;L"/>
      <sheetName val="GroupP&amp;L"/>
      <sheetName val="ProdConcentration"/>
      <sheetName val="At a Glance"/>
      <sheetName val="Charts"/>
      <sheetName val="DivisionsOLD"/>
      <sheetName val=""/>
      <sheetName val="Sum of parts"/>
      <sheetName val="new sop"/>
      <sheetName val="vildagliptin"/>
      <sheetName val="Telbivudine"/>
      <sheetName val="Key metrics"/>
      <sheetName val="QPreview"/>
      <sheetName val="RI GW"/>
      <sheetName val="Chiron acquisition"/>
      <sheetName val="MWare_Cached"/>
      <sheetName val="SOP EBITDA"/>
      <sheetName val="SOP PE"/>
      <sheetName val="Sales Charts"/>
      <sheetName val="Galvus"/>
      <sheetName val="Helen"/>
      <sheetName val="Chemical Book Hands Off!!"/>
      <sheetName val="Hill Samuel"/>
      <sheetName val="NoteXpress"/>
      <sheetName val="Profit and Loss"/>
      <sheetName val="Bus Seg"/>
      <sheetName val="Products"/>
      <sheetName val="Division"/>
      <sheetName val="C'flowB'Sh"/>
      <sheetName val="Financial Income"/>
      <sheetName val="IFRS Divisional P&amp;Ls"/>
      <sheetName val="IFRS P&amp;L"/>
      <sheetName val="BS USD"/>
      <sheetName val="CFS USD"/>
      <sheetName val="Pharma USD"/>
      <sheetName val="Cover Sheet WIP"/>
      <sheetName val="IFRS Quarterly P&amp;L - Group"/>
      <sheetName val="Pharma Quarterlies"/>
      <sheetName val="IFRS Quarterly Divisional P&amp;Ls"/>
      <sheetName val="D&amp;A Quantum"/>
      <sheetName val="Vaccines"/>
      <sheetName val="GQ"/>
      <sheetName val="P&amp;L USD old"/>
      <sheetName val="SOTP"/>
      <sheetName val="Qtly sales &amp; p&amp;L OLD"/>
      <sheetName val="Division USD"/>
      <sheetName val="DataLinks"/>
      <sheetName val="Sensitivity PTK 1"/>
      <sheetName val="Sensitivity PTK 2"/>
      <sheetName val="Productlinks"/>
      <sheetName val="NVS-SEO"/>
      <sheetName val="DCF$"/>
      <sheetName val="Pharma P&amp;L"/>
      <sheetName val="Sectorial Breakdown"/>
      <sheetName val="Quantum051104"/>
      <sheetName val="Quantum"/>
      <sheetName val="GQ OLD 120405"/>
      <sheetName val="Regional Breakdown"/>
      <sheetName val="Discount Cashflow"/>
      <sheetName val="Sum of the Parts"/>
      <sheetName val="Chart6"/>
      <sheetName val="HEALTHCARE ONLY"/>
      <sheetName val="pie1"/>
      <sheetName val="Chart2"/>
      <sheetName val="Chart3"/>
      <sheetName val="Sheet3"/>
      <sheetName val="RONC"/>
      <sheetName val="Chart5"/>
      <sheetName val="Sheet2"/>
      <sheetName val="Standard Qs Sheet"/>
      <sheetName val="Top 10 Sales"/>
      <sheetName val="Product Buffer Sheet"/>
      <sheetName val="Therapeutic Area"/>
      <sheetName val="Quarterly Product Sales"/>
      <sheetName val="Summary of financial data"/>
      <sheetName val="Neoral"/>
      <sheetName val="Archive - 6 Month Results"/>
      <sheetName val="Archive - Fixed Asset Movements"/>
      <sheetName val="Archive - AcDispData"/>
      <sheetName val="Archive - Exceptionals"/>
      <sheetName val="Archive - Regional Analysis"/>
      <sheetName val="EVA Calculations"/>
      <sheetName val="Financials"/>
      <sheetName val="EVA"/>
      <sheetName val="Conversion"/>
      <sheetName val="P&amp;L USD"/>
      <sheetName val="Qtly sales &amp; p&amp;L"/>
      <sheetName val="FCF"/>
      <sheetName val="Reg AC"/>
      <sheetName val="Disclosures"/>
      <sheetName val="P&amp;L $"/>
      <sheetName val="CFS$"/>
      <sheetName val="BS$"/>
      <sheetName val="Novartis"/>
      <sheetName val="Display P&amp;L"/>
      <sheetName val="_NOVN.VX"/>
      <sheetName val="QP_NOVN.VX"/>
      <sheetName val="Buyback"/>
      <sheetName val="Alcon"/>
      <sheetName val="Novartis Chart"/>
      <sheetName val="_QP_NOVN.VX"/>
      <sheetName val="XtelData"/>
    </sheetNames>
    <sheetDataSet>
      <sheetData sheetId="0" refreshError="1">
        <row r="42">
          <cell r="D42">
            <v>56225</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sheetData sheetId="62"/>
      <sheetData sheetId="63"/>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sheetData sheetId="210"/>
      <sheetData sheetId="211"/>
      <sheetData sheetId="212"/>
      <sheetData sheetId="213" refreshError="1"/>
      <sheetData sheetId="214"/>
      <sheetData sheetId="215"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 2"/>
      <sheetName val="GE Upload"/>
      <sheetName val="Valuation"/>
      <sheetName val="QuarterlySales"/>
      <sheetName val="Product Charts"/>
      <sheetName val="Annual Sales"/>
      <sheetName val="top ten products"/>
      <sheetName val=" P&amp;L"/>
      <sheetName val=" P&amp;L (ex agro)"/>
      <sheetName val="Ex-Agro (original draft)"/>
      <sheetName val="Cash Flow"/>
      <sheetName val="Balance Sheet(ex agro)"/>
      <sheetName val="Cash Flow (ex agro)"/>
      <sheetName val="Balance Sheet"/>
      <sheetName val="New Divisions"/>
      <sheetName val="Pipeline Chart"/>
      <sheetName val="Sheet1"/>
      <sheetName val="Incremental Growth"/>
      <sheetName val="Pipeline"/>
      <sheetName val="Graph 2"/>
      <sheetName val="Graphs"/>
      <sheetName val="Agribusiness"/>
      <sheetName val="Launch schedule "/>
      <sheetName val="Market Data"/>
      <sheetName val="CML Model"/>
      <sheetName val="Gleevec Price"/>
      <sheetName val="Fax Sheet"/>
      <sheetName val="Financial ratios"/>
      <sheetName val="Old R&amp;D"/>
      <sheetName val="novregions"/>
      <sheetName val="horiz sales"/>
      <sheetName val="horiz p&amp;l"/>
      <sheetName val="GE3"/>
      <sheetName val="Top 10"/>
      <sheetName val="Ex-Agro"/>
      <sheetName val="Group p&amp;l"/>
      <sheetName val="Annual P&amp;L"/>
      <sheetName val="Divisional P&amp;L"/>
      <sheetName val="R&amp;D Table"/>
      <sheetName val="Data Sheet"/>
      <sheetName val="Sales"/>
      <sheetName val="Margins"/>
      <sheetName val="horizontal"/>
      <sheetName val="Sandoz Pharma"/>
      <sheetName val="Sandoz Division Sales"/>
      <sheetName val="Sandoz Div P&amp;L"/>
      <sheetName val="Sandoz P&amp;L"/>
      <sheetName val="Sandoz Cash Flow"/>
      <sheetName val="Sandoz BS"/>
      <sheetName val="Ciba Pharma"/>
      <sheetName val="Ciba Divisions Sales"/>
      <sheetName val="Ciba Divisions P&amp;L"/>
      <sheetName val="Ciba P&amp;L"/>
      <sheetName val="Sales Euro"/>
      <sheetName val="Div Euro"/>
      <sheetName val="P&amp;L Euro"/>
      <sheetName val="Data Sheet Euro"/>
      <sheetName val="Euro rate"/>
      <sheetName val="Margins Euro"/>
      <sheetName val="Bal Sheet Euro"/>
      <sheetName val="Cash Flow Euro"/>
      <sheetName val="Sheet4"/>
      <sheetName val="Diary"/>
      <sheetName val="Table for note"/>
      <sheetName val="IncrementalGrowth"/>
      <sheetName val="Changes post R &amp; D Day"/>
      <sheetName val="Pipeline New"/>
      <sheetName val="Contents"/>
      <sheetName val="mwarePreview"/>
      <sheetName val="Summary"/>
      <sheetName val="Qrtly Sales"/>
      <sheetName val="Yrly Sales"/>
      <sheetName val="Product concentration"/>
      <sheetName val="Div P&amp;L"/>
      <sheetName val="div p&amp;L new"/>
      <sheetName val="Restructuring and synergies"/>
      <sheetName val="Sandoz"/>
      <sheetName val=" Qrtly P&amp;L"/>
      <sheetName val=" Yrly P&amp;L"/>
      <sheetName val="IFRS adjustments"/>
      <sheetName val="BalanceSheet"/>
      <sheetName val="CashFlowSt"/>
      <sheetName val="FutureProducts"/>
      <sheetName val="GVAT Adjusted CHF"/>
      <sheetName val="GVAT Adjusted $"/>
      <sheetName val="GVAT RI Valuation"/>
      <sheetName val="GVAT Reported $"/>
      <sheetName val="GVAT pensions CHF"/>
      <sheetName val="GVAT Reported CHF"/>
      <sheetName val="GVAT options CHF"/>
      <sheetName val="__FDSCACHE__"/>
      <sheetName val="Zelnorm"/>
      <sheetName val="Gleevec"/>
      <sheetName val="Elidel"/>
      <sheetName val="DCF"/>
      <sheetName val="Novartisfeed"/>
      <sheetName val="Disclaimer"/>
      <sheetName val="mwareTaxoPres"/>
      <sheetName val="mwareDates_38456_582518"/>
      <sheetName val="RI Valuation"/>
      <sheetName val="Convergence Valuation"/>
      <sheetName val="Report"/>
      <sheetName val="mwareValPrintout"/>
      <sheetName val="Model_Template"/>
      <sheetName val="mwareDates"/>
      <sheetName val="mwareSettings"/>
      <sheetName val="Fx Impact"/>
      <sheetName val="Guidance"/>
      <sheetName val="RI Model"/>
      <sheetName val=" P&amp;L QTR"/>
      <sheetName val="Annual P &amp; L"/>
      <sheetName val="Elidelprotopic model"/>
      <sheetName val="Yrly P&amp;L"/>
      <sheetName val="Generics"/>
      <sheetName val="DivP&amp;L"/>
      <sheetName val="GroupP&amp;L"/>
      <sheetName val="ProdConcentration"/>
      <sheetName val="At a Glance"/>
      <sheetName val="Charts"/>
      <sheetName val="DivisionsOLD"/>
      <sheetName val=""/>
      <sheetName val="Sum of parts"/>
      <sheetName val="new sop"/>
      <sheetName val="vildagliptin"/>
      <sheetName val="Telbivudine"/>
      <sheetName val="Key metrics"/>
      <sheetName val="QPreview"/>
      <sheetName val="RI GW"/>
      <sheetName val="Chiron acquisition"/>
      <sheetName val="MWare_Cached"/>
      <sheetName val="SOP EBITDA"/>
      <sheetName val="SOP PE"/>
      <sheetName val="Sales Charts"/>
      <sheetName val="Galvus"/>
      <sheetName val="Helen"/>
      <sheetName val="Chemical Book Hands Off!!"/>
      <sheetName val="Hill Samuel"/>
      <sheetName val="NoteXpress"/>
      <sheetName val="Profit and Loss"/>
      <sheetName val="Bus Seg"/>
      <sheetName val="Products"/>
      <sheetName val="Division"/>
      <sheetName val="C'flowB'Sh"/>
      <sheetName val="Financial Income"/>
      <sheetName val="IFRS Divisional P&amp;Ls"/>
      <sheetName val="IFRS P&amp;L"/>
      <sheetName val="BS USD"/>
      <sheetName val="CFS USD"/>
      <sheetName val="Pharma USD"/>
      <sheetName val="Cover Sheet WIP"/>
      <sheetName val="IFRS Quarterly P&amp;L - Group"/>
      <sheetName val="Pharma Quarterlies"/>
      <sheetName val="IFRS Quarterly Divisional P&amp;Ls"/>
      <sheetName val="D&amp;A Quantum"/>
      <sheetName val="Vaccines"/>
      <sheetName val="GQ"/>
      <sheetName val="P&amp;L USD old"/>
      <sheetName val="SOTP"/>
      <sheetName val="Qtly sales &amp; p&amp;L OLD"/>
      <sheetName val="Division USD"/>
      <sheetName val="DataLinks"/>
      <sheetName val="Sensitivity PTK 1"/>
      <sheetName val="Sensitivity PTK 2"/>
      <sheetName val="Productlinks"/>
      <sheetName val="NVS-SEO"/>
      <sheetName val="DCF$"/>
      <sheetName val="Pharma P&amp;L"/>
      <sheetName val="Sectorial Breakdown"/>
      <sheetName val="Quantum051104"/>
      <sheetName val="Quantum"/>
      <sheetName val="GQ OLD 120405"/>
      <sheetName val="Regional Breakdown"/>
      <sheetName val="Discount Cashflow"/>
      <sheetName val="Sum of the Parts"/>
      <sheetName val="Chart6"/>
      <sheetName val="HEALTHCARE ONLY"/>
      <sheetName val="pie1"/>
      <sheetName val="Chart2"/>
      <sheetName val="Chart3"/>
      <sheetName val="Sheet3"/>
      <sheetName val="RONC"/>
      <sheetName val="Chart5"/>
      <sheetName val="Sheet2"/>
      <sheetName val="Standard Qs Sheet"/>
      <sheetName val="Top 10 Sales"/>
      <sheetName val="Product Buffer Sheet"/>
      <sheetName val="Therapeutic Area"/>
      <sheetName val="Quarterly Product Sales"/>
      <sheetName val="Summary of financial data"/>
      <sheetName val="Neoral"/>
      <sheetName val="Archive - 6 Month Results"/>
      <sheetName val="Archive - Fixed Asset Movements"/>
      <sheetName val="Archive - AcDispData"/>
      <sheetName val="Archive - Exceptionals"/>
      <sheetName val="Archive - Regional Analysis"/>
      <sheetName val="EVA Calculations"/>
      <sheetName val="Financials"/>
      <sheetName val="EVA"/>
      <sheetName val="Conversion"/>
      <sheetName val="P&amp;L USD"/>
      <sheetName val="Qtly sales &amp; p&amp;L"/>
      <sheetName val="FCF"/>
      <sheetName val="Reg AC"/>
      <sheetName val="Disclosures"/>
      <sheetName val="P&amp;L $"/>
      <sheetName val="CFS$"/>
      <sheetName val="BS$"/>
      <sheetName val="Novartis"/>
      <sheetName val="Display P&amp;L"/>
      <sheetName val="_NOVN.VX"/>
      <sheetName val="QP_NOVN.VX"/>
      <sheetName val="Buyback"/>
      <sheetName val="Alcon"/>
      <sheetName val="Novartis Chart"/>
      <sheetName val="_QP_NOVN.VX"/>
      <sheetName val="Xte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sheetData sheetId="62"/>
      <sheetData sheetId="63"/>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sheetData sheetId="210"/>
      <sheetData sheetId="211"/>
      <sheetData sheetId="212"/>
      <sheetData sheetId="213" refreshError="1"/>
      <sheetData sheetId="214"/>
      <sheetData sheetId="215"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luations"/>
      <sheetName val="A  As If No Prefs"/>
      <sheetName val="B  Status Quo"/>
      <sheetName val="C  40% Prefs"/>
      <sheetName val="D  11.25% Prefs"/>
      <sheetName val="E  Additional Ords"/>
      <sheetName val="F  Additional Ords"/>
      <sheetName val="Negotiation"/>
      <sheetName val="C  All Prefs"/>
      <sheetName val="G Compromise"/>
      <sheetName val="H after Pref Cash"/>
    </sheetNames>
    <sheetDataSet>
      <sheetData sheetId="0"/>
      <sheetData sheetId="1"/>
      <sheetData sheetId="2" refreshError="1">
        <row r="6">
          <cell r="F6">
            <v>16562917.75</v>
          </cell>
        </row>
        <row r="7">
          <cell r="F7">
            <v>1159654</v>
          </cell>
        </row>
        <row r="8">
          <cell r="F8">
            <v>359099.33333333331</v>
          </cell>
        </row>
        <row r="9">
          <cell r="F9">
            <v>75722.333333333328</v>
          </cell>
        </row>
        <row r="10">
          <cell r="F10">
            <v>222205.66666666666</v>
          </cell>
        </row>
        <row r="11">
          <cell r="F11">
            <v>371517</v>
          </cell>
        </row>
        <row r="13">
          <cell r="F13">
            <v>6000</v>
          </cell>
        </row>
        <row r="14">
          <cell r="F14">
            <v>25870.6</v>
          </cell>
        </row>
        <row r="15">
          <cell r="F15">
            <v>0</v>
          </cell>
        </row>
      </sheetData>
      <sheetData sheetId="3"/>
      <sheetData sheetId="4"/>
      <sheetData sheetId="5"/>
      <sheetData sheetId="6"/>
      <sheetData sheetId="7"/>
      <sheetData sheetId="8"/>
      <sheetData sheetId="9"/>
      <sheetData sheetId="10"/>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ndard2"/>
      <sheetName val="Quarterly"/>
      <sheetName val="Rev. Build"/>
      <sheetName val="Income Statement"/>
      <sheetName val="Cash Flow"/>
      <sheetName val="Output "/>
      <sheetName val="Valuation"/>
    </sheetNames>
    <sheetDataSet>
      <sheetData sheetId="0" refreshError="1"/>
      <sheetData sheetId="1"/>
      <sheetData sheetId="2"/>
      <sheetData sheetId="3">
        <row r="40">
          <cell r="B40">
            <v>2.4</v>
          </cell>
        </row>
      </sheetData>
      <sheetData sheetId="4" refreshError="1"/>
      <sheetData sheetId="5" refreshError="1"/>
      <sheetData sheetId="6"/>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countM"/>
      <sheetName val="P&amp;L"/>
      <sheetName val="Bud Sum"/>
      <sheetName val="Bud Det"/>
      <sheetName val="Top Ten"/>
      <sheetName val="ADC"/>
      <sheetName val="Sales 9697"/>
      <sheetName val="BS Sum"/>
      <sheetName val="BS Det"/>
      <sheetName val="Inventory"/>
      <sheetName val="Inv Net"/>
      <sheetName val="Home Office"/>
      <sheetName val="Area Adj"/>
      <sheetName val="AAdjDet"/>
      <sheetName val="Area Mgmt"/>
      <sheetName val="Nonop"/>
      <sheetName val="Roy"/>
      <sheetName val="SBP"/>
      <sheetName val="SBPL"/>
      <sheetName val="Exchange"/>
      <sheetName val="Inflation &amp; Interest"/>
      <sheetName val="HC Su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S Chg"/>
      <sheetName val="RAPID2"/>
      <sheetName val="Qtr Rpt"/>
      <sheetName val="Model"/>
      <sheetName val="00 Dilution"/>
      <sheetName val="FCall Hdr"/>
      <sheetName val="Encl Acq"/>
      <sheetName val="Convt Dilution"/>
      <sheetName val="Old Model"/>
      <sheetName val="ALRN Model"/>
      <sheetName val="Acq Dilution"/>
      <sheetName val="Schu Acq Analysis"/>
      <sheetName val="Schu Acq Analysis (stock)"/>
    </sheetNames>
    <sheetDataSet>
      <sheetData sheetId="0"/>
      <sheetData sheetId="1"/>
      <sheetData sheetId="2"/>
      <sheetData sheetId="3"/>
      <sheetData sheetId="4"/>
      <sheetData sheetId="5"/>
      <sheetData sheetId="6"/>
      <sheetData sheetId="7"/>
      <sheetData sheetId="8" refreshError="1">
        <row r="3">
          <cell r="BR3" t="str">
            <v>Sanmina Corporation</v>
          </cell>
          <cell r="CB3" t="str">
            <v>Sanmina Corporation</v>
          </cell>
          <cell r="CL3" t="str">
            <v>Sanmina Corporation</v>
          </cell>
        </row>
        <row r="4">
          <cell r="BR4" t="str">
            <v>Quarterly Income Statements</v>
          </cell>
          <cell r="CB4" t="str">
            <v>Quarterly Income Statements</v>
          </cell>
          <cell r="CL4" t="str">
            <v>Quarterly Income Statements</v>
          </cell>
        </row>
        <row r="5">
          <cell r="BR5" t="str">
            <v>($ In Millions Except Per Share Data)</v>
          </cell>
          <cell r="CB5" t="str">
            <v>($ In Millions Except Per Share Data)</v>
          </cell>
          <cell r="CL5" t="str">
            <v>($ In Millions Except Per Share Data)</v>
          </cell>
        </row>
        <row r="6">
          <cell r="BO6" t="str">
            <v>Restated for Elexsys</v>
          </cell>
        </row>
        <row r="7">
          <cell r="BO7" t="str">
            <v>1997R</v>
          </cell>
          <cell r="BQ7" t="str">
            <v>Mar</v>
          </cell>
          <cell r="BS7" t="str">
            <v>Jun</v>
          </cell>
          <cell r="BU7" t="str">
            <v>Sept</v>
          </cell>
          <cell r="BW7" t="str">
            <v>1997R</v>
          </cell>
          <cell r="BY7" t="str">
            <v>1998A</v>
          </cell>
          <cell r="CA7" t="str">
            <v>Mar</v>
          </cell>
          <cell r="CC7" t="str">
            <v>Jun</v>
          </cell>
          <cell r="CE7" t="str">
            <v>Sep</v>
          </cell>
          <cell r="CG7" t="str">
            <v>1998A</v>
          </cell>
          <cell r="CI7" t="str">
            <v>1999E</v>
          </cell>
          <cell r="CK7" t="str">
            <v>Mar</v>
          </cell>
          <cell r="CM7" t="str">
            <v>Jun</v>
          </cell>
          <cell r="CO7" t="str">
            <v>Sept</v>
          </cell>
          <cell r="CQ7" t="str">
            <v>1999E</v>
          </cell>
        </row>
        <row r="8">
          <cell r="BO8" t="str">
            <v>1QR</v>
          </cell>
          <cell r="BP8" t="str">
            <v>% Chg.</v>
          </cell>
          <cell r="BQ8" t="str">
            <v>2QR</v>
          </cell>
          <cell r="BR8" t="str">
            <v>% Chg.</v>
          </cell>
          <cell r="BS8" t="str">
            <v>3QR</v>
          </cell>
          <cell r="BT8" t="str">
            <v>% Chg.</v>
          </cell>
          <cell r="BU8" t="str">
            <v>4QR</v>
          </cell>
          <cell r="BV8" t="str">
            <v>% Chg.</v>
          </cell>
          <cell r="BW8" t="str">
            <v xml:space="preserve">    YEAR </v>
          </cell>
          <cell r="BX8" t="str">
            <v>% Chg.</v>
          </cell>
          <cell r="BY8" t="str">
            <v>1QA</v>
          </cell>
          <cell r="BZ8" t="str">
            <v>% Chg.</v>
          </cell>
          <cell r="CA8" t="str">
            <v xml:space="preserve">  2QA</v>
          </cell>
          <cell r="CB8" t="str">
            <v>% Chg.</v>
          </cell>
          <cell r="CC8" t="str">
            <v xml:space="preserve">  3QA</v>
          </cell>
          <cell r="CD8" t="str">
            <v>% Chg.</v>
          </cell>
          <cell r="CE8" t="str">
            <v xml:space="preserve">  4QA</v>
          </cell>
          <cell r="CF8" t="str">
            <v>% Chg.</v>
          </cell>
          <cell r="CG8" t="str">
            <v xml:space="preserve">    YEAR </v>
          </cell>
          <cell r="CH8" t="str">
            <v>% Chg.</v>
          </cell>
          <cell r="CI8" t="str">
            <v xml:space="preserve">   1QE</v>
          </cell>
          <cell r="CJ8" t="str">
            <v>% Chg.</v>
          </cell>
          <cell r="CK8" t="str">
            <v xml:space="preserve">  2QE</v>
          </cell>
          <cell r="CL8" t="str">
            <v>% Chg.</v>
          </cell>
          <cell r="CM8" t="str">
            <v xml:space="preserve">  3QE</v>
          </cell>
          <cell r="CN8" t="str">
            <v>% Chg.</v>
          </cell>
          <cell r="CO8" t="str">
            <v xml:space="preserve">  4QE</v>
          </cell>
          <cell r="CP8" t="str">
            <v>% Chg.</v>
          </cell>
          <cell r="CQ8" t="str">
            <v xml:space="preserve">    YEAR </v>
          </cell>
          <cell r="CR8" t="str">
            <v>% Chg.</v>
          </cell>
        </row>
        <row r="9">
          <cell r="BO9">
            <v>125.17400000000001</v>
          </cell>
          <cell r="BP9">
            <v>0.54381421048087719</v>
          </cell>
          <cell r="BQ9">
            <v>133.82300000000001</v>
          </cell>
          <cell r="BR9">
            <v>0.4295801730584341</v>
          </cell>
          <cell r="BS9">
            <v>150.19800000000001</v>
          </cell>
          <cell r="BT9">
            <v>0.47219744567401478</v>
          </cell>
          <cell r="BU9">
            <v>160.59200000000007</v>
          </cell>
          <cell r="BV9">
            <v>0.39320539959051959</v>
          </cell>
          <cell r="BW9">
            <v>569.78700000000015</v>
          </cell>
          <cell r="BX9">
            <v>0.4536050124750628</v>
          </cell>
          <cell r="BY9">
            <v>159.107</v>
          </cell>
          <cell r="BZ9">
            <v>0.27108664738683741</v>
          </cell>
          <cell r="CA9">
            <v>172.14599999999999</v>
          </cell>
          <cell r="CB9">
            <v>0.28637080322515551</v>
          </cell>
          <cell r="CC9">
            <v>197.13900000000001</v>
          </cell>
          <cell r="CD9">
            <v>0.31252746374785279</v>
          </cell>
          <cell r="CE9">
            <v>194.18900000000005</v>
          </cell>
          <cell r="CF9">
            <v>0.20920718342134093</v>
          </cell>
          <cell r="CG9">
            <v>722.58100000000013</v>
          </cell>
          <cell r="CH9">
            <v>0.26815985622697602</v>
          </cell>
          <cell r="CI9">
            <v>212</v>
          </cell>
          <cell r="CJ9">
            <v>0.33243666212045975</v>
          </cell>
          <cell r="CK9">
            <v>225.5</v>
          </cell>
          <cell r="CL9">
            <v>0.30993459040581839</v>
          </cell>
          <cell r="CM9">
            <v>243.5</v>
          </cell>
          <cell r="CN9">
            <v>0.23516909388806884</v>
          </cell>
          <cell r="CO9">
            <v>261.5</v>
          </cell>
          <cell r="CP9">
            <v>0.34662622496639828</v>
          </cell>
          <cell r="CQ9">
            <v>942.5</v>
          </cell>
          <cell r="CR9">
            <v>0.30435203804140976</v>
          </cell>
        </row>
        <row r="10">
          <cell r="BO10">
            <v>8.5938855536662029E-2</v>
          </cell>
          <cell r="BQ10">
            <v>6.9095818620480198E-2</v>
          </cell>
          <cell r="BS10">
            <v>0.12236312143652439</v>
          </cell>
          <cell r="BU10">
            <v>6.9201986710875296E-2</v>
          </cell>
          <cell r="BY10">
            <v>-9.2470359669227786E-3</v>
          </cell>
          <cell r="CA10">
            <v>8.1951139799003148E-2</v>
          </cell>
          <cell r="CC10">
            <v>0.14518490118852623</v>
          </cell>
          <cell r="CE10">
            <v>-1.4964060891046183E-2</v>
          </cell>
          <cell r="CI10">
            <v>9.1719922343695748E-2</v>
          </cell>
          <cell r="CK10">
            <v>6.3679245283018826E-2</v>
          </cell>
          <cell r="CM10">
            <v>7.9822616407982272E-2</v>
          </cell>
          <cell r="CO10">
            <v>7.3921971252566721E-2</v>
          </cell>
        </row>
        <row r="11">
          <cell r="BO11">
            <v>97.322999999999993</v>
          </cell>
          <cell r="BP11">
            <v>0.5429237281417949</v>
          </cell>
          <cell r="BQ11">
            <v>105.78700000000001</v>
          </cell>
          <cell r="BR11">
            <v>0.45463670865188943</v>
          </cell>
          <cell r="BS11">
            <v>117.304</v>
          </cell>
          <cell r="BT11">
            <v>0.47607902353089226</v>
          </cell>
          <cell r="BU11">
            <v>135.16200000000003</v>
          </cell>
          <cell r="BV11">
            <v>0.5025345724576471</v>
          </cell>
          <cell r="BW11">
            <v>455.57600000000002</v>
          </cell>
          <cell r="BX11">
            <v>0.49258093156896354</v>
          </cell>
          <cell r="BY11">
            <v>124.43</v>
          </cell>
          <cell r="BZ11">
            <v>0.27852614489894489</v>
          </cell>
          <cell r="CA11">
            <v>134.52000000000001</v>
          </cell>
          <cell r="CB11">
            <v>0.27161182375906301</v>
          </cell>
          <cell r="CC11">
            <v>153.708</v>
          </cell>
          <cell r="CD11">
            <v>0.31033894837345688</v>
          </cell>
          <cell r="CE11">
            <v>151.25500000000005</v>
          </cell>
          <cell r="CF11">
            <v>0.11906452997144168</v>
          </cell>
          <cell r="CG11">
            <v>563.91300000000001</v>
          </cell>
          <cell r="CH11">
            <v>0.23780225472808048</v>
          </cell>
          <cell r="CI11">
            <v>165.042</v>
          </cell>
          <cell r="CJ11">
            <v>0.32638431246483957</v>
          </cell>
          <cell r="CK11">
            <v>176.1155</v>
          </cell>
          <cell r="CL11">
            <v>0.30921424323520652</v>
          </cell>
          <cell r="CM11">
            <v>191.39100000000002</v>
          </cell>
          <cell r="CN11">
            <v>0.24515965336872525</v>
          </cell>
          <cell r="CO11">
            <v>206.06200000000001</v>
          </cell>
          <cell r="CP11">
            <v>0.36234835212059058</v>
          </cell>
          <cell r="CQ11">
            <v>738.61050000000012</v>
          </cell>
          <cell r="CR11">
            <v>0.30979512797186826</v>
          </cell>
        </row>
        <row r="12">
          <cell r="BO12">
            <v>0.77750171760908804</v>
          </cell>
          <cell r="BQ12">
            <v>0.79049939098660171</v>
          </cell>
          <cell r="BS12">
            <v>0.78099575227366536</v>
          </cell>
          <cell r="BU12">
            <v>0.84164840091660842</v>
          </cell>
          <cell r="BW12">
            <v>0.79955492140045303</v>
          </cell>
          <cell r="BY12">
            <v>0.7820523295643812</v>
          </cell>
          <cell r="CA12">
            <v>0.78142971663587901</v>
          </cell>
          <cell r="CC12">
            <v>0.77969351574269929</v>
          </cell>
          <cell r="CE12">
            <v>0.77890611723630077</v>
          </cell>
          <cell r="CG12">
            <v>0.78041492926052569</v>
          </cell>
          <cell r="CI12">
            <v>0.77849999999999997</v>
          </cell>
          <cell r="CK12">
            <v>0.78100000000000003</v>
          </cell>
          <cell r="CM12">
            <v>0.78600000000000003</v>
          </cell>
          <cell r="CO12">
            <v>0.78800000000000003</v>
          </cell>
          <cell r="CQ12">
            <v>0.78367161803713536</v>
          </cell>
        </row>
        <row r="13">
          <cell r="BO13">
            <v>27.851000000000013</v>
          </cell>
          <cell r="BP13">
            <v>0.54693401466340852</v>
          </cell>
          <cell r="BQ13">
            <v>28.036000000000001</v>
          </cell>
          <cell r="BR13">
            <v>0.34233457818634516</v>
          </cell>
          <cell r="BS13">
            <v>32.894000000000005</v>
          </cell>
          <cell r="BT13">
            <v>0.45851993082960174</v>
          </cell>
          <cell r="BU13">
            <v>25.430000000000035</v>
          </cell>
          <cell r="BV13">
            <v>4.6618204804027563E-3</v>
          </cell>
          <cell r="BW13">
            <v>114.21100000000006</v>
          </cell>
          <cell r="BX13">
            <v>0.31647743645899307</v>
          </cell>
          <cell r="BY13">
            <v>34.676999999999992</v>
          </cell>
          <cell r="BZ13">
            <v>0.24508994291048714</v>
          </cell>
          <cell r="CA13">
            <v>37.625999999999976</v>
          </cell>
          <cell r="CB13">
            <v>0.34206020830360884</v>
          </cell>
          <cell r="CC13">
            <v>43.431000000000012</v>
          </cell>
          <cell r="CD13">
            <v>0.32033197543624992</v>
          </cell>
          <cell r="CE13">
            <v>42.933999999999997</v>
          </cell>
          <cell r="CF13">
            <v>0.68832088084938814</v>
          </cell>
          <cell r="CG13">
            <v>158.66799999999998</v>
          </cell>
          <cell r="CH13">
            <v>0.38925322429538234</v>
          </cell>
          <cell r="CI13">
            <v>46.957999999999998</v>
          </cell>
          <cell r="CJ13">
            <v>0.35415405023502644</v>
          </cell>
          <cell r="CK13">
            <v>49.384500000000003</v>
          </cell>
          <cell r="CL13">
            <v>0.31250996651251883</v>
          </cell>
          <cell r="CM13">
            <v>52.10899999999998</v>
          </cell>
          <cell r="CN13">
            <v>0.1998111947687129</v>
          </cell>
          <cell r="CO13">
            <v>55.437999999999988</v>
          </cell>
          <cell r="CP13">
            <v>0.29123771370009766</v>
          </cell>
          <cell r="CQ13">
            <v>203.88949999999997</v>
          </cell>
          <cell r="CR13">
            <v>0.28500705876421195</v>
          </cell>
        </row>
        <row r="14">
          <cell r="BO14">
            <v>0.22249828239091193</v>
          </cell>
          <cell r="BQ14">
            <v>0.20950060901339829</v>
          </cell>
          <cell r="BS14">
            <v>0.21900424772633459</v>
          </cell>
          <cell r="BU14">
            <v>0.15835159908339161</v>
          </cell>
          <cell r="BW14">
            <v>0.20044507859954688</v>
          </cell>
          <cell r="BY14">
            <v>0.21794767043561875</v>
          </cell>
          <cell r="CA14">
            <v>0.21857028336412104</v>
          </cell>
          <cell r="CC14">
            <v>0.22030648425730073</v>
          </cell>
          <cell r="CE14">
            <v>0.22109388276369921</v>
          </cell>
          <cell r="CG14">
            <v>0.21958507073947411</v>
          </cell>
          <cell r="CI14">
            <v>0.2215</v>
          </cell>
          <cell r="CK14">
            <v>0.219</v>
          </cell>
          <cell r="CM14">
            <v>0.21399999999999991</v>
          </cell>
          <cell r="CO14">
            <v>0.21199999999999997</v>
          </cell>
          <cell r="CQ14">
            <v>0.21632838196286469</v>
          </cell>
        </row>
        <row r="15">
          <cell r="BO15">
            <v>0.22332343002290631</v>
          </cell>
          <cell r="BQ15">
            <v>0.17780319797080557</v>
          </cell>
          <cell r="BS15">
            <v>0.21465490399584858</v>
          </cell>
          <cell r="BU15">
            <v>2.603477186478517E-3</v>
          </cell>
          <cell r="BW15">
            <v>0.15441635499564105</v>
          </cell>
          <cell r="BY15">
            <v>0.20116111160227451</v>
          </cell>
          <cell r="CA15">
            <v>0.25024136941262376</v>
          </cell>
          <cell r="CC15">
            <v>0.22447327496218669</v>
          </cell>
          <cell r="CE15">
            <v>0.52099889871119365</v>
          </cell>
          <cell r="CG15">
            <v>0.29096037802531466</v>
          </cell>
          <cell r="CI15">
            <v>0.23218573346189489</v>
          </cell>
          <cell r="CK15">
            <v>0.22038647524084462</v>
          </cell>
          <cell r="CM15">
            <v>0.18718319276978432</v>
          </cell>
          <cell r="CO15">
            <v>0.1857645852832375</v>
          </cell>
          <cell r="CQ15">
            <v>0.20562798121126424</v>
          </cell>
        </row>
        <row r="17">
          <cell r="BO17">
            <v>8.9209999999999994</v>
          </cell>
          <cell r="BP17">
            <v>0.40069084628670115</v>
          </cell>
          <cell r="BQ17">
            <v>9.7560000000000002</v>
          </cell>
          <cell r="BR17">
            <v>0.3510594100540092</v>
          </cell>
          <cell r="BS17">
            <v>11.244</v>
          </cell>
          <cell r="BT17">
            <v>0.47481636935991611</v>
          </cell>
          <cell r="BU17">
            <v>14.088999999999999</v>
          </cell>
          <cell r="BV17">
            <v>0.65967722935563633</v>
          </cell>
          <cell r="BW17">
            <v>44.01</v>
          </cell>
          <cell r="BX17">
            <v>0.48166851833148172</v>
          </cell>
          <cell r="BY17">
            <v>9.9949999999999992</v>
          </cell>
          <cell r="BZ17">
            <v>0.12039009079699592</v>
          </cell>
          <cell r="CA17">
            <v>10.558999999999999</v>
          </cell>
          <cell r="CB17">
            <v>8.2308323083230661E-2</v>
          </cell>
          <cell r="CC17">
            <v>11.786</v>
          </cell>
          <cell r="CD17">
            <v>4.8203486303806553E-2</v>
          </cell>
          <cell r="CE17">
            <v>11.505000000000001</v>
          </cell>
          <cell r="CF17">
            <v>-0.18340549364752634</v>
          </cell>
          <cell r="CG17">
            <v>43.844999999999999</v>
          </cell>
          <cell r="CH17">
            <v>-3.7491479209270651E-3</v>
          </cell>
          <cell r="CI17">
            <v>11.872</v>
          </cell>
          <cell r="CJ17">
            <v>0.18779389694847426</v>
          </cell>
          <cell r="CK17">
            <v>12.74075</v>
          </cell>
          <cell r="CL17">
            <v>0.20662468036745918</v>
          </cell>
          <cell r="CM17">
            <v>13.8308</v>
          </cell>
          <cell r="CN17">
            <v>0.17349397590361448</v>
          </cell>
          <cell r="CO17">
            <v>14.591700000000001</v>
          </cell>
          <cell r="CP17">
            <v>0.26829204693611475</v>
          </cell>
          <cell r="CQ17">
            <v>53.035250000000005</v>
          </cell>
          <cell r="CR17">
            <v>0.20960770897479764</v>
          </cell>
        </row>
        <row r="18">
          <cell r="BO18">
            <v>7.1268793838976136E-2</v>
          </cell>
          <cell r="BQ18">
            <v>7.2902266426548498E-2</v>
          </cell>
          <cell r="BS18">
            <v>7.486118323812567E-2</v>
          </cell>
          <cell r="BU18">
            <v>8.7731642921191538E-2</v>
          </cell>
          <cell r="BW18">
            <v>7.7239389456059876E-2</v>
          </cell>
          <cell r="BY18">
            <v>6.2819360556103751E-2</v>
          </cell>
          <cell r="CA18">
            <v>6.1337469357405923E-2</v>
          </cell>
          <cell r="CC18">
            <v>5.9785227681990877E-2</v>
          </cell>
          <cell r="CE18">
            <v>5.9246404276246327E-2</v>
          </cell>
          <cell r="CG18">
            <v>6.0678318416897192E-2</v>
          </cell>
          <cell r="CI18">
            <v>5.6000000000000001E-2</v>
          </cell>
          <cell r="CK18">
            <v>5.6500000000000002E-2</v>
          </cell>
          <cell r="CM18">
            <v>5.6800000000000003E-2</v>
          </cell>
          <cell r="CO18">
            <v>5.5800000000000002E-2</v>
          </cell>
          <cell r="CQ18">
            <v>5.6270822281167115E-2</v>
          </cell>
        </row>
        <row r="20">
          <cell r="BO20">
            <v>0.501</v>
          </cell>
          <cell r="BP20">
            <v>1.2876712328767121</v>
          </cell>
          <cell r="BQ20">
            <v>0.502</v>
          </cell>
          <cell r="BR20">
            <v>1.9960079840319889E-3</v>
          </cell>
          <cell r="BS20">
            <v>0.501</v>
          </cell>
          <cell r="BT20">
            <v>0</v>
          </cell>
          <cell r="BU20">
            <v>0.50199999999999989</v>
          </cell>
          <cell r="BV20">
            <v>-2.2204460492503131E-16</v>
          </cell>
          <cell r="BW20">
            <v>2.0059999999999998</v>
          </cell>
          <cell r="BX20">
            <v>0.16424840394660456</v>
          </cell>
          <cell r="BY20">
            <v>0.56699999999999995</v>
          </cell>
          <cell r="BZ20">
            <v>0.13173652694610771</v>
          </cell>
          <cell r="CA20">
            <v>0.63400000000000001</v>
          </cell>
          <cell r="CB20">
            <v>0.26294820717131473</v>
          </cell>
          <cell r="CC20">
            <v>0.82499999999999996</v>
          </cell>
          <cell r="CD20">
            <v>0.6467065868263473</v>
          </cell>
          <cell r="CE20">
            <v>0.82499999999999996</v>
          </cell>
          <cell r="CF20">
            <v>0.64342629482071745</v>
          </cell>
          <cell r="CG20">
            <v>2.851</v>
          </cell>
          <cell r="CH20">
            <v>0.42123629112662031</v>
          </cell>
          <cell r="CI20">
            <v>0.82</v>
          </cell>
          <cell r="CJ20">
            <v>0.44620811287477968</v>
          </cell>
          <cell r="CK20">
            <v>0.82</v>
          </cell>
          <cell r="CL20">
            <v>0.29337539432176651</v>
          </cell>
          <cell r="CM20">
            <v>0.82</v>
          </cell>
          <cell r="CN20">
            <v>-6.0606060606060996E-3</v>
          </cell>
          <cell r="CO20">
            <v>0.82399999999999995</v>
          </cell>
          <cell r="CP20">
            <v>-1.2121212121212199E-3</v>
          </cell>
          <cell r="CQ20">
            <v>3.2839999999999998</v>
          </cell>
          <cell r="CR20">
            <v>0.15187653454928096</v>
          </cell>
        </row>
        <row r="21">
          <cell r="BO21">
            <v>4.002428619361848E-3</v>
          </cell>
          <cell r="BQ21">
            <v>3.7512236312143652E-3</v>
          </cell>
          <cell r="BS21">
            <v>3.3355970119442334E-3</v>
          </cell>
          <cell r="BU21">
            <v>3.1259340440370608E-3</v>
          </cell>
          <cell r="BW21">
            <v>3.5206138434186796E-3</v>
          </cell>
          <cell r="BY21">
            <v>3.5636395633127389E-3</v>
          </cell>
          <cell r="CA21">
            <v>3.6829203118283319E-3</v>
          </cell>
          <cell r="CC21">
            <v>4.1848644864790827E-3</v>
          </cell>
          <cell r="CE21">
            <v>4.2484383770450421E-3</v>
          </cell>
          <cell r="CG21">
            <v>3.9455784195820253E-3</v>
          </cell>
          <cell r="CI21">
            <v>3.8679245283018866E-3</v>
          </cell>
          <cell r="CK21">
            <v>3.6363636363636364E-3</v>
          </cell>
          <cell r="CM21">
            <v>3.3675564681724846E-3</v>
          </cell>
          <cell r="CO21">
            <v>3.1510516252390057E-3</v>
          </cell>
          <cell r="CQ21">
            <v>3.4843501326259946E-3</v>
          </cell>
        </row>
        <row r="22">
          <cell r="BO22">
            <v>18.429000000000013</v>
          </cell>
          <cell r="BP22">
            <v>0.61431324456902625</v>
          </cell>
          <cell r="BQ22">
            <v>17.778000000000002</v>
          </cell>
          <cell r="BR22">
            <v>0.35050136736554305</v>
          </cell>
          <cell r="BS22">
            <v>21.149000000000004</v>
          </cell>
          <cell r="BT22">
            <v>0.46583032991405648</v>
          </cell>
          <cell r="BU22">
            <v>10.839000000000036</v>
          </cell>
          <cell r="BV22">
            <v>-0.33588628147785182</v>
          </cell>
          <cell r="BW22">
            <v>68.19500000000005</v>
          </cell>
          <cell r="BX22">
            <v>0.23253628296191775</v>
          </cell>
          <cell r="BY22">
            <v>24.114999999999995</v>
          </cell>
          <cell r="BZ22">
            <v>0.30853546041564806</v>
          </cell>
          <cell r="CA22">
            <v>26.432999999999979</v>
          </cell>
          <cell r="CB22">
            <v>0.48683766452919208</v>
          </cell>
          <cell r="CC22">
            <v>30.820000000000011</v>
          </cell>
          <cell r="CD22">
            <v>0.45727930398600436</v>
          </cell>
          <cell r="CE22">
            <v>30.603999999999996</v>
          </cell>
          <cell r="CF22">
            <v>1.8235077036626897</v>
          </cell>
          <cell r="CG22">
            <v>111.97199999999998</v>
          </cell>
          <cell r="CH22">
            <v>0.64193855854534632</v>
          </cell>
          <cell r="CI22">
            <v>34.265999999999998</v>
          </cell>
          <cell r="CJ22">
            <v>0.42094132282811558</v>
          </cell>
          <cell r="CK22">
            <v>35.823750000000004</v>
          </cell>
          <cell r="CL22">
            <v>0.35526614459198846</v>
          </cell>
          <cell r="CM22">
            <v>37.458199999999984</v>
          </cell>
          <cell r="CN22">
            <v>0.21538611291369136</v>
          </cell>
          <cell r="CO22">
            <v>40.022299999999987</v>
          </cell>
          <cell r="CP22">
            <v>0.30774735328715175</v>
          </cell>
          <cell r="CQ22">
            <v>147.57024999999999</v>
          </cell>
          <cell r="CR22">
            <v>0.31792099810666974</v>
          </cell>
        </row>
        <row r="23">
          <cell r="BO23">
            <v>0.14722705993257396</v>
          </cell>
          <cell r="BQ23">
            <v>0.13284711895563545</v>
          </cell>
          <cell r="BS23">
            <v>0.14080746747626469</v>
          </cell>
          <cell r="BU23">
            <v>6.7494022118162994E-2</v>
          </cell>
          <cell r="BW23">
            <v>0.11968507530006833</v>
          </cell>
          <cell r="BY23">
            <v>0.15156467031620227</v>
          </cell>
          <cell r="CA23">
            <v>0.15354989369488678</v>
          </cell>
          <cell r="CC23">
            <v>0.15633639208883077</v>
          </cell>
          <cell r="CE23">
            <v>0.15759904011040785</v>
          </cell>
          <cell r="CG23">
            <v>0.15496117390299491</v>
          </cell>
          <cell r="CI23">
            <v>0.16163207547169811</v>
          </cell>
          <cell r="CK23">
            <v>0.15886363636363637</v>
          </cell>
          <cell r="CM23">
            <v>0.15383244353182746</v>
          </cell>
          <cell r="CO23">
            <v>0.15304894837476093</v>
          </cell>
          <cell r="CQ23">
            <v>0.15657320954907161</v>
          </cell>
        </row>
        <row r="24">
          <cell r="BO24">
            <v>0.1590501893724629</v>
          </cell>
          <cell r="BQ24">
            <v>0.11473901474647515</v>
          </cell>
          <cell r="BS24">
            <v>0.13951219512195129</v>
          </cell>
          <cell r="BU24">
            <v>-0.12095137234136537</v>
          </cell>
          <cell r="BW24">
            <v>7.2360169848991657E-2</v>
          </cell>
          <cell r="BY24">
            <v>0.16756549671411261</v>
          </cell>
          <cell r="CA24">
            <v>0.22584348824465675</v>
          </cell>
          <cell r="CC24">
            <v>0.20602458405232113</v>
          </cell>
          <cell r="CE24">
            <v>0.58829657409887692</v>
          </cell>
          <cell r="CG24">
            <v>0.28650994148984865</v>
          </cell>
          <cell r="CI24">
            <v>0.19191575444765854</v>
          </cell>
          <cell r="CK24">
            <v>0.17600835926078687</v>
          </cell>
          <cell r="CM24">
            <v>0.14318500463751804</v>
          </cell>
          <cell r="CO24">
            <v>0.13992215239708217</v>
          </cell>
          <cell r="CQ24">
            <v>0.16186982479913073</v>
          </cell>
        </row>
        <row r="26">
          <cell r="BO26">
            <v>0.58699999999999997</v>
          </cell>
          <cell r="BP26">
            <v>1.7429906542056073</v>
          </cell>
          <cell r="BQ26">
            <v>0.68799999999999994</v>
          </cell>
          <cell r="BR26">
            <v>1.3164983164983166</v>
          </cell>
          <cell r="BS26">
            <v>0.68100000000000005</v>
          </cell>
          <cell r="BT26">
            <v>0.70250000000000012</v>
          </cell>
          <cell r="BU26">
            <v>0.50600000000000023</v>
          </cell>
          <cell r="BV26">
            <v>0.16589861751152135</v>
          </cell>
          <cell r="BW26">
            <v>2.4620000000000002</v>
          </cell>
          <cell r="BX26">
            <v>0.83048327137546485</v>
          </cell>
          <cell r="BY26">
            <v>0.47099999999999997</v>
          </cell>
          <cell r="BZ26">
            <v>-0.19761499148211248</v>
          </cell>
          <cell r="CA26">
            <v>-0.154</v>
          </cell>
          <cell r="CB26" t="str">
            <v xml:space="preserve">     N.M.</v>
          </cell>
          <cell r="CC26">
            <v>0.29799999999999999</v>
          </cell>
          <cell r="CD26">
            <v>-0.56240822320117478</v>
          </cell>
          <cell r="CE26">
            <v>7.2999999999999954E-2</v>
          </cell>
          <cell r="CF26">
            <v>-0.85573122529644285</v>
          </cell>
          <cell r="CG26">
            <v>0.68799999999999994</v>
          </cell>
          <cell r="CH26">
            <v>-0.72055239642567015</v>
          </cell>
          <cell r="CI26">
            <v>-1.6</v>
          </cell>
          <cell r="CJ26" t="str">
            <v xml:space="preserve">     N.M.</v>
          </cell>
          <cell r="CK26">
            <v>-1.6</v>
          </cell>
          <cell r="CL26">
            <v>9.3896103896103895</v>
          </cell>
          <cell r="CM26">
            <v>-1.6</v>
          </cell>
          <cell r="CN26" t="str">
            <v xml:space="preserve">     N.M.</v>
          </cell>
          <cell r="CO26">
            <v>-1.6</v>
          </cell>
          <cell r="CP26" t="str">
            <v xml:space="preserve">     N.M.</v>
          </cell>
          <cell r="CQ26">
            <v>-6.4</v>
          </cell>
          <cell r="CR26" t="str">
            <v xml:space="preserve">     N.M.</v>
          </cell>
        </row>
        <row r="27">
          <cell r="BO27">
            <v>0</v>
          </cell>
          <cell r="BP27" t="str">
            <v xml:space="preserve">      N.M.</v>
          </cell>
          <cell r="BQ27">
            <v>0</v>
          </cell>
          <cell r="BR27" t="str">
            <v xml:space="preserve">      N.M.</v>
          </cell>
          <cell r="BS27">
            <v>0</v>
          </cell>
          <cell r="BT27" t="str">
            <v xml:space="preserve">      N.M.</v>
          </cell>
          <cell r="BU27">
            <v>8.8759999999999994</v>
          </cell>
          <cell r="BV27" t="str">
            <v xml:space="preserve">      N.M.</v>
          </cell>
          <cell r="BW27">
            <v>8.8759999999999994</v>
          </cell>
          <cell r="BX27" t="str">
            <v xml:space="preserve">     N.M.</v>
          </cell>
          <cell r="BY27">
            <v>3.9449999999999998</v>
          </cell>
          <cell r="BZ27" t="str">
            <v xml:space="preserve">      N.M.</v>
          </cell>
          <cell r="CA27">
            <v>0</v>
          </cell>
          <cell r="CB27" t="str">
            <v xml:space="preserve">      N.M.</v>
          </cell>
          <cell r="CC27">
            <v>0</v>
          </cell>
          <cell r="CD27" t="str">
            <v xml:space="preserve">      N.M.</v>
          </cell>
          <cell r="CE27">
            <v>0</v>
          </cell>
          <cell r="CF27">
            <v>-1</v>
          </cell>
          <cell r="CG27">
            <v>3.9449999999999998</v>
          </cell>
          <cell r="CH27">
            <v>-0.55554303740423605</v>
          </cell>
          <cell r="CI27">
            <v>0</v>
          </cell>
          <cell r="CJ27">
            <v>-1</v>
          </cell>
          <cell r="CK27">
            <v>0</v>
          </cell>
          <cell r="CL27" t="str">
            <v xml:space="preserve">      N.M.</v>
          </cell>
          <cell r="CM27">
            <v>0</v>
          </cell>
          <cell r="CN27" t="str">
            <v xml:space="preserve">      N.M.</v>
          </cell>
          <cell r="CO27">
            <v>0</v>
          </cell>
          <cell r="CP27" t="str">
            <v xml:space="preserve">      N.M.</v>
          </cell>
          <cell r="CQ27">
            <v>0</v>
          </cell>
          <cell r="CR27">
            <v>-1</v>
          </cell>
        </row>
        <row r="28">
          <cell r="BO28">
            <v>17.842000000000013</v>
          </cell>
          <cell r="BP28">
            <v>0.59275129441171259</v>
          </cell>
          <cell r="BQ28">
            <v>17.090000000000003</v>
          </cell>
          <cell r="BR28">
            <v>0.32820393254060853</v>
          </cell>
          <cell r="BS28">
            <v>20.468000000000004</v>
          </cell>
          <cell r="BT28">
            <v>0.45908183632734567</v>
          </cell>
          <cell r="BU28">
            <v>1.4570000000000363</v>
          </cell>
          <cell r="BV28">
            <v>-0.90828979668911514</v>
          </cell>
          <cell r="BW28">
            <v>56.857000000000049</v>
          </cell>
          <cell r="BX28">
            <v>5.3219472436276671E-2</v>
          </cell>
          <cell r="BY28">
            <v>19.698999999999995</v>
          </cell>
          <cell r="BZ28">
            <v>0.10408026006053017</v>
          </cell>
          <cell r="CA28">
            <v>26.586999999999978</v>
          </cell>
          <cell r="CB28">
            <v>0.55570509069631213</v>
          </cell>
          <cell r="CC28">
            <v>30.522000000000013</v>
          </cell>
          <cell r="CD28">
            <v>0.49120578463943754</v>
          </cell>
          <cell r="CE28">
            <v>30.530999999999995</v>
          </cell>
          <cell r="CF28">
            <v>19.954701441317251</v>
          </cell>
          <cell r="CG28">
            <v>107.33899999999998</v>
          </cell>
          <cell r="CH28">
            <v>0.88787660270502999</v>
          </cell>
          <cell r="CI28">
            <v>35.866</v>
          </cell>
          <cell r="CJ28">
            <v>0.82070155845474435</v>
          </cell>
          <cell r="CK28">
            <v>37.423750000000005</v>
          </cell>
          <cell r="CL28">
            <v>0.4075958175047969</v>
          </cell>
          <cell r="CM28">
            <v>39.058199999999985</v>
          </cell>
          <cell r="CN28">
            <v>0.27967367800275111</v>
          </cell>
          <cell r="CO28">
            <v>41.622299999999989</v>
          </cell>
          <cell r="CP28">
            <v>0.36327994497396077</v>
          </cell>
          <cell r="CQ28">
            <v>153.97024999999999</v>
          </cell>
          <cell r="CR28">
            <v>0.43442970402183745</v>
          </cell>
        </row>
        <row r="29">
          <cell r="BO29">
            <v>0.14253758767795238</v>
          </cell>
          <cell r="BQ29">
            <v>0.12770599971604285</v>
          </cell>
          <cell r="BS29">
            <v>0.13627345237619676</v>
          </cell>
          <cell r="BU29">
            <v>9.0726810800042072E-3</v>
          </cell>
          <cell r="BW29">
            <v>9.9786411413387871E-2</v>
          </cell>
          <cell r="BY29">
            <v>0.12380976324108929</v>
          </cell>
          <cell r="CA29">
            <v>0.1544444831712615</v>
          </cell>
          <cell r="CC29">
            <v>0.1548247683106844</v>
          </cell>
          <cell r="CE29">
            <v>0.15722311768431779</v>
          </cell>
          <cell r="CG29">
            <v>0.14854943598018763</v>
          </cell>
          <cell r="CI29">
            <v>0.16917924528301886</v>
          </cell>
          <cell r="CK29">
            <v>0.16595898004434592</v>
          </cell>
          <cell r="CM29">
            <v>0.16040328542094451</v>
          </cell>
          <cell r="CO29">
            <v>0.15916749521988524</v>
          </cell>
          <cell r="CQ29">
            <v>0.16336366047745357</v>
          </cell>
        </row>
        <row r="31">
          <cell r="BO31">
            <v>6.0289999999999999</v>
          </cell>
          <cell r="BP31">
            <v>0.72011412268188302</v>
          </cell>
          <cell r="BQ31">
            <v>6.4089999999999998</v>
          </cell>
          <cell r="BR31">
            <v>0.58913959831391005</v>
          </cell>
          <cell r="BS31">
            <v>7.0490000000000004</v>
          </cell>
          <cell r="BT31">
            <v>0.5284041630529055</v>
          </cell>
          <cell r="BU31">
            <v>6.8450000000000024</v>
          </cell>
          <cell r="BV31">
            <v>0.29910799013095479</v>
          </cell>
          <cell r="BW31">
            <v>26.332000000000001</v>
          </cell>
          <cell r="BX31">
            <v>0.51168264538722075</v>
          </cell>
          <cell r="BY31">
            <v>7.1909999999999998</v>
          </cell>
          <cell r="BZ31">
            <v>0.19273511361751527</v>
          </cell>
          <cell r="CA31">
            <v>9.7140000000000004</v>
          </cell>
          <cell r="CB31">
            <v>0.51568107349040426</v>
          </cell>
          <cell r="CC31">
            <v>11.141</v>
          </cell>
          <cell r="CD31">
            <v>0.58050787345722799</v>
          </cell>
          <cell r="CE31">
            <v>11.142000000000007</v>
          </cell>
          <cell r="CF31">
            <v>0.62775748721694713</v>
          </cell>
          <cell r="CG31">
            <v>39.188000000000002</v>
          </cell>
          <cell r="CH31">
            <v>0.48822725201276018</v>
          </cell>
          <cell r="CI31">
            <v>13.091089999999999</v>
          </cell>
          <cell r="CJ31">
            <v>0.82048254762898054</v>
          </cell>
          <cell r="CK31">
            <v>13.659668750000002</v>
          </cell>
          <cell r="CL31">
            <v>0.40618372966851979</v>
          </cell>
          <cell r="CM31">
            <v>14.256242999999994</v>
          </cell>
          <cell r="CN31">
            <v>0.27961969302576017</v>
          </cell>
          <cell r="CO31">
            <v>15.192139499999996</v>
          </cell>
          <cell r="CP31">
            <v>0.36350201938610538</v>
          </cell>
          <cell r="CQ31">
            <v>56.199141249999997</v>
          </cell>
          <cell r="CR31">
            <v>0.43409056981729077</v>
          </cell>
        </row>
        <row r="32">
          <cell r="BO32">
            <v>0.33791054814482657</v>
          </cell>
          <cell r="BQ32">
            <v>0.3750146284376828</v>
          </cell>
          <cell r="BS32">
            <v>0.34439124487004102</v>
          </cell>
          <cell r="BU32">
            <v>4.6980096087850596</v>
          </cell>
          <cell r="BW32">
            <v>0.46312679177585836</v>
          </cell>
          <cell r="BY32">
            <v>0.36504391085841931</v>
          </cell>
          <cell r="CA32">
            <v>0.36536653251589152</v>
          </cell>
          <cell r="CC32">
            <v>0.36501539872878563</v>
          </cell>
          <cell r="CE32">
            <v>0.36494055222560701</v>
          </cell>
          <cell r="CG32">
            <v>0.36508631531875652</v>
          </cell>
          <cell r="CI32">
            <v>0.36499999999999999</v>
          </cell>
          <cell r="CK32">
            <v>0.36499999999999999</v>
          </cell>
          <cell r="CM32">
            <v>0.36499999999999999</v>
          </cell>
          <cell r="CO32">
            <v>0.36499999999999999</v>
          </cell>
          <cell r="CQ32">
            <v>0.36499999999999999</v>
          </cell>
        </row>
        <row r="33">
          <cell r="BO33">
            <v>0</v>
          </cell>
          <cell r="BP33" t="str">
            <v xml:space="preserve">      N.M.</v>
          </cell>
          <cell r="BQ33">
            <v>0</v>
          </cell>
          <cell r="BR33" t="str">
            <v xml:space="preserve">      N.M.</v>
          </cell>
          <cell r="BS33">
            <v>0</v>
          </cell>
          <cell r="BT33" t="str">
            <v xml:space="preserve">      N.M.</v>
          </cell>
          <cell r="BU33">
            <v>0</v>
          </cell>
          <cell r="BV33" t="str">
            <v xml:space="preserve">      N.M.</v>
          </cell>
          <cell r="BW33">
            <v>0</v>
          </cell>
          <cell r="BX33" t="e">
            <v>#DIV/0!</v>
          </cell>
          <cell r="BY33">
            <v>0</v>
          </cell>
          <cell r="BZ33" t="str">
            <v xml:space="preserve">      N.M.</v>
          </cell>
          <cell r="CA33">
            <v>0</v>
          </cell>
          <cell r="CB33" t="str">
            <v xml:space="preserve">      N.M.</v>
          </cell>
          <cell r="CC33">
            <v>0</v>
          </cell>
          <cell r="CD33" t="str">
            <v xml:space="preserve">      N.M.</v>
          </cell>
          <cell r="CE33">
            <v>0</v>
          </cell>
          <cell r="CF33" t="str">
            <v xml:space="preserve">      N.M.</v>
          </cell>
          <cell r="CG33">
            <v>0</v>
          </cell>
          <cell r="CH33" t="e">
            <v>#DIV/0!</v>
          </cell>
          <cell r="CI33">
            <v>0</v>
          </cell>
          <cell r="CJ33" t="str">
            <v xml:space="preserve">      N.M.</v>
          </cell>
          <cell r="CK33">
            <v>0</v>
          </cell>
          <cell r="CL33" t="str">
            <v xml:space="preserve">      N.M.</v>
          </cell>
          <cell r="CM33">
            <v>0</v>
          </cell>
          <cell r="CN33" t="str">
            <v xml:space="preserve">      N.M.</v>
          </cell>
          <cell r="CO33">
            <v>0</v>
          </cell>
          <cell r="CP33" t="str">
            <v xml:space="preserve">      N.M.</v>
          </cell>
          <cell r="CQ33">
            <v>0</v>
          </cell>
          <cell r="CR33" t="e">
            <v>#DIV/0!</v>
          </cell>
        </row>
        <row r="34">
          <cell r="BO34">
            <v>11.813000000000013</v>
          </cell>
          <cell r="BP34">
            <v>0.53475380018188967</v>
          </cell>
          <cell r="BQ34">
            <v>10.681000000000004</v>
          </cell>
          <cell r="BR34">
            <v>0.20907856010867198</v>
          </cell>
          <cell r="BS34">
            <v>13.419000000000004</v>
          </cell>
          <cell r="BT34">
            <v>0.42512744265080782</v>
          </cell>
          <cell r="BU34">
            <v>-5.3879999999999661</v>
          </cell>
          <cell r="BV34" t="str">
            <v xml:space="preserve">     N.M.</v>
          </cell>
          <cell r="BW34">
            <v>30.525000000000048</v>
          </cell>
          <cell r="BX34">
            <v>-0.16518528647613895</v>
          </cell>
          <cell r="BY34">
            <v>12.507999999999996</v>
          </cell>
          <cell r="BZ34">
            <v>5.8833488529584477E-2</v>
          </cell>
          <cell r="CA34">
            <v>16.872999999999976</v>
          </cell>
          <cell r="CB34">
            <v>0.57972099990637282</v>
          </cell>
          <cell r="CC34">
            <v>19.381000000000014</v>
          </cell>
          <cell r="CD34">
            <v>0.44429540204188145</v>
          </cell>
          <cell r="CE34">
            <v>19.388999999999989</v>
          </cell>
          <cell r="CF34" t="str">
            <v xml:space="preserve">     N.M.</v>
          </cell>
          <cell r="CG34">
            <v>68.150999999999982</v>
          </cell>
          <cell r="CH34">
            <v>1.2326289926289884</v>
          </cell>
          <cell r="CI34">
            <v>22.774909999999998</v>
          </cell>
          <cell r="CJ34">
            <v>0.82082747041893245</v>
          </cell>
          <cell r="CK34">
            <v>23.764081250000004</v>
          </cell>
          <cell r="CL34">
            <v>0.40840877437326117</v>
          </cell>
          <cell r="CM34">
            <v>24.801956999999991</v>
          </cell>
          <cell r="CN34">
            <v>0.27970471079923498</v>
          </cell>
          <cell r="CO34">
            <v>26.430160499999992</v>
          </cell>
          <cell r="CP34">
            <v>0.36315232863995095</v>
          </cell>
          <cell r="CQ34">
            <v>97.771108749999996</v>
          </cell>
          <cell r="CR34">
            <v>0.43462471203650743</v>
          </cell>
        </row>
        <row r="35">
          <cell r="BO35">
            <v>0</v>
          </cell>
          <cell r="BP35" t="str">
            <v xml:space="preserve">      N.M.</v>
          </cell>
          <cell r="BQ35">
            <v>0</v>
          </cell>
          <cell r="BR35" t="str">
            <v xml:space="preserve">      N.M.</v>
          </cell>
          <cell r="BS35">
            <v>0</v>
          </cell>
          <cell r="BT35" t="str">
            <v xml:space="preserve">      N.M.</v>
          </cell>
          <cell r="BU35">
            <v>0</v>
          </cell>
          <cell r="BV35" t="str">
            <v xml:space="preserve">      N.M.</v>
          </cell>
          <cell r="BW35">
            <v>0</v>
          </cell>
          <cell r="BX35" t="e">
            <v>#DIV/0!</v>
          </cell>
          <cell r="BY35">
            <v>0</v>
          </cell>
          <cell r="BZ35" t="str">
            <v xml:space="preserve">      N.M.</v>
          </cell>
          <cell r="CA35">
            <v>0</v>
          </cell>
          <cell r="CB35" t="str">
            <v xml:space="preserve">      N.M.</v>
          </cell>
          <cell r="CC35">
            <v>0</v>
          </cell>
          <cell r="CD35" t="str">
            <v xml:space="preserve">      N.M.</v>
          </cell>
          <cell r="CE35">
            <v>0</v>
          </cell>
          <cell r="CF35" t="str">
            <v xml:space="preserve">      N.M.</v>
          </cell>
          <cell r="CG35">
            <v>0</v>
          </cell>
          <cell r="CH35" t="e">
            <v>#DIV/0!</v>
          </cell>
          <cell r="CI35">
            <v>0</v>
          </cell>
          <cell r="CJ35" t="str">
            <v xml:space="preserve">      N.M.</v>
          </cell>
          <cell r="CK35">
            <v>0</v>
          </cell>
          <cell r="CL35" t="str">
            <v xml:space="preserve">      N.M.</v>
          </cell>
          <cell r="CM35">
            <v>0</v>
          </cell>
          <cell r="CN35" t="str">
            <v xml:space="preserve">      N.M.</v>
          </cell>
          <cell r="CO35">
            <v>0</v>
          </cell>
          <cell r="CP35" t="str">
            <v xml:space="preserve">      N.M.</v>
          </cell>
          <cell r="CQ35">
            <v>0</v>
          </cell>
          <cell r="CR35" t="e">
            <v>#DIV/0!</v>
          </cell>
        </row>
        <row r="36">
          <cell r="BO36">
            <v>0</v>
          </cell>
          <cell r="BP36" t="str">
            <v>N.M.</v>
          </cell>
          <cell r="BQ36">
            <v>0</v>
          </cell>
          <cell r="BR36" t="str">
            <v>N.M.</v>
          </cell>
          <cell r="BS36">
            <v>0</v>
          </cell>
          <cell r="BT36" t="str">
            <v>N.M.</v>
          </cell>
          <cell r="BU36">
            <v>0</v>
          </cell>
          <cell r="BV36" t="str">
            <v>N.M.</v>
          </cell>
          <cell r="BW36">
            <v>0</v>
          </cell>
          <cell r="BX36" t="e">
            <v>#DIV/0!</v>
          </cell>
          <cell r="BY36">
            <v>0</v>
          </cell>
          <cell r="BZ36" t="str">
            <v>N.M.</v>
          </cell>
          <cell r="CA36">
            <v>0</v>
          </cell>
          <cell r="CB36" t="str">
            <v>N.M.</v>
          </cell>
          <cell r="CC36">
            <v>0</v>
          </cell>
          <cell r="CD36" t="str">
            <v>N.M.</v>
          </cell>
          <cell r="CE36">
            <v>0</v>
          </cell>
          <cell r="CF36" t="str">
            <v>N.M.</v>
          </cell>
          <cell r="CG36">
            <v>0</v>
          </cell>
          <cell r="CH36" t="e">
            <v>#DIV/0!</v>
          </cell>
          <cell r="CI36">
            <v>0</v>
          </cell>
          <cell r="CJ36" t="str">
            <v>N.M.</v>
          </cell>
          <cell r="CK36">
            <v>0</v>
          </cell>
          <cell r="CL36" t="str">
            <v>N.M.</v>
          </cell>
          <cell r="CM36">
            <v>0</v>
          </cell>
          <cell r="CN36" t="str">
            <v>N.M.</v>
          </cell>
          <cell r="CO36">
            <v>0</v>
          </cell>
          <cell r="CP36" t="str">
            <v>N.M.</v>
          </cell>
          <cell r="CQ36">
            <v>0</v>
          </cell>
          <cell r="CR36" t="e">
            <v>#DIV/0!</v>
          </cell>
        </row>
        <row r="37">
          <cell r="BO37">
            <v>11.813000000000013</v>
          </cell>
          <cell r="BP37">
            <v>0.53475380018188967</v>
          </cell>
          <cell r="BQ37">
            <v>10.681000000000004</v>
          </cell>
          <cell r="BR37">
            <v>0.20907856010867198</v>
          </cell>
          <cell r="BS37">
            <v>13.419000000000004</v>
          </cell>
          <cell r="BT37">
            <v>0.42512744265080782</v>
          </cell>
          <cell r="BU37">
            <v>-5.3879999999999661</v>
          </cell>
          <cell r="BV37" t="str">
            <v xml:space="preserve">     N.M.</v>
          </cell>
          <cell r="BW37">
            <v>30.525000000000059</v>
          </cell>
          <cell r="BX37">
            <v>-0.16518528647613862</v>
          </cell>
          <cell r="BY37">
            <v>12.507999999999996</v>
          </cell>
          <cell r="BZ37">
            <v>5.8833488529584477E-2</v>
          </cell>
          <cell r="CA37">
            <v>16.872999999999976</v>
          </cell>
          <cell r="CB37">
            <v>0.57972099990637282</v>
          </cell>
          <cell r="CC37">
            <v>19.381000000000014</v>
          </cell>
          <cell r="CD37">
            <v>0.44429540204188145</v>
          </cell>
          <cell r="CE37">
            <v>19.388999999999989</v>
          </cell>
          <cell r="CF37" t="str">
            <v xml:space="preserve">     N.M.</v>
          </cell>
          <cell r="CG37">
            <v>68.150999999999982</v>
          </cell>
          <cell r="CH37">
            <v>1.2326289926289875</v>
          </cell>
          <cell r="CI37">
            <v>22.774909999999998</v>
          </cell>
          <cell r="CJ37">
            <v>0.82082747041893245</v>
          </cell>
          <cell r="CK37">
            <v>23.764081250000004</v>
          </cell>
          <cell r="CL37">
            <v>0.40840877437326117</v>
          </cell>
          <cell r="CM37">
            <v>24.801956999999991</v>
          </cell>
          <cell r="CN37">
            <v>0.27970471079923498</v>
          </cell>
          <cell r="CO37">
            <v>26.430160499999992</v>
          </cell>
          <cell r="CP37">
            <v>0.36315232863995095</v>
          </cell>
          <cell r="CQ37">
            <v>97.771108749999996</v>
          </cell>
          <cell r="CR37">
            <v>0.43462471203650743</v>
          </cell>
        </row>
        <row r="38">
          <cell r="BO38">
            <v>0</v>
          </cell>
          <cell r="BP38" t="str">
            <v>N.M.</v>
          </cell>
          <cell r="BQ38">
            <v>0</v>
          </cell>
          <cell r="BR38" t="str">
            <v>N.M.</v>
          </cell>
          <cell r="BS38">
            <v>0</v>
          </cell>
          <cell r="BT38" t="str">
            <v>N.M.</v>
          </cell>
          <cell r="BU38">
            <v>0</v>
          </cell>
          <cell r="BV38" t="str">
            <v>N.M.</v>
          </cell>
          <cell r="BW38">
            <v>0</v>
          </cell>
          <cell r="BX38" t="e">
            <v>#DIV/0!</v>
          </cell>
          <cell r="BY38">
            <v>0</v>
          </cell>
          <cell r="BZ38" t="str">
            <v>N.M.</v>
          </cell>
          <cell r="CA38">
            <v>0</v>
          </cell>
          <cell r="CB38" t="str">
            <v>N.M.</v>
          </cell>
          <cell r="CC38">
            <v>0</v>
          </cell>
          <cell r="CD38" t="str">
            <v>N.M.</v>
          </cell>
          <cell r="CE38">
            <v>0</v>
          </cell>
          <cell r="CF38" t="str">
            <v>N.M.</v>
          </cell>
          <cell r="CG38">
            <v>0</v>
          </cell>
          <cell r="CH38" t="e">
            <v>#DIV/0!</v>
          </cell>
          <cell r="CI38">
            <v>0</v>
          </cell>
          <cell r="CJ38" t="str">
            <v>N.M.</v>
          </cell>
          <cell r="CK38">
            <v>0</v>
          </cell>
          <cell r="CL38" t="str">
            <v>N.M.</v>
          </cell>
          <cell r="CM38">
            <v>0</v>
          </cell>
          <cell r="CN38" t="str">
            <v>N.M.</v>
          </cell>
          <cell r="CO38">
            <v>0</v>
          </cell>
          <cell r="CP38" t="str">
            <v>N.M.</v>
          </cell>
          <cell r="CQ38">
            <v>0</v>
          </cell>
          <cell r="CR38" t="e">
            <v>#DIV/0!</v>
          </cell>
        </row>
        <row r="39">
          <cell r="BO39">
            <v>11.813000000000013</v>
          </cell>
          <cell r="BP39">
            <v>0.53475380018188967</v>
          </cell>
          <cell r="BQ39">
            <v>10.681000000000004</v>
          </cell>
          <cell r="BR39">
            <v>0.20907856010867198</v>
          </cell>
          <cell r="BS39">
            <v>13.419000000000004</v>
          </cell>
          <cell r="BT39">
            <v>0.42512744265080782</v>
          </cell>
          <cell r="BU39">
            <v>-5.3879999999999661</v>
          </cell>
          <cell r="BV39" t="str">
            <v xml:space="preserve">     N.M.</v>
          </cell>
          <cell r="BW39">
            <v>30.525000000000059</v>
          </cell>
          <cell r="BX39">
            <v>-0.16518528647613862</v>
          </cell>
          <cell r="BY39">
            <v>12.507999999999996</v>
          </cell>
          <cell r="BZ39">
            <v>5.8833488529584477E-2</v>
          </cell>
          <cell r="CA39">
            <v>16.872999999999976</v>
          </cell>
          <cell r="CB39">
            <v>0.57972099990637282</v>
          </cell>
          <cell r="CC39">
            <v>19.381000000000014</v>
          </cell>
          <cell r="CD39">
            <v>0.44429540204188145</v>
          </cell>
          <cell r="CE39">
            <v>19.388999999999989</v>
          </cell>
          <cell r="CF39" t="str">
            <v xml:space="preserve">     N.M.</v>
          </cell>
          <cell r="CG39">
            <v>68.150999999999982</v>
          </cell>
          <cell r="CH39">
            <v>1.2326289926289875</v>
          </cell>
          <cell r="CI39">
            <v>22.774909999999998</v>
          </cell>
          <cell r="CJ39">
            <v>0.82082747041893245</v>
          </cell>
          <cell r="CK39">
            <v>23.764081250000004</v>
          </cell>
          <cell r="CL39">
            <v>0.40840877437326117</v>
          </cell>
          <cell r="CM39">
            <v>24.801956999999991</v>
          </cell>
          <cell r="CN39">
            <v>0.27970471079923498</v>
          </cell>
          <cell r="CO39">
            <v>26.430160499999992</v>
          </cell>
          <cell r="CP39">
            <v>0.36315232863995095</v>
          </cell>
          <cell r="CQ39">
            <v>97.771108749999996</v>
          </cell>
          <cell r="CR39">
            <v>0.43462471203650743</v>
          </cell>
        </row>
        <row r="40">
          <cell r="BO40">
            <v>9.4372633294454222E-2</v>
          </cell>
          <cell r="BQ40">
            <v>7.9814381683268223E-2</v>
          </cell>
          <cell r="BS40">
            <v>8.9342068469620117E-2</v>
          </cell>
          <cell r="BU40">
            <v>-3.3550861811297975E-2</v>
          </cell>
          <cell r="BW40">
            <v>5.3572650832679668E-2</v>
          </cell>
          <cell r="BY40">
            <v>7.8613763065107103E-2</v>
          </cell>
          <cell r="CA40">
            <v>9.80156378887687E-2</v>
          </cell>
          <cell r="CC40">
            <v>9.8311343772668078E-2</v>
          </cell>
          <cell r="CE40">
            <v>9.9846026293971255E-2</v>
          </cell>
          <cell r="CG40">
            <v>9.4316069755501414E-2</v>
          </cell>
          <cell r="CI40">
            <v>0.10742882075471698</v>
          </cell>
          <cell r="CK40">
            <v>0.10538395232815967</v>
          </cell>
          <cell r="CM40">
            <v>0.10185608624229976</v>
          </cell>
          <cell r="CO40">
            <v>0.10107135946462713</v>
          </cell>
          <cell r="CQ40">
            <v>0.10373592440318302</v>
          </cell>
        </row>
        <row r="42">
          <cell r="BO42">
            <v>42.603999999999999</v>
          </cell>
          <cell r="BP42">
            <v>5.1379497556882647E-2</v>
          </cell>
          <cell r="BQ42">
            <v>40.200000000000003</v>
          </cell>
          <cell r="BR42">
            <v>-2.4603290144125656E-2</v>
          </cell>
          <cell r="BS42">
            <v>40.555999999999997</v>
          </cell>
          <cell r="BT42">
            <v>-2.9946421737466533E-2</v>
          </cell>
          <cell r="BU42">
            <v>40.718000000000004</v>
          </cell>
          <cell r="BV42">
            <v>-2.4952107279693325E-2</v>
          </cell>
          <cell r="BW42">
            <v>40.432000000000002</v>
          </cell>
          <cell r="BX42">
            <v>-2.2626184490427415E-2</v>
          </cell>
          <cell r="BY42">
            <v>41.213999999999999</v>
          </cell>
          <cell r="BZ42">
            <v>-3.2626044502863549E-2</v>
          </cell>
          <cell r="CA42">
            <v>41.451999999999998</v>
          </cell>
          <cell r="CB42">
            <v>3.1144278606965115E-2</v>
          </cell>
          <cell r="CC42">
            <v>41.859000000000002</v>
          </cell>
          <cell r="CD42">
            <v>3.2128415031068336E-2</v>
          </cell>
          <cell r="CE42">
            <v>44.795000000000002</v>
          </cell>
          <cell r="CF42">
            <v>0.10012770764772339</v>
          </cell>
          <cell r="CG42">
            <v>42.356000000000002</v>
          </cell>
          <cell r="CH42">
            <v>4.7586070439256112E-2</v>
          </cell>
          <cell r="CI42">
            <v>51.2</v>
          </cell>
          <cell r="CJ42">
            <v>0.24229630708011851</v>
          </cell>
          <cell r="CK42">
            <v>51.8</v>
          </cell>
          <cell r="CL42">
            <v>0.24963813567499749</v>
          </cell>
          <cell r="CM42">
            <v>52.3</v>
          </cell>
          <cell r="CN42">
            <v>0.24943261903055491</v>
          </cell>
          <cell r="CO42">
            <v>52.8</v>
          </cell>
          <cell r="CP42">
            <v>0.17870298024333064</v>
          </cell>
          <cell r="CQ42">
            <v>52.025000000000006</v>
          </cell>
          <cell r="CR42">
            <v>0.22827934649164239</v>
          </cell>
        </row>
        <row r="43">
          <cell r="BO43">
            <v>48.985999999999997</v>
          </cell>
          <cell r="BP43">
            <v>4.8546598741384228E-2</v>
          </cell>
          <cell r="BQ43">
            <v>49.188000000000002</v>
          </cell>
          <cell r="BR43">
            <v>3.4056508577194888E-2</v>
          </cell>
          <cell r="BS43">
            <v>49.347999999999999</v>
          </cell>
          <cell r="BT43">
            <v>2.9627774995827139E-2</v>
          </cell>
          <cell r="BU43">
            <v>40.92</v>
          </cell>
          <cell r="BV43">
            <v>-0.1524791847893624</v>
          </cell>
          <cell r="BW43">
            <v>49.426000000000002</v>
          </cell>
          <cell r="BX43">
            <v>3.1255216157569876E-2</v>
          </cell>
          <cell r="BY43">
            <v>50.225999999999999</v>
          </cell>
          <cell r="BZ43">
            <v>2.5313354836075552E-2</v>
          </cell>
          <cell r="CA43">
            <v>50.125999999999998</v>
          </cell>
          <cell r="CB43">
            <v>1.9069691794746602E-2</v>
          </cell>
          <cell r="CC43">
            <v>50.726999999999997</v>
          </cell>
          <cell r="CD43">
            <v>2.7944394909621417E-2</v>
          </cell>
          <cell r="CE43">
            <v>50.616</v>
          </cell>
          <cell r="CF43">
            <v>0.23695014662756586</v>
          </cell>
          <cell r="CG43">
            <v>50.4</v>
          </cell>
          <cell r="CH43">
            <v>1.9706227491603556E-2</v>
          </cell>
          <cell r="CI43">
            <v>51.2</v>
          </cell>
          <cell r="CJ43">
            <v>1.9392346593397836E-2</v>
          </cell>
          <cell r="CK43">
            <v>51.8</v>
          </cell>
          <cell r="CL43">
            <v>3.3395842476958038E-2</v>
          </cell>
          <cell r="CM43">
            <v>52.3</v>
          </cell>
          <cell r="CN43">
            <v>3.1009127289214788E-2</v>
          </cell>
          <cell r="CO43">
            <v>52.8</v>
          </cell>
          <cell r="CP43">
            <v>4.3148411569464251E-2</v>
          </cell>
          <cell r="CQ43">
            <v>52.025000000000006</v>
          </cell>
          <cell r="CR43">
            <v>3.2242063492063711E-2</v>
          </cell>
        </row>
        <row r="45">
          <cell r="BO45">
            <v>0.27727443432541576</v>
          </cell>
          <cell r="BP45">
            <v>0.4597524526093919</v>
          </cell>
          <cell r="BQ45">
            <v>0.26569651741293543</v>
          </cell>
          <cell r="BR45">
            <v>0.239576213341264</v>
          </cell>
          <cell r="BS45">
            <v>0.33087582601834514</v>
          </cell>
          <cell r="BT45">
            <v>0.46912240167533725</v>
          </cell>
          <cell r="BU45">
            <v>-0.13232477037182488</v>
          </cell>
          <cell r="BV45" t="str">
            <v xml:space="preserve">     N.M.</v>
          </cell>
          <cell r="BW45">
            <v>0.75497130985358252</v>
          </cell>
          <cell r="BX45">
            <v>-0.14585934237596243</v>
          </cell>
          <cell r="BY45">
            <v>0.30348910564371323</v>
          </cell>
          <cell r="BZ45">
            <v>9.4544134161071991E-2</v>
          </cell>
          <cell r="CA45">
            <v>0.40704911705104646</v>
          </cell>
          <cell r="CB45">
            <v>0.53200772450632527</v>
          </cell>
          <cell r="CC45">
            <v>0.46300676079218361</v>
          </cell>
          <cell r="CD45">
            <v>0.39933692456127812</v>
          </cell>
          <cell r="CE45">
            <v>0.43283848643821826</v>
          </cell>
          <cell r="CF45" t="str">
            <v xml:space="preserve">     N.M.</v>
          </cell>
          <cell r="CG45">
            <v>1.609004627443573</v>
          </cell>
          <cell r="CH45">
            <v>1.1312129433840603</v>
          </cell>
          <cell r="CI45">
            <v>0.44482246093749994</v>
          </cell>
          <cell r="CJ45">
            <v>0.46569498761417716</v>
          </cell>
          <cell r="CK45">
            <v>0.45876604729729742</v>
          </cell>
          <cell r="CL45">
            <v>0.12705329180155256</v>
          </cell>
          <cell r="CM45">
            <v>0.47422479923518152</v>
          </cell>
          <cell r="CN45">
            <v>2.4228670924381968E-2</v>
          </cell>
          <cell r="CO45">
            <v>0.50057122159090894</v>
          </cell>
          <cell r="CP45">
            <v>0.15648501063307974</v>
          </cell>
          <cell r="CQ45">
            <v>1.8793101153291685</v>
          </cell>
          <cell r="CR45">
            <v>0.16799546954384059</v>
          </cell>
        </row>
        <row r="46">
          <cell r="BO46">
            <v>0.27727443432541576</v>
          </cell>
          <cell r="BP46">
            <v>0.4597524526093919</v>
          </cell>
          <cell r="BQ46">
            <v>0.26569651741293543</v>
          </cell>
          <cell r="BR46">
            <v>0.239576213341264</v>
          </cell>
          <cell r="BS46">
            <v>0.33087582601834514</v>
          </cell>
          <cell r="BT46">
            <v>0.46912240167533725</v>
          </cell>
          <cell r="BU46">
            <v>-0.13232477037182488</v>
          </cell>
          <cell r="BV46" t="str">
            <v xml:space="preserve">     N.M.</v>
          </cell>
          <cell r="BW46">
            <v>0.75497130985358274</v>
          </cell>
          <cell r="BX46">
            <v>-0.14585934237596221</v>
          </cell>
          <cell r="BY46">
            <v>0.30348910564371323</v>
          </cell>
          <cell r="BZ46">
            <v>9.4544134161071991E-2</v>
          </cell>
          <cell r="CA46">
            <v>0.40704911705104646</v>
          </cell>
          <cell r="CB46">
            <v>0.53200772450632527</v>
          </cell>
          <cell r="CC46">
            <v>0.46300676079218361</v>
          </cell>
          <cell r="CD46">
            <v>0.39933692456127812</v>
          </cell>
          <cell r="CE46">
            <v>0.43283848643821826</v>
          </cell>
          <cell r="CF46" t="str">
            <v xml:space="preserve">     N.M.</v>
          </cell>
          <cell r="CG46">
            <v>1.609004627443573</v>
          </cell>
          <cell r="CH46">
            <v>1.1312129433840594</v>
          </cell>
          <cell r="CI46">
            <v>0.44482246093749994</v>
          </cell>
          <cell r="CJ46">
            <v>0.46569498761417716</v>
          </cell>
          <cell r="CK46">
            <v>0.45876604729729742</v>
          </cell>
          <cell r="CL46">
            <v>0.12705329180155256</v>
          </cell>
          <cell r="CM46">
            <v>0.47422479923518152</v>
          </cell>
          <cell r="CN46">
            <v>2.4228670924381968E-2</v>
          </cell>
          <cell r="CO46">
            <v>0.50057122159090894</v>
          </cell>
          <cell r="CP46">
            <v>0.15648501063307974</v>
          </cell>
          <cell r="CQ46">
            <v>1.8793101153291685</v>
          </cell>
          <cell r="CR46">
            <v>0.16799546954384059</v>
          </cell>
        </row>
        <row r="47">
          <cell r="BO47">
            <v>0.25723676152370095</v>
          </cell>
          <cell r="BP47">
            <v>0.41433294396425246</v>
          </cell>
          <cell r="BQ47">
            <v>0.23316662600634311</v>
          </cell>
          <cell r="BR47">
            <v>0.16333858463076711</v>
          </cell>
          <cell r="BS47">
            <v>0.28789413958012494</v>
          </cell>
          <cell r="BT47">
            <v>0.35064509806149458</v>
          </cell>
          <cell r="BU47">
            <v>-0.13167155425219859</v>
          </cell>
          <cell r="BV47" t="str">
            <v xml:space="preserve">     N.M.</v>
          </cell>
          <cell r="BW47">
            <v>0.68132157164245633</v>
          </cell>
          <cell r="BX47">
            <v>-0.17674573841725505</v>
          </cell>
          <cell r="BY47">
            <v>0.26723211085891763</v>
          </cell>
          <cell r="BZ47">
            <v>3.8856613168393173E-2</v>
          </cell>
          <cell r="CA47">
            <v>0.35271116785699985</v>
          </cell>
          <cell r="CB47">
            <v>0.5127000544554976</v>
          </cell>
          <cell r="CC47">
            <v>0.39797346580716414</v>
          </cell>
          <cell r="CD47">
            <v>0.38236042730005826</v>
          </cell>
          <cell r="CE47">
            <v>0.40874427058637564</v>
          </cell>
          <cell r="CF47" t="str">
            <v xml:space="preserve">     N.M.</v>
          </cell>
          <cell r="CG47">
            <v>1.43156746031746</v>
          </cell>
          <cell r="CH47">
            <v>1.1011626813259294</v>
          </cell>
          <cell r="CI47">
            <v>0.44482246093749994</v>
          </cell>
          <cell r="CJ47">
            <v>0.66455468060250911</v>
          </cell>
          <cell r="CK47">
            <v>0.45876604729729742</v>
          </cell>
          <cell r="CL47">
            <v>0.30068477866653631</v>
          </cell>
          <cell r="CM47">
            <v>0.47422479923518152</v>
          </cell>
          <cell r="CN47">
            <v>0.19159903857752303</v>
          </cell>
          <cell r="CO47">
            <v>0.50057122159090894</v>
          </cell>
          <cell r="CP47">
            <v>0.22465624012980134</v>
          </cell>
          <cell r="CQ47">
            <v>1.8793101153291685</v>
          </cell>
          <cell r="CR47">
            <v>0.31276392305844847</v>
          </cell>
        </row>
        <row r="48">
          <cell r="BO48">
            <v>0</v>
          </cell>
          <cell r="BP48" t="str">
            <v xml:space="preserve">      N.M.</v>
          </cell>
          <cell r="BQ48">
            <v>0</v>
          </cell>
          <cell r="BR48" t="str">
            <v xml:space="preserve">      N.M.</v>
          </cell>
          <cell r="BS48">
            <v>0</v>
          </cell>
          <cell r="BT48" t="str">
            <v xml:space="preserve">      N.M.</v>
          </cell>
          <cell r="BU48">
            <v>0</v>
          </cell>
          <cell r="BV48" t="str">
            <v xml:space="preserve">      N.M.</v>
          </cell>
          <cell r="BW48">
            <v>0</v>
          </cell>
          <cell r="BX48" t="e">
            <v>#DIV/0!</v>
          </cell>
          <cell r="BY48">
            <v>0</v>
          </cell>
          <cell r="BZ48" t="str">
            <v xml:space="preserve">      N.M.</v>
          </cell>
          <cell r="CA48">
            <v>0</v>
          </cell>
          <cell r="CB48" t="str">
            <v xml:space="preserve">      N.M.</v>
          </cell>
          <cell r="CC48">
            <v>0</v>
          </cell>
          <cell r="CD48" t="str">
            <v xml:space="preserve">      N.M.</v>
          </cell>
          <cell r="CE48">
            <v>0</v>
          </cell>
          <cell r="CF48" t="str">
            <v xml:space="preserve">      N.M.</v>
          </cell>
          <cell r="CG48">
            <v>0</v>
          </cell>
          <cell r="CH48" t="e">
            <v>#DIV/0!</v>
          </cell>
          <cell r="CI48">
            <v>0</v>
          </cell>
          <cell r="CJ48" t="str">
            <v xml:space="preserve">      N.M.</v>
          </cell>
          <cell r="CK48">
            <v>0</v>
          </cell>
          <cell r="CL48" t="str">
            <v xml:space="preserve">      N.M.</v>
          </cell>
          <cell r="CM48">
            <v>0</v>
          </cell>
          <cell r="CN48" t="str">
            <v xml:space="preserve">      N.M.</v>
          </cell>
          <cell r="CO48">
            <v>0</v>
          </cell>
          <cell r="CP48" t="str">
            <v xml:space="preserve">      N.M.</v>
          </cell>
          <cell r="CQ48">
            <v>0</v>
          </cell>
          <cell r="CR48" t="e">
            <v>#DIV/0!</v>
          </cell>
        </row>
        <row r="49">
          <cell r="BU49">
            <v>0.30821114369501545</v>
          </cell>
          <cell r="BV49" t="str">
            <v>ex chg</v>
          </cell>
          <cell r="BW49">
            <v>1.0735847529640274</v>
          </cell>
          <cell r="BX49" t="str">
            <v>ex chg</v>
          </cell>
          <cell r="BY49">
            <v>0.31653583298793775</v>
          </cell>
          <cell r="BZ49" t="str">
            <v>ex chg</v>
          </cell>
          <cell r="CF49" t="str">
            <v>ex charge</v>
          </cell>
          <cell r="CG49">
            <v>1.4806976859177943</v>
          </cell>
          <cell r="CH49">
            <v>0.37920893700267366</v>
          </cell>
          <cell r="CI49" t="str">
            <v>0.44-45</v>
          </cell>
          <cell r="CJ49" t="str">
            <v>Per Randy</v>
          </cell>
          <cell r="CK49" t="str">
            <v>45-47</v>
          </cell>
          <cell r="CM49" t="str">
            <v>46-49</v>
          </cell>
          <cell r="CO49" t="str">
            <v>47-51</v>
          </cell>
          <cell r="CQ49" t="str">
            <v>1.82-1.92</v>
          </cell>
        </row>
        <row r="50">
          <cell r="BO50">
            <v>25.033268</v>
          </cell>
          <cell r="BP50">
            <v>-0.28824931620578076</v>
          </cell>
          <cell r="BQ50">
            <v>26.87265</v>
          </cell>
          <cell r="BR50">
            <v>-0.26797865443391755</v>
          </cell>
          <cell r="BS50">
            <v>32.426000000000002</v>
          </cell>
          <cell r="BT50">
            <v>-0.1072631600219085</v>
          </cell>
          <cell r="BU50">
            <v>34.386000000000003</v>
          </cell>
          <cell r="BV50">
            <v>0.26597844015080119</v>
          </cell>
          <cell r="BW50">
            <v>118.717918</v>
          </cell>
          <cell r="BX50">
            <v>-0.12298060563772306</v>
          </cell>
          <cell r="BY50">
            <v>28.63926</v>
          </cell>
          <cell r="BZ50">
            <v>0.14404799245547961</v>
          </cell>
          <cell r="CA50">
            <v>29.26482</v>
          </cell>
          <cell r="CB50">
            <v>8.9018760710238842E-2</v>
          </cell>
          <cell r="CC50">
            <v>25.628070000000001</v>
          </cell>
          <cell r="CD50">
            <v>-0.20964442114352677</v>
          </cell>
          <cell r="CE50">
            <v>27.186460000000011</v>
          </cell>
          <cell r="CF50">
            <v>-0.20937416390391417</v>
          </cell>
          <cell r="CG50">
            <v>110.71861000000001</v>
          </cell>
          <cell r="CH50">
            <v>-6.738079756418891E-2</v>
          </cell>
          <cell r="CI50">
            <v>28</v>
          </cell>
          <cell r="CJ50">
            <v>-2.232110745878213E-2</v>
          </cell>
          <cell r="CK50">
            <v>28.5</v>
          </cell>
          <cell r="CL50">
            <v>-2.6134450852593694E-2</v>
          </cell>
          <cell r="CM50">
            <v>29</v>
          </cell>
          <cell r="CN50">
            <v>0.13157174925774751</v>
          </cell>
          <cell r="CO50">
            <v>30</v>
          </cell>
          <cell r="CP50">
            <v>0.10349048754416668</v>
          </cell>
          <cell r="CQ50">
            <v>115.5</v>
          </cell>
          <cell r="CR50">
            <v>4.3185061662172064E-2</v>
          </cell>
        </row>
        <row r="51">
          <cell r="BO51">
            <v>100.33573199999999</v>
          </cell>
          <cell r="BP51">
            <v>1.1855065607193267</v>
          </cell>
          <cell r="BQ51">
            <v>107.30235</v>
          </cell>
          <cell r="BR51">
            <v>0.88581242816319228</v>
          </cell>
          <cell r="BS51">
            <v>117.806</v>
          </cell>
          <cell r="BT51">
            <v>0.79306289254167361</v>
          </cell>
          <cell r="BU51">
            <v>126.538</v>
          </cell>
          <cell r="BV51">
            <v>0.43619532746769818</v>
          </cell>
          <cell r="BW51">
            <v>451.98208199999999</v>
          </cell>
          <cell r="BX51">
            <v>0.76131144437293363</v>
          </cell>
          <cell r="BY51">
            <v>130.46773999999999</v>
          </cell>
          <cell r="BZ51">
            <v>0.30031183706319098</v>
          </cell>
          <cell r="CA51">
            <v>142.88117999999997</v>
          </cell>
          <cell r="CB51">
            <v>0.33157549671558884</v>
          </cell>
          <cell r="CC51">
            <v>171.51093</v>
          </cell>
          <cell r="CD51">
            <v>0.45587601650170617</v>
          </cell>
          <cell r="CE51">
            <v>167.00254000000004</v>
          </cell>
          <cell r="CF51">
            <v>0.31978172564763185</v>
          </cell>
          <cell r="CG51">
            <v>611.86239</v>
          </cell>
          <cell r="CH51">
            <v>0.35373151805606318</v>
          </cell>
          <cell r="CI51">
            <v>184</v>
          </cell>
          <cell r="CJ51">
            <v>0.41031031885736668</v>
          </cell>
          <cell r="CK51">
            <v>197</v>
          </cell>
          <cell r="CL51">
            <v>0.37876800849489101</v>
          </cell>
          <cell r="CM51">
            <v>214.5</v>
          </cell>
          <cell r="CN51">
            <v>0.25064915687880651</v>
          </cell>
          <cell r="CO51">
            <v>231.5</v>
          </cell>
          <cell r="CP51">
            <v>0.38620646129094771</v>
          </cell>
          <cell r="CQ51">
            <v>827</v>
          </cell>
          <cell r="CR51">
            <v>0.35161110327438161</v>
          </cell>
        </row>
        <row r="52">
          <cell r="BO52">
            <v>0.19998776103663699</v>
          </cell>
          <cell r="BQ52">
            <v>0.20080740978755518</v>
          </cell>
          <cell r="BS52">
            <v>0.21588836069721301</v>
          </cell>
          <cell r="BU52">
            <v>0.21412025505629165</v>
          </cell>
          <cell r="BW52">
            <v>0.20835490806213544</v>
          </cell>
          <cell r="BY52">
            <v>0.18</v>
          </cell>
          <cell r="CA52">
            <v>0.17</v>
          </cell>
          <cell r="CC52">
            <v>0.13</v>
          </cell>
          <cell r="CE52">
            <v>0.14000000000000001</v>
          </cell>
          <cell r="CG52">
            <v>0.15322657252266528</v>
          </cell>
          <cell r="CI52">
            <v>0.13207547169811321</v>
          </cell>
          <cell r="CK52">
            <v>0.12638580931263857</v>
          </cell>
          <cell r="CM52">
            <v>0.11909650924024641</v>
          </cell>
          <cell r="CO52">
            <v>0.1147227533460803</v>
          </cell>
          <cell r="CQ52">
            <v>0.12254641909814323</v>
          </cell>
        </row>
        <row r="53">
          <cell r="BO53">
            <v>0.80157007046191686</v>
          </cell>
          <cell r="BQ53">
            <v>0.80182293028851537</v>
          </cell>
          <cell r="BS53">
            <v>0.78433800716387692</v>
          </cell>
          <cell r="BU53">
            <v>0.7879470957457404</v>
          </cell>
          <cell r="BW53">
            <v>0.79324744509790479</v>
          </cell>
          <cell r="BY53">
            <v>0.82</v>
          </cell>
          <cell r="CA53">
            <v>0.82999999999999985</v>
          </cell>
          <cell r="CC53">
            <v>0.87</v>
          </cell>
          <cell r="CE53">
            <v>0.86</v>
          </cell>
          <cell r="CG53">
            <v>0.84677342747733453</v>
          </cell>
          <cell r="CI53">
            <v>0.86792452830188682</v>
          </cell>
          <cell r="CK53">
            <v>0.87361419068736146</v>
          </cell>
          <cell r="CM53">
            <v>0.8809034907597536</v>
          </cell>
          <cell r="CO53">
            <v>0.88527724665391971</v>
          </cell>
          <cell r="CQ53">
            <v>0.87745358090185677</v>
          </cell>
        </row>
        <row r="56">
          <cell r="BO56">
            <v>58.387</v>
          </cell>
          <cell r="BP56">
            <v>0.96595844977945378</v>
          </cell>
          <cell r="BQ56">
            <v>63.381</v>
          </cell>
          <cell r="BR56">
            <v>0.55964860475417111</v>
          </cell>
          <cell r="BS56">
            <v>67.203000000000003</v>
          </cell>
          <cell r="BT56">
            <v>0.46565035331065174</v>
          </cell>
          <cell r="BU56">
            <v>61.960999999999999</v>
          </cell>
          <cell r="BV56">
            <v>0.44772074113881155</v>
          </cell>
          <cell r="BW56">
            <v>61.960999999999999</v>
          </cell>
          <cell r="BX56">
            <v>0.44772074113881155</v>
          </cell>
          <cell r="BY56">
            <v>63.399000000000001</v>
          </cell>
          <cell r="BZ56">
            <v>8.5841026255844666E-2</v>
          </cell>
          <cell r="CA56">
            <v>75.620999999999995</v>
          </cell>
          <cell r="CB56">
            <v>0.19311781133147154</v>
          </cell>
          <cell r="CC56">
            <v>70.873999999999995</v>
          </cell>
          <cell r="CD56">
            <v>5.4625537550406777E-2</v>
          </cell>
          <cell r="CE56">
            <v>68.953000000000003</v>
          </cell>
          <cell r="CF56">
            <v>0.11284517680476447</v>
          </cell>
          <cell r="CG56">
            <v>68.953000000000003</v>
          </cell>
          <cell r="CH56">
            <v>0.11284517680476447</v>
          </cell>
          <cell r="CI56">
            <v>80</v>
          </cell>
          <cell r="CJ56">
            <v>0.26184955598668758</v>
          </cell>
          <cell r="CK56">
            <v>83.5</v>
          </cell>
          <cell r="CL56">
            <v>0.10419063487655555</v>
          </cell>
          <cell r="CM56">
            <v>88.5</v>
          </cell>
          <cell r="CN56">
            <v>0.2486948669469764</v>
          </cell>
          <cell r="CO56">
            <v>97.5</v>
          </cell>
          <cell r="CP56">
            <v>0.41400664220556016</v>
          </cell>
          <cell r="CQ56">
            <v>97.5</v>
          </cell>
          <cell r="CR56">
            <v>0.41400664220556016</v>
          </cell>
        </row>
        <row r="57">
          <cell r="BO57">
            <v>70.248999999999995</v>
          </cell>
          <cell r="BP57">
            <v>0.83269416399259066</v>
          </cell>
          <cell r="BQ57">
            <v>69.150000000000006</v>
          </cell>
          <cell r="BR57">
            <v>0.44665271966527209</v>
          </cell>
          <cell r="BS57">
            <v>76.296999999999997</v>
          </cell>
          <cell r="BT57">
            <v>0.51512202871497514</v>
          </cell>
          <cell r="BU57">
            <v>77.334000000000003</v>
          </cell>
          <cell r="BV57">
            <v>0.51980976338338181</v>
          </cell>
          <cell r="BW57">
            <v>77.334000000000003</v>
          </cell>
          <cell r="BX57">
            <v>0.51980976338338181</v>
          </cell>
          <cell r="BY57">
            <v>77.876999999999995</v>
          </cell>
          <cell r="BZ57">
            <v>0.10858517558968805</v>
          </cell>
          <cell r="CA57">
            <v>87.203000000000003</v>
          </cell>
          <cell r="CB57">
            <v>0.26107013738250173</v>
          </cell>
          <cell r="CC57">
            <v>95.058000000000007</v>
          </cell>
          <cell r="CD57">
            <v>0.24589433398429827</v>
          </cell>
          <cell r="CE57">
            <v>96.93</v>
          </cell>
          <cell r="CF57">
            <v>0.25339436728993725</v>
          </cell>
          <cell r="CG57">
            <v>96.93</v>
          </cell>
          <cell r="CH57">
            <v>0.25339436728993725</v>
          </cell>
          <cell r="CI57">
            <v>107.5</v>
          </cell>
          <cell r="CJ57">
            <v>0.38038188425337394</v>
          </cell>
          <cell r="CK57">
            <v>115</v>
          </cell>
          <cell r="CL57">
            <v>0.31876196919830746</v>
          </cell>
          <cell r="CM57">
            <v>120</v>
          </cell>
          <cell r="CN57">
            <v>0.26238717414631063</v>
          </cell>
          <cell r="CO57">
            <v>125</v>
          </cell>
          <cell r="CP57">
            <v>0.28959042608067675</v>
          </cell>
          <cell r="CQ57">
            <v>125</v>
          </cell>
          <cell r="CR57">
            <v>0.28959042608067675</v>
          </cell>
        </row>
        <row r="58">
          <cell r="BO58">
            <v>4.4249999999999998</v>
          </cell>
          <cell r="BP58">
            <v>0.62863452337136527</v>
          </cell>
          <cell r="BQ58">
            <v>4.7380000000000004</v>
          </cell>
          <cell r="BR58">
            <v>0.43012375490492016</v>
          </cell>
          <cell r="BS58">
            <v>5.05</v>
          </cell>
          <cell r="BT58">
            <v>0.37527233115468395</v>
          </cell>
          <cell r="BU58">
            <v>5.2</v>
          </cell>
          <cell r="BV58">
            <v>0.34994807892004198</v>
          </cell>
          <cell r="BW58">
            <v>19.413</v>
          </cell>
          <cell r="BX58">
            <v>0.43227091633466164</v>
          </cell>
          <cell r="BY58">
            <v>5.6870000000000003</v>
          </cell>
          <cell r="BZ58">
            <v>0.28519774011299437</v>
          </cell>
          <cell r="CA58">
            <v>6.0179999999999998</v>
          </cell>
          <cell r="CB58">
            <v>0.27015618404390018</v>
          </cell>
          <cell r="CC58">
            <v>7.5329999999999986</v>
          </cell>
          <cell r="CD58">
            <v>0.49168316831683145</v>
          </cell>
          <cell r="CE58">
            <v>8</v>
          </cell>
          <cell r="CF58">
            <v>0.53846153846153832</v>
          </cell>
          <cell r="CG58">
            <v>27.238</v>
          </cell>
          <cell r="CH58">
            <v>0.40308041003451289</v>
          </cell>
          <cell r="CI58">
            <v>8.1999999999999993</v>
          </cell>
          <cell r="CJ58">
            <v>0.44188500087919791</v>
          </cell>
          <cell r="CK58">
            <v>8.4</v>
          </cell>
          <cell r="CL58">
            <v>0.39581256231306083</v>
          </cell>
          <cell r="CM58">
            <v>8.6</v>
          </cell>
          <cell r="CN58">
            <v>0.14164343555024583</v>
          </cell>
          <cell r="CO58">
            <v>8.8000000000000007</v>
          </cell>
          <cell r="CP58">
            <v>0.10000000000000009</v>
          </cell>
          <cell r="CQ58">
            <v>34</v>
          </cell>
          <cell r="CR58">
            <v>0.24825611278361115</v>
          </cell>
        </row>
        <row r="59">
          <cell r="BO59">
            <v>7.6945822544620786</v>
          </cell>
          <cell r="BP59">
            <v>-0.13029275039733346</v>
          </cell>
          <cell r="BQ59">
            <v>6.9500689836410228</v>
          </cell>
          <cell r="BR59">
            <v>-0.15975640417475911</v>
          </cell>
          <cell r="BS59">
            <v>7.1864240642038837</v>
          </cell>
          <cell r="BT59">
            <v>-2.2345197381096749E-2</v>
          </cell>
          <cell r="BU59">
            <v>8.3714967018673967</v>
          </cell>
          <cell r="BV59">
            <v>3.1256328256657362E-2</v>
          </cell>
          <cell r="BW59">
            <v>8.6975181366933949</v>
          </cell>
          <cell r="BX59">
            <v>-7.2874936501687859E-4</v>
          </cell>
          <cell r="BY59">
            <v>7.9406509253350359</v>
          </cell>
          <cell r="BZ59">
            <v>3.1979471105174406E-2</v>
          </cell>
          <cell r="CA59">
            <v>7.741044454035392</v>
          </cell>
          <cell r="CB59">
            <v>0.1138082905732527</v>
          </cell>
          <cell r="CC59">
            <v>8.3938974026417288</v>
          </cell>
          <cell r="CD59">
            <v>0.16802144260486385</v>
          </cell>
          <cell r="CE59">
            <v>8.653836526564973</v>
          </cell>
          <cell r="CF59">
            <v>3.3726325739887875E-2</v>
          </cell>
          <cell r="CG59">
            <v>8.6150144369586155</v>
          </cell>
          <cell r="CH59">
            <v>-9.4858899329809399E-3</v>
          </cell>
          <cell r="CI59">
            <v>8.8641114982578397</v>
          </cell>
          <cell r="CJ59">
            <v>0.11629532409949639</v>
          </cell>
          <cell r="CK59">
            <v>8.6172721712538216</v>
          </cell>
          <cell r="CL59">
            <v>0.11319244094531111</v>
          </cell>
          <cell r="CM59">
            <v>8.9019069767441863</v>
          </cell>
          <cell r="CN59">
            <v>6.0521298954949954E-2</v>
          </cell>
          <cell r="CO59">
            <v>8.8628817204301082</v>
          </cell>
          <cell r="CP59">
            <v>2.4156360386913045E-2</v>
          </cell>
          <cell r="CQ59">
            <v>8.8747033697199829</v>
          </cell>
          <cell r="CR59">
            <v>3.0143760600945146E-2</v>
          </cell>
        </row>
        <row r="60">
          <cell r="BO60">
            <v>43.547262211002277</v>
          </cell>
          <cell r="BP60">
            <v>8.1260301394547874E-3</v>
          </cell>
          <cell r="BQ60">
            <v>46.875014011044435</v>
          </cell>
          <cell r="BR60">
            <v>0.13211788801654034</v>
          </cell>
          <cell r="BS60">
            <v>43.576578915831099</v>
          </cell>
          <cell r="BT60">
            <v>6.5084644961836968E-3</v>
          </cell>
          <cell r="BU60">
            <v>43.049435837401596</v>
          </cell>
          <cell r="BV60">
            <v>8.9199121152192307E-2</v>
          </cell>
          <cell r="BW60">
            <v>40.505030827309149</v>
          </cell>
          <cell r="BX60">
            <v>-2.4087166745939803E-2</v>
          </cell>
          <cell r="BY60">
            <v>43.898100020740763</v>
          </cell>
          <cell r="BZ60">
            <v>8.056483735729536E-3</v>
          </cell>
          <cell r="CA60">
            <v>43.152905092189187</v>
          </cell>
          <cell r="CB60">
            <v>-7.9404966534586285E-2</v>
          </cell>
          <cell r="CC60">
            <v>41.603868336554413</v>
          </cell>
          <cell r="CD60">
            <v>-4.5269973649996964E-2</v>
          </cell>
          <cell r="CE60">
            <v>44.489955661752198</v>
          </cell>
          <cell r="CF60">
            <v>3.3461990763165028E-2</v>
          </cell>
          <cell r="CG60">
            <v>43.410385825256952</v>
          </cell>
          <cell r="CH60">
            <v>7.1728250506328806E-2</v>
          </cell>
          <cell r="CI60">
            <v>43.393160377358491</v>
          </cell>
          <cell r="CJ60">
            <v>-1.1502539817069501E-2</v>
          </cell>
          <cell r="CK60">
            <v>44.40133037694013</v>
          </cell>
          <cell r="CL60">
            <v>2.8930272065898821E-2</v>
          </cell>
          <cell r="CM60">
            <v>43.429158110882959</v>
          </cell>
          <cell r="CN60">
            <v>4.3873078329228044E-2</v>
          </cell>
          <cell r="CO60">
            <v>42.160611854684511</v>
          </cell>
          <cell r="CP60">
            <v>-5.2356622352631721E-2</v>
          </cell>
          <cell r="CQ60">
            <v>42.384509283819632</v>
          </cell>
          <cell r="CR60">
            <v>-2.3632053065984149E-2</v>
          </cell>
        </row>
        <row r="61">
          <cell r="BO61">
            <v>22.854000000000013</v>
          </cell>
          <cell r="BP61">
            <v>0.61706644024623247</v>
          </cell>
          <cell r="BQ61">
            <v>22.516000000000002</v>
          </cell>
          <cell r="BR61">
            <v>0.36651089397341785</v>
          </cell>
          <cell r="BS61">
            <v>26.199000000000005</v>
          </cell>
          <cell r="BT61">
            <v>0.44745856353591207</v>
          </cell>
          <cell r="BU61">
            <v>16.039000000000037</v>
          </cell>
          <cell r="BV61">
            <v>-0.20492737817875528</v>
          </cell>
          <cell r="BW61">
            <v>87.608000000000047</v>
          </cell>
          <cell r="BX61">
            <v>0.27183775387250764</v>
          </cell>
          <cell r="BY61">
            <v>29.801999999999996</v>
          </cell>
          <cell r="BZ61">
            <v>0.30401680231031669</v>
          </cell>
          <cell r="CA61">
            <v>32.450999999999979</v>
          </cell>
          <cell r="CB61">
            <v>0.44124178362053557</v>
          </cell>
          <cell r="CC61">
            <v>38.353000000000009</v>
          </cell>
          <cell r="CD61">
            <v>0.46391083629146146</v>
          </cell>
          <cell r="CE61">
            <v>38.603999999999999</v>
          </cell>
          <cell r="CF61">
            <v>1.4068832221460137</v>
          </cell>
          <cell r="CG61">
            <v>139.20999999999998</v>
          </cell>
          <cell r="CH61">
            <v>0.58901013606063257</v>
          </cell>
          <cell r="CI61">
            <v>42.465999999999994</v>
          </cell>
          <cell r="CJ61">
            <v>0.42493792362928651</v>
          </cell>
          <cell r="CK61">
            <v>44.223750000000003</v>
          </cell>
          <cell r="CL61">
            <v>0.36278543034113064</v>
          </cell>
          <cell r="CM61">
            <v>46.058199999999985</v>
          </cell>
          <cell r="CN61">
            <v>0.20090214585560395</v>
          </cell>
          <cell r="CO61">
            <v>48.822299999999984</v>
          </cell>
          <cell r="CP61">
            <v>0.26469536835561036</v>
          </cell>
          <cell r="CQ61">
            <v>181.57024999999999</v>
          </cell>
          <cell r="CR61">
            <v>0.30429028087062715</v>
          </cell>
        </row>
        <row r="64">
          <cell r="BR64" t="str">
            <v>Sanmina Corporation</v>
          </cell>
          <cell r="CB64" t="str">
            <v>Sanmina Corporation</v>
          </cell>
          <cell r="CL64" t="str">
            <v>Sanmina Corporation</v>
          </cell>
        </row>
        <row r="65">
          <cell r="BR65" t="str">
            <v>Quarterly Income Statements</v>
          </cell>
          <cell r="CB65" t="str">
            <v>Quarterly Income Statements</v>
          </cell>
          <cell r="CL65" t="str">
            <v>Quarterly Income Statements</v>
          </cell>
        </row>
        <row r="66">
          <cell r="BR66" t="str">
            <v>($ In Millions Except Per Share Data)</v>
          </cell>
          <cell r="CB66" t="str">
            <v>($ In Millions Except Per Share Data)</v>
          </cell>
          <cell r="CL66" t="str">
            <v>($ In Millions Except Per Share Data)</v>
          </cell>
        </row>
        <row r="67">
          <cell r="BO67" t="str">
            <v>1997R</v>
          </cell>
          <cell r="BW67" t="str">
            <v>1997R</v>
          </cell>
          <cell r="BY67" t="str">
            <v>1998A</v>
          </cell>
          <cell r="CG67" t="str">
            <v>1998A</v>
          </cell>
          <cell r="CI67" t="str">
            <v>1999E</v>
          </cell>
          <cell r="CQ67" t="str">
            <v>1999E</v>
          </cell>
        </row>
        <row r="68">
          <cell r="BO68" t="str">
            <v>1QR</v>
          </cell>
          <cell r="BP68" t="str">
            <v>% Chg.</v>
          </cell>
          <cell r="BQ68" t="str">
            <v>2QR</v>
          </cell>
          <cell r="BR68" t="str">
            <v>% Chg.</v>
          </cell>
          <cell r="BS68" t="str">
            <v>3QR</v>
          </cell>
          <cell r="BT68" t="str">
            <v>% Chg.</v>
          </cell>
          <cell r="BU68" t="str">
            <v>4QR</v>
          </cell>
          <cell r="BV68" t="str">
            <v>% Chg.</v>
          </cell>
          <cell r="BW68" t="str">
            <v xml:space="preserve">    YEAR </v>
          </cell>
          <cell r="BX68" t="str">
            <v>% Chg.</v>
          </cell>
          <cell r="BY68" t="str">
            <v>1QA</v>
          </cell>
          <cell r="BZ68" t="str">
            <v>% Chg.</v>
          </cell>
          <cell r="CA68" t="str">
            <v xml:space="preserve">  2QA</v>
          </cell>
          <cell r="CB68" t="str">
            <v>% Chg.</v>
          </cell>
          <cell r="CC68" t="str">
            <v xml:space="preserve">  3QA</v>
          </cell>
          <cell r="CD68" t="str">
            <v>% Chg.</v>
          </cell>
          <cell r="CE68" t="str">
            <v xml:space="preserve">  4QA</v>
          </cell>
          <cell r="CF68" t="str">
            <v>% Chg.</v>
          </cell>
          <cell r="CG68" t="str">
            <v xml:space="preserve">    YEAR </v>
          </cell>
          <cell r="CH68" t="str">
            <v>% Chg.</v>
          </cell>
          <cell r="CI68" t="str">
            <v xml:space="preserve">   1QE</v>
          </cell>
          <cell r="CJ68" t="str">
            <v>% Chg.</v>
          </cell>
          <cell r="CK68" t="str">
            <v xml:space="preserve">  2QE</v>
          </cell>
          <cell r="CL68" t="str">
            <v>% Chg.</v>
          </cell>
          <cell r="CM68" t="str">
            <v xml:space="preserve">  3QE</v>
          </cell>
          <cell r="CN68" t="str">
            <v>% Chg.</v>
          </cell>
          <cell r="CO68" t="str">
            <v xml:space="preserve">  4QE</v>
          </cell>
          <cell r="CP68" t="str">
            <v>% Chg.</v>
          </cell>
          <cell r="CQ68" t="str">
            <v xml:space="preserve">    YEAR </v>
          </cell>
          <cell r="CR68" t="str">
            <v>% Chg.</v>
          </cell>
        </row>
        <row r="69">
          <cell r="BO69">
            <v>125.17400000000001</v>
          </cell>
          <cell r="BP69">
            <v>0.54381421048087719</v>
          </cell>
          <cell r="BQ69">
            <v>133.82300000000001</v>
          </cell>
          <cell r="BR69">
            <v>0.4295801730584341</v>
          </cell>
          <cell r="BS69">
            <v>150.19800000000004</v>
          </cell>
          <cell r="BT69">
            <v>0.472197445674015</v>
          </cell>
          <cell r="BU69">
            <v>160.5920000000001</v>
          </cell>
          <cell r="BV69">
            <v>0.39320539959052003</v>
          </cell>
          <cell r="BW69">
            <v>569.78700000000015</v>
          </cell>
          <cell r="BX69">
            <v>0.4536050124750628</v>
          </cell>
          <cell r="BY69">
            <v>159.107</v>
          </cell>
          <cell r="BZ69">
            <v>0.27108664738683741</v>
          </cell>
          <cell r="CA69">
            <v>172.14599999999999</v>
          </cell>
          <cell r="CB69">
            <v>0.28637080322515551</v>
          </cell>
          <cell r="CC69">
            <v>197.13900000000004</v>
          </cell>
          <cell r="CD69">
            <v>0.31252746374785279</v>
          </cell>
          <cell r="CE69">
            <v>194.18900000000005</v>
          </cell>
          <cell r="CF69">
            <v>0.2092071834213407</v>
          </cell>
          <cell r="CG69">
            <v>722.58100000000013</v>
          </cell>
          <cell r="CH69">
            <v>0.26815985622697602</v>
          </cell>
          <cell r="CI69">
            <v>212</v>
          </cell>
          <cell r="CJ69">
            <v>0.33243666212045975</v>
          </cell>
          <cell r="CK69">
            <v>225.5</v>
          </cell>
          <cell r="CL69">
            <v>0.30993459040581839</v>
          </cell>
          <cell r="CM69">
            <v>243.5</v>
          </cell>
          <cell r="CN69">
            <v>0.23516909388806861</v>
          </cell>
          <cell r="CO69">
            <v>261.5</v>
          </cell>
          <cell r="CP69">
            <v>0.34662622496639828</v>
          </cell>
          <cell r="CQ69">
            <v>942.5</v>
          </cell>
          <cell r="CR69">
            <v>0.30435203804140976</v>
          </cell>
        </row>
        <row r="70">
          <cell r="BO70" t="str">
            <v>Estimates of SANM / ELEX combined</v>
          </cell>
        </row>
        <row r="71">
          <cell r="BO71">
            <v>67.504260000000002</v>
          </cell>
          <cell r="BP71">
            <v>-0.16744662744662742</v>
          </cell>
          <cell r="BQ71">
            <v>75.100500000000011</v>
          </cell>
          <cell r="BR71">
            <v>-0.19772994338211713</v>
          </cell>
          <cell r="BS71">
            <v>76.875040000000013</v>
          </cell>
          <cell r="BT71">
            <v>-0.24649304568577657</v>
          </cell>
          <cell r="BU71">
            <v>86.775620000000075</v>
          </cell>
          <cell r="BV71" t="str">
            <v xml:space="preserve">     N.M.</v>
          </cell>
          <cell r="BW71">
            <v>306.25542000000019</v>
          </cell>
          <cell r="BX71">
            <v>0.41672234768827465</v>
          </cell>
          <cell r="BY71">
            <v>82.735640000000004</v>
          </cell>
          <cell r="BZ71">
            <v>0.22563583394588727</v>
          </cell>
          <cell r="CA71">
            <v>90.204504</v>
          </cell>
          <cell r="CB71">
            <v>0.2011172229212852</v>
          </cell>
          <cell r="CC71">
            <v>106.45506</v>
          </cell>
          <cell r="CD71">
            <v>0.38478054775646275</v>
          </cell>
          <cell r="CE71">
            <v>106.80395000000003</v>
          </cell>
          <cell r="CF71">
            <v>0.23080595678832294</v>
          </cell>
          <cell r="CG71">
            <v>386.19915400000014</v>
          </cell>
          <cell r="CH71">
            <v>0.26103614427460542</v>
          </cell>
          <cell r="CI71">
            <v>120.84</v>
          </cell>
          <cell r="CJ71">
            <v>0.46055557193973473</v>
          </cell>
          <cell r="CK71">
            <v>127.4075</v>
          </cell>
          <cell r="CL71">
            <v>0.41242947247955608</v>
          </cell>
          <cell r="CM71">
            <v>138.79500000000002</v>
          </cell>
          <cell r="CN71">
            <v>0.30378959910407266</v>
          </cell>
          <cell r="CO71">
            <v>150.36249999999998</v>
          </cell>
          <cell r="CP71">
            <v>0.40783650791941639</v>
          </cell>
          <cell r="CQ71">
            <v>537.40499999999997</v>
          </cell>
          <cell r="CR71">
            <v>0.39152298609126368</v>
          </cell>
        </row>
        <row r="72">
          <cell r="BO72">
            <v>23.248750000000001</v>
          </cell>
          <cell r="BP72" t="str">
            <v xml:space="preserve">      N.M.</v>
          </cell>
          <cell r="BQ72">
            <v>28.829249999999998</v>
          </cell>
          <cell r="BR72" t="str">
            <v xml:space="preserve">      N.M.</v>
          </cell>
          <cell r="BS72">
            <v>37.291640000000001</v>
          </cell>
          <cell r="BT72" t="str">
            <v xml:space="preserve">      N.M.</v>
          </cell>
          <cell r="BU72">
            <v>40.85698</v>
          </cell>
          <cell r="BV72">
            <v>-0.48338856401245822</v>
          </cell>
          <cell r="BW72">
            <v>130.22662</v>
          </cell>
          <cell r="BX72">
            <v>0.64663568286260831</v>
          </cell>
          <cell r="BY72">
            <v>46.141029999999994</v>
          </cell>
          <cell r="BZ72">
            <v>0.98466713264153949</v>
          </cell>
          <cell r="CA72">
            <v>50.438777999999992</v>
          </cell>
          <cell r="CB72">
            <v>0.74956955175732953</v>
          </cell>
          <cell r="CC72">
            <v>55.198920000000008</v>
          </cell>
          <cell r="CD72">
            <v>0.48019556125716134</v>
          </cell>
          <cell r="CE72">
            <v>56.314810000000008</v>
          </cell>
          <cell r="CF72">
            <v>0.37834000457204642</v>
          </cell>
          <cell r="CG72">
            <v>208.09353800000002</v>
          </cell>
          <cell r="CH72">
            <v>0.59793395543860406</v>
          </cell>
          <cell r="CI72">
            <v>61.48</v>
          </cell>
          <cell r="CJ72">
            <v>0.33243666212045997</v>
          </cell>
          <cell r="CK72">
            <v>65.394999999999996</v>
          </cell>
          <cell r="CL72">
            <v>0.29652229084534931</v>
          </cell>
          <cell r="CM72">
            <v>69.397499999999994</v>
          </cell>
          <cell r="CN72">
            <v>0.25722568485035557</v>
          </cell>
          <cell r="CO72">
            <v>73.220000000000013</v>
          </cell>
          <cell r="CP72">
            <v>0.3001908378985918</v>
          </cell>
          <cell r="CQ72">
            <v>269.49250000000001</v>
          </cell>
          <cell r="CR72">
            <v>0.29505463067286586</v>
          </cell>
        </row>
        <row r="73">
          <cell r="BO73">
            <v>21.265039999999999</v>
          </cell>
          <cell r="BP73" t="str">
            <v xml:space="preserve">      N.M.</v>
          </cell>
          <cell r="BQ73">
            <v>15.037000000000001</v>
          </cell>
          <cell r="BR73" t="str">
            <v xml:space="preserve">      N.M.</v>
          </cell>
          <cell r="BS73">
            <v>21.638280000000002</v>
          </cell>
          <cell r="BT73" t="str">
            <v xml:space="preserve">      N.M.</v>
          </cell>
          <cell r="BU73">
            <v>17.910299999999999</v>
          </cell>
          <cell r="BV73">
            <v>-0.7236255888481784</v>
          </cell>
          <cell r="BW73">
            <v>75.850619999999992</v>
          </cell>
          <cell r="BX73">
            <v>0.17045333902841286</v>
          </cell>
          <cell r="BY73">
            <v>19.092839999999999</v>
          </cell>
          <cell r="BZ73">
            <v>-0.10214887909921633</v>
          </cell>
          <cell r="CA73">
            <v>21.173957999999999</v>
          </cell>
          <cell r="CB73">
            <v>0.40812382789120161</v>
          </cell>
          <cell r="CC73">
            <v>25.628070000000001</v>
          </cell>
          <cell r="CD73">
            <v>0.18438572751623505</v>
          </cell>
          <cell r="CE73">
            <v>17.477010000000003</v>
          </cell>
          <cell r="CF73">
            <v>-2.4192224585852573E-2</v>
          </cell>
          <cell r="CG73">
            <v>83.371878000000009</v>
          </cell>
          <cell r="CH73">
            <v>9.915882032342016E-2</v>
          </cell>
          <cell r="CI73">
            <v>16.96</v>
          </cell>
          <cell r="CJ73">
            <v>-0.11170889191969335</v>
          </cell>
          <cell r="CK73">
            <v>19.1675</v>
          </cell>
          <cell r="CL73">
            <v>-9.4760648906548228E-2</v>
          </cell>
          <cell r="CM73">
            <v>21.914999999999999</v>
          </cell>
          <cell r="CN73">
            <v>-0.14488293500056781</v>
          </cell>
          <cell r="CO73">
            <v>23.535</v>
          </cell>
          <cell r="CP73">
            <v>0.3466262249663985</v>
          </cell>
          <cell r="CQ73">
            <v>81.577500000000001</v>
          </cell>
          <cell r="CR73">
            <v>-2.1522581031460097E-2</v>
          </cell>
        </row>
        <row r="74">
          <cell r="BO74">
            <v>13.155950000000001</v>
          </cell>
          <cell r="BP74" t="str">
            <v xml:space="preserve">      N.M.</v>
          </cell>
          <cell r="BQ74">
            <v>14.856249999999999</v>
          </cell>
          <cell r="BR74" t="str">
            <v xml:space="preserve">      N.M.</v>
          </cell>
          <cell r="BS74">
            <v>14.393039999999999</v>
          </cell>
          <cell r="BT74" t="str">
            <v xml:space="preserve">      N.M.</v>
          </cell>
          <cell r="BU74">
            <v>15.049099999999999</v>
          </cell>
          <cell r="BV74">
            <v>-0.51084207802811732</v>
          </cell>
          <cell r="BW74">
            <v>57.454340000000002</v>
          </cell>
          <cell r="BX74">
            <v>0.86750340968337092</v>
          </cell>
          <cell r="BY74">
            <v>11.137490000000001</v>
          </cell>
          <cell r="BZ74">
            <v>-0.15342563630904638</v>
          </cell>
          <cell r="CA74">
            <v>10.328759999999999</v>
          </cell>
          <cell r="CB74">
            <v>-0.30475321834244851</v>
          </cell>
          <cell r="CC74">
            <v>9.8569500000000012</v>
          </cell>
          <cell r="CD74">
            <v>-0.3151585766453785</v>
          </cell>
          <cell r="CE74">
            <v>13.593230000000005</v>
          </cell>
          <cell r="CF74">
            <v>-9.6741333368772442E-2</v>
          </cell>
          <cell r="CG74">
            <v>44.916430000000005</v>
          </cell>
          <cell r="CH74">
            <v>-0.21822389744621551</v>
          </cell>
          <cell r="CI74">
            <v>12.719999999999999</v>
          </cell>
          <cell r="CJ74">
            <v>0.14208856753182242</v>
          </cell>
          <cell r="CK74">
            <v>13.53</v>
          </cell>
          <cell r="CL74">
            <v>0.30993459040581839</v>
          </cell>
          <cell r="CM74">
            <v>13.3925</v>
          </cell>
          <cell r="CN74">
            <v>0.3586860032768755</v>
          </cell>
          <cell r="CO74">
            <v>14.3825</v>
          </cell>
          <cell r="CP74">
            <v>5.8063462473598504E-2</v>
          </cell>
          <cell r="CQ74">
            <v>54.024999999999999</v>
          </cell>
          <cell r="CR74">
            <v>0.20278926887110105</v>
          </cell>
        </row>
        <row r="75">
          <cell r="BO75">
            <v>0</v>
          </cell>
          <cell r="BP75" t="str">
            <v xml:space="preserve">      N.M.</v>
          </cell>
          <cell r="BQ75">
            <v>0</v>
          </cell>
          <cell r="BR75" t="str">
            <v xml:space="preserve">      N.M.</v>
          </cell>
          <cell r="BS75">
            <v>0</v>
          </cell>
          <cell r="BT75" t="str">
            <v xml:space="preserve">      N.M.</v>
          </cell>
          <cell r="BU75">
            <v>0</v>
          </cell>
          <cell r="BV75" t="str">
            <v xml:space="preserve">      N.M.</v>
          </cell>
          <cell r="BW75">
            <v>0</v>
          </cell>
          <cell r="BX75" t="e">
            <v>#DIV/0!</v>
          </cell>
          <cell r="BY75">
            <v>0</v>
          </cell>
          <cell r="BZ75" t="str">
            <v xml:space="preserve">      N.M.</v>
          </cell>
          <cell r="CA75">
            <v>0</v>
          </cell>
          <cell r="CB75" t="str">
            <v xml:space="preserve">      N.M.</v>
          </cell>
          <cell r="CC75">
            <v>0</v>
          </cell>
          <cell r="CD75" t="str">
            <v xml:space="preserve">      N.M.</v>
          </cell>
          <cell r="CE75">
            <v>0</v>
          </cell>
          <cell r="CF75" t="str">
            <v xml:space="preserve">      N.M.</v>
          </cell>
          <cell r="CG75">
            <v>0</v>
          </cell>
          <cell r="CH75" t="e">
            <v>#DIV/0!</v>
          </cell>
          <cell r="CI75">
            <v>0</v>
          </cell>
          <cell r="CJ75" t="str">
            <v xml:space="preserve">      N.M.</v>
          </cell>
          <cell r="CK75">
            <v>0</v>
          </cell>
          <cell r="CL75" t="str">
            <v xml:space="preserve">      N.M.</v>
          </cell>
          <cell r="CM75">
            <v>0</v>
          </cell>
          <cell r="CN75" t="str">
            <v xml:space="preserve">      N.M.</v>
          </cell>
          <cell r="CO75">
            <v>0</v>
          </cell>
          <cell r="CP75" t="str">
            <v xml:space="preserve">      N.M.</v>
          </cell>
          <cell r="CQ75">
            <v>0</v>
          </cell>
          <cell r="CR75" t="e">
            <v>#DIV/0!</v>
          </cell>
        </row>
        <row r="76">
          <cell r="BO76">
            <v>0</v>
          </cell>
          <cell r="BP76" t="str">
            <v xml:space="preserve">      N.M.</v>
          </cell>
          <cell r="BQ76">
            <v>7.1054273576010003E-15</v>
          </cell>
          <cell r="BR76" t="str">
            <v xml:space="preserve">      N.M.</v>
          </cell>
          <cell r="BS76">
            <v>0</v>
          </cell>
          <cell r="BT76" t="str">
            <v xml:space="preserve">      N.M.</v>
          </cell>
          <cell r="BU76">
            <v>0</v>
          </cell>
          <cell r="BV76">
            <v>-1</v>
          </cell>
          <cell r="BW76">
            <v>7.1054273576010003E-15</v>
          </cell>
          <cell r="BX76">
            <v>-0.99999999999999389</v>
          </cell>
          <cell r="BY76">
            <v>0</v>
          </cell>
          <cell r="BZ76" t="str">
            <v xml:space="preserve">      N.M.</v>
          </cell>
          <cell r="CA76">
            <v>0</v>
          </cell>
          <cell r="CB76">
            <v>-1</v>
          </cell>
          <cell r="CC76">
            <v>0</v>
          </cell>
          <cell r="CD76" t="str">
            <v xml:space="preserve">      N.M.</v>
          </cell>
          <cell r="CE76">
            <v>0</v>
          </cell>
          <cell r="CF76" t="str">
            <v xml:space="preserve">      N.M.</v>
          </cell>
          <cell r="CG76">
            <v>0</v>
          </cell>
          <cell r="CH76">
            <v>-1</v>
          </cell>
          <cell r="CI76">
            <v>0</v>
          </cell>
          <cell r="CJ76" t="str">
            <v xml:space="preserve">      N.M.</v>
          </cell>
          <cell r="CK76">
            <v>0</v>
          </cell>
          <cell r="CL76" t="str">
            <v xml:space="preserve">      N.M.</v>
          </cell>
          <cell r="CM76">
            <v>0</v>
          </cell>
          <cell r="CN76" t="str">
            <v xml:space="preserve">      N.M.</v>
          </cell>
          <cell r="CO76">
            <v>0</v>
          </cell>
          <cell r="CP76" t="str">
            <v xml:space="preserve">      N.M.</v>
          </cell>
          <cell r="CQ76">
            <v>0</v>
          </cell>
          <cell r="CR76" t="e">
            <v>#DIV/0!</v>
          </cell>
        </row>
        <row r="77">
          <cell r="BO77">
            <v>125.17400000000001</v>
          </cell>
          <cell r="BP77">
            <v>0.54381421048087719</v>
          </cell>
          <cell r="BQ77">
            <v>133.82300000000001</v>
          </cell>
          <cell r="BR77">
            <v>0.4295801730584341</v>
          </cell>
          <cell r="BS77">
            <v>150.19800000000004</v>
          </cell>
          <cell r="BT77">
            <v>0.472197445674015</v>
          </cell>
          <cell r="BU77">
            <v>160.5920000000001</v>
          </cell>
          <cell r="BV77">
            <v>0.39320539959052003</v>
          </cell>
          <cell r="BW77">
            <v>569.78700000000015</v>
          </cell>
          <cell r="BX77">
            <v>0.4536050124750628</v>
          </cell>
          <cell r="BY77">
            <v>159.107</v>
          </cell>
          <cell r="BZ77">
            <v>0.27108664738683741</v>
          </cell>
          <cell r="CA77">
            <v>172.14599999999999</v>
          </cell>
          <cell r="CB77">
            <v>0.28637080322515551</v>
          </cell>
          <cell r="CC77">
            <v>197.13900000000004</v>
          </cell>
          <cell r="CD77">
            <v>0.31252746374785279</v>
          </cell>
          <cell r="CE77">
            <v>194.18900000000005</v>
          </cell>
          <cell r="CF77">
            <v>0.2092071834213407</v>
          </cell>
          <cell r="CG77">
            <v>722.58100000000013</v>
          </cell>
          <cell r="CH77">
            <v>0.26815985622697602</v>
          </cell>
          <cell r="CI77">
            <v>212</v>
          </cell>
          <cell r="CJ77">
            <v>0.33243666212045975</v>
          </cell>
          <cell r="CK77">
            <v>225.5</v>
          </cell>
          <cell r="CL77">
            <v>0.30993459040581839</v>
          </cell>
          <cell r="CM77">
            <v>243.5</v>
          </cell>
          <cell r="CN77">
            <v>0.23516909388806861</v>
          </cell>
          <cell r="CO77">
            <v>261.5</v>
          </cell>
          <cell r="CP77">
            <v>0.34662622496639828</v>
          </cell>
          <cell r="CQ77">
            <v>942.5</v>
          </cell>
          <cell r="CR77">
            <v>0.30435203804140976</v>
          </cell>
        </row>
        <row r="78">
          <cell r="BY78">
            <v>0.56000000000000005</v>
          </cell>
          <cell r="BZ78" t="e">
            <v>#DIV/0!</v>
          </cell>
          <cell r="CA78">
            <v>0.56000000000000005</v>
          </cell>
          <cell r="CB78" t="e">
            <v>#DIV/0!</v>
          </cell>
          <cell r="CC78">
            <v>0.6</v>
          </cell>
          <cell r="CD78" t="e">
            <v>#DIV/0!</v>
          </cell>
          <cell r="CE78">
            <v>0.67</v>
          </cell>
          <cell r="CF78" t="e">
            <v>#DIV/0!</v>
          </cell>
          <cell r="CG78">
            <v>0.60047483949896274</v>
          </cell>
          <cell r="CH78" t="e">
            <v>#DIV/0!</v>
          </cell>
          <cell r="CI78">
            <v>0.67</v>
          </cell>
          <cell r="CJ78">
            <v>0.59416529217983594</v>
          </cell>
          <cell r="CK78">
            <v>0.65</v>
          </cell>
          <cell r="CL78">
            <v>0.52045979243532514</v>
          </cell>
          <cell r="CM78">
            <v>0.67</v>
          </cell>
          <cell r="CN78">
            <v>0.37927215484167687</v>
          </cell>
          <cell r="CO78">
            <v>0.67</v>
          </cell>
          <cell r="CP78">
            <v>0.34662622496639828</v>
          </cell>
          <cell r="CQ78">
            <v>0.66521485411140591</v>
          </cell>
          <cell r="CR78">
            <v>0.44498036157455023</v>
          </cell>
        </row>
        <row r="79">
          <cell r="BY79">
            <v>0.1</v>
          </cell>
          <cell r="BZ79" t="e">
            <v>#DIV/0!</v>
          </cell>
          <cell r="CA79">
            <v>0.1</v>
          </cell>
          <cell r="CB79" t="e">
            <v>#DIV/0!</v>
          </cell>
          <cell r="CC79">
            <v>0.13</v>
          </cell>
          <cell r="CD79" t="e">
            <v>#DIV/0!</v>
          </cell>
          <cell r="CE79">
            <v>0.12</v>
          </cell>
          <cell r="CF79" t="e">
            <v>#DIV/0!</v>
          </cell>
          <cell r="CG79">
            <v>0.11355965628766879</v>
          </cell>
          <cell r="CH79" t="e">
            <v>#DIV/0!</v>
          </cell>
          <cell r="CI79">
            <v>0.12</v>
          </cell>
          <cell r="CJ79">
            <v>0.5989239945445517</v>
          </cell>
          <cell r="CK79">
            <v>0.12</v>
          </cell>
          <cell r="CL79">
            <v>0.57192150848698176</v>
          </cell>
          <cell r="CM79">
            <v>0.12</v>
          </cell>
          <cell r="CN79">
            <v>0.14015608666590951</v>
          </cell>
          <cell r="CO79">
            <v>0.12</v>
          </cell>
          <cell r="CP79">
            <v>0.34662622496639828</v>
          </cell>
          <cell r="CQ79">
            <v>0.12</v>
          </cell>
          <cell r="CR79">
            <v>0.37832615632850941</v>
          </cell>
        </row>
        <row r="80">
          <cell r="BY80">
            <v>0.66</v>
          </cell>
          <cell r="CA80">
            <v>0.66</v>
          </cell>
          <cell r="CC80">
            <v>0.73</v>
          </cell>
          <cell r="CE80">
            <v>0.79</v>
          </cell>
          <cell r="CG80">
            <v>0.71403449578663158</v>
          </cell>
          <cell r="CI80">
            <v>0.79</v>
          </cell>
          <cell r="CK80">
            <v>0.77</v>
          </cell>
          <cell r="CM80">
            <v>0.79</v>
          </cell>
          <cell r="CO80">
            <v>0.79</v>
          </cell>
          <cell r="CQ80">
            <v>0.7852148541114059</v>
          </cell>
        </row>
        <row r="83">
          <cell r="BO83">
            <v>0.53928339751066512</v>
          </cell>
          <cell r="BQ83">
            <v>0.5611927695538137</v>
          </cell>
          <cell r="BS83">
            <v>0.51182465811795097</v>
          </cell>
          <cell r="BU83">
            <v>0.54034833615622213</v>
          </cell>
          <cell r="BW83">
            <v>0.53749106244965239</v>
          </cell>
          <cell r="BY83">
            <v>0.52</v>
          </cell>
          <cell r="CA83">
            <v>0.52400000000000002</v>
          </cell>
          <cell r="CC83">
            <v>0.53999999999999992</v>
          </cell>
          <cell r="CE83">
            <v>0.55000000000000004</v>
          </cell>
          <cell r="CG83">
            <v>0.53447178101832193</v>
          </cell>
          <cell r="CI83">
            <v>0.57000000000000006</v>
          </cell>
          <cell r="CK83">
            <v>0.56499999999999995</v>
          </cell>
          <cell r="CM83">
            <v>0.57000000000000006</v>
          </cell>
          <cell r="CO83">
            <v>0.57499999999999996</v>
          </cell>
          <cell r="CQ83">
            <v>0.57019098143236069</v>
          </cell>
        </row>
        <row r="84">
          <cell r="BO84">
            <v>0.1857314618051672</v>
          </cell>
          <cell r="BQ84">
            <v>0.21542821488085007</v>
          </cell>
          <cell r="BS84">
            <v>0.2482831995099801</v>
          </cell>
          <cell r="BU84">
            <v>0.25441479027597874</v>
          </cell>
          <cell r="BW84">
            <v>0.22855316109353138</v>
          </cell>
          <cell r="BY84">
            <v>0.28999999999999998</v>
          </cell>
          <cell r="CA84">
            <v>0.29299999999999998</v>
          </cell>
          <cell r="CC84">
            <v>0.27999999999999997</v>
          </cell>
          <cell r="CE84">
            <v>0.28999999999999998</v>
          </cell>
          <cell r="CG84">
            <v>0.28798645134593903</v>
          </cell>
          <cell r="CI84">
            <v>0.28999999999999998</v>
          </cell>
          <cell r="CK84">
            <v>0.28999999999999998</v>
          </cell>
          <cell r="CM84">
            <v>0.28499999999999998</v>
          </cell>
          <cell r="CO84">
            <v>0.28000000000000003</v>
          </cell>
          <cell r="CQ84">
            <v>0.28593368700265254</v>
          </cell>
        </row>
        <row r="85">
          <cell r="BO85">
            <v>0.1698838416923642</v>
          </cell>
          <cell r="BQ85">
            <v>0.11236484012464225</v>
          </cell>
          <cell r="BS85">
            <v>0.14406503415491548</v>
          </cell>
          <cell r="BU85">
            <v>0.11152672611338042</v>
          </cell>
          <cell r="BW85">
            <v>0.13312100837681445</v>
          </cell>
          <cell r="BY85">
            <v>0.12</v>
          </cell>
          <cell r="CA85">
            <v>0.123</v>
          </cell>
          <cell r="CC85">
            <v>0.12999999999999998</v>
          </cell>
          <cell r="CE85">
            <v>0.09</v>
          </cell>
          <cell r="CG85">
            <v>0.11538066735770798</v>
          </cell>
          <cell r="CI85">
            <v>0.08</v>
          </cell>
          <cell r="CK85">
            <v>8.5000000000000006E-2</v>
          </cell>
          <cell r="CM85">
            <v>0.09</v>
          </cell>
          <cell r="CO85">
            <v>0.09</v>
          </cell>
          <cell r="CQ85">
            <v>8.6554376657824936E-2</v>
          </cell>
        </row>
        <row r="86">
          <cell r="BO86">
            <v>0.10510129899180341</v>
          </cell>
          <cell r="BQ86">
            <v>0.11101417544069404</v>
          </cell>
          <cell r="BS86">
            <v>9.5827108217153331E-2</v>
          </cell>
          <cell r="BU86">
            <v>9.3710147454418594E-2</v>
          </cell>
          <cell r="BW86">
            <v>0.1008347680800018</v>
          </cell>
          <cell r="BY86">
            <v>7.0000000000000007E-2</v>
          </cell>
          <cell r="CA86">
            <v>0.06</v>
          </cell>
          <cell r="CC86">
            <v>4.9999999999999996E-2</v>
          </cell>
          <cell r="CE86">
            <v>7.0000000000000007E-2</v>
          </cell>
          <cell r="CG86">
            <v>6.2161100278031109E-2</v>
          </cell>
          <cell r="CI86">
            <v>0.06</v>
          </cell>
          <cell r="CK86">
            <v>0.06</v>
          </cell>
          <cell r="CM86">
            <v>5.5E-2</v>
          </cell>
          <cell r="CO86">
            <v>5.5E-2</v>
          </cell>
          <cell r="CQ86">
            <v>5.7320954907161804E-2</v>
          </cell>
        </row>
        <row r="87">
          <cell r="BO87">
            <v>0</v>
          </cell>
          <cell r="BQ87">
            <v>0</v>
          </cell>
          <cell r="BS87">
            <v>0</v>
          </cell>
          <cell r="BU87">
            <v>0</v>
          </cell>
          <cell r="BW87">
            <v>0</v>
          </cell>
          <cell r="BY87">
            <v>0</v>
          </cell>
          <cell r="CA87">
            <v>0</v>
          </cell>
          <cell r="CC87">
            <v>0</v>
          </cell>
          <cell r="CE87">
            <v>0</v>
          </cell>
          <cell r="CG87">
            <v>0</v>
          </cell>
          <cell r="CI87">
            <v>0</v>
          </cell>
          <cell r="CK87">
            <v>0</v>
          </cell>
          <cell r="CM87">
            <v>0</v>
          </cell>
          <cell r="CO87">
            <v>0</v>
          </cell>
          <cell r="CQ87">
            <v>0</v>
          </cell>
        </row>
        <row r="88">
          <cell r="BO88">
            <v>0</v>
          </cell>
          <cell r="BQ88">
            <v>5.3095711182689073E-17</v>
          </cell>
          <cell r="BS88">
            <v>0</v>
          </cell>
          <cell r="BU88">
            <v>0</v>
          </cell>
          <cell r="BW88">
            <v>1.2470321993308023E-17</v>
          </cell>
          <cell r="BY88">
            <v>0</v>
          </cell>
          <cell r="CA88">
            <v>0</v>
          </cell>
          <cell r="CC88">
            <v>0</v>
          </cell>
          <cell r="CE88">
            <v>0</v>
          </cell>
          <cell r="CG88">
            <v>0</v>
          </cell>
          <cell r="CI88">
            <v>0</v>
          </cell>
          <cell r="CK88">
            <v>0</v>
          </cell>
          <cell r="CM88">
            <v>0</v>
          </cell>
          <cell r="CO88">
            <v>0</v>
          </cell>
          <cell r="CQ88">
            <v>0</v>
          </cell>
        </row>
        <row r="89">
          <cell r="BO89">
            <v>1</v>
          </cell>
          <cell r="BQ89">
            <v>1</v>
          </cell>
          <cell r="BS89">
            <v>1</v>
          </cell>
          <cell r="BU89">
            <v>1</v>
          </cell>
          <cell r="BW89">
            <v>1</v>
          </cell>
          <cell r="BY89">
            <v>1</v>
          </cell>
          <cell r="CA89">
            <v>1</v>
          </cell>
          <cell r="CC89">
            <v>1</v>
          </cell>
          <cell r="CE89">
            <v>1</v>
          </cell>
          <cell r="CG89">
            <v>1</v>
          </cell>
          <cell r="CI89">
            <v>1</v>
          </cell>
          <cell r="CK89">
            <v>1</v>
          </cell>
          <cell r="CM89">
            <v>1</v>
          </cell>
          <cell r="CO89">
            <v>1</v>
          </cell>
          <cell r="CQ89">
            <v>1</v>
          </cell>
        </row>
        <row r="91">
          <cell r="BO91">
            <v>0</v>
          </cell>
          <cell r="BP91" t="str">
            <v xml:space="preserve">      N.M.</v>
          </cell>
          <cell r="BQ91">
            <v>0</v>
          </cell>
          <cell r="BR91" t="str">
            <v xml:space="preserve">      N.M.</v>
          </cell>
          <cell r="BS91">
            <v>0</v>
          </cell>
          <cell r="BT91" t="str">
            <v xml:space="preserve">      N.M.</v>
          </cell>
          <cell r="BU91">
            <v>0</v>
          </cell>
          <cell r="BV91" t="str">
            <v xml:space="preserve">      N.M.</v>
          </cell>
          <cell r="BW91">
            <v>0</v>
          </cell>
          <cell r="BX91" t="e">
            <v>#DIV/0!</v>
          </cell>
          <cell r="BY91">
            <v>0</v>
          </cell>
          <cell r="BZ91" t="str">
            <v xml:space="preserve">      N.M.</v>
          </cell>
          <cell r="CA91">
            <v>0</v>
          </cell>
          <cell r="CB91" t="str">
            <v xml:space="preserve">      N.M.</v>
          </cell>
          <cell r="CC91">
            <v>0</v>
          </cell>
          <cell r="CD91" t="str">
            <v xml:space="preserve">      N.M.</v>
          </cell>
          <cell r="CE91">
            <v>0</v>
          </cell>
          <cell r="CF91" t="str">
            <v xml:space="preserve">      N.M.</v>
          </cell>
          <cell r="CG91">
            <v>0</v>
          </cell>
          <cell r="CH91" t="e">
            <v>#DIV/0!</v>
          </cell>
          <cell r="CI91">
            <v>0</v>
          </cell>
          <cell r="CJ91" t="str">
            <v xml:space="preserve">      N.M.</v>
          </cell>
          <cell r="CK91">
            <v>0</v>
          </cell>
          <cell r="CL91" t="str">
            <v xml:space="preserve">      N.M.</v>
          </cell>
          <cell r="CM91">
            <v>0</v>
          </cell>
          <cell r="CN91" t="str">
            <v xml:space="preserve">      N.M.</v>
          </cell>
          <cell r="CO91">
            <v>0</v>
          </cell>
          <cell r="CP91" t="str">
            <v xml:space="preserve">      N.M.</v>
          </cell>
          <cell r="CQ91">
            <v>0</v>
          </cell>
          <cell r="CR91" t="e">
            <v>#DIV/0!</v>
          </cell>
        </row>
        <row r="93">
          <cell r="BO93" t="str">
            <v>1997R</v>
          </cell>
          <cell r="BW93" t="str">
            <v>1997R</v>
          </cell>
          <cell r="BY93" t="str">
            <v>1998A</v>
          </cell>
          <cell r="CG93" t="str">
            <v>1998A</v>
          </cell>
          <cell r="CI93" t="str">
            <v>1999E</v>
          </cell>
          <cell r="CQ93" t="str">
            <v>1999E</v>
          </cell>
        </row>
        <row r="94">
          <cell r="BO94" t="str">
            <v>1QR</v>
          </cell>
          <cell r="BQ94" t="str">
            <v>2QR</v>
          </cell>
          <cell r="BS94" t="str">
            <v>3QR</v>
          </cell>
          <cell r="BU94" t="str">
            <v>4QR</v>
          </cell>
          <cell r="BW94" t="str">
            <v xml:space="preserve">    Year</v>
          </cell>
          <cell r="BY94" t="str">
            <v>1QA</v>
          </cell>
          <cell r="CA94" t="str">
            <v xml:space="preserve">  2QA</v>
          </cell>
          <cell r="CC94" t="str">
            <v xml:space="preserve">  3QA</v>
          </cell>
          <cell r="CE94" t="str">
            <v xml:space="preserve">  4QA</v>
          </cell>
          <cell r="CG94" t="str">
            <v xml:space="preserve">    Year</v>
          </cell>
          <cell r="CI94" t="str">
            <v xml:space="preserve">   1QE</v>
          </cell>
          <cell r="CK94" t="str">
            <v xml:space="preserve">  2QE</v>
          </cell>
          <cell r="CM94" t="str">
            <v xml:space="preserve">  3QE</v>
          </cell>
          <cell r="CO94" t="str">
            <v xml:space="preserve">  4QE</v>
          </cell>
          <cell r="CQ94" t="str">
            <v xml:space="preserve">    Year</v>
          </cell>
        </row>
        <row r="95">
          <cell r="BO95">
            <v>125.17400000000001</v>
          </cell>
          <cell r="BQ95">
            <v>133.82300000000001</v>
          </cell>
          <cell r="BS95">
            <v>150.19800000000001</v>
          </cell>
          <cell r="BU95">
            <v>160.59200000000007</v>
          </cell>
          <cell r="BW95">
            <v>569.78700000000015</v>
          </cell>
          <cell r="BY95">
            <v>159.107</v>
          </cell>
          <cell r="CA95">
            <v>172.14599999999999</v>
          </cell>
          <cell r="CC95">
            <v>197.13900000000001</v>
          </cell>
          <cell r="CE95">
            <v>194.18900000000005</v>
          </cell>
          <cell r="CG95">
            <v>722.58100000000013</v>
          </cell>
          <cell r="CI95">
            <v>212</v>
          </cell>
          <cell r="CK95">
            <v>225.5</v>
          </cell>
          <cell r="CM95">
            <v>243.5</v>
          </cell>
          <cell r="CO95">
            <v>261.5</v>
          </cell>
          <cell r="CQ95">
            <v>942.5</v>
          </cell>
        </row>
        <row r="96">
          <cell r="BO96">
            <v>0.54381421048087719</v>
          </cell>
          <cell r="BQ96">
            <v>0.4295801730584341</v>
          </cell>
          <cell r="BS96">
            <v>0.47219744567401478</v>
          </cell>
          <cell r="BU96">
            <v>0.39320539959051959</v>
          </cell>
          <cell r="BW96">
            <v>0.4536050124750628</v>
          </cell>
          <cell r="BY96">
            <v>0.27108664738683741</v>
          </cell>
          <cell r="CA96">
            <v>0.28637080322515551</v>
          </cell>
          <cell r="CC96">
            <v>0.31252746374785279</v>
          </cell>
          <cell r="CE96">
            <v>0.20920718342134093</v>
          </cell>
          <cell r="CG96">
            <v>0.26815985622697602</v>
          </cell>
          <cell r="CI96">
            <v>0.33243666212045975</v>
          </cell>
          <cell r="CK96">
            <v>0.30993459040581839</v>
          </cell>
          <cell r="CM96">
            <v>0.23516909388806884</v>
          </cell>
          <cell r="CO96">
            <v>0.34662622496639828</v>
          </cell>
          <cell r="CQ96">
            <v>0.30435203804140976</v>
          </cell>
        </row>
        <row r="97">
          <cell r="BO97">
            <v>0</v>
          </cell>
          <cell r="BQ97">
            <v>0</v>
          </cell>
          <cell r="BS97">
            <v>0</v>
          </cell>
          <cell r="BU97">
            <v>0</v>
          </cell>
          <cell r="BW97">
            <v>0</v>
          </cell>
          <cell r="BY97">
            <v>0</v>
          </cell>
          <cell r="CA97">
            <v>2.2417671102874692E-2</v>
          </cell>
          <cell r="CC97">
            <v>4.9934087005153192E-2</v>
          </cell>
          <cell r="CE97">
            <v>4.358872172960046E-2</v>
          </cell>
          <cell r="CG97">
            <v>3.0713231435606631E-2</v>
          </cell>
          <cell r="CI97">
            <v>4.3995550164354809E-2</v>
          </cell>
          <cell r="CK97">
            <v>2.323609029544689E-2</v>
          </cell>
          <cell r="CM97">
            <v>0</v>
          </cell>
          <cell r="CO97">
            <v>0</v>
          </cell>
          <cell r="CQ97">
            <v>1.5223206810032367E-2</v>
          </cell>
        </row>
        <row r="98">
          <cell r="BO98">
            <v>0</v>
          </cell>
          <cell r="BQ98">
            <v>0</v>
          </cell>
          <cell r="BS98">
            <v>0</v>
          </cell>
          <cell r="BU98">
            <v>0</v>
          </cell>
          <cell r="BW98">
            <v>0</v>
          </cell>
          <cell r="BY98">
            <v>0</v>
          </cell>
          <cell r="CA98">
            <v>0</v>
          </cell>
          <cell r="CC98">
            <v>0</v>
          </cell>
          <cell r="CE98">
            <v>0</v>
          </cell>
          <cell r="CG98">
            <v>0</v>
          </cell>
          <cell r="CI98">
            <v>0</v>
          </cell>
          <cell r="CK98">
            <v>0</v>
          </cell>
          <cell r="CM98">
            <v>0</v>
          </cell>
          <cell r="CO98">
            <v>0</v>
          </cell>
          <cell r="CQ98">
            <v>0</v>
          </cell>
        </row>
        <row r="99">
          <cell r="BO99">
            <v>0.54381421048087719</v>
          </cell>
          <cell r="BQ99">
            <v>0.4295801730584341</v>
          </cell>
          <cell r="BS99">
            <v>0.47219744567401478</v>
          </cell>
          <cell r="BU99">
            <v>0.39320539959051959</v>
          </cell>
          <cell r="BW99">
            <v>0.4536050124750628</v>
          </cell>
          <cell r="BY99">
            <v>0.27108664738683741</v>
          </cell>
          <cell r="CA99">
            <v>0.26395313212228078</v>
          </cell>
          <cell r="CC99">
            <v>0.26259337674269956</v>
          </cell>
          <cell r="CE99">
            <v>0.16561846169174044</v>
          </cell>
          <cell r="CG99">
            <v>0.23744662479136935</v>
          </cell>
          <cell r="CI99">
            <v>0.288441111956105</v>
          </cell>
          <cell r="CK99">
            <v>0.28669850011037146</v>
          </cell>
          <cell r="CM99">
            <v>0.23516909388806884</v>
          </cell>
          <cell r="CO99">
            <v>0.34662622496639828</v>
          </cell>
          <cell r="CQ99">
            <v>0.28912883123137734</v>
          </cell>
        </row>
        <row r="100">
          <cell r="BO100">
            <v>125.17400000000001</v>
          </cell>
          <cell r="BQ100">
            <v>133.82300000000001</v>
          </cell>
          <cell r="BS100">
            <v>150.19800000000001</v>
          </cell>
          <cell r="BU100">
            <v>160.59200000000007</v>
          </cell>
          <cell r="BW100">
            <v>569.78700000000015</v>
          </cell>
          <cell r="BY100">
            <v>159.107</v>
          </cell>
          <cell r="CA100">
            <v>172.14599999999999</v>
          </cell>
          <cell r="CC100">
            <v>197.13900000000001</v>
          </cell>
          <cell r="CE100">
            <v>194.18900000000005</v>
          </cell>
          <cell r="CG100">
            <v>722.58100000000013</v>
          </cell>
          <cell r="CI100">
            <v>212</v>
          </cell>
          <cell r="CK100">
            <v>225.5</v>
          </cell>
          <cell r="CM100">
            <v>243.5</v>
          </cell>
          <cell r="CO100">
            <v>261.5</v>
          </cell>
          <cell r="CQ100">
            <v>942.5</v>
          </cell>
        </row>
        <row r="101">
          <cell r="BO101">
            <v>0.47695927915348213</v>
          </cell>
          <cell r="BQ101">
            <v>0.46066272803865094</v>
          </cell>
          <cell r="BS101">
            <v>0.44570546675454459</v>
          </cell>
          <cell r="BU101">
            <v>0.42048423412166869</v>
          </cell>
          <cell r="BW101">
            <v>0.44800196016144145</v>
          </cell>
          <cell r="BY101">
            <v>0.4074504289338573</v>
          </cell>
          <cell r="CA101">
            <v>0.34676665259035744</v>
          </cell>
          <cell r="CC101">
            <v>0.36739541120835717</v>
          </cell>
          <cell r="CE101">
            <v>0.27941193064113001</v>
          </cell>
          <cell r="CG101">
            <v>0.34552581863321608</v>
          </cell>
          <cell r="CI101">
            <v>0.27976387967147121</v>
          </cell>
          <cell r="CK101">
            <v>0.27532581611632612</v>
          </cell>
          <cell r="CM101">
            <v>0.2488812353153842</v>
          </cell>
          <cell r="CO101">
            <v>0.25612234332906936</v>
          </cell>
          <cell r="CQ101">
            <v>0.26328772801137335</v>
          </cell>
        </row>
        <row r="102">
          <cell r="BO102">
            <v>0</v>
          </cell>
          <cell r="BQ102">
            <v>0</v>
          </cell>
          <cell r="BS102">
            <v>0</v>
          </cell>
          <cell r="BU102">
            <v>0</v>
          </cell>
          <cell r="BW102">
            <v>0</v>
          </cell>
          <cell r="BY102">
            <v>0</v>
          </cell>
          <cell r="CA102">
            <v>3</v>
          </cell>
          <cell r="CC102">
            <v>7.5</v>
          </cell>
          <cell r="CE102">
            <v>7</v>
          </cell>
          <cell r="CG102">
            <v>17.5</v>
          </cell>
          <cell r="CI102">
            <v>7</v>
          </cell>
          <cell r="CK102">
            <v>4</v>
          </cell>
          <cell r="CM102">
            <v>0</v>
          </cell>
          <cell r="CO102">
            <v>0</v>
          </cell>
          <cell r="CQ102">
            <v>11</v>
          </cell>
        </row>
        <row r="103">
          <cell r="BO103">
            <v>0</v>
          </cell>
          <cell r="BQ103">
            <v>0</v>
          </cell>
          <cell r="BS103">
            <v>0</v>
          </cell>
          <cell r="BU103">
            <v>0</v>
          </cell>
          <cell r="BW103">
            <v>0</v>
          </cell>
          <cell r="BY103">
            <v>0</v>
          </cell>
          <cell r="CA103">
            <v>0</v>
          </cell>
          <cell r="CC103">
            <v>0</v>
          </cell>
          <cell r="CE103">
            <v>0</v>
          </cell>
          <cell r="CG103">
            <v>0</v>
          </cell>
          <cell r="CI103">
            <v>0</v>
          </cell>
          <cell r="CK103">
            <v>0</v>
          </cell>
          <cell r="CM103">
            <v>0</v>
          </cell>
          <cell r="CO103">
            <v>0</v>
          </cell>
          <cell r="CQ103">
            <v>0</v>
          </cell>
        </row>
        <row r="104">
          <cell r="BO104">
            <v>81.081000000000003</v>
          </cell>
          <cell r="BQ104">
            <v>93.61</v>
          </cell>
          <cell r="BS104">
            <v>102.023</v>
          </cell>
          <cell r="BU104">
            <v>115.26800000000004</v>
          </cell>
          <cell r="BW104">
            <v>391.98200000000003</v>
          </cell>
          <cell r="BY104">
            <v>125.17400000000001</v>
          </cell>
          <cell r="CA104">
            <v>133.82300000000001</v>
          </cell>
          <cell r="CC104">
            <v>150.19800000000001</v>
          </cell>
          <cell r="CE104">
            <v>160.59200000000007</v>
          </cell>
          <cell r="CG104">
            <v>569.78700000000015</v>
          </cell>
          <cell r="CI104">
            <v>159.107</v>
          </cell>
          <cell r="CK104">
            <v>172.14599999999999</v>
          </cell>
          <cell r="CM104">
            <v>197.13900000000001</v>
          </cell>
          <cell r="CO104">
            <v>194.18900000000005</v>
          </cell>
          <cell r="CQ104">
            <v>722.58100000000013</v>
          </cell>
        </row>
        <row r="107">
          <cell r="BO107">
            <v>0</v>
          </cell>
          <cell r="BQ107">
            <v>0</v>
          </cell>
          <cell r="BS107">
            <v>0</v>
          </cell>
          <cell r="BU107">
            <v>0</v>
          </cell>
          <cell r="BW107">
            <v>0</v>
          </cell>
          <cell r="BY107">
            <v>0</v>
          </cell>
          <cell r="CA107">
            <v>0</v>
          </cell>
          <cell r="CC107">
            <v>0</v>
          </cell>
          <cell r="CE107">
            <v>0</v>
          </cell>
          <cell r="CG107">
            <v>0</v>
          </cell>
          <cell r="CI107">
            <v>0</v>
          </cell>
          <cell r="CK107">
            <v>0</v>
          </cell>
          <cell r="CM107">
            <v>0</v>
          </cell>
          <cell r="CO107">
            <v>0</v>
          </cell>
          <cell r="CQ107">
            <v>0</v>
          </cell>
        </row>
        <row r="108">
          <cell r="BO108">
            <v>0</v>
          </cell>
          <cell r="BQ108">
            <v>0</v>
          </cell>
          <cell r="BS108">
            <v>0</v>
          </cell>
          <cell r="BU108">
            <v>0</v>
          </cell>
          <cell r="BW108">
            <v>0</v>
          </cell>
          <cell r="BY108">
            <v>0</v>
          </cell>
          <cell r="CA108">
            <v>0</v>
          </cell>
          <cell r="CC108">
            <v>0</v>
          </cell>
          <cell r="CE108">
            <v>0</v>
          </cell>
          <cell r="CG108">
            <v>0</v>
          </cell>
          <cell r="CI108">
            <v>0</v>
          </cell>
          <cell r="CK108">
            <v>0</v>
          </cell>
          <cell r="CM108">
            <v>0</v>
          </cell>
          <cell r="CO108">
            <v>0</v>
          </cell>
          <cell r="CQ108">
            <v>0</v>
          </cell>
        </row>
        <row r="109">
          <cell r="BO109">
            <v>0</v>
          </cell>
          <cell r="BQ109">
            <v>0</v>
          </cell>
          <cell r="BS109">
            <v>0</v>
          </cell>
          <cell r="BU109">
            <v>0</v>
          </cell>
          <cell r="BW109">
            <v>0</v>
          </cell>
          <cell r="BY109">
            <v>0</v>
          </cell>
          <cell r="CA109">
            <v>0</v>
          </cell>
          <cell r="CC109">
            <v>0</v>
          </cell>
          <cell r="CE109">
            <v>0</v>
          </cell>
          <cell r="CG109">
            <v>0</v>
          </cell>
          <cell r="CI109">
            <v>0</v>
          </cell>
          <cell r="CK109">
            <v>0</v>
          </cell>
          <cell r="CM109">
            <v>0</v>
          </cell>
          <cell r="CO109">
            <v>0</v>
          </cell>
          <cell r="CQ109">
            <v>0</v>
          </cell>
        </row>
        <row r="110">
          <cell r="BO110">
            <v>0</v>
          </cell>
          <cell r="BQ110">
            <v>0</v>
          </cell>
          <cell r="BS110">
            <v>0</v>
          </cell>
          <cell r="BU110">
            <v>0</v>
          </cell>
          <cell r="BW110">
            <v>0</v>
          </cell>
          <cell r="BY110">
            <v>0</v>
          </cell>
          <cell r="CA110">
            <v>0</v>
          </cell>
          <cell r="CC110">
            <v>0</v>
          </cell>
          <cell r="CE110">
            <v>0</v>
          </cell>
          <cell r="CG110">
            <v>0</v>
          </cell>
          <cell r="CI110">
            <v>0</v>
          </cell>
          <cell r="CK110">
            <v>0</v>
          </cell>
          <cell r="CM110">
            <v>0</v>
          </cell>
          <cell r="CO110">
            <v>0</v>
          </cell>
          <cell r="CQ110">
            <v>0</v>
          </cell>
        </row>
        <row r="111">
          <cell r="BO111">
            <v>0</v>
          </cell>
          <cell r="BQ111">
            <v>0</v>
          </cell>
          <cell r="BS111">
            <v>0</v>
          </cell>
          <cell r="BU111">
            <v>0</v>
          </cell>
          <cell r="BW111">
            <v>0</v>
          </cell>
          <cell r="BY111">
            <v>0</v>
          </cell>
          <cell r="CA111">
            <v>0</v>
          </cell>
          <cell r="CC111">
            <v>0</v>
          </cell>
          <cell r="CE111">
            <v>0</v>
          </cell>
          <cell r="CG111">
            <v>0</v>
          </cell>
          <cell r="CI111">
            <v>0</v>
          </cell>
          <cell r="CK111">
            <v>0</v>
          </cell>
          <cell r="CM111">
            <v>0</v>
          </cell>
          <cell r="CO111">
            <v>0</v>
          </cell>
          <cell r="CQ111">
            <v>0</v>
          </cell>
        </row>
        <row r="112">
          <cell r="BO112">
            <v>0</v>
          </cell>
          <cell r="BQ112">
            <v>0</v>
          </cell>
          <cell r="BS112">
            <v>0</v>
          </cell>
          <cell r="BU112">
            <v>0</v>
          </cell>
          <cell r="BW112">
            <v>0</v>
          </cell>
          <cell r="BY112">
            <v>0</v>
          </cell>
          <cell r="CA112">
            <v>0</v>
          </cell>
          <cell r="CC112">
            <v>0</v>
          </cell>
          <cell r="CE112">
            <v>0</v>
          </cell>
          <cell r="CG112">
            <v>0</v>
          </cell>
          <cell r="CI112">
            <v>0</v>
          </cell>
          <cell r="CK112">
            <v>0</v>
          </cell>
          <cell r="CM112">
            <v>0</v>
          </cell>
          <cell r="CO112">
            <v>0</v>
          </cell>
          <cell r="CQ112">
            <v>0</v>
          </cell>
        </row>
        <row r="113">
          <cell r="BO113">
            <v>0</v>
          </cell>
          <cell r="BQ113">
            <v>0</v>
          </cell>
          <cell r="BS113">
            <v>0</v>
          </cell>
          <cell r="BU113">
            <v>0</v>
          </cell>
          <cell r="BW113">
            <v>0</v>
          </cell>
          <cell r="BY113">
            <v>0</v>
          </cell>
          <cell r="CA113">
            <v>0</v>
          </cell>
          <cell r="CC113">
            <v>0</v>
          </cell>
          <cell r="CE113">
            <v>0</v>
          </cell>
          <cell r="CG113">
            <v>0</v>
          </cell>
          <cell r="CI113">
            <v>0</v>
          </cell>
          <cell r="CK113">
            <v>0</v>
          </cell>
          <cell r="CM113">
            <v>0</v>
          </cell>
          <cell r="CO113">
            <v>0</v>
          </cell>
          <cell r="CQ113">
            <v>0</v>
          </cell>
        </row>
        <row r="114">
          <cell r="BO114">
            <v>0</v>
          </cell>
          <cell r="BQ114">
            <v>0</v>
          </cell>
          <cell r="BS114">
            <v>0</v>
          </cell>
          <cell r="BU114">
            <v>0</v>
          </cell>
          <cell r="BW114">
            <v>0</v>
          </cell>
          <cell r="BY114">
            <v>0</v>
          </cell>
          <cell r="CA114">
            <v>0</v>
          </cell>
          <cell r="CC114">
            <v>0</v>
          </cell>
          <cell r="CE114">
            <v>0</v>
          </cell>
          <cell r="CG114">
            <v>0</v>
          </cell>
          <cell r="CI114">
            <v>0</v>
          </cell>
          <cell r="CK114">
            <v>0</v>
          </cell>
          <cell r="CM114">
            <v>0</v>
          </cell>
          <cell r="CO114">
            <v>0</v>
          </cell>
          <cell r="CQ114">
            <v>0</v>
          </cell>
        </row>
        <row r="115">
          <cell r="BO115">
            <v>0</v>
          </cell>
          <cell r="BQ115">
            <v>0</v>
          </cell>
          <cell r="BS115">
            <v>0</v>
          </cell>
          <cell r="BU115">
            <v>0</v>
          </cell>
          <cell r="BW115">
            <v>0</v>
          </cell>
          <cell r="BY115">
            <v>0</v>
          </cell>
          <cell r="CA115">
            <v>3</v>
          </cell>
          <cell r="CC115">
            <v>7.5</v>
          </cell>
          <cell r="CE115">
            <v>7</v>
          </cell>
          <cell r="CG115">
            <v>17.5</v>
          </cell>
          <cell r="CI115">
            <v>7</v>
          </cell>
          <cell r="CK115">
            <v>4</v>
          </cell>
          <cell r="CM115">
            <v>0</v>
          </cell>
          <cell r="CO115">
            <v>0</v>
          </cell>
          <cell r="CQ115">
            <v>11</v>
          </cell>
        </row>
        <row r="116">
          <cell r="BO116">
            <v>0</v>
          </cell>
          <cell r="BQ116">
            <v>0</v>
          </cell>
          <cell r="BS116">
            <v>0</v>
          </cell>
          <cell r="BU116">
            <v>0</v>
          </cell>
          <cell r="BW116">
            <v>0</v>
          </cell>
          <cell r="BY116">
            <v>0</v>
          </cell>
          <cell r="CA116">
            <v>0</v>
          </cell>
          <cell r="CC116">
            <v>0</v>
          </cell>
          <cell r="CE116">
            <v>0</v>
          </cell>
          <cell r="CG116">
            <v>0</v>
          </cell>
          <cell r="CI116">
            <v>0</v>
          </cell>
          <cell r="CK116">
            <v>0</v>
          </cell>
          <cell r="CM116">
            <v>0</v>
          </cell>
          <cell r="CO116">
            <v>0</v>
          </cell>
          <cell r="CQ116">
            <v>0</v>
          </cell>
        </row>
        <row r="117">
          <cell r="BO117">
            <v>0</v>
          </cell>
          <cell r="BQ117">
            <v>0</v>
          </cell>
          <cell r="BS117">
            <v>0</v>
          </cell>
          <cell r="BU117">
            <v>0</v>
          </cell>
          <cell r="BW117">
            <v>0</v>
          </cell>
          <cell r="BY117">
            <v>0</v>
          </cell>
          <cell r="CA117">
            <v>0</v>
          </cell>
          <cell r="CC117">
            <v>0</v>
          </cell>
          <cell r="CE117">
            <v>0</v>
          </cell>
          <cell r="CG117">
            <v>0</v>
          </cell>
          <cell r="CI117">
            <v>0</v>
          </cell>
          <cell r="CK117">
            <v>0</v>
          </cell>
          <cell r="CM117">
            <v>0</v>
          </cell>
          <cell r="CO117">
            <v>0</v>
          </cell>
          <cell r="CQ117">
            <v>0</v>
          </cell>
        </row>
        <row r="118">
          <cell r="BO118">
            <v>0</v>
          </cell>
          <cell r="BQ118">
            <v>0</v>
          </cell>
          <cell r="BS118">
            <v>0</v>
          </cell>
          <cell r="BU118">
            <v>0</v>
          </cell>
          <cell r="BW118">
            <v>0</v>
          </cell>
          <cell r="BY118">
            <v>0</v>
          </cell>
          <cell r="CA118">
            <v>0</v>
          </cell>
          <cell r="CC118">
            <v>0</v>
          </cell>
          <cell r="CE118">
            <v>0</v>
          </cell>
          <cell r="CG118">
            <v>0</v>
          </cell>
          <cell r="CI118">
            <v>0</v>
          </cell>
          <cell r="CK118">
            <v>0</v>
          </cell>
          <cell r="CM118">
            <v>0</v>
          </cell>
          <cell r="CO118">
            <v>0</v>
          </cell>
          <cell r="CQ118">
            <v>0</v>
          </cell>
        </row>
        <row r="119">
          <cell r="BO119">
            <v>0</v>
          </cell>
          <cell r="BQ119">
            <v>0</v>
          </cell>
          <cell r="BS119">
            <v>0</v>
          </cell>
          <cell r="BU119">
            <v>0</v>
          </cell>
          <cell r="BW119">
            <v>0</v>
          </cell>
          <cell r="BY119">
            <v>0</v>
          </cell>
          <cell r="CA119">
            <v>0</v>
          </cell>
          <cell r="CC119">
            <v>0</v>
          </cell>
          <cell r="CE119">
            <v>0</v>
          </cell>
          <cell r="CG119">
            <v>0</v>
          </cell>
          <cell r="CI119">
            <v>0</v>
          </cell>
          <cell r="CK119">
            <v>0</v>
          </cell>
          <cell r="CM119">
            <v>0</v>
          </cell>
          <cell r="CO119">
            <v>0</v>
          </cell>
          <cell r="CQ119">
            <v>0</v>
          </cell>
        </row>
        <row r="120">
          <cell r="BO120">
            <v>0</v>
          </cell>
          <cell r="BQ120">
            <v>0</v>
          </cell>
          <cell r="BS120">
            <v>0</v>
          </cell>
          <cell r="BU120">
            <v>0</v>
          </cell>
          <cell r="BW120">
            <v>0</v>
          </cell>
          <cell r="BY120">
            <v>0</v>
          </cell>
          <cell r="CA120">
            <v>3</v>
          </cell>
          <cell r="CC120">
            <v>7.5</v>
          </cell>
          <cell r="CE120">
            <v>7</v>
          </cell>
          <cell r="CG120">
            <v>17.5</v>
          </cell>
          <cell r="CI120">
            <v>7</v>
          </cell>
          <cell r="CK120">
            <v>4</v>
          </cell>
          <cell r="CM120">
            <v>0</v>
          </cell>
          <cell r="CO120">
            <v>0</v>
          </cell>
          <cell r="CQ120">
            <v>11</v>
          </cell>
        </row>
        <row r="128">
          <cell r="P128" t="str">
            <v>Sanmina Corporation</v>
          </cell>
        </row>
        <row r="129">
          <cell r="P129" t="str">
            <v>Full Year Revenue Analysis</v>
          </cell>
        </row>
        <row r="130">
          <cell r="P130" t="str">
            <v>($ In Millions Except Per Share Data)</v>
          </cell>
        </row>
        <row r="132">
          <cell r="L132" t="str">
            <v xml:space="preserve">    1995A</v>
          </cell>
          <cell r="M132" t="str">
            <v xml:space="preserve">   % Chg.</v>
          </cell>
          <cell r="N132" t="str">
            <v xml:space="preserve">    1996A</v>
          </cell>
          <cell r="O132" t="str">
            <v xml:space="preserve">   % Chg.</v>
          </cell>
          <cell r="P132" t="str">
            <v xml:space="preserve">    1997A</v>
          </cell>
          <cell r="Q132" t="str">
            <v xml:space="preserve">   % Chg.</v>
          </cell>
          <cell r="R132" t="str">
            <v xml:space="preserve">    1998A</v>
          </cell>
          <cell r="S132" t="str">
            <v xml:space="preserve">   % Chg.</v>
          </cell>
          <cell r="T132" t="str">
            <v xml:space="preserve">    1999E</v>
          </cell>
          <cell r="U132" t="str">
            <v xml:space="preserve">   % Chg.</v>
          </cell>
          <cell r="V132" t="str">
            <v xml:space="preserve">    2000E</v>
          </cell>
          <cell r="W132" t="str">
            <v xml:space="preserve">   % Chg.</v>
          </cell>
        </row>
        <row r="133">
          <cell r="L133">
            <v>271.75700000000001</v>
          </cell>
          <cell r="M133">
            <v>0.28913925191527712</v>
          </cell>
          <cell r="N133">
            <v>391.98200000000003</v>
          </cell>
          <cell r="O133">
            <v>0.4423989078478201</v>
          </cell>
          <cell r="P133">
            <v>559.78700000000015</v>
          </cell>
          <cell r="Q133">
            <v>0.42809363695271752</v>
          </cell>
          <cell r="R133">
            <v>707.58100000000013</v>
          </cell>
          <cell r="S133">
            <v>0.26401827838088399</v>
          </cell>
          <cell r="T133">
            <v>912.5</v>
          </cell>
          <cell r="U133">
            <v>0.28960500635262942</v>
          </cell>
          <cell r="V133">
            <v>1185</v>
          </cell>
          <cell r="W133">
            <v>0.29863013698630136</v>
          </cell>
        </row>
        <row r="134">
          <cell r="L134">
            <v>0</v>
          </cell>
          <cell r="M134" t="str">
            <v xml:space="preserve">      N.M.</v>
          </cell>
          <cell r="N134">
            <v>0</v>
          </cell>
          <cell r="O134" t="str">
            <v xml:space="preserve">      N.M.</v>
          </cell>
          <cell r="P134">
            <v>10</v>
          </cell>
          <cell r="Q134" t="str">
            <v xml:space="preserve">      N.M.</v>
          </cell>
          <cell r="R134">
            <v>15</v>
          </cell>
          <cell r="S134">
            <v>0.5</v>
          </cell>
          <cell r="T134">
            <v>30</v>
          </cell>
          <cell r="U134">
            <v>1</v>
          </cell>
          <cell r="V134">
            <v>50</v>
          </cell>
          <cell r="W134">
            <v>0.66666666666666674</v>
          </cell>
        </row>
        <row r="135">
          <cell r="L135">
            <v>0</v>
          </cell>
          <cell r="M135" t="str">
            <v xml:space="preserve">      N.M.</v>
          </cell>
          <cell r="N135">
            <v>0</v>
          </cell>
          <cell r="O135" t="str">
            <v xml:space="preserve">      N.M.</v>
          </cell>
          <cell r="P135">
            <v>0</v>
          </cell>
          <cell r="Q135" t="str">
            <v xml:space="preserve">      N.M.</v>
          </cell>
          <cell r="R135">
            <v>0</v>
          </cell>
          <cell r="S135" t="str">
            <v xml:space="preserve">      N.M.</v>
          </cell>
          <cell r="T135">
            <v>0</v>
          </cell>
          <cell r="U135" t="str">
            <v xml:space="preserve">      N.M.</v>
          </cell>
          <cell r="V135">
            <v>0</v>
          </cell>
          <cell r="W135" t="str">
            <v xml:space="preserve">      N.M.</v>
          </cell>
        </row>
        <row r="136">
          <cell r="L136">
            <v>0</v>
          </cell>
          <cell r="M136" t="str">
            <v xml:space="preserve">      N.M.</v>
          </cell>
          <cell r="N136">
            <v>0</v>
          </cell>
          <cell r="O136" t="str">
            <v xml:space="preserve">      N.M.</v>
          </cell>
          <cell r="P136">
            <v>0</v>
          </cell>
          <cell r="Q136" t="str">
            <v xml:space="preserve">      N.M.</v>
          </cell>
          <cell r="R136">
            <v>0</v>
          </cell>
          <cell r="S136" t="str">
            <v xml:space="preserve">      N.M.</v>
          </cell>
          <cell r="T136">
            <v>0</v>
          </cell>
          <cell r="U136" t="str">
            <v xml:space="preserve">      N.M.</v>
          </cell>
          <cell r="V136">
            <v>0</v>
          </cell>
          <cell r="W136" t="str">
            <v xml:space="preserve">      N.M.</v>
          </cell>
        </row>
        <row r="137">
          <cell r="L137">
            <v>0</v>
          </cell>
          <cell r="M137" t="str">
            <v xml:space="preserve">      N.M.</v>
          </cell>
          <cell r="N137">
            <v>0</v>
          </cell>
          <cell r="O137" t="str">
            <v xml:space="preserve">      N.M.</v>
          </cell>
          <cell r="P137">
            <v>0</v>
          </cell>
          <cell r="Q137" t="str">
            <v xml:space="preserve">      N.M.</v>
          </cell>
          <cell r="R137">
            <v>0</v>
          </cell>
          <cell r="S137" t="str">
            <v xml:space="preserve">      N.M.</v>
          </cell>
          <cell r="T137">
            <v>0</v>
          </cell>
          <cell r="U137" t="str">
            <v xml:space="preserve">      N.M.</v>
          </cell>
          <cell r="V137">
            <v>0</v>
          </cell>
          <cell r="W137" t="str">
            <v xml:space="preserve">      N.M.</v>
          </cell>
        </row>
        <row r="138">
          <cell r="L138">
            <v>271.75700000000001</v>
          </cell>
          <cell r="M138">
            <v>0.28913925191527712</v>
          </cell>
          <cell r="N138">
            <v>391.98200000000003</v>
          </cell>
          <cell r="O138">
            <v>0.4423989078478201</v>
          </cell>
          <cell r="P138">
            <v>569.78700000000015</v>
          </cell>
          <cell r="Q138">
            <v>0.4536050124750628</v>
          </cell>
          <cell r="R138">
            <v>722.58100000000013</v>
          </cell>
          <cell r="S138">
            <v>0.26815985622697602</v>
          </cell>
          <cell r="T138">
            <v>942.5</v>
          </cell>
          <cell r="U138">
            <v>0.30435203804140976</v>
          </cell>
          <cell r="V138">
            <v>1235</v>
          </cell>
          <cell r="W138">
            <v>0.31034482758620685</v>
          </cell>
        </row>
        <row r="139">
          <cell r="L139">
            <v>271.75700000000001</v>
          </cell>
          <cell r="M139">
            <v>0.28913925191527712</v>
          </cell>
          <cell r="N139">
            <v>391.98200000000003</v>
          </cell>
          <cell r="O139">
            <v>0.4423989078478201</v>
          </cell>
          <cell r="P139">
            <v>569.78700000000015</v>
          </cell>
          <cell r="Q139">
            <v>0.4536050124750628</v>
          </cell>
          <cell r="R139">
            <v>722.58100000000013</v>
          </cell>
          <cell r="S139">
            <v>0.26815985622697602</v>
          </cell>
          <cell r="T139">
            <v>942.5</v>
          </cell>
          <cell r="U139">
            <v>0.30435203804140976</v>
          </cell>
          <cell r="V139">
            <v>1235</v>
          </cell>
          <cell r="W139">
            <v>0.31034482758620685</v>
          </cell>
        </row>
        <row r="141">
          <cell r="L141">
            <v>31.510000000000012</v>
          </cell>
          <cell r="M141" t="str">
            <v xml:space="preserve">     N.M.</v>
          </cell>
          <cell r="N141">
            <v>53.984000000000052</v>
          </cell>
          <cell r="O141">
            <v>0.71323389400190518</v>
          </cell>
          <cell r="P141">
            <v>57.257000000000133</v>
          </cell>
          <cell r="Q141">
            <v>6.0629075281566358E-2</v>
          </cell>
          <cell r="R141">
            <v>107.41400000000013</v>
          </cell>
          <cell r="S141">
            <v>0.8759976946050243</v>
          </cell>
          <cell r="T141">
            <v>153.37024999999988</v>
          </cell>
          <cell r="U141">
            <v>0.42784227381905238</v>
          </cell>
          <cell r="V141">
            <v>196.72150000000002</v>
          </cell>
          <cell r="W141">
            <v>0.28265749061503231</v>
          </cell>
        </row>
        <row r="142">
          <cell r="L142">
            <v>0</v>
          </cell>
          <cell r="M142" t="str">
            <v xml:space="preserve">      N.M.</v>
          </cell>
          <cell r="N142">
            <v>0</v>
          </cell>
          <cell r="O142" t="str">
            <v xml:space="preserve">      N.M.</v>
          </cell>
          <cell r="P142">
            <v>-0.4</v>
          </cell>
          <cell r="Q142" t="str">
            <v xml:space="preserve">      N.M.</v>
          </cell>
          <cell r="R142">
            <v>-7.4999999999999997E-2</v>
          </cell>
          <cell r="S142">
            <v>-0.8125</v>
          </cell>
          <cell r="T142">
            <v>0.6</v>
          </cell>
          <cell r="U142" t="str">
            <v xml:space="preserve">     N.M.</v>
          </cell>
          <cell r="V142">
            <v>2.5</v>
          </cell>
          <cell r="W142">
            <v>3.166666666666667</v>
          </cell>
        </row>
        <row r="143">
          <cell r="L143">
            <v>0</v>
          </cell>
          <cell r="M143" t="str">
            <v xml:space="preserve">      N.M.</v>
          </cell>
          <cell r="N143">
            <v>0</v>
          </cell>
          <cell r="O143" t="str">
            <v xml:space="preserve">      N.M.</v>
          </cell>
          <cell r="P143">
            <v>0</v>
          </cell>
          <cell r="Q143" t="str">
            <v xml:space="preserve">      N.M.</v>
          </cell>
          <cell r="R143">
            <v>0</v>
          </cell>
          <cell r="S143" t="str">
            <v xml:space="preserve">      N.M.</v>
          </cell>
          <cell r="T143">
            <v>0</v>
          </cell>
          <cell r="U143" t="str">
            <v xml:space="preserve">      N.M.</v>
          </cell>
          <cell r="V143">
            <v>0</v>
          </cell>
          <cell r="W143" t="str">
            <v xml:space="preserve">      N.M.</v>
          </cell>
        </row>
        <row r="144">
          <cell r="L144">
            <v>0</v>
          </cell>
          <cell r="M144" t="str">
            <v xml:space="preserve">      N.M.</v>
          </cell>
          <cell r="N144">
            <v>0</v>
          </cell>
          <cell r="O144" t="str">
            <v xml:space="preserve">      N.M.</v>
          </cell>
          <cell r="P144">
            <v>0</v>
          </cell>
          <cell r="Q144" t="str">
            <v xml:space="preserve">      N.M.</v>
          </cell>
          <cell r="R144">
            <v>0</v>
          </cell>
          <cell r="S144" t="str">
            <v xml:space="preserve">      N.M.</v>
          </cell>
          <cell r="T144">
            <v>0</v>
          </cell>
          <cell r="U144" t="str">
            <v xml:space="preserve">      N.M.</v>
          </cell>
          <cell r="V144">
            <v>0</v>
          </cell>
          <cell r="W144" t="str">
            <v xml:space="preserve">      N.M.</v>
          </cell>
        </row>
        <row r="145">
          <cell r="L145">
            <v>0</v>
          </cell>
          <cell r="M145" t="str">
            <v xml:space="preserve">      N.M.</v>
          </cell>
          <cell r="N145">
            <v>0</v>
          </cell>
          <cell r="O145" t="str">
            <v xml:space="preserve">      N.M.</v>
          </cell>
          <cell r="P145">
            <v>0</v>
          </cell>
          <cell r="Q145" t="str">
            <v xml:space="preserve">      N.M.</v>
          </cell>
          <cell r="R145">
            <v>0</v>
          </cell>
          <cell r="S145" t="str">
            <v xml:space="preserve">      N.M.</v>
          </cell>
          <cell r="T145">
            <v>0</v>
          </cell>
          <cell r="U145" t="str">
            <v xml:space="preserve">      N.M.</v>
          </cell>
          <cell r="V145">
            <v>0</v>
          </cell>
          <cell r="W145" t="str">
            <v xml:space="preserve">      N.M.</v>
          </cell>
        </row>
        <row r="146">
          <cell r="L146">
            <v>31.510000000000012</v>
          </cell>
          <cell r="M146" t="str">
            <v xml:space="preserve">     N.M.</v>
          </cell>
          <cell r="N146">
            <v>53.984000000000052</v>
          </cell>
          <cell r="O146">
            <v>0.71323389400190518</v>
          </cell>
          <cell r="P146">
            <v>56.857000000000134</v>
          </cell>
          <cell r="Q146">
            <v>5.3219472436278892E-2</v>
          </cell>
          <cell r="R146">
            <v>107.33900000000013</v>
          </cell>
          <cell r="S146">
            <v>0.88787660270502977</v>
          </cell>
          <cell r="T146">
            <v>153.97024999999988</v>
          </cell>
          <cell r="U146">
            <v>0.43442970402183456</v>
          </cell>
          <cell r="V146">
            <v>199.22150000000002</v>
          </cell>
          <cell r="W146">
            <v>0.29389606108972455</v>
          </cell>
        </row>
        <row r="147">
          <cell r="L147">
            <v>31.510000000000012</v>
          </cell>
          <cell r="M147" t="str">
            <v xml:space="preserve">     N.M.</v>
          </cell>
          <cell r="N147">
            <v>53.984000000000052</v>
          </cell>
          <cell r="O147">
            <v>0.71323389400190518</v>
          </cell>
          <cell r="P147">
            <v>56.857000000000134</v>
          </cell>
          <cell r="Q147">
            <v>5.3219472436278892E-2</v>
          </cell>
          <cell r="R147">
            <v>107.33900000000013</v>
          </cell>
          <cell r="S147">
            <v>0.88787660270502977</v>
          </cell>
          <cell r="T147">
            <v>153.97024999999988</v>
          </cell>
          <cell r="U147">
            <v>0.43442970402183456</v>
          </cell>
          <cell r="V147">
            <v>199.22150000000002</v>
          </cell>
          <cell r="W147">
            <v>0.29389606108972455</v>
          </cell>
        </row>
        <row r="149">
          <cell r="L149">
            <v>0.11594917518224006</v>
          </cell>
          <cell r="N149">
            <v>0.1377206096198296</v>
          </cell>
          <cell r="P149">
            <v>0.10228354713489259</v>
          </cell>
          <cell r="R149">
            <v>0.15180452838614958</v>
          </cell>
          <cell r="T149">
            <v>0.16807698630136975</v>
          </cell>
          <cell r="V149">
            <v>0.16600970464135023</v>
          </cell>
        </row>
        <row r="150">
          <cell r="L150" t="e">
            <v>#DIV/0!</v>
          </cell>
          <cell r="N150">
            <v>0</v>
          </cell>
          <cell r="P150">
            <v>-0.04</v>
          </cell>
          <cell r="R150">
            <v>-5.0000000000000001E-3</v>
          </cell>
          <cell r="T150">
            <v>0.02</v>
          </cell>
          <cell r="V150">
            <v>0.05</v>
          </cell>
        </row>
        <row r="151">
          <cell r="L151" t="e">
            <v>#DIV/0!</v>
          </cell>
          <cell r="N151">
            <v>0</v>
          </cell>
          <cell r="P151">
            <v>0</v>
          </cell>
          <cell r="R151">
            <v>0</v>
          </cell>
          <cell r="T151">
            <v>0</v>
          </cell>
          <cell r="V151">
            <v>0</v>
          </cell>
        </row>
        <row r="152">
          <cell r="L152" t="e">
            <v>#DIV/0!</v>
          </cell>
          <cell r="N152">
            <v>0</v>
          </cell>
          <cell r="P152">
            <v>0</v>
          </cell>
          <cell r="R152">
            <v>0</v>
          </cell>
          <cell r="T152">
            <v>0</v>
          </cell>
          <cell r="V152">
            <v>0</v>
          </cell>
        </row>
        <row r="153">
          <cell r="L153" t="e">
            <v>#DIV/0!</v>
          </cell>
          <cell r="N153">
            <v>0</v>
          </cell>
          <cell r="P153">
            <v>0</v>
          </cell>
          <cell r="R153">
            <v>0</v>
          </cell>
          <cell r="T153">
            <v>0</v>
          </cell>
          <cell r="V153">
            <v>0</v>
          </cell>
        </row>
        <row r="154">
          <cell r="L154">
            <v>0.11594917518224006</v>
          </cell>
          <cell r="N154">
            <v>0.1377206096198296</v>
          </cell>
          <cell r="P154">
            <v>9.9786411413388024E-2</v>
          </cell>
          <cell r="R154">
            <v>0.14854943598018783</v>
          </cell>
          <cell r="T154">
            <v>0.16336366047745346</v>
          </cell>
          <cell r="V154">
            <v>0.16131295546558705</v>
          </cell>
        </row>
        <row r="155">
          <cell r="L155">
            <v>0.11594917518224006</v>
          </cell>
          <cell r="N155">
            <v>0.1377206096198296</v>
          </cell>
          <cell r="P155">
            <v>9.9786411413388024E-2</v>
          </cell>
          <cell r="R155">
            <v>0.14854943598018783</v>
          </cell>
          <cell r="T155">
            <v>0.16336366047745346</v>
          </cell>
          <cell r="V155">
            <v>0.16131295546558705</v>
          </cell>
        </row>
        <row r="157">
          <cell r="L157">
            <v>166.89819</v>
          </cell>
          <cell r="M157">
            <v>-0.20828163468608429</v>
          </cell>
          <cell r="N157">
            <v>216.17180000000002</v>
          </cell>
          <cell r="O157">
            <v>0.29523154205566882</v>
          </cell>
          <cell r="P157">
            <v>306.25542000000019</v>
          </cell>
          <cell r="Q157">
            <v>0.41672234768827465</v>
          </cell>
          <cell r="R157">
            <v>386.19915400000014</v>
          </cell>
          <cell r="S157">
            <v>0.26103614427460542</v>
          </cell>
          <cell r="T157">
            <v>537.40499999999997</v>
          </cell>
          <cell r="U157">
            <v>0.39152298609126368</v>
          </cell>
          <cell r="V157">
            <v>727.27499999999998</v>
          </cell>
          <cell r="W157">
            <v>0.35330895693192277</v>
          </cell>
        </row>
        <row r="158">
          <cell r="L158">
            <v>46.83605</v>
          </cell>
          <cell r="M158" t="str">
            <v xml:space="preserve">      N.M.</v>
          </cell>
          <cell r="N158">
            <v>79.086479999999995</v>
          </cell>
          <cell r="O158">
            <v>0.68858133852022085</v>
          </cell>
          <cell r="P158">
            <v>130.22662</v>
          </cell>
          <cell r="Q158">
            <v>0.64663568286260831</v>
          </cell>
          <cell r="R158">
            <v>208.09353800000002</v>
          </cell>
          <cell r="S158">
            <v>0.59793395543860406</v>
          </cell>
          <cell r="T158">
            <v>269.49250000000001</v>
          </cell>
          <cell r="U158">
            <v>0.29505463067286586</v>
          </cell>
          <cell r="V158">
            <v>345.8</v>
          </cell>
          <cell r="W158">
            <v>0.28315259237270052</v>
          </cell>
        </row>
        <row r="159">
          <cell r="L159">
            <v>36.063380000000002</v>
          </cell>
          <cell r="M159" t="str">
            <v xml:space="preserve">      N.M.</v>
          </cell>
          <cell r="N159">
            <v>64.804479999999998</v>
          </cell>
          <cell r="O159">
            <v>0.79696079513345652</v>
          </cell>
          <cell r="P159">
            <v>75.850619999999992</v>
          </cell>
          <cell r="Q159">
            <v>0.17045333902841286</v>
          </cell>
          <cell r="R159">
            <v>83.371878000000009</v>
          </cell>
          <cell r="S159">
            <v>9.915882032342016E-2</v>
          </cell>
          <cell r="T159">
            <v>81.577500000000001</v>
          </cell>
          <cell r="U159">
            <v>-2.1522581031460097E-2</v>
          </cell>
          <cell r="V159">
            <v>98.8</v>
          </cell>
          <cell r="W159">
            <v>0.21111826177561221</v>
          </cell>
        </row>
        <row r="160">
          <cell r="L160">
            <v>21.118320000000001</v>
          </cell>
          <cell r="M160" t="str">
            <v xml:space="preserve">      N.M.</v>
          </cell>
          <cell r="N160">
            <v>30.765319999999999</v>
          </cell>
          <cell r="O160">
            <v>0.45680717026733175</v>
          </cell>
          <cell r="P160">
            <v>57.454340000000002</v>
          </cell>
          <cell r="Q160">
            <v>0.86750340968337092</v>
          </cell>
          <cell r="R160">
            <v>44.916430000000005</v>
          </cell>
          <cell r="S160">
            <v>-0.21822389744621551</v>
          </cell>
          <cell r="T160">
            <v>54.024999999999999</v>
          </cell>
          <cell r="U160">
            <v>0.20278926887110105</v>
          </cell>
          <cell r="V160">
            <v>63.125</v>
          </cell>
          <cell r="W160">
            <v>0.16844053678852378</v>
          </cell>
        </row>
        <row r="161">
          <cell r="L161">
            <v>0</v>
          </cell>
          <cell r="M161" t="str">
            <v xml:space="preserve">      N.M.</v>
          </cell>
          <cell r="N161">
            <v>0</v>
          </cell>
          <cell r="O161" t="str">
            <v xml:space="preserve">      N.M.</v>
          </cell>
          <cell r="P161">
            <v>0</v>
          </cell>
          <cell r="Q161" t="str">
            <v xml:space="preserve">      N.M.</v>
          </cell>
          <cell r="R161">
            <v>0</v>
          </cell>
          <cell r="S161" t="str">
            <v xml:space="preserve">      N.M.</v>
          </cell>
          <cell r="T161">
            <v>0</v>
          </cell>
          <cell r="U161" t="str">
            <v xml:space="preserve">      N.M.</v>
          </cell>
          <cell r="V161">
            <v>0</v>
          </cell>
          <cell r="W161" t="str">
            <v xml:space="preserve">      N.M.</v>
          </cell>
        </row>
        <row r="162">
          <cell r="L162">
            <v>0.84106000000000003</v>
          </cell>
          <cell r="M162" t="str">
            <v xml:space="preserve">      N.M.</v>
          </cell>
          <cell r="N162">
            <v>1.1539200000000001</v>
          </cell>
          <cell r="O162">
            <v>0.37198297386631163</v>
          </cell>
          <cell r="P162">
            <v>7.1054273576010003E-15</v>
          </cell>
          <cell r="Q162">
            <v>-0.99999999999999389</v>
          </cell>
          <cell r="R162">
            <v>0</v>
          </cell>
          <cell r="S162">
            <v>-1</v>
          </cell>
          <cell r="T162">
            <v>0</v>
          </cell>
          <cell r="U162" t="str">
            <v xml:space="preserve">      N.M.</v>
          </cell>
          <cell r="V162">
            <v>0</v>
          </cell>
          <cell r="W162" t="str">
            <v xml:space="preserve">      N.M.</v>
          </cell>
        </row>
        <row r="163">
          <cell r="L163">
            <v>271.75700000000001</v>
          </cell>
          <cell r="M163">
            <v>0.28913925191527712</v>
          </cell>
          <cell r="N163">
            <v>391.98200000000003</v>
          </cell>
          <cell r="O163">
            <v>0.4423989078478201</v>
          </cell>
          <cell r="P163">
            <v>569.78700000000015</v>
          </cell>
          <cell r="Q163">
            <v>0.4536050124750628</v>
          </cell>
          <cell r="R163">
            <v>722.58100000000013</v>
          </cell>
          <cell r="S163">
            <v>0.26815985622697602</v>
          </cell>
          <cell r="T163">
            <v>942.5</v>
          </cell>
          <cell r="U163">
            <v>0.30435203804140976</v>
          </cell>
          <cell r="V163">
            <v>1235</v>
          </cell>
          <cell r="W163">
            <v>0.31034482758620685</v>
          </cell>
        </row>
        <row r="165">
          <cell r="L165">
            <v>0.61414495302788885</v>
          </cell>
          <cell r="M165">
            <v>-0.20828163468608429</v>
          </cell>
          <cell r="N165">
            <v>0.55148399671413484</v>
          </cell>
          <cell r="O165">
            <v>0.29523154205566882</v>
          </cell>
          <cell r="P165">
            <v>0.53749106244965239</v>
          </cell>
          <cell r="Q165">
            <v>0.41672234768827465</v>
          </cell>
          <cell r="R165">
            <v>0.53447178101832193</v>
          </cell>
          <cell r="S165">
            <v>0.26103614427460542</v>
          </cell>
          <cell r="T165">
            <v>0.57019098143236069</v>
          </cell>
          <cell r="U165">
            <v>0.39152298609126368</v>
          </cell>
          <cell r="V165">
            <v>0.58888663967611332</v>
          </cell>
          <cell r="W165">
            <v>0.35330895693192277</v>
          </cell>
        </row>
        <row r="166">
          <cell r="L166">
            <v>0.17234533057106163</v>
          </cell>
          <cell r="M166" t="str">
            <v xml:space="preserve">      N.M.</v>
          </cell>
          <cell r="N166">
            <v>0.20176048900204599</v>
          </cell>
          <cell r="O166">
            <v>0.68858133852022085</v>
          </cell>
          <cell r="P166">
            <v>0.22855316109353138</v>
          </cell>
          <cell r="Q166">
            <v>0.64663568286260831</v>
          </cell>
          <cell r="R166">
            <v>0.28798645134593903</v>
          </cell>
          <cell r="S166">
            <v>0.59793395543860384</v>
          </cell>
          <cell r="T166">
            <v>0.28593368700265254</v>
          </cell>
          <cell r="U166">
            <v>0.29505463067286608</v>
          </cell>
          <cell r="V166">
            <v>0.28000000000000003</v>
          </cell>
          <cell r="W166">
            <v>0.28315259237270052</v>
          </cell>
        </row>
        <row r="167">
          <cell r="L167">
            <v>0.13270451175130724</v>
          </cell>
          <cell r="M167" t="str">
            <v xml:space="preserve">      N.M.</v>
          </cell>
          <cell r="N167">
            <v>0.16532514248103228</v>
          </cell>
          <cell r="O167">
            <v>0.79696079513345652</v>
          </cell>
          <cell r="P167">
            <v>0.13312100837681445</v>
          </cell>
          <cell r="Q167">
            <v>0.17045333902841286</v>
          </cell>
          <cell r="R167">
            <v>0.11538066735770798</v>
          </cell>
          <cell r="S167">
            <v>9.915882032342016E-2</v>
          </cell>
          <cell r="T167">
            <v>8.6554376657824936E-2</v>
          </cell>
          <cell r="U167">
            <v>-2.1522581031460097E-2</v>
          </cell>
          <cell r="V167">
            <v>0.08</v>
          </cell>
          <cell r="W167">
            <v>0.21111826177561221</v>
          </cell>
        </row>
        <row r="168">
          <cell r="L168">
            <v>7.7710307370187331E-2</v>
          </cell>
          <cell r="M168" t="str">
            <v xml:space="preserve">      N.M.</v>
          </cell>
          <cell r="N168">
            <v>7.8486563158512379E-2</v>
          </cell>
          <cell r="O168">
            <v>0.45680717026733197</v>
          </cell>
          <cell r="P168">
            <v>0.1008347680800018</v>
          </cell>
          <cell r="Q168">
            <v>0.8675034096833707</v>
          </cell>
          <cell r="R168">
            <v>6.2161100278031109E-2</v>
          </cell>
          <cell r="S168">
            <v>-0.21822389744621551</v>
          </cell>
          <cell r="T168">
            <v>5.7320954907161804E-2</v>
          </cell>
          <cell r="U168">
            <v>0.20278926887110105</v>
          </cell>
          <cell r="V168">
            <v>5.1113360323886636E-2</v>
          </cell>
          <cell r="W168">
            <v>0.16844053678852378</v>
          </cell>
        </row>
        <row r="169">
          <cell r="L169">
            <v>0</v>
          </cell>
          <cell r="M169" t="str">
            <v xml:space="preserve">      N.M.</v>
          </cell>
          <cell r="N169">
            <v>0</v>
          </cell>
          <cell r="O169" t="str">
            <v xml:space="preserve">      N.M.</v>
          </cell>
          <cell r="P169">
            <v>0</v>
          </cell>
          <cell r="Q169" t="str">
            <v xml:space="preserve">      N.M.</v>
          </cell>
          <cell r="R169">
            <v>0</v>
          </cell>
          <cell r="S169" t="str">
            <v xml:space="preserve">      N.M.</v>
          </cell>
          <cell r="T169">
            <v>0</v>
          </cell>
          <cell r="U169" t="str">
            <v xml:space="preserve">      N.M.</v>
          </cell>
          <cell r="V169">
            <v>0</v>
          </cell>
          <cell r="W169" t="str">
            <v xml:space="preserve">      N.M.</v>
          </cell>
        </row>
        <row r="170">
          <cell r="L170">
            <v>3.0948972795548967E-3</v>
          </cell>
          <cell r="M170" t="str">
            <v xml:space="preserve">      N.M.</v>
          </cell>
          <cell r="N170">
            <v>2.9438086442744819E-3</v>
          </cell>
          <cell r="O170">
            <v>0.37198297386631163</v>
          </cell>
          <cell r="P170">
            <v>1.2470321993308023E-17</v>
          </cell>
          <cell r="Q170">
            <v>-0.99999999999999389</v>
          </cell>
          <cell r="R170">
            <v>0</v>
          </cell>
          <cell r="S170">
            <v>-1</v>
          </cell>
          <cell r="T170">
            <v>0</v>
          </cell>
          <cell r="U170" t="str">
            <v xml:space="preserve">      N.M.</v>
          </cell>
          <cell r="V170">
            <v>0</v>
          </cell>
          <cell r="W170" t="str">
            <v xml:space="preserve">      N.M.</v>
          </cell>
        </row>
        <row r="171">
          <cell r="L171">
            <v>1</v>
          </cell>
          <cell r="M171">
            <v>0.28913925191527712</v>
          </cell>
          <cell r="N171">
            <v>1</v>
          </cell>
          <cell r="O171">
            <v>0.4423989078478201</v>
          </cell>
          <cell r="P171">
            <v>1</v>
          </cell>
          <cell r="Q171">
            <v>0.4536050124750628</v>
          </cell>
          <cell r="R171">
            <v>1</v>
          </cell>
          <cell r="S171">
            <v>0.26815985622697602</v>
          </cell>
          <cell r="T171">
            <v>1</v>
          </cell>
          <cell r="U171">
            <v>0.30435203804140976</v>
          </cell>
          <cell r="V171">
            <v>1</v>
          </cell>
          <cell r="W171">
            <v>0.31034482758620685</v>
          </cell>
        </row>
        <row r="173">
          <cell r="L173">
            <v>27.349281000000012</v>
          </cell>
          <cell r="M173" t="str">
            <v xml:space="preserve">      N.M.</v>
          </cell>
          <cell r="N173">
            <v>135.36521399999998</v>
          </cell>
          <cell r="O173">
            <v>3.9494980873537378</v>
          </cell>
          <cell r="P173">
            <v>118.717918</v>
          </cell>
          <cell r="Q173">
            <v>-0.12298060563772306</v>
          </cell>
          <cell r="R173">
            <v>110.71861000000001</v>
          </cell>
          <cell r="S173">
            <v>-6.738079756418891E-2</v>
          </cell>
          <cell r="T173">
            <v>115.5</v>
          </cell>
          <cell r="U173">
            <v>4.3185061662172064E-2</v>
          </cell>
          <cell r="V173">
            <v>123.5</v>
          </cell>
          <cell r="W173">
            <v>6.9264069264069361E-2</v>
          </cell>
        </row>
        <row r="174">
          <cell r="L174">
            <v>244.40771899999999</v>
          </cell>
          <cell r="M174" t="str">
            <v xml:space="preserve">      N.M.</v>
          </cell>
          <cell r="N174">
            <v>256.61678599999999</v>
          </cell>
          <cell r="O174">
            <v>4.9953688246646699E-2</v>
          </cell>
          <cell r="P174">
            <v>451.98208199999999</v>
          </cell>
          <cell r="Q174">
            <v>0.76131144437293363</v>
          </cell>
          <cell r="R174">
            <v>611.86239</v>
          </cell>
          <cell r="S174">
            <v>0.35373151805606318</v>
          </cell>
          <cell r="T174">
            <v>827</v>
          </cell>
          <cell r="U174">
            <v>0.35161110327438161</v>
          </cell>
          <cell r="V174">
            <v>1111.5</v>
          </cell>
          <cell r="W174">
            <v>0.34401451027811358</v>
          </cell>
        </row>
        <row r="175">
          <cell r="L175">
            <v>0.8993612639232843</v>
          </cell>
          <cell r="N175">
            <v>0.65466471929833503</v>
          </cell>
          <cell r="P175">
            <v>0.79324744509790479</v>
          </cell>
          <cell r="R175">
            <v>0.84677342747733453</v>
          </cell>
          <cell r="T175">
            <v>0.87745358090185677</v>
          </cell>
          <cell r="V175">
            <v>0.9</v>
          </cell>
        </row>
        <row r="178">
          <cell r="L178">
            <v>35.871924</v>
          </cell>
          <cell r="M178" t="str">
            <v xml:space="preserve">      N.M.</v>
          </cell>
          <cell r="N178">
            <v>51.741624000000009</v>
          </cell>
          <cell r="O178">
            <v>0.4423989078478201</v>
          </cell>
          <cell r="P178">
            <v>48.431895000000019</v>
          </cell>
          <cell r="Q178">
            <v>-6.3966469239542856E-2</v>
          </cell>
          <cell r="R178">
            <v>48.41292700000001</v>
          </cell>
          <cell r="S178">
            <v>-3.916427387367083E-4</v>
          </cell>
          <cell r="T178">
            <v>65.975000000000009</v>
          </cell>
          <cell r="U178">
            <v>0.36275586064027898</v>
          </cell>
          <cell r="V178">
            <v>82.745000000000005</v>
          </cell>
          <cell r="W178">
            <v>0.2541871921182266</v>
          </cell>
        </row>
        <row r="179">
          <cell r="L179">
            <v>59.514783000000001</v>
          </cell>
          <cell r="M179">
            <v>-1.9717027189424585E-2</v>
          </cell>
          <cell r="N179">
            <v>98.779464000000004</v>
          </cell>
          <cell r="O179">
            <v>0.65974668848242302</v>
          </cell>
          <cell r="P179">
            <v>100.85229900000002</v>
          </cell>
          <cell r="Q179">
            <v>2.0984473047960694E-2</v>
          </cell>
          <cell r="R179">
            <v>90.322625000000016</v>
          </cell>
          <cell r="S179">
            <v>-0.10440688119563835</v>
          </cell>
          <cell r="T179">
            <v>98.962499999999991</v>
          </cell>
          <cell r="U179">
            <v>9.5655711954784062E-2</v>
          </cell>
          <cell r="V179">
            <v>104.97500000000001</v>
          </cell>
          <cell r="W179">
            <v>6.0755336617405842E-2</v>
          </cell>
        </row>
        <row r="180">
          <cell r="L180">
            <v>0</v>
          </cell>
          <cell r="M180" t="str">
            <v xml:space="preserve">      N.M.</v>
          </cell>
          <cell r="N180">
            <v>0</v>
          </cell>
          <cell r="O180" t="str">
            <v xml:space="preserve">      N.M.</v>
          </cell>
          <cell r="P180">
            <v>48.431895000000019</v>
          </cell>
          <cell r="Q180" t="str">
            <v xml:space="preserve">      N.M.</v>
          </cell>
          <cell r="R180">
            <v>126.45167500000001</v>
          </cell>
          <cell r="S180">
            <v>1.6109173510555381</v>
          </cell>
          <cell r="T180">
            <v>122.52500000000001</v>
          </cell>
          <cell r="U180">
            <v>-3.1052771740667007E-2</v>
          </cell>
          <cell r="V180">
            <v>160.55000000000001</v>
          </cell>
          <cell r="W180">
            <v>0.31034482758620685</v>
          </cell>
        </row>
        <row r="181">
          <cell r="L181">
            <v>0</v>
          </cell>
          <cell r="M181">
            <v>-1</v>
          </cell>
          <cell r="N181">
            <v>0</v>
          </cell>
          <cell r="O181" t="str">
            <v xml:space="preserve">      N.M.</v>
          </cell>
          <cell r="P181">
            <v>25.640415000000004</v>
          </cell>
          <cell r="Q181" t="str">
            <v xml:space="preserve">      N.M.</v>
          </cell>
          <cell r="R181">
            <v>18.064525000000003</v>
          </cell>
          <cell r="S181">
            <v>-0.29546674654056881</v>
          </cell>
          <cell r="T181">
            <v>46.182500000000005</v>
          </cell>
          <cell r="U181">
            <v>1.556529994561163</v>
          </cell>
          <cell r="V181">
            <v>58.045000000000002</v>
          </cell>
          <cell r="W181">
            <v>0.25686136523574943</v>
          </cell>
        </row>
        <row r="182">
          <cell r="L182">
            <v>0</v>
          </cell>
          <cell r="M182" t="str">
            <v xml:space="preserve">      N.M.</v>
          </cell>
          <cell r="N182">
            <v>0</v>
          </cell>
          <cell r="O182" t="str">
            <v xml:space="preserve">      N.M.</v>
          </cell>
          <cell r="P182">
            <v>25.640415000000004</v>
          </cell>
          <cell r="Q182" t="str">
            <v xml:space="preserve">      N.M.</v>
          </cell>
          <cell r="R182">
            <v>46.967765000000007</v>
          </cell>
          <cell r="S182">
            <v>0.83178645899452097</v>
          </cell>
          <cell r="T182">
            <v>81.997499999999988</v>
          </cell>
          <cell r="U182">
            <v>0.74582503553234814</v>
          </cell>
          <cell r="V182">
            <v>96.33</v>
          </cell>
          <cell r="W182">
            <v>0.17479191438763397</v>
          </cell>
        </row>
        <row r="183">
          <cell r="L183">
            <v>0</v>
          </cell>
          <cell r="M183" t="str">
            <v xml:space="preserve">      N.M.</v>
          </cell>
          <cell r="N183">
            <v>0</v>
          </cell>
          <cell r="O183" t="str">
            <v xml:space="preserve">      N.M.</v>
          </cell>
          <cell r="P183">
            <v>0</v>
          </cell>
          <cell r="Q183" t="str">
            <v xml:space="preserve">      N.M.</v>
          </cell>
          <cell r="R183">
            <v>39.741955000000004</v>
          </cell>
          <cell r="S183" t="str">
            <v xml:space="preserve">      N.M.</v>
          </cell>
          <cell r="T183">
            <v>49.952500000000001</v>
          </cell>
          <cell r="U183">
            <v>0.25692105483990391</v>
          </cell>
          <cell r="V183">
            <v>61.75</v>
          </cell>
          <cell r="W183">
            <v>0.23617436564736494</v>
          </cell>
        </row>
        <row r="184">
          <cell r="L184">
            <v>0</v>
          </cell>
          <cell r="M184">
            <v>-1</v>
          </cell>
          <cell r="N184">
            <v>0</v>
          </cell>
          <cell r="O184" t="str">
            <v xml:space="preserve">      N.M.</v>
          </cell>
          <cell r="P184">
            <v>0</v>
          </cell>
          <cell r="Q184" t="str">
            <v xml:space="preserve">      N.M.</v>
          </cell>
          <cell r="R184">
            <v>0</v>
          </cell>
          <cell r="S184" t="str">
            <v xml:space="preserve">      N.M.</v>
          </cell>
          <cell r="T184">
            <v>0</v>
          </cell>
          <cell r="U184" t="str">
            <v xml:space="preserve">      N.M.</v>
          </cell>
          <cell r="V184">
            <v>0</v>
          </cell>
          <cell r="W184" t="str">
            <v xml:space="preserve">      N.M.</v>
          </cell>
        </row>
        <row r="185">
          <cell r="L185">
            <v>0</v>
          </cell>
          <cell r="M185" t="str">
            <v xml:space="preserve">      N.M.</v>
          </cell>
          <cell r="N185">
            <v>0</v>
          </cell>
          <cell r="O185" t="str">
            <v xml:space="preserve">      N.M.</v>
          </cell>
          <cell r="P185">
            <v>0</v>
          </cell>
          <cell r="Q185" t="str">
            <v xml:space="preserve">      N.M.</v>
          </cell>
          <cell r="R185">
            <v>28.903240000000007</v>
          </cell>
          <cell r="S185" t="str">
            <v xml:space="preserve">      N.M.</v>
          </cell>
          <cell r="T185">
            <v>56.55</v>
          </cell>
          <cell r="U185">
            <v>0.95652805706211419</v>
          </cell>
          <cell r="V185">
            <v>74.099999999999994</v>
          </cell>
          <cell r="W185">
            <v>0.31034482758620685</v>
          </cell>
        </row>
        <row r="186">
          <cell r="P186">
            <v>248.99691900000008</v>
          </cell>
          <cell r="Q186" t="str">
            <v xml:space="preserve">      N.M.</v>
          </cell>
          <cell r="R186">
            <v>330.21951700000005</v>
          </cell>
          <cell r="S186">
            <v>0.32619920891470922</v>
          </cell>
          <cell r="T186">
            <v>465.59499999999997</v>
          </cell>
          <cell r="U186">
            <v>0.40995603236861333</v>
          </cell>
          <cell r="V186">
            <v>0</v>
          </cell>
          <cell r="W186">
            <v>-1</v>
          </cell>
        </row>
        <row r="187">
          <cell r="L187">
            <v>0</v>
          </cell>
          <cell r="M187">
            <v>-1</v>
          </cell>
          <cell r="N187">
            <v>0</v>
          </cell>
          <cell r="O187" t="str">
            <v xml:space="preserve">      N.M.</v>
          </cell>
          <cell r="P187">
            <v>0</v>
          </cell>
          <cell r="Q187" t="str">
            <v xml:space="preserve">      N.M.</v>
          </cell>
          <cell r="R187">
            <v>433.8917100000001</v>
          </cell>
          <cell r="S187" t="str">
            <v xml:space="preserve">      N.M.</v>
          </cell>
          <cell r="T187">
            <v>626.96500000000003</v>
          </cell>
          <cell r="U187">
            <v>0.44498036157455023</v>
          </cell>
          <cell r="V187">
            <v>827.45</v>
          </cell>
          <cell r="W187">
            <v>0.31977064110436793</v>
          </cell>
        </row>
        <row r="188">
          <cell r="L188">
            <v>0</v>
          </cell>
          <cell r="M188" t="str">
            <v xml:space="preserve">      N.M.</v>
          </cell>
          <cell r="N188">
            <v>0</v>
          </cell>
          <cell r="O188" t="str">
            <v xml:space="preserve">      N.M.</v>
          </cell>
          <cell r="P188">
            <v>0</v>
          </cell>
          <cell r="Q188" t="str">
            <v xml:space="preserve">      N.M.</v>
          </cell>
          <cell r="R188">
            <v>515.94776000000013</v>
          </cell>
          <cell r="S188" t="str">
            <v xml:space="preserve">      N.M.</v>
          </cell>
          <cell r="T188">
            <v>740.06500000000005</v>
          </cell>
          <cell r="U188">
            <v>0.43437971317096102</v>
          </cell>
          <cell r="V188">
            <v>975.65000000000009</v>
          </cell>
          <cell r="W188">
            <v>0.31833014667630555</v>
          </cell>
        </row>
        <row r="205">
          <cell r="P205" t="str">
            <v>Sanmina Corporation</v>
          </cell>
        </row>
        <row r="206">
          <cell r="P206" t="str">
            <v>Full Year Income Statements</v>
          </cell>
        </row>
        <row r="207">
          <cell r="P207" t="str">
            <v>($ In Millions Except Per Share Data)</v>
          </cell>
        </row>
        <row r="209">
          <cell r="L209" t="str">
            <v xml:space="preserve">    1995A</v>
          </cell>
          <cell r="M209" t="str">
            <v xml:space="preserve">   % Chg.</v>
          </cell>
          <cell r="N209" t="str">
            <v>1996A</v>
          </cell>
          <cell r="O209" t="str">
            <v xml:space="preserve">   % Chg.</v>
          </cell>
          <cell r="P209" t="str">
            <v>1997A</v>
          </cell>
          <cell r="Q209" t="str">
            <v xml:space="preserve">   % Chg.</v>
          </cell>
          <cell r="R209" t="str">
            <v>1998A</v>
          </cell>
          <cell r="S209" t="str">
            <v xml:space="preserve">   % Chg.</v>
          </cell>
          <cell r="T209" t="str">
            <v>1999E</v>
          </cell>
          <cell r="U209" t="str">
            <v xml:space="preserve">   % Chg.</v>
          </cell>
          <cell r="V209" t="str">
            <v>2000E</v>
          </cell>
          <cell r="W209" t="str">
            <v xml:space="preserve">   % Chg.</v>
          </cell>
        </row>
        <row r="210">
          <cell r="L210">
            <v>271.75700000000001</v>
          </cell>
          <cell r="M210">
            <v>0.28913925191527712</v>
          </cell>
          <cell r="N210">
            <v>391.98200000000003</v>
          </cell>
          <cell r="O210">
            <v>0.4423989078478201</v>
          </cell>
          <cell r="P210">
            <v>569.78700000000015</v>
          </cell>
          <cell r="Q210">
            <v>0.4536050124750628</v>
          </cell>
          <cell r="R210">
            <v>722.58100000000013</v>
          </cell>
          <cell r="S210">
            <v>0.26815985622697602</v>
          </cell>
          <cell r="T210">
            <v>942.5</v>
          </cell>
          <cell r="U210">
            <v>0.30435203804140976</v>
          </cell>
          <cell r="V210">
            <v>1235</v>
          </cell>
          <cell r="W210">
            <v>0.31034482758620685</v>
          </cell>
        </row>
        <row r="212">
          <cell r="L212">
            <v>216.81399999999999</v>
          </cell>
          <cell r="M212">
            <v>0.23557637511682494</v>
          </cell>
          <cell r="N212">
            <v>305.22699999999998</v>
          </cell>
          <cell r="O212">
            <v>0.40778270775872394</v>
          </cell>
          <cell r="P212">
            <v>455.57600000000002</v>
          </cell>
          <cell r="Q212">
            <v>0.49258093156896354</v>
          </cell>
          <cell r="R212">
            <v>563.91300000000001</v>
          </cell>
          <cell r="S212">
            <v>0.23780225472808048</v>
          </cell>
          <cell r="T212">
            <v>738.61050000000012</v>
          </cell>
          <cell r="U212">
            <v>0.30979512797186826</v>
          </cell>
          <cell r="V212">
            <v>976.41049999999996</v>
          </cell>
          <cell r="W212">
            <v>0.32195588879389048</v>
          </cell>
        </row>
        <row r="213">
          <cell r="L213">
            <v>0.79782305515589291</v>
          </cell>
          <cell r="N213">
            <v>0.7786760616558922</v>
          </cell>
          <cell r="P213">
            <v>0.79955492140045303</v>
          </cell>
          <cell r="R213">
            <v>0.78041492926052569</v>
          </cell>
          <cell r="T213">
            <v>0.78367161803713536</v>
          </cell>
          <cell r="V213">
            <v>0.79061578947368416</v>
          </cell>
        </row>
        <row r="214">
          <cell r="L214">
            <v>54.943000000000012</v>
          </cell>
          <cell r="M214">
            <v>0.55518129581929987</v>
          </cell>
          <cell r="N214">
            <v>86.755000000000052</v>
          </cell>
          <cell r="O214">
            <v>0.57900005460204262</v>
          </cell>
          <cell r="P214">
            <v>114.21100000000013</v>
          </cell>
          <cell r="Q214">
            <v>0.3164774364589944</v>
          </cell>
          <cell r="R214">
            <v>158.66800000000012</v>
          </cell>
          <cell r="S214">
            <v>0.38925322429538256</v>
          </cell>
          <cell r="T214">
            <v>203.88949999999988</v>
          </cell>
          <cell r="U214">
            <v>0.2850070587642104</v>
          </cell>
          <cell r="V214">
            <v>258.58950000000004</v>
          </cell>
          <cell r="W214">
            <v>0.26828257462988625</v>
          </cell>
        </row>
        <row r="215">
          <cell r="L215">
            <v>0.20217694484410709</v>
          </cell>
          <cell r="N215">
            <v>0.22132393834410777</v>
          </cell>
          <cell r="P215">
            <v>0.20044507859954702</v>
          </cell>
          <cell r="R215">
            <v>0.21958507073947431</v>
          </cell>
          <cell r="T215">
            <v>0.21632838196286461</v>
          </cell>
          <cell r="V215">
            <v>0.20938421052631581</v>
          </cell>
        </row>
        <row r="216">
          <cell r="L216">
            <v>0.32179419871374249</v>
          </cell>
          <cell r="N216">
            <v>0.26460386774797284</v>
          </cell>
          <cell r="P216">
            <v>0.1544163549956416</v>
          </cell>
          <cell r="R216">
            <v>0.2909603780253151</v>
          </cell>
          <cell r="T216">
            <v>0.20562798121126319</v>
          </cell>
          <cell r="V216">
            <v>0.18700854700854755</v>
          </cell>
        </row>
        <row r="217">
          <cell r="L217">
            <v>21.905999999999999</v>
          </cell>
          <cell r="M217">
            <v>0.12876797031998755</v>
          </cell>
          <cell r="N217">
            <v>29.702999999999999</v>
          </cell>
          <cell r="O217">
            <v>0.3559298822240482</v>
          </cell>
          <cell r="P217">
            <v>44.01</v>
          </cell>
          <cell r="Q217">
            <v>0.48166851833148172</v>
          </cell>
          <cell r="R217">
            <v>43.844999999999999</v>
          </cell>
          <cell r="S217">
            <v>-3.7491479209270651E-3</v>
          </cell>
          <cell r="T217">
            <v>53.035250000000005</v>
          </cell>
          <cell r="U217">
            <v>0.20960770897479764</v>
          </cell>
          <cell r="V217">
            <v>63.787999999999997</v>
          </cell>
          <cell r="W217">
            <v>0.20274722943702517</v>
          </cell>
        </row>
        <row r="218">
          <cell r="L218">
            <v>8.0608779166681993E-2</v>
          </cell>
          <cell r="N218">
            <v>7.5776438714022579E-2</v>
          </cell>
          <cell r="P218">
            <v>7.7239389456059876E-2</v>
          </cell>
          <cell r="R218">
            <v>6.0678318416897192E-2</v>
          </cell>
          <cell r="T218">
            <v>5.6270822281167115E-2</v>
          </cell>
          <cell r="V218">
            <v>5.1650202429149798E-2</v>
          </cell>
        </row>
        <row r="220">
          <cell r="L220">
            <v>0.68599999999999994</v>
          </cell>
          <cell r="M220">
            <v>-0.50397686189443247</v>
          </cell>
          <cell r="N220">
            <v>1.7230000000000001</v>
          </cell>
          <cell r="O220">
            <v>1.5116618075801753</v>
          </cell>
          <cell r="P220">
            <v>2.0059999999999998</v>
          </cell>
          <cell r="Q220">
            <v>0.16424840394660456</v>
          </cell>
          <cell r="R220">
            <v>2.851</v>
          </cell>
          <cell r="S220">
            <v>0.42123629112662031</v>
          </cell>
          <cell r="T220">
            <v>3.2839999999999998</v>
          </cell>
          <cell r="U220">
            <v>0.15187653454928096</v>
          </cell>
          <cell r="V220">
            <v>3.28</v>
          </cell>
          <cell r="W220">
            <v>-1.2180267965895553E-3</v>
          </cell>
        </row>
        <row r="221">
          <cell r="L221">
            <v>2.5243140011112866E-3</v>
          </cell>
          <cell r="N221">
            <v>4.395610002500115E-3</v>
          </cell>
          <cell r="P221">
            <v>3.5206138434186796E-3</v>
          </cell>
          <cell r="R221">
            <v>3.9455784195820253E-3</v>
          </cell>
          <cell r="T221">
            <v>3.4843501326259946E-3</v>
          </cell>
          <cell r="V221">
            <v>2.6558704453441295E-3</v>
          </cell>
        </row>
        <row r="222">
          <cell r="L222">
            <v>32.351000000000013</v>
          </cell>
          <cell r="M222">
            <v>1.2251186463993435</v>
          </cell>
          <cell r="N222">
            <v>55.32900000000005</v>
          </cell>
          <cell r="O222">
            <v>0.71027170721152455</v>
          </cell>
          <cell r="P222">
            <v>68.195000000000135</v>
          </cell>
          <cell r="Q222">
            <v>0.23253628296191997</v>
          </cell>
          <cell r="R222">
            <v>111.97200000000012</v>
          </cell>
          <cell r="S222">
            <v>0.64193855854534654</v>
          </cell>
          <cell r="T222">
            <v>147.57024999999987</v>
          </cell>
          <cell r="U222">
            <v>0.31792099810666685</v>
          </cell>
          <cell r="V222">
            <v>191.52150000000003</v>
          </cell>
          <cell r="W222">
            <v>0.29783272712487907</v>
          </cell>
        </row>
        <row r="223">
          <cell r="L223">
            <v>0.11904385167631382</v>
          </cell>
          <cell r="N223">
            <v>0.14115188962758507</v>
          </cell>
          <cell r="P223">
            <v>0.11968507530006847</v>
          </cell>
          <cell r="R223">
            <v>0.1549611739029951</v>
          </cell>
          <cell r="T223">
            <v>0.15657320954907147</v>
          </cell>
          <cell r="V223">
            <v>0.15507813765182188</v>
          </cell>
        </row>
        <row r="224">
          <cell r="L224">
            <v>0.29222995143719704</v>
          </cell>
          <cell r="N224">
            <v>0.19112497400707035</v>
          </cell>
          <cell r="P224">
            <v>7.2360169848992295E-2</v>
          </cell>
          <cell r="R224">
            <v>0.28650994148984904</v>
          </cell>
          <cell r="T224">
            <v>0.16186982479912956</v>
          </cell>
          <cell r="V224">
            <v>0.1502606837606843</v>
          </cell>
        </row>
        <row r="226">
          <cell r="L226">
            <v>0.84099999999999997</v>
          </cell>
          <cell r="M226">
            <v>-0.48656898656898651</v>
          </cell>
          <cell r="N226">
            <v>1.345</v>
          </cell>
          <cell r="O226">
            <v>0.59928656361474442</v>
          </cell>
          <cell r="P226">
            <v>2.4620000000000002</v>
          </cell>
          <cell r="Q226">
            <v>0.83048327137546485</v>
          </cell>
          <cell r="R226">
            <v>0.68799999999999994</v>
          </cell>
          <cell r="S226">
            <v>-0.72055239642567015</v>
          </cell>
          <cell r="T226">
            <v>-6.4</v>
          </cell>
          <cell r="U226" t="str">
            <v xml:space="preserve">     N.M.</v>
          </cell>
          <cell r="V226">
            <v>-7.6999999999999993</v>
          </cell>
          <cell r="W226">
            <v>0.20312499999999978</v>
          </cell>
        </row>
        <row r="227">
          <cell r="L227">
            <v>0</v>
          </cell>
          <cell r="M227">
            <v>-1</v>
          </cell>
          <cell r="N227">
            <v>0</v>
          </cell>
          <cell r="O227" t="str">
            <v xml:space="preserve">      N.M.</v>
          </cell>
          <cell r="P227">
            <v>8.8759999999999994</v>
          </cell>
          <cell r="Q227" t="str">
            <v xml:space="preserve">      N.M.</v>
          </cell>
          <cell r="R227">
            <v>3.9449999999999998</v>
          </cell>
          <cell r="S227">
            <v>-0.55554303740423605</v>
          </cell>
          <cell r="T227">
            <v>0</v>
          </cell>
          <cell r="U227">
            <v>-1</v>
          </cell>
          <cell r="V227">
            <v>0</v>
          </cell>
          <cell r="W227" t="str">
            <v xml:space="preserve">      N.M.</v>
          </cell>
        </row>
        <row r="228">
          <cell r="L228">
            <v>31.510000000000012</v>
          </cell>
          <cell r="M228" t="str">
            <v xml:space="preserve">     N.M.</v>
          </cell>
          <cell r="N228">
            <v>53.984000000000052</v>
          </cell>
          <cell r="O228">
            <v>0.71323389400190518</v>
          </cell>
          <cell r="P228">
            <v>56.857000000000134</v>
          </cell>
          <cell r="Q228">
            <v>5.3219472436278892E-2</v>
          </cell>
          <cell r="R228">
            <v>107.33900000000013</v>
          </cell>
          <cell r="S228">
            <v>0.88787660270502977</v>
          </cell>
          <cell r="T228">
            <v>153.97024999999988</v>
          </cell>
          <cell r="U228">
            <v>0.43442970402183456</v>
          </cell>
          <cell r="V228">
            <v>199.22150000000002</v>
          </cell>
          <cell r="W228">
            <v>0.29389606108972455</v>
          </cell>
        </row>
        <row r="229">
          <cell r="L229">
            <v>0.11594917518224006</v>
          </cell>
          <cell r="N229">
            <v>0.1377206096198296</v>
          </cell>
          <cell r="P229">
            <v>9.9786411413388024E-2</v>
          </cell>
          <cell r="R229">
            <v>0.14854943598018783</v>
          </cell>
          <cell r="T229">
            <v>0.16336366047745346</v>
          </cell>
          <cell r="V229">
            <v>0.16131295546558705</v>
          </cell>
        </row>
        <row r="231">
          <cell r="L231">
            <v>11.257</v>
          </cell>
          <cell r="M231">
            <v>2.4341061622940821</v>
          </cell>
          <cell r="N231">
            <v>17.419</v>
          </cell>
          <cell r="O231">
            <v>0.54739273341032257</v>
          </cell>
          <cell r="P231">
            <v>26.332000000000001</v>
          </cell>
          <cell r="Q231">
            <v>0.51168264538722075</v>
          </cell>
          <cell r="R231">
            <v>39.188000000000002</v>
          </cell>
          <cell r="S231">
            <v>0.48822725201276018</v>
          </cell>
          <cell r="T231">
            <v>56.199141249999997</v>
          </cell>
          <cell r="U231">
            <v>0.43409056981729077</v>
          </cell>
          <cell r="V231">
            <v>72.71584750000001</v>
          </cell>
          <cell r="W231">
            <v>0.29389606108972366</v>
          </cell>
        </row>
        <row r="232">
          <cell r="L232">
            <v>0.3572516661377339</v>
          </cell>
          <cell r="N232">
            <v>0.32266967990515677</v>
          </cell>
          <cell r="P232">
            <v>0.46312679177585764</v>
          </cell>
          <cell r="R232">
            <v>0.36508631531875607</v>
          </cell>
          <cell r="T232">
            <v>0.36500000000000027</v>
          </cell>
          <cell r="V232">
            <v>0.36499999999999999</v>
          </cell>
        </row>
        <row r="233">
          <cell r="L233">
            <v>0</v>
          </cell>
          <cell r="M233" t="str">
            <v xml:space="preserve">      N.M.</v>
          </cell>
          <cell r="N233">
            <v>0</v>
          </cell>
          <cell r="O233" t="str">
            <v xml:space="preserve">      N.M.</v>
          </cell>
          <cell r="P233">
            <v>0</v>
          </cell>
          <cell r="Q233" t="str">
            <v xml:space="preserve">      N.M.</v>
          </cell>
          <cell r="R233">
            <v>0</v>
          </cell>
          <cell r="S233" t="str">
            <v xml:space="preserve">      N.M.</v>
          </cell>
          <cell r="T233">
            <v>0</v>
          </cell>
          <cell r="U233" t="str">
            <v xml:space="preserve">      N.M.</v>
          </cell>
          <cell r="V233">
            <v>0</v>
          </cell>
          <cell r="W233" t="str">
            <v xml:space="preserve">      N.M.</v>
          </cell>
        </row>
        <row r="234">
          <cell r="L234">
            <v>20.253000000000014</v>
          </cell>
          <cell r="M234" t="str">
            <v xml:space="preserve">     N.M.</v>
          </cell>
          <cell r="N234">
            <v>36.565000000000055</v>
          </cell>
          <cell r="O234">
            <v>0.80541154396879611</v>
          </cell>
          <cell r="P234">
            <v>30.525000000000134</v>
          </cell>
          <cell r="Q234">
            <v>-0.16518528647613595</v>
          </cell>
          <cell r="R234">
            <v>68.151000000000124</v>
          </cell>
          <cell r="S234">
            <v>1.2326289926289871</v>
          </cell>
          <cell r="T234">
            <v>97.771108749999883</v>
          </cell>
          <cell r="U234">
            <v>0.43462471203650277</v>
          </cell>
          <cell r="V234">
            <v>126.50565250000001</v>
          </cell>
          <cell r="W234">
            <v>0.29389606108972521</v>
          </cell>
        </row>
        <row r="235">
          <cell r="L235">
            <v>1.833</v>
          </cell>
          <cell r="M235">
            <v>-0.81971082915314253</v>
          </cell>
          <cell r="N235">
            <v>0</v>
          </cell>
          <cell r="O235">
            <v>-1</v>
          </cell>
          <cell r="P235">
            <v>0</v>
          </cell>
          <cell r="Q235" t="str">
            <v xml:space="preserve">      N.M.</v>
          </cell>
          <cell r="R235">
            <v>0</v>
          </cell>
          <cell r="S235" t="str">
            <v xml:space="preserve">      N.M.</v>
          </cell>
          <cell r="T235">
            <v>0</v>
          </cell>
          <cell r="U235" t="str">
            <v xml:space="preserve">      N.M.</v>
          </cell>
          <cell r="V235">
            <v>0</v>
          </cell>
          <cell r="W235" t="str">
            <v xml:space="preserve">      N.M.</v>
          </cell>
        </row>
        <row r="236">
          <cell r="L236">
            <v>0</v>
          </cell>
          <cell r="M236" t="str">
            <v xml:space="preserve">      N.M.</v>
          </cell>
          <cell r="N236">
            <v>0</v>
          </cell>
          <cell r="O236" t="str">
            <v xml:space="preserve">      N.M.</v>
          </cell>
          <cell r="P236">
            <v>0</v>
          </cell>
          <cell r="Q236" t="str">
            <v xml:space="preserve">      N.M.</v>
          </cell>
          <cell r="R236">
            <v>0</v>
          </cell>
          <cell r="S236" t="str">
            <v xml:space="preserve">      N.M.</v>
          </cell>
          <cell r="T236">
            <v>0</v>
          </cell>
          <cell r="U236" t="str">
            <v xml:space="preserve">      N.M.</v>
          </cell>
          <cell r="V236">
            <v>0</v>
          </cell>
          <cell r="W236" t="str">
            <v xml:space="preserve">      N.M.</v>
          </cell>
        </row>
        <row r="237">
          <cell r="L237">
            <v>22.086000000000013</v>
          </cell>
          <cell r="M237">
            <v>6.6927899686520957</v>
          </cell>
          <cell r="N237">
            <v>36.565000000000055</v>
          </cell>
          <cell r="O237">
            <v>0.65557366657611316</v>
          </cell>
          <cell r="P237">
            <v>30.525000000000134</v>
          </cell>
          <cell r="Q237">
            <v>-0.16518528647613595</v>
          </cell>
          <cell r="R237">
            <v>68.151000000000124</v>
          </cell>
          <cell r="S237">
            <v>1.2326289926289871</v>
          </cell>
          <cell r="T237">
            <v>97.771108749999883</v>
          </cell>
          <cell r="U237">
            <v>0.43462471203650277</v>
          </cell>
          <cell r="V237">
            <v>126.50565250000001</v>
          </cell>
          <cell r="W237">
            <v>0.29389606108972521</v>
          </cell>
        </row>
        <row r="238">
          <cell r="L238">
            <v>0</v>
          </cell>
          <cell r="M238" t="str">
            <v xml:space="preserve">      N.M.</v>
          </cell>
          <cell r="N238">
            <v>0</v>
          </cell>
          <cell r="O238" t="str">
            <v xml:space="preserve">      N.M.</v>
          </cell>
          <cell r="P238">
            <v>0</v>
          </cell>
          <cell r="Q238" t="str">
            <v xml:space="preserve">      N.M.</v>
          </cell>
          <cell r="R238">
            <v>0</v>
          </cell>
          <cell r="S238" t="str">
            <v xml:space="preserve">      N.M.</v>
          </cell>
          <cell r="T238">
            <v>0</v>
          </cell>
          <cell r="U238" t="str">
            <v xml:space="preserve">      N.M.</v>
          </cell>
          <cell r="V238">
            <v>0</v>
          </cell>
          <cell r="W238" t="str">
            <v xml:space="preserve">      N.M.</v>
          </cell>
        </row>
        <row r="239">
          <cell r="L239">
            <v>22.086000000000013</v>
          </cell>
          <cell r="M239">
            <v>6.6927899686520957</v>
          </cell>
          <cell r="N239">
            <v>36.565000000000055</v>
          </cell>
          <cell r="O239">
            <v>0.65557366657611316</v>
          </cell>
          <cell r="P239">
            <v>30.525000000000134</v>
          </cell>
          <cell r="Q239">
            <v>-0.16518528647613595</v>
          </cell>
          <cell r="R239">
            <v>68.151000000000124</v>
          </cell>
          <cell r="S239">
            <v>1.2326289926289871</v>
          </cell>
          <cell r="T239">
            <v>97.771108749999883</v>
          </cell>
          <cell r="U239">
            <v>0.43462471203650277</v>
          </cell>
          <cell r="V239">
            <v>126.50565250000001</v>
          </cell>
          <cell r="W239">
            <v>0.29389606108972521</v>
          </cell>
        </row>
        <row r="240">
          <cell r="L240">
            <v>8.1271135610122322E-2</v>
          </cell>
          <cell r="N240">
            <v>9.3282344597456143E-2</v>
          </cell>
          <cell r="P240">
            <v>5.35726508326798E-2</v>
          </cell>
          <cell r="R240">
            <v>9.4316069755501608E-2</v>
          </cell>
          <cell r="T240">
            <v>0.1037359244031829</v>
          </cell>
          <cell r="V240">
            <v>0.10243372672064778</v>
          </cell>
        </row>
        <row r="242">
          <cell r="L242">
            <v>39.576000000000001</v>
          </cell>
          <cell r="M242">
            <v>0.12457376676517384</v>
          </cell>
          <cell r="N242">
            <v>41.368000000000002</v>
          </cell>
          <cell r="O242">
            <v>4.527996765716602E-2</v>
          </cell>
          <cell r="P242">
            <v>40.432000000000002</v>
          </cell>
          <cell r="Q242">
            <v>-2.2626184490427415E-2</v>
          </cell>
          <cell r="R242">
            <v>42.356000000000002</v>
          </cell>
          <cell r="S242">
            <v>4.7586070439256112E-2</v>
          </cell>
          <cell r="T242">
            <v>52.025000000000006</v>
          </cell>
          <cell r="U242">
            <v>0.22827934649164239</v>
          </cell>
          <cell r="V242">
            <v>50.8</v>
          </cell>
          <cell r="W242">
            <v>-2.3546371936569166E-2</v>
          </cell>
        </row>
        <row r="243">
          <cell r="L243">
            <v>40.781999999999996</v>
          </cell>
          <cell r="M243">
            <v>0.10929169840060915</v>
          </cell>
          <cell r="N243">
            <v>47.927999999999997</v>
          </cell>
          <cell r="O243">
            <v>0.17522436368986316</v>
          </cell>
          <cell r="P243">
            <v>49.426000000000002</v>
          </cell>
          <cell r="Q243">
            <v>3.1255216157569876E-2</v>
          </cell>
          <cell r="R243">
            <v>50.4</v>
          </cell>
          <cell r="S243">
            <v>1.9706227491603556E-2</v>
          </cell>
          <cell r="T243">
            <v>52.025000000000006</v>
          </cell>
          <cell r="U243">
            <v>3.2242063492063711E-2</v>
          </cell>
          <cell r="V243">
            <v>53.3</v>
          </cell>
          <cell r="W243">
            <v>2.4507448342143023E-2</v>
          </cell>
        </row>
        <row r="245">
          <cell r="L245">
            <v>0.51427632908833654</v>
          </cell>
          <cell r="M245" t="str">
            <v xml:space="preserve">     N.M.</v>
          </cell>
          <cell r="N245">
            <v>0.88389576484239218</v>
          </cell>
          <cell r="O245">
            <v>0.71871757428401217</v>
          </cell>
          <cell r="P245">
            <v>0.75497130985358252</v>
          </cell>
          <cell r="Q245">
            <v>-0.14585934237596243</v>
          </cell>
          <cell r="R245">
            <v>1.609004627443573</v>
          </cell>
          <cell r="S245">
            <v>1.1312129433840603</v>
          </cell>
          <cell r="T245">
            <v>1.8793101153291685</v>
          </cell>
          <cell r="U245">
            <v>0.16799546954384059</v>
          </cell>
          <cell r="V245">
            <v>2.4902687500000003</v>
          </cell>
          <cell r="W245">
            <v>0.32509729484631644</v>
          </cell>
        </row>
        <row r="246">
          <cell r="L246">
            <v>0.56059227814837287</v>
          </cell>
          <cell r="M246">
            <v>5.871599948658158</v>
          </cell>
          <cell r="N246">
            <v>0.88389576484239218</v>
          </cell>
          <cell r="O246">
            <v>0.57671769536656026</v>
          </cell>
          <cell r="P246">
            <v>0.75497130985358274</v>
          </cell>
          <cell r="Q246">
            <v>-0.14585934237596221</v>
          </cell>
          <cell r="R246">
            <v>1.609004627443573</v>
          </cell>
          <cell r="S246">
            <v>1.1312129433840594</v>
          </cell>
          <cell r="T246">
            <v>1.8793101153291685</v>
          </cell>
          <cell r="U246">
            <v>0.16799546954384059</v>
          </cell>
          <cell r="V246">
            <v>2.4902687500000003</v>
          </cell>
          <cell r="W246">
            <v>0.32509729484631644</v>
          </cell>
        </row>
        <row r="247">
          <cell r="L247">
            <v>0.50397234073856134</v>
          </cell>
          <cell r="M247" t="str">
            <v xml:space="preserve">     N.M.</v>
          </cell>
          <cell r="N247">
            <v>0.82759556000667844</v>
          </cell>
          <cell r="O247">
            <v>0.64214480261725027</v>
          </cell>
          <cell r="P247">
            <v>0.68132157164245633</v>
          </cell>
          <cell r="Q247">
            <v>-0.17674573841725505</v>
          </cell>
          <cell r="R247">
            <v>1.43156746031746</v>
          </cell>
          <cell r="S247">
            <v>1.1011626813259294</v>
          </cell>
          <cell r="T247">
            <v>1.8793101153291685</v>
          </cell>
          <cell r="U247">
            <v>0.31276392305844847</v>
          </cell>
          <cell r="V247">
            <v>2.373464399624766</v>
          </cell>
          <cell r="W247">
            <v>0.26294451366215554</v>
          </cell>
        </row>
        <row r="248">
          <cell r="L248">
            <v>1.038767103133736</v>
          </cell>
          <cell r="M248">
            <v>0.51286431009027056</v>
          </cell>
          <cell r="N248">
            <v>1.437218327491238</v>
          </cell>
          <cell r="O248">
            <v>0.38358090389603294</v>
          </cell>
          <cell r="P248">
            <v>1.5929267996601006</v>
          </cell>
          <cell r="Q248">
            <v>0.10834016599319485</v>
          </cell>
          <cell r="R248">
            <v>2.6838293650793679</v>
          </cell>
          <cell r="S248">
            <v>0.68484161711137292</v>
          </cell>
          <cell r="T248">
            <v>3.4900576645843318</v>
          </cell>
          <cell r="U248">
            <v>0.30040222004990302</v>
          </cell>
          <cell r="V248">
            <v>3.5932739212007512</v>
          </cell>
          <cell r="W248">
            <v>2.9574369977841686E-2</v>
          </cell>
        </row>
        <row r="249">
          <cell r="L249">
            <v>0</v>
          </cell>
          <cell r="M249" t="str">
            <v xml:space="preserve">      N.M.</v>
          </cell>
          <cell r="N249">
            <v>0</v>
          </cell>
          <cell r="O249" t="str">
            <v xml:space="preserve">      N.M.</v>
          </cell>
          <cell r="P249">
            <v>0</v>
          </cell>
          <cell r="Q249" t="str">
            <v xml:space="preserve">      N.M.</v>
          </cell>
          <cell r="R249">
            <v>0</v>
          </cell>
          <cell r="S249" t="str">
            <v xml:space="preserve">      N.M.</v>
          </cell>
          <cell r="T249">
            <v>0</v>
          </cell>
          <cell r="U249" t="str">
            <v xml:space="preserve">      N.M.</v>
          </cell>
          <cell r="V249">
            <v>0</v>
          </cell>
          <cell r="W249" t="str">
            <v xml:space="preserve">      N.M.</v>
          </cell>
        </row>
        <row r="251">
          <cell r="L251">
            <v>9.6572090330052109</v>
          </cell>
          <cell r="M251">
            <v>-0.24905618286628328</v>
          </cell>
          <cell r="N251">
            <v>8.7038610699212953</v>
          </cell>
          <cell r="O251">
            <v>-9.8718787159486898E-2</v>
          </cell>
          <cell r="P251">
            <v>8.6975181366933949</v>
          </cell>
          <cell r="Q251">
            <v>-7.2874936501687859E-4</v>
          </cell>
          <cell r="R251">
            <v>8.6150144369586155</v>
          </cell>
          <cell r="S251">
            <v>-9.4858899329809399E-3</v>
          </cell>
          <cell r="T251">
            <v>8.8747033697199829</v>
          </cell>
          <cell r="U251">
            <v>3.0143760600945146E-2</v>
          </cell>
          <cell r="V251">
            <v>7.9706979591836733</v>
          </cell>
          <cell r="W251">
            <v>-0.10186316915343085</v>
          </cell>
        </row>
        <row r="252">
          <cell r="L252">
            <v>43.359177500487569</v>
          </cell>
          <cell r="M252">
            <v>0.36629228222184573</v>
          </cell>
          <cell r="N252">
            <v>41.504762973810017</v>
          </cell>
          <cell r="O252">
            <v>-4.2768673982727212E-2</v>
          </cell>
          <cell r="P252">
            <v>40.505030827309149</v>
          </cell>
          <cell r="Q252">
            <v>-2.4087166745939803E-2</v>
          </cell>
          <cell r="R252">
            <v>43.410385825256952</v>
          </cell>
          <cell r="S252">
            <v>7.1728250506328806E-2</v>
          </cell>
          <cell r="T252">
            <v>42.384509283819632</v>
          </cell>
          <cell r="U252">
            <v>-2.3632053065984149E-2</v>
          </cell>
          <cell r="V252">
            <v>46.639676113360323</v>
          </cell>
          <cell r="W252">
            <v>0.10039438704001014</v>
          </cell>
        </row>
        <row r="253">
          <cell r="L253">
            <v>0</v>
          </cell>
          <cell r="N253">
            <v>0</v>
          </cell>
          <cell r="P253">
            <v>0</v>
          </cell>
          <cell r="R253">
            <v>0.60047483949896274</v>
          </cell>
          <cell r="T253">
            <v>0.66521485411140591</v>
          </cell>
          <cell r="V253">
            <v>0.67</v>
          </cell>
        </row>
        <row r="254">
          <cell r="L254">
            <v>0</v>
          </cell>
          <cell r="N254">
            <v>0</v>
          </cell>
          <cell r="P254">
            <v>0</v>
          </cell>
          <cell r="R254">
            <v>0.71403449578663158</v>
          </cell>
          <cell r="T254">
            <v>0.7852148541114059</v>
          </cell>
          <cell r="V254">
            <v>0.79</v>
          </cell>
        </row>
        <row r="255">
          <cell r="L255">
            <v>27.349281000000012</v>
          </cell>
          <cell r="M255" t="str">
            <v xml:space="preserve">      N.M.</v>
          </cell>
          <cell r="N255">
            <v>135.36521399999998</v>
          </cell>
          <cell r="O255">
            <v>3.9494980873537378</v>
          </cell>
          <cell r="P255">
            <v>118.717918</v>
          </cell>
          <cell r="Q255">
            <v>-0.12298060563772306</v>
          </cell>
          <cell r="R255">
            <v>110.71861000000001</v>
          </cell>
          <cell r="S255">
            <v>-6.738079756418891E-2</v>
          </cell>
          <cell r="T255">
            <v>115.5</v>
          </cell>
          <cell r="U255">
            <v>4.3185061662172064E-2</v>
          </cell>
          <cell r="V255">
            <v>123.5</v>
          </cell>
          <cell r="W255">
            <v>6.9264069264069361E-2</v>
          </cell>
        </row>
        <row r="256">
          <cell r="L256">
            <v>244.40771899999999</v>
          </cell>
          <cell r="M256" t="str">
            <v xml:space="preserve">      N.M.</v>
          </cell>
          <cell r="N256">
            <v>256.61678599999999</v>
          </cell>
          <cell r="O256">
            <v>4.9953688246646699E-2</v>
          </cell>
          <cell r="P256">
            <v>451.98208199999999</v>
          </cell>
          <cell r="Q256">
            <v>0.76131144437293363</v>
          </cell>
          <cell r="R256">
            <v>611.86239</v>
          </cell>
          <cell r="S256">
            <v>0.35373151805606318</v>
          </cell>
          <cell r="T256">
            <v>827</v>
          </cell>
          <cell r="U256">
            <v>0.35161110327438161</v>
          </cell>
          <cell r="V256">
            <v>1111.5</v>
          </cell>
          <cell r="W256">
            <v>0.34401451027811358</v>
          </cell>
        </row>
        <row r="263">
          <cell r="F263" t="str">
            <v>Sanmina Corporation</v>
          </cell>
        </row>
        <row r="264">
          <cell r="F264" t="str">
            <v>Statement Of Changes In Fin'l Position</v>
          </cell>
        </row>
        <row r="265">
          <cell r="F265" t="str">
            <v>($ In Millions Except Per Share Data)</v>
          </cell>
        </row>
        <row r="266">
          <cell r="D266" t="str">
            <v>Estimated Restated for Elexsys Acquisition</v>
          </cell>
        </row>
        <row r="267">
          <cell r="B267" t="str">
            <v xml:space="preserve">    1991A</v>
          </cell>
          <cell r="C267" t="str">
            <v xml:space="preserve">    1992A</v>
          </cell>
          <cell r="D267" t="str">
            <v>1993RE</v>
          </cell>
          <cell r="E267" t="str">
            <v>1994RE</v>
          </cell>
          <cell r="F267" t="str">
            <v>1995RE</v>
          </cell>
          <cell r="G267" t="str">
            <v>1996RE</v>
          </cell>
          <cell r="H267" t="str">
            <v>1997RE</v>
          </cell>
          <cell r="I267" t="str">
            <v>1998P</v>
          </cell>
          <cell r="J267" t="str">
            <v>1999E</v>
          </cell>
          <cell r="K267" t="str">
            <v>2000E</v>
          </cell>
        </row>
        <row r="269">
          <cell r="B269">
            <v>-13.233000000000009</v>
          </cell>
          <cell r="C269">
            <v>-14.124000000000006</v>
          </cell>
          <cell r="D269">
            <v>-11.234000000000002</v>
          </cell>
          <cell r="E269">
            <v>2.87099999999998</v>
          </cell>
          <cell r="F269">
            <v>22.086000000000013</v>
          </cell>
          <cell r="G269">
            <v>36.565000000000055</v>
          </cell>
          <cell r="H269">
            <v>30.525000000000134</v>
          </cell>
          <cell r="I269">
            <v>68.151000000000124</v>
          </cell>
          <cell r="J269">
            <v>97.771108749999883</v>
          </cell>
          <cell r="K269">
            <v>126.50565250000001</v>
          </cell>
        </row>
        <row r="270">
          <cell r="B270">
            <v>4.2969999999999997</v>
          </cell>
          <cell r="C270">
            <v>4.274</v>
          </cell>
          <cell r="D270">
            <v>11.794</v>
          </cell>
          <cell r="E270">
            <v>10.704000000000001</v>
          </cell>
          <cell r="F270">
            <v>10.012</v>
          </cell>
          <cell r="G270">
            <v>13.554</v>
          </cell>
          <cell r="H270">
            <v>19.413</v>
          </cell>
          <cell r="I270">
            <v>27.238</v>
          </cell>
          <cell r="J270">
            <v>34</v>
          </cell>
          <cell r="K270">
            <v>37</v>
          </cell>
        </row>
        <row r="271">
          <cell r="B271">
            <v>0</v>
          </cell>
          <cell r="C271">
            <v>0</v>
          </cell>
          <cell r="D271">
            <v>0</v>
          </cell>
          <cell r="E271">
            <v>0</v>
          </cell>
          <cell r="F271">
            <v>0</v>
          </cell>
          <cell r="G271">
            <v>0</v>
          </cell>
          <cell r="H271">
            <v>0</v>
          </cell>
          <cell r="I271">
            <v>0</v>
          </cell>
          <cell r="J271">
            <v>0</v>
          </cell>
          <cell r="K271">
            <v>0</v>
          </cell>
        </row>
        <row r="272">
          <cell r="B272">
            <v>1.321</v>
          </cell>
          <cell r="C272">
            <v>0.95199999999999996</v>
          </cell>
          <cell r="D272">
            <v>3.8239999999999998</v>
          </cell>
          <cell r="E272">
            <v>6.7519999999999989</v>
          </cell>
          <cell r="F272">
            <v>-1.833</v>
          </cell>
          <cell r="G272">
            <v>0</v>
          </cell>
          <cell r="H272">
            <v>19</v>
          </cell>
          <cell r="I272">
            <v>0</v>
          </cell>
          <cell r="J272">
            <v>0</v>
          </cell>
          <cell r="K272">
            <v>0</v>
          </cell>
        </row>
        <row r="273">
          <cell r="B273">
            <v>1.177</v>
          </cell>
          <cell r="C273">
            <v>1.0579999999999998</v>
          </cell>
          <cell r="D273">
            <v>0.52600000000000002</v>
          </cell>
          <cell r="E273">
            <v>0.27900000000000003</v>
          </cell>
          <cell r="F273">
            <v>0.36099999999999999</v>
          </cell>
          <cell r="G273">
            <v>0.55200000000000005</v>
          </cell>
          <cell r="H273">
            <v>0.5</v>
          </cell>
          <cell r="I273">
            <v>0.5</v>
          </cell>
          <cell r="J273">
            <v>0.5</v>
          </cell>
          <cell r="K273">
            <v>0.5</v>
          </cell>
        </row>
        <row r="274">
          <cell r="B274">
            <v>-6.4380000000000113</v>
          </cell>
          <cell r="C274">
            <v>-7.8400000000000052</v>
          </cell>
          <cell r="D274">
            <v>4.9099999999999984</v>
          </cell>
          <cell r="E274">
            <v>20.60599999999998</v>
          </cell>
          <cell r="F274">
            <v>30.626000000000015</v>
          </cell>
          <cell r="G274">
            <v>50.671000000000056</v>
          </cell>
          <cell r="H274">
            <v>69.43800000000013</v>
          </cell>
          <cell r="I274">
            <v>95.889000000000124</v>
          </cell>
          <cell r="J274">
            <v>132.27110874999988</v>
          </cell>
          <cell r="K274">
            <v>164.0056525</v>
          </cell>
        </row>
        <row r="278">
          <cell r="B278">
            <v>-3.6999999999999998E-2</v>
          </cell>
          <cell r="C278">
            <v>-1.2470000000000001</v>
          </cell>
          <cell r="D278">
            <v>-0.17300000000000004</v>
          </cell>
          <cell r="E278">
            <v>-5.7149999999999999</v>
          </cell>
          <cell r="F278">
            <v>-11.818</v>
          </cell>
          <cell r="G278">
            <v>-8.1199999999999992</v>
          </cell>
          <cell r="H278">
            <v>-26.450000000000003</v>
          </cell>
          <cell r="I278">
            <v>-19.596000000000004</v>
          </cell>
          <cell r="J278">
            <v>-28.069999999999993</v>
          </cell>
          <cell r="K278">
            <v>-35</v>
          </cell>
        </row>
        <row r="279">
          <cell r="B279">
            <v>-0.39100000000000001</v>
          </cell>
          <cell r="C279">
            <v>2.0859999999999999</v>
          </cell>
          <cell r="D279">
            <v>-5.7089999999999996</v>
          </cell>
          <cell r="E279">
            <v>0.36900000000000011</v>
          </cell>
          <cell r="F279">
            <v>-4.4319999999999995</v>
          </cell>
          <cell r="G279">
            <v>-12.066000000000001</v>
          </cell>
          <cell r="H279">
            <v>-19.161999999999999</v>
          </cell>
          <cell r="I279">
            <v>-6.9920000000000044</v>
          </cell>
          <cell r="J279">
            <v>-28.546999999999997</v>
          </cell>
          <cell r="K279">
            <v>-25</v>
          </cell>
        </row>
        <row r="280">
          <cell r="B280">
            <v>1.2E-2</v>
          </cell>
          <cell r="C280">
            <v>-4.9999999999999989E-2</v>
          </cell>
          <cell r="D280">
            <v>0.94799999999999995</v>
          </cell>
          <cell r="E280">
            <v>4.7E-2</v>
          </cell>
          <cell r="F280">
            <v>-2.899999999999997E-2</v>
          </cell>
          <cell r="G280">
            <v>-0.56999999999999995</v>
          </cell>
          <cell r="H280">
            <v>-3.3</v>
          </cell>
          <cell r="I280">
            <v>-8.1130000000000013</v>
          </cell>
          <cell r="J280">
            <v>0</v>
          </cell>
          <cell r="K280">
            <v>0</v>
          </cell>
        </row>
        <row r="282">
          <cell r="B282">
            <v>1.1319999999999999</v>
          </cell>
          <cell r="C282">
            <v>1.69</v>
          </cell>
          <cell r="D282">
            <v>1.03</v>
          </cell>
          <cell r="E282">
            <v>-4.2780000000000005</v>
          </cell>
          <cell r="F282">
            <v>13.689</v>
          </cell>
          <cell r="G282">
            <v>4.5140000000000002</v>
          </cell>
          <cell r="H282">
            <v>23.83</v>
          </cell>
          <cell r="I282">
            <v>24.634999999999991</v>
          </cell>
          <cell r="J282">
            <v>21.5</v>
          </cell>
          <cell r="K282">
            <v>37.5</v>
          </cell>
        </row>
        <row r="283">
          <cell r="B283">
            <v>0</v>
          </cell>
          <cell r="C283">
            <v>0.45700000000000002</v>
          </cell>
          <cell r="D283">
            <v>2.3860000000000001</v>
          </cell>
          <cell r="E283">
            <v>0.15</v>
          </cell>
          <cell r="F283">
            <v>1.042</v>
          </cell>
          <cell r="G283">
            <v>0.432</v>
          </cell>
          <cell r="H283">
            <v>0</v>
          </cell>
          <cell r="I283">
            <v>-0.5</v>
          </cell>
          <cell r="J283">
            <v>0</v>
          </cell>
          <cell r="K283">
            <v>0</v>
          </cell>
        </row>
        <row r="284">
          <cell r="B284">
            <v>-0.74099999999999999</v>
          </cell>
          <cell r="C284">
            <v>0</v>
          </cell>
          <cell r="D284">
            <v>-0.9880000000000001</v>
          </cell>
          <cell r="E284">
            <v>-1.6159999999999999</v>
          </cell>
          <cell r="F284">
            <v>-1.452</v>
          </cell>
          <cell r="G284">
            <v>-1.0009999999999999</v>
          </cell>
          <cell r="H284">
            <v>0</v>
          </cell>
          <cell r="I284">
            <v>0</v>
          </cell>
          <cell r="J284">
            <v>0</v>
          </cell>
          <cell r="K284">
            <v>0</v>
          </cell>
        </row>
        <row r="285">
          <cell r="B285">
            <v>-2.5000000000000022E-2</v>
          </cell>
          <cell r="C285">
            <v>2.9359999999999995</v>
          </cell>
          <cell r="D285">
            <v>-2.5059999999999989</v>
          </cell>
          <cell r="E285">
            <v>-11.043000000000001</v>
          </cell>
          <cell r="F285">
            <v>-3</v>
          </cell>
          <cell r="G285">
            <v>-16.811</v>
          </cell>
          <cell r="H285">
            <v>-25.082000000000001</v>
          </cell>
          <cell r="I285">
            <v>-10.566000000000017</v>
          </cell>
          <cell r="J285">
            <v>-35.11699999999999</v>
          </cell>
          <cell r="K285">
            <v>-22.5</v>
          </cell>
        </row>
        <row r="286">
          <cell r="B286">
            <v>-6.4630000000000116</v>
          </cell>
          <cell r="C286">
            <v>-4.9040000000000052</v>
          </cell>
          <cell r="D286">
            <v>2.4039999999999995</v>
          </cell>
          <cell r="E286">
            <v>9.5629999999999793</v>
          </cell>
          <cell r="F286">
            <v>27.626000000000015</v>
          </cell>
          <cell r="G286">
            <v>33.860000000000056</v>
          </cell>
          <cell r="H286">
            <v>44.35600000000013</v>
          </cell>
          <cell r="I286">
            <v>85.323000000000107</v>
          </cell>
          <cell r="J286">
            <v>97.154108749999892</v>
          </cell>
          <cell r="K286">
            <v>141.5056525</v>
          </cell>
        </row>
        <row r="289">
          <cell r="B289">
            <v>-3.2690000000000001</v>
          </cell>
          <cell r="C289">
            <v>-2.0550000000000002</v>
          </cell>
          <cell r="D289">
            <v>-7.798</v>
          </cell>
          <cell r="E289">
            <v>-6.7519999999999998</v>
          </cell>
          <cell r="F289">
            <v>-14.608000000000001</v>
          </cell>
          <cell r="G289">
            <v>-29.675000000000001</v>
          </cell>
          <cell r="H289">
            <v>-33.4</v>
          </cell>
          <cell r="I289">
            <v>-34.5</v>
          </cell>
          <cell r="J289">
            <v>-35</v>
          </cell>
          <cell r="K289">
            <v>-37.5</v>
          </cell>
        </row>
        <row r="290">
          <cell r="B290">
            <v>0</v>
          </cell>
          <cell r="C290">
            <v>0</v>
          </cell>
          <cell r="D290">
            <v>0</v>
          </cell>
          <cell r="E290">
            <v>0</v>
          </cell>
          <cell r="F290">
            <v>-9.6210000000000004</v>
          </cell>
          <cell r="G290">
            <v>-6.6869999999999994</v>
          </cell>
          <cell r="H290">
            <v>-6.3550000000000004</v>
          </cell>
          <cell r="I290">
            <v>-31</v>
          </cell>
          <cell r="J290">
            <v>0</v>
          </cell>
          <cell r="K290">
            <v>0</v>
          </cell>
        </row>
        <row r="291">
          <cell r="B291">
            <v>0</v>
          </cell>
          <cell r="C291">
            <v>0</v>
          </cell>
          <cell r="D291">
            <v>0.69</v>
          </cell>
          <cell r="E291">
            <v>7.9000000000000001E-2</v>
          </cell>
          <cell r="F291">
            <v>0.64399999999999991</v>
          </cell>
          <cell r="G291">
            <v>2.7E-2</v>
          </cell>
          <cell r="H291">
            <v>0</v>
          </cell>
          <cell r="I291">
            <v>8</v>
          </cell>
          <cell r="J291">
            <v>0</v>
          </cell>
          <cell r="K291">
            <v>0</v>
          </cell>
        </row>
        <row r="292">
          <cell r="B292">
            <v>0</v>
          </cell>
          <cell r="C292">
            <v>0</v>
          </cell>
          <cell r="D292">
            <v>0</v>
          </cell>
          <cell r="E292">
            <v>0</v>
          </cell>
          <cell r="F292">
            <v>0</v>
          </cell>
          <cell r="G292">
            <v>0</v>
          </cell>
          <cell r="H292">
            <v>0</v>
          </cell>
          <cell r="I292">
            <v>0</v>
          </cell>
          <cell r="J292">
            <v>0</v>
          </cell>
          <cell r="K292">
            <v>0</v>
          </cell>
        </row>
        <row r="293">
          <cell r="B293">
            <v>0</v>
          </cell>
          <cell r="C293">
            <v>0</v>
          </cell>
          <cell r="D293">
            <v>0</v>
          </cell>
          <cell r="E293">
            <v>0</v>
          </cell>
          <cell r="F293">
            <v>-2.1999999999999999E-2</v>
          </cell>
          <cell r="G293">
            <v>0</v>
          </cell>
          <cell r="H293">
            <v>0</v>
          </cell>
          <cell r="I293">
            <v>0</v>
          </cell>
          <cell r="J293">
            <v>0</v>
          </cell>
          <cell r="K293">
            <v>0</v>
          </cell>
        </row>
        <row r="294">
          <cell r="B294">
            <v>0</v>
          </cell>
          <cell r="C294">
            <v>0</v>
          </cell>
          <cell r="D294">
            <v>10.010999999999999</v>
          </cell>
          <cell r="E294">
            <v>-7.17</v>
          </cell>
          <cell r="F294">
            <v>4.352999999999998</v>
          </cell>
          <cell r="G294">
            <v>-78.538000000000011</v>
          </cell>
          <cell r="H294">
            <v>0</v>
          </cell>
          <cell r="I294">
            <v>0</v>
          </cell>
          <cell r="J294">
            <v>0</v>
          </cell>
          <cell r="K294">
            <v>0</v>
          </cell>
        </row>
        <row r="295">
          <cell r="B295">
            <v>-3.2690000000000001</v>
          </cell>
          <cell r="C295">
            <v>-2.0550000000000002</v>
          </cell>
          <cell r="D295">
            <v>2.9029999999999987</v>
          </cell>
          <cell r="E295">
            <v>-13.843</v>
          </cell>
          <cell r="F295">
            <v>-19.254000000000001</v>
          </cell>
          <cell r="G295">
            <v>-114.87300000000002</v>
          </cell>
          <cell r="H295">
            <v>-39.754999999999995</v>
          </cell>
          <cell r="I295">
            <v>-57.5</v>
          </cell>
          <cell r="J295">
            <v>-35</v>
          </cell>
          <cell r="K295">
            <v>-37.5</v>
          </cell>
        </row>
        <row r="296">
          <cell r="B296">
            <v>-9.7320000000000118</v>
          </cell>
          <cell r="C296">
            <v>-6.959000000000005</v>
          </cell>
          <cell r="D296">
            <v>5.3069999999999986</v>
          </cell>
          <cell r="E296">
            <v>-4.2800000000000207</v>
          </cell>
          <cell r="F296">
            <v>8.3720000000000141</v>
          </cell>
          <cell r="G296">
            <v>-81.012999999999963</v>
          </cell>
          <cell r="H296">
            <v>4.6010000000001341</v>
          </cell>
          <cell r="I296">
            <v>27.823000000000107</v>
          </cell>
          <cell r="J296">
            <v>62.154108749999892</v>
          </cell>
          <cell r="K296">
            <v>104.0056525</v>
          </cell>
        </row>
        <row r="299">
          <cell r="B299">
            <v>1</v>
          </cell>
          <cell r="C299">
            <v>0</v>
          </cell>
          <cell r="D299">
            <v>-4.431</v>
          </cell>
          <cell r="E299">
            <v>-0.98199999999999976</v>
          </cell>
          <cell r="F299">
            <v>-0.20799999999999999</v>
          </cell>
          <cell r="G299">
            <v>0.51599999999999979</v>
          </cell>
          <cell r="H299">
            <v>0</v>
          </cell>
          <cell r="I299">
            <v>-8.7880000000000003</v>
          </cell>
          <cell r="J299">
            <v>0</v>
          </cell>
          <cell r="K299">
            <v>0</v>
          </cell>
        </row>
        <row r="300">
          <cell r="B300">
            <v>-3.3730000000000002</v>
          </cell>
          <cell r="C300">
            <v>-3.0670000000000002</v>
          </cell>
          <cell r="D300">
            <v>-26.32</v>
          </cell>
          <cell r="E300">
            <v>-4.4999999999999998E-2</v>
          </cell>
          <cell r="F300">
            <v>81.14200000000001</v>
          </cell>
          <cell r="G300">
            <v>-0.748</v>
          </cell>
          <cell r="H300">
            <v>0</v>
          </cell>
          <cell r="I300">
            <v>-99.740000000000009</v>
          </cell>
          <cell r="J300">
            <v>0</v>
          </cell>
          <cell r="K300">
            <v>0</v>
          </cell>
        </row>
        <row r="301">
          <cell r="B301">
            <v>0</v>
          </cell>
          <cell r="C301">
            <v>0</v>
          </cell>
          <cell r="D301">
            <v>20.905000000000001</v>
          </cell>
          <cell r="E301">
            <v>21.858000000000001</v>
          </cell>
          <cell r="F301">
            <v>1.9570000000000001</v>
          </cell>
          <cell r="G301">
            <v>0</v>
          </cell>
          <cell r="H301">
            <v>0</v>
          </cell>
          <cell r="I301">
            <v>0</v>
          </cell>
          <cell r="J301">
            <v>0</v>
          </cell>
          <cell r="K301">
            <v>0</v>
          </cell>
        </row>
        <row r="302">
          <cell r="B302">
            <v>0</v>
          </cell>
          <cell r="C302">
            <v>0</v>
          </cell>
          <cell r="D302">
            <v>0</v>
          </cell>
          <cell r="E302">
            <v>0</v>
          </cell>
          <cell r="F302">
            <v>0.68799999999999994</v>
          </cell>
          <cell r="G302">
            <v>3.6949999999999998</v>
          </cell>
          <cell r="H302">
            <v>11.3</v>
          </cell>
          <cell r="I302">
            <v>172.33500000000001</v>
          </cell>
          <cell r="J302">
            <v>0</v>
          </cell>
          <cell r="K302">
            <v>0</v>
          </cell>
        </row>
        <row r="303">
          <cell r="B303">
            <v>2.7E-2</v>
          </cell>
          <cell r="C303">
            <v>5.0000000000000001E-3</v>
          </cell>
          <cell r="D303">
            <v>3.5000000000000003E-2</v>
          </cell>
          <cell r="E303">
            <v>9.2999999999999999E-2</v>
          </cell>
          <cell r="F303">
            <v>0</v>
          </cell>
          <cell r="G303">
            <v>0</v>
          </cell>
          <cell r="H303">
            <v>-5.25</v>
          </cell>
          <cell r="I303">
            <v>0</v>
          </cell>
          <cell r="J303">
            <v>0</v>
          </cell>
          <cell r="K303">
            <v>0</v>
          </cell>
        </row>
        <row r="304">
          <cell r="B304">
            <v>-2.3460000000000001</v>
          </cell>
          <cell r="C304">
            <v>-3.0620000000000003</v>
          </cell>
          <cell r="D304">
            <v>-9.8109999999999999</v>
          </cell>
          <cell r="E304">
            <v>20.923999999999999</v>
          </cell>
          <cell r="F304">
            <v>83.579000000000008</v>
          </cell>
          <cell r="G304">
            <v>3.4629999999999996</v>
          </cell>
          <cell r="H304">
            <v>6.0500000000000007</v>
          </cell>
          <cell r="I304">
            <v>63.807000000000002</v>
          </cell>
          <cell r="J304">
            <v>0</v>
          </cell>
          <cell r="K304">
            <v>0</v>
          </cell>
        </row>
        <row r="306">
          <cell r="B306">
            <v>-12.078000000000012</v>
          </cell>
          <cell r="C306">
            <v>-10.021000000000004</v>
          </cell>
          <cell r="D306">
            <v>-4.5040000000000013</v>
          </cell>
          <cell r="E306">
            <v>16.643999999999977</v>
          </cell>
          <cell r="F306">
            <v>91.951000000000022</v>
          </cell>
          <cell r="G306">
            <v>-77.549999999999969</v>
          </cell>
          <cell r="H306">
            <v>10.651000000000135</v>
          </cell>
          <cell r="I306">
            <v>91.630000000000109</v>
          </cell>
          <cell r="J306">
            <v>62.154108749999892</v>
          </cell>
          <cell r="K306">
            <v>104.0056525</v>
          </cell>
        </row>
        <row r="307">
          <cell r="B307">
            <v>2.0049999999999999</v>
          </cell>
          <cell r="C307">
            <v>-10.073000000000011</v>
          </cell>
          <cell r="D307">
            <v>7.5280000000000058</v>
          </cell>
          <cell r="E307">
            <v>3.0240000000000045</v>
          </cell>
          <cell r="F307">
            <v>19.667999999999981</v>
          </cell>
          <cell r="G307">
            <v>111.619</v>
          </cell>
          <cell r="H307">
            <v>34.069000000000031</v>
          </cell>
          <cell r="I307">
            <v>44.720000000000169</v>
          </cell>
          <cell r="J307">
            <v>136.35000000000028</v>
          </cell>
          <cell r="K307">
            <v>198.50410875000017</v>
          </cell>
        </row>
        <row r="308">
          <cell r="B308">
            <v>-10.073000000000011</v>
          </cell>
          <cell r="C308">
            <v>7.5280000000000058</v>
          </cell>
          <cell r="D308">
            <v>3.0240000000000045</v>
          </cell>
          <cell r="E308">
            <v>19.667999999999981</v>
          </cell>
          <cell r="F308">
            <v>111.619</v>
          </cell>
          <cell r="G308">
            <v>34.069000000000031</v>
          </cell>
          <cell r="H308">
            <v>44.720000000000169</v>
          </cell>
          <cell r="I308">
            <v>136.35000000000028</v>
          </cell>
          <cell r="J308">
            <v>198.50410875000017</v>
          </cell>
          <cell r="K308">
            <v>302.50976125000017</v>
          </cell>
        </row>
        <row r="311">
          <cell r="B311">
            <v>-0.4094935038273167</v>
          </cell>
          <cell r="C311">
            <v>-0.45211774706743146</v>
          </cell>
          <cell r="D311">
            <v>2.0898579195165811E-2</v>
          </cell>
          <cell r="E311">
            <v>0.3857410775176171</v>
          </cell>
          <cell r="F311">
            <v>0.8110470992520723</v>
          </cell>
          <cell r="G311">
            <v>1.2115403210210804</v>
          </cell>
          <cell r="H311">
            <v>1.2351108033241029</v>
          </cell>
          <cell r="I311">
            <v>2.252077627726889</v>
          </cell>
          <cell r="J311">
            <v>2.5328420711196515</v>
          </cell>
          <cell r="K311">
            <v>3.2186152066929137</v>
          </cell>
        </row>
        <row r="312">
          <cell r="B312">
            <v>-0.55929590579816457</v>
          </cell>
          <cell r="C312">
            <v>-0.54644282018657575</v>
          </cell>
          <cell r="D312">
            <v>-0.27011413609751878</v>
          </cell>
          <cell r="E312">
            <v>0.19387929074789673</v>
          </cell>
          <cell r="F312">
            <v>0.44193450576106763</v>
          </cell>
          <cell r="G312">
            <v>0.49419841423322508</v>
          </cell>
          <cell r="H312">
            <v>0.40903244954491813</v>
          </cell>
          <cell r="I312">
            <v>1.4375531211634744</v>
          </cell>
          <cell r="J312">
            <v>1.8600885872176813</v>
          </cell>
          <cell r="K312">
            <v>2.4804262303149609</v>
          </cell>
        </row>
        <row r="313">
          <cell r="B313">
            <v>-0.56044153444584621</v>
          </cell>
          <cell r="C313">
            <v>-0.41167960136525816</v>
          </cell>
          <cell r="D313">
            <v>-0.36363527799588596</v>
          </cell>
          <cell r="E313">
            <v>-0.1199136167310758</v>
          </cell>
          <cell r="F313">
            <v>0.36613098847786568</v>
          </cell>
          <cell r="G313">
            <v>8.7821504544576864E-2</v>
          </cell>
          <cell r="H313">
            <v>-0.21131776810446845</v>
          </cell>
          <cell r="I313">
            <v>1.1880961375011829</v>
          </cell>
          <cell r="J313">
            <v>1.1850861845266676</v>
          </cell>
          <cell r="K313">
            <v>2.0375128444881891</v>
          </cell>
        </row>
        <row r="314">
          <cell r="B314">
            <v>0</v>
          </cell>
          <cell r="C314">
            <v>0</v>
          </cell>
          <cell r="D314">
            <v>0</v>
          </cell>
          <cell r="E314">
            <v>0</v>
          </cell>
          <cell r="F314">
            <v>0</v>
          </cell>
          <cell r="G314">
            <v>0</v>
          </cell>
          <cell r="H314">
            <v>0</v>
          </cell>
          <cell r="I314">
            <v>0</v>
          </cell>
          <cell r="J314">
            <v>0</v>
          </cell>
          <cell r="K314">
            <v>0</v>
          </cell>
        </row>
        <row r="315">
          <cell r="B315">
            <v>0</v>
          </cell>
          <cell r="C315">
            <v>0.17602756954351281</v>
          </cell>
          <cell r="D315">
            <v>2.2727204874743039E-2</v>
          </cell>
          <cell r="E315">
            <v>0.77892702887019716</v>
          </cell>
          <cell r="F315">
            <v>2.9060541742470183</v>
          </cell>
          <cell r="G315">
            <v>2.8045107329336685</v>
          </cell>
          <cell r="H315">
            <v>3.0458300356153538</v>
          </cell>
          <cell r="I315">
            <v>3.6033147606006235</v>
          </cell>
          <cell r="J315">
            <v>4.1283250120134509</v>
          </cell>
          <cell r="K315">
            <v>6.2752315206692879</v>
          </cell>
        </row>
        <row r="323">
          <cell r="F323" t="str">
            <v>Sanmina Corporation</v>
          </cell>
        </row>
        <row r="324">
          <cell r="F324" t="str">
            <v>Balance Sheet</v>
          </cell>
        </row>
        <row r="325">
          <cell r="F325" t="str">
            <v>($ In Millions Except Per Share Data)</v>
          </cell>
        </row>
        <row r="328">
          <cell r="B328" t="str">
            <v xml:space="preserve">    1991A</v>
          </cell>
          <cell r="C328" t="str">
            <v xml:space="preserve">    1992A</v>
          </cell>
          <cell r="D328" t="str">
            <v xml:space="preserve">    1993A</v>
          </cell>
          <cell r="E328" t="str">
            <v>1994RE</v>
          </cell>
          <cell r="F328" t="str">
            <v>1995RE</v>
          </cell>
          <cell r="G328" t="str">
            <v>1996R</v>
          </cell>
          <cell r="H328" t="str">
            <v>1997R</v>
          </cell>
          <cell r="I328" t="str">
            <v>1998A</v>
          </cell>
          <cell r="J328" t="str">
            <v>1999E</v>
          </cell>
          <cell r="K328" t="str">
            <v>2000E</v>
          </cell>
        </row>
        <row r="331">
          <cell r="C331">
            <v>3.8350000000000057</v>
          </cell>
          <cell r="D331">
            <v>0.60900000000000443</v>
          </cell>
          <cell r="E331">
            <v>27.411999999999978</v>
          </cell>
          <cell r="F331">
            <v>115.01</v>
          </cell>
          <cell r="G331">
            <v>116.017</v>
          </cell>
          <cell r="H331">
            <v>123.149</v>
          </cell>
          <cell r="I331">
            <v>152.62200000000001</v>
          </cell>
          <cell r="J331">
            <v>214.77610874999982</v>
          </cell>
          <cell r="K331">
            <v>318.78176124999982</v>
          </cell>
        </row>
        <row r="332">
          <cell r="C332">
            <v>9.7919999999999998</v>
          </cell>
          <cell r="D332">
            <v>11.204000000000001</v>
          </cell>
          <cell r="E332">
            <v>25.962000000000003</v>
          </cell>
          <cell r="F332">
            <v>39.5</v>
          </cell>
          <cell r="G332">
            <v>50.884</v>
          </cell>
          <cell r="H332">
            <v>77.334000000000003</v>
          </cell>
          <cell r="I332">
            <v>96.93</v>
          </cell>
          <cell r="J332">
            <v>125</v>
          </cell>
          <cell r="K332">
            <v>160</v>
          </cell>
        </row>
        <row r="333">
          <cell r="C333">
            <v>5.8440000000000003</v>
          </cell>
          <cell r="D333">
            <v>9.7249999999999996</v>
          </cell>
          <cell r="E333">
            <v>17.565000000000001</v>
          </cell>
          <cell r="F333">
            <v>27.337</v>
          </cell>
          <cell r="G333">
            <v>42.798999999999999</v>
          </cell>
          <cell r="H333">
            <v>61.960999999999999</v>
          </cell>
          <cell r="I333">
            <v>68.953000000000003</v>
          </cell>
          <cell r="J333">
            <v>97.5</v>
          </cell>
          <cell r="K333">
            <v>122.5</v>
          </cell>
        </row>
        <row r="334">
          <cell r="C334">
            <v>2.016</v>
          </cell>
          <cell r="D334">
            <v>1.8480000000000001</v>
          </cell>
          <cell r="E334">
            <v>3.1280000000000001</v>
          </cell>
          <cell r="F334">
            <v>5.8010000000000002</v>
          </cell>
          <cell r="G334">
            <v>9.298</v>
          </cell>
          <cell r="H334">
            <v>15.708</v>
          </cell>
          <cell r="I334">
            <v>23.821000000000002</v>
          </cell>
          <cell r="J334">
            <v>23.821000000000002</v>
          </cell>
          <cell r="K334">
            <v>23.821000000000002</v>
          </cell>
        </row>
        <row r="335">
          <cell r="C335">
            <v>21.487000000000009</v>
          </cell>
          <cell r="D335">
            <v>23.386000000000003</v>
          </cell>
          <cell r="E335">
            <v>74.066999999999979</v>
          </cell>
          <cell r="F335">
            <v>187.64799999999997</v>
          </cell>
          <cell r="G335">
            <v>218.99800000000002</v>
          </cell>
          <cell r="H335">
            <v>278.15200000000004</v>
          </cell>
          <cell r="I335">
            <v>342.32600000000002</v>
          </cell>
          <cell r="J335">
            <v>461.09710874999985</v>
          </cell>
          <cell r="K335">
            <v>625.10276124999984</v>
          </cell>
        </row>
        <row r="338">
          <cell r="C338">
            <v>9.0169999999999995</v>
          </cell>
          <cell r="D338">
            <v>8.2360000000000007</v>
          </cell>
          <cell r="E338">
            <v>26.360999999999997</v>
          </cell>
          <cell r="F338">
            <v>37.778999999999996</v>
          </cell>
          <cell r="G338">
            <v>59.686</v>
          </cell>
          <cell r="H338">
            <v>92.707999999999998</v>
          </cell>
          <cell r="I338">
            <v>107.881</v>
          </cell>
          <cell r="J338">
            <v>108.881</v>
          </cell>
          <cell r="K338">
            <v>109.381</v>
          </cell>
        </row>
        <row r="339">
          <cell r="C339">
            <v>0.76900000000000002</v>
          </cell>
          <cell r="D339">
            <v>0.10100000000000001</v>
          </cell>
          <cell r="E339">
            <v>0.1</v>
          </cell>
          <cell r="F339">
            <v>2.7040000000000002</v>
          </cell>
          <cell r="G339">
            <v>2.3359999999999999</v>
          </cell>
          <cell r="H339">
            <v>0</v>
          </cell>
          <cell r="I339">
            <v>0</v>
          </cell>
          <cell r="J339">
            <v>0</v>
          </cell>
          <cell r="K339">
            <v>0</v>
          </cell>
        </row>
        <row r="340">
          <cell r="C340">
            <v>14.494999999999999</v>
          </cell>
          <cell r="D340">
            <v>13.83</v>
          </cell>
          <cell r="E340">
            <v>0.92200000000000004</v>
          </cell>
          <cell r="F340">
            <v>5.1139999999999999</v>
          </cell>
          <cell r="G340">
            <v>11.625999999999999</v>
          </cell>
          <cell r="H340">
            <v>11.067</v>
          </cell>
          <cell r="I340">
            <v>17.373000000000001</v>
          </cell>
          <cell r="J340">
            <v>17.373000000000001</v>
          </cell>
          <cell r="K340">
            <v>17.373000000000001</v>
          </cell>
        </row>
        <row r="341">
          <cell r="C341">
            <v>24.280999999999999</v>
          </cell>
          <cell r="D341">
            <v>22.167000000000002</v>
          </cell>
          <cell r="E341">
            <v>27.382999999999999</v>
          </cell>
          <cell r="F341">
            <v>45.596999999999994</v>
          </cell>
          <cell r="G341">
            <v>73.647999999999996</v>
          </cell>
          <cell r="H341">
            <v>103.77500000000001</v>
          </cell>
          <cell r="I341">
            <v>125.254</v>
          </cell>
          <cell r="J341">
            <v>126.254</v>
          </cell>
          <cell r="K341">
            <v>126.754</v>
          </cell>
        </row>
        <row r="342">
          <cell r="C342">
            <v>45.768000000000008</v>
          </cell>
          <cell r="D342">
            <v>45.553000000000004</v>
          </cell>
          <cell r="E342">
            <v>101.44999999999997</v>
          </cell>
          <cell r="F342">
            <v>233.24499999999995</v>
          </cell>
          <cell r="G342">
            <v>292.64600000000002</v>
          </cell>
          <cell r="H342">
            <v>381.92700000000002</v>
          </cell>
          <cell r="I342">
            <v>467.58000000000004</v>
          </cell>
          <cell r="J342">
            <v>587.35110874999987</v>
          </cell>
          <cell r="K342">
            <v>751.85676124999986</v>
          </cell>
        </row>
        <row r="346">
          <cell r="C346">
            <v>10.514999999999999</v>
          </cell>
          <cell r="D346">
            <v>12.666</v>
          </cell>
          <cell r="E346">
            <v>24.308</v>
          </cell>
          <cell r="F346">
            <v>42.188999999999993</v>
          </cell>
          <cell r="G346">
            <v>51.13</v>
          </cell>
          <cell r="H346">
            <v>90.211000000000013</v>
          </cell>
          <cell r="I346">
            <v>114.846</v>
          </cell>
          <cell r="J346">
            <v>136.846</v>
          </cell>
          <cell r="K346">
            <v>174.846</v>
          </cell>
        </row>
        <row r="347">
          <cell r="C347">
            <v>3.9820000000000002</v>
          </cell>
          <cell r="D347">
            <v>0</v>
          </cell>
          <cell r="E347">
            <v>3.5059999999999998</v>
          </cell>
          <cell r="F347">
            <v>3.6860000000000004</v>
          </cell>
          <cell r="G347">
            <v>6.5849999999999991</v>
          </cell>
          <cell r="H347">
            <v>8.7880000000000003</v>
          </cell>
          <cell r="I347">
            <v>0</v>
          </cell>
          <cell r="J347">
            <v>0</v>
          </cell>
          <cell r="K347">
            <v>0</v>
          </cell>
        </row>
        <row r="348">
          <cell r="C348">
            <v>2.1999999999999999E-2</v>
          </cell>
          <cell r="D348">
            <v>2.3260000000000001</v>
          </cell>
          <cell r="E348">
            <v>4.407</v>
          </cell>
          <cell r="F348">
            <v>5.6950000000000003</v>
          </cell>
          <cell r="G348">
            <v>5.4039999999999999</v>
          </cell>
          <cell r="H348">
            <v>2.2170000000000001</v>
          </cell>
          <cell r="I348">
            <v>0</v>
          </cell>
          <cell r="J348">
            <v>0</v>
          </cell>
          <cell r="K348">
            <v>0</v>
          </cell>
        </row>
        <row r="349">
          <cell r="C349">
            <v>14.519</v>
          </cell>
          <cell r="D349">
            <v>14.992000000000001</v>
          </cell>
          <cell r="E349">
            <v>32.221000000000004</v>
          </cell>
          <cell r="F349">
            <v>51.569999999999993</v>
          </cell>
          <cell r="G349">
            <v>63.119</v>
          </cell>
          <cell r="H349">
            <v>101.21600000000001</v>
          </cell>
          <cell r="I349">
            <v>114.846</v>
          </cell>
          <cell r="J349">
            <v>136.846</v>
          </cell>
          <cell r="K349">
            <v>174.846</v>
          </cell>
        </row>
        <row r="352">
          <cell r="C352">
            <v>31.163</v>
          </cell>
          <cell r="D352">
            <v>4.4379999999999997</v>
          </cell>
          <cell r="E352">
            <v>16.405999999999999</v>
          </cell>
          <cell r="F352">
            <v>99.53</v>
          </cell>
          <cell r="G352">
            <v>100.69799999999999</v>
          </cell>
          <cell r="H352">
            <v>108.38200000000001</v>
          </cell>
          <cell r="I352">
            <v>8.6419999999999995</v>
          </cell>
          <cell r="J352">
            <v>8.6419999999999995</v>
          </cell>
          <cell r="K352">
            <v>8.6419999999999995</v>
          </cell>
        </row>
        <row r="353">
          <cell r="C353">
            <v>0</v>
          </cell>
          <cell r="D353">
            <v>0</v>
          </cell>
          <cell r="E353">
            <v>0</v>
          </cell>
          <cell r="F353">
            <v>0</v>
          </cell>
          <cell r="G353">
            <v>0</v>
          </cell>
          <cell r="H353">
            <v>0</v>
          </cell>
          <cell r="I353">
            <v>0</v>
          </cell>
          <cell r="J353">
            <v>0</v>
          </cell>
          <cell r="K353">
            <v>0</v>
          </cell>
        </row>
        <row r="354">
          <cell r="C354">
            <v>0</v>
          </cell>
          <cell r="D354">
            <v>0</v>
          </cell>
          <cell r="E354">
            <v>0</v>
          </cell>
          <cell r="F354">
            <v>1.056</v>
          </cell>
          <cell r="G354">
            <v>0.59199999999999997</v>
          </cell>
          <cell r="H354">
            <v>0.55200000000000005</v>
          </cell>
          <cell r="I354">
            <v>0</v>
          </cell>
          <cell r="J354">
            <v>0</v>
          </cell>
          <cell r="K354">
            <v>0</v>
          </cell>
        </row>
        <row r="355">
          <cell r="C355">
            <v>31.163</v>
          </cell>
          <cell r="D355">
            <v>4.4379999999999997</v>
          </cell>
          <cell r="E355">
            <v>16.405999999999999</v>
          </cell>
          <cell r="F355">
            <v>100.586</v>
          </cell>
          <cell r="G355">
            <v>101.28999999999999</v>
          </cell>
          <cell r="H355">
            <v>108.93400000000001</v>
          </cell>
          <cell r="I355">
            <v>8.6419999999999995</v>
          </cell>
          <cell r="J355">
            <v>8.6419999999999995</v>
          </cell>
          <cell r="K355">
            <v>8.6419999999999995</v>
          </cell>
        </row>
        <row r="356">
          <cell r="C356">
            <v>45.682000000000002</v>
          </cell>
          <cell r="D356">
            <v>19.43</v>
          </cell>
          <cell r="E356">
            <v>48.627000000000002</v>
          </cell>
          <cell r="F356">
            <v>152.15600000000001</v>
          </cell>
          <cell r="G356">
            <v>164.40899999999999</v>
          </cell>
          <cell r="H356">
            <v>210.15000000000003</v>
          </cell>
          <cell r="I356">
            <v>123.488</v>
          </cell>
          <cell r="J356">
            <v>145.488</v>
          </cell>
          <cell r="K356">
            <v>183.488</v>
          </cell>
        </row>
        <row r="358">
          <cell r="C358">
            <v>0</v>
          </cell>
          <cell r="D358">
            <v>0</v>
          </cell>
          <cell r="E358">
            <v>0</v>
          </cell>
          <cell r="F358">
            <v>0</v>
          </cell>
          <cell r="G358">
            <v>0</v>
          </cell>
          <cell r="H358">
            <v>0</v>
          </cell>
          <cell r="I358">
            <v>0</v>
          </cell>
          <cell r="J358">
            <v>0</v>
          </cell>
          <cell r="K358">
            <v>0</v>
          </cell>
        </row>
        <row r="361">
          <cell r="C361">
            <v>8.5999999999999993E-2</v>
          </cell>
          <cell r="D361">
            <v>26.123000000000001</v>
          </cell>
          <cell r="E361">
            <v>52.823</v>
          </cell>
          <cell r="F361">
            <v>81.11099999999999</v>
          </cell>
          <cell r="G361">
            <v>128.25899999999999</v>
          </cell>
          <cell r="H361">
            <v>171.75699999999998</v>
          </cell>
          <cell r="I361">
            <v>344.09199999999998</v>
          </cell>
          <cell r="J361">
            <v>441.86310874999987</v>
          </cell>
          <cell r="K361">
            <v>568.36876124999992</v>
          </cell>
        </row>
        <row r="362">
          <cell r="C362">
            <v>0</v>
          </cell>
          <cell r="D362">
            <v>0</v>
          </cell>
          <cell r="E362">
            <v>0</v>
          </cell>
          <cell r="F362">
            <v>-2.1999999999999999E-2</v>
          </cell>
          <cell r="G362">
            <v>-2.1999999999999999E-2</v>
          </cell>
          <cell r="H362">
            <v>0.02</v>
          </cell>
          <cell r="I362">
            <v>0</v>
          </cell>
          <cell r="J362">
            <v>0</v>
          </cell>
          <cell r="K362">
            <v>0</v>
          </cell>
        </row>
        <row r="363">
          <cell r="C363">
            <v>0</v>
          </cell>
          <cell r="D363">
            <v>0</v>
          </cell>
          <cell r="E363">
            <v>0</v>
          </cell>
          <cell r="F363">
            <v>0</v>
          </cell>
          <cell r="G363">
            <v>0</v>
          </cell>
          <cell r="H363">
            <v>0</v>
          </cell>
          <cell r="I363">
            <v>0</v>
          </cell>
          <cell r="J363">
            <v>0</v>
          </cell>
          <cell r="K363">
            <v>0</v>
          </cell>
        </row>
        <row r="364">
          <cell r="C364">
            <v>8.5999999999999993E-2</v>
          </cell>
          <cell r="D364">
            <v>26.123000000000001</v>
          </cell>
          <cell r="E364">
            <v>52.823</v>
          </cell>
          <cell r="F364">
            <v>81.088999999999984</v>
          </cell>
          <cell r="G364">
            <v>128.23699999999999</v>
          </cell>
          <cell r="H364">
            <v>171.77699999999999</v>
          </cell>
          <cell r="I364">
            <v>344.09199999999998</v>
          </cell>
          <cell r="J364">
            <v>441.86310874999987</v>
          </cell>
          <cell r="K364">
            <v>568.36876124999992</v>
          </cell>
        </row>
        <row r="366">
          <cell r="C366">
            <v>45.768000000000001</v>
          </cell>
          <cell r="D366">
            <v>45.552999999999997</v>
          </cell>
          <cell r="E366">
            <v>101.45</v>
          </cell>
          <cell r="F366">
            <v>233.245</v>
          </cell>
          <cell r="G366">
            <v>292.64599999999996</v>
          </cell>
          <cell r="H366">
            <v>381.92700000000002</v>
          </cell>
          <cell r="I366">
            <v>467.58</v>
          </cell>
          <cell r="J366">
            <v>587.35110874999987</v>
          </cell>
          <cell r="K366">
            <v>751.85676124999986</v>
          </cell>
        </row>
        <row r="369">
          <cell r="C369">
            <v>4.1851860750066125E-2</v>
          </cell>
          <cell r="D369">
            <v>4.0911657239035747E-2</v>
          </cell>
          <cell r="E369">
            <v>0.11916225895970201</v>
          </cell>
          <cell r="F369">
            <v>0.32735863289630063</v>
          </cell>
          <cell r="G369">
            <v>0.37241123316886998</v>
          </cell>
          <cell r="H369">
            <v>0.2920521177211835</v>
          </cell>
          <cell r="I369">
            <v>0.27984129114936596</v>
          </cell>
          <cell r="J369">
            <v>0.29269554840848799</v>
          </cell>
          <cell r="K369">
            <v>0.31356593927125492</v>
          </cell>
        </row>
        <row r="370">
          <cell r="C370">
            <v>5.8813636691252433E-2</v>
          </cell>
          <cell r="D370">
            <v>2.9994816498597181E-2</v>
          </cell>
          <cell r="E370">
            <v>6.1649379323304949E-2</v>
          </cell>
          <cell r="F370">
            <v>7.2788648276444226E-2</v>
          </cell>
          <cell r="G370">
            <v>6.4998888530948415E-2</v>
          </cell>
          <cell r="H370">
            <v>6.7919239021363195E-2</v>
          </cell>
          <cell r="I370">
            <v>6.7119062941747257E-2</v>
          </cell>
          <cell r="J370">
            <v>6.6348604277422674E-2</v>
          </cell>
          <cell r="K370">
            <v>6.4804189718330948E-2</v>
          </cell>
        </row>
        <row r="371">
          <cell r="C371">
            <v>3.7511794647957841E-2</v>
          </cell>
          <cell r="D371">
            <v>2.9476538951702186E-2</v>
          </cell>
          <cell r="E371">
            <v>5.0133569658961055E-2</v>
          </cell>
          <cell r="F371">
            <v>6.3158129940084504E-2</v>
          </cell>
          <cell r="G371">
            <v>7.0213575682918097E-2</v>
          </cell>
          <cell r="H371">
            <v>6.8079983993541052E-2</v>
          </cell>
          <cell r="I371">
            <v>6.1198340864631197E-2</v>
          </cell>
          <cell r="J371">
            <v>6.6043739116127251E-2</v>
          </cell>
          <cell r="K371">
            <v>6.2763583420659713E-2</v>
          </cell>
        </row>
        <row r="372">
          <cell r="C372">
            <v>0.99755896795435839</v>
          </cell>
          <cell r="D372">
            <v>0.14521776119891364</v>
          </cell>
          <cell r="E372">
            <v>0.27376091290300403</v>
          </cell>
          <cell r="F372">
            <v>0.56002821410162507</v>
          </cell>
          <cell r="G372">
            <v>0.45551545516304348</v>
          </cell>
          <cell r="H372">
            <v>0.40550689226744008</v>
          </cell>
          <cell r="I372">
            <v>2.4500048194957106E-2</v>
          </cell>
          <cell r="J372">
            <v>1.9182912318083677E-2</v>
          </cell>
          <cell r="K372">
            <v>1.4977190340919313E-2</v>
          </cell>
        </row>
        <row r="373">
          <cell r="C373">
            <v>0.99724791193318196</v>
          </cell>
          <cell r="D373">
            <v>0.14521776119891364</v>
          </cell>
          <cell r="E373">
            <v>0.23698161175230031</v>
          </cell>
          <cell r="F373">
            <v>0.55104944662521671</v>
          </cell>
          <cell r="G373">
            <v>0.43985410706095612</v>
          </cell>
          <cell r="H373">
            <v>0.38685889084412783</v>
          </cell>
          <cell r="I373">
            <v>2.4500048194957106E-2</v>
          </cell>
          <cell r="J373">
            <v>1.9182912318083677E-2</v>
          </cell>
          <cell r="K373">
            <v>1.4977190340919313E-2</v>
          </cell>
        </row>
        <row r="374">
          <cell r="C374">
            <v>1.0026560849947197</v>
          </cell>
          <cell r="D374">
            <v>0.2014004777330583</v>
          </cell>
          <cell r="E374">
            <v>-4.4677808432881869E-2</v>
          </cell>
          <cell r="F374">
            <v>-3.376721164440067E-2</v>
          </cell>
          <cell r="G374">
            <v>-1.4545613383711527E-2</v>
          </cell>
          <cell r="H374">
            <v>-1.3428089049432646E-2</v>
          </cell>
          <cell r="I374">
            <v>-0.40818293671718642</v>
          </cell>
          <cell r="J374">
            <v>-0.45756220017560428</v>
          </cell>
          <cell r="K374">
            <v>-0.53749389453003005</v>
          </cell>
        </row>
        <row r="375">
          <cell r="E375">
            <v>11.17</v>
          </cell>
          <cell r="F375">
            <v>6.8170000000000073</v>
          </cell>
          <cell r="G375">
            <v>85.373999999999995</v>
          </cell>
          <cell r="H375">
            <v>80.804000000000002</v>
          </cell>
          <cell r="I375">
            <v>16.271999999999736</v>
          </cell>
          <cell r="J375">
            <v>16.27199999999965</v>
          </cell>
          <cell r="K375">
            <v>16.27199999999965</v>
          </cell>
        </row>
        <row r="385">
          <cell r="F385" t="str">
            <v>Sanmina Corporation</v>
          </cell>
        </row>
        <row r="386">
          <cell r="F386" t="str">
            <v>Key Financial Ratios</v>
          </cell>
        </row>
        <row r="389">
          <cell r="C389" t="str">
            <v xml:space="preserve">    1992A</v>
          </cell>
          <cell r="D389" t="str">
            <v xml:space="preserve">    1993A</v>
          </cell>
          <cell r="E389" t="str">
            <v>1994RE</v>
          </cell>
          <cell r="F389" t="str">
            <v>1995RE</v>
          </cell>
          <cell r="G389" t="str">
            <v>1996R</v>
          </cell>
          <cell r="H389" t="str">
            <v>1997R</v>
          </cell>
          <cell r="I389" t="str">
            <v>1998A</v>
          </cell>
          <cell r="J389" t="str">
            <v>1999E</v>
          </cell>
          <cell r="K389" t="str">
            <v>2000E</v>
          </cell>
        </row>
        <row r="390">
          <cell r="C390">
            <v>-8.3781803329889756E-2</v>
          </cell>
          <cell r="D390">
            <v>-3.4429495169004939E-2</v>
          </cell>
          <cell r="E390">
            <v>-1.9060268968952444E-2</v>
          </cell>
          <cell r="F390">
            <v>0.11594917518224006</v>
          </cell>
          <cell r="G390">
            <v>0.1377206096198296</v>
          </cell>
          <cell r="H390">
            <v>9.9786411413388024E-2</v>
          </cell>
          <cell r="I390">
            <v>0.14854943598018783</v>
          </cell>
          <cell r="J390">
            <v>0.16336366047745346</v>
          </cell>
          <cell r="K390">
            <v>0.16131295546558705</v>
          </cell>
        </row>
        <row r="392">
          <cell r="C392">
            <v>3.6377381576647432</v>
          </cell>
          <cell r="D392">
            <v>4.1214848637850414</v>
          </cell>
          <cell r="E392">
            <v>2.0779201577131596</v>
          </cell>
          <cell r="F392">
            <v>1.1651139359900538</v>
          </cell>
          <cell r="G392">
            <v>1.3394408261175619</v>
          </cell>
          <cell r="H392">
            <v>1.4918741015953314</v>
          </cell>
          <cell r="I392">
            <v>1.5453633602805938</v>
          </cell>
          <cell r="J392">
            <v>1.6046619917102527</v>
          </cell>
          <cell r="K392">
            <v>1.642600111684505</v>
          </cell>
        </row>
        <row r="393">
          <cell r="C393">
            <v>-0.30477626289110299</v>
          </cell>
          <cell r="D393">
            <v>-0.14190064320681406</v>
          </cell>
          <cell r="E393">
            <v>-3.9605717102020904E-2</v>
          </cell>
          <cell r="F393">
            <v>0.13509399987137996</v>
          </cell>
          <cell r="G393">
            <v>0.1844686071225988</v>
          </cell>
          <cell r="H393">
            <v>0.14886876287877038</v>
          </cell>
          <cell r="I393">
            <v>0.22956285555413</v>
          </cell>
          <cell r="J393">
            <v>0.26214345679482798</v>
          </cell>
          <cell r="K393">
            <v>0.26497267866393087</v>
          </cell>
        </row>
        <row r="395">
          <cell r="C395">
            <v>532.18604651162809</v>
          </cell>
          <cell r="D395">
            <v>1.7437889982008192</v>
          </cell>
          <cell r="E395">
            <v>1.9205649054389182</v>
          </cell>
          <cell r="F395">
            <v>2.8764074042101888</v>
          </cell>
          <cell r="G395">
            <v>2.2820714770308101</v>
          </cell>
          <cell r="H395">
            <v>2.2233884629490563</v>
          </cell>
          <cell r="I395">
            <v>1.358880764446718</v>
          </cell>
          <cell r="J395">
            <v>1.3292603458378218</v>
          </cell>
          <cell r="K395">
            <v>1.3228326616622264</v>
          </cell>
        </row>
        <row r="396">
          <cell r="C396">
            <v>-162.19767441860472</v>
          </cell>
          <cell r="D396">
            <v>-0.24744478046166218</v>
          </cell>
          <cell r="E396">
            <v>-7.6065350320883324E-2</v>
          </cell>
          <cell r="F396">
            <v>0.38858538149440763</v>
          </cell>
          <cell r="G396">
            <v>0.42097054672208528</v>
          </cell>
          <cell r="H396">
            <v>0.33099308987815679</v>
          </cell>
          <cell r="I396">
            <v>0.3119485486439677</v>
          </cell>
          <cell r="J396">
            <v>0.34845690203821517</v>
          </cell>
          <cell r="K396">
            <v>0.35051451378477749</v>
          </cell>
        </row>
        <row r="398">
          <cell r="C398">
            <v>1.0125457022008746</v>
          </cell>
          <cell r="D398">
            <v>1.6104579207920791</v>
          </cell>
          <cell r="E398">
            <v>1.8158287705325991</v>
          </cell>
          <cell r="F398">
            <v>0.64274833386226615</v>
          </cell>
          <cell r="G398">
            <v>0.67733032009484329</v>
          </cell>
          <cell r="H398">
            <v>0.53687320822414231</v>
          </cell>
          <cell r="I398">
            <v>0.63491368468124398</v>
          </cell>
          <cell r="J398">
            <v>0.63499999999999979</v>
          </cell>
          <cell r="K398">
            <v>0.63500000000000001</v>
          </cell>
        </row>
        <row r="399">
          <cell r="C399">
            <v>-164.23255813953494</v>
          </cell>
          <cell r="D399">
            <v>-0.39849940665314093</v>
          </cell>
          <cell r="E399">
            <v>-0.138121651553301</v>
          </cell>
          <cell r="F399">
            <v>0.24976260651876359</v>
          </cell>
          <cell r="G399">
            <v>0.28513611516177123</v>
          </cell>
          <cell r="H399">
            <v>0.17770132206290792</v>
          </cell>
          <cell r="I399">
            <v>0.19806040245050782</v>
          </cell>
          <cell r="J399">
            <v>0.22127013279426655</v>
          </cell>
          <cell r="K399">
            <v>0.22257671625333372</v>
          </cell>
        </row>
        <row r="401">
          <cell r="C401">
            <v>-164.23255813953497</v>
          </cell>
          <cell r="D401">
            <v>-0.43004249129119937</v>
          </cell>
          <cell r="E401">
            <v>5.4351324233761426E-2</v>
          </cell>
          <cell r="F401">
            <v>0.27236739878405231</v>
          </cell>
          <cell r="G401">
            <v>0.28513611516177123</v>
          </cell>
          <cell r="H401">
            <v>0.17770132206290792</v>
          </cell>
          <cell r="I401">
            <v>0.19806040245050779</v>
          </cell>
          <cell r="J401">
            <v>0.22127013279426649</v>
          </cell>
          <cell r="K401">
            <v>0.22257671625333372</v>
          </cell>
        </row>
        <row r="405">
          <cell r="C405" t="str">
            <v xml:space="preserve">    1992A</v>
          </cell>
          <cell r="D405" t="str">
            <v xml:space="preserve">    1993A</v>
          </cell>
          <cell r="E405" t="str">
            <v>1994RE</v>
          </cell>
          <cell r="F405" t="str">
            <v>1995RE</v>
          </cell>
          <cell r="G405" t="str">
            <v>1996R</v>
          </cell>
          <cell r="H405" t="str">
            <v>1997R</v>
          </cell>
          <cell r="I405" t="str">
            <v>1998A</v>
          </cell>
          <cell r="J405" t="str">
            <v>1999E</v>
          </cell>
          <cell r="K405" t="str">
            <v>2000E</v>
          </cell>
        </row>
        <row r="407">
          <cell r="C407">
            <v>-3.99270542801974</v>
          </cell>
          <cell r="D407">
            <v>-2.625345737993463</v>
          </cell>
          <cell r="E407">
            <v>-3.4529914529914656</v>
          </cell>
          <cell r="F407">
            <v>36.467300832342467</v>
          </cell>
          <cell r="G407">
            <v>39.136802973977737</v>
          </cell>
          <cell r="H407">
            <v>22.093826157595501</v>
          </cell>
          <cell r="I407">
            <v>155.0159883720932</v>
          </cell>
          <cell r="J407">
            <v>-25.05785156249998</v>
          </cell>
          <cell r="K407">
            <v>-26.87292207792208</v>
          </cell>
        </row>
        <row r="408">
          <cell r="C408">
            <v>1.4799228597010818</v>
          </cell>
          <cell r="D408">
            <v>1.5598986125933831</v>
          </cell>
          <cell r="E408">
            <v>2.2987182272431013</v>
          </cell>
          <cell r="F408">
            <v>3.6387046732596469</v>
          </cell>
          <cell r="G408">
            <v>3.4696050317653957</v>
          </cell>
          <cell r="H408">
            <v>2.7481030667088211</v>
          </cell>
          <cell r="I408">
            <v>2.9807394249690891</v>
          </cell>
          <cell r="J408">
            <v>3.3694598946991499</v>
          </cell>
          <cell r="K408">
            <v>3.5751619210619623</v>
          </cell>
        </row>
        <row r="409">
          <cell r="C409">
            <v>0.99724791193318196</v>
          </cell>
          <cell r="D409">
            <v>0.14521776119891364</v>
          </cell>
          <cell r="E409">
            <v>0.23698161175230031</v>
          </cell>
          <cell r="F409">
            <v>0.55104944662521671</v>
          </cell>
          <cell r="G409">
            <v>0.43985410706095612</v>
          </cell>
          <cell r="H409">
            <v>0.38685889084412783</v>
          </cell>
          <cell r="I409">
            <v>2.4500048194957106E-2</v>
          </cell>
          <cell r="J409">
            <v>1.9182912318083677E-2</v>
          </cell>
          <cell r="K409">
            <v>1.4977190340919313E-2</v>
          </cell>
        </row>
        <row r="410">
          <cell r="C410">
            <v>1.1246759896316683</v>
          </cell>
          <cell r="D410">
            <v>0.14521776119891364</v>
          </cell>
          <cell r="E410">
            <v>0.28762512819772063</v>
          </cell>
          <cell r="F410">
            <v>0.57145704493990124</v>
          </cell>
          <cell r="G410">
            <v>0.46861772992334061</v>
          </cell>
          <cell r="H410">
            <v>0.41822679264274931</v>
          </cell>
          <cell r="I410">
            <v>2.4500048194957106E-2</v>
          </cell>
          <cell r="J410">
            <v>1.9182912318083677E-2</v>
          </cell>
          <cell r="K410">
            <v>1.4977190340919313E-2</v>
          </cell>
        </row>
        <row r="411">
          <cell r="C411">
            <v>-0.54644282018657575</v>
          </cell>
          <cell r="D411">
            <v>-0.27011413609751878</v>
          </cell>
          <cell r="E411">
            <v>0.19387929074789673</v>
          </cell>
          <cell r="F411">
            <v>0.44193450576106763</v>
          </cell>
          <cell r="G411">
            <v>0.49419841423322508</v>
          </cell>
          <cell r="H411">
            <v>0.40903244954491813</v>
          </cell>
          <cell r="I411">
            <v>1.4375531211634744</v>
          </cell>
          <cell r="J411">
            <v>1.8600885872176813</v>
          </cell>
          <cell r="K411">
            <v>2.4804262303149609</v>
          </cell>
        </row>
        <row r="413">
          <cell r="C413">
            <v>3.9474239845481299E-3</v>
          </cell>
          <cell r="D413">
            <v>0.97488140056306749</v>
          </cell>
          <cell r="E413">
            <v>1.5009945442145942</v>
          </cell>
          <cell r="F413">
            <v>2.0489438043258534</v>
          </cell>
          <cell r="G413">
            <v>3.0999081415586924</v>
          </cell>
          <cell r="H413">
            <v>4.2485407597942215</v>
          </cell>
          <cell r="I413">
            <v>8.1238077249976381</v>
          </cell>
          <cell r="J413">
            <v>8.4932841662662142</v>
          </cell>
          <cell r="K413">
            <v>11.188361441929134</v>
          </cell>
        </row>
        <row r="414">
          <cell r="C414">
            <v>0.15327779905527897</v>
          </cell>
          <cell r="D414">
            <v>0.11521327393496414</v>
          </cell>
          <cell r="E414">
            <v>0.9168843892880425</v>
          </cell>
          <cell r="F414">
            <v>-0.13484551784160193</v>
          </cell>
          <cell r="G414">
            <v>-0.11591897337999768</v>
          </cell>
          <cell r="H414">
            <v>-0.26840101522842591</v>
          </cell>
          <cell r="I414">
            <v>-1.0660475694115417E-2</v>
          </cell>
          <cell r="J414">
            <v>8.1573405030624935E-3</v>
          </cell>
          <cell r="K414">
            <v>1.3655542938866932E-2</v>
          </cell>
        </row>
        <row r="417">
          <cell r="C417">
            <v>10.586454604425438</v>
          </cell>
          <cell r="D417">
            <v>20.129749768303984</v>
          </cell>
          <cell r="E417">
            <v>31.734920898460665</v>
          </cell>
          <cell r="F417">
            <v>43.359177500487569</v>
          </cell>
          <cell r="G417">
            <v>41.504762973810024</v>
          </cell>
          <cell r="H417">
            <v>40.505030827309149</v>
          </cell>
          <cell r="I417">
            <v>43.410385825256952</v>
          </cell>
          <cell r="J417">
            <v>42.384509283819632</v>
          </cell>
          <cell r="K417">
            <v>41.53846153846154</v>
          </cell>
        </row>
        <row r="418">
          <cell r="C418">
            <v>11.368113783244839</v>
          </cell>
          <cell r="D418">
            <v>22.224601323064135</v>
          </cell>
          <cell r="E418">
            <v>31.570977917981075</v>
          </cell>
          <cell r="F418">
            <v>44.04471641944825</v>
          </cell>
          <cell r="G418">
            <v>42.852528942655525</v>
          </cell>
          <cell r="H418">
            <v>44.650685256069359</v>
          </cell>
          <cell r="I418">
            <v>51.081138308369567</v>
          </cell>
          <cell r="J418">
            <v>48.068498673740059</v>
          </cell>
          <cell r="K418">
            <v>45.428793522267213</v>
          </cell>
        </row>
        <row r="419">
          <cell r="C419">
            <v>53.316563997262143</v>
          </cell>
          <cell r="D419">
            <v>21.272785663819132</v>
          </cell>
          <cell r="E419">
            <v>12.860095272993773</v>
          </cell>
          <cell r="F419">
            <v>9.6572090330052109</v>
          </cell>
          <cell r="G419">
            <v>8.7038610699212953</v>
          </cell>
          <cell r="H419">
            <v>8.6975181366933949</v>
          </cell>
          <cell r="I419">
            <v>8.6150144369586155</v>
          </cell>
          <cell r="J419">
            <v>8.8747033697199829</v>
          </cell>
          <cell r="K419">
            <v>8.8764590909090906</v>
          </cell>
        </row>
        <row r="420">
          <cell r="C420">
            <v>1.7992813141683774</v>
          </cell>
          <cell r="D420">
            <v>1.3024164524421595</v>
          </cell>
          <cell r="E420">
            <v>1.383888414460575</v>
          </cell>
          <cell r="F420">
            <v>1.5432929728938798</v>
          </cell>
          <cell r="G420">
            <v>1.1946540807028203</v>
          </cell>
          <cell r="H420">
            <v>1.4559319571988834</v>
          </cell>
          <cell r="I420">
            <v>1.6655693008281003</v>
          </cell>
          <cell r="J420">
            <v>1.403548717948718</v>
          </cell>
          <cell r="K420">
            <v>1.4273142857142858</v>
          </cell>
        </row>
        <row r="421">
          <cell r="C421">
            <v>2.0925930375033062E-2</v>
          </cell>
          <cell r="D421">
            <v>5.9468643805993253E-2</v>
          </cell>
          <cell r="E421">
            <v>0.13907165389815226</v>
          </cell>
          <cell r="F421">
            <v>0.40435020993019483</v>
          </cell>
          <cell r="G421">
            <v>0.5459880810853559</v>
          </cell>
          <cell r="H421">
            <v>0.42883919780549568</v>
          </cell>
          <cell r="I421">
            <v>0.40227462388299717</v>
          </cell>
          <cell r="J421">
            <v>0.41337459350132622</v>
          </cell>
          <cell r="K421">
            <v>0.44484169180161931</v>
          </cell>
        </row>
        <row r="422">
          <cell r="C422">
            <v>7.2754763153294864</v>
          </cell>
          <cell r="D422">
            <v>4.1117815179422035</v>
          </cell>
          <cell r="E422">
            <v>2.8680367067338763</v>
          </cell>
          <cell r="F422">
            <v>1.6239083344537568</v>
          </cell>
          <cell r="G422">
            <v>1.4907347720345092</v>
          </cell>
          <cell r="H422">
            <v>1.6893264331658695</v>
          </cell>
          <cell r="I422">
            <v>1.7011772710525048</v>
          </cell>
          <cell r="J422">
            <v>1.7868465384754442</v>
          </cell>
          <cell r="K422">
            <v>1.8443738685615703</v>
          </cell>
        </row>
        <row r="425">
          <cell r="C425">
            <v>-0.61719979024646054</v>
          </cell>
          <cell r="D425">
            <v>-0.24603322346448245</v>
          </cell>
          <cell r="E425">
            <v>3.9060427338217317E-2</v>
          </cell>
          <cell r="F425">
            <v>0.13197687446779915</v>
          </cell>
          <cell r="G425">
            <v>0.13905923470833331</v>
          </cell>
          <cell r="H425">
            <v>9.0501695146411515E-2</v>
          </cell>
          <cell r="I425">
            <v>0.16044835416306191</v>
          </cell>
          <cell r="J425">
            <v>0.18536017743537772</v>
          </cell>
          <cell r="K425">
            <v>0.18892608882293985</v>
          </cell>
        </row>
        <row r="426">
          <cell r="C426">
            <v>-328.46511627906995</v>
          </cell>
          <cell r="D426">
            <v>-0.85726277233011572</v>
          </cell>
          <cell r="E426">
            <v>7.2733260709851796E-2</v>
          </cell>
          <cell r="F426">
            <v>0.32985841448115205</v>
          </cell>
          <cell r="G426">
            <v>0.3493593724620932</v>
          </cell>
          <cell r="H426">
            <v>0.2034905037764913</v>
          </cell>
          <cell r="I426">
            <v>0.26421824145277245</v>
          </cell>
          <cell r="J426">
            <v>0.24879565680410726</v>
          </cell>
          <cell r="K426">
            <v>0.25044874598937378</v>
          </cell>
        </row>
        <row r="427">
          <cell r="C427">
            <v>6.4273358479686682E-2</v>
          </cell>
          <cell r="D427">
            <v>0.11796789279132443</v>
          </cell>
          <cell r="E427">
            <v>0.16759090154408091</v>
          </cell>
          <cell r="F427">
            <v>0.20217694484410709</v>
          </cell>
          <cell r="G427">
            <v>0.22132393834410777</v>
          </cell>
          <cell r="H427">
            <v>0.20044507859954702</v>
          </cell>
          <cell r="I427">
            <v>0.21958507073947431</v>
          </cell>
          <cell r="J427">
            <v>0.21632838196286461</v>
          </cell>
          <cell r="K427">
            <v>0.20938421052631581</v>
          </cell>
        </row>
        <row r="428">
          <cell r="C428">
            <v>-8.4832904884318813E-2</v>
          </cell>
          <cell r="D428">
            <v>-5.9836161622617796E-2</v>
          </cell>
          <cell r="E428">
            <v>1.3619221555465856E-2</v>
          </cell>
          <cell r="F428">
            <v>8.1271135610122322E-2</v>
          </cell>
          <cell r="G428">
            <v>9.3282344597456143E-2</v>
          </cell>
          <cell r="H428">
            <v>5.35726508326798E-2</v>
          </cell>
          <cell r="I428">
            <v>9.4316069755501608E-2</v>
          </cell>
          <cell r="J428">
            <v>0.1037359244031829</v>
          </cell>
          <cell r="K428">
            <v>0.10243372672064778</v>
          </cell>
        </row>
        <row r="431">
          <cell r="C431">
            <v>1.0536793804170941E-2</v>
          </cell>
          <cell r="D431">
            <v>0.12765778535905636</v>
          </cell>
          <cell r="E431">
            <v>0.12282019323980276</v>
          </cell>
          <cell r="F431">
            <v>0.28913925191527712</v>
          </cell>
          <cell r="G431">
            <v>0.4423989078478201</v>
          </cell>
          <cell r="H431">
            <v>0.4536050124750628</v>
          </cell>
          <cell r="I431">
            <v>0.26815985622697602</v>
          </cell>
          <cell r="J431">
            <v>0.30435203804140976</v>
          </cell>
          <cell r="K431">
            <v>0.31034482758620685</v>
          </cell>
        </row>
        <row r="432">
          <cell r="C432">
            <v>0.18763911321815296</v>
          </cell>
          <cell r="D432">
            <v>-0.40075222443358349</v>
          </cell>
          <cell r="E432">
            <v>-0.46634398045665315</v>
          </cell>
          <cell r="F432" t="str">
            <v xml:space="preserve">     N.M.</v>
          </cell>
          <cell r="G432">
            <v>0.71871757428401217</v>
          </cell>
          <cell r="H432">
            <v>-0.14585934237596243</v>
          </cell>
          <cell r="I432">
            <v>1.1312129433840603</v>
          </cell>
          <cell r="J432">
            <v>0.16799546954384059</v>
          </cell>
          <cell r="K432">
            <v>0.32509729484631644</v>
          </cell>
        </row>
        <row r="433">
          <cell r="C433" t="str">
            <v xml:space="preserve">      N.M.</v>
          </cell>
          <cell r="D433" t="str">
            <v xml:space="preserve">      N.M.</v>
          </cell>
          <cell r="E433" t="str">
            <v xml:space="preserve">      N.M.</v>
          </cell>
          <cell r="F433" t="str">
            <v xml:space="preserve">      N.M.</v>
          </cell>
          <cell r="G433" t="str">
            <v xml:space="preserve">      N.M.</v>
          </cell>
          <cell r="H433" t="str">
            <v xml:space="preserve">      N.M.</v>
          </cell>
          <cell r="I433" t="str">
            <v xml:space="preserve">      N.M.</v>
          </cell>
          <cell r="J433" t="str">
            <v xml:space="preserve">      N.M.</v>
          </cell>
          <cell r="K433" t="str">
            <v xml:space="preserve">      N.M.</v>
          </cell>
        </row>
        <row r="436">
          <cell r="C436">
            <v>-0.40985241324291938</v>
          </cell>
          <cell r="D436">
            <v>0.83786397335339002</v>
          </cell>
          <cell r="E436">
            <v>0.26748009349126511</v>
          </cell>
          <cell r="F436">
            <v>0.34482921417274492</v>
          </cell>
          <cell r="G436">
            <v>0.43080295573653843</v>
          </cell>
          <cell r="H436">
            <v>0.42422394960117787</v>
          </cell>
          <cell r="I436">
            <v>0.25505489224854888</v>
          </cell>
          <cell r="J436">
            <v>0.19276285624985384</v>
          </cell>
          <cell r="K436">
            <v>0.19580047148753532</v>
          </cell>
        </row>
        <row r="437">
          <cell r="C437">
            <v>-1.0757348208538953</v>
          </cell>
          <cell r="D437">
            <v>2.34020618556701</v>
          </cell>
          <cell r="E437">
            <v>15.410866910866901</v>
          </cell>
          <cell r="F437">
            <v>50.372175980975058</v>
          </cell>
          <cell r="G437">
            <v>51.214126394052087</v>
          </cell>
          <cell r="H437">
            <v>31.978878960195019</v>
          </cell>
          <cell r="I437">
            <v>196.60610465116298</v>
          </cell>
          <cell r="J437">
            <v>-28.37035156249998</v>
          </cell>
          <cell r="K437">
            <v>-24.872922077922084</v>
          </cell>
        </row>
        <row r="438">
          <cell r="C438">
            <v>-7.0093737534902205</v>
          </cell>
          <cell r="D438">
            <v>0.4768453851939401</v>
          </cell>
          <cell r="E438">
            <v>0.788812740165591</v>
          </cell>
          <cell r="F438">
            <v>2.4364657838207862</v>
          </cell>
          <cell r="G438">
            <v>1.5574670092765981</v>
          </cell>
          <cell r="H438">
            <v>1.4882131788853299</v>
          </cell>
          <cell r="I438">
            <v>6.3889402284404623E-2</v>
          </cell>
          <cell r="J438">
            <v>4.7595902963178192E-2</v>
          </cell>
          <cell r="K438">
            <v>4.5122871322540802E-2</v>
          </cell>
        </row>
      </sheetData>
      <sheetData sheetId="9"/>
      <sheetData sheetId="10"/>
      <sheetData sheetId="11"/>
      <sheetData sheetId="12"/>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 MF"/>
      <sheetName val="EU MF"/>
      <sheetName val="US PV"/>
      <sheetName val="US ET"/>
      <sheetName val="EU PV"/>
      <sheetName val="EU ET"/>
      <sheetName val="Comp Revenue Model Inputs"/>
      <sheetName val="Comp Revenue Model Inputs.xls"/>
      <sheetName val="Comp%20Revenue%20Model%20Inputs"/>
    </sheetNames>
    <definedNames>
      <definedName name="Print_TSR" refersTo="#RE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AHG-eps"/>
      <sheetName val="AHG-roaic"/>
      <sheetName val="HCR-eps"/>
      <sheetName val="HCR-roaic"/>
      <sheetName val="LNCR-eps"/>
      <sheetName val="LNCR-roaic"/>
      <sheetName val="RTSX-eps"/>
      <sheetName val="RTSX-roaic"/>
      <sheetName val="Nighthawk-EPS"/>
      <sheetName val="Nighthawk-roaic"/>
      <sheetName val="PSYS-EPS"/>
      <sheetName val="__FDSCACHE__"/>
      <sheetName val="PSYS-roaic"/>
      <sheetName val="FCF Multiples"/>
      <sheetName val="HLSH-eps"/>
      <sheetName val="HLSH-roaic"/>
      <sheetName val="BLANK"/>
      <sheetName val="HCA-eps"/>
      <sheetName val="HCA-roaic"/>
      <sheetName val="HMA-eps"/>
      <sheetName val="HMA-roaic"/>
      <sheetName val="LPNT-eps"/>
      <sheetName val="LPNT-roaic"/>
      <sheetName val="MDTH-eps"/>
      <sheetName val="MDTH-roaic"/>
      <sheetName val="THC-eps"/>
      <sheetName val="THC-roaic"/>
      <sheetName val="TRI-eps"/>
      <sheetName val="TRI-roaic"/>
      <sheetName val="UHS-eps"/>
      <sheetName val="UHS-roaic"/>
      <sheetName val="PRV-eps"/>
      <sheetName val="PRV-roaic"/>
      <sheetName val="HCA v. THC"/>
      <sheetName val="QHGI-eps"/>
      <sheetName val="QHGI-roaic"/>
      <sheetName val="NHWK-EPS"/>
      <sheetName val="NHWK-roaic"/>
      <sheetName val="DVA-eps"/>
      <sheetName val="DVA-roaic"/>
      <sheetName val="FMS-eps"/>
      <sheetName val="FMS-roaic"/>
      <sheetName val="AMSG-eps"/>
      <sheetName val="AMSG-roaic"/>
      <sheetName val="SMBI-eps"/>
      <sheetName val="SMBI-roaic"/>
      <sheetName val="USPI-eps"/>
      <sheetName val="USPI-roaic"/>
      <sheetName val="________"/>
    </sheetNames>
    <sheetDataSet>
      <sheetData sheetId="0"/>
      <sheetData sheetId="1"/>
      <sheetData sheetId="2"/>
      <sheetData sheetId="3"/>
      <sheetData sheetId="4"/>
      <sheetData sheetId="5"/>
      <sheetData sheetId="6"/>
      <sheetData sheetId="7"/>
      <sheetData sheetId="8"/>
      <sheetData sheetId="9"/>
      <sheetData sheetId="10"/>
      <sheetData sheetId="11">
        <row r="1">
          <cell r="A1" t="str">
            <v>Psychiatric Solutions, Inc</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DSUwksh"/>
    </sheetNames>
    <sheetDataSet>
      <sheetData sheetId="0"/>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ifaxan"/>
      <sheetName val="Total Pull"/>
      <sheetName val="Drugs to pull"/>
      <sheetName val="Reported Sales - Quarterly"/>
      <sheetName val="Master Sheet"/>
      <sheetName val="Sheet1"/>
      <sheetName val="Sheet2"/>
    </sheetNames>
    <sheetDataSet>
      <sheetData sheetId="0"/>
      <sheetData sheetId="1"/>
      <sheetData sheetId="2">
        <row r="2">
          <cell r="R2" t="str">
            <v>ADDYI 10/2015 S0C</v>
          </cell>
          <cell r="S2" t="str">
            <v>Addyi</v>
          </cell>
        </row>
        <row r="3">
          <cell r="R3" t="str">
            <v>APRISO 12/2008 SAX</v>
          </cell>
          <cell r="S3" t="str">
            <v>Apriso</v>
          </cell>
        </row>
        <row r="4">
          <cell r="R4" t="str">
            <v>ARESTIN 06/2012 OAP</v>
          </cell>
          <cell r="S4" t="str">
            <v>Arestin</v>
          </cell>
        </row>
        <row r="5">
          <cell r="R5" t="str">
            <v>CARAC 03/2001 VLT</v>
          </cell>
          <cell r="S5" t="str">
            <v>Carac</v>
          </cell>
        </row>
        <row r="6">
          <cell r="R6" t="str">
            <v>CERAVE 08/2005 VLT</v>
          </cell>
          <cell r="S6" t="str">
            <v>Cerave</v>
          </cell>
        </row>
        <row r="7">
          <cell r="R7" t="str">
            <v>CERAVE AM 07/2010 VLT</v>
          </cell>
          <cell r="S7" t="str">
            <v>Cerave</v>
          </cell>
        </row>
        <row r="8">
          <cell r="R8" t="str">
            <v>CERAVE PM 01/2010 VLT</v>
          </cell>
          <cell r="S8" t="str">
            <v>Cerave</v>
          </cell>
        </row>
        <row r="9">
          <cell r="R9" t="str">
            <v>CERAVE SA 02/2013 VLT</v>
          </cell>
          <cell r="S9" t="str">
            <v>Cerave</v>
          </cell>
        </row>
        <row r="10">
          <cell r="R10" t="str">
            <v>CLINDAGEL 07/2001 VLT</v>
          </cell>
          <cell r="S10" t="str">
            <v>Clindagel</v>
          </cell>
        </row>
        <row r="11">
          <cell r="R11" t="str">
            <v>ELIDEL 02/2002 VLT</v>
          </cell>
          <cell r="S11" t="str">
            <v>Elidel</v>
          </cell>
        </row>
        <row r="12">
          <cell r="R12" t="str">
            <v>GLUMETZA 08/2006 SAX</v>
          </cell>
          <cell r="S12" t="str">
            <v>Glumetza</v>
          </cell>
        </row>
        <row r="13">
          <cell r="R13" t="str">
            <v>JUBLIA 06/2014 VLT</v>
          </cell>
          <cell r="S13" t="str">
            <v>Jublia</v>
          </cell>
        </row>
        <row r="14">
          <cell r="R14" t="str">
            <v>LOTEMAX 04/1998 VLT</v>
          </cell>
          <cell r="S14" t="str">
            <v>Lotemax</v>
          </cell>
        </row>
        <row r="15">
          <cell r="R15" t="str">
            <v>LUZU 03/2014 VLT</v>
          </cell>
          <cell r="S15" t="str">
            <v>Luzu</v>
          </cell>
        </row>
        <row r="16">
          <cell r="R16" t="str">
            <v>MOVIPREP 10/2006 SAX</v>
          </cell>
          <cell r="S16" t="str">
            <v>Moviprep</v>
          </cell>
        </row>
        <row r="17">
          <cell r="R17" t="str">
            <v>OCUVITE 10/1989 BHL</v>
          </cell>
          <cell r="S17" t="str">
            <v>Ocuvite</v>
          </cell>
        </row>
        <row r="18">
          <cell r="R18" t="str">
            <v>OCUVITE ADULT  BHL</v>
          </cell>
          <cell r="S18" t="str">
            <v>Ocuvite</v>
          </cell>
        </row>
        <row r="19">
          <cell r="R19" t="str">
            <v>OCUVITE ADULT 50+  BHL</v>
          </cell>
          <cell r="S19" t="str">
            <v>Ocuvite</v>
          </cell>
        </row>
        <row r="20">
          <cell r="R20" t="str">
            <v>OCUVITE EXTRA 12/1994 BHL</v>
          </cell>
          <cell r="S20" t="str">
            <v>Ocuvite</v>
          </cell>
        </row>
        <row r="21">
          <cell r="R21" t="str">
            <v>OCUVITE LUTEIN 01/2000 BHL</v>
          </cell>
          <cell r="S21" t="str">
            <v>Ocuvite</v>
          </cell>
        </row>
        <row r="22">
          <cell r="R22" t="str">
            <v>OCUVITE PRESERVISION 01/2002 BHL</v>
          </cell>
          <cell r="S22" t="str">
            <v>Ocuvite</v>
          </cell>
        </row>
        <row r="23">
          <cell r="R23" t="str">
            <v>OFLOXACIN 05/2004 VLT</v>
          </cell>
          <cell r="S23" t="str">
            <v>Ofloxacin</v>
          </cell>
        </row>
        <row r="24">
          <cell r="R24" t="str">
            <v>ONEXTON 12/2014 VLT</v>
          </cell>
          <cell r="S24" t="str">
            <v>Onexton</v>
          </cell>
        </row>
        <row r="25">
          <cell r="R25" t="str">
            <v>OSMOPREP 05/2006 SAX</v>
          </cell>
          <cell r="S25" t="str">
            <v>Osmoprep</v>
          </cell>
        </row>
        <row r="26">
          <cell r="R26" t="str">
            <v>PRESERVISION AREDS 08/2004 BHL</v>
          </cell>
          <cell r="S26" t="str">
            <v>Preservision</v>
          </cell>
        </row>
        <row r="27">
          <cell r="R27" t="str">
            <v>PRESERVISION AREDS 2 01/2011 BHL</v>
          </cell>
          <cell r="S27" t="str">
            <v>Preservision</v>
          </cell>
        </row>
        <row r="28">
          <cell r="R28" t="str">
            <v>PRESERVISION LUTEIN 08/2004 BHL</v>
          </cell>
          <cell r="S28" t="str">
            <v>Preservision</v>
          </cell>
        </row>
        <row r="29">
          <cell r="R29" t="str">
            <v>RELISTOR 06/2008 SAX</v>
          </cell>
          <cell r="S29" t="str">
            <v>Relistor</v>
          </cell>
        </row>
        <row r="30">
          <cell r="R30" t="str">
            <v>RETIN-A 04/1973 VLT</v>
          </cell>
          <cell r="S30" t="str">
            <v>Retin-A</v>
          </cell>
        </row>
        <row r="31">
          <cell r="R31" t="str">
            <v>RETIN-A MICRO 02/1997 VLT</v>
          </cell>
          <cell r="S31" t="str">
            <v>Retin-A</v>
          </cell>
        </row>
        <row r="32">
          <cell r="R32" t="str">
            <v>SOLODYN 06/2006 VLT</v>
          </cell>
          <cell r="S32" t="str">
            <v>Solodyn</v>
          </cell>
        </row>
        <row r="33">
          <cell r="R33" t="str">
            <v>UCERIS 02/2013 SAX</v>
          </cell>
          <cell r="S33" t="str">
            <v>Uceris</v>
          </cell>
        </row>
        <row r="34">
          <cell r="R34" t="str">
            <v>WELLBUTRIN XL 09/2003 VLT</v>
          </cell>
          <cell r="S34" t="str">
            <v>Wellbutrin</v>
          </cell>
        </row>
        <row r="35">
          <cell r="R35" t="str">
            <v>XENAZINE 12/2008 LUN</v>
          </cell>
          <cell r="S35" t="str">
            <v>Xenazine</v>
          </cell>
        </row>
        <row r="36">
          <cell r="R36" t="str">
            <v>XIFAXAN 07/2004 SAX</v>
          </cell>
          <cell r="S36" t="str">
            <v>Xifaxan</v>
          </cell>
        </row>
        <row r="37">
          <cell r="R37" t="str">
            <v>ZEGERID 09/2004 SAX</v>
          </cell>
          <cell r="S37" t="str">
            <v>Zegerid</v>
          </cell>
        </row>
        <row r="38">
          <cell r="R38" t="str">
            <v>ZIANA 12/2006 VLT</v>
          </cell>
          <cell r="S38" t="str">
            <v>Ziana</v>
          </cell>
        </row>
        <row r="39">
          <cell r="R39" t="str">
            <v>OMEPRAZOLE/SOD BICARB 10/2015 OCE</v>
          </cell>
          <cell r="S39" t="str">
            <v>Zegerid AG</v>
          </cell>
        </row>
      </sheetData>
      <sheetData sheetId="3"/>
      <sheetData sheetId="4"/>
      <sheetData sheetId="5"/>
      <sheetData sheetId="6"/>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Deals"/>
      <sheetName val="Prospect. Dir."/>
      <sheetName val="Deals Chart"/>
      <sheetName val="Sectors"/>
      <sheetName val="Approved"/>
      <sheetName val="Old Master"/>
      <sheetName val="Internet"/>
      <sheetName val="Tickers"/>
      <sheetName val="New charts"/>
      <sheetName val="OLD Deals Cha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GP Menu"/>
      <sheetName val="IS"/>
      <sheetName val="PB"/>
      <sheetName val="CF"/>
      <sheetName val="UPDATE"/>
      <sheetName val="BS"/>
      <sheetName val="JV_x000a_"/>
      <sheetName val="COMMENTS"/>
      <sheetName val="LOG"/>
      <sheetName val="#"/>
      <sheetName val="Monthly TRx"/>
      <sheetName val="Disclosure + Disclaimer "/>
      <sheetName val="Disclosure"/>
      <sheetName val="Module1"/>
      <sheetName val="Company Guidance"/>
      <sheetName val="SGP"/>
      <sheetName val="Disclosure + Disclaimer"/>
    </sheetNames>
    <sheetDataSet>
      <sheetData sheetId="0"/>
      <sheetData sheetId="1">
        <row r="57">
          <cell r="B57" t="str">
            <v>*4Q01 excludes $500 mm provision for consent decree payment.</v>
          </cell>
        </row>
      </sheetData>
      <sheetData sheetId="2">
        <row r="37">
          <cell r="AX37">
            <v>2000</v>
          </cell>
        </row>
      </sheetData>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ndard2"/>
      <sheetName val="DCF"/>
      <sheetName val="Quarterly"/>
      <sheetName val="__FDSCACHE__"/>
      <sheetName val="Income Statement"/>
      <sheetName val="Cash Flow"/>
      <sheetName val="Balance Sheet"/>
      <sheetName val="Revenue Build"/>
      <sheetName val="dispersed rev calculation"/>
      <sheetName val="Consensus"/>
      <sheetName val="Provenge Protocol"/>
      <sheetName val="Revenue Build Laura"/>
      <sheetName val="Valuation"/>
      <sheetName val="Output"/>
      <sheetName val="Pipeline"/>
      <sheetName val="ERPRO v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Balance Sheet"/>
      <sheetName val="Recapitalisation"/>
      <sheetName val="Lock Up"/>
      <sheetName val="Stockholders (2)"/>
      <sheetName val="Analysis"/>
      <sheetName val="Parameters"/>
      <sheetName val="Scenario A"/>
      <sheetName val="MailMerge Data"/>
      <sheetName val="Stockholders"/>
      <sheetName val="Opsys"/>
      <sheetName val="Opsys 2"/>
      <sheetName val="Opsys 3"/>
    </sheetNames>
    <sheetDataSet>
      <sheetData sheetId="0"/>
      <sheetData sheetId="1"/>
      <sheetData sheetId="2" refreshError="1">
        <row r="4">
          <cell r="F4">
            <v>0.63307682452693681</v>
          </cell>
        </row>
      </sheetData>
      <sheetData sheetId="3"/>
      <sheetData sheetId="4"/>
      <sheetData sheetId="5"/>
      <sheetData sheetId="6"/>
      <sheetData sheetId="7"/>
      <sheetData sheetId="8"/>
      <sheetData sheetId="9"/>
      <sheetData sheetId="10"/>
      <sheetData sheetId="11"/>
      <sheetData sheetId="12"/>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DA Front &amp; Back"/>
      <sheetName val="MDA Company financials"/>
      <sheetName val="bc_Company"/>
      <sheetName val="Static Data"/>
      <sheetName val="ResearchNet"/>
      <sheetName val="Output"/>
      <sheetName val="graphs"/>
      <sheetName val="NAV"/>
      <sheetName val="Forecast"/>
      <sheetName val="Chart1"/>
      <sheetName val="Chart2"/>
      <sheetName val="Chart3"/>
      <sheetName val="Supplemental E&amp;P Data"/>
      <sheetName val="UK Income"/>
      <sheetName val="UK NAV"/>
      <sheetName val="UK Field Data"/>
      <sheetName val="Energy Africa"/>
      <sheetName val="Espoir"/>
      <sheetName val="Pakistan"/>
      <sheetName val="Block 9"/>
      <sheetName val="Newsflow"/>
    </sheetNames>
    <sheetDataSet>
      <sheetData sheetId="0" refreshError="1">
        <row r="6">
          <cell r="N6">
            <v>2992.06</v>
          </cell>
          <cell r="O6">
            <v>6711.93</v>
          </cell>
          <cell r="P6">
            <v>6574.19</v>
          </cell>
          <cell r="Q6">
            <v>64</v>
          </cell>
        </row>
      </sheetData>
      <sheetData sheetId="1"/>
      <sheetData sheetId="2"/>
      <sheetData sheetId="3"/>
      <sheetData sheetId="4"/>
      <sheetData sheetId="5"/>
      <sheetData sheetId="6"/>
      <sheetData sheetId="7"/>
      <sheetData sheetId="8"/>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
      <sheetName val="BS"/>
      <sheetName val="CF"/>
      <sheetName val="WCap"/>
      <sheetName val="Dep"/>
      <sheetName val="Amor"/>
      <sheetName val="Other"/>
      <sheetName val="Equity"/>
      <sheetName val="Debt"/>
      <sheetName val="Int"/>
      <sheetName val="DCF"/>
      <sheetName val="PrivateStockValAddinData"/>
      <sheetName val="DCF (2)"/>
      <sheetName val="Multiples"/>
    </sheetNames>
    <sheetDataSet>
      <sheetData sheetId="0" refreshError="1">
        <row r="3">
          <cell r="A3" t="str">
            <v>Dollars in Millions, except per share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PID2"/>
      <sheetName val="Annual"/>
      <sheetName val="Quarterly"/>
      <sheetName val="Model2Wizard"/>
      <sheetName val="Valuation"/>
      <sheetName val="BS"/>
      <sheetName val="CF"/>
      <sheetName val="Revenues"/>
      <sheetName val="MS Model"/>
    </sheetNames>
    <sheetDataSet>
      <sheetData sheetId="0" refreshError="1">
        <row r="1">
          <cell r="C1" t="str">
            <v>TICKER</v>
          </cell>
          <cell r="D1" t="str">
            <v>Ticker</v>
          </cell>
          <cell r="E1" t="str">
            <v>$D$11</v>
          </cell>
          <cell r="F1" t="str">
            <v>T5</v>
          </cell>
          <cell r="G1" t="e">
            <v>#REF!</v>
          </cell>
        </row>
        <row r="2">
          <cell r="C2" t="str">
            <v>DATEOFSUBMISSION</v>
          </cell>
          <cell r="D2" t="str">
            <v>Date of Submission</v>
          </cell>
          <cell r="E2" t="str">
            <v>$J$11</v>
          </cell>
          <cell r="F2" t="str">
            <v>D</v>
          </cell>
          <cell r="G2" t="e">
            <v>#REF!</v>
          </cell>
        </row>
        <row r="3">
          <cell r="C3" t="str">
            <v>CURRENTRATING</v>
          </cell>
          <cell r="D3" t="str">
            <v>Current Rating</v>
          </cell>
          <cell r="E3" t="str">
            <v>$D$14</v>
          </cell>
          <cell r="F3" t="str">
            <v>T20</v>
          </cell>
          <cell r="G3" t="e">
            <v>#REF!</v>
          </cell>
        </row>
        <row r="4">
          <cell r="C4" t="str">
            <v>SHARESOUTSTANDING</v>
          </cell>
          <cell r="D4" t="str">
            <v>Shares Outstanding (MM)</v>
          </cell>
          <cell r="E4" t="str">
            <v>$D$19</v>
          </cell>
          <cell r="F4" t="str">
            <v>N</v>
          </cell>
          <cell r="G4" t="e">
            <v>#REF!</v>
          </cell>
        </row>
        <row r="5">
          <cell r="C5" t="str">
            <v>MARKETCAP</v>
          </cell>
          <cell r="D5" t="str">
            <v>Market Capitalization (MM)</v>
          </cell>
          <cell r="E5" t="str">
            <v>$D$20</v>
          </cell>
          <cell r="F5" t="str">
            <v>N</v>
          </cell>
          <cell r="G5" t="e">
            <v>#REF!</v>
          </cell>
        </row>
        <row r="6">
          <cell r="C6" t="str">
            <v>AVERAGETRADINGVOLUME</v>
          </cell>
          <cell r="D6" t="str">
            <v>Average Trading Volume (000)</v>
          </cell>
          <cell r="E6" t="str">
            <v>$D$21</v>
          </cell>
          <cell r="F6" t="str">
            <v>N</v>
          </cell>
          <cell r="G6" t="e">
            <v>#REF!</v>
          </cell>
        </row>
        <row r="7">
          <cell r="C7" t="str">
            <v>BOOKVALUEPERSHARE</v>
          </cell>
          <cell r="D7" t="str">
            <v>Book Value/Share</v>
          </cell>
          <cell r="E7" t="str">
            <v>$D$22</v>
          </cell>
          <cell r="F7" t="str">
            <v>N</v>
          </cell>
          <cell r="G7" t="e">
            <v>#REF!</v>
          </cell>
        </row>
        <row r="8">
          <cell r="C8" t="str">
            <v>ROAE</v>
          </cell>
          <cell r="D8" t="str">
            <v>current year's estimated ROE/ROAE</v>
          </cell>
          <cell r="F8" t="str">
            <v>N</v>
          </cell>
        </row>
        <row r="9">
          <cell r="C9" t="str">
            <v>ROIC</v>
          </cell>
          <cell r="D9" t="str">
            <v>current year's estimated ROIC</v>
          </cell>
          <cell r="F9" t="str">
            <v>N</v>
          </cell>
        </row>
        <row r="10">
          <cell r="C10" t="str">
            <v>NETCASHPERSHARE</v>
          </cell>
          <cell r="D10" t="str">
            <v>Net Cash/Share</v>
          </cell>
          <cell r="E10" t="str">
            <v>$D$25</v>
          </cell>
          <cell r="F10" t="str">
            <v>N</v>
          </cell>
          <cell r="G10" t="e">
            <v>#REF!</v>
          </cell>
        </row>
        <row r="11">
          <cell r="C11" t="str">
            <v>SECULARGROWTHRATE</v>
          </cell>
          <cell r="D11" t="str">
            <v>Secular Growth Rate</v>
          </cell>
          <cell r="F11" t="str">
            <v>T</v>
          </cell>
        </row>
        <row r="12">
          <cell r="C12" t="str">
            <v>EARNINGS</v>
          </cell>
          <cell r="D12" t="str">
            <v>Earnings/FFO/EBITDA region including year headings</v>
          </cell>
          <cell r="E12" t="str">
            <v>$F$15:$J$21</v>
          </cell>
          <cell r="G12" t="e">
            <v>#REF!</v>
          </cell>
        </row>
        <row r="13">
          <cell r="C13" t="str">
            <v>REVENUES</v>
          </cell>
          <cell r="D13" t="str">
            <v>Revenues region including year headings</v>
          </cell>
          <cell r="E13" t="str">
            <v>$F$22:$J$28</v>
          </cell>
          <cell r="G13" t="e">
            <v>#REF!</v>
          </cell>
        </row>
        <row r="15">
          <cell r="C15" t="str">
            <v>Y1E</v>
          </cell>
          <cell r="D15" t="str">
            <v>Earnings Year 1</v>
          </cell>
          <cell r="E15" t="str">
            <v>$G$15</v>
          </cell>
          <cell r="F15" t="str">
            <v>Y</v>
          </cell>
          <cell r="G15" t="e">
            <v>#REF!</v>
          </cell>
        </row>
        <row r="16">
          <cell r="C16" t="str">
            <v>Y2E</v>
          </cell>
          <cell r="D16" t="str">
            <v>Earnings Year 2</v>
          </cell>
          <cell r="E16" t="str">
            <v>$H$15</v>
          </cell>
          <cell r="F16" t="str">
            <v>Y</v>
          </cell>
          <cell r="G16" t="e">
            <v>#REF!</v>
          </cell>
        </row>
        <row r="17">
          <cell r="C17" t="str">
            <v>Y3E</v>
          </cell>
          <cell r="D17" t="str">
            <v>Earnings Year 3</v>
          </cell>
          <cell r="E17" t="str">
            <v>$J$15</v>
          </cell>
          <cell r="F17" t="str">
            <v>Y</v>
          </cell>
          <cell r="G17" t="e">
            <v>#REF!</v>
          </cell>
        </row>
        <row r="18">
          <cell r="C18" t="str">
            <v>Y4E</v>
          </cell>
          <cell r="D18" t="str">
            <v>Earnings Year 4</v>
          </cell>
          <cell r="F18" t="str">
            <v>Y</v>
          </cell>
        </row>
        <row r="19">
          <cell r="C19" t="str">
            <v>Y1Q1E</v>
          </cell>
          <cell r="D19" t="str">
            <v>Year 1 Quarter 1 Earnings</v>
          </cell>
          <cell r="E19" t="str">
            <v>$G$16</v>
          </cell>
          <cell r="F19" t="str">
            <v>N</v>
          </cell>
          <cell r="G19" t="e">
            <v>#REF!</v>
          </cell>
        </row>
        <row r="20">
          <cell r="C20" t="str">
            <v>Y1Q2E</v>
          </cell>
          <cell r="D20" t="str">
            <v>Year 1 Quarter 2 Earnings</v>
          </cell>
          <cell r="E20" t="str">
            <v>$G$17</v>
          </cell>
          <cell r="F20" t="str">
            <v>N</v>
          </cell>
          <cell r="G20" t="e">
            <v>#REF!</v>
          </cell>
        </row>
        <row r="21">
          <cell r="C21" t="str">
            <v>Y1Q3E</v>
          </cell>
          <cell r="D21" t="str">
            <v>Year 1 Quarter 3 Earnings</v>
          </cell>
          <cell r="E21" t="str">
            <v>$G$18</v>
          </cell>
          <cell r="F21" t="str">
            <v>N</v>
          </cell>
          <cell r="G21" t="e">
            <v>#REF!</v>
          </cell>
        </row>
        <row r="22">
          <cell r="C22" t="str">
            <v>Y1Q4E</v>
          </cell>
          <cell r="D22" t="str">
            <v>Year 1 Quarter 4 Earnings</v>
          </cell>
          <cell r="E22" t="str">
            <v>$G$19</v>
          </cell>
          <cell r="F22" t="str">
            <v>N</v>
          </cell>
          <cell r="G22" t="e">
            <v>#REF!</v>
          </cell>
        </row>
        <row r="23">
          <cell r="C23" t="str">
            <v>Y1YearE</v>
          </cell>
          <cell r="D23" t="str">
            <v>Year 1 Earnings</v>
          </cell>
          <cell r="E23" t="str">
            <v>$G$20</v>
          </cell>
          <cell r="F23" t="str">
            <v>N</v>
          </cell>
          <cell r="G23" t="e">
            <v>#REF!</v>
          </cell>
        </row>
        <row r="24">
          <cell r="C24" t="str">
            <v>Y1PEE</v>
          </cell>
          <cell r="D24" t="str">
            <v>Year 1 P/E</v>
          </cell>
          <cell r="E24" t="str">
            <v>$G$21</v>
          </cell>
          <cell r="F24" t="str">
            <v>N</v>
          </cell>
          <cell r="G24" t="e">
            <v>#REF!</v>
          </cell>
        </row>
        <row r="25">
          <cell r="C25" t="str">
            <v>Y1CYE</v>
          </cell>
          <cell r="D25" t="str">
            <v>Year 1 CY</v>
          </cell>
          <cell r="F25" t="str">
            <v>N</v>
          </cell>
        </row>
        <row r="26">
          <cell r="C26" t="str">
            <v>Y1CYPEE</v>
          </cell>
          <cell r="D26" t="str">
            <v>Year 1 CY P/E</v>
          </cell>
          <cell r="F26" t="str">
            <v>N</v>
          </cell>
        </row>
        <row r="27">
          <cell r="C27" t="str">
            <v>Y2Q1E</v>
          </cell>
          <cell r="D27" t="str">
            <v>Year 2 Quarter 1 Earnings</v>
          </cell>
          <cell r="E27" t="str">
            <v>$H$16</v>
          </cell>
          <cell r="F27" t="str">
            <v>N</v>
          </cell>
          <cell r="G27" t="e">
            <v>#REF!</v>
          </cell>
        </row>
        <row r="28">
          <cell r="C28" t="str">
            <v>Y2Q2E</v>
          </cell>
          <cell r="D28" t="str">
            <v>Year 2 Quarter 2 Earnings</v>
          </cell>
          <cell r="E28" t="str">
            <v>$H$17</v>
          </cell>
          <cell r="F28" t="str">
            <v>N</v>
          </cell>
          <cell r="G28" t="e">
            <v>#REF!</v>
          </cell>
        </row>
        <row r="29">
          <cell r="C29" t="str">
            <v>Y2Q3E</v>
          </cell>
          <cell r="D29" t="str">
            <v>Year 2 Quarter 3 Earnings</v>
          </cell>
          <cell r="E29" t="str">
            <v>$H$18</v>
          </cell>
          <cell r="F29" t="str">
            <v>N</v>
          </cell>
          <cell r="G29" t="e">
            <v>#REF!</v>
          </cell>
        </row>
        <row r="30">
          <cell r="C30" t="str">
            <v>Y2Q4E</v>
          </cell>
          <cell r="D30" t="str">
            <v>Year 2 Quarter 4 Earnings</v>
          </cell>
          <cell r="E30" t="str">
            <v>$H$19</v>
          </cell>
          <cell r="F30" t="str">
            <v>N</v>
          </cell>
          <cell r="G30" t="e">
            <v>#REF!</v>
          </cell>
        </row>
        <row r="31">
          <cell r="C31" t="str">
            <v>Y2YearE</v>
          </cell>
          <cell r="D31" t="str">
            <v>Year 2 Earnings</v>
          </cell>
          <cell r="E31" t="str">
            <v>$H$20</v>
          </cell>
          <cell r="F31" t="str">
            <v>N</v>
          </cell>
          <cell r="G31" t="e">
            <v>#REF!</v>
          </cell>
        </row>
        <row r="32">
          <cell r="C32" t="str">
            <v>Y2PEE</v>
          </cell>
          <cell r="D32" t="str">
            <v>Year 2 P/E</v>
          </cell>
          <cell r="E32" t="str">
            <v>$H$21</v>
          </cell>
          <cell r="F32" t="str">
            <v>N</v>
          </cell>
          <cell r="G32" t="e">
            <v>#REF!</v>
          </cell>
        </row>
        <row r="33">
          <cell r="C33" t="str">
            <v>Y2CYE</v>
          </cell>
          <cell r="D33" t="str">
            <v>Year 2 CY</v>
          </cell>
          <cell r="F33" t="str">
            <v>N</v>
          </cell>
        </row>
        <row r="34">
          <cell r="C34" t="str">
            <v>Y2CYPEE</v>
          </cell>
          <cell r="D34" t="str">
            <v>Year 2 CY P/E</v>
          </cell>
          <cell r="F34" t="str">
            <v>N</v>
          </cell>
        </row>
        <row r="35">
          <cell r="C35" t="str">
            <v>Y3Q1E</v>
          </cell>
          <cell r="D35" t="str">
            <v>Year 3 Quarter 1 Earnings</v>
          </cell>
          <cell r="E35" t="str">
            <v>$J$16</v>
          </cell>
          <cell r="F35" t="str">
            <v>N</v>
          </cell>
          <cell r="G35" t="e">
            <v>#REF!</v>
          </cell>
        </row>
        <row r="36">
          <cell r="C36" t="str">
            <v>Y3Q2E</v>
          </cell>
          <cell r="D36" t="str">
            <v>Year 3 Quarter 2 Earnings</v>
          </cell>
          <cell r="E36" t="str">
            <v>$J$17</v>
          </cell>
          <cell r="F36" t="str">
            <v>N</v>
          </cell>
          <cell r="G36" t="e">
            <v>#REF!</v>
          </cell>
        </row>
        <row r="37">
          <cell r="C37" t="str">
            <v>Y3Q3E</v>
          </cell>
          <cell r="D37" t="str">
            <v>Year 3 Quarter 3 Earnings</v>
          </cell>
          <cell r="E37" t="str">
            <v>$J$18</v>
          </cell>
          <cell r="F37" t="str">
            <v>N</v>
          </cell>
          <cell r="G37" t="e">
            <v>#REF!</v>
          </cell>
        </row>
        <row r="38">
          <cell r="C38" t="str">
            <v>Y3Q4E</v>
          </cell>
          <cell r="D38" t="str">
            <v>Year 3 Quarter 4 Earnings</v>
          </cell>
          <cell r="E38" t="str">
            <v>$J$19</v>
          </cell>
          <cell r="F38" t="str">
            <v>N</v>
          </cell>
          <cell r="G38" t="e">
            <v>#REF!</v>
          </cell>
        </row>
        <row r="39">
          <cell r="C39" t="str">
            <v>Y3YearE</v>
          </cell>
          <cell r="D39" t="str">
            <v>Year 3 Earnings</v>
          </cell>
          <cell r="E39" t="str">
            <v>$J$20</v>
          </cell>
          <cell r="F39" t="str">
            <v>N</v>
          </cell>
          <cell r="G39" t="e">
            <v>#REF!</v>
          </cell>
        </row>
        <row r="40">
          <cell r="C40" t="str">
            <v>Y3PEE</v>
          </cell>
          <cell r="D40" t="str">
            <v>Year 3 P/E</v>
          </cell>
          <cell r="E40" t="str">
            <v>$J$21</v>
          </cell>
          <cell r="F40" t="str">
            <v>N</v>
          </cell>
          <cell r="G40" t="e">
            <v>#REF!</v>
          </cell>
        </row>
        <row r="41">
          <cell r="C41" t="str">
            <v>Y3CYE</v>
          </cell>
          <cell r="D41" t="str">
            <v>Year 3 CY</v>
          </cell>
          <cell r="F41" t="str">
            <v>N</v>
          </cell>
        </row>
        <row r="42">
          <cell r="C42" t="str">
            <v>Y3CYPEE</v>
          </cell>
          <cell r="D42" t="str">
            <v>Year 3 CY P/E</v>
          </cell>
          <cell r="F42" t="str">
            <v>N</v>
          </cell>
        </row>
        <row r="43">
          <cell r="C43" t="str">
            <v>Y4Q1E</v>
          </cell>
          <cell r="D43" t="str">
            <v>Year 4 Quarter 1 Earnings</v>
          </cell>
          <cell r="F43" t="str">
            <v>N</v>
          </cell>
        </row>
        <row r="44">
          <cell r="C44" t="str">
            <v>Y4Q2E</v>
          </cell>
          <cell r="D44" t="str">
            <v>Year 4 Quarter 2 Earnings</v>
          </cell>
          <cell r="F44" t="str">
            <v>N</v>
          </cell>
        </row>
        <row r="45">
          <cell r="C45" t="str">
            <v>Y4Q3E</v>
          </cell>
          <cell r="D45" t="str">
            <v>Year 4 Quarter 3 Earnings</v>
          </cell>
          <cell r="F45" t="str">
            <v>N</v>
          </cell>
        </row>
        <row r="46">
          <cell r="C46" t="str">
            <v>Y4Q4E</v>
          </cell>
          <cell r="D46" t="str">
            <v>Year 4 Quarter 4 Earnings</v>
          </cell>
          <cell r="F46" t="str">
            <v>N</v>
          </cell>
        </row>
        <row r="47">
          <cell r="C47" t="str">
            <v>Y4YearE</v>
          </cell>
          <cell r="D47" t="str">
            <v>Year 4 Earnings</v>
          </cell>
          <cell r="F47" t="str">
            <v>N</v>
          </cell>
        </row>
        <row r="48">
          <cell r="C48" t="str">
            <v>Y4PEE</v>
          </cell>
          <cell r="D48" t="str">
            <v>Year 4 P/E</v>
          </cell>
          <cell r="F48" t="str">
            <v>N</v>
          </cell>
        </row>
        <row r="49">
          <cell r="C49" t="str">
            <v>Y4CYE</v>
          </cell>
          <cell r="D49" t="str">
            <v>Year 4 CY</v>
          </cell>
          <cell r="F49" t="str">
            <v>N</v>
          </cell>
        </row>
        <row r="50">
          <cell r="C50" t="str">
            <v>Y4CYPEE</v>
          </cell>
          <cell r="D50" t="str">
            <v>Year 4 CY P/E</v>
          </cell>
          <cell r="F50" t="str">
            <v>N</v>
          </cell>
        </row>
        <row r="51">
          <cell r="C51" t="str">
            <v>Y1R</v>
          </cell>
          <cell r="D51" t="str">
            <v>Revenues Year 1</v>
          </cell>
          <cell r="E51" t="str">
            <v>$G$22</v>
          </cell>
          <cell r="F51" t="str">
            <v>Y</v>
          </cell>
          <cell r="G51" t="e">
            <v>#REF!</v>
          </cell>
        </row>
        <row r="52">
          <cell r="C52" t="str">
            <v>Y2R</v>
          </cell>
          <cell r="D52" t="str">
            <v>Revenues Year 2</v>
          </cell>
          <cell r="E52" t="str">
            <v>$H$22</v>
          </cell>
          <cell r="F52" t="str">
            <v>Y</v>
          </cell>
          <cell r="G52" t="e">
            <v>#REF!</v>
          </cell>
        </row>
        <row r="53">
          <cell r="C53" t="str">
            <v>Y3R</v>
          </cell>
          <cell r="D53" t="str">
            <v>Revenues Year 3</v>
          </cell>
          <cell r="E53" t="str">
            <v>$J$22</v>
          </cell>
          <cell r="F53" t="str">
            <v>Y</v>
          </cell>
          <cell r="G53" t="e">
            <v>#REF!</v>
          </cell>
        </row>
        <row r="54">
          <cell r="C54" t="str">
            <v>Y4R</v>
          </cell>
          <cell r="D54" t="str">
            <v>Revenues Year 4</v>
          </cell>
          <cell r="F54" t="str">
            <v>Y</v>
          </cell>
        </row>
        <row r="55">
          <cell r="C55" t="str">
            <v>Y1Q1R</v>
          </cell>
          <cell r="D55" t="str">
            <v>Year 1 Quarter 1 Revenue</v>
          </cell>
          <cell r="E55" t="str">
            <v>$G$23</v>
          </cell>
          <cell r="F55" t="str">
            <v>N</v>
          </cell>
          <cell r="G55" t="e">
            <v>#REF!</v>
          </cell>
        </row>
        <row r="56">
          <cell r="C56" t="str">
            <v>Y1Q2R</v>
          </cell>
          <cell r="D56" t="str">
            <v>Year 1 Quarter 2 Revenue</v>
          </cell>
          <cell r="E56" t="str">
            <v>$G$24</v>
          </cell>
          <cell r="F56" t="str">
            <v>N</v>
          </cell>
          <cell r="G56" t="e">
            <v>#REF!</v>
          </cell>
        </row>
        <row r="57">
          <cell r="C57" t="str">
            <v>Y1Q3R</v>
          </cell>
          <cell r="D57" t="str">
            <v>Year 1 Quarter 3 Revenue</v>
          </cell>
          <cell r="E57" t="str">
            <v>$G$25</v>
          </cell>
          <cell r="F57" t="str">
            <v>N</v>
          </cell>
          <cell r="G57" t="e">
            <v>#REF!</v>
          </cell>
        </row>
        <row r="58">
          <cell r="C58" t="str">
            <v>Y1Q4R</v>
          </cell>
          <cell r="D58" t="str">
            <v>Year 1 Quarter 4 Revenue</v>
          </cell>
          <cell r="E58" t="str">
            <v>$G$26</v>
          </cell>
          <cell r="F58" t="str">
            <v>N</v>
          </cell>
          <cell r="G58" t="e">
            <v>#REF!</v>
          </cell>
        </row>
        <row r="59">
          <cell r="C59" t="str">
            <v>Y1YearR</v>
          </cell>
          <cell r="D59" t="str">
            <v>Year 1 Revenue</v>
          </cell>
          <cell r="E59" t="str">
            <v>$G$27</v>
          </cell>
          <cell r="F59" t="str">
            <v>N</v>
          </cell>
          <cell r="G59" t="e">
            <v>#REF!</v>
          </cell>
        </row>
        <row r="60">
          <cell r="C60" t="str">
            <v>Y1Cap/RevR</v>
          </cell>
          <cell r="D60" t="str">
            <v>Year 1 Cap/Revs</v>
          </cell>
          <cell r="E60" t="str">
            <v>$G$28</v>
          </cell>
          <cell r="F60" t="str">
            <v>N</v>
          </cell>
          <cell r="G60" t="e">
            <v>#REF!</v>
          </cell>
        </row>
        <row r="61">
          <cell r="C61" t="str">
            <v>Y2Q1R</v>
          </cell>
          <cell r="D61" t="str">
            <v>Year 2 Quarter 1 Revenue</v>
          </cell>
          <cell r="E61" t="str">
            <v>$H$23</v>
          </cell>
          <cell r="F61" t="str">
            <v>N</v>
          </cell>
          <cell r="G61" t="e">
            <v>#REF!</v>
          </cell>
        </row>
        <row r="62">
          <cell r="C62" t="str">
            <v>Y2Q2R</v>
          </cell>
          <cell r="D62" t="str">
            <v>Year 2 Quarter 2 Revenue</v>
          </cell>
          <cell r="E62" t="str">
            <v>$H$24</v>
          </cell>
          <cell r="F62" t="str">
            <v>N</v>
          </cell>
          <cell r="G62" t="e">
            <v>#REF!</v>
          </cell>
        </row>
        <row r="63">
          <cell r="C63" t="str">
            <v>Y2Q3R</v>
          </cell>
          <cell r="D63" t="str">
            <v>Year 2 Quarter 3 Revenue</v>
          </cell>
          <cell r="E63" t="str">
            <v>$H$25</v>
          </cell>
          <cell r="F63" t="str">
            <v>N</v>
          </cell>
          <cell r="G63" t="e">
            <v>#REF!</v>
          </cell>
        </row>
        <row r="64">
          <cell r="C64" t="str">
            <v>Y2Q4R</v>
          </cell>
          <cell r="D64" t="str">
            <v>Year 2 Quarter 4 Revenue</v>
          </cell>
          <cell r="E64" t="str">
            <v>$H$26</v>
          </cell>
          <cell r="F64" t="str">
            <v>N</v>
          </cell>
          <cell r="G64" t="e">
            <v>#REF!</v>
          </cell>
        </row>
        <row r="65">
          <cell r="C65" t="str">
            <v>Y2YearR</v>
          </cell>
          <cell r="D65" t="str">
            <v>Year 2 Revenue</v>
          </cell>
          <cell r="E65" t="str">
            <v>$H$27</v>
          </cell>
          <cell r="F65" t="str">
            <v>N</v>
          </cell>
          <cell r="G65" t="e">
            <v>#REF!</v>
          </cell>
        </row>
        <row r="66">
          <cell r="C66" t="str">
            <v>Y2Cap/RevR</v>
          </cell>
          <cell r="D66" t="str">
            <v>Year 2 Cap/Revs</v>
          </cell>
          <cell r="E66" t="str">
            <v>$H$28</v>
          </cell>
          <cell r="F66" t="str">
            <v>N</v>
          </cell>
          <cell r="G66" t="e">
            <v>#REF!</v>
          </cell>
        </row>
        <row r="67">
          <cell r="C67" t="str">
            <v>Y3Q1R</v>
          </cell>
          <cell r="D67" t="str">
            <v>Year 3 Quarter 1 Revenue</v>
          </cell>
          <cell r="E67" t="str">
            <v>$J$23</v>
          </cell>
          <cell r="F67" t="str">
            <v>N</v>
          </cell>
          <cell r="G67" t="e">
            <v>#REF!</v>
          </cell>
        </row>
        <row r="68">
          <cell r="C68" t="str">
            <v>Y3Q2R</v>
          </cell>
          <cell r="D68" t="str">
            <v>Year 3 Quarter 2 Revenue</v>
          </cell>
          <cell r="E68" t="str">
            <v>$J$24</v>
          </cell>
          <cell r="F68" t="str">
            <v>N</v>
          </cell>
          <cell r="G68" t="e">
            <v>#REF!</v>
          </cell>
        </row>
        <row r="69">
          <cell r="C69" t="str">
            <v>Y3Q3R</v>
          </cell>
          <cell r="D69" t="str">
            <v>Year 3 Quarter 3 Revenue</v>
          </cell>
          <cell r="E69" t="str">
            <v>$J$25</v>
          </cell>
          <cell r="F69" t="str">
            <v>N</v>
          </cell>
          <cell r="G69" t="e">
            <v>#REF!</v>
          </cell>
        </row>
        <row r="70">
          <cell r="C70" t="str">
            <v>Y3Q4R</v>
          </cell>
          <cell r="D70" t="str">
            <v>Year 3 Quarter 4 Revenue</v>
          </cell>
          <cell r="E70" t="str">
            <v>$J$26</v>
          </cell>
          <cell r="F70" t="str">
            <v>N</v>
          </cell>
          <cell r="G70" t="e">
            <v>#REF!</v>
          </cell>
        </row>
        <row r="71">
          <cell r="C71" t="str">
            <v>Y3YearR</v>
          </cell>
          <cell r="D71" t="str">
            <v>Year 3 Revenue</v>
          </cell>
          <cell r="E71" t="str">
            <v>$J$27</v>
          </cell>
          <cell r="F71" t="str">
            <v>N</v>
          </cell>
          <cell r="G71" t="e">
            <v>#REF!</v>
          </cell>
        </row>
        <row r="72">
          <cell r="C72" t="str">
            <v>Y3Cap/RevR</v>
          </cell>
          <cell r="D72" t="str">
            <v>Year 3 Cap/Revs</v>
          </cell>
          <cell r="E72" t="str">
            <v>$J$28</v>
          </cell>
          <cell r="F72" t="str">
            <v>N</v>
          </cell>
          <cell r="G72" t="e">
            <v>#REF!</v>
          </cell>
        </row>
        <row r="73">
          <cell r="C73" t="str">
            <v>Y4Q1R</v>
          </cell>
          <cell r="D73" t="str">
            <v>Year 4 Quarter 1 Revenue</v>
          </cell>
          <cell r="F73" t="str">
            <v>N</v>
          </cell>
        </row>
        <row r="74">
          <cell r="C74" t="str">
            <v>Y4Q2R</v>
          </cell>
          <cell r="D74" t="str">
            <v>Year 4 Quarter 2 Revenue</v>
          </cell>
          <cell r="F74" t="str">
            <v>N</v>
          </cell>
        </row>
        <row r="75">
          <cell r="C75" t="str">
            <v>Y4Q3R</v>
          </cell>
          <cell r="D75" t="str">
            <v>Year 4 Quarter 3 Revenue</v>
          </cell>
          <cell r="F75" t="str">
            <v>N</v>
          </cell>
        </row>
        <row r="76">
          <cell r="C76" t="str">
            <v>Y4Q4R</v>
          </cell>
          <cell r="D76" t="str">
            <v>Year 4 Quarter 4 Revenue</v>
          </cell>
          <cell r="F76" t="str">
            <v>N</v>
          </cell>
        </row>
        <row r="77">
          <cell r="C77" t="str">
            <v>Y4YearR</v>
          </cell>
          <cell r="D77" t="str">
            <v>Year 4 Revenue</v>
          </cell>
          <cell r="F77" t="str">
            <v>N</v>
          </cell>
        </row>
        <row r="78">
          <cell r="C78" t="str">
            <v>Y4Cap/RevR</v>
          </cell>
          <cell r="D78" t="str">
            <v>Year 4 Cap/Revs</v>
          </cell>
          <cell r="F78" t="str">
            <v>N</v>
          </cell>
        </row>
        <row r="80">
          <cell r="C80" t="str">
            <v>xCONTENTANALYSIS</v>
          </cell>
          <cell r="D80" t="str">
            <v>Analysis</v>
          </cell>
          <cell r="F80" t="str">
            <v>B</v>
          </cell>
          <cell r="G80" t="b">
            <v>0</v>
          </cell>
        </row>
        <row r="81">
          <cell r="C81" t="str">
            <v>xCONTENTESTIMATECHANGE</v>
          </cell>
          <cell r="D81" t="str">
            <v>Estimate Change</v>
          </cell>
          <cell r="F81" t="str">
            <v>B</v>
          </cell>
          <cell r="G81" t="b">
            <v>0</v>
          </cell>
        </row>
        <row r="82">
          <cell r="C82" t="str">
            <v>xCONTENTRATINGCHANGE</v>
          </cell>
          <cell r="D82" t="str">
            <v>Rating Change</v>
          </cell>
          <cell r="F82" t="str">
            <v>B</v>
          </cell>
          <cell r="G82" t="b">
            <v>0</v>
          </cell>
        </row>
        <row r="83">
          <cell r="C83" t="str">
            <v>xCONTENTUPDATE</v>
          </cell>
          <cell r="D83" t="str">
            <v>Update</v>
          </cell>
          <cell r="F83" t="str">
            <v>B</v>
          </cell>
          <cell r="G83" t="b">
            <v>0</v>
          </cell>
        </row>
        <row r="84">
          <cell r="C84" t="str">
            <v>xCONTENTINITIATE</v>
          </cell>
          <cell r="D84" t="str">
            <v>Initiate</v>
          </cell>
          <cell r="F84" t="str">
            <v>B</v>
          </cell>
          <cell r="G84" t="b">
            <v>0</v>
          </cell>
        </row>
        <row r="85">
          <cell r="C85" t="str">
            <v>xCONTENTECONOMIC</v>
          </cell>
          <cell r="D85" t="str">
            <v>Economic</v>
          </cell>
          <cell r="F85" t="str">
            <v>B</v>
          </cell>
          <cell r="G85" t="b">
            <v>0</v>
          </cell>
        </row>
        <row r="86">
          <cell r="C86" t="str">
            <v>xCONTENTPRCOMMENTS</v>
          </cell>
          <cell r="D86" t="str">
            <v>Pre-results Comments</v>
          </cell>
          <cell r="F86" t="str">
            <v>B</v>
          </cell>
          <cell r="G86" t="b">
            <v>0</v>
          </cell>
        </row>
        <row r="87">
          <cell r="C87" t="str">
            <v>xCONTENTOPERATINGRES</v>
          </cell>
          <cell r="D87" t="str">
            <v>Operating Results</v>
          </cell>
          <cell r="F87" t="str">
            <v>B</v>
          </cell>
          <cell r="G87" t="b">
            <v>0</v>
          </cell>
        </row>
        <row r="88">
          <cell r="C88" t="str">
            <v>xCONTENTINDUSTRYOVERVIEW</v>
          </cell>
          <cell r="D88" t="str">
            <v>Industry Overview</v>
          </cell>
          <cell r="F88" t="str">
            <v>B</v>
          </cell>
          <cell r="G88" t="b">
            <v>0</v>
          </cell>
        </row>
        <row r="89">
          <cell r="C89" t="str">
            <v>xCONTENTOTHER</v>
          </cell>
          <cell r="D89" t="str">
            <v>Other</v>
          </cell>
          <cell r="F89" t="str">
            <v>B</v>
          </cell>
          <cell r="G89" t="b">
            <v>0</v>
          </cell>
        </row>
        <row r="90">
          <cell r="C90" t="str">
            <v>xNEXTREPORTDATE</v>
          </cell>
          <cell r="D90" t="str">
            <v>Next Expected Report Date</v>
          </cell>
          <cell r="F90" t="str">
            <v>D</v>
          </cell>
        </row>
        <row r="91">
          <cell r="C91" t="str">
            <v>xHEADLINE</v>
          </cell>
          <cell r="D91" t="str">
            <v>Headline</v>
          </cell>
          <cell r="F91" t="str">
            <v>T</v>
          </cell>
        </row>
        <row r="92">
          <cell r="C92" t="str">
            <v>xSYNOPSIS</v>
          </cell>
          <cell r="D92" t="str">
            <v>Synopsis</v>
          </cell>
          <cell r="F92" t="str">
            <v>T</v>
          </cell>
        </row>
        <row r="93">
          <cell r="C93" t="str">
            <v>xOTHERCOMPANIES</v>
          </cell>
          <cell r="D93" t="str">
            <v>Other Companies Mentioned</v>
          </cell>
          <cell r="F93" t="str">
            <v>T</v>
          </cell>
        </row>
        <row r="94">
          <cell r="C94" t="str">
            <v>LASTACTUALYEAR</v>
          </cell>
          <cell r="D94" t="str">
            <v>Last Actual Year</v>
          </cell>
          <cell r="F94" t="str">
            <v>N</v>
          </cell>
          <cell r="G94">
            <v>1</v>
          </cell>
        </row>
        <row r="95">
          <cell r="C95" t="str">
            <v>LASTACTUALQUARTER</v>
          </cell>
          <cell r="D95" t="str">
            <v>Last Actual Quarter</v>
          </cell>
          <cell r="F95" t="str">
            <v>N</v>
          </cell>
          <cell r="G95">
            <v>4</v>
          </cell>
        </row>
        <row r="97">
          <cell r="C97" t="str">
            <v>RESULT</v>
          </cell>
          <cell r="D97" t="str">
            <v>Document Status</v>
          </cell>
          <cell r="F97" t="str">
            <v>N</v>
          </cell>
          <cell r="G97">
            <v>0</v>
          </cell>
          <cell r="J97" t="str">
            <v>quarterly earnings for 2001 and quarterly revenue for 1999, 2001 do not add up to year values</v>
          </cell>
        </row>
        <row r="98">
          <cell r="C98" t="str">
            <v>WIZARDDEFINED</v>
          </cell>
          <cell r="D98" t="str">
            <v>Wizard Defined</v>
          </cell>
          <cell r="F98" t="str">
            <v>D</v>
          </cell>
          <cell r="G98">
            <v>36557</v>
          </cell>
        </row>
        <row r="99">
          <cell r="C99" t="str">
            <v>WIZARDVERSION</v>
          </cell>
          <cell r="D99" t="str">
            <v>Wizard Version</v>
          </cell>
          <cell r="F99" t="str">
            <v>T</v>
          </cell>
          <cell r="G99" t="str">
            <v>Version 1.3a</v>
          </cell>
        </row>
      </sheetData>
      <sheetData sheetId="1"/>
      <sheetData sheetId="2"/>
      <sheetData sheetId="3"/>
      <sheetData sheetId="4"/>
      <sheetData sheetId="5"/>
      <sheetData sheetId="6"/>
      <sheetData sheetId="7"/>
      <sheetData sheetId="8"/>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ER"/>
    </sheetNames>
    <sheetDataSet>
      <sheetData sheetId="0">
        <row r="410">
          <cell r="AH410">
            <v>9</v>
          </cell>
        </row>
        <row r="411">
          <cell r="AH411">
            <v>21</v>
          </cell>
        </row>
      </sheetData>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GP Menu"/>
      <sheetName val="IS"/>
      <sheetName val="PB"/>
      <sheetName val="CF"/>
      <sheetName val="UPDATE"/>
      <sheetName val="BS"/>
      <sheetName val="JV_x000a_"/>
      <sheetName val="COMMENTS"/>
      <sheetName val="LOG"/>
      <sheetName val="#"/>
      <sheetName val="Disclosure + Disclaimer "/>
      <sheetName val="Disclosure"/>
      <sheetName val="Module1"/>
    </sheetNames>
    <sheetDataSet>
      <sheetData sheetId="0"/>
      <sheetData sheetId="1"/>
      <sheetData sheetId="2">
        <row r="37">
          <cell r="AX37">
            <v>2000</v>
          </cell>
          <cell r="BB37">
            <v>2050</v>
          </cell>
        </row>
        <row r="38">
          <cell r="AX38">
            <v>2550</v>
          </cell>
          <cell r="BB38">
            <v>2970</v>
          </cell>
        </row>
      </sheetData>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2Wizard"/>
      <sheetName val="Box"/>
      <sheetName val="Income"/>
      <sheetName val="Revenues"/>
      <sheetName val="MS Model"/>
      <sheetName val="Cash Flow "/>
      <sheetName val="Balance Sheet"/>
    </sheetNames>
    <sheetDataSet>
      <sheetData sheetId="0"/>
      <sheetData sheetId="1"/>
      <sheetData sheetId="2"/>
      <sheetData sheetId="3"/>
      <sheetData sheetId="4"/>
      <sheetData sheetId="5"/>
      <sheetData sheetId="6"/>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S Chg"/>
      <sheetName val="Qtr Rpt"/>
      <sheetName val="RAPID2"/>
      <sheetName val="SLR Model"/>
      <sheetName val="FCall Hdr"/>
      <sheetName val="dilution0400 "/>
      <sheetName val="dilution0400-old"/>
      <sheetName val="Nortel Acq Analysis"/>
      <sheetName val="Old SLR Model"/>
      <sheetName val="SMOD-Model"/>
      <sheetName val="Buyback"/>
      <sheetName val="dilution"/>
      <sheetName val="Schu Acq Analysis"/>
      <sheetName val="Schu Acq Analysis (sto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8">
  <rv s="0">
    <v>https://www.bing.com/financeapi/forcetrigger?t=a24bsm&amp;q=XNYS%3aTMO&amp;form=skydnc</v>
    <v>Learn more on Bing</v>
  </rv>
  <rv s="1">
    <v>en-CA</v>
    <v>a24bsm</v>
    <v>268435456</v>
    <v>1</v>
    <v>Powered by Refinitiv</v>
    <v>0</v>
    <v>THERMO FISHER SCIENTIFIC INC. (XNYS:TMO)</v>
    <v>2</v>
    <v>3</v>
    <v>Finance</v>
    <v>4</v>
    <v>597.54</v>
    <v>415.6</v>
    <v>0.80289999999999995</v>
    <v>9.09</v>
    <v>1.0385999999999999E-2</v>
    <v>1.6296999999999999E-2</v>
    <v>5.8898999999999999</v>
    <v>USD</v>
    <v>Thermo Fisher Scientific Inc. is engaged in serving science. The Company’s Life Sciences Solutions segment provides a portfolio of reagents, instruments and consumables used in biological and medical research, discovery and production of new drugs and vaccines, as well as diagnosis of infection and disease. The Analytical Instruments segment provides an offering of instruments and the supporting consumables, software and services that are used for a range of applications. The Specialty Diagnostics segment offers a range of diagnostic test kits, reagents, culture media, instruments, and associated products to serve customers in healthcare, clinical, pharmaceutical, industrial and food safety laboratories. The Laboratory Products and Biopharma Services segment offers virtually everything needed for the laboratory. Its brands include Thermo Scientific, Applied Biosystems, and others. It also provides regulatory-grade, real-world evidence for approved medical treatments and therapies.</v>
    <v>130000</v>
    <v>New York Stock Exchange</v>
    <v>XNYS</v>
    <v>XNYS</v>
    <v>168 Third Avenue, WALTHAM, MA, 02451 US</v>
    <v>570</v>
    <v>Healthcare Equipment &amp; Supplies</v>
    <v>Stock</v>
    <v>45322.039163460155</v>
    <v>0</v>
    <v>559.5</v>
    <v>219019001978</v>
    <v>THERMO FISHER SCIENTIFIC INC.</v>
    <v>THERMO FISHER SCIENTIFIC INC.</v>
    <v>559.5</v>
    <v>37.138500000000001</v>
    <v>557.77</v>
    <v>566.86</v>
    <v>573.00990000000002</v>
    <v>386372300</v>
    <v>TMO</v>
    <v>THERMO FISHER SCIENTIFIC INC. (XNYS:TMO)</v>
    <v>2301337</v>
    <v>1763267</v>
    <v>1960</v>
  </rv>
  <rv s="2">
    <v>1</v>
  </rv>
  <rv s="0">
    <v>https://www.bing.com/financeapi/forcetrigger?t=a1qbxm&amp;q=XNYS%3aCRL&amp;form=skydnc</v>
    <v>Learn more on Bing</v>
  </rv>
  <rv s="1">
    <v>en-CA</v>
    <v>a1qbxm</v>
    <v>268435456</v>
    <v>1</v>
    <v>Powered by Refinitiv</v>
    <v>0</v>
    <v>CHARLES RIVER LABORATORIES INTERNATIONAL, INC. (XNYS:CRL)</v>
    <v>2</v>
    <v>3</v>
    <v>Finance</v>
    <v>5</v>
    <v>262</v>
    <v>161.65</v>
    <v>1.3694</v>
    <v>-0.6</v>
    <v>0</v>
    <v>-2.6719999999999999E-3</v>
    <v>0</v>
    <v>USD</v>
    <v>Charles River Laboratories International, Inc. is a full service, non-clinical contract research company. The Company provides research models required in research and development of new drugs, devices, and therapies. The Company operates through three segments: Research Models and Services (RMS), Discovery and Safety Assessment (DSA), and Manufacturing Solutions (Manufacturing). The RMS segment includes the research models, research model services, and research and cells solutions businesses. The DSA segment provides regulated and non-regulated DSA services to support the research, development, and regulatory-required safety testing of potential new drugs, including therapeutic discovery and optimization plus in vitro and in vivo studies, laboratory support services, and strategic non-clinical consulting and program management to support product development. The Manufacturing segment includes Microbial Solutions and Biologics Solutions (Biologics).</v>
    <v>20000</v>
    <v>New York Stock Exchange</v>
    <v>XNYS</v>
    <v>XNYS</v>
    <v>251 Ballardvale St, WILMINGTON, MA, 01887 US</v>
    <v>228.52</v>
    <v>Biotechnology &amp; Medical Research</v>
    <v>Stock</v>
    <v>45322.000000010936</v>
    <v>3</v>
    <v>223.6</v>
    <v>11488431328</v>
    <v>CHARLES RIVER LABORATORIES INTERNATIONAL, INC.</v>
    <v>CHARLES RIVER LABORATORIES INTERNATIONAL, INC.</v>
    <v>224.11</v>
    <v>24.255099999999999</v>
    <v>224.56</v>
    <v>223.96</v>
    <v>223.96</v>
    <v>51296800</v>
    <v>CRL</v>
    <v>CHARLES RIVER LABORATORIES INTERNATIONAL, INC. (XNYS:CRL)</v>
    <v>506191</v>
    <v>522480</v>
    <v>1994</v>
  </rv>
  <rv s="2">
    <v>4</v>
  </rv>
  <rv s="0">
    <v>https://www.bing.com/financeapi/forcetrigger?t=a243pr&amp;q=XNAS%3aTECH&amp;form=skydnc</v>
    <v>Learn more on Bing</v>
  </rv>
  <rv s="1">
    <v>en-CA</v>
    <v>a243pr</v>
    <v>268435456</v>
    <v>1</v>
    <v>Powered by Refinitiv</v>
    <v>0</v>
    <v>BIO-TECHNE CORPORATION (XNAS:TECH)</v>
    <v>2</v>
    <v>3</v>
    <v>Finance</v>
    <v>5</v>
    <v>89.91</v>
    <v>51.79</v>
    <v>1.2259</v>
    <v>-7.0000000000000007E-2</v>
    <v>1.3891000000000001E-2</v>
    <v>-9.6180000000000007E-4</v>
    <v>1.01</v>
    <v>USD</v>
    <v>Bio-Techne Corporation is a global life sciences company. The Company is engaged in providing tools and bioactive reagents for the research and clinical diagnostic communities. It operates through two segments: Protein Sciences and Diagnostics and Genomics. Its Protein Sciences segment develops and manufactures biological reagents used in all aspects of life science research, diagnostics and cell and gene therapy. This segment also includes proteomic analytical tools, both manual and automated, that offer researchers and pharmaceutical manufacturers efficient and streamlined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v>
    <v>3050</v>
    <v>Nasdaq Stock Market</v>
    <v>XNAS</v>
    <v>XNAS</v>
    <v>614 MCKINLEY PL N E, MINNEAPOLIS, MN, 55413 US</v>
    <v>74</v>
    <v>Biotechnology &amp; Medical Research</v>
    <v>Stock</v>
    <v>45322.004838193752</v>
    <v>6</v>
    <v>72.47</v>
    <v>11510180000</v>
    <v>BIO-TECHNE CORPORATION</v>
    <v>BIO-TECHNE CORPORATION</v>
    <v>72.86</v>
    <v>47.715600000000002</v>
    <v>72.78</v>
    <v>72.709999999999994</v>
    <v>73.72</v>
    <v>158150400</v>
    <v>TECH</v>
    <v>BIO-TECHNE CORPORATION (XNAS:TECH)</v>
    <v>1131170</v>
    <v>881321</v>
    <v>1981</v>
  </rv>
  <rv s="2">
    <v>7</v>
  </rv>
  <rv s="0">
    <v>https://www.bing.com/financeapi/forcetrigger?t=b1lccw&amp;q=XSWX%3aLONN&amp;form=skydnc</v>
    <v>Learn more on Bing</v>
  </rv>
  <rv s="3">
    <v>en-CA</v>
    <v>b1lccw</v>
    <v>268435456</v>
    <v>1</v>
    <v>Powered by Refinitiv</v>
    <v>6</v>
    <v>Lonza Group Ltd (XSWX:LONN)</v>
    <v>2</v>
    <v>7</v>
    <v>Finance</v>
    <v>8</v>
    <v>599.4</v>
    <v>308.60000000000002</v>
    <v>1.2281</v>
    <v>-2</v>
    <v>-4.6020000000000002E-3</v>
    <v>CHF</v>
    <v>Lonza Group AG (Lonza) is a Switzerland-based holding company and a supplier to the pharmaceutical, healthcare and life science industries. The Company's offerings include custom development and manufacturing of drugs and drug delivery systems, as well as development of anti-microbial solutions for commercial applications. The Company divides its activities into two segments: Pharma&amp;Biotech and Specialty Ingredients. The Pharma&amp;Biotech comprises the Company's Biologics, Small-Molecule, and Consumables and Research Tools businesses. The segment includes mammalian, microbial, chemical, bioconjugates, cell and gene therapy technology platforms. The Specialty Ingredients segment focuses on anti-microbial applications within Consumer Health division, which covers hygiene, nutrition and personal care products, as well as preservatives, capsules and food supplements, among others, and Consumer &amp; Resources Protection division, which includes coatings and composites, and agro ingredients.</v>
    <v>17896</v>
    <v>SIX Swiss Exchange</v>
    <v>XSWX</v>
    <v>XSWX</v>
    <v>Muenchensteinerstrasse 38, BASEL, BASEL-STADT, 4002 CH</v>
    <v>439.3</v>
    <v>Biotechnology &amp; Medical Research</v>
    <v>Stock</v>
    <v>45321.870925925927</v>
    <v>9</v>
    <v>427.4</v>
    <v>32364120000</v>
    <v>Lonza Group Ltd</v>
    <v>Lonza Group Ltd</v>
    <v>438.9</v>
    <v>48.716200000000001</v>
    <v>434.6</v>
    <v>432.6</v>
    <v>74468750</v>
    <v>LONN</v>
    <v>Lonza Group Ltd (XSWX:LONN)</v>
    <v>294928</v>
    <v>361710</v>
    <v>2002</v>
  </rv>
  <rv s="2">
    <v>10</v>
  </rv>
  <rv s="0">
    <v>https://www.bing.com/financeapi/forcetrigger?t=bww2mw&amp;q=XNAS%3aABCL&amp;form=skydnc</v>
    <v>Learn more on Bing</v>
  </rv>
  <rv s="4">
    <v>en-CA</v>
    <v>bww2mw</v>
    <v>268435456</v>
    <v>1</v>
    <v>Powered by Refinitiv</v>
    <v>9</v>
    <v>ABCELLERA BIOLOGICS INC. (XNAS:ABCL)</v>
    <v>2</v>
    <v>10</v>
    <v>Finance</v>
    <v>5</v>
    <v>11.375</v>
    <v>3.87</v>
    <v>1.268</v>
    <v>-0.31</v>
    <v>-9.4699999999999993E-3</v>
    <v>-5.5456000000000005E-2</v>
    <v>-0.05</v>
    <v>USD</v>
    <v>AbCellera Biologics Inc. is focused on the development of antibody-based drugs and is committed to improving discovery and development. It is engaged in antibody discovery and development engine is specifically designed to break the barriers of conventional discovery. It provides biotech and pharmaceutical companies with an advantage that empowers them to move quickly, reduce cost, and tackle the toughest problems in drug development. The Company uses the engine to both work with partners to build a large and diversified portfolio of royalty stakes in antibody drugs and to develop its own pipeline of antibody drugs. The Company partners with companies of all sizes, from biotechnology companies to pharmaceutical companies-propelling programs to the clinic, together. It generates a range of diverse antibodies with immunization strategies and single-cell screening.</v>
    <v>495</v>
    <v>Nasdaq Stock Market</v>
    <v>XNAS</v>
    <v>XNAS</v>
    <v>2215 Yukon Street, VANCOUVER, BC, V5Y 0A1 CA</v>
    <v>5.6</v>
    <v>Biotechnology &amp; Medical Research</v>
    <v>Stock</v>
    <v>45322.037261978905</v>
    <v>12</v>
    <v>5.22</v>
    <v>1622052000</v>
    <v>ABCELLERA BIOLOGICS INC.</v>
    <v>ABCELLERA BIOLOGICS INC.</v>
    <v>5.6</v>
    <v>5.59</v>
    <v>5.28</v>
    <v>5.23</v>
    <v>290170200</v>
    <v>ABCL</v>
    <v>ABCELLERA BIOLOGICS INC. (XNAS:ABCL)</v>
    <v>990054</v>
    <v>1360695</v>
    <v>2012</v>
  </rv>
  <rv s="2">
    <v>13</v>
  </rv>
  <rv s="0">
    <v>https://www.bing.com/financeapi/forcetrigger?t=a1r1r7&amp;q=XNYS%3aDHR&amp;form=skydnc</v>
    <v>Learn more on Bing</v>
  </rv>
  <rv s="1">
    <v>en-CA</v>
    <v>a1r1r7</v>
    <v>268435456</v>
    <v>1</v>
    <v>Powered by Refinitiv</v>
    <v>0</v>
    <v>DANAHER CORPORATION (XNYS:DHR)</v>
    <v>2</v>
    <v>3</v>
    <v>Finance</v>
    <v>4</v>
    <v>245.4</v>
    <v>182.09</v>
    <v>0.84740000000000004</v>
    <v>11.02</v>
    <v>2.6540000000000001E-3</v>
    <v>4.7107999999999997E-2</v>
    <v>0.65</v>
    <v>USD</v>
    <v>Danaher Corporation designs, manufactures and markets professional, medical, industrial, and commercial products and services. The Company’s Biotechnology segment includes the bioprocessing and discovery and medical businesses and offers a range of tools, consumables and services that are used by customers to advance and accelerate the research, development, manufacture and delivery of biological medicines. Its Life Sciences segment offers a range of instruments and consumables that are used by customers to study the basic building blocks of life, including deoxyribonucleic acid (DNA)and ribonucleic acid (RNA), nucleic acid, proteins, metabolites, and cells. The Life Sciences segment also offers antibodies, reagents, biomarkers, and assays through Abcam plc (Abcam). Its Diagnostics segment offers clinical instruments, reagents, consumables, software that hospitals, physicians’ offices, reference laboratories and other critical care settings use to diagnose disease.</v>
    <v>79000</v>
    <v>New York Stock Exchange</v>
    <v>XNYS</v>
    <v>XNYS</v>
    <v>2200 Pennsylvania Ave NW Ste 800W, WASHINGTON, DC, 20037-1701 US</v>
    <v>245.4</v>
    <v>Healthcare Equipment &amp; Supplies</v>
    <v>Stock</v>
    <v>45322.041642707809</v>
    <v>15</v>
    <v>238.45500000000001</v>
    <v>181000193145</v>
    <v>DANAHER CORPORATION</v>
    <v>DANAHER CORPORATION</v>
    <v>244.05</v>
    <v>38.028300000000002</v>
    <v>233.93</v>
    <v>244.95</v>
    <v>245.6</v>
    <v>738927100</v>
    <v>DHR</v>
    <v>DANAHER CORPORATION (XNYS:DHR)</v>
    <v>6158398</v>
    <v>2692083</v>
    <v>1986</v>
  </rv>
  <rv s="2">
    <v>16</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spbArrays>
  <spbData count="11">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GMT</v>
    </spb>
    <spb s="0">
      <v>2</v>
      <v>Name</v>
      <v>LearnMoreOnLink</v>
    </spb>
    <spb s="7">
      <v>1</v>
      <v>2</v>
      <v>1</v>
      <v>3</v>
      <v>1</v>
      <v>1</v>
      <v>1</v>
      <v>4</v>
      <v>4</v>
      <v>5</v>
      <v>6</v>
      <v>1</v>
      <v>1</v>
      <v>1</v>
      <v>4</v>
      <v>7</v>
      <v>8</v>
      <v>9</v>
      <v>4</v>
      <v>1</v>
      <v>1</v>
      <v>5</v>
    </spb>
  </spbData>
</supportingPropertyBags>
</file>

<file path=xl/richData/rdsupportingpropertybagstructure.xml><?xml version="1.0" encoding="utf-8"?>
<spbStructures xmlns="http://schemas.microsoft.com/office/spreadsheetml/2017/richdata2" count="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7" formatCode="yyyy/mm/dd\ h:mm"/>
    </x:dxf>
    <x:dxf>
      <x:numFmt numFmtId="1" formatCode="0"/>
    </x:dxf>
    <x:dxf>
      <x:numFmt numFmtId="2" formatCode="0.00"/>
    </x:dxf>
  </dxfs>
  <richProperties>
    <rPr n="NumberFormat" t="s"/>
    <rPr n="IsTitle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0">
      <rpv i="0">_-* #,##0.00 [$CHF-fr-CH]_-;-* #,##0.00 [$CHF-fr-CH]_-;_-* "-"?? [$CHF-fr-CH]_-;_-@_-</rpv>
    </rSty>
    <rSty dxfid="0">
      <rpv i="0">_-* #,##0 [$CHF-fr-CH]_-;-* #,##0 [$CHF-fr-CH]_-;_-* "-" [$CHF-fr-CH]_-;_-@_-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customProperty" Target="../customProperty6.bin"/><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7.bin"/><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8.bin"/><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customProperty" Target="../customProperty12.bin"/><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customProperty" Target="../customProperty14.bin"/><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5.bin"/><Relationship Id="rId1" Type="http://schemas.openxmlformats.org/officeDocument/2006/relationships/printerSettings" Target="../printerSettings/printerSettings1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92F1-E17A-462D-AE6E-605A02CD5411}">
  <sheetPr codeName="Sheet1"/>
  <dimension ref="A1:B1"/>
  <sheetViews>
    <sheetView workbookViewId="0"/>
  </sheetViews>
  <sheetFormatPr defaultRowHeight="13" x14ac:dyDescent="0.3"/>
  <sheetData>
    <row r="1" spans="1:2" x14ac:dyDescent="0.3">
      <c r="B1" t="s">
        <v>0</v>
      </c>
    </row>
  </sheetData>
  <pageMargins left="0.7" right="0.7" top="0.75" bottom="0.75" header="0.3" footer="0.3"/>
  <pageSetup orientation="portrait" r:id="rId1"/>
  <customProperties>
    <customPr name="SheetID" r:id="rId2"/>
  </customProperties>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78601-2574-441F-BC58-77BFDEE9142D}">
  <sheetPr codeName="Sheet2"/>
  <dimension ref="A1:I18"/>
  <sheetViews>
    <sheetView showGridLines="0" tabSelected="1" workbookViewId="0">
      <selection activeCell="P20" sqref="P20"/>
    </sheetView>
  </sheetViews>
  <sheetFormatPr defaultRowHeight="13" x14ac:dyDescent="0.3"/>
  <cols>
    <col min="1" max="1" width="4.296875" customWidth="1"/>
    <col min="2" max="2" width="26.3984375" customWidth="1"/>
    <col min="3" max="3" width="53.59765625" customWidth="1"/>
  </cols>
  <sheetData>
    <row r="1" spans="1:9" ht="14" x14ac:dyDescent="0.3">
      <c r="A1" s="1"/>
      <c r="B1" s="1"/>
      <c r="C1" s="1"/>
      <c r="D1" s="1"/>
      <c r="E1" s="1"/>
      <c r="F1" s="1"/>
      <c r="G1" s="1"/>
      <c r="H1" s="1"/>
      <c r="I1" s="1"/>
    </row>
    <row r="2" spans="1:9" ht="14" x14ac:dyDescent="0.3">
      <c r="A2" s="1"/>
      <c r="B2" s="1"/>
      <c r="C2" s="1"/>
      <c r="D2" s="1"/>
      <c r="E2" s="1"/>
      <c r="F2" s="1"/>
      <c r="G2" s="1"/>
      <c r="H2" s="1"/>
      <c r="I2" s="1"/>
    </row>
    <row r="3" spans="1:9" ht="14" x14ac:dyDescent="0.3">
      <c r="A3" s="1"/>
      <c r="B3" s="1"/>
      <c r="C3" s="1"/>
      <c r="D3" s="1"/>
      <c r="E3" s="1"/>
      <c r="F3" s="1"/>
      <c r="G3" s="1"/>
      <c r="H3" s="1"/>
      <c r="I3" s="1"/>
    </row>
    <row r="4" spans="1:9" ht="14" x14ac:dyDescent="0.3">
      <c r="A4" s="1"/>
      <c r="B4" s="1"/>
      <c r="C4" s="1"/>
      <c r="D4" s="1"/>
      <c r="E4" s="1"/>
      <c r="F4" s="1"/>
      <c r="G4" s="1"/>
      <c r="H4" s="1"/>
      <c r="I4" s="1"/>
    </row>
    <row r="5" spans="1:9" ht="14" x14ac:dyDescent="0.3">
      <c r="A5" s="1"/>
      <c r="B5" s="1"/>
      <c r="C5" s="1"/>
      <c r="D5" s="1"/>
      <c r="E5" s="1"/>
      <c r="F5" s="1"/>
      <c r="G5" s="1"/>
      <c r="H5" s="1"/>
      <c r="I5" s="1"/>
    </row>
    <row r="6" spans="1:9" ht="18" x14ac:dyDescent="0.4">
      <c r="A6" s="1"/>
      <c r="B6" s="2"/>
      <c r="C6" s="1"/>
      <c r="D6" s="1"/>
      <c r="E6" s="15"/>
      <c r="F6" s="15"/>
      <c r="G6" s="15"/>
      <c r="H6" s="1"/>
      <c r="I6" s="1"/>
    </row>
    <row r="7" spans="1:9" ht="14" x14ac:dyDescent="0.3">
      <c r="A7" s="1"/>
      <c r="B7" s="1"/>
      <c r="C7" s="1"/>
      <c r="D7" s="1"/>
      <c r="E7" s="1"/>
      <c r="F7" s="1"/>
      <c r="G7" s="1"/>
      <c r="H7" s="1"/>
      <c r="I7" s="1"/>
    </row>
    <row r="8" spans="1:9" ht="14" x14ac:dyDescent="0.3">
      <c r="A8" s="1"/>
      <c r="B8" s="1"/>
      <c r="C8" s="1"/>
      <c r="D8" s="1"/>
      <c r="E8" s="1"/>
      <c r="F8" s="1"/>
      <c r="G8" s="1"/>
      <c r="H8" s="1"/>
      <c r="I8" s="1"/>
    </row>
    <row r="9" spans="1:9" ht="18" x14ac:dyDescent="0.4">
      <c r="A9" s="3"/>
      <c r="B9" s="4" t="s">
        <v>1</v>
      </c>
      <c r="C9" s="5" t="s">
        <v>2</v>
      </c>
      <c r="D9" s="6"/>
      <c r="E9" s="7"/>
      <c r="F9" s="8"/>
      <c r="G9" s="9"/>
      <c r="H9" s="9"/>
      <c r="I9" s="9"/>
    </row>
    <row r="10" spans="1:9" ht="15.5" x14ac:dyDescent="0.35">
      <c r="A10" s="3"/>
      <c r="B10" s="4" t="s">
        <v>3</v>
      </c>
      <c r="C10" s="10" t="s">
        <v>4</v>
      </c>
      <c r="D10" s="6"/>
      <c r="E10" s="4"/>
      <c r="F10" s="10"/>
      <c r="G10" s="6"/>
      <c r="H10" s="6"/>
      <c r="I10" s="6"/>
    </row>
    <row r="11" spans="1:9" ht="15.5" x14ac:dyDescent="0.35">
      <c r="A11" s="3"/>
      <c r="B11" s="13" t="s">
        <v>5</v>
      </c>
      <c r="C11" s="14">
        <f ca="1">NOW()</f>
        <v>45321.987457175928</v>
      </c>
      <c r="D11" s="6"/>
      <c r="E11" s="11"/>
      <c r="F11" s="10"/>
      <c r="G11" s="6"/>
      <c r="H11" s="6"/>
      <c r="I11" s="6"/>
    </row>
    <row r="12" spans="1:9" ht="15.5" x14ac:dyDescent="0.35">
      <c r="A12" s="3"/>
      <c r="B12" s="11"/>
      <c r="C12" s="10"/>
      <c r="D12" s="6"/>
      <c r="E12" s="11"/>
      <c r="F12" s="10"/>
      <c r="G12" s="6"/>
      <c r="H12" s="6"/>
      <c r="I12" s="6"/>
    </row>
    <row r="13" spans="1:9" ht="15.5" x14ac:dyDescent="0.35">
      <c r="A13" s="3"/>
      <c r="B13" s="11"/>
      <c r="C13" s="10"/>
      <c r="D13" s="6"/>
      <c r="E13" s="11"/>
      <c r="F13" s="10"/>
      <c r="G13" s="6"/>
      <c r="H13" s="6"/>
      <c r="I13" s="6"/>
    </row>
    <row r="14" spans="1:9" x14ac:dyDescent="0.3">
      <c r="A14" s="3"/>
      <c r="C14" s="10"/>
      <c r="D14" s="6"/>
      <c r="E14" s="6"/>
      <c r="F14" s="6"/>
      <c r="G14" s="6"/>
      <c r="H14" s="6"/>
      <c r="I14" s="6"/>
    </row>
    <row r="15" spans="1:9" ht="15.5" x14ac:dyDescent="0.35">
      <c r="A15" s="3"/>
      <c r="D15" s="6"/>
      <c r="E15" s="11"/>
      <c r="F15" s="6"/>
      <c r="G15" s="12"/>
      <c r="H15" s="6"/>
      <c r="I15" s="6"/>
    </row>
    <row r="16" spans="1:9" ht="15.5" x14ac:dyDescent="0.35">
      <c r="A16" s="3"/>
      <c r="D16" s="6"/>
      <c r="E16" s="11"/>
      <c r="F16" s="6"/>
      <c r="G16" s="12"/>
      <c r="H16" s="6"/>
      <c r="I16" s="6"/>
    </row>
    <row r="17" spans="1:9" ht="15.5" x14ac:dyDescent="0.35">
      <c r="A17" s="3"/>
      <c r="C17" s="135"/>
      <c r="D17" s="6"/>
      <c r="E17" s="11"/>
      <c r="F17" s="6"/>
      <c r="G17" s="12"/>
      <c r="H17" s="6"/>
      <c r="I17" s="6"/>
    </row>
    <row r="18" spans="1:9" ht="15.5" x14ac:dyDescent="0.35">
      <c r="A18" s="3"/>
      <c r="B18" s="11"/>
      <c r="C18" s="10"/>
      <c r="D18" s="6"/>
      <c r="E18" s="11"/>
      <c r="F18" s="10"/>
      <c r="G18" s="6"/>
      <c r="H18" s="6"/>
      <c r="I18" s="6"/>
    </row>
  </sheetData>
  <pageMargins left="0.7" right="0.7" top="0.75" bottom="0.75" header="0.3" footer="0.3"/>
  <pageSetup orientation="portrait" horizontalDpi="4294967295" verticalDpi="4294967295" r:id="rId1"/>
  <customProperties>
    <customPr name="SheetID" r:id="rId2"/>
  </customPropertie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53613-7E3E-4CBE-BECA-25CD7BFE65A5}">
  <sheetPr codeName="Sheet3">
    <tabColor theme="1" tint="0.499984740745262"/>
  </sheetPr>
  <dimension ref="A1"/>
  <sheetViews>
    <sheetView workbookViewId="0">
      <selection activeCell="K49" sqref="K49"/>
    </sheetView>
  </sheetViews>
  <sheetFormatPr defaultColWidth="8.8984375" defaultRowHeight="13" x14ac:dyDescent="0.3"/>
  <cols>
    <col min="1" max="16384" width="8.8984375" style="161"/>
  </cols>
  <sheetData/>
  <pageMargins left="0.7" right="0.7" top="0.75" bottom="0.75" header="0.3" footer="0.3"/>
  <customProperties>
    <customPr name="SheetID"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33E0B-D8D4-4EA0-9D99-0750C397C2CC}">
  <sheetPr codeName="Sheet4"/>
  <dimension ref="A1:U59"/>
  <sheetViews>
    <sheetView showGridLines="0" workbookViewId="0">
      <pane xSplit="2" ySplit="5" topLeftCell="C6" activePane="bottomRight" state="frozen"/>
      <selection pane="topRight" activeCell="C1" sqref="C1"/>
      <selection pane="bottomLeft" activeCell="A6" sqref="A6"/>
      <selection pane="bottomRight" activeCell="E5" sqref="E5"/>
    </sheetView>
  </sheetViews>
  <sheetFormatPr defaultColWidth="9" defaultRowHeight="12" outlineLevelRow="1" x14ac:dyDescent="0.3"/>
  <cols>
    <col min="1" max="1" width="3" style="17" customWidth="1"/>
    <col min="2" max="2" width="50.296875" style="17" bestFit="1" customWidth="1"/>
    <col min="3" max="18" width="13.09765625" style="17" customWidth="1"/>
    <col min="19" max="19" width="3.59765625" style="17" customWidth="1"/>
    <col min="20" max="16384" width="9" style="17"/>
  </cols>
  <sheetData>
    <row r="1" spans="1:21" customFormat="1" ht="13" x14ac:dyDescent="0.3">
      <c r="B1" s="654" t="s">
        <v>2</v>
      </c>
      <c r="C1" s="212"/>
      <c r="D1" s="212"/>
      <c r="E1" s="212"/>
      <c r="F1" s="212"/>
      <c r="G1" s="212"/>
      <c r="H1" s="212"/>
      <c r="I1" s="212"/>
      <c r="J1" s="212"/>
      <c r="K1" s="212"/>
      <c r="L1" s="212"/>
      <c r="M1" s="212"/>
      <c r="N1" s="212"/>
      <c r="O1" s="212"/>
      <c r="P1" s="212"/>
      <c r="Q1" s="212"/>
      <c r="R1" s="470"/>
    </row>
    <row r="2" spans="1:21" ht="13.25" customHeight="1" x14ac:dyDescent="0.3">
      <c r="B2" s="193"/>
      <c r="C2" s="194"/>
      <c r="D2" s="194"/>
      <c r="E2" s="194"/>
      <c r="F2" s="194"/>
      <c r="G2" s="194"/>
      <c r="H2" s="194"/>
      <c r="I2" s="194"/>
      <c r="J2" s="194"/>
      <c r="K2" s="194"/>
      <c r="L2" s="194"/>
      <c r="M2" s="194"/>
      <c r="N2" s="194"/>
      <c r="O2" s="194"/>
      <c r="P2" s="194"/>
      <c r="Q2" s="194"/>
      <c r="R2" s="195"/>
    </row>
    <row r="3" spans="1:21" x14ac:dyDescent="0.3">
      <c r="B3" s="196" t="s">
        <v>249</v>
      </c>
      <c r="C3" s="197"/>
      <c r="D3" s="197"/>
      <c r="E3" s="197"/>
      <c r="F3" s="197"/>
      <c r="G3" s="197"/>
      <c r="H3" s="197"/>
      <c r="I3" s="197"/>
      <c r="J3" s="197"/>
      <c r="K3" s="197"/>
      <c r="L3" s="197"/>
      <c r="M3" s="197"/>
      <c r="N3" s="197"/>
      <c r="O3" s="197"/>
      <c r="P3" s="197"/>
      <c r="Q3" s="197"/>
      <c r="R3" s="198"/>
    </row>
    <row r="4" spans="1:21" x14ac:dyDescent="0.3">
      <c r="C4" s="172">
        <f>IS!C4</f>
        <v>44012</v>
      </c>
      <c r="D4" s="172">
        <f>IS!D4</f>
        <v>44377</v>
      </c>
      <c r="E4" s="172">
        <f>IS!E4</f>
        <v>44742</v>
      </c>
      <c r="F4" s="172">
        <f>IS!F4</f>
        <v>45107</v>
      </c>
      <c r="G4" s="172">
        <f>IS!G4</f>
        <v>45473</v>
      </c>
      <c r="H4" s="172">
        <f>IS!H4</f>
        <v>45838</v>
      </c>
      <c r="I4" s="172">
        <f>IS!I4</f>
        <v>46203</v>
      </c>
      <c r="J4" s="172">
        <f>IS!J4</f>
        <v>46568</v>
      </c>
      <c r="K4" s="172">
        <f>IS!K4</f>
        <v>46934</v>
      </c>
      <c r="L4" s="172">
        <f>IS!L4</f>
        <v>47299</v>
      </c>
      <c r="M4" s="172">
        <f>IS!M4</f>
        <v>47664</v>
      </c>
      <c r="N4" s="172">
        <f>IS!N4</f>
        <v>48029</v>
      </c>
      <c r="O4" s="172">
        <f>IS!O4</f>
        <v>48395</v>
      </c>
      <c r="P4" s="172">
        <f>IS!P4</f>
        <v>48760</v>
      </c>
      <c r="Q4" s="172">
        <f>IS!Q4</f>
        <v>49125</v>
      </c>
      <c r="R4" s="172">
        <f>IS!R4</f>
        <v>49490</v>
      </c>
    </row>
    <row r="5" spans="1:21" ht="16.5" customHeight="1" x14ac:dyDescent="0.3">
      <c r="A5" s="18"/>
      <c r="B5" s="199" t="s">
        <v>248</v>
      </c>
      <c r="C5" s="217" t="str">
        <f>IS!C5</f>
        <v>2020A</v>
      </c>
      <c r="D5" s="218" t="str">
        <f>IS!D5</f>
        <v>2021A</v>
      </c>
      <c r="E5" s="218" t="str">
        <f>IS!E5</f>
        <v>2022P</v>
      </c>
      <c r="F5" s="218" t="str">
        <f>IS!F5</f>
        <v>2023P</v>
      </c>
      <c r="G5" s="218" t="str">
        <f>IS!G5</f>
        <v>2024P</v>
      </c>
      <c r="H5" s="218" t="str">
        <f>IS!H5</f>
        <v>2025P</v>
      </c>
      <c r="I5" s="218" t="str">
        <f>IS!I5</f>
        <v>2026P</v>
      </c>
      <c r="J5" s="218" t="str">
        <f>IS!J5</f>
        <v>2027P</v>
      </c>
      <c r="K5" s="218" t="str">
        <f>IS!K5</f>
        <v>2028P</v>
      </c>
      <c r="L5" s="218" t="str">
        <f>IS!L5</f>
        <v>2029P</v>
      </c>
      <c r="M5" s="218" t="str">
        <f>IS!M5</f>
        <v>2030P</v>
      </c>
      <c r="N5" s="218" t="str">
        <f>IS!N5</f>
        <v>2031P</v>
      </c>
      <c r="O5" s="218" t="str">
        <f>IS!O5</f>
        <v>2032P</v>
      </c>
      <c r="P5" s="218" t="str">
        <f>IS!P5</f>
        <v>2033P</v>
      </c>
      <c r="Q5" s="218" t="str">
        <f>IS!Q5</f>
        <v>2034P</v>
      </c>
      <c r="R5" s="219" t="str">
        <f>IS!R5</f>
        <v>2035P</v>
      </c>
      <c r="S5" s="42"/>
      <c r="U5" s="39"/>
    </row>
    <row r="6" spans="1:21" x14ac:dyDescent="0.3">
      <c r="A6" s="18"/>
      <c r="B6" s="71" t="s">
        <v>6</v>
      </c>
      <c r="C6" s="220"/>
      <c r="D6" s="221"/>
      <c r="E6" s="221"/>
      <c r="F6" s="221"/>
      <c r="G6" s="221"/>
      <c r="H6" s="221"/>
      <c r="I6" s="221"/>
      <c r="J6" s="221"/>
      <c r="K6" s="221"/>
      <c r="L6" s="221"/>
      <c r="M6" s="221"/>
      <c r="N6" s="221"/>
      <c r="O6" s="221"/>
      <c r="P6" s="221"/>
      <c r="Q6" s="221"/>
      <c r="R6" s="222"/>
      <c r="S6" s="18"/>
      <c r="U6" s="39"/>
    </row>
    <row r="7" spans="1:21" x14ac:dyDescent="0.3">
      <c r="A7" s="18"/>
      <c r="B7" s="73" t="s">
        <v>7</v>
      </c>
      <c r="C7" s="220">
        <f>CF!C42</f>
        <v>8736</v>
      </c>
      <c r="D7" s="221">
        <f>CF!D42</f>
        <v>37080</v>
      </c>
      <c r="E7" s="221">
        <f ca="1">CF!E42</f>
        <v>9487.2630715245032</v>
      </c>
      <c r="F7" s="221">
        <f ca="1">CF!F42</f>
        <v>4646.1389855670714</v>
      </c>
      <c r="G7" s="221">
        <f ca="1">CF!G42</f>
        <v>0</v>
      </c>
      <c r="H7" s="221">
        <f ca="1">CF!H42</f>
        <v>0</v>
      </c>
      <c r="I7" s="221">
        <f ca="1">CF!I42</f>
        <v>0</v>
      </c>
      <c r="J7" s="221">
        <f ca="1">CF!J42</f>
        <v>30258.872782069637</v>
      </c>
      <c r="K7" s="221">
        <f ca="1">CF!K42</f>
        <v>143388.02917299469</v>
      </c>
      <c r="L7" s="221">
        <f ca="1">CF!L42</f>
        <v>281799.47558595671</v>
      </c>
      <c r="M7" s="221">
        <f ca="1">CF!M42</f>
        <v>444884.49939594156</v>
      </c>
      <c r="N7" s="221">
        <f ca="1">CF!N42</f>
        <v>629911.3842556664</v>
      </c>
      <c r="O7" s="221">
        <f ca="1">CF!O42</f>
        <v>831742.8193533303</v>
      </c>
      <c r="P7" s="221">
        <f ca="1">CF!P42</f>
        <v>1042766.4044778661</v>
      </c>
      <c r="Q7" s="221">
        <f ca="1">CF!Q42</f>
        <v>1253086.3668268612</v>
      </c>
      <c r="R7" s="222">
        <f ca="1">CF!R42</f>
        <v>1450985.6002505873</v>
      </c>
      <c r="S7" s="38"/>
      <c r="U7" s="81"/>
    </row>
    <row r="8" spans="1:21" x14ac:dyDescent="0.3">
      <c r="A8" s="18"/>
      <c r="B8" s="73" t="s">
        <v>8</v>
      </c>
      <c r="C8" s="223">
        <v>0</v>
      </c>
      <c r="D8" s="224">
        <v>0</v>
      </c>
      <c r="E8" s="221">
        <f>+D8</f>
        <v>0</v>
      </c>
      <c r="F8" s="221">
        <f t="shared" ref="F8:R8" si="0">+E8</f>
        <v>0</v>
      </c>
      <c r="G8" s="221">
        <f t="shared" si="0"/>
        <v>0</v>
      </c>
      <c r="H8" s="221">
        <f t="shared" si="0"/>
        <v>0</v>
      </c>
      <c r="I8" s="221">
        <f t="shared" si="0"/>
        <v>0</v>
      </c>
      <c r="J8" s="221">
        <f t="shared" si="0"/>
        <v>0</v>
      </c>
      <c r="K8" s="221">
        <f t="shared" si="0"/>
        <v>0</v>
      </c>
      <c r="L8" s="221">
        <f t="shared" si="0"/>
        <v>0</v>
      </c>
      <c r="M8" s="221">
        <f t="shared" si="0"/>
        <v>0</v>
      </c>
      <c r="N8" s="221">
        <f t="shared" si="0"/>
        <v>0</v>
      </c>
      <c r="O8" s="221">
        <f t="shared" si="0"/>
        <v>0</v>
      </c>
      <c r="P8" s="221">
        <f t="shared" si="0"/>
        <v>0</v>
      </c>
      <c r="Q8" s="221">
        <f t="shared" si="0"/>
        <v>0</v>
      </c>
      <c r="R8" s="222">
        <f t="shared" si="0"/>
        <v>0</v>
      </c>
      <c r="S8" s="38"/>
      <c r="U8" s="81"/>
    </row>
    <row r="9" spans="1:21" x14ac:dyDescent="0.3">
      <c r="A9" s="18"/>
      <c r="B9" s="73" t="s">
        <v>9</v>
      </c>
      <c r="C9" s="223">
        <f>29083+14646</f>
        <v>43729</v>
      </c>
      <c r="D9" s="224">
        <f>40100+4953</f>
        <v>45053</v>
      </c>
      <c r="E9" s="221">
        <f>E49/365*E57</f>
        <v>57561.643835616429</v>
      </c>
      <c r="F9" s="221">
        <f t="shared" ref="F9:R9" si="1">F49/365*F57</f>
        <v>70513.013698630137</v>
      </c>
      <c r="G9" s="221">
        <f t="shared" si="1"/>
        <v>86202.159246575335</v>
      </c>
      <c r="H9" s="221">
        <f t="shared" si="1"/>
        <v>103442.5910958904</v>
      </c>
      <c r="I9" s="221">
        <f t="shared" si="1"/>
        <v>126717.17409246574</v>
      </c>
      <c r="J9" s="221">
        <f t="shared" si="1"/>
        <v>153961.36652234592</v>
      </c>
      <c r="K9" s="221">
        <f t="shared" si="1"/>
        <v>182444.2193289799</v>
      </c>
      <c r="L9" s="221">
        <f t="shared" si="1"/>
        <v>210723.07332497183</v>
      </c>
      <c r="M9" s="221">
        <f t="shared" si="1"/>
        <v>237063.45749059331</v>
      </c>
      <c r="N9" s="221">
        <f t="shared" si="1"/>
        <v>259584.48595219967</v>
      </c>
      <c r="O9" s="221">
        <f t="shared" si="1"/>
        <v>276457.47753909265</v>
      </c>
      <c r="P9" s="221">
        <f t="shared" si="1"/>
        <v>286133.48925296083</v>
      </c>
      <c r="Q9" s="221">
        <f t="shared" si="1"/>
        <v>287564.15669922566</v>
      </c>
      <c r="R9" s="222">
        <f t="shared" si="1"/>
        <v>280375.05278174498</v>
      </c>
      <c r="S9" s="18"/>
      <c r="U9" s="81"/>
    </row>
    <row r="10" spans="1:21" x14ac:dyDescent="0.3">
      <c r="A10" s="18"/>
      <c r="B10" s="73" t="s">
        <v>10</v>
      </c>
      <c r="C10" s="223">
        <v>59446</v>
      </c>
      <c r="D10" s="224">
        <v>55428</v>
      </c>
      <c r="E10" s="221">
        <f>+E50*E56</f>
        <v>66238.8</v>
      </c>
      <c r="F10" s="221">
        <f t="shared" ref="F10:R10" si="2">+F50*F56</f>
        <v>82827.150000000009</v>
      </c>
      <c r="G10" s="221">
        <f t="shared" si="2"/>
        <v>102114.29418749997</v>
      </c>
      <c r="H10" s="221">
        <f t="shared" si="2"/>
        <v>123566.87700000001</v>
      </c>
      <c r="I10" s="221">
        <f t="shared" si="2"/>
        <v>153892.24806375001</v>
      </c>
      <c r="J10" s="221">
        <f t="shared" si="2"/>
        <v>190044.31224003757</v>
      </c>
      <c r="K10" s="221">
        <f t="shared" si="2"/>
        <v>225202.51000444448</v>
      </c>
      <c r="L10" s="221">
        <f t="shared" si="2"/>
        <v>260108.89905513343</v>
      </c>
      <c r="M10" s="221">
        <f t="shared" si="2"/>
        <v>292622.5114370251</v>
      </c>
      <c r="N10" s="221">
        <f t="shared" si="2"/>
        <v>320421.65002354246</v>
      </c>
      <c r="O10" s="221">
        <f t="shared" si="2"/>
        <v>341249.05727507273</v>
      </c>
      <c r="P10" s="221">
        <f t="shared" si="2"/>
        <v>353192.77427970024</v>
      </c>
      <c r="Q10" s="221">
        <f t="shared" si="2"/>
        <v>354958.73815109872</v>
      </c>
      <c r="R10" s="222">
        <f t="shared" si="2"/>
        <v>346084.76969732129</v>
      </c>
      <c r="S10" s="81"/>
      <c r="U10" s="43"/>
    </row>
    <row r="11" spans="1:21" x14ac:dyDescent="0.3">
      <c r="A11" s="18"/>
      <c r="B11" s="73" t="s">
        <v>11</v>
      </c>
      <c r="C11" s="223">
        <f>5369+10173</f>
        <v>15542</v>
      </c>
      <c r="D11" s="224">
        <f>5887+8728</f>
        <v>14615</v>
      </c>
      <c r="E11" s="221">
        <f>+D11</f>
        <v>14615</v>
      </c>
      <c r="F11" s="221">
        <f t="shared" ref="F11:R11" si="3">+E11</f>
        <v>14615</v>
      </c>
      <c r="G11" s="221">
        <f t="shared" si="3"/>
        <v>14615</v>
      </c>
      <c r="H11" s="221">
        <f t="shared" si="3"/>
        <v>14615</v>
      </c>
      <c r="I11" s="221">
        <f t="shared" si="3"/>
        <v>14615</v>
      </c>
      <c r="J11" s="221">
        <f t="shared" si="3"/>
        <v>14615</v>
      </c>
      <c r="K11" s="221">
        <f t="shared" si="3"/>
        <v>14615</v>
      </c>
      <c r="L11" s="221">
        <f t="shared" si="3"/>
        <v>14615</v>
      </c>
      <c r="M11" s="221">
        <f t="shared" si="3"/>
        <v>14615</v>
      </c>
      <c r="N11" s="221">
        <f t="shared" si="3"/>
        <v>14615</v>
      </c>
      <c r="O11" s="221">
        <f t="shared" si="3"/>
        <v>14615</v>
      </c>
      <c r="P11" s="221">
        <f t="shared" si="3"/>
        <v>14615</v>
      </c>
      <c r="Q11" s="221">
        <f t="shared" si="3"/>
        <v>14615</v>
      </c>
      <c r="R11" s="222">
        <f t="shared" si="3"/>
        <v>14615</v>
      </c>
      <c r="S11" s="18"/>
      <c r="U11" s="39"/>
    </row>
    <row r="12" spans="1:21" x14ac:dyDescent="0.3">
      <c r="A12" s="18"/>
      <c r="B12" s="82" t="s">
        <v>12</v>
      </c>
      <c r="C12" s="225">
        <f t="shared" ref="C12:R12" si="4">SUM(C7:C11)</f>
        <v>127453</v>
      </c>
      <c r="D12" s="226">
        <f t="shared" si="4"/>
        <v>152176</v>
      </c>
      <c r="E12" s="226">
        <f t="shared" ca="1" si="4"/>
        <v>147902.70690714094</v>
      </c>
      <c r="F12" s="226">
        <f t="shared" ca="1" si="4"/>
        <v>172601.3026841972</v>
      </c>
      <c r="G12" s="226">
        <f t="shared" ca="1" si="4"/>
        <v>202931.45343407529</v>
      </c>
      <c r="H12" s="226">
        <f t="shared" ca="1" si="4"/>
        <v>241624.46809589042</v>
      </c>
      <c r="I12" s="226">
        <f t="shared" ca="1" si="4"/>
        <v>295224.42215621576</v>
      </c>
      <c r="J12" s="226">
        <f t="shared" ca="1" si="4"/>
        <v>388879.55154445313</v>
      </c>
      <c r="K12" s="226">
        <f t="shared" ca="1" si="4"/>
        <v>565649.75850641914</v>
      </c>
      <c r="L12" s="226">
        <f t="shared" ca="1" si="4"/>
        <v>767246.447966062</v>
      </c>
      <c r="M12" s="226">
        <f t="shared" ca="1" si="4"/>
        <v>989185.46832355997</v>
      </c>
      <c r="N12" s="226">
        <f t="shared" ca="1" si="4"/>
        <v>1224532.5202314085</v>
      </c>
      <c r="O12" s="226">
        <f t="shared" ca="1" si="4"/>
        <v>1464064.3541674956</v>
      </c>
      <c r="P12" s="226">
        <f t="shared" ca="1" si="4"/>
        <v>1696707.6680105273</v>
      </c>
      <c r="Q12" s="226">
        <f t="shared" ca="1" si="4"/>
        <v>1910224.2616771855</v>
      </c>
      <c r="R12" s="227">
        <f t="shared" ca="1" si="4"/>
        <v>2092060.4227296535</v>
      </c>
      <c r="S12" s="18"/>
      <c r="U12" s="39"/>
    </row>
    <row r="13" spans="1:21" x14ac:dyDescent="0.3">
      <c r="A13" s="18"/>
      <c r="B13" s="71"/>
      <c r="C13" s="220"/>
      <c r="D13" s="221"/>
      <c r="E13" s="221"/>
      <c r="F13" s="221"/>
      <c r="G13" s="221"/>
      <c r="H13" s="221"/>
      <c r="I13" s="221"/>
      <c r="J13" s="221"/>
      <c r="K13" s="221"/>
      <c r="L13" s="221"/>
      <c r="M13" s="221"/>
      <c r="N13" s="221"/>
      <c r="O13" s="221"/>
      <c r="P13" s="221"/>
      <c r="Q13" s="221"/>
      <c r="R13" s="222"/>
      <c r="S13" s="18"/>
      <c r="U13" s="39"/>
    </row>
    <row r="14" spans="1:21" x14ac:dyDescent="0.3">
      <c r="A14" s="18"/>
      <c r="B14" s="73" t="s">
        <v>13</v>
      </c>
      <c r="C14" s="223">
        <v>44866</v>
      </c>
      <c r="D14" s="224">
        <v>58050</v>
      </c>
      <c r="E14" s="221">
        <f>D14-CF!E23-CF!E9</f>
        <v>107245</v>
      </c>
      <c r="F14" s="221">
        <f>E14-CF!F23-CF!F9</f>
        <v>168520.5</v>
      </c>
      <c r="G14" s="221">
        <f>F14-CF!G23-CF!G9</f>
        <v>262668.45</v>
      </c>
      <c r="H14" s="221">
        <f>G14-CF!H23-CF!H9</f>
        <v>330401.60499999998</v>
      </c>
      <c r="I14" s="221">
        <f>H14-CF!I23-CF!I9</f>
        <v>342361.44449999998</v>
      </c>
      <c r="J14" s="221">
        <f>I14-CF!J23-CF!J9</f>
        <v>356125.30004999996</v>
      </c>
      <c r="K14" s="221">
        <f>J14-CF!K23-CF!K9</f>
        <v>375712.77004499995</v>
      </c>
      <c r="L14" s="221">
        <f>K14-CF!L23-CF!L9</f>
        <v>401621.49304049998</v>
      </c>
      <c r="M14" s="221">
        <f>L14-CF!M23-CF!M9</f>
        <v>434461.34373644996</v>
      </c>
      <c r="N14" s="221">
        <f>M14-CF!N23-CF!N9</f>
        <v>474967.50936280488</v>
      </c>
      <c r="O14" s="221">
        <f>N14-CF!O23-CF!O9</f>
        <v>524015.90342652437</v>
      </c>
      <c r="P14" s="221">
        <f>O14-CF!P23-CF!P9</f>
        <v>582641.22983387194</v>
      </c>
      <c r="Q14" s="221">
        <f>P14-CF!Q23-CF!Q9</f>
        <v>652058.06111298467</v>
      </c>
      <c r="R14" s="222">
        <f>Q14-CF!R23-CF!R9</f>
        <v>733685.35240356112</v>
      </c>
      <c r="S14" s="18"/>
      <c r="U14" s="39"/>
    </row>
    <row r="15" spans="1:21" x14ac:dyDescent="0.3">
      <c r="A15" s="18"/>
      <c r="B15" s="73" t="s">
        <v>14</v>
      </c>
      <c r="C15" s="223">
        <v>15020</v>
      </c>
      <c r="D15" s="224">
        <v>15621</v>
      </c>
      <c r="E15" s="221">
        <f>D15-CF!E24-CF!E10</f>
        <v>16375</v>
      </c>
      <c r="F15" s="221">
        <f>E15-CF!F24-CF!F10</f>
        <v>16981.878048780487</v>
      </c>
      <c r="G15" s="221">
        <f>F15-CF!G24-CF!G10</f>
        <v>17470.340868530635</v>
      </c>
      <c r="H15" s="221">
        <f>G15-CF!H24-CF!H10</f>
        <v>17863.49386979295</v>
      </c>
      <c r="I15" s="221">
        <f>H15-CF!I24-CF!I10</f>
        <v>18179.934090321156</v>
      </c>
      <c r="J15" s="221">
        <f>I15-CF!J24-CF!J10</f>
        <v>18434.629877575564</v>
      </c>
      <c r="K15" s="221">
        <f>J15-CF!K24-CF!K10</f>
        <v>18639.628925853503</v>
      </c>
      <c r="L15" s="221">
        <f>K15-CF!L24-CF!L10</f>
        <v>18804.628159833308</v>
      </c>
      <c r="M15" s="221">
        <f>L15-CF!M24-CF!M10</f>
        <v>18937.432421329249</v>
      </c>
      <c r="N15" s="221">
        <f>M15-CF!N24-CF!N10</f>
        <v>19044.323656191835</v>
      </c>
      <c r="O15" s="221">
        <f>N15-CF!O24-CF!O10</f>
        <v>19130.358064739768</v>
      </c>
      <c r="P15" s="221">
        <f>O15-CF!P24-CF!P10</f>
        <v>19199.605271619814</v>
      </c>
      <c r="Q15" s="221">
        <f>P15-CF!Q24-CF!Q10</f>
        <v>19255.340828376924</v>
      </c>
      <c r="R15" s="222">
        <f>Q15-CF!R24-CF!R10</f>
        <v>19300.201154547281</v>
      </c>
      <c r="S15" s="18"/>
      <c r="U15" s="39"/>
    </row>
    <row r="16" spans="1:21" x14ac:dyDescent="0.3">
      <c r="A16" s="18"/>
      <c r="B16" s="73" t="s">
        <v>15</v>
      </c>
      <c r="C16" s="223">
        <v>1517</v>
      </c>
      <c r="D16" s="224">
        <v>1047</v>
      </c>
      <c r="E16" s="224">
        <v>2107</v>
      </c>
      <c r="F16" s="221">
        <f>E16</f>
        <v>2107</v>
      </c>
      <c r="G16" s="221">
        <f t="shared" ref="G16:R16" si="5">F16</f>
        <v>2107</v>
      </c>
      <c r="H16" s="221">
        <f t="shared" si="5"/>
        <v>2107</v>
      </c>
      <c r="I16" s="221">
        <f t="shared" si="5"/>
        <v>2107</v>
      </c>
      <c r="J16" s="221">
        <f t="shared" si="5"/>
        <v>2107</v>
      </c>
      <c r="K16" s="221">
        <f t="shared" si="5"/>
        <v>2107</v>
      </c>
      <c r="L16" s="221">
        <f t="shared" si="5"/>
        <v>2107</v>
      </c>
      <c r="M16" s="221">
        <f t="shared" si="5"/>
        <v>2107</v>
      </c>
      <c r="N16" s="221">
        <f t="shared" si="5"/>
        <v>2107</v>
      </c>
      <c r="O16" s="221">
        <f t="shared" si="5"/>
        <v>2107</v>
      </c>
      <c r="P16" s="221">
        <f t="shared" si="5"/>
        <v>2107</v>
      </c>
      <c r="Q16" s="221">
        <f t="shared" si="5"/>
        <v>2107</v>
      </c>
      <c r="R16" s="222">
        <f t="shared" si="5"/>
        <v>2107</v>
      </c>
      <c r="S16" s="18"/>
      <c r="U16" s="39"/>
    </row>
    <row r="17" spans="1:21" x14ac:dyDescent="0.3">
      <c r="A17" s="18"/>
      <c r="B17" s="73" t="s">
        <v>16</v>
      </c>
      <c r="C17" s="223">
        <f>6932+1099</f>
        <v>8031</v>
      </c>
      <c r="D17" s="224">
        <f>12333+1092</f>
        <v>13425</v>
      </c>
      <c r="E17" s="221">
        <f>+D17</f>
        <v>13425</v>
      </c>
      <c r="F17" s="221">
        <f t="shared" ref="F17:R17" si="6">+E17</f>
        <v>13425</v>
      </c>
      <c r="G17" s="221">
        <f t="shared" si="6"/>
        <v>13425</v>
      </c>
      <c r="H17" s="221">
        <f t="shared" si="6"/>
        <v>13425</v>
      </c>
      <c r="I17" s="221">
        <f t="shared" si="6"/>
        <v>13425</v>
      </c>
      <c r="J17" s="221">
        <f t="shared" si="6"/>
        <v>13425</v>
      </c>
      <c r="K17" s="221">
        <f t="shared" si="6"/>
        <v>13425</v>
      </c>
      <c r="L17" s="221">
        <f t="shared" si="6"/>
        <v>13425</v>
      </c>
      <c r="M17" s="221">
        <f t="shared" si="6"/>
        <v>13425</v>
      </c>
      <c r="N17" s="221">
        <f t="shared" si="6"/>
        <v>13425</v>
      </c>
      <c r="O17" s="221">
        <f t="shared" si="6"/>
        <v>13425</v>
      </c>
      <c r="P17" s="221">
        <f t="shared" si="6"/>
        <v>13425</v>
      </c>
      <c r="Q17" s="221">
        <f t="shared" si="6"/>
        <v>13425</v>
      </c>
      <c r="R17" s="222">
        <f t="shared" si="6"/>
        <v>13425</v>
      </c>
      <c r="S17" s="18"/>
      <c r="U17" s="39"/>
    </row>
    <row r="18" spans="1:21" x14ac:dyDescent="0.3">
      <c r="A18" s="18"/>
      <c r="B18" s="74" t="s">
        <v>17</v>
      </c>
      <c r="C18" s="228">
        <f>SUM(C14:C17)+C12</f>
        <v>196887</v>
      </c>
      <c r="D18" s="229">
        <f>SUM(D14:D17)+D12</f>
        <v>240319</v>
      </c>
      <c r="E18" s="229">
        <f t="shared" ref="E18:R18" ca="1" si="7">SUM(E14:E17)+E12</f>
        <v>287054.70690714091</v>
      </c>
      <c r="F18" s="229">
        <f t="shared" ca="1" si="7"/>
        <v>373635.68073297769</v>
      </c>
      <c r="G18" s="229">
        <f t="shared" ca="1" si="7"/>
        <v>498602.24430260592</v>
      </c>
      <c r="H18" s="229">
        <f t="shared" ca="1" si="7"/>
        <v>605421.56696568336</v>
      </c>
      <c r="I18" s="229">
        <f t="shared" ca="1" si="7"/>
        <v>671297.80074653693</v>
      </c>
      <c r="J18" s="229">
        <f t="shared" ca="1" si="7"/>
        <v>778971.48147202865</v>
      </c>
      <c r="K18" s="229">
        <f t="shared" ca="1" si="7"/>
        <v>975534.15747727267</v>
      </c>
      <c r="L18" s="229">
        <f t="shared" ca="1" si="7"/>
        <v>1203204.5691663953</v>
      </c>
      <c r="M18" s="229">
        <f t="shared" ca="1" si="7"/>
        <v>1458116.2444813391</v>
      </c>
      <c r="N18" s="229">
        <f t="shared" ca="1" si="7"/>
        <v>1734076.3532504053</v>
      </c>
      <c r="O18" s="229">
        <f t="shared" ca="1" si="7"/>
        <v>2022742.6156587596</v>
      </c>
      <c r="P18" s="229">
        <f t="shared" ca="1" si="7"/>
        <v>2314080.5031160191</v>
      </c>
      <c r="Q18" s="229">
        <f t="shared" ca="1" si="7"/>
        <v>2597069.6636185469</v>
      </c>
      <c r="R18" s="230">
        <f t="shared" ca="1" si="7"/>
        <v>2860577.9762877617</v>
      </c>
      <c r="S18" s="18"/>
      <c r="U18" s="39"/>
    </row>
    <row r="19" spans="1:21" x14ac:dyDescent="0.3">
      <c r="A19" s="18"/>
      <c r="B19" s="71"/>
      <c r="C19" s="220"/>
      <c r="D19" s="221"/>
      <c r="E19" s="221"/>
      <c r="F19" s="221"/>
      <c r="G19" s="221"/>
      <c r="H19" s="221"/>
      <c r="I19" s="221"/>
      <c r="J19" s="221"/>
      <c r="K19" s="221"/>
      <c r="L19" s="221"/>
      <c r="M19" s="221"/>
      <c r="N19" s="221"/>
      <c r="O19" s="221"/>
      <c r="P19" s="221"/>
      <c r="Q19" s="221"/>
      <c r="R19" s="222"/>
      <c r="S19" s="18"/>
      <c r="U19" s="39"/>
    </row>
    <row r="20" spans="1:21" x14ac:dyDescent="0.3">
      <c r="A20" s="18"/>
      <c r="B20" s="71" t="s">
        <v>18</v>
      </c>
      <c r="C20" s="220"/>
      <c r="D20" s="221"/>
      <c r="E20" s="221"/>
      <c r="F20" s="221"/>
      <c r="G20" s="221"/>
      <c r="H20" s="221"/>
      <c r="I20" s="221"/>
      <c r="J20" s="221"/>
      <c r="K20" s="221"/>
      <c r="L20" s="221"/>
      <c r="M20" s="221"/>
      <c r="N20" s="221"/>
      <c r="O20" s="221"/>
      <c r="P20" s="221"/>
      <c r="Q20" s="221"/>
      <c r="R20" s="222"/>
      <c r="S20" s="18"/>
      <c r="U20" s="39"/>
    </row>
    <row r="21" spans="1:21" x14ac:dyDescent="0.3">
      <c r="A21" s="18"/>
      <c r="B21" s="73" t="s">
        <v>19</v>
      </c>
      <c r="C21" s="223">
        <v>26048</v>
      </c>
      <c r="D21" s="224">
        <f>34981</f>
        <v>34981</v>
      </c>
      <c r="E21" s="221">
        <f>E53/365*E58</f>
        <v>35986.493150684932</v>
      </c>
      <c r="F21" s="221">
        <f t="shared" ref="F21:R21" si="8">F53/365*F58</f>
        <v>45000.123287671238</v>
      </c>
      <c r="G21" s="221">
        <f t="shared" si="8"/>
        <v>57814.220894691767</v>
      </c>
      <c r="H21" s="221">
        <f t="shared" si="8"/>
        <v>68460.187561643834</v>
      </c>
      <c r="I21" s="221">
        <f t="shared" si="8"/>
        <v>83863.729763013704</v>
      </c>
      <c r="J21" s="221">
        <f t="shared" si="8"/>
        <v>101894.43166206166</v>
      </c>
      <c r="K21" s="221">
        <f t="shared" si="8"/>
        <v>120744.90151954307</v>
      </c>
      <c r="L21" s="221">
        <f t="shared" si="8"/>
        <v>139460.36125507229</v>
      </c>
      <c r="M21" s="221">
        <f t="shared" si="8"/>
        <v>156892.9064119563</v>
      </c>
      <c r="N21" s="221">
        <f t="shared" si="8"/>
        <v>171797.73252109214</v>
      </c>
      <c r="O21" s="221">
        <f t="shared" si="8"/>
        <v>182964.58513496316</v>
      </c>
      <c r="P21" s="221">
        <f t="shared" si="8"/>
        <v>189368.34561468681</v>
      </c>
      <c r="Q21" s="221">
        <f t="shared" si="8"/>
        <v>190315.18734276024</v>
      </c>
      <c r="R21" s="222">
        <f t="shared" si="8"/>
        <v>185557.30765919122</v>
      </c>
      <c r="S21" s="18"/>
      <c r="U21" s="39"/>
    </row>
    <row r="22" spans="1:21" x14ac:dyDescent="0.3">
      <c r="A22" s="18"/>
      <c r="B22" s="73" t="s">
        <v>20</v>
      </c>
      <c r="C22" s="223">
        <v>0</v>
      </c>
      <c r="D22" s="224">
        <v>0</v>
      </c>
      <c r="E22" s="221">
        <f>+D22</f>
        <v>0</v>
      </c>
      <c r="F22" s="221">
        <f t="shared" ref="F22:R22" si="9">+E22</f>
        <v>0</v>
      </c>
      <c r="G22" s="221">
        <f t="shared" si="9"/>
        <v>0</v>
      </c>
      <c r="H22" s="221">
        <f t="shared" si="9"/>
        <v>0</v>
      </c>
      <c r="I22" s="221">
        <f t="shared" si="9"/>
        <v>0</v>
      </c>
      <c r="J22" s="221">
        <f t="shared" si="9"/>
        <v>0</v>
      </c>
      <c r="K22" s="221">
        <f t="shared" si="9"/>
        <v>0</v>
      </c>
      <c r="L22" s="221">
        <f t="shared" si="9"/>
        <v>0</v>
      </c>
      <c r="M22" s="221">
        <f t="shared" si="9"/>
        <v>0</v>
      </c>
      <c r="N22" s="221">
        <f t="shared" si="9"/>
        <v>0</v>
      </c>
      <c r="O22" s="221">
        <f t="shared" si="9"/>
        <v>0</v>
      </c>
      <c r="P22" s="221">
        <f t="shared" si="9"/>
        <v>0</v>
      </c>
      <c r="Q22" s="221">
        <f t="shared" si="9"/>
        <v>0</v>
      </c>
      <c r="R22" s="222">
        <f t="shared" si="9"/>
        <v>0</v>
      </c>
      <c r="S22" s="18"/>
      <c r="U22" s="39"/>
    </row>
    <row r="23" spans="1:21" x14ac:dyDescent="0.3">
      <c r="A23" s="18"/>
      <c r="B23" s="73" t="s">
        <v>21</v>
      </c>
      <c r="C23" s="223">
        <v>0</v>
      </c>
      <c r="D23" s="224">
        <v>0</v>
      </c>
      <c r="E23" s="231">
        <f ca="1">+'Debt Schedule'!E13</f>
        <v>2498.2637362637397</v>
      </c>
      <c r="F23" s="231">
        <f ca="1">+'Debt Schedule'!F13</f>
        <v>0</v>
      </c>
      <c r="G23" s="231">
        <f ca="1">+'Debt Schedule'!G13</f>
        <v>0</v>
      </c>
      <c r="H23" s="231">
        <f ca="1">+'Debt Schedule'!H13</f>
        <v>52440.037015313341</v>
      </c>
      <c r="I23" s="231">
        <f ca="1">+'Debt Schedule'!I13</f>
        <v>55408.614126346569</v>
      </c>
      <c r="J23" s="231">
        <f ca="1">+'Debt Schedule'!J13</f>
        <v>0</v>
      </c>
      <c r="K23" s="231">
        <f ca="1">+'Debt Schedule'!K13</f>
        <v>0</v>
      </c>
      <c r="L23" s="231">
        <f ca="1">+'Debt Schedule'!L13</f>
        <v>0</v>
      </c>
      <c r="M23" s="231">
        <f ca="1">+'Debt Schedule'!M13</f>
        <v>0</v>
      </c>
      <c r="N23" s="231">
        <f ca="1">+'Debt Schedule'!N13</f>
        <v>0</v>
      </c>
      <c r="O23" s="231">
        <f ca="1">+'Debt Schedule'!O13</f>
        <v>0</v>
      </c>
      <c r="P23" s="231">
        <f ca="1">+'Debt Schedule'!P13</f>
        <v>0</v>
      </c>
      <c r="Q23" s="231">
        <f ca="1">+'Debt Schedule'!Q13</f>
        <v>0</v>
      </c>
      <c r="R23" s="232">
        <f ca="1">+'Debt Schedule'!R13</f>
        <v>0</v>
      </c>
      <c r="S23" s="18"/>
      <c r="U23" s="39"/>
    </row>
    <row r="24" spans="1:21" x14ac:dyDescent="0.3">
      <c r="A24" s="18"/>
      <c r="B24" s="73" t="s">
        <v>22</v>
      </c>
      <c r="C24" s="223">
        <v>778</v>
      </c>
      <c r="D24" s="224">
        <v>722</v>
      </c>
      <c r="E24" s="221">
        <f>+D24</f>
        <v>722</v>
      </c>
      <c r="F24" s="221">
        <f t="shared" ref="F24:R24" si="10">+E24</f>
        <v>722</v>
      </c>
      <c r="G24" s="221">
        <f t="shared" si="10"/>
        <v>722</v>
      </c>
      <c r="H24" s="221">
        <f t="shared" si="10"/>
        <v>722</v>
      </c>
      <c r="I24" s="221">
        <f t="shared" si="10"/>
        <v>722</v>
      </c>
      <c r="J24" s="221">
        <f t="shared" si="10"/>
        <v>722</v>
      </c>
      <c r="K24" s="221">
        <f t="shared" si="10"/>
        <v>722</v>
      </c>
      <c r="L24" s="221">
        <f t="shared" si="10"/>
        <v>722</v>
      </c>
      <c r="M24" s="221">
        <f t="shared" si="10"/>
        <v>722</v>
      </c>
      <c r="N24" s="221">
        <f t="shared" si="10"/>
        <v>722</v>
      </c>
      <c r="O24" s="221">
        <f t="shared" si="10"/>
        <v>722</v>
      </c>
      <c r="P24" s="221">
        <f t="shared" si="10"/>
        <v>722</v>
      </c>
      <c r="Q24" s="221">
        <f t="shared" si="10"/>
        <v>722</v>
      </c>
      <c r="R24" s="222">
        <f t="shared" si="10"/>
        <v>722</v>
      </c>
      <c r="S24" s="18"/>
      <c r="U24" s="39"/>
    </row>
    <row r="25" spans="1:21" x14ac:dyDescent="0.3">
      <c r="A25" s="18"/>
      <c r="B25" s="73" t="s">
        <v>23</v>
      </c>
      <c r="C25" s="223">
        <f>1000+872+779+125+6045</f>
        <v>8821</v>
      </c>
      <c r="D25" s="224">
        <f>1357+7165+888+638+171</f>
        <v>10219</v>
      </c>
      <c r="E25" s="221">
        <f>D25</f>
        <v>10219</v>
      </c>
      <c r="F25" s="221">
        <f t="shared" ref="F25:R25" si="11">E25</f>
        <v>10219</v>
      </c>
      <c r="G25" s="221">
        <f t="shared" si="11"/>
        <v>10219</v>
      </c>
      <c r="H25" s="221">
        <f t="shared" si="11"/>
        <v>10219</v>
      </c>
      <c r="I25" s="221">
        <f t="shared" si="11"/>
        <v>10219</v>
      </c>
      <c r="J25" s="221">
        <f t="shared" si="11"/>
        <v>10219</v>
      </c>
      <c r="K25" s="221">
        <f t="shared" si="11"/>
        <v>10219</v>
      </c>
      <c r="L25" s="221">
        <f t="shared" si="11"/>
        <v>10219</v>
      </c>
      <c r="M25" s="221">
        <f t="shared" si="11"/>
        <v>10219</v>
      </c>
      <c r="N25" s="221">
        <f t="shared" si="11"/>
        <v>10219</v>
      </c>
      <c r="O25" s="221">
        <f t="shared" si="11"/>
        <v>10219</v>
      </c>
      <c r="P25" s="221">
        <f t="shared" si="11"/>
        <v>10219</v>
      </c>
      <c r="Q25" s="221">
        <f t="shared" si="11"/>
        <v>10219</v>
      </c>
      <c r="R25" s="222">
        <f t="shared" si="11"/>
        <v>10219</v>
      </c>
      <c r="S25" s="18"/>
      <c r="U25" s="39"/>
    </row>
    <row r="26" spans="1:21" x14ac:dyDescent="0.3">
      <c r="A26" s="18"/>
      <c r="B26" s="82" t="s">
        <v>24</v>
      </c>
      <c r="C26" s="225">
        <f t="shared" ref="C26:R26" si="12">SUM(C21:C25)</f>
        <v>35647</v>
      </c>
      <c r="D26" s="226">
        <f t="shared" si="12"/>
        <v>45922</v>
      </c>
      <c r="E26" s="226">
        <f t="shared" ca="1" si="12"/>
        <v>49425.756886948671</v>
      </c>
      <c r="F26" s="226">
        <f t="shared" ca="1" si="12"/>
        <v>55941.123287671238</v>
      </c>
      <c r="G26" s="226">
        <f t="shared" ca="1" si="12"/>
        <v>68755.220894691767</v>
      </c>
      <c r="H26" s="226">
        <f t="shared" ca="1" si="12"/>
        <v>131841.22457695717</v>
      </c>
      <c r="I26" s="226">
        <f t="shared" ca="1" si="12"/>
        <v>150213.34388936026</v>
      </c>
      <c r="J26" s="226">
        <f t="shared" ca="1" si="12"/>
        <v>112835.43166206166</v>
      </c>
      <c r="K26" s="226">
        <f t="shared" ca="1" si="12"/>
        <v>131685.90151954308</v>
      </c>
      <c r="L26" s="226">
        <f t="shared" ca="1" si="12"/>
        <v>150401.36125507229</v>
      </c>
      <c r="M26" s="226">
        <f t="shared" ca="1" si="12"/>
        <v>167833.9064119563</v>
      </c>
      <c r="N26" s="226">
        <f t="shared" ca="1" si="12"/>
        <v>182738.73252109214</v>
      </c>
      <c r="O26" s="226">
        <f t="shared" ca="1" si="12"/>
        <v>193905.58513496316</v>
      </c>
      <c r="P26" s="226">
        <f t="shared" ca="1" si="12"/>
        <v>200309.34561468681</v>
      </c>
      <c r="Q26" s="226">
        <f t="shared" ca="1" si="12"/>
        <v>201256.18734276024</v>
      </c>
      <c r="R26" s="227">
        <f t="shared" ca="1" si="12"/>
        <v>196498.30765919122</v>
      </c>
      <c r="S26" s="18"/>
      <c r="U26" s="39"/>
    </row>
    <row r="27" spans="1:21" x14ac:dyDescent="0.3">
      <c r="A27" s="18"/>
      <c r="B27" s="71"/>
      <c r="C27" s="220"/>
      <c r="D27" s="221"/>
      <c r="E27" s="221"/>
      <c r="F27" s="221"/>
      <c r="G27" s="221"/>
      <c r="H27" s="221"/>
      <c r="I27" s="221"/>
      <c r="J27" s="221"/>
      <c r="K27" s="221"/>
      <c r="L27" s="221"/>
      <c r="M27" s="221"/>
      <c r="N27" s="221"/>
      <c r="O27" s="221"/>
      <c r="P27" s="221"/>
      <c r="Q27" s="221"/>
      <c r="R27" s="222"/>
      <c r="S27" s="18"/>
      <c r="U27" s="39"/>
    </row>
    <row r="28" spans="1:21" x14ac:dyDescent="0.3">
      <c r="A28" s="18"/>
      <c r="B28" s="73" t="s">
        <v>25</v>
      </c>
      <c r="C28" s="223">
        <f>40776+53467</f>
        <v>94243</v>
      </c>
      <c r="D28" s="224">
        <f>2699+87241</f>
        <v>89940</v>
      </c>
      <c r="E28" s="221">
        <f ca="1">+'Debt Schedule'!E12-E23</f>
        <v>49802.73626373626</v>
      </c>
      <c r="F28" s="221">
        <f ca="1">+'Debt Schedule'!F12-F23</f>
        <v>49802.73626373626</v>
      </c>
      <c r="G28" s="221">
        <f ca="1">+'Debt Schedule'!G12-G23</f>
        <v>95874.542399214988</v>
      </c>
      <c r="H28" s="221">
        <f ca="1">+'Debt Schedule'!H12-H23</f>
        <v>55408.614126346569</v>
      </c>
      <c r="I28" s="221">
        <f ca="1">+'Debt Schedule'!I12-I23</f>
        <v>0</v>
      </c>
      <c r="J28" s="221">
        <f ca="1">+'Debt Schedule'!J12-J23</f>
        <v>0</v>
      </c>
      <c r="K28" s="221">
        <f ca="1">+'Debt Schedule'!K12-K23</f>
        <v>0</v>
      </c>
      <c r="L28" s="221">
        <f ca="1">+'Debt Schedule'!L12-L23</f>
        <v>0</v>
      </c>
      <c r="M28" s="221">
        <f ca="1">+'Debt Schedule'!M12-M23</f>
        <v>0</v>
      </c>
      <c r="N28" s="221">
        <f ca="1">+'Debt Schedule'!N12-N23</f>
        <v>0</v>
      </c>
      <c r="O28" s="221">
        <f ca="1">+'Debt Schedule'!O12-O23</f>
        <v>0</v>
      </c>
      <c r="P28" s="221">
        <f ca="1">+'Debt Schedule'!P12-P23</f>
        <v>0</v>
      </c>
      <c r="Q28" s="221">
        <f ca="1">+'Debt Schedule'!Q12-Q23</f>
        <v>0</v>
      </c>
      <c r="R28" s="222">
        <f ca="1">+'Debt Schedule'!R12-R23</f>
        <v>0</v>
      </c>
      <c r="S28" s="18"/>
      <c r="U28" s="39"/>
    </row>
    <row r="29" spans="1:21" x14ac:dyDescent="0.3">
      <c r="A29" s="18"/>
      <c r="B29" s="73" t="s">
        <v>22</v>
      </c>
      <c r="C29" s="223">
        <v>7097</v>
      </c>
      <c r="D29" s="224">
        <v>6022</v>
      </c>
      <c r="E29" s="221">
        <f>+D29</f>
        <v>6022</v>
      </c>
      <c r="F29" s="221">
        <f t="shared" ref="F29:R29" si="13">+E29</f>
        <v>6022</v>
      </c>
      <c r="G29" s="221">
        <f t="shared" si="13"/>
        <v>6022</v>
      </c>
      <c r="H29" s="221">
        <f t="shared" si="13"/>
        <v>6022</v>
      </c>
      <c r="I29" s="221">
        <f t="shared" si="13"/>
        <v>6022</v>
      </c>
      <c r="J29" s="221">
        <f t="shared" si="13"/>
        <v>6022</v>
      </c>
      <c r="K29" s="221">
        <f t="shared" si="13"/>
        <v>6022</v>
      </c>
      <c r="L29" s="221">
        <f t="shared" si="13"/>
        <v>6022</v>
      </c>
      <c r="M29" s="221">
        <f t="shared" si="13"/>
        <v>6022</v>
      </c>
      <c r="N29" s="221">
        <f t="shared" si="13"/>
        <v>6022</v>
      </c>
      <c r="O29" s="221">
        <f t="shared" si="13"/>
        <v>6022</v>
      </c>
      <c r="P29" s="221">
        <f t="shared" si="13"/>
        <v>6022</v>
      </c>
      <c r="Q29" s="221">
        <f t="shared" si="13"/>
        <v>6022</v>
      </c>
      <c r="R29" s="222">
        <f t="shared" si="13"/>
        <v>6022</v>
      </c>
      <c r="S29" s="18"/>
      <c r="U29" s="39"/>
    </row>
    <row r="30" spans="1:21" x14ac:dyDescent="0.3">
      <c r="A30" s="18"/>
      <c r="B30" s="73" t="s">
        <v>23</v>
      </c>
      <c r="C30" s="223">
        <f>4686+3044+187+2452+691</f>
        <v>11060</v>
      </c>
      <c r="D30" s="221">
        <f>4807+3446+4018+1207+53</f>
        <v>13531</v>
      </c>
      <c r="E30" s="221">
        <f>+D30</f>
        <v>13531</v>
      </c>
      <c r="F30" s="221">
        <f t="shared" ref="F30:R30" si="14">+E30</f>
        <v>13531</v>
      </c>
      <c r="G30" s="221">
        <f t="shared" si="14"/>
        <v>13531</v>
      </c>
      <c r="H30" s="221">
        <f t="shared" si="14"/>
        <v>13531</v>
      </c>
      <c r="I30" s="221">
        <f t="shared" si="14"/>
        <v>13531</v>
      </c>
      <c r="J30" s="221">
        <f t="shared" si="14"/>
        <v>13531</v>
      </c>
      <c r="K30" s="221">
        <f t="shared" si="14"/>
        <v>13531</v>
      </c>
      <c r="L30" s="221">
        <f t="shared" si="14"/>
        <v>13531</v>
      </c>
      <c r="M30" s="221">
        <f t="shared" si="14"/>
        <v>13531</v>
      </c>
      <c r="N30" s="221">
        <f t="shared" si="14"/>
        <v>13531</v>
      </c>
      <c r="O30" s="221">
        <f t="shared" si="14"/>
        <v>13531</v>
      </c>
      <c r="P30" s="221">
        <f t="shared" si="14"/>
        <v>13531</v>
      </c>
      <c r="Q30" s="221">
        <f t="shared" si="14"/>
        <v>13531</v>
      </c>
      <c r="R30" s="222">
        <f t="shared" si="14"/>
        <v>13531</v>
      </c>
      <c r="S30" s="18"/>
      <c r="U30" s="39"/>
    </row>
    <row r="31" spans="1:21" x14ac:dyDescent="0.3">
      <c r="A31" s="18"/>
      <c r="B31" s="74" t="s">
        <v>26</v>
      </c>
      <c r="C31" s="228">
        <f t="shared" ref="C31:R31" si="15">SUM(C26:C30)</f>
        <v>148047</v>
      </c>
      <c r="D31" s="229">
        <f t="shared" si="15"/>
        <v>155415</v>
      </c>
      <c r="E31" s="229">
        <f t="shared" ca="1" si="15"/>
        <v>118781.49315068492</v>
      </c>
      <c r="F31" s="229">
        <f t="shared" ca="1" si="15"/>
        <v>125296.8595514075</v>
      </c>
      <c r="G31" s="229">
        <f t="shared" ca="1" si="15"/>
        <v>184182.76329390676</v>
      </c>
      <c r="H31" s="229">
        <f t="shared" ca="1" si="15"/>
        <v>206802.83870330374</v>
      </c>
      <c r="I31" s="229">
        <f t="shared" ca="1" si="15"/>
        <v>169766.34388936026</v>
      </c>
      <c r="J31" s="229">
        <f t="shared" ca="1" si="15"/>
        <v>132388.43166206166</v>
      </c>
      <c r="K31" s="229">
        <f t="shared" ca="1" si="15"/>
        <v>151238.90151954308</v>
      </c>
      <c r="L31" s="229">
        <f t="shared" ca="1" si="15"/>
        <v>169954.36125507229</v>
      </c>
      <c r="M31" s="229">
        <f t="shared" ca="1" si="15"/>
        <v>187386.9064119563</v>
      </c>
      <c r="N31" s="229">
        <f t="shared" ca="1" si="15"/>
        <v>202291.73252109214</v>
      </c>
      <c r="O31" s="229">
        <f t="shared" ca="1" si="15"/>
        <v>213458.58513496316</v>
      </c>
      <c r="P31" s="229">
        <f t="shared" ca="1" si="15"/>
        <v>219862.34561468681</v>
      </c>
      <c r="Q31" s="229">
        <f t="shared" ca="1" si="15"/>
        <v>220809.18734276024</v>
      </c>
      <c r="R31" s="230">
        <f t="shared" ca="1" si="15"/>
        <v>216051.30765919122</v>
      </c>
      <c r="S31" s="18"/>
      <c r="U31" s="39"/>
    </row>
    <row r="32" spans="1:21" x14ac:dyDescent="0.3">
      <c r="A32" s="18"/>
      <c r="B32" s="71"/>
      <c r="C32" s="220"/>
      <c r="D32" s="221"/>
      <c r="E32" s="221"/>
      <c r="F32" s="221"/>
      <c r="G32" s="221"/>
      <c r="H32" s="221"/>
      <c r="I32" s="221"/>
      <c r="J32" s="221"/>
      <c r="K32" s="221"/>
      <c r="L32" s="221"/>
      <c r="M32" s="221"/>
      <c r="N32" s="221"/>
      <c r="O32" s="221"/>
      <c r="P32" s="221"/>
      <c r="Q32" s="221"/>
      <c r="R32" s="222"/>
      <c r="S32" s="18"/>
      <c r="U32" s="39"/>
    </row>
    <row r="33" spans="1:21" x14ac:dyDescent="0.3">
      <c r="A33" s="18"/>
      <c r="B33" s="73" t="s">
        <v>27</v>
      </c>
      <c r="C33" s="220"/>
      <c r="D33" s="221"/>
      <c r="E33" s="221"/>
      <c r="F33" s="221"/>
      <c r="G33" s="221"/>
      <c r="H33" s="221"/>
      <c r="I33" s="221"/>
      <c r="J33" s="221"/>
      <c r="K33" s="221"/>
      <c r="L33" s="221"/>
      <c r="M33" s="221"/>
      <c r="N33" s="221"/>
      <c r="O33" s="221"/>
      <c r="P33" s="221"/>
      <c r="Q33" s="221"/>
      <c r="R33" s="222"/>
      <c r="S33" s="18"/>
      <c r="U33" s="39"/>
    </row>
    <row r="34" spans="1:21" x14ac:dyDescent="0.3">
      <c r="A34" s="18"/>
      <c r="B34" s="73" t="s">
        <v>28</v>
      </c>
      <c r="C34" s="223">
        <v>193</v>
      </c>
      <c r="D34" s="224">
        <v>193</v>
      </c>
      <c r="E34" s="221">
        <f>+D34+CF!E32+CF!E31</f>
        <v>193</v>
      </c>
      <c r="F34" s="221">
        <f>+E34+CF!F32+CF!F31</f>
        <v>193</v>
      </c>
      <c r="G34" s="221">
        <f>+F34+CF!G32+CF!G31</f>
        <v>193</v>
      </c>
      <c r="H34" s="221">
        <f>+G34+CF!H32+CF!H31</f>
        <v>193</v>
      </c>
      <c r="I34" s="221">
        <f>+H34+CF!I32+CF!I31</f>
        <v>193</v>
      </c>
      <c r="J34" s="221">
        <f>+I34+CF!J32+CF!J31</f>
        <v>193</v>
      </c>
      <c r="K34" s="221">
        <f>+J34+CF!K32+CF!K31</f>
        <v>193</v>
      </c>
      <c r="L34" s="221">
        <f>+K34+CF!L32+CF!L31</f>
        <v>193</v>
      </c>
      <c r="M34" s="221">
        <f>+L34+CF!M32+CF!M31</f>
        <v>193</v>
      </c>
      <c r="N34" s="221">
        <f>+M34+CF!N32+CF!N31</f>
        <v>193</v>
      </c>
      <c r="O34" s="221">
        <f>+N34+CF!O32+CF!O31</f>
        <v>193</v>
      </c>
      <c r="P34" s="221">
        <f>+O34+CF!P32+CF!P31</f>
        <v>193</v>
      </c>
      <c r="Q34" s="221">
        <f>+P34+CF!Q32+CF!Q31</f>
        <v>193</v>
      </c>
      <c r="R34" s="222">
        <f>+Q34+CF!R32+CF!R31</f>
        <v>193</v>
      </c>
      <c r="S34" s="18"/>
      <c r="U34" s="39"/>
    </row>
    <row r="35" spans="1:21" x14ac:dyDescent="0.3">
      <c r="A35" s="18"/>
      <c r="B35" s="73" t="s">
        <v>29</v>
      </c>
      <c r="C35" s="223">
        <v>33</v>
      </c>
      <c r="D35" s="224">
        <v>571</v>
      </c>
      <c r="E35" s="221">
        <f>+D35</f>
        <v>571</v>
      </c>
      <c r="F35" s="221">
        <f t="shared" ref="F35:R35" si="16">+E35</f>
        <v>571</v>
      </c>
      <c r="G35" s="221">
        <f t="shared" si="16"/>
        <v>571</v>
      </c>
      <c r="H35" s="221">
        <f t="shared" si="16"/>
        <v>571</v>
      </c>
      <c r="I35" s="221">
        <f t="shared" si="16"/>
        <v>571</v>
      </c>
      <c r="J35" s="221">
        <f t="shared" si="16"/>
        <v>571</v>
      </c>
      <c r="K35" s="221">
        <f t="shared" si="16"/>
        <v>571</v>
      </c>
      <c r="L35" s="221">
        <f t="shared" si="16"/>
        <v>571</v>
      </c>
      <c r="M35" s="221">
        <f t="shared" si="16"/>
        <v>571</v>
      </c>
      <c r="N35" s="221">
        <f t="shared" si="16"/>
        <v>571</v>
      </c>
      <c r="O35" s="221">
        <f t="shared" si="16"/>
        <v>571</v>
      </c>
      <c r="P35" s="221">
        <f t="shared" si="16"/>
        <v>571</v>
      </c>
      <c r="Q35" s="221">
        <f t="shared" si="16"/>
        <v>571</v>
      </c>
      <c r="R35" s="222">
        <f t="shared" si="16"/>
        <v>571</v>
      </c>
      <c r="S35" s="18"/>
      <c r="U35" s="39"/>
    </row>
    <row r="36" spans="1:21" x14ac:dyDescent="0.3">
      <c r="A36" s="18"/>
      <c r="B36" s="73" t="s">
        <v>30</v>
      </c>
      <c r="C36" s="223">
        <v>48614</v>
      </c>
      <c r="D36" s="221">
        <f>+C36+IS!D43</f>
        <v>84140</v>
      </c>
      <c r="E36" s="221">
        <f ca="1">D36+IS!E35</f>
        <v>167509.21375645601</v>
      </c>
      <c r="F36" s="221">
        <f ca="1">E36+IS!F35</f>
        <v>247574.82118157021</v>
      </c>
      <c r="G36" s="221">
        <f ca="1">F36+IS!G35</f>
        <v>313655.48100869916</v>
      </c>
      <c r="H36" s="221">
        <f ca="1">G36+IS!H35</f>
        <v>397854.72826237959</v>
      </c>
      <c r="I36" s="221">
        <f ca="1">H36+IS!I35</f>
        <v>500767.45685717661</v>
      </c>
      <c r="J36" s="221">
        <f ca="1">I36+IS!J35</f>
        <v>645819.04980996705</v>
      </c>
      <c r="K36" s="221">
        <f ca="1">J36+IS!K35</f>
        <v>823531.25595772953</v>
      </c>
      <c r="L36" s="221">
        <f ca="1">K36+IS!L35</f>
        <v>1032486.2079113229</v>
      </c>
      <c r="M36" s="221">
        <f ca="1">L36+IS!M35</f>
        <v>1269965.3380693828</v>
      </c>
      <c r="N36" s="221">
        <f ca="1">M36+IS!N35</f>
        <v>1531020.620729313</v>
      </c>
      <c r="O36" s="221">
        <f ca="1">N36+IS!O35</f>
        <v>1808520.0305237966</v>
      </c>
      <c r="P36" s="221">
        <f ca="1">O36+IS!P35</f>
        <v>2093454.157501332</v>
      </c>
      <c r="Q36" s="221">
        <f ca="1">P36+IS!Q35</f>
        <v>2375496.4762757868</v>
      </c>
      <c r="R36" s="222">
        <f ca="1">Q36+IS!R35</f>
        <v>2643762.6686285706</v>
      </c>
      <c r="S36" s="18"/>
      <c r="U36" s="39"/>
    </row>
    <row r="37" spans="1:21" x14ac:dyDescent="0.3">
      <c r="A37" s="18"/>
      <c r="B37" s="82" t="s">
        <v>31</v>
      </c>
      <c r="C37" s="225">
        <f t="shared" ref="C37:R37" si="17">SUM(C34:C36)</f>
        <v>48840</v>
      </c>
      <c r="D37" s="226">
        <f t="shared" si="17"/>
        <v>84904</v>
      </c>
      <c r="E37" s="226">
        <f t="shared" ca="1" si="17"/>
        <v>168273.21375645601</v>
      </c>
      <c r="F37" s="226">
        <f t="shared" ca="1" si="17"/>
        <v>248338.82118157021</v>
      </c>
      <c r="G37" s="226">
        <f t="shared" ca="1" si="17"/>
        <v>314419.48100869916</v>
      </c>
      <c r="H37" s="226">
        <f t="shared" ca="1" si="17"/>
        <v>398618.72826237959</v>
      </c>
      <c r="I37" s="226">
        <f t="shared" ca="1" si="17"/>
        <v>501531.45685717661</v>
      </c>
      <c r="J37" s="226">
        <f t="shared" ca="1" si="17"/>
        <v>646583.04980996705</v>
      </c>
      <c r="K37" s="226">
        <f t="shared" ca="1" si="17"/>
        <v>824295.25595772953</v>
      </c>
      <c r="L37" s="226">
        <f t="shared" ca="1" si="17"/>
        <v>1033250.2079113229</v>
      </c>
      <c r="M37" s="226">
        <f t="shared" ca="1" si="17"/>
        <v>1270729.3380693828</v>
      </c>
      <c r="N37" s="226">
        <f t="shared" ca="1" si="17"/>
        <v>1531784.620729313</v>
      </c>
      <c r="O37" s="226">
        <f t="shared" ca="1" si="17"/>
        <v>1809284.0305237966</v>
      </c>
      <c r="P37" s="226">
        <f t="shared" ca="1" si="17"/>
        <v>2094218.157501332</v>
      </c>
      <c r="Q37" s="226">
        <f t="shared" ca="1" si="17"/>
        <v>2376260.4762757868</v>
      </c>
      <c r="R37" s="227">
        <f t="shared" ca="1" si="17"/>
        <v>2644526.6686285706</v>
      </c>
      <c r="S37" s="18"/>
      <c r="U37" s="39"/>
    </row>
    <row r="38" spans="1:21" x14ac:dyDescent="0.3">
      <c r="A38" s="18"/>
      <c r="B38" s="71"/>
      <c r="C38" s="220"/>
      <c r="D38" s="221"/>
      <c r="E38" s="221"/>
      <c r="F38" s="221"/>
      <c r="G38" s="221"/>
      <c r="H38" s="221"/>
      <c r="I38" s="221"/>
      <c r="J38" s="221"/>
      <c r="K38" s="221"/>
      <c r="L38" s="221"/>
      <c r="M38" s="221"/>
      <c r="N38" s="221"/>
      <c r="O38" s="221"/>
      <c r="P38" s="221"/>
      <c r="Q38" s="221"/>
      <c r="R38" s="222"/>
      <c r="S38" s="18"/>
      <c r="U38" s="39"/>
    </row>
    <row r="39" spans="1:21" x14ac:dyDescent="0.3">
      <c r="A39" s="18"/>
      <c r="B39" s="74" t="s">
        <v>32</v>
      </c>
      <c r="C39" s="228">
        <f>+C37+C31</f>
        <v>196887</v>
      </c>
      <c r="D39" s="229">
        <f t="shared" ref="D39:R39" si="18">+D37+D31</f>
        <v>240319</v>
      </c>
      <c r="E39" s="229">
        <f t="shared" ca="1" si="18"/>
        <v>287054.70690714091</v>
      </c>
      <c r="F39" s="229">
        <f t="shared" ca="1" si="18"/>
        <v>373635.68073297769</v>
      </c>
      <c r="G39" s="229">
        <f t="shared" ca="1" si="18"/>
        <v>498602.24430260592</v>
      </c>
      <c r="H39" s="229">
        <f t="shared" ca="1" si="18"/>
        <v>605421.56696568336</v>
      </c>
      <c r="I39" s="229">
        <f t="shared" ca="1" si="18"/>
        <v>671297.80074653681</v>
      </c>
      <c r="J39" s="229">
        <f t="shared" ca="1" si="18"/>
        <v>778971.48147202865</v>
      </c>
      <c r="K39" s="229">
        <f t="shared" ca="1" si="18"/>
        <v>975534.15747727267</v>
      </c>
      <c r="L39" s="229">
        <f t="shared" ca="1" si="18"/>
        <v>1203204.5691663953</v>
      </c>
      <c r="M39" s="229">
        <f t="shared" ca="1" si="18"/>
        <v>1458116.2444813391</v>
      </c>
      <c r="N39" s="229">
        <f t="shared" ca="1" si="18"/>
        <v>1734076.3532504051</v>
      </c>
      <c r="O39" s="229">
        <f t="shared" ca="1" si="18"/>
        <v>2022742.6156587596</v>
      </c>
      <c r="P39" s="229">
        <f t="shared" ca="1" si="18"/>
        <v>2314080.5031160186</v>
      </c>
      <c r="Q39" s="229">
        <f t="shared" ca="1" si="18"/>
        <v>2597069.6636185469</v>
      </c>
      <c r="R39" s="230">
        <f t="shared" ca="1" si="18"/>
        <v>2860577.9762877617</v>
      </c>
      <c r="S39" s="18"/>
      <c r="U39" s="39"/>
    </row>
    <row r="40" spans="1:21" outlineLevel="1" x14ac:dyDescent="0.3">
      <c r="A40" s="18"/>
      <c r="B40" s="18"/>
      <c r="C40" s="18"/>
      <c r="D40" s="18"/>
      <c r="E40" s="18"/>
      <c r="F40" s="18"/>
      <c r="G40" s="18"/>
      <c r="H40" s="18"/>
      <c r="I40" s="18"/>
      <c r="J40" s="18"/>
      <c r="K40" s="18"/>
      <c r="L40" s="18"/>
      <c r="M40" s="18"/>
      <c r="N40" s="18"/>
      <c r="O40" s="18"/>
      <c r="P40" s="18"/>
      <c r="Q40" s="18"/>
      <c r="R40" s="18"/>
      <c r="S40" s="18"/>
      <c r="U40" s="39"/>
    </row>
    <row r="41" spans="1:21" outlineLevel="1" x14ac:dyDescent="0.3">
      <c r="A41" s="83"/>
      <c r="B41" s="84" t="s">
        <v>33</v>
      </c>
      <c r="C41" s="85" t="str">
        <f>IF(ABS(C39-C18)&gt;0.01,C39-C18,"Yes")</f>
        <v>Yes</v>
      </c>
      <c r="D41" s="85" t="str">
        <f>IF(ABS(D39-D18)&gt;0.01,D39-D18,"Yes")</f>
        <v>Yes</v>
      </c>
      <c r="E41" s="85" t="str">
        <f t="shared" ref="E41:R41" ca="1" si="19">IF(ABS(E39-E18)&gt;0.1,E39-E18,"Yes")</f>
        <v>Yes</v>
      </c>
      <c r="F41" s="85" t="str">
        <f t="shared" ca="1" si="19"/>
        <v>Yes</v>
      </c>
      <c r="G41" s="85" t="str">
        <f t="shared" ca="1" si="19"/>
        <v>Yes</v>
      </c>
      <c r="H41" s="85" t="str">
        <f t="shared" ca="1" si="19"/>
        <v>Yes</v>
      </c>
      <c r="I41" s="85" t="str">
        <f t="shared" ca="1" si="19"/>
        <v>Yes</v>
      </c>
      <c r="J41" s="85" t="str">
        <f t="shared" ca="1" si="19"/>
        <v>Yes</v>
      </c>
      <c r="K41" s="85" t="str">
        <f t="shared" ca="1" si="19"/>
        <v>Yes</v>
      </c>
      <c r="L41" s="85" t="str">
        <f t="shared" ca="1" si="19"/>
        <v>Yes</v>
      </c>
      <c r="M41" s="85" t="str">
        <f t="shared" ca="1" si="19"/>
        <v>Yes</v>
      </c>
      <c r="N41" s="85" t="str">
        <f t="shared" ca="1" si="19"/>
        <v>Yes</v>
      </c>
      <c r="O41" s="85" t="str">
        <f t="shared" ca="1" si="19"/>
        <v>Yes</v>
      </c>
      <c r="P41" s="85" t="str">
        <f t="shared" ca="1" si="19"/>
        <v>Yes</v>
      </c>
      <c r="Q41" s="85" t="str">
        <f t="shared" ca="1" si="19"/>
        <v>Yes</v>
      </c>
      <c r="R41" s="85" t="str">
        <f t="shared" ca="1" si="19"/>
        <v>Yes</v>
      </c>
      <c r="S41" s="86"/>
      <c r="U41" s="86"/>
    </row>
    <row r="42" spans="1:21" x14ac:dyDescent="0.3">
      <c r="A42" s="18"/>
      <c r="B42" s="18"/>
      <c r="C42" s="18"/>
      <c r="D42" s="87"/>
      <c r="E42" s="87"/>
      <c r="F42" s="87"/>
      <c r="G42" s="87"/>
      <c r="H42" s="87"/>
      <c r="I42" s="87"/>
      <c r="J42" s="87"/>
      <c r="K42" s="87"/>
      <c r="L42" s="87"/>
      <c r="M42" s="87"/>
      <c r="N42" s="87"/>
      <c r="O42" s="87"/>
      <c r="P42" s="87"/>
      <c r="Q42" s="87"/>
      <c r="R42" s="87"/>
      <c r="S42" s="18"/>
      <c r="U42" s="39"/>
    </row>
    <row r="43" spans="1:21" outlineLevel="1" x14ac:dyDescent="0.3">
      <c r="A43" s="18"/>
      <c r="B43" s="77" t="s">
        <v>34</v>
      </c>
      <c r="C43" s="233">
        <f>+C9/IS!C11</f>
        <v>0.19716220603087578</v>
      </c>
      <c r="D43" s="234">
        <f>+D9/IS!D11</f>
        <v>0.15107303333109784</v>
      </c>
      <c r="E43" s="234">
        <f>+E9/IS!E11</f>
        <v>0.15068493150684931</v>
      </c>
      <c r="F43" s="234">
        <f>+F9/IS!F11</f>
        <v>0.15068493150684931</v>
      </c>
      <c r="G43" s="234">
        <f>+G9/IS!G11</f>
        <v>0.15068493150684933</v>
      </c>
      <c r="H43" s="234">
        <f>+H9/IS!H11</f>
        <v>0.15068493150684931</v>
      </c>
      <c r="I43" s="234">
        <f>+I9/IS!I11</f>
        <v>0.15068493150684931</v>
      </c>
      <c r="J43" s="234">
        <f>+J9/IS!J11</f>
        <v>0.15068493150684931</v>
      </c>
      <c r="K43" s="234">
        <f>+K9/IS!K11</f>
        <v>0.15068493150684931</v>
      </c>
      <c r="L43" s="234">
        <f>+L9/IS!L11</f>
        <v>0.15068493150684933</v>
      </c>
      <c r="M43" s="234">
        <f>+M9/IS!M11</f>
        <v>0.15068493150684933</v>
      </c>
      <c r="N43" s="234">
        <f>+N9/IS!N11</f>
        <v>0.15068493150684933</v>
      </c>
      <c r="O43" s="234">
        <f>+O9/IS!O11</f>
        <v>0.15068493150684933</v>
      </c>
      <c r="P43" s="234">
        <f>+P9/IS!P11</f>
        <v>0.15068493150684931</v>
      </c>
      <c r="Q43" s="234">
        <f>+Q9/IS!Q11</f>
        <v>0.15068493150684933</v>
      </c>
      <c r="R43" s="235">
        <f>+R9/IS!R11</f>
        <v>0.15068493150684931</v>
      </c>
      <c r="S43" s="18"/>
      <c r="U43" s="39"/>
    </row>
    <row r="44" spans="1:21" outlineLevel="1" x14ac:dyDescent="0.3">
      <c r="A44" s="18"/>
      <c r="B44" s="71" t="s">
        <v>35</v>
      </c>
      <c r="C44" s="236">
        <f>+C10/IS!C11</f>
        <v>0.26802589813879674</v>
      </c>
      <c r="D44" s="237">
        <f>+D10/IS!D11</f>
        <v>0.18586278586278587</v>
      </c>
      <c r="E44" s="237">
        <f>+E10/IS!E11</f>
        <v>0.17340000000000003</v>
      </c>
      <c r="F44" s="237">
        <f>+F10/IS!F11</f>
        <v>0.17700000000000002</v>
      </c>
      <c r="G44" s="237">
        <f>+G10/IS!G11</f>
        <v>0.17849999999999999</v>
      </c>
      <c r="H44" s="237">
        <f>+H10/IS!H11</f>
        <v>0.18000000000000005</v>
      </c>
      <c r="I44" s="237">
        <f>+I10/IS!I11</f>
        <v>0.18300000000000002</v>
      </c>
      <c r="J44" s="237">
        <f>+J10/IS!J11</f>
        <v>0.18600000000000003</v>
      </c>
      <c r="K44" s="237">
        <f>+K10/IS!K11</f>
        <v>0.186</v>
      </c>
      <c r="L44" s="237">
        <f>+L10/IS!L11</f>
        <v>0.18600000000000003</v>
      </c>
      <c r="M44" s="237">
        <f>+M10/IS!M11</f>
        <v>0.18600000000000003</v>
      </c>
      <c r="N44" s="237">
        <f>+N10/IS!N11</f>
        <v>0.186</v>
      </c>
      <c r="O44" s="237">
        <f>+O10/IS!O11</f>
        <v>0.18600000000000003</v>
      </c>
      <c r="P44" s="237">
        <f>+P10/IS!P11</f>
        <v>0.18600000000000003</v>
      </c>
      <c r="Q44" s="237">
        <f>+Q10/IS!Q11</f>
        <v>0.18600000000000003</v>
      </c>
      <c r="R44" s="238">
        <f>+R10/IS!R11</f>
        <v>0.18600000000000005</v>
      </c>
      <c r="S44" s="18"/>
      <c r="U44" s="39"/>
    </row>
    <row r="45" spans="1:21" outlineLevel="1" x14ac:dyDescent="0.3">
      <c r="A45" s="18"/>
      <c r="B45" s="71" t="s">
        <v>36</v>
      </c>
      <c r="C45" s="239">
        <f>C11/IS!C11</f>
        <v>7.0074664550569904E-2</v>
      </c>
      <c r="D45" s="237">
        <f>D11/IS!D11</f>
        <v>4.9007444168734489E-2</v>
      </c>
      <c r="E45" s="237">
        <f>E11/IS!E11</f>
        <v>3.8259162303664926E-2</v>
      </c>
      <c r="F45" s="237">
        <f>F11/IS!F11</f>
        <v>3.123196922748157E-2</v>
      </c>
      <c r="G45" s="237">
        <f>G11/IS!G11</f>
        <v>2.5547623089964479E-2</v>
      </c>
      <c r="H45" s="237">
        <f>H11/IS!H11</f>
        <v>2.128968590830373E-2</v>
      </c>
      <c r="I45" s="237">
        <f>I11/IS!I11</f>
        <v>1.7379335435349981E-2</v>
      </c>
      <c r="J45" s="237">
        <f>J11/IS!J11</f>
        <v>1.4303979782181052E-2</v>
      </c>
      <c r="K45" s="237">
        <f>K11/IS!K11</f>
        <v>1.2070869014498779E-2</v>
      </c>
      <c r="L45" s="237">
        <f>L11/IS!L11</f>
        <v>1.0450968843721885E-2</v>
      </c>
      <c r="M45" s="237">
        <f>M11/IS!M11</f>
        <v>9.2897500833083423E-3</v>
      </c>
      <c r="N45" s="237">
        <f>N11/IS!N11</f>
        <v>8.4837900304185771E-3</v>
      </c>
      <c r="O45" s="237">
        <f>O11/IS!O11</f>
        <v>7.9660000285620442E-3</v>
      </c>
      <c r="P45" s="237">
        <f>P11/IS!P11</f>
        <v>7.6966183850841023E-3</v>
      </c>
      <c r="Q45" s="237">
        <f>Q11/IS!Q11</f>
        <v>7.6583267513274655E-3</v>
      </c>
      <c r="R45" s="240">
        <f>R11/IS!R11</f>
        <v>7.8546941039256048E-3</v>
      </c>
      <c r="S45" s="18"/>
      <c r="U45" s="39"/>
    </row>
    <row r="46" spans="1:21" outlineLevel="1" x14ac:dyDescent="0.3">
      <c r="A46" s="18"/>
      <c r="B46" s="72" t="s">
        <v>37</v>
      </c>
      <c r="C46" s="241">
        <f>C21/IS!C24</f>
        <v>0.17848186265776816</v>
      </c>
      <c r="D46" s="242">
        <f>D21/IS!D24</f>
        <v>0.24401660214153675</v>
      </c>
      <c r="E46" s="243">
        <f>E21/IS!E24</f>
        <v>0.21410336239103367</v>
      </c>
      <c r="F46" s="243">
        <f>F21/IS!F24</f>
        <v>0.1993044218894173</v>
      </c>
      <c r="G46" s="243">
        <f>G21/IS!G24</f>
        <v>0.18890026885161953</v>
      </c>
      <c r="H46" s="243">
        <f>H21/IS!H24</f>
        <v>0.19364277164516561</v>
      </c>
      <c r="I46" s="243">
        <f>I21/IS!I24</f>
        <v>0.19786910197869104</v>
      </c>
      <c r="J46" s="243">
        <f>J21/IS!J24</f>
        <v>0.20562067504589746</v>
      </c>
      <c r="K46" s="243">
        <f>K21/IS!K24</f>
        <v>0.20562067504589751</v>
      </c>
      <c r="L46" s="243">
        <f>L21/IS!L24</f>
        <v>0.20562067504589754</v>
      </c>
      <c r="M46" s="243">
        <f>M21/IS!M24</f>
        <v>0.20562067504589751</v>
      </c>
      <c r="N46" s="243">
        <f>N21/IS!N24</f>
        <v>0.20562067504589751</v>
      </c>
      <c r="O46" s="243">
        <f>O21/IS!O24</f>
        <v>0.20562067504589754</v>
      </c>
      <c r="P46" s="243">
        <f>P21/IS!P24</f>
        <v>0.20562067504589748</v>
      </c>
      <c r="Q46" s="243">
        <f>Q21/IS!Q24</f>
        <v>0.20562067504589748</v>
      </c>
      <c r="R46" s="244">
        <f>R21/IS!R24</f>
        <v>0.20562067504589748</v>
      </c>
      <c r="S46" s="18"/>
      <c r="U46" s="39"/>
    </row>
    <row r="47" spans="1:21" outlineLevel="1" x14ac:dyDescent="0.3">
      <c r="A47" s="18"/>
      <c r="B47" s="88"/>
      <c r="C47" s="44"/>
      <c r="D47" s="44"/>
      <c r="E47" s="44"/>
      <c r="F47" s="44"/>
      <c r="G47" s="44"/>
      <c r="H47" s="44"/>
      <c r="I47" s="44"/>
      <c r="J47" s="44"/>
      <c r="K47" s="44"/>
      <c r="L47" s="44"/>
      <c r="M47" s="44"/>
      <c r="N47" s="44"/>
      <c r="O47" s="44"/>
      <c r="P47" s="44"/>
      <c r="Q47" s="44"/>
      <c r="R47" s="44"/>
      <c r="S47" s="18"/>
      <c r="U47" s="39"/>
    </row>
    <row r="48" spans="1:21" s="27" customFormat="1" x14ac:dyDescent="0.3">
      <c r="A48" s="19"/>
      <c r="B48" s="199" t="s">
        <v>38</v>
      </c>
      <c r="C48" s="246"/>
      <c r="D48" s="247"/>
      <c r="E48" s="247"/>
      <c r="F48" s="247"/>
      <c r="G48" s="247"/>
      <c r="H48" s="247"/>
      <c r="I48" s="247"/>
      <c r="J48" s="247"/>
      <c r="K48" s="247"/>
      <c r="L48" s="247"/>
      <c r="M48" s="247"/>
      <c r="N48" s="247"/>
      <c r="O48" s="247"/>
      <c r="P48" s="247"/>
      <c r="Q48" s="247"/>
      <c r="R48" s="248"/>
      <c r="S48" s="19"/>
      <c r="U48" s="245"/>
    </row>
    <row r="49" spans="2:18" x14ac:dyDescent="0.3">
      <c r="B49" s="71" t="s">
        <v>39</v>
      </c>
      <c r="C49" s="249">
        <f>IS!C11</f>
        <v>221792</v>
      </c>
      <c r="D49" s="250">
        <f>IS!D11</f>
        <v>298220</v>
      </c>
      <c r="E49" s="250">
        <f>IS!E11</f>
        <v>381999.99999999994</v>
      </c>
      <c r="F49" s="250">
        <f>IS!F11</f>
        <v>467950</v>
      </c>
      <c r="G49" s="250">
        <f>IS!G11</f>
        <v>572068.87499999988</v>
      </c>
      <c r="H49" s="250">
        <f>IS!H11</f>
        <v>686482.64999999991</v>
      </c>
      <c r="I49" s="250">
        <f>IS!I11</f>
        <v>840941.24624999997</v>
      </c>
      <c r="J49" s="250">
        <f>IS!J11</f>
        <v>1021743.6141937502</v>
      </c>
      <c r="K49" s="250">
        <f>IS!K11</f>
        <v>1210766.1828195939</v>
      </c>
      <c r="L49" s="250">
        <f>IS!L11</f>
        <v>1398434.9411566311</v>
      </c>
      <c r="M49" s="250">
        <f>IS!M11</f>
        <v>1573239.30880121</v>
      </c>
      <c r="N49" s="250">
        <f>IS!N11</f>
        <v>1722697.043137325</v>
      </c>
      <c r="O49" s="250">
        <f>IS!O11</f>
        <v>1834672.350941251</v>
      </c>
      <c r="P49" s="250">
        <f>IS!P11</f>
        <v>1898885.8832241946</v>
      </c>
      <c r="Q49" s="250">
        <f>IS!Q11</f>
        <v>1908380.3126403154</v>
      </c>
      <c r="R49" s="251">
        <f>IS!R11</f>
        <v>1860670.8048243076</v>
      </c>
    </row>
    <row r="50" spans="2:18" x14ac:dyDescent="0.3">
      <c r="B50" s="71" t="s">
        <v>40</v>
      </c>
      <c r="C50" s="249">
        <f>IS!C14</f>
        <v>76426</v>
      </c>
      <c r="D50" s="250">
        <f>IS!D14</f>
        <v>90979</v>
      </c>
      <c r="E50" s="250">
        <f>IS!E14</f>
        <v>110398</v>
      </c>
      <c r="F50" s="250">
        <f>IS!F14</f>
        <v>138045.25000000003</v>
      </c>
      <c r="G50" s="250">
        <f>IS!G14</f>
        <v>170190.49031249995</v>
      </c>
      <c r="H50" s="250">
        <f>IS!H14</f>
        <v>205944.79500000001</v>
      </c>
      <c r="I50" s="250">
        <f>IS!I14</f>
        <v>256487.08010625004</v>
      </c>
      <c r="J50" s="250">
        <f>IS!J14</f>
        <v>316740.52040006261</v>
      </c>
      <c r="K50" s="250">
        <f>IS!K14</f>
        <v>375337.51667407417</v>
      </c>
      <c r="L50" s="250">
        <f>IS!L14</f>
        <v>433514.83175855572</v>
      </c>
      <c r="M50" s="250">
        <f>IS!M14</f>
        <v>487704.18572837522</v>
      </c>
      <c r="N50" s="250">
        <f>IS!N14</f>
        <v>534036.08337257081</v>
      </c>
      <c r="O50" s="250">
        <f>IS!O14</f>
        <v>568748.42879178794</v>
      </c>
      <c r="P50" s="250">
        <f>IS!P14</f>
        <v>588654.6237995004</v>
      </c>
      <c r="Q50" s="250">
        <f>IS!Q14</f>
        <v>591597.89691849786</v>
      </c>
      <c r="R50" s="251">
        <f>IS!R14</f>
        <v>576807.94949553546</v>
      </c>
    </row>
    <row r="51" spans="2:18" x14ac:dyDescent="0.3">
      <c r="B51" s="71" t="s">
        <v>41</v>
      </c>
      <c r="C51" s="249">
        <f>IS!C22</f>
        <v>29215</v>
      </c>
      <c r="D51" s="250">
        <f>IS!D22</f>
        <v>27449</v>
      </c>
      <c r="E51" s="250">
        <f>IS!E22</f>
        <v>34379.999999999993</v>
      </c>
      <c r="F51" s="250">
        <f>IS!F22</f>
        <v>44455.25</v>
      </c>
      <c r="G51" s="250">
        <f>IS!G22</f>
        <v>57206.88749999999</v>
      </c>
      <c r="H51" s="250">
        <f>IS!H22</f>
        <v>68648.264999999999</v>
      </c>
      <c r="I51" s="250">
        <f>IS!I22</f>
        <v>79889.418393749991</v>
      </c>
      <c r="J51" s="250">
        <f>IS!J22</f>
        <v>102174.36141937503</v>
      </c>
      <c r="K51" s="250">
        <f>IS!K22</f>
        <v>121076.6182819594</v>
      </c>
      <c r="L51" s="250">
        <f>IS!L22</f>
        <v>139843.49411566311</v>
      </c>
      <c r="M51" s="250">
        <f>IS!M22</f>
        <v>157323.93088012101</v>
      </c>
      <c r="N51" s="250">
        <f>IS!N22</f>
        <v>172269.70431373251</v>
      </c>
      <c r="O51" s="250">
        <f>IS!O22</f>
        <v>183467.23509412512</v>
      </c>
      <c r="P51" s="250">
        <f>IS!P22</f>
        <v>189888.58832241947</v>
      </c>
      <c r="Q51" s="250">
        <f>IS!Q22</f>
        <v>190838.03126403154</v>
      </c>
      <c r="R51" s="251">
        <f>IS!R22</f>
        <v>186067.08048243076</v>
      </c>
    </row>
    <row r="52" spans="2:18" x14ac:dyDescent="0.3">
      <c r="B52" s="72" t="s">
        <v>42</v>
      </c>
      <c r="C52" s="252">
        <f>IS!C23</f>
        <v>49724</v>
      </c>
      <c r="D52" s="253">
        <f>IS!D23</f>
        <v>46139</v>
      </c>
      <c r="E52" s="253">
        <f>IS!E23</f>
        <v>57299.999999999993</v>
      </c>
      <c r="F52" s="253">
        <f>IS!F23</f>
        <v>70192.5</v>
      </c>
      <c r="G52" s="253">
        <f>IS!G23</f>
        <v>97251.708749999991</v>
      </c>
      <c r="H52" s="253">
        <f>IS!H23</f>
        <v>109837.22399999999</v>
      </c>
      <c r="I52" s="253">
        <f>IS!I23</f>
        <v>134550.59940000001</v>
      </c>
      <c r="J52" s="253">
        <f>IS!J23</f>
        <v>153261.54212906252</v>
      </c>
      <c r="K52" s="253">
        <f>IS!K23</f>
        <v>181614.92742293907</v>
      </c>
      <c r="L52" s="253">
        <f>IS!L23</f>
        <v>209765.24117349467</v>
      </c>
      <c r="M52" s="253">
        <f>IS!M23</f>
        <v>235985.89632018149</v>
      </c>
      <c r="N52" s="253">
        <f>IS!N23</f>
        <v>258404.55647059873</v>
      </c>
      <c r="O52" s="253">
        <f>IS!O23</f>
        <v>275200.85264118767</v>
      </c>
      <c r="P52" s="253">
        <f>IS!P23</f>
        <v>284832.88248362916</v>
      </c>
      <c r="Q52" s="253">
        <f>IS!Q23</f>
        <v>286257.04689604731</v>
      </c>
      <c r="R52" s="254">
        <f>IS!R23</f>
        <v>279100.62072364613</v>
      </c>
    </row>
    <row r="53" spans="2:18" x14ac:dyDescent="0.3">
      <c r="B53" s="72" t="s">
        <v>43</v>
      </c>
      <c r="C53" s="492">
        <f>SUM(C50:C52)</f>
        <v>155365</v>
      </c>
      <c r="D53" s="493">
        <f t="shared" ref="D53:R53" si="20">SUM(D50:D52)</f>
        <v>164567</v>
      </c>
      <c r="E53" s="493">
        <f t="shared" si="20"/>
        <v>202078</v>
      </c>
      <c r="F53" s="493">
        <f t="shared" si="20"/>
        <v>252693.00000000003</v>
      </c>
      <c r="G53" s="493">
        <f t="shared" si="20"/>
        <v>324649.08656249993</v>
      </c>
      <c r="H53" s="493">
        <f t="shared" si="20"/>
        <v>384430.28399999999</v>
      </c>
      <c r="I53" s="493">
        <f t="shared" si="20"/>
        <v>470927.09790000005</v>
      </c>
      <c r="J53" s="493">
        <f t="shared" si="20"/>
        <v>572176.42394850007</v>
      </c>
      <c r="K53" s="493">
        <f t="shared" si="20"/>
        <v>678029.06237897265</v>
      </c>
      <c r="L53" s="493">
        <f t="shared" si="20"/>
        <v>783123.56704771356</v>
      </c>
      <c r="M53" s="493">
        <f t="shared" si="20"/>
        <v>881014.01292867772</v>
      </c>
      <c r="N53" s="493">
        <f t="shared" si="20"/>
        <v>964710.34415690205</v>
      </c>
      <c r="O53" s="493">
        <f t="shared" si="20"/>
        <v>1027416.5165271007</v>
      </c>
      <c r="P53" s="493">
        <f t="shared" si="20"/>
        <v>1063376.094605549</v>
      </c>
      <c r="Q53" s="493">
        <f t="shared" si="20"/>
        <v>1068692.9750785767</v>
      </c>
      <c r="R53" s="494">
        <f t="shared" si="20"/>
        <v>1041975.6507016124</v>
      </c>
    </row>
    <row r="55" spans="2:18" s="27" customFormat="1" x14ac:dyDescent="0.3">
      <c r="B55" s="199" t="s">
        <v>44</v>
      </c>
      <c r="C55" s="255"/>
      <c r="D55" s="256"/>
      <c r="E55" s="256"/>
      <c r="F55" s="256"/>
      <c r="G55" s="256"/>
      <c r="H55" s="256"/>
      <c r="I55" s="256"/>
      <c r="J55" s="256"/>
      <c r="K55" s="256"/>
      <c r="L55" s="256"/>
      <c r="M55" s="256"/>
      <c r="N55" s="256"/>
      <c r="O55" s="256"/>
      <c r="P55" s="256"/>
      <c r="Q55" s="256"/>
      <c r="R55" s="257"/>
    </row>
    <row r="56" spans="2:18" x14ac:dyDescent="0.3">
      <c r="B56" s="71" t="s">
        <v>45</v>
      </c>
      <c r="C56" s="258">
        <f>C10/C50</f>
        <v>0.77782430063067542</v>
      </c>
      <c r="D56" s="259">
        <f>D10/D50</f>
        <v>0.60923949482847695</v>
      </c>
      <c r="E56" s="260">
        <v>0.6</v>
      </c>
      <c r="F56" s="259">
        <f>+E56</f>
        <v>0.6</v>
      </c>
      <c r="G56" s="259">
        <f t="shared" ref="G56:R56" si="21">+F56</f>
        <v>0.6</v>
      </c>
      <c r="H56" s="259">
        <f t="shared" si="21"/>
        <v>0.6</v>
      </c>
      <c r="I56" s="259">
        <f t="shared" si="21"/>
        <v>0.6</v>
      </c>
      <c r="J56" s="259">
        <f t="shared" si="21"/>
        <v>0.6</v>
      </c>
      <c r="K56" s="259">
        <f t="shared" si="21"/>
        <v>0.6</v>
      </c>
      <c r="L56" s="259">
        <f t="shared" si="21"/>
        <v>0.6</v>
      </c>
      <c r="M56" s="259">
        <f t="shared" si="21"/>
        <v>0.6</v>
      </c>
      <c r="N56" s="259">
        <f t="shared" si="21"/>
        <v>0.6</v>
      </c>
      <c r="O56" s="259">
        <f t="shared" si="21"/>
        <v>0.6</v>
      </c>
      <c r="P56" s="259">
        <f t="shared" si="21"/>
        <v>0.6</v>
      </c>
      <c r="Q56" s="259">
        <f t="shared" si="21"/>
        <v>0.6</v>
      </c>
      <c r="R56" s="261">
        <f t="shared" si="21"/>
        <v>0.6</v>
      </c>
    </row>
    <row r="57" spans="2:18" x14ac:dyDescent="0.3">
      <c r="B57" s="71" t="s">
        <v>46</v>
      </c>
      <c r="C57" s="262">
        <f>C9/C49*365</f>
        <v>71.964205201269664</v>
      </c>
      <c r="D57" s="263">
        <f>D9/D49*365</f>
        <v>55.14165716585071</v>
      </c>
      <c r="E57" s="264">
        <v>55</v>
      </c>
      <c r="F57" s="263">
        <f>+E57</f>
        <v>55</v>
      </c>
      <c r="G57" s="263">
        <f t="shared" ref="G57:R57" si="22">+F57</f>
        <v>55</v>
      </c>
      <c r="H57" s="263">
        <f t="shared" si="22"/>
        <v>55</v>
      </c>
      <c r="I57" s="263">
        <f t="shared" si="22"/>
        <v>55</v>
      </c>
      <c r="J57" s="263">
        <f t="shared" si="22"/>
        <v>55</v>
      </c>
      <c r="K57" s="263">
        <f t="shared" si="22"/>
        <v>55</v>
      </c>
      <c r="L57" s="263">
        <f t="shared" si="22"/>
        <v>55</v>
      </c>
      <c r="M57" s="263">
        <f t="shared" si="22"/>
        <v>55</v>
      </c>
      <c r="N57" s="263">
        <f t="shared" si="22"/>
        <v>55</v>
      </c>
      <c r="O57" s="263">
        <f t="shared" si="22"/>
        <v>55</v>
      </c>
      <c r="P57" s="263">
        <f t="shared" si="22"/>
        <v>55</v>
      </c>
      <c r="Q57" s="263">
        <f t="shared" si="22"/>
        <v>55</v>
      </c>
      <c r="R57" s="265">
        <f t="shared" si="22"/>
        <v>55</v>
      </c>
    </row>
    <row r="58" spans="2:18" x14ac:dyDescent="0.3">
      <c r="B58" s="71" t="s">
        <v>47</v>
      </c>
      <c r="C58" s="262">
        <f>C21/C53*365</f>
        <v>61.1947349789206</v>
      </c>
      <c r="D58" s="263">
        <f>D21/D53*365</f>
        <v>77.585816111371059</v>
      </c>
      <c r="E58" s="264">
        <v>65</v>
      </c>
      <c r="F58" s="263">
        <f t="shared" ref="F58:R59" si="23">+E58</f>
        <v>65</v>
      </c>
      <c r="G58" s="263">
        <f t="shared" si="23"/>
        <v>65</v>
      </c>
      <c r="H58" s="263">
        <f t="shared" si="23"/>
        <v>65</v>
      </c>
      <c r="I58" s="263">
        <f t="shared" si="23"/>
        <v>65</v>
      </c>
      <c r="J58" s="263">
        <f t="shared" si="23"/>
        <v>65</v>
      </c>
      <c r="K58" s="263">
        <f t="shared" si="23"/>
        <v>65</v>
      </c>
      <c r="L58" s="263">
        <f t="shared" si="23"/>
        <v>65</v>
      </c>
      <c r="M58" s="263">
        <f t="shared" si="23"/>
        <v>65</v>
      </c>
      <c r="N58" s="263">
        <f t="shared" si="23"/>
        <v>65</v>
      </c>
      <c r="O58" s="263">
        <f t="shared" si="23"/>
        <v>65</v>
      </c>
      <c r="P58" s="263">
        <f t="shared" si="23"/>
        <v>65</v>
      </c>
      <c r="Q58" s="263">
        <f t="shared" si="23"/>
        <v>65</v>
      </c>
      <c r="R58" s="265">
        <f t="shared" si="23"/>
        <v>65</v>
      </c>
    </row>
    <row r="59" spans="2:18" x14ac:dyDescent="0.3">
      <c r="B59" s="72" t="s">
        <v>48</v>
      </c>
      <c r="C59" s="266">
        <f>C22/C53</f>
        <v>0</v>
      </c>
      <c r="D59" s="267">
        <f>D22/D53</f>
        <v>0</v>
      </c>
      <c r="E59" s="268">
        <v>0</v>
      </c>
      <c r="F59" s="267">
        <f t="shared" si="23"/>
        <v>0</v>
      </c>
      <c r="G59" s="267">
        <f t="shared" si="23"/>
        <v>0</v>
      </c>
      <c r="H59" s="267">
        <f t="shared" si="23"/>
        <v>0</v>
      </c>
      <c r="I59" s="267">
        <f t="shared" si="23"/>
        <v>0</v>
      </c>
      <c r="J59" s="267">
        <f t="shared" si="23"/>
        <v>0</v>
      </c>
      <c r="K59" s="267">
        <f t="shared" si="23"/>
        <v>0</v>
      </c>
      <c r="L59" s="267">
        <f t="shared" si="23"/>
        <v>0</v>
      </c>
      <c r="M59" s="267">
        <f t="shared" si="23"/>
        <v>0</v>
      </c>
      <c r="N59" s="267">
        <f t="shared" si="23"/>
        <v>0</v>
      </c>
      <c r="O59" s="267">
        <f t="shared" si="23"/>
        <v>0</v>
      </c>
      <c r="P59" s="267">
        <f t="shared" si="23"/>
        <v>0</v>
      </c>
      <c r="Q59" s="267">
        <f t="shared" si="23"/>
        <v>0</v>
      </c>
      <c r="R59" s="269">
        <f t="shared" si="23"/>
        <v>0</v>
      </c>
    </row>
  </sheetData>
  <pageMargins left="0.7" right="0.7" top="0.75" bottom="0.75" header="0.3" footer="0.3"/>
  <pageSetup orientation="portrait" r:id="rId1"/>
  <customProperties>
    <customPr name="SheetID" r:id="rId2"/>
  </customPropertie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676D3-D8C7-4F35-9162-CA34E5B88CF3}">
  <sheetPr codeName="Sheet5"/>
  <dimension ref="A1:U285"/>
  <sheetViews>
    <sheetView showGridLines="0" zoomScaleNormal="100" workbookViewId="0">
      <pane xSplit="2" ySplit="5" topLeftCell="C6" activePane="bottomRight" state="frozen"/>
      <selection pane="topRight" activeCell="C1" sqref="C1"/>
      <selection pane="bottomLeft" activeCell="A6" sqref="A6"/>
      <selection pane="bottomRight" activeCell="E59" sqref="E59"/>
    </sheetView>
  </sheetViews>
  <sheetFormatPr defaultColWidth="9" defaultRowHeight="13.4" customHeight="1" outlineLevelRow="1" x14ac:dyDescent="0.3"/>
  <cols>
    <col min="1" max="1" width="3.59765625" style="17" customWidth="1"/>
    <col min="2" max="2" width="45.59765625" style="17" bestFit="1" customWidth="1"/>
    <col min="3" max="18" width="13.09765625" style="17" customWidth="1"/>
    <col min="19" max="19" width="2" style="17" customWidth="1"/>
    <col min="20" max="20" width="8.69921875" style="17" customWidth="1"/>
    <col min="21" max="21" width="9.3984375" style="17" bestFit="1" customWidth="1"/>
    <col min="22" max="22" width="9.09765625" style="17" bestFit="1" customWidth="1"/>
    <col min="23" max="16384" width="9" style="17"/>
  </cols>
  <sheetData>
    <row r="1" spans="1:21" customFormat="1" ht="13.4" customHeight="1" x14ac:dyDescent="0.3">
      <c r="B1" s="654" t="s">
        <v>2</v>
      </c>
      <c r="C1" s="212"/>
      <c r="D1" s="212"/>
      <c r="E1" s="212"/>
      <c r="F1" s="212"/>
      <c r="G1" s="212"/>
      <c r="H1" s="212"/>
      <c r="I1" s="212"/>
      <c r="J1" s="212"/>
      <c r="K1" s="212"/>
      <c r="L1" s="212"/>
      <c r="M1" s="212"/>
      <c r="N1" s="212"/>
      <c r="O1" s="212"/>
      <c r="P1" s="212"/>
      <c r="Q1" s="212"/>
      <c r="R1" s="212"/>
    </row>
    <row r="2" spans="1:21" ht="13.4" customHeight="1" x14ac:dyDescent="0.3">
      <c r="B2" s="200"/>
      <c r="C2" s="194"/>
      <c r="D2" s="194"/>
      <c r="E2" s="194"/>
      <c r="F2" s="194"/>
      <c r="G2" s="194"/>
      <c r="H2" s="194"/>
      <c r="I2" s="194"/>
      <c r="J2" s="194"/>
      <c r="K2" s="194"/>
      <c r="L2" s="194"/>
      <c r="M2" s="194"/>
      <c r="N2" s="194"/>
      <c r="O2" s="194"/>
      <c r="P2" s="194"/>
      <c r="Q2" s="194"/>
      <c r="R2" s="194"/>
    </row>
    <row r="3" spans="1:21" ht="13.4" customHeight="1" x14ac:dyDescent="0.3">
      <c r="B3" s="196" t="s">
        <v>249</v>
      </c>
      <c r="C3" s="197"/>
      <c r="D3" s="197"/>
      <c r="E3" s="197"/>
      <c r="F3" s="197"/>
      <c r="G3" s="197"/>
      <c r="H3" s="197"/>
      <c r="I3" s="197"/>
      <c r="J3" s="197"/>
      <c r="K3" s="197"/>
      <c r="L3" s="197"/>
      <c r="M3" s="197"/>
      <c r="N3" s="197"/>
      <c r="O3" s="197"/>
      <c r="P3" s="197"/>
      <c r="Q3" s="197"/>
      <c r="R3" s="197"/>
    </row>
    <row r="4" spans="1:21" s="164" customFormat="1" ht="13.4" customHeight="1" x14ac:dyDescent="0.25">
      <c r="A4" s="173"/>
      <c r="B4" s="174"/>
      <c r="C4" s="175">
        <v>44012</v>
      </c>
      <c r="D4" s="175">
        <v>44377</v>
      </c>
      <c r="E4" s="175">
        <v>44742</v>
      </c>
      <c r="F4" s="175">
        <v>45107</v>
      </c>
      <c r="G4" s="175">
        <v>45473</v>
      </c>
      <c r="H4" s="175">
        <v>45838</v>
      </c>
      <c r="I4" s="175">
        <v>46203</v>
      </c>
      <c r="J4" s="175">
        <v>46568</v>
      </c>
      <c r="K4" s="175">
        <v>46934</v>
      </c>
      <c r="L4" s="175">
        <v>47299</v>
      </c>
      <c r="M4" s="175">
        <v>47664</v>
      </c>
      <c r="N4" s="175">
        <v>48029</v>
      </c>
      <c r="O4" s="175">
        <v>48395</v>
      </c>
      <c r="P4" s="175">
        <v>48760</v>
      </c>
      <c r="Q4" s="175">
        <v>49125</v>
      </c>
      <c r="R4" s="175">
        <v>49490</v>
      </c>
      <c r="S4" s="174"/>
      <c r="U4" s="174"/>
    </row>
    <row r="5" spans="1:21" ht="13.4" customHeight="1" x14ac:dyDescent="0.3">
      <c r="A5" s="22"/>
      <c r="B5" s="270" t="s">
        <v>250</v>
      </c>
      <c r="C5" s="247" t="s">
        <v>49</v>
      </c>
      <c r="D5" s="247" t="s">
        <v>50</v>
      </c>
      <c r="E5" s="247" t="s">
        <v>400</v>
      </c>
      <c r="F5" s="247" t="s">
        <v>401</v>
      </c>
      <c r="G5" s="247" t="s">
        <v>402</v>
      </c>
      <c r="H5" s="247" t="s">
        <v>403</v>
      </c>
      <c r="I5" s="247" t="s">
        <v>404</v>
      </c>
      <c r="J5" s="247" t="s">
        <v>405</v>
      </c>
      <c r="K5" s="247" t="s">
        <v>406</v>
      </c>
      <c r="L5" s="247" t="s">
        <v>407</v>
      </c>
      <c r="M5" s="247" t="s">
        <v>408</v>
      </c>
      <c r="N5" s="247" t="s">
        <v>409</v>
      </c>
      <c r="O5" s="247" t="s">
        <v>410</v>
      </c>
      <c r="P5" s="247" t="s">
        <v>411</v>
      </c>
      <c r="Q5" s="247" t="s">
        <v>412</v>
      </c>
      <c r="R5" s="248" t="s">
        <v>413</v>
      </c>
      <c r="S5" s="23"/>
      <c r="U5" s="23"/>
    </row>
    <row r="6" spans="1:21" s="27" customFormat="1" ht="13.4" customHeight="1" outlineLevel="1" x14ac:dyDescent="0.3">
      <c r="A6" s="19"/>
      <c r="B6" s="271" t="s">
        <v>39</v>
      </c>
      <c r="C6" s="272"/>
      <c r="D6" s="272"/>
      <c r="E6" s="273"/>
      <c r="F6" s="272"/>
      <c r="G6" s="272"/>
      <c r="H6" s="272"/>
      <c r="I6" s="272"/>
      <c r="J6" s="272"/>
      <c r="K6" s="272"/>
      <c r="L6" s="272"/>
      <c r="M6" s="272"/>
      <c r="N6" s="272"/>
      <c r="O6" s="272"/>
      <c r="P6" s="272"/>
      <c r="Q6" s="272"/>
      <c r="R6" s="274"/>
      <c r="S6" s="19"/>
      <c r="U6" s="19"/>
    </row>
    <row r="7" spans="1:21" ht="13.4" customHeight="1" outlineLevel="1" x14ac:dyDescent="0.3">
      <c r="A7" s="18"/>
      <c r="B7" s="275" t="s">
        <v>65</v>
      </c>
      <c r="C7" s="276">
        <v>203734</v>
      </c>
      <c r="D7" s="276">
        <v>279014</v>
      </c>
      <c r="E7" s="277">
        <f t="shared" ref="E7:R7" si="0">E85*E$90</f>
        <v>357398.39045000332</v>
      </c>
      <c r="F7" s="277">
        <f t="shared" si="0"/>
        <v>437813.02830125415</v>
      </c>
      <c r="G7" s="277">
        <f t="shared" si="0"/>
        <v>535226.42709828308</v>
      </c>
      <c r="H7" s="277">
        <f t="shared" si="0"/>
        <v>642271.71251793974</v>
      </c>
      <c r="I7" s="277">
        <f t="shared" si="0"/>
        <v>786782.84783447627</v>
      </c>
      <c r="J7" s="277">
        <f t="shared" si="0"/>
        <v>955941.16011888871</v>
      </c>
      <c r="K7" s="277">
        <f t="shared" si="0"/>
        <v>1132790.2747408831</v>
      </c>
      <c r="L7" s="277">
        <f t="shared" si="0"/>
        <v>1308372.7673257201</v>
      </c>
      <c r="M7" s="277">
        <f t="shared" si="0"/>
        <v>1471919.3632414353</v>
      </c>
      <c r="N7" s="277">
        <f t="shared" si="0"/>
        <v>1611751.7027493715</v>
      </c>
      <c r="O7" s="277">
        <f t="shared" si="0"/>
        <v>1716515.5634280806</v>
      </c>
      <c r="P7" s="277">
        <f t="shared" si="0"/>
        <v>1776593.6081480633</v>
      </c>
      <c r="Q7" s="277">
        <f t="shared" si="0"/>
        <v>1785476.5761888034</v>
      </c>
      <c r="R7" s="278">
        <f t="shared" si="0"/>
        <v>1740839.6617840833</v>
      </c>
      <c r="S7" s="18"/>
      <c r="U7" s="24"/>
    </row>
    <row r="8" spans="1:21" ht="13.4" customHeight="1" outlineLevel="1" x14ac:dyDescent="0.3">
      <c r="A8" s="18"/>
      <c r="B8" s="275" t="s">
        <v>66</v>
      </c>
      <c r="C8" s="276">
        <v>8455</v>
      </c>
      <c r="D8" s="276">
        <v>12208</v>
      </c>
      <c r="E8" s="277">
        <f t="shared" ref="E8:F10" si="1">E86*E$90</f>
        <v>15637.636644088258</v>
      </c>
      <c r="F8" s="277">
        <f t="shared" si="1"/>
        <v>19156.104889008118</v>
      </c>
      <c r="G8" s="277">
        <f t="shared" ref="G8:Q8" si="2">G86*G$90</f>
        <v>23418.338226812422</v>
      </c>
      <c r="H8" s="277">
        <f t="shared" si="2"/>
        <v>28102.005872174908</v>
      </c>
      <c r="I8" s="277">
        <f t="shared" si="2"/>
        <v>34424.957193414266</v>
      </c>
      <c r="J8" s="277">
        <f t="shared" si="2"/>
        <v>41826.322989998334</v>
      </c>
      <c r="K8" s="277">
        <f t="shared" si="2"/>
        <v>49564.192743148022</v>
      </c>
      <c r="L8" s="277">
        <f t="shared" si="2"/>
        <v>57246.642618335973</v>
      </c>
      <c r="M8" s="277">
        <f t="shared" si="2"/>
        <v>64402.472945627967</v>
      </c>
      <c r="N8" s="277">
        <f t="shared" si="2"/>
        <v>70520.707875462627</v>
      </c>
      <c r="O8" s="277">
        <f t="shared" si="2"/>
        <v>75104.5538873677</v>
      </c>
      <c r="P8" s="277">
        <f t="shared" si="2"/>
        <v>77733.213273425557</v>
      </c>
      <c r="Q8" s="277">
        <f t="shared" si="2"/>
        <v>78121.879339792678</v>
      </c>
      <c r="R8" s="278">
        <f t="shared" ref="R8" si="3">R86*R$90</f>
        <v>76168.832356297862</v>
      </c>
      <c r="S8" s="18"/>
      <c r="U8" s="25"/>
    </row>
    <row r="9" spans="1:21" ht="13.4" customHeight="1" outlineLevel="1" x14ac:dyDescent="0.3">
      <c r="A9" s="18"/>
      <c r="B9" s="279" t="s">
        <v>67</v>
      </c>
      <c r="C9" s="276">
        <v>132</v>
      </c>
      <c r="D9" s="276">
        <v>0</v>
      </c>
      <c r="E9" s="277">
        <f t="shared" si="1"/>
        <v>0</v>
      </c>
      <c r="F9" s="277">
        <f t="shared" si="1"/>
        <v>0</v>
      </c>
      <c r="G9" s="277">
        <f t="shared" ref="G9:Q9" si="4">G87*G$90</f>
        <v>0</v>
      </c>
      <c r="H9" s="277">
        <f t="shared" si="4"/>
        <v>0</v>
      </c>
      <c r="I9" s="277">
        <f t="shared" si="4"/>
        <v>0</v>
      </c>
      <c r="J9" s="277">
        <f t="shared" si="4"/>
        <v>0</v>
      </c>
      <c r="K9" s="277">
        <f t="shared" si="4"/>
        <v>0</v>
      </c>
      <c r="L9" s="277">
        <f t="shared" si="4"/>
        <v>0</v>
      </c>
      <c r="M9" s="277">
        <f t="shared" si="4"/>
        <v>0</v>
      </c>
      <c r="N9" s="277">
        <f t="shared" si="4"/>
        <v>0</v>
      </c>
      <c r="O9" s="277">
        <f t="shared" si="4"/>
        <v>0</v>
      </c>
      <c r="P9" s="277">
        <f t="shared" si="4"/>
        <v>0</v>
      </c>
      <c r="Q9" s="277">
        <f t="shared" si="4"/>
        <v>0</v>
      </c>
      <c r="R9" s="278">
        <f t="shared" ref="R9" si="5">R87*R$90</f>
        <v>0</v>
      </c>
      <c r="S9" s="18"/>
      <c r="U9" s="18"/>
    </row>
    <row r="10" spans="1:21" ht="13.4" customHeight="1" outlineLevel="1" x14ac:dyDescent="0.3">
      <c r="A10" s="18"/>
      <c r="B10" s="275" t="s">
        <v>68</v>
      </c>
      <c r="C10" s="276">
        <v>9471</v>
      </c>
      <c r="D10" s="276">
        <v>6998</v>
      </c>
      <c r="E10" s="277">
        <f t="shared" si="1"/>
        <v>8963.9729059083893</v>
      </c>
      <c r="F10" s="277">
        <f t="shared" si="1"/>
        <v>10980.866809737778</v>
      </c>
      <c r="G10" s="277">
        <f t="shared" ref="G10:Q10" si="6">G88*G$90</f>
        <v>13424.109674904432</v>
      </c>
      <c r="H10" s="277">
        <f t="shared" si="6"/>
        <v>16108.93160988532</v>
      </c>
      <c r="I10" s="277">
        <f t="shared" si="6"/>
        <v>19733.441222109519</v>
      </c>
      <c r="J10" s="277">
        <f t="shared" si="6"/>
        <v>23976.131084863067</v>
      </c>
      <c r="K10" s="277">
        <f t="shared" si="6"/>
        <v>28411.715335562734</v>
      </c>
      <c r="L10" s="277">
        <f t="shared" si="6"/>
        <v>32815.531212574955</v>
      </c>
      <c r="M10" s="277">
        <f t="shared" si="6"/>
        <v>36917.472614146827</v>
      </c>
      <c r="N10" s="277">
        <f t="shared" si="6"/>
        <v>40424.632512490774</v>
      </c>
      <c r="O10" s="277">
        <f t="shared" si="6"/>
        <v>43052.233625802677</v>
      </c>
      <c r="P10" s="277">
        <f t="shared" si="6"/>
        <v>44559.061802705764</v>
      </c>
      <c r="Q10" s="277">
        <f t="shared" si="6"/>
        <v>44781.857111719291</v>
      </c>
      <c r="R10" s="280">
        <f t="shared" ref="R10" si="7">R88*R$90</f>
        <v>43662.310683926313</v>
      </c>
      <c r="S10" s="18"/>
      <c r="U10" s="24"/>
    </row>
    <row r="11" spans="1:21" ht="13.25" customHeight="1" x14ac:dyDescent="0.3">
      <c r="A11" s="18"/>
      <c r="B11" s="281" t="s">
        <v>69</v>
      </c>
      <c r="C11" s="282">
        <f>SUM(C6:C10)</f>
        <v>221792</v>
      </c>
      <c r="D11" s="282">
        <f>SUM(D7:D10)</f>
        <v>298220</v>
      </c>
      <c r="E11" s="282">
        <f t="shared" ref="E11:R11" si="8">SUM(E7:E10)</f>
        <v>381999.99999999994</v>
      </c>
      <c r="F11" s="282">
        <f t="shared" si="8"/>
        <v>467950</v>
      </c>
      <c r="G11" s="282">
        <f t="shared" si="8"/>
        <v>572068.87499999988</v>
      </c>
      <c r="H11" s="282">
        <f t="shared" si="8"/>
        <v>686482.64999999991</v>
      </c>
      <c r="I11" s="282">
        <f t="shared" si="8"/>
        <v>840941.24624999997</v>
      </c>
      <c r="J11" s="282">
        <f t="shared" si="8"/>
        <v>1021743.6141937502</v>
      </c>
      <c r="K11" s="282">
        <f t="shared" si="8"/>
        <v>1210766.1828195939</v>
      </c>
      <c r="L11" s="282">
        <f t="shared" si="8"/>
        <v>1398434.9411566311</v>
      </c>
      <c r="M11" s="282">
        <f t="shared" si="8"/>
        <v>1573239.30880121</v>
      </c>
      <c r="N11" s="282">
        <f t="shared" si="8"/>
        <v>1722697.043137325</v>
      </c>
      <c r="O11" s="282">
        <f t="shared" si="8"/>
        <v>1834672.350941251</v>
      </c>
      <c r="P11" s="282">
        <f t="shared" si="8"/>
        <v>1898885.8832241946</v>
      </c>
      <c r="Q11" s="282">
        <f t="shared" si="8"/>
        <v>1908380.3126403154</v>
      </c>
      <c r="R11" s="283">
        <f t="shared" si="8"/>
        <v>1860670.8048243076</v>
      </c>
      <c r="S11" s="18"/>
      <c r="U11" s="28"/>
    </row>
    <row r="12" spans="1:21" ht="13.25" customHeight="1" x14ac:dyDescent="0.3">
      <c r="A12" s="18"/>
      <c r="B12" s="284"/>
      <c r="C12" s="285"/>
      <c r="D12" s="272"/>
      <c r="E12" s="286"/>
      <c r="F12" s="272"/>
      <c r="G12" s="272"/>
      <c r="H12" s="272"/>
      <c r="I12" s="272"/>
      <c r="J12" s="272"/>
      <c r="K12" s="272"/>
      <c r="L12" s="272"/>
      <c r="M12" s="272"/>
      <c r="N12" s="272"/>
      <c r="O12" s="272"/>
      <c r="P12" s="272"/>
      <c r="Q12" s="272"/>
      <c r="R12" s="274"/>
      <c r="S12" s="18"/>
      <c r="U12" s="28"/>
    </row>
    <row r="13" spans="1:21" ht="13.4" customHeight="1" outlineLevel="1" x14ac:dyDescent="0.3">
      <c r="A13" s="18"/>
      <c r="B13" s="287" t="s">
        <v>70</v>
      </c>
      <c r="C13" s="277"/>
      <c r="D13" s="277"/>
      <c r="E13" s="277"/>
      <c r="F13" s="277"/>
      <c r="G13" s="277"/>
      <c r="H13" s="277"/>
      <c r="I13" s="277"/>
      <c r="J13" s="277"/>
      <c r="K13" s="277"/>
      <c r="L13" s="277"/>
      <c r="M13" s="277"/>
      <c r="N13" s="277"/>
      <c r="O13" s="277"/>
      <c r="P13" s="277"/>
      <c r="Q13" s="277"/>
      <c r="R13" s="278"/>
      <c r="S13" s="18"/>
      <c r="U13" s="28"/>
    </row>
    <row r="14" spans="1:21" ht="13.4" customHeight="1" outlineLevel="1" x14ac:dyDescent="0.3">
      <c r="A14" s="24"/>
      <c r="B14" s="288" t="s">
        <v>71</v>
      </c>
      <c r="C14" s="276">
        <v>76426</v>
      </c>
      <c r="D14" s="276">
        <v>90979</v>
      </c>
      <c r="E14" s="277">
        <f t="shared" ref="E14:R14" si="9">+E11*(1-E59)</f>
        <v>110398</v>
      </c>
      <c r="F14" s="277">
        <f t="shared" si="9"/>
        <v>138045.25000000003</v>
      </c>
      <c r="G14" s="277">
        <f t="shared" si="9"/>
        <v>170190.49031249995</v>
      </c>
      <c r="H14" s="277">
        <f t="shared" si="9"/>
        <v>205944.79500000001</v>
      </c>
      <c r="I14" s="277">
        <f t="shared" si="9"/>
        <v>256487.08010625004</v>
      </c>
      <c r="J14" s="277">
        <f t="shared" si="9"/>
        <v>316740.52040006261</v>
      </c>
      <c r="K14" s="277">
        <f t="shared" si="9"/>
        <v>375337.51667407417</v>
      </c>
      <c r="L14" s="277">
        <f t="shared" si="9"/>
        <v>433514.83175855572</v>
      </c>
      <c r="M14" s="277">
        <f t="shared" si="9"/>
        <v>487704.18572837522</v>
      </c>
      <c r="N14" s="277">
        <f t="shared" si="9"/>
        <v>534036.08337257081</v>
      </c>
      <c r="O14" s="277">
        <f t="shared" si="9"/>
        <v>568748.42879178794</v>
      </c>
      <c r="P14" s="277">
        <f t="shared" si="9"/>
        <v>588654.6237995004</v>
      </c>
      <c r="Q14" s="277">
        <f t="shared" si="9"/>
        <v>591597.89691849786</v>
      </c>
      <c r="R14" s="278">
        <f t="shared" si="9"/>
        <v>576807.94949553546</v>
      </c>
      <c r="S14" s="24"/>
      <c r="U14" s="29"/>
    </row>
    <row r="15" spans="1:21" s="27" customFormat="1" ht="13.4" customHeight="1" x14ac:dyDescent="0.3">
      <c r="A15" s="26"/>
      <c r="B15" s="289" t="s">
        <v>72</v>
      </c>
      <c r="C15" s="290">
        <f>C11-C14</f>
        <v>145366</v>
      </c>
      <c r="D15" s="290">
        <f>D11-D14</f>
        <v>207241</v>
      </c>
      <c r="E15" s="272">
        <f t="shared" ref="E15:R15" si="10">E11-E14</f>
        <v>271601.99999999994</v>
      </c>
      <c r="F15" s="272">
        <f t="shared" si="10"/>
        <v>329904.75</v>
      </c>
      <c r="G15" s="272">
        <f t="shared" si="10"/>
        <v>401878.38468749996</v>
      </c>
      <c r="H15" s="272">
        <f t="shared" si="10"/>
        <v>480537.85499999986</v>
      </c>
      <c r="I15" s="272">
        <f t="shared" si="10"/>
        <v>584454.16614374996</v>
      </c>
      <c r="J15" s="272">
        <f t="shared" si="10"/>
        <v>705003.09379368764</v>
      </c>
      <c r="K15" s="272">
        <f t="shared" si="10"/>
        <v>835428.66614551982</v>
      </c>
      <c r="L15" s="272">
        <f t="shared" si="10"/>
        <v>964920.10939807538</v>
      </c>
      <c r="M15" s="272">
        <f t="shared" si="10"/>
        <v>1085535.1230728347</v>
      </c>
      <c r="N15" s="272">
        <f t="shared" si="10"/>
        <v>1188660.9597647542</v>
      </c>
      <c r="O15" s="272">
        <f t="shared" si="10"/>
        <v>1265923.9221494631</v>
      </c>
      <c r="P15" s="272">
        <f t="shared" si="10"/>
        <v>1310231.2594246943</v>
      </c>
      <c r="Q15" s="272">
        <f t="shared" si="10"/>
        <v>1316782.4157218174</v>
      </c>
      <c r="R15" s="274">
        <f t="shared" si="10"/>
        <v>1283862.8553287722</v>
      </c>
      <c r="S15" s="26"/>
      <c r="U15" s="134"/>
    </row>
    <row r="16" spans="1:21" ht="13.4" customHeight="1" x14ac:dyDescent="0.3">
      <c r="A16" s="24"/>
      <c r="B16" s="288"/>
      <c r="C16" s="276"/>
      <c r="D16" s="276"/>
      <c r="E16" s="277"/>
      <c r="F16" s="277"/>
      <c r="G16" s="277"/>
      <c r="H16" s="277"/>
      <c r="I16" s="277"/>
      <c r="J16" s="277"/>
      <c r="K16" s="277"/>
      <c r="L16" s="277"/>
      <c r="M16" s="277"/>
      <c r="N16" s="277"/>
      <c r="O16" s="277"/>
      <c r="P16" s="277"/>
      <c r="Q16" s="277"/>
      <c r="R16" s="278"/>
      <c r="S16" s="24"/>
      <c r="U16" s="29"/>
    </row>
    <row r="17" spans="1:21" ht="13.4" customHeight="1" outlineLevel="1" x14ac:dyDescent="0.3">
      <c r="A17" s="24"/>
      <c r="B17" s="287" t="s">
        <v>73</v>
      </c>
      <c r="C17" s="276"/>
      <c r="D17" s="277"/>
      <c r="E17" s="277"/>
      <c r="F17" s="277"/>
      <c r="G17" s="277"/>
      <c r="H17" s="277"/>
      <c r="I17" s="277"/>
      <c r="J17" s="277"/>
      <c r="K17" s="277"/>
      <c r="L17" s="277"/>
      <c r="M17" s="277"/>
      <c r="N17" s="277"/>
      <c r="O17" s="277"/>
      <c r="P17" s="277"/>
      <c r="Q17" s="277"/>
      <c r="R17" s="278"/>
      <c r="S17" s="24"/>
      <c r="U17" s="29"/>
    </row>
    <row r="18" spans="1:21" ht="13.4" customHeight="1" outlineLevel="1" x14ac:dyDescent="0.3">
      <c r="A18" s="24"/>
      <c r="B18" s="288" t="s">
        <v>74</v>
      </c>
      <c r="C18" s="276">
        <v>33601</v>
      </c>
      <c r="D18" s="276">
        <v>35389</v>
      </c>
      <c r="E18" s="277">
        <f t="shared" ref="E18:R18" si="11">E$11*E60</f>
        <v>34379.999999999993</v>
      </c>
      <c r="F18" s="277">
        <f t="shared" si="11"/>
        <v>46795</v>
      </c>
      <c r="G18" s="277">
        <f t="shared" si="11"/>
        <v>68648.264999999985</v>
      </c>
      <c r="H18" s="277">
        <f t="shared" si="11"/>
        <v>82377.917999999991</v>
      </c>
      <c r="I18" s="277">
        <f t="shared" si="11"/>
        <v>92503.537087499994</v>
      </c>
      <c r="J18" s="277">
        <f t="shared" si="11"/>
        <v>112391.79756131252</v>
      </c>
      <c r="K18" s="277">
        <f t="shared" si="11"/>
        <v>133184.28011015532</v>
      </c>
      <c r="L18" s="277">
        <f t="shared" si="11"/>
        <v>153827.84352722942</v>
      </c>
      <c r="M18" s="277">
        <f t="shared" si="11"/>
        <v>173056.3239681331</v>
      </c>
      <c r="N18" s="277">
        <f t="shared" si="11"/>
        <v>189496.67474510576</v>
      </c>
      <c r="O18" s="277">
        <f t="shared" si="11"/>
        <v>201813.95860353761</v>
      </c>
      <c r="P18" s="277">
        <f t="shared" si="11"/>
        <v>208877.44715466141</v>
      </c>
      <c r="Q18" s="277">
        <f t="shared" si="11"/>
        <v>209921.8343904347</v>
      </c>
      <c r="R18" s="278">
        <f t="shared" si="11"/>
        <v>204673.78853067383</v>
      </c>
      <c r="S18" s="24"/>
      <c r="U18" s="29"/>
    </row>
    <row r="19" spans="1:21" s="31" customFormat="1" ht="13.4" customHeight="1" outlineLevel="1" x14ac:dyDescent="0.3">
      <c r="A19" s="30"/>
      <c r="B19" s="291" t="s">
        <v>75</v>
      </c>
      <c r="C19" s="292">
        <v>13890</v>
      </c>
      <c r="D19" s="292">
        <v>13491</v>
      </c>
      <c r="E19" s="293">
        <f t="shared" ref="E19:R19" si="12">E$11*E61</f>
        <v>17189.999999999996</v>
      </c>
      <c r="F19" s="293">
        <f t="shared" si="12"/>
        <v>25737.25</v>
      </c>
      <c r="G19" s="293">
        <f t="shared" si="12"/>
        <v>34324.132499999992</v>
      </c>
      <c r="H19" s="293">
        <f t="shared" si="12"/>
        <v>41188.958999999995</v>
      </c>
      <c r="I19" s="293">
        <f t="shared" si="12"/>
        <v>50456.474774999995</v>
      </c>
      <c r="J19" s="293">
        <f t="shared" si="12"/>
        <v>61304.616851625011</v>
      </c>
      <c r="K19" s="293">
        <f t="shared" si="12"/>
        <v>72645.970969175629</v>
      </c>
      <c r="L19" s="293">
        <f t="shared" si="12"/>
        <v>83906.09646939786</v>
      </c>
      <c r="M19" s="293">
        <f t="shared" si="12"/>
        <v>94394.358528072597</v>
      </c>
      <c r="N19" s="293">
        <f t="shared" si="12"/>
        <v>103361.82258823949</v>
      </c>
      <c r="O19" s="293">
        <f t="shared" si="12"/>
        <v>110080.34105647505</v>
      </c>
      <c r="P19" s="293">
        <f t="shared" si="12"/>
        <v>113933.15299345167</v>
      </c>
      <c r="Q19" s="293">
        <f t="shared" si="12"/>
        <v>114502.81875841891</v>
      </c>
      <c r="R19" s="294">
        <f t="shared" si="12"/>
        <v>111640.24828945845</v>
      </c>
      <c r="S19" s="30"/>
      <c r="U19" s="32"/>
    </row>
    <row r="20" spans="1:21" ht="13.4" customHeight="1" outlineLevel="1" x14ac:dyDescent="0.3">
      <c r="A20" s="18"/>
      <c r="B20" s="295" t="s">
        <v>76</v>
      </c>
      <c r="C20" s="276">
        <v>14763</v>
      </c>
      <c r="D20" s="276">
        <v>16355</v>
      </c>
      <c r="E20" s="277">
        <f t="shared" ref="E20:R20" si="13">E$11*E62</f>
        <v>19099.999999999996</v>
      </c>
      <c r="F20" s="277">
        <f t="shared" si="13"/>
        <v>25737.25</v>
      </c>
      <c r="G20" s="277">
        <f t="shared" si="13"/>
        <v>37184.476874999993</v>
      </c>
      <c r="H20" s="277">
        <f t="shared" si="13"/>
        <v>41188.958999999995</v>
      </c>
      <c r="I20" s="277">
        <f t="shared" si="13"/>
        <v>49615.533528749998</v>
      </c>
      <c r="J20" s="277">
        <f t="shared" si="13"/>
        <v>51087.180709687513</v>
      </c>
      <c r="K20" s="277">
        <f t="shared" si="13"/>
        <v>60538.309140979698</v>
      </c>
      <c r="L20" s="277">
        <f t="shared" si="13"/>
        <v>69921.747057831555</v>
      </c>
      <c r="M20" s="277">
        <f t="shared" si="13"/>
        <v>78661.965440060507</v>
      </c>
      <c r="N20" s="277">
        <f t="shared" si="13"/>
        <v>86134.852156866255</v>
      </c>
      <c r="O20" s="277">
        <f t="shared" si="13"/>
        <v>91733.61754706256</v>
      </c>
      <c r="P20" s="277">
        <f t="shared" si="13"/>
        <v>94944.294161209735</v>
      </c>
      <c r="Q20" s="277">
        <f t="shared" si="13"/>
        <v>95419.015632015769</v>
      </c>
      <c r="R20" s="278">
        <f t="shared" si="13"/>
        <v>93033.540241215378</v>
      </c>
      <c r="S20" s="18"/>
      <c r="U20" s="33"/>
    </row>
    <row r="21" spans="1:21" ht="13.4" customHeight="1" outlineLevel="1" x14ac:dyDescent="0.3">
      <c r="A21" s="18"/>
      <c r="B21" s="295" t="s">
        <v>77</v>
      </c>
      <c r="C21" s="276">
        <v>4749</v>
      </c>
      <c r="D21" s="276">
        <v>4532</v>
      </c>
      <c r="E21" s="277">
        <f>+E63*E$11</f>
        <v>5729.9999999999991</v>
      </c>
      <c r="F21" s="277">
        <f t="shared" ref="F21:R21" si="14">+F63*F11</f>
        <v>12868.625</v>
      </c>
      <c r="G21" s="277">
        <f t="shared" si="14"/>
        <v>11441.377499999999</v>
      </c>
      <c r="H21" s="277">
        <f t="shared" si="14"/>
        <v>10297.239749999999</v>
      </c>
      <c r="I21" s="277">
        <f t="shared" si="14"/>
        <v>16818.824925000001</v>
      </c>
      <c r="J21" s="277">
        <f t="shared" si="14"/>
        <v>15326.154212906253</v>
      </c>
      <c r="K21" s="277">
        <f t="shared" si="14"/>
        <v>18161.492742293907</v>
      </c>
      <c r="L21" s="277">
        <f t="shared" si="14"/>
        <v>20976.524117349465</v>
      </c>
      <c r="M21" s="277">
        <f t="shared" si="14"/>
        <v>23598.589632018149</v>
      </c>
      <c r="N21" s="277">
        <f t="shared" si="14"/>
        <v>25840.455647059873</v>
      </c>
      <c r="O21" s="277">
        <f t="shared" si="14"/>
        <v>27520.085264118763</v>
      </c>
      <c r="P21" s="277">
        <f t="shared" si="14"/>
        <v>28483.288248362918</v>
      </c>
      <c r="Q21" s="277">
        <f t="shared" si="14"/>
        <v>28625.704689604729</v>
      </c>
      <c r="R21" s="278">
        <f t="shared" si="14"/>
        <v>27910.062072364613</v>
      </c>
      <c r="S21" s="18"/>
      <c r="U21" s="34"/>
    </row>
    <row r="22" spans="1:21" ht="13.4" customHeight="1" outlineLevel="1" x14ac:dyDescent="0.3">
      <c r="A22" s="18"/>
      <c r="B22" s="295" t="s">
        <v>41</v>
      </c>
      <c r="C22" s="276">
        <v>29215</v>
      </c>
      <c r="D22" s="276">
        <v>27449</v>
      </c>
      <c r="E22" s="277">
        <f>+E64*E$11</f>
        <v>34379.999999999993</v>
      </c>
      <c r="F22" s="277">
        <f t="shared" ref="F22:R22" si="15">+F64*F$11</f>
        <v>44455.25</v>
      </c>
      <c r="G22" s="277">
        <f t="shared" si="15"/>
        <v>57206.88749999999</v>
      </c>
      <c r="H22" s="277">
        <f t="shared" si="15"/>
        <v>68648.264999999999</v>
      </c>
      <c r="I22" s="277">
        <f t="shared" si="15"/>
        <v>79889.418393749991</v>
      </c>
      <c r="J22" s="277">
        <f t="shared" si="15"/>
        <v>102174.36141937503</v>
      </c>
      <c r="K22" s="277">
        <f t="shared" si="15"/>
        <v>121076.6182819594</v>
      </c>
      <c r="L22" s="277">
        <f t="shared" si="15"/>
        <v>139843.49411566311</v>
      </c>
      <c r="M22" s="277">
        <f t="shared" si="15"/>
        <v>157323.93088012101</v>
      </c>
      <c r="N22" s="277">
        <f t="shared" si="15"/>
        <v>172269.70431373251</v>
      </c>
      <c r="O22" s="277">
        <f t="shared" si="15"/>
        <v>183467.23509412512</v>
      </c>
      <c r="P22" s="277">
        <f t="shared" si="15"/>
        <v>189888.58832241947</v>
      </c>
      <c r="Q22" s="277">
        <f t="shared" si="15"/>
        <v>190838.03126403154</v>
      </c>
      <c r="R22" s="278">
        <f t="shared" si="15"/>
        <v>186067.08048243076</v>
      </c>
      <c r="S22" s="18"/>
      <c r="U22" s="34"/>
    </row>
    <row r="23" spans="1:21" ht="13.4" customHeight="1" outlineLevel="1" x14ac:dyDescent="0.3">
      <c r="A23" s="18"/>
      <c r="B23" s="295" t="s">
        <v>78</v>
      </c>
      <c r="C23" s="276">
        <v>49724</v>
      </c>
      <c r="D23" s="276">
        <v>46139</v>
      </c>
      <c r="E23" s="277">
        <f>+E65*E$11</f>
        <v>57299.999999999993</v>
      </c>
      <c r="F23" s="277">
        <f t="shared" ref="F23:R23" si="16">+F65*F$11</f>
        <v>70192.5</v>
      </c>
      <c r="G23" s="277">
        <f t="shared" si="16"/>
        <v>97251.708749999991</v>
      </c>
      <c r="H23" s="277">
        <f t="shared" si="16"/>
        <v>109837.22399999999</v>
      </c>
      <c r="I23" s="277">
        <f t="shared" si="16"/>
        <v>134550.59940000001</v>
      </c>
      <c r="J23" s="277">
        <f t="shared" si="16"/>
        <v>153261.54212906252</v>
      </c>
      <c r="K23" s="277">
        <f t="shared" si="16"/>
        <v>181614.92742293907</v>
      </c>
      <c r="L23" s="277">
        <f t="shared" si="16"/>
        <v>209765.24117349467</v>
      </c>
      <c r="M23" s="277">
        <f t="shared" si="16"/>
        <v>235985.89632018149</v>
      </c>
      <c r="N23" s="277">
        <f t="shared" si="16"/>
        <v>258404.55647059873</v>
      </c>
      <c r="O23" s="277">
        <f t="shared" si="16"/>
        <v>275200.85264118767</v>
      </c>
      <c r="P23" s="277">
        <f t="shared" si="16"/>
        <v>284832.88248362916</v>
      </c>
      <c r="Q23" s="277">
        <f t="shared" si="16"/>
        <v>286257.04689604731</v>
      </c>
      <c r="R23" s="278">
        <f t="shared" si="16"/>
        <v>279100.62072364613</v>
      </c>
      <c r="S23" s="18"/>
      <c r="U23" s="34"/>
    </row>
    <row r="24" spans="1:21" s="27" customFormat="1" ht="13.4" customHeight="1" x14ac:dyDescent="0.3">
      <c r="A24" s="19"/>
      <c r="B24" s="284" t="s">
        <v>79</v>
      </c>
      <c r="C24" s="272">
        <f>SUM(C18:C23)</f>
        <v>145942</v>
      </c>
      <c r="D24" s="272">
        <f>SUM(D18:D23)</f>
        <v>143355</v>
      </c>
      <c r="E24" s="272">
        <f t="shared" ref="E24:R24" si="17">SUM(E18:E23)</f>
        <v>168079.99999999997</v>
      </c>
      <c r="F24" s="272">
        <f t="shared" si="17"/>
        <v>225785.875</v>
      </c>
      <c r="G24" s="272">
        <f t="shared" si="17"/>
        <v>306056.8481249999</v>
      </c>
      <c r="H24" s="272">
        <f t="shared" si="17"/>
        <v>353538.56474999996</v>
      </c>
      <c r="I24" s="272">
        <f t="shared" si="17"/>
        <v>423834.38811</v>
      </c>
      <c r="J24" s="272">
        <f t="shared" si="17"/>
        <v>495545.65288396884</v>
      </c>
      <c r="K24" s="272">
        <f t="shared" si="17"/>
        <v>587221.59866750299</v>
      </c>
      <c r="L24" s="272">
        <f t="shared" si="17"/>
        <v>678240.94646096602</v>
      </c>
      <c r="M24" s="272">
        <f t="shared" si="17"/>
        <v>763021.06476858677</v>
      </c>
      <c r="N24" s="272">
        <f t="shared" si="17"/>
        <v>835508.06592160254</v>
      </c>
      <c r="O24" s="272">
        <f t="shared" si="17"/>
        <v>889816.09020650666</v>
      </c>
      <c r="P24" s="272">
        <f t="shared" si="17"/>
        <v>920959.65336373437</v>
      </c>
      <c r="Q24" s="272">
        <f t="shared" si="17"/>
        <v>925564.451630553</v>
      </c>
      <c r="R24" s="274">
        <f t="shared" si="17"/>
        <v>902425.34033978917</v>
      </c>
      <c r="S24" s="19"/>
      <c r="U24" s="176"/>
    </row>
    <row r="25" spans="1:21" ht="13.4" customHeight="1" x14ac:dyDescent="0.3">
      <c r="A25" s="18"/>
      <c r="B25" s="287"/>
      <c r="C25" s="277"/>
      <c r="D25" s="277"/>
      <c r="E25" s="277"/>
      <c r="F25" s="277"/>
      <c r="G25" s="277"/>
      <c r="H25" s="277"/>
      <c r="I25" s="277"/>
      <c r="J25" s="277"/>
      <c r="K25" s="277"/>
      <c r="L25" s="277"/>
      <c r="M25" s="277"/>
      <c r="N25" s="277"/>
      <c r="O25" s="277"/>
      <c r="P25" s="277"/>
      <c r="Q25" s="277"/>
      <c r="R25" s="278"/>
      <c r="S25" s="18"/>
      <c r="U25" s="34"/>
    </row>
    <row r="26" spans="1:21" ht="13.4" customHeight="1" x14ac:dyDescent="0.3">
      <c r="A26" s="18"/>
      <c r="B26" s="281" t="s">
        <v>80</v>
      </c>
      <c r="C26" s="282">
        <f t="shared" ref="C26:R26" si="18">+C15-C24</f>
        <v>-576</v>
      </c>
      <c r="D26" s="282">
        <f t="shared" si="18"/>
        <v>63886</v>
      </c>
      <c r="E26" s="282">
        <f t="shared" si="18"/>
        <v>103521.99999999997</v>
      </c>
      <c r="F26" s="282">
        <f t="shared" si="18"/>
        <v>104118.875</v>
      </c>
      <c r="G26" s="282">
        <f t="shared" si="18"/>
        <v>95821.536562500056</v>
      </c>
      <c r="H26" s="282">
        <f t="shared" si="18"/>
        <v>126999.2902499999</v>
      </c>
      <c r="I26" s="282">
        <f t="shared" si="18"/>
        <v>160619.77803374996</v>
      </c>
      <c r="J26" s="282">
        <f t="shared" si="18"/>
        <v>209457.4409097188</v>
      </c>
      <c r="K26" s="282">
        <f t="shared" si="18"/>
        <v>248207.06747801683</v>
      </c>
      <c r="L26" s="282">
        <f t="shared" si="18"/>
        <v>286679.16293710936</v>
      </c>
      <c r="M26" s="282">
        <f t="shared" si="18"/>
        <v>322514.05830424791</v>
      </c>
      <c r="N26" s="282">
        <f t="shared" si="18"/>
        <v>353152.89384315163</v>
      </c>
      <c r="O26" s="282">
        <f t="shared" si="18"/>
        <v>376107.83194295643</v>
      </c>
      <c r="P26" s="282">
        <f t="shared" si="18"/>
        <v>389271.60606095998</v>
      </c>
      <c r="Q26" s="282">
        <f t="shared" si="18"/>
        <v>391217.96409126441</v>
      </c>
      <c r="R26" s="283">
        <f t="shared" si="18"/>
        <v>381437.51498898305</v>
      </c>
      <c r="S26" s="18"/>
      <c r="U26" s="34"/>
    </row>
    <row r="27" spans="1:21" ht="13.4" customHeight="1" outlineLevel="1" x14ac:dyDescent="0.3">
      <c r="A27" s="18"/>
      <c r="B27" s="296" t="s">
        <v>81</v>
      </c>
      <c r="C27" s="277">
        <f t="shared" ref="C27:R27" si="19">+C28+C29</f>
        <v>-8032</v>
      </c>
      <c r="D27" s="277">
        <f t="shared" si="19"/>
        <v>-2840</v>
      </c>
      <c r="E27" s="277">
        <f t="shared" ca="1" si="19"/>
        <v>-2036.5402706043958</v>
      </c>
      <c r="F27" s="277">
        <f t="shared" ca="1" si="19"/>
        <v>-1237.4670208758114</v>
      </c>
      <c r="G27" s="277">
        <f t="shared" ca="1" si="19"/>
        <v>-2232.994018773551</v>
      </c>
      <c r="H27" s="277">
        <f t="shared" ca="1" si="19"/>
        <v>-3768.8790805061853</v>
      </c>
      <c r="I27" s="277">
        <f t="shared" ca="1" si="19"/>
        <v>-3020.2594074581198</v>
      </c>
      <c r="J27" s="277">
        <f t="shared" ca="1" si="19"/>
        <v>-1025.0593613374115</v>
      </c>
      <c r="K27" s="277">
        <f t="shared" ca="1" si="19"/>
        <v>75.647181955174091</v>
      </c>
      <c r="L27" s="277">
        <f t="shared" ca="1" si="19"/>
        <v>358.47007293248674</v>
      </c>
      <c r="M27" s="277">
        <f t="shared" ca="1" si="19"/>
        <v>704.49868896489181</v>
      </c>
      <c r="N27" s="277">
        <f t="shared" ca="1" si="19"/>
        <v>1112.2112484898539</v>
      </c>
      <c r="O27" s="277">
        <f t="shared" ca="1" si="19"/>
        <v>1574.778460639166</v>
      </c>
      <c r="P27" s="277">
        <f t="shared" ca="1" si="19"/>
        <v>2079.3570483833259</v>
      </c>
      <c r="Q27" s="277">
        <f t="shared" ca="1" si="19"/>
        <v>2606.9160111946653</v>
      </c>
      <c r="R27" s="278">
        <f t="shared" ca="1" si="19"/>
        <v>3132.715917067153</v>
      </c>
      <c r="S27" s="18"/>
      <c r="U27" s="34"/>
    </row>
    <row r="28" spans="1:21" ht="13.4" customHeight="1" outlineLevel="1" x14ac:dyDescent="0.3">
      <c r="A28" s="18"/>
      <c r="B28" s="297" t="s">
        <v>82</v>
      </c>
      <c r="C28" s="276">
        <v>-6300</v>
      </c>
      <c r="D28" s="276">
        <v>-3041</v>
      </c>
      <c r="E28" s="298">
        <f ca="1">-'Debt Schedule'!E19+'Debt Schedule'!E25</f>
        <v>-2036.5402706043958</v>
      </c>
      <c r="F28" s="298">
        <f ca="1">-'Debt Schedule'!F19+'Debt Schedule'!F25</f>
        <v>-1237.4670208758114</v>
      </c>
      <c r="G28" s="298">
        <f ca="1">-'Debt Schedule'!G19+'Debt Schedule'!G25</f>
        <v>-2232.994018773551</v>
      </c>
      <c r="H28" s="298">
        <f ca="1">-'Debt Schedule'!H19+'Debt Schedule'!H25</f>
        <v>-3768.8790805061853</v>
      </c>
      <c r="I28" s="298">
        <f ca="1">-'Debt Schedule'!I19+'Debt Schedule'!I25</f>
        <v>-3020.2594074581198</v>
      </c>
      <c r="J28" s="298">
        <f ca="1">-'Debt Schedule'!J19+'Debt Schedule'!J25</f>
        <v>-1025.0593613374115</v>
      </c>
      <c r="K28" s="298">
        <f ca="1">-'Debt Schedule'!K19+'Debt Schedule'!K25</f>
        <v>75.647181955174091</v>
      </c>
      <c r="L28" s="298">
        <f ca="1">-'Debt Schedule'!L19+'Debt Schedule'!L25</f>
        <v>358.47007293248674</v>
      </c>
      <c r="M28" s="298">
        <f ca="1">-'Debt Schedule'!M19+'Debt Schedule'!M25</f>
        <v>704.49868896489181</v>
      </c>
      <c r="N28" s="298">
        <f ca="1">-'Debt Schedule'!N19+'Debt Schedule'!N25</f>
        <v>1112.2112484898539</v>
      </c>
      <c r="O28" s="298">
        <f ca="1">-'Debt Schedule'!O19+'Debt Schedule'!O25</f>
        <v>1574.778460639166</v>
      </c>
      <c r="P28" s="298">
        <f ca="1">-'Debt Schedule'!P19+'Debt Schedule'!P25</f>
        <v>2079.3570483833259</v>
      </c>
      <c r="Q28" s="298">
        <f ca="1">-'Debt Schedule'!Q19+'Debt Schedule'!Q25</f>
        <v>2606.9160111946653</v>
      </c>
      <c r="R28" s="299">
        <f ca="1">-'Debt Schedule'!R19+'Debt Schedule'!R25</f>
        <v>3132.715917067153</v>
      </c>
      <c r="S28" s="18"/>
      <c r="U28" s="34"/>
    </row>
    <row r="29" spans="1:21" ht="13.4" customHeight="1" outlineLevel="1" x14ac:dyDescent="0.3">
      <c r="A29" s="18"/>
      <c r="B29" s="295" t="s">
        <v>83</v>
      </c>
      <c r="C29" s="276">
        <f>-1835+103</f>
        <v>-1732</v>
      </c>
      <c r="D29" s="276">
        <f>182+19</f>
        <v>201</v>
      </c>
      <c r="E29" s="276"/>
      <c r="F29" s="277"/>
      <c r="G29" s="277"/>
      <c r="H29" s="277"/>
      <c r="I29" s="277"/>
      <c r="J29" s="277"/>
      <c r="K29" s="277"/>
      <c r="L29" s="277"/>
      <c r="M29" s="277"/>
      <c r="N29" s="277"/>
      <c r="O29" s="277"/>
      <c r="P29" s="277"/>
      <c r="Q29" s="277"/>
      <c r="R29" s="278"/>
      <c r="S29" s="18"/>
      <c r="U29" s="34"/>
    </row>
    <row r="30" spans="1:21" ht="13.4" customHeight="1" outlineLevel="1" x14ac:dyDescent="0.3">
      <c r="A30" s="18"/>
      <c r="B30" s="295" t="s">
        <v>84</v>
      </c>
      <c r="C30" s="276">
        <v>-7435</v>
      </c>
      <c r="D30" s="276">
        <v>-7627</v>
      </c>
      <c r="E30" s="298">
        <f>-CF!E46</f>
        <v>-8853</v>
      </c>
      <c r="F30" s="298">
        <f>-CF!F46</f>
        <v>-13919.621951219513</v>
      </c>
      <c r="G30" s="298">
        <f>-CF!G46</f>
        <v>-20165.587180249851</v>
      </c>
      <c r="H30" s="298">
        <f>-CF!H46</f>
        <v>-29675.691998737686</v>
      </c>
      <c r="I30" s="298">
        <f>-CF!I46</f>
        <v>-36525.720279471796</v>
      </c>
      <c r="J30" s="298">
        <f>-CF!J46</f>
        <v>-37783.448662745592</v>
      </c>
      <c r="K30" s="298">
        <f>-CF!K46</f>
        <v>-39209.530956722061</v>
      </c>
      <c r="L30" s="298">
        <f>-CF!L46</f>
        <v>-41208.277770520195</v>
      </c>
      <c r="M30" s="298">
        <f>-CF!M46</f>
        <v>-43831.345042554058</v>
      </c>
      <c r="N30" s="298">
        <f>-CF!N46</f>
        <v>-47141.243138782418</v>
      </c>
      <c r="O30" s="298">
        <f>-CF!O46</f>
        <v>-51212.716527732555</v>
      </c>
      <c r="P30" s="298">
        <f>-CF!P46</f>
        <v>-56134.343135772389</v>
      </c>
      <c r="Q30" s="298">
        <f>-CF!Q46</f>
        <v>-62010.387426630092</v>
      </c>
      <c r="R30" s="299">
        <f>-CF!R46</f>
        <v>-68962.945785128119</v>
      </c>
      <c r="S30" s="18"/>
      <c r="U30" s="34"/>
    </row>
    <row r="31" spans="1:21" ht="13.4" customHeight="1" outlineLevel="1" x14ac:dyDescent="0.3">
      <c r="A31" s="18"/>
      <c r="B31" s="295" t="s">
        <v>85</v>
      </c>
      <c r="C31" s="276">
        <v>2399</v>
      </c>
      <c r="D31" s="276">
        <v>-5736</v>
      </c>
      <c r="E31" s="276"/>
      <c r="F31" s="277"/>
      <c r="G31" s="277"/>
      <c r="H31" s="277"/>
      <c r="I31" s="277"/>
      <c r="J31" s="277"/>
      <c r="K31" s="277"/>
      <c r="L31" s="277"/>
      <c r="M31" s="277"/>
      <c r="N31" s="277"/>
      <c r="O31" s="277"/>
      <c r="P31" s="277"/>
      <c r="Q31" s="277"/>
      <c r="R31" s="278"/>
      <c r="S31" s="18"/>
      <c r="U31" s="34"/>
    </row>
    <row r="32" spans="1:21" ht="13.4" customHeight="1" x14ac:dyDescent="0.3">
      <c r="A32" s="18"/>
      <c r="B32" s="284" t="s">
        <v>86</v>
      </c>
      <c r="C32" s="272">
        <f>C26+C27+C30+C31</f>
        <v>-13644</v>
      </c>
      <c r="D32" s="272">
        <f>D26+D27+D30+D31</f>
        <v>47683</v>
      </c>
      <c r="E32" s="272">
        <f t="shared" ref="E32:R32" ca="1" si="20">E26+E27+E30+E31</f>
        <v>92632.459729395574</v>
      </c>
      <c r="F32" s="272">
        <f t="shared" ca="1" si="20"/>
        <v>88961.786027904673</v>
      </c>
      <c r="G32" s="272">
        <f t="shared" ca="1" si="20"/>
        <v>73422.955363476649</v>
      </c>
      <c r="H32" s="272">
        <f t="shared" ca="1" si="20"/>
        <v>93554.719170756027</v>
      </c>
      <c r="I32" s="272">
        <f t="shared" ca="1" si="20"/>
        <v>121073.79834682003</v>
      </c>
      <c r="J32" s="272">
        <f t="shared" ca="1" si="20"/>
        <v>170648.93288563579</v>
      </c>
      <c r="K32" s="272">
        <f t="shared" ca="1" si="20"/>
        <v>209073.18370324993</v>
      </c>
      <c r="L32" s="272">
        <f t="shared" ca="1" si="20"/>
        <v>245829.35523952165</v>
      </c>
      <c r="M32" s="272">
        <f t="shared" ca="1" si="20"/>
        <v>279387.2119506587</v>
      </c>
      <c r="N32" s="272">
        <f t="shared" ca="1" si="20"/>
        <v>307123.86195285909</v>
      </c>
      <c r="O32" s="272">
        <f t="shared" ca="1" si="20"/>
        <v>326469.89387586305</v>
      </c>
      <c r="P32" s="272">
        <f t="shared" ca="1" si="20"/>
        <v>335216.61997357092</v>
      </c>
      <c r="Q32" s="272">
        <f t="shared" ca="1" si="20"/>
        <v>331814.49267582898</v>
      </c>
      <c r="R32" s="274">
        <f t="shared" ca="1" si="20"/>
        <v>315607.28512092208</v>
      </c>
      <c r="S32" s="18"/>
      <c r="U32" s="34"/>
    </row>
    <row r="33" spans="1:21" ht="13.4" customHeight="1" outlineLevel="1" x14ac:dyDescent="0.3">
      <c r="A33" s="18"/>
      <c r="B33" s="295" t="s">
        <v>87</v>
      </c>
      <c r="C33" s="276">
        <f>-739-2817</f>
        <v>-3556</v>
      </c>
      <c r="D33" s="276">
        <f>8033+4124</f>
        <v>12157</v>
      </c>
      <c r="E33" s="277">
        <f t="shared" ref="E33:R33" ca="1" si="21">E32*E34</f>
        <v>9263.2459729395578</v>
      </c>
      <c r="F33" s="277">
        <f t="shared" ca="1" si="21"/>
        <v>8896.1786027904673</v>
      </c>
      <c r="G33" s="277">
        <f t="shared" ca="1" si="21"/>
        <v>7342.2955363476649</v>
      </c>
      <c r="H33" s="277">
        <f t="shared" ca="1" si="21"/>
        <v>9355.4719170756034</v>
      </c>
      <c r="I33" s="277">
        <f t="shared" ca="1" si="21"/>
        <v>18161.069752023002</v>
      </c>
      <c r="J33" s="277">
        <f t="shared" ca="1" si="21"/>
        <v>25597.339932845367</v>
      </c>
      <c r="K33" s="277">
        <f t="shared" ca="1" si="21"/>
        <v>31360.977555487487</v>
      </c>
      <c r="L33" s="277">
        <f t="shared" ca="1" si="21"/>
        <v>36874.403285928245</v>
      </c>
      <c r="M33" s="277">
        <f t="shared" ca="1" si="21"/>
        <v>41908.081792598801</v>
      </c>
      <c r="N33" s="277">
        <f t="shared" ca="1" si="21"/>
        <v>46068.579292928865</v>
      </c>
      <c r="O33" s="277">
        <f t="shared" ca="1" si="21"/>
        <v>48970.484081379458</v>
      </c>
      <c r="P33" s="277">
        <f t="shared" ca="1" si="21"/>
        <v>50282.492996035638</v>
      </c>
      <c r="Q33" s="277">
        <f t="shared" ca="1" si="21"/>
        <v>49772.173901374343</v>
      </c>
      <c r="R33" s="278">
        <f t="shared" ca="1" si="21"/>
        <v>47341.092768138311</v>
      </c>
      <c r="S33" s="18"/>
      <c r="U33" s="28"/>
    </row>
    <row r="34" spans="1:21" ht="13.4" customHeight="1" outlineLevel="1" x14ac:dyDescent="0.3">
      <c r="A34" s="18"/>
      <c r="B34" s="295" t="s">
        <v>88</v>
      </c>
      <c r="C34" s="300">
        <f>+C33/C32</f>
        <v>0.26062738199941365</v>
      </c>
      <c r="D34" s="300">
        <f>+D33/D32</f>
        <v>0.25495459597760206</v>
      </c>
      <c r="E34" s="301">
        <f ca="1">+IF(E32&lt;0,0,10%)</f>
        <v>0.1</v>
      </c>
      <c r="F34" s="301">
        <f ca="1">+IF(F32&lt;0,0,10%)</f>
        <v>0.1</v>
      </c>
      <c r="G34" s="301">
        <f ca="1">+IF(G32&lt;0,0,10%)</f>
        <v>0.1</v>
      </c>
      <c r="H34" s="301">
        <f ca="1">+IF(H32&lt;0,0,10%)</f>
        <v>0.1</v>
      </c>
      <c r="I34" s="301">
        <f t="shared" ref="I34:R34" ca="1" si="22">+IF(I32&lt;0,0,15%)</f>
        <v>0.15</v>
      </c>
      <c r="J34" s="301">
        <f t="shared" ca="1" si="22"/>
        <v>0.15</v>
      </c>
      <c r="K34" s="301">
        <f t="shared" ca="1" si="22"/>
        <v>0.15</v>
      </c>
      <c r="L34" s="301">
        <f t="shared" ca="1" si="22"/>
        <v>0.15</v>
      </c>
      <c r="M34" s="301">
        <f t="shared" ca="1" si="22"/>
        <v>0.15</v>
      </c>
      <c r="N34" s="301">
        <f t="shared" ca="1" si="22"/>
        <v>0.15</v>
      </c>
      <c r="O34" s="301">
        <f t="shared" ca="1" si="22"/>
        <v>0.15</v>
      </c>
      <c r="P34" s="301">
        <f t="shared" ca="1" si="22"/>
        <v>0.15</v>
      </c>
      <c r="Q34" s="301">
        <f t="shared" ca="1" si="22"/>
        <v>0.15</v>
      </c>
      <c r="R34" s="302">
        <f t="shared" ca="1" si="22"/>
        <v>0.15</v>
      </c>
      <c r="S34" s="18"/>
      <c r="U34" s="28"/>
    </row>
    <row r="35" spans="1:21" ht="13.4" customHeight="1" x14ac:dyDescent="0.3">
      <c r="A35" s="19"/>
      <c r="B35" s="284" t="s">
        <v>187</v>
      </c>
      <c r="C35" s="272">
        <f t="shared" ref="C35:R35" si="23">+C32-C33</f>
        <v>-10088</v>
      </c>
      <c r="D35" s="272">
        <f t="shared" si="23"/>
        <v>35526</v>
      </c>
      <c r="E35" s="272">
        <f t="shared" ca="1" si="23"/>
        <v>83369.213756456011</v>
      </c>
      <c r="F35" s="272">
        <f t="shared" ca="1" si="23"/>
        <v>80065.607425114198</v>
      </c>
      <c r="G35" s="272">
        <f t="shared" ca="1" si="23"/>
        <v>66080.659827128984</v>
      </c>
      <c r="H35" s="272">
        <f t="shared" ca="1" si="23"/>
        <v>84199.247253680427</v>
      </c>
      <c r="I35" s="272">
        <f t="shared" ca="1" si="23"/>
        <v>102912.72859479702</v>
      </c>
      <c r="J35" s="272">
        <f t="shared" ca="1" si="23"/>
        <v>145051.59295279044</v>
      </c>
      <c r="K35" s="272">
        <f t="shared" ca="1" si="23"/>
        <v>177712.20614776245</v>
      </c>
      <c r="L35" s="272">
        <f t="shared" ca="1" si="23"/>
        <v>208954.95195359341</v>
      </c>
      <c r="M35" s="272">
        <f t="shared" ca="1" si="23"/>
        <v>237479.13015805991</v>
      </c>
      <c r="N35" s="272">
        <f t="shared" ca="1" si="23"/>
        <v>261055.28265993024</v>
      </c>
      <c r="O35" s="272">
        <f t="shared" ca="1" si="23"/>
        <v>277499.40979448357</v>
      </c>
      <c r="P35" s="272">
        <f t="shared" ca="1" si="23"/>
        <v>284934.12697753531</v>
      </c>
      <c r="Q35" s="272">
        <f t="shared" ca="1" si="23"/>
        <v>282042.31877445464</v>
      </c>
      <c r="R35" s="274">
        <f t="shared" ca="1" si="23"/>
        <v>268266.19235278375</v>
      </c>
      <c r="S35" s="19"/>
      <c r="U35" s="35"/>
    </row>
    <row r="36" spans="1:21" ht="13.4" customHeight="1" outlineLevel="1" x14ac:dyDescent="0.3">
      <c r="A36" s="19"/>
      <c r="B36" s="287" t="s">
        <v>89</v>
      </c>
      <c r="C36" s="272"/>
      <c r="D36" s="272"/>
      <c r="E36" s="272"/>
      <c r="F36" s="272"/>
      <c r="G36" s="272"/>
      <c r="H36" s="272"/>
      <c r="I36" s="272"/>
      <c r="J36" s="272"/>
      <c r="K36" s="272"/>
      <c r="L36" s="272"/>
      <c r="M36" s="272"/>
      <c r="N36" s="272"/>
      <c r="O36" s="272"/>
      <c r="P36" s="272"/>
      <c r="Q36" s="272"/>
      <c r="R36" s="274"/>
      <c r="S36" s="19"/>
      <c r="U36" s="35"/>
    </row>
    <row r="37" spans="1:21" ht="13.4" customHeight="1" outlineLevel="1" x14ac:dyDescent="0.3">
      <c r="A37" s="19"/>
      <c r="B37" s="295" t="s">
        <v>90</v>
      </c>
      <c r="C37" s="272"/>
      <c r="D37" s="272"/>
      <c r="E37" s="272"/>
      <c r="F37" s="272"/>
      <c r="G37" s="272"/>
      <c r="H37" s="272"/>
      <c r="I37" s="272"/>
      <c r="J37" s="272"/>
      <c r="K37" s="272"/>
      <c r="L37" s="272"/>
      <c r="M37" s="272"/>
      <c r="N37" s="272"/>
      <c r="O37" s="272"/>
      <c r="P37" s="272"/>
      <c r="Q37" s="272"/>
      <c r="R37" s="274"/>
      <c r="S37" s="19"/>
      <c r="U37" s="35"/>
    </row>
    <row r="38" spans="1:21" ht="13.4" customHeight="1" outlineLevel="1" x14ac:dyDescent="0.3">
      <c r="A38" s="19"/>
      <c r="B38" s="296" t="s">
        <v>91</v>
      </c>
      <c r="C38" s="272"/>
      <c r="D38" s="272"/>
      <c r="E38" s="272"/>
      <c r="F38" s="272"/>
      <c r="G38" s="272"/>
      <c r="H38" s="272"/>
      <c r="I38" s="272"/>
      <c r="J38" s="272"/>
      <c r="K38" s="272"/>
      <c r="L38" s="272"/>
      <c r="M38" s="272"/>
      <c r="N38" s="272"/>
      <c r="O38" s="272"/>
      <c r="P38" s="272"/>
      <c r="Q38" s="272"/>
      <c r="R38" s="274"/>
      <c r="S38" s="19"/>
      <c r="U38" s="35"/>
    </row>
    <row r="39" spans="1:21" ht="13.4" customHeight="1" outlineLevel="1" x14ac:dyDescent="0.3">
      <c r="A39" s="18"/>
      <c r="B39" s="287" t="s">
        <v>92</v>
      </c>
      <c r="C39" s="277">
        <f t="shared" ref="C39" si="24">C40+C41</f>
        <v>0</v>
      </c>
      <c r="D39" s="277">
        <f t="shared" ref="D39:R39" si="25">D40+D41</f>
        <v>0</v>
      </c>
      <c r="E39" s="277">
        <f t="shared" si="25"/>
        <v>0</v>
      </c>
      <c r="F39" s="277">
        <f t="shared" si="25"/>
        <v>0</v>
      </c>
      <c r="G39" s="277">
        <f t="shared" si="25"/>
        <v>0</v>
      </c>
      <c r="H39" s="277">
        <f t="shared" si="25"/>
        <v>0</v>
      </c>
      <c r="I39" s="277">
        <f t="shared" si="25"/>
        <v>0</v>
      </c>
      <c r="J39" s="277">
        <f t="shared" si="25"/>
        <v>0</v>
      </c>
      <c r="K39" s="277">
        <f t="shared" si="25"/>
        <v>0</v>
      </c>
      <c r="L39" s="277">
        <f t="shared" si="25"/>
        <v>0</v>
      </c>
      <c r="M39" s="277">
        <f t="shared" si="25"/>
        <v>0</v>
      </c>
      <c r="N39" s="277">
        <f t="shared" si="25"/>
        <v>0</v>
      </c>
      <c r="O39" s="277">
        <f t="shared" si="25"/>
        <v>0</v>
      </c>
      <c r="P39" s="277">
        <f t="shared" si="25"/>
        <v>0</v>
      </c>
      <c r="Q39" s="277">
        <f t="shared" si="25"/>
        <v>0</v>
      </c>
      <c r="R39" s="278">
        <f t="shared" si="25"/>
        <v>0</v>
      </c>
      <c r="S39" s="18"/>
      <c r="U39" s="36"/>
    </row>
    <row r="40" spans="1:21" ht="13.4" customHeight="1" outlineLevel="1" x14ac:dyDescent="0.3">
      <c r="A40" s="18"/>
      <c r="B40" s="303" t="s">
        <v>41</v>
      </c>
      <c r="C40" s="304">
        <v>0</v>
      </c>
      <c r="D40" s="304">
        <v>0</v>
      </c>
      <c r="E40" s="304">
        <v>0</v>
      </c>
      <c r="F40" s="304">
        <v>0</v>
      </c>
      <c r="G40" s="304">
        <v>0</v>
      </c>
      <c r="H40" s="304">
        <v>0</v>
      </c>
      <c r="I40" s="304">
        <v>0</v>
      </c>
      <c r="J40" s="304">
        <v>0</v>
      </c>
      <c r="K40" s="304">
        <v>0</v>
      </c>
      <c r="L40" s="304">
        <v>0</v>
      </c>
      <c r="M40" s="304">
        <v>0</v>
      </c>
      <c r="N40" s="304">
        <v>0</v>
      </c>
      <c r="O40" s="304">
        <v>0</v>
      </c>
      <c r="P40" s="304">
        <v>0</v>
      </c>
      <c r="Q40" s="304">
        <v>0</v>
      </c>
      <c r="R40" s="305">
        <v>0</v>
      </c>
      <c r="S40" s="18"/>
      <c r="U40" s="36"/>
    </row>
    <row r="41" spans="1:21" ht="13.4" customHeight="1" outlineLevel="1" x14ac:dyDescent="0.3">
      <c r="A41" s="18"/>
      <c r="B41" s="303" t="s">
        <v>42</v>
      </c>
      <c r="C41" s="304">
        <v>0</v>
      </c>
      <c r="D41" s="304">
        <v>0</v>
      </c>
      <c r="E41" s="304">
        <v>0</v>
      </c>
      <c r="F41" s="304">
        <v>0</v>
      </c>
      <c r="G41" s="304">
        <v>0</v>
      </c>
      <c r="H41" s="304">
        <v>0</v>
      </c>
      <c r="I41" s="304">
        <v>0</v>
      </c>
      <c r="J41" s="304">
        <v>0</v>
      </c>
      <c r="K41" s="304">
        <v>0</v>
      </c>
      <c r="L41" s="304">
        <v>0</v>
      </c>
      <c r="M41" s="304">
        <v>0</v>
      </c>
      <c r="N41" s="304">
        <v>0</v>
      </c>
      <c r="O41" s="304">
        <v>0</v>
      </c>
      <c r="P41" s="304">
        <v>0</v>
      </c>
      <c r="Q41" s="304">
        <v>0</v>
      </c>
      <c r="R41" s="305">
        <v>0</v>
      </c>
      <c r="S41" s="18"/>
      <c r="U41" s="36"/>
    </row>
    <row r="42" spans="1:21" ht="13.4" customHeight="1" x14ac:dyDescent="0.3">
      <c r="A42" s="18"/>
      <c r="B42" s="287" t="s">
        <v>93</v>
      </c>
      <c r="C42" s="277">
        <v>0</v>
      </c>
      <c r="D42" s="277">
        <v>0</v>
      </c>
      <c r="E42" s="277">
        <v>0</v>
      </c>
      <c r="F42" s="277">
        <v>0</v>
      </c>
      <c r="G42" s="277">
        <v>0</v>
      </c>
      <c r="H42" s="277">
        <v>0</v>
      </c>
      <c r="I42" s="277">
        <v>0</v>
      </c>
      <c r="J42" s="277">
        <v>0</v>
      </c>
      <c r="K42" s="277">
        <v>0</v>
      </c>
      <c r="L42" s="277">
        <v>0</v>
      </c>
      <c r="M42" s="277">
        <v>0</v>
      </c>
      <c r="N42" s="277">
        <v>0</v>
      </c>
      <c r="O42" s="277">
        <v>0</v>
      </c>
      <c r="P42" s="277">
        <v>0</v>
      </c>
      <c r="Q42" s="277">
        <v>0</v>
      </c>
      <c r="R42" s="278">
        <v>0</v>
      </c>
      <c r="S42" s="18"/>
      <c r="U42" s="36"/>
    </row>
    <row r="43" spans="1:21" ht="13.4" customHeight="1" x14ac:dyDescent="0.3">
      <c r="A43" s="18"/>
      <c r="B43" s="281" t="s">
        <v>187</v>
      </c>
      <c r="C43" s="282">
        <f t="shared" ref="C43:R43" si="26">C35+C39+C42</f>
        <v>-10088</v>
      </c>
      <c r="D43" s="282">
        <f t="shared" si="26"/>
        <v>35526</v>
      </c>
      <c r="E43" s="282">
        <f t="shared" ca="1" si="26"/>
        <v>83369.213756456011</v>
      </c>
      <c r="F43" s="282">
        <f t="shared" ca="1" si="26"/>
        <v>80065.607425114198</v>
      </c>
      <c r="G43" s="282">
        <f t="shared" ca="1" si="26"/>
        <v>66080.659827128984</v>
      </c>
      <c r="H43" s="282">
        <f t="shared" ca="1" si="26"/>
        <v>84199.247253680427</v>
      </c>
      <c r="I43" s="282">
        <f t="shared" ca="1" si="26"/>
        <v>102912.72859479702</v>
      </c>
      <c r="J43" s="282">
        <f t="shared" ca="1" si="26"/>
        <v>145051.59295279044</v>
      </c>
      <c r="K43" s="282">
        <f t="shared" ca="1" si="26"/>
        <v>177712.20614776245</v>
      </c>
      <c r="L43" s="282">
        <f t="shared" ca="1" si="26"/>
        <v>208954.95195359341</v>
      </c>
      <c r="M43" s="282">
        <f t="shared" ca="1" si="26"/>
        <v>237479.13015805991</v>
      </c>
      <c r="N43" s="282">
        <f t="shared" ca="1" si="26"/>
        <v>261055.28265993024</v>
      </c>
      <c r="O43" s="282">
        <f t="shared" ca="1" si="26"/>
        <v>277499.40979448357</v>
      </c>
      <c r="P43" s="282">
        <f t="shared" ca="1" si="26"/>
        <v>284934.12697753531</v>
      </c>
      <c r="Q43" s="282">
        <f t="shared" ca="1" si="26"/>
        <v>282042.31877445464</v>
      </c>
      <c r="R43" s="283">
        <f t="shared" ca="1" si="26"/>
        <v>268266.19235278375</v>
      </c>
      <c r="S43" s="18"/>
      <c r="U43" s="28"/>
    </row>
    <row r="44" spans="1:21" ht="13.25" customHeight="1" x14ac:dyDescent="0.3">
      <c r="A44" s="18"/>
      <c r="B44" s="306"/>
      <c r="C44" s="273"/>
      <c r="D44" s="273"/>
      <c r="E44" s="273"/>
      <c r="F44" s="273"/>
      <c r="G44" s="273"/>
      <c r="H44" s="273"/>
      <c r="I44" s="273"/>
      <c r="J44" s="273"/>
      <c r="K44" s="273"/>
      <c r="L44" s="273"/>
      <c r="M44" s="273"/>
      <c r="N44" s="273"/>
      <c r="O44" s="273"/>
      <c r="P44" s="273"/>
      <c r="Q44" s="273"/>
      <c r="R44" s="307"/>
      <c r="S44" s="18"/>
      <c r="U44" s="28"/>
    </row>
    <row r="45" spans="1:21" ht="13.4" customHeight="1" x14ac:dyDescent="0.3">
      <c r="A45" s="18"/>
      <c r="B45" s="281" t="s">
        <v>94</v>
      </c>
      <c r="C45" s="308">
        <f t="shared" ref="C45:R45" si="27">IF(C98&lt;C97,C98,C97)</f>
        <v>-1.2152752680399951E-2</v>
      </c>
      <c r="D45" s="308">
        <f t="shared" si="27"/>
        <v>4.2797253342970729E-2</v>
      </c>
      <c r="E45" s="308">
        <f t="shared" ca="1" si="27"/>
        <v>0.10043273552157091</v>
      </c>
      <c r="F45" s="308">
        <f t="shared" ca="1" si="27"/>
        <v>9.6452966419846034E-2</v>
      </c>
      <c r="G45" s="308">
        <f t="shared" ca="1" si="27"/>
        <v>7.9605661760184299E-2</v>
      </c>
      <c r="H45" s="308">
        <f t="shared" ca="1" si="27"/>
        <v>0.10143265540739721</v>
      </c>
      <c r="I45" s="308">
        <f t="shared" ca="1" si="27"/>
        <v>0.12397630236694016</v>
      </c>
      <c r="J45" s="308">
        <f t="shared" ca="1" si="27"/>
        <v>0.17473990236452289</v>
      </c>
      <c r="K45" s="308">
        <f t="shared" ca="1" si="27"/>
        <v>0.21408529833485418</v>
      </c>
      <c r="L45" s="308">
        <f t="shared" ca="1" si="27"/>
        <v>0.25172262613371088</v>
      </c>
      <c r="M45" s="308">
        <f t="shared" ca="1" si="27"/>
        <v>0.28608496585719784</v>
      </c>
      <c r="N45" s="308">
        <f t="shared" ca="1" si="27"/>
        <v>0.31448654699425399</v>
      </c>
      <c r="O45" s="308">
        <f t="shared" ca="1" si="27"/>
        <v>0.33429636163653004</v>
      </c>
      <c r="P45" s="308">
        <f t="shared" ca="1" si="27"/>
        <v>0.34325277313279762</v>
      </c>
      <c r="Q45" s="308">
        <f t="shared" ca="1" si="27"/>
        <v>0.33976908658529653</v>
      </c>
      <c r="R45" s="309">
        <f t="shared" ca="1" si="27"/>
        <v>0.32317334339571585</v>
      </c>
      <c r="S45" s="18"/>
      <c r="U45" s="28"/>
    </row>
    <row r="46" spans="1:21" ht="13.4" customHeight="1" outlineLevel="1" x14ac:dyDescent="0.3">
      <c r="A46" s="18"/>
      <c r="B46" s="310" t="s">
        <v>95</v>
      </c>
      <c r="C46" s="311"/>
      <c r="D46" s="311">
        <f>IF(((D32+CF!D11)*(1-0.35))/D52&lt;0,"-",((D32+CF!D11)*(1-0.35))/D52)</f>
        <v>4.0602096132996028E-2</v>
      </c>
      <c r="E46" s="311">
        <f ca="1">IF(((E32+CF!E11)*(1-0.35))/E52&lt;0,"-",((E32+CF!E11)*(1-0.35))/E52)</f>
        <v>7.2534753432245663E-2</v>
      </c>
      <c r="F46" s="311">
        <f ca="1">IF(((F32+CF!F11)*(1-0.35))/F52&lt;0,"-",((F32+CF!F11)*(1-0.35))/F52)</f>
        <v>6.9660475747666595E-2</v>
      </c>
      <c r="G46" s="311">
        <f ca="1">IF(((G32+CF!G11)*(1-0.35))/G52&lt;0,"-",((G32+CF!G11)*(1-0.35))/G52)</f>
        <v>5.7492977937910882E-2</v>
      </c>
      <c r="H46" s="311">
        <f ca="1">IF(((H32+CF!H11)*(1-0.35))/H52&lt;0,"-",((H32+CF!H11)*(1-0.35))/H52)</f>
        <v>7.3256917794231324E-2</v>
      </c>
      <c r="I46" s="311">
        <f ca="1">IF(((I32+CF!I11)*(1-0.35))/I52&lt;0,"-",((I32+CF!I11)*(1-0.35))/I52)</f>
        <v>9.4805407692365992E-2</v>
      </c>
      <c r="J46" s="311">
        <f ca="1">IF(((J32+CF!J11)*(1-0.35))/J52&lt;0,"-",((J32+CF!J11)*(1-0.35))/J52)</f>
        <v>0.13362463121992924</v>
      </c>
      <c r="K46" s="311">
        <f ca="1">IF(((K32+CF!K11)*(1-0.35))/K52&lt;0,"-",((K32+CF!K11)*(1-0.35))/K52)</f>
        <v>0.16371228696194731</v>
      </c>
      <c r="L46" s="311">
        <f ca="1">IF(((L32+CF!L11)*(1-0.35))/L52&lt;0,"-",((L32+CF!L11)*(1-0.35))/L52)</f>
        <v>0.19249377292577891</v>
      </c>
      <c r="M46" s="311">
        <f ca="1">IF(((M32+CF!M11)*(1-0.35))/M52&lt;0,"-",((M32+CF!M11)*(1-0.35))/M52)</f>
        <v>0.21877085624373951</v>
      </c>
      <c r="N46" s="311">
        <f ca="1">IF(((N32+CF!N11)*(1-0.35))/N52&lt;0,"-",((N32+CF!N11)*(1-0.35))/N52)</f>
        <v>0.24048971240737069</v>
      </c>
      <c r="O46" s="311">
        <f ca="1">IF(((O32+CF!O11)*(1-0.35))/O52&lt;0,"-",((O32+CF!O11)*(1-0.35))/O52)</f>
        <v>0.25563839419264062</v>
      </c>
      <c r="P46" s="311">
        <f ca="1">IF(((P32+CF!P11)*(1-0.35))/P52&lt;0,"-",((P32+CF!P11)*(1-0.35))/P52)</f>
        <v>0.26248741474860993</v>
      </c>
      <c r="Q46" s="311">
        <f ca="1">IF(((Q32+CF!Q11)*(1-0.35))/Q52&lt;0,"-",((Q32+CF!Q11)*(1-0.35))/Q52)</f>
        <v>0.25982341915346208</v>
      </c>
      <c r="R46" s="312">
        <f ca="1">IF(((R32+CF!R11)*(1-0.35))/R52&lt;0,"-",((R32+CF!R11)*(1-0.35))/R52)</f>
        <v>0.24713255671437101</v>
      </c>
      <c r="S46" s="18"/>
      <c r="U46" s="28"/>
    </row>
    <row r="47" spans="1:21" ht="13.4" customHeight="1" outlineLevel="1" x14ac:dyDescent="0.3">
      <c r="A47" s="18"/>
      <c r="B47" s="310" t="s">
        <v>96</v>
      </c>
      <c r="C47" s="311">
        <f t="shared" ref="C47:R47" si="28">+C43/C53</f>
        <v>-1.2152752680399951E-2</v>
      </c>
      <c r="D47" s="311">
        <f t="shared" si="28"/>
        <v>4.2797253342970729E-2</v>
      </c>
      <c r="E47" s="311">
        <f t="shared" ca="1" si="28"/>
        <v>0.10043273552157091</v>
      </c>
      <c r="F47" s="311">
        <f t="shared" ca="1" si="28"/>
        <v>9.6452966419846034E-2</v>
      </c>
      <c r="G47" s="311">
        <f t="shared" ca="1" si="28"/>
        <v>7.9605661760184299E-2</v>
      </c>
      <c r="H47" s="311">
        <f t="shared" ca="1" si="28"/>
        <v>0.10143265540739721</v>
      </c>
      <c r="I47" s="311">
        <f t="shared" ca="1" si="28"/>
        <v>0.12397630236694016</v>
      </c>
      <c r="J47" s="311">
        <f t="shared" ca="1" si="28"/>
        <v>0.17473990236452289</v>
      </c>
      <c r="K47" s="311">
        <f t="shared" ca="1" si="28"/>
        <v>0.21408529833485418</v>
      </c>
      <c r="L47" s="311">
        <f t="shared" ca="1" si="28"/>
        <v>0.25172262613371088</v>
      </c>
      <c r="M47" s="311">
        <f t="shared" ca="1" si="28"/>
        <v>0.28608496585719784</v>
      </c>
      <c r="N47" s="311">
        <f t="shared" ca="1" si="28"/>
        <v>0.31448654699425399</v>
      </c>
      <c r="O47" s="311">
        <f t="shared" ca="1" si="28"/>
        <v>0.33429636163653004</v>
      </c>
      <c r="P47" s="311">
        <f t="shared" ca="1" si="28"/>
        <v>0.34325277313279762</v>
      </c>
      <c r="Q47" s="311">
        <f t="shared" ca="1" si="28"/>
        <v>0.33976908658529653</v>
      </c>
      <c r="R47" s="312">
        <f t="shared" ca="1" si="28"/>
        <v>0.32317334339571585</v>
      </c>
      <c r="S47" s="18"/>
      <c r="U47" s="28"/>
    </row>
    <row r="48" spans="1:21" ht="13.4" customHeight="1" outlineLevel="1" x14ac:dyDescent="0.3">
      <c r="A48" s="18"/>
      <c r="B48" s="310"/>
      <c r="C48" s="311"/>
      <c r="D48" s="311"/>
      <c r="E48" s="311"/>
      <c r="F48" s="311"/>
      <c r="G48" s="311"/>
      <c r="H48" s="311"/>
      <c r="I48" s="311"/>
      <c r="J48" s="311"/>
      <c r="K48" s="311"/>
      <c r="L48" s="311"/>
      <c r="M48" s="311"/>
      <c r="N48" s="311"/>
      <c r="O48" s="311"/>
      <c r="P48" s="311"/>
      <c r="Q48" s="311"/>
      <c r="R48" s="312"/>
      <c r="S48" s="18"/>
      <c r="U48" s="28"/>
    </row>
    <row r="49" spans="1:21" ht="13.4" customHeight="1" outlineLevel="1" x14ac:dyDescent="0.3">
      <c r="A49" s="18"/>
      <c r="B49" s="310" t="s">
        <v>97</v>
      </c>
      <c r="C49" s="311">
        <f t="shared" ref="C49:R49" si="29">IF(C101&lt;C100,C101,C100)</f>
        <v>0</v>
      </c>
      <c r="D49" s="311">
        <f t="shared" si="29"/>
        <v>0</v>
      </c>
      <c r="E49" s="311">
        <f t="shared" si="29"/>
        <v>0</v>
      </c>
      <c r="F49" s="311">
        <f t="shared" si="29"/>
        <v>0</v>
      </c>
      <c r="G49" s="311">
        <f t="shared" si="29"/>
        <v>0</v>
      </c>
      <c r="H49" s="311">
        <f t="shared" si="29"/>
        <v>0</v>
      </c>
      <c r="I49" s="311">
        <f t="shared" si="29"/>
        <v>0</v>
      </c>
      <c r="J49" s="311">
        <f t="shared" si="29"/>
        <v>0</v>
      </c>
      <c r="K49" s="311">
        <f t="shared" si="29"/>
        <v>0</v>
      </c>
      <c r="L49" s="311">
        <f t="shared" si="29"/>
        <v>0</v>
      </c>
      <c r="M49" s="311">
        <f t="shared" si="29"/>
        <v>0</v>
      </c>
      <c r="N49" s="311">
        <f t="shared" si="29"/>
        <v>0</v>
      </c>
      <c r="O49" s="311">
        <f t="shared" si="29"/>
        <v>0</v>
      </c>
      <c r="P49" s="311">
        <f t="shared" si="29"/>
        <v>0</v>
      </c>
      <c r="Q49" s="311">
        <f t="shared" si="29"/>
        <v>0</v>
      </c>
      <c r="R49" s="312">
        <f t="shared" si="29"/>
        <v>0</v>
      </c>
      <c r="S49" s="18"/>
      <c r="U49" s="28"/>
    </row>
    <row r="50" spans="1:21" ht="13.4" customHeight="1" outlineLevel="1" x14ac:dyDescent="0.3">
      <c r="A50" s="19"/>
      <c r="B50" s="287" t="s">
        <v>98</v>
      </c>
      <c r="C50" s="277">
        <f t="shared" ref="C50:R50" si="30">C35/C53</f>
        <v>-1.2152752680399951E-2</v>
      </c>
      <c r="D50" s="277">
        <f t="shared" si="30"/>
        <v>4.2797253342970729E-2</v>
      </c>
      <c r="E50" s="277">
        <f t="shared" ca="1" si="30"/>
        <v>0.10043273552157091</v>
      </c>
      <c r="F50" s="277">
        <f t="shared" ca="1" si="30"/>
        <v>9.6452966419846034E-2</v>
      </c>
      <c r="G50" s="277">
        <f t="shared" ca="1" si="30"/>
        <v>7.9605661760184299E-2</v>
      </c>
      <c r="H50" s="277">
        <f t="shared" ca="1" si="30"/>
        <v>0.10143265540739721</v>
      </c>
      <c r="I50" s="277">
        <f t="shared" ca="1" si="30"/>
        <v>0.12397630236694016</v>
      </c>
      <c r="J50" s="277">
        <f t="shared" ca="1" si="30"/>
        <v>0.17473990236452289</v>
      </c>
      <c r="K50" s="277">
        <f t="shared" ca="1" si="30"/>
        <v>0.21408529833485418</v>
      </c>
      <c r="L50" s="277">
        <f t="shared" ca="1" si="30"/>
        <v>0.25172262613371088</v>
      </c>
      <c r="M50" s="277">
        <f t="shared" ca="1" si="30"/>
        <v>0.28608496585719784</v>
      </c>
      <c r="N50" s="277">
        <f t="shared" ca="1" si="30"/>
        <v>0.31448654699425399</v>
      </c>
      <c r="O50" s="277">
        <f t="shared" ca="1" si="30"/>
        <v>0.33429636163653004</v>
      </c>
      <c r="P50" s="277">
        <f t="shared" ca="1" si="30"/>
        <v>0.34325277313279762</v>
      </c>
      <c r="Q50" s="277">
        <f t="shared" ca="1" si="30"/>
        <v>0.33976908658529653</v>
      </c>
      <c r="R50" s="278">
        <f t="shared" ca="1" si="30"/>
        <v>0.32317334339571585</v>
      </c>
      <c r="S50" s="19"/>
      <c r="U50" s="37"/>
    </row>
    <row r="51" spans="1:21" ht="13.4" customHeight="1" outlineLevel="1" x14ac:dyDescent="0.3">
      <c r="A51" s="18"/>
      <c r="B51" s="287"/>
      <c r="C51" s="313"/>
      <c r="D51" s="313"/>
      <c r="E51" s="313"/>
      <c r="F51" s="313"/>
      <c r="G51" s="313"/>
      <c r="H51" s="313"/>
      <c r="I51" s="313"/>
      <c r="J51" s="313"/>
      <c r="K51" s="313"/>
      <c r="L51" s="313"/>
      <c r="M51" s="313"/>
      <c r="N51" s="313"/>
      <c r="O51" s="313"/>
      <c r="P51" s="313"/>
      <c r="Q51" s="313"/>
      <c r="R51" s="314"/>
      <c r="S51" s="18"/>
      <c r="U51" s="28"/>
    </row>
    <row r="52" spans="1:21" ht="13.4" customHeight="1" outlineLevel="1" x14ac:dyDescent="0.3">
      <c r="A52" s="18"/>
      <c r="B52" s="287" t="s">
        <v>99</v>
      </c>
      <c r="C52" s="315">
        <f>IF(C97&lt;0,C95,C94)</f>
        <v>830100</v>
      </c>
      <c r="D52" s="315">
        <f>+D53</f>
        <v>830100</v>
      </c>
      <c r="E52" s="315">
        <f>+D52</f>
        <v>830100</v>
      </c>
      <c r="F52" s="315">
        <f t="shared" ref="F52:R52" si="31">+E52</f>
        <v>830100</v>
      </c>
      <c r="G52" s="315">
        <f t="shared" si="31"/>
        <v>830100</v>
      </c>
      <c r="H52" s="315">
        <f t="shared" si="31"/>
        <v>830100</v>
      </c>
      <c r="I52" s="315">
        <f t="shared" si="31"/>
        <v>830100</v>
      </c>
      <c r="J52" s="315">
        <f t="shared" si="31"/>
        <v>830100</v>
      </c>
      <c r="K52" s="315">
        <f t="shared" si="31"/>
        <v>830100</v>
      </c>
      <c r="L52" s="315">
        <f t="shared" si="31"/>
        <v>830100</v>
      </c>
      <c r="M52" s="315">
        <f t="shared" si="31"/>
        <v>830100</v>
      </c>
      <c r="N52" s="315">
        <f t="shared" si="31"/>
        <v>830100</v>
      </c>
      <c r="O52" s="315">
        <f t="shared" si="31"/>
        <v>830100</v>
      </c>
      <c r="P52" s="315">
        <f t="shared" si="31"/>
        <v>830100</v>
      </c>
      <c r="Q52" s="315">
        <f t="shared" si="31"/>
        <v>830100</v>
      </c>
      <c r="R52" s="316">
        <f t="shared" si="31"/>
        <v>830100</v>
      </c>
      <c r="S52" s="18"/>
      <c r="U52" s="28"/>
    </row>
    <row r="53" spans="1:21" ht="13.4" customHeight="1" outlineLevel="1" x14ac:dyDescent="0.3">
      <c r="A53" s="18"/>
      <c r="B53" s="287" t="s">
        <v>100</v>
      </c>
      <c r="C53" s="317">
        <f>(800000+4259+25741+100)</f>
        <v>830100</v>
      </c>
      <c r="D53" s="317">
        <f>(800000+4259+25741+100)</f>
        <v>830100</v>
      </c>
      <c r="E53" s="315">
        <f>+D53</f>
        <v>830100</v>
      </c>
      <c r="F53" s="315">
        <f>+E53</f>
        <v>830100</v>
      </c>
      <c r="G53" s="315">
        <f t="shared" ref="G53:R53" si="32">+F53</f>
        <v>830100</v>
      </c>
      <c r="H53" s="315">
        <f t="shared" si="32"/>
        <v>830100</v>
      </c>
      <c r="I53" s="315">
        <f t="shared" si="32"/>
        <v>830100</v>
      </c>
      <c r="J53" s="315">
        <f t="shared" si="32"/>
        <v>830100</v>
      </c>
      <c r="K53" s="315">
        <f t="shared" si="32"/>
        <v>830100</v>
      </c>
      <c r="L53" s="315">
        <f t="shared" si="32"/>
        <v>830100</v>
      </c>
      <c r="M53" s="315">
        <f t="shared" si="32"/>
        <v>830100</v>
      </c>
      <c r="N53" s="315">
        <f t="shared" si="32"/>
        <v>830100</v>
      </c>
      <c r="O53" s="315">
        <f t="shared" si="32"/>
        <v>830100</v>
      </c>
      <c r="P53" s="315">
        <f t="shared" si="32"/>
        <v>830100</v>
      </c>
      <c r="Q53" s="315">
        <f t="shared" si="32"/>
        <v>830100</v>
      </c>
      <c r="R53" s="316">
        <f t="shared" si="32"/>
        <v>830100</v>
      </c>
      <c r="S53" s="18"/>
      <c r="U53" s="28"/>
    </row>
    <row r="54" spans="1:21" ht="13.4" customHeight="1" outlineLevel="1" x14ac:dyDescent="0.3">
      <c r="A54" s="18"/>
      <c r="B54" s="287"/>
      <c r="C54" s="315"/>
      <c r="D54" s="315"/>
      <c r="E54" s="315"/>
      <c r="F54" s="315"/>
      <c r="G54" s="315"/>
      <c r="H54" s="315"/>
      <c r="I54" s="315"/>
      <c r="J54" s="315"/>
      <c r="K54" s="315"/>
      <c r="L54" s="315"/>
      <c r="M54" s="315"/>
      <c r="N54" s="315"/>
      <c r="O54" s="315"/>
      <c r="P54" s="315"/>
      <c r="Q54" s="315"/>
      <c r="R54" s="316"/>
      <c r="S54" s="18"/>
      <c r="U54" s="28"/>
    </row>
    <row r="55" spans="1:21" ht="13.4" customHeight="1" outlineLevel="1" x14ac:dyDescent="0.3">
      <c r="A55" s="18"/>
      <c r="B55" s="287" t="s">
        <v>240</v>
      </c>
      <c r="C55" s="277">
        <f t="shared" ref="C55:R55" si="33">C43-C28-C33-C30</f>
        <v>7203</v>
      </c>
      <c r="D55" s="277">
        <f t="shared" si="33"/>
        <v>34037</v>
      </c>
      <c r="E55" s="277">
        <f t="shared" ca="1" si="33"/>
        <v>84995.508054120844</v>
      </c>
      <c r="F55" s="277">
        <f t="shared" ca="1" si="33"/>
        <v>86326.517794419051</v>
      </c>
      <c r="G55" s="277">
        <f t="shared" ca="1" si="33"/>
        <v>81136.945489804726</v>
      </c>
      <c r="H55" s="277">
        <f t="shared" ca="1" si="33"/>
        <v>108288.3464158487</v>
      </c>
      <c r="I55" s="277">
        <f t="shared" ca="1" si="33"/>
        <v>124297.63852970392</v>
      </c>
      <c r="J55" s="277">
        <f t="shared" ca="1" si="33"/>
        <v>158262.7610440281</v>
      </c>
      <c r="K55" s="277">
        <f t="shared" ca="1" si="33"/>
        <v>185485.11236704187</v>
      </c>
      <c r="L55" s="277">
        <f t="shared" ca="1" si="33"/>
        <v>212930.35636525287</v>
      </c>
      <c r="M55" s="277">
        <f t="shared" ca="1" si="33"/>
        <v>238697.89471905027</v>
      </c>
      <c r="N55" s="277">
        <f t="shared" ca="1" si="33"/>
        <v>261015.73525729394</v>
      </c>
      <c r="O55" s="277">
        <f t="shared" ca="1" si="33"/>
        <v>278166.86378019745</v>
      </c>
      <c r="P55" s="277">
        <f t="shared" ca="1" si="33"/>
        <v>288706.62006888876</v>
      </c>
      <c r="Q55" s="277">
        <f t="shared" ca="1" si="33"/>
        <v>291673.61628851574</v>
      </c>
      <c r="R55" s="278">
        <f t="shared" ca="1" si="33"/>
        <v>286755.32945270644</v>
      </c>
      <c r="S55" s="18"/>
      <c r="U55" s="28"/>
    </row>
    <row r="56" spans="1:21" ht="13.4" customHeight="1" outlineLevel="1" x14ac:dyDescent="0.3">
      <c r="A56" s="18"/>
      <c r="B56" s="287" t="s">
        <v>262</v>
      </c>
      <c r="C56" s="277">
        <f>+C55+CF!C23</f>
        <v>-17332</v>
      </c>
      <c r="D56" s="277">
        <f>+D55+CF!D23</f>
        <v>13123</v>
      </c>
      <c r="E56" s="277">
        <f ca="1">+E55+CF!E23</f>
        <v>29995.508054120844</v>
      </c>
      <c r="F56" s="277">
        <f ca="1">+F55+CF!F23</f>
        <v>14326.517794419051</v>
      </c>
      <c r="G56" s="277">
        <f ca="1">+G55+CF!G23</f>
        <v>-29863.054510195274</v>
      </c>
      <c r="H56" s="277">
        <f ca="1">+H55+CF!H23</f>
        <v>14288.346415848704</v>
      </c>
      <c r="I56" s="277">
        <f ca="1">+I55+CF!I23</f>
        <v>79297.638529703923</v>
      </c>
      <c r="J56" s="277">
        <f ca="1">+J55+CF!J23</f>
        <v>110262.7610440281</v>
      </c>
      <c r="K56" s="277">
        <f ca="1">+K55+CF!K23</f>
        <v>130285.11236704187</v>
      </c>
      <c r="L56" s="277">
        <f ca="1">+L55+CF!L23</f>
        <v>149450.35636525287</v>
      </c>
      <c r="M56" s="277">
        <f ca="1">+M55+CF!M23</f>
        <v>165695.89471905029</v>
      </c>
      <c r="N56" s="277">
        <f ca="1">+N55+CF!N23</f>
        <v>177063.43525729398</v>
      </c>
      <c r="O56" s="277">
        <f ca="1">+O55+CF!O23</f>
        <v>181621.71878019749</v>
      </c>
      <c r="P56" s="277">
        <f ca="1">+P55+CF!P23</f>
        <v>177679.70331888885</v>
      </c>
      <c r="Q56" s="277">
        <f ca="1">+Q55+CF!Q23</f>
        <v>163992.66202601581</v>
      </c>
      <c r="R56" s="278">
        <f ca="1">+R55+CF!R23</f>
        <v>139922.23205083155</v>
      </c>
      <c r="S56" s="18"/>
      <c r="U56" s="28"/>
    </row>
    <row r="57" spans="1:21" s="27" customFormat="1" ht="13.4" customHeight="1" x14ac:dyDescent="0.3">
      <c r="A57" s="19"/>
      <c r="B57" s="284"/>
      <c r="C57" s="272"/>
      <c r="D57" s="272"/>
      <c r="E57" s="272"/>
      <c r="F57" s="272"/>
      <c r="G57" s="272"/>
      <c r="H57" s="272"/>
      <c r="I57" s="272"/>
      <c r="J57" s="272"/>
      <c r="K57" s="272"/>
      <c r="L57" s="272"/>
      <c r="M57" s="272"/>
      <c r="N57" s="272"/>
      <c r="O57" s="272"/>
      <c r="P57" s="272"/>
      <c r="Q57" s="272"/>
      <c r="R57" s="274"/>
      <c r="S57" s="19"/>
      <c r="U57" s="37"/>
    </row>
    <row r="58" spans="1:21" ht="13.4" customHeight="1" outlineLevel="1" x14ac:dyDescent="0.3">
      <c r="A58" s="18"/>
      <c r="B58" s="287" t="s">
        <v>101</v>
      </c>
      <c r="C58" s="313"/>
      <c r="D58" s="313"/>
      <c r="E58" s="277"/>
      <c r="F58" s="313"/>
      <c r="G58" s="313"/>
      <c r="H58" s="313"/>
      <c r="I58" s="313"/>
      <c r="J58" s="313"/>
      <c r="K58" s="313"/>
      <c r="L58" s="313"/>
      <c r="M58" s="313"/>
      <c r="N58" s="313"/>
      <c r="O58" s="313"/>
      <c r="P58" s="313"/>
      <c r="Q58" s="313"/>
      <c r="R58" s="314"/>
      <c r="S58" s="18"/>
      <c r="U58" s="39"/>
    </row>
    <row r="59" spans="1:21" ht="13.4" customHeight="1" outlineLevel="1" x14ac:dyDescent="0.3">
      <c r="A59" s="18"/>
      <c r="B59" s="287" t="s">
        <v>102</v>
      </c>
      <c r="C59" s="318">
        <f>IFERROR((C11-C14)/C11,0)</f>
        <v>0.65541588515365745</v>
      </c>
      <c r="D59" s="318">
        <f>IFERROR((D11-D14)/D11,0)</f>
        <v>0.69492656428140298</v>
      </c>
      <c r="E59" s="319">
        <v>0.71099999999999997</v>
      </c>
      <c r="F59" s="319">
        <v>0.70499999999999996</v>
      </c>
      <c r="G59" s="319">
        <v>0.70250000000000001</v>
      </c>
      <c r="H59" s="319">
        <v>0.7</v>
      </c>
      <c r="I59" s="319">
        <v>0.69499999999999995</v>
      </c>
      <c r="J59" s="319">
        <v>0.69</v>
      </c>
      <c r="K59" s="320">
        <f>J59</f>
        <v>0.69</v>
      </c>
      <c r="L59" s="320">
        <f t="shared" ref="L59:R59" si="34">K59</f>
        <v>0.69</v>
      </c>
      <c r="M59" s="320">
        <f t="shared" si="34"/>
        <v>0.69</v>
      </c>
      <c r="N59" s="320">
        <f t="shared" si="34"/>
        <v>0.69</v>
      </c>
      <c r="O59" s="320">
        <f t="shared" si="34"/>
        <v>0.69</v>
      </c>
      <c r="P59" s="320">
        <f t="shared" si="34"/>
        <v>0.69</v>
      </c>
      <c r="Q59" s="320">
        <f t="shared" si="34"/>
        <v>0.69</v>
      </c>
      <c r="R59" s="321">
        <f t="shared" si="34"/>
        <v>0.69</v>
      </c>
      <c r="S59" s="18"/>
      <c r="U59" s="39"/>
    </row>
    <row r="60" spans="1:21" ht="13.4" customHeight="1" outlineLevel="1" x14ac:dyDescent="0.3">
      <c r="A60" s="18"/>
      <c r="B60" s="287" t="s">
        <v>103</v>
      </c>
      <c r="C60" s="318">
        <f>C18/C11</f>
        <v>0.15149779974029723</v>
      </c>
      <c r="D60" s="318">
        <f>D18/D11</f>
        <v>0.11866742673194286</v>
      </c>
      <c r="E60" s="319">
        <v>0.09</v>
      </c>
      <c r="F60" s="319">
        <v>0.1</v>
      </c>
      <c r="G60" s="319">
        <v>0.12</v>
      </c>
      <c r="H60" s="319">
        <v>0.12</v>
      </c>
      <c r="I60" s="319">
        <v>0.11</v>
      </c>
      <c r="J60" s="319">
        <v>0.11</v>
      </c>
      <c r="K60" s="320">
        <f t="shared" ref="K60:R65" si="35">J60</f>
        <v>0.11</v>
      </c>
      <c r="L60" s="320">
        <f t="shared" si="35"/>
        <v>0.11</v>
      </c>
      <c r="M60" s="320">
        <f t="shared" si="35"/>
        <v>0.11</v>
      </c>
      <c r="N60" s="320">
        <f t="shared" si="35"/>
        <v>0.11</v>
      </c>
      <c r="O60" s="320">
        <f t="shared" si="35"/>
        <v>0.11</v>
      </c>
      <c r="P60" s="320">
        <f t="shared" si="35"/>
        <v>0.11</v>
      </c>
      <c r="Q60" s="320">
        <f t="shared" si="35"/>
        <v>0.11</v>
      </c>
      <c r="R60" s="321">
        <f t="shared" si="35"/>
        <v>0.11</v>
      </c>
      <c r="S60" s="18"/>
      <c r="U60" s="39"/>
    </row>
    <row r="61" spans="1:21" ht="13.4" customHeight="1" outlineLevel="1" x14ac:dyDescent="0.3">
      <c r="A61" s="18"/>
      <c r="B61" s="287" t="s">
        <v>104</v>
      </c>
      <c r="C61" s="318">
        <f>C19/C$11</f>
        <v>6.2626244409176163E-2</v>
      </c>
      <c r="D61" s="318">
        <f>D19/D11</f>
        <v>4.5238414593253305E-2</v>
      </c>
      <c r="E61" s="319">
        <v>4.4999999999999998E-2</v>
      </c>
      <c r="F61" s="319">
        <v>5.5E-2</v>
      </c>
      <c r="G61" s="319">
        <v>0.06</v>
      </c>
      <c r="H61" s="319">
        <v>0.06</v>
      </c>
      <c r="I61" s="319">
        <v>0.06</v>
      </c>
      <c r="J61" s="319">
        <v>0.06</v>
      </c>
      <c r="K61" s="320">
        <f t="shared" si="35"/>
        <v>0.06</v>
      </c>
      <c r="L61" s="320">
        <f t="shared" si="35"/>
        <v>0.06</v>
      </c>
      <c r="M61" s="320">
        <f t="shared" si="35"/>
        <v>0.06</v>
      </c>
      <c r="N61" s="320">
        <f t="shared" si="35"/>
        <v>0.06</v>
      </c>
      <c r="O61" s="320">
        <f t="shared" si="35"/>
        <v>0.06</v>
      </c>
      <c r="P61" s="320">
        <f t="shared" si="35"/>
        <v>0.06</v>
      </c>
      <c r="Q61" s="320">
        <f t="shared" si="35"/>
        <v>0.06</v>
      </c>
      <c r="R61" s="321">
        <f t="shared" si="35"/>
        <v>0.06</v>
      </c>
      <c r="S61" s="18"/>
      <c r="U61" s="39"/>
    </row>
    <row r="62" spans="1:21" ht="13.4" customHeight="1" outlineLevel="1" x14ac:dyDescent="0.3">
      <c r="A62" s="18"/>
      <c r="B62" s="287" t="s">
        <v>105</v>
      </c>
      <c r="C62" s="318">
        <f>C20/C$11</f>
        <v>6.6562364738133026E-2</v>
      </c>
      <c r="D62" s="318">
        <f>D20/D$11</f>
        <v>5.4842062906579038E-2</v>
      </c>
      <c r="E62" s="322">
        <v>0.05</v>
      </c>
      <c r="F62" s="322">
        <v>5.5E-2</v>
      </c>
      <c r="G62" s="322">
        <v>6.5000000000000002E-2</v>
      </c>
      <c r="H62" s="322">
        <v>0.06</v>
      </c>
      <c r="I62" s="322">
        <v>5.8999999999999997E-2</v>
      </c>
      <c r="J62" s="322">
        <v>0.05</v>
      </c>
      <c r="K62" s="320">
        <f t="shared" si="35"/>
        <v>0.05</v>
      </c>
      <c r="L62" s="320">
        <f t="shared" si="35"/>
        <v>0.05</v>
      </c>
      <c r="M62" s="320">
        <f t="shared" si="35"/>
        <v>0.05</v>
      </c>
      <c r="N62" s="320">
        <f t="shared" si="35"/>
        <v>0.05</v>
      </c>
      <c r="O62" s="320">
        <f t="shared" si="35"/>
        <v>0.05</v>
      </c>
      <c r="P62" s="320">
        <f t="shared" si="35"/>
        <v>0.05</v>
      </c>
      <c r="Q62" s="320">
        <f t="shared" si="35"/>
        <v>0.05</v>
      </c>
      <c r="R62" s="321">
        <f t="shared" si="35"/>
        <v>0.05</v>
      </c>
      <c r="S62" s="18"/>
      <c r="U62" s="39"/>
    </row>
    <row r="63" spans="1:21" ht="13.4" customHeight="1" outlineLevel="1" x14ac:dyDescent="0.3">
      <c r="A63" s="18"/>
      <c r="B63" s="287" t="s">
        <v>106</v>
      </c>
      <c r="C63" s="318">
        <f>C21/C$11</f>
        <v>2.1411953542057424E-2</v>
      </c>
      <c r="D63" s="318">
        <f>D21/D$11</f>
        <v>1.5196834551673262E-2</v>
      </c>
      <c r="E63" s="323">
        <v>1.4999999999999999E-2</v>
      </c>
      <c r="F63" s="323">
        <v>2.75E-2</v>
      </c>
      <c r="G63" s="323">
        <v>0.02</v>
      </c>
      <c r="H63" s="323">
        <v>1.4999999999999999E-2</v>
      </c>
      <c r="I63" s="323">
        <v>0.02</v>
      </c>
      <c r="J63" s="323">
        <v>1.4999999999999999E-2</v>
      </c>
      <c r="K63" s="324">
        <f t="shared" si="35"/>
        <v>1.4999999999999999E-2</v>
      </c>
      <c r="L63" s="324">
        <f t="shared" si="35"/>
        <v>1.4999999999999999E-2</v>
      </c>
      <c r="M63" s="324">
        <f t="shared" si="35"/>
        <v>1.4999999999999999E-2</v>
      </c>
      <c r="N63" s="324">
        <f t="shared" si="35"/>
        <v>1.4999999999999999E-2</v>
      </c>
      <c r="O63" s="324">
        <f t="shared" si="35"/>
        <v>1.4999999999999999E-2</v>
      </c>
      <c r="P63" s="324">
        <f t="shared" si="35"/>
        <v>1.4999999999999999E-2</v>
      </c>
      <c r="Q63" s="324">
        <f t="shared" si="35"/>
        <v>1.4999999999999999E-2</v>
      </c>
      <c r="R63" s="325">
        <f t="shared" si="35"/>
        <v>1.4999999999999999E-2</v>
      </c>
      <c r="S63" s="18"/>
      <c r="U63" s="39"/>
    </row>
    <row r="64" spans="1:21" ht="13.4" customHeight="1" outlineLevel="1" x14ac:dyDescent="0.3">
      <c r="A64" s="18"/>
      <c r="B64" s="287" t="s">
        <v>107</v>
      </c>
      <c r="C64" s="324">
        <f>IFERROR(C22/C11,"-")</f>
        <v>0.13172251478863078</v>
      </c>
      <c r="D64" s="324">
        <f>IFERROR(D22/D11,"-")</f>
        <v>9.2042787204077534E-2</v>
      </c>
      <c r="E64" s="323">
        <v>0.09</v>
      </c>
      <c r="F64" s="323">
        <v>9.5000000000000001E-2</v>
      </c>
      <c r="G64" s="323">
        <v>0.1</v>
      </c>
      <c r="H64" s="323">
        <v>0.1</v>
      </c>
      <c r="I64" s="323">
        <v>9.5000000000000001E-2</v>
      </c>
      <c r="J64" s="323">
        <v>0.1</v>
      </c>
      <c r="K64" s="324">
        <f t="shared" si="35"/>
        <v>0.1</v>
      </c>
      <c r="L64" s="324">
        <f t="shared" si="35"/>
        <v>0.1</v>
      </c>
      <c r="M64" s="324">
        <f t="shared" si="35"/>
        <v>0.1</v>
      </c>
      <c r="N64" s="324">
        <f t="shared" si="35"/>
        <v>0.1</v>
      </c>
      <c r="O64" s="324">
        <f t="shared" si="35"/>
        <v>0.1</v>
      </c>
      <c r="P64" s="324">
        <f t="shared" si="35"/>
        <v>0.1</v>
      </c>
      <c r="Q64" s="324">
        <f t="shared" si="35"/>
        <v>0.1</v>
      </c>
      <c r="R64" s="325">
        <f t="shared" si="35"/>
        <v>0.1</v>
      </c>
      <c r="S64" s="18"/>
      <c r="U64" s="39"/>
    </row>
    <row r="65" spans="1:21" ht="13.4" customHeight="1" outlineLevel="1" x14ac:dyDescent="0.3">
      <c r="A65" s="18"/>
      <c r="B65" s="287" t="s">
        <v>108</v>
      </c>
      <c r="C65" s="324">
        <f>IFERROR(C23/C11,"-")</f>
        <v>0.22419203578127253</v>
      </c>
      <c r="D65" s="324">
        <f>IFERROR(D23/D11,"-")</f>
        <v>0.15471464019851117</v>
      </c>
      <c r="E65" s="323">
        <v>0.15</v>
      </c>
      <c r="F65" s="323">
        <v>0.15</v>
      </c>
      <c r="G65" s="323">
        <v>0.17</v>
      </c>
      <c r="H65" s="323">
        <v>0.16</v>
      </c>
      <c r="I65" s="323">
        <v>0.16</v>
      </c>
      <c r="J65" s="323">
        <v>0.15</v>
      </c>
      <c r="K65" s="324">
        <f t="shared" si="35"/>
        <v>0.15</v>
      </c>
      <c r="L65" s="324">
        <f t="shared" si="35"/>
        <v>0.15</v>
      </c>
      <c r="M65" s="324">
        <f t="shared" si="35"/>
        <v>0.15</v>
      </c>
      <c r="N65" s="324">
        <f t="shared" si="35"/>
        <v>0.15</v>
      </c>
      <c r="O65" s="324">
        <f t="shared" si="35"/>
        <v>0.15</v>
      </c>
      <c r="P65" s="324">
        <f t="shared" si="35"/>
        <v>0.15</v>
      </c>
      <c r="Q65" s="324">
        <f t="shared" si="35"/>
        <v>0.15</v>
      </c>
      <c r="R65" s="325">
        <f t="shared" si="35"/>
        <v>0.15</v>
      </c>
      <c r="S65" s="18"/>
      <c r="U65" s="39"/>
    </row>
    <row r="66" spans="1:21" s="31" customFormat="1" ht="13.4" customHeight="1" outlineLevel="1" x14ac:dyDescent="0.3">
      <c r="A66" s="30"/>
      <c r="B66" s="326" t="s">
        <v>109</v>
      </c>
      <c r="C66" s="327" t="s">
        <v>110</v>
      </c>
      <c r="D66" s="328">
        <f t="shared" ref="D66:R66" si="36">IFERROR(IF((D26/D11)&lt;0,"-",D26/D11),"-")</f>
        <v>0.21422439809536584</v>
      </c>
      <c r="E66" s="328">
        <f t="shared" si="36"/>
        <v>0.27099999999999996</v>
      </c>
      <c r="F66" s="328">
        <f t="shared" si="36"/>
        <v>0.2225</v>
      </c>
      <c r="G66" s="328">
        <f t="shared" si="36"/>
        <v>0.16750000000000012</v>
      </c>
      <c r="H66" s="328">
        <f t="shared" si="36"/>
        <v>0.18499999999999989</v>
      </c>
      <c r="I66" s="327">
        <f t="shared" si="36"/>
        <v>0.19099999999999995</v>
      </c>
      <c r="J66" s="327">
        <f t="shared" si="36"/>
        <v>0.20500000000000002</v>
      </c>
      <c r="K66" s="327">
        <f t="shared" si="36"/>
        <v>0.20500000000000007</v>
      </c>
      <c r="L66" s="327">
        <f t="shared" si="36"/>
        <v>0.20499999999999999</v>
      </c>
      <c r="M66" s="327">
        <f t="shared" si="36"/>
        <v>0.2049999999999999</v>
      </c>
      <c r="N66" s="327">
        <f t="shared" si="36"/>
        <v>0.20500000000000002</v>
      </c>
      <c r="O66" s="327">
        <f t="shared" si="36"/>
        <v>0.20499999999999999</v>
      </c>
      <c r="P66" s="327">
        <f t="shared" si="36"/>
        <v>0.20500000000000004</v>
      </c>
      <c r="Q66" s="327">
        <f t="shared" si="36"/>
        <v>0.20499999999999988</v>
      </c>
      <c r="R66" s="329">
        <f t="shared" si="36"/>
        <v>0.20499999999999999</v>
      </c>
      <c r="S66" s="30"/>
      <c r="U66" s="41"/>
    </row>
    <row r="67" spans="1:21" ht="13.4" customHeight="1" outlineLevel="1" x14ac:dyDescent="0.3">
      <c r="A67" s="18"/>
      <c r="B67" s="287" t="s">
        <v>111</v>
      </c>
      <c r="C67" s="327" t="str">
        <f t="shared" ref="C67:R67" si="37">IF(C32&lt;0,"-",C32/C11)</f>
        <v>-</v>
      </c>
      <c r="D67" s="327">
        <f t="shared" si="37"/>
        <v>0.15989202602105829</v>
      </c>
      <c r="E67" s="327">
        <f t="shared" ca="1" si="37"/>
        <v>0.2424933500769518</v>
      </c>
      <c r="F67" s="327">
        <f t="shared" ca="1" si="37"/>
        <v>0.19010959723881754</v>
      </c>
      <c r="G67" s="327">
        <f t="shared" ca="1" si="37"/>
        <v>0.12834635578360501</v>
      </c>
      <c r="H67" s="327">
        <f t="shared" ca="1" si="37"/>
        <v>0.13628125804891944</v>
      </c>
      <c r="I67" s="327">
        <f t="shared" ca="1" si="37"/>
        <v>0.1439741466918445</v>
      </c>
      <c r="J67" s="327">
        <f t="shared" ca="1" si="37"/>
        <v>0.16701737159404076</v>
      </c>
      <c r="K67" s="327">
        <f t="shared" ca="1" si="37"/>
        <v>0.17267841361109618</v>
      </c>
      <c r="L67" s="327">
        <f t="shared" ca="1" si="37"/>
        <v>0.17578891087789808</v>
      </c>
      <c r="M67" s="327">
        <f t="shared" ca="1" si="37"/>
        <v>0.17758723061881063</v>
      </c>
      <c r="N67" s="327">
        <f t="shared" ca="1" si="37"/>
        <v>0.1782808318945821</v>
      </c>
      <c r="O67" s="327">
        <f t="shared" ca="1" si="37"/>
        <v>0.17794452165171215</v>
      </c>
      <c r="P67" s="327">
        <f t="shared" ca="1" si="37"/>
        <v>0.17653331510601003</v>
      </c>
      <c r="Q67" s="327">
        <f t="shared" ca="1" si="37"/>
        <v>0.17387230966386949</v>
      </c>
      <c r="R67" s="329">
        <f t="shared" ca="1" si="37"/>
        <v>0.16962016295554391</v>
      </c>
      <c r="S67" s="18"/>
      <c r="U67" s="39"/>
    </row>
    <row r="68" spans="1:21" ht="13.4" customHeight="1" outlineLevel="1" x14ac:dyDescent="0.3">
      <c r="A68" s="18"/>
      <c r="B68" s="287" t="s">
        <v>112</v>
      </c>
      <c r="C68" s="327" t="str">
        <f t="shared" ref="C68:R68" si="38">IF(C43&lt;0,"-",C43/C11)</f>
        <v>-</v>
      </c>
      <c r="D68" s="327">
        <f t="shared" si="38"/>
        <v>0.11912681912681913</v>
      </c>
      <c r="E68" s="327">
        <f t="shared" ca="1" si="38"/>
        <v>0.21824401506925661</v>
      </c>
      <c r="F68" s="327">
        <f t="shared" ca="1" si="38"/>
        <v>0.17109863751493579</v>
      </c>
      <c r="G68" s="327">
        <f t="shared" ca="1" si="38"/>
        <v>0.11551172020524451</v>
      </c>
      <c r="H68" s="327">
        <f t="shared" ca="1" si="38"/>
        <v>0.12265313224402749</v>
      </c>
      <c r="I68" s="327">
        <f t="shared" ca="1" si="38"/>
        <v>0.12237802468806783</v>
      </c>
      <c r="J68" s="327">
        <f t="shared" ca="1" si="38"/>
        <v>0.14196476585493464</v>
      </c>
      <c r="K68" s="327">
        <f t="shared" ca="1" si="38"/>
        <v>0.14677665156943176</v>
      </c>
      <c r="L68" s="327">
        <f t="shared" ca="1" si="38"/>
        <v>0.14942057424621336</v>
      </c>
      <c r="M68" s="327">
        <f t="shared" ca="1" si="38"/>
        <v>0.15094914602598902</v>
      </c>
      <c r="N68" s="327">
        <f t="shared" ca="1" si="38"/>
        <v>0.1515387071103948</v>
      </c>
      <c r="O68" s="327">
        <f t="shared" ca="1" si="38"/>
        <v>0.15125284340395531</v>
      </c>
      <c r="P68" s="327">
        <f t="shared" ca="1" si="38"/>
        <v>0.15005331784010853</v>
      </c>
      <c r="Q68" s="327">
        <f t="shared" ca="1" si="38"/>
        <v>0.14779146321428907</v>
      </c>
      <c r="R68" s="329">
        <f t="shared" ca="1" si="38"/>
        <v>0.14417713851221231</v>
      </c>
      <c r="S68" s="18"/>
      <c r="U68" s="39"/>
    </row>
    <row r="69" spans="1:21" ht="13.4" customHeight="1" outlineLevel="1" x14ac:dyDescent="0.3">
      <c r="A69" s="18"/>
      <c r="B69" s="287"/>
      <c r="C69" s="327"/>
      <c r="D69" s="327"/>
      <c r="E69" s="327"/>
      <c r="F69" s="327"/>
      <c r="G69" s="327"/>
      <c r="H69" s="327"/>
      <c r="I69" s="327"/>
      <c r="J69" s="327"/>
      <c r="K69" s="327"/>
      <c r="L69" s="327"/>
      <c r="M69" s="327"/>
      <c r="N69" s="327"/>
      <c r="O69" s="327"/>
      <c r="P69" s="327"/>
      <c r="Q69" s="327"/>
      <c r="R69" s="329"/>
      <c r="S69" s="18"/>
      <c r="U69" s="39"/>
    </row>
    <row r="70" spans="1:21" ht="13.4" customHeight="1" outlineLevel="1" x14ac:dyDescent="0.3">
      <c r="A70" s="18"/>
      <c r="B70" s="287" t="s">
        <v>113</v>
      </c>
      <c r="C70" s="327"/>
      <c r="D70" s="327"/>
      <c r="E70" s="327"/>
      <c r="F70" s="327"/>
      <c r="G70" s="327"/>
      <c r="H70" s="327"/>
      <c r="I70" s="327"/>
      <c r="J70" s="327"/>
      <c r="K70" s="327"/>
      <c r="L70" s="327"/>
      <c r="M70" s="327"/>
      <c r="N70" s="327"/>
      <c r="O70" s="327"/>
      <c r="P70" s="327"/>
      <c r="Q70" s="327"/>
      <c r="R70" s="329"/>
      <c r="S70" s="18"/>
      <c r="U70" s="39"/>
    </row>
    <row r="71" spans="1:21" ht="13.4" customHeight="1" outlineLevel="1" x14ac:dyDescent="0.3">
      <c r="A71" s="18"/>
      <c r="B71" s="287" t="s">
        <v>114</v>
      </c>
      <c r="C71" s="330" t="s">
        <v>110</v>
      </c>
      <c r="D71" s="330">
        <f>IF(C11=0,"-",D11/C11-1)</f>
        <v>0.3445931323041409</v>
      </c>
      <c r="E71" s="330">
        <f>IF(D11=0,"-",E11/D11-1)</f>
        <v>0.28093353899805495</v>
      </c>
      <c r="F71" s="331">
        <v>0.22500000000000001</v>
      </c>
      <c r="G71" s="332">
        <f>F71-0.25%</f>
        <v>0.2225</v>
      </c>
      <c r="H71" s="332">
        <f>G71-2.25%</f>
        <v>0.2</v>
      </c>
      <c r="I71" s="332">
        <f>H71+2.5%</f>
        <v>0.22500000000000001</v>
      </c>
      <c r="J71" s="332">
        <f>I71-1%</f>
        <v>0.215</v>
      </c>
      <c r="K71" s="332">
        <f>J71-3%</f>
        <v>0.185</v>
      </c>
      <c r="L71" s="332">
        <f>K71-3%</f>
        <v>0.155</v>
      </c>
      <c r="M71" s="332">
        <f t="shared" ref="M71:R71" si="39">L71-3%</f>
        <v>0.125</v>
      </c>
      <c r="N71" s="332">
        <f t="shared" si="39"/>
        <v>9.5000000000000001E-2</v>
      </c>
      <c r="O71" s="332">
        <f t="shared" si="39"/>
        <v>6.5000000000000002E-2</v>
      </c>
      <c r="P71" s="332">
        <f t="shared" si="39"/>
        <v>3.5000000000000003E-2</v>
      </c>
      <c r="Q71" s="332">
        <f t="shared" si="39"/>
        <v>5.0000000000000044E-3</v>
      </c>
      <c r="R71" s="333">
        <f t="shared" si="39"/>
        <v>-2.4999999999999994E-2</v>
      </c>
      <c r="S71" s="18"/>
      <c r="U71" s="39"/>
    </row>
    <row r="72" spans="1:21" ht="13.4" customHeight="1" outlineLevel="1" x14ac:dyDescent="0.3">
      <c r="A72" s="18"/>
      <c r="B72" s="287" t="s">
        <v>40</v>
      </c>
      <c r="C72" s="330"/>
      <c r="D72" s="332">
        <f t="shared" ref="D72:R72" si="40">IF(C14=0,"-",D14/C14-1)</f>
        <v>0.19041949074922138</v>
      </c>
      <c r="E72" s="332">
        <f t="shared" si="40"/>
        <v>0.21344486090196635</v>
      </c>
      <c r="F72" s="332">
        <f t="shared" si="40"/>
        <v>0.25043252595155741</v>
      </c>
      <c r="G72" s="332">
        <f t="shared" si="40"/>
        <v>0.23286016949152488</v>
      </c>
      <c r="H72" s="332">
        <f t="shared" si="40"/>
        <v>0.21008403361344574</v>
      </c>
      <c r="I72" s="332">
        <f t="shared" si="40"/>
        <v>0.24541666666666684</v>
      </c>
      <c r="J72" s="332">
        <f t="shared" si="40"/>
        <v>0.23491803278688539</v>
      </c>
      <c r="K72" s="332">
        <f t="shared" si="40"/>
        <v>0.18499999999999983</v>
      </c>
      <c r="L72" s="332">
        <f t="shared" si="40"/>
        <v>0.15500000000000025</v>
      </c>
      <c r="M72" s="332">
        <f t="shared" si="40"/>
        <v>0.125</v>
      </c>
      <c r="N72" s="332">
        <f t="shared" si="40"/>
        <v>9.4999999999999973E-2</v>
      </c>
      <c r="O72" s="332">
        <f t="shared" si="40"/>
        <v>6.5000000000000169E-2</v>
      </c>
      <c r="P72" s="332">
        <f t="shared" si="40"/>
        <v>3.4999999999999698E-2</v>
      </c>
      <c r="Q72" s="332">
        <f t="shared" si="40"/>
        <v>4.9999999999998934E-3</v>
      </c>
      <c r="R72" s="333">
        <f t="shared" si="40"/>
        <v>-2.4999999999999911E-2</v>
      </c>
      <c r="S72" s="18"/>
      <c r="U72" s="39"/>
    </row>
    <row r="73" spans="1:21" ht="13.4" customHeight="1" outlineLevel="1" x14ac:dyDescent="0.3">
      <c r="A73" s="18"/>
      <c r="B73" s="287"/>
      <c r="C73" s="330"/>
      <c r="D73" s="330"/>
      <c r="E73" s="330"/>
      <c r="F73" s="331"/>
      <c r="G73" s="331"/>
      <c r="H73" s="331"/>
      <c r="I73" s="331"/>
      <c r="J73" s="331"/>
      <c r="K73" s="331"/>
      <c r="L73" s="331"/>
      <c r="M73" s="331"/>
      <c r="N73" s="331"/>
      <c r="O73" s="331"/>
      <c r="P73" s="331"/>
      <c r="Q73" s="331"/>
      <c r="R73" s="334"/>
      <c r="S73" s="18"/>
      <c r="U73" s="39"/>
    </row>
    <row r="74" spans="1:21" ht="13.4" customHeight="1" outlineLevel="1" x14ac:dyDescent="0.3">
      <c r="A74" s="18"/>
      <c r="B74" s="287" t="s">
        <v>115</v>
      </c>
      <c r="C74" s="330"/>
      <c r="D74" s="332">
        <f t="shared" ref="D74:R79" si="41">IF(C18=0,"-",D18/C18-1)</f>
        <v>5.3212702002916501E-2</v>
      </c>
      <c r="E74" s="332">
        <f t="shared" si="41"/>
        <v>-2.8511684421713146E-2</v>
      </c>
      <c r="F74" s="332">
        <f t="shared" si="41"/>
        <v>0.36111111111111138</v>
      </c>
      <c r="G74" s="332">
        <f t="shared" si="41"/>
        <v>0.46699999999999964</v>
      </c>
      <c r="H74" s="332">
        <f t="shared" si="41"/>
        <v>0.20000000000000018</v>
      </c>
      <c r="I74" s="332">
        <f t="shared" si="41"/>
        <v>0.12291666666666679</v>
      </c>
      <c r="J74" s="332">
        <f t="shared" si="41"/>
        <v>0.2150000000000003</v>
      </c>
      <c r="K74" s="332">
        <f t="shared" si="41"/>
        <v>0.18499999999999983</v>
      </c>
      <c r="L74" s="332">
        <f t="shared" si="41"/>
        <v>0.15500000000000025</v>
      </c>
      <c r="M74" s="332">
        <f t="shared" si="41"/>
        <v>0.125</v>
      </c>
      <c r="N74" s="332">
        <f t="shared" si="41"/>
        <v>9.4999999999999973E-2</v>
      </c>
      <c r="O74" s="332">
        <f t="shared" si="41"/>
        <v>6.4999999999999947E-2</v>
      </c>
      <c r="P74" s="332">
        <f t="shared" si="41"/>
        <v>3.499999999999992E-2</v>
      </c>
      <c r="Q74" s="332">
        <f t="shared" si="41"/>
        <v>4.9999999999998934E-3</v>
      </c>
      <c r="R74" s="333">
        <f t="shared" si="41"/>
        <v>-2.5000000000000022E-2</v>
      </c>
      <c r="S74" s="18"/>
      <c r="U74" s="39"/>
    </row>
    <row r="75" spans="1:21" ht="13.4" customHeight="1" outlineLevel="1" x14ac:dyDescent="0.3">
      <c r="A75" s="18"/>
      <c r="B75" s="287" t="s">
        <v>116</v>
      </c>
      <c r="C75" s="330"/>
      <c r="D75" s="332">
        <f t="shared" ref="D75" si="42">IF(C19=0,"-",D19/C19-1)</f>
        <v>-2.8725701943844495E-2</v>
      </c>
      <c r="E75" s="330">
        <f t="shared" si="41"/>
        <v>0.27418278852568356</v>
      </c>
      <c r="F75" s="330">
        <f t="shared" ref="F75:F79" si="43">IF(E19=0,"-",F19/E19-1)</f>
        <v>0.49722222222222245</v>
      </c>
      <c r="G75" s="330">
        <f t="shared" ref="G75:G79" si="44">IF(F19=0,"-",G19/F19-1)</f>
        <v>0.33363636363636329</v>
      </c>
      <c r="H75" s="330">
        <f t="shared" ref="H75:H79" si="45">IF(G19=0,"-",H19/G19-1)</f>
        <v>0.20000000000000018</v>
      </c>
      <c r="I75" s="330">
        <f t="shared" ref="I75:I79" si="46">IF(H19=0,"-",I19/H19-1)</f>
        <v>0.22500000000000009</v>
      </c>
      <c r="J75" s="330">
        <f t="shared" ref="J75:J79" si="47">IF(I19=0,"-",J19/I19-1)</f>
        <v>0.2150000000000003</v>
      </c>
      <c r="K75" s="330">
        <f t="shared" ref="K75:K79" si="48">IF(J19=0,"-",K19/J19-1)</f>
        <v>0.18499999999999983</v>
      </c>
      <c r="L75" s="330">
        <f t="shared" ref="L75:L79" si="49">IF(K19=0,"-",L19/K19-1)</f>
        <v>0.15500000000000003</v>
      </c>
      <c r="M75" s="330">
        <f t="shared" ref="M75:M79" si="50">IF(L19=0,"-",M19/L19-1)</f>
        <v>0.125</v>
      </c>
      <c r="N75" s="330">
        <f t="shared" ref="N75:N79" si="51">IF(M19=0,"-",N19/M19-1)</f>
        <v>9.4999999999999973E-2</v>
      </c>
      <c r="O75" s="330">
        <f t="shared" ref="O75:O79" si="52">IF(N19=0,"-",O19/N19-1)</f>
        <v>6.4999999999999947E-2</v>
      </c>
      <c r="P75" s="330">
        <f t="shared" ref="P75:P79" si="53">IF(O19=0,"-",P19/O19-1)</f>
        <v>3.499999999999992E-2</v>
      </c>
      <c r="Q75" s="330">
        <f t="shared" ref="Q75:Q79" si="54">IF(P19=0,"-",Q19/P19-1)</f>
        <v>4.9999999999998934E-3</v>
      </c>
      <c r="R75" s="745">
        <f t="shared" ref="R75:R79" si="55">IF(Q19=0,"-",R19/Q19-1)</f>
        <v>-2.4999999999999911E-2</v>
      </c>
      <c r="S75" s="18"/>
      <c r="U75" s="39"/>
    </row>
    <row r="76" spans="1:21" ht="13.4" customHeight="1" outlineLevel="1" x14ac:dyDescent="0.3">
      <c r="A76" s="18"/>
      <c r="B76" s="287" t="s">
        <v>117</v>
      </c>
      <c r="C76" s="330"/>
      <c r="D76" s="332">
        <f t="shared" ref="D76" si="56">IF(C20=0,"-",D20/C20-1)</f>
        <v>0.10783716046873937</v>
      </c>
      <c r="E76" s="330">
        <f t="shared" si="41"/>
        <v>0.16783858147355524</v>
      </c>
      <c r="F76" s="330">
        <f t="shared" si="43"/>
        <v>0.34750000000000036</v>
      </c>
      <c r="G76" s="330">
        <f t="shared" si="44"/>
        <v>0.4447727272727271</v>
      </c>
      <c r="H76" s="330">
        <f t="shared" si="45"/>
        <v>0.10769230769230775</v>
      </c>
      <c r="I76" s="330">
        <f t="shared" si="46"/>
        <v>0.20458333333333334</v>
      </c>
      <c r="J76" s="330">
        <f t="shared" si="47"/>
        <v>2.9661016949152907E-2</v>
      </c>
      <c r="K76" s="330">
        <f t="shared" si="48"/>
        <v>0.18499999999999983</v>
      </c>
      <c r="L76" s="330">
        <f t="shared" si="49"/>
        <v>0.15500000000000003</v>
      </c>
      <c r="M76" s="330">
        <f t="shared" si="50"/>
        <v>0.125</v>
      </c>
      <c r="N76" s="330">
        <f t="shared" si="51"/>
        <v>9.4999999999999973E-2</v>
      </c>
      <c r="O76" s="330">
        <f t="shared" si="52"/>
        <v>6.4999999999999947E-2</v>
      </c>
      <c r="P76" s="330">
        <f t="shared" si="53"/>
        <v>3.499999999999992E-2</v>
      </c>
      <c r="Q76" s="330">
        <f t="shared" si="54"/>
        <v>4.9999999999998934E-3</v>
      </c>
      <c r="R76" s="745">
        <f t="shared" si="55"/>
        <v>-2.5000000000000022E-2</v>
      </c>
      <c r="S76" s="18"/>
      <c r="U76" s="39"/>
    </row>
    <row r="77" spans="1:21" ht="13.4" customHeight="1" outlineLevel="1" x14ac:dyDescent="0.3">
      <c r="A77" s="18"/>
      <c r="B77" s="287" t="s">
        <v>118</v>
      </c>
      <c r="C77" s="330"/>
      <c r="D77" s="332">
        <f>IF(C21=0,"-",D21/C21-1)</f>
        <v>-4.5693830280058911E-2</v>
      </c>
      <c r="E77" s="330">
        <f t="shared" si="41"/>
        <v>0.26434245366284181</v>
      </c>
      <c r="F77" s="330">
        <f t="shared" si="43"/>
        <v>1.2458333333333336</v>
      </c>
      <c r="G77" s="330">
        <f t="shared" si="44"/>
        <v>-0.11090909090909096</v>
      </c>
      <c r="H77" s="330">
        <f t="shared" si="45"/>
        <v>-9.9999999999999978E-2</v>
      </c>
      <c r="I77" s="330">
        <f t="shared" si="46"/>
        <v>0.63333333333333353</v>
      </c>
      <c r="J77" s="330">
        <f t="shared" si="47"/>
        <v>-8.8749999999999885E-2</v>
      </c>
      <c r="K77" s="330">
        <f t="shared" si="48"/>
        <v>0.18499999999999983</v>
      </c>
      <c r="L77" s="330">
        <f t="shared" si="49"/>
        <v>0.15500000000000003</v>
      </c>
      <c r="M77" s="330">
        <f t="shared" si="50"/>
        <v>0.125</v>
      </c>
      <c r="N77" s="330">
        <f t="shared" si="51"/>
        <v>9.4999999999999973E-2</v>
      </c>
      <c r="O77" s="330">
        <f t="shared" si="52"/>
        <v>6.4999999999999947E-2</v>
      </c>
      <c r="P77" s="330">
        <f t="shared" si="53"/>
        <v>3.499999999999992E-2</v>
      </c>
      <c r="Q77" s="330">
        <f t="shared" si="54"/>
        <v>4.9999999999998934E-3</v>
      </c>
      <c r="R77" s="745">
        <f t="shared" si="55"/>
        <v>-2.4999999999999911E-2</v>
      </c>
      <c r="S77" s="18"/>
      <c r="U77" s="39"/>
    </row>
    <row r="78" spans="1:21" ht="13.4" customHeight="1" outlineLevel="1" x14ac:dyDescent="0.3">
      <c r="A78" s="18"/>
      <c r="B78" s="287" t="s">
        <v>119</v>
      </c>
      <c r="C78" s="330"/>
      <c r="D78" s="332">
        <f>IF(C22=0,"-",D22/C22-1)</f>
        <v>-6.0448399794626018E-2</v>
      </c>
      <c r="E78" s="330">
        <f t="shared" si="41"/>
        <v>0.25250464497795888</v>
      </c>
      <c r="F78" s="330">
        <f t="shared" si="43"/>
        <v>0.29305555555555585</v>
      </c>
      <c r="G78" s="330">
        <f t="shared" si="44"/>
        <v>0.28684210526315757</v>
      </c>
      <c r="H78" s="330">
        <f t="shared" si="45"/>
        <v>0.20000000000000018</v>
      </c>
      <c r="I78" s="330">
        <f t="shared" si="46"/>
        <v>0.16374999999999984</v>
      </c>
      <c r="J78" s="330">
        <f t="shared" si="47"/>
        <v>0.27894736842105305</v>
      </c>
      <c r="K78" s="330">
        <f t="shared" si="48"/>
        <v>0.18499999999999983</v>
      </c>
      <c r="L78" s="330">
        <f t="shared" si="49"/>
        <v>0.15500000000000003</v>
      </c>
      <c r="M78" s="330">
        <f t="shared" si="50"/>
        <v>0.125</v>
      </c>
      <c r="N78" s="330">
        <f t="shared" si="51"/>
        <v>9.4999999999999973E-2</v>
      </c>
      <c r="O78" s="330">
        <f t="shared" si="52"/>
        <v>6.4999999999999947E-2</v>
      </c>
      <c r="P78" s="330">
        <f t="shared" si="53"/>
        <v>3.499999999999992E-2</v>
      </c>
      <c r="Q78" s="330">
        <f t="shared" si="54"/>
        <v>4.9999999999998934E-3</v>
      </c>
      <c r="R78" s="745">
        <f t="shared" si="55"/>
        <v>-2.5000000000000022E-2</v>
      </c>
      <c r="S78" s="18"/>
      <c r="U78" s="39"/>
    </row>
    <row r="79" spans="1:21" ht="13.4" customHeight="1" outlineLevel="1" x14ac:dyDescent="0.3">
      <c r="A79" s="18"/>
      <c r="B79" s="287" t="s">
        <v>120</v>
      </c>
      <c r="C79" s="327"/>
      <c r="D79" s="332">
        <f>IF(C23=0,"-",D23/C23-1)</f>
        <v>-7.2097980854315846E-2</v>
      </c>
      <c r="E79" s="330">
        <f t="shared" si="41"/>
        <v>0.24189947766531561</v>
      </c>
      <c r="F79" s="330">
        <f t="shared" si="43"/>
        <v>0.22500000000000009</v>
      </c>
      <c r="G79" s="330">
        <f t="shared" si="44"/>
        <v>0.38549999999999995</v>
      </c>
      <c r="H79" s="330">
        <f t="shared" si="45"/>
        <v>0.12941176470588234</v>
      </c>
      <c r="I79" s="330">
        <f t="shared" si="46"/>
        <v>0.22500000000000009</v>
      </c>
      <c r="J79" s="330">
        <f t="shared" si="47"/>
        <v>0.13906250000000009</v>
      </c>
      <c r="K79" s="330">
        <f t="shared" si="48"/>
        <v>0.18499999999999983</v>
      </c>
      <c r="L79" s="330">
        <f t="shared" si="49"/>
        <v>0.15500000000000025</v>
      </c>
      <c r="M79" s="330">
        <f t="shared" si="50"/>
        <v>0.125</v>
      </c>
      <c r="N79" s="330">
        <f t="shared" si="51"/>
        <v>9.4999999999999973E-2</v>
      </c>
      <c r="O79" s="330">
        <f t="shared" si="52"/>
        <v>6.4999999999999947E-2</v>
      </c>
      <c r="P79" s="330">
        <f t="shared" si="53"/>
        <v>3.4999999999999698E-2</v>
      </c>
      <c r="Q79" s="330">
        <f t="shared" si="54"/>
        <v>5.0000000000001155E-3</v>
      </c>
      <c r="R79" s="745">
        <f t="shared" si="55"/>
        <v>-2.5000000000000022E-2</v>
      </c>
      <c r="S79" s="40"/>
      <c r="U79" s="39"/>
    </row>
    <row r="80" spans="1:21" ht="13.4" customHeight="1" outlineLevel="1" x14ac:dyDescent="0.3">
      <c r="A80" s="18"/>
      <c r="B80" s="287" t="s">
        <v>121</v>
      </c>
      <c r="C80" s="330"/>
      <c r="D80" s="327" t="str">
        <f t="shared" ref="D80:R80" si="57">IF(OR((D32&lt;=0),(C32&lt;=0)),"-",D32/C32-1)</f>
        <v>-</v>
      </c>
      <c r="E80" s="327">
        <f t="shared" ca="1" si="57"/>
        <v>0.94267264495513237</v>
      </c>
      <c r="F80" s="327">
        <f t="shared" ca="1" si="57"/>
        <v>-3.9626214312066477E-2</v>
      </c>
      <c r="G80" s="327">
        <f t="shared" ca="1" si="57"/>
        <v>-0.17466860051071764</v>
      </c>
      <c r="H80" s="327">
        <f t="shared" ca="1" si="57"/>
        <v>0.27418896049087227</v>
      </c>
      <c r="I80" s="327">
        <f t="shared" ca="1" si="57"/>
        <v>0.29414955675123333</v>
      </c>
      <c r="J80" s="327">
        <f t="shared" ca="1" si="57"/>
        <v>0.40946212323170128</v>
      </c>
      <c r="K80" s="327">
        <f t="shared" ca="1" si="57"/>
        <v>0.22516549132695141</v>
      </c>
      <c r="L80" s="327">
        <f t="shared" ca="1" si="57"/>
        <v>0.17580528925432137</v>
      </c>
      <c r="M80" s="327">
        <f t="shared" ca="1" si="57"/>
        <v>0.13650874476907071</v>
      </c>
      <c r="N80" s="327">
        <f t="shared" ca="1" si="57"/>
        <v>9.9276734280518308E-2</v>
      </c>
      <c r="O80" s="327">
        <f t="shared" ca="1" si="57"/>
        <v>6.2990976344174276E-2</v>
      </c>
      <c r="P80" s="327">
        <f t="shared" ca="1" si="57"/>
        <v>2.6791830615271683E-2</v>
      </c>
      <c r="Q80" s="327">
        <f t="shared" ca="1" si="57"/>
        <v>-1.0149041231935829E-2</v>
      </c>
      <c r="R80" s="329">
        <f t="shared" ca="1" si="57"/>
        <v>-4.8844182254392243E-2</v>
      </c>
      <c r="S80" s="18"/>
      <c r="U80" s="39"/>
    </row>
    <row r="81" spans="1:21" ht="13.4" customHeight="1" outlineLevel="1" x14ac:dyDescent="0.3">
      <c r="A81" s="18"/>
      <c r="B81" s="287" t="s">
        <v>122</v>
      </c>
      <c r="C81" s="327"/>
      <c r="D81" s="327" t="str">
        <f>IF(OR((D43&lt;=0),(C43&lt;=0)),"-",D43/C43-1)</f>
        <v>-</v>
      </c>
      <c r="E81" s="327">
        <f ca="1">IF(OR((E43&lt;=0),(D43&lt;=0)),"-",E43/D43-1)</f>
        <v>1.3467098394543719</v>
      </c>
      <c r="F81" s="327">
        <f ca="1">IF(OR((F43&lt;=0),(E43&lt;=0)),"-",F43/E43-1)</f>
        <v>-3.9626214312066588E-2</v>
      </c>
      <c r="G81" s="327" t="s">
        <v>110</v>
      </c>
      <c r="H81" s="327">
        <f t="shared" ref="H81:R81" ca="1" si="58">IF(OR((H43&lt;=0),(G43&lt;=0)),"-",H43/G43-1)</f>
        <v>0.27418896049087227</v>
      </c>
      <c r="I81" s="327">
        <f t="shared" ca="1" si="58"/>
        <v>0.22225235915394248</v>
      </c>
      <c r="J81" s="327">
        <f t="shared" ca="1" si="58"/>
        <v>0.40946212323170128</v>
      </c>
      <c r="K81" s="327">
        <f t="shared" ca="1" si="58"/>
        <v>0.22516549132695141</v>
      </c>
      <c r="L81" s="327">
        <f t="shared" ca="1" si="58"/>
        <v>0.17580528925432137</v>
      </c>
      <c r="M81" s="327">
        <f t="shared" ca="1" si="58"/>
        <v>0.13650874476907071</v>
      </c>
      <c r="N81" s="327">
        <f t="shared" ca="1" si="58"/>
        <v>9.9276734280518308E-2</v>
      </c>
      <c r="O81" s="327">
        <f t="shared" ca="1" si="58"/>
        <v>6.2990976344174054E-2</v>
      </c>
      <c r="P81" s="327">
        <f t="shared" ca="1" si="58"/>
        <v>2.6791830615271905E-2</v>
      </c>
      <c r="Q81" s="327">
        <f t="shared" ca="1" si="58"/>
        <v>-1.014904123193594E-2</v>
      </c>
      <c r="R81" s="329">
        <f t="shared" ca="1" si="58"/>
        <v>-4.8844182254392354E-2</v>
      </c>
      <c r="S81" s="18"/>
      <c r="U81" s="39"/>
    </row>
    <row r="82" spans="1:21" ht="13.4" customHeight="1" outlineLevel="1" x14ac:dyDescent="0.3">
      <c r="A82" s="18"/>
      <c r="B82" s="287" t="s">
        <v>123</v>
      </c>
      <c r="C82" s="327"/>
      <c r="D82" s="327" t="str">
        <f>IF(OR((D45&lt;=0),(C45&lt;=0)),"-",D45/C45-1)</f>
        <v>-</v>
      </c>
      <c r="E82" s="327">
        <f ca="1">IF(OR((E45&lt;=0),(D45&lt;=0)),"-",E45/D45-1)</f>
        <v>1.3467098394543715</v>
      </c>
      <c r="F82" s="327">
        <f ca="1">IF(OR((F45&lt;=0),(E45&lt;=0)),"-",F45/E45-1)</f>
        <v>-3.9626214312066588E-2</v>
      </c>
      <c r="G82" s="327" t="s">
        <v>110</v>
      </c>
      <c r="H82" s="327">
        <f t="shared" ref="H82:R82" ca="1" si="59">IF(OR((H45&lt;=0),(G45&lt;=0)),"-",H45/G45-1)</f>
        <v>0.27418896049087227</v>
      </c>
      <c r="I82" s="327">
        <f t="shared" ca="1" si="59"/>
        <v>0.2222523591539427</v>
      </c>
      <c r="J82" s="327">
        <f t="shared" ca="1" si="59"/>
        <v>0.4094621232317015</v>
      </c>
      <c r="K82" s="327">
        <f t="shared" ca="1" si="59"/>
        <v>0.22516549132695118</v>
      </c>
      <c r="L82" s="327">
        <f t="shared" ca="1" si="59"/>
        <v>0.17580528925432137</v>
      </c>
      <c r="M82" s="327">
        <f t="shared" ca="1" si="59"/>
        <v>0.13650874476907071</v>
      </c>
      <c r="N82" s="327">
        <f t="shared" ca="1" si="59"/>
        <v>9.9276734280518308E-2</v>
      </c>
      <c r="O82" s="327">
        <f t="shared" ca="1" si="59"/>
        <v>6.2990976344174054E-2</v>
      </c>
      <c r="P82" s="327">
        <f t="shared" ca="1" si="59"/>
        <v>2.6791830615271905E-2</v>
      </c>
      <c r="Q82" s="327">
        <f t="shared" ca="1" si="59"/>
        <v>-1.0149041231935829E-2</v>
      </c>
      <c r="R82" s="329">
        <f t="shared" ca="1" si="59"/>
        <v>-4.8844182254392465E-2</v>
      </c>
      <c r="S82" s="18"/>
      <c r="U82" s="39"/>
    </row>
    <row r="83" spans="1:21" ht="13.4" customHeight="1" outlineLevel="1" x14ac:dyDescent="0.3">
      <c r="A83" s="18"/>
      <c r="B83" s="287"/>
      <c r="C83" s="327"/>
      <c r="D83" s="327"/>
      <c r="E83" s="327"/>
      <c r="F83" s="327"/>
      <c r="G83" s="327"/>
      <c r="H83" s="327"/>
      <c r="I83" s="327"/>
      <c r="J83" s="327"/>
      <c r="K83" s="327"/>
      <c r="L83" s="327"/>
      <c r="M83" s="327"/>
      <c r="N83" s="327"/>
      <c r="O83" s="327"/>
      <c r="P83" s="327"/>
      <c r="Q83" s="327"/>
      <c r="R83" s="329"/>
      <c r="S83" s="18"/>
      <c r="U83" s="39"/>
    </row>
    <row r="84" spans="1:21" ht="13.25" customHeight="1" outlineLevel="1" x14ac:dyDescent="0.3">
      <c r="A84" s="18"/>
      <c r="B84" s="287" t="s">
        <v>124</v>
      </c>
      <c r="C84" s="327"/>
      <c r="D84" s="327"/>
      <c r="E84" s="327"/>
      <c r="F84" s="327"/>
      <c r="G84" s="327"/>
      <c r="H84" s="327"/>
      <c r="I84" s="327"/>
      <c r="J84" s="327"/>
      <c r="K84" s="327"/>
      <c r="L84" s="327"/>
      <c r="M84" s="327"/>
      <c r="N84" s="327"/>
      <c r="O84" s="327"/>
      <c r="P84" s="327"/>
      <c r="Q84" s="327"/>
      <c r="R84" s="329"/>
      <c r="S84" s="43"/>
      <c r="U84" s="43"/>
    </row>
    <row r="85" spans="1:21" ht="13.25" customHeight="1" outlineLevel="1" x14ac:dyDescent="0.3">
      <c r="A85" s="18"/>
      <c r="B85" s="295" t="s">
        <v>65</v>
      </c>
      <c r="C85" s="327">
        <f t="shared" ref="C85:D89" si="60">C7/C$11</f>
        <v>0.9185813735391718</v>
      </c>
      <c r="D85" s="327">
        <f t="shared" si="60"/>
        <v>0.93559788075917105</v>
      </c>
      <c r="E85" s="335">
        <v>0.93559788075917105</v>
      </c>
      <c r="F85" s="335">
        <v>0.93559788075917105</v>
      </c>
      <c r="G85" s="335">
        <v>0.93559788075917105</v>
      </c>
      <c r="H85" s="335">
        <v>0.93559788075917105</v>
      </c>
      <c r="I85" s="335">
        <v>0.93559788075917105</v>
      </c>
      <c r="J85" s="335">
        <v>0.93559788075917105</v>
      </c>
      <c r="K85" s="335">
        <v>0.93559788075917105</v>
      </c>
      <c r="L85" s="335">
        <v>0.93559788075917105</v>
      </c>
      <c r="M85" s="335">
        <v>0.93559788075917105</v>
      </c>
      <c r="N85" s="335">
        <v>0.93559788075917105</v>
      </c>
      <c r="O85" s="335">
        <v>0.93559788075917105</v>
      </c>
      <c r="P85" s="335">
        <v>0.93559788075917105</v>
      </c>
      <c r="Q85" s="335">
        <v>0.93559788075917105</v>
      </c>
      <c r="R85" s="336">
        <v>0.93559788075917105</v>
      </c>
      <c r="S85" s="43"/>
      <c r="U85" s="43"/>
    </row>
    <row r="86" spans="1:21" ht="13.25" customHeight="1" outlineLevel="1" x14ac:dyDescent="0.3">
      <c r="A86" s="18"/>
      <c r="B86" s="295" t="s">
        <v>66</v>
      </c>
      <c r="C86" s="327">
        <f t="shared" si="60"/>
        <v>3.8121302842302696E-2</v>
      </c>
      <c r="D86" s="327">
        <f t="shared" si="60"/>
        <v>4.0936221581382874E-2</v>
      </c>
      <c r="E86" s="335">
        <v>4.0936221581382874E-2</v>
      </c>
      <c r="F86" s="335">
        <v>4.0936221581382874E-2</v>
      </c>
      <c r="G86" s="335">
        <v>4.0936221581382874E-2</v>
      </c>
      <c r="H86" s="335">
        <v>4.0936221581382874E-2</v>
      </c>
      <c r="I86" s="335">
        <v>4.0936221581382874E-2</v>
      </c>
      <c r="J86" s="335">
        <v>4.0936221581382874E-2</v>
      </c>
      <c r="K86" s="335">
        <v>4.0936221581382874E-2</v>
      </c>
      <c r="L86" s="335">
        <v>4.0936221581382874E-2</v>
      </c>
      <c r="M86" s="335">
        <v>4.0936221581382874E-2</v>
      </c>
      <c r="N86" s="335">
        <v>4.0936221581382874E-2</v>
      </c>
      <c r="O86" s="335">
        <v>4.0936221581382874E-2</v>
      </c>
      <c r="P86" s="335">
        <v>4.0936221581382874E-2</v>
      </c>
      <c r="Q86" s="335">
        <v>4.0936221581382874E-2</v>
      </c>
      <c r="R86" s="336">
        <v>4.0936221581382874E-2</v>
      </c>
      <c r="S86" s="43"/>
      <c r="U86" s="43"/>
    </row>
    <row r="87" spans="1:21" ht="13.25" customHeight="1" outlineLevel="1" x14ac:dyDescent="0.3">
      <c r="A87" s="18"/>
      <c r="B87" s="295" t="s">
        <v>67</v>
      </c>
      <c r="C87" s="327">
        <f t="shared" si="60"/>
        <v>5.9515221468763523E-4</v>
      </c>
      <c r="D87" s="327">
        <f t="shared" si="60"/>
        <v>0</v>
      </c>
      <c r="E87" s="335">
        <v>0</v>
      </c>
      <c r="F87" s="335">
        <v>0</v>
      </c>
      <c r="G87" s="335">
        <v>0</v>
      </c>
      <c r="H87" s="335">
        <v>0</v>
      </c>
      <c r="I87" s="335">
        <v>0</v>
      </c>
      <c r="J87" s="335">
        <v>0</v>
      </c>
      <c r="K87" s="335">
        <v>0</v>
      </c>
      <c r="L87" s="335">
        <v>0</v>
      </c>
      <c r="M87" s="335">
        <v>0</v>
      </c>
      <c r="N87" s="335">
        <v>0</v>
      </c>
      <c r="O87" s="335">
        <v>0</v>
      </c>
      <c r="P87" s="335">
        <v>0</v>
      </c>
      <c r="Q87" s="335">
        <v>0</v>
      </c>
      <c r="R87" s="336">
        <v>0</v>
      </c>
      <c r="S87" s="43"/>
      <c r="U87" s="43"/>
    </row>
    <row r="88" spans="1:21" ht="13.25" customHeight="1" outlineLevel="1" x14ac:dyDescent="0.3">
      <c r="A88" s="18"/>
      <c r="B88" s="295" t="s">
        <v>68</v>
      </c>
      <c r="C88" s="327">
        <f t="shared" si="60"/>
        <v>4.2702171403837828E-2</v>
      </c>
      <c r="D88" s="327">
        <f t="shared" si="60"/>
        <v>2.3465897659446046E-2</v>
      </c>
      <c r="E88" s="335">
        <v>2.3465897659446046E-2</v>
      </c>
      <c r="F88" s="335">
        <v>2.3465897659446046E-2</v>
      </c>
      <c r="G88" s="335">
        <v>2.3465897659446046E-2</v>
      </c>
      <c r="H88" s="335">
        <v>2.3465897659446046E-2</v>
      </c>
      <c r="I88" s="335">
        <v>2.3465897659446046E-2</v>
      </c>
      <c r="J88" s="335">
        <v>2.3465897659446046E-2</v>
      </c>
      <c r="K88" s="335">
        <v>2.3465897659446046E-2</v>
      </c>
      <c r="L88" s="335">
        <v>2.3465897659446046E-2</v>
      </c>
      <c r="M88" s="335">
        <v>2.3465897659446046E-2</v>
      </c>
      <c r="N88" s="335">
        <v>2.3465897659446046E-2</v>
      </c>
      <c r="O88" s="335">
        <v>2.3465897659446046E-2</v>
      </c>
      <c r="P88" s="335">
        <v>2.3465897659446046E-2</v>
      </c>
      <c r="Q88" s="335">
        <v>2.3465897659446046E-2</v>
      </c>
      <c r="R88" s="336">
        <v>2.3465897659446046E-2</v>
      </c>
      <c r="S88" s="43"/>
      <c r="U88" s="43"/>
    </row>
    <row r="89" spans="1:21" ht="13.25" customHeight="1" outlineLevel="1" x14ac:dyDescent="0.3">
      <c r="A89" s="18"/>
      <c r="B89" s="287" t="s">
        <v>125</v>
      </c>
      <c r="C89" s="327">
        <f t="shared" si="60"/>
        <v>1</v>
      </c>
      <c r="D89" s="327">
        <f t="shared" si="60"/>
        <v>1</v>
      </c>
      <c r="E89" s="335">
        <v>1</v>
      </c>
      <c r="F89" s="335">
        <v>1</v>
      </c>
      <c r="G89" s="335">
        <v>1</v>
      </c>
      <c r="H89" s="335">
        <v>1</v>
      </c>
      <c r="I89" s="335">
        <v>1</v>
      </c>
      <c r="J89" s="335">
        <v>1</v>
      </c>
      <c r="K89" s="335">
        <v>1</v>
      </c>
      <c r="L89" s="335">
        <v>1</v>
      </c>
      <c r="M89" s="335">
        <v>1</v>
      </c>
      <c r="N89" s="335">
        <v>1</v>
      </c>
      <c r="O89" s="335">
        <v>1</v>
      </c>
      <c r="P89" s="335">
        <v>1</v>
      </c>
      <c r="Q89" s="335">
        <v>1</v>
      </c>
      <c r="R89" s="336">
        <v>1</v>
      </c>
      <c r="S89" s="43"/>
      <c r="U89" s="43"/>
    </row>
    <row r="90" spans="1:21" ht="13.25" customHeight="1" outlineLevel="1" x14ac:dyDescent="0.3">
      <c r="A90" s="18"/>
      <c r="B90" s="287" t="s">
        <v>126</v>
      </c>
      <c r="C90" s="327"/>
      <c r="D90" s="327"/>
      <c r="E90" s="337">
        <v>382000</v>
      </c>
      <c r="F90" s="338">
        <f t="shared" ref="F90:R90" si="61">(1+F71)*E90</f>
        <v>467950.00000000006</v>
      </c>
      <c r="G90" s="338">
        <f t="shared" si="61"/>
        <v>572068.875</v>
      </c>
      <c r="H90" s="338">
        <f t="shared" si="61"/>
        <v>686482.65</v>
      </c>
      <c r="I90" s="338">
        <f t="shared" si="61"/>
        <v>840941.24625000008</v>
      </c>
      <c r="J90" s="338">
        <f t="shared" si="61"/>
        <v>1021743.6141937502</v>
      </c>
      <c r="K90" s="338">
        <f t="shared" si="61"/>
        <v>1210766.1828195939</v>
      </c>
      <c r="L90" s="338">
        <f t="shared" si="61"/>
        <v>1398434.9411566311</v>
      </c>
      <c r="M90" s="338">
        <f t="shared" si="61"/>
        <v>1573239.30880121</v>
      </c>
      <c r="N90" s="338">
        <f t="shared" si="61"/>
        <v>1722697.043137325</v>
      </c>
      <c r="O90" s="338">
        <f t="shared" si="61"/>
        <v>1834672.350941251</v>
      </c>
      <c r="P90" s="338">
        <f t="shared" si="61"/>
        <v>1898885.8832241946</v>
      </c>
      <c r="Q90" s="338">
        <f t="shared" si="61"/>
        <v>1908380.3126403154</v>
      </c>
      <c r="R90" s="339">
        <f t="shared" si="61"/>
        <v>1860670.8048243076</v>
      </c>
      <c r="S90" s="43"/>
      <c r="U90" s="43"/>
    </row>
    <row r="91" spans="1:21" ht="13.4" customHeight="1" outlineLevel="1" x14ac:dyDescent="0.3">
      <c r="A91" s="18"/>
      <c r="B91" s="340"/>
      <c r="C91" s="341"/>
      <c r="D91" s="341"/>
      <c r="E91" s="341"/>
      <c r="F91" s="341"/>
      <c r="G91" s="341"/>
      <c r="H91" s="341"/>
      <c r="I91" s="341"/>
      <c r="J91" s="341"/>
      <c r="K91" s="341"/>
      <c r="L91" s="341"/>
      <c r="M91" s="341"/>
      <c r="N91" s="341"/>
      <c r="O91" s="341"/>
      <c r="P91" s="341"/>
      <c r="Q91" s="341"/>
      <c r="R91" s="342"/>
      <c r="S91" s="43"/>
      <c r="U91" s="43"/>
    </row>
    <row r="92" spans="1:21" ht="13.4" customHeight="1" x14ac:dyDescent="0.3">
      <c r="A92" s="18"/>
      <c r="B92" s="287"/>
      <c r="C92" s="313"/>
      <c r="D92" s="313"/>
      <c r="E92" s="313"/>
      <c r="F92" s="313"/>
      <c r="G92" s="313"/>
      <c r="H92" s="313"/>
      <c r="I92" s="313"/>
      <c r="J92" s="313"/>
      <c r="K92" s="313"/>
      <c r="L92" s="313"/>
      <c r="M92" s="313"/>
      <c r="N92" s="313"/>
      <c r="O92" s="313"/>
      <c r="P92" s="313"/>
      <c r="Q92" s="313"/>
      <c r="R92" s="314"/>
      <c r="S92" s="43"/>
      <c r="U92" s="43"/>
    </row>
    <row r="93" spans="1:21" ht="13.4" customHeight="1" x14ac:dyDescent="0.3">
      <c r="A93" s="18"/>
      <c r="B93" s="284" t="s">
        <v>127</v>
      </c>
      <c r="C93" s="343"/>
      <c r="D93" s="343"/>
      <c r="E93" s="343"/>
      <c r="F93" s="343"/>
      <c r="G93" s="343"/>
      <c r="H93" s="343"/>
      <c r="I93" s="343"/>
      <c r="J93" s="343"/>
      <c r="K93" s="343"/>
      <c r="L93" s="343"/>
      <c r="M93" s="343"/>
      <c r="N93" s="343"/>
      <c r="O93" s="343"/>
      <c r="P93" s="343"/>
      <c r="Q93" s="343"/>
      <c r="R93" s="344"/>
      <c r="S93" s="18"/>
      <c r="U93" s="39"/>
    </row>
    <row r="94" spans="1:21" ht="13.4" customHeight="1" outlineLevel="1" x14ac:dyDescent="0.3">
      <c r="A94" s="18"/>
      <c r="B94" s="287" t="s">
        <v>128</v>
      </c>
      <c r="C94" s="315">
        <f t="shared" ref="C94:R94" si="62">+C52</f>
        <v>830100</v>
      </c>
      <c r="D94" s="315">
        <f t="shared" si="62"/>
        <v>830100</v>
      </c>
      <c r="E94" s="315">
        <f t="shared" si="62"/>
        <v>830100</v>
      </c>
      <c r="F94" s="315">
        <f t="shared" si="62"/>
        <v>830100</v>
      </c>
      <c r="G94" s="315">
        <f t="shared" si="62"/>
        <v>830100</v>
      </c>
      <c r="H94" s="315">
        <f t="shared" si="62"/>
        <v>830100</v>
      </c>
      <c r="I94" s="315">
        <f t="shared" si="62"/>
        <v>830100</v>
      </c>
      <c r="J94" s="315">
        <f t="shared" si="62"/>
        <v>830100</v>
      </c>
      <c r="K94" s="315">
        <f t="shared" si="62"/>
        <v>830100</v>
      </c>
      <c r="L94" s="315">
        <f t="shared" si="62"/>
        <v>830100</v>
      </c>
      <c r="M94" s="315">
        <f t="shared" si="62"/>
        <v>830100</v>
      </c>
      <c r="N94" s="315">
        <f t="shared" si="62"/>
        <v>830100</v>
      </c>
      <c r="O94" s="315">
        <f t="shared" si="62"/>
        <v>830100</v>
      </c>
      <c r="P94" s="315">
        <f t="shared" si="62"/>
        <v>830100</v>
      </c>
      <c r="Q94" s="315">
        <f t="shared" si="62"/>
        <v>830100</v>
      </c>
      <c r="R94" s="316">
        <f t="shared" si="62"/>
        <v>830100</v>
      </c>
      <c r="S94" s="18"/>
      <c r="U94" s="39"/>
    </row>
    <row r="95" spans="1:21" ht="13.4" customHeight="1" outlineLevel="1" x14ac:dyDescent="0.3">
      <c r="A95" s="18"/>
      <c r="B95" s="287" t="s">
        <v>129</v>
      </c>
      <c r="C95" s="315">
        <f>+C53</f>
        <v>830100</v>
      </c>
      <c r="D95" s="315">
        <f>+D53</f>
        <v>830100</v>
      </c>
      <c r="E95" s="315">
        <f t="shared" ref="E95:R95" si="63">+E53</f>
        <v>830100</v>
      </c>
      <c r="F95" s="315">
        <f t="shared" si="63"/>
        <v>830100</v>
      </c>
      <c r="G95" s="315">
        <f t="shared" si="63"/>
        <v>830100</v>
      </c>
      <c r="H95" s="315">
        <f t="shared" si="63"/>
        <v>830100</v>
      </c>
      <c r="I95" s="315">
        <f t="shared" si="63"/>
        <v>830100</v>
      </c>
      <c r="J95" s="315">
        <f t="shared" si="63"/>
        <v>830100</v>
      </c>
      <c r="K95" s="315">
        <f t="shared" si="63"/>
        <v>830100</v>
      </c>
      <c r="L95" s="315">
        <f t="shared" si="63"/>
        <v>830100</v>
      </c>
      <c r="M95" s="315">
        <f t="shared" si="63"/>
        <v>830100</v>
      </c>
      <c r="N95" s="315">
        <f t="shared" si="63"/>
        <v>830100</v>
      </c>
      <c r="O95" s="315">
        <f t="shared" si="63"/>
        <v>830100</v>
      </c>
      <c r="P95" s="315">
        <f t="shared" si="63"/>
        <v>830100</v>
      </c>
      <c r="Q95" s="315">
        <f t="shared" si="63"/>
        <v>830100</v>
      </c>
      <c r="R95" s="316">
        <f t="shared" si="63"/>
        <v>830100</v>
      </c>
      <c r="S95" s="18"/>
      <c r="U95" s="39"/>
    </row>
    <row r="96" spans="1:21" ht="13.4" customHeight="1" outlineLevel="1" x14ac:dyDescent="0.3">
      <c r="A96" s="18"/>
      <c r="B96" s="287"/>
      <c r="C96" s="315"/>
      <c r="D96" s="315"/>
      <c r="E96" s="315"/>
      <c r="F96" s="315"/>
      <c r="G96" s="315"/>
      <c r="H96" s="315"/>
      <c r="I96" s="315"/>
      <c r="J96" s="315"/>
      <c r="K96" s="315"/>
      <c r="L96" s="315"/>
      <c r="M96" s="315"/>
      <c r="N96" s="315"/>
      <c r="O96" s="315"/>
      <c r="P96" s="315"/>
      <c r="Q96" s="315"/>
      <c r="R96" s="316"/>
      <c r="S96" s="18"/>
      <c r="U96" s="39"/>
    </row>
    <row r="97" spans="1:21" ht="13.4" customHeight="1" outlineLevel="1" x14ac:dyDescent="0.3">
      <c r="A97" s="18"/>
      <c r="B97" s="284" t="s">
        <v>130</v>
      </c>
      <c r="C97" s="345">
        <f t="shared" ref="C97:R97" si="64">+C43/C95</f>
        <v>-1.2152752680399951E-2</v>
      </c>
      <c r="D97" s="345">
        <f t="shared" si="64"/>
        <v>4.2797253342970729E-2</v>
      </c>
      <c r="E97" s="345">
        <f t="shared" ca="1" si="64"/>
        <v>0.10043273552157091</v>
      </c>
      <c r="F97" s="345">
        <f t="shared" ca="1" si="64"/>
        <v>9.6452966419846034E-2</v>
      </c>
      <c r="G97" s="345">
        <f t="shared" ca="1" si="64"/>
        <v>7.9605661760184299E-2</v>
      </c>
      <c r="H97" s="345">
        <f t="shared" ca="1" si="64"/>
        <v>0.10143265540739721</v>
      </c>
      <c r="I97" s="345">
        <f t="shared" ca="1" si="64"/>
        <v>0.12397630236694016</v>
      </c>
      <c r="J97" s="345">
        <f t="shared" ca="1" si="64"/>
        <v>0.17473990236452289</v>
      </c>
      <c r="K97" s="345">
        <f t="shared" ca="1" si="64"/>
        <v>0.21408529833485418</v>
      </c>
      <c r="L97" s="345">
        <f t="shared" ca="1" si="64"/>
        <v>0.25172262613371088</v>
      </c>
      <c r="M97" s="345">
        <f t="shared" ca="1" si="64"/>
        <v>0.28608496585719784</v>
      </c>
      <c r="N97" s="345">
        <f t="shared" ca="1" si="64"/>
        <v>0.31448654699425399</v>
      </c>
      <c r="O97" s="345">
        <f t="shared" ca="1" si="64"/>
        <v>0.33429636163653004</v>
      </c>
      <c r="P97" s="345">
        <f t="shared" ca="1" si="64"/>
        <v>0.34325277313279762</v>
      </c>
      <c r="Q97" s="345">
        <f t="shared" ca="1" si="64"/>
        <v>0.33976908658529653</v>
      </c>
      <c r="R97" s="346">
        <f t="shared" ca="1" si="64"/>
        <v>0.32317334339571585</v>
      </c>
      <c r="S97" s="18"/>
      <c r="U97" s="39"/>
    </row>
    <row r="98" spans="1:21" ht="13.4" customHeight="1" outlineLevel="1" x14ac:dyDescent="0.3">
      <c r="A98" s="18"/>
      <c r="B98" s="347" t="s">
        <v>94</v>
      </c>
      <c r="C98" s="348">
        <f t="shared" ref="C98:R98" si="65">+C43/C94</f>
        <v>-1.2152752680399951E-2</v>
      </c>
      <c r="D98" s="348">
        <f t="shared" si="65"/>
        <v>4.2797253342970729E-2</v>
      </c>
      <c r="E98" s="348">
        <f t="shared" ca="1" si="65"/>
        <v>0.10043273552157091</v>
      </c>
      <c r="F98" s="348">
        <f t="shared" ca="1" si="65"/>
        <v>9.6452966419846034E-2</v>
      </c>
      <c r="G98" s="348">
        <f t="shared" ca="1" si="65"/>
        <v>7.9605661760184299E-2</v>
      </c>
      <c r="H98" s="348">
        <f t="shared" ca="1" si="65"/>
        <v>0.10143265540739721</v>
      </c>
      <c r="I98" s="348">
        <f t="shared" ca="1" si="65"/>
        <v>0.12397630236694016</v>
      </c>
      <c r="J98" s="348">
        <f t="shared" ca="1" si="65"/>
        <v>0.17473990236452289</v>
      </c>
      <c r="K98" s="348">
        <f t="shared" ca="1" si="65"/>
        <v>0.21408529833485418</v>
      </c>
      <c r="L98" s="348">
        <f t="shared" ca="1" si="65"/>
        <v>0.25172262613371088</v>
      </c>
      <c r="M98" s="348">
        <f t="shared" ca="1" si="65"/>
        <v>0.28608496585719784</v>
      </c>
      <c r="N98" s="348">
        <f t="shared" ca="1" si="65"/>
        <v>0.31448654699425399</v>
      </c>
      <c r="O98" s="348">
        <f t="shared" ca="1" si="65"/>
        <v>0.33429636163653004</v>
      </c>
      <c r="P98" s="348">
        <f t="shared" ca="1" si="65"/>
        <v>0.34325277313279762</v>
      </c>
      <c r="Q98" s="348">
        <f t="shared" ca="1" si="65"/>
        <v>0.33976908658529653</v>
      </c>
      <c r="R98" s="349">
        <f t="shared" ca="1" si="65"/>
        <v>0.32317334339571585</v>
      </c>
      <c r="S98" s="18"/>
      <c r="U98" s="39"/>
    </row>
    <row r="99" spans="1:21" ht="13.4" customHeight="1" x14ac:dyDescent="0.3">
      <c r="A99" s="18"/>
      <c r="B99" s="19"/>
      <c r="C99" s="216"/>
      <c r="D99" s="216"/>
      <c r="E99" s="216"/>
      <c r="F99" s="216"/>
      <c r="G99" s="216"/>
      <c r="H99" s="216"/>
      <c r="I99" s="216"/>
      <c r="J99" s="216"/>
      <c r="K99" s="216"/>
      <c r="L99" s="216"/>
      <c r="M99" s="216"/>
      <c r="N99" s="216"/>
      <c r="O99" s="216"/>
      <c r="P99" s="216"/>
      <c r="Q99" s="216"/>
      <c r="R99" s="216"/>
      <c r="S99" s="18"/>
      <c r="U99" s="39"/>
    </row>
    <row r="104" spans="1:21" ht="13.4" customHeight="1" x14ac:dyDescent="0.3">
      <c r="A104" s="18"/>
      <c r="B104" s="18"/>
      <c r="C104" s="46"/>
      <c r="D104" s="46"/>
      <c r="E104" s="46"/>
      <c r="F104" s="46"/>
      <c r="G104" s="46"/>
      <c r="H104" s="46"/>
      <c r="I104" s="46"/>
      <c r="J104" s="46"/>
      <c r="K104" s="46"/>
      <c r="L104" s="46"/>
      <c r="M104" s="46"/>
      <c r="N104" s="46"/>
      <c r="O104" s="46"/>
      <c r="P104" s="46"/>
      <c r="Q104" s="46"/>
      <c r="R104" s="46"/>
      <c r="S104" s="18"/>
      <c r="U104" s="39"/>
    </row>
    <row r="105" spans="1:21" ht="13.4" customHeight="1" x14ac:dyDescent="0.3">
      <c r="B105" s="164"/>
    </row>
    <row r="227" spans="1:21" s="49" customFormat="1" ht="13.4" hidden="1" customHeight="1" x14ac:dyDescent="0.3">
      <c r="A227" s="47"/>
      <c r="B227" s="52" t="s">
        <v>132</v>
      </c>
      <c r="C227" s="47"/>
      <c r="D227" s="47"/>
      <c r="E227" s="47"/>
      <c r="F227" s="47"/>
      <c r="G227" s="47"/>
      <c r="H227" s="47"/>
      <c r="I227" s="47"/>
      <c r="J227" s="47"/>
      <c r="K227" s="47"/>
      <c r="L227" s="47"/>
      <c r="M227" s="47"/>
      <c r="N227" s="47"/>
      <c r="O227" s="47"/>
      <c r="P227" s="47"/>
      <c r="Q227" s="47"/>
      <c r="R227" s="47"/>
      <c r="S227" s="47"/>
      <c r="U227" s="50"/>
    </row>
    <row r="228" spans="1:21" s="49" customFormat="1" ht="13.4" hidden="1" customHeight="1" x14ac:dyDescent="0.3">
      <c r="A228" s="47"/>
      <c r="B228" s="47"/>
      <c r="C228" s="51"/>
      <c r="D228" s="51"/>
      <c r="E228" s="51"/>
      <c r="F228" s="51"/>
      <c r="G228" s="51"/>
      <c r="H228" s="51"/>
      <c r="I228" s="51"/>
      <c r="J228" s="51"/>
      <c r="K228" s="51"/>
      <c r="L228" s="51"/>
      <c r="M228" s="51"/>
      <c r="N228" s="51"/>
      <c r="O228" s="51"/>
      <c r="P228" s="51"/>
      <c r="Q228" s="51"/>
      <c r="R228" s="51"/>
      <c r="S228" s="47"/>
      <c r="U228" s="50"/>
    </row>
    <row r="229" spans="1:21" s="49" customFormat="1" ht="13.4" hidden="1" customHeight="1" x14ac:dyDescent="0.3">
      <c r="A229" s="47"/>
      <c r="B229" s="48" t="s">
        <v>133</v>
      </c>
      <c r="C229" s="47"/>
      <c r="D229" s="47"/>
      <c r="E229" s="47"/>
      <c r="F229" s="47"/>
      <c r="G229" s="47"/>
      <c r="H229" s="47"/>
      <c r="I229" s="47"/>
      <c r="J229" s="47"/>
      <c r="K229" s="47"/>
      <c r="L229" s="47"/>
      <c r="M229" s="47"/>
      <c r="N229" s="47"/>
      <c r="O229" s="47"/>
      <c r="P229" s="47"/>
      <c r="Q229" s="47"/>
      <c r="R229" s="47"/>
      <c r="S229" s="47"/>
      <c r="U229" s="50"/>
    </row>
    <row r="230" spans="1:21" s="49" customFormat="1" ht="13.4" hidden="1" customHeight="1" x14ac:dyDescent="0.3">
      <c r="A230" s="47"/>
      <c r="B230" s="55">
        <v>2019</v>
      </c>
      <c r="C230" s="47"/>
      <c r="D230" s="47"/>
      <c r="E230" s="47"/>
      <c r="F230" s="47"/>
      <c r="G230" s="47"/>
      <c r="H230" s="47"/>
      <c r="I230" s="47"/>
      <c r="J230" s="47"/>
      <c r="K230" s="47"/>
      <c r="L230" s="47"/>
      <c r="M230" s="47"/>
      <c r="N230" s="47"/>
      <c r="O230" s="47"/>
      <c r="P230" s="47"/>
      <c r="Q230" s="47"/>
      <c r="R230" s="47"/>
      <c r="S230" s="47"/>
      <c r="U230" s="50"/>
    </row>
    <row r="231" spans="1:21" s="49" customFormat="1" ht="13.4" hidden="1" customHeight="1" x14ac:dyDescent="0.3">
      <c r="A231" s="47"/>
      <c r="B231" s="47" t="s">
        <v>134</v>
      </c>
      <c r="C231" s="53"/>
      <c r="D231" s="53"/>
      <c r="E231" s="53"/>
      <c r="F231" s="53"/>
      <c r="G231" s="53"/>
      <c r="H231" s="53"/>
      <c r="I231" s="53"/>
      <c r="J231" s="53"/>
      <c r="K231" s="53"/>
      <c r="L231" s="53"/>
      <c r="M231" s="53"/>
      <c r="N231" s="53"/>
      <c r="O231" s="53"/>
      <c r="P231" s="53"/>
      <c r="Q231" s="53"/>
      <c r="R231" s="53"/>
      <c r="S231" s="47"/>
      <c r="U231" s="50"/>
    </row>
    <row r="232" spans="1:21" s="49" customFormat="1" ht="13.4" customHeight="1" outlineLevel="1" x14ac:dyDescent="0.3">
      <c r="A232" s="47"/>
      <c r="B232" s="47" t="s">
        <v>135</v>
      </c>
      <c r="C232" s="54"/>
      <c r="D232" s="54"/>
      <c r="E232" s="54"/>
      <c r="F232" s="54"/>
      <c r="G232" s="54"/>
      <c r="H232" s="54"/>
      <c r="I232" s="54"/>
      <c r="J232" s="54"/>
      <c r="K232" s="54"/>
      <c r="L232" s="54"/>
      <c r="M232" s="54"/>
      <c r="N232" s="54"/>
      <c r="O232" s="54"/>
      <c r="P232" s="54"/>
      <c r="Q232" s="54"/>
      <c r="R232" s="54"/>
      <c r="S232" s="47"/>
      <c r="U232" s="50"/>
    </row>
    <row r="233" spans="1:21" s="49" customFormat="1" ht="13.4" customHeight="1" outlineLevel="1" x14ac:dyDescent="0.3">
      <c r="A233" s="47"/>
      <c r="B233" s="47" t="s">
        <v>136</v>
      </c>
      <c r="C233" s="54"/>
      <c r="D233" s="54"/>
      <c r="E233" s="54"/>
      <c r="F233" s="54"/>
      <c r="G233" s="54"/>
      <c r="H233" s="54"/>
      <c r="I233" s="54"/>
      <c r="J233" s="54"/>
      <c r="K233" s="54"/>
      <c r="L233" s="54"/>
      <c r="M233" s="54"/>
      <c r="N233" s="54"/>
      <c r="O233" s="54"/>
      <c r="P233" s="54"/>
      <c r="Q233" s="54"/>
      <c r="R233" s="54"/>
      <c r="S233" s="47"/>
      <c r="U233" s="50"/>
    </row>
    <row r="234" spans="1:21" s="49" customFormat="1" ht="13.4" customHeight="1" outlineLevel="1" x14ac:dyDescent="0.3">
      <c r="A234" s="47"/>
      <c r="B234" s="47" t="s">
        <v>137</v>
      </c>
      <c r="C234" s="56" t="str">
        <f t="shared" ref="C234:R234" si="66">C5</f>
        <v>2020A</v>
      </c>
      <c r="D234" s="56" t="str">
        <f t="shared" si="66"/>
        <v>2021A</v>
      </c>
      <c r="E234" s="56" t="str">
        <f t="shared" si="66"/>
        <v>2022P</v>
      </c>
      <c r="F234" s="56" t="str">
        <f t="shared" si="66"/>
        <v>2023P</v>
      </c>
      <c r="G234" s="56" t="str">
        <f t="shared" si="66"/>
        <v>2024P</v>
      </c>
      <c r="H234" s="56" t="str">
        <f t="shared" si="66"/>
        <v>2025P</v>
      </c>
      <c r="I234" s="56" t="str">
        <f t="shared" si="66"/>
        <v>2026P</v>
      </c>
      <c r="J234" s="56" t="str">
        <f t="shared" si="66"/>
        <v>2027P</v>
      </c>
      <c r="K234" s="56" t="str">
        <f t="shared" si="66"/>
        <v>2028P</v>
      </c>
      <c r="L234" s="56" t="str">
        <f t="shared" si="66"/>
        <v>2029P</v>
      </c>
      <c r="M234" s="56" t="str">
        <f t="shared" si="66"/>
        <v>2030P</v>
      </c>
      <c r="N234" s="56" t="str">
        <f t="shared" si="66"/>
        <v>2031P</v>
      </c>
      <c r="O234" s="56" t="str">
        <f t="shared" si="66"/>
        <v>2032P</v>
      </c>
      <c r="P234" s="56" t="str">
        <f t="shared" si="66"/>
        <v>2033P</v>
      </c>
      <c r="Q234" s="56" t="str">
        <f t="shared" si="66"/>
        <v>2034P</v>
      </c>
      <c r="R234" s="56" t="str">
        <f t="shared" si="66"/>
        <v>2035P</v>
      </c>
      <c r="S234" s="47"/>
      <c r="U234" s="50"/>
    </row>
    <row r="235" spans="1:21" s="49" customFormat="1" ht="13.4" customHeight="1" outlineLevel="1" x14ac:dyDescent="0.3">
      <c r="A235" s="47"/>
      <c r="B235" s="47" t="s">
        <v>138</v>
      </c>
      <c r="C235" s="56"/>
      <c r="D235" s="56"/>
      <c r="E235" s="56"/>
      <c r="F235" s="56"/>
      <c r="G235" s="56"/>
      <c r="H235" s="56"/>
      <c r="I235" s="56"/>
      <c r="J235" s="56"/>
      <c r="K235" s="56"/>
      <c r="L235" s="56"/>
      <c r="M235" s="56"/>
      <c r="N235" s="56"/>
      <c r="O235" s="56"/>
      <c r="P235" s="56"/>
      <c r="Q235" s="56"/>
      <c r="R235" s="56"/>
      <c r="S235" s="47"/>
      <c r="U235" s="50"/>
    </row>
    <row r="236" spans="1:21" s="49" customFormat="1" ht="13.4" customHeight="1" outlineLevel="1" x14ac:dyDescent="0.3">
      <c r="A236" s="47"/>
      <c r="B236" s="47" t="s">
        <v>139</v>
      </c>
      <c r="C236" s="47"/>
      <c r="D236" s="47"/>
      <c r="E236" s="47"/>
      <c r="F236" s="47"/>
      <c r="G236" s="47"/>
      <c r="H236" s="47"/>
      <c r="I236" s="47"/>
      <c r="J236" s="47"/>
      <c r="K236" s="47"/>
      <c r="L236" s="47"/>
      <c r="M236" s="47"/>
      <c r="N236" s="47"/>
      <c r="O236" s="47"/>
      <c r="P236" s="47"/>
      <c r="Q236" s="47"/>
      <c r="R236" s="47"/>
      <c r="S236" s="47"/>
      <c r="U236" s="50"/>
    </row>
    <row r="237" spans="1:21" s="49" customFormat="1" ht="13.4" customHeight="1" outlineLevel="1" x14ac:dyDescent="0.3">
      <c r="A237" s="47"/>
      <c r="B237" s="47" t="s">
        <v>140</v>
      </c>
      <c r="C237" s="58" t="e">
        <f>#REF!</f>
        <v>#REF!</v>
      </c>
      <c r="D237" s="58" t="e">
        <f>C238</f>
        <v>#REF!</v>
      </c>
      <c r="E237" s="58" t="e">
        <f>D238</f>
        <v>#REF!</v>
      </c>
      <c r="F237" s="58" t="e">
        <f t="shared" ref="F237:R237" si="67">E238</f>
        <v>#REF!</v>
      </c>
      <c r="G237" s="58" t="e">
        <f t="shared" si="67"/>
        <v>#REF!</v>
      </c>
      <c r="H237" s="58" t="e">
        <f t="shared" si="67"/>
        <v>#REF!</v>
      </c>
      <c r="I237" s="58" t="e">
        <f t="shared" si="67"/>
        <v>#REF!</v>
      </c>
      <c r="J237" s="58" t="e">
        <f t="shared" si="67"/>
        <v>#REF!</v>
      </c>
      <c r="K237" s="58" t="e">
        <f t="shared" si="67"/>
        <v>#REF!</v>
      </c>
      <c r="L237" s="58" t="e">
        <f t="shared" si="67"/>
        <v>#REF!</v>
      </c>
      <c r="M237" s="58" t="e">
        <f t="shared" si="67"/>
        <v>#REF!</v>
      </c>
      <c r="N237" s="58" t="e">
        <f t="shared" si="67"/>
        <v>#REF!</v>
      </c>
      <c r="O237" s="58" t="e">
        <f t="shared" si="67"/>
        <v>#REF!</v>
      </c>
      <c r="P237" s="58" t="e">
        <f t="shared" si="67"/>
        <v>#REF!</v>
      </c>
      <c r="Q237" s="58" t="e">
        <f t="shared" si="67"/>
        <v>#REF!</v>
      </c>
      <c r="R237" s="58" t="e">
        <f t="shared" si="67"/>
        <v>#REF!</v>
      </c>
      <c r="S237" s="47"/>
      <c r="U237" s="50"/>
    </row>
    <row r="238" spans="1:21" s="49" customFormat="1" ht="13.4" customHeight="1" outlineLevel="1" x14ac:dyDescent="0.3">
      <c r="A238" s="47"/>
      <c r="B238" s="47" t="s">
        <v>141</v>
      </c>
      <c r="C238" s="58" t="e">
        <f>IF($B$230=C234,0,C237)</f>
        <v>#REF!</v>
      </c>
      <c r="D238" s="58" t="e">
        <f t="shared" ref="D238:R238" si="68">IF($B$230=D234,0,D237)</f>
        <v>#REF!</v>
      </c>
      <c r="E238" s="58" t="e">
        <f t="shared" si="68"/>
        <v>#REF!</v>
      </c>
      <c r="F238" s="58" t="e">
        <f t="shared" si="68"/>
        <v>#REF!</v>
      </c>
      <c r="G238" s="58" t="e">
        <f t="shared" si="68"/>
        <v>#REF!</v>
      </c>
      <c r="H238" s="58" t="e">
        <f t="shared" si="68"/>
        <v>#REF!</v>
      </c>
      <c r="I238" s="58" t="e">
        <f t="shared" si="68"/>
        <v>#REF!</v>
      </c>
      <c r="J238" s="58" t="e">
        <f t="shared" si="68"/>
        <v>#REF!</v>
      </c>
      <c r="K238" s="58" t="e">
        <f t="shared" si="68"/>
        <v>#REF!</v>
      </c>
      <c r="L238" s="58" t="e">
        <f t="shared" si="68"/>
        <v>#REF!</v>
      </c>
      <c r="M238" s="58" t="e">
        <f t="shared" si="68"/>
        <v>#REF!</v>
      </c>
      <c r="N238" s="58" t="e">
        <f t="shared" si="68"/>
        <v>#REF!</v>
      </c>
      <c r="O238" s="58" t="e">
        <f t="shared" si="68"/>
        <v>#REF!</v>
      </c>
      <c r="P238" s="58" t="e">
        <f t="shared" si="68"/>
        <v>#REF!</v>
      </c>
      <c r="Q238" s="58" t="e">
        <f t="shared" si="68"/>
        <v>#REF!</v>
      </c>
      <c r="R238" s="58" t="e">
        <f t="shared" si="68"/>
        <v>#REF!</v>
      </c>
      <c r="S238" s="47"/>
      <c r="U238" s="50"/>
    </row>
    <row r="239" spans="1:21" s="49" customFormat="1" ht="13.4" customHeight="1" outlineLevel="1" x14ac:dyDescent="0.3">
      <c r="A239" s="47"/>
      <c r="B239" s="47" t="s">
        <v>142</v>
      </c>
      <c r="C239" s="59" t="e">
        <f>+#REF!</f>
        <v>#REF!</v>
      </c>
      <c r="D239" s="59" t="e">
        <f>+C239</f>
        <v>#REF!</v>
      </c>
      <c r="E239" s="59" t="e">
        <f>+D239</f>
        <v>#REF!</v>
      </c>
      <c r="F239" s="59" t="e">
        <f t="shared" ref="F239:R239" si="69">+E239</f>
        <v>#REF!</v>
      </c>
      <c r="G239" s="59" t="e">
        <f t="shared" si="69"/>
        <v>#REF!</v>
      </c>
      <c r="H239" s="59" t="e">
        <f t="shared" si="69"/>
        <v>#REF!</v>
      </c>
      <c r="I239" s="59" t="e">
        <f t="shared" si="69"/>
        <v>#REF!</v>
      </c>
      <c r="J239" s="59" t="e">
        <f t="shared" si="69"/>
        <v>#REF!</v>
      </c>
      <c r="K239" s="59" t="e">
        <f t="shared" si="69"/>
        <v>#REF!</v>
      </c>
      <c r="L239" s="59" t="e">
        <f t="shared" si="69"/>
        <v>#REF!</v>
      </c>
      <c r="M239" s="59" t="e">
        <f t="shared" si="69"/>
        <v>#REF!</v>
      </c>
      <c r="N239" s="59" t="e">
        <f t="shared" si="69"/>
        <v>#REF!</v>
      </c>
      <c r="O239" s="59" t="e">
        <f t="shared" si="69"/>
        <v>#REF!</v>
      </c>
      <c r="P239" s="59" t="e">
        <f t="shared" si="69"/>
        <v>#REF!</v>
      </c>
      <c r="Q239" s="59" t="e">
        <f t="shared" si="69"/>
        <v>#REF!</v>
      </c>
      <c r="R239" s="59" t="e">
        <f t="shared" si="69"/>
        <v>#REF!</v>
      </c>
      <c r="S239" s="47"/>
      <c r="U239" s="50"/>
    </row>
    <row r="240" spans="1:21" s="49" customFormat="1" ht="13.4" customHeight="1" outlineLevel="1" x14ac:dyDescent="0.3">
      <c r="A240" s="47"/>
      <c r="B240" s="47" t="s">
        <v>143</v>
      </c>
      <c r="C240" s="58" t="e">
        <f>+C237*C239</f>
        <v>#REF!</v>
      </c>
      <c r="D240" s="60" t="e">
        <f t="shared" ref="D240:R240" si="70">+D237*D239</f>
        <v>#REF!</v>
      </c>
      <c r="E240" s="60" t="e">
        <f t="shared" si="70"/>
        <v>#REF!</v>
      </c>
      <c r="F240" s="60" t="e">
        <f t="shared" si="70"/>
        <v>#REF!</v>
      </c>
      <c r="G240" s="60" t="e">
        <f t="shared" si="70"/>
        <v>#REF!</v>
      </c>
      <c r="H240" s="60" t="e">
        <f t="shared" si="70"/>
        <v>#REF!</v>
      </c>
      <c r="I240" s="60" t="e">
        <f t="shared" si="70"/>
        <v>#REF!</v>
      </c>
      <c r="J240" s="60" t="e">
        <f t="shared" si="70"/>
        <v>#REF!</v>
      </c>
      <c r="K240" s="60" t="e">
        <f t="shared" si="70"/>
        <v>#REF!</v>
      </c>
      <c r="L240" s="60" t="e">
        <f t="shared" si="70"/>
        <v>#REF!</v>
      </c>
      <c r="M240" s="60" t="e">
        <f t="shared" si="70"/>
        <v>#REF!</v>
      </c>
      <c r="N240" s="60" t="e">
        <f t="shared" si="70"/>
        <v>#REF!</v>
      </c>
      <c r="O240" s="60" t="e">
        <f t="shared" si="70"/>
        <v>#REF!</v>
      </c>
      <c r="P240" s="60" t="e">
        <f t="shared" si="70"/>
        <v>#REF!</v>
      </c>
      <c r="Q240" s="60" t="e">
        <f t="shared" si="70"/>
        <v>#REF!</v>
      </c>
      <c r="R240" s="60" t="e">
        <f t="shared" si="70"/>
        <v>#REF!</v>
      </c>
      <c r="S240" s="47"/>
      <c r="U240" s="50"/>
    </row>
    <row r="241" spans="1:21" s="49" customFormat="1" ht="13.4" customHeight="1" outlineLevel="1" x14ac:dyDescent="0.3">
      <c r="A241" s="47"/>
      <c r="B241" s="47" t="s">
        <v>144</v>
      </c>
      <c r="C241" s="58">
        <f>IF($B$230=C234,#REF!,0)</f>
        <v>0</v>
      </c>
      <c r="D241" s="58">
        <f>IF($B$230=D234,C235,0)</f>
        <v>0</v>
      </c>
      <c r="E241" s="58">
        <f>IF($B$230=E234,D235,0)</f>
        <v>0</v>
      </c>
      <c r="F241" s="58">
        <f t="shared" ref="F241:R241" si="71">IF($B$230=F234,E235,0)</f>
        <v>0</v>
      </c>
      <c r="G241" s="58">
        <f t="shared" si="71"/>
        <v>0</v>
      </c>
      <c r="H241" s="58">
        <f t="shared" si="71"/>
        <v>0</v>
      </c>
      <c r="I241" s="58">
        <f t="shared" si="71"/>
        <v>0</v>
      </c>
      <c r="J241" s="58">
        <f t="shared" si="71"/>
        <v>0</v>
      </c>
      <c r="K241" s="58">
        <f t="shared" si="71"/>
        <v>0</v>
      </c>
      <c r="L241" s="58">
        <f t="shared" si="71"/>
        <v>0</v>
      </c>
      <c r="M241" s="58">
        <f t="shared" si="71"/>
        <v>0</v>
      </c>
      <c r="N241" s="58">
        <f t="shared" si="71"/>
        <v>0</v>
      </c>
      <c r="O241" s="58">
        <f t="shared" si="71"/>
        <v>0</v>
      </c>
      <c r="P241" s="58">
        <f t="shared" si="71"/>
        <v>0</v>
      </c>
      <c r="Q241" s="58">
        <f t="shared" si="71"/>
        <v>0</v>
      </c>
      <c r="R241" s="58">
        <f t="shared" si="71"/>
        <v>0</v>
      </c>
      <c r="S241" s="47"/>
      <c r="U241" s="50"/>
    </row>
    <row r="242" spans="1:21" s="49" customFormat="1" ht="13.4" customHeight="1" outlineLevel="1" x14ac:dyDescent="0.3">
      <c r="A242" s="47"/>
      <c r="B242" s="47"/>
      <c r="C242" s="61"/>
      <c r="D242" s="61"/>
      <c r="E242" s="61"/>
      <c r="F242" s="61"/>
      <c r="G242" s="61"/>
      <c r="H242" s="61"/>
      <c r="I242" s="61"/>
      <c r="J242" s="61"/>
      <c r="K242" s="61"/>
      <c r="L242" s="61"/>
      <c r="M242" s="61"/>
      <c r="N242" s="61"/>
      <c r="O242" s="61"/>
      <c r="P242" s="61"/>
      <c r="Q242" s="61"/>
      <c r="R242" s="61"/>
      <c r="S242" s="47"/>
      <c r="U242" s="50"/>
    </row>
    <row r="243" spans="1:21" s="49" customFormat="1" ht="13.4" customHeight="1" outlineLevel="1" x14ac:dyDescent="0.3">
      <c r="A243" s="47"/>
      <c r="B243" s="48" t="s">
        <v>145</v>
      </c>
      <c r="C243" s="60"/>
      <c r="D243" s="60">
        <f t="shared" ref="D243:R243" si="72">+D242*D241/1000</f>
        <v>0</v>
      </c>
      <c r="E243" s="60">
        <f t="shared" si="72"/>
        <v>0</v>
      </c>
      <c r="F243" s="60">
        <f t="shared" si="72"/>
        <v>0</v>
      </c>
      <c r="G243" s="60">
        <f t="shared" si="72"/>
        <v>0</v>
      </c>
      <c r="H243" s="60">
        <f t="shared" si="72"/>
        <v>0</v>
      </c>
      <c r="I243" s="60">
        <f t="shared" si="72"/>
        <v>0</v>
      </c>
      <c r="J243" s="60">
        <f t="shared" si="72"/>
        <v>0</v>
      </c>
      <c r="K243" s="60">
        <f t="shared" si="72"/>
        <v>0</v>
      </c>
      <c r="L243" s="60">
        <f t="shared" si="72"/>
        <v>0</v>
      </c>
      <c r="M243" s="60">
        <f t="shared" si="72"/>
        <v>0</v>
      </c>
      <c r="N243" s="60">
        <f t="shared" si="72"/>
        <v>0</v>
      </c>
      <c r="O243" s="60">
        <f t="shared" si="72"/>
        <v>0</v>
      </c>
      <c r="P243" s="60">
        <f t="shared" si="72"/>
        <v>0</v>
      </c>
      <c r="Q243" s="60">
        <f t="shared" si="72"/>
        <v>0</v>
      </c>
      <c r="R243" s="60">
        <f t="shared" si="72"/>
        <v>0</v>
      </c>
      <c r="S243" s="47"/>
      <c r="U243" s="50"/>
    </row>
    <row r="244" spans="1:21" s="49" customFormat="1" ht="13.4" customHeight="1" outlineLevel="1" x14ac:dyDescent="0.3">
      <c r="A244" s="47"/>
      <c r="B244" s="55">
        <v>2030</v>
      </c>
      <c r="C244" s="62"/>
      <c r="D244" s="62"/>
      <c r="E244" s="62"/>
      <c r="F244" s="62"/>
      <c r="G244" s="62"/>
      <c r="H244" s="62"/>
      <c r="I244" s="62"/>
      <c r="J244" s="62"/>
      <c r="K244" s="62"/>
      <c r="L244" s="62"/>
      <c r="M244" s="62"/>
      <c r="N244" s="62"/>
      <c r="O244" s="62"/>
      <c r="P244" s="62"/>
      <c r="Q244" s="62"/>
      <c r="R244" s="62"/>
      <c r="S244" s="47"/>
      <c r="U244" s="50"/>
    </row>
    <row r="245" spans="1:21" s="49" customFormat="1" ht="13.4" customHeight="1" outlineLevel="1" x14ac:dyDescent="0.3">
      <c r="A245" s="47"/>
      <c r="B245" s="47" t="s">
        <v>134</v>
      </c>
      <c r="C245" s="62"/>
      <c r="D245" s="62"/>
      <c r="E245" s="62"/>
      <c r="F245" s="62"/>
      <c r="G245" s="62"/>
      <c r="H245" s="62"/>
      <c r="I245" s="62"/>
      <c r="J245" s="62"/>
      <c r="K245" s="62"/>
      <c r="L245" s="62"/>
      <c r="M245" s="62"/>
      <c r="N245" s="62"/>
      <c r="O245" s="62"/>
      <c r="P245" s="62"/>
      <c r="Q245" s="62"/>
      <c r="R245" s="62"/>
      <c r="S245" s="47"/>
      <c r="U245" s="50"/>
    </row>
    <row r="246" spans="1:21" s="49" customFormat="1" ht="13.4" customHeight="1" outlineLevel="1" x14ac:dyDescent="0.3">
      <c r="A246" s="47"/>
      <c r="B246" s="47" t="s">
        <v>135</v>
      </c>
      <c r="C246" s="54" t="s">
        <v>146</v>
      </c>
      <c r="D246" s="54"/>
      <c r="E246" s="54"/>
      <c r="F246" s="54"/>
      <c r="G246" s="54"/>
      <c r="H246" s="54"/>
      <c r="I246" s="54"/>
      <c r="J246" s="54"/>
      <c r="K246" s="54"/>
      <c r="L246" s="54"/>
      <c r="M246" s="54"/>
      <c r="N246" s="54"/>
      <c r="O246" s="54"/>
      <c r="P246" s="54"/>
      <c r="Q246" s="54"/>
      <c r="R246" s="54"/>
      <c r="S246" s="47"/>
      <c r="U246" s="50"/>
    </row>
    <row r="247" spans="1:21" s="49" customFormat="1" ht="13.4" customHeight="1" outlineLevel="1" x14ac:dyDescent="0.3">
      <c r="A247" s="47"/>
      <c r="B247" s="47" t="s">
        <v>136</v>
      </c>
      <c r="C247" s="54">
        <v>30</v>
      </c>
      <c r="D247" s="54"/>
      <c r="E247" s="54"/>
      <c r="F247" s="54"/>
      <c r="G247" s="54"/>
      <c r="H247" s="54"/>
      <c r="I247" s="54"/>
      <c r="J247" s="54"/>
      <c r="K247" s="54"/>
      <c r="L247" s="54"/>
      <c r="M247" s="54"/>
      <c r="N247" s="54"/>
      <c r="O247" s="54"/>
      <c r="P247" s="54"/>
      <c r="Q247" s="54"/>
      <c r="R247" s="54"/>
      <c r="S247" s="47"/>
      <c r="U247" s="50"/>
    </row>
    <row r="248" spans="1:21" s="49" customFormat="1" ht="13.4" customHeight="1" outlineLevel="1" x14ac:dyDescent="0.3">
      <c r="A248" s="47"/>
      <c r="B248" s="47" t="s">
        <v>137</v>
      </c>
      <c r="C248" s="56" t="str">
        <f t="shared" ref="C248:R248" si="73">C5</f>
        <v>2020A</v>
      </c>
      <c r="D248" s="56" t="str">
        <f t="shared" si="73"/>
        <v>2021A</v>
      </c>
      <c r="E248" s="56" t="str">
        <f t="shared" si="73"/>
        <v>2022P</v>
      </c>
      <c r="F248" s="56" t="str">
        <f t="shared" si="73"/>
        <v>2023P</v>
      </c>
      <c r="G248" s="56" t="str">
        <f t="shared" si="73"/>
        <v>2024P</v>
      </c>
      <c r="H248" s="56" t="str">
        <f t="shared" si="73"/>
        <v>2025P</v>
      </c>
      <c r="I248" s="56" t="str">
        <f t="shared" si="73"/>
        <v>2026P</v>
      </c>
      <c r="J248" s="56" t="str">
        <f t="shared" si="73"/>
        <v>2027P</v>
      </c>
      <c r="K248" s="56" t="str">
        <f t="shared" si="73"/>
        <v>2028P</v>
      </c>
      <c r="L248" s="56" t="str">
        <f t="shared" si="73"/>
        <v>2029P</v>
      </c>
      <c r="M248" s="56" t="str">
        <f t="shared" si="73"/>
        <v>2030P</v>
      </c>
      <c r="N248" s="56" t="str">
        <f t="shared" si="73"/>
        <v>2031P</v>
      </c>
      <c r="O248" s="56" t="str">
        <f t="shared" si="73"/>
        <v>2032P</v>
      </c>
      <c r="P248" s="56" t="str">
        <f t="shared" si="73"/>
        <v>2033P</v>
      </c>
      <c r="Q248" s="56" t="str">
        <f t="shared" si="73"/>
        <v>2034P</v>
      </c>
      <c r="R248" s="56" t="str">
        <f t="shared" si="73"/>
        <v>2035P</v>
      </c>
      <c r="S248" s="47"/>
      <c r="U248" s="50"/>
    </row>
    <row r="249" spans="1:21" s="49" customFormat="1" ht="13.4" customHeight="1" outlineLevel="1" x14ac:dyDescent="0.3">
      <c r="A249" s="47"/>
      <c r="B249" s="47" t="s">
        <v>147</v>
      </c>
      <c r="C249" s="57">
        <v>0</v>
      </c>
      <c r="D249" s="56"/>
      <c r="E249" s="56"/>
      <c r="F249" s="56"/>
      <c r="G249" s="56"/>
      <c r="H249" s="56"/>
      <c r="I249" s="56"/>
      <c r="J249" s="56"/>
      <c r="K249" s="56"/>
      <c r="L249" s="56"/>
      <c r="M249" s="56"/>
      <c r="N249" s="56"/>
      <c r="O249" s="56"/>
      <c r="P249" s="56"/>
      <c r="Q249" s="56"/>
      <c r="R249" s="56"/>
      <c r="S249" s="47"/>
      <c r="U249" s="50"/>
    </row>
    <row r="250" spans="1:21" s="49" customFormat="1" ht="13.4" customHeight="1" outlineLevel="1" x14ac:dyDescent="0.3">
      <c r="A250" s="47"/>
      <c r="B250" s="47" t="s">
        <v>148</v>
      </c>
      <c r="C250" s="47"/>
      <c r="D250" s="47"/>
      <c r="E250" s="47"/>
      <c r="F250" s="47"/>
      <c r="G250" s="47"/>
      <c r="H250" s="47"/>
      <c r="I250" s="47"/>
      <c r="J250" s="47"/>
      <c r="K250" s="47"/>
      <c r="L250" s="47"/>
      <c r="M250" s="47"/>
      <c r="N250" s="47"/>
      <c r="O250" s="47"/>
      <c r="P250" s="47"/>
      <c r="Q250" s="47"/>
      <c r="R250" s="47"/>
      <c r="S250" s="47"/>
      <c r="U250" s="50"/>
    </row>
    <row r="251" spans="1:21" s="49" customFormat="1" ht="13.4" customHeight="1" outlineLevel="1" x14ac:dyDescent="0.3">
      <c r="A251" s="47"/>
      <c r="B251" s="47" t="s">
        <v>140</v>
      </c>
      <c r="C251" s="58">
        <v>0</v>
      </c>
      <c r="D251" s="58">
        <f>C252</f>
        <v>0</v>
      </c>
      <c r="E251" s="58">
        <f>D252</f>
        <v>0</v>
      </c>
      <c r="F251" s="58">
        <f t="shared" ref="F251:R251" si="74">E252</f>
        <v>0</v>
      </c>
      <c r="G251" s="58">
        <f t="shared" si="74"/>
        <v>0</v>
      </c>
      <c r="H251" s="58">
        <f t="shared" si="74"/>
        <v>0</v>
      </c>
      <c r="I251" s="58">
        <f t="shared" si="74"/>
        <v>0</v>
      </c>
      <c r="J251" s="58">
        <f t="shared" si="74"/>
        <v>0</v>
      </c>
      <c r="K251" s="58">
        <f t="shared" si="74"/>
        <v>0</v>
      </c>
      <c r="L251" s="58">
        <f t="shared" si="74"/>
        <v>0</v>
      </c>
      <c r="M251" s="58">
        <f t="shared" si="74"/>
        <v>0</v>
      </c>
      <c r="N251" s="58">
        <f t="shared" si="74"/>
        <v>0</v>
      </c>
      <c r="O251" s="58">
        <f t="shared" si="74"/>
        <v>0</v>
      </c>
      <c r="P251" s="58">
        <f t="shared" si="74"/>
        <v>0</v>
      </c>
      <c r="Q251" s="58">
        <f t="shared" si="74"/>
        <v>0</v>
      </c>
      <c r="R251" s="58">
        <f t="shared" si="74"/>
        <v>0</v>
      </c>
      <c r="S251" s="47"/>
      <c r="U251" s="50"/>
    </row>
    <row r="252" spans="1:21" s="49" customFormat="1" ht="13.4" customHeight="1" outlineLevel="1" x14ac:dyDescent="0.3">
      <c r="A252" s="47"/>
      <c r="B252" s="47" t="s">
        <v>141</v>
      </c>
      <c r="C252" s="58">
        <f>IF($B$244=C248,0,C251)</f>
        <v>0</v>
      </c>
      <c r="D252" s="58">
        <f t="shared" ref="D252:R252" si="75">IF($B$244=D248,0,D251)</f>
        <v>0</v>
      </c>
      <c r="E252" s="58">
        <f t="shared" si="75"/>
        <v>0</v>
      </c>
      <c r="F252" s="58">
        <f t="shared" si="75"/>
        <v>0</v>
      </c>
      <c r="G252" s="58">
        <f t="shared" si="75"/>
        <v>0</v>
      </c>
      <c r="H252" s="58">
        <f t="shared" si="75"/>
        <v>0</v>
      </c>
      <c r="I252" s="58">
        <f t="shared" si="75"/>
        <v>0</v>
      </c>
      <c r="J252" s="58">
        <f t="shared" si="75"/>
        <v>0</v>
      </c>
      <c r="K252" s="58">
        <f t="shared" si="75"/>
        <v>0</v>
      </c>
      <c r="L252" s="58">
        <f t="shared" si="75"/>
        <v>0</v>
      </c>
      <c r="M252" s="58">
        <f t="shared" si="75"/>
        <v>0</v>
      </c>
      <c r="N252" s="58">
        <f t="shared" si="75"/>
        <v>0</v>
      </c>
      <c r="O252" s="58">
        <f t="shared" si="75"/>
        <v>0</v>
      </c>
      <c r="P252" s="58">
        <f t="shared" si="75"/>
        <v>0</v>
      </c>
      <c r="Q252" s="58">
        <f t="shared" si="75"/>
        <v>0</v>
      </c>
      <c r="R252" s="58">
        <f t="shared" si="75"/>
        <v>0</v>
      </c>
      <c r="S252" s="47"/>
      <c r="U252" s="50"/>
    </row>
    <row r="253" spans="1:21" s="49" customFormat="1" ht="13.4" customHeight="1" outlineLevel="1" x14ac:dyDescent="0.3">
      <c r="A253" s="47"/>
      <c r="B253" s="47" t="s">
        <v>142</v>
      </c>
      <c r="C253" s="59">
        <v>2.2499999999999999E-2</v>
      </c>
      <c r="D253" s="59">
        <v>2.2499999999999999E-2</v>
      </c>
      <c r="E253" s="59">
        <v>2.2499999999999999E-2</v>
      </c>
      <c r="F253" s="59">
        <v>2.2499999999999999E-2</v>
      </c>
      <c r="G253" s="59">
        <v>2.2499999999999999E-2</v>
      </c>
      <c r="H253" s="59">
        <v>2.2499999999999999E-2</v>
      </c>
      <c r="I253" s="59">
        <v>2.2499999999999999E-2</v>
      </c>
      <c r="J253" s="59">
        <v>2.2499999999999999E-2</v>
      </c>
      <c r="K253" s="59">
        <v>2.2499999999999999E-2</v>
      </c>
      <c r="L253" s="59">
        <v>2.2499999999999999E-2</v>
      </c>
      <c r="M253" s="59">
        <v>2.2499999999999999E-2</v>
      </c>
      <c r="N253" s="59">
        <v>2.2499999999999999E-2</v>
      </c>
      <c r="O253" s="59">
        <v>2.2499999999999999E-2</v>
      </c>
      <c r="P253" s="59">
        <v>2.2499999999999999E-2</v>
      </c>
      <c r="Q253" s="59">
        <v>2.2499999999999999E-2</v>
      </c>
      <c r="R253" s="59">
        <v>2.2499999999999999E-2</v>
      </c>
      <c r="S253" s="47"/>
      <c r="U253" s="50"/>
    </row>
    <row r="254" spans="1:21" s="49" customFormat="1" ht="13.4" customHeight="1" outlineLevel="1" x14ac:dyDescent="0.3">
      <c r="A254" s="47"/>
      <c r="B254" s="47" t="s">
        <v>143</v>
      </c>
      <c r="C254" s="60">
        <f>+C251*C253</f>
        <v>0</v>
      </c>
      <c r="D254" s="60">
        <f t="shared" ref="D254:R254" si="76">+D251*D253</f>
        <v>0</v>
      </c>
      <c r="E254" s="60">
        <f t="shared" si="76"/>
        <v>0</v>
      </c>
      <c r="F254" s="60">
        <f t="shared" si="76"/>
        <v>0</v>
      </c>
      <c r="G254" s="60">
        <f t="shared" si="76"/>
        <v>0</v>
      </c>
      <c r="H254" s="60">
        <f t="shared" si="76"/>
        <v>0</v>
      </c>
      <c r="I254" s="60">
        <f t="shared" si="76"/>
        <v>0</v>
      </c>
      <c r="J254" s="60">
        <f t="shared" si="76"/>
        <v>0</v>
      </c>
      <c r="K254" s="60">
        <f t="shared" si="76"/>
        <v>0</v>
      </c>
      <c r="L254" s="60">
        <f t="shared" si="76"/>
        <v>0</v>
      </c>
      <c r="M254" s="60">
        <f t="shared" si="76"/>
        <v>0</v>
      </c>
      <c r="N254" s="60">
        <f t="shared" si="76"/>
        <v>0</v>
      </c>
      <c r="O254" s="60">
        <f t="shared" si="76"/>
        <v>0</v>
      </c>
      <c r="P254" s="60">
        <f t="shared" si="76"/>
        <v>0</v>
      </c>
      <c r="Q254" s="60">
        <f t="shared" si="76"/>
        <v>0</v>
      </c>
      <c r="R254" s="60">
        <f t="shared" si="76"/>
        <v>0</v>
      </c>
      <c r="S254" s="47"/>
      <c r="U254" s="50"/>
    </row>
    <row r="255" spans="1:21" s="49" customFormat="1" ht="13.4" customHeight="1" outlineLevel="1" x14ac:dyDescent="0.3">
      <c r="A255" s="47"/>
      <c r="B255" s="47" t="s">
        <v>144</v>
      </c>
      <c r="C255" s="58">
        <f>+C249</f>
        <v>0</v>
      </c>
      <c r="D255" s="58">
        <f>IF($B$244=D248,#REF!,0)</f>
        <v>0</v>
      </c>
      <c r="E255" s="58">
        <f>IF($B$244=E248,#REF!,0)</f>
        <v>0</v>
      </c>
      <c r="F255" s="58">
        <f>IF($B$244=F248,#REF!,0)</f>
        <v>0</v>
      </c>
      <c r="G255" s="58">
        <f>IF($B$244=G248,#REF!,0)</f>
        <v>0</v>
      </c>
      <c r="H255" s="58">
        <f>IF($B$244=H248,#REF!,0)</f>
        <v>0</v>
      </c>
      <c r="I255" s="58">
        <f>IF($B$244=I248,#REF!,0)</f>
        <v>0</v>
      </c>
      <c r="J255" s="58">
        <f>IF($B$244=J248,#REF!,0)</f>
        <v>0</v>
      </c>
      <c r="K255" s="58">
        <f>IF($B$244=K248,#REF!,0)</f>
        <v>0</v>
      </c>
      <c r="L255" s="58">
        <f>IF($B$244=L248,#REF!,0)</f>
        <v>0</v>
      </c>
      <c r="M255" s="58"/>
      <c r="N255" s="58"/>
      <c r="O255" s="58"/>
      <c r="P255" s="58"/>
      <c r="Q255" s="58"/>
      <c r="R255" s="58"/>
      <c r="S255" s="47"/>
      <c r="U255" s="50"/>
    </row>
    <row r="256" spans="1:21" s="49" customFormat="1" ht="13.4" customHeight="1" outlineLevel="1" x14ac:dyDescent="0.3">
      <c r="A256" s="47"/>
      <c r="B256" s="47"/>
      <c r="C256" s="61">
        <f>1000/$C$247</f>
        <v>33.333333333333336</v>
      </c>
      <c r="D256" s="61">
        <v>0</v>
      </c>
      <c r="E256" s="61">
        <v>0</v>
      </c>
      <c r="F256" s="61">
        <v>0</v>
      </c>
      <c r="G256" s="61">
        <v>0</v>
      </c>
      <c r="H256" s="61">
        <v>0</v>
      </c>
      <c r="I256" s="61">
        <v>0</v>
      </c>
      <c r="J256" s="61">
        <v>0</v>
      </c>
      <c r="K256" s="61">
        <v>0</v>
      </c>
      <c r="L256" s="61">
        <v>0</v>
      </c>
      <c r="M256" s="61">
        <v>0</v>
      </c>
      <c r="N256" s="61">
        <v>0</v>
      </c>
      <c r="O256" s="61">
        <v>0</v>
      </c>
      <c r="P256" s="61">
        <v>0</v>
      </c>
      <c r="Q256" s="61">
        <v>0</v>
      </c>
      <c r="R256" s="61">
        <v>0</v>
      </c>
      <c r="S256" s="47"/>
      <c r="U256" s="50"/>
    </row>
    <row r="257" spans="1:21" s="49" customFormat="1" ht="13.4" customHeight="1" outlineLevel="1" x14ac:dyDescent="0.3">
      <c r="A257" s="47"/>
      <c r="B257" s="48" t="s">
        <v>145</v>
      </c>
      <c r="C257" s="60">
        <f>+C256*C255/1000</f>
        <v>0</v>
      </c>
      <c r="D257" s="60">
        <f t="shared" ref="D257:R257" si="77">+D256*D255/1000</f>
        <v>0</v>
      </c>
      <c r="E257" s="60">
        <f t="shared" si="77"/>
        <v>0</v>
      </c>
      <c r="F257" s="60">
        <f t="shared" si="77"/>
        <v>0</v>
      </c>
      <c r="G257" s="60">
        <f t="shared" si="77"/>
        <v>0</v>
      </c>
      <c r="H257" s="60">
        <f t="shared" si="77"/>
        <v>0</v>
      </c>
      <c r="I257" s="60">
        <f t="shared" si="77"/>
        <v>0</v>
      </c>
      <c r="J257" s="60">
        <f t="shared" si="77"/>
        <v>0</v>
      </c>
      <c r="K257" s="60">
        <f t="shared" si="77"/>
        <v>0</v>
      </c>
      <c r="L257" s="60">
        <f t="shared" si="77"/>
        <v>0</v>
      </c>
      <c r="M257" s="60">
        <f t="shared" si="77"/>
        <v>0</v>
      </c>
      <c r="N257" s="60">
        <f t="shared" si="77"/>
        <v>0</v>
      </c>
      <c r="O257" s="60">
        <f t="shared" si="77"/>
        <v>0</v>
      </c>
      <c r="P257" s="60">
        <f t="shared" si="77"/>
        <v>0</v>
      </c>
      <c r="Q257" s="60">
        <f t="shared" si="77"/>
        <v>0</v>
      </c>
      <c r="R257" s="60">
        <f t="shared" si="77"/>
        <v>0</v>
      </c>
      <c r="S257" s="47"/>
      <c r="U257" s="50"/>
    </row>
    <row r="258" spans="1:21" s="49" customFormat="1" ht="13.4" customHeight="1" outlineLevel="1" x14ac:dyDescent="0.3">
      <c r="A258" s="47"/>
      <c r="B258" s="55"/>
      <c r="C258" s="61"/>
      <c r="D258" s="61"/>
      <c r="E258" s="61"/>
      <c r="F258" s="61"/>
      <c r="G258" s="61"/>
      <c r="H258" s="61"/>
      <c r="I258" s="61"/>
      <c r="J258" s="61"/>
      <c r="K258" s="61"/>
      <c r="L258" s="61"/>
      <c r="M258" s="61"/>
      <c r="N258" s="61"/>
      <c r="O258" s="61"/>
      <c r="P258" s="61"/>
      <c r="Q258" s="61"/>
      <c r="R258" s="61"/>
      <c r="S258" s="47"/>
      <c r="U258" s="50"/>
    </row>
    <row r="259" spans="1:21" s="49" customFormat="1" ht="13.4" customHeight="1" outlineLevel="1" x14ac:dyDescent="0.3">
      <c r="A259" s="47"/>
      <c r="B259" s="47" t="s">
        <v>134</v>
      </c>
      <c r="C259" s="61"/>
      <c r="D259" s="61"/>
      <c r="E259" s="61"/>
      <c r="F259" s="61"/>
      <c r="G259" s="61"/>
      <c r="H259" s="61"/>
      <c r="I259" s="61"/>
      <c r="J259" s="61"/>
      <c r="K259" s="61"/>
      <c r="L259" s="61"/>
      <c r="M259" s="61"/>
      <c r="N259" s="61"/>
      <c r="O259" s="61"/>
      <c r="P259" s="61"/>
      <c r="Q259" s="61"/>
      <c r="R259" s="61"/>
      <c r="S259" s="47"/>
      <c r="U259" s="50"/>
    </row>
    <row r="260" spans="1:21" s="49" customFormat="1" ht="13.4" customHeight="1" outlineLevel="1" x14ac:dyDescent="0.3">
      <c r="A260" s="47"/>
      <c r="B260" s="47" t="s">
        <v>135</v>
      </c>
      <c r="C260" s="54"/>
      <c r="D260" s="54"/>
      <c r="E260" s="54"/>
      <c r="F260" s="54"/>
      <c r="G260" s="54"/>
      <c r="H260" s="54"/>
      <c r="I260" s="54"/>
      <c r="J260" s="54"/>
      <c r="K260" s="54"/>
      <c r="L260" s="54"/>
      <c r="M260" s="54"/>
      <c r="N260" s="54"/>
      <c r="O260" s="54"/>
      <c r="P260" s="54"/>
      <c r="Q260" s="54"/>
      <c r="R260" s="54"/>
      <c r="S260" s="47"/>
      <c r="U260" s="50"/>
    </row>
    <row r="261" spans="1:21" s="49" customFormat="1" ht="13.4" customHeight="1" outlineLevel="1" x14ac:dyDescent="0.3">
      <c r="A261" s="47"/>
      <c r="B261" s="47" t="s">
        <v>136</v>
      </c>
      <c r="C261" s="54"/>
      <c r="D261" s="54"/>
      <c r="E261" s="54"/>
      <c r="F261" s="54"/>
      <c r="G261" s="54"/>
      <c r="H261" s="54"/>
      <c r="I261" s="54"/>
      <c r="J261" s="54"/>
      <c r="K261" s="54"/>
      <c r="L261" s="54"/>
      <c r="M261" s="54"/>
      <c r="N261" s="54"/>
      <c r="O261" s="54"/>
      <c r="P261" s="54"/>
      <c r="Q261" s="54"/>
      <c r="R261" s="54"/>
      <c r="S261" s="47"/>
      <c r="U261" s="50"/>
    </row>
    <row r="262" spans="1:21" s="49" customFormat="1" ht="13.4" customHeight="1" outlineLevel="1" x14ac:dyDescent="0.3">
      <c r="A262" s="47"/>
      <c r="B262" s="47" t="s">
        <v>137</v>
      </c>
      <c r="C262" s="56" t="str">
        <f t="shared" ref="C262:R262" si="78">C5</f>
        <v>2020A</v>
      </c>
      <c r="D262" s="56" t="str">
        <f t="shared" si="78"/>
        <v>2021A</v>
      </c>
      <c r="E262" s="56" t="str">
        <f t="shared" si="78"/>
        <v>2022P</v>
      </c>
      <c r="F262" s="56" t="str">
        <f t="shared" si="78"/>
        <v>2023P</v>
      </c>
      <c r="G262" s="56" t="str">
        <f t="shared" si="78"/>
        <v>2024P</v>
      </c>
      <c r="H262" s="56" t="str">
        <f t="shared" si="78"/>
        <v>2025P</v>
      </c>
      <c r="I262" s="56" t="str">
        <f t="shared" si="78"/>
        <v>2026P</v>
      </c>
      <c r="J262" s="56" t="str">
        <f t="shared" si="78"/>
        <v>2027P</v>
      </c>
      <c r="K262" s="56" t="str">
        <f t="shared" si="78"/>
        <v>2028P</v>
      </c>
      <c r="L262" s="56" t="str">
        <f t="shared" si="78"/>
        <v>2029P</v>
      </c>
      <c r="M262" s="56" t="str">
        <f t="shared" si="78"/>
        <v>2030P</v>
      </c>
      <c r="N262" s="56" t="str">
        <f t="shared" si="78"/>
        <v>2031P</v>
      </c>
      <c r="O262" s="56" t="str">
        <f t="shared" si="78"/>
        <v>2032P</v>
      </c>
      <c r="P262" s="56" t="str">
        <f t="shared" si="78"/>
        <v>2033P</v>
      </c>
      <c r="Q262" s="56" t="str">
        <f t="shared" si="78"/>
        <v>2034P</v>
      </c>
      <c r="R262" s="56" t="str">
        <f t="shared" si="78"/>
        <v>2035P</v>
      </c>
      <c r="S262" s="47"/>
      <c r="U262" s="50"/>
    </row>
    <row r="263" spans="1:21" s="49" customFormat="1" ht="13.4" customHeight="1" outlineLevel="1" x14ac:dyDescent="0.3">
      <c r="A263" s="47"/>
      <c r="B263" s="47" t="s">
        <v>147</v>
      </c>
      <c r="C263" s="56"/>
      <c r="D263" s="56"/>
      <c r="E263" s="56"/>
      <c r="F263" s="56"/>
      <c r="G263" s="56"/>
      <c r="H263" s="56"/>
      <c r="I263" s="56"/>
      <c r="J263" s="56"/>
      <c r="K263" s="56"/>
      <c r="L263" s="56"/>
      <c r="M263" s="56"/>
      <c r="N263" s="56"/>
      <c r="O263" s="56"/>
      <c r="P263" s="56"/>
      <c r="Q263" s="56"/>
      <c r="R263" s="56"/>
      <c r="S263" s="47"/>
      <c r="U263" s="50"/>
    </row>
    <row r="264" spans="1:21" s="49" customFormat="1" ht="13.4" customHeight="1" outlineLevel="1" x14ac:dyDescent="0.3">
      <c r="A264" s="47"/>
      <c r="B264" s="47" t="s">
        <v>148</v>
      </c>
      <c r="C264" s="47"/>
      <c r="D264" s="47"/>
      <c r="E264" s="47"/>
      <c r="F264" s="47"/>
      <c r="G264" s="47"/>
      <c r="H264" s="47"/>
      <c r="I264" s="47"/>
      <c r="J264" s="47"/>
      <c r="K264" s="47"/>
      <c r="L264" s="47"/>
      <c r="M264" s="47"/>
      <c r="N264" s="47"/>
      <c r="O264" s="47"/>
      <c r="P264" s="47"/>
      <c r="Q264" s="47"/>
      <c r="R264" s="47"/>
      <c r="S264" s="47"/>
      <c r="U264" s="50"/>
    </row>
    <row r="265" spans="1:21" s="49" customFormat="1" ht="13.4" customHeight="1" outlineLevel="1" x14ac:dyDescent="0.3">
      <c r="A265" s="47"/>
      <c r="B265" s="47" t="s">
        <v>140</v>
      </c>
      <c r="C265" s="58" t="e">
        <f>#REF!</f>
        <v>#REF!</v>
      </c>
      <c r="D265" s="58" t="e">
        <f>C266</f>
        <v>#REF!</v>
      </c>
      <c r="E265" s="58" t="e">
        <f>D266</f>
        <v>#REF!</v>
      </c>
      <c r="F265" s="58" t="e">
        <f t="shared" ref="F265:R265" si="79">E266</f>
        <v>#REF!</v>
      </c>
      <c r="G265" s="58" t="e">
        <f t="shared" si="79"/>
        <v>#REF!</v>
      </c>
      <c r="H265" s="58" t="e">
        <f t="shared" si="79"/>
        <v>#REF!</v>
      </c>
      <c r="I265" s="58" t="e">
        <f t="shared" si="79"/>
        <v>#REF!</v>
      </c>
      <c r="J265" s="58" t="e">
        <f t="shared" si="79"/>
        <v>#REF!</v>
      </c>
      <c r="K265" s="58" t="e">
        <f t="shared" si="79"/>
        <v>#REF!</v>
      </c>
      <c r="L265" s="58" t="e">
        <f t="shared" si="79"/>
        <v>#REF!</v>
      </c>
      <c r="M265" s="58" t="e">
        <f t="shared" si="79"/>
        <v>#REF!</v>
      </c>
      <c r="N265" s="58" t="e">
        <f t="shared" si="79"/>
        <v>#REF!</v>
      </c>
      <c r="O265" s="58" t="e">
        <f t="shared" si="79"/>
        <v>#REF!</v>
      </c>
      <c r="P265" s="58" t="e">
        <f t="shared" si="79"/>
        <v>#REF!</v>
      </c>
      <c r="Q265" s="58" t="e">
        <f t="shared" si="79"/>
        <v>#REF!</v>
      </c>
      <c r="R265" s="58" t="e">
        <f t="shared" si="79"/>
        <v>#REF!</v>
      </c>
      <c r="S265" s="47"/>
      <c r="U265" s="50"/>
    </row>
    <row r="266" spans="1:21" s="49" customFormat="1" ht="13.4" customHeight="1" outlineLevel="1" x14ac:dyDescent="0.3">
      <c r="A266" s="47"/>
      <c r="B266" s="47" t="s">
        <v>141</v>
      </c>
      <c r="C266" s="58" t="e">
        <f>IF($B$258=C262,0,C265)</f>
        <v>#REF!</v>
      </c>
      <c r="D266" s="58" t="e">
        <f t="shared" ref="D266:R266" si="80">IF($B$258=D262,0,D265)</f>
        <v>#REF!</v>
      </c>
      <c r="E266" s="58" t="e">
        <f t="shared" si="80"/>
        <v>#REF!</v>
      </c>
      <c r="F266" s="58" t="e">
        <f t="shared" si="80"/>
        <v>#REF!</v>
      </c>
      <c r="G266" s="58" t="e">
        <f t="shared" si="80"/>
        <v>#REF!</v>
      </c>
      <c r="H266" s="58" t="e">
        <f t="shared" si="80"/>
        <v>#REF!</v>
      </c>
      <c r="I266" s="58" t="e">
        <f t="shared" si="80"/>
        <v>#REF!</v>
      </c>
      <c r="J266" s="58" t="e">
        <f t="shared" si="80"/>
        <v>#REF!</v>
      </c>
      <c r="K266" s="58" t="e">
        <f t="shared" si="80"/>
        <v>#REF!</v>
      </c>
      <c r="L266" s="58" t="e">
        <f t="shared" si="80"/>
        <v>#REF!</v>
      </c>
      <c r="M266" s="58" t="e">
        <f t="shared" si="80"/>
        <v>#REF!</v>
      </c>
      <c r="N266" s="58" t="e">
        <f t="shared" si="80"/>
        <v>#REF!</v>
      </c>
      <c r="O266" s="58" t="e">
        <f t="shared" si="80"/>
        <v>#REF!</v>
      </c>
      <c r="P266" s="58" t="e">
        <f t="shared" si="80"/>
        <v>#REF!</v>
      </c>
      <c r="Q266" s="58" t="e">
        <f t="shared" si="80"/>
        <v>#REF!</v>
      </c>
      <c r="R266" s="58" t="e">
        <f t="shared" si="80"/>
        <v>#REF!</v>
      </c>
      <c r="S266" s="47"/>
      <c r="U266" s="50"/>
    </row>
    <row r="267" spans="1:21" s="49" customFormat="1" ht="13.4" customHeight="1" outlineLevel="1" x14ac:dyDescent="0.3">
      <c r="A267" s="47"/>
      <c r="B267" s="47" t="s">
        <v>142</v>
      </c>
      <c r="C267" s="59">
        <v>3.9E-2</v>
      </c>
      <c r="D267" s="59">
        <v>3.9E-2</v>
      </c>
      <c r="E267" s="59">
        <v>3.9E-2</v>
      </c>
      <c r="F267" s="59">
        <v>3.9E-2</v>
      </c>
      <c r="G267" s="59">
        <v>3.9E-2</v>
      </c>
      <c r="H267" s="59">
        <v>3.9E-2</v>
      </c>
      <c r="I267" s="59">
        <v>3.9E-2</v>
      </c>
      <c r="J267" s="59">
        <v>3.9E-2</v>
      </c>
      <c r="K267" s="59">
        <v>3.9E-2</v>
      </c>
      <c r="L267" s="59">
        <v>3.9E-2</v>
      </c>
      <c r="M267" s="59">
        <v>3.9E-2</v>
      </c>
      <c r="N267" s="59">
        <v>3.9E-2</v>
      </c>
      <c r="O267" s="59">
        <v>3.9E-2</v>
      </c>
      <c r="P267" s="59">
        <v>3.9E-2</v>
      </c>
      <c r="Q267" s="59">
        <v>3.9E-2</v>
      </c>
      <c r="R267" s="59">
        <v>3.9E-2</v>
      </c>
      <c r="S267" s="47"/>
      <c r="U267" s="50"/>
    </row>
    <row r="268" spans="1:21" s="49" customFormat="1" ht="13.4" customHeight="1" outlineLevel="1" x14ac:dyDescent="0.3">
      <c r="A268" s="47"/>
      <c r="B268" s="47" t="s">
        <v>143</v>
      </c>
      <c r="C268" s="58"/>
      <c r="D268" s="58"/>
      <c r="E268" s="58"/>
      <c r="F268" s="58"/>
      <c r="G268" s="58"/>
      <c r="H268" s="58"/>
      <c r="I268" s="58"/>
      <c r="J268" s="58"/>
      <c r="K268" s="58"/>
      <c r="L268" s="58"/>
      <c r="M268" s="58"/>
      <c r="N268" s="58"/>
      <c r="O268" s="58"/>
      <c r="P268" s="58"/>
      <c r="Q268" s="58"/>
      <c r="R268" s="58"/>
      <c r="S268" s="47"/>
      <c r="U268" s="50"/>
    </row>
    <row r="269" spans="1:21" s="49" customFormat="1" ht="13.4" customHeight="1" outlineLevel="1" x14ac:dyDescent="0.3">
      <c r="A269" s="47"/>
      <c r="B269" s="47" t="s">
        <v>144</v>
      </c>
      <c r="C269" s="58">
        <f>IF($B$258=C262,#REF!,0)</f>
        <v>0</v>
      </c>
      <c r="D269" s="58">
        <f>IF($B$258=D262,#REF!,0)</f>
        <v>0</v>
      </c>
      <c r="E269" s="58">
        <f>IF($B$258=E262,#REF!,0)</f>
        <v>0</v>
      </c>
      <c r="F269" s="58">
        <f>IF($B$258=F262,#REF!,0)</f>
        <v>0</v>
      </c>
      <c r="G269" s="58">
        <f>IF($B$258=G262,#REF!,0)</f>
        <v>0</v>
      </c>
      <c r="H269" s="58">
        <f>IF($B$258=H262,#REF!,0)</f>
        <v>0</v>
      </c>
      <c r="I269" s="58">
        <f>IF($B$258=I262,#REF!,0)</f>
        <v>0</v>
      </c>
      <c r="J269" s="58">
        <f>IF($B$258=J262,#REF!,0)</f>
        <v>0</v>
      </c>
      <c r="K269" s="58">
        <f>IF($B$258=K262,#REF!,0)</f>
        <v>0</v>
      </c>
      <c r="L269" s="58">
        <f>IF($B$258=L262,#REF!,0)</f>
        <v>0</v>
      </c>
      <c r="M269" s="58">
        <f>IF($B$258=M262,#REF!,0)</f>
        <v>0</v>
      </c>
      <c r="N269" s="58">
        <f>IF($B$258=N262,#REF!,0)</f>
        <v>0</v>
      </c>
      <c r="O269" s="58">
        <f>IF($B$258=O262,#REF!,0)</f>
        <v>0</v>
      </c>
      <c r="P269" s="58">
        <f>IF($B$258=P262,#REF!,0)</f>
        <v>0</v>
      </c>
      <c r="Q269" s="58">
        <f>IF($B$258=Q262,#REF!,0)</f>
        <v>0</v>
      </c>
      <c r="R269" s="58">
        <f>IF($B$258=R262,#REF!,0)</f>
        <v>0</v>
      </c>
      <c r="S269" s="47"/>
      <c r="U269" s="50"/>
    </row>
    <row r="270" spans="1:21" s="49" customFormat="1" ht="13.4" customHeight="1" outlineLevel="1" thickBot="1" x14ac:dyDescent="0.35">
      <c r="A270" s="47"/>
      <c r="B270" s="63"/>
      <c r="C270" s="61">
        <v>0</v>
      </c>
      <c r="D270" s="61">
        <v>0</v>
      </c>
      <c r="E270" s="61">
        <v>0</v>
      </c>
      <c r="F270" s="61">
        <v>0</v>
      </c>
      <c r="G270" s="61">
        <v>0</v>
      </c>
      <c r="H270" s="61">
        <v>0</v>
      </c>
      <c r="I270" s="61">
        <v>0</v>
      </c>
      <c r="J270" s="61">
        <v>0</v>
      </c>
      <c r="K270" s="61">
        <v>0</v>
      </c>
      <c r="L270" s="61">
        <v>0</v>
      </c>
      <c r="M270" s="61">
        <v>0</v>
      </c>
      <c r="N270" s="61">
        <v>0</v>
      </c>
      <c r="O270" s="61">
        <v>0</v>
      </c>
      <c r="P270" s="61">
        <v>0</v>
      </c>
      <c r="Q270" s="61">
        <v>0</v>
      </c>
      <c r="R270" s="61">
        <v>0</v>
      </c>
      <c r="S270" s="47"/>
      <c r="U270" s="50"/>
    </row>
    <row r="271" spans="1:21" s="49" customFormat="1" ht="13.4" customHeight="1" outlineLevel="1" thickTop="1" x14ac:dyDescent="0.3">
      <c r="A271" s="47"/>
      <c r="B271" s="47"/>
      <c r="C271" s="60">
        <f>+C270*C269/1000</f>
        <v>0</v>
      </c>
      <c r="D271" s="60">
        <f t="shared" ref="D271:R271" si="81">+D270*D269/1000</f>
        <v>0</v>
      </c>
      <c r="E271" s="60">
        <f t="shared" si="81"/>
        <v>0</v>
      </c>
      <c r="F271" s="60">
        <f t="shared" si="81"/>
        <v>0</v>
      </c>
      <c r="G271" s="60">
        <f t="shared" si="81"/>
        <v>0</v>
      </c>
      <c r="H271" s="60">
        <f t="shared" si="81"/>
        <v>0</v>
      </c>
      <c r="I271" s="60">
        <f t="shared" si="81"/>
        <v>0</v>
      </c>
      <c r="J271" s="60">
        <f t="shared" si="81"/>
        <v>0</v>
      </c>
      <c r="K271" s="60">
        <f t="shared" si="81"/>
        <v>0</v>
      </c>
      <c r="L271" s="60">
        <f t="shared" si="81"/>
        <v>0</v>
      </c>
      <c r="M271" s="60">
        <f t="shared" si="81"/>
        <v>0</v>
      </c>
      <c r="N271" s="60">
        <f t="shared" si="81"/>
        <v>0</v>
      </c>
      <c r="O271" s="60">
        <f t="shared" si="81"/>
        <v>0</v>
      </c>
      <c r="P271" s="60">
        <f t="shared" si="81"/>
        <v>0</v>
      </c>
      <c r="Q271" s="60">
        <f t="shared" si="81"/>
        <v>0</v>
      </c>
      <c r="R271" s="60">
        <f t="shared" si="81"/>
        <v>0</v>
      </c>
      <c r="S271" s="47"/>
      <c r="U271" s="50"/>
    </row>
    <row r="272" spans="1:21" s="49" customFormat="1" ht="13.4" customHeight="1" outlineLevel="1" x14ac:dyDescent="0.3">
      <c r="A272" s="47"/>
      <c r="B272" s="47" t="s">
        <v>148</v>
      </c>
      <c r="C272" s="61"/>
      <c r="D272" s="61"/>
      <c r="E272" s="61"/>
      <c r="F272" s="61"/>
      <c r="G272" s="61"/>
      <c r="H272" s="61"/>
      <c r="I272" s="61"/>
      <c r="J272" s="61"/>
      <c r="K272" s="61"/>
      <c r="L272" s="61"/>
      <c r="M272" s="61"/>
      <c r="N272" s="61"/>
      <c r="O272" s="61"/>
      <c r="P272" s="61"/>
      <c r="Q272" s="61"/>
      <c r="R272" s="61"/>
      <c r="S272" s="47"/>
      <c r="U272" s="50"/>
    </row>
    <row r="273" spans="1:21" s="49" customFormat="1" ht="13.4" customHeight="1" outlineLevel="1" thickBot="1" x14ac:dyDescent="0.35">
      <c r="A273" s="47"/>
      <c r="B273" s="53" t="s">
        <v>149</v>
      </c>
      <c r="C273" s="61"/>
      <c r="D273" s="61"/>
      <c r="E273" s="61"/>
      <c r="F273" s="61"/>
      <c r="G273" s="61"/>
      <c r="H273" s="61"/>
      <c r="I273" s="61"/>
      <c r="J273" s="61"/>
      <c r="K273" s="61"/>
      <c r="L273" s="61"/>
      <c r="M273" s="61"/>
      <c r="N273" s="61"/>
      <c r="O273" s="61"/>
      <c r="P273" s="61"/>
      <c r="Q273" s="61"/>
      <c r="R273" s="61"/>
      <c r="S273" s="47"/>
      <c r="U273" s="50"/>
    </row>
    <row r="274" spans="1:21" s="49" customFormat="1" ht="13.4" customHeight="1" outlineLevel="1" thickBot="1" x14ac:dyDescent="0.35">
      <c r="A274" s="47"/>
      <c r="B274" s="47" t="s">
        <v>150</v>
      </c>
      <c r="C274" s="64"/>
      <c r="D274" s="64"/>
      <c r="E274" s="64"/>
      <c r="F274" s="64"/>
      <c r="G274" s="64"/>
      <c r="H274" s="64"/>
      <c r="I274" s="64"/>
      <c r="J274" s="64"/>
      <c r="K274" s="64"/>
      <c r="L274" s="64"/>
      <c r="M274" s="64"/>
      <c r="N274" s="64"/>
      <c r="O274" s="64"/>
      <c r="P274" s="64"/>
      <c r="Q274" s="64"/>
      <c r="R274" s="64"/>
      <c r="S274" s="47"/>
      <c r="U274" s="50"/>
    </row>
    <row r="275" spans="1:21" s="49" customFormat="1" ht="13.4" customHeight="1" outlineLevel="1" thickTop="1" x14ac:dyDescent="0.3">
      <c r="A275" s="47"/>
      <c r="B275" s="47"/>
      <c r="C275" s="54"/>
      <c r="D275" s="54"/>
      <c r="E275" s="54"/>
      <c r="F275" s="54"/>
      <c r="G275" s="54"/>
      <c r="H275" s="54"/>
      <c r="I275" s="54"/>
      <c r="J275" s="54"/>
      <c r="K275" s="54"/>
      <c r="L275" s="54"/>
      <c r="M275" s="54"/>
      <c r="N275" s="54"/>
      <c r="O275" s="54"/>
      <c r="P275" s="54"/>
      <c r="Q275" s="54"/>
      <c r="R275" s="54"/>
      <c r="S275" s="47"/>
      <c r="U275" s="50"/>
    </row>
    <row r="276" spans="1:21" s="49" customFormat="1" ht="13.4" customHeight="1" outlineLevel="1" x14ac:dyDescent="0.3">
      <c r="A276" s="47"/>
      <c r="B276" s="66" t="s">
        <v>151</v>
      </c>
      <c r="C276" s="61" t="e">
        <f>+C240+C254</f>
        <v>#REF!</v>
      </c>
      <c r="D276" s="61" t="e">
        <f t="shared" ref="D276:R276" si="82">+D240+D254</f>
        <v>#REF!</v>
      </c>
      <c r="E276" s="61" t="e">
        <f t="shared" si="82"/>
        <v>#REF!</v>
      </c>
      <c r="F276" s="61" t="e">
        <f t="shared" si="82"/>
        <v>#REF!</v>
      </c>
      <c r="G276" s="61" t="e">
        <f t="shared" si="82"/>
        <v>#REF!</v>
      </c>
      <c r="H276" s="61" t="e">
        <f t="shared" si="82"/>
        <v>#REF!</v>
      </c>
      <c r="I276" s="61" t="e">
        <f t="shared" si="82"/>
        <v>#REF!</v>
      </c>
      <c r="J276" s="61" t="e">
        <f t="shared" si="82"/>
        <v>#REF!</v>
      </c>
      <c r="K276" s="61" t="e">
        <f t="shared" si="82"/>
        <v>#REF!</v>
      </c>
      <c r="L276" s="61" t="e">
        <f t="shared" si="82"/>
        <v>#REF!</v>
      </c>
      <c r="M276" s="61" t="e">
        <f t="shared" si="82"/>
        <v>#REF!</v>
      </c>
      <c r="N276" s="61" t="e">
        <f t="shared" si="82"/>
        <v>#REF!</v>
      </c>
      <c r="O276" s="61" t="e">
        <f t="shared" si="82"/>
        <v>#REF!</v>
      </c>
      <c r="P276" s="61" t="e">
        <f t="shared" si="82"/>
        <v>#REF!</v>
      </c>
      <c r="Q276" s="61" t="e">
        <f t="shared" si="82"/>
        <v>#REF!</v>
      </c>
      <c r="R276" s="61" t="e">
        <f t="shared" si="82"/>
        <v>#REF!</v>
      </c>
      <c r="S276" s="47"/>
      <c r="U276" s="50"/>
    </row>
    <row r="277" spans="1:21" s="49" customFormat="1" ht="13.4" customHeight="1" outlineLevel="1" thickBot="1" x14ac:dyDescent="0.35">
      <c r="A277" s="47"/>
      <c r="B277" s="69"/>
      <c r="C277" s="65">
        <f>+C245+C259+C273</f>
        <v>0</v>
      </c>
      <c r="D277" s="65">
        <f t="shared" ref="D277:R277" si="83">+D245+D259+D273</f>
        <v>0</v>
      </c>
      <c r="E277" s="65">
        <f t="shared" si="83"/>
        <v>0</v>
      </c>
      <c r="F277" s="65">
        <f t="shared" si="83"/>
        <v>0</v>
      </c>
      <c r="G277" s="65">
        <f t="shared" si="83"/>
        <v>0</v>
      </c>
      <c r="H277" s="65">
        <f t="shared" si="83"/>
        <v>0</v>
      </c>
      <c r="I277" s="65">
        <f t="shared" si="83"/>
        <v>0</v>
      </c>
      <c r="J277" s="65">
        <f t="shared" si="83"/>
        <v>0</v>
      </c>
      <c r="K277" s="65">
        <f t="shared" si="83"/>
        <v>0</v>
      </c>
      <c r="L277" s="65">
        <f t="shared" si="83"/>
        <v>0</v>
      </c>
      <c r="M277" s="65">
        <f t="shared" si="83"/>
        <v>0</v>
      </c>
      <c r="N277" s="65">
        <f t="shared" si="83"/>
        <v>0</v>
      </c>
      <c r="O277" s="65">
        <f t="shared" si="83"/>
        <v>0</v>
      </c>
      <c r="P277" s="65">
        <f t="shared" si="83"/>
        <v>0</v>
      </c>
      <c r="Q277" s="65">
        <f t="shared" si="83"/>
        <v>0</v>
      </c>
      <c r="R277" s="65">
        <f t="shared" si="83"/>
        <v>0</v>
      </c>
      <c r="S277" s="47"/>
      <c r="U277" s="50"/>
    </row>
    <row r="278" spans="1:21" s="49" customFormat="1" ht="13.4" customHeight="1" outlineLevel="1" x14ac:dyDescent="0.3">
      <c r="A278" s="47"/>
      <c r="B278" s="47"/>
      <c r="C278" s="61" t="e">
        <f>+C276+C277</f>
        <v>#REF!</v>
      </c>
      <c r="D278" s="61" t="e">
        <f t="shared" ref="D278:R278" si="84">+D276+D277</f>
        <v>#REF!</v>
      </c>
      <c r="E278" s="61" t="e">
        <f t="shared" si="84"/>
        <v>#REF!</v>
      </c>
      <c r="F278" s="61" t="e">
        <f t="shared" si="84"/>
        <v>#REF!</v>
      </c>
      <c r="G278" s="61" t="e">
        <f t="shared" si="84"/>
        <v>#REF!</v>
      </c>
      <c r="H278" s="61" t="e">
        <f t="shared" si="84"/>
        <v>#REF!</v>
      </c>
      <c r="I278" s="61" t="e">
        <f t="shared" si="84"/>
        <v>#REF!</v>
      </c>
      <c r="J278" s="61" t="e">
        <f t="shared" si="84"/>
        <v>#REF!</v>
      </c>
      <c r="K278" s="61" t="e">
        <f t="shared" si="84"/>
        <v>#REF!</v>
      </c>
      <c r="L278" s="61" t="e">
        <f t="shared" si="84"/>
        <v>#REF!</v>
      </c>
      <c r="M278" s="61" t="e">
        <f t="shared" si="84"/>
        <v>#REF!</v>
      </c>
      <c r="N278" s="61" t="e">
        <f t="shared" si="84"/>
        <v>#REF!</v>
      </c>
      <c r="O278" s="61" t="e">
        <f t="shared" si="84"/>
        <v>#REF!</v>
      </c>
      <c r="P278" s="61" t="e">
        <f t="shared" si="84"/>
        <v>#REF!</v>
      </c>
      <c r="Q278" s="61" t="e">
        <f t="shared" si="84"/>
        <v>#REF!</v>
      </c>
      <c r="R278" s="61" t="e">
        <f t="shared" si="84"/>
        <v>#REF!</v>
      </c>
      <c r="S278" s="47"/>
      <c r="U278" s="50"/>
    </row>
    <row r="279" spans="1:21" s="49" customFormat="1" ht="13.4" customHeight="1" outlineLevel="1" x14ac:dyDescent="0.3">
      <c r="A279" s="47"/>
      <c r="C279" s="54"/>
      <c r="D279" s="54"/>
      <c r="E279" s="54"/>
      <c r="F279" s="54"/>
      <c r="G279" s="54"/>
      <c r="H279" s="54"/>
      <c r="I279" s="54"/>
      <c r="J279" s="54"/>
      <c r="K279" s="54"/>
      <c r="L279" s="54"/>
      <c r="M279" s="54"/>
      <c r="N279" s="54"/>
      <c r="O279" s="54"/>
      <c r="P279" s="54"/>
      <c r="Q279" s="54"/>
      <c r="R279" s="54"/>
      <c r="S279" s="47"/>
      <c r="U279" s="50"/>
    </row>
    <row r="280" spans="1:21" s="49" customFormat="1" ht="13.4" customHeight="1" outlineLevel="1" x14ac:dyDescent="0.3">
      <c r="A280" s="48"/>
      <c r="B280" s="17"/>
      <c r="C280" s="67">
        <f>+C243</f>
        <v>0</v>
      </c>
      <c r="D280" s="67">
        <f t="shared" ref="D280:R280" si="85">+D271+D257+D243</f>
        <v>0</v>
      </c>
      <c r="E280" s="67">
        <f t="shared" si="85"/>
        <v>0</v>
      </c>
      <c r="F280" s="67">
        <f t="shared" si="85"/>
        <v>0</v>
      </c>
      <c r="G280" s="67">
        <f t="shared" si="85"/>
        <v>0</v>
      </c>
      <c r="H280" s="67">
        <f t="shared" si="85"/>
        <v>0</v>
      </c>
      <c r="I280" s="67">
        <f t="shared" si="85"/>
        <v>0</v>
      </c>
      <c r="J280" s="67">
        <f t="shared" si="85"/>
        <v>0</v>
      </c>
      <c r="K280" s="67">
        <f t="shared" si="85"/>
        <v>0</v>
      </c>
      <c r="L280" s="67">
        <f t="shared" si="85"/>
        <v>0</v>
      </c>
      <c r="M280" s="67">
        <f t="shared" si="85"/>
        <v>0</v>
      </c>
      <c r="N280" s="67">
        <f t="shared" si="85"/>
        <v>0</v>
      </c>
      <c r="O280" s="67">
        <f t="shared" si="85"/>
        <v>0</v>
      </c>
      <c r="P280" s="67">
        <f t="shared" si="85"/>
        <v>0</v>
      </c>
      <c r="Q280" s="67">
        <f t="shared" si="85"/>
        <v>0</v>
      </c>
      <c r="R280" s="67">
        <f t="shared" si="85"/>
        <v>0</v>
      </c>
      <c r="S280" s="48"/>
      <c r="U280" s="68"/>
    </row>
    <row r="281" spans="1:21" s="49" customFormat="1" ht="13.4" customHeight="1" outlineLevel="1" x14ac:dyDescent="0.3">
      <c r="A281" s="48"/>
      <c r="B281" s="17"/>
      <c r="C281" s="70" t="e">
        <f>+#REF!-C280</f>
        <v>#REF!</v>
      </c>
      <c r="D281" s="70" t="e">
        <f>+C281-D280</f>
        <v>#REF!</v>
      </c>
      <c r="E281" s="70" t="e">
        <f>+D281-E280</f>
        <v>#REF!</v>
      </c>
      <c r="F281" s="70" t="e">
        <f t="shared" ref="F281:R281" si="86">+E281-F280</f>
        <v>#REF!</v>
      </c>
      <c r="G281" s="70" t="e">
        <f t="shared" si="86"/>
        <v>#REF!</v>
      </c>
      <c r="H281" s="70" t="e">
        <f t="shared" si="86"/>
        <v>#REF!</v>
      </c>
      <c r="I281" s="70" t="e">
        <f t="shared" si="86"/>
        <v>#REF!</v>
      </c>
      <c r="J281" s="70" t="e">
        <f t="shared" si="86"/>
        <v>#REF!</v>
      </c>
      <c r="K281" s="70" t="e">
        <f t="shared" si="86"/>
        <v>#REF!</v>
      </c>
      <c r="L281" s="70" t="e">
        <f t="shared" si="86"/>
        <v>#REF!</v>
      </c>
      <c r="M281" s="70" t="e">
        <f t="shared" si="86"/>
        <v>#REF!</v>
      </c>
      <c r="N281" s="70" t="e">
        <f t="shared" si="86"/>
        <v>#REF!</v>
      </c>
      <c r="O281" s="70" t="e">
        <f t="shared" si="86"/>
        <v>#REF!</v>
      </c>
      <c r="P281" s="70" t="e">
        <f t="shared" si="86"/>
        <v>#REF!</v>
      </c>
      <c r="Q281" s="70" t="e">
        <f t="shared" si="86"/>
        <v>#REF!</v>
      </c>
      <c r="R281" s="70" t="e">
        <f t="shared" si="86"/>
        <v>#REF!</v>
      </c>
      <c r="S281" s="48"/>
      <c r="U281" s="68"/>
    </row>
    <row r="282" spans="1:21" s="49" customFormat="1" ht="13.4" customHeight="1" outlineLevel="1" x14ac:dyDescent="0.3">
      <c r="A282" s="47"/>
      <c r="B282" s="17"/>
      <c r="C282" s="54"/>
      <c r="D282" s="54"/>
      <c r="E282" s="54"/>
      <c r="F282" s="54"/>
      <c r="G282" s="54"/>
      <c r="H282" s="54"/>
      <c r="I282" s="54"/>
      <c r="J282" s="54"/>
      <c r="K282" s="54"/>
      <c r="L282" s="54"/>
      <c r="M282" s="54"/>
      <c r="N282" s="54"/>
      <c r="O282" s="54"/>
      <c r="P282" s="54"/>
      <c r="Q282" s="54"/>
      <c r="R282" s="54"/>
      <c r="S282" s="47"/>
      <c r="U282" s="50"/>
    </row>
    <row r="283" spans="1:21" s="49" customFormat="1" ht="13.4" hidden="1" customHeight="1" x14ac:dyDescent="0.3">
      <c r="B283" s="17"/>
    </row>
    <row r="284" spans="1:21" ht="13.4" hidden="1" customHeight="1" x14ac:dyDescent="0.3"/>
    <row r="285" spans="1:21" ht="13.4" hidden="1" customHeight="1" x14ac:dyDescent="0.3"/>
  </sheetData>
  <pageMargins left="0.7" right="0.7" top="0.75" bottom="0.75" header="0.3" footer="0.3"/>
  <pageSetup orientation="portrait" horizontalDpi="4294967295" verticalDpi="4294967295" r:id="rId1"/>
  <customProperties>
    <customPr name="SheetID" r:id="rId2"/>
  </customProperties>
  <ignoredErrors>
    <ignoredError sqref="S11 E33:O33 E39:O39 S24 S26:S28 S39:S43 S45:S47 S49:S53 S91 E50:O51 C47:O47 C43:O43 C91:O91 C49:D51 C27:O27 C58:D58 C69:O70 C13:O13 S19:S21 S13:S14 S32:S35 C35:O35 F49:O49 C83:O83 S79:S83 S58:S59 S64:S71 F58:O58 S55" formula="1"/>
  </ignoredErrors>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9F3DD-E965-4E98-9461-5F1FF78A9172}">
  <sheetPr codeName="Sheet6"/>
  <dimension ref="A1:U65"/>
  <sheetViews>
    <sheetView showGridLines="0" zoomScaleNormal="100" workbookViewId="0">
      <selection activeCell="J30" sqref="J30"/>
    </sheetView>
  </sheetViews>
  <sheetFormatPr defaultColWidth="9" defaultRowHeight="12" outlineLevelRow="1" x14ac:dyDescent="0.3"/>
  <cols>
    <col min="1" max="1" width="3.59765625" style="17" customWidth="1"/>
    <col min="2" max="2" width="45.59765625" style="17" bestFit="1" customWidth="1"/>
    <col min="3" max="18" width="13.09765625" style="17" customWidth="1"/>
    <col min="19" max="19" width="3.59765625" style="17" customWidth="1"/>
    <col min="20" max="16384" width="9" style="17"/>
  </cols>
  <sheetData>
    <row r="1" spans="1:21" customFormat="1" ht="13" x14ac:dyDescent="0.3">
      <c r="B1" s="654" t="s">
        <v>2</v>
      </c>
      <c r="C1" s="212"/>
      <c r="D1" s="212"/>
      <c r="E1" s="212"/>
      <c r="F1" s="212"/>
      <c r="G1" s="212"/>
      <c r="H1" s="212"/>
      <c r="I1" s="212"/>
      <c r="J1" s="212"/>
      <c r="K1" s="212"/>
      <c r="L1" s="212"/>
      <c r="M1" s="212"/>
      <c r="N1" s="212"/>
      <c r="O1" s="212"/>
      <c r="P1" s="212"/>
      <c r="Q1" s="212"/>
      <c r="R1" s="212"/>
    </row>
    <row r="2" spans="1:21" ht="13.25" customHeight="1" x14ac:dyDescent="0.3">
      <c r="B2" s="193"/>
      <c r="C2" s="194"/>
      <c r="D2" s="194"/>
      <c r="E2" s="194"/>
      <c r="F2" s="194"/>
      <c r="G2" s="194"/>
      <c r="H2" s="194"/>
      <c r="I2" s="194"/>
      <c r="J2" s="194"/>
      <c r="K2" s="194"/>
      <c r="L2" s="194"/>
      <c r="M2" s="194"/>
      <c r="N2" s="194"/>
      <c r="O2" s="194"/>
      <c r="P2" s="194"/>
      <c r="Q2" s="194"/>
      <c r="R2" s="194"/>
    </row>
    <row r="3" spans="1:21" x14ac:dyDescent="0.3">
      <c r="B3" s="196" t="s">
        <v>249</v>
      </c>
      <c r="C3" s="197"/>
      <c r="D3" s="197"/>
      <c r="E3" s="197"/>
      <c r="F3" s="197"/>
      <c r="G3" s="197"/>
      <c r="H3" s="197"/>
      <c r="I3" s="197"/>
      <c r="J3" s="197"/>
      <c r="K3" s="197"/>
      <c r="L3" s="197"/>
      <c r="M3" s="197"/>
      <c r="N3" s="197"/>
      <c r="O3" s="197"/>
      <c r="P3" s="197"/>
      <c r="Q3" s="197"/>
      <c r="R3" s="197"/>
    </row>
    <row r="4" spans="1:21" x14ac:dyDescent="0.3">
      <c r="C4" s="172">
        <f>IS!C4</f>
        <v>44012</v>
      </c>
      <c r="D4" s="172">
        <f>IS!D4</f>
        <v>44377</v>
      </c>
      <c r="E4" s="172">
        <f>IS!E4</f>
        <v>44742</v>
      </c>
      <c r="F4" s="172">
        <f>IS!F4</f>
        <v>45107</v>
      </c>
      <c r="G4" s="172">
        <f>IS!G4</f>
        <v>45473</v>
      </c>
      <c r="H4" s="172">
        <f>IS!H4</f>
        <v>45838</v>
      </c>
      <c r="I4" s="172">
        <f>IS!I4</f>
        <v>46203</v>
      </c>
      <c r="J4" s="172">
        <f>IS!J4</f>
        <v>46568</v>
      </c>
      <c r="K4" s="172">
        <f>IS!K4</f>
        <v>46934</v>
      </c>
      <c r="L4" s="172">
        <f>IS!L4</f>
        <v>47299</v>
      </c>
      <c r="M4" s="172">
        <f>IS!M4</f>
        <v>47664</v>
      </c>
      <c r="N4" s="172">
        <f>IS!N4</f>
        <v>48029</v>
      </c>
      <c r="O4" s="172">
        <f>IS!O4</f>
        <v>48395</v>
      </c>
      <c r="P4" s="172">
        <f>IS!P4</f>
        <v>48760</v>
      </c>
      <c r="Q4" s="172">
        <f>IS!Q4</f>
        <v>49125</v>
      </c>
      <c r="R4" s="172">
        <f>IS!R4</f>
        <v>49490</v>
      </c>
    </row>
    <row r="5" spans="1:21" ht="16.5" customHeight="1" x14ac:dyDescent="0.3">
      <c r="A5" s="18"/>
      <c r="B5" s="270" t="s">
        <v>251</v>
      </c>
      <c r="C5" s="247" t="str">
        <f>IS!C5</f>
        <v>2020A</v>
      </c>
      <c r="D5" s="247" t="str">
        <f>IS!D5</f>
        <v>2021A</v>
      </c>
      <c r="E5" s="247" t="str">
        <f>IS!E5</f>
        <v>2022P</v>
      </c>
      <c r="F5" s="247" t="str">
        <f>IS!F5</f>
        <v>2023P</v>
      </c>
      <c r="G5" s="247" t="str">
        <f>IS!G5</f>
        <v>2024P</v>
      </c>
      <c r="H5" s="247" t="str">
        <f>IS!H5</f>
        <v>2025P</v>
      </c>
      <c r="I5" s="247" t="str">
        <f>IS!I5</f>
        <v>2026P</v>
      </c>
      <c r="J5" s="247" t="str">
        <f>IS!J5</f>
        <v>2027P</v>
      </c>
      <c r="K5" s="247" t="str">
        <f>IS!K5</f>
        <v>2028P</v>
      </c>
      <c r="L5" s="247" t="str">
        <f>IS!L5</f>
        <v>2029P</v>
      </c>
      <c r="M5" s="247" t="str">
        <f>IS!M5</f>
        <v>2030P</v>
      </c>
      <c r="N5" s="247" t="str">
        <f>IS!N5</f>
        <v>2031P</v>
      </c>
      <c r="O5" s="247" t="str">
        <f>IS!O5</f>
        <v>2032P</v>
      </c>
      <c r="P5" s="247" t="str">
        <f>IS!P5</f>
        <v>2033P</v>
      </c>
      <c r="Q5" s="247" t="str">
        <f>IS!Q5</f>
        <v>2034P</v>
      </c>
      <c r="R5" s="248" t="str">
        <f>IS!R5</f>
        <v>2035P</v>
      </c>
      <c r="S5" s="18"/>
      <c r="U5" s="39"/>
    </row>
    <row r="6" spans="1:21" x14ac:dyDescent="0.3">
      <c r="A6" s="18"/>
      <c r="B6" s="350" t="s">
        <v>152</v>
      </c>
      <c r="C6" s="351"/>
      <c r="D6" s="351"/>
      <c r="E6" s="351"/>
      <c r="F6" s="351"/>
      <c r="G6" s="351"/>
      <c r="H6" s="351"/>
      <c r="I6" s="351"/>
      <c r="J6" s="351"/>
      <c r="K6" s="351"/>
      <c r="L6" s="351"/>
      <c r="M6" s="351"/>
      <c r="N6" s="351"/>
      <c r="O6" s="351"/>
      <c r="P6" s="351"/>
      <c r="Q6" s="351"/>
      <c r="R6" s="352"/>
      <c r="S6" s="18"/>
      <c r="U6" s="39"/>
    </row>
    <row r="7" spans="1:21" outlineLevel="1" x14ac:dyDescent="0.3">
      <c r="A7" s="18"/>
      <c r="B7" s="353" t="s">
        <v>153</v>
      </c>
      <c r="C7" s="475">
        <f>IS!C35</f>
        <v>-10088</v>
      </c>
      <c r="D7" s="475">
        <f>IS!D35</f>
        <v>35526</v>
      </c>
      <c r="E7" s="473">
        <f ca="1">IS!E35</f>
        <v>83369.213756456011</v>
      </c>
      <c r="F7" s="473">
        <f ca="1">IS!F35</f>
        <v>80065.607425114198</v>
      </c>
      <c r="G7" s="473">
        <f ca="1">IS!G35</f>
        <v>66080.659827128984</v>
      </c>
      <c r="H7" s="473">
        <f ca="1">IS!H35</f>
        <v>84199.247253680427</v>
      </c>
      <c r="I7" s="473">
        <f ca="1">IS!I35</f>
        <v>102912.72859479702</v>
      </c>
      <c r="J7" s="473">
        <f ca="1">IS!J35</f>
        <v>145051.59295279044</v>
      </c>
      <c r="K7" s="473">
        <f ca="1">IS!K35</f>
        <v>177712.20614776245</v>
      </c>
      <c r="L7" s="473">
        <f ca="1">IS!L35</f>
        <v>208954.95195359341</v>
      </c>
      <c r="M7" s="473">
        <f ca="1">IS!M35</f>
        <v>237479.13015805991</v>
      </c>
      <c r="N7" s="473">
        <f ca="1">IS!N35</f>
        <v>261055.28265993024</v>
      </c>
      <c r="O7" s="473">
        <f ca="1">IS!O35</f>
        <v>277499.40979448357</v>
      </c>
      <c r="P7" s="473">
        <f ca="1">IS!P35</f>
        <v>284934.12697753531</v>
      </c>
      <c r="Q7" s="473">
        <f ca="1">IS!Q35</f>
        <v>282042.31877445464</v>
      </c>
      <c r="R7" s="474">
        <f ca="1">IS!R35</f>
        <v>268266.19235278375</v>
      </c>
      <c r="S7" s="18"/>
      <c r="U7" s="75"/>
    </row>
    <row r="8" spans="1:21" outlineLevel="1" x14ac:dyDescent="0.3">
      <c r="A8" s="18"/>
      <c r="B8" s="353" t="s">
        <v>154</v>
      </c>
      <c r="C8" s="475"/>
      <c r="D8" s="475"/>
      <c r="E8" s="473"/>
      <c r="F8" s="473"/>
      <c r="G8" s="473"/>
      <c r="H8" s="473"/>
      <c r="I8" s="473"/>
      <c r="J8" s="473"/>
      <c r="K8" s="473"/>
      <c r="L8" s="473"/>
      <c r="M8" s="473"/>
      <c r="N8" s="473"/>
      <c r="O8" s="473"/>
      <c r="P8" s="473"/>
      <c r="Q8" s="473"/>
      <c r="R8" s="474"/>
      <c r="S8" s="18"/>
      <c r="U8" s="39"/>
    </row>
    <row r="9" spans="1:21" outlineLevel="1" x14ac:dyDescent="0.3">
      <c r="A9" s="18"/>
      <c r="B9" s="355" t="s">
        <v>155</v>
      </c>
      <c r="C9" s="476">
        <v>5860</v>
      </c>
      <c r="D9" s="476">
        <v>5263</v>
      </c>
      <c r="E9" s="473">
        <f>+BS!D$14*E47</f>
        <v>5805</v>
      </c>
      <c r="F9" s="473">
        <f>+BS!E$14*F47</f>
        <v>10724.5</v>
      </c>
      <c r="G9" s="473">
        <f>+BS!F$14*G47</f>
        <v>16852.05</v>
      </c>
      <c r="H9" s="473">
        <f>+BS!G$14*H47</f>
        <v>26266.845000000001</v>
      </c>
      <c r="I9" s="473">
        <f>+BS!H$14*I47</f>
        <v>33040.160499999998</v>
      </c>
      <c r="J9" s="473">
        <f>+BS!I$14*J47</f>
        <v>34236.14445</v>
      </c>
      <c r="K9" s="473">
        <f>+BS!J$14*K47</f>
        <v>35612.530005000001</v>
      </c>
      <c r="L9" s="473">
        <f>+BS!K$14*L47</f>
        <v>37571.2770045</v>
      </c>
      <c r="M9" s="473">
        <f>+BS!L$14*M47</f>
        <v>40162.149304049999</v>
      </c>
      <c r="N9" s="473">
        <f>+BS!M$14*N47</f>
        <v>43446.134373645</v>
      </c>
      <c r="O9" s="473">
        <f>+BS!N$14*O47</f>
        <v>47496.750936280492</v>
      </c>
      <c r="P9" s="473">
        <f>+BS!O$14*P47</f>
        <v>52401.590342652438</v>
      </c>
      <c r="Q9" s="473">
        <f>+BS!P$14*Q47</f>
        <v>58264.122983387198</v>
      </c>
      <c r="R9" s="474">
        <f>+BS!Q$14*R47</f>
        <v>65205.806111298472</v>
      </c>
      <c r="S9" s="18"/>
      <c r="U9" s="39"/>
    </row>
    <row r="10" spans="1:21" outlineLevel="1" x14ac:dyDescent="0.3">
      <c r="A10" s="18"/>
      <c r="B10" s="355" t="s">
        <v>156</v>
      </c>
      <c r="C10" s="476">
        <v>2527</v>
      </c>
      <c r="D10" s="476">
        <v>3048</v>
      </c>
      <c r="E10" s="473">
        <f>+BS!D$15*E48</f>
        <v>3048</v>
      </c>
      <c r="F10" s="473">
        <f>+BS!E$15*F48</f>
        <v>3195.1219512195121</v>
      </c>
      <c r="G10" s="473">
        <f>+BS!F$15*G48</f>
        <v>3313.5371802498512</v>
      </c>
      <c r="H10" s="473">
        <f>+BS!G$15*H48</f>
        <v>3408.8469987376848</v>
      </c>
      <c r="I10" s="473">
        <f>+BS!H$15*I48</f>
        <v>3485.5597794717951</v>
      </c>
      <c r="J10" s="473">
        <f>+BS!I$15*J48</f>
        <v>3547.3042127455915</v>
      </c>
      <c r="K10" s="473">
        <f>+BS!J$15*K48</f>
        <v>3597.0009517220615</v>
      </c>
      <c r="L10" s="473">
        <f>+BS!K$15*L48</f>
        <v>3637.0007660201959</v>
      </c>
      <c r="M10" s="473">
        <f>+BS!L$15*M48</f>
        <v>3669.19573850406</v>
      </c>
      <c r="N10" s="473">
        <f>+BS!M$15*N48</f>
        <v>3695.1087651374146</v>
      </c>
      <c r="O10" s="473">
        <f>+BS!N$15*O48</f>
        <v>3715.9655914520654</v>
      </c>
      <c r="P10" s="473">
        <f>+BS!O$15*P48</f>
        <v>3732.7527931199547</v>
      </c>
      <c r="Q10" s="473">
        <f>+BS!P$15*Q48</f>
        <v>3746.2644432428906</v>
      </c>
      <c r="R10" s="474">
        <f>+BS!Q$15*R48</f>
        <v>3757.1396738296439</v>
      </c>
      <c r="S10" s="18"/>
      <c r="U10" s="39"/>
    </row>
    <row r="11" spans="1:21" outlineLevel="1" x14ac:dyDescent="0.3">
      <c r="A11" s="18"/>
      <c r="B11" s="355" t="s">
        <v>15</v>
      </c>
      <c r="C11" s="476">
        <v>-2775</v>
      </c>
      <c r="D11" s="476">
        <v>4169</v>
      </c>
      <c r="E11" s="473">
        <v>0</v>
      </c>
      <c r="F11" s="473">
        <v>0</v>
      </c>
      <c r="G11" s="473">
        <v>0</v>
      </c>
      <c r="H11" s="473">
        <v>0</v>
      </c>
      <c r="I11" s="473">
        <v>0</v>
      </c>
      <c r="J11" s="473">
        <v>0</v>
      </c>
      <c r="K11" s="473">
        <v>0</v>
      </c>
      <c r="L11" s="473">
        <v>0</v>
      </c>
      <c r="M11" s="473">
        <v>0</v>
      </c>
      <c r="N11" s="473">
        <v>0</v>
      </c>
      <c r="O11" s="473">
        <v>0</v>
      </c>
      <c r="P11" s="473">
        <v>0</v>
      </c>
      <c r="Q11" s="473">
        <v>0</v>
      </c>
      <c r="R11" s="474">
        <v>0</v>
      </c>
      <c r="S11" s="18"/>
      <c r="U11" s="39"/>
    </row>
    <row r="12" spans="1:21" outlineLevel="1" x14ac:dyDescent="0.3">
      <c r="A12" s="18"/>
      <c r="B12" s="355" t="s">
        <v>93</v>
      </c>
      <c r="C12" s="476">
        <f>46-788+92+2309-608+759-128+58</f>
        <v>1740</v>
      </c>
      <c r="D12" s="476">
        <f>-760-1188+5+777-73-36</f>
        <v>-1275</v>
      </c>
      <c r="E12" s="473">
        <v>0</v>
      </c>
      <c r="F12" s="473">
        <v>0</v>
      </c>
      <c r="G12" s="473">
        <v>0</v>
      </c>
      <c r="H12" s="473">
        <v>0</v>
      </c>
      <c r="I12" s="473">
        <v>0</v>
      </c>
      <c r="J12" s="473">
        <v>0</v>
      </c>
      <c r="K12" s="473">
        <v>0</v>
      </c>
      <c r="L12" s="473">
        <v>0</v>
      </c>
      <c r="M12" s="473">
        <v>0</v>
      </c>
      <c r="N12" s="473">
        <v>0</v>
      </c>
      <c r="O12" s="473">
        <v>0</v>
      </c>
      <c r="P12" s="473">
        <v>0</v>
      </c>
      <c r="Q12" s="473">
        <v>0</v>
      </c>
      <c r="R12" s="474">
        <v>0</v>
      </c>
      <c r="S12" s="18"/>
      <c r="U12" s="39"/>
    </row>
    <row r="13" spans="1:21" outlineLevel="1" x14ac:dyDescent="0.3">
      <c r="A13" s="18"/>
      <c r="B13" s="353" t="s">
        <v>157</v>
      </c>
      <c r="C13" s="475"/>
      <c r="D13" s="475"/>
      <c r="E13" s="473"/>
      <c r="F13" s="473"/>
      <c r="G13" s="473"/>
      <c r="H13" s="473"/>
      <c r="I13" s="473"/>
      <c r="J13" s="473"/>
      <c r="K13" s="473"/>
      <c r="L13" s="473"/>
      <c r="M13" s="473"/>
      <c r="N13" s="473"/>
      <c r="O13" s="473"/>
      <c r="P13" s="473"/>
      <c r="Q13" s="473"/>
      <c r="R13" s="474"/>
      <c r="S13" s="18"/>
      <c r="U13" s="39"/>
    </row>
    <row r="14" spans="1:21" outlineLevel="1" x14ac:dyDescent="0.3">
      <c r="A14" s="18"/>
      <c r="B14" s="355" t="s">
        <v>158</v>
      </c>
      <c r="C14" s="476">
        <f>-1241-10765</f>
        <v>-12006</v>
      </c>
      <c r="D14" s="476">
        <f>-851+10771</f>
        <v>9920</v>
      </c>
      <c r="E14" s="473">
        <f>BS!D11-BS!E11</f>
        <v>0</v>
      </c>
      <c r="F14" s="473">
        <f>BS!E11-BS!F11</f>
        <v>0</v>
      </c>
      <c r="G14" s="473">
        <f>BS!F11-BS!G11</f>
        <v>0</v>
      </c>
      <c r="H14" s="473">
        <f>BS!G11-BS!H11</f>
        <v>0</v>
      </c>
      <c r="I14" s="473">
        <f>BS!H11-BS!I11</f>
        <v>0</v>
      </c>
      <c r="J14" s="473">
        <f>BS!I11-BS!J11</f>
        <v>0</v>
      </c>
      <c r="K14" s="473">
        <f>BS!J11-BS!K11</f>
        <v>0</v>
      </c>
      <c r="L14" s="473">
        <f>BS!K11-BS!L11</f>
        <v>0</v>
      </c>
      <c r="M14" s="473">
        <f>BS!L11-BS!M11</f>
        <v>0</v>
      </c>
      <c r="N14" s="473">
        <f>BS!M11-BS!N11</f>
        <v>0</v>
      </c>
      <c r="O14" s="473">
        <f>BS!N11-BS!O11</f>
        <v>0</v>
      </c>
      <c r="P14" s="473">
        <f>BS!O11-BS!P11</f>
        <v>0</v>
      </c>
      <c r="Q14" s="473">
        <f>BS!P11-BS!Q11</f>
        <v>0</v>
      </c>
      <c r="R14" s="474">
        <f>BS!Q11-BS!R11</f>
        <v>0</v>
      </c>
      <c r="S14" s="18"/>
      <c r="U14" s="39"/>
    </row>
    <row r="15" spans="1:21" outlineLevel="1" x14ac:dyDescent="0.3">
      <c r="A15" s="18"/>
      <c r="B15" s="355" t="s">
        <v>19</v>
      </c>
      <c r="C15" s="476">
        <v>-6709</v>
      </c>
      <c r="D15" s="476">
        <v>3555</v>
      </c>
      <c r="E15" s="473">
        <f>BS!E21-BS!D21</f>
        <v>1005.4931506849316</v>
      </c>
      <c r="F15" s="473">
        <f>BS!F21-BS!E21</f>
        <v>9013.6301369863068</v>
      </c>
      <c r="G15" s="473">
        <f>BS!G21-BS!F21</f>
        <v>12814.097607020529</v>
      </c>
      <c r="H15" s="473">
        <f>BS!H21-BS!G21</f>
        <v>10645.966666952067</v>
      </c>
      <c r="I15" s="473">
        <f>BS!I21-BS!H21</f>
        <v>15403.54220136987</v>
      </c>
      <c r="J15" s="473">
        <f>BS!J21-BS!I21</f>
        <v>18030.701899047956</v>
      </c>
      <c r="K15" s="473">
        <f>BS!K21-BS!J21</f>
        <v>18850.46985748141</v>
      </c>
      <c r="L15" s="473">
        <f>BS!L21-BS!K21</f>
        <v>18715.459735529221</v>
      </c>
      <c r="M15" s="473">
        <f>BS!M21-BS!L21</f>
        <v>17432.545156884007</v>
      </c>
      <c r="N15" s="473">
        <f>BS!N21-BS!M21</f>
        <v>14904.826109135844</v>
      </c>
      <c r="O15" s="473">
        <f>BS!O21-BS!N21</f>
        <v>11166.852613871015</v>
      </c>
      <c r="P15" s="473">
        <f>BS!P21-BS!O21</f>
        <v>6403.7604797236563</v>
      </c>
      <c r="Q15" s="473">
        <f>BS!Q21-BS!P21</f>
        <v>946.84172807342838</v>
      </c>
      <c r="R15" s="474">
        <f>BS!R21-BS!Q21</f>
        <v>-4757.8796835690155</v>
      </c>
      <c r="S15" s="18"/>
      <c r="U15" s="39"/>
    </row>
    <row r="16" spans="1:21" outlineLevel="1" x14ac:dyDescent="0.3">
      <c r="A16" s="18"/>
      <c r="B16" s="355" t="s">
        <v>20</v>
      </c>
      <c r="C16" s="476">
        <v>843</v>
      </c>
      <c r="D16" s="476">
        <v>16</v>
      </c>
      <c r="E16" s="473">
        <f>+BS!E22-BS!D22</f>
        <v>0</v>
      </c>
      <c r="F16" s="473">
        <f>+BS!F22-BS!E22</f>
        <v>0</v>
      </c>
      <c r="G16" s="473">
        <f>+BS!G22-BS!F22</f>
        <v>0</v>
      </c>
      <c r="H16" s="473">
        <f>+BS!H22-BS!G22</f>
        <v>0</v>
      </c>
      <c r="I16" s="473">
        <f>+BS!I22-BS!H22</f>
        <v>0</v>
      </c>
      <c r="J16" s="473">
        <f>+BS!J22-BS!I22</f>
        <v>0</v>
      </c>
      <c r="K16" s="473">
        <f>+BS!K22-BS!J22</f>
        <v>0</v>
      </c>
      <c r="L16" s="473">
        <f>+BS!L22-BS!K22</f>
        <v>0</v>
      </c>
      <c r="M16" s="473">
        <f>+BS!M22-BS!L22</f>
        <v>0</v>
      </c>
      <c r="N16" s="473">
        <f>+BS!N22-BS!M22</f>
        <v>0</v>
      </c>
      <c r="O16" s="473">
        <f>+BS!O22-BS!N22</f>
        <v>0</v>
      </c>
      <c r="P16" s="473">
        <f>+BS!P22-BS!O22</f>
        <v>0</v>
      </c>
      <c r="Q16" s="473">
        <f>+BS!Q22-BS!P22</f>
        <v>0</v>
      </c>
      <c r="R16" s="474">
        <f>+BS!R22-BS!Q22</f>
        <v>0</v>
      </c>
      <c r="S16" s="18"/>
      <c r="U16" s="39"/>
    </row>
    <row r="17" spans="1:21" outlineLevel="1" x14ac:dyDescent="0.3">
      <c r="A17" s="18"/>
      <c r="B17" s="355" t="s">
        <v>159</v>
      </c>
      <c r="C17" s="476">
        <v>12681</v>
      </c>
      <c r="D17" s="476">
        <v>-11377</v>
      </c>
      <c r="E17" s="473">
        <f>BS!D9-BS!E9</f>
        <v>-12508.643835616429</v>
      </c>
      <c r="F17" s="473">
        <f>BS!E9-BS!F9</f>
        <v>-12951.369863013708</v>
      </c>
      <c r="G17" s="473">
        <f>BS!F9-BS!G9</f>
        <v>-15689.145547945198</v>
      </c>
      <c r="H17" s="473">
        <f>BS!G9-BS!H9</f>
        <v>-17240.431849315064</v>
      </c>
      <c r="I17" s="473">
        <f>BS!H9-BS!I9</f>
        <v>-23274.582996575336</v>
      </c>
      <c r="J17" s="473">
        <f>BS!I9-BS!J9</f>
        <v>-27244.19242988019</v>
      </c>
      <c r="K17" s="473">
        <f>BS!J9-BS!K9</f>
        <v>-28482.852806633979</v>
      </c>
      <c r="L17" s="473">
        <f>BS!K9-BS!L9</f>
        <v>-28278.853995991929</v>
      </c>
      <c r="M17" s="473">
        <f>BS!L9-BS!M9</f>
        <v>-26340.384165621479</v>
      </c>
      <c r="N17" s="473">
        <f>BS!M9-BS!N9</f>
        <v>-22521.028461606358</v>
      </c>
      <c r="O17" s="473">
        <f>BS!N9-BS!O9</f>
        <v>-16872.991586892982</v>
      </c>
      <c r="P17" s="473">
        <f>BS!O9-BS!P9</f>
        <v>-9676.0117138681817</v>
      </c>
      <c r="Q17" s="473">
        <f>BS!P9-BS!Q9</f>
        <v>-1430.6674462648225</v>
      </c>
      <c r="R17" s="474">
        <f>BS!Q9-BS!R9</f>
        <v>7189.1039174806792</v>
      </c>
      <c r="S17" s="18"/>
      <c r="U17" s="39"/>
    </row>
    <row r="18" spans="1:21" outlineLevel="1" x14ac:dyDescent="0.3">
      <c r="A18" s="18"/>
      <c r="B18" s="355" t="s">
        <v>10</v>
      </c>
      <c r="C18" s="476">
        <v>-8739</v>
      </c>
      <c r="D18" s="476">
        <v>3942</v>
      </c>
      <c r="E18" s="473">
        <f>BS!D10-BS!E10</f>
        <v>-10810.800000000003</v>
      </c>
      <c r="F18" s="473">
        <f>BS!E10-BS!F10</f>
        <v>-16588.350000000006</v>
      </c>
      <c r="G18" s="473">
        <f>BS!F10-BS!G10</f>
        <v>-19287.144187499958</v>
      </c>
      <c r="H18" s="473">
        <f>BS!G10-BS!H10</f>
        <v>-21452.582812500041</v>
      </c>
      <c r="I18" s="473">
        <f>BS!H10-BS!I10</f>
        <v>-30325.371063750004</v>
      </c>
      <c r="J18" s="473">
        <f>BS!I10-BS!J10</f>
        <v>-36152.06417628756</v>
      </c>
      <c r="K18" s="473">
        <f>BS!J10-BS!K10</f>
        <v>-35158.197764406912</v>
      </c>
      <c r="L18" s="473">
        <f>BS!K10-BS!L10</f>
        <v>-34906.389050688944</v>
      </c>
      <c r="M18" s="473">
        <f>BS!L10-BS!M10</f>
        <v>-32513.612381891668</v>
      </c>
      <c r="N18" s="473">
        <f>BS!M10-BS!N10</f>
        <v>-27799.138586517365</v>
      </c>
      <c r="O18" s="473">
        <f>BS!N10-BS!O10</f>
        <v>-20827.407251530269</v>
      </c>
      <c r="P18" s="473">
        <f>BS!O10-BS!P10</f>
        <v>-11943.717004627513</v>
      </c>
      <c r="Q18" s="473">
        <f>BS!P10-BS!Q10</f>
        <v>-1765.963871398475</v>
      </c>
      <c r="R18" s="474">
        <f>BS!Q10-BS!R10</f>
        <v>8873.9684537774301</v>
      </c>
      <c r="S18" s="18"/>
      <c r="U18" s="39"/>
    </row>
    <row r="19" spans="1:21" outlineLevel="1" x14ac:dyDescent="0.3">
      <c r="A19" s="18"/>
      <c r="B19" s="355" t="s">
        <v>93</v>
      </c>
      <c r="C19" s="476">
        <f>1145+1190+125-6433</f>
        <v>-3973</v>
      </c>
      <c r="D19" s="476">
        <f>1242+276+1808</f>
        <v>3326</v>
      </c>
      <c r="E19" s="473">
        <v>0</v>
      </c>
      <c r="F19" s="473">
        <f t="shared" ref="F19:R19" si="0">E19</f>
        <v>0</v>
      </c>
      <c r="G19" s="473">
        <f t="shared" si="0"/>
        <v>0</v>
      </c>
      <c r="H19" s="473">
        <f t="shared" si="0"/>
        <v>0</v>
      </c>
      <c r="I19" s="473">
        <f t="shared" si="0"/>
        <v>0</v>
      </c>
      <c r="J19" s="473">
        <f t="shared" si="0"/>
        <v>0</v>
      </c>
      <c r="K19" s="473">
        <f t="shared" si="0"/>
        <v>0</v>
      </c>
      <c r="L19" s="473">
        <f t="shared" si="0"/>
        <v>0</v>
      </c>
      <c r="M19" s="473">
        <f t="shared" si="0"/>
        <v>0</v>
      </c>
      <c r="N19" s="473">
        <f t="shared" si="0"/>
        <v>0</v>
      </c>
      <c r="O19" s="473">
        <f t="shared" si="0"/>
        <v>0</v>
      </c>
      <c r="P19" s="473">
        <f t="shared" si="0"/>
        <v>0</v>
      </c>
      <c r="Q19" s="473">
        <f t="shared" si="0"/>
        <v>0</v>
      </c>
      <c r="R19" s="474">
        <f t="shared" si="0"/>
        <v>0</v>
      </c>
      <c r="S19" s="18"/>
      <c r="U19" s="39"/>
    </row>
    <row r="20" spans="1:21" x14ac:dyDescent="0.3">
      <c r="A20" s="18"/>
      <c r="B20" s="357" t="s">
        <v>160</v>
      </c>
      <c r="C20" s="358">
        <f>SUM(C7:C19)</f>
        <v>-20639</v>
      </c>
      <c r="D20" s="358">
        <f>SUM(D7:D19)</f>
        <v>56113</v>
      </c>
      <c r="E20" s="358">
        <f t="shared" ref="E20:R20" ca="1" si="1">SUM(E7:E19)</f>
        <v>69908.263071524503</v>
      </c>
      <c r="F20" s="358">
        <f t="shared" ca="1" si="1"/>
        <v>73459.139650306301</v>
      </c>
      <c r="G20" s="358">
        <f t="shared" ca="1" si="1"/>
        <v>64084.054878954208</v>
      </c>
      <c r="H20" s="358">
        <f t="shared" ca="1" si="1"/>
        <v>85827.891257555078</v>
      </c>
      <c r="I20" s="358">
        <f t="shared" ca="1" si="1"/>
        <v>101242.03701531334</v>
      </c>
      <c r="J20" s="358">
        <f t="shared" ca="1" si="1"/>
        <v>137469.48690841621</v>
      </c>
      <c r="K20" s="358">
        <f t="shared" ca="1" si="1"/>
        <v>172131.15639092505</v>
      </c>
      <c r="L20" s="358">
        <f t="shared" ca="1" si="1"/>
        <v>205693.44641296199</v>
      </c>
      <c r="M20" s="358">
        <f t="shared" ca="1" si="1"/>
        <v>239889.02380998482</v>
      </c>
      <c r="N20" s="358">
        <f t="shared" ca="1" si="1"/>
        <v>272781.18485972477</v>
      </c>
      <c r="O20" s="358">
        <f t="shared" ca="1" si="1"/>
        <v>302178.58009766386</v>
      </c>
      <c r="P20" s="358">
        <f t="shared" ca="1" si="1"/>
        <v>325852.50187453569</v>
      </c>
      <c r="Q20" s="358">
        <f t="shared" ca="1" si="1"/>
        <v>341802.91661149485</v>
      </c>
      <c r="R20" s="359">
        <f t="shared" ca="1" si="1"/>
        <v>348534.33082560101</v>
      </c>
      <c r="S20" s="18"/>
      <c r="U20" s="39"/>
    </row>
    <row r="21" spans="1:21" x14ac:dyDescent="0.3">
      <c r="A21" s="18"/>
      <c r="B21" s="360"/>
      <c r="C21" s="354"/>
      <c r="D21" s="354"/>
      <c r="E21" s="354"/>
      <c r="F21" s="354"/>
      <c r="G21" s="354"/>
      <c r="H21" s="354"/>
      <c r="I21" s="354"/>
      <c r="J21" s="354"/>
      <c r="K21" s="354"/>
      <c r="L21" s="354"/>
      <c r="M21" s="354"/>
      <c r="N21" s="354"/>
      <c r="O21" s="354"/>
      <c r="P21" s="354"/>
      <c r="Q21" s="354"/>
      <c r="R21" s="361"/>
      <c r="S21" s="18"/>
      <c r="U21" s="39"/>
    </row>
    <row r="22" spans="1:21" x14ac:dyDescent="0.3">
      <c r="A22" s="18"/>
      <c r="B22" s="350" t="s">
        <v>161</v>
      </c>
      <c r="C22" s="354"/>
      <c r="D22" s="354"/>
      <c r="E22" s="354"/>
      <c r="F22" s="354"/>
      <c r="G22" s="354"/>
      <c r="H22" s="354"/>
      <c r="I22" s="354"/>
      <c r="J22" s="354"/>
      <c r="K22" s="354"/>
      <c r="L22" s="354"/>
      <c r="M22" s="354"/>
      <c r="N22" s="354"/>
      <c r="O22" s="354"/>
      <c r="P22" s="354"/>
      <c r="Q22" s="354"/>
      <c r="R22" s="361"/>
      <c r="S22" s="18"/>
      <c r="U22" s="39"/>
    </row>
    <row r="23" spans="1:21" outlineLevel="1" x14ac:dyDescent="0.3">
      <c r="A23" s="18"/>
      <c r="B23" s="355" t="s">
        <v>162</v>
      </c>
      <c r="C23" s="476">
        <v>-24535</v>
      </c>
      <c r="D23" s="476">
        <v>-20914</v>
      </c>
      <c r="E23" s="477">
        <f>-Capex!E11</f>
        <v>-55000</v>
      </c>
      <c r="F23" s="477">
        <f>-Capex!F11</f>
        <v>-72000</v>
      </c>
      <c r="G23" s="477">
        <f>-Capex!G11</f>
        <v>-111000</v>
      </c>
      <c r="H23" s="477">
        <f>-Capex!H11</f>
        <v>-94000</v>
      </c>
      <c r="I23" s="477">
        <f>-Capex!I11</f>
        <v>-45000</v>
      </c>
      <c r="J23" s="477">
        <f>-Capex!J11</f>
        <v>-48000</v>
      </c>
      <c r="K23" s="475">
        <f t="shared" ref="K23:R23" si="2">+J23*(1+K50)</f>
        <v>-55199.999999999993</v>
      </c>
      <c r="L23" s="475">
        <f t="shared" si="2"/>
        <v>-63479.999999999985</v>
      </c>
      <c r="M23" s="475">
        <f t="shared" si="2"/>
        <v>-73001.999999999971</v>
      </c>
      <c r="N23" s="475">
        <f t="shared" si="2"/>
        <v>-83952.299999999959</v>
      </c>
      <c r="O23" s="475">
        <f t="shared" si="2"/>
        <v>-96545.144999999946</v>
      </c>
      <c r="P23" s="475">
        <f t="shared" si="2"/>
        <v>-111026.91674999993</v>
      </c>
      <c r="Q23" s="475">
        <f t="shared" si="2"/>
        <v>-127680.95426249992</v>
      </c>
      <c r="R23" s="478">
        <f t="shared" si="2"/>
        <v>-146833.0974018749</v>
      </c>
      <c r="S23" s="18"/>
      <c r="U23" s="39"/>
    </row>
    <row r="24" spans="1:21" outlineLevel="1" x14ac:dyDescent="0.3">
      <c r="A24" s="18"/>
      <c r="B24" s="355" t="s">
        <v>163</v>
      </c>
      <c r="C24" s="476">
        <v>-5801</v>
      </c>
      <c r="D24" s="476">
        <v>-3802</v>
      </c>
      <c r="E24" s="475">
        <f>D24</f>
        <v>-3802</v>
      </c>
      <c r="F24" s="475">
        <f>+E24</f>
        <v>-3802</v>
      </c>
      <c r="G24" s="475">
        <f t="shared" ref="G24:R24" si="3">+F24</f>
        <v>-3802</v>
      </c>
      <c r="H24" s="475">
        <f t="shared" si="3"/>
        <v>-3802</v>
      </c>
      <c r="I24" s="475">
        <f t="shared" si="3"/>
        <v>-3802</v>
      </c>
      <c r="J24" s="475">
        <f t="shared" si="3"/>
        <v>-3802</v>
      </c>
      <c r="K24" s="475">
        <f t="shared" si="3"/>
        <v>-3802</v>
      </c>
      <c r="L24" s="475">
        <f t="shared" si="3"/>
        <v>-3802</v>
      </c>
      <c r="M24" s="475">
        <f t="shared" si="3"/>
        <v>-3802</v>
      </c>
      <c r="N24" s="475">
        <f t="shared" si="3"/>
        <v>-3802</v>
      </c>
      <c r="O24" s="475">
        <f t="shared" si="3"/>
        <v>-3802</v>
      </c>
      <c r="P24" s="475">
        <f t="shared" si="3"/>
        <v>-3802</v>
      </c>
      <c r="Q24" s="475">
        <f t="shared" si="3"/>
        <v>-3802</v>
      </c>
      <c r="R24" s="478">
        <f t="shared" si="3"/>
        <v>-3802</v>
      </c>
      <c r="S24" s="18"/>
      <c r="U24" s="39"/>
    </row>
    <row r="25" spans="1:21" outlineLevel="1" x14ac:dyDescent="0.3">
      <c r="A25" s="18"/>
      <c r="B25" s="355" t="s">
        <v>164</v>
      </c>
      <c r="C25" s="476">
        <v>8666</v>
      </c>
      <c r="D25" s="476">
        <v>7776</v>
      </c>
      <c r="E25" s="475">
        <v>0</v>
      </c>
      <c r="F25" s="475">
        <v>0</v>
      </c>
      <c r="G25" s="475">
        <v>0</v>
      </c>
      <c r="H25" s="475">
        <v>0</v>
      </c>
      <c r="I25" s="475">
        <v>0</v>
      </c>
      <c r="J25" s="475">
        <v>0</v>
      </c>
      <c r="K25" s="475">
        <v>0</v>
      </c>
      <c r="L25" s="475">
        <v>0</v>
      </c>
      <c r="M25" s="475">
        <v>0</v>
      </c>
      <c r="N25" s="475">
        <v>0</v>
      </c>
      <c r="O25" s="475">
        <v>0</v>
      </c>
      <c r="P25" s="475">
        <v>0</v>
      </c>
      <c r="Q25" s="475">
        <v>0</v>
      </c>
      <c r="R25" s="478">
        <v>0</v>
      </c>
      <c r="S25" s="18"/>
      <c r="U25" s="39"/>
    </row>
    <row r="26" spans="1:21" x14ac:dyDescent="0.3">
      <c r="A26" s="18"/>
      <c r="B26" s="357" t="s">
        <v>165</v>
      </c>
      <c r="C26" s="358">
        <f t="shared" ref="C26:R26" si="4">SUM(C23:C25)</f>
        <v>-21670</v>
      </c>
      <c r="D26" s="358">
        <f t="shared" si="4"/>
        <v>-16940</v>
      </c>
      <c r="E26" s="358">
        <f t="shared" si="4"/>
        <v>-58802</v>
      </c>
      <c r="F26" s="358">
        <f t="shared" si="4"/>
        <v>-75802</v>
      </c>
      <c r="G26" s="358">
        <f t="shared" si="4"/>
        <v>-114802</v>
      </c>
      <c r="H26" s="358">
        <f t="shared" si="4"/>
        <v>-97802</v>
      </c>
      <c r="I26" s="358">
        <f t="shared" si="4"/>
        <v>-48802</v>
      </c>
      <c r="J26" s="358">
        <f t="shared" si="4"/>
        <v>-51802</v>
      </c>
      <c r="K26" s="358">
        <f t="shared" si="4"/>
        <v>-59001.999999999993</v>
      </c>
      <c r="L26" s="358">
        <f t="shared" si="4"/>
        <v>-67281.999999999985</v>
      </c>
      <c r="M26" s="358">
        <f t="shared" si="4"/>
        <v>-76803.999999999971</v>
      </c>
      <c r="N26" s="358">
        <f t="shared" si="4"/>
        <v>-87754.299999999959</v>
      </c>
      <c r="O26" s="358">
        <f t="shared" si="4"/>
        <v>-100347.14499999995</v>
      </c>
      <c r="P26" s="358">
        <f t="shared" si="4"/>
        <v>-114828.91674999993</v>
      </c>
      <c r="Q26" s="358">
        <f t="shared" si="4"/>
        <v>-131482.95426249993</v>
      </c>
      <c r="R26" s="359">
        <f t="shared" si="4"/>
        <v>-150635.0974018749</v>
      </c>
      <c r="S26" s="18"/>
      <c r="U26" s="39"/>
    </row>
    <row r="27" spans="1:21" x14ac:dyDescent="0.3">
      <c r="A27" s="18"/>
      <c r="B27" s="360"/>
      <c r="C27" s="354"/>
      <c r="D27" s="354"/>
      <c r="E27" s="354"/>
      <c r="F27" s="354"/>
      <c r="G27" s="354"/>
      <c r="H27" s="354"/>
      <c r="I27" s="354"/>
      <c r="J27" s="354"/>
      <c r="K27" s="354"/>
      <c r="L27" s="354"/>
      <c r="M27" s="354"/>
      <c r="N27" s="354"/>
      <c r="O27" s="354"/>
      <c r="P27" s="354"/>
      <c r="Q27" s="354"/>
      <c r="R27" s="361"/>
      <c r="S27" s="18"/>
      <c r="U27" s="39"/>
    </row>
    <row r="28" spans="1:21" x14ac:dyDescent="0.3">
      <c r="A28" s="18"/>
      <c r="B28" s="353" t="s">
        <v>166</v>
      </c>
      <c r="C28" s="354"/>
      <c r="D28" s="354"/>
      <c r="E28" s="354"/>
      <c r="F28" s="354"/>
      <c r="G28" s="354"/>
      <c r="H28" s="354"/>
      <c r="I28" s="354"/>
      <c r="J28" s="354"/>
      <c r="K28" s="354"/>
      <c r="L28" s="354"/>
      <c r="M28" s="354"/>
      <c r="N28" s="354"/>
      <c r="O28" s="354"/>
      <c r="P28" s="354"/>
      <c r="Q28" s="354"/>
      <c r="R28" s="361"/>
      <c r="S28" s="18"/>
      <c r="U28" s="39"/>
    </row>
    <row r="29" spans="1:21" outlineLevel="1" x14ac:dyDescent="0.3">
      <c r="A29" s="18"/>
      <c r="B29" s="355" t="s">
        <v>245</v>
      </c>
      <c r="C29" s="476">
        <f>40776-15872+55000-25558</f>
        <v>54346</v>
      </c>
      <c r="D29" s="476">
        <f>-704-4072</f>
        <v>-4776</v>
      </c>
      <c r="E29" s="477">
        <f>-'Debt Schedule'!E29</f>
        <v>-2699</v>
      </c>
      <c r="F29" s="477">
        <f>-'Debt Schedule'!F29</f>
        <v>-3566</v>
      </c>
      <c r="G29" s="477">
        <f>-'Debt Schedule'!G29</f>
        <v>-3330</v>
      </c>
      <c r="H29" s="477">
        <f>-'Debt Schedule'!H29</f>
        <v>-81405</v>
      </c>
      <c r="I29" s="477">
        <v>0</v>
      </c>
      <c r="J29" s="477">
        <v>0</v>
      </c>
      <c r="K29" s="477">
        <v>0</v>
      </c>
      <c r="L29" s="477">
        <v>0</v>
      </c>
      <c r="M29" s="477">
        <v>0</v>
      </c>
      <c r="N29" s="477">
        <v>0</v>
      </c>
      <c r="O29" s="477">
        <v>0</v>
      </c>
      <c r="P29" s="477">
        <v>0</v>
      </c>
      <c r="Q29" s="477">
        <v>0</v>
      </c>
      <c r="R29" s="479">
        <v>0</v>
      </c>
      <c r="S29" s="18"/>
      <c r="U29" s="39"/>
    </row>
    <row r="30" spans="1:21" outlineLevel="1" x14ac:dyDescent="0.3">
      <c r="A30" s="18"/>
      <c r="B30" s="355" t="s">
        <v>239</v>
      </c>
      <c r="C30" s="476">
        <v>0</v>
      </c>
      <c r="D30" s="476">
        <v>0</v>
      </c>
      <c r="E30" s="477">
        <f ca="1">MAX((-E20-SUM(E29,E31:E34)-E26-E62),-'Debt Schedule'!D8)</f>
        <v>-36000</v>
      </c>
      <c r="F30" s="477">
        <f ca="1">MAX((-F20-SUM(F29,F31:F34)-F26-F62),-'Debt Schedule'!E8)</f>
        <v>1067.7362637362603</v>
      </c>
      <c r="G30" s="477">
        <f ca="1">MAX((-G20-SUM(G29,G31:G34)-G26-G62),-'Debt Schedule'!F8)</f>
        <v>49401.806135478721</v>
      </c>
      <c r="H30" s="477">
        <f ca="1">MAX((-H20-SUM(H29,H31:H34)-H26-H62),-'Debt Schedule'!G8)</f>
        <v>93379.108742444922</v>
      </c>
      <c r="I30" s="477">
        <f ca="1">MAX((-I20-SUM(I29,I31:I34)-I26-I62),-'Debt Schedule'!H8)</f>
        <v>-52440.037015313341</v>
      </c>
      <c r="J30" s="477">
        <f ca="1">MAX((-J20-SUM(J29,J31:J34)-J26-J62),-'Debt Schedule'!I8)</f>
        <v>-55408.614126346569</v>
      </c>
      <c r="K30" s="477">
        <f ca="1">MAX((-K20-SUM(K29,K31:K34)-K26-K62),-'Debt Schedule'!J8)</f>
        <v>0</v>
      </c>
      <c r="L30" s="477">
        <f ca="1">MAX((-L20-SUM(L29,L31:L34)-L26-L62),-'Debt Schedule'!K8)</f>
        <v>0</v>
      </c>
      <c r="M30" s="477">
        <f ca="1">MAX((-M20-SUM(M29,M31:M34)-M26-M62),-'Debt Schedule'!L8)</f>
        <v>0</v>
      </c>
      <c r="N30" s="477">
        <f ca="1">MAX((-N20-SUM(N29,N31:N34)-N26-N62),-'Debt Schedule'!M8)</f>
        <v>0</v>
      </c>
      <c r="O30" s="477">
        <f ca="1">MAX((-O20-SUM(O29,O31:O34)-O26-O62),-'Debt Schedule'!N8)</f>
        <v>0</v>
      </c>
      <c r="P30" s="477">
        <f ca="1">MAX((-P20-SUM(P29,P31:P34)-P26-P62),-'Debt Schedule'!O8)</f>
        <v>0</v>
      </c>
      <c r="Q30" s="477">
        <f ca="1">MAX((-Q20-SUM(Q29,Q31:Q34)-Q26-Q62),-'Debt Schedule'!P8)</f>
        <v>0</v>
      </c>
      <c r="R30" s="479">
        <f ca="1">MAX((-R20-SUM(R29,R31:R34)-R26-R62),-'Debt Schedule'!Q8)</f>
        <v>0</v>
      </c>
      <c r="S30" s="18"/>
      <c r="U30" s="39"/>
    </row>
    <row r="31" spans="1:21" outlineLevel="1" x14ac:dyDescent="0.3">
      <c r="A31" s="18"/>
      <c r="B31" s="355" t="s">
        <v>167</v>
      </c>
      <c r="C31" s="475"/>
      <c r="D31" s="475"/>
      <c r="E31" s="475">
        <v>0</v>
      </c>
      <c r="F31" s="475">
        <v>0</v>
      </c>
      <c r="G31" s="475">
        <f>+F31</f>
        <v>0</v>
      </c>
      <c r="H31" s="475">
        <f t="shared" ref="H31:R31" si="5">+G31</f>
        <v>0</v>
      </c>
      <c r="I31" s="475">
        <f t="shared" si="5"/>
        <v>0</v>
      </c>
      <c r="J31" s="475">
        <f t="shared" si="5"/>
        <v>0</v>
      </c>
      <c r="K31" s="475">
        <f t="shared" si="5"/>
        <v>0</v>
      </c>
      <c r="L31" s="475">
        <f t="shared" si="5"/>
        <v>0</v>
      </c>
      <c r="M31" s="475">
        <f t="shared" si="5"/>
        <v>0</v>
      </c>
      <c r="N31" s="475">
        <f t="shared" si="5"/>
        <v>0</v>
      </c>
      <c r="O31" s="475">
        <f t="shared" si="5"/>
        <v>0</v>
      </c>
      <c r="P31" s="475">
        <f t="shared" si="5"/>
        <v>0</v>
      </c>
      <c r="Q31" s="475">
        <f t="shared" si="5"/>
        <v>0</v>
      </c>
      <c r="R31" s="478">
        <f t="shared" si="5"/>
        <v>0</v>
      </c>
      <c r="S31" s="18"/>
      <c r="U31" s="39"/>
    </row>
    <row r="32" spans="1:21" outlineLevel="1" x14ac:dyDescent="0.3">
      <c r="A32" s="18"/>
      <c r="B32" s="355" t="s">
        <v>168</v>
      </c>
      <c r="C32" s="476">
        <v>-1310</v>
      </c>
      <c r="D32" s="476">
        <v>-860</v>
      </c>
      <c r="E32" s="475">
        <v>0</v>
      </c>
      <c r="F32" s="475">
        <v>0</v>
      </c>
      <c r="G32" s="475">
        <v>0</v>
      </c>
      <c r="H32" s="475">
        <v>0</v>
      </c>
      <c r="I32" s="475">
        <v>0</v>
      </c>
      <c r="J32" s="475">
        <v>0</v>
      </c>
      <c r="K32" s="475">
        <v>0</v>
      </c>
      <c r="L32" s="475">
        <v>0</v>
      </c>
      <c r="M32" s="475">
        <v>0</v>
      </c>
      <c r="N32" s="475">
        <v>0</v>
      </c>
      <c r="O32" s="475">
        <v>0</v>
      </c>
      <c r="P32" s="475">
        <v>0</v>
      </c>
      <c r="Q32" s="475">
        <v>0</v>
      </c>
      <c r="R32" s="478">
        <v>0</v>
      </c>
      <c r="S32" s="18"/>
      <c r="U32" s="39"/>
    </row>
    <row r="33" spans="1:21" outlineLevel="1" x14ac:dyDescent="0.3">
      <c r="A33" s="18"/>
      <c r="B33" s="355" t="s">
        <v>169</v>
      </c>
      <c r="C33" s="475"/>
      <c r="D33" s="475"/>
      <c r="E33" s="475">
        <v>0</v>
      </c>
      <c r="F33" s="475">
        <v>0</v>
      </c>
      <c r="G33" s="475">
        <v>0</v>
      </c>
      <c r="H33" s="475">
        <v>0</v>
      </c>
      <c r="I33" s="475">
        <v>0</v>
      </c>
      <c r="J33" s="475">
        <v>0</v>
      </c>
      <c r="K33" s="475">
        <v>0</v>
      </c>
      <c r="L33" s="475">
        <v>0</v>
      </c>
      <c r="M33" s="475">
        <v>0</v>
      </c>
      <c r="N33" s="475">
        <v>0</v>
      </c>
      <c r="O33" s="475">
        <v>0</v>
      </c>
      <c r="P33" s="475">
        <v>0</v>
      </c>
      <c r="Q33" s="475">
        <v>0</v>
      </c>
      <c r="R33" s="478">
        <v>0</v>
      </c>
      <c r="S33" s="18"/>
      <c r="U33" s="39"/>
    </row>
    <row r="34" spans="1:21" outlineLevel="1" x14ac:dyDescent="0.3">
      <c r="A34" s="18"/>
      <c r="B34" s="355" t="s">
        <v>93</v>
      </c>
      <c r="C34" s="476">
        <f>-3226-954+3205-121-5569</f>
        <v>-6665</v>
      </c>
      <c r="D34" s="476">
        <f>-779+527-84-5402</f>
        <v>-5738</v>
      </c>
      <c r="E34" s="475">
        <v>0</v>
      </c>
      <c r="F34" s="475">
        <v>0</v>
      </c>
      <c r="G34" s="475">
        <v>0</v>
      </c>
      <c r="H34" s="475">
        <v>0</v>
      </c>
      <c r="I34" s="475">
        <v>0</v>
      </c>
      <c r="J34" s="475">
        <v>0</v>
      </c>
      <c r="K34" s="475">
        <v>0</v>
      </c>
      <c r="L34" s="475">
        <v>0</v>
      </c>
      <c r="M34" s="475">
        <v>0</v>
      </c>
      <c r="N34" s="475">
        <v>0</v>
      </c>
      <c r="O34" s="475">
        <v>0</v>
      </c>
      <c r="P34" s="475">
        <v>0</v>
      </c>
      <c r="Q34" s="475">
        <v>0</v>
      </c>
      <c r="R34" s="478">
        <v>0</v>
      </c>
      <c r="S34" s="18"/>
      <c r="U34" s="39"/>
    </row>
    <row r="35" spans="1:21" x14ac:dyDescent="0.3">
      <c r="A35" s="18"/>
      <c r="B35" s="357" t="s">
        <v>170</v>
      </c>
      <c r="C35" s="358">
        <f t="shared" ref="C35:R35" si="6">SUM(C29:C34)</f>
        <v>46371</v>
      </c>
      <c r="D35" s="358">
        <f t="shared" si="6"/>
        <v>-11374</v>
      </c>
      <c r="E35" s="358">
        <f t="shared" ca="1" si="6"/>
        <v>-38699</v>
      </c>
      <c r="F35" s="358">
        <f t="shared" ca="1" si="6"/>
        <v>-2498.2637362637397</v>
      </c>
      <c r="G35" s="358">
        <f t="shared" ca="1" si="6"/>
        <v>46071.806135478721</v>
      </c>
      <c r="H35" s="358">
        <f t="shared" ca="1" si="6"/>
        <v>11974.108742444922</v>
      </c>
      <c r="I35" s="358">
        <f t="shared" ca="1" si="6"/>
        <v>-52440.037015313341</v>
      </c>
      <c r="J35" s="358">
        <f t="shared" ca="1" si="6"/>
        <v>-55408.614126346569</v>
      </c>
      <c r="K35" s="358">
        <f t="shared" ca="1" si="6"/>
        <v>0</v>
      </c>
      <c r="L35" s="358">
        <f t="shared" ca="1" si="6"/>
        <v>0</v>
      </c>
      <c r="M35" s="358">
        <f t="shared" ca="1" si="6"/>
        <v>0</v>
      </c>
      <c r="N35" s="358">
        <f t="shared" ca="1" si="6"/>
        <v>0</v>
      </c>
      <c r="O35" s="358">
        <f t="shared" ca="1" si="6"/>
        <v>0</v>
      </c>
      <c r="P35" s="358">
        <f t="shared" ca="1" si="6"/>
        <v>0</v>
      </c>
      <c r="Q35" s="358">
        <f t="shared" ca="1" si="6"/>
        <v>0</v>
      </c>
      <c r="R35" s="359">
        <f t="shared" ca="1" si="6"/>
        <v>0</v>
      </c>
      <c r="S35" s="18"/>
      <c r="U35" s="39"/>
    </row>
    <row r="36" spans="1:21" x14ac:dyDescent="0.3">
      <c r="A36" s="18"/>
      <c r="B36" s="360"/>
      <c r="C36" s="475"/>
      <c r="D36" s="475"/>
      <c r="E36" s="475"/>
      <c r="F36" s="475"/>
      <c r="G36" s="475"/>
      <c r="H36" s="475"/>
      <c r="I36" s="475"/>
      <c r="J36" s="475"/>
      <c r="K36" s="475"/>
      <c r="L36" s="475"/>
      <c r="M36" s="475"/>
      <c r="N36" s="475"/>
      <c r="O36" s="475"/>
      <c r="P36" s="475"/>
      <c r="Q36" s="475"/>
      <c r="R36" s="478"/>
      <c r="S36" s="18"/>
      <c r="U36" s="39"/>
    </row>
    <row r="37" spans="1:21" outlineLevel="1" x14ac:dyDescent="0.3">
      <c r="A37" s="18"/>
      <c r="B37" s="350" t="s">
        <v>171</v>
      </c>
      <c r="C37" s="475">
        <f t="shared" ref="C37:R37" si="7">C35+C26+C20</f>
        <v>4062</v>
      </c>
      <c r="D37" s="475">
        <f t="shared" si="7"/>
        <v>27799</v>
      </c>
      <c r="E37" s="475">
        <f t="shared" ca="1" si="7"/>
        <v>-27592.736928475497</v>
      </c>
      <c r="F37" s="475">
        <f ca="1">F35+F26+F20</f>
        <v>-4841.1240859574318</v>
      </c>
      <c r="G37" s="475">
        <f t="shared" ca="1" si="7"/>
        <v>-4646.1389855670714</v>
      </c>
      <c r="H37" s="475">
        <f t="shared" ca="1" si="7"/>
        <v>0</v>
      </c>
      <c r="I37" s="475">
        <f t="shared" ca="1" si="7"/>
        <v>0</v>
      </c>
      <c r="J37" s="475">
        <f t="shared" ca="1" si="7"/>
        <v>30258.872782069637</v>
      </c>
      <c r="K37" s="475">
        <f t="shared" ca="1" si="7"/>
        <v>113129.15639092505</v>
      </c>
      <c r="L37" s="475">
        <f t="shared" ca="1" si="7"/>
        <v>138411.44641296199</v>
      </c>
      <c r="M37" s="475">
        <f t="shared" ca="1" si="7"/>
        <v>163085.02380998485</v>
      </c>
      <c r="N37" s="475">
        <f t="shared" ca="1" si="7"/>
        <v>185026.88485972481</v>
      </c>
      <c r="O37" s="475">
        <f t="shared" ca="1" si="7"/>
        <v>201831.4350976639</v>
      </c>
      <c r="P37" s="475">
        <f t="shared" ca="1" si="7"/>
        <v>211023.58512453578</v>
      </c>
      <c r="Q37" s="475">
        <f t="shared" ca="1" si="7"/>
        <v>210319.96234899492</v>
      </c>
      <c r="R37" s="478">
        <f t="shared" ca="1" si="7"/>
        <v>197899.23342372611</v>
      </c>
      <c r="S37" s="18"/>
      <c r="U37" s="39"/>
    </row>
    <row r="38" spans="1:21" outlineLevel="1" x14ac:dyDescent="0.3">
      <c r="A38" s="18"/>
      <c r="B38" s="353" t="s">
        <v>172</v>
      </c>
      <c r="C38" s="476">
        <v>4565</v>
      </c>
      <c r="D38" s="475">
        <f t="shared" ref="D38:R38" si="8">+C42</f>
        <v>8736</v>
      </c>
      <c r="E38" s="475">
        <f t="shared" si="8"/>
        <v>37080</v>
      </c>
      <c r="F38" s="475">
        <f t="shared" ca="1" si="8"/>
        <v>9487.2630715245032</v>
      </c>
      <c r="G38" s="475">
        <f ca="1">+F42</f>
        <v>4646.1389855670714</v>
      </c>
      <c r="H38" s="475">
        <f t="shared" ca="1" si="8"/>
        <v>0</v>
      </c>
      <c r="I38" s="475">
        <f t="shared" ca="1" si="8"/>
        <v>0</v>
      </c>
      <c r="J38" s="475">
        <f t="shared" ca="1" si="8"/>
        <v>0</v>
      </c>
      <c r="K38" s="475">
        <f t="shared" ca="1" si="8"/>
        <v>30258.872782069637</v>
      </c>
      <c r="L38" s="475">
        <f t="shared" ca="1" si="8"/>
        <v>143388.02917299469</v>
      </c>
      <c r="M38" s="475">
        <f t="shared" ca="1" si="8"/>
        <v>281799.47558595671</v>
      </c>
      <c r="N38" s="475">
        <f t="shared" ca="1" si="8"/>
        <v>444884.49939594156</v>
      </c>
      <c r="O38" s="475">
        <f t="shared" ca="1" si="8"/>
        <v>629911.3842556664</v>
      </c>
      <c r="P38" s="475">
        <f t="shared" ca="1" si="8"/>
        <v>831742.8193533303</v>
      </c>
      <c r="Q38" s="475">
        <f t="shared" ca="1" si="8"/>
        <v>1042766.4044778661</v>
      </c>
      <c r="R38" s="478">
        <f t="shared" ca="1" si="8"/>
        <v>1253086.3668268612</v>
      </c>
      <c r="S38" s="18"/>
      <c r="U38" s="39"/>
    </row>
    <row r="39" spans="1:21" x14ac:dyDescent="0.3">
      <c r="A39" s="18"/>
      <c r="B39" s="362" t="s">
        <v>173</v>
      </c>
      <c r="C39" s="363">
        <f>C37+C38</f>
        <v>8627</v>
      </c>
      <c r="D39" s="358">
        <f t="shared" ref="D39:R39" si="9">D37+D38</f>
        <v>36535</v>
      </c>
      <c r="E39" s="363">
        <f t="shared" ca="1" si="9"/>
        <v>9487.2630715245032</v>
      </c>
      <c r="F39" s="363">
        <f ca="1">F37+F38</f>
        <v>4646.1389855670714</v>
      </c>
      <c r="G39" s="358">
        <f ca="1">G37+G38</f>
        <v>0</v>
      </c>
      <c r="H39" s="358">
        <f t="shared" ca="1" si="9"/>
        <v>0</v>
      </c>
      <c r="I39" s="358">
        <f t="shared" ca="1" si="9"/>
        <v>0</v>
      </c>
      <c r="J39" s="358">
        <f t="shared" ca="1" si="9"/>
        <v>30258.872782069637</v>
      </c>
      <c r="K39" s="358">
        <f t="shared" ca="1" si="9"/>
        <v>143388.02917299469</v>
      </c>
      <c r="L39" s="358">
        <f t="shared" ca="1" si="9"/>
        <v>281799.47558595671</v>
      </c>
      <c r="M39" s="358">
        <f t="shared" ca="1" si="9"/>
        <v>444884.49939594156</v>
      </c>
      <c r="N39" s="358">
        <f t="shared" ca="1" si="9"/>
        <v>629911.3842556664</v>
      </c>
      <c r="O39" s="358">
        <f t="shared" ca="1" si="9"/>
        <v>831742.8193533303</v>
      </c>
      <c r="P39" s="358">
        <f t="shared" ca="1" si="9"/>
        <v>1042766.4044778661</v>
      </c>
      <c r="Q39" s="358">
        <f t="shared" ca="1" si="9"/>
        <v>1253086.3668268612</v>
      </c>
      <c r="R39" s="359">
        <f t="shared" ca="1" si="9"/>
        <v>1450985.6002505873</v>
      </c>
      <c r="S39" s="18"/>
      <c r="U39" s="39"/>
    </row>
    <row r="40" spans="1:21" x14ac:dyDescent="0.3">
      <c r="A40" s="18"/>
      <c r="B40" s="364"/>
      <c r="C40" s="365"/>
      <c r="D40" s="366"/>
      <c r="E40" s="365"/>
      <c r="F40" s="365"/>
      <c r="G40" s="366"/>
      <c r="H40" s="366"/>
      <c r="I40" s="366"/>
      <c r="J40" s="366"/>
      <c r="K40" s="366"/>
      <c r="L40" s="366"/>
      <c r="M40" s="366"/>
      <c r="N40" s="366"/>
      <c r="O40" s="366"/>
      <c r="P40" s="366"/>
      <c r="Q40" s="366"/>
      <c r="R40" s="367"/>
      <c r="S40" s="18"/>
      <c r="U40" s="39"/>
    </row>
    <row r="41" spans="1:21" outlineLevel="1" x14ac:dyDescent="0.3">
      <c r="A41" s="18"/>
      <c r="B41" s="368" t="s">
        <v>174</v>
      </c>
      <c r="C41" s="369">
        <v>109</v>
      </c>
      <c r="D41" s="356">
        <v>545</v>
      </c>
      <c r="E41" s="370">
        <v>0</v>
      </c>
      <c r="F41" s="370">
        <v>0</v>
      </c>
      <c r="G41" s="370">
        <v>0</v>
      </c>
      <c r="H41" s="370">
        <v>0</v>
      </c>
      <c r="I41" s="370">
        <v>0</v>
      </c>
      <c r="J41" s="370">
        <v>0</v>
      </c>
      <c r="K41" s="370">
        <v>0</v>
      </c>
      <c r="L41" s="370">
        <v>0</v>
      </c>
      <c r="M41" s="370">
        <v>0</v>
      </c>
      <c r="N41" s="370">
        <v>0</v>
      </c>
      <c r="O41" s="370">
        <v>0</v>
      </c>
      <c r="P41" s="370">
        <v>0</v>
      </c>
      <c r="Q41" s="370">
        <v>0</v>
      </c>
      <c r="R41" s="371">
        <v>0</v>
      </c>
      <c r="S41" s="18"/>
      <c r="U41" s="39"/>
    </row>
    <row r="42" spans="1:21" x14ac:dyDescent="0.3">
      <c r="A42" s="18"/>
      <c r="B42" s="372" t="s">
        <v>175</v>
      </c>
      <c r="C42" s="373">
        <f>C39+C41</f>
        <v>8736</v>
      </c>
      <c r="D42" s="374">
        <f t="shared" ref="D42:R42" si="10">D39+D41</f>
        <v>37080</v>
      </c>
      <c r="E42" s="373">
        <f ca="1">E39+E41</f>
        <v>9487.2630715245032</v>
      </c>
      <c r="F42" s="373">
        <f ca="1">F39+F41</f>
        <v>4646.1389855670714</v>
      </c>
      <c r="G42" s="374">
        <f t="shared" ca="1" si="10"/>
        <v>0</v>
      </c>
      <c r="H42" s="374">
        <f t="shared" ca="1" si="10"/>
        <v>0</v>
      </c>
      <c r="I42" s="374">
        <f t="shared" ca="1" si="10"/>
        <v>0</v>
      </c>
      <c r="J42" s="374">
        <f t="shared" ca="1" si="10"/>
        <v>30258.872782069637</v>
      </c>
      <c r="K42" s="374">
        <f t="shared" ca="1" si="10"/>
        <v>143388.02917299469</v>
      </c>
      <c r="L42" s="374">
        <f t="shared" ca="1" si="10"/>
        <v>281799.47558595671</v>
      </c>
      <c r="M42" s="374">
        <f t="shared" ca="1" si="10"/>
        <v>444884.49939594156</v>
      </c>
      <c r="N42" s="374">
        <f t="shared" ca="1" si="10"/>
        <v>629911.3842556664</v>
      </c>
      <c r="O42" s="374">
        <f t="shared" ca="1" si="10"/>
        <v>831742.8193533303</v>
      </c>
      <c r="P42" s="374">
        <f t="shared" ca="1" si="10"/>
        <v>1042766.4044778661</v>
      </c>
      <c r="Q42" s="374">
        <f t="shared" ca="1" si="10"/>
        <v>1253086.3668268612</v>
      </c>
      <c r="R42" s="375">
        <f t="shared" ca="1" si="10"/>
        <v>1450985.6002505873</v>
      </c>
      <c r="S42" s="18"/>
      <c r="U42" s="76"/>
    </row>
    <row r="43" spans="1:21" x14ac:dyDescent="0.3">
      <c r="A43" s="18"/>
      <c r="B43" s="45"/>
      <c r="C43" s="44"/>
      <c r="D43" s="44"/>
      <c r="E43" s="44"/>
      <c r="F43" s="44"/>
      <c r="G43" s="190"/>
      <c r="H43" s="44"/>
      <c r="I43" s="44"/>
      <c r="J43" s="44"/>
      <c r="K43" s="44"/>
      <c r="L43" s="44"/>
      <c r="M43" s="44"/>
      <c r="N43" s="44"/>
      <c r="O43" s="44"/>
      <c r="P43" s="44"/>
      <c r="Q43" s="44"/>
      <c r="R43" s="44"/>
      <c r="S43" s="18"/>
      <c r="U43" s="39"/>
    </row>
    <row r="44" spans="1:21" outlineLevel="1" x14ac:dyDescent="0.3">
      <c r="A44" s="18"/>
      <c r="B44" s="45" t="s">
        <v>256</v>
      </c>
      <c r="C44" s="44"/>
      <c r="D44" s="44"/>
      <c r="E44" s="44"/>
      <c r="F44" s="44"/>
      <c r="G44" s="190"/>
      <c r="H44" s="44"/>
      <c r="I44" s="44"/>
      <c r="J44" s="44"/>
      <c r="K44" s="44"/>
      <c r="L44" s="44"/>
      <c r="M44" s="44"/>
      <c r="N44" s="44"/>
      <c r="O44" s="44"/>
      <c r="P44" s="44"/>
      <c r="Q44" s="44"/>
      <c r="R44" s="44"/>
      <c r="S44" s="18"/>
      <c r="U44" s="39"/>
    </row>
    <row r="45" spans="1:21" outlineLevel="1" x14ac:dyDescent="0.3">
      <c r="A45" s="18"/>
      <c r="B45" s="376"/>
      <c r="C45" s="377" t="s">
        <v>49</v>
      </c>
      <c r="D45" s="377" t="s">
        <v>50</v>
      </c>
      <c r="E45" s="377" t="s">
        <v>51</v>
      </c>
      <c r="F45" s="377" t="s">
        <v>52</v>
      </c>
      <c r="G45" s="377" t="s">
        <v>53</v>
      </c>
      <c r="H45" s="377" t="s">
        <v>54</v>
      </c>
      <c r="I45" s="377" t="s">
        <v>55</v>
      </c>
      <c r="J45" s="377" t="s">
        <v>56</v>
      </c>
      <c r="K45" s="377" t="s">
        <v>57</v>
      </c>
      <c r="L45" s="377" t="s">
        <v>58</v>
      </c>
      <c r="M45" s="377" t="s">
        <v>59</v>
      </c>
      <c r="N45" s="377" t="s">
        <v>60</v>
      </c>
      <c r="O45" s="377" t="s">
        <v>61</v>
      </c>
      <c r="P45" s="377" t="s">
        <v>62</v>
      </c>
      <c r="Q45" s="377" t="s">
        <v>63</v>
      </c>
      <c r="R45" s="378" t="s">
        <v>64</v>
      </c>
      <c r="S45" s="18"/>
      <c r="U45" s="39"/>
    </row>
    <row r="46" spans="1:21" outlineLevel="1" x14ac:dyDescent="0.3">
      <c r="A46" s="18"/>
      <c r="B46" s="379" t="s">
        <v>176</v>
      </c>
      <c r="C46" s="480">
        <v>8387</v>
      </c>
      <c r="D46" s="480">
        <v>8311</v>
      </c>
      <c r="E46" s="481">
        <f t="shared" ref="E46:R46" si="11">+SUM(E9:E10)</f>
        <v>8853</v>
      </c>
      <c r="F46" s="481">
        <f t="shared" si="11"/>
        <v>13919.621951219513</v>
      </c>
      <c r="G46" s="481">
        <f t="shared" si="11"/>
        <v>20165.587180249851</v>
      </c>
      <c r="H46" s="481">
        <f t="shared" si="11"/>
        <v>29675.691998737686</v>
      </c>
      <c r="I46" s="481">
        <f t="shared" si="11"/>
        <v>36525.720279471796</v>
      </c>
      <c r="J46" s="481">
        <f t="shared" si="11"/>
        <v>37783.448662745592</v>
      </c>
      <c r="K46" s="481">
        <f t="shared" si="11"/>
        <v>39209.530956722061</v>
      </c>
      <c r="L46" s="481">
        <f t="shared" si="11"/>
        <v>41208.277770520195</v>
      </c>
      <c r="M46" s="481">
        <f t="shared" si="11"/>
        <v>43831.345042554058</v>
      </c>
      <c r="N46" s="481">
        <f t="shared" si="11"/>
        <v>47141.243138782418</v>
      </c>
      <c r="O46" s="481">
        <f t="shared" si="11"/>
        <v>51212.716527732555</v>
      </c>
      <c r="P46" s="481">
        <f t="shared" si="11"/>
        <v>56134.343135772389</v>
      </c>
      <c r="Q46" s="481">
        <f t="shared" si="11"/>
        <v>62010.387426630092</v>
      </c>
      <c r="R46" s="482">
        <f t="shared" si="11"/>
        <v>68962.945785128119</v>
      </c>
      <c r="S46" s="78"/>
      <c r="U46" s="78"/>
    </row>
    <row r="47" spans="1:21" outlineLevel="1" x14ac:dyDescent="0.3">
      <c r="A47" s="18"/>
      <c r="B47" s="380" t="s">
        <v>177</v>
      </c>
      <c r="C47" s="381">
        <f>IFERROR(C9/BS!C$14,"nm")</f>
        <v>0.13061115321178621</v>
      </c>
      <c r="D47" s="381">
        <f>IFERROR(D9/BS!D$14,"nm")</f>
        <v>9.0663221360895774E-2</v>
      </c>
      <c r="E47" s="382">
        <v>0.1</v>
      </c>
      <c r="F47" s="381">
        <f>+E47</f>
        <v>0.1</v>
      </c>
      <c r="G47" s="381">
        <f>+F47</f>
        <v>0.1</v>
      </c>
      <c r="H47" s="381">
        <f t="shared" ref="H47:R47" si="12">+G47</f>
        <v>0.1</v>
      </c>
      <c r="I47" s="381">
        <f t="shared" si="12"/>
        <v>0.1</v>
      </c>
      <c r="J47" s="381">
        <f t="shared" si="12"/>
        <v>0.1</v>
      </c>
      <c r="K47" s="381">
        <f t="shared" si="12"/>
        <v>0.1</v>
      </c>
      <c r="L47" s="381">
        <f t="shared" si="12"/>
        <v>0.1</v>
      </c>
      <c r="M47" s="381">
        <f t="shared" si="12"/>
        <v>0.1</v>
      </c>
      <c r="N47" s="381">
        <f t="shared" si="12"/>
        <v>0.1</v>
      </c>
      <c r="O47" s="381">
        <f t="shared" si="12"/>
        <v>0.1</v>
      </c>
      <c r="P47" s="381">
        <f t="shared" si="12"/>
        <v>0.1</v>
      </c>
      <c r="Q47" s="381">
        <f t="shared" si="12"/>
        <v>0.1</v>
      </c>
      <c r="R47" s="383">
        <f t="shared" si="12"/>
        <v>0.1</v>
      </c>
      <c r="S47" s="78"/>
      <c r="U47" s="78"/>
    </row>
    <row r="48" spans="1:21" outlineLevel="1" x14ac:dyDescent="0.3">
      <c r="A48" s="18"/>
      <c r="B48" s="380" t="s">
        <v>178</v>
      </c>
      <c r="C48" s="381">
        <f>IFERROR(C10/BS!C$15,"nm")</f>
        <v>0.16824234354194406</v>
      </c>
      <c r="D48" s="381">
        <f>IFERROR(D10/BS!D$15,"nm")</f>
        <v>0.1951219512195122</v>
      </c>
      <c r="E48" s="382">
        <f>+D48</f>
        <v>0.1951219512195122</v>
      </c>
      <c r="F48" s="381">
        <f>+E48</f>
        <v>0.1951219512195122</v>
      </c>
      <c r="G48" s="381">
        <f>+F48</f>
        <v>0.1951219512195122</v>
      </c>
      <c r="H48" s="381">
        <f t="shared" ref="H48:R48" si="13">+G48</f>
        <v>0.1951219512195122</v>
      </c>
      <c r="I48" s="381">
        <f t="shared" si="13"/>
        <v>0.1951219512195122</v>
      </c>
      <c r="J48" s="381">
        <f t="shared" si="13"/>
        <v>0.1951219512195122</v>
      </c>
      <c r="K48" s="381">
        <f t="shared" si="13"/>
        <v>0.1951219512195122</v>
      </c>
      <c r="L48" s="381">
        <f t="shared" si="13"/>
        <v>0.1951219512195122</v>
      </c>
      <c r="M48" s="381">
        <f t="shared" si="13"/>
        <v>0.1951219512195122</v>
      </c>
      <c r="N48" s="381">
        <f t="shared" si="13"/>
        <v>0.1951219512195122</v>
      </c>
      <c r="O48" s="381">
        <f t="shared" si="13"/>
        <v>0.1951219512195122</v>
      </c>
      <c r="P48" s="381">
        <f t="shared" si="13"/>
        <v>0.1951219512195122</v>
      </c>
      <c r="Q48" s="381">
        <f t="shared" si="13"/>
        <v>0.1951219512195122</v>
      </c>
      <c r="R48" s="383">
        <f t="shared" si="13"/>
        <v>0.1951219512195122</v>
      </c>
      <c r="S48" s="78"/>
      <c r="U48" s="78"/>
    </row>
    <row r="49" spans="1:21" outlineLevel="1" x14ac:dyDescent="0.3">
      <c r="A49" s="18"/>
      <c r="B49" s="384" t="s">
        <v>179</v>
      </c>
      <c r="C49" s="385">
        <f>-C23/IS!C11</f>
        <v>0.11062166354061463</v>
      </c>
      <c r="D49" s="385">
        <f>-D23/IS!D11</f>
        <v>7.0129434645563676E-2</v>
      </c>
      <c r="E49" s="385">
        <f>-E23/IS!E11</f>
        <v>0.14397905759162305</v>
      </c>
      <c r="F49" s="385">
        <f>-F23/IS!F11</f>
        <v>0.15386259215728176</v>
      </c>
      <c r="G49" s="385">
        <f>-G23/IS!G11</f>
        <v>0.19403258043010996</v>
      </c>
      <c r="H49" s="385">
        <f>-H23/IS!H11</f>
        <v>0.13692989910232983</v>
      </c>
      <c r="I49" s="385">
        <f>-I23/IS!I11</f>
        <v>5.3511467300085477E-2</v>
      </c>
      <c r="J49" s="385">
        <f>-J23/IS!J11</f>
        <v>4.6978517245616865E-2</v>
      </c>
      <c r="K49" s="385">
        <f>-K23/IS!K11</f>
        <v>4.5590966103341256E-2</v>
      </c>
      <c r="L49" s="385">
        <f>-L23/IS!L11</f>
        <v>4.5393602613716395E-2</v>
      </c>
      <c r="M49" s="385">
        <f>-M23/IS!M11</f>
        <v>4.640234933846564E-2</v>
      </c>
      <c r="N49" s="385">
        <f>-N23/IS!N11</f>
        <v>4.8733060949073502E-2</v>
      </c>
      <c r="O49" s="385">
        <f>-O23/IS!O11</f>
        <v>5.2622554076464344E-2</v>
      </c>
      <c r="P49" s="385">
        <f>-P23/IS!P11</f>
        <v>5.8469504529404824E-2</v>
      </c>
      <c r="Q49" s="385">
        <f>-Q23/IS!Q11</f>
        <v>6.6905403192851293E-2</v>
      </c>
      <c r="R49" s="386">
        <f>-R23/IS!R11</f>
        <v>7.89140653043887E-2</v>
      </c>
      <c r="S49" s="78"/>
      <c r="U49" s="78"/>
    </row>
    <row r="50" spans="1:21" outlineLevel="1" x14ac:dyDescent="0.3">
      <c r="A50" s="18"/>
      <c r="B50" s="387" t="s">
        <v>180</v>
      </c>
      <c r="C50" s="388"/>
      <c r="D50" s="389">
        <f>+D23/C23-1</f>
        <v>-0.1475850825351539</v>
      </c>
      <c r="E50" s="389">
        <f t="shared" ref="E50:J50" si="14">+E23/D23-1</f>
        <v>1.6298173472315196</v>
      </c>
      <c r="F50" s="389">
        <f t="shared" si="14"/>
        <v>0.30909090909090908</v>
      </c>
      <c r="G50" s="390">
        <f t="shared" si="14"/>
        <v>0.54166666666666674</v>
      </c>
      <c r="H50" s="390">
        <f t="shared" si="14"/>
        <v>-0.15315315315315314</v>
      </c>
      <c r="I50" s="390">
        <f t="shared" si="14"/>
        <v>-0.52127659574468077</v>
      </c>
      <c r="J50" s="390">
        <f t="shared" si="14"/>
        <v>6.6666666666666652E-2</v>
      </c>
      <c r="K50" s="391">
        <v>0.15</v>
      </c>
      <c r="L50" s="390">
        <f t="shared" ref="L50:R50" si="15">+K50</f>
        <v>0.15</v>
      </c>
      <c r="M50" s="390">
        <f t="shared" si="15"/>
        <v>0.15</v>
      </c>
      <c r="N50" s="390">
        <f t="shared" si="15"/>
        <v>0.15</v>
      </c>
      <c r="O50" s="390">
        <f t="shared" si="15"/>
        <v>0.15</v>
      </c>
      <c r="P50" s="390">
        <f t="shared" si="15"/>
        <v>0.15</v>
      </c>
      <c r="Q50" s="390">
        <f t="shared" si="15"/>
        <v>0.15</v>
      </c>
      <c r="R50" s="392">
        <f t="shared" si="15"/>
        <v>0.15</v>
      </c>
      <c r="S50" s="18"/>
      <c r="U50" s="39"/>
    </row>
    <row r="51" spans="1:21" outlineLevel="1" x14ac:dyDescent="0.3">
      <c r="A51" s="18"/>
      <c r="B51" s="18"/>
      <c r="C51" s="44"/>
      <c r="D51" s="44"/>
      <c r="E51" s="44"/>
      <c r="F51" s="44"/>
      <c r="G51" s="44"/>
      <c r="H51" s="44"/>
      <c r="I51" s="44"/>
      <c r="J51" s="44"/>
      <c r="K51" s="44"/>
      <c r="L51" s="44"/>
      <c r="M51" s="44"/>
      <c r="N51" s="44"/>
      <c r="O51" s="44"/>
      <c r="P51" s="44"/>
      <c r="Q51" s="44"/>
      <c r="R51" s="44"/>
      <c r="S51" s="18"/>
      <c r="U51" s="39"/>
    </row>
    <row r="52" spans="1:21" outlineLevel="1" x14ac:dyDescent="0.3">
      <c r="A52" s="18"/>
      <c r="B52" s="19" t="s">
        <v>181</v>
      </c>
      <c r="C52" s="18"/>
      <c r="D52" s="18"/>
      <c r="E52" s="18"/>
      <c r="F52" s="18"/>
      <c r="G52" s="18"/>
      <c r="H52" s="18"/>
      <c r="I52" s="18"/>
      <c r="J52" s="18"/>
      <c r="K52" s="18"/>
      <c r="L52" s="18"/>
      <c r="M52" s="18"/>
      <c r="N52" s="18"/>
      <c r="O52" s="18"/>
      <c r="P52" s="18"/>
      <c r="Q52" s="18"/>
      <c r="R52" s="18"/>
      <c r="S52" s="18"/>
      <c r="U52" s="39"/>
    </row>
    <row r="53" spans="1:21" outlineLevel="1" x14ac:dyDescent="0.3">
      <c r="A53" s="18"/>
      <c r="B53" s="376"/>
      <c r="C53" s="377" t="str">
        <f>IS!C5</f>
        <v>2020A</v>
      </c>
      <c r="D53" s="377" t="str">
        <f>IS!D5</f>
        <v>2021A</v>
      </c>
      <c r="E53" s="377" t="str">
        <f>IS!E5</f>
        <v>2022P</v>
      </c>
      <c r="F53" s="377" t="str">
        <f>IS!F5</f>
        <v>2023P</v>
      </c>
      <c r="G53" s="377" t="str">
        <f>IS!G5</f>
        <v>2024P</v>
      </c>
      <c r="H53" s="377" t="str">
        <f>IS!H5</f>
        <v>2025P</v>
      </c>
      <c r="I53" s="377" t="str">
        <f>IS!I5</f>
        <v>2026P</v>
      </c>
      <c r="J53" s="377" t="str">
        <f>IS!J5</f>
        <v>2027P</v>
      </c>
      <c r="K53" s="377" t="str">
        <f>IS!K5</f>
        <v>2028P</v>
      </c>
      <c r="L53" s="377" t="str">
        <f>IS!L5</f>
        <v>2029P</v>
      </c>
      <c r="M53" s="377" t="str">
        <f>IS!M5</f>
        <v>2030P</v>
      </c>
      <c r="N53" s="377" t="str">
        <f>IS!N5</f>
        <v>2031P</v>
      </c>
      <c r="O53" s="377" t="str">
        <f>IS!O5</f>
        <v>2032P</v>
      </c>
      <c r="P53" s="377" t="str">
        <f>IS!P5</f>
        <v>2033P</v>
      </c>
      <c r="Q53" s="377" t="str">
        <f>IS!Q5</f>
        <v>2034P</v>
      </c>
      <c r="R53" s="378" t="str">
        <f>IS!R5</f>
        <v>2035P</v>
      </c>
      <c r="S53" s="79"/>
      <c r="U53" s="39"/>
    </row>
    <row r="54" spans="1:21" outlineLevel="1" x14ac:dyDescent="0.3">
      <c r="A54" s="18"/>
      <c r="B54" s="384"/>
      <c r="C54" s="483"/>
      <c r="D54" s="483"/>
      <c r="E54" s="483"/>
      <c r="F54" s="483"/>
      <c r="G54" s="483"/>
      <c r="H54" s="483"/>
      <c r="I54" s="483"/>
      <c r="J54" s="483"/>
      <c r="K54" s="483"/>
      <c r="L54" s="483"/>
      <c r="M54" s="483"/>
      <c r="N54" s="483"/>
      <c r="O54" s="483"/>
      <c r="P54" s="483"/>
      <c r="Q54" s="483"/>
      <c r="R54" s="484"/>
      <c r="S54" s="18"/>
      <c r="U54" s="39"/>
    </row>
    <row r="55" spans="1:21" outlineLevel="1" x14ac:dyDescent="0.3">
      <c r="A55" s="18"/>
      <c r="B55" s="393" t="s">
        <v>182</v>
      </c>
      <c r="C55" s="483">
        <f>+BS!C28</f>
        <v>94243</v>
      </c>
      <c r="D55" s="483">
        <f>+BS!C23+BS!C28</f>
        <v>94243</v>
      </c>
      <c r="E55" s="483">
        <f>+BS!D23+BS!D28</f>
        <v>89940</v>
      </c>
      <c r="F55" s="483">
        <f ca="1">+BS!E23+BS!E28</f>
        <v>52301</v>
      </c>
      <c r="G55" s="483">
        <f ca="1">+BS!F23+BS!F28</f>
        <v>49802.73626373626</v>
      </c>
      <c r="H55" s="483">
        <f ca="1">+BS!G23+BS!G28</f>
        <v>95874.542399214988</v>
      </c>
      <c r="I55" s="483">
        <f ca="1">+BS!H23+BS!H28</f>
        <v>107848.65114165991</v>
      </c>
      <c r="J55" s="483">
        <f ca="1">+BS!I23+BS!I28</f>
        <v>55408.614126346569</v>
      </c>
      <c r="K55" s="483">
        <f ca="1">+BS!J23+BS!J28</f>
        <v>0</v>
      </c>
      <c r="L55" s="483">
        <f ca="1">+BS!K23+BS!K28</f>
        <v>0</v>
      </c>
      <c r="M55" s="483">
        <f ca="1">+BS!L23+BS!L28</f>
        <v>0</v>
      </c>
      <c r="N55" s="483">
        <f ca="1">+BS!M23+BS!M28</f>
        <v>0</v>
      </c>
      <c r="O55" s="483">
        <f ca="1">+BS!N23+BS!N28</f>
        <v>0</v>
      </c>
      <c r="P55" s="483">
        <f ca="1">+BS!O23+BS!O28</f>
        <v>0</v>
      </c>
      <c r="Q55" s="483">
        <f ca="1">+BS!P23+BS!P28</f>
        <v>0</v>
      </c>
      <c r="R55" s="484">
        <f ca="1">+BS!Q23+BS!Q28</f>
        <v>0</v>
      </c>
      <c r="S55" s="18"/>
      <c r="U55" s="39"/>
    </row>
    <row r="56" spans="1:21" outlineLevel="1" x14ac:dyDescent="0.3">
      <c r="A56" s="18"/>
      <c r="B56" s="384" t="s">
        <v>183</v>
      </c>
      <c r="C56" s="498">
        <f>+C57/C55</f>
        <v>6.6848466199081094E-2</v>
      </c>
      <c r="D56" s="498">
        <f>+D57/D55</f>
        <v>3.2267648525619939E-2</v>
      </c>
      <c r="E56" s="385">
        <f ca="1">+'Debt Schedule'!E17</f>
        <v>2.47039966352838E-2</v>
      </c>
      <c r="F56" s="385">
        <f ca="1">+'Debt Schedule'!F17</f>
        <v>2.4608668562497885E-2</v>
      </c>
      <c r="G56" s="385">
        <f ca="1">+'Debt Schedule'!G17</f>
        <v>3.0816190236924289E-2</v>
      </c>
      <c r="H56" s="499">
        <f ca="1">+'Debt Schedule'!H17</f>
        <v>3.6999999999999998E-2</v>
      </c>
      <c r="I56" s="499">
        <f ca="1">+'Debt Schedule'!I17</f>
        <v>3.6999999999999998E-2</v>
      </c>
      <c r="J56" s="499" t="str">
        <f ca="1">+'Debt Schedule'!J17</f>
        <v/>
      </c>
      <c r="K56" s="499" t="str">
        <f ca="1">+'Debt Schedule'!K17</f>
        <v/>
      </c>
      <c r="L56" s="499" t="str">
        <f ca="1">+'Debt Schedule'!L17</f>
        <v/>
      </c>
      <c r="M56" s="499" t="str">
        <f ca="1">+'Debt Schedule'!M17</f>
        <v/>
      </c>
      <c r="N56" s="499" t="str">
        <f ca="1">+'Debt Schedule'!N17</f>
        <v/>
      </c>
      <c r="O56" s="499" t="str">
        <f ca="1">+'Debt Schedule'!O17</f>
        <v/>
      </c>
      <c r="P56" s="499" t="str">
        <f ca="1">+'Debt Schedule'!P17</f>
        <v/>
      </c>
      <c r="Q56" s="499" t="str">
        <f ca="1">+'Debt Schedule'!Q17</f>
        <v/>
      </c>
      <c r="R56" s="500" t="str">
        <f ca="1">+'Debt Schedule'!R17</f>
        <v/>
      </c>
      <c r="S56" s="80"/>
      <c r="U56" s="39"/>
    </row>
    <row r="57" spans="1:21" outlineLevel="1" x14ac:dyDescent="0.3">
      <c r="A57" s="18"/>
      <c r="B57" s="394" t="s">
        <v>148</v>
      </c>
      <c r="C57" s="485">
        <v>6300</v>
      </c>
      <c r="D57" s="485">
        <v>3041</v>
      </c>
      <c r="E57" s="486">
        <f ca="1">IFERROR(+E56*E55,"")</f>
        <v>2221.8774573774249</v>
      </c>
      <c r="F57" s="486">
        <f t="shared" ref="F57:R57" ca="1" si="16">IFERROR(+F56*F55,"")</f>
        <v>1287.0579744872018</v>
      </c>
      <c r="G57" s="486">
        <f t="shared" ca="1" si="16"/>
        <v>1534.7305950226646</v>
      </c>
      <c r="H57" s="486">
        <f t="shared" ca="1" si="16"/>
        <v>3547.3580687709546</v>
      </c>
      <c r="I57" s="486">
        <f t="shared" ca="1" si="16"/>
        <v>3990.4000922414166</v>
      </c>
      <c r="J57" s="486" t="str">
        <f t="shared" ca="1" si="16"/>
        <v/>
      </c>
      <c r="K57" s="486" t="str">
        <f t="shared" ca="1" si="16"/>
        <v/>
      </c>
      <c r="L57" s="486" t="str">
        <f t="shared" ca="1" si="16"/>
        <v/>
      </c>
      <c r="M57" s="486" t="str">
        <f t="shared" ca="1" si="16"/>
        <v/>
      </c>
      <c r="N57" s="486" t="str">
        <f t="shared" ca="1" si="16"/>
        <v/>
      </c>
      <c r="O57" s="486" t="str">
        <f t="shared" ca="1" si="16"/>
        <v/>
      </c>
      <c r="P57" s="486" t="str">
        <f t="shared" ca="1" si="16"/>
        <v/>
      </c>
      <c r="Q57" s="486" t="str">
        <f t="shared" ca="1" si="16"/>
        <v/>
      </c>
      <c r="R57" s="487" t="str">
        <f t="shared" ca="1" si="16"/>
        <v/>
      </c>
      <c r="S57" s="18"/>
      <c r="U57" s="39"/>
    </row>
    <row r="58" spans="1:21" outlineLevel="1" x14ac:dyDescent="0.3">
      <c r="A58" s="18"/>
      <c r="B58" s="18"/>
      <c r="C58" s="44"/>
      <c r="D58" s="44"/>
      <c r="E58" s="44"/>
      <c r="F58" s="44"/>
      <c r="G58" s="44"/>
      <c r="H58" s="44"/>
      <c r="I58" s="44"/>
      <c r="J58" s="44"/>
      <c r="K58" s="44"/>
      <c r="L58" s="44"/>
      <c r="M58" s="44"/>
      <c r="N58" s="44"/>
      <c r="O58" s="44"/>
      <c r="P58" s="44"/>
      <c r="Q58" s="44"/>
      <c r="R58" s="44"/>
      <c r="S58" s="18"/>
      <c r="U58" s="39"/>
    </row>
    <row r="59" spans="1:21" outlineLevel="1" x14ac:dyDescent="0.3">
      <c r="B59" s="19" t="s">
        <v>246</v>
      </c>
    </row>
    <row r="60" spans="1:21" outlineLevel="1" x14ac:dyDescent="0.3">
      <c r="B60" s="376"/>
      <c r="C60" s="377" t="str">
        <f>IS!C5</f>
        <v>2020A</v>
      </c>
      <c r="D60" s="377" t="str">
        <f>IS!D5</f>
        <v>2021A</v>
      </c>
      <c r="E60" s="377" t="str">
        <f>IS!E5</f>
        <v>2022P</v>
      </c>
      <c r="F60" s="377" t="str">
        <f>IS!F5</f>
        <v>2023P</v>
      </c>
      <c r="G60" s="377" t="str">
        <f>IS!G5</f>
        <v>2024P</v>
      </c>
      <c r="H60" s="377" t="str">
        <f>IS!H5</f>
        <v>2025P</v>
      </c>
      <c r="I60" s="377" t="str">
        <f>IS!I5</f>
        <v>2026P</v>
      </c>
      <c r="J60" s="377" t="str">
        <f>IS!J5</f>
        <v>2027P</v>
      </c>
      <c r="K60" s="377" t="str">
        <f>IS!K5</f>
        <v>2028P</v>
      </c>
      <c r="L60" s="377" t="str">
        <f>IS!L5</f>
        <v>2029P</v>
      </c>
      <c r="M60" s="377" t="str">
        <f>IS!M5</f>
        <v>2030P</v>
      </c>
      <c r="N60" s="377" t="str">
        <f>IS!N5</f>
        <v>2031P</v>
      </c>
      <c r="O60" s="377" t="str">
        <f>IS!O5</f>
        <v>2032P</v>
      </c>
      <c r="P60" s="377" t="str">
        <f>IS!P5</f>
        <v>2033P</v>
      </c>
      <c r="Q60" s="377" t="str">
        <f>IS!Q5</f>
        <v>2034P</v>
      </c>
      <c r="R60" s="378" t="str">
        <f>IS!R5</f>
        <v>2035P</v>
      </c>
    </row>
    <row r="61" spans="1:21" outlineLevel="1" x14ac:dyDescent="0.3">
      <c r="B61" s="384" t="s">
        <v>242</v>
      </c>
      <c r="C61" s="488">
        <v>0</v>
      </c>
      <c r="D61" s="488">
        <f t="shared" ref="D61:R61" si="17">+D35+D26+D20+D41</f>
        <v>28344</v>
      </c>
      <c r="E61" s="488">
        <f t="shared" ca="1" si="17"/>
        <v>-27592.736928475497</v>
      </c>
      <c r="F61" s="488">
        <f t="shared" ca="1" si="17"/>
        <v>-4841.1240859574318</v>
      </c>
      <c r="G61" s="488">
        <f t="shared" ca="1" si="17"/>
        <v>-4646.1389855670714</v>
      </c>
      <c r="H61" s="488">
        <f t="shared" ca="1" si="17"/>
        <v>0</v>
      </c>
      <c r="I61" s="488">
        <f t="shared" ca="1" si="17"/>
        <v>0</v>
      </c>
      <c r="J61" s="488">
        <f t="shared" ca="1" si="17"/>
        <v>30258.872782069637</v>
      </c>
      <c r="K61" s="488">
        <f t="shared" ca="1" si="17"/>
        <v>113129.15639092505</v>
      </c>
      <c r="L61" s="488">
        <f t="shared" ca="1" si="17"/>
        <v>138411.44641296199</v>
      </c>
      <c r="M61" s="488">
        <f t="shared" ca="1" si="17"/>
        <v>163085.02380998485</v>
      </c>
      <c r="N61" s="488">
        <f t="shared" ca="1" si="17"/>
        <v>185026.88485972481</v>
      </c>
      <c r="O61" s="488">
        <f t="shared" ca="1" si="17"/>
        <v>201831.4350976639</v>
      </c>
      <c r="P61" s="488">
        <f t="shared" ca="1" si="17"/>
        <v>211023.58512453578</v>
      </c>
      <c r="Q61" s="488">
        <f t="shared" ca="1" si="17"/>
        <v>210319.96234899492</v>
      </c>
      <c r="R61" s="489">
        <f t="shared" ca="1" si="17"/>
        <v>197899.23342372611</v>
      </c>
    </row>
    <row r="62" spans="1:21" outlineLevel="1" x14ac:dyDescent="0.3">
      <c r="B62" s="393" t="s">
        <v>243</v>
      </c>
      <c r="C62" s="488">
        <v>0</v>
      </c>
      <c r="D62" s="488">
        <f>+D38</f>
        <v>8736</v>
      </c>
      <c r="E62" s="488">
        <f>+D63</f>
        <v>37080</v>
      </c>
      <c r="F62" s="488">
        <f t="shared" ref="F62:R62" ca="1" si="18">+E63</f>
        <v>9487.2630715245032</v>
      </c>
      <c r="G62" s="488">
        <f ca="1">+F63</f>
        <v>4646.1389855670714</v>
      </c>
      <c r="H62" s="488">
        <f t="shared" ca="1" si="18"/>
        <v>0</v>
      </c>
      <c r="I62" s="488">
        <f t="shared" ca="1" si="18"/>
        <v>0</v>
      </c>
      <c r="J62" s="488">
        <f t="shared" ca="1" si="18"/>
        <v>0</v>
      </c>
      <c r="K62" s="488">
        <f t="shared" ca="1" si="18"/>
        <v>30258.872782069637</v>
      </c>
      <c r="L62" s="488">
        <f t="shared" ca="1" si="18"/>
        <v>143388.02917299469</v>
      </c>
      <c r="M62" s="488">
        <f t="shared" ca="1" si="18"/>
        <v>281799.47558595671</v>
      </c>
      <c r="N62" s="488">
        <f t="shared" ca="1" si="18"/>
        <v>444884.49939594156</v>
      </c>
      <c r="O62" s="488">
        <f t="shared" ca="1" si="18"/>
        <v>629911.3842556664</v>
      </c>
      <c r="P62" s="488">
        <f t="shared" ca="1" si="18"/>
        <v>831742.8193533303</v>
      </c>
      <c r="Q62" s="488">
        <f t="shared" ca="1" si="18"/>
        <v>1042766.4044778661</v>
      </c>
      <c r="R62" s="489">
        <f t="shared" ca="1" si="18"/>
        <v>1253086.3668268612</v>
      </c>
    </row>
    <row r="63" spans="1:21" outlineLevel="1" x14ac:dyDescent="0.3">
      <c r="B63" s="387" t="s">
        <v>244</v>
      </c>
      <c r="C63" s="490">
        <v>0</v>
      </c>
      <c r="D63" s="490">
        <f>+SUM(D61:D62)</f>
        <v>37080</v>
      </c>
      <c r="E63" s="490">
        <f ca="1">+SUM(E61:E62)</f>
        <v>9487.2630715245032</v>
      </c>
      <c r="F63" s="490">
        <f ca="1">+SUM(F61:F62)</f>
        <v>4646.1389855670714</v>
      </c>
      <c r="G63" s="490">
        <f t="shared" ref="G63:R63" ca="1" si="19">+SUM(G61:G62)</f>
        <v>0</v>
      </c>
      <c r="H63" s="490">
        <f t="shared" ca="1" si="19"/>
        <v>0</v>
      </c>
      <c r="I63" s="490">
        <f t="shared" ca="1" si="19"/>
        <v>0</v>
      </c>
      <c r="J63" s="490">
        <f t="shared" ca="1" si="19"/>
        <v>30258.872782069637</v>
      </c>
      <c r="K63" s="490">
        <f t="shared" ca="1" si="19"/>
        <v>143388.02917299469</v>
      </c>
      <c r="L63" s="490">
        <f t="shared" ca="1" si="19"/>
        <v>281799.47558595671</v>
      </c>
      <c r="M63" s="490">
        <f t="shared" ca="1" si="19"/>
        <v>444884.49939594156</v>
      </c>
      <c r="N63" s="490">
        <f t="shared" ca="1" si="19"/>
        <v>629911.3842556664</v>
      </c>
      <c r="O63" s="490">
        <f t="shared" ca="1" si="19"/>
        <v>831742.8193533303</v>
      </c>
      <c r="P63" s="490">
        <f t="shared" ca="1" si="19"/>
        <v>1042766.4044778661</v>
      </c>
      <c r="Q63" s="490">
        <f t="shared" ca="1" si="19"/>
        <v>1253086.3668268612</v>
      </c>
      <c r="R63" s="491">
        <f t="shared" ca="1" si="19"/>
        <v>1450985.6002505873</v>
      </c>
    </row>
    <row r="65" spans="3:18" x14ac:dyDescent="0.3">
      <c r="C65" s="191"/>
      <c r="D65" s="191"/>
      <c r="E65" s="191"/>
      <c r="F65" s="191"/>
      <c r="G65" s="191"/>
      <c r="H65" s="191"/>
      <c r="I65" s="191"/>
      <c r="J65" s="191"/>
      <c r="K65" s="191"/>
      <c r="L65" s="191"/>
      <c r="M65" s="191"/>
      <c r="N65" s="191"/>
      <c r="O65" s="191"/>
      <c r="P65" s="191"/>
      <c r="Q65" s="191"/>
      <c r="R65" s="191"/>
    </row>
  </sheetData>
  <pageMargins left="0.7" right="0.7" top="0.75" bottom="0.75" header="0.3" footer="0.3"/>
  <pageSetup orientation="portrait" r:id="rId1"/>
  <customProperties>
    <customPr name="SheetID" r:id="rId2"/>
  </customPropertie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78569-4DBF-44B5-A21C-E4C81D9FA345}">
  <sheetPr codeName="Sheet7"/>
  <dimension ref="C1:V93"/>
  <sheetViews>
    <sheetView showGridLines="0" zoomScaleNormal="100" workbookViewId="0">
      <selection activeCell="E44" sqref="E44"/>
    </sheetView>
  </sheetViews>
  <sheetFormatPr defaultColWidth="9" defaultRowHeight="12" outlineLevelRow="1" x14ac:dyDescent="0.3"/>
  <cols>
    <col min="1" max="2" width="1.8984375" style="17" customWidth="1"/>
    <col min="3" max="3" width="3" style="17" customWidth="1"/>
    <col min="4" max="4" width="37.8984375" style="17" customWidth="1"/>
    <col min="5" max="16" width="13.09765625" style="17" customWidth="1"/>
    <col min="17" max="18" width="10.8984375" style="17" customWidth="1"/>
    <col min="19" max="21" width="9.09765625" style="17" bestFit="1" customWidth="1"/>
    <col min="22" max="22" width="9.3984375" style="17" customWidth="1"/>
    <col min="23" max="23" width="9.09765625" style="17" bestFit="1" customWidth="1"/>
    <col min="24" max="16384" width="9" style="17"/>
  </cols>
  <sheetData>
    <row r="1" spans="3:22" customFormat="1" ht="13" x14ac:dyDescent="0.3">
      <c r="D1" s="654" t="s">
        <v>2</v>
      </c>
      <c r="E1" s="655"/>
      <c r="F1" s="212"/>
      <c r="G1" s="212"/>
      <c r="H1" s="212"/>
      <c r="I1" s="212"/>
      <c r="J1" s="212"/>
      <c r="K1" s="212"/>
      <c r="L1" s="212"/>
      <c r="M1" s="212"/>
      <c r="N1" s="212"/>
      <c r="O1" s="212"/>
      <c r="P1" s="212"/>
    </row>
    <row r="2" spans="3:22" ht="13.25" customHeight="1" x14ac:dyDescent="0.3">
      <c r="D2" s="193"/>
      <c r="E2" s="201"/>
      <c r="F2" s="194"/>
      <c r="G2" s="194"/>
      <c r="H2" s="194"/>
      <c r="I2" s="194"/>
      <c r="J2" s="194"/>
      <c r="K2" s="194"/>
      <c r="L2" s="194"/>
      <c r="M2" s="194"/>
      <c r="N2" s="194"/>
      <c r="O2" s="194"/>
      <c r="P2" s="194"/>
    </row>
    <row r="3" spans="3:22" x14ac:dyDescent="0.3">
      <c r="D3" s="196" t="s">
        <v>249</v>
      </c>
      <c r="E3" s="202"/>
      <c r="F3" s="197"/>
      <c r="G3" s="197"/>
      <c r="H3" s="197"/>
      <c r="I3" s="197"/>
      <c r="J3" s="197"/>
      <c r="K3" s="197"/>
      <c r="L3" s="197"/>
      <c r="M3" s="197"/>
      <c r="N3" s="197"/>
      <c r="O3" s="197"/>
      <c r="P3" s="197"/>
    </row>
    <row r="4" spans="3:22" s="31" customFormat="1" x14ac:dyDescent="0.3">
      <c r="C4" s="17"/>
      <c r="D4" s="158"/>
      <c r="E4" s="159"/>
      <c r="F4" s="160"/>
      <c r="G4" s="160"/>
      <c r="H4" s="160"/>
      <c r="I4" s="160"/>
      <c r="J4" s="160"/>
      <c r="K4" s="160"/>
      <c r="L4" s="160"/>
      <c r="M4" s="160"/>
      <c r="N4" s="160"/>
      <c r="O4" s="160"/>
      <c r="P4" s="160"/>
    </row>
    <row r="5" spans="3:22" s="31" customFormat="1" x14ac:dyDescent="0.3">
      <c r="D5" s="178" t="s">
        <v>184</v>
      </c>
      <c r="E5" s="159"/>
      <c r="F5" s="160"/>
      <c r="G5" s="160"/>
      <c r="H5" s="160"/>
      <c r="I5" s="160"/>
      <c r="J5" s="160"/>
      <c r="K5" s="160"/>
      <c r="L5" s="160"/>
      <c r="M5" s="160"/>
      <c r="N5" s="160"/>
      <c r="O5" s="160"/>
      <c r="P5" s="160"/>
    </row>
    <row r="6" spans="3:22" s="31" customFormat="1" x14ac:dyDescent="0.3">
      <c r="D6" s="177"/>
      <c r="E6" s="159"/>
      <c r="F6" s="160"/>
      <c r="G6" s="160"/>
      <c r="H6" s="160"/>
      <c r="I6" s="160"/>
      <c r="J6" s="160"/>
      <c r="K6" s="160"/>
      <c r="L6" s="160"/>
      <c r="M6" s="160"/>
      <c r="N6" s="160"/>
      <c r="O6" s="160"/>
      <c r="P6" s="160"/>
    </row>
    <row r="7" spans="3:22" s="157" customFormat="1" x14ac:dyDescent="0.3">
      <c r="D7" s="157" t="s">
        <v>185</v>
      </c>
      <c r="E7" s="157">
        <v>0</v>
      </c>
      <c r="F7" s="157">
        <f>+E7+1</f>
        <v>1</v>
      </c>
      <c r="G7" s="157">
        <f t="shared" ref="G7:O7" si="0">+F7+1</f>
        <v>2</v>
      </c>
      <c r="H7" s="157">
        <f t="shared" si="0"/>
        <v>3</v>
      </c>
      <c r="I7" s="157">
        <f t="shared" si="0"/>
        <v>4</v>
      </c>
      <c r="J7" s="157">
        <f t="shared" si="0"/>
        <v>5</v>
      </c>
      <c r="K7" s="157">
        <f t="shared" si="0"/>
        <v>6</v>
      </c>
      <c r="L7" s="157">
        <f t="shared" si="0"/>
        <v>7</v>
      </c>
      <c r="M7" s="157">
        <f t="shared" si="0"/>
        <v>8</v>
      </c>
      <c r="N7" s="157">
        <f t="shared" si="0"/>
        <v>9</v>
      </c>
      <c r="O7" s="157">
        <f t="shared" si="0"/>
        <v>10</v>
      </c>
      <c r="P7" s="157">
        <f>+O7</f>
        <v>10</v>
      </c>
    </row>
    <row r="8" spans="3:22" hidden="1" x14ac:dyDescent="0.3">
      <c r="C8" s="18"/>
      <c r="D8" s="19"/>
      <c r="E8" s="20"/>
      <c r="F8" s="21"/>
      <c r="G8" s="89">
        <v>44561</v>
      </c>
      <c r="H8" s="89">
        <f>DATE(YEAR(G8)+1,MONTH(G8),DAY(G8))</f>
        <v>44926</v>
      </c>
      <c r="I8" s="89">
        <f t="shared" ref="I8:R8" si="1">DATE(YEAR(H8)+1,MONTH(H8),DAY(H8))</f>
        <v>45291</v>
      </c>
      <c r="J8" s="89">
        <f t="shared" si="1"/>
        <v>45657</v>
      </c>
      <c r="K8" s="89">
        <f t="shared" si="1"/>
        <v>46022</v>
      </c>
      <c r="L8" s="89">
        <f t="shared" si="1"/>
        <v>46387</v>
      </c>
      <c r="M8" s="89">
        <f t="shared" si="1"/>
        <v>46752</v>
      </c>
      <c r="N8" s="89">
        <f t="shared" si="1"/>
        <v>47118</v>
      </c>
      <c r="O8" s="89">
        <f t="shared" si="1"/>
        <v>47483</v>
      </c>
      <c r="P8" s="89">
        <f t="shared" si="1"/>
        <v>47848</v>
      </c>
      <c r="Q8" s="89">
        <f>DATE(YEAR(P8)+1,MONTH(P8),DAY(P8))</f>
        <v>48213</v>
      </c>
      <c r="R8" s="89">
        <f t="shared" si="1"/>
        <v>48579</v>
      </c>
      <c r="S8" s="19"/>
      <c r="T8" s="19"/>
      <c r="V8" s="19"/>
    </row>
    <row r="9" spans="3:22" x14ac:dyDescent="0.3">
      <c r="C9" s="22"/>
      <c r="D9" s="270" t="s">
        <v>253</v>
      </c>
      <c r="E9" s="408">
        <v>44742</v>
      </c>
      <c r="F9" s="408">
        <v>45107</v>
      </c>
      <c r="G9" s="408">
        <v>45473</v>
      </c>
      <c r="H9" s="408">
        <v>45838</v>
      </c>
      <c r="I9" s="408">
        <v>46203</v>
      </c>
      <c r="J9" s="408">
        <v>46568</v>
      </c>
      <c r="K9" s="408">
        <v>46934</v>
      </c>
      <c r="L9" s="408">
        <v>47299</v>
      </c>
      <c r="M9" s="408">
        <v>47664</v>
      </c>
      <c r="N9" s="408">
        <v>48029</v>
      </c>
      <c r="O9" s="408">
        <v>48395</v>
      </c>
      <c r="P9" s="409">
        <v>48395</v>
      </c>
      <c r="Q9" s="23"/>
      <c r="S9" s="23"/>
      <c r="T9" s="23"/>
    </row>
    <row r="10" spans="3:22" x14ac:dyDescent="0.3">
      <c r="C10" s="22"/>
      <c r="D10" s="410"/>
      <c r="E10" s="411" t="s">
        <v>400</v>
      </c>
      <c r="F10" s="411" t="s">
        <v>401</v>
      </c>
      <c r="G10" s="411" t="s">
        <v>402</v>
      </c>
      <c r="H10" s="411" t="s">
        <v>403</v>
      </c>
      <c r="I10" s="411" t="s">
        <v>404</v>
      </c>
      <c r="J10" s="411" t="s">
        <v>405</v>
      </c>
      <c r="K10" s="411" t="s">
        <v>406</v>
      </c>
      <c r="L10" s="411" t="s">
        <v>407</v>
      </c>
      <c r="M10" s="411" t="s">
        <v>408</v>
      </c>
      <c r="N10" s="411" t="s">
        <v>409</v>
      </c>
      <c r="O10" s="411" t="s">
        <v>410</v>
      </c>
      <c r="P10" s="412" t="s">
        <v>186</v>
      </c>
      <c r="Q10" s="23"/>
      <c r="S10" s="23"/>
      <c r="T10" s="23"/>
    </row>
    <row r="11" spans="3:22" outlineLevel="1" x14ac:dyDescent="0.3">
      <c r="C11" s="90"/>
      <c r="D11" s="413" t="s">
        <v>187</v>
      </c>
      <c r="E11" s="250">
        <f ca="1">IS!E43</f>
        <v>83369.213756456011</v>
      </c>
      <c r="F11" s="250">
        <f ca="1">IS!F43</f>
        <v>80065.607425114198</v>
      </c>
      <c r="G11" s="250">
        <f ca="1">IS!G43</f>
        <v>66080.659827128984</v>
      </c>
      <c r="H11" s="250">
        <f ca="1">IS!H43</f>
        <v>84199.247253680427</v>
      </c>
      <c r="I11" s="250">
        <f ca="1">IS!I43</f>
        <v>102912.72859479702</v>
      </c>
      <c r="J11" s="250">
        <f ca="1">IS!J43</f>
        <v>145051.59295279044</v>
      </c>
      <c r="K11" s="250">
        <f ca="1">IS!K43</f>
        <v>177712.20614776245</v>
      </c>
      <c r="L11" s="250">
        <f ca="1">IS!L43</f>
        <v>208954.95195359341</v>
      </c>
      <c r="M11" s="250">
        <f ca="1">IS!M43</f>
        <v>237479.13015805991</v>
      </c>
      <c r="N11" s="250">
        <f ca="1">IS!N43</f>
        <v>261055.28265993024</v>
      </c>
      <c r="O11" s="250">
        <f ca="1">IS!O43</f>
        <v>277499.40979448357</v>
      </c>
      <c r="P11" s="414"/>
    </row>
    <row r="12" spans="3:22" outlineLevel="1" x14ac:dyDescent="0.3">
      <c r="C12" s="90"/>
      <c r="D12" s="415" t="s">
        <v>188</v>
      </c>
      <c r="E12" s="250">
        <f>-IS!E30</f>
        <v>8853</v>
      </c>
      <c r="F12" s="250">
        <f>-IS!F30</f>
        <v>13919.621951219513</v>
      </c>
      <c r="G12" s="250">
        <f>-IS!G30</f>
        <v>20165.587180249851</v>
      </c>
      <c r="H12" s="250">
        <f>-IS!H30</f>
        <v>29675.691998737686</v>
      </c>
      <c r="I12" s="250">
        <f>-IS!I30</f>
        <v>36525.720279471796</v>
      </c>
      <c r="J12" s="250">
        <f>-IS!J30</f>
        <v>37783.448662745592</v>
      </c>
      <c r="K12" s="250">
        <f>-IS!K30</f>
        <v>39209.530956722061</v>
      </c>
      <c r="L12" s="250">
        <f>-IS!L30</f>
        <v>41208.277770520195</v>
      </c>
      <c r="M12" s="250">
        <f>-IS!M30</f>
        <v>43831.345042554058</v>
      </c>
      <c r="N12" s="250">
        <f>-IS!N30</f>
        <v>47141.243138782418</v>
      </c>
      <c r="O12" s="250">
        <f>-IS!O30</f>
        <v>51212.716527732555</v>
      </c>
      <c r="P12" s="416"/>
    </row>
    <row r="13" spans="3:22" outlineLevel="1" x14ac:dyDescent="0.3">
      <c r="C13" s="90"/>
      <c r="D13" s="415" t="s">
        <v>189</v>
      </c>
      <c r="E13" s="250">
        <f ca="1">-IS!E28*(1-IS!E342)</f>
        <v>2036.5402706043958</v>
      </c>
      <c r="F13" s="250">
        <f ca="1">-IS!F28*(1-IS!F342)</f>
        <v>1237.4670208758114</v>
      </c>
      <c r="G13" s="250">
        <f ca="1">-IS!G28*(1-IS!G342)</f>
        <v>2232.994018773551</v>
      </c>
      <c r="H13" s="250">
        <f ca="1">-IS!H28*(1-IS!H342)</f>
        <v>3768.8790805061853</v>
      </c>
      <c r="I13" s="250">
        <f ca="1">-IS!I28*(1-IS!I342)</f>
        <v>3020.2594074581198</v>
      </c>
      <c r="J13" s="250">
        <f ca="1">-IS!J28*(1-IS!J342)</f>
        <v>1025.0593613374115</v>
      </c>
      <c r="K13" s="250">
        <f ca="1">-IS!K28*(1-IS!K342)</f>
        <v>-75.647181955174091</v>
      </c>
      <c r="L13" s="250">
        <f ca="1">-IS!L28*(1-IS!L342)</f>
        <v>-358.47007293248674</v>
      </c>
      <c r="M13" s="250">
        <f ca="1">-IS!M28*(1-IS!M342)</f>
        <v>-704.49868896489181</v>
      </c>
      <c r="N13" s="250">
        <f ca="1">-IS!N28*(1-IS!N342)</f>
        <v>-1112.2112484898539</v>
      </c>
      <c r="O13" s="250">
        <f ca="1">-IS!O28*(1-IS!O342)</f>
        <v>-1574.778460639166</v>
      </c>
      <c r="P13" s="416"/>
    </row>
    <row r="14" spans="3:22" outlineLevel="1" x14ac:dyDescent="0.3">
      <c r="C14" s="90"/>
      <c r="D14" s="415" t="s">
        <v>190</v>
      </c>
      <c r="E14" s="250">
        <f>SUM(CF!E14:E17)</f>
        <v>-11503.150684931497</v>
      </c>
      <c r="F14" s="250">
        <f>SUM(CF!F14:F17)</f>
        <v>-3937.739726027401</v>
      </c>
      <c r="G14" s="250">
        <f>SUM(CF!G14:G17)</f>
        <v>-2875.0479409246691</v>
      </c>
      <c r="H14" s="250">
        <f>SUM(CF!H14:H17)</f>
        <v>-6594.4651823629974</v>
      </c>
      <c r="I14" s="250">
        <f>SUM(CF!I14:I17)</f>
        <v>-7871.0407952054666</v>
      </c>
      <c r="J14" s="250">
        <f>SUM(CF!J14:J17)</f>
        <v>-9213.4905308322341</v>
      </c>
      <c r="K14" s="250">
        <f>SUM(CF!K14:K17)</f>
        <v>-9632.3829491525685</v>
      </c>
      <c r="L14" s="250">
        <f>SUM(CF!L14:L17)</f>
        <v>-9563.3942604627082</v>
      </c>
      <c r="M14" s="250">
        <f>SUM(CF!M14:M17)</f>
        <v>-8907.8390087374719</v>
      </c>
      <c r="N14" s="250">
        <f>SUM(CF!N14:N17)</f>
        <v>-7616.2023524705146</v>
      </c>
      <c r="O14" s="250">
        <f>SUM(CF!O14:O17)</f>
        <v>-5706.1389730219671</v>
      </c>
      <c r="P14" s="416"/>
    </row>
    <row r="15" spans="3:22" outlineLevel="1" x14ac:dyDescent="0.3">
      <c r="C15" s="90"/>
      <c r="D15" s="415" t="s">
        <v>191</v>
      </c>
      <c r="E15" s="250">
        <f>CF!E23</f>
        <v>-55000</v>
      </c>
      <c r="F15" s="250">
        <f>CF!F23</f>
        <v>-72000</v>
      </c>
      <c r="G15" s="250">
        <f>CF!G23</f>
        <v>-111000</v>
      </c>
      <c r="H15" s="250">
        <f>CF!H23</f>
        <v>-94000</v>
      </c>
      <c r="I15" s="250">
        <f>CF!I23</f>
        <v>-45000</v>
      </c>
      <c r="J15" s="250">
        <f>CF!J23</f>
        <v>-48000</v>
      </c>
      <c r="K15" s="250">
        <f>CF!K23</f>
        <v>-55199.999999999993</v>
      </c>
      <c r="L15" s="250">
        <f>CF!L23</f>
        <v>-63479.999999999985</v>
      </c>
      <c r="M15" s="250">
        <f>CF!M23</f>
        <v>-73001.999999999971</v>
      </c>
      <c r="N15" s="250">
        <f>CF!N23</f>
        <v>-83952.299999999959</v>
      </c>
      <c r="O15" s="250">
        <f>CF!O23</f>
        <v>-96545.144999999946</v>
      </c>
      <c r="P15" s="416"/>
    </row>
    <row r="16" spans="3:22" x14ac:dyDescent="0.3">
      <c r="C16" s="90"/>
      <c r="D16" s="417" t="s">
        <v>192</v>
      </c>
      <c r="E16" s="418">
        <f ca="1">SUM(E11:E15)</f>
        <v>27755.603342128918</v>
      </c>
      <c r="F16" s="418">
        <f t="shared" ref="F16:O16" ca="1" si="2">SUM(F11:F15)</f>
        <v>19284.956671182124</v>
      </c>
      <c r="G16" s="418">
        <f t="shared" ca="1" si="2"/>
        <v>-25395.806914772285</v>
      </c>
      <c r="H16" s="418">
        <f t="shared" ca="1" si="2"/>
        <v>17049.353150561306</v>
      </c>
      <c r="I16" s="418">
        <f t="shared" ca="1" si="2"/>
        <v>89587.667486521474</v>
      </c>
      <c r="J16" s="418">
        <f t="shared" ca="1" si="2"/>
        <v>126646.61044604122</v>
      </c>
      <c r="K16" s="418">
        <f t="shared" ca="1" si="2"/>
        <v>152013.7069733768</v>
      </c>
      <c r="L16" s="418">
        <f t="shared" ca="1" si="2"/>
        <v>176761.36539071839</v>
      </c>
      <c r="M16" s="418">
        <f t="shared" ca="1" si="2"/>
        <v>198696.13750291165</v>
      </c>
      <c r="N16" s="418">
        <f t="shared" ca="1" si="2"/>
        <v>215515.81219775227</v>
      </c>
      <c r="O16" s="418">
        <f t="shared" ca="1" si="2"/>
        <v>224886.06388855499</v>
      </c>
      <c r="P16" s="419">
        <f ca="1">O16*(1+$E$24)/($E$25-$E$24)</f>
        <v>6812724.8766238717</v>
      </c>
    </row>
    <row r="17" spans="3:18" s="31" customFormat="1" x14ac:dyDescent="0.3">
      <c r="C17" s="146"/>
      <c r="D17" s="151"/>
      <c r="E17" s="152"/>
      <c r="F17" s="152"/>
      <c r="G17" s="152"/>
      <c r="H17" s="152"/>
      <c r="I17" s="152"/>
      <c r="J17" s="152"/>
      <c r="K17" s="152"/>
      <c r="L17" s="152"/>
      <c r="M17" s="152"/>
      <c r="N17" s="152"/>
      <c r="O17" s="152"/>
      <c r="P17" s="152"/>
    </row>
    <row r="18" spans="3:18" x14ac:dyDescent="0.3">
      <c r="C18" s="90"/>
      <c r="D18" s="90"/>
      <c r="E18" s="90"/>
      <c r="F18" s="90"/>
      <c r="G18" s="90"/>
      <c r="H18" s="90"/>
      <c r="I18" s="90"/>
      <c r="J18" s="93"/>
      <c r="K18" s="93"/>
      <c r="L18" s="90"/>
      <c r="M18" s="90"/>
      <c r="N18" s="90"/>
      <c r="O18" s="90"/>
      <c r="P18" s="90"/>
    </row>
    <row r="19" spans="3:18" x14ac:dyDescent="0.3">
      <c r="C19" s="90"/>
      <c r="D19" s="136" t="s">
        <v>193</v>
      </c>
      <c r="E19" s="137">
        <f t="shared" ref="E19:O19" si="3">1/(1+$E$25)^((E9-$E$23)/365)</f>
        <v>0.99120102089774142</v>
      </c>
      <c r="F19" s="137">
        <f t="shared" si="3"/>
        <v>0.93157990685877945</v>
      </c>
      <c r="G19" s="137">
        <f t="shared" si="3"/>
        <v>0.87539623027745805</v>
      </c>
      <c r="H19" s="137">
        <f t="shared" si="3"/>
        <v>0.82274081792994158</v>
      </c>
      <c r="I19" s="137">
        <f t="shared" si="3"/>
        <v>0.77325264843039621</v>
      </c>
      <c r="J19" s="137">
        <f t="shared" si="3"/>
        <v>0.72674121093082344</v>
      </c>
      <c r="K19" s="137">
        <f t="shared" si="3"/>
        <v>0.6829113764178244</v>
      </c>
      <c r="L19" s="137">
        <f t="shared" si="3"/>
        <v>0.64183400039269212</v>
      </c>
      <c r="M19" s="137">
        <f t="shared" si="3"/>
        <v>0.60322744397809402</v>
      </c>
      <c r="N19" s="137">
        <f t="shared" si="3"/>
        <v>0.56694308644557712</v>
      </c>
      <c r="O19" s="137">
        <f t="shared" si="3"/>
        <v>0.53275069266984576</v>
      </c>
      <c r="P19" s="138">
        <f>1/(1+$E$25)^((O9-$E$23)/365)</f>
        <v>0.53275069266984576</v>
      </c>
    </row>
    <row r="20" spans="3:18" x14ac:dyDescent="0.3">
      <c r="C20" s="90"/>
      <c r="D20" s="90"/>
      <c r="E20" s="90"/>
      <c r="F20" s="95"/>
      <c r="G20" s="96"/>
      <c r="H20" s="96"/>
      <c r="I20" s="96"/>
      <c r="J20" s="96"/>
      <c r="K20" s="96"/>
      <c r="L20" s="96"/>
      <c r="M20" s="96"/>
      <c r="N20" s="96"/>
      <c r="O20" s="96"/>
      <c r="P20" s="96"/>
      <c r="Q20" s="96"/>
      <c r="R20" s="96"/>
    </row>
    <row r="21" spans="3:18" x14ac:dyDescent="0.3">
      <c r="C21" s="90"/>
      <c r="F21" s="95"/>
      <c r="G21" s="96"/>
      <c r="H21" s="96"/>
      <c r="I21" s="96"/>
      <c r="J21" s="96"/>
      <c r="K21" s="96"/>
      <c r="L21" s="96"/>
      <c r="M21" s="96"/>
      <c r="N21" s="96"/>
      <c r="O21" s="96"/>
      <c r="P21" s="96"/>
      <c r="Q21" s="96"/>
      <c r="R21" s="96"/>
    </row>
    <row r="22" spans="3:18" x14ac:dyDescent="0.3">
      <c r="C22" s="90"/>
      <c r="D22" s="203" t="s">
        <v>194</v>
      </c>
      <c r="E22" s="204" t="s">
        <v>44</v>
      </c>
      <c r="F22" s="95"/>
      <c r="G22" s="96"/>
      <c r="H22" s="96"/>
      <c r="I22" s="96"/>
      <c r="J22" s="96"/>
      <c r="K22" s="96"/>
      <c r="L22" s="96"/>
      <c r="M22" s="96"/>
      <c r="N22" s="96"/>
      <c r="O22" s="96"/>
      <c r="P22" s="96"/>
    </row>
    <row r="23" spans="3:18" x14ac:dyDescent="0.3">
      <c r="C23" s="90"/>
      <c r="D23" s="97" t="s">
        <v>195</v>
      </c>
      <c r="E23" s="171">
        <v>44690</v>
      </c>
      <c r="F23" s="95"/>
      <c r="G23" s="96"/>
      <c r="H23" s="96"/>
      <c r="I23" s="96"/>
      <c r="J23" s="96"/>
      <c r="K23" s="96"/>
      <c r="L23" s="96"/>
      <c r="M23" s="96"/>
      <c r="O23" s="96"/>
      <c r="P23" s="117"/>
    </row>
    <row r="24" spans="3:18" x14ac:dyDescent="0.3">
      <c r="C24" s="90"/>
      <c r="D24" s="98" t="s">
        <v>196</v>
      </c>
      <c r="E24" s="169">
        <v>0.03</v>
      </c>
      <c r="F24" s="95"/>
      <c r="G24" s="96"/>
      <c r="H24" s="96"/>
      <c r="O24" s="96"/>
      <c r="P24" s="96"/>
    </row>
    <row r="25" spans="3:18" x14ac:dyDescent="0.3">
      <c r="C25" s="90"/>
      <c r="D25" s="94" t="s">
        <v>197</v>
      </c>
      <c r="E25" s="170">
        <v>6.4000000000000001E-2</v>
      </c>
      <c r="F25" s="95"/>
      <c r="G25" s="96"/>
      <c r="H25" s="96"/>
      <c r="O25" s="96"/>
      <c r="P25" s="96"/>
    </row>
    <row r="26" spans="3:18" x14ac:dyDescent="0.3">
      <c r="C26" s="90"/>
      <c r="D26" s="100"/>
      <c r="E26" s="101"/>
      <c r="F26" s="95"/>
      <c r="G26" s="96"/>
      <c r="H26" s="96"/>
      <c r="O26" s="96"/>
      <c r="P26" s="96"/>
    </row>
    <row r="27" spans="3:18" x14ac:dyDescent="0.3">
      <c r="C27" s="90"/>
      <c r="D27" s="205" t="s">
        <v>198</v>
      </c>
      <c r="E27" s="206"/>
      <c r="F27" s="207" t="s">
        <v>199</v>
      </c>
      <c r="G27" s="133"/>
      <c r="H27" s="96"/>
      <c r="O27" s="96"/>
      <c r="P27" s="96"/>
    </row>
    <row r="28" spans="3:18" x14ac:dyDescent="0.3">
      <c r="C28" s="90"/>
      <c r="D28" s="105" t="s">
        <v>200</v>
      </c>
      <c r="E28" s="106">
        <f ca="1">SUMPRODUCT(E16:P16,E19:P19)</f>
        <v>4407185.488138048</v>
      </c>
      <c r="F28" s="153">
        <f ca="1">E28/$E$33</f>
        <v>5.3092223685556537</v>
      </c>
      <c r="G28" s="132"/>
      <c r="H28" s="96"/>
      <c r="O28" s="96"/>
      <c r="P28" s="96"/>
      <c r="Q28" s="96"/>
      <c r="R28" s="96"/>
    </row>
    <row r="29" spans="3:18" x14ac:dyDescent="0.3">
      <c r="C29" s="90"/>
      <c r="D29" s="107" t="s">
        <v>201</v>
      </c>
      <c r="E29" s="108">
        <f ca="1">SUM(E28:E28)</f>
        <v>4407185.488138048</v>
      </c>
      <c r="F29" s="154">
        <f ca="1">E29/$E$33</f>
        <v>5.3092223685556537</v>
      </c>
      <c r="G29" s="132"/>
      <c r="H29" s="96"/>
      <c r="I29" s="96"/>
      <c r="J29" s="96"/>
      <c r="K29" s="96"/>
      <c r="L29" s="96"/>
      <c r="M29" s="96"/>
      <c r="N29" s="96"/>
      <c r="O29" s="96"/>
      <c r="P29" s="96"/>
      <c r="Q29" s="96"/>
    </row>
    <row r="30" spans="3:18" x14ac:dyDescent="0.3">
      <c r="C30" s="90"/>
      <c r="D30" s="105" t="s">
        <v>202</v>
      </c>
      <c r="E30" s="131">
        <f ca="1">CF!E39</f>
        <v>9487.2630715245032</v>
      </c>
      <c r="F30" s="153">
        <f ca="1">E30/$E$33</f>
        <v>1.1429060440337915E-2</v>
      </c>
      <c r="G30" s="96"/>
      <c r="H30" s="96"/>
      <c r="I30" s="96"/>
      <c r="J30" s="96"/>
      <c r="K30" s="96"/>
      <c r="L30" s="96"/>
      <c r="M30" s="96"/>
      <c r="N30" s="96"/>
      <c r="O30" s="96"/>
      <c r="P30" s="96"/>
      <c r="Q30" s="96"/>
    </row>
    <row r="31" spans="3:18" x14ac:dyDescent="0.3">
      <c r="C31" s="90"/>
      <c r="D31" s="109" t="s">
        <v>203</v>
      </c>
      <c r="E31" s="110">
        <f ca="1">-'Debt Schedule'!E12</f>
        <v>-52301</v>
      </c>
      <c r="F31" s="155">
        <f ca="1">-E31/$E$33</f>
        <v>6.3005661968437543E-2</v>
      </c>
      <c r="G31" s="96"/>
      <c r="H31" s="96"/>
      <c r="I31" s="96"/>
      <c r="J31" s="96"/>
      <c r="K31" s="96"/>
      <c r="L31" s="96"/>
      <c r="M31" s="96"/>
      <c r="N31" s="96"/>
      <c r="O31" s="96"/>
      <c r="P31" s="96"/>
      <c r="Q31" s="96"/>
    </row>
    <row r="32" spans="3:18" x14ac:dyDescent="0.3">
      <c r="C32" s="90"/>
      <c r="D32" s="111" t="s">
        <v>204</v>
      </c>
      <c r="E32" s="112">
        <f ca="1">+E29+E30+E31</f>
        <v>4364371.7512095729</v>
      </c>
      <c r="F32" s="153"/>
      <c r="G32" s="96"/>
      <c r="H32" s="96"/>
      <c r="I32" s="96"/>
      <c r="J32" s="96"/>
      <c r="K32" s="96"/>
      <c r="L32" s="96"/>
      <c r="M32" s="96"/>
      <c r="N32" s="96"/>
      <c r="O32" s="96"/>
      <c r="P32" s="96"/>
      <c r="Q32" s="96"/>
    </row>
    <row r="33" spans="3:22" ht="13.25" customHeight="1" x14ac:dyDescent="0.3">
      <c r="C33" s="90"/>
      <c r="D33" s="105" t="s">
        <v>205</v>
      </c>
      <c r="E33" s="113">
        <f>+IS!D94</f>
        <v>830100</v>
      </c>
      <c r="F33" s="153"/>
      <c r="G33" s="96"/>
      <c r="H33" s="96"/>
      <c r="I33" s="96"/>
      <c r="J33" s="96"/>
      <c r="K33" s="96"/>
      <c r="L33" s="96"/>
      <c r="M33" s="96"/>
      <c r="N33" s="96"/>
      <c r="O33" s="96"/>
      <c r="P33" s="96"/>
      <c r="Q33" s="96"/>
    </row>
    <row r="34" spans="3:22" ht="13.25" customHeight="1" x14ac:dyDescent="0.3">
      <c r="C34" s="90"/>
      <c r="D34" s="114" t="s">
        <v>206</v>
      </c>
      <c r="E34" s="115"/>
      <c r="F34" s="156">
        <f ca="1">E32/E33</f>
        <v>5.2576457670275545</v>
      </c>
      <c r="G34" s="96"/>
      <c r="H34" s="96"/>
      <c r="I34" s="96"/>
      <c r="J34" s="96"/>
      <c r="K34" s="96"/>
      <c r="L34" s="96"/>
      <c r="M34" s="96"/>
      <c r="N34" s="96"/>
      <c r="O34" s="96"/>
      <c r="P34" s="96"/>
      <c r="Q34" s="96"/>
    </row>
    <row r="35" spans="3:22" x14ac:dyDescent="0.3">
      <c r="C35" s="90"/>
      <c r="G35" s="96"/>
      <c r="H35" s="96"/>
      <c r="I35" s="96"/>
      <c r="J35" s="96"/>
      <c r="K35" s="96"/>
      <c r="L35" s="96"/>
      <c r="M35" s="96"/>
      <c r="N35" s="96"/>
      <c r="O35" s="96"/>
      <c r="P35" s="96"/>
      <c r="Q35" s="96"/>
      <c r="R35" s="96"/>
    </row>
    <row r="36" spans="3:22" x14ac:dyDescent="0.3">
      <c r="C36" s="90"/>
      <c r="G36" s="96"/>
      <c r="H36" s="96"/>
      <c r="I36" s="96"/>
      <c r="J36" s="96"/>
      <c r="K36" s="96"/>
      <c r="L36" s="96"/>
      <c r="M36" s="96"/>
      <c r="N36" s="96"/>
      <c r="O36" s="96"/>
      <c r="P36" s="96"/>
      <c r="Q36" s="96"/>
      <c r="R36" s="96"/>
    </row>
    <row r="37" spans="3:22" x14ac:dyDescent="0.3">
      <c r="C37" s="90"/>
      <c r="G37" s="96"/>
      <c r="H37" s="96"/>
      <c r="I37" s="96"/>
      <c r="J37" s="96"/>
      <c r="K37" s="96"/>
      <c r="L37" s="96"/>
      <c r="M37" s="96"/>
      <c r="N37" s="96"/>
      <c r="O37" s="96"/>
      <c r="P37" s="96"/>
      <c r="Q37" s="96"/>
      <c r="R37" s="96"/>
    </row>
    <row r="38" spans="3:22" ht="13.25" customHeight="1" x14ac:dyDescent="0.3">
      <c r="C38" s="90"/>
      <c r="D38" s="103"/>
      <c r="E38" s="103"/>
      <c r="F38" s="116"/>
      <c r="G38" s="96"/>
      <c r="O38" s="96"/>
      <c r="P38" s="96"/>
      <c r="Q38" s="96"/>
      <c r="R38" s="96"/>
    </row>
    <row r="39" spans="3:22" ht="13.25" customHeight="1" x14ac:dyDescent="0.3">
      <c r="C39" s="90"/>
      <c r="D39" s="208" t="s">
        <v>207</v>
      </c>
      <c r="E39" s="209"/>
      <c r="F39" s="210"/>
      <c r="G39" s="96"/>
      <c r="H39" s="751" t="s">
        <v>263</v>
      </c>
      <c r="I39" s="752"/>
      <c r="J39" s="752"/>
      <c r="K39" s="752"/>
      <c r="L39" s="752"/>
      <c r="M39" s="752"/>
      <c r="N39" s="753"/>
      <c r="P39" s="756"/>
      <c r="Q39" s="756"/>
      <c r="R39" s="756"/>
      <c r="S39" s="756"/>
      <c r="T39" s="756"/>
      <c r="U39" s="756"/>
      <c r="V39" s="756"/>
    </row>
    <row r="40" spans="3:22" ht="13.25" customHeight="1" x14ac:dyDescent="0.3">
      <c r="C40" s="90"/>
      <c r="D40" s="97" t="s">
        <v>208</v>
      </c>
      <c r="E40" s="101"/>
      <c r="F40" s="102">
        <f ca="1">+E29/1000</f>
        <v>4407.1854881380477</v>
      </c>
      <c r="G40" s="96"/>
      <c r="H40" s="754" t="s">
        <v>209</v>
      </c>
      <c r="I40" s="748"/>
      <c r="J40" s="748"/>
      <c r="K40" s="748"/>
      <c r="L40" s="748"/>
      <c r="M40" s="748"/>
      <c r="N40" s="755"/>
      <c r="Q40" s="748"/>
      <c r="R40" s="748"/>
      <c r="S40" s="748"/>
      <c r="T40" s="748"/>
      <c r="U40" s="748"/>
      <c r="V40" s="748"/>
    </row>
    <row r="41" spans="3:22" ht="11.75" customHeight="1" x14ac:dyDescent="0.3">
      <c r="C41" s="90"/>
      <c r="D41" s="97" t="s">
        <v>210</v>
      </c>
      <c r="E41" s="91">
        <f ca="1">F40</f>
        <v>4407.1854881380477</v>
      </c>
      <c r="F41" s="139">
        <f ca="1">+E30/1000</f>
        <v>9.4872630715245023</v>
      </c>
      <c r="G41" s="96"/>
      <c r="H41" s="749" t="s">
        <v>197</v>
      </c>
      <c r="I41" s="119">
        <f ca="1">E32</f>
        <v>4364371.7512095729</v>
      </c>
      <c r="J41" s="120">
        <v>-0.15</v>
      </c>
      <c r="K41" s="121">
        <f>+J41+5%</f>
        <v>-9.9999999999999992E-2</v>
      </c>
      <c r="L41" s="121">
        <f t="shared" ref="L41:N41" si="4">+K41+5%</f>
        <v>-4.9999999999999989E-2</v>
      </c>
      <c r="M41" s="121">
        <f t="shared" si="4"/>
        <v>0</v>
      </c>
      <c r="N41" s="122">
        <f t="shared" si="4"/>
        <v>0.05</v>
      </c>
      <c r="P41" s="747"/>
      <c r="Q41" s="147"/>
      <c r="R41" s="148"/>
      <c r="S41" s="148"/>
      <c r="T41" s="148"/>
      <c r="U41" s="148"/>
      <c r="V41" s="148"/>
    </row>
    <row r="42" spans="3:22" ht="11.75" customHeight="1" x14ac:dyDescent="0.3">
      <c r="C42" s="90"/>
      <c r="D42" s="97" t="s">
        <v>182</v>
      </c>
      <c r="E42" s="91">
        <f ca="1">E41+F41-F42</f>
        <v>4468.9737512095726</v>
      </c>
      <c r="F42" s="140">
        <f ca="1">E31/1000</f>
        <v>-52.301000000000002</v>
      </c>
      <c r="G42" s="103"/>
      <c r="H42" s="749"/>
      <c r="I42" s="123">
        <v>0.06</v>
      </c>
      <c r="J42" s="125">
        <f t="dataTable" ref="J42:N46" dt2D="1" dtr="1" r1="E24" r2="E25" ca="1"/>
        <v>1259911.0836364483</v>
      </c>
      <c r="K42" s="126">
        <v>1456259.4400213156</v>
      </c>
      <c r="L42" s="126">
        <v>1831106.3022106076</v>
      </c>
      <c r="M42" s="126">
        <v>2830697.934715386</v>
      </c>
      <c r="N42" s="127">
        <v>13826205.892267954</v>
      </c>
      <c r="P42" s="747"/>
      <c r="Q42" s="149"/>
      <c r="R42" s="118"/>
      <c r="S42" s="118"/>
      <c r="T42" s="118"/>
      <c r="U42" s="118"/>
      <c r="V42" s="118"/>
    </row>
    <row r="43" spans="3:22" x14ac:dyDescent="0.3">
      <c r="C43" s="90"/>
      <c r="D43" s="99" t="s">
        <v>211</v>
      </c>
      <c r="E43" s="142"/>
      <c r="F43" s="143">
        <f ca="1">E32/1000</f>
        <v>4364.3717512095727</v>
      </c>
      <c r="G43" s="96"/>
      <c r="H43" s="749"/>
      <c r="I43" s="123">
        <f>+I42+2%</f>
        <v>0.08</v>
      </c>
      <c r="J43" s="125">
        <v>1037399.8738135167</v>
      </c>
      <c r="K43" s="126">
        <v>1171701.7100914498</v>
      </c>
      <c r="L43" s="126">
        <v>1409312.6511985618</v>
      </c>
      <c r="M43" s="126">
        <v>1943937.2686895644</v>
      </c>
      <c r="N43" s="127">
        <v>4260643.9444839098</v>
      </c>
      <c r="P43" s="747"/>
      <c r="Q43" s="149"/>
      <c r="R43" s="118"/>
      <c r="S43" s="118"/>
      <c r="T43" s="118"/>
      <c r="U43" s="118"/>
      <c r="V43" s="118"/>
    </row>
    <row r="44" spans="3:22" x14ac:dyDescent="0.3">
      <c r="C44" s="90"/>
      <c r="D44" s="100"/>
      <c r="E44" s="91"/>
      <c r="F44" s="141"/>
      <c r="G44" s="96"/>
      <c r="H44" s="749"/>
      <c r="I44" s="123">
        <f t="shared" ref="I44:I46" si="5">+I43+2%</f>
        <v>0.1</v>
      </c>
      <c r="J44" s="125">
        <v>863314.70335218287</v>
      </c>
      <c r="K44" s="144">
        <v>957328.39853361249</v>
      </c>
      <c r="L44" s="145">
        <v>1114017.8905026624</v>
      </c>
      <c r="M44" s="126">
        <v>1427396.8744407615</v>
      </c>
      <c r="N44" s="127">
        <v>2367533.8262550593</v>
      </c>
      <c r="P44" s="747"/>
      <c r="Q44" s="149"/>
      <c r="R44" s="118"/>
      <c r="S44" s="118"/>
      <c r="T44" s="150"/>
      <c r="U44" s="118"/>
      <c r="V44" s="118"/>
    </row>
    <row r="45" spans="3:22" x14ac:dyDescent="0.3">
      <c r="C45" s="90"/>
      <c r="D45" s="100"/>
      <c r="E45" s="92"/>
      <c r="G45" s="103"/>
      <c r="H45" s="749"/>
      <c r="I45" s="123">
        <f t="shared" si="5"/>
        <v>0.12000000000000001</v>
      </c>
      <c r="J45" s="125">
        <v>725131.89552430483</v>
      </c>
      <c r="K45" s="126">
        <v>792238.84297290375</v>
      </c>
      <c r="L45" s="126">
        <v>898820.46539126686</v>
      </c>
      <c r="M45" s="126">
        <v>1094220.1064915992</v>
      </c>
      <c r="N45" s="127">
        <v>1568762.0920209773</v>
      </c>
      <c r="P45" s="747"/>
      <c r="Q45" s="149"/>
      <c r="R45" s="118"/>
      <c r="S45" s="118"/>
      <c r="T45" s="118"/>
      <c r="U45" s="118"/>
      <c r="V45" s="118"/>
    </row>
    <row r="46" spans="3:22" x14ac:dyDescent="0.3">
      <c r="C46" s="90"/>
      <c r="D46" s="165"/>
      <c r="G46" s="103"/>
      <c r="H46" s="750"/>
      <c r="I46" s="124">
        <f t="shared" si="5"/>
        <v>0.14000000000000001</v>
      </c>
      <c r="J46" s="128">
        <v>614059.33897710731</v>
      </c>
      <c r="K46" s="129">
        <v>662767.85992515599</v>
      </c>
      <c r="L46" s="129">
        <v>737112.44453007239</v>
      </c>
      <c r="M46" s="129">
        <v>864560.30385278631</v>
      </c>
      <c r="N46" s="130">
        <v>1133616.8957562936</v>
      </c>
      <c r="O46" s="90"/>
      <c r="P46" s="747"/>
      <c r="Q46" s="149"/>
      <c r="R46" s="118"/>
      <c r="S46" s="118"/>
      <c r="T46" s="118"/>
      <c r="U46" s="118"/>
      <c r="V46" s="118"/>
    </row>
    <row r="47" spans="3:22" x14ac:dyDescent="0.3">
      <c r="C47" s="90"/>
      <c r="D47" s="166"/>
      <c r="G47" s="103"/>
      <c r="H47" s="103"/>
      <c r="I47" s="103"/>
      <c r="J47" s="103"/>
      <c r="K47" s="103"/>
      <c r="L47" s="103"/>
      <c r="M47" s="103"/>
      <c r="N47" s="103"/>
      <c r="O47" s="90"/>
      <c r="P47" s="90"/>
      <c r="Q47" s="90"/>
      <c r="R47" s="104"/>
    </row>
    <row r="48" spans="3:22" x14ac:dyDescent="0.3">
      <c r="C48" s="90"/>
      <c r="D48" s="167"/>
      <c r="N48" s="103"/>
      <c r="O48" s="90"/>
      <c r="P48" s="90"/>
      <c r="Q48" s="90"/>
      <c r="R48" s="104"/>
    </row>
    <row r="49" spans="3:22" x14ac:dyDescent="0.3">
      <c r="C49" s="90"/>
      <c r="D49" s="168"/>
      <c r="N49" s="103"/>
      <c r="O49" s="90"/>
      <c r="P49" s="90"/>
      <c r="Q49" s="90"/>
      <c r="R49" s="104"/>
    </row>
    <row r="50" spans="3:22" s="182" customFormat="1" ht="12.5" thickBot="1" x14ac:dyDescent="0.35">
      <c r="C50" s="181"/>
      <c r="N50" s="183"/>
      <c r="O50" s="181"/>
      <c r="P50" s="181"/>
      <c r="Q50" s="181"/>
      <c r="R50" s="184"/>
    </row>
    <row r="51" spans="3:22" ht="12.5" thickTop="1" x14ac:dyDescent="0.3">
      <c r="C51" s="90"/>
      <c r="N51" s="103"/>
      <c r="O51" s="90"/>
      <c r="P51" s="90"/>
      <c r="Q51" s="90"/>
      <c r="R51" s="104"/>
    </row>
    <row r="52" spans="3:22" x14ac:dyDescent="0.3">
      <c r="C52" s="90"/>
      <c r="D52" s="178" t="s">
        <v>258</v>
      </c>
      <c r="E52" s="159"/>
      <c r="F52" s="160"/>
      <c r="G52" s="160"/>
      <c r="H52" s="160"/>
      <c r="I52" s="160"/>
      <c r="J52" s="160"/>
      <c r="K52" s="160"/>
      <c r="L52" s="160"/>
      <c r="M52" s="160"/>
      <c r="N52" s="160"/>
      <c r="O52" s="160"/>
      <c r="P52" s="160"/>
      <c r="Q52" s="31"/>
      <c r="R52" s="31"/>
      <c r="S52" s="31"/>
      <c r="T52" s="31"/>
      <c r="U52" s="31"/>
      <c r="V52" s="31"/>
    </row>
    <row r="53" spans="3:22" x14ac:dyDescent="0.3">
      <c r="C53" s="90"/>
      <c r="D53" s="177"/>
      <c r="E53" s="159"/>
      <c r="F53" s="160"/>
      <c r="G53" s="160"/>
      <c r="H53" s="160"/>
      <c r="I53" s="160"/>
      <c r="J53" s="160"/>
      <c r="K53" s="160"/>
      <c r="L53" s="160"/>
      <c r="M53" s="160"/>
      <c r="N53" s="160"/>
      <c r="O53" s="160"/>
      <c r="P53" s="160"/>
      <c r="Q53" s="31"/>
      <c r="R53" s="31"/>
      <c r="S53" s="31"/>
      <c r="T53" s="31"/>
      <c r="U53" s="31"/>
      <c r="V53" s="31"/>
    </row>
    <row r="54" spans="3:22" x14ac:dyDescent="0.3">
      <c r="C54" s="90"/>
      <c r="E54" s="157"/>
      <c r="F54" s="157"/>
      <c r="G54" s="157"/>
      <c r="H54" s="157"/>
      <c r="I54" s="157"/>
      <c r="J54" s="157"/>
      <c r="K54" s="157"/>
      <c r="L54" s="157"/>
      <c r="M54" s="157"/>
      <c r="N54" s="157"/>
      <c r="O54" s="157"/>
      <c r="P54" s="157"/>
      <c r="Q54" s="157"/>
      <c r="R54" s="157"/>
      <c r="S54" s="157"/>
      <c r="T54" s="157"/>
      <c r="U54" s="157"/>
      <c r="V54" s="157"/>
    </row>
    <row r="55" spans="3:22" x14ac:dyDescent="0.3">
      <c r="C55" s="90"/>
      <c r="D55" s="157" t="s">
        <v>185</v>
      </c>
      <c r="E55" s="20"/>
      <c r="F55" s="21"/>
      <c r="G55" s="89"/>
      <c r="H55" s="89"/>
      <c r="I55" s="89"/>
      <c r="J55" s="89"/>
      <c r="K55" s="89"/>
      <c r="L55" s="89"/>
      <c r="M55" s="89"/>
      <c r="N55" s="89"/>
      <c r="O55" s="89"/>
      <c r="P55" s="89"/>
      <c r="Q55" s="89"/>
      <c r="R55" s="89"/>
      <c r="S55" s="19"/>
      <c r="T55" s="19"/>
      <c r="V55" s="19"/>
    </row>
    <row r="56" spans="3:22" x14ac:dyDescent="0.3">
      <c r="C56" s="90"/>
      <c r="D56" s="395" t="s">
        <v>252</v>
      </c>
      <c r="E56" s="396">
        <v>44742</v>
      </c>
      <c r="F56" s="396">
        <v>45107</v>
      </c>
      <c r="G56" s="396">
        <v>45473</v>
      </c>
      <c r="H56" s="396">
        <v>45838</v>
      </c>
      <c r="I56" s="396">
        <v>46203</v>
      </c>
      <c r="J56" s="396">
        <v>46568</v>
      </c>
      <c r="K56" s="396">
        <v>46934</v>
      </c>
      <c r="L56" s="396">
        <v>47299</v>
      </c>
      <c r="M56" s="396">
        <v>47664</v>
      </c>
      <c r="N56" s="396">
        <v>48029</v>
      </c>
      <c r="O56" s="396">
        <v>48395</v>
      </c>
      <c r="P56" s="397">
        <v>48395</v>
      </c>
      <c r="Q56" s="23"/>
      <c r="S56" s="23"/>
      <c r="T56" s="23"/>
    </row>
    <row r="57" spans="3:22" x14ac:dyDescent="0.3">
      <c r="C57" s="90"/>
      <c r="D57" s="398"/>
      <c r="E57" s="399" t="s">
        <v>400</v>
      </c>
      <c r="F57" s="399" t="s">
        <v>401</v>
      </c>
      <c r="G57" s="399" t="s">
        <v>402</v>
      </c>
      <c r="H57" s="399" t="s">
        <v>403</v>
      </c>
      <c r="I57" s="399" t="s">
        <v>404</v>
      </c>
      <c r="J57" s="399" t="s">
        <v>405</v>
      </c>
      <c r="K57" s="399" t="s">
        <v>406</v>
      </c>
      <c r="L57" s="399" t="s">
        <v>407</v>
      </c>
      <c r="M57" s="399" t="s">
        <v>408</v>
      </c>
      <c r="N57" s="399" t="s">
        <v>409</v>
      </c>
      <c r="O57" s="399" t="s">
        <v>410</v>
      </c>
      <c r="P57" s="400" t="s">
        <v>186</v>
      </c>
      <c r="Q57" s="23"/>
      <c r="S57" s="23"/>
      <c r="T57" s="23"/>
    </row>
    <row r="58" spans="3:22" outlineLevel="1" x14ac:dyDescent="0.3">
      <c r="C58" s="90"/>
      <c r="D58" s="401" t="s">
        <v>187</v>
      </c>
      <c r="E58" s="250">
        <f ca="1">IS!E43</f>
        <v>83369.213756456011</v>
      </c>
      <c r="F58" s="250">
        <f ca="1">IS!F43</f>
        <v>80065.607425114198</v>
      </c>
      <c r="G58" s="250">
        <f ca="1">IS!G43</f>
        <v>66080.659827128984</v>
      </c>
      <c r="H58" s="250">
        <f ca="1">IS!H43</f>
        <v>84199.247253680427</v>
      </c>
      <c r="I58" s="250">
        <f ca="1">IS!I43</f>
        <v>102912.72859479702</v>
      </c>
      <c r="J58" s="250">
        <f ca="1">IS!J43</f>
        <v>145051.59295279044</v>
      </c>
      <c r="K58" s="250">
        <f ca="1">IS!K43</f>
        <v>177712.20614776245</v>
      </c>
      <c r="L58" s="250">
        <f ca="1">IS!L43</f>
        <v>208954.95195359341</v>
      </c>
      <c r="M58" s="250">
        <f ca="1">IS!M43</f>
        <v>237479.13015805991</v>
      </c>
      <c r="N58" s="250">
        <f ca="1">IS!N43</f>
        <v>261055.28265993024</v>
      </c>
      <c r="O58" s="250">
        <f ca="1">IS!O43</f>
        <v>277499.40979448357</v>
      </c>
      <c r="P58" s="402"/>
    </row>
    <row r="59" spans="3:22" outlineLevel="1" x14ac:dyDescent="0.3">
      <c r="C59" s="90"/>
      <c r="D59" s="403" t="s">
        <v>188</v>
      </c>
      <c r="E59" s="250">
        <f>-IS!E30</f>
        <v>8853</v>
      </c>
      <c r="F59" s="250">
        <f>-IS!F30</f>
        <v>13919.621951219513</v>
      </c>
      <c r="G59" s="250">
        <f>-IS!G30</f>
        <v>20165.587180249851</v>
      </c>
      <c r="H59" s="250">
        <f>-IS!H30</f>
        <v>29675.691998737686</v>
      </c>
      <c r="I59" s="250">
        <f>-IS!I30</f>
        <v>36525.720279471796</v>
      </c>
      <c r="J59" s="250">
        <f>-IS!J30</f>
        <v>37783.448662745592</v>
      </c>
      <c r="K59" s="250">
        <f>-IS!K30</f>
        <v>39209.530956722061</v>
      </c>
      <c r="L59" s="250">
        <f>-IS!L30</f>
        <v>41208.277770520195</v>
      </c>
      <c r="M59" s="250">
        <f>-IS!M30</f>
        <v>43831.345042554058</v>
      </c>
      <c r="N59" s="250">
        <f>-IS!N30</f>
        <v>47141.243138782418</v>
      </c>
      <c r="O59" s="250">
        <f>-IS!O30</f>
        <v>51212.716527732555</v>
      </c>
      <c r="P59" s="404"/>
    </row>
    <row r="60" spans="3:22" outlineLevel="1" x14ac:dyDescent="0.3">
      <c r="C60" s="90"/>
      <c r="D60" s="403" t="s">
        <v>189</v>
      </c>
      <c r="E60" s="250">
        <f ca="1">-IS!E28*(1-IS!E342)</f>
        <v>2036.5402706043958</v>
      </c>
      <c r="F60" s="250">
        <f ca="1">-IS!F28*(1-IS!F342)</f>
        <v>1237.4670208758114</v>
      </c>
      <c r="G60" s="250">
        <f ca="1">-IS!G28*(1-IS!G342)</f>
        <v>2232.994018773551</v>
      </c>
      <c r="H60" s="250">
        <f ca="1">-IS!H28*(1-IS!H342)</f>
        <v>3768.8790805061853</v>
      </c>
      <c r="I60" s="250">
        <f ca="1">-IS!I28*(1-IS!I342)</f>
        <v>3020.2594074581198</v>
      </c>
      <c r="J60" s="250">
        <f ca="1">-IS!J28*(1-IS!J342)</f>
        <v>1025.0593613374115</v>
      </c>
      <c r="K60" s="250">
        <f ca="1">-IS!K28*(1-IS!K342)</f>
        <v>-75.647181955174091</v>
      </c>
      <c r="L60" s="250">
        <f ca="1">-IS!L28*(1-IS!L342)</f>
        <v>-358.47007293248674</v>
      </c>
      <c r="M60" s="250">
        <f ca="1">-IS!M28*(1-IS!M342)</f>
        <v>-704.49868896489181</v>
      </c>
      <c r="N60" s="250">
        <f ca="1">-IS!N28*(1-IS!N342)</f>
        <v>-1112.2112484898539</v>
      </c>
      <c r="O60" s="250">
        <f ca="1">-IS!O28*(1-IS!O342)</f>
        <v>-1574.778460639166</v>
      </c>
      <c r="P60" s="404"/>
    </row>
    <row r="61" spans="3:22" outlineLevel="1" x14ac:dyDescent="0.3">
      <c r="C61" s="90"/>
      <c r="D61" s="403" t="s">
        <v>190</v>
      </c>
      <c r="E61" s="250">
        <f>SUM(CF!E14:E17)</f>
        <v>-11503.150684931497</v>
      </c>
      <c r="F61" s="250">
        <f>SUM(CF!F14:F17)</f>
        <v>-3937.739726027401</v>
      </c>
      <c r="G61" s="250">
        <f>SUM(CF!G14:G17)</f>
        <v>-2875.0479409246691</v>
      </c>
      <c r="H61" s="250">
        <f>SUM(CF!H14:H17)</f>
        <v>-6594.4651823629974</v>
      </c>
      <c r="I61" s="250">
        <f>SUM(CF!I14:I17)</f>
        <v>-7871.0407952054666</v>
      </c>
      <c r="J61" s="250">
        <f>SUM(CF!J14:J17)</f>
        <v>-9213.4905308322341</v>
      </c>
      <c r="K61" s="250">
        <f>SUM(CF!K14:K17)</f>
        <v>-9632.3829491525685</v>
      </c>
      <c r="L61" s="250">
        <f>SUM(CF!L14:L17)</f>
        <v>-9563.3942604627082</v>
      </c>
      <c r="M61" s="250">
        <f>SUM(CF!M14:M17)</f>
        <v>-8907.8390087374719</v>
      </c>
      <c r="N61" s="250">
        <f>SUM(CF!N14:N17)</f>
        <v>-7616.2023524705146</v>
      </c>
      <c r="O61" s="250">
        <f>SUM(CF!O14:O17)</f>
        <v>-5706.1389730219671</v>
      </c>
      <c r="P61" s="404"/>
    </row>
    <row r="62" spans="3:22" outlineLevel="1" x14ac:dyDescent="0.3">
      <c r="C62" s="90"/>
      <c r="D62" s="403" t="s">
        <v>191</v>
      </c>
      <c r="E62" s="250">
        <f>CF!E23</f>
        <v>-55000</v>
      </c>
      <c r="F62" s="250">
        <f>CF!F23</f>
        <v>-72000</v>
      </c>
      <c r="G62" s="250">
        <f>CF!G23</f>
        <v>-111000</v>
      </c>
      <c r="H62" s="250">
        <f>CF!H23</f>
        <v>-94000</v>
      </c>
      <c r="I62" s="250">
        <f>CF!I23</f>
        <v>-45000</v>
      </c>
      <c r="J62" s="250">
        <f>CF!J23</f>
        <v>-48000</v>
      </c>
      <c r="K62" s="250">
        <f>CF!K23</f>
        <v>-55199.999999999993</v>
      </c>
      <c r="L62" s="250">
        <f>CF!L23</f>
        <v>-63479.999999999985</v>
      </c>
      <c r="M62" s="250">
        <f>CF!M23</f>
        <v>-73001.999999999971</v>
      </c>
      <c r="N62" s="250">
        <f>CF!N23</f>
        <v>-83952.299999999959</v>
      </c>
      <c r="O62" s="250">
        <f>CF!O23</f>
        <v>-96545.144999999946</v>
      </c>
      <c r="P62" s="404"/>
    </row>
    <row r="63" spans="3:22" x14ac:dyDescent="0.3">
      <c r="C63" s="90"/>
      <c r="D63" s="405" t="s">
        <v>192</v>
      </c>
      <c r="E63" s="406">
        <f ca="1">SUM(E58:E62)</f>
        <v>27755.603342128918</v>
      </c>
      <c r="F63" s="406">
        <f t="shared" ref="F63:O63" ca="1" si="6">SUM(F58:F62)</f>
        <v>19284.956671182124</v>
      </c>
      <c r="G63" s="406">
        <f t="shared" ca="1" si="6"/>
        <v>-25395.806914772285</v>
      </c>
      <c r="H63" s="406">
        <f t="shared" ca="1" si="6"/>
        <v>17049.353150561306</v>
      </c>
      <c r="I63" s="406">
        <f t="shared" ca="1" si="6"/>
        <v>89587.667486521474</v>
      </c>
      <c r="J63" s="406">
        <f t="shared" ca="1" si="6"/>
        <v>126646.61044604122</v>
      </c>
      <c r="K63" s="406">
        <f t="shared" ca="1" si="6"/>
        <v>152013.7069733768</v>
      </c>
      <c r="L63" s="406">
        <f t="shared" ca="1" si="6"/>
        <v>176761.36539071839</v>
      </c>
      <c r="M63" s="406">
        <f t="shared" ca="1" si="6"/>
        <v>198696.13750291165</v>
      </c>
      <c r="N63" s="406">
        <f t="shared" ca="1" si="6"/>
        <v>215515.81219775227</v>
      </c>
      <c r="O63" s="406">
        <f t="shared" ca="1" si="6"/>
        <v>224886.06388855499</v>
      </c>
      <c r="P63" s="407">
        <f>+E71*E72</f>
        <v>9117286.943639107</v>
      </c>
    </row>
    <row r="64" spans="3:22" x14ac:dyDescent="0.3">
      <c r="C64" s="90"/>
      <c r="D64" s="151"/>
      <c r="E64" s="152"/>
      <c r="F64" s="152"/>
      <c r="G64" s="152"/>
      <c r="H64" s="152"/>
      <c r="I64" s="152"/>
      <c r="J64" s="152"/>
      <c r="K64" s="152"/>
      <c r="L64" s="152"/>
      <c r="M64" s="152"/>
      <c r="N64" s="152"/>
      <c r="O64" s="152"/>
      <c r="P64" s="152"/>
      <c r="Q64" s="31"/>
      <c r="R64" s="31"/>
      <c r="S64" s="31"/>
      <c r="T64" s="31"/>
      <c r="U64" s="31"/>
      <c r="V64" s="31"/>
    </row>
    <row r="65" spans="3:18" x14ac:dyDescent="0.3">
      <c r="C65" s="90"/>
      <c r="D65" s="90"/>
      <c r="E65" s="90"/>
      <c r="F65" s="90"/>
      <c r="G65" s="90"/>
      <c r="H65" s="90"/>
      <c r="I65" s="90"/>
      <c r="J65" s="93"/>
      <c r="K65" s="93"/>
      <c r="L65" s="90"/>
      <c r="M65" s="90"/>
      <c r="N65" s="90"/>
      <c r="O65" s="90"/>
      <c r="P65" s="90"/>
    </row>
    <row r="66" spans="3:18" x14ac:dyDescent="0.3">
      <c r="C66" s="90"/>
      <c r="D66" s="136" t="s">
        <v>193</v>
      </c>
      <c r="E66" s="137">
        <f>1/(1+$E$73)^((E56-$E$70)/365)</f>
        <v>0.99120102089774142</v>
      </c>
      <c r="F66" s="137">
        <f t="shared" ref="F66:P66" si="7">1/(1+$E$73)^((F56-$E$70)/365)</f>
        <v>0.93157990685877945</v>
      </c>
      <c r="G66" s="137">
        <f t="shared" si="7"/>
        <v>0.87539623027745805</v>
      </c>
      <c r="H66" s="137">
        <f t="shared" si="7"/>
        <v>0.82274081792994158</v>
      </c>
      <c r="I66" s="137">
        <f t="shared" si="7"/>
        <v>0.77325264843039621</v>
      </c>
      <c r="J66" s="137">
        <f t="shared" si="7"/>
        <v>0.72674121093082344</v>
      </c>
      <c r="K66" s="137">
        <f t="shared" si="7"/>
        <v>0.6829113764178244</v>
      </c>
      <c r="L66" s="137">
        <f t="shared" si="7"/>
        <v>0.64183400039269212</v>
      </c>
      <c r="M66" s="137">
        <f t="shared" si="7"/>
        <v>0.60322744397809402</v>
      </c>
      <c r="N66" s="137">
        <f t="shared" si="7"/>
        <v>0.56694308644557712</v>
      </c>
      <c r="O66" s="137">
        <f t="shared" si="7"/>
        <v>0.53275069266984576</v>
      </c>
      <c r="P66" s="138">
        <f t="shared" si="7"/>
        <v>0.53275069266984576</v>
      </c>
    </row>
    <row r="67" spans="3:18" x14ac:dyDescent="0.3">
      <c r="C67" s="90"/>
      <c r="D67" s="90"/>
      <c r="E67" s="90"/>
      <c r="F67" s="95"/>
      <c r="G67" s="96"/>
      <c r="H67" s="96"/>
      <c r="I67" s="96"/>
      <c r="J67" s="96"/>
      <c r="K67" s="96"/>
      <c r="L67" s="96"/>
      <c r="M67" s="96"/>
      <c r="N67" s="96"/>
      <c r="O67" s="96"/>
      <c r="P67" s="96"/>
      <c r="Q67" s="96"/>
      <c r="R67" s="96"/>
    </row>
    <row r="68" spans="3:18" x14ac:dyDescent="0.3">
      <c r="C68" s="90"/>
      <c r="F68" s="95"/>
      <c r="G68" s="96"/>
      <c r="H68" s="96"/>
      <c r="I68" s="96"/>
      <c r="J68" s="96"/>
      <c r="K68" s="96"/>
      <c r="L68" s="96"/>
      <c r="M68" s="96"/>
      <c r="N68" s="96"/>
      <c r="O68" s="96"/>
      <c r="P68" s="96"/>
      <c r="Q68" s="96"/>
      <c r="R68" s="96"/>
    </row>
    <row r="69" spans="3:18" x14ac:dyDescent="0.3">
      <c r="C69" s="90"/>
      <c r="D69" s="203" t="s">
        <v>194</v>
      </c>
      <c r="E69" s="204" t="s">
        <v>44</v>
      </c>
      <c r="F69" s="95"/>
      <c r="G69" s="96"/>
      <c r="H69" s="96"/>
      <c r="I69" s="96"/>
      <c r="J69" s="96"/>
      <c r="K69" s="96"/>
      <c r="L69" s="96"/>
      <c r="M69" s="96"/>
      <c r="N69" s="96"/>
      <c r="O69" s="96"/>
      <c r="P69" s="96"/>
    </row>
    <row r="70" spans="3:18" x14ac:dyDescent="0.3">
      <c r="C70" s="90"/>
      <c r="D70" s="97" t="s">
        <v>195</v>
      </c>
      <c r="E70" s="189">
        <f>+E23</f>
        <v>44690</v>
      </c>
      <c r="F70" s="95"/>
      <c r="G70" s="96"/>
      <c r="H70" s="96"/>
      <c r="I70" s="96"/>
      <c r="J70" s="96"/>
      <c r="K70" s="96"/>
      <c r="L70" s="96"/>
      <c r="M70" s="96"/>
      <c r="O70" s="96"/>
      <c r="P70" s="117"/>
    </row>
    <row r="71" spans="3:18" x14ac:dyDescent="0.3">
      <c r="C71" s="90"/>
      <c r="D71" s="98" t="s">
        <v>212</v>
      </c>
      <c r="E71" s="185">
        <v>4.9000000000000004</v>
      </c>
      <c r="F71" s="95"/>
      <c r="G71" s="96"/>
      <c r="H71" s="96"/>
      <c r="O71" s="96"/>
      <c r="P71" s="96"/>
    </row>
    <row r="72" spans="3:18" x14ac:dyDescent="0.3">
      <c r="D72" s="179" t="s">
        <v>213</v>
      </c>
      <c r="E72" s="180">
        <f>+IS!R11</f>
        <v>1860670.8048243076</v>
      </c>
      <c r="G72" s="96"/>
      <c r="H72" s="96"/>
      <c r="O72" s="96"/>
      <c r="P72" s="96"/>
    </row>
    <row r="73" spans="3:18" x14ac:dyDescent="0.3">
      <c r="D73" s="94" t="s">
        <v>197</v>
      </c>
      <c r="E73" s="170">
        <v>6.4000000000000001E-2</v>
      </c>
      <c r="G73" s="96"/>
      <c r="H73" s="96"/>
      <c r="O73" s="96"/>
      <c r="P73" s="96"/>
    </row>
    <row r="74" spans="3:18" x14ac:dyDescent="0.3">
      <c r="F74" s="95"/>
      <c r="G74" s="133"/>
      <c r="H74" s="96"/>
      <c r="O74" s="96"/>
      <c r="P74" s="96"/>
    </row>
    <row r="75" spans="3:18" x14ac:dyDescent="0.3">
      <c r="D75" s="100"/>
      <c r="E75" s="101"/>
      <c r="F75" s="95"/>
      <c r="G75" s="132"/>
      <c r="H75" s="96"/>
      <c r="O75" s="96"/>
      <c r="P75" s="96"/>
      <c r="Q75" s="96"/>
      <c r="R75" s="96"/>
    </row>
    <row r="76" spans="3:18" x14ac:dyDescent="0.3">
      <c r="D76" s="205" t="s">
        <v>198</v>
      </c>
      <c r="E76" s="206"/>
      <c r="F76" s="207" t="s">
        <v>199</v>
      </c>
      <c r="G76" s="132"/>
      <c r="H76" s="96"/>
      <c r="I76" s="96"/>
      <c r="J76" s="96"/>
      <c r="K76" s="96"/>
      <c r="L76" s="96"/>
      <c r="M76" s="96"/>
      <c r="N76" s="96"/>
      <c r="O76" s="96"/>
      <c r="P76" s="96"/>
      <c r="Q76" s="96"/>
    </row>
    <row r="77" spans="3:18" x14ac:dyDescent="0.3">
      <c r="D77" s="105" t="s">
        <v>200</v>
      </c>
      <c r="E77" s="106">
        <f ca="1">SUMPRODUCT(E63:P63,E66:P66)</f>
        <v>5634942.525641067</v>
      </c>
      <c r="F77" s="153">
        <f ca="1">E77/$E$33</f>
        <v>6.7882695164932745</v>
      </c>
      <c r="G77" s="96"/>
      <c r="H77" s="96"/>
      <c r="I77" s="96"/>
      <c r="J77" s="96"/>
      <c r="K77" s="96"/>
      <c r="L77" s="96"/>
      <c r="M77" s="96"/>
      <c r="N77" s="96"/>
      <c r="O77" s="96"/>
      <c r="P77" s="96"/>
      <c r="Q77" s="96"/>
    </row>
    <row r="78" spans="3:18" x14ac:dyDescent="0.3">
      <c r="D78" s="107" t="s">
        <v>201</v>
      </c>
      <c r="E78" s="108">
        <f ca="1">SUM(E77:E77)</f>
        <v>5634942.525641067</v>
      </c>
      <c r="F78" s="154">
        <f ca="1">E78/$E$33</f>
        <v>6.7882695164932745</v>
      </c>
      <c r="G78" s="96"/>
      <c r="H78" s="96"/>
      <c r="I78" s="96"/>
      <c r="J78" s="96"/>
      <c r="K78" s="96"/>
      <c r="L78" s="96"/>
      <c r="M78" s="96"/>
      <c r="N78" s="96"/>
      <c r="O78" s="96"/>
      <c r="P78" s="96"/>
      <c r="Q78" s="96"/>
    </row>
    <row r="79" spans="3:18" x14ac:dyDescent="0.3">
      <c r="D79" s="105" t="s">
        <v>202</v>
      </c>
      <c r="E79" s="131">
        <f ca="1">CF!E39</f>
        <v>9487.2630715245032</v>
      </c>
      <c r="F79" s="153">
        <f ca="1">E79/$E$33</f>
        <v>1.1429060440337915E-2</v>
      </c>
      <c r="G79" s="96"/>
      <c r="H79" s="96"/>
      <c r="I79" s="96"/>
      <c r="J79" s="96"/>
      <c r="K79" s="96"/>
      <c r="L79" s="96"/>
      <c r="M79" s="96"/>
      <c r="N79" s="96"/>
      <c r="O79" s="96"/>
      <c r="P79" s="96"/>
      <c r="Q79" s="96"/>
    </row>
    <row r="80" spans="3:18" x14ac:dyDescent="0.3">
      <c r="D80" s="109" t="s">
        <v>203</v>
      </c>
      <c r="E80" s="110">
        <f ca="1">-'Debt Schedule'!E12</f>
        <v>-52301</v>
      </c>
      <c r="F80" s="155">
        <f ca="1">-E80/$E$33</f>
        <v>6.3005661968437543E-2</v>
      </c>
      <c r="G80" s="96"/>
      <c r="H80" s="96"/>
      <c r="I80" s="96"/>
      <c r="J80" s="96"/>
      <c r="K80" s="96"/>
      <c r="L80" s="96"/>
      <c r="M80" s="96"/>
      <c r="N80" s="96"/>
      <c r="O80" s="96"/>
      <c r="P80" s="96"/>
      <c r="Q80" s="96"/>
    </row>
    <row r="81" spans="4:22" x14ac:dyDescent="0.3">
      <c r="D81" s="111" t="s">
        <v>204</v>
      </c>
      <c r="E81" s="112">
        <f ca="1">+E78+E79+E80</f>
        <v>5592128.7887125919</v>
      </c>
      <c r="F81" s="153"/>
      <c r="G81" s="96"/>
      <c r="H81" s="96"/>
      <c r="I81" s="96"/>
      <c r="J81" s="96"/>
      <c r="K81" s="96"/>
      <c r="L81" s="96"/>
      <c r="M81" s="96"/>
      <c r="N81" s="96"/>
      <c r="O81" s="96"/>
      <c r="P81" s="96"/>
      <c r="Q81" s="96"/>
    </row>
    <row r="82" spans="4:22" x14ac:dyDescent="0.3">
      <c r="D82" s="105" t="s">
        <v>205</v>
      </c>
      <c r="E82" s="113">
        <f>+IS!D94</f>
        <v>830100</v>
      </c>
      <c r="F82" s="153"/>
      <c r="G82" s="96"/>
      <c r="H82" s="96"/>
      <c r="I82" s="96"/>
      <c r="J82" s="96"/>
      <c r="K82" s="96"/>
      <c r="L82" s="96"/>
      <c r="M82" s="96"/>
      <c r="N82" s="96"/>
      <c r="O82" s="96"/>
      <c r="P82" s="96"/>
      <c r="Q82" s="96"/>
      <c r="R82" s="96"/>
    </row>
    <row r="83" spans="4:22" x14ac:dyDescent="0.3">
      <c r="D83" s="114" t="s">
        <v>206</v>
      </c>
      <c r="E83" s="115"/>
      <c r="F83" s="156">
        <f ca="1">E81/E82</f>
        <v>6.7366929149651753</v>
      </c>
      <c r="G83" s="96"/>
      <c r="H83" s="96"/>
      <c r="I83" s="96"/>
      <c r="J83" s="96"/>
      <c r="K83" s="96"/>
      <c r="L83" s="96"/>
      <c r="M83" s="96"/>
      <c r="N83" s="96"/>
      <c r="O83" s="96"/>
      <c r="P83" s="96"/>
      <c r="Q83" s="96"/>
      <c r="R83" s="96"/>
    </row>
    <row r="84" spans="4:22" x14ac:dyDescent="0.3">
      <c r="G84" s="96"/>
      <c r="H84" s="96"/>
      <c r="I84" s="96"/>
      <c r="J84" s="96"/>
      <c r="K84" s="96"/>
      <c r="L84" s="96"/>
      <c r="M84" s="96"/>
      <c r="N84" s="96"/>
      <c r="O84" s="96"/>
      <c r="P84" s="96"/>
      <c r="Q84" s="96"/>
      <c r="R84" s="96"/>
    </row>
    <row r="85" spans="4:22" x14ac:dyDescent="0.3">
      <c r="D85" s="103"/>
      <c r="E85" s="103"/>
      <c r="F85" s="116"/>
      <c r="G85" s="96"/>
      <c r="O85" s="96"/>
      <c r="P85" s="96"/>
      <c r="Q85" s="96"/>
      <c r="R85" s="96"/>
    </row>
    <row r="86" spans="4:22" x14ac:dyDescent="0.3">
      <c r="D86" s="208" t="s">
        <v>207</v>
      </c>
      <c r="E86" s="209"/>
      <c r="F86" s="210"/>
      <c r="G86" s="96"/>
      <c r="H86" s="751" t="s">
        <v>263</v>
      </c>
      <c r="I86" s="752"/>
      <c r="J86" s="752"/>
      <c r="K86" s="752"/>
      <c r="L86" s="752"/>
      <c r="M86" s="752"/>
      <c r="N86" s="753"/>
      <c r="P86" s="756"/>
      <c r="Q86" s="756"/>
      <c r="R86" s="756"/>
      <c r="S86" s="756"/>
      <c r="T86" s="756"/>
      <c r="U86" s="756"/>
      <c r="V86" s="756"/>
    </row>
    <row r="87" spans="4:22" x14ac:dyDescent="0.3">
      <c r="D87" s="97" t="s">
        <v>208</v>
      </c>
      <c r="E87" s="101"/>
      <c r="F87" s="102">
        <f ca="1">+E78/1000</f>
        <v>5634.9425256410668</v>
      </c>
      <c r="G87" s="96"/>
      <c r="H87" s="754" t="s">
        <v>241</v>
      </c>
      <c r="I87" s="748"/>
      <c r="J87" s="748"/>
      <c r="K87" s="748"/>
      <c r="L87" s="748"/>
      <c r="M87" s="748"/>
      <c r="N87" s="755"/>
      <c r="Q87" s="748"/>
      <c r="R87" s="748"/>
      <c r="S87" s="748"/>
      <c r="T87" s="748"/>
      <c r="U87" s="748"/>
      <c r="V87" s="748"/>
    </row>
    <row r="88" spans="4:22" x14ac:dyDescent="0.3">
      <c r="D88" s="97" t="s">
        <v>210</v>
      </c>
      <c r="E88" s="91">
        <f ca="1">F87</f>
        <v>5634.9425256410668</v>
      </c>
      <c r="F88" s="139">
        <f ca="1">+E79/1000</f>
        <v>9.4872630715245023</v>
      </c>
      <c r="G88" s="96"/>
      <c r="H88" s="749" t="s">
        <v>197</v>
      </c>
      <c r="I88" s="119">
        <f ca="1">E81</f>
        <v>5592128.7887125919</v>
      </c>
      <c r="J88" s="186">
        <v>4</v>
      </c>
      <c r="K88" s="187">
        <f>+J88+2</f>
        <v>6</v>
      </c>
      <c r="L88" s="187">
        <f t="shared" ref="L88:N88" si="8">+K88+2</f>
        <v>8</v>
      </c>
      <c r="M88" s="187">
        <f t="shared" si="8"/>
        <v>10</v>
      </c>
      <c r="N88" s="188">
        <f t="shared" si="8"/>
        <v>12</v>
      </c>
      <c r="P88" s="747"/>
      <c r="Q88" s="147"/>
      <c r="R88" s="148"/>
      <c r="S88" s="148"/>
      <c r="T88" s="148"/>
      <c r="U88" s="148"/>
      <c r="V88" s="148"/>
    </row>
    <row r="89" spans="4:22" x14ac:dyDescent="0.3">
      <c r="D89" s="97" t="s">
        <v>182</v>
      </c>
      <c r="E89" s="91">
        <f ca="1">E88+F88-F89</f>
        <v>5696.7307887125917</v>
      </c>
      <c r="F89" s="140">
        <f ca="1">E80/1000</f>
        <v>-52.301000000000002</v>
      </c>
      <c r="G89" s="103"/>
      <c r="H89" s="749"/>
      <c r="I89" s="123">
        <v>0.06</v>
      </c>
      <c r="J89" s="125">
        <f t="dataTable" ref="J89:N93" dt2D="1" dtr="1" r1="E71" r2="E73" ca="1"/>
        <v>4875698.6439333512</v>
      </c>
      <c r="K89" s="126">
        <v>6935511.0700095566</v>
      </c>
      <c r="L89" s="126">
        <v>8995323.4960857611</v>
      </c>
      <c r="M89" s="126">
        <v>11055135.922161967</v>
      </c>
      <c r="N89" s="127">
        <v>13114948.348238172</v>
      </c>
      <c r="P89" s="747"/>
      <c r="Q89" s="149"/>
      <c r="R89" s="118"/>
      <c r="S89" s="118"/>
      <c r="T89" s="118"/>
      <c r="U89" s="118"/>
      <c r="V89" s="118"/>
    </row>
    <row r="90" spans="4:22" x14ac:dyDescent="0.3">
      <c r="D90" s="99" t="s">
        <v>211</v>
      </c>
      <c r="E90" s="142"/>
      <c r="F90" s="143">
        <f ca="1">E81/1000</f>
        <v>5592.1287887125918</v>
      </c>
      <c r="G90" s="96"/>
      <c r="H90" s="749"/>
      <c r="I90" s="123">
        <f>+I89+2%</f>
        <v>0.08</v>
      </c>
      <c r="J90" s="125">
        <v>4064532.2531770072</v>
      </c>
      <c r="K90" s="126">
        <v>5768359.3775858255</v>
      </c>
      <c r="L90" s="126">
        <v>7472186.5019946424</v>
      </c>
      <c r="M90" s="126">
        <v>9176013.6264034584</v>
      </c>
      <c r="N90" s="127">
        <v>10879840.750812275</v>
      </c>
      <c r="P90" s="747"/>
      <c r="Q90" s="149"/>
      <c r="R90" s="118"/>
      <c r="S90" s="118"/>
      <c r="T90" s="118"/>
      <c r="U90" s="118"/>
      <c r="V90" s="118"/>
    </row>
    <row r="91" spans="4:22" x14ac:dyDescent="0.3">
      <c r="D91" s="100"/>
      <c r="E91" s="91"/>
      <c r="F91" s="141"/>
      <c r="G91" s="96"/>
      <c r="H91" s="749"/>
      <c r="I91" s="123">
        <f t="shared" ref="I91:I93" si="9">+I90+2%</f>
        <v>0.1</v>
      </c>
      <c r="J91" s="125">
        <v>3401287.1371490378</v>
      </c>
      <c r="K91" s="144">
        <v>4815567.2466005841</v>
      </c>
      <c r="L91" s="145">
        <v>6229847.3560521314</v>
      </c>
      <c r="M91" s="126">
        <v>7644127.4655036768</v>
      </c>
      <c r="N91" s="127">
        <v>9058407.5749552231</v>
      </c>
      <c r="P91" s="747"/>
      <c r="Q91" s="149"/>
      <c r="R91" s="118"/>
      <c r="S91" s="118"/>
      <c r="T91" s="150"/>
      <c r="U91" s="118"/>
      <c r="V91" s="118"/>
    </row>
    <row r="92" spans="4:22" x14ac:dyDescent="0.3">
      <c r="D92" s="100"/>
      <c r="E92" s="92"/>
      <c r="G92" s="103"/>
      <c r="H92" s="749"/>
      <c r="I92" s="123">
        <f t="shared" si="9"/>
        <v>0.12000000000000001</v>
      </c>
      <c r="J92" s="125">
        <v>2856812.6608470543</v>
      </c>
      <c r="K92" s="126">
        <v>4034697.6789806434</v>
      </c>
      <c r="L92" s="126">
        <v>5212582.6971142329</v>
      </c>
      <c r="M92" s="126">
        <v>6390467.715247822</v>
      </c>
      <c r="N92" s="127">
        <v>7568352.7333814111</v>
      </c>
      <c r="P92" s="747"/>
      <c r="Q92" s="149"/>
      <c r="R92" s="118"/>
      <c r="S92" s="118"/>
      <c r="T92" s="118"/>
      <c r="U92" s="118"/>
      <c r="V92" s="118"/>
    </row>
    <row r="93" spans="4:22" x14ac:dyDescent="0.3">
      <c r="D93" s="165"/>
      <c r="G93" s="103"/>
      <c r="H93" s="750"/>
      <c r="I93" s="124">
        <f t="shared" si="9"/>
        <v>0.14000000000000001</v>
      </c>
      <c r="J93" s="128">
        <v>2408102.2040423122</v>
      </c>
      <c r="K93" s="129">
        <v>3392286.253008265</v>
      </c>
      <c r="L93" s="129">
        <v>4376470.3019742183</v>
      </c>
      <c r="M93" s="129">
        <v>5360654.3509401716</v>
      </c>
      <c r="N93" s="130">
        <v>6344838.399906124</v>
      </c>
      <c r="O93" s="90"/>
      <c r="P93" s="747"/>
      <c r="Q93" s="149"/>
      <c r="R93" s="118"/>
      <c r="S93" s="118"/>
      <c r="T93" s="118"/>
      <c r="U93" s="118"/>
      <c r="V93" s="118"/>
    </row>
  </sheetData>
  <mergeCells count="12">
    <mergeCell ref="H86:N86"/>
    <mergeCell ref="P86:V86"/>
    <mergeCell ref="H87:N87"/>
    <mergeCell ref="Q87:V87"/>
    <mergeCell ref="H88:H93"/>
    <mergeCell ref="P88:P93"/>
    <mergeCell ref="P41:P46"/>
    <mergeCell ref="Q40:V40"/>
    <mergeCell ref="H41:H46"/>
    <mergeCell ref="H39:N39"/>
    <mergeCell ref="H40:N40"/>
    <mergeCell ref="P39:V39"/>
  </mergeCells>
  <pageMargins left="0.7" right="0.7" top="0.75" bottom="0.75" header="0.3" footer="0.3"/>
  <pageSetup orientation="portrait" horizontalDpi="4294967295" verticalDpi="4294967295" r:id="rId1"/>
  <customProperties>
    <customPr name="SheetID" r:id="rId2"/>
  </customProperties>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DD854-F898-48CE-80DE-839C00624102}">
  <sheetPr codeName="Sheet8"/>
  <dimension ref="B1:Z42"/>
  <sheetViews>
    <sheetView zoomScaleNormal="100" workbookViewId="0">
      <selection activeCell="E38" sqref="E38"/>
    </sheetView>
  </sheetViews>
  <sheetFormatPr defaultColWidth="10.09765625" defaultRowHeight="13" outlineLevelCol="1" x14ac:dyDescent="0.3"/>
  <cols>
    <col min="1" max="1" width="3.3984375" style="16" customWidth="1"/>
    <col min="2" max="2" width="25.59765625" style="16" bestFit="1" customWidth="1"/>
    <col min="3" max="3" width="10.59765625" style="16" bestFit="1" customWidth="1"/>
    <col min="4" max="4" width="13.09765625" style="16" customWidth="1" outlineLevel="1"/>
    <col min="5" max="19" width="13.09765625" style="16" customWidth="1"/>
    <col min="20" max="20" width="10.09765625" style="16"/>
    <col min="21" max="21" width="18" style="16" bestFit="1" customWidth="1"/>
    <col min="22" max="22" width="8.3984375" style="16" bestFit="1" customWidth="1"/>
    <col min="23" max="23" width="9.3984375" style="16" bestFit="1" customWidth="1"/>
    <col min="24" max="24" width="7.3984375" style="16" bestFit="1" customWidth="1"/>
    <col min="25" max="25" width="16.8984375" style="16" bestFit="1" customWidth="1"/>
    <col min="26" max="16384" width="10.09765625" style="16"/>
  </cols>
  <sheetData>
    <row r="1" spans="2:26" x14ac:dyDescent="0.3">
      <c r="B1" s="211" t="s">
        <v>2</v>
      </c>
      <c r="C1" s="212"/>
      <c r="D1" s="212"/>
      <c r="E1" s="212"/>
      <c r="F1" s="212"/>
      <c r="G1" s="212"/>
      <c r="H1" s="212"/>
      <c r="I1" s="212"/>
      <c r="J1" s="212"/>
      <c r="K1" s="212"/>
      <c r="L1" s="212"/>
      <c r="M1" s="212"/>
      <c r="N1" s="212"/>
      <c r="O1" s="212"/>
      <c r="P1" s="212"/>
      <c r="Q1" s="212"/>
      <c r="R1" s="470"/>
    </row>
    <row r="2" spans="2:26" x14ac:dyDescent="0.3">
      <c r="B2" s="193"/>
      <c r="C2" s="213"/>
      <c r="D2" s="213"/>
      <c r="E2" s="213"/>
      <c r="F2" s="213"/>
      <c r="G2" s="213"/>
      <c r="H2" s="213"/>
      <c r="I2" s="213"/>
      <c r="J2" s="213"/>
      <c r="K2" s="213"/>
      <c r="L2" s="213"/>
      <c r="M2" s="213"/>
      <c r="N2" s="213"/>
      <c r="O2" s="213"/>
      <c r="P2" s="213"/>
      <c r="Q2" s="213"/>
      <c r="R2" s="471"/>
    </row>
    <row r="3" spans="2:26" x14ac:dyDescent="0.3">
      <c r="B3" s="196" t="s">
        <v>249</v>
      </c>
      <c r="C3" s="214"/>
      <c r="D3" s="214"/>
      <c r="E3" s="214"/>
      <c r="F3" s="214"/>
      <c r="G3" s="214"/>
      <c r="H3" s="214"/>
      <c r="I3" s="214"/>
      <c r="J3" s="214"/>
      <c r="K3" s="214"/>
      <c r="L3" s="214"/>
      <c r="M3" s="214"/>
      <c r="N3" s="214"/>
      <c r="O3" s="214"/>
      <c r="P3" s="214"/>
      <c r="Q3" s="214"/>
      <c r="R3" s="472"/>
    </row>
    <row r="4" spans="2:26" x14ac:dyDescent="0.3">
      <c r="B4" s="160"/>
      <c r="C4" s="160"/>
      <c r="D4" s="160"/>
      <c r="E4" s="160"/>
      <c r="F4" s="160"/>
      <c r="G4" s="160"/>
      <c r="H4" s="160"/>
      <c r="I4" s="160"/>
      <c r="J4" s="160"/>
      <c r="K4" s="160"/>
      <c r="L4" s="160"/>
      <c r="M4" s="160"/>
      <c r="N4" s="160"/>
      <c r="O4" s="160"/>
      <c r="P4" s="160"/>
      <c r="Q4" s="160"/>
      <c r="R4" s="160"/>
      <c r="S4" s="160"/>
      <c r="T4" s="160"/>
      <c r="U4" s="160"/>
      <c r="V4" s="160"/>
      <c r="W4" s="160"/>
      <c r="X4" s="160"/>
      <c r="Y4" s="160"/>
      <c r="Z4" s="160"/>
    </row>
    <row r="5" spans="2:26" x14ac:dyDescent="0.3">
      <c r="B5" s="199" t="s">
        <v>254</v>
      </c>
      <c r="C5" s="247" t="str">
        <f>+CF!C5</f>
        <v>2020A</v>
      </c>
      <c r="D5" s="247" t="str">
        <f>+CF!D5</f>
        <v>2021A</v>
      </c>
      <c r="E5" s="247" t="str">
        <f>+CF!E5</f>
        <v>2022P</v>
      </c>
      <c r="F5" s="247" t="str">
        <f>+CF!F5</f>
        <v>2023P</v>
      </c>
      <c r="G5" s="247" t="str">
        <f>+CF!G5</f>
        <v>2024P</v>
      </c>
      <c r="H5" s="247" t="str">
        <f>+CF!H5</f>
        <v>2025P</v>
      </c>
      <c r="I5" s="247" t="str">
        <f>+CF!I5</f>
        <v>2026P</v>
      </c>
      <c r="J5" s="247" t="str">
        <f>+CF!J5</f>
        <v>2027P</v>
      </c>
      <c r="K5" s="247" t="str">
        <f>+CF!K5</f>
        <v>2028P</v>
      </c>
      <c r="L5" s="247" t="str">
        <f>+CF!L5</f>
        <v>2029P</v>
      </c>
      <c r="M5" s="247" t="str">
        <f>+CF!M5</f>
        <v>2030P</v>
      </c>
      <c r="N5" s="247" t="str">
        <f>+CF!N5</f>
        <v>2031P</v>
      </c>
      <c r="O5" s="247" t="str">
        <f>+CF!O5</f>
        <v>2032P</v>
      </c>
      <c r="P5" s="247" t="str">
        <f>+CF!P5</f>
        <v>2033P</v>
      </c>
      <c r="Q5" s="247" t="str">
        <f>+CF!Q5</f>
        <v>2034P</v>
      </c>
      <c r="R5" s="248" t="str">
        <f>+CF!R5</f>
        <v>2035P</v>
      </c>
      <c r="T5" s="160"/>
      <c r="U5" s="160"/>
      <c r="V5" s="160"/>
      <c r="W5" s="160"/>
      <c r="X5" s="160"/>
      <c r="Y5" s="160"/>
      <c r="Z5" s="160"/>
    </row>
    <row r="6" spans="2:26" x14ac:dyDescent="0.3">
      <c r="B6" s="422" t="s">
        <v>214</v>
      </c>
      <c r="C6" s="448"/>
      <c r="D6" s="448"/>
      <c r="E6" s="448"/>
      <c r="F6" s="448"/>
      <c r="G6" s="448"/>
      <c r="H6" s="448"/>
      <c r="I6" s="448"/>
      <c r="J6" s="448"/>
      <c r="K6" s="448"/>
      <c r="L6" s="448"/>
      <c r="M6" s="448"/>
      <c r="N6" s="448"/>
      <c r="O6" s="448"/>
      <c r="P6" s="448"/>
      <c r="Q6" s="448"/>
      <c r="R6" s="449"/>
      <c r="T6" s="160"/>
    </row>
    <row r="7" spans="2:26" x14ac:dyDescent="0.3">
      <c r="B7" s="421"/>
      <c r="C7" s="442"/>
      <c r="D7" s="441"/>
      <c r="E7" s="442"/>
      <c r="F7" s="442"/>
      <c r="G7" s="442"/>
      <c r="H7" s="442"/>
      <c r="I7" s="442"/>
      <c r="J7" s="442"/>
      <c r="K7" s="442"/>
      <c r="L7" s="442"/>
      <c r="M7" s="442"/>
      <c r="N7" s="442"/>
      <c r="O7" s="442"/>
      <c r="P7" s="442"/>
      <c r="Q7" s="442"/>
      <c r="R7" s="443"/>
      <c r="T7" s="160"/>
    </row>
    <row r="8" spans="2:26" x14ac:dyDescent="0.3">
      <c r="B8" s="423" t="s">
        <v>220</v>
      </c>
      <c r="C8" s="442"/>
      <c r="D8" s="441">
        <v>36000</v>
      </c>
      <c r="E8" s="442">
        <f ca="1">D8-E30+CF!E30</f>
        <v>-1067.7362637362603</v>
      </c>
      <c r="F8" s="442">
        <f ca="1">E8-F30+CF!F30</f>
        <v>-1410.7252747252746</v>
      </c>
      <c r="G8" s="442">
        <f ca="1">F8-G30+CF!G30</f>
        <v>46673.71822339081</v>
      </c>
      <c r="H8" s="442">
        <f ca="1">G8-H30+CF!H30</f>
        <v>107848.65114165991</v>
      </c>
      <c r="I8" s="442">
        <f ca="1">H8-I30+CF!I30</f>
        <v>55408.614126346569</v>
      </c>
      <c r="J8" s="442">
        <f ca="1">I8-J30+CF!J30</f>
        <v>0</v>
      </c>
      <c r="K8" s="442">
        <f ca="1">J8-K30+CF!K30</f>
        <v>0</v>
      </c>
      <c r="L8" s="442">
        <f ca="1">K8-L30+CF!L30</f>
        <v>0</v>
      </c>
      <c r="M8" s="442">
        <f ca="1">L8-M30+CF!M30</f>
        <v>0</v>
      </c>
      <c r="N8" s="442">
        <f ca="1">M8-N30+CF!N30</f>
        <v>0</v>
      </c>
      <c r="O8" s="442">
        <f ca="1">N8-O30+CF!O30</f>
        <v>0</v>
      </c>
      <c r="P8" s="442">
        <f ca="1">O8-P30+CF!P30</f>
        <v>0</v>
      </c>
      <c r="Q8" s="442">
        <f ca="1">P8-Q30+CF!Q30</f>
        <v>0</v>
      </c>
      <c r="R8" s="443">
        <f ca="1">Q8-R30+CF!R30</f>
        <v>0</v>
      </c>
      <c r="T8" s="160"/>
    </row>
    <row r="9" spans="2:26" x14ac:dyDescent="0.3">
      <c r="B9" s="423" t="s">
        <v>221</v>
      </c>
      <c r="C9" s="441">
        <v>55000</v>
      </c>
      <c r="D9" s="441">
        <v>55000</v>
      </c>
      <c r="E9" s="442">
        <f>D9-E31</f>
        <v>53368.73626373626</v>
      </c>
      <c r="F9" s="442">
        <f t="shared" ref="F9:H9" si="0">E9-F31</f>
        <v>51213.461538461532</v>
      </c>
      <c r="G9" s="442">
        <f t="shared" si="0"/>
        <v>49200.824175824171</v>
      </c>
      <c r="H9" s="442">
        <f t="shared" si="0"/>
        <v>0</v>
      </c>
      <c r="I9" s="442">
        <f t="shared" ref="I9:R9" si="1">H9-I31</f>
        <v>0</v>
      </c>
      <c r="J9" s="442">
        <f t="shared" si="1"/>
        <v>0</v>
      </c>
      <c r="K9" s="442">
        <f t="shared" si="1"/>
        <v>0</v>
      </c>
      <c r="L9" s="442">
        <f t="shared" si="1"/>
        <v>0</v>
      </c>
      <c r="M9" s="442">
        <f t="shared" si="1"/>
        <v>0</v>
      </c>
      <c r="N9" s="442">
        <f t="shared" si="1"/>
        <v>0</v>
      </c>
      <c r="O9" s="442">
        <f t="shared" si="1"/>
        <v>0</v>
      </c>
      <c r="P9" s="442">
        <f t="shared" si="1"/>
        <v>0</v>
      </c>
      <c r="Q9" s="442">
        <f t="shared" si="1"/>
        <v>0</v>
      </c>
      <c r="R9" s="443">
        <f t="shared" si="1"/>
        <v>0</v>
      </c>
      <c r="T9" s="160"/>
    </row>
    <row r="10" spans="2:26" x14ac:dyDescent="0.3">
      <c r="B10" s="423"/>
      <c r="C10" s="442"/>
      <c r="D10" s="442"/>
      <c r="E10" s="442"/>
      <c r="F10" s="442"/>
      <c r="G10" s="442"/>
      <c r="H10" s="442"/>
      <c r="I10" s="442"/>
      <c r="J10" s="442"/>
      <c r="K10" s="442"/>
      <c r="L10" s="442"/>
      <c r="M10" s="442"/>
      <c r="N10" s="442"/>
      <c r="O10" s="442"/>
      <c r="P10" s="442"/>
      <c r="Q10" s="442"/>
      <c r="R10" s="443"/>
      <c r="T10" s="160"/>
      <c r="U10" s="160"/>
      <c r="V10" s="160"/>
      <c r="W10" s="160"/>
      <c r="X10" s="160"/>
      <c r="Y10" s="160"/>
      <c r="Z10" s="160"/>
    </row>
    <row r="11" spans="2:26" x14ac:dyDescent="0.3">
      <c r="B11" s="423" t="s">
        <v>223</v>
      </c>
      <c r="C11" s="442">
        <f>+C9</f>
        <v>55000</v>
      </c>
      <c r="D11" s="442">
        <f>+C12</f>
        <v>55000</v>
      </c>
      <c r="E11" s="442">
        <f>+D12</f>
        <v>91000</v>
      </c>
      <c r="F11" s="442">
        <f ca="1">+E12</f>
        <v>52301</v>
      </c>
      <c r="G11" s="442">
        <f ca="1">+F12</f>
        <v>49802.73626373626</v>
      </c>
      <c r="H11" s="442">
        <f ca="1">+G12</f>
        <v>95874.542399214988</v>
      </c>
      <c r="I11" s="442"/>
      <c r="J11" s="442"/>
      <c r="K11" s="442"/>
      <c r="L11" s="442"/>
      <c r="M11" s="442"/>
      <c r="N11" s="442"/>
      <c r="O11" s="442"/>
      <c r="P11" s="442"/>
      <c r="Q11" s="442"/>
      <c r="R11" s="443"/>
      <c r="T11" s="160"/>
      <c r="U11" s="160"/>
      <c r="V11" s="160"/>
      <c r="W11" s="160"/>
      <c r="X11" s="160"/>
      <c r="Y11" s="160"/>
      <c r="Z11" s="160"/>
    </row>
    <row r="12" spans="2:26" x14ac:dyDescent="0.3">
      <c r="B12" s="421" t="s">
        <v>224</v>
      </c>
      <c r="C12" s="442">
        <f t="shared" ref="C12:O12" si="2">SUM(C8:C9)</f>
        <v>55000</v>
      </c>
      <c r="D12" s="442">
        <f t="shared" si="2"/>
        <v>91000</v>
      </c>
      <c r="E12" s="442">
        <f t="shared" ca="1" si="2"/>
        <v>52301</v>
      </c>
      <c r="F12" s="442">
        <f t="shared" ca="1" si="2"/>
        <v>49802.73626373626</v>
      </c>
      <c r="G12" s="442">
        <f t="shared" ca="1" si="2"/>
        <v>95874.542399214988</v>
      </c>
      <c r="H12" s="442">
        <f t="shared" ca="1" si="2"/>
        <v>107848.65114165991</v>
      </c>
      <c r="I12" s="442">
        <f t="shared" ca="1" si="2"/>
        <v>55408.614126346569</v>
      </c>
      <c r="J12" s="442">
        <f t="shared" ca="1" si="2"/>
        <v>0</v>
      </c>
      <c r="K12" s="442">
        <f t="shared" ca="1" si="2"/>
        <v>0</v>
      </c>
      <c r="L12" s="442">
        <f t="shared" ca="1" si="2"/>
        <v>0</v>
      </c>
      <c r="M12" s="442">
        <f t="shared" ca="1" si="2"/>
        <v>0</v>
      </c>
      <c r="N12" s="442">
        <f t="shared" ca="1" si="2"/>
        <v>0</v>
      </c>
      <c r="O12" s="442">
        <f t="shared" ca="1" si="2"/>
        <v>0</v>
      </c>
      <c r="P12" s="442">
        <f t="shared" ref="P12:R12" ca="1" si="3">SUM(P8:P9)</f>
        <v>0</v>
      </c>
      <c r="Q12" s="442">
        <f t="shared" ca="1" si="3"/>
        <v>0</v>
      </c>
      <c r="R12" s="443">
        <f t="shared" ca="1" si="3"/>
        <v>0</v>
      </c>
      <c r="T12" s="160"/>
      <c r="U12" s="160"/>
      <c r="V12" s="160"/>
      <c r="W12" s="160"/>
      <c r="X12" s="160"/>
      <c r="Y12" s="160"/>
      <c r="Z12" s="160"/>
    </row>
    <row r="13" spans="2:26" x14ac:dyDescent="0.3">
      <c r="B13" s="421" t="s">
        <v>225</v>
      </c>
      <c r="C13" s="442">
        <v>0</v>
      </c>
      <c r="D13" s="442">
        <f ca="1">IF(D12-E12&gt;0,D12-E12,0)</f>
        <v>38699</v>
      </c>
      <c r="E13" s="442">
        <f t="shared" ref="E13:Q13" ca="1" si="4">IF(E12-F12&gt;0,E12-F12,0)</f>
        <v>2498.2637362637397</v>
      </c>
      <c r="F13" s="442">
        <f t="shared" ca="1" si="4"/>
        <v>0</v>
      </c>
      <c r="G13" s="442">
        <f t="shared" ca="1" si="4"/>
        <v>0</v>
      </c>
      <c r="H13" s="442">
        <f t="shared" ca="1" si="4"/>
        <v>52440.037015313341</v>
      </c>
      <c r="I13" s="442">
        <f t="shared" ca="1" si="4"/>
        <v>55408.614126346569</v>
      </c>
      <c r="J13" s="442">
        <f t="shared" ca="1" si="4"/>
        <v>0</v>
      </c>
      <c r="K13" s="442">
        <f t="shared" ca="1" si="4"/>
        <v>0</v>
      </c>
      <c r="L13" s="442">
        <f t="shared" ca="1" si="4"/>
        <v>0</v>
      </c>
      <c r="M13" s="442">
        <f t="shared" ca="1" si="4"/>
        <v>0</v>
      </c>
      <c r="N13" s="442">
        <f t="shared" ca="1" si="4"/>
        <v>0</v>
      </c>
      <c r="O13" s="442">
        <f t="shared" ca="1" si="4"/>
        <v>0</v>
      </c>
      <c r="P13" s="442">
        <f t="shared" ca="1" si="4"/>
        <v>0</v>
      </c>
      <c r="Q13" s="442">
        <f t="shared" ca="1" si="4"/>
        <v>0</v>
      </c>
      <c r="R13" s="443">
        <f ca="1">IF(R12-T12&gt;0,R12-T12,0)</f>
        <v>0</v>
      </c>
      <c r="T13" s="160"/>
      <c r="U13" s="160"/>
      <c r="V13" s="160"/>
      <c r="W13" s="160"/>
      <c r="X13" s="160"/>
      <c r="Y13" s="160"/>
      <c r="Z13" s="160"/>
    </row>
    <row r="14" spans="2:26" x14ac:dyDescent="0.3">
      <c r="B14" s="421" t="s">
        <v>226</v>
      </c>
      <c r="C14" s="442">
        <f t="shared" ref="C14:G14" si="5">C12-C13</f>
        <v>55000</v>
      </c>
      <c r="D14" s="442">
        <f t="shared" ca="1" si="5"/>
        <v>52301</v>
      </c>
      <c r="E14" s="442">
        <f t="shared" ca="1" si="5"/>
        <v>49802.73626373626</v>
      </c>
      <c r="F14" s="442">
        <f t="shared" ca="1" si="5"/>
        <v>49802.73626373626</v>
      </c>
      <c r="G14" s="442">
        <f t="shared" ca="1" si="5"/>
        <v>95874.542399214988</v>
      </c>
      <c r="H14" s="442">
        <f t="shared" ref="H14:O14" ca="1" si="6">H12-H13</f>
        <v>55408.614126346569</v>
      </c>
      <c r="I14" s="442">
        <f t="shared" ca="1" si="6"/>
        <v>0</v>
      </c>
      <c r="J14" s="442">
        <f t="shared" ca="1" si="6"/>
        <v>0</v>
      </c>
      <c r="K14" s="442">
        <f t="shared" ca="1" si="6"/>
        <v>0</v>
      </c>
      <c r="L14" s="442">
        <f t="shared" ca="1" si="6"/>
        <v>0</v>
      </c>
      <c r="M14" s="442">
        <f t="shared" ca="1" si="6"/>
        <v>0</v>
      </c>
      <c r="N14" s="442">
        <f t="shared" ca="1" si="6"/>
        <v>0</v>
      </c>
      <c r="O14" s="442">
        <f t="shared" ca="1" si="6"/>
        <v>0</v>
      </c>
      <c r="P14" s="442">
        <f t="shared" ref="P14:R14" ca="1" si="7">P12-P13</f>
        <v>0</v>
      </c>
      <c r="Q14" s="442">
        <f t="shared" ca="1" si="7"/>
        <v>0</v>
      </c>
      <c r="R14" s="443">
        <f t="shared" ca="1" si="7"/>
        <v>0</v>
      </c>
      <c r="T14" s="160"/>
      <c r="U14" s="160"/>
      <c r="V14" s="160"/>
      <c r="W14" s="160"/>
      <c r="X14" s="160"/>
      <c r="Y14" s="160"/>
      <c r="Z14" s="160"/>
    </row>
    <row r="15" spans="2:26" x14ac:dyDescent="0.3">
      <c r="B15" s="421" t="s">
        <v>260</v>
      </c>
      <c r="C15" s="442">
        <f>+C12-BS!C7</f>
        <v>46264</v>
      </c>
      <c r="D15" s="442">
        <f>+D12-BS!D7</f>
        <v>53920</v>
      </c>
      <c r="E15" s="442">
        <f ca="1">+E12-BS!E7</f>
        <v>42813.736928475497</v>
      </c>
      <c r="F15" s="442">
        <f ca="1">+F12-BS!F7</f>
        <v>45156.597278169189</v>
      </c>
      <c r="G15" s="442">
        <f ca="1">+G12-BS!G7</f>
        <v>95874.542399214988</v>
      </c>
      <c r="H15" s="442">
        <f ca="1">+H12-BS!H7</f>
        <v>107848.65114165991</v>
      </c>
      <c r="I15" s="442">
        <f ca="1">+I12-BS!I7</f>
        <v>55408.614126346569</v>
      </c>
      <c r="J15" s="442">
        <f ca="1">+J12-BS!J7</f>
        <v>-30258.872782069637</v>
      </c>
      <c r="K15" s="442">
        <f ca="1">+K12-BS!K7</f>
        <v>-143388.02917299469</v>
      </c>
      <c r="L15" s="442">
        <f ca="1">+L12-BS!L7</f>
        <v>-281799.47558595671</v>
      </c>
      <c r="M15" s="442">
        <f ca="1">+M12-BS!M7</f>
        <v>-444884.49939594156</v>
      </c>
      <c r="N15" s="442">
        <f ca="1">+N12-BS!N7</f>
        <v>-629911.3842556664</v>
      </c>
      <c r="O15" s="442">
        <f ca="1">+O12-BS!O7</f>
        <v>-831742.8193533303</v>
      </c>
      <c r="P15" s="442">
        <f ca="1">+P12-BS!P7</f>
        <v>-1042766.4044778661</v>
      </c>
      <c r="Q15" s="442">
        <f ca="1">+Q12-BS!Q7</f>
        <v>-1253086.3668268612</v>
      </c>
      <c r="R15" s="443">
        <f ca="1">+R12-BS!R7</f>
        <v>-1450985.6002505873</v>
      </c>
      <c r="T15" s="160"/>
      <c r="U15" s="160"/>
      <c r="V15" s="160"/>
      <c r="W15" s="160"/>
      <c r="X15" s="160"/>
      <c r="Y15" s="160"/>
      <c r="Z15" s="160"/>
    </row>
    <row r="16" spans="2:26" x14ac:dyDescent="0.3">
      <c r="B16" s="421"/>
      <c r="C16" s="444"/>
      <c r="D16" s="444"/>
      <c r="E16" s="444"/>
      <c r="F16" s="444"/>
      <c r="G16" s="444"/>
      <c r="H16" s="444"/>
      <c r="I16" s="444"/>
      <c r="J16" s="444"/>
      <c r="K16" s="444"/>
      <c r="L16" s="444"/>
      <c r="M16" s="444"/>
      <c r="N16" s="444"/>
      <c r="O16" s="444"/>
      <c r="P16" s="444"/>
      <c r="Q16" s="444"/>
      <c r="R16" s="450"/>
      <c r="T16" s="160"/>
      <c r="U16" s="160"/>
      <c r="V16" s="160"/>
      <c r="W16" s="160"/>
      <c r="X16" s="160"/>
      <c r="Y16" s="160"/>
      <c r="Z16" s="160"/>
    </row>
    <row r="17" spans="2:26" x14ac:dyDescent="0.3">
      <c r="B17" s="421" t="s">
        <v>227</v>
      </c>
      <c r="C17" s="451">
        <f>IFERROR(SUMPRODUCT($G$34:$G$35,C8:C9)/AVERAGE(C11:C12),"")</f>
        <v>2.495E-2</v>
      </c>
      <c r="D17" s="451">
        <f t="shared" ref="D17:R17" si="8">IFERROR(SUMPRODUCT($G$34:$G$35,D8:D9)/D12,"")</f>
        <v>2.9717032967032968E-2</v>
      </c>
      <c r="E17" s="451">
        <f t="shared" ca="1" si="8"/>
        <v>2.47039966352838E-2</v>
      </c>
      <c r="F17" s="451">
        <f t="shared" ca="1" si="8"/>
        <v>2.4608668562497885E-2</v>
      </c>
      <c r="G17" s="451">
        <f t="shared" ca="1" si="8"/>
        <v>3.0816190236924289E-2</v>
      </c>
      <c r="H17" s="451">
        <f t="shared" ca="1" si="8"/>
        <v>3.6999999999999998E-2</v>
      </c>
      <c r="I17" s="451">
        <f t="shared" ca="1" si="8"/>
        <v>3.6999999999999998E-2</v>
      </c>
      <c r="J17" s="451" t="str">
        <f t="shared" ca="1" si="8"/>
        <v/>
      </c>
      <c r="K17" s="451" t="str">
        <f t="shared" ca="1" si="8"/>
        <v/>
      </c>
      <c r="L17" s="451" t="str">
        <f t="shared" ca="1" si="8"/>
        <v/>
      </c>
      <c r="M17" s="451" t="str">
        <f t="shared" ca="1" si="8"/>
        <v/>
      </c>
      <c r="N17" s="451" t="str">
        <f t="shared" ca="1" si="8"/>
        <v/>
      </c>
      <c r="O17" s="451" t="str">
        <f t="shared" ca="1" si="8"/>
        <v/>
      </c>
      <c r="P17" s="451" t="str">
        <f t="shared" ca="1" si="8"/>
        <v/>
      </c>
      <c r="Q17" s="451" t="str">
        <f t="shared" ca="1" si="8"/>
        <v/>
      </c>
      <c r="R17" s="452" t="str">
        <f t="shared" ca="1" si="8"/>
        <v/>
      </c>
      <c r="T17" s="160"/>
      <c r="U17" s="160"/>
      <c r="V17" s="160"/>
      <c r="W17" s="160"/>
      <c r="X17" s="160"/>
      <c r="Y17" s="160"/>
      <c r="Z17" s="160"/>
    </row>
    <row r="18" spans="2:26" x14ac:dyDescent="0.3">
      <c r="B18" s="421"/>
      <c r="C18" s="444"/>
      <c r="D18" s="444"/>
      <c r="E18" s="444"/>
      <c r="F18" s="444"/>
      <c r="G18" s="444"/>
      <c r="H18" s="444"/>
      <c r="I18" s="444"/>
      <c r="J18" s="444"/>
      <c r="K18" s="444"/>
      <c r="L18" s="444"/>
      <c r="M18" s="444"/>
      <c r="N18" s="444"/>
      <c r="O18" s="444"/>
      <c r="P18" s="444"/>
      <c r="Q18" s="444"/>
      <c r="R18" s="450"/>
      <c r="T18" s="160"/>
      <c r="U18" s="160"/>
      <c r="V18" s="160"/>
      <c r="W18" s="160"/>
      <c r="X18" s="160"/>
      <c r="Y18" s="160"/>
      <c r="Z18" s="160"/>
    </row>
    <row r="19" spans="2:26" x14ac:dyDescent="0.3">
      <c r="B19" s="421" t="s">
        <v>148</v>
      </c>
      <c r="C19" s="444"/>
      <c r="D19" s="442">
        <f>IFERROR(AVERAGE(C12:D12)*MAX(C17:D17),"")</f>
        <v>2169.3434065934066</v>
      </c>
      <c r="E19" s="442">
        <f t="shared" ref="E19:R19" ca="1" si="9">IFERROR(AVERAGE(D12:E12)*MAX(D17:E17),"")</f>
        <v>2129.2402706043958</v>
      </c>
      <c r="F19" s="442">
        <f t="shared" ca="1" si="9"/>
        <v>1261.1851785546226</v>
      </c>
      <c r="G19" s="442">
        <f t="shared" ca="1" si="9"/>
        <v>2244.6093662374687</v>
      </c>
      <c r="H19" s="442">
        <f t="shared" ca="1" si="9"/>
        <v>3768.8790805061853</v>
      </c>
      <c r="I19" s="442">
        <f t="shared" ca="1" si="9"/>
        <v>3020.2594074581198</v>
      </c>
      <c r="J19" s="442">
        <f t="shared" ca="1" si="9"/>
        <v>1025.0593613374115</v>
      </c>
      <c r="K19" s="442">
        <f t="shared" ca="1" si="9"/>
        <v>0</v>
      </c>
      <c r="L19" s="442">
        <f t="shared" ca="1" si="9"/>
        <v>0</v>
      </c>
      <c r="M19" s="442">
        <f t="shared" ca="1" si="9"/>
        <v>0</v>
      </c>
      <c r="N19" s="442">
        <f t="shared" ca="1" si="9"/>
        <v>0</v>
      </c>
      <c r="O19" s="442">
        <f t="shared" ca="1" si="9"/>
        <v>0</v>
      </c>
      <c r="P19" s="442">
        <f t="shared" ca="1" si="9"/>
        <v>0</v>
      </c>
      <c r="Q19" s="442">
        <f t="shared" ca="1" si="9"/>
        <v>0</v>
      </c>
      <c r="R19" s="443">
        <f t="shared" ca="1" si="9"/>
        <v>0</v>
      </c>
      <c r="T19" s="160"/>
      <c r="U19" s="160"/>
      <c r="V19" s="160"/>
      <c r="W19" s="160"/>
      <c r="X19" s="160"/>
      <c r="Y19" s="160"/>
      <c r="Z19" s="160"/>
    </row>
    <row r="20" spans="2:26" x14ac:dyDescent="0.3">
      <c r="B20" s="421"/>
      <c r="C20" s="444"/>
      <c r="D20" s="444"/>
      <c r="E20" s="444"/>
      <c r="F20" s="444"/>
      <c r="G20" s="444"/>
      <c r="H20" s="444"/>
      <c r="I20" s="444"/>
      <c r="J20" s="444"/>
      <c r="K20" s="444"/>
      <c r="L20" s="444"/>
      <c r="M20" s="444"/>
      <c r="N20" s="444"/>
      <c r="O20" s="444"/>
      <c r="P20" s="444"/>
      <c r="Q20" s="444"/>
      <c r="R20" s="450"/>
      <c r="T20" s="160"/>
      <c r="U20" s="160"/>
      <c r="V20" s="160"/>
      <c r="W20" s="160"/>
      <c r="X20" s="160"/>
      <c r="Y20" s="160"/>
      <c r="Z20" s="160"/>
    </row>
    <row r="21" spans="2:26" x14ac:dyDescent="0.3">
      <c r="B21" s="421" t="s">
        <v>228</v>
      </c>
      <c r="C21" s="453">
        <f>+CF!C42</f>
        <v>8736</v>
      </c>
      <c r="D21" s="454">
        <f>+CF!D42</f>
        <v>37080</v>
      </c>
      <c r="E21" s="454">
        <f ca="1">+CF!E42</f>
        <v>9487.2630715245032</v>
      </c>
      <c r="F21" s="454">
        <f ca="1">+CF!F42</f>
        <v>4646.1389855670714</v>
      </c>
      <c r="G21" s="454">
        <f ca="1">+CF!G42</f>
        <v>0</v>
      </c>
      <c r="H21" s="454">
        <f ca="1">+CF!H42</f>
        <v>0</v>
      </c>
      <c r="I21" s="454">
        <f ca="1">+CF!I42</f>
        <v>0</v>
      </c>
      <c r="J21" s="454">
        <f ca="1">+CF!J42</f>
        <v>30258.872782069637</v>
      </c>
      <c r="K21" s="454">
        <f ca="1">+CF!K42</f>
        <v>143388.02917299469</v>
      </c>
      <c r="L21" s="454">
        <f ca="1">+CF!L42</f>
        <v>281799.47558595671</v>
      </c>
      <c r="M21" s="454">
        <f ca="1">+CF!M42</f>
        <v>444884.49939594156</v>
      </c>
      <c r="N21" s="454">
        <f ca="1">+CF!N42</f>
        <v>629911.3842556664</v>
      </c>
      <c r="O21" s="454">
        <f ca="1">+CF!O42</f>
        <v>831742.8193533303</v>
      </c>
      <c r="P21" s="454">
        <f ca="1">+CF!P42</f>
        <v>1042766.4044778661</v>
      </c>
      <c r="Q21" s="454">
        <f ca="1">+CF!Q42</f>
        <v>1253086.3668268612</v>
      </c>
      <c r="R21" s="455">
        <f ca="1">+CF!R42</f>
        <v>1450985.6002505873</v>
      </c>
      <c r="T21" s="160"/>
      <c r="U21" s="160"/>
      <c r="V21" s="160"/>
      <c r="W21" s="160"/>
      <c r="X21" s="160"/>
      <c r="Y21" s="160"/>
      <c r="Z21" s="160"/>
    </row>
    <row r="22" spans="2:26" x14ac:dyDescent="0.3">
      <c r="B22" s="421"/>
      <c r="C22" s="444"/>
      <c r="D22" s="444"/>
      <c r="E22" s="444"/>
      <c r="F22" s="444"/>
      <c r="G22" s="444"/>
      <c r="H22" s="444"/>
      <c r="I22" s="444"/>
      <c r="J22" s="444"/>
      <c r="K22" s="444"/>
      <c r="L22" s="444"/>
      <c r="M22" s="444"/>
      <c r="N22" s="444"/>
      <c r="O22" s="444"/>
      <c r="P22" s="444"/>
      <c r="Q22" s="444"/>
      <c r="R22" s="450"/>
      <c r="T22" s="160"/>
      <c r="U22" s="160"/>
      <c r="V22" s="160"/>
      <c r="W22" s="160"/>
      <c r="X22" s="160"/>
      <c r="Y22" s="160"/>
      <c r="Z22" s="160"/>
    </row>
    <row r="23" spans="2:26" x14ac:dyDescent="0.3">
      <c r="B23" s="421" t="s">
        <v>229</v>
      </c>
      <c r="C23" s="456">
        <v>2.5000000000000001E-3</v>
      </c>
      <c r="D23" s="451">
        <f>+C23</f>
        <v>2.5000000000000001E-3</v>
      </c>
      <c r="E23" s="451">
        <f t="shared" ref="E23:R23" si="10">+D23</f>
        <v>2.5000000000000001E-3</v>
      </c>
      <c r="F23" s="451">
        <f t="shared" si="10"/>
        <v>2.5000000000000001E-3</v>
      </c>
      <c r="G23" s="451">
        <f t="shared" si="10"/>
        <v>2.5000000000000001E-3</v>
      </c>
      <c r="H23" s="451">
        <f t="shared" si="10"/>
        <v>2.5000000000000001E-3</v>
      </c>
      <c r="I23" s="451">
        <f t="shared" si="10"/>
        <v>2.5000000000000001E-3</v>
      </c>
      <c r="J23" s="451">
        <f t="shared" si="10"/>
        <v>2.5000000000000001E-3</v>
      </c>
      <c r="K23" s="451">
        <f t="shared" si="10"/>
        <v>2.5000000000000001E-3</v>
      </c>
      <c r="L23" s="451">
        <f t="shared" si="10"/>
        <v>2.5000000000000001E-3</v>
      </c>
      <c r="M23" s="451">
        <f t="shared" si="10"/>
        <v>2.5000000000000001E-3</v>
      </c>
      <c r="N23" s="451">
        <f t="shared" si="10"/>
        <v>2.5000000000000001E-3</v>
      </c>
      <c r="O23" s="451">
        <f t="shared" si="10"/>
        <v>2.5000000000000001E-3</v>
      </c>
      <c r="P23" s="451">
        <f t="shared" si="10"/>
        <v>2.5000000000000001E-3</v>
      </c>
      <c r="Q23" s="451">
        <f t="shared" si="10"/>
        <v>2.5000000000000001E-3</v>
      </c>
      <c r="R23" s="452">
        <f t="shared" si="10"/>
        <v>2.5000000000000001E-3</v>
      </c>
      <c r="T23" s="160"/>
      <c r="U23" s="160"/>
      <c r="V23" s="160"/>
      <c r="W23" s="160"/>
      <c r="X23" s="160"/>
      <c r="Y23" s="160"/>
      <c r="Z23" s="160"/>
    </row>
    <row r="24" spans="2:26" x14ac:dyDescent="0.3">
      <c r="B24" s="421"/>
      <c r="C24" s="444"/>
      <c r="D24" s="444"/>
      <c r="E24" s="444"/>
      <c r="F24" s="444"/>
      <c r="G24" s="444"/>
      <c r="H24" s="444"/>
      <c r="I24" s="444"/>
      <c r="J24" s="444"/>
      <c r="K24" s="444"/>
      <c r="L24" s="444"/>
      <c r="M24" s="444"/>
      <c r="N24" s="444"/>
      <c r="O24" s="444"/>
      <c r="P24" s="444"/>
      <c r="Q24" s="444"/>
      <c r="R24" s="450"/>
      <c r="T24" s="160"/>
      <c r="U24" s="160"/>
      <c r="V24" s="160"/>
      <c r="W24" s="160"/>
      <c r="X24" s="160"/>
      <c r="Y24" s="160"/>
      <c r="Z24" s="160"/>
    </row>
    <row r="25" spans="2:26" x14ac:dyDescent="0.3">
      <c r="B25" s="424" t="s">
        <v>230</v>
      </c>
      <c r="C25" s="446"/>
      <c r="D25" s="457">
        <f>C21*D23</f>
        <v>21.84</v>
      </c>
      <c r="E25" s="457">
        <f t="shared" ref="E25:R25" si="11">D21*E23</f>
        <v>92.7</v>
      </c>
      <c r="F25" s="457">
        <f t="shared" ca="1" si="11"/>
        <v>23.718157678811259</v>
      </c>
      <c r="G25" s="457">
        <f t="shared" ca="1" si="11"/>
        <v>11.615347463917679</v>
      </c>
      <c r="H25" s="457">
        <f t="shared" ca="1" si="11"/>
        <v>0</v>
      </c>
      <c r="I25" s="457">
        <f t="shared" ca="1" si="11"/>
        <v>0</v>
      </c>
      <c r="J25" s="457">
        <f t="shared" ca="1" si="11"/>
        <v>0</v>
      </c>
      <c r="K25" s="457">
        <f t="shared" ca="1" si="11"/>
        <v>75.647181955174091</v>
      </c>
      <c r="L25" s="457">
        <f t="shared" ca="1" si="11"/>
        <v>358.47007293248674</v>
      </c>
      <c r="M25" s="457">
        <f t="shared" ca="1" si="11"/>
        <v>704.49868896489181</v>
      </c>
      <c r="N25" s="457">
        <f t="shared" ca="1" si="11"/>
        <v>1112.2112484898539</v>
      </c>
      <c r="O25" s="457">
        <f t="shared" ca="1" si="11"/>
        <v>1574.778460639166</v>
      </c>
      <c r="P25" s="457">
        <f t="shared" ca="1" si="11"/>
        <v>2079.3570483833259</v>
      </c>
      <c r="Q25" s="457">
        <f t="shared" ca="1" si="11"/>
        <v>2606.9160111946653</v>
      </c>
      <c r="R25" s="458">
        <f t="shared" ca="1" si="11"/>
        <v>3132.715917067153</v>
      </c>
      <c r="T25" s="160"/>
      <c r="U25" s="160"/>
      <c r="V25" s="160"/>
      <c r="W25" s="160"/>
      <c r="X25" s="160"/>
      <c r="Y25" s="160"/>
      <c r="Z25" s="160"/>
    </row>
    <row r="26" spans="2:26" x14ac:dyDescent="0.3">
      <c r="B26" s="159"/>
      <c r="C26" s="215"/>
      <c r="D26" s="215"/>
      <c r="E26" s="215"/>
      <c r="F26" s="215"/>
      <c r="G26" s="215"/>
      <c r="H26" s="215"/>
      <c r="I26" s="215"/>
      <c r="J26" s="215"/>
      <c r="K26" s="215"/>
      <c r="L26" s="215"/>
      <c r="M26" s="215"/>
      <c r="N26" s="215"/>
      <c r="O26" s="215"/>
      <c r="P26" s="215"/>
      <c r="Q26" s="215"/>
      <c r="R26" s="215"/>
      <c r="T26" s="160"/>
      <c r="U26" s="160"/>
      <c r="V26" s="160"/>
      <c r="W26" s="160"/>
      <c r="X26" s="160"/>
      <c r="Y26" s="160"/>
      <c r="Z26" s="160"/>
    </row>
    <row r="27" spans="2:26" x14ac:dyDescent="0.3">
      <c r="B27" s="159"/>
      <c r="C27" s="215"/>
      <c r="D27" s="215"/>
      <c r="E27" s="215"/>
      <c r="F27" s="215"/>
      <c r="G27" s="215"/>
      <c r="H27" s="215"/>
      <c r="I27" s="215"/>
      <c r="J27" s="215"/>
      <c r="K27" s="215"/>
      <c r="L27" s="215"/>
      <c r="M27" s="215"/>
      <c r="N27" s="215"/>
      <c r="O27" s="215"/>
      <c r="P27" s="215"/>
      <c r="Q27" s="215"/>
      <c r="R27" s="215"/>
      <c r="T27" s="160"/>
      <c r="U27" s="160"/>
      <c r="V27" s="160"/>
      <c r="W27" s="160"/>
      <c r="X27" s="160"/>
      <c r="Y27" s="160"/>
      <c r="Z27" s="160"/>
    </row>
    <row r="28" spans="2:26" x14ac:dyDescent="0.3">
      <c r="B28" s="199" t="s">
        <v>247</v>
      </c>
      <c r="C28" s="247" t="str">
        <f t="shared" ref="C28:R28" si="12">+C5</f>
        <v>2020A</v>
      </c>
      <c r="D28" s="247" t="str">
        <f t="shared" si="12"/>
        <v>2021A</v>
      </c>
      <c r="E28" s="247" t="str">
        <f t="shared" si="12"/>
        <v>2022P</v>
      </c>
      <c r="F28" s="247" t="str">
        <f t="shared" si="12"/>
        <v>2023P</v>
      </c>
      <c r="G28" s="247" t="str">
        <f t="shared" si="12"/>
        <v>2024P</v>
      </c>
      <c r="H28" s="247" t="str">
        <f t="shared" si="12"/>
        <v>2025P</v>
      </c>
      <c r="I28" s="247" t="str">
        <f t="shared" si="12"/>
        <v>2026P</v>
      </c>
      <c r="J28" s="247" t="str">
        <f t="shared" si="12"/>
        <v>2027P</v>
      </c>
      <c r="K28" s="247" t="str">
        <f t="shared" si="12"/>
        <v>2028P</v>
      </c>
      <c r="L28" s="247" t="str">
        <f t="shared" si="12"/>
        <v>2029P</v>
      </c>
      <c r="M28" s="247" t="str">
        <f t="shared" si="12"/>
        <v>2030P</v>
      </c>
      <c r="N28" s="247" t="str">
        <f t="shared" si="12"/>
        <v>2031P</v>
      </c>
      <c r="O28" s="247" t="str">
        <f t="shared" si="12"/>
        <v>2032P</v>
      </c>
      <c r="P28" s="247" t="str">
        <f t="shared" si="12"/>
        <v>2033P</v>
      </c>
      <c r="Q28" s="247" t="str">
        <f t="shared" si="12"/>
        <v>2034P</v>
      </c>
      <c r="R28" s="248" t="str">
        <f t="shared" si="12"/>
        <v>2035P</v>
      </c>
      <c r="T28" s="160"/>
      <c r="U28" s="160"/>
      <c r="V28" s="160"/>
      <c r="W28" s="160"/>
      <c r="X28" s="160"/>
      <c r="Y28" s="160"/>
      <c r="Z28" s="160"/>
    </row>
    <row r="29" spans="2:26" x14ac:dyDescent="0.3">
      <c r="B29" s="423" t="s">
        <v>232</v>
      </c>
      <c r="C29" s="441"/>
      <c r="D29" s="441"/>
      <c r="E29" s="441">
        <v>2699</v>
      </c>
      <c r="F29" s="441">
        <v>3566</v>
      </c>
      <c r="G29" s="441">
        <v>3330</v>
      </c>
      <c r="H29" s="441">
        <v>81405</v>
      </c>
      <c r="I29" s="442"/>
      <c r="J29" s="442"/>
      <c r="K29" s="442"/>
      <c r="L29" s="442"/>
      <c r="M29" s="442"/>
      <c r="N29" s="442"/>
      <c r="O29" s="442"/>
      <c r="P29" s="442"/>
      <c r="Q29" s="442"/>
      <c r="R29" s="443"/>
      <c r="T29" s="160"/>
      <c r="U29" s="160"/>
      <c r="V29" s="160"/>
      <c r="W29" s="160"/>
      <c r="X29" s="160"/>
      <c r="Y29" s="160"/>
      <c r="Z29" s="160"/>
    </row>
    <row r="30" spans="2:26" x14ac:dyDescent="0.3">
      <c r="B30" s="423" t="s">
        <v>220</v>
      </c>
      <c r="C30" s="442"/>
      <c r="D30" s="468"/>
      <c r="E30" s="442">
        <f>$H$34*E$29</f>
        <v>1067.7362637362637</v>
      </c>
      <c r="F30" s="442">
        <f>$H$34*F$29</f>
        <v>1410.7252747252746</v>
      </c>
      <c r="G30" s="442">
        <f>$H$34*G$29</f>
        <v>1317.3626373626373</v>
      </c>
      <c r="H30" s="442">
        <f>$H$34*H$29</f>
        <v>32204.175824175822</v>
      </c>
      <c r="I30" s="442"/>
      <c r="J30" s="442"/>
      <c r="K30" s="442"/>
      <c r="L30" s="442"/>
      <c r="M30" s="442"/>
      <c r="N30" s="442"/>
      <c r="O30" s="442"/>
      <c r="P30" s="442"/>
      <c r="Q30" s="442"/>
      <c r="R30" s="443"/>
      <c r="W30" s="160"/>
      <c r="X30" s="160"/>
      <c r="Y30" s="160"/>
      <c r="Z30" s="160"/>
    </row>
    <row r="31" spans="2:26" x14ac:dyDescent="0.3">
      <c r="B31" s="440" t="s">
        <v>221</v>
      </c>
      <c r="C31" s="445"/>
      <c r="D31" s="469"/>
      <c r="E31" s="445">
        <f>$H$35*E$29</f>
        <v>1631.2637362637365</v>
      </c>
      <c r="F31" s="445">
        <f>$H$35*F$29</f>
        <v>2155.2747252747254</v>
      </c>
      <c r="G31" s="445">
        <f>$H$35*G$29</f>
        <v>2012.6373626373629</v>
      </c>
      <c r="H31" s="445">
        <f>$H$35*H$29</f>
        <v>49200.824175824178</v>
      </c>
      <c r="I31" s="445"/>
      <c r="J31" s="445"/>
      <c r="K31" s="445"/>
      <c r="L31" s="445"/>
      <c r="M31" s="445"/>
      <c r="N31" s="445"/>
      <c r="O31" s="445"/>
      <c r="P31" s="445"/>
      <c r="Q31" s="445"/>
      <c r="R31" s="447"/>
      <c r="W31" s="160"/>
      <c r="X31" s="160"/>
      <c r="Y31" s="160"/>
      <c r="Z31" s="160"/>
    </row>
    <row r="32" spans="2:26" x14ac:dyDescent="0.3">
      <c r="B32" s="160"/>
      <c r="C32" s="160"/>
      <c r="D32" s="160"/>
      <c r="E32" s="160"/>
      <c r="F32" s="160"/>
      <c r="G32" s="160"/>
      <c r="H32" s="160"/>
      <c r="I32" s="160"/>
      <c r="J32" s="160"/>
      <c r="K32" s="160"/>
      <c r="L32" s="160"/>
      <c r="M32" s="160"/>
      <c r="N32" s="160"/>
      <c r="O32" s="160"/>
      <c r="P32" s="160"/>
      <c r="Q32" s="160"/>
      <c r="R32" s="160"/>
      <c r="S32" s="160"/>
      <c r="W32" s="160"/>
      <c r="X32" s="160"/>
      <c r="Y32" s="160"/>
      <c r="Z32" s="160"/>
    </row>
    <row r="33" spans="2:26" x14ac:dyDescent="0.3">
      <c r="B33" s="192" t="s">
        <v>257</v>
      </c>
      <c r="C33" s="459" t="s">
        <v>215</v>
      </c>
      <c r="D33" s="459" t="s">
        <v>216</v>
      </c>
      <c r="E33" s="459" t="s">
        <v>217</v>
      </c>
      <c r="F33" s="459" t="s">
        <v>218</v>
      </c>
      <c r="G33" s="459" t="s">
        <v>219</v>
      </c>
      <c r="H33" s="420" t="s">
        <v>231</v>
      </c>
      <c r="I33" s="160"/>
      <c r="J33" s="160"/>
      <c r="K33" s="160"/>
      <c r="L33" s="160"/>
      <c r="M33" s="160"/>
      <c r="N33" s="160"/>
      <c r="O33" s="160"/>
      <c r="P33" s="160"/>
      <c r="Q33" s="160"/>
      <c r="R33" s="160"/>
      <c r="S33" s="160"/>
      <c r="W33" s="160"/>
      <c r="X33" s="160"/>
      <c r="Y33" s="160"/>
      <c r="Z33" s="160"/>
    </row>
    <row r="34" spans="2:26" x14ac:dyDescent="0.3">
      <c r="B34" s="421" t="s">
        <v>220</v>
      </c>
      <c r="C34" s="460">
        <v>44712</v>
      </c>
      <c r="D34" s="460">
        <v>47848</v>
      </c>
      <c r="E34" s="461">
        <v>2030</v>
      </c>
      <c r="F34" s="464" t="s">
        <v>259</v>
      </c>
      <c r="G34" s="496">
        <f>0.032+0.005</f>
        <v>3.6999999999999998E-2</v>
      </c>
      <c r="H34" s="465">
        <f>D8/SUM(D8:D9)</f>
        <v>0.39560439560439559</v>
      </c>
      <c r="I34" s="160"/>
      <c r="J34" s="160"/>
      <c r="K34" s="160"/>
      <c r="L34" s="160"/>
      <c r="M34" s="160"/>
      <c r="N34" s="160"/>
      <c r="O34" s="160"/>
      <c r="P34" s="160"/>
      <c r="Q34" s="160"/>
      <c r="R34" s="160"/>
      <c r="S34" s="160"/>
      <c r="T34" s="160"/>
      <c r="W34" s="160"/>
      <c r="X34" s="160"/>
      <c r="Y34" s="160"/>
      <c r="Z34" s="160"/>
    </row>
    <row r="35" spans="2:26" x14ac:dyDescent="0.3">
      <c r="B35" s="424" t="s">
        <v>221</v>
      </c>
      <c r="C35" s="462">
        <v>43466</v>
      </c>
      <c r="D35" s="462">
        <v>46022</v>
      </c>
      <c r="E35" s="463">
        <v>2025</v>
      </c>
      <c r="F35" s="466" t="s">
        <v>222</v>
      </c>
      <c r="G35" s="497">
        <f>(1.97%+3.02%)/2</f>
        <v>2.495E-2</v>
      </c>
      <c r="H35" s="467">
        <f>1-H34</f>
        <v>0.60439560439560447</v>
      </c>
      <c r="I35" s="215"/>
      <c r="J35" s="215"/>
      <c r="K35" s="215"/>
      <c r="L35" s="215"/>
      <c r="M35" s="215"/>
      <c r="N35" s="215"/>
      <c r="O35" s="215"/>
      <c r="P35" s="215"/>
      <c r="Q35" s="215"/>
      <c r="R35" s="215"/>
      <c r="S35" s="215"/>
      <c r="T35" s="160"/>
      <c r="W35" s="160"/>
      <c r="X35" s="160"/>
      <c r="Y35" s="160"/>
      <c r="Z35" s="160"/>
    </row>
    <row r="36" spans="2:26" x14ac:dyDescent="0.3">
      <c r="B36" s="495" t="s">
        <v>131</v>
      </c>
      <c r="T36" s="160"/>
      <c r="W36" s="160"/>
      <c r="X36" s="160"/>
      <c r="Y36" s="160"/>
      <c r="Z36" s="160"/>
    </row>
    <row r="37" spans="2:26" x14ac:dyDescent="0.3">
      <c r="T37" s="215"/>
      <c r="W37" s="160"/>
      <c r="X37" s="160"/>
      <c r="Y37" s="160"/>
      <c r="Z37" s="160"/>
    </row>
    <row r="38" spans="2:26" x14ac:dyDescent="0.3">
      <c r="B38" s="160"/>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row>
    <row r="39" spans="2:26" x14ac:dyDescent="0.3">
      <c r="B39" s="160"/>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row>
    <row r="40" spans="2:26" x14ac:dyDescent="0.3">
      <c r="B40" s="160"/>
      <c r="C40" s="160"/>
      <c r="D40" s="160"/>
      <c r="E40" s="160"/>
      <c r="F40" s="160"/>
      <c r="G40" s="160"/>
      <c r="H40" s="160"/>
      <c r="I40" s="160"/>
      <c r="J40" s="160"/>
      <c r="K40" s="160"/>
      <c r="L40" s="160"/>
      <c r="M40" s="160"/>
      <c r="N40" s="160"/>
      <c r="O40" s="160"/>
      <c r="P40" s="160"/>
      <c r="Q40" s="160"/>
      <c r="R40" s="160"/>
      <c r="S40" s="160"/>
      <c r="T40" s="160"/>
      <c r="U40" s="160"/>
      <c r="V40" s="160"/>
      <c r="W40" s="160"/>
      <c r="X40" s="160"/>
      <c r="Y40" s="160"/>
      <c r="Z40" s="160"/>
    </row>
    <row r="41" spans="2:26" x14ac:dyDescent="0.3">
      <c r="B41" s="160"/>
      <c r="C41" s="160"/>
      <c r="D41" s="160"/>
      <c r="E41" s="160"/>
      <c r="F41" s="160"/>
      <c r="G41" s="160"/>
      <c r="H41" s="160"/>
      <c r="I41" s="160"/>
      <c r="J41" s="160"/>
      <c r="K41" s="160"/>
      <c r="L41" s="160"/>
      <c r="M41" s="160"/>
      <c r="N41" s="160"/>
      <c r="O41" s="160"/>
      <c r="P41" s="160"/>
      <c r="Q41" s="160"/>
      <c r="R41" s="160"/>
      <c r="S41" s="160"/>
      <c r="T41" s="160"/>
      <c r="U41" s="160"/>
      <c r="V41" s="160"/>
      <c r="W41" s="160"/>
      <c r="X41" s="160"/>
      <c r="Y41" s="160"/>
      <c r="Z41" s="160"/>
    </row>
    <row r="42" spans="2:26" x14ac:dyDescent="0.3">
      <c r="B42" s="160"/>
      <c r="C42" s="160"/>
      <c r="D42" s="160"/>
      <c r="E42" s="160"/>
      <c r="F42" s="160"/>
      <c r="G42" s="160"/>
      <c r="H42" s="160"/>
      <c r="I42" s="160"/>
      <c r="J42" s="160"/>
      <c r="K42" s="160"/>
      <c r="L42" s="160"/>
      <c r="M42" s="160"/>
      <c r="N42" s="160"/>
      <c r="O42" s="160"/>
      <c r="P42" s="160"/>
      <c r="Q42" s="160"/>
      <c r="R42" s="160"/>
      <c r="S42" s="160"/>
      <c r="T42" s="160"/>
      <c r="U42" s="160"/>
      <c r="V42" s="160"/>
      <c r="W42" s="160"/>
      <c r="X42" s="160"/>
      <c r="Y42" s="160"/>
      <c r="Z42" s="160"/>
    </row>
  </sheetData>
  <pageMargins left="0.7" right="0.7" top="0.75" bottom="0.75" header="0.3" footer="0.3"/>
  <pageSetup orientation="portrait" r:id="rId1"/>
  <customProperties>
    <customPr name="SheetID" r:id="rId2"/>
  </customProperties>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DD7D5-F1C9-45D2-A1CD-ABB6E0C5C171}">
  <sheetPr codeName="Sheet9"/>
  <dimension ref="B1:J12"/>
  <sheetViews>
    <sheetView workbookViewId="0">
      <selection activeCell="C60" sqref="C60"/>
    </sheetView>
  </sheetViews>
  <sheetFormatPr defaultColWidth="8.8984375" defaultRowHeight="13" outlineLevelRow="1" x14ac:dyDescent="0.3"/>
  <cols>
    <col min="1" max="1" width="4.59765625" style="161" customWidth="1"/>
    <col min="2" max="2" width="42.69921875" style="161" bestFit="1" customWidth="1"/>
    <col min="3" max="10" width="11.3984375" style="161" customWidth="1"/>
    <col min="11" max="16384" width="8.8984375" style="161"/>
  </cols>
  <sheetData>
    <row r="1" spans="2:10" x14ac:dyDescent="0.3">
      <c r="B1" s="654" t="s">
        <v>2</v>
      </c>
      <c r="C1" s="212"/>
      <c r="D1" s="212"/>
      <c r="E1" s="212"/>
      <c r="F1" s="212"/>
      <c r="G1" s="212"/>
      <c r="H1" s="212"/>
      <c r="I1" s="212"/>
      <c r="J1" s="212"/>
    </row>
    <row r="2" spans="2:10" x14ac:dyDescent="0.3">
      <c r="B2" s="193"/>
      <c r="C2" s="194"/>
      <c r="D2" s="194"/>
      <c r="E2" s="194"/>
      <c r="F2" s="194"/>
      <c r="G2" s="194"/>
      <c r="H2" s="194"/>
      <c r="I2" s="194"/>
      <c r="J2" s="194"/>
    </row>
    <row r="3" spans="2:10" x14ac:dyDescent="0.3">
      <c r="B3" s="196" t="s">
        <v>249</v>
      </c>
      <c r="C3" s="197"/>
      <c r="D3" s="197"/>
      <c r="E3" s="197"/>
      <c r="F3" s="197"/>
      <c r="G3" s="197"/>
      <c r="H3" s="197"/>
      <c r="I3" s="197"/>
      <c r="J3" s="197"/>
    </row>
    <row r="4" spans="2:10" x14ac:dyDescent="0.3">
      <c r="B4" s="31"/>
      <c r="C4" s="31"/>
      <c r="D4" s="31"/>
      <c r="E4" s="31"/>
      <c r="F4" s="31"/>
      <c r="G4" s="31"/>
      <c r="H4" s="31"/>
      <c r="I4" s="31"/>
    </row>
    <row r="5" spans="2:10" x14ac:dyDescent="0.3">
      <c r="B5" s="425" t="s">
        <v>255</v>
      </c>
      <c r="C5" s="426" t="str">
        <f>IS!C5</f>
        <v>2020A</v>
      </c>
      <c r="D5" s="426" t="str">
        <f>IS!D5</f>
        <v>2021A</v>
      </c>
      <c r="E5" s="426" t="str">
        <f>IS!E5</f>
        <v>2022P</v>
      </c>
      <c r="F5" s="426" t="str">
        <f>IS!F5</f>
        <v>2023P</v>
      </c>
      <c r="G5" s="426" t="str">
        <f>IS!G5</f>
        <v>2024P</v>
      </c>
      <c r="H5" s="426" t="str">
        <f>IS!H5</f>
        <v>2025P</v>
      </c>
      <c r="I5" s="426" t="str">
        <f>IS!I5</f>
        <v>2026P</v>
      </c>
      <c r="J5" s="427" t="str">
        <f>IS!J5</f>
        <v>2027P</v>
      </c>
    </row>
    <row r="6" spans="2:10" outlineLevel="1" x14ac:dyDescent="0.3">
      <c r="B6" s="428" t="s">
        <v>233</v>
      </c>
      <c r="C6" s="429"/>
      <c r="D6" s="429"/>
      <c r="E6" s="430"/>
      <c r="F6" s="430">
        <v>14000</v>
      </c>
      <c r="G6" s="430">
        <v>16000</v>
      </c>
      <c r="H6" s="430">
        <v>19000</v>
      </c>
      <c r="I6" s="430">
        <v>25000</v>
      </c>
      <c r="J6" s="431">
        <v>28000</v>
      </c>
    </row>
    <row r="7" spans="2:10" outlineLevel="1" x14ac:dyDescent="0.3">
      <c r="B7" s="428" t="s">
        <v>234</v>
      </c>
      <c r="C7" s="429"/>
      <c r="D7" s="429"/>
      <c r="E7" s="430"/>
      <c r="F7" s="430">
        <v>5000</v>
      </c>
      <c r="G7" s="430">
        <v>30000</v>
      </c>
      <c r="H7" s="430">
        <v>30000</v>
      </c>
      <c r="I7" s="430"/>
      <c r="J7" s="431">
        <v>0</v>
      </c>
    </row>
    <row r="8" spans="2:10" outlineLevel="1" x14ac:dyDescent="0.3">
      <c r="B8" s="428" t="s">
        <v>235</v>
      </c>
      <c r="C8" s="429"/>
      <c r="D8" s="429"/>
      <c r="E8" s="430"/>
      <c r="F8" s="430">
        <v>20000</v>
      </c>
      <c r="G8" s="430">
        <v>50000</v>
      </c>
      <c r="H8" s="430">
        <v>30000</v>
      </c>
      <c r="I8" s="430"/>
      <c r="J8" s="431">
        <v>0</v>
      </c>
    </row>
    <row r="9" spans="2:10" outlineLevel="1" x14ac:dyDescent="0.3">
      <c r="B9" s="428" t="s">
        <v>236</v>
      </c>
      <c r="C9" s="429"/>
      <c r="D9" s="429"/>
      <c r="E9" s="430"/>
      <c r="F9" s="430">
        <v>33000</v>
      </c>
      <c r="G9" s="430">
        <v>0</v>
      </c>
      <c r="H9" s="430">
        <v>0</v>
      </c>
      <c r="I9" s="430">
        <v>0</v>
      </c>
      <c r="J9" s="431">
        <v>0</v>
      </c>
    </row>
    <row r="10" spans="2:10" outlineLevel="1" x14ac:dyDescent="0.3">
      <c r="B10" s="428" t="s">
        <v>237</v>
      </c>
      <c r="C10" s="432"/>
      <c r="D10" s="432"/>
      <c r="E10" s="433"/>
      <c r="F10" s="433">
        <v>0</v>
      </c>
      <c r="G10" s="433">
        <v>15000</v>
      </c>
      <c r="H10" s="433">
        <v>15000</v>
      </c>
      <c r="I10" s="433">
        <v>20000</v>
      </c>
      <c r="J10" s="434">
        <v>20000</v>
      </c>
    </row>
    <row r="11" spans="2:10" s="162" customFormat="1" x14ac:dyDescent="0.3">
      <c r="B11" s="435" t="s">
        <v>238</v>
      </c>
      <c r="C11" s="436">
        <f>-CF!C23</f>
        <v>24535</v>
      </c>
      <c r="D11" s="436">
        <f>-CF!D23</f>
        <v>20914</v>
      </c>
      <c r="E11" s="437">
        <v>55000</v>
      </c>
      <c r="F11" s="438">
        <f t="shared" ref="F11:J11" si="0">SUM(F6:F10)</f>
        <v>72000</v>
      </c>
      <c r="G11" s="438">
        <f t="shared" si="0"/>
        <v>111000</v>
      </c>
      <c r="H11" s="438">
        <f t="shared" si="0"/>
        <v>94000</v>
      </c>
      <c r="I11" s="438">
        <f t="shared" si="0"/>
        <v>45000</v>
      </c>
      <c r="J11" s="439">
        <f t="shared" si="0"/>
        <v>48000</v>
      </c>
    </row>
    <row r="12" spans="2:10" x14ac:dyDescent="0.3">
      <c r="B12" s="163" t="s">
        <v>131</v>
      </c>
    </row>
  </sheetData>
  <pageMargins left="0.7" right="0.7" top="0.75" bottom="0.75" header="0.3" footer="0.3"/>
  <pageSetup orientation="portrait" r:id="rId1"/>
  <customProperties>
    <customPr name="SheetID"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261E2-1D74-4C22-9AD8-69BC53677479}">
  <sheetPr codeName="Sheet10">
    <tabColor theme="1" tint="0.499984740745262"/>
  </sheetPr>
  <dimension ref="A1"/>
  <sheetViews>
    <sheetView workbookViewId="0">
      <selection activeCell="P31" sqref="P31"/>
    </sheetView>
  </sheetViews>
  <sheetFormatPr defaultColWidth="8.8984375" defaultRowHeight="13" x14ac:dyDescent="0.3"/>
  <cols>
    <col min="1" max="16384" width="8.8984375" style="161"/>
  </cols>
  <sheetData/>
  <pageMargins left="0.7" right="0.7" top="0.75" bottom="0.75" header="0.3" footer="0.3"/>
  <customProperties>
    <customPr name="SheetID"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2ED67-B65D-4B06-BE2D-DBD7A63D35B6}">
  <sheetPr codeName="Sheet11"/>
  <dimension ref="B1:AO43"/>
  <sheetViews>
    <sheetView workbookViewId="0">
      <selection activeCell="U29" sqref="U29"/>
    </sheetView>
  </sheetViews>
  <sheetFormatPr defaultColWidth="8.796875" defaultRowHeight="14.5" outlineLevelRow="1" outlineLevelCol="1" x14ac:dyDescent="0.35"/>
  <cols>
    <col min="1" max="1" width="3.8984375" style="503" customWidth="1"/>
    <col min="2" max="2" width="23.59765625" style="502" customWidth="1"/>
    <col min="3" max="3" width="15.8984375" style="502" customWidth="1"/>
    <col min="4" max="4" width="58.3984375" style="502" hidden="1" customWidth="1" outlineLevel="1"/>
    <col min="5" max="5" width="12.796875" style="502" bestFit="1" customWidth="1" collapsed="1"/>
    <col min="6" max="6" width="18.3984375" style="502" bestFit="1" customWidth="1"/>
    <col min="7" max="8" width="18.3984375" style="502" customWidth="1"/>
    <col min="9" max="9" width="13.796875" style="502" customWidth="1"/>
    <col min="10" max="11" width="13.796875" style="502" hidden="1" customWidth="1" outlineLevel="1"/>
    <col min="12" max="12" width="13.796875" style="502" customWidth="1" collapsed="1"/>
    <col min="13" max="14" width="13.796875" style="502" hidden="1" customWidth="1" outlineLevel="1"/>
    <col min="15" max="15" width="13.796875" style="502" customWidth="1" collapsed="1"/>
    <col min="16" max="17" width="13.796875" style="502" hidden="1" customWidth="1" outlineLevel="1"/>
    <col min="18" max="18" width="13.796875" style="502" customWidth="1" collapsed="1"/>
    <col min="19" max="20" width="13.796875" style="502" hidden="1" customWidth="1" outlineLevel="1"/>
    <col min="21" max="21" width="13.796875" style="502" customWidth="1" collapsed="1"/>
    <col min="22" max="23" width="13.796875" style="502" hidden="1" customWidth="1" outlineLevel="1"/>
    <col min="24" max="24" width="17.09765625" style="502" bestFit="1" customWidth="1" collapsed="1"/>
    <col min="25" max="26" width="13.796875" style="502" hidden="1" customWidth="1" outlineLevel="1"/>
    <col min="27" max="27" width="13.796875" style="502" customWidth="1" collapsed="1"/>
    <col min="28" max="29" width="13.796875" style="502" hidden="1" customWidth="1" outlineLevel="1"/>
    <col min="30" max="30" width="13.796875" style="502" customWidth="1" collapsed="1"/>
    <col min="31" max="32" width="13.796875" style="502" hidden="1" customWidth="1" outlineLevel="1"/>
    <col min="33" max="33" width="15.796875" style="502" bestFit="1" customWidth="1" collapsed="1"/>
    <col min="34" max="35" width="13.796875" style="502" hidden="1" customWidth="1" outlineLevel="1"/>
    <col min="36" max="36" width="13.796875" style="502" customWidth="1" collapsed="1"/>
    <col min="37" max="38" width="13.796875" style="502" hidden="1" customWidth="1" outlineLevel="1"/>
    <col min="39" max="39" width="8.796875" style="503" collapsed="1"/>
    <col min="40" max="16384" width="8.796875" style="503"/>
  </cols>
  <sheetData>
    <row r="1" spans="2:41" s="514" customFormat="1" ht="13" x14ac:dyDescent="0.3">
      <c r="B1" s="654" t="s">
        <v>303</v>
      </c>
      <c r="C1" s="212"/>
      <c r="D1" s="212"/>
      <c r="E1" s="212"/>
      <c r="F1" s="212"/>
      <c r="G1" s="212"/>
      <c r="H1" s="212"/>
      <c r="I1" s="212"/>
      <c r="J1" s="212"/>
      <c r="K1" s="654"/>
      <c r="L1" s="212"/>
      <c r="M1" s="212"/>
      <c r="N1" s="212"/>
      <c r="O1" s="212"/>
      <c r="P1" s="212"/>
      <c r="Q1" s="212"/>
      <c r="R1" s="212"/>
      <c r="S1" s="212"/>
      <c r="T1" s="654"/>
      <c r="U1" s="212"/>
      <c r="V1" s="212"/>
      <c r="W1" s="212"/>
      <c r="X1" s="212"/>
      <c r="Y1" s="212"/>
      <c r="Z1" s="212"/>
      <c r="AA1" s="212"/>
      <c r="AB1" s="212"/>
      <c r="AC1" s="654"/>
      <c r="AD1" s="212"/>
      <c r="AE1" s="212"/>
      <c r="AF1" s="212"/>
      <c r="AG1" s="212"/>
      <c r="AH1" s="212"/>
      <c r="AI1" s="212"/>
      <c r="AJ1" s="470"/>
    </row>
    <row r="2" spans="2:41" x14ac:dyDescent="0.35">
      <c r="B2" s="656"/>
      <c r="C2" s="657"/>
      <c r="D2" s="657"/>
      <c r="E2" s="657"/>
      <c r="F2" s="657"/>
      <c r="G2" s="657"/>
      <c r="H2" s="657"/>
      <c r="I2" s="657"/>
      <c r="J2" s="657"/>
      <c r="K2" s="657"/>
      <c r="L2" s="657"/>
      <c r="M2" s="657"/>
      <c r="N2" s="657"/>
      <c r="O2" s="657"/>
      <c r="P2" s="657"/>
      <c r="Q2" s="657"/>
      <c r="R2" s="657"/>
      <c r="S2" s="657"/>
      <c r="T2" s="657"/>
      <c r="U2" s="657"/>
      <c r="V2" s="657"/>
      <c r="W2" s="657"/>
      <c r="X2" s="657"/>
      <c r="Y2" s="657"/>
      <c r="Z2" s="657"/>
      <c r="AA2" s="657"/>
      <c r="AB2" s="657"/>
      <c r="AC2" s="657"/>
      <c r="AD2" s="657"/>
      <c r="AE2" s="657"/>
      <c r="AF2" s="657"/>
      <c r="AG2" s="657"/>
      <c r="AH2" s="657"/>
      <c r="AI2" s="657"/>
      <c r="AJ2" s="658"/>
    </row>
    <row r="3" spans="2:41" hidden="1" outlineLevel="1" x14ac:dyDescent="0.35">
      <c r="B3" s="504"/>
      <c r="C3" s="504"/>
      <c r="D3" s="504"/>
      <c r="E3" s="504"/>
      <c r="F3" s="504"/>
      <c r="G3" s="504"/>
      <c r="H3" s="504"/>
      <c r="I3" s="504"/>
      <c r="J3" s="504"/>
      <c r="K3" s="504"/>
      <c r="L3" s="504"/>
      <c r="M3" s="504"/>
      <c r="N3" s="504"/>
      <c r="O3" s="504"/>
      <c r="P3" s="504"/>
      <c r="Q3" s="504"/>
      <c r="R3" s="504"/>
      <c r="S3" s="504"/>
      <c r="T3" s="504"/>
      <c r="U3" s="504"/>
      <c r="V3" s="504"/>
      <c r="W3" s="504"/>
      <c r="X3" s="504"/>
      <c r="Y3" s="504"/>
      <c r="Z3" s="504"/>
      <c r="AA3" s="504"/>
      <c r="AB3" s="504"/>
      <c r="AC3" s="504"/>
      <c r="AD3" s="504"/>
      <c r="AE3" s="504"/>
      <c r="AF3" s="504"/>
      <c r="AG3" s="504"/>
      <c r="AH3" s="504"/>
      <c r="AI3" s="504"/>
      <c r="AJ3" s="504"/>
      <c r="AK3" s="504"/>
      <c r="AL3" s="504"/>
      <c r="AM3" s="504"/>
      <c r="AN3" s="504"/>
      <c r="AO3" s="504"/>
    </row>
    <row r="4" spans="2:41" hidden="1" outlineLevel="1" x14ac:dyDescent="0.35">
      <c r="B4" s="504"/>
      <c r="C4" s="504"/>
      <c r="D4" s="504"/>
      <c r="E4" s="504"/>
      <c r="F4" s="504"/>
      <c r="G4" s="504"/>
      <c r="H4" s="504"/>
      <c r="I4" s="504"/>
      <c r="J4" s="504"/>
      <c r="K4" s="504"/>
      <c r="L4" s="504"/>
      <c r="M4" s="504"/>
      <c r="N4" s="504"/>
      <c r="O4" s="504"/>
      <c r="P4" s="504"/>
      <c r="Q4" s="504"/>
      <c r="R4" s="504"/>
      <c r="S4" s="504"/>
      <c r="T4" s="504"/>
      <c r="U4" s="504"/>
      <c r="V4" s="504"/>
      <c r="W4" s="504"/>
      <c r="X4" s="504"/>
      <c r="Y4" s="504"/>
      <c r="Z4" s="504"/>
      <c r="AA4" s="504"/>
      <c r="AB4" s="504"/>
      <c r="AC4" s="504"/>
      <c r="AD4" s="504"/>
      <c r="AE4" s="504"/>
      <c r="AF4" s="504"/>
      <c r="AG4" s="504"/>
      <c r="AH4" s="504"/>
      <c r="AI4" s="504"/>
      <c r="AJ4" s="504"/>
      <c r="AK4" s="504"/>
      <c r="AL4" s="504"/>
      <c r="AM4" s="504"/>
      <c r="AN4" s="504"/>
      <c r="AO4" s="504"/>
    </row>
    <row r="5" spans="2:41" s="504" customFormat="1" ht="12" hidden="1" outlineLevel="1" x14ac:dyDescent="0.3">
      <c r="B5" s="505" t="s">
        <v>304</v>
      </c>
      <c r="C5" s="505"/>
      <c r="I5" s="504">
        <v>0</v>
      </c>
      <c r="J5" s="504">
        <v>1</v>
      </c>
      <c r="K5" s="504">
        <v>2</v>
      </c>
      <c r="L5" s="504">
        <v>0</v>
      </c>
      <c r="M5" s="504">
        <v>1</v>
      </c>
      <c r="N5" s="504">
        <v>2</v>
      </c>
      <c r="R5" s="504">
        <v>0</v>
      </c>
      <c r="S5" s="504">
        <v>1</v>
      </c>
      <c r="T5" s="504">
        <v>2</v>
      </c>
      <c r="AA5" s="504">
        <v>0</v>
      </c>
      <c r="AB5" s="504">
        <v>1</v>
      </c>
      <c r="AC5" s="504">
        <v>2</v>
      </c>
      <c r="AG5" s="504">
        <v>0</v>
      </c>
      <c r="AH5" s="504">
        <v>1</v>
      </c>
      <c r="AI5" s="504">
        <v>2</v>
      </c>
    </row>
    <row r="6" spans="2:41" s="505" customFormat="1" ht="12" hidden="1" outlineLevel="1" x14ac:dyDescent="0.3">
      <c r="B6" s="505" t="s">
        <v>305</v>
      </c>
      <c r="G6" s="505" t="s">
        <v>306</v>
      </c>
      <c r="I6" s="505" t="s">
        <v>307</v>
      </c>
      <c r="J6" s="505" t="s">
        <v>307</v>
      </c>
      <c r="K6" s="505" t="s">
        <v>307</v>
      </c>
      <c r="L6" s="505" t="s">
        <v>205</v>
      </c>
      <c r="M6" s="505" t="s">
        <v>205</v>
      </c>
      <c r="N6" s="505" t="s">
        <v>205</v>
      </c>
      <c r="R6" s="505" t="s">
        <v>240</v>
      </c>
      <c r="S6" s="505" t="s">
        <v>240</v>
      </c>
      <c r="T6" s="505" t="s">
        <v>240</v>
      </c>
      <c r="AA6" s="505" t="s">
        <v>114</v>
      </c>
      <c r="AB6" s="505" t="s">
        <v>114</v>
      </c>
      <c r="AC6" s="505" t="s">
        <v>114</v>
      </c>
      <c r="AG6" s="505" t="s">
        <v>261</v>
      </c>
      <c r="AH6" s="505" t="s">
        <v>261</v>
      </c>
      <c r="AI6" s="505" t="s">
        <v>261</v>
      </c>
    </row>
    <row r="7" spans="2:41" collapsed="1" x14ac:dyDescent="0.35">
      <c r="B7" s="504"/>
      <c r="C7" s="504"/>
      <c r="D7" s="504"/>
      <c r="E7" s="504"/>
      <c r="F7" s="504"/>
      <c r="G7" s="504"/>
      <c r="H7" s="504"/>
      <c r="I7" s="504"/>
      <c r="J7" s="504"/>
      <c r="K7" s="504"/>
      <c r="L7" s="504"/>
      <c r="M7" s="504"/>
      <c r="N7" s="504"/>
      <c r="O7" s="504"/>
      <c r="P7" s="504"/>
      <c r="Q7" s="504"/>
      <c r="R7" s="504"/>
      <c r="S7" s="504"/>
      <c r="T7" s="504"/>
      <c r="U7" s="504"/>
      <c r="V7" s="504"/>
      <c r="W7" s="504"/>
      <c r="X7" s="504"/>
      <c r="Y7" s="504"/>
      <c r="Z7" s="504"/>
      <c r="AA7" s="504"/>
      <c r="AB7" s="504"/>
      <c r="AC7" s="504"/>
      <c r="AD7" s="504"/>
      <c r="AE7" s="504"/>
      <c r="AF7" s="504"/>
      <c r="AG7" s="504"/>
      <c r="AH7" s="504"/>
      <c r="AI7" s="504"/>
      <c r="AJ7" s="504"/>
      <c r="AK7" s="504"/>
      <c r="AL7" s="504"/>
      <c r="AM7" s="504"/>
      <c r="AN7" s="504"/>
      <c r="AO7" s="504"/>
    </row>
    <row r="8" spans="2:41" s="504" customFormat="1" ht="14.5" customHeight="1" thickBot="1" x14ac:dyDescent="0.35">
      <c r="B8" s="192" t="s">
        <v>264</v>
      </c>
      <c r="C8" s="459" t="s">
        <v>308</v>
      </c>
      <c r="D8" s="459" t="s">
        <v>309</v>
      </c>
      <c r="E8" s="459" t="s">
        <v>310</v>
      </c>
      <c r="F8" s="459" t="s">
        <v>311</v>
      </c>
      <c r="G8" s="459" t="s">
        <v>312</v>
      </c>
      <c r="H8" s="459" t="s">
        <v>313</v>
      </c>
      <c r="I8" s="459" t="s">
        <v>314</v>
      </c>
      <c r="J8" s="459"/>
      <c r="K8" s="459"/>
      <c r="L8" s="459" t="s">
        <v>315</v>
      </c>
      <c r="M8" s="459"/>
      <c r="N8" s="459"/>
      <c r="O8" s="459" t="s">
        <v>316</v>
      </c>
      <c r="P8" s="459"/>
      <c r="Q8" s="459"/>
      <c r="R8" s="459" t="s">
        <v>317</v>
      </c>
      <c r="S8" s="459"/>
      <c r="T8" s="459"/>
      <c r="U8" s="459" t="s">
        <v>318</v>
      </c>
      <c r="V8" s="459"/>
      <c r="W8" s="459"/>
      <c r="X8" s="459" t="s">
        <v>319</v>
      </c>
      <c r="Y8" s="459"/>
      <c r="Z8" s="459"/>
      <c r="AA8" s="459" t="s">
        <v>271</v>
      </c>
      <c r="AB8" s="459"/>
      <c r="AC8" s="459"/>
      <c r="AD8" s="459" t="s">
        <v>320</v>
      </c>
      <c r="AE8" s="459"/>
      <c r="AF8" s="459"/>
      <c r="AG8" s="459" t="s">
        <v>321</v>
      </c>
      <c r="AH8" s="459"/>
      <c r="AI8" s="459"/>
      <c r="AJ8" s="659" t="s">
        <v>322</v>
      </c>
      <c r="AK8" s="515"/>
      <c r="AL8" s="516"/>
    </row>
    <row r="9" spans="2:41" s="504" customFormat="1" ht="13" thickTop="1" thickBot="1" x14ac:dyDescent="0.35">
      <c r="B9" s="660"/>
      <c r="C9" s="517"/>
      <c r="D9" s="518"/>
      <c r="E9" s="518"/>
      <c r="F9" s="519">
        <f ca="1">TODAY()</f>
        <v>45321</v>
      </c>
      <c r="G9" s="520">
        <v>2021</v>
      </c>
      <c r="H9" s="519">
        <f ca="1">TODAY()</f>
        <v>45321</v>
      </c>
      <c r="I9" s="521">
        <v>2021</v>
      </c>
      <c r="J9" s="521">
        <v>2020</v>
      </c>
      <c r="K9" s="521">
        <v>2019</v>
      </c>
      <c r="L9" s="521">
        <f>+I9</f>
        <v>2021</v>
      </c>
      <c r="M9" s="521">
        <f t="shared" ref="M9:N9" si="0">+J9</f>
        <v>2020</v>
      </c>
      <c r="N9" s="521">
        <f t="shared" si="0"/>
        <v>2019</v>
      </c>
      <c r="O9" s="521">
        <f>+L9</f>
        <v>2021</v>
      </c>
      <c r="P9" s="521">
        <f t="shared" ref="P9:Q9" si="1">+M9</f>
        <v>2020</v>
      </c>
      <c r="Q9" s="521">
        <f t="shared" si="1"/>
        <v>2019</v>
      </c>
      <c r="R9" s="521">
        <f>+O9</f>
        <v>2021</v>
      </c>
      <c r="S9" s="521">
        <f t="shared" ref="S9:T9" si="2">+P9</f>
        <v>2020</v>
      </c>
      <c r="T9" s="521">
        <f t="shared" si="2"/>
        <v>2019</v>
      </c>
      <c r="U9" s="521">
        <f>+R9</f>
        <v>2021</v>
      </c>
      <c r="V9" s="521">
        <f t="shared" ref="V9:W9" si="3">+S9</f>
        <v>2020</v>
      </c>
      <c r="W9" s="521">
        <f t="shared" si="3"/>
        <v>2019</v>
      </c>
      <c r="X9" s="521">
        <f>+U9</f>
        <v>2021</v>
      </c>
      <c r="Y9" s="521">
        <f t="shared" ref="Y9:Z9" si="4">+V9</f>
        <v>2020</v>
      </c>
      <c r="Z9" s="521">
        <f t="shared" si="4"/>
        <v>2019</v>
      </c>
      <c r="AA9" s="521">
        <f>+X9</f>
        <v>2021</v>
      </c>
      <c r="AB9" s="521">
        <f t="shared" ref="AB9:AC9" si="5">+Y9</f>
        <v>2020</v>
      </c>
      <c r="AC9" s="521">
        <f t="shared" si="5"/>
        <v>2019</v>
      </c>
      <c r="AD9" s="521">
        <f>+AA9</f>
        <v>2021</v>
      </c>
      <c r="AE9" s="521">
        <f>+AB9</f>
        <v>2020</v>
      </c>
      <c r="AF9" s="521">
        <f>+AC9</f>
        <v>2019</v>
      </c>
      <c r="AG9" s="521">
        <f>+U9</f>
        <v>2021</v>
      </c>
      <c r="AH9" s="521">
        <f>+V9</f>
        <v>2020</v>
      </c>
      <c r="AI9" s="521">
        <f>+W9</f>
        <v>2019</v>
      </c>
      <c r="AJ9" s="522">
        <f>+AG9</f>
        <v>2021</v>
      </c>
      <c r="AK9" s="523">
        <f t="shared" ref="AK9:AL9" si="6">+AH9</f>
        <v>2020</v>
      </c>
      <c r="AL9" s="524">
        <f t="shared" si="6"/>
        <v>2019</v>
      </c>
    </row>
    <row r="10" spans="2:41" s="504" customFormat="1" ht="12.5" thickTop="1" x14ac:dyDescent="0.3">
      <c r="B10" s="661" t="s">
        <v>279</v>
      </c>
      <c r="C10" s="636" t="s">
        <v>323</v>
      </c>
      <c r="D10" s="637" t="e" vm="1">
        <v>#VALUE!</v>
      </c>
      <c r="E10" s="638" cm="1">
        <f t="array" ref="E10">_FV(D10,"Previous close",TRUE)</f>
        <v>557.77</v>
      </c>
      <c r="F10" s="639" cm="1">
        <f t="array" ref="F10">_FV(D10,"Market cap",TRUE)/10^6</f>
        <v>219019.00197799999</v>
      </c>
      <c r="G10" s="639">
        <f>INDEX(Data!$A$33:$AK$52,MATCH(G$6,Data!$A$33:$A$52,0),MATCH('Public comps'!$B10,Data!$33:$33,0))</f>
        <v>30393</v>
      </c>
      <c r="H10" s="639">
        <f t="shared" ref="H10:H15" si="7">+G10+F10</f>
        <v>249412.00197799999</v>
      </c>
      <c r="I10" s="639">
        <f ca="1">OFFSET(INDEX(Data!$A$33:$AK$52,MATCH(I$6,Data!$A$33:$A$52,0),MATCH('Public comps'!$B10,Data!$33:$33,0)),0,I$5)</f>
        <v>7728</v>
      </c>
      <c r="J10" s="639">
        <f ca="1">OFFSET(INDEX(Data!$A$33:$AK$52,MATCH(J$6,Data!$A$33:$A$52,0),MATCH('Public comps'!$B10,Data!$33:$33,0)),0,J$5)</f>
        <v>6377</v>
      </c>
      <c r="K10" s="639">
        <f ca="1">OFFSET(INDEX(Data!$A$33:$AK$52,MATCH(K$6,Data!$A$33:$A$52,0),MATCH('Public comps'!$B10,Data!$33:$33,0)),0,K$5)</f>
        <v>3698</v>
      </c>
      <c r="L10" s="640">
        <f ca="1">I10/OFFSET(INDEX(Data!$A$33:$AK$52,MATCH(L$6,Data!$A$33:$A$52,0),MATCH('Public comps'!$B10,Data!$33:$33,0)),0,L$5)</f>
        <v>19.465994962216623</v>
      </c>
      <c r="M10" s="640">
        <f ca="1">J10/OFFSET(INDEX(Data!$A$33:$AK$52,MATCH(M$6,Data!$A$33:$A$52,0),MATCH('Public comps'!$B10,Data!$33:$33,0)),0,M$5)</f>
        <v>15.982456140350877</v>
      </c>
      <c r="N10" s="640">
        <f ca="1">K10/OFFSET(INDEX(Data!$A$33:$AK$52,MATCH(N$6,Data!$A$33:$A$52,0),MATCH('Public comps'!$B10,Data!$33:$33,0)),0,N$5)</f>
        <v>9.1761786600496276</v>
      </c>
      <c r="O10" s="641">
        <f ca="1">IF($E10/L10&gt;100,"NM",IF($E10/L10&lt;=0,"NM",$E10/L10))</f>
        <v>28.65355719461698</v>
      </c>
      <c r="P10" s="641">
        <f t="shared" ref="P10:Q15" ca="1" si="8">IF($E10/M10&gt;100,"NM",IF($E10/M10&lt;=0,"NM",$E10/M10))</f>
        <v>34.898891328210759</v>
      </c>
      <c r="Q10" s="641">
        <f t="shared" ca="1" si="8"/>
        <v>60.784561925365061</v>
      </c>
      <c r="R10" s="639">
        <f ca="1">OFFSET(INDEX(Data!$A$33:$AK$52,MATCH(R$6,Data!$A$33:$A$52,0),MATCH('Public comps'!$B10,Data!$33:$33,0)),0,R$5)</f>
        <v>11965</v>
      </c>
      <c r="S10" s="639">
        <f ca="1">OFFSET(INDEX(Data!$A$33:$AK$52,MATCH(S$6,Data!$A$33:$A$52,0),MATCH('Public comps'!$B10,Data!$33:$33,0)),0,S$5)</f>
        <v>10105</v>
      </c>
      <c r="T10" s="639">
        <f ca="1">OFFSET(INDEX(Data!$A$33:$AK$52,MATCH(T$6,Data!$A$33:$A$52,0),MATCH('Public comps'!$B10,Data!$33:$33,0)),0,T$5)</f>
        <v>7025</v>
      </c>
      <c r="U10" s="641">
        <f ca="1">IF($H10/R10&gt;100,"NM",IF($H10/R10&lt;=0,"NM",$H10/R10))</f>
        <v>20.845131799247806</v>
      </c>
      <c r="V10" s="641">
        <f t="shared" ref="V10:W15" ca="1" si="9">IF($H10/S10&gt;100,"NM",IF($H10/S10&lt;=0,"NM",$H10/S10))</f>
        <v>24.68203879049975</v>
      </c>
      <c r="W10" s="641">
        <f t="shared" ca="1" si="9"/>
        <v>35.50348782604982</v>
      </c>
      <c r="X10" s="641">
        <f ca="1">IF($G10/R10&gt;100,"NM",$G10/R10)</f>
        <v>2.5401587964897616</v>
      </c>
      <c r="Y10" s="641">
        <f t="shared" ref="Y10:Z15" ca="1" si="10">IF($G10/S10&gt;100,"NM",$G10/S10)</f>
        <v>3.0077189510143492</v>
      </c>
      <c r="Z10" s="641">
        <f t="shared" ca="1" si="10"/>
        <v>4.3264056939501776</v>
      </c>
      <c r="AA10" s="639">
        <f ca="1">OFFSET(INDEX(Data!$A$33:$AK$52,MATCH(AA$6,Data!$A$33:$A$52,0),MATCH('Public comps'!$B10,Data!$33:$33,0)),0,AA$5)</f>
        <v>39211</v>
      </c>
      <c r="AB10" s="639">
        <f ca="1">OFFSET(INDEX(Data!$A$33:$AK$52,MATCH(AB$6,Data!$A$33:$A$52,0),MATCH('Public comps'!$B10,Data!$33:$33,0)),0,AB$5)</f>
        <v>32218</v>
      </c>
      <c r="AC10" s="639">
        <f ca="1">OFFSET(INDEX(Data!$A$33:$AK$52,MATCH(AC$6,Data!$A$33:$A$52,0),MATCH('Public comps'!$B10,Data!$33:$33,0)),0,AC$5)</f>
        <v>25542</v>
      </c>
      <c r="AD10" s="641">
        <f ca="1">IF($H10/AA10&gt;100,"NM",IF($H10/AA10&lt;=0,"NM",$H10/AA10))</f>
        <v>6.3607661619953584</v>
      </c>
      <c r="AE10" s="641">
        <f t="shared" ref="AE10:AF15" ca="1" si="11">IF($H10/AB10&gt;100,"NM",IF($H10/AB10&lt;=0,"NM",$H10/AB10))</f>
        <v>7.7413868638028429</v>
      </c>
      <c r="AF10" s="641">
        <f t="shared" ca="1" si="11"/>
        <v>9.7647796561741433</v>
      </c>
      <c r="AG10" s="639">
        <f ca="1">OFFSET(INDEX(Data!$A$33:$AK$52,MATCH(AG$6,Data!$A$33:$A$52,0),MATCH('Public comps'!$B10,Data!$33:$33,0)),0,AG$5)</f>
        <v>9442</v>
      </c>
      <c r="AH10" s="639">
        <f ca="1">OFFSET(INDEX(Data!$A$33:$AK$52,MATCH(AH$6,Data!$A$33:$A$52,0),MATCH('Public comps'!$B10,Data!$33:$33,0)),0,AH$5)</f>
        <v>8631</v>
      </c>
      <c r="AI10" s="639">
        <f ca="1">OFFSET(INDEX(Data!$A$33:$AK$52,MATCH(AI$6,Data!$A$33:$A$52,0),MATCH('Public comps'!$B10,Data!$33:$33,0)),0,AI$5)</f>
        <v>6099</v>
      </c>
      <c r="AJ10" s="642">
        <f ca="1">+AG10/$F10</f>
        <v>4.3110414688805998E-2</v>
      </c>
      <c r="AK10" s="525">
        <f t="shared" ref="AK10:AL15" ca="1" si="12">+AH10/$F10</f>
        <v>3.940753962921887E-2</v>
      </c>
      <c r="AL10" s="526">
        <f t="shared" ca="1" si="12"/>
        <v>2.7846898875982608E-2</v>
      </c>
    </row>
    <row r="11" spans="2:41" s="504" customFormat="1" ht="12" x14ac:dyDescent="0.3">
      <c r="B11" s="662" t="s">
        <v>324</v>
      </c>
      <c r="C11" s="527" t="s">
        <v>325</v>
      </c>
      <c r="D11" s="506" t="e" vm="2">
        <v>#VALUE!</v>
      </c>
      <c r="E11" s="528" cm="1">
        <f t="array" ref="E11">_FV(D11,"Previous close",TRUE)</f>
        <v>224.56</v>
      </c>
      <c r="F11" s="529" cm="1">
        <f t="array" ref="F11">_FV(D11,"Market cap",TRUE)/10^6</f>
        <v>11488.431328000001</v>
      </c>
      <c r="G11" s="530">
        <f>INDEX(Data!$A$33:$AK$52,MATCH(G$6,Data!$A$33:$A$52,0),MATCH('Public comps'!$B11,Data!$33:$33,0))</f>
        <v>2425.145</v>
      </c>
      <c r="H11" s="529">
        <f t="shared" si="7"/>
        <v>13913.576328000001</v>
      </c>
      <c r="I11" s="529">
        <f ca="1">OFFSET(INDEX(Data!$A$33:$AK$52,MATCH(I$6,Data!$A$33:$A$52,0),MATCH('Public comps'!$B11,Data!$33:$33,0)),0,I$5)</f>
        <v>398.83699999999999</v>
      </c>
      <c r="J11" s="529">
        <f ca="1">OFFSET(INDEX(Data!$A$33:$AK$52,MATCH(J$6,Data!$A$33:$A$52,0),MATCH('Public comps'!$B11,Data!$33:$33,0)),0,J$5)</f>
        <v>365.30599999999998</v>
      </c>
      <c r="K11" s="529">
        <f ca="1">OFFSET(INDEX(Data!$A$33:$AK$52,MATCH(K$6,Data!$A$33:$A$52,0),MATCH('Public comps'!$B11,Data!$33:$33,0)),0,K$5)</f>
        <v>254.06100000000001</v>
      </c>
      <c r="L11" s="531">
        <f ca="1">I11/OFFSET(INDEX(Data!$A$33:$AK$52,MATCH(L$6,Data!$A$33:$A$52,0),MATCH('Public comps'!$B11,Data!$33:$33,0)),0,L$5)</f>
        <v>7.7557024793388436</v>
      </c>
      <c r="M11" s="531">
        <f ca="1">J11/OFFSET(INDEX(Data!$A$33:$AK$52,MATCH(M$6,Data!$A$33:$A$52,0),MATCH('Public comps'!$B11,Data!$33:$33,0)),0,M$5)</f>
        <v>7.217917053604948</v>
      </c>
      <c r="N11" s="531">
        <f ca="1">K11/OFFSET(INDEX(Data!$A$33:$AK$52,MATCH(N$6,Data!$A$33:$A$52,0),MATCH('Public comps'!$B11,Data!$33:$33,0)),0,N$5)</f>
        <v>5.1126114342060252</v>
      </c>
      <c r="O11" s="532">
        <f t="shared" ref="O11:O15" ca="1" si="13">IF($E11/L11&gt;100,"NM",IF($E11/L11&lt;=0,"NM",$E11/L11))</f>
        <v>28.954179276245682</v>
      </c>
      <c r="P11" s="532">
        <f t="shared" ca="1" si="8"/>
        <v>31.111468631777193</v>
      </c>
      <c r="Q11" s="532">
        <f t="shared" ca="1" si="8"/>
        <v>43.922759022439493</v>
      </c>
      <c r="R11" s="529">
        <f ca="1">OFFSET(INDEX(Data!$A$33:$AK$52,MATCH(R$6,Data!$A$33:$A$52,0),MATCH('Public comps'!$B11,Data!$33:$33,0)),0,R$5)</f>
        <v>820.16</v>
      </c>
      <c r="S11" s="529">
        <f ca="1">OFFSET(INDEX(Data!$A$33:$AK$52,MATCH(S$6,Data!$A$33:$A$52,0),MATCH('Public comps'!$B11,Data!$33:$33,0)),0,S$5)</f>
        <v>768.471</v>
      </c>
      <c r="T11" s="529">
        <f ca="1">OFFSET(INDEX(Data!$A$33:$AK$52,MATCH(T$6,Data!$A$33:$A$52,0),MATCH('Public comps'!$B11,Data!$33:$33,0)),0,T$5)</f>
        <v>563.06100000000004</v>
      </c>
      <c r="U11" s="532">
        <f t="shared" ref="U11:U15" ca="1" si="14">IF($H11/R11&gt;100,"NM",IF($H11/R11&lt;=0,"NM",$H11/R11))</f>
        <v>16.964465870074132</v>
      </c>
      <c r="V11" s="532">
        <f t="shared" ca="1" si="9"/>
        <v>18.105532060416074</v>
      </c>
      <c r="W11" s="532">
        <f t="shared" ca="1" si="9"/>
        <v>24.710602098174089</v>
      </c>
      <c r="X11" s="532">
        <f t="shared" ref="X11:X15" ca="1" si="15">IF($G11/R11&gt;100,"NM",$G11/R11)</f>
        <v>2.9569169430355053</v>
      </c>
      <c r="Y11" s="532">
        <f t="shared" ca="1" si="10"/>
        <v>3.1558054890815659</v>
      </c>
      <c r="Z11" s="532">
        <f t="shared" ca="1" si="10"/>
        <v>4.3070733011165752</v>
      </c>
      <c r="AA11" s="529">
        <f ca="1">OFFSET(INDEX(Data!$A$33:$AK$52,MATCH(AA$6,Data!$A$33:$A$52,0),MATCH('Public comps'!$B11,Data!$33:$33,0)),0,AA$5)</f>
        <v>3540.16</v>
      </c>
      <c r="AB11" s="529">
        <f ca="1">OFFSET(INDEX(Data!$A$33:$AK$52,MATCH(AB$6,Data!$A$33:$A$52,0),MATCH('Public comps'!$B11,Data!$33:$33,0)),0,AB$5)</f>
        <v>2923.933</v>
      </c>
      <c r="AC11" s="529">
        <f ca="1">OFFSET(INDEX(Data!$A$33:$AK$52,MATCH(AC$6,Data!$A$33:$A$52,0),MATCH('Public comps'!$B11,Data!$33:$33,0)),0,AC$5)</f>
        <v>2621.2260000000001</v>
      </c>
      <c r="AD11" s="532">
        <f t="shared" ref="AD11:AD15" ca="1" si="16">IF($H11/AA11&gt;100,"NM",IF($H11/AA11&lt;=0,"NM",$H11/AA11))</f>
        <v>3.9302111565578963</v>
      </c>
      <c r="AE11" s="532">
        <f t="shared" ca="1" si="11"/>
        <v>4.7585140726548802</v>
      </c>
      <c r="AF11" s="532">
        <f t="shared" ca="1" si="11"/>
        <v>5.3080414767746085</v>
      </c>
      <c r="AG11" s="529">
        <f ca="1">OFFSET(INDEX(Data!$A$33:$AK$52,MATCH(AG$6,Data!$A$33:$A$52,0),MATCH('Public comps'!$B11,Data!$33:$33,0)),0,AG$5)</f>
        <v>591.38800000000003</v>
      </c>
      <c r="AH11" s="529">
        <f ca="1">OFFSET(INDEX(Data!$A$33:$AK$52,MATCH(AH$6,Data!$A$33:$A$52,0),MATCH('Public comps'!$B11,Data!$33:$33,0)),0,AH$5)</f>
        <v>601.91099999999994</v>
      </c>
      <c r="AI11" s="529">
        <f ca="1">OFFSET(INDEX(Data!$A$33:$AK$52,MATCH(AI$6,Data!$A$33:$A$52,0),MATCH('Public comps'!$B11,Data!$33:$33,0)),0,AI$5)</f>
        <v>422.54700000000003</v>
      </c>
      <c r="AJ11" s="533">
        <f t="shared" ref="AJ11:AJ15" ca="1" si="17">+AG11/$F11</f>
        <v>5.1476827698717129E-2</v>
      </c>
      <c r="AK11" s="534">
        <f t="shared" ca="1" si="12"/>
        <v>5.239279261155539E-2</v>
      </c>
      <c r="AL11" s="535">
        <f t="shared" ca="1" si="12"/>
        <v>3.6780217240812846E-2</v>
      </c>
    </row>
    <row r="12" spans="2:41" s="504" customFormat="1" ht="12" x14ac:dyDescent="0.3">
      <c r="B12" s="663" t="s">
        <v>326</v>
      </c>
      <c r="C12" s="643" t="s">
        <v>327</v>
      </c>
      <c r="D12" s="644" t="e" vm="3">
        <v>#VALUE!</v>
      </c>
      <c r="E12" s="645" cm="1">
        <f t="array" ref="E12">_FV(D12,"Previous close",TRUE)</f>
        <v>72.78</v>
      </c>
      <c r="F12" s="646" cm="1">
        <f t="array" ref="F12">_FV(D12,"Market cap",TRUE)/10^6</f>
        <v>11510.18</v>
      </c>
      <c r="G12" s="646">
        <f>INDEX(Data!$A$33:$AK$52,MATCH(G$6,Data!$A$33:$A$52,0),MATCH('Public comps'!$B12,Data!$33:$33,0))</f>
        <v>142236</v>
      </c>
      <c r="H12" s="646">
        <f t="shared" si="7"/>
        <v>153746.18</v>
      </c>
      <c r="I12" s="646">
        <f ca="1">OFFSET(INDEX(Data!$A$33:$AK$52,MATCH(I$6,Data!$A$33:$A$52,0),MATCH('Public comps'!$B12,Data!$33:$33,0)),0,I$5)</f>
        <v>139585</v>
      </c>
      <c r="J12" s="646">
        <f ca="1">OFFSET(INDEX(Data!$A$33:$AK$52,MATCH(J$6,Data!$A$33:$A$52,0),MATCH('Public comps'!$B12,Data!$33:$33,0)),0,J$5)</f>
        <v>229296</v>
      </c>
      <c r="K12" s="646">
        <f ca="1">OFFSET(INDEX(Data!$A$33:$AK$52,MATCH(K$6,Data!$A$33:$A$52,0),MATCH('Public comps'!$B12,Data!$33:$33,0)),0,K$5)</f>
        <v>96072</v>
      </c>
      <c r="L12" s="647">
        <f ca="1">I12/OFFSET(INDEX(Data!$A$33:$AK$52,MATCH(L$6,Data!$A$33:$A$52,0),MATCH('Public comps'!$B12,Data!$33:$33,0)),0,L$5)</f>
        <v>3.4479905145369663</v>
      </c>
      <c r="M12" s="647">
        <f ca="1">J12/OFFSET(INDEX(Data!$A$33:$AK$52,MATCH(M$6,Data!$A$33:$A$52,0),MATCH('Public comps'!$B12,Data!$33:$33,0)),0,M$5)</f>
        <v>5.8195477272150455</v>
      </c>
      <c r="N12" s="647">
        <f ca="1">K12/OFFSET(INDEX(Data!$A$33:$AK$52,MATCH(N$6,Data!$A$33:$A$52,0),MATCH('Public comps'!$B12,Data!$33:$33,0)),0,N$5)</f>
        <v>2.4702252391237272</v>
      </c>
      <c r="O12" s="648">
        <f t="shared" ca="1" si="13"/>
        <v>21.107946699143891</v>
      </c>
      <c r="P12" s="648">
        <f t="shared" ca="1" si="8"/>
        <v>12.506126491521876</v>
      </c>
      <c r="Q12" s="648">
        <f t="shared" ca="1" si="8"/>
        <v>29.462900324756433</v>
      </c>
      <c r="R12" s="646">
        <f ca="1">OFFSET(INDEX(Data!$A$33:$AK$52,MATCH(R$6,Data!$A$33:$A$52,0),MATCH('Public comps'!$B12,Data!$33:$33,0)),0,R$5)</f>
        <v>249874</v>
      </c>
      <c r="S12" s="646">
        <f ca="1">OFFSET(INDEX(Data!$A$33:$AK$52,MATCH(S$6,Data!$A$33:$A$52,0),MATCH('Public comps'!$B12,Data!$33:$33,0)),0,S$5)</f>
        <v>378411</v>
      </c>
      <c r="T12" s="646">
        <f ca="1">OFFSET(INDEX(Data!$A$33:$AK$52,MATCH(T$6,Data!$A$33:$A$52,0),MATCH('Public comps'!$B12,Data!$33:$33,0)),0,T$5)</f>
        <v>211891</v>
      </c>
      <c r="U12" s="648">
        <f t="shared" ca="1" si="14"/>
        <v>0.61529482859361118</v>
      </c>
      <c r="V12" s="648">
        <f t="shared" ca="1" si="9"/>
        <v>0.4062941616390644</v>
      </c>
      <c r="W12" s="648">
        <f t="shared" ca="1" si="9"/>
        <v>0.72559089343105654</v>
      </c>
      <c r="X12" s="648">
        <f t="shared" ca="1" si="15"/>
        <v>0.56923089236975433</v>
      </c>
      <c r="Y12" s="648">
        <f t="shared" ca="1" si="10"/>
        <v>0.37587702260240852</v>
      </c>
      <c r="Z12" s="648">
        <f t="shared" ca="1" si="10"/>
        <v>0.67126966223199669</v>
      </c>
      <c r="AA12" s="646">
        <f ca="1">OFFSET(INDEX(Data!$A$33:$AK$52,MATCH(AA$6,Data!$A$33:$A$52,0),MATCH('Public comps'!$B12,Data!$33:$33,0)),0,AA$5)</f>
        <v>931032</v>
      </c>
      <c r="AB12" s="646">
        <f ca="1">OFFSET(INDEX(Data!$A$33:$AK$52,MATCH(AB$6,Data!$A$33:$A$52,0),MATCH('Public comps'!$B12,Data!$33:$33,0)),0,AB$5)</f>
        <v>738691</v>
      </c>
      <c r="AC12" s="646">
        <f ca="1">OFFSET(INDEX(Data!$A$33:$AK$52,MATCH(AC$6,Data!$A$33:$A$52,0),MATCH('Public comps'!$B12,Data!$33:$33,0)),0,AC$5)</f>
        <v>714006</v>
      </c>
      <c r="AD12" s="648">
        <f t="shared" ca="1" si="16"/>
        <v>0.16513522628652935</v>
      </c>
      <c r="AE12" s="648">
        <f t="shared" ca="1" si="11"/>
        <v>0.20813327900299311</v>
      </c>
      <c r="AF12" s="648">
        <f t="shared" ca="1" si="11"/>
        <v>0.21532897482654206</v>
      </c>
      <c r="AG12" s="646">
        <f ca="1">OFFSET(INDEX(Data!$A$33:$AK$52,MATCH(AG$6,Data!$A$33:$A$52,0),MATCH('Public comps'!$B12,Data!$33:$33,0)),0,AG$5)</f>
        <v>205.57300000000001</v>
      </c>
      <c r="AH12" s="646">
        <f ca="1">OFFSET(INDEX(Data!$A$33:$AK$52,MATCH(AH$6,Data!$A$33:$A$52,0),MATCH('Public comps'!$B12,Data!$33:$33,0)),0,AH$5)</f>
        <v>326.66699999999997</v>
      </c>
      <c r="AI12" s="646">
        <f ca="1">OFFSET(INDEX(Data!$A$33:$AK$52,MATCH(AI$6,Data!$A$33:$A$52,0),MATCH('Public comps'!$B12,Data!$33:$33,0)),0,AI$5)</f>
        <v>186.48</v>
      </c>
      <c r="AJ12" s="649">
        <f t="shared" ca="1" si="17"/>
        <v>1.7860102969718978E-2</v>
      </c>
      <c r="AK12" s="525">
        <f t="shared" ca="1" si="12"/>
        <v>2.8380702995087822E-2</v>
      </c>
      <c r="AL12" s="526">
        <f t="shared" ca="1" si="12"/>
        <v>1.6201310492103511E-2</v>
      </c>
    </row>
    <row r="13" spans="2:41" s="504" customFormat="1" ht="12" x14ac:dyDescent="0.3">
      <c r="B13" s="662" t="s">
        <v>278</v>
      </c>
      <c r="C13" s="527" t="s">
        <v>328</v>
      </c>
      <c r="D13" s="506" t="e" vm="4">
        <v>#VALUE!</v>
      </c>
      <c r="E13" s="536" cm="1">
        <f t="array" ref="E13">_FV(D13,"Previous close",TRUE)</f>
        <v>434.6</v>
      </c>
      <c r="F13" s="537" cm="1">
        <f t="array" ref="F13">_FV(D13,"Market cap",TRUE)/10^6</f>
        <v>32364.12</v>
      </c>
      <c r="G13" s="537">
        <f>INDEX(Data!$A$33:$AK$52,MATCH(G$6,Data!$A$33:$A$52,0),MATCH('Public comps'!$B13,Data!$33:$33,0))</f>
        <v>821</v>
      </c>
      <c r="H13" s="537">
        <f t="shared" si="7"/>
        <v>33185.119999999995</v>
      </c>
      <c r="I13" s="537">
        <f ca="1">OFFSET(INDEX(Data!$A$33:$AK$52,MATCH(I$6,Data!$A$33:$A$52,0),MATCH('Public comps'!$B13,Data!$33:$33,0)),0,I$5)</f>
        <v>677</v>
      </c>
      <c r="J13" s="537">
        <f ca="1">OFFSET(INDEX(Data!$A$33:$AK$52,MATCH(J$6,Data!$A$33:$A$52,0),MATCH('Public comps'!$B13,Data!$33:$33,0)),0,J$5)</f>
        <v>732</v>
      </c>
      <c r="K13" s="537">
        <f ca="1">OFFSET(INDEX(Data!$A$33:$AK$52,MATCH(K$6,Data!$A$33:$A$52,0),MATCH('Public comps'!$B13,Data!$33:$33,0)),0,K$5)</f>
        <v>648</v>
      </c>
      <c r="L13" s="538">
        <f ca="1">I13/OFFSET(INDEX(Data!$A$33:$AK$52,MATCH(L$6,Data!$A$33:$A$52,0),MATCH('Public comps'!$B13,Data!$33:$33,0)),0,L$5)</f>
        <v>9.0500000000000007</v>
      </c>
      <c r="M13" s="538">
        <f ca="1">J13/OFFSET(INDEX(Data!$A$33:$AK$52,MATCH(M$6,Data!$A$33:$A$52,0),MATCH('Public comps'!$B13,Data!$33:$33,0)),0,M$5)</f>
        <v>9.0500000000000007</v>
      </c>
      <c r="N13" s="538">
        <f ca="1">K13/OFFSET(INDEX(Data!$A$33:$AK$52,MATCH(N$6,Data!$A$33:$A$52,0),MATCH('Public comps'!$B13,Data!$33:$33,0)),0,N$5)</f>
        <v>8.68</v>
      </c>
      <c r="O13" s="532">
        <f t="shared" ca="1" si="13"/>
        <v>48.02209944751381</v>
      </c>
      <c r="P13" s="532">
        <f t="shared" ca="1" si="8"/>
        <v>48.02209944751381</v>
      </c>
      <c r="Q13" s="532">
        <f t="shared" ca="1" si="8"/>
        <v>50.069124423963139</v>
      </c>
      <c r="R13" s="537">
        <f ca="1">OFFSET(INDEX(Data!$A$33:$AK$52,MATCH(R$6,Data!$A$33:$A$52,0),MATCH('Public comps'!$B13,Data!$33:$33,0)),0,R$5)</f>
        <v>1312</v>
      </c>
      <c r="S13" s="537">
        <f ca="1">OFFSET(INDEX(Data!$A$33:$AK$52,MATCH(S$6,Data!$A$33:$A$52,0),MATCH('Public comps'!$B13,Data!$33:$33,0)),0,S$5)</f>
        <v>1301</v>
      </c>
      <c r="T13" s="537">
        <f ca="1">OFFSET(INDEX(Data!$A$33:$AK$52,MATCH(T$6,Data!$A$33:$A$52,0),MATCH('Public comps'!$B13,Data!$33:$33,0)),0,T$5)</f>
        <v>1219</v>
      </c>
      <c r="U13" s="532">
        <f t="shared" ca="1" si="14"/>
        <v>25.29353658536585</v>
      </c>
      <c r="V13" s="532">
        <f t="shared" ca="1" si="9"/>
        <v>25.507394312067635</v>
      </c>
      <c r="W13" s="532">
        <f t="shared" ca="1" si="9"/>
        <v>27.22323215750615</v>
      </c>
      <c r="X13" s="532">
        <f t="shared" ca="1" si="15"/>
        <v>0.62576219512195119</v>
      </c>
      <c r="Y13" s="532">
        <f t="shared" ca="1" si="10"/>
        <v>0.6310530361260569</v>
      </c>
      <c r="Z13" s="532">
        <f t="shared" ca="1" si="10"/>
        <v>0.67350287120590646</v>
      </c>
      <c r="AA13" s="537">
        <f ca="1">OFFSET(INDEX(Data!$A$33:$AK$52,MATCH(AA$6,Data!$A$33:$A$52,0),MATCH('Public comps'!$B13,Data!$33:$33,0)),0,AA$5)</f>
        <v>5409</v>
      </c>
      <c r="AB13" s="537">
        <f ca="1">OFFSET(INDEX(Data!$A$33:$AK$52,MATCH(AB$6,Data!$A$33:$A$52,0),MATCH('Public comps'!$B13,Data!$33:$33,0)),0,AB$5)</f>
        <v>4508</v>
      </c>
      <c r="AC13" s="537">
        <f ca="1">OFFSET(INDEX(Data!$A$33:$AK$52,MATCH(AC$6,Data!$A$33:$A$52,0),MATCH('Public comps'!$B13,Data!$33:$33,0)),0,AC$5)</f>
        <v>4207</v>
      </c>
      <c r="AD13" s="532">
        <f t="shared" ca="1" si="16"/>
        <v>6.135167313736364</v>
      </c>
      <c r="AE13" s="532">
        <f t="shared" ca="1" si="11"/>
        <v>7.3613842058562549</v>
      </c>
      <c r="AF13" s="532">
        <f t="shared" ca="1" si="11"/>
        <v>7.8880722605181832</v>
      </c>
      <c r="AG13" s="537">
        <f ca="1">OFFSET(INDEX(Data!$A$33:$AK$52,MATCH(AG$6,Data!$A$33:$A$52,0),MATCH('Public comps'!$B13,Data!$33:$33,0)),0,AG$5)</f>
        <v>380</v>
      </c>
      <c r="AH13" s="537">
        <f ca="1">OFFSET(INDEX(Data!$A$33:$AK$52,MATCH(AH$6,Data!$A$33:$A$52,0),MATCH('Public comps'!$B13,Data!$33:$33,0)),0,AH$5)</f>
        <v>664</v>
      </c>
      <c r="AI13" s="537">
        <f ca="1">OFFSET(INDEX(Data!$A$33:$AK$52,MATCH(AI$6,Data!$A$33:$A$52,0),MATCH('Public comps'!$B13,Data!$33:$33,0)),0,AI$5)</f>
        <v>433</v>
      </c>
      <c r="AJ13" s="533">
        <f t="shared" ca="1" si="17"/>
        <v>1.1741397572373358E-2</v>
      </c>
      <c r="AK13" s="534">
        <f t="shared" ca="1" si="12"/>
        <v>2.0516547336989235E-2</v>
      </c>
      <c r="AL13" s="535">
        <f t="shared" ca="1" si="12"/>
        <v>1.3379013549572799E-2</v>
      </c>
    </row>
    <row r="14" spans="2:41" s="504" customFormat="1" ht="12" x14ac:dyDescent="0.3">
      <c r="B14" s="663" t="s">
        <v>329</v>
      </c>
      <c r="C14" s="643" t="s">
        <v>330</v>
      </c>
      <c r="D14" s="644" t="e" vm="5">
        <v>#VALUE!</v>
      </c>
      <c r="E14" s="645" cm="1">
        <f t="array" ref="E14">_FV(D14,"Previous close",TRUE)</f>
        <v>5.59</v>
      </c>
      <c r="F14" s="646" cm="1">
        <f t="array" ref="F14">_FV(D14,"Market cap",TRUE)/10^6</f>
        <v>1622.0519999999999</v>
      </c>
      <c r="G14" s="646">
        <f>INDEX(Data!$A$33:$AK$52,MATCH(G$6,Data!$A$33:$A$52,0),MATCH('Public comps'!$B14,Data!$33:$33,0))</f>
        <v>-417.322</v>
      </c>
      <c r="H14" s="646">
        <f t="shared" si="7"/>
        <v>1204.73</v>
      </c>
      <c r="I14" s="646">
        <f ca="1">OFFSET(INDEX(Data!$A$33:$AK$52,MATCH(I$6,Data!$A$33:$A$52,0),MATCH('Public comps'!$B14,Data!$33:$33,0)),0,I$5)</f>
        <v>153.464</v>
      </c>
      <c r="J14" s="646">
        <f ca="1">OFFSET(INDEX(Data!$A$33:$AK$52,MATCH(J$6,Data!$A$33:$A$52,0),MATCH('Public comps'!$B14,Data!$33:$33,0)),0,J$5)</f>
        <v>157.833</v>
      </c>
      <c r="K14" s="646">
        <f ca="1">OFFSET(INDEX(Data!$A$33:$AK$52,MATCH(K$6,Data!$A$33:$A$52,0),MATCH('Public comps'!$B14,Data!$33:$33,0)),0,K$5)</f>
        <v>-2.2109999999999999</v>
      </c>
      <c r="L14" s="647">
        <f ca="1">I14/OFFSET(INDEX(Data!$A$33:$AK$52,MATCH(L$6,Data!$A$33:$A$52,0),MATCH('Public comps'!$B14,Data!$33:$33,0)),0,L$5)</f>
        <v>0.48214508037776727</v>
      </c>
      <c r="M14" s="647">
        <f ca="1">J14/OFFSET(INDEX(Data!$A$33:$AK$52,MATCH(M$6,Data!$A$33:$A$52,0),MATCH('Public comps'!$B14,Data!$33:$33,0)),0,M$5)</f>
        <v>0.59982951757662228</v>
      </c>
      <c r="N14" s="647">
        <f ca="1">K14/OFFSET(INDEX(Data!$A$33:$AK$52,MATCH(N$6,Data!$A$33:$A$52,0),MATCH('Public comps'!$B14,Data!$33:$33,0)),0,N$5)</f>
        <v>-1.4610689553178548E-2</v>
      </c>
      <c r="O14" s="648">
        <f t="shared" ca="1" si="13"/>
        <v>11.594020612260854</v>
      </c>
      <c r="P14" s="648">
        <f t="shared" ca="1" si="8"/>
        <v>9.3193146322378713</v>
      </c>
      <c r="Q14" s="648" t="str">
        <f t="shared" ca="1" si="8"/>
        <v>NM</v>
      </c>
      <c r="R14" s="646">
        <f ca="1">OFFSET(INDEX(Data!$A$33:$AK$52,MATCH(R$6,Data!$A$33:$A$52,0),MATCH('Public comps'!$B14,Data!$33:$33,0)),0,R$5)</f>
        <v>238.82499999999999</v>
      </c>
      <c r="S14" s="646">
        <f ca="1">OFFSET(INDEX(Data!$A$33:$AK$52,MATCH(S$6,Data!$A$33:$A$52,0),MATCH('Public comps'!$B14,Data!$33:$33,0)),0,S$5)</f>
        <v>208.095</v>
      </c>
      <c r="T14" s="646">
        <f ca="1">OFFSET(INDEX(Data!$A$33:$AK$52,MATCH(T$6,Data!$A$33:$A$52,0),MATCH('Public comps'!$B14,Data!$33:$33,0)),0,T$5)</f>
        <v>-0.39800000000000002</v>
      </c>
      <c r="U14" s="648">
        <f t="shared" ca="1" si="14"/>
        <v>5.0444048989846122</v>
      </c>
      <c r="V14" s="648">
        <f t="shared" ca="1" si="9"/>
        <v>5.7893269900766482</v>
      </c>
      <c r="W14" s="648" t="str">
        <f t="shared" ca="1" si="9"/>
        <v>NM</v>
      </c>
      <c r="X14" s="648">
        <f t="shared" ca="1" si="15"/>
        <v>-1.7473966293311003</v>
      </c>
      <c r="Y14" s="648">
        <f t="shared" ca="1" si="10"/>
        <v>-2.0054398231576922</v>
      </c>
      <c r="Z14" s="648" t="str">
        <f t="shared" ca="1" si="10"/>
        <v>NM</v>
      </c>
      <c r="AA14" s="646">
        <f ca="1">OFFSET(INDEX(Data!$A$33:$AK$52,MATCH(AA$6,Data!$A$33:$A$52,0),MATCH('Public comps'!$B14,Data!$33:$33,0)),0,AA$5)</f>
        <v>375.20299999999997</v>
      </c>
      <c r="AB14" s="646">
        <f ca="1">OFFSET(INDEX(Data!$A$33:$AK$52,MATCH(AB$6,Data!$A$33:$A$52,0),MATCH('Public comps'!$B14,Data!$33:$33,0)),0,AB$5)</f>
        <v>233.155</v>
      </c>
      <c r="AC14" s="646">
        <f ca="1">OFFSET(INDEX(Data!$A$33:$AK$52,MATCH(AC$6,Data!$A$33:$A$52,0),MATCH('Public comps'!$B14,Data!$33:$33,0)),0,AC$5)</f>
        <v>11.612</v>
      </c>
      <c r="AD14" s="648">
        <f t="shared" ca="1" si="16"/>
        <v>3.2108751795694599</v>
      </c>
      <c r="AE14" s="648">
        <f t="shared" ca="1" si="11"/>
        <v>5.1670776950955375</v>
      </c>
      <c r="AF14" s="648" t="str">
        <f t="shared" ca="1" si="11"/>
        <v>NM</v>
      </c>
      <c r="AG14" s="646">
        <f ca="1">OFFSET(INDEX(Data!$A$33:$AK$52,MATCH(AG$6,Data!$A$33:$A$52,0),MATCH('Public comps'!$B14,Data!$33:$33,0)),0,AG$5)</f>
        <v>180.37299999999999</v>
      </c>
      <c r="AH14" s="646">
        <f ca="1">OFFSET(INDEX(Data!$A$33:$AK$52,MATCH(AH$6,Data!$A$33:$A$52,0),MATCH('Public comps'!$B14,Data!$33:$33,0)),0,AH$5)</f>
        <v>198.422</v>
      </c>
      <c r="AI14" s="646">
        <f ca="1">OFFSET(INDEX(Data!$A$33:$AK$52,MATCH(AI$6,Data!$A$33:$A$52,0),MATCH('Public comps'!$B14,Data!$33:$33,0)),0,AI$5)</f>
        <v>-4.3949999999999996</v>
      </c>
      <c r="AJ14" s="649">
        <f t="shared" ca="1" si="17"/>
        <v>0.11120050405289103</v>
      </c>
      <c r="AK14" s="525">
        <f t="shared" ca="1" si="12"/>
        <v>0.12232776754382721</v>
      </c>
      <c r="AL14" s="526">
        <f t="shared" ca="1" si="12"/>
        <v>-2.7095308905016606E-3</v>
      </c>
    </row>
    <row r="15" spans="2:41" s="504" customFormat="1" ht="12" x14ac:dyDescent="0.3">
      <c r="B15" s="662" t="s">
        <v>331</v>
      </c>
      <c r="C15" s="527" t="s">
        <v>332</v>
      </c>
      <c r="D15" s="506" t="e" vm="6">
        <v>#VALUE!</v>
      </c>
      <c r="E15" s="536" cm="1">
        <f t="array" ref="E15">_FV(D15,"Previous close",TRUE)</f>
        <v>233.93</v>
      </c>
      <c r="F15" s="537" cm="1">
        <f t="array" ref="F15">_FV(D15,"Market cap",TRUE)/10^6</f>
        <v>181000.193145</v>
      </c>
      <c r="G15" s="537">
        <f>INDEX(Data!$A$33:$AK$52,MATCH(G$6,Data!$A$33:$A$52,0),MATCH('Public comps'!$B15,Data!$33:$33,0))</f>
        <v>19590</v>
      </c>
      <c r="H15" s="537">
        <f t="shared" si="7"/>
        <v>200590.193145</v>
      </c>
      <c r="I15" s="537">
        <f ca="1">OFFSET(INDEX(Data!$A$33:$AK$52,MATCH(I$6,Data!$A$33:$A$52,0),MATCH('Public comps'!$B15,Data!$33:$33,0)),0,I$5)</f>
        <v>6347</v>
      </c>
      <c r="J15" s="537">
        <f ca="1">OFFSET(INDEX(Data!$A$33:$AK$52,MATCH(J$6,Data!$A$33:$A$52,0),MATCH('Public comps'!$B15,Data!$33:$33,0)),0,J$5)</f>
        <v>3646</v>
      </c>
      <c r="K15" s="537">
        <f ca="1">OFFSET(INDEX(Data!$A$33:$AK$52,MATCH(K$6,Data!$A$33:$A$52,0),MATCH('Public comps'!$B15,Data!$33:$33,0)),0,K$5)</f>
        <v>2432</v>
      </c>
      <c r="L15" s="538">
        <f ca="1">I15/OFFSET(INDEX(Data!$A$33:$AK$52,MATCH(L$6,Data!$A$33:$A$52,0),MATCH('Public comps'!$B15,Data!$33:$33,0)),0,L$5)</f>
        <v>8.6142779587404998</v>
      </c>
      <c r="M15" s="538">
        <f ca="1">J15/OFFSET(INDEX(Data!$A$33:$AK$52,MATCH(M$6,Data!$A$33:$A$52,0),MATCH('Public comps'!$B15,Data!$33:$33,0)),0,M$5)</f>
        <v>5.073048559899819</v>
      </c>
      <c r="N15" s="538">
        <f ca="1">K15/OFFSET(INDEX(Data!$A$33:$AK$52,MATCH(N$6,Data!$A$33:$A$52,0),MATCH('Public comps'!$B15,Data!$33:$33,0)),0,N$5)</f>
        <v>3.3521709166092348</v>
      </c>
      <c r="O15" s="532">
        <f t="shared" ca="1" si="13"/>
        <v>27.156077516937135</v>
      </c>
      <c r="P15" s="532">
        <f t="shared" ca="1" si="8"/>
        <v>46.112312397147562</v>
      </c>
      <c r="Q15" s="532">
        <f t="shared" ca="1" si="8"/>
        <v>69.784627878289484</v>
      </c>
      <c r="R15" s="537">
        <f ca="1">OFFSET(INDEX(Data!$A$33:$AK$52,MATCH(R$6,Data!$A$33:$A$52,0),MATCH('Public comps'!$B15,Data!$33:$33,0)),0,R$5)</f>
        <v>10004</v>
      </c>
      <c r="S15" s="537">
        <f ca="1">OFFSET(INDEX(Data!$A$33:$AK$52,MATCH(S$6,Data!$A$33:$A$52,0),MATCH('Public comps'!$B15,Data!$33:$33,0)),0,S$5)</f>
        <v>6545</v>
      </c>
      <c r="T15" s="537">
        <f ca="1">OFFSET(INDEX(Data!$A$33:$AK$52,MATCH(T$6,Data!$A$33:$A$52,0),MATCH('Public comps'!$B15,Data!$33:$33,0)),0,T$5)</f>
        <v>4602</v>
      </c>
      <c r="U15" s="532">
        <f t="shared" ca="1" si="14"/>
        <v>20.050998914934027</v>
      </c>
      <c r="V15" s="532">
        <f t="shared" ca="1" si="9"/>
        <v>30.647852275783041</v>
      </c>
      <c r="W15" s="532">
        <f t="shared" ca="1" si="9"/>
        <v>43.587612591264666</v>
      </c>
      <c r="X15" s="532">
        <f t="shared" ca="1" si="15"/>
        <v>1.9582167133146742</v>
      </c>
      <c r="Y15" s="532">
        <f t="shared" ca="1" si="10"/>
        <v>2.993124522536287</v>
      </c>
      <c r="Z15" s="532">
        <f t="shared" ca="1" si="10"/>
        <v>4.256844850065189</v>
      </c>
      <c r="AA15" s="537">
        <f ca="1">OFFSET(INDEX(Data!$A$33:$AK$52,MATCH(AA$6,Data!$A$33:$A$52,0),MATCH('Public comps'!$B15,Data!$33:$33,0)),0,AA$5)</f>
        <v>29453</v>
      </c>
      <c r="AB15" s="537">
        <f ca="1">OFFSET(INDEX(Data!$A$33:$AK$52,MATCH(AB$6,Data!$A$33:$A$52,0),MATCH('Public comps'!$B15,Data!$33:$33,0)),0,AB$5)</f>
        <v>22284</v>
      </c>
      <c r="AC15" s="537">
        <f ca="1">OFFSET(INDEX(Data!$A$33:$AK$52,MATCH(AC$6,Data!$A$33:$A$52,0),MATCH('Public comps'!$B15,Data!$33:$33,0)),0,AC$5)</f>
        <v>17911</v>
      </c>
      <c r="AD15" s="532">
        <f t="shared" ca="1" si="16"/>
        <v>6.8105182203850205</v>
      </c>
      <c r="AE15" s="532">
        <f t="shared" ca="1" si="11"/>
        <v>9.0015344258212178</v>
      </c>
      <c r="AF15" s="532">
        <f t="shared" ca="1" si="11"/>
        <v>11.199273806320138</v>
      </c>
      <c r="AG15" s="537">
        <f ca="1">OFFSET(INDEX(Data!$A$33:$AK$52,MATCH(AG$6,Data!$A$33:$A$52,0),MATCH('Public comps'!$B15,Data!$33:$33,0)),0,AG$5)</f>
        <v>8710</v>
      </c>
      <c r="AH15" s="537">
        <f ca="1">OFFSET(INDEX(Data!$A$33:$AK$52,MATCH(AH$6,Data!$A$33:$A$52,0),MATCH('Public comps'!$B15,Data!$33:$33,0)),0,AH$5)</f>
        <v>5754</v>
      </c>
      <c r="AI15" s="537">
        <f ca="1">OFFSET(INDEX(Data!$A$33:$AK$52,MATCH(AI$6,Data!$A$33:$A$52,0),MATCH('Public comps'!$B15,Data!$33:$33,0)),0,AI$5)</f>
        <v>3966</v>
      </c>
      <c r="AJ15" s="533">
        <f t="shared" ca="1" si="17"/>
        <v>4.8121495610904591E-2</v>
      </c>
      <c r="AK15" s="534">
        <f t="shared" ca="1" si="12"/>
        <v>3.179002132550459E-2</v>
      </c>
      <c r="AL15" s="535">
        <f t="shared" ca="1" si="12"/>
        <v>2.1911578828111091E-2</v>
      </c>
    </row>
    <row r="16" spans="2:41" s="504" customFormat="1" ht="12" x14ac:dyDescent="0.3">
      <c r="B16" s="663" t="s">
        <v>333</v>
      </c>
      <c r="C16" s="643" t="s">
        <v>334</v>
      </c>
      <c r="D16" s="644" t="s">
        <v>335</v>
      </c>
      <c r="E16" s="650" t="s">
        <v>334</v>
      </c>
      <c r="F16" s="651" t="s">
        <v>334</v>
      </c>
      <c r="G16" s="646">
        <f>INDEX(Data!$A$33:$AK$52,MATCH(G$6,Data!$A$33:$A$52,0),MATCH('Public comps'!$B16,Data!$33:$33,0))</f>
        <v>52.86</v>
      </c>
      <c r="H16" s="651" t="s">
        <v>334</v>
      </c>
      <c r="I16" s="646">
        <f ca="1">OFFSET(INDEX(Data!$A$33:$AK$52,MATCH(I$6,Data!$A$33:$A$52,0),MATCH('Public comps'!$B16,Data!$33:$33,0)),0,I$5)</f>
        <v>35.526000000000003</v>
      </c>
      <c r="J16" s="646">
        <f ca="1">OFFSET(INDEX(Data!$A$33:$AK$52,MATCH(J$6,Data!$A$33:$A$52,0),MATCH('Public comps'!$B16,Data!$33:$33,0)),0,J$5)</f>
        <v>-10.087999999999999</v>
      </c>
      <c r="K16" s="646">
        <f ca="1">OFFSET(INDEX(Data!$A$33:$AK$52,MATCH(K$6,Data!$A$33:$A$52,0),MATCH('Public comps'!$B16,Data!$33:$33,0)),0,K$5)</f>
        <v>0</v>
      </c>
      <c r="L16" s="652" t="s">
        <v>334</v>
      </c>
      <c r="M16" s="647" t="s">
        <v>336</v>
      </c>
      <c r="N16" s="647" t="s">
        <v>336</v>
      </c>
      <c r="O16" s="648" t="s">
        <v>334</v>
      </c>
      <c r="P16" s="648" t="s">
        <v>336</v>
      </c>
      <c r="Q16" s="648" t="s">
        <v>336</v>
      </c>
      <c r="R16" s="646">
        <f ca="1">OFFSET(INDEX(Data!$A$33:$AK$52,MATCH(R$6,Data!$A$33:$A$52,0),MATCH('Public comps'!$B16,Data!$33:$33,0)),0,R$5)</f>
        <v>59.034999999999997</v>
      </c>
      <c r="S16" s="646">
        <f ca="1">OFFSET(INDEX(Data!$A$33:$AK$52,MATCH(S$6,Data!$A$33:$A$52,0),MATCH('Public comps'!$B16,Data!$33:$33,0)),0,S$5)</f>
        <v>1.0429999999999999</v>
      </c>
      <c r="T16" s="646" t="str">
        <f ca="1">OFFSET(INDEX(Data!$A$33:$AK$52,MATCH(T$6,Data!$A$33:$A$52,0),MATCH('Public comps'!$B16,Data!$33:$33,0)),0,T$5)</f>
        <v/>
      </c>
      <c r="U16" s="648" t="s">
        <v>334</v>
      </c>
      <c r="V16" s="648" t="s">
        <v>336</v>
      </c>
      <c r="W16" s="648" t="s">
        <v>336</v>
      </c>
      <c r="X16" s="648">
        <f ca="1">IF($G16/R16&gt;100,"NM",$G16/R16)</f>
        <v>0.89540103328533927</v>
      </c>
      <c r="Y16" s="648">
        <f ca="1">IF($G16/S16&gt;100,"NM",$G16/S16)</f>
        <v>50.68072866730585</v>
      </c>
      <c r="Z16" s="648"/>
      <c r="AA16" s="646">
        <f ca="1">OFFSET(INDEX(Data!$A$33:$AK$52,MATCH(AA$6,Data!$A$33:$A$52,0),MATCH('Public comps'!$B16,Data!$33:$33,0)),0,AA$5)</f>
        <v>325</v>
      </c>
      <c r="AB16" s="646">
        <f ca="1">OFFSET(INDEX(Data!$A$33:$AK$52,MATCH(AB$6,Data!$A$33:$A$52,0),MATCH('Public comps'!$B16,Data!$33:$33,0)),0,AB$5)</f>
        <v>247</v>
      </c>
      <c r="AC16" s="646">
        <f ca="1">OFFSET(INDEX(Data!$A$33:$AK$52,MATCH(AC$6,Data!$A$33:$A$52,0),MATCH('Public comps'!$B16,Data!$33:$33,0)),0,AC$5)</f>
        <v>0</v>
      </c>
      <c r="AD16" s="648"/>
      <c r="AE16" s="648"/>
      <c r="AF16" s="648"/>
      <c r="AG16" s="646">
        <f ca="1">OFFSET(INDEX(Data!$A$33:$AK$52,MATCH(AG$6,Data!$A$33:$A$52,0),MATCH('Public comps'!$B16,Data!$33:$33,0)),0,AG$5)</f>
        <v>38.121000000000002</v>
      </c>
      <c r="AH16" s="646">
        <f ca="1">OFFSET(INDEX(Data!$A$33:$AK$52,MATCH(AH$6,Data!$A$33:$A$52,0),MATCH('Public comps'!$B16,Data!$33:$33,0)),0,AH$5)</f>
        <v>-23.492000000000001</v>
      </c>
      <c r="AI16" s="646" t="str">
        <f ca="1">OFFSET(INDEX(Data!$A$33:$AK$52,MATCH(AI$6,Data!$A$33:$A$52,0),MATCH('Public comps'!$B16,Data!$33:$33,0)),0,AI$5)</f>
        <v/>
      </c>
      <c r="AJ16" s="653" t="s">
        <v>334</v>
      </c>
      <c r="AK16" s="525" t="s">
        <v>336</v>
      </c>
      <c r="AL16" s="526" t="s">
        <v>336</v>
      </c>
    </row>
    <row r="17" spans="2:41" s="504" customFormat="1" ht="12" x14ac:dyDescent="0.3">
      <c r="B17" s="539" t="s">
        <v>337</v>
      </c>
      <c r="C17" s="540"/>
      <c r="D17" s="540"/>
      <c r="E17" s="540"/>
      <c r="F17" s="540"/>
      <c r="G17" s="540"/>
      <c r="H17" s="540"/>
      <c r="I17" s="540"/>
      <c r="J17" s="541"/>
      <c r="K17" s="541"/>
      <c r="L17" s="540"/>
      <c r="M17" s="541"/>
      <c r="N17" s="541"/>
      <c r="O17" s="541">
        <f ca="1">AVERAGE(O10:O15)</f>
        <v>27.581313457786393</v>
      </c>
      <c r="P17" s="541">
        <f t="shared" ref="P17:Q17" ca="1" si="18">AVERAGE(P10:P15)</f>
        <v>30.328368821401511</v>
      </c>
      <c r="Q17" s="541">
        <f t="shared" ca="1" si="18"/>
        <v>50.804794714962718</v>
      </c>
      <c r="R17" s="540"/>
      <c r="S17" s="540"/>
      <c r="T17" s="540"/>
      <c r="U17" s="541">
        <f ca="1">AVERAGE(U10:U15)</f>
        <v>14.802305482866673</v>
      </c>
      <c r="V17" s="541">
        <f t="shared" ref="V17:W17" ca="1" si="19">AVERAGE(V10:V15)</f>
        <v>17.5230730984137</v>
      </c>
      <c r="W17" s="541">
        <f t="shared" ca="1" si="19"/>
        <v>26.350105113285156</v>
      </c>
      <c r="X17" s="541">
        <f ca="1">AVERAGE(X10:X15)</f>
        <v>1.1504814851667577</v>
      </c>
      <c r="Y17" s="541">
        <f t="shared" ref="Y17:Z17" ca="1" si="20">AVERAGE(Y10:Y15)</f>
        <v>1.3596898663671624</v>
      </c>
      <c r="Z17" s="541">
        <f t="shared" ca="1" si="20"/>
        <v>2.847019275713969</v>
      </c>
      <c r="AA17" s="541"/>
      <c r="AB17" s="541"/>
      <c r="AC17" s="541"/>
      <c r="AD17" s="541">
        <f ca="1">AVERAGE(AD10:AD15)</f>
        <v>4.4354455430884387</v>
      </c>
      <c r="AE17" s="541">
        <f t="shared" ref="AE17:AF17" ca="1" si="21">AVERAGE(AE10:AE15)</f>
        <v>5.7063384237056214</v>
      </c>
      <c r="AF17" s="541">
        <f t="shared" ca="1" si="21"/>
        <v>6.8750992349227236</v>
      </c>
      <c r="AG17" s="540"/>
      <c r="AH17" s="540"/>
      <c r="AI17" s="540"/>
      <c r="AJ17" s="542">
        <f ca="1">AVERAGE(AJ10:AJ15)</f>
        <v>4.725179043223518E-2</v>
      </c>
      <c r="AK17" s="543">
        <f t="shared" ref="AK17:AL17" ca="1" si="22">AVERAGE(AK10:AK15)</f>
        <v>4.9135895240363846E-2</v>
      </c>
      <c r="AL17" s="544">
        <f t="shared" ca="1" si="22"/>
        <v>1.8901581349346865E-2</v>
      </c>
    </row>
    <row r="18" spans="2:41" s="504" customFormat="1" ht="12" x14ac:dyDescent="0.3">
      <c r="B18" s="545" t="s">
        <v>338</v>
      </c>
      <c r="C18" s="546"/>
      <c r="D18" s="546"/>
      <c r="E18" s="546"/>
      <c r="F18" s="546"/>
      <c r="G18" s="546"/>
      <c r="H18" s="546"/>
      <c r="I18" s="546"/>
      <c r="J18" s="547"/>
      <c r="K18" s="547"/>
      <c r="L18" s="546"/>
      <c r="M18" s="547"/>
      <c r="N18" s="547"/>
      <c r="O18" s="547">
        <f ca="1">MEDIAN(O10:O15)</f>
        <v>27.904817355777055</v>
      </c>
      <c r="P18" s="547">
        <f t="shared" ref="P18:Q18" ca="1" si="23">MEDIAN(P10:P15)</f>
        <v>33.005179979993976</v>
      </c>
      <c r="Q18" s="547">
        <f t="shared" ca="1" si="23"/>
        <v>50.069124423963139</v>
      </c>
      <c r="R18" s="546"/>
      <c r="S18" s="546"/>
      <c r="T18" s="546"/>
      <c r="U18" s="547">
        <f ca="1">MEDIAN(U10:U15)</f>
        <v>18.507732392504082</v>
      </c>
      <c r="V18" s="547">
        <f t="shared" ref="V18:W18" ca="1" si="24">MEDIAN(V10:V15)</f>
        <v>21.393785425457914</v>
      </c>
      <c r="W18" s="547">
        <f t="shared" ca="1" si="24"/>
        <v>27.22323215750615</v>
      </c>
      <c r="X18" s="547">
        <f ca="1">MEDIAN(X10:X15)</f>
        <v>1.2919894542183128</v>
      </c>
      <c r="Y18" s="547">
        <f t="shared" ref="Y18:Z18" ca="1" si="25">MEDIAN(Y10:Y15)</f>
        <v>1.812088779331172</v>
      </c>
      <c r="Z18" s="547">
        <f t="shared" ca="1" si="25"/>
        <v>4.256844850065189</v>
      </c>
      <c r="AA18" s="547"/>
      <c r="AB18" s="547"/>
      <c r="AC18" s="547"/>
      <c r="AD18" s="547">
        <f ca="1">MEDIAN(AD10:AD15)</f>
        <v>5.0326892351471297</v>
      </c>
      <c r="AE18" s="547">
        <f t="shared" ref="AE18:AF18" ca="1" si="26">MEDIAN(AE10:AE15)</f>
        <v>6.2642309504758966</v>
      </c>
      <c r="AF18" s="547">
        <f t="shared" ca="1" si="26"/>
        <v>7.8880722605181832</v>
      </c>
      <c r="AG18" s="546"/>
      <c r="AH18" s="546"/>
      <c r="AI18" s="546"/>
      <c r="AJ18" s="548">
        <f ca="1">MEDIAN(AJ10:AJ15)</f>
        <v>4.5615955149855295E-2</v>
      </c>
      <c r="AK18" s="549">
        <f t="shared" ref="AK18:AL18" ca="1" si="27">MEDIAN(AK10:AK15)</f>
        <v>3.559878047736173E-2</v>
      </c>
      <c r="AL18" s="550">
        <f t="shared" ca="1" si="27"/>
        <v>1.9056444660107301E-2</v>
      </c>
    </row>
    <row r="19" spans="2:41" x14ac:dyDescent="0.35">
      <c r="B19" s="571" t="s">
        <v>381</v>
      </c>
      <c r="C19" s="504"/>
      <c r="D19" s="504"/>
      <c r="E19" s="504"/>
      <c r="F19" s="504"/>
      <c r="G19" s="504"/>
      <c r="H19" s="504"/>
      <c r="I19" s="504"/>
      <c r="J19" s="504"/>
      <c r="K19" s="504"/>
      <c r="L19" s="504"/>
      <c r="M19" s="504"/>
      <c r="N19" s="504"/>
      <c r="O19" s="504"/>
      <c r="P19" s="504"/>
      <c r="Q19" s="504"/>
      <c r="R19" s="504"/>
      <c r="S19" s="504"/>
      <c r="T19" s="504"/>
      <c r="U19" s="504"/>
      <c r="V19" s="504"/>
      <c r="W19" s="504"/>
      <c r="X19" s="504"/>
      <c r="Y19" s="504"/>
      <c r="Z19" s="504"/>
      <c r="AA19" s="504"/>
      <c r="AB19" s="504"/>
      <c r="AC19" s="504"/>
      <c r="AD19" s="504"/>
      <c r="AE19" s="504"/>
      <c r="AF19" s="504"/>
      <c r="AG19" s="504"/>
      <c r="AH19" s="504"/>
      <c r="AI19" s="504"/>
      <c r="AJ19" s="504"/>
      <c r="AK19" s="504"/>
      <c r="AL19" s="504"/>
      <c r="AM19" s="504"/>
      <c r="AN19" s="504"/>
      <c r="AO19" s="504"/>
    </row>
    <row r="20" spans="2:41" x14ac:dyDescent="0.35">
      <c r="B20" s="504"/>
      <c r="C20" s="504"/>
      <c r="D20" s="504"/>
      <c r="E20" s="572"/>
      <c r="F20" s="573"/>
      <c r="G20" s="574"/>
      <c r="H20" s="573"/>
      <c r="I20" s="573"/>
      <c r="J20" s="573"/>
      <c r="K20" s="573"/>
      <c r="L20" s="504"/>
      <c r="M20" s="504"/>
      <c r="N20" s="504"/>
      <c r="O20" s="575">
        <f ca="1">+IF(I$16*O17&lt;0,"nm",I$16*O17)</f>
        <v>979.85374190131949</v>
      </c>
      <c r="P20" s="576" t="str">
        <f ca="1">+IF(J$16*P17&lt;0,"nm",J$16*P17)</f>
        <v>nm</v>
      </c>
      <c r="Q20" s="575"/>
      <c r="R20" s="504"/>
      <c r="S20" s="504"/>
      <c r="T20" s="504"/>
      <c r="U20" s="575">
        <f ca="1">+IF(R$16*U17&lt;0,"nm",R$16*U17)-G16</f>
        <v>820.994104181034</v>
      </c>
      <c r="V20" s="576">
        <f ca="1">+IF(S$16*V17&lt;0,"nm",S$16*V17)</f>
        <v>18.276565241645489</v>
      </c>
      <c r="W20" s="504"/>
      <c r="X20" s="504"/>
      <c r="Y20" s="504"/>
      <c r="Z20" s="504"/>
      <c r="AA20" s="504"/>
      <c r="AB20" s="504"/>
      <c r="AC20" s="504"/>
      <c r="AD20" s="575">
        <f ca="1">+IF(AA$16*AD17&lt;0,"nm",AA$16*AD17)-G16</f>
        <v>1388.6598015037428</v>
      </c>
      <c r="AE20" s="576">
        <f ca="1">+IF(AB$16*AE17&lt;0,"nm",AB$16*AE17)-G16</f>
        <v>1356.6055906552886</v>
      </c>
      <c r="AF20" s="504"/>
      <c r="AG20" s="504"/>
      <c r="AH20" s="504"/>
      <c r="AI20" s="504"/>
      <c r="AJ20" s="575">
        <f ca="1">+AG16/AJ17</f>
        <v>806.76308032539328</v>
      </c>
      <c r="AK20" s="575">
        <f ca="1">+AH16/AK17</f>
        <v>-478.10261490263724</v>
      </c>
      <c r="AL20" s="504"/>
      <c r="AM20" s="504"/>
      <c r="AN20" s="504"/>
      <c r="AO20" s="504"/>
    </row>
    <row r="21" spans="2:41" x14ac:dyDescent="0.35">
      <c r="B21" s="551" t="s">
        <v>339</v>
      </c>
      <c r="C21" s="504"/>
      <c r="D21" s="504"/>
      <c r="E21" s="504"/>
      <c r="F21" s="504"/>
      <c r="G21" s="504"/>
      <c r="H21" s="504"/>
      <c r="I21" s="504"/>
      <c r="J21" s="504"/>
      <c r="K21" s="504"/>
      <c r="L21" s="504"/>
      <c r="M21" s="504"/>
      <c r="N21" s="504"/>
      <c r="O21" s="575">
        <f ca="1">+IF(I$16*O18&lt;0,"nm",I$16*O18)</f>
        <v>991.34654138133578</v>
      </c>
      <c r="P21" s="576" t="str">
        <f ca="1">+IF(J$16*P18&lt;0,"nm",J$16*P18)</f>
        <v>nm</v>
      </c>
      <c r="Q21" s="504"/>
      <c r="R21" s="504"/>
      <c r="S21" s="504"/>
      <c r="T21" s="504"/>
      <c r="U21" s="575">
        <f ca="1">+IF(R$16*U18&lt;0,"nm",R$16*U18)-G16</f>
        <v>1039.7439817914785</v>
      </c>
      <c r="V21" s="576">
        <f ca="1">+IF(S$16*V18&lt;0,"nm",S$16*V18)</f>
        <v>22.313718198752603</v>
      </c>
      <c r="W21" s="504"/>
      <c r="X21" s="504"/>
      <c r="Y21" s="504"/>
      <c r="Z21" s="504"/>
      <c r="AA21" s="504"/>
      <c r="AB21" s="504"/>
      <c r="AC21" s="504"/>
      <c r="AD21" s="575">
        <f ca="1">+IF(AA$16*AD18&lt;0,"nm",AA$16*AD18)-G16</f>
        <v>1582.7640014228173</v>
      </c>
      <c r="AE21" s="576">
        <f ca="1">+IF(AB$16*AE18&lt;0,"nm",AB$16*AE18)-G16</f>
        <v>1494.4050447675465</v>
      </c>
      <c r="AF21" s="504"/>
      <c r="AG21" s="504"/>
      <c r="AH21" s="504"/>
      <c r="AI21" s="504"/>
      <c r="AJ21" s="575">
        <f ca="1">+AG16/AJ18</f>
        <v>835.69443793880373</v>
      </c>
      <c r="AK21" s="575">
        <f ca="1">+AH16/AK18</f>
        <v>-659.91024650238307</v>
      </c>
      <c r="AL21" s="504"/>
      <c r="AM21" s="504"/>
      <c r="AN21" s="504"/>
      <c r="AO21" s="504"/>
    </row>
    <row r="22" spans="2:41" s="504" customFormat="1" ht="12" x14ac:dyDescent="0.3">
      <c r="B22" s="720" t="s">
        <v>340</v>
      </c>
      <c r="C22" s="459"/>
      <c r="D22" s="459"/>
      <c r="E22" s="577" t="s">
        <v>341</v>
      </c>
      <c r="F22" s="577" t="s">
        <v>342</v>
      </c>
      <c r="G22" s="577" t="s">
        <v>343</v>
      </c>
      <c r="H22" s="721" t="s">
        <v>344</v>
      </c>
    </row>
    <row r="23" spans="2:41" s="504" customFormat="1" ht="14.4" customHeight="1" x14ac:dyDescent="0.3">
      <c r="B23" s="552" t="s">
        <v>345</v>
      </c>
      <c r="C23" s="553" t="s">
        <v>346</v>
      </c>
      <c r="D23" s="511"/>
      <c r="E23" s="554">
        <f ca="1">+O20</f>
        <v>979.85374190131949</v>
      </c>
      <c r="F23" s="554">
        <f ca="1">+U20</f>
        <v>820.994104181034</v>
      </c>
      <c r="G23" s="554">
        <f ca="1">+AD20</f>
        <v>1388.6598015037428</v>
      </c>
      <c r="H23" s="555">
        <f ca="1">+AJ20</f>
        <v>806.76308032539328</v>
      </c>
    </row>
    <row r="24" spans="2:41" s="504" customFormat="1" ht="14.4" customHeight="1" x14ac:dyDescent="0.3">
      <c r="B24" s="556" t="s">
        <v>345</v>
      </c>
      <c r="C24" s="557" t="s">
        <v>347</v>
      </c>
      <c r="D24" s="512"/>
      <c r="E24" s="558">
        <f ca="1">+O21</f>
        <v>991.34654138133578</v>
      </c>
      <c r="F24" s="558">
        <f ca="1">+U21</f>
        <v>1039.7439817914785</v>
      </c>
      <c r="G24" s="558">
        <f ca="1">+AD21</f>
        <v>1582.7640014228173</v>
      </c>
      <c r="H24" s="559">
        <f ca="1">+AJ21</f>
        <v>835.69443793880373</v>
      </c>
    </row>
    <row r="25" spans="2:41" s="504" customFormat="1" ht="14.4" customHeight="1" x14ac:dyDescent="0.3">
      <c r="B25" s="560"/>
      <c r="C25" s="560"/>
      <c r="E25" s="561"/>
      <c r="F25" s="561"/>
      <c r="G25" s="561"/>
      <c r="H25" s="561"/>
    </row>
    <row r="26" spans="2:41" s="504" customFormat="1" ht="12" x14ac:dyDescent="0.3">
      <c r="B26" s="551" t="s">
        <v>386</v>
      </c>
    </row>
    <row r="27" spans="2:41" s="504" customFormat="1" ht="12" x14ac:dyDescent="0.3">
      <c r="B27" s="720" t="s">
        <v>340</v>
      </c>
      <c r="C27" s="459"/>
      <c r="D27" s="459"/>
      <c r="E27" s="577" t="s">
        <v>341</v>
      </c>
      <c r="F27" s="577" t="s">
        <v>342</v>
      </c>
      <c r="G27" s="577" t="s">
        <v>343</v>
      </c>
      <c r="H27" s="721" t="s">
        <v>344</v>
      </c>
    </row>
    <row r="28" spans="2:41" s="504" customFormat="1" ht="14.4" customHeight="1" x14ac:dyDescent="0.3">
      <c r="B28" s="562" t="s">
        <v>345</v>
      </c>
      <c r="C28" s="563" t="s">
        <v>346</v>
      </c>
      <c r="D28" s="513"/>
      <c r="E28" s="564">
        <f ca="1">O17*IS!$E$43/1000</f>
        <v>2299.4324173460109</v>
      </c>
      <c r="F28" s="564">
        <f ca="1">+U17*IS!$E$55/1000-G16</f>
        <v>1205.2694748885517</v>
      </c>
      <c r="G28" s="564">
        <f ca="1">+IS!$E$11*AD17/1000-G16</f>
        <v>1641.4801974597835</v>
      </c>
      <c r="H28" s="565">
        <f ca="1">+IS!$E$56/AJ17/1000</f>
        <v>634.80151291067057</v>
      </c>
    </row>
    <row r="29" spans="2:41" s="504" customFormat="1" ht="14.4" customHeight="1" x14ac:dyDescent="0.3">
      <c r="B29" s="566" t="s">
        <v>345</v>
      </c>
      <c r="C29" s="567" t="s">
        <v>348</v>
      </c>
      <c r="D29" s="722"/>
      <c r="E29" s="568">
        <f ca="1">O18*IS!$E$43/1000</f>
        <v>2326.4026829686409</v>
      </c>
      <c r="F29" s="568">
        <f ca="1">+U18*IS!$E$55/1000-G16</f>
        <v>1520.214117630594</v>
      </c>
      <c r="G29" s="568">
        <f ca="1">+IS!$E$11*AD18/1000-G16</f>
        <v>1869.6272878262034</v>
      </c>
      <c r="H29" s="569">
        <f ca="1">+IS!$E$56/AJ18/1000</f>
        <v>657.56615104476225</v>
      </c>
    </row>
    <row r="30" spans="2:41" s="504" customFormat="1" ht="12" x14ac:dyDescent="0.3">
      <c r="B30" s="571" t="s">
        <v>382</v>
      </c>
      <c r="E30" s="570"/>
    </row>
    <row r="31" spans="2:41" s="504" customFormat="1" ht="12" x14ac:dyDescent="0.3"/>
    <row r="32" spans="2:41" s="504" customFormat="1" ht="12" x14ac:dyDescent="0.3">
      <c r="B32" s="551" t="s">
        <v>387</v>
      </c>
    </row>
    <row r="33" spans="2:41" x14ac:dyDescent="0.35">
      <c r="B33" s="720" t="s">
        <v>340</v>
      </c>
      <c r="C33" s="459"/>
      <c r="D33" s="459"/>
      <c r="E33" s="577" t="s">
        <v>341</v>
      </c>
      <c r="F33" s="577" t="s">
        <v>342</v>
      </c>
      <c r="G33" s="577" t="s">
        <v>343</v>
      </c>
      <c r="H33" s="721" t="s">
        <v>344</v>
      </c>
      <c r="I33" s="504"/>
      <c r="J33" s="504"/>
      <c r="K33" s="504"/>
      <c r="L33" s="504"/>
      <c r="M33" s="504"/>
      <c r="N33" s="504"/>
      <c r="O33" s="504"/>
      <c r="P33" s="504"/>
      <c r="Q33" s="504"/>
      <c r="R33" s="504"/>
      <c r="S33" s="504"/>
      <c r="T33" s="504"/>
      <c r="U33" s="504"/>
      <c r="V33" s="504"/>
      <c r="W33" s="504"/>
      <c r="X33" s="504"/>
      <c r="Y33" s="504"/>
      <c r="Z33" s="504"/>
      <c r="AA33" s="504"/>
      <c r="AB33" s="504"/>
      <c r="AC33" s="504"/>
      <c r="AD33" s="504"/>
      <c r="AE33" s="504"/>
      <c r="AF33" s="504"/>
      <c r="AG33" s="504"/>
      <c r="AH33" s="504"/>
      <c r="AI33" s="504"/>
      <c r="AJ33" s="504"/>
      <c r="AK33" s="504"/>
      <c r="AL33" s="504"/>
      <c r="AM33" s="504"/>
      <c r="AN33" s="504"/>
      <c r="AO33" s="504"/>
    </row>
    <row r="34" spans="2:41" x14ac:dyDescent="0.35">
      <c r="B34" s="562" t="s">
        <v>345</v>
      </c>
      <c r="C34" s="563" t="s">
        <v>346</v>
      </c>
      <c r="D34" s="513"/>
      <c r="E34" s="564">
        <f ca="1">O17*IS!$F$43/1000</f>
        <v>2208.3146155801442</v>
      </c>
      <c r="F34" s="564">
        <f ca="1">+U17*IS!$F$55/1000-G16</f>
        <v>1224.9714876651167</v>
      </c>
      <c r="G34" s="564">
        <f ca="1">+IS!$F$11*AD17/1000-G16</f>
        <v>2022.706741888235</v>
      </c>
      <c r="H34" s="565">
        <f ca="1">+IS!$F$56/AJ17/1000</f>
        <v>303.19523690779556</v>
      </c>
      <c r="I34" s="504"/>
      <c r="J34" s="504"/>
      <c r="K34" s="504"/>
      <c r="L34" s="504"/>
      <c r="M34" s="504"/>
      <c r="N34" s="504"/>
      <c r="O34" s="504"/>
      <c r="P34" s="504"/>
      <c r="Q34" s="504"/>
      <c r="R34" s="504"/>
      <c r="S34" s="504"/>
      <c r="T34" s="504"/>
      <c r="U34" s="504"/>
      <c r="V34" s="504"/>
      <c r="W34" s="504"/>
      <c r="X34" s="504"/>
      <c r="Y34" s="504"/>
      <c r="Z34" s="504"/>
      <c r="AA34" s="504"/>
      <c r="AB34" s="504"/>
      <c r="AC34" s="504"/>
      <c r="AD34" s="504"/>
      <c r="AE34" s="504"/>
      <c r="AF34" s="504"/>
      <c r="AG34" s="504"/>
      <c r="AH34" s="504"/>
      <c r="AI34" s="504"/>
      <c r="AJ34" s="504"/>
      <c r="AK34" s="504"/>
      <c r="AL34" s="504"/>
      <c r="AM34" s="504"/>
      <c r="AN34" s="504"/>
      <c r="AO34" s="504"/>
    </row>
    <row r="35" spans="2:41" x14ac:dyDescent="0.35">
      <c r="B35" s="566" t="s">
        <v>345</v>
      </c>
      <c r="C35" s="567" t="s">
        <v>348</v>
      </c>
      <c r="D35" s="722"/>
      <c r="E35" s="568">
        <f ca="1">O18*IS!$F$43/1000</f>
        <v>2234.2161516771589</v>
      </c>
      <c r="F35" s="568">
        <f ca="1">+U18*IS!$F$55/1000-G16</f>
        <v>1544.8480897158495</v>
      </c>
      <c r="G35" s="568">
        <f ca="1">+IS!$F$11*AD18/1000-G16</f>
        <v>2302.186927587099</v>
      </c>
      <c r="H35" s="569">
        <f ca="1">+IS!$F$56/AJ18/1000</f>
        <v>314.06813136662993</v>
      </c>
      <c r="I35" s="504"/>
      <c r="J35" s="504"/>
      <c r="K35" s="504"/>
      <c r="L35" s="504"/>
      <c r="M35" s="504"/>
      <c r="N35" s="504"/>
      <c r="O35" s="504"/>
      <c r="P35" s="504"/>
      <c r="Q35" s="504"/>
      <c r="R35" s="504"/>
      <c r="S35" s="504"/>
      <c r="T35" s="504"/>
      <c r="U35" s="504"/>
      <c r="V35" s="504"/>
      <c r="W35" s="504"/>
      <c r="X35" s="504"/>
      <c r="Y35" s="504"/>
      <c r="Z35" s="504"/>
      <c r="AA35" s="504"/>
      <c r="AB35" s="504"/>
      <c r="AC35" s="504"/>
      <c r="AD35" s="504"/>
      <c r="AE35" s="504"/>
      <c r="AF35" s="504"/>
      <c r="AG35" s="504"/>
      <c r="AH35" s="504"/>
      <c r="AI35" s="504"/>
      <c r="AJ35" s="504"/>
      <c r="AK35" s="504"/>
      <c r="AL35" s="504"/>
      <c r="AM35" s="504"/>
      <c r="AN35" s="504"/>
      <c r="AO35" s="504"/>
    </row>
    <row r="36" spans="2:41" x14ac:dyDescent="0.35">
      <c r="B36" s="571" t="s">
        <v>382</v>
      </c>
      <c r="C36" s="504"/>
      <c r="D36" s="504"/>
      <c r="E36" s="570"/>
      <c r="F36" s="504"/>
      <c r="G36" s="504"/>
      <c r="H36" s="504"/>
      <c r="I36" s="504"/>
      <c r="J36" s="504"/>
      <c r="K36" s="504"/>
      <c r="L36" s="504"/>
      <c r="M36" s="504"/>
      <c r="N36" s="504"/>
      <c r="O36" s="504"/>
      <c r="P36" s="504"/>
      <c r="Q36" s="504"/>
      <c r="R36" s="504"/>
      <c r="S36" s="504"/>
      <c r="T36" s="504"/>
      <c r="U36" s="504"/>
      <c r="V36" s="504"/>
      <c r="W36" s="504"/>
      <c r="X36" s="504"/>
      <c r="Y36" s="504"/>
      <c r="Z36" s="504"/>
      <c r="AA36" s="504"/>
      <c r="AB36" s="504"/>
      <c r="AC36" s="504"/>
      <c r="AD36" s="504"/>
      <c r="AE36" s="504"/>
      <c r="AF36" s="504"/>
      <c r="AG36" s="504"/>
      <c r="AH36" s="504"/>
      <c r="AI36" s="504"/>
      <c r="AJ36" s="504"/>
      <c r="AK36" s="504"/>
      <c r="AL36" s="504"/>
      <c r="AM36" s="504"/>
      <c r="AN36" s="504"/>
      <c r="AO36" s="504"/>
    </row>
    <row r="37" spans="2:41" x14ac:dyDescent="0.35">
      <c r="B37" s="504"/>
      <c r="C37" s="504"/>
      <c r="D37" s="504"/>
      <c r="E37" s="504"/>
      <c r="F37" s="504"/>
      <c r="G37" s="504"/>
      <c r="H37" s="504"/>
      <c r="I37" s="504"/>
      <c r="J37" s="504"/>
      <c r="K37" s="504"/>
      <c r="L37" s="504"/>
      <c r="M37" s="504"/>
      <c r="N37" s="504"/>
      <c r="O37" s="504"/>
      <c r="P37" s="504"/>
      <c r="Q37" s="504"/>
      <c r="R37" s="504"/>
      <c r="S37" s="504"/>
      <c r="T37" s="504"/>
      <c r="U37" s="504"/>
      <c r="V37" s="504"/>
      <c r="W37" s="504"/>
      <c r="X37" s="504"/>
      <c r="Y37" s="504"/>
      <c r="Z37" s="504"/>
      <c r="AA37" s="504"/>
      <c r="AB37" s="504"/>
      <c r="AC37" s="504"/>
      <c r="AD37" s="504"/>
      <c r="AE37" s="504"/>
      <c r="AF37" s="504"/>
      <c r="AG37" s="504"/>
      <c r="AH37" s="504"/>
      <c r="AI37" s="504"/>
      <c r="AJ37" s="504"/>
      <c r="AK37" s="504"/>
      <c r="AL37" s="504"/>
      <c r="AM37" s="504"/>
      <c r="AN37" s="504"/>
      <c r="AO37" s="504"/>
    </row>
    <row r="38" spans="2:41" x14ac:dyDescent="0.35">
      <c r="B38" s="504"/>
      <c r="C38" s="504"/>
      <c r="D38" s="504"/>
      <c r="E38" s="504"/>
      <c r="F38" s="504"/>
      <c r="G38" s="504"/>
      <c r="H38" s="504"/>
      <c r="I38" s="504"/>
      <c r="J38" s="504"/>
      <c r="K38" s="504"/>
      <c r="L38" s="504"/>
      <c r="M38" s="504"/>
      <c r="N38" s="504"/>
      <c r="O38" s="504"/>
      <c r="P38" s="504"/>
      <c r="Q38" s="504"/>
      <c r="R38" s="504"/>
      <c r="S38" s="504"/>
      <c r="T38" s="504"/>
      <c r="U38" s="504"/>
      <c r="V38" s="504"/>
      <c r="W38" s="504"/>
      <c r="X38" s="504"/>
      <c r="Y38" s="504"/>
      <c r="Z38" s="504"/>
      <c r="AA38" s="504"/>
      <c r="AB38" s="504"/>
      <c r="AC38" s="504"/>
      <c r="AD38" s="504"/>
      <c r="AE38" s="504"/>
      <c r="AF38" s="504"/>
      <c r="AG38" s="504"/>
      <c r="AH38" s="504"/>
      <c r="AI38" s="504"/>
      <c r="AJ38" s="504"/>
      <c r="AK38" s="504"/>
      <c r="AL38" s="504"/>
      <c r="AM38" s="504"/>
      <c r="AN38" s="504"/>
      <c r="AO38" s="504"/>
    </row>
    <row r="39" spans="2:41" x14ac:dyDescent="0.35">
      <c r="B39" s="504"/>
      <c r="C39" s="504"/>
      <c r="D39" s="504"/>
      <c r="E39" s="504"/>
      <c r="F39" s="504"/>
      <c r="G39" s="504"/>
      <c r="H39" s="504"/>
      <c r="I39" s="504"/>
      <c r="J39" s="504"/>
      <c r="K39" s="504"/>
      <c r="L39" s="504"/>
      <c r="M39" s="504"/>
      <c r="N39" s="504"/>
      <c r="O39" s="504"/>
      <c r="P39" s="504"/>
      <c r="Q39" s="504"/>
      <c r="R39" s="504"/>
      <c r="S39" s="504"/>
      <c r="T39" s="504"/>
      <c r="U39" s="504"/>
      <c r="V39" s="504"/>
      <c r="W39" s="504"/>
      <c r="X39" s="504"/>
      <c r="Y39" s="504"/>
      <c r="Z39" s="504"/>
      <c r="AA39" s="504"/>
      <c r="AB39" s="504"/>
      <c r="AC39" s="504"/>
      <c r="AD39" s="504"/>
      <c r="AE39" s="504"/>
      <c r="AF39" s="504"/>
      <c r="AG39" s="504"/>
      <c r="AH39" s="504"/>
      <c r="AI39" s="504"/>
      <c r="AJ39" s="504"/>
      <c r="AK39" s="504"/>
      <c r="AL39" s="504"/>
      <c r="AM39" s="504"/>
      <c r="AN39" s="504"/>
      <c r="AO39" s="504"/>
    </row>
    <row r="40" spans="2:41" x14ac:dyDescent="0.35">
      <c r="B40" s="504"/>
      <c r="C40" s="504"/>
      <c r="D40" s="504"/>
      <c r="E40" s="504"/>
      <c r="F40" s="504"/>
      <c r="G40" s="504"/>
      <c r="H40" s="504"/>
      <c r="I40" s="504"/>
      <c r="J40" s="504"/>
      <c r="K40" s="504"/>
      <c r="L40" s="504"/>
      <c r="M40" s="504"/>
      <c r="N40" s="504"/>
      <c r="O40" s="504"/>
      <c r="P40" s="504"/>
      <c r="Q40" s="504"/>
      <c r="R40" s="504"/>
      <c r="S40" s="504"/>
      <c r="T40" s="504"/>
      <c r="U40" s="504"/>
      <c r="V40" s="504"/>
      <c r="W40" s="504"/>
      <c r="X40" s="504"/>
      <c r="Y40" s="504"/>
      <c r="Z40" s="504"/>
      <c r="AA40" s="504"/>
      <c r="AB40" s="504"/>
      <c r="AC40" s="504"/>
      <c r="AD40" s="504"/>
      <c r="AE40" s="504"/>
      <c r="AF40" s="504"/>
      <c r="AG40" s="504"/>
      <c r="AH40" s="504"/>
      <c r="AI40" s="504"/>
      <c r="AJ40" s="504"/>
      <c r="AK40" s="504"/>
      <c r="AL40" s="504"/>
      <c r="AM40" s="504"/>
      <c r="AN40" s="504"/>
      <c r="AO40" s="504"/>
    </row>
    <row r="41" spans="2:41" x14ac:dyDescent="0.35">
      <c r="B41" s="504"/>
      <c r="C41" s="504"/>
      <c r="D41" s="504"/>
      <c r="E41" s="504"/>
      <c r="F41" s="504"/>
      <c r="G41" s="504"/>
      <c r="H41" s="504"/>
      <c r="I41" s="504"/>
      <c r="J41" s="504"/>
      <c r="K41" s="504"/>
      <c r="L41" s="504"/>
      <c r="M41" s="504"/>
      <c r="N41" s="504"/>
      <c r="O41" s="504"/>
      <c r="P41" s="504"/>
      <c r="Q41" s="504"/>
      <c r="R41" s="504"/>
      <c r="S41" s="504"/>
      <c r="T41" s="504"/>
      <c r="U41" s="504"/>
      <c r="V41" s="504"/>
      <c r="W41" s="504"/>
      <c r="X41" s="504"/>
      <c r="Y41" s="504"/>
      <c r="Z41" s="504"/>
      <c r="AA41" s="504"/>
      <c r="AB41" s="504"/>
      <c r="AC41" s="504"/>
      <c r="AD41" s="504"/>
      <c r="AE41" s="504"/>
      <c r="AF41" s="504"/>
      <c r="AG41" s="504"/>
      <c r="AH41" s="504"/>
      <c r="AI41" s="504"/>
      <c r="AJ41" s="504"/>
      <c r="AK41" s="504"/>
      <c r="AL41" s="504"/>
      <c r="AM41" s="504"/>
      <c r="AN41" s="504"/>
      <c r="AO41" s="504"/>
    </row>
    <row r="42" spans="2:41" x14ac:dyDescent="0.35">
      <c r="B42" s="504"/>
      <c r="C42" s="504"/>
      <c r="D42" s="504"/>
      <c r="E42" s="504"/>
      <c r="F42" s="504"/>
      <c r="G42" s="504"/>
      <c r="H42" s="504"/>
      <c r="I42" s="504"/>
      <c r="J42" s="504"/>
      <c r="K42" s="504"/>
      <c r="L42" s="504"/>
      <c r="M42" s="504"/>
      <c r="N42" s="504"/>
      <c r="O42" s="504"/>
      <c r="P42" s="504"/>
      <c r="Q42" s="504"/>
      <c r="R42" s="504"/>
      <c r="S42" s="504"/>
      <c r="T42" s="504"/>
      <c r="U42" s="504"/>
      <c r="V42" s="504"/>
      <c r="W42" s="504"/>
      <c r="X42" s="504"/>
      <c r="Y42" s="504"/>
      <c r="Z42" s="504"/>
      <c r="AA42" s="504"/>
      <c r="AB42" s="504"/>
      <c r="AC42" s="504"/>
      <c r="AD42" s="504"/>
      <c r="AE42" s="504"/>
      <c r="AF42" s="504"/>
      <c r="AG42" s="504"/>
      <c r="AH42" s="504"/>
      <c r="AI42" s="504"/>
      <c r="AJ42" s="504"/>
      <c r="AK42" s="504"/>
      <c r="AL42" s="504"/>
      <c r="AM42" s="504"/>
      <c r="AN42" s="504"/>
      <c r="AO42" s="504"/>
    </row>
    <row r="43" spans="2:41" x14ac:dyDescent="0.35">
      <c r="B43" s="504"/>
      <c r="C43" s="504"/>
      <c r="D43" s="504"/>
      <c r="E43" s="504"/>
      <c r="F43" s="504"/>
      <c r="G43" s="504"/>
      <c r="H43" s="504"/>
      <c r="I43" s="504"/>
      <c r="J43" s="504"/>
      <c r="K43" s="504"/>
      <c r="L43" s="504"/>
      <c r="M43" s="504"/>
      <c r="N43" s="504"/>
      <c r="O43" s="504"/>
      <c r="P43" s="504"/>
      <c r="Q43" s="504"/>
      <c r="R43" s="504"/>
      <c r="S43" s="504"/>
      <c r="T43" s="504"/>
      <c r="U43" s="504"/>
      <c r="V43" s="504"/>
      <c r="W43" s="504"/>
      <c r="X43" s="504"/>
      <c r="Y43" s="504"/>
      <c r="Z43" s="504"/>
      <c r="AA43" s="504"/>
      <c r="AB43" s="504"/>
      <c r="AC43" s="504"/>
      <c r="AD43" s="504"/>
      <c r="AE43" s="504"/>
      <c r="AF43" s="504"/>
      <c r="AG43" s="504"/>
      <c r="AH43" s="504"/>
      <c r="AI43" s="504"/>
      <c r="AJ43" s="504"/>
      <c r="AK43" s="504"/>
      <c r="AL43" s="504"/>
      <c r="AM43" s="504"/>
      <c r="AN43" s="504"/>
      <c r="AO43" s="504"/>
    </row>
  </sheetData>
  <pageMargins left="0.7" right="0.7" top="0.75" bottom="0.75" header="0.3" footer="0.3"/>
  <pageSetup orientation="portrait" r:id="rId1"/>
  <customProperties>
    <customPr name="SheetID" r:id="rId2"/>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68F1C-6C9E-4989-AA63-8B810E8AAD2C}">
  <sheetPr codeName="Sheet12"/>
  <dimension ref="A1:AM52"/>
  <sheetViews>
    <sheetView zoomScale="85" zoomScaleNormal="85" workbookViewId="0">
      <pane xSplit="1" topLeftCell="B1" activePane="topRight" state="frozen"/>
      <selection activeCell="G45" sqref="G45"/>
      <selection pane="topRight" activeCell="K10" sqref="K10"/>
    </sheetView>
  </sheetViews>
  <sheetFormatPr defaultColWidth="8.8984375" defaultRowHeight="14.5" outlineLevelCol="1" x14ac:dyDescent="0.35"/>
  <cols>
    <col min="1" max="1" width="30.796875" style="504" bestFit="1" customWidth="1"/>
    <col min="2" max="4" width="9.796875" style="504" bestFit="1" customWidth="1"/>
    <col min="5" max="10" width="11.796875" style="504" bestFit="1" customWidth="1"/>
    <col min="11" max="13" width="9.59765625" style="504" bestFit="1" customWidth="1"/>
    <col min="14" max="16" width="11.796875" style="504" bestFit="1" customWidth="1"/>
    <col min="17" max="19" width="10.59765625" style="504" bestFit="1" customWidth="1"/>
    <col min="20" max="20" width="10.796875" style="504" bestFit="1" customWidth="1"/>
    <col min="21" max="21" width="11.3984375" style="504" bestFit="1" customWidth="1"/>
    <col min="22" max="22" width="8.8984375" style="504"/>
    <col min="23" max="37" width="8.8984375" style="504" hidden="1" customWidth="1" outlineLevel="1"/>
    <col min="38" max="38" width="8.8984375" style="504" collapsed="1"/>
    <col min="39" max="16384" width="8.8984375" style="503"/>
  </cols>
  <sheetData>
    <row r="1" spans="1:39" x14ac:dyDescent="0.35">
      <c r="A1" s="504" t="s">
        <v>349</v>
      </c>
      <c r="B1" s="664"/>
      <c r="C1" s="664" t="s">
        <v>350</v>
      </c>
      <c r="D1" s="664"/>
      <c r="E1" s="664"/>
      <c r="F1" s="664" t="s">
        <v>350</v>
      </c>
      <c r="G1" s="664"/>
      <c r="H1" s="664"/>
      <c r="I1" s="664" t="s">
        <v>350</v>
      </c>
      <c r="J1" s="664"/>
      <c r="K1" s="664"/>
      <c r="L1" s="664" t="s">
        <v>351</v>
      </c>
      <c r="M1" s="664"/>
      <c r="N1" s="664"/>
      <c r="O1" s="664" t="s">
        <v>350</v>
      </c>
      <c r="P1" s="664"/>
      <c r="Q1" s="664"/>
      <c r="R1" s="664" t="s">
        <v>350</v>
      </c>
      <c r="S1" s="664"/>
      <c r="T1" s="664"/>
      <c r="U1" s="664" t="s">
        <v>352</v>
      </c>
      <c r="V1" s="664"/>
      <c r="W1" s="664"/>
      <c r="X1" s="664" t="s">
        <v>352</v>
      </c>
    </row>
    <row r="2" spans="1:39" x14ac:dyDescent="0.35">
      <c r="A2" s="504" t="s">
        <v>353</v>
      </c>
      <c r="B2" s="665"/>
      <c r="C2" s="664" t="s">
        <v>354</v>
      </c>
      <c r="D2" s="664"/>
      <c r="E2" s="664"/>
      <c r="F2" s="664" t="s">
        <v>355</v>
      </c>
      <c r="G2" s="664"/>
      <c r="H2" s="664"/>
      <c r="I2" s="664" t="s">
        <v>355</v>
      </c>
      <c r="J2" s="664"/>
      <c r="K2" s="664"/>
      <c r="L2" s="664" t="s">
        <v>354</v>
      </c>
      <c r="M2" s="664"/>
      <c r="N2" s="664"/>
      <c r="O2" s="664" t="s">
        <v>355</v>
      </c>
      <c r="P2" s="664"/>
      <c r="Q2" s="664"/>
      <c r="R2" s="664" t="s">
        <v>354</v>
      </c>
      <c r="S2" s="664"/>
      <c r="T2" s="664"/>
      <c r="U2" s="664" t="s">
        <v>355</v>
      </c>
      <c r="V2" s="666"/>
      <c r="W2" s="665"/>
      <c r="X2" s="664" t="s">
        <v>354</v>
      </c>
      <c r="Y2" s="667"/>
      <c r="Z2" s="668"/>
      <c r="AB2" s="667"/>
      <c r="AC2" s="668"/>
      <c r="AE2" s="667"/>
      <c r="AF2" s="668"/>
      <c r="AH2" s="667"/>
      <c r="AI2" s="668"/>
      <c r="AK2" s="667"/>
    </row>
    <row r="3" spans="1:39" x14ac:dyDescent="0.35">
      <c r="A3" s="504" t="s">
        <v>356</v>
      </c>
      <c r="B3" s="665"/>
      <c r="C3" s="669">
        <v>44531</v>
      </c>
      <c r="D3" s="664"/>
      <c r="E3" s="664"/>
      <c r="F3" s="669">
        <v>44531</v>
      </c>
      <c r="G3" s="664"/>
      <c r="H3" s="664"/>
      <c r="I3" s="669">
        <v>44348</v>
      </c>
      <c r="J3" s="664"/>
      <c r="K3" s="664"/>
      <c r="L3" s="669">
        <v>44926</v>
      </c>
      <c r="M3" s="664"/>
      <c r="N3" s="664"/>
      <c r="O3" s="669">
        <v>44531</v>
      </c>
      <c r="P3" s="664"/>
      <c r="Q3" s="664"/>
      <c r="R3" s="669">
        <v>44531</v>
      </c>
      <c r="S3" s="664"/>
      <c r="T3" s="664"/>
      <c r="U3" s="670">
        <v>44742</v>
      </c>
      <c r="V3" s="666"/>
      <c r="W3" s="665"/>
      <c r="X3" s="670">
        <v>44926</v>
      </c>
      <c r="Y3" s="667"/>
      <c r="Z3" s="668"/>
      <c r="AB3" s="667"/>
      <c r="AC3" s="668"/>
      <c r="AE3" s="667"/>
      <c r="AF3" s="668"/>
      <c r="AH3" s="667"/>
      <c r="AI3" s="668"/>
      <c r="AK3" s="667"/>
    </row>
    <row r="4" spans="1:39" ht="15" thickBot="1" x14ac:dyDescent="0.4">
      <c r="B4" s="671"/>
      <c r="C4" s="672"/>
      <c r="D4" s="672"/>
      <c r="E4" s="672"/>
      <c r="F4" s="672"/>
      <c r="G4" s="672"/>
      <c r="H4" s="672"/>
      <c r="I4" s="672"/>
      <c r="J4" s="672"/>
      <c r="K4" s="672"/>
      <c r="L4" s="672"/>
      <c r="M4" s="672"/>
      <c r="N4" s="672"/>
      <c r="O4" s="672"/>
      <c r="P4" s="672"/>
      <c r="Q4" s="672"/>
      <c r="R4" s="672"/>
      <c r="S4" s="672"/>
      <c r="T4" s="672"/>
      <c r="U4" s="672"/>
      <c r="V4" s="673"/>
      <c r="W4" s="668"/>
      <c r="Y4" s="667"/>
      <c r="Z4" s="668"/>
      <c r="AB4" s="667"/>
      <c r="AC4" s="668"/>
      <c r="AE4" s="667"/>
      <c r="AF4" s="668"/>
      <c r="AH4" s="667"/>
      <c r="AI4" s="668"/>
      <c r="AK4" s="667"/>
    </row>
    <row r="5" spans="1:39" s="579" customFormat="1" x14ac:dyDescent="0.35">
      <c r="A5" s="674"/>
      <c r="B5" s="760" t="s">
        <v>279</v>
      </c>
      <c r="C5" s="761"/>
      <c r="D5" s="761"/>
      <c r="E5" s="762" t="s">
        <v>324</v>
      </c>
      <c r="F5" s="761"/>
      <c r="G5" s="763"/>
      <c r="H5" s="762" t="s">
        <v>326</v>
      </c>
      <c r="I5" s="761"/>
      <c r="J5" s="763"/>
      <c r="K5" s="762" t="s">
        <v>278</v>
      </c>
      <c r="L5" s="761"/>
      <c r="M5" s="763"/>
      <c r="N5" s="762" t="s">
        <v>329</v>
      </c>
      <c r="O5" s="761"/>
      <c r="P5" s="763"/>
      <c r="Q5" s="762" t="s">
        <v>331</v>
      </c>
      <c r="R5" s="761"/>
      <c r="S5" s="763"/>
      <c r="T5" s="761" t="s">
        <v>333</v>
      </c>
      <c r="U5" s="761"/>
      <c r="V5" s="763"/>
      <c r="W5" s="757" t="s">
        <v>357</v>
      </c>
      <c r="X5" s="758"/>
      <c r="Y5" s="764"/>
      <c r="Z5" s="757" t="s">
        <v>274</v>
      </c>
      <c r="AA5" s="758"/>
      <c r="AB5" s="764"/>
      <c r="AC5" s="757" t="s">
        <v>276</v>
      </c>
      <c r="AD5" s="758"/>
      <c r="AE5" s="764"/>
      <c r="AF5" s="757" t="s">
        <v>358</v>
      </c>
      <c r="AG5" s="758"/>
      <c r="AH5" s="764"/>
      <c r="AI5" s="757" t="s">
        <v>359</v>
      </c>
      <c r="AJ5" s="758"/>
      <c r="AK5" s="759"/>
      <c r="AL5" s="674"/>
    </row>
    <row r="6" spans="1:39" ht="15" thickBot="1" x14ac:dyDescent="0.4">
      <c r="B6" s="675">
        <v>2021</v>
      </c>
      <c r="C6" s="676">
        <v>2020</v>
      </c>
      <c r="D6" s="676">
        <v>2019</v>
      </c>
      <c r="E6" s="677">
        <v>2021</v>
      </c>
      <c r="F6" s="676">
        <v>2020</v>
      </c>
      <c r="G6" s="678">
        <v>2019</v>
      </c>
      <c r="H6" s="677">
        <v>2021</v>
      </c>
      <c r="I6" s="676">
        <v>2020</v>
      </c>
      <c r="J6" s="678">
        <v>2019</v>
      </c>
      <c r="K6" s="677">
        <v>2021</v>
      </c>
      <c r="L6" s="676">
        <v>2020</v>
      </c>
      <c r="M6" s="678">
        <v>2019</v>
      </c>
      <c r="N6" s="677">
        <v>2021</v>
      </c>
      <c r="O6" s="676">
        <v>2020</v>
      </c>
      <c r="P6" s="678">
        <v>2019</v>
      </c>
      <c r="Q6" s="677">
        <v>2021</v>
      </c>
      <c r="R6" s="676">
        <v>2020</v>
      </c>
      <c r="S6" s="678">
        <v>2019</v>
      </c>
      <c r="T6" s="676">
        <v>2021</v>
      </c>
      <c r="U6" s="676">
        <v>2020</v>
      </c>
      <c r="V6" s="678">
        <v>2019</v>
      </c>
      <c r="W6" s="677">
        <v>2021</v>
      </c>
      <c r="X6" s="676">
        <v>2020</v>
      </c>
      <c r="Y6" s="678">
        <v>2019</v>
      </c>
      <c r="Z6" s="677">
        <v>2021</v>
      </c>
      <c r="AA6" s="676">
        <v>2020</v>
      </c>
      <c r="AB6" s="678">
        <v>2019</v>
      </c>
      <c r="AC6" s="677">
        <v>2021</v>
      </c>
      <c r="AD6" s="676">
        <v>2020</v>
      </c>
      <c r="AE6" s="678">
        <v>2019</v>
      </c>
      <c r="AF6" s="677">
        <v>2021</v>
      </c>
      <c r="AG6" s="676">
        <v>2020</v>
      </c>
      <c r="AH6" s="678">
        <v>2019</v>
      </c>
      <c r="AI6" s="677">
        <v>2021</v>
      </c>
      <c r="AJ6" s="676">
        <v>2020</v>
      </c>
      <c r="AK6" s="679">
        <v>2019</v>
      </c>
    </row>
    <row r="7" spans="1:39" ht="15" thickTop="1" x14ac:dyDescent="0.35">
      <c r="A7" s="504" t="s">
        <v>114</v>
      </c>
      <c r="B7" s="680">
        <v>39211</v>
      </c>
      <c r="C7" s="681">
        <v>32218</v>
      </c>
      <c r="D7" s="681">
        <v>25542</v>
      </c>
      <c r="E7" s="682">
        <v>3540160</v>
      </c>
      <c r="F7" s="681">
        <v>2923933</v>
      </c>
      <c r="G7" s="683">
        <v>2621226</v>
      </c>
      <c r="H7" s="682">
        <v>931032</v>
      </c>
      <c r="I7" s="681">
        <v>738691</v>
      </c>
      <c r="J7" s="683">
        <v>714006</v>
      </c>
      <c r="K7" s="682">
        <v>5409</v>
      </c>
      <c r="L7" s="681">
        <v>4508</v>
      </c>
      <c r="M7" s="683">
        <v>4207</v>
      </c>
      <c r="N7" s="682">
        <v>375203</v>
      </c>
      <c r="O7" s="681">
        <v>233155</v>
      </c>
      <c r="P7" s="683">
        <v>11612</v>
      </c>
      <c r="Q7" s="682">
        <v>29453</v>
      </c>
      <c r="R7" s="681">
        <v>22284</v>
      </c>
      <c r="S7" s="683">
        <v>17911</v>
      </c>
      <c r="T7" s="681">
        <v>325000</v>
      </c>
      <c r="U7" s="681">
        <v>247000</v>
      </c>
      <c r="V7" s="684" t="s">
        <v>110</v>
      </c>
      <c r="W7" s="665">
        <v>936</v>
      </c>
      <c r="X7" s="664">
        <v>793</v>
      </c>
      <c r="Y7" s="666">
        <v>700</v>
      </c>
      <c r="Z7" s="665"/>
      <c r="AA7" s="664"/>
      <c r="AB7" s="666"/>
      <c r="AC7" s="665"/>
      <c r="AD7" s="664"/>
      <c r="AE7" s="666"/>
      <c r="AF7" s="665"/>
      <c r="AG7" s="664"/>
      <c r="AH7" s="666"/>
      <c r="AI7" s="665"/>
      <c r="AJ7" s="664"/>
      <c r="AK7" s="685"/>
      <c r="AM7" s="578"/>
    </row>
    <row r="8" spans="1:39" x14ac:dyDescent="0.35">
      <c r="A8" s="504" t="s">
        <v>187</v>
      </c>
      <c r="B8" s="680">
        <v>7728</v>
      </c>
      <c r="C8" s="681">
        <v>6377</v>
      </c>
      <c r="D8" s="681">
        <v>3698</v>
      </c>
      <c r="E8" s="682">
        <v>398837</v>
      </c>
      <c r="F8" s="681">
        <v>365306</v>
      </c>
      <c r="G8" s="683">
        <v>254061</v>
      </c>
      <c r="H8" s="682">
        <v>139585</v>
      </c>
      <c r="I8" s="681">
        <v>229296</v>
      </c>
      <c r="J8" s="683">
        <v>96072</v>
      </c>
      <c r="K8" s="682">
        <v>677</v>
      </c>
      <c r="L8" s="681">
        <v>732</v>
      </c>
      <c r="M8" s="683">
        <v>648</v>
      </c>
      <c r="N8" s="682">
        <v>153464</v>
      </c>
      <c r="O8" s="681">
        <v>157833</v>
      </c>
      <c r="P8" s="683">
        <v>-2211</v>
      </c>
      <c r="Q8" s="682">
        <v>6347</v>
      </c>
      <c r="R8" s="681">
        <v>3646</v>
      </c>
      <c r="S8" s="683">
        <v>2432</v>
      </c>
      <c r="T8" s="681">
        <v>35526</v>
      </c>
      <c r="U8" s="681">
        <v>-10088</v>
      </c>
      <c r="V8" s="684" t="s">
        <v>110</v>
      </c>
      <c r="W8" s="665"/>
      <c r="X8" s="664"/>
      <c r="Y8" s="666"/>
      <c r="Z8" s="665"/>
      <c r="AA8" s="664"/>
      <c r="AB8" s="666"/>
      <c r="AC8" s="665"/>
      <c r="AD8" s="664"/>
      <c r="AE8" s="666"/>
      <c r="AF8" s="665"/>
      <c r="AG8" s="664"/>
      <c r="AH8" s="666"/>
      <c r="AI8" s="665"/>
      <c r="AJ8" s="664"/>
      <c r="AK8" s="685"/>
    </row>
    <row r="9" spans="1:39" x14ac:dyDescent="0.35">
      <c r="A9" s="504" t="s">
        <v>360</v>
      </c>
      <c r="B9" s="680">
        <v>10028</v>
      </c>
      <c r="C9" s="681">
        <v>7794</v>
      </c>
      <c r="D9" s="681">
        <v>4594</v>
      </c>
      <c r="E9" s="682">
        <v>589862</v>
      </c>
      <c r="F9" s="681">
        <v>432729</v>
      </c>
      <c r="G9" s="683">
        <v>351151</v>
      </c>
      <c r="H9" s="682">
        <v>237296</v>
      </c>
      <c r="I9" s="681">
        <v>157419</v>
      </c>
      <c r="J9" s="683">
        <v>146719</v>
      </c>
      <c r="K9" s="682">
        <v>851</v>
      </c>
      <c r="L9" s="681">
        <v>901</v>
      </c>
      <c r="M9" s="683">
        <v>825</v>
      </c>
      <c r="N9" s="682">
        <v>204413</v>
      </c>
      <c r="O9" s="681">
        <v>156031</v>
      </c>
      <c r="P9" s="683">
        <v>-4117</v>
      </c>
      <c r="Q9" s="682">
        <v>7465</v>
      </c>
      <c r="R9" s="681">
        <v>4231</v>
      </c>
      <c r="S9" s="683">
        <v>3269</v>
      </c>
      <c r="T9" s="681">
        <v>207241</v>
      </c>
      <c r="U9" s="681">
        <v>145366</v>
      </c>
      <c r="V9" s="684" t="s">
        <v>110</v>
      </c>
      <c r="W9" s="665"/>
      <c r="X9" s="664"/>
      <c r="Y9" s="666"/>
      <c r="Z9" s="665"/>
      <c r="AA9" s="664"/>
      <c r="AB9" s="666"/>
      <c r="AC9" s="665"/>
      <c r="AD9" s="664"/>
      <c r="AE9" s="666"/>
      <c r="AF9" s="665"/>
      <c r="AG9" s="664"/>
      <c r="AH9" s="666"/>
      <c r="AI9" s="665"/>
      <c r="AJ9" s="664"/>
      <c r="AK9" s="685"/>
    </row>
    <row r="10" spans="1:39" x14ac:dyDescent="0.35">
      <c r="A10" s="504" t="s">
        <v>361</v>
      </c>
      <c r="B10" s="680">
        <v>394</v>
      </c>
      <c r="C10" s="681">
        <v>396</v>
      </c>
      <c r="D10" s="681">
        <v>400</v>
      </c>
      <c r="E10" s="682">
        <v>50293</v>
      </c>
      <c r="F10" s="681">
        <v>49550</v>
      </c>
      <c r="G10" s="683">
        <v>48730</v>
      </c>
      <c r="H10" s="682">
        <v>38747</v>
      </c>
      <c r="I10" s="681">
        <v>38201</v>
      </c>
      <c r="J10" s="683">
        <v>37781</v>
      </c>
      <c r="K10" s="686">
        <f>677/9.08</f>
        <v>74.559471365638771</v>
      </c>
      <c r="L10" s="687">
        <f>+L8/9.81</f>
        <v>74.617737003058096</v>
      </c>
      <c r="M10" s="688">
        <f>+M8/8.73</f>
        <v>74.226804123711332</v>
      </c>
      <c r="N10" s="682">
        <v>275769.745</v>
      </c>
      <c r="O10" s="681">
        <v>159195.02299999999</v>
      </c>
      <c r="P10" s="683">
        <v>151327.56</v>
      </c>
      <c r="Q10" s="682">
        <v>714.6</v>
      </c>
      <c r="R10" s="681">
        <v>706.2</v>
      </c>
      <c r="S10" s="683">
        <v>715</v>
      </c>
      <c r="T10" s="681">
        <f>(800000+4259+25741+100)/1000</f>
        <v>830.1</v>
      </c>
      <c r="U10" s="681">
        <f>(800000+4259+25741+100)/1000</f>
        <v>830.1</v>
      </c>
      <c r="V10" s="684" t="s">
        <v>110</v>
      </c>
      <c r="W10" s="665"/>
      <c r="X10" s="664"/>
      <c r="Y10" s="666"/>
      <c r="Z10" s="665"/>
      <c r="AA10" s="664"/>
      <c r="AB10" s="666"/>
      <c r="AC10" s="665"/>
      <c r="AD10" s="664"/>
      <c r="AE10" s="666"/>
      <c r="AF10" s="665"/>
      <c r="AG10" s="664"/>
      <c r="AH10" s="666"/>
      <c r="AI10" s="665"/>
      <c r="AJ10" s="664"/>
      <c r="AK10" s="685"/>
    </row>
    <row r="11" spans="1:39" x14ac:dyDescent="0.35">
      <c r="A11" s="504" t="s">
        <v>205</v>
      </c>
      <c r="B11" s="680">
        <v>397</v>
      </c>
      <c r="C11" s="681">
        <v>399</v>
      </c>
      <c r="D11" s="681">
        <v>403</v>
      </c>
      <c r="E11" s="682">
        <v>51425</v>
      </c>
      <c r="F11" s="681">
        <v>50611</v>
      </c>
      <c r="G11" s="683">
        <v>49693</v>
      </c>
      <c r="H11" s="682">
        <v>40483</v>
      </c>
      <c r="I11" s="681">
        <v>39401</v>
      </c>
      <c r="J11" s="683">
        <v>38892</v>
      </c>
      <c r="K11" s="686">
        <f>K8/9.05</f>
        <v>74.806629834254139</v>
      </c>
      <c r="L11" s="687">
        <f>L8/9.05</f>
        <v>80.88397790055248</v>
      </c>
      <c r="M11" s="688">
        <f>+M8/8.68</f>
        <v>74.654377880184327</v>
      </c>
      <c r="N11" s="682">
        <v>318294.23599999998</v>
      </c>
      <c r="O11" s="681">
        <v>263129.76500000001</v>
      </c>
      <c r="P11" s="683">
        <v>151327.56</v>
      </c>
      <c r="Q11" s="682">
        <v>736.8</v>
      </c>
      <c r="R11" s="681">
        <v>718.7</v>
      </c>
      <c r="S11" s="683">
        <v>725.5</v>
      </c>
      <c r="T11" s="681">
        <f>(800000+4259+25741+100)/1000</f>
        <v>830.1</v>
      </c>
      <c r="U11" s="681">
        <f>(800000+4259+25741+100)/1000</f>
        <v>830.1</v>
      </c>
      <c r="V11" s="684" t="s">
        <v>110</v>
      </c>
      <c r="W11" s="665"/>
      <c r="X11" s="664"/>
      <c r="Y11" s="666"/>
      <c r="Z11" s="665"/>
      <c r="AA11" s="664"/>
      <c r="AB11" s="666"/>
      <c r="AC11" s="665"/>
      <c r="AD11" s="664"/>
      <c r="AE11" s="666"/>
      <c r="AF11" s="665"/>
      <c r="AG11" s="664"/>
      <c r="AH11" s="666"/>
      <c r="AI11" s="665"/>
      <c r="AJ11" s="664"/>
      <c r="AK11" s="685"/>
    </row>
    <row r="12" spans="1:39" x14ac:dyDescent="0.35">
      <c r="A12" s="504" t="s">
        <v>148</v>
      </c>
      <c r="B12" s="680">
        <v>536</v>
      </c>
      <c r="C12" s="681">
        <v>553</v>
      </c>
      <c r="D12" s="681">
        <v>676</v>
      </c>
      <c r="E12" s="682">
        <v>73910</v>
      </c>
      <c r="F12" s="681">
        <v>86433</v>
      </c>
      <c r="G12" s="683">
        <v>60882</v>
      </c>
      <c r="H12" s="682">
        <v>13952</v>
      </c>
      <c r="I12" s="681">
        <v>19197</v>
      </c>
      <c r="J12" s="683">
        <v>21705</v>
      </c>
      <c r="K12" s="682">
        <v>38</v>
      </c>
      <c r="L12" s="681">
        <v>45</v>
      </c>
      <c r="M12" s="683">
        <v>60</v>
      </c>
      <c r="N12" s="682">
        <v>5225</v>
      </c>
      <c r="O12" s="681">
        <v>6511</v>
      </c>
      <c r="P12" s="683">
        <v>209</v>
      </c>
      <c r="Q12" s="682">
        <v>238</v>
      </c>
      <c r="R12" s="681">
        <v>275</v>
      </c>
      <c r="S12" s="683">
        <v>108</v>
      </c>
      <c r="T12" s="681">
        <v>3041</v>
      </c>
      <c r="U12" s="681">
        <v>6300</v>
      </c>
      <c r="V12" s="684" t="s">
        <v>110</v>
      </c>
      <c r="W12" s="665"/>
      <c r="X12" s="664"/>
      <c r="Y12" s="666"/>
      <c r="Z12" s="665"/>
      <c r="AA12" s="664"/>
      <c r="AB12" s="666"/>
      <c r="AC12" s="665"/>
      <c r="AD12" s="664"/>
      <c r="AE12" s="666"/>
      <c r="AF12" s="665"/>
      <c r="AG12" s="664"/>
      <c r="AH12" s="666"/>
      <c r="AI12" s="665"/>
      <c r="AJ12" s="664"/>
      <c r="AK12" s="685"/>
    </row>
    <row r="13" spans="1:39" x14ac:dyDescent="0.35">
      <c r="A13" s="504" t="s">
        <v>362</v>
      </c>
      <c r="B13" s="680">
        <v>2537</v>
      </c>
      <c r="C13" s="681">
        <v>2628</v>
      </c>
      <c r="D13" s="681">
        <v>676</v>
      </c>
      <c r="E13" s="682">
        <v>2795</v>
      </c>
      <c r="F13" s="681">
        <v>50214</v>
      </c>
      <c r="G13" s="683">
        <v>38545</v>
      </c>
      <c r="H13" s="682">
        <v>12500</v>
      </c>
      <c r="I13" s="681">
        <v>12500</v>
      </c>
      <c r="J13" s="683">
        <v>12500</v>
      </c>
      <c r="K13" s="682">
        <v>169</v>
      </c>
      <c r="L13" s="681">
        <v>796</v>
      </c>
      <c r="M13" s="683">
        <v>774</v>
      </c>
      <c r="N13" s="682">
        <v>22934</v>
      </c>
      <c r="O13" s="681">
        <v>13411</v>
      </c>
      <c r="P13" s="683">
        <v>2080</v>
      </c>
      <c r="Q13" s="682">
        <v>8</v>
      </c>
      <c r="R13" s="681">
        <v>11</v>
      </c>
      <c r="S13" s="683">
        <v>212</v>
      </c>
      <c r="T13" s="681">
        <v>2699</v>
      </c>
      <c r="U13" s="681">
        <v>0</v>
      </c>
      <c r="V13" s="684" t="s">
        <v>110</v>
      </c>
      <c r="W13" s="665"/>
      <c r="X13" s="664"/>
      <c r="Y13" s="666"/>
      <c r="Z13" s="665"/>
      <c r="AA13" s="664"/>
      <c r="AB13" s="666"/>
      <c r="AC13" s="665"/>
      <c r="AD13" s="664"/>
      <c r="AE13" s="666"/>
      <c r="AF13" s="665"/>
      <c r="AG13" s="664"/>
      <c r="AH13" s="666"/>
      <c r="AI13" s="665"/>
      <c r="AJ13" s="664"/>
      <c r="AK13" s="685"/>
    </row>
    <row r="14" spans="1:39" x14ac:dyDescent="0.35">
      <c r="A14" s="504" t="s">
        <v>363</v>
      </c>
      <c r="B14" s="680">
        <v>32333</v>
      </c>
      <c r="C14" s="681">
        <v>19107</v>
      </c>
      <c r="D14" s="681">
        <v>17076</v>
      </c>
      <c r="E14" s="682">
        <v>2663564</v>
      </c>
      <c r="F14" s="681">
        <v>1929571</v>
      </c>
      <c r="G14" s="683">
        <v>1849666</v>
      </c>
      <c r="H14" s="682">
        <v>328827</v>
      </c>
      <c r="I14" s="681">
        <v>344243</v>
      </c>
      <c r="J14" s="683">
        <v>492660</v>
      </c>
      <c r="K14" s="682">
        <v>2234</v>
      </c>
      <c r="L14" s="681">
        <v>2784</v>
      </c>
      <c r="M14" s="683">
        <v>2766</v>
      </c>
      <c r="N14" s="682">
        <v>35886</v>
      </c>
      <c r="O14" s="681">
        <v>9148</v>
      </c>
      <c r="P14" s="683">
        <v>1363</v>
      </c>
      <c r="Q14" s="682">
        <v>22168</v>
      </c>
      <c r="R14" s="681">
        <v>21193</v>
      </c>
      <c r="S14" s="683">
        <v>21517</v>
      </c>
      <c r="T14" s="681">
        <v>87241</v>
      </c>
      <c r="U14" s="681">
        <v>53467</v>
      </c>
      <c r="V14" s="684" t="s">
        <v>110</v>
      </c>
      <c r="W14" s="665"/>
      <c r="X14" s="664"/>
      <c r="Y14" s="666">
        <v>317</v>
      </c>
      <c r="Z14" s="665"/>
      <c r="AA14" s="664"/>
      <c r="AB14" s="666"/>
      <c r="AC14" s="665"/>
      <c r="AD14" s="664"/>
      <c r="AE14" s="666"/>
      <c r="AF14" s="665"/>
      <c r="AG14" s="664"/>
      <c r="AH14" s="666"/>
      <c r="AI14" s="665"/>
      <c r="AJ14" s="664"/>
      <c r="AK14" s="685"/>
    </row>
    <row r="15" spans="1:39" x14ac:dyDescent="0.35">
      <c r="A15" s="504" t="s">
        <v>364</v>
      </c>
      <c r="B15" s="680">
        <v>4477</v>
      </c>
      <c r="C15" s="681">
        <v>10325</v>
      </c>
      <c r="D15" s="681">
        <v>2399</v>
      </c>
      <c r="E15" s="682">
        <v>241214</v>
      </c>
      <c r="F15" s="681">
        <v>228424</v>
      </c>
      <c r="G15" s="683">
        <v>238014</v>
      </c>
      <c r="H15" s="682">
        <v>199091</v>
      </c>
      <c r="I15" s="681">
        <v>146625</v>
      </c>
      <c r="J15" s="683">
        <v>100886</v>
      </c>
      <c r="K15" s="682">
        <v>1582</v>
      </c>
      <c r="L15" s="681">
        <v>495</v>
      </c>
      <c r="M15" s="683">
        <v>505</v>
      </c>
      <c r="N15" s="682">
        <v>476142</v>
      </c>
      <c r="O15" s="681">
        <v>594116</v>
      </c>
      <c r="P15" s="683">
        <v>7553</v>
      </c>
      <c r="Q15" s="682">
        <v>2586</v>
      </c>
      <c r="R15" s="681">
        <v>6035</v>
      </c>
      <c r="S15" s="683">
        <v>19912</v>
      </c>
      <c r="T15" s="681">
        <v>37080</v>
      </c>
      <c r="U15" s="681">
        <v>8736</v>
      </c>
      <c r="V15" s="684" t="s">
        <v>110</v>
      </c>
      <c r="W15" s="665"/>
      <c r="X15" s="664"/>
      <c r="Y15" s="666"/>
      <c r="Z15" s="665"/>
      <c r="AA15" s="664"/>
      <c r="AB15" s="666"/>
      <c r="AC15" s="665"/>
      <c r="AD15" s="664"/>
      <c r="AE15" s="666"/>
      <c r="AF15" s="665"/>
      <c r="AG15" s="664"/>
      <c r="AH15" s="666"/>
      <c r="AI15" s="665"/>
      <c r="AJ15" s="664"/>
      <c r="AK15" s="685"/>
    </row>
    <row r="16" spans="1:39" x14ac:dyDescent="0.35">
      <c r="A16" s="504" t="s">
        <v>365</v>
      </c>
      <c r="B16" s="680">
        <v>2523</v>
      </c>
      <c r="C16" s="681">
        <v>1474</v>
      </c>
      <c r="D16" s="681">
        <v>926</v>
      </c>
      <c r="E16" s="682">
        <v>228772</v>
      </c>
      <c r="F16" s="681">
        <v>166560</v>
      </c>
      <c r="G16" s="683">
        <v>140514</v>
      </c>
      <c r="H16" s="682">
        <v>44301</v>
      </c>
      <c r="I16" s="681">
        <v>51744</v>
      </c>
      <c r="J16" s="683">
        <v>25411</v>
      </c>
      <c r="K16" s="682">
        <v>932</v>
      </c>
      <c r="L16" s="681">
        <v>637</v>
      </c>
      <c r="M16" s="683">
        <v>786</v>
      </c>
      <c r="N16" s="682">
        <v>58452</v>
      </c>
      <c r="O16" s="681">
        <v>9673</v>
      </c>
      <c r="P16" s="683">
        <v>3997</v>
      </c>
      <c r="Q16" s="682">
        <v>1294</v>
      </c>
      <c r="R16" s="681">
        <v>791</v>
      </c>
      <c r="S16" s="683">
        <v>636</v>
      </c>
      <c r="T16" s="681">
        <v>20914</v>
      </c>
      <c r="U16" s="681">
        <v>24535</v>
      </c>
      <c r="V16" s="683"/>
      <c r="W16" s="665"/>
      <c r="X16" s="664"/>
      <c r="Y16" s="666"/>
      <c r="Z16" s="665"/>
      <c r="AA16" s="664"/>
      <c r="AB16" s="666"/>
      <c r="AC16" s="665"/>
      <c r="AD16" s="664"/>
      <c r="AE16" s="666"/>
      <c r="AF16" s="665"/>
      <c r="AG16" s="664"/>
      <c r="AH16" s="666"/>
      <c r="AI16" s="665"/>
      <c r="AJ16" s="664"/>
      <c r="AK16" s="685"/>
    </row>
    <row r="17" spans="1:37" x14ac:dyDescent="0.35">
      <c r="A17" s="504" t="s">
        <v>176</v>
      </c>
      <c r="B17" s="680">
        <f>831+1761</f>
        <v>2592</v>
      </c>
      <c r="C17" s="681">
        <f>658+1667</f>
        <v>2325</v>
      </c>
      <c r="D17" s="681">
        <f>564+1713</f>
        <v>2277</v>
      </c>
      <c r="E17" s="682">
        <v>265540</v>
      </c>
      <c r="F17" s="681">
        <v>234924</v>
      </c>
      <c r="G17" s="683">
        <v>198095</v>
      </c>
      <c r="H17" s="682">
        <v>87747</v>
      </c>
      <c r="I17" s="681">
        <v>82737</v>
      </c>
      <c r="J17" s="683">
        <v>78171</v>
      </c>
      <c r="K17" s="682">
        <v>514</v>
      </c>
      <c r="L17" s="681">
        <f>477-24</f>
        <v>453</v>
      </c>
      <c r="M17" s="683">
        <f>274+166</f>
        <v>440</v>
      </c>
      <c r="N17" s="682">
        <v>14451</v>
      </c>
      <c r="O17" s="681">
        <v>4836</v>
      </c>
      <c r="P17" s="683">
        <v>1604</v>
      </c>
      <c r="Q17" s="682">
        <f>718+1450</f>
        <v>2168</v>
      </c>
      <c r="R17" s="681">
        <f>637+1138</f>
        <v>1775</v>
      </c>
      <c r="S17" s="683">
        <f>564+625</f>
        <v>1189</v>
      </c>
      <c r="T17" s="681">
        <v>8311</v>
      </c>
      <c r="U17" s="681">
        <v>8387</v>
      </c>
      <c r="V17" s="683"/>
      <c r="W17" s="664"/>
      <c r="X17" s="664"/>
      <c r="Y17" s="666"/>
      <c r="Z17" s="665"/>
      <c r="AA17" s="664"/>
      <c r="AB17" s="666"/>
      <c r="AC17" s="665"/>
      <c r="AD17" s="664"/>
      <c r="AE17" s="666"/>
      <c r="AF17" s="665"/>
      <c r="AG17" s="664"/>
      <c r="AH17" s="666"/>
      <c r="AI17" s="665"/>
      <c r="AJ17" s="664"/>
      <c r="AK17" s="685"/>
    </row>
    <row r="18" spans="1:37" x14ac:dyDescent="0.35">
      <c r="A18" s="504" t="s">
        <v>366</v>
      </c>
      <c r="B18" s="680">
        <v>1109</v>
      </c>
      <c r="C18" s="681">
        <v>850</v>
      </c>
      <c r="D18" s="681">
        <v>374</v>
      </c>
      <c r="E18" s="682">
        <v>81873</v>
      </c>
      <c r="F18" s="681">
        <v>81808</v>
      </c>
      <c r="G18" s="683">
        <v>50023</v>
      </c>
      <c r="H18" s="682">
        <v>8590</v>
      </c>
      <c r="I18" s="681">
        <v>47181</v>
      </c>
      <c r="J18" s="683">
        <v>15943</v>
      </c>
      <c r="K18" s="682">
        <v>83</v>
      </c>
      <c r="L18" s="681">
        <v>71</v>
      </c>
      <c r="M18" s="683">
        <v>71</v>
      </c>
      <c r="N18" s="682">
        <v>65685</v>
      </c>
      <c r="O18" s="681">
        <v>38915</v>
      </c>
      <c r="P18" s="683">
        <v>0</v>
      </c>
      <c r="Q18" s="682">
        <v>1251</v>
      </c>
      <c r="R18" s="681">
        <v>849</v>
      </c>
      <c r="S18" s="683">
        <v>873</v>
      </c>
      <c r="T18" s="681">
        <v>12157</v>
      </c>
      <c r="U18" s="681">
        <v>-3556</v>
      </c>
      <c r="V18" s="683"/>
      <c r="W18" s="664"/>
      <c r="X18" s="664"/>
      <c r="Y18" s="666"/>
      <c r="Z18" s="665"/>
      <c r="AA18" s="664"/>
      <c r="AB18" s="666"/>
      <c r="AC18" s="665"/>
      <c r="AD18" s="664"/>
      <c r="AE18" s="666"/>
      <c r="AF18" s="665"/>
      <c r="AG18" s="664"/>
      <c r="AH18" s="666"/>
      <c r="AI18" s="665"/>
      <c r="AJ18" s="664"/>
      <c r="AK18" s="685"/>
    </row>
    <row r="19" spans="1:37" x14ac:dyDescent="0.35">
      <c r="B19" s="689"/>
      <c r="C19" s="604"/>
      <c r="D19" s="604"/>
      <c r="E19" s="690"/>
      <c r="F19" s="604"/>
      <c r="G19" s="691"/>
      <c r="H19" s="690"/>
      <c r="I19" s="604"/>
      <c r="J19" s="691"/>
      <c r="K19" s="690"/>
      <c r="L19" s="604"/>
      <c r="M19" s="691"/>
      <c r="N19" s="690"/>
      <c r="O19" s="604"/>
      <c r="P19" s="691"/>
      <c r="Q19" s="690"/>
      <c r="R19" s="604"/>
      <c r="S19" s="691"/>
      <c r="T19" s="604"/>
      <c r="U19" s="604"/>
      <c r="V19" s="691"/>
      <c r="W19" s="681"/>
      <c r="X19" s="604"/>
      <c r="Y19" s="692"/>
      <c r="Z19" s="604"/>
      <c r="AA19" s="604"/>
      <c r="AB19" s="604"/>
      <c r="AC19" s="604"/>
      <c r="AD19" s="604"/>
      <c r="AE19" s="604"/>
      <c r="AF19" s="604"/>
      <c r="AG19" s="604"/>
      <c r="AH19" s="604"/>
      <c r="AI19" s="604"/>
      <c r="AJ19" s="604"/>
      <c r="AK19" s="693"/>
    </row>
    <row r="20" spans="1:37" x14ac:dyDescent="0.35">
      <c r="A20" s="551" t="s">
        <v>367</v>
      </c>
      <c r="B20" s="689"/>
      <c r="C20" s="604"/>
      <c r="D20" s="604"/>
      <c r="E20" s="690"/>
      <c r="F20" s="604"/>
      <c r="G20" s="691"/>
      <c r="H20" s="690"/>
      <c r="I20" s="604"/>
      <c r="J20" s="691"/>
      <c r="K20" s="690"/>
      <c r="L20" s="604"/>
      <c r="M20" s="691"/>
      <c r="N20" s="690"/>
      <c r="O20" s="604"/>
      <c r="P20" s="691"/>
      <c r="Q20" s="690"/>
      <c r="R20" s="604"/>
      <c r="S20" s="691"/>
      <c r="T20" s="604"/>
      <c r="U20" s="604"/>
      <c r="V20" s="691"/>
      <c r="W20" s="604"/>
      <c r="X20" s="604"/>
      <c r="Y20" s="604"/>
      <c r="Z20" s="604"/>
      <c r="AA20" s="604"/>
      <c r="AB20" s="604"/>
      <c r="AC20" s="604"/>
      <c r="AD20" s="604"/>
      <c r="AE20" s="604"/>
      <c r="AF20" s="604"/>
      <c r="AG20" s="604"/>
      <c r="AH20" s="604"/>
      <c r="AI20" s="604"/>
      <c r="AJ20" s="604"/>
      <c r="AK20" s="693"/>
    </row>
    <row r="21" spans="1:37" x14ac:dyDescent="0.35">
      <c r="A21" s="504" t="s">
        <v>260</v>
      </c>
      <c r="B21" s="689">
        <f>IFERROR((B14+B13)-B15,"")</f>
        <v>30393</v>
      </c>
      <c r="C21" s="604">
        <f t="shared" ref="C21:V21" si="0">IFERROR((C14+C13)-C15,"")</f>
        <v>11410</v>
      </c>
      <c r="D21" s="604">
        <f t="shared" si="0"/>
        <v>15353</v>
      </c>
      <c r="E21" s="690">
        <f t="shared" si="0"/>
        <v>2425145</v>
      </c>
      <c r="F21" s="604">
        <f t="shared" si="0"/>
        <v>1751361</v>
      </c>
      <c r="G21" s="691">
        <f t="shared" si="0"/>
        <v>1650197</v>
      </c>
      <c r="H21" s="690">
        <f t="shared" si="0"/>
        <v>142236</v>
      </c>
      <c r="I21" s="604">
        <f t="shared" si="0"/>
        <v>210118</v>
      </c>
      <c r="J21" s="691">
        <f t="shared" si="0"/>
        <v>404274</v>
      </c>
      <c r="K21" s="690">
        <f t="shared" si="0"/>
        <v>821</v>
      </c>
      <c r="L21" s="604">
        <f t="shared" si="0"/>
        <v>3085</v>
      </c>
      <c r="M21" s="691">
        <f t="shared" si="0"/>
        <v>3035</v>
      </c>
      <c r="N21" s="690">
        <f t="shared" si="0"/>
        <v>-417322</v>
      </c>
      <c r="O21" s="604">
        <f t="shared" si="0"/>
        <v>-571557</v>
      </c>
      <c r="P21" s="691">
        <f t="shared" si="0"/>
        <v>-4110</v>
      </c>
      <c r="Q21" s="690">
        <f t="shared" si="0"/>
        <v>19590</v>
      </c>
      <c r="R21" s="604">
        <f t="shared" si="0"/>
        <v>15169</v>
      </c>
      <c r="S21" s="691">
        <f t="shared" si="0"/>
        <v>1817</v>
      </c>
      <c r="T21" s="604">
        <f t="shared" si="0"/>
        <v>52860</v>
      </c>
      <c r="U21" s="604">
        <f t="shared" si="0"/>
        <v>44731</v>
      </c>
      <c r="V21" s="691" t="str">
        <f t="shared" si="0"/>
        <v/>
      </c>
      <c r="W21" s="604"/>
      <c r="X21" s="604"/>
      <c r="Y21" s="604"/>
      <c r="Z21" s="604"/>
      <c r="AA21" s="604"/>
      <c r="AB21" s="604"/>
      <c r="AC21" s="604"/>
      <c r="AD21" s="604"/>
      <c r="AE21" s="604"/>
      <c r="AF21" s="604"/>
      <c r="AG21" s="604"/>
      <c r="AH21" s="604"/>
      <c r="AI21" s="604"/>
      <c r="AJ21" s="604"/>
      <c r="AK21" s="693"/>
    </row>
    <row r="22" spans="1:37" x14ac:dyDescent="0.35">
      <c r="A22" s="504" t="s">
        <v>240</v>
      </c>
      <c r="B22" s="689">
        <f>IFERROR(B8+B12+B18+B17,"")</f>
        <v>11965</v>
      </c>
      <c r="C22" s="604">
        <f t="shared" ref="C22:V22" si="1">IFERROR(C8+C12+C18+C17,"")</f>
        <v>10105</v>
      </c>
      <c r="D22" s="604">
        <f t="shared" si="1"/>
        <v>7025</v>
      </c>
      <c r="E22" s="690">
        <f t="shared" si="1"/>
        <v>820160</v>
      </c>
      <c r="F22" s="604">
        <f t="shared" si="1"/>
        <v>768471</v>
      </c>
      <c r="G22" s="691">
        <f t="shared" si="1"/>
        <v>563061</v>
      </c>
      <c r="H22" s="690">
        <f t="shared" si="1"/>
        <v>249874</v>
      </c>
      <c r="I22" s="604">
        <f t="shared" si="1"/>
        <v>378411</v>
      </c>
      <c r="J22" s="691">
        <f t="shared" si="1"/>
        <v>211891</v>
      </c>
      <c r="K22" s="690">
        <f t="shared" si="1"/>
        <v>1312</v>
      </c>
      <c r="L22" s="604">
        <f t="shared" si="1"/>
        <v>1301</v>
      </c>
      <c r="M22" s="691">
        <f t="shared" si="1"/>
        <v>1219</v>
      </c>
      <c r="N22" s="690">
        <f t="shared" si="1"/>
        <v>238825</v>
      </c>
      <c r="O22" s="604">
        <f t="shared" si="1"/>
        <v>208095</v>
      </c>
      <c r="P22" s="691">
        <f t="shared" si="1"/>
        <v>-398</v>
      </c>
      <c r="Q22" s="690">
        <f t="shared" si="1"/>
        <v>10004</v>
      </c>
      <c r="R22" s="604">
        <f t="shared" si="1"/>
        <v>6545</v>
      </c>
      <c r="S22" s="691">
        <f t="shared" si="1"/>
        <v>4602</v>
      </c>
      <c r="T22" s="604">
        <f t="shared" si="1"/>
        <v>59035</v>
      </c>
      <c r="U22" s="604">
        <f t="shared" si="1"/>
        <v>1043</v>
      </c>
      <c r="V22" s="691" t="str">
        <f t="shared" si="1"/>
        <v/>
      </c>
      <c r="W22" s="604"/>
      <c r="X22" s="604"/>
      <c r="Y22" s="604"/>
      <c r="Z22" s="604"/>
      <c r="AA22" s="604"/>
      <c r="AB22" s="604"/>
      <c r="AC22" s="604"/>
      <c r="AD22" s="604"/>
      <c r="AE22" s="604"/>
      <c r="AF22" s="604"/>
      <c r="AG22" s="604"/>
      <c r="AH22" s="604"/>
      <c r="AI22" s="604"/>
      <c r="AJ22" s="604"/>
      <c r="AK22" s="693"/>
    </row>
    <row r="23" spans="1:37" ht="15" customHeight="1" x14ac:dyDescent="0.35">
      <c r="A23" s="504" t="s">
        <v>368</v>
      </c>
      <c r="B23" s="694">
        <f>IFERROR(IF(B21/B22&lt;0,"nm",IF(B21/B22&gt;20,"nm",B21/B22)),"")</f>
        <v>2.5401587964897616</v>
      </c>
      <c r="C23" s="695">
        <f t="shared" ref="C23:V23" si="2">IFERROR(IF(C21/C22&lt;0,"nm",IF(C21/C22&gt;20,"nm",C21/C22)),"")</f>
        <v>1.1291439881246907</v>
      </c>
      <c r="D23" s="695">
        <f t="shared" si="2"/>
        <v>2.1854804270462633</v>
      </c>
      <c r="E23" s="696">
        <f t="shared" si="2"/>
        <v>2.9569169430355053</v>
      </c>
      <c r="F23" s="695">
        <f t="shared" si="2"/>
        <v>2.2790202883387924</v>
      </c>
      <c r="G23" s="697">
        <f t="shared" si="2"/>
        <v>2.930760610306876</v>
      </c>
      <c r="H23" s="696">
        <f t="shared" si="2"/>
        <v>0.56923089236975433</v>
      </c>
      <c r="I23" s="695">
        <f t="shared" si="2"/>
        <v>0.55526398545496825</v>
      </c>
      <c r="J23" s="697">
        <f t="shared" si="2"/>
        <v>1.9079337961499072</v>
      </c>
      <c r="K23" s="696">
        <f t="shared" si="2"/>
        <v>0.62576219512195119</v>
      </c>
      <c r="L23" s="695">
        <f t="shared" si="2"/>
        <v>2.3712528823981551</v>
      </c>
      <c r="M23" s="697">
        <f t="shared" si="2"/>
        <v>2.4897456931911401</v>
      </c>
      <c r="N23" s="696" t="str">
        <f t="shared" si="2"/>
        <v>nm</v>
      </c>
      <c r="O23" s="695" t="str">
        <f t="shared" si="2"/>
        <v>nm</v>
      </c>
      <c r="P23" s="697">
        <f t="shared" si="2"/>
        <v>10.326633165829145</v>
      </c>
      <c r="Q23" s="696">
        <f t="shared" si="2"/>
        <v>1.9582167133146742</v>
      </c>
      <c r="R23" s="695">
        <f t="shared" si="2"/>
        <v>2.3176470588235296</v>
      </c>
      <c r="S23" s="697">
        <f t="shared" si="2"/>
        <v>0.39482833550630159</v>
      </c>
      <c r="T23" s="695">
        <f t="shared" si="2"/>
        <v>0.89540103328533915</v>
      </c>
      <c r="U23" s="695" t="str">
        <f t="shared" si="2"/>
        <v>nm</v>
      </c>
      <c r="V23" s="697" t="str">
        <f t="shared" si="2"/>
        <v/>
      </c>
      <c r="W23" s="765" t="s">
        <v>369</v>
      </c>
      <c r="X23" s="765"/>
      <c r="Y23" s="765"/>
      <c r="Z23" s="765" t="s">
        <v>370</v>
      </c>
      <c r="AA23" s="765"/>
      <c r="AB23" s="765"/>
      <c r="AC23" s="765" t="s">
        <v>371</v>
      </c>
      <c r="AD23" s="765"/>
      <c r="AE23" s="765"/>
      <c r="AF23" s="766" t="s">
        <v>372</v>
      </c>
      <c r="AG23" s="766"/>
      <c r="AH23" s="766"/>
      <c r="AI23" s="766" t="s">
        <v>373</v>
      </c>
      <c r="AJ23" s="766"/>
      <c r="AK23" s="767"/>
    </row>
    <row r="24" spans="1:37" ht="15" thickBot="1" x14ac:dyDescent="0.4">
      <c r="A24" s="504" t="s">
        <v>261</v>
      </c>
      <c r="B24" s="698">
        <f>B22-B16</f>
        <v>9442</v>
      </c>
      <c r="C24" s="699">
        <f>IFERROR(C22-C16,"")</f>
        <v>8631</v>
      </c>
      <c r="D24" s="699">
        <f t="shared" ref="D24:V24" si="3">IFERROR(D22-D16,"")</f>
        <v>6099</v>
      </c>
      <c r="E24" s="700">
        <f t="shared" si="3"/>
        <v>591388</v>
      </c>
      <c r="F24" s="699">
        <f t="shared" si="3"/>
        <v>601911</v>
      </c>
      <c r="G24" s="701">
        <f t="shared" si="3"/>
        <v>422547</v>
      </c>
      <c r="H24" s="700">
        <f t="shared" si="3"/>
        <v>205573</v>
      </c>
      <c r="I24" s="699">
        <f t="shared" si="3"/>
        <v>326667</v>
      </c>
      <c r="J24" s="701">
        <f>IFERROR(J22-J16,"")</f>
        <v>186480</v>
      </c>
      <c r="K24" s="700">
        <f t="shared" si="3"/>
        <v>380</v>
      </c>
      <c r="L24" s="699">
        <f t="shared" si="3"/>
        <v>664</v>
      </c>
      <c r="M24" s="701">
        <f t="shared" si="3"/>
        <v>433</v>
      </c>
      <c r="N24" s="700">
        <f t="shared" si="3"/>
        <v>180373</v>
      </c>
      <c r="O24" s="699">
        <f t="shared" si="3"/>
        <v>198422</v>
      </c>
      <c r="P24" s="701">
        <f t="shared" si="3"/>
        <v>-4395</v>
      </c>
      <c r="Q24" s="700">
        <f t="shared" si="3"/>
        <v>8710</v>
      </c>
      <c r="R24" s="699">
        <f t="shared" si="3"/>
        <v>5754</v>
      </c>
      <c r="S24" s="701">
        <f t="shared" si="3"/>
        <v>3966</v>
      </c>
      <c r="T24" s="699">
        <f t="shared" si="3"/>
        <v>38121</v>
      </c>
      <c r="U24" s="699">
        <f t="shared" si="3"/>
        <v>-23492</v>
      </c>
      <c r="V24" s="701" t="str">
        <f t="shared" si="3"/>
        <v/>
      </c>
      <c r="W24" s="672"/>
      <c r="X24" s="672"/>
      <c r="Y24" s="672"/>
      <c r="Z24" s="672"/>
      <c r="AA24" s="672"/>
      <c r="AB24" s="672"/>
      <c r="AC24" s="672"/>
      <c r="AD24" s="672"/>
      <c r="AE24" s="672"/>
      <c r="AF24" s="672"/>
      <c r="AG24" s="672"/>
      <c r="AH24" s="672"/>
      <c r="AI24" s="768"/>
      <c r="AJ24" s="768"/>
      <c r="AK24" s="769"/>
    </row>
    <row r="26" spans="1:37" x14ac:dyDescent="0.35">
      <c r="A26" s="702" t="s">
        <v>374</v>
      </c>
      <c r="F26" s="703"/>
    </row>
    <row r="27" spans="1:37" x14ac:dyDescent="0.35">
      <c r="A27" s="704" t="s">
        <v>375</v>
      </c>
    </row>
    <row r="28" spans="1:37" x14ac:dyDescent="0.35">
      <c r="A28" s="705" t="s">
        <v>376</v>
      </c>
    </row>
    <row r="29" spans="1:37" x14ac:dyDescent="0.35">
      <c r="A29" s="706" t="s">
        <v>377</v>
      </c>
    </row>
    <row r="31" spans="1:37" x14ac:dyDescent="0.35">
      <c r="A31" s="504" t="s">
        <v>378</v>
      </c>
    </row>
    <row r="32" spans="1:37" ht="15" thickBot="1" x14ac:dyDescent="0.4">
      <c r="A32" s="504" t="s">
        <v>379</v>
      </c>
      <c r="B32" s="504" t="str">
        <f>+C1</f>
        <v>USD</v>
      </c>
      <c r="E32" s="504" t="str">
        <f>+F1</f>
        <v>USD</v>
      </c>
      <c r="H32" s="504" t="str">
        <f>+I1</f>
        <v>USD</v>
      </c>
      <c r="K32" s="504" t="str">
        <f>+L1</f>
        <v>CHF</v>
      </c>
      <c r="N32" s="504" t="str">
        <f>+O1</f>
        <v>USD</v>
      </c>
      <c r="Q32" s="504" t="str">
        <f>+R1</f>
        <v>USD</v>
      </c>
      <c r="T32" s="504" t="str">
        <f>+U1</f>
        <v>CAD</v>
      </c>
      <c r="W32" s="504" t="str">
        <f>+X1</f>
        <v>CAD</v>
      </c>
    </row>
    <row r="33" spans="1:38" s="579" customFormat="1" x14ac:dyDescent="0.35">
      <c r="A33" s="674"/>
      <c r="B33" s="760" t="str">
        <f t="shared" ref="B33:AK34" si="4">+B5</f>
        <v>Thermo Fisher Scientific</v>
      </c>
      <c r="C33" s="761">
        <f t="shared" si="4"/>
        <v>0</v>
      </c>
      <c r="D33" s="761">
        <f t="shared" si="4"/>
        <v>0</v>
      </c>
      <c r="E33" s="762" t="str">
        <f t="shared" si="4"/>
        <v>Charles River Laboratories</v>
      </c>
      <c r="F33" s="761">
        <f t="shared" si="4"/>
        <v>0</v>
      </c>
      <c r="G33" s="763">
        <f t="shared" si="4"/>
        <v>0</v>
      </c>
      <c r="H33" s="762" t="str">
        <f t="shared" si="4"/>
        <v>Bio-Techne</v>
      </c>
      <c r="I33" s="761">
        <f t="shared" si="4"/>
        <v>0</v>
      </c>
      <c r="J33" s="763">
        <f t="shared" si="4"/>
        <v>0</v>
      </c>
      <c r="K33" s="762" t="str">
        <f t="shared" si="4"/>
        <v>Lonza Group</v>
      </c>
      <c r="L33" s="761">
        <f t="shared" si="4"/>
        <v>0</v>
      </c>
      <c r="M33" s="763">
        <f t="shared" si="4"/>
        <v>0</v>
      </c>
      <c r="N33" s="762" t="str">
        <f t="shared" si="4"/>
        <v>Abcellera</v>
      </c>
      <c r="O33" s="761">
        <f t="shared" si="4"/>
        <v>0</v>
      </c>
      <c r="P33" s="763">
        <f t="shared" si="4"/>
        <v>0</v>
      </c>
      <c r="Q33" s="762" t="str">
        <f t="shared" si="4"/>
        <v>Danaher</v>
      </c>
      <c r="R33" s="761">
        <f t="shared" si="4"/>
        <v>0</v>
      </c>
      <c r="S33" s="763">
        <f t="shared" si="4"/>
        <v>0</v>
      </c>
      <c r="T33" s="762" t="str">
        <f t="shared" si="4"/>
        <v>STEMCELL Technologies</v>
      </c>
      <c r="U33" s="761">
        <f t="shared" si="4"/>
        <v>0</v>
      </c>
      <c r="V33" s="763">
        <f t="shared" si="4"/>
        <v>0</v>
      </c>
      <c r="W33" s="757" t="str">
        <f t="shared" si="4"/>
        <v>Miltenyi Biotech</v>
      </c>
      <c r="X33" s="758">
        <f t="shared" si="4"/>
        <v>0</v>
      </c>
      <c r="Y33" s="764">
        <f t="shared" si="4"/>
        <v>0</v>
      </c>
      <c r="Z33" s="757" t="str">
        <f t="shared" si="4"/>
        <v>Precision Nanosystems</v>
      </c>
      <c r="AA33" s="758">
        <f t="shared" si="4"/>
        <v>0</v>
      </c>
      <c r="AB33" s="764">
        <f t="shared" si="4"/>
        <v>0</v>
      </c>
      <c r="AC33" s="757" t="str">
        <f t="shared" si="4"/>
        <v>Promega</v>
      </c>
      <c r="AD33" s="758">
        <f t="shared" si="4"/>
        <v>0</v>
      </c>
      <c r="AE33" s="764">
        <f t="shared" si="4"/>
        <v>0</v>
      </c>
      <c r="AF33" s="757" t="str">
        <f t="shared" si="4"/>
        <v>Biolegend</v>
      </c>
      <c r="AG33" s="758">
        <f t="shared" si="4"/>
        <v>0</v>
      </c>
      <c r="AH33" s="764">
        <f t="shared" si="4"/>
        <v>0</v>
      </c>
      <c r="AI33" s="757" t="str">
        <f t="shared" si="4"/>
        <v>Fujifilm Irvine Scientific</v>
      </c>
      <c r="AJ33" s="758">
        <f t="shared" si="4"/>
        <v>0</v>
      </c>
      <c r="AK33" s="759">
        <f t="shared" si="4"/>
        <v>0</v>
      </c>
      <c r="AL33" s="674"/>
    </row>
    <row r="34" spans="1:38" ht="15" thickBot="1" x14ac:dyDescent="0.4">
      <c r="B34" s="675">
        <f t="shared" si="4"/>
        <v>2021</v>
      </c>
      <c r="C34" s="676">
        <f t="shared" si="4"/>
        <v>2020</v>
      </c>
      <c r="D34" s="676">
        <f t="shared" si="4"/>
        <v>2019</v>
      </c>
      <c r="E34" s="677">
        <f t="shared" si="4"/>
        <v>2021</v>
      </c>
      <c r="F34" s="676">
        <f t="shared" si="4"/>
        <v>2020</v>
      </c>
      <c r="G34" s="678">
        <f t="shared" si="4"/>
        <v>2019</v>
      </c>
      <c r="H34" s="677">
        <f t="shared" si="4"/>
        <v>2021</v>
      </c>
      <c r="I34" s="676">
        <f t="shared" si="4"/>
        <v>2020</v>
      </c>
      <c r="J34" s="678">
        <f t="shared" si="4"/>
        <v>2019</v>
      </c>
      <c r="K34" s="677">
        <f t="shared" si="4"/>
        <v>2021</v>
      </c>
      <c r="L34" s="676">
        <f t="shared" si="4"/>
        <v>2020</v>
      </c>
      <c r="M34" s="678">
        <f t="shared" si="4"/>
        <v>2019</v>
      </c>
      <c r="N34" s="677">
        <f t="shared" si="4"/>
        <v>2021</v>
      </c>
      <c r="O34" s="676">
        <f t="shared" si="4"/>
        <v>2020</v>
      </c>
      <c r="P34" s="678">
        <f t="shared" si="4"/>
        <v>2019</v>
      </c>
      <c r="Q34" s="677">
        <f t="shared" si="4"/>
        <v>2021</v>
      </c>
      <c r="R34" s="676">
        <f t="shared" si="4"/>
        <v>2020</v>
      </c>
      <c r="S34" s="678">
        <f t="shared" si="4"/>
        <v>2019</v>
      </c>
      <c r="T34" s="677">
        <f t="shared" si="4"/>
        <v>2021</v>
      </c>
      <c r="U34" s="676">
        <f t="shared" si="4"/>
        <v>2020</v>
      </c>
      <c r="V34" s="678">
        <f t="shared" si="4"/>
        <v>2019</v>
      </c>
      <c r="W34" s="677">
        <f t="shared" si="4"/>
        <v>2021</v>
      </c>
      <c r="X34" s="676">
        <f t="shared" si="4"/>
        <v>2020</v>
      </c>
      <c r="Y34" s="678">
        <f t="shared" si="4"/>
        <v>2019</v>
      </c>
      <c r="Z34" s="677">
        <f t="shared" si="4"/>
        <v>2021</v>
      </c>
      <c r="AA34" s="676">
        <f t="shared" si="4"/>
        <v>2020</v>
      </c>
      <c r="AB34" s="678">
        <f t="shared" si="4"/>
        <v>2019</v>
      </c>
      <c r="AC34" s="677">
        <f t="shared" si="4"/>
        <v>2021</v>
      </c>
      <c r="AD34" s="676">
        <f t="shared" si="4"/>
        <v>2020</v>
      </c>
      <c r="AE34" s="678">
        <f t="shared" si="4"/>
        <v>2019</v>
      </c>
      <c r="AF34" s="677">
        <f t="shared" si="4"/>
        <v>2021</v>
      </c>
      <c r="AG34" s="676">
        <f t="shared" si="4"/>
        <v>2020</v>
      </c>
      <c r="AH34" s="678">
        <f t="shared" si="4"/>
        <v>2019</v>
      </c>
      <c r="AI34" s="677">
        <f t="shared" si="4"/>
        <v>2021</v>
      </c>
      <c r="AJ34" s="676">
        <f t="shared" si="4"/>
        <v>2020</v>
      </c>
      <c r="AK34" s="679">
        <f t="shared" si="4"/>
        <v>2019</v>
      </c>
    </row>
    <row r="35" spans="1:38" ht="15" thickTop="1" x14ac:dyDescent="0.35">
      <c r="A35" s="504" t="str">
        <f t="shared" ref="A35:AK44" si="5">+A7</f>
        <v>Total revenue</v>
      </c>
      <c r="B35" s="689">
        <f t="shared" si="5"/>
        <v>39211</v>
      </c>
      <c r="C35" s="604">
        <f t="shared" si="5"/>
        <v>32218</v>
      </c>
      <c r="D35" s="604">
        <f t="shared" si="5"/>
        <v>25542</v>
      </c>
      <c r="E35" s="690">
        <f>+E7/1000</f>
        <v>3540.16</v>
      </c>
      <c r="F35" s="604">
        <f t="shared" ref="F35:G35" si="6">+F7/1000</f>
        <v>2923.933</v>
      </c>
      <c r="G35" s="691">
        <f t="shared" si="6"/>
        <v>2621.2260000000001</v>
      </c>
      <c r="H35" s="690">
        <f t="shared" si="5"/>
        <v>931032</v>
      </c>
      <c r="I35" s="604">
        <f t="shared" si="5"/>
        <v>738691</v>
      </c>
      <c r="J35" s="691">
        <f t="shared" si="5"/>
        <v>714006</v>
      </c>
      <c r="K35" s="690">
        <f t="shared" si="5"/>
        <v>5409</v>
      </c>
      <c r="L35" s="604">
        <f t="shared" si="5"/>
        <v>4508</v>
      </c>
      <c r="M35" s="691">
        <f t="shared" si="5"/>
        <v>4207</v>
      </c>
      <c r="N35" s="690">
        <f>+N7/1000</f>
        <v>375.20299999999997</v>
      </c>
      <c r="O35" s="604">
        <f t="shared" ref="O35:P35" si="7">+O7/1000</f>
        <v>233.155</v>
      </c>
      <c r="P35" s="691">
        <f t="shared" si="7"/>
        <v>11.612</v>
      </c>
      <c r="Q35" s="690">
        <f t="shared" si="5"/>
        <v>29453</v>
      </c>
      <c r="R35" s="604">
        <f t="shared" si="5"/>
        <v>22284</v>
      </c>
      <c r="S35" s="691">
        <f t="shared" si="5"/>
        <v>17911</v>
      </c>
      <c r="T35" s="690">
        <f>+T7/1000</f>
        <v>325</v>
      </c>
      <c r="U35" s="604">
        <f t="shared" ref="U35" si="8">+U7/1000</f>
        <v>247</v>
      </c>
      <c r="V35" s="707"/>
      <c r="W35" s="504">
        <f t="shared" si="5"/>
        <v>936</v>
      </c>
      <c r="X35" s="504">
        <f t="shared" si="5"/>
        <v>793</v>
      </c>
      <c r="Y35" s="667">
        <f t="shared" si="5"/>
        <v>700</v>
      </c>
      <c r="Z35" s="668">
        <f t="shared" si="5"/>
        <v>0</v>
      </c>
      <c r="AA35" s="504">
        <f t="shared" si="5"/>
        <v>0</v>
      </c>
      <c r="AB35" s="667">
        <f t="shared" si="5"/>
        <v>0</v>
      </c>
      <c r="AC35" s="668">
        <f t="shared" si="5"/>
        <v>0</v>
      </c>
      <c r="AD35" s="504">
        <f t="shared" si="5"/>
        <v>0</v>
      </c>
      <c r="AE35" s="667">
        <f t="shared" si="5"/>
        <v>0</v>
      </c>
      <c r="AF35" s="668">
        <f t="shared" si="5"/>
        <v>0</v>
      </c>
      <c r="AG35" s="504">
        <f t="shared" si="5"/>
        <v>0</v>
      </c>
      <c r="AH35" s="667">
        <f t="shared" si="5"/>
        <v>0</v>
      </c>
      <c r="AI35" s="668">
        <f t="shared" si="5"/>
        <v>0</v>
      </c>
      <c r="AJ35" s="504">
        <f t="shared" si="5"/>
        <v>0</v>
      </c>
      <c r="AK35" s="708">
        <f t="shared" si="5"/>
        <v>0</v>
      </c>
    </row>
    <row r="36" spans="1:38" x14ac:dyDescent="0.35">
      <c r="A36" s="504" t="str">
        <f t="shared" si="5"/>
        <v>Net Income</v>
      </c>
      <c r="B36" s="689">
        <f t="shared" si="5"/>
        <v>7728</v>
      </c>
      <c r="C36" s="604">
        <f t="shared" si="5"/>
        <v>6377</v>
      </c>
      <c r="D36" s="604">
        <f t="shared" si="5"/>
        <v>3698</v>
      </c>
      <c r="E36" s="690">
        <f t="shared" ref="E36:G46" si="9">+E8/1000</f>
        <v>398.83699999999999</v>
      </c>
      <c r="F36" s="604">
        <f t="shared" si="9"/>
        <v>365.30599999999998</v>
      </c>
      <c r="G36" s="691">
        <f t="shared" si="9"/>
        <v>254.06100000000001</v>
      </c>
      <c r="H36" s="690">
        <f t="shared" si="5"/>
        <v>139585</v>
      </c>
      <c r="I36" s="604">
        <f t="shared" si="5"/>
        <v>229296</v>
      </c>
      <c r="J36" s="691">
        <f t="shared" si="5"/>
        <v>96072</v>
      </c>
      <c r="K36" s="690">
        <f t="shared" si="5"/>
        <v>677</v>
      </c>
      <c r="L36" s="604">
        <f t="shared" si="5"/>
        <v>732</v>
      </c>
      <c r="M36" s="691">
        <f t="shared" si="5"/>
        <v>648</v>
      </c>
      <c r="N36" s="690">
        <f t="shared" ref="N36:P46" si="10">+N8/1000</f>
        <v>153.464</v>
      </c>
      <c r="O36" s="604">
        <f t="shared" si="10"/>
        <v>157.833</v>
      </c>
      <c r="P36" s="691">
        <f t="shared" si="10"/>
        <v>-2.2109999999999999</v>
      </c>
      <c r="Q36" s="690">
        <f t="shared" si="5"/>
        <v>6347</v>
      </c>
      <c r="R36" s="604">
        <f t="shared" si="5"/>
        <v>3646</v>
      </c>
      <c r="S36" s="691">
        <f t="shared" si="5"/>
        <v>2432</v>
      </c>
      <c r="T36" s="690">
        <f t="shared" ref="T36:U46" si="11">+T8/1000</f>
        <v>35.526000000000003</v>
      </c>
      <c r="U36" s="604">
        <f t="shared" si="11"/>
        <v>-10.087999999999999</v>
      </c>
      <c r="V36" s="709"/>
      <c r="W36" s="504">
        <f t="shared" si="5"/>
        <v>0</v>
      </c>
      <c r="X36" s="504">
        <f t="shared" si="5"/>
        <v>0</v>
      </c>
      <c r="Y36" s="667">
        <f t="shared" si="5"/>
        <v>0</v>
      </c>
      <c r="Z36" s="668">
        <f t="shared" si="5"/>
        <v>0</v>
      </c>
      <c r="AA36" s="504">
        <f t="shared" si="5"/>
        <v>0</v>
      </c>
      <c r="AB36" s="667">
        <f t="shared" si="5"/>
        <v>0</v>
      </c>
      <c r="AC36" s="668">
        <f t="shared" si="5"/>
        <v>0</v>
      </c>
      <c r="AD36" s="504">
        <f t="shared" si="5"/>
        <v>0</v>
      </c>
      <c r="AE36" s="667">
        <f t="shared" si="5"/>
        <v>0</v>
      </c>
      <c r="AF36" s="668">
        <f t="shared" si="5"/>
        <v>0</v>
      </c>
      <c r="AG36" s="504">
        <f t="shared" si="5"/>
        <v>0</v>
      </c>
      <c r="AH36" s="667">
        <f t="shared" si="5"/>
        <v>0</v>
      </c>
      <c r="AI36" s="668">
        <f t="shared" si="5"/>
        <v>0</v>
      </c>
      <c r="AJ36" s="504">
        <f t="shared" si="5"/>
        <v>0</v>
      </c>
      <c r="AK36" s="708">
        <f t="shared" si="5"/>
        <v>0</v>
      </c>
    </row>
    <row r="37" spans="1:38" x14ac:dyDescent="0.35">
      <c r="A37" s="504" t="str">
        <f t="shared" si="5"/>
        <v>Operating Income</v>
      </c>
      <c r="B37" s="689">
        <f t="shared" si="5"/>
        <v>10028</v>
      </c>
      <c r="C37" s="604">
        <f t="shared" si="5"/>
        <v>7794</v>
      </c>
      <c r="D37" s="604">
        <f t="shared" si="5"/>
        <v>4594</v>
      </c>
      <c r="E37" s="690">
        <f t="shared" si="9"/>
        <v>589.86199999999997</v>
      </c>
      <c r="F37" s="604">
        <f t="shared" si="9"/>
        <v>432.72899999999998</v>
      </c>
      <c r="G37" s="691">
        <f t="shared" si="9"/>
        <v>351.15100000000001</v>
      </c>
      <c r="H37" s="690">
        <f t="shared" si="5"/>
        <v>237296</v>
      </c>
      <c r="I37" s="604">
        <f t="shared" si="5"/>
        <v>157419</v>
      </c>
      <c r="J37" s="691">
        <f t="shared" si="5"/>
        <v>146719</v>
      </c>
      <c r="K37" s="690">
        <f t="shared" si="5"/>
        <v>851</v>
      </c>
      <c r="L37" s="604">
        <f t="shared" si="5"/>
        <v>901</v>
      </c>
      <c r="M37" s="691">
        <f t="shared" si="5"/>
        <v>825</v>
      </c>
      <c r="N37" s="690">
        <f t="shared" si="10"/>
        <v>204.41300000000001</v>
      </c>
      <c r="O37" s="604">
        <f t="shared" si="10"/>
        <v>156.03100000000001</v>
      </c>
      <c r="P37" s="691">
        <f t="shared" si="10"/>
        <v>-4.117</v>
      </c>
      <c r="Q37" s="690">
        <f t="shared" si="5"/>
        <v>7465</v>
      </c>
      <c r="R37" s="604">
        <f t="shared" si="5"/>
        <v>4231</v>
      </c>
      <c r="S37" s="691">
        <f t="shared" si="5"/>
        <v>3269</v>
      </c>
      <c r="T37" s="690">
        <f t="shared" si="11"/>
        <v>207.24100000000001</v>
      </c>
      <c r="U37" s="604">
        <f t="shared" si="11"/>
        <v>145.36600000000001</v>
      </c>
      <c r="V37" s="709"/>
      <c r="W37" s="504">
        <f t="shared" si="5"/>
        <v>0</v>
      </c>
      <c r="X37" s="504">
        <f t="shared" si="5"/>
        <v>0</v>
      </c>
      <c r="Y37" s="667">
        <f t="shared" si="5"/>
        <v>0</v>
      </c>
      <c r="Z37" s="668">
        <f t="shared" si="5"/>
        <v>0</v>
      </c>
      <c r="AA37" s="504">
        <f t="shared" si="5"/>
        <v>0</v>
      </c>
      <c r="AB37" s="667">
        <f t="shared" si="5"/>
        <v>0</v>
      </c>
      <c r="AC37" s="668">
        <f t="shared" si="5"/>
        <v>0</v>
      </c>
      <c r="AD37" s="504">
        <f t="shared" si="5"/>
        <v>0</v>
      </c>
      <c r="AE37" s="667">
        <f t="shared" si="5"/>
        <v>0</v>
      </c>
      <c r="AF37" s="668">
        <f t="shared" si="5"/>
        <v>0</v>
      </c>
      <c r="AG37" s="504">
        <f t="shared" si="5"/>
        <v>0</v>
      </c>
      <c r="AH37" s="667">
        <f t="shared" si="5"/>
        <v>0</v>
      </c>
      <c r="AI37" s="668">
        <f t="shared" si="5"/>
        <v>0</v>
      </c>
      <c r="AJ37" s="504">
        <f t="shared" si="5"/>
        <v>0</v>
      </c>
      <c r="AK37" s="708">
        <f t="shared" si="5"/>
        <v>0</v>
      </c>
    </row>
    <row r="38" spans="1:38" x14ac:dyDescent="0.35">
      <c r="A38" s="504" t="str">
        <f t="shared" si="5"/>
        <v>Basic Shares</v>
      </c>
      <c r="B38" s="689">
        <f t="shared" si="5"/>
        <v>394</v>
      </c>
      <c r="C38" s="604">
        <f t="shared" si="5"/>
        <v>396</v>
      </c>
      <c r="D38" s="604">
        <f t="shared" si="5"/>
        <v>400</v>
      </c>
      <c r="E38" s="690">
        <f t="shared" si="9"/>
        <v>50.292999999999999</v>
      </c>
      <c r="F38" s="604">
        <f t="shared" si="9"/>
        <v>49.55</v>
      </c>
      <c r="G38" s="691">
        <f t="shared" si="9"/>
        <v>48.73</v>
      </c>
      <c r="H38" s="690">
        <f t="shared" si="5"/>
        <v>38747</v>
      </c>
      <c r="I38" s="604">
        <f t="shared" si="5"/>
        <v>38201</v>
      </c>
      <c r="J38" s="691">
        <f t="shared" si="5"/>
        <v>37781</v>
      </c>
      <c r="K38" s="710">
        <f t="shared" si="5"/>
        <v>74.559471365638771</v>
      </c>
      <c r="L38" s="711">
        <f t="shared" si="5"/>
        <v>74.617737003058096</v>
      </c>
      <c r="M38" s="712">
        <f t="shared" si="5"/>
        <v>74.226804123711332</v>
      </c>
      <c r="N38" s="690">
        <f t="shared" si="10"/>
        <v>275.769745</v>
      </c>
      <c r="O38" s="604">
        <f t="shared" si="10"/>
        <v>159.19502299999999</v>
      </c>
      <c r="P38" s="691">
        <f t="shared" si="10"/>
        <v>151.32756000000001</v>
      </c>
      <c r="Q38" s="690">
        <f t="shared" si="5"/>
        <v>714.6</v>
      </c>
      <c r="R38" s="604">
        <f t="shared" si="5"/>
        <v>706.2</v>
      </c>
      <c r="S38" s="691">
        <f t="shared" si="5"/>
        <v>715</v>
      </c>
      <c r="T38" s="710">
        <f t="shared" si="11"/>
        <v>0.83010000000000006</v>
      </c>
      <c r="U38" s="711">
        <f t="shared" si="11"/>
        <v>0.83010000000000006</v>
      </c>
      <c r="V38" s="709"/>
      <c r="W38" s="504">
        <f t="shared" si="5"/>
        <v>0</v>
      </c>
      <c r="X38" s="504">
        <f t="shared" si="5"/>
        <v>0</v>
      </c>
      <c r="Y38" s="667">
        <f t="shared" si="5"/>
        <v>0</v>
      </c>
      <c r="Z38" s="668">
        <f t="shared" si="5"/>
        <v>0</v>
      </c>
      <c r="AA38" s="504">
        <f t="shared" si="5"/>
        <v>0</v>
      </c>
      <c r="AB38" s="667">
        <f t="shared" si="5"/>
        <v>0</v>
      </c>
      <c r="AC38" s="668">
        <f t="shared" si="5"/>
        <v>0</v>
      </c>
      <c r="AD38" s="504">
        <f t="shared" si="5"/>
        <v>0</v>
      </c>
      <c r="AE38" s="667">
        <f t="shared" si="5"/>
        <v>0</v>
      </c>
      <c r="AF38" s="668">
        <f t="shared" si="5"/>
        <v>0</v>
      </c>
      <c r="AG38" s="504">
        <f t="shared" si="5"/>
        <v>0</v>
      </c>
      <c r="AH38" s="667">
        <f t="shared" si="5"/>
        <v>0</v>
      </c>
      <c r="AI38" s="668">
        <f t="shared" si="5"/>
        <v>0</v>
      </c>
      <c r="AJ38" s="504">
        <f t="shared" si="5"/>
        <v>0</v>
      </c>
      <c r="AK38" s="708">
        <f t="shared" si="5"/>
        <v>0</v>
      </c>
    </row>
    <row r="39" spans="1:38" x14ac:dyDescent="0.35">
      <c r="A39" s="504" t="str">
        <f t="shared" si="5"/>
        <v>Diluted Shares</v>
      </c>
      <c r="B39" s="689">
        <f t="shared" si="5"/>
        <v>397</v>
      </c>
      <c r="C39" s="604">
        <f t="shared" si="5"/>
        <v>399</v>
      </c>
      <c r="D39" s="604">
        <f t="shared" si="5"/>
        <v>403</v>
      </c>
      <c r="E39" s="690">
        <f t="shared" si="9"/>
        <v>51.424999999999997</v>
      </c>
      <c r="F39" s="604">
        <f t="shared" si="9"/>
        <v>50.610999999999997</v>
      </c>
      <c r="G39" s="691">
        <f t="shared" si="9"/>
        <v>49.692999999999998</v>
      </c>
      <c r="H39" s="690">
        <f t="shared" si="5"/>
        <v>40483</v>
      </c>
      <c r="I39" s="604">
        <f t="shared" si="5"/>
        <v>39401</v>
      </c>
      <c r="J39" s="691">
        <f t="shared" si="5"/>
        <v>38892</v>
      </c>
      <c r="K39" s="710">
        <f t="shared" si="5"/>
        <v>74.806629834254139</v>
      </c>
      <c r="L39" s="711">
        <f t="shared" si="5"/>
        <v>80.88397790055248</v>
      </c>
      <c r="M39" s="712">
        <f t="shared" si="5"/>
        <v>74.654377880184327</v>
      </c>
      <c r="N39" s="690">
        <f t="shared" si="10"/>
        <v>318.29423599999996</v>
      </c>
      <c r="O39" s="604">
        <f t="shared" si="10"/>
        <v>263.12976500000002</v>
      </c>
      <c r="P39" s="691">
        <f t="shared" si="10"/>
        <v>151.32756000000001</v>
      </c>
      <c r="Q39" s="690">
        <f t="shared" si="5"/>
        <v>736.8</v>
      </c>
      <c r="R39" s="604">
        <f t="shared" si="5"/>
        <v>718.7</v>
      </c>
      <c r="S39" s="691">
        <f t="shared" si="5"/>
        <v>725.5</v>
      </c>
      <c r="T39" s="710">
        <f t="shared" si="11"/>
        <v>0.83010000000000006</v>
      </c>
      <c r="U39" s="711">
        <f t="shared" si="11"/>
        <v>0.83010000000000006</v>
      </c>
      <c r="V39" s="709"/>
      <c r="W39" s="504">
        <f t="shared" si="5"/>
        <v>0</v>
      </c>
      <c r="X39" s="504">
        <f t="shared" si="5"/>
        <v>0</v>
      </c>
      <c r="Y39" s="667">
        <f t="shared" si="5"/>
        <v>0</v>
      </c>
      <c r="Z39" s="668">
        <f t="shared" si="5"/>
        <v>0</v>
      </c>
      <c r="AA39" s="504">
        <f t="shared" si="5"/>
        <v>0</v>
      </c>
      <c r="AB39" s="667">
        <f t="shared" si="5"/>
        <v>0</v>
      </c>
      <c r="AC39" s="668">
        <f t="shared" si="5"/>
        <v>0</v>
      </c>
      <c r="AD39" s="504">
        <f t="shared" si="5"/>
        <v>0</v>
      </c>
      <c r="AE39" s="667">
        <f t="shared" si="5"/>
        <v>0</v>
      </c>
      <c r="AF39" s="668">
        <f t="shared" si="5"/>
        <v>0</v>
      </c>
      <c r="AG39" s="504">
        <f t="shared" si="5"/>
        <v>0</v>
      </c>
      <c r="AH39" s="667">
        <f t="shared" si="5"/>
        <v>0</v>
      </c>
      <c r="AI39" s="668">
        <f t="shared" si="5"/>
        <v>0</v>
      </c>
      <c r="AJ39" s="504">
        <f t="shared" si="5"/>
        <v>0</v>
      </c>
      <c r="AK39" s="708">
        <f t="shared" si="5"/>
        <v>0</v>
      </c>
    </row>
    <row r="40" spans="1:38" x14ac:dyDescent="0.35">
      <c r="A40" s="504" t="str">
        <f t="shared" si="5"/>
        <v>Interest Expense</v>
      </c>
      <c r="B40" s="689">
        <f t="shared" si="5"/>
        <v>536</v>
      </c>
      <c r="C40" s="604">
        <f t="shared" si="5"/>
        <v>553</v>
      </c>
      <c r="D40" s="604">
        <f t="shared" si="5"/>
        <v>676</v>
      </c>
      <c r="E40" s="690">
        <f t="shared" si="9"/>
        <v>73.91</v>
      </c>
      <c r="F40" s="604">
        <f t="shared" si="9"/>
        <v>86.433000000000007</v>
      </c>
      <c r="G40" s="691">
        <f t="shared" si="9"/>
        <v>60.881999999999998</v>
      </c>
      <c r="H40" s="690">
        <f t="shared" si="5"/>
        <v>13952</v>
      </c>
      <c r="I40" s="604">
        <f t="shared" si="5"/>
        <v>19197</v>
      </c>
      <c r="J40" s="691">
        <f t="shared" si="5"/>
        <v>21705</v>
      </c>
      <c r="K40" s="690">
        <f t="shared" si="5"/>
        <v>38</v>
      </c>
      <c r="L40" s="604">
        <f t="shared" si="5"/>
        <v>45</v>
      </c>
      <c r="M40" s="691">
        <f t="shared" si="5"/>
        <v>60</v>
      </c>
      <c r="N40" s="690">
        <f t="shared" si="10"/>
        <v>5.2249999999999996</v>
      </c>
      <c r="O40" s="604">
        <f t="shared" si="10"/>
        <v>6.5110000000000001</v>
      </c>
      <c r="P40" s="691">
        <f t="shared" si="10"/>
        <v>0.20899999999999999</v>
      </c>
      <c r="Q40" s="690">
        <f t="shared" si="5"/>
        <v>238</v>
      </c>
      <c r="R40" s="604">
        <f t="shared" si="5"/>
        <v>275</v>
      </c>
      <c r="S40" s="691">
        <f t="shared" si="5"/>
        <v>108</v>
      </c>
      <c r="T40" s="690">
        <f t="shared" si="11"/>
        <v>3.0409999999999999</v>
      </c>
      <c r="U40" s="604">
        <f t="shared" si="11"/>
        <v>6.3</v>
      </c>
      <c r="V40" s="709"/>
      <c r="W40" s="504">
        <f t="shared" si="5"/>
        <v>0</v>
      </c>
      <c r="X40" s="504">
        <f t="shared" si="5"/>
        <v>0</v>
      </c>
      <c r="Y40" s="667">
        <f t="shared" si="5"/>
        <v>0</v>
      </c>
      <c r="Z40" s="668">
        <f t="shared" si="5"/>
        <v>0</v>
      </c>
      <c r="AA40" s="504">
        <f t="shared" si="5"/>
        <v>0</v>
      </c>
      <c r="AB40" s="667">
        <f t="shared" si="5"/>
        <v>0</v>
      </c>
      <c r="AC40" s="668">
        <f t="shared" si="5"/>
        <v>0</v>
      </c>
      <c r="AD40" s="504">
        <f t="shared" si="5"/>
        <v>0</v>
      </c>
      <c r="AE40" s="667">
        <f t="shared" si="5"/>
        <v>0</v>
      </c>
      <c r="AF40" s="668">
        <f t="shared" si="5"/>
        <v>0</v>
      </c>
      <c r="AG40" s="504">
        <f t="shared" si="5"/>
        <v>0</v>
      </c>
      <c r="AH40" s="667">
        <f t="shared" si="5"/>
        <v>0</v>
      </c>
      <c r="AI40" s="668">
        <f t="shared" si="5"/>
        <v>0</v>
      </c>
      <c r="AJ40" s="504">
        <f t="shared" si="5"/>
        <v>0</v>
      </c>
      <c r="AK40" s="708">
        <f t="shared" si="5"/>
        <v>0</v>
      </c>
    </row>
    <row r="41" spans="1:38" x14ac:dyDescent="0.35">
      <c r="A41" s="504" t="str">
        <f t="shared" si="5"/>
        <v>Short term Debt</v>
      </c>
      <c r="B41" s="689">
        <f t="shared" si="5"/>
        <v>2537</v>
      </c>
      <c r="C41" s="604">
        <f t="shared" si="5"/>
        <v>2628</v>
      </c>
      <c r="D41" s="604">
        <f t="shared" si="5"/>
        <v>676</v>
      </c>
      <c r="E41" s="690">
        <f t="shared" si="9"/>
        <v>2.7949999999999999</v>
      </c>
      <c r="F41" s="604">
        <f t="shared" si="9"/>
        <v>50.213999999999999</v>
      </c>
      <c r="G41" s="691">
        <f t="shared" si="9"/>
        <v>38.545000000000002</v>
      </c>
      <c r="H41" s="690">
        <f t="shared" si="5"/>
        <v>12500</v>
      </c>
      <c r="I41" s="604">
        <f t="shared" si="5"/>
        <v>12500</v>
      </c>
      <c r="J41" s="691">
        <f t="shared" si="5"/>
        <v>12500</v>
      </c>
      <c r="K41" s="690">
        <f t="shared" si="5"/>
        <v>169</v>
      </c>
      <c r="L41" s="604">
        <f t="shared" si="5"/>
        <v>796</v>
      </c>
      <c r="M41" s="691">
        <f t="shared" si="5"/>
        <v>774</v>
      </c>
      <c r="N41" s="690">
        <f t="shared" si="10"/>
        <v>22.934000000000001</v>
      </c>
      <c r="O41" s="604">
        <f t="shared" si="10"/>
        <v>13.411</v>
      </c>
      <c r="P41" s="691">
        <f t="shared" si="10"/>
        <v>2.08</v>
      </c>
      <c r="Q41" s="690">
        <f t="shared" si="5"/>
        <v>8</v>
      </c>
      <c r="R41" s="604">
        <f t="shared" si="5"/>
        <v>11</v>
      </c>
      <c r="S41" s="691">
        <f t="shared" si="5"/>
        <v>212</v>
      </c>
      <c r="T41" s="690">
        <f t="shared" si="11"/>
        <v>2.6989999999999998</v>
      </c>
      <c r="U41" s="604">
        <f t="shared" si="11"/>
        <v>0</v>
      </c>
      <c r="V41" s="709"/>
      <c r="W41" s="504">
        <f t="shared" si="5"/>
        <v>0</v>
      </c>
      <c r="X41" s="504">
        <f t="shared" si="5"/>
        <v>0</v>
      </c>
      <c r="Y41" s="667">
        <f t="shared" si="5"/>
        <v>0</v>
      </c>
      <c r="Z41" s="668">
        <f t="shared" si="5"/>
        <v>0</v>
      </c>
      <c r="AA41" s="504">
        <f t="shared" si="5"/>
        <v>0</v>
      </c>
      <c r="AB41" s="667">
        <f t="shared" si="5"/>
        <v>0</v>
      </c>
      <c r="AC41" s="668">
        <f t="shared" si="5"/>
        <v>0</v>
      </c>
      <c r="AD41" s="504">
        <f t="shared" si="5"/>
        <v>0</v>
      </c>
      <c r="AE41" s="667">
        <f t="shared" si="5"/>
        <v>0</v>
      </c>
      <c r="AF41" s="668">
        <f t="shared" si="5"/>
        <v>0</v>
      </c>
      <c r="AG41" s="504">
        <f t="shared" si="5"/>
        <v>0</v>
      </c>
      <c r="AH41" s="667">
        <f t="shared" si="5"/>
        <v>0</v>
      </c>
      <c r="AI41" s="668">
        <f t="shared" si="5"/>
        <v>0</v>
      </c>
      <c r="AJ41" s="504">
        <f t="shared" si="5"/>
        <v>0</v>
      </c>
      <c r="AK41" s="708">
        <f t="shared" si="5"/>
        <v>0</v>
      </c>
    </row>
    <row r="42" spans="1:38" x14ac:dyDescent="0.35">
      <c r="A42" s="504" t="str">
        <f t="shared" si="5"/>
        <v>Long term Debt</v>
      </c>
      <c r="B42" s="689">
        <f t="shared" si="5"/>
        <v>32333</v>
      </c>
      <c r="C42" s="604">
        <f t="shared" si="5"/>
        <v>19107</v>
      </c>
      <c r="D42" s="604">
        <f t="shared" si="5"/>
        <v>17076</v>
      </c>
      <c r="E42" s="690">
        <f t="shared" si="9"/>
        <v>2663.5639999999999</v>
      </c>
      <c r="F42" s="604">
        <f t="shared" si="9"/>
        <v>1929.5709999999999</v>
      </c>
      <c r="G42" s="691">
        <f t="shared" si="9"/>
        <v>1849.6659999999999</v>
      </c>
      <c r="H42" s="690">
        <f t="shared" si="5"/>
        <v>328827</v>
      </c>
      <c r="I42" s="604">
        <f t="shared" si="5"/>
        <v>344243</v>
      </c>
      <c r="J42" s="691">
        <f t="shared" si="5"/>
        <v>492660</v>
      </c>
      <c r="K42" s="690">
        <f t="shared" si="5"/>
        <v>2234</v>
      </c>
      <c r="L42" s="604">
        <f t="shared" si="5"/>
        <v>2784</v>
      </c>
      <c r="M42" s="691">
        <f t="shared" si="5"/>
        <v>2766</v>
      </c>
      <c r="N42" s="690">
        <f t="shared" si="10"/>
        <v>35.886000000000003</v>
      </c>
      <c r="O42" s="604">
        <f t="shared" si="10"/>
        <v>9.1479999999999997</v>
      </c>
      <c r="P42" s="691">
        <f t="shared" si="10"/>
        <v>1.363</v>
      </c>
      <c r="Q42" s="690">
        <f t="shared" si="5"/>
        <v>22168</v>
      </c>
      <c r="R42" s="604">
        <f t="shared" si="5"/>
        <v>21193</v>
      </c>
      <c r="S42" s="691">
        <f t="shared" si="5"/>
        <v>21517</v>
      </c>
      <c r="T42" s="690">
        <f t="shared" si="11"/>
        <v>87.241</v>
      </c>
      <c r="U42" s="604">
        <f t="shared" si="11"/>
        <v>53.466999999999999</v>
      </c>
      <c r="V42" s="709"/>
      <c r="W42" s="504">
        <f t="shared" si="5"/>
        <v>0</v>
      </c>
      <c r="X42" s="504">
        <f t="shared" si="5"/>
        <v>0</v>
      </c>
      <c r="Y42" s="667">
        <f t="shared" si="5"/>
        <v>317</v>
      </c>
      <c r="Z42" s="668">
        <f t="shared" si="5"/>
        <v>0</v>
      </c>
      <c r="AA42" s="504">
        <f t="shared" si="5"/>
        <v>0</v>
      </c>
      <c r="AB42" s="667">
        <f t="shared" si="5"/>
        <v>0</v>
      </c>
      <c r="AC42" s="668">
        <f t="shared" si="5"/>
        <v>0</v>
      </c>
      <c r="AD42" s="504">
        <f t="shared" si="5"/>
        <v>0</v>
      </c>
      <c r="AE42" s="667">
        <f t="shared" si="5"/>
        <v>0</v>
      </c>
      <c r="AF42" s="668">
        <f t="shared" si="5"/>
        <v>0</v>
      </c>
      <c r="AG42" s="504">
        <f t="shared" si="5"/>
        <v>0</v>
      </c>
      <c r="AH42" s="667">
        <f t="shared" si="5"/>
        <v>0</v>
      </c>
      <c r="AI42" s="668">
        <f t="shared" si="5"/>
        <v>0</v>
      </c>
      <c r="AJ42" s="504">
        <f t="shared" si="5"/>
        <v>0</v>
      </c>
      <c r="AK42" s="708">
        <f t="shared" si="5"/>
        <v>0</v>
      </c>
    </row>
    <row r="43" spans="1:38" x14ac:dyDescent="0.35">
      <c r="A43" s="504" t="str">
        <f t="shared" si="5"/>
        <v>Cash and Equivalents</v>
      </c>
      <c r="B43" s="689">
        <f t="shared" si="5"/>
        <v>4477</v>
      </c>
      <c r="C43" s="604">
        <f t="shared" si="5"/>
        <v>10325</v>
      </c>
      <c r="D43" s="604">
        <f t="shared" si="5"/>
        <v>2399</v>
      </c>
      <c r="E43" s="690">
        <f t="shared" si="9"/>
        <v>241.214</v>
      </c>
      <c r="F43" s="604">
        <f t="shared" si="9"/>
        <v>228.42400000000001</v>
      </c>
      <c r="G43" s="691">
        <f t="shared" si="9"/>
        <v>238.01400000000001</v>
      </c>
      <c r="H43" s="690">
        <f t="shared" si="5"/>
        <v>199091</v>
      </c>
      <c r="I43" s="604">
        <f t="shared" si="5"/>
        <v>146625</v>
      </c>
      <c r="J43" s="691">
        <f t="shared" si="5"/>
        <v>100886</v>
      </c>
      <c r="K43" s="690">
        <f t="shared" si="5"/>
        <v>1582</v>
      </c>
      <c r="L43" s="604">
        <f t="shared" si="5"/>
        <v>495</v>
      </c>
      <c r="M43" s="691">
        <f t="shared" si="5"/>
        <v>505</v>
      </c>
      <c r="N43" s="690">
        <f t="shared" si="10"/>
        <v>476.142</v>
      </c>
      <c r="O43" s="604">
        <f t="shared" si="10"/>
        <v>594.11599999999999</v>
      </c>
      <c r="P43" s="691">
        <f t="shared" si="10"/>
        <v>7.5529999999999999</v>
      </c>
      <c r="Q43" s="690">
        <f t="shared" si="5"/>
        <v>2586</v>
      </c>
      <c r="R43" s="604">
        <f t="shared" si="5"/>
        <v>6035</v>
      </c>
      <c r="S43" s="691">
        <f t="shared" si="5"/>
        <v>19912</v>
      </c>
      <c r="T43" s="690">
        <f t="shared" si="11"/>
        <v>37.08</v>
      </c>
      <c r="U43" s="604">
        <f t="shared" si="11"/>
        <v>8.7360000000000007</v>
      </c>
      <c r="V43" s="709"/>
      <c r="W43" s="504">
        <f t="shared" si="5"/>
        <v>0</v>
      </c>
      <c r="X43" s="504">
        <f t="shared" si="5"/>
        <v>0</v>
      </c>
      <c r="Y43" s="667">
        <f t="shared" si="5"/>
        <v>0</v>
      </c>
      <c r="Z43" s="668">
        <f t="shared" si="5"/>
        <v>0</v>
      </c>
      <c r="AA43" s="504">
        <f t="shared" si="5"/>
        <v>0</v>
      </c>
      <c r="AB43" s="667">
        <f t="shared" si="5"/>
        <v>0</v>
      </c>
      <c r="AC43" s="668">
        <f t="shared" si="5"/>
        <v>0</v>
      </c>
      <c r="AD43" s="504">
        <f t="shared" si="5"/>
        <v>0</v>
      </c>
      <c r="AE43" s="667">
        <f t="shared" si="5"/>
        <v>0</v>
      </c>
      <c r="AF43" s="668">
        <f t="shared" si="5"/>
        <v>0</v>
      </c>
      <c r="AG43" s="504">
        <f t="shared" si="5"/>
        <v>0</v>
      </c>
      <c r="AH43" s="667">
        <f t="shared" si="5"/>
        <v>0</v>
      </c>
      <c r="AI43" s="668">
        <f t="shared" si="5"/>
        <v>0</v>
      </c>
      <c r="AJ43" s="504">
        <f t="shared" si="5"/>
        <v>0</v>
      </c>
      <c r="AK43" s="708">
        <f t="shared" si="5"/>
        <v>0</v>
      </c>
    </row>
    <row r="44" spans="1:38" x14ac:dyDescent="0.35">
      <c r="A44" s="504" t="str">
        <f t="shared" si="5"/>
        <v>CAPEX</v>
      </c>
      <c r="B44" s="689">
        <f t="shared" si="5"/>
        <v>2523</v>
      </c>
      <c r="C44" s="604">
        <f t="shared" si="5"/>
        <v>1474</v>
      </c>
      <c r="D44" s="604">
        <f t="shared" ref="D44:AK44" si="12">+D16</f>
        <v>926</v>
      </c>
      <c r="E44" s="690">
        <f t="shared" si="9"/>
        <v>228.77199999999999</v>
      </c>
      <c r="F44" s="604">
        <f t="shared" si="9"/>
        <v>166.56</v>
      </c>
      <c r="G44" s="691">
        <f t="shared" si="9"/>
        <v>140.51400000000001</v>
      </c>
      <c r="H44" s="690">
        <f t="shared" si="12"/>
        <v>44301</v>
      </c>
      <c r="I44" s="604">
        <f t="shared" si="12"/>
        <v>51744</v>
      </c>
      <c r="J44" s="691">
        <f t="shared" si="12"/>
        <v>25411</v>
      </c>
      <c r="K44" s="690">
        <f t="shared" si="12"/>
        <v>932</v>
      </c>
      <c r="L44" s="604">
        <f t="shared" si="12"/>
        <v>637</v>
      </c>
      <c r="M44" s="691">
        <f t="shared" si="12"/>
        <v>786</v>
      </c>
      <c r="N44" s="690">
        <f t="shared" si="10"/>
        <v>58.451999999999998</v>
      </c>
      <c r="O44" s="604">
        <f t="shared" si="10"/>
        <v>9.673</v>
      </c>
      <c r="P44" s="691">
        <f t="shared" si="10"/>
        <v>3.9969999999999999</v>
      </c>
      <c r="Q44" s="690">
        <f t="shared" si="12"/>
        <v>1294</v>
      </c>
      <c r="R44" s="604">
        <f t="shared" si="12"/>
        <v>791</v>
      </c>
      <c r="S44" s="691">
        <f t="shared" si="12"/>
        <v>636</v>
      </c>
      <c r="T44" s="690">
        <f t="shared" si="11"/>
        <v>20.914000000000001</v>
      </c>
      <c r="U44" s="604">
        <f t="shared" si="11"/>
        <v>24.535</v>
      </c>
      <c r="V44" s="691"/>
      <c r="W44" s="504">
        <f t="shared" si="12"/>
        <v>0</v>
      </c>
      <c r="X44" s="504">
        <f t="shared" si="12"/>
        <v>0</v>
      </c>
      <c r="Y44" s="667">
        <f t="shared" si="12"/>
        <v>0</v>
      </c>
      <c r="Z44" s="668">
        <f t="shared" si="12"/>
        <v>0</v>
      </c>
      <c r="AA44" s="504">
        <f t="shared" si="12"/>
        <v>0</v>
      </c>
      <c r="AB44" s="667">
        <f t="shared" si="12"/>
        <v>0</v>
      </c>
      <c r="AC44" s="668">
        <f t="shared" si="12"/>
        <v>0</v>
      </c>
      <c r="AD44" s="504">
        <f t="shared" si="12"/>
        <v>0</v>
      </c>
      <c r="AE44" s="667">
        <f t="shared" si="12"/>
        <v>0</v>
      </c>
      <c r="AF44" s="668">
        <f t="shared" si="12"/>
        <v>0</v>
      </c>
      <c r="AG44" s="504">
        <f t="shared" si="12"/>
        <v>0</v>
      </c>
      <c r="AH44" s="667">
        <f t="shared" si="12"/>
        <v>0</v>
      </c>
      <c r="AI44" s="668">
        <f t="shared" si="12"/>
        <v>0</v>
      </c>
      <c r="AJ44" s="504">
        <f t="shared" si="12"/>
        <v>0</v>
      </c>
      <c r="AK44" s="708">
        <f t="shared" si="12"/>
        <v>0</v>
      </c>
    </row>
    <row r="45" spans="1:38" x14ac:dyDescent="0.35">
      <c r="A45" s="504" t="str">
        <f t="shared" ref="A45:AK46" si="13">+A17</f>
        <v>Depreciation &amp; Amortization</v>
      </c>
      <c r="B45" s="689">
        <f t="shared" si="13"/>
        <v>2592</v>
      </c>
      <c r="C45" s="604">
        <f t="shared" si="13"/>
        <v>2325</v>
      </c>
      <c r="D45" s="604">
        <f t="shared" si="13"/>
        <v>2277</v>
      </c>
      <c r="E45" s="690">
        <f t="shared" si="9"/>
        <v>265.54000000000002</v>
      </c>
      <c r="F45" s="604">
        <f t="shared" si="9"/>
        <v>234.92400000000001</v>
      </c>
      <c r="G45" s="691">
        <f t="shared" si="9"/>
        <v>198.095</v>
      </c>
      <c r="H45" s="690">
        <f t="shared" si="13"/>
        <v>87747</v>
      </c>
      <c r="I45" s="604">
        <f t="shared" si="13"/>
        <v>82737</v>
      </c>
      <c r="J45" s="691">
        <f t="shared" si="13"/>
        <v>78171</v>
      </c>
      <c r="K45" s="690">
        <f t="shared" si="13"/>
        <v>514</v>
      </c>
      <c r="L45" s="604">
        <f t="shared" si="13"/>
        <v>453</v>
      </c>
      <c r="M45" s="691">
        <f t="shared" si="13"/>
        <v>440</v>
      </c>
      <c r="N45" s="690">
        <f t="shared" si="10"/>
        <v>14.451000000000001</v>
      </c>
      <c r="O45" s="604">
        <f t="shared" si="10"/>
        <v>4.8360000000000003</v>
      </c>
      <c r="P45" s="691">
        <f t="shared" si="10"/>
        <v>1.6040000000000001</v>
      </c>
      <c r="Q45" s="690">
        <f t="shared" si="13"/>
        <v>2168</v>
      </c>
      <c r="R45" s="604">
        <f t="shared" si="13"/>
        <v>1775</v>
      </c>
      <c r="S45" s="691">
        <f t="shared" si="13"/>
        <v>1189</v>
      </c>
      <c r="T45" s="690">
        <f t="shared" si="11"/>
        <v>8.3109999999999999</v>
      </c>
      <c r="U45" s="604">
        <f t="shared" si="11"/>
        <v>8.3870000000000005</v>
      </c>
      <c r="V45" s="691"/>
      <c r="W45" s="504">
        <f t="shared" si="13"/>
        <v>0</v>
      </c>
      <c r="X45" s="504">
        <f t="shared" si="13"/>
        <v>0</v>
      </c>
      <c r="Y45" s="667">
        <f t="shared" si="13"/>
        <v>0</v>
      </c>
      <c r="Z45" s="668">
        <f t="shared" si="13"/>
        <v>0</v>
      </c>
      <c r="AA45" s="504">
        <f t="shared" si="13"/>
        <v>0</v>
      </c>
      <c r="AB45" s="667">
        <f t="shared" si="13"/>
        <v>0</v>
      </c>
      <c r="AC45" s="668">
        <f t="shared" si="13"/>
        <v>0</v>
      </c>
      <c r="AD45" s="504">
        <f t="shared" si="13"/>
        <v>0</v>
      </c>
      <c r="AE45" s="667">
        <f t="shared" si="13"/>
        <v>0</v>
      </c>
      <c r="AF45" s="668">
        <f t="shared" si="13"/>
        <v>0</v>
      </c>
      <c r="AG45" s="504">
        <f t="shared" si="13"/>
        <v>0</v>
      </c>
      <c r="AH45" s="667">
        <f t="shared" si="13"/>
        <v>0</v>
      </c>
      <c r="AI45" s="668">
        <f t="shared" si="13"/>
        <v>0</v>
      </c>
      <c r="AJ45" s="504">
        <f t="shared" si="13"/>
        <v>0</v>
      </c>
      <c r="AK45" s="708">
        <f t="shared" si="13"/>
        <v>0</v>
      </c>
    </row>
    <row r="46" spans="1:38" x14ac:dyDescent="0.35">
      <c r="A46" s="504" t="str">
        <f t="shared" si="13"/>
        <v>Taxes</v>
      </c>
      <c r="B46" s="689">
        <f t="shared" si="13"/>
        <v>1109</v>
      </c>
      <c r="C46" s="604">
        <f t="shared" si="13"/>
        <v>850</v>
      </c>
      <c r="D46" s="604">
        <f t="shared" si="13"/>
        <v>374</v>
      </c>
      <c r="E46" s="690">
        <f t="shared" si="9"/>
        <v>81.873000000000005</v>
      </c>
      <c r="F46" s="604">
        <f t="shared" si="9"/>
        <v>81.808000000000007</v>
      </c>
      <c r="G46" s="691">
        <f t="shared" si="9"/>
        <v>50.023000000000003</v>
      </c>
      <c r="H46" s="690">
        <f t="shared" si="13"/>
        <v>8590</v>
      </c>
      <c r="I46" s="604">
        <f t="shared" si="13"/>
        <v>47181</v>
      </c>
      <c r="J46" s="691">
        <f t="shared" si="13"/>
        <v>15943</v>
      </c>
      <c r="K46" s="690">
        <f t="shared" si="13"/>
        <v>83</v>
      </c>
      <c r="L46" s="604">
        <f t="shared" si="13"/>
        <v>71</v>
      </c>
      <c r="M46" s="691">
        <f t="shared" si="13"/>
        <v>71</v>
      </c>
      <c r="N46" s="690">
        <f t="shared" si="10"/>
        <v>65.685000000000002</v>
      </c>
      <c r="O46" s="604">
        <f t="shared" si="10"/>
        <v>38.914999999999999</v>
      </c>
      <c r="P46" s="691">
        <f t="shared" si="10"/>
        <v>0</v>
      </c>
      <c r="Q46" s="690">
        <f t="shared" si="13"/>
        <v>1251</v>
      </c>
      <c r="R46" s="604">
        <f t="shared" si="13"/>
        <v>849</v>
      </c>
      <c r="S46" s="691">
        <f t="shared" si="13"/>
        <v>873</v>
      </c>
      <c r="T46" s="690">
        <f t="shared" si="11"/>
        <v>12.157</v>
      </c>
      <c r="U46" s="604">
        <f t="shared" si="11"/>
        <v>-3.556</v>
      </c>
      <c r="V46" s="691"/>
      <c r="W46" s="504">
        <f t="shared" si="13"/>
        <v>0</v>
      </c>
      <c r="X46" s="504">
        <f t="shared" si="13"/>
        <v>0</v>
      </c>
      <c r="Y46" s="667">
        <f t="shared" si="13"/>
        <v>0</v>
      </c>
      <c r="Z46" s="668">
        <f t="shared" si="13"/>
        <v>0</v>
      </c>
      <c r="AA46" s="504">
        <f t="shared" si="13"/>
        <v>0</v>
      </c>
      <c r="AB46" s="667">
        <f t="shared" si="13"/>
        <v>0</v>
      </c>
      <c r="AC46" s="668">
        <f t="shared" si="13"/>
        <v>0</v>
      </c>
      <c r="AD46" s="504">
        <f t="shared" si="13"/>
        <v>0</v>
      </c>
      <c r="AE46" s="667">
        <f t="shared" si="13"/>
        <v>0</v>
      </c>
      <c r="AF46" s="668">
        <f t="shared" si="13"/>
        <v>0</v>
      </c>
      <c r="AG46" s="504">
        <f t="shared" si="13"/>
        <v>0</v>
      </c>
      <c r="AH46" s="667">
        <f t="shared" si="13"/>
        <v>0</v>
      </c>
      <c r="AI46" s="668">
        <f t="shared" si="13"/>
        <v>0</v>
      </c>
      <c r="AJ46" s="504">
        <f t="shared" si="13"/>
        <v>0</v>
      </c>
      <c r="AK46" s="708">
        <f t="shared" si="13"/>
        <v>0</v>
      </c>
    </row>
    <row r="47" spans="1:38" x14ac:dyDescent="0.35">
      <c r="B47" s="713"/>
      <c r="E47" s="668"/>
      <c r="G47" s="667"/>
      <c r="H47" s="668"/>
      <c r="J47" s="667"/>
      <c r="K47" s="668"/>
      <c r="M47" s="667"/>
      <c r="N47" s="668"/>
      <c r="P47" s="667"/>
      <c r="Q47" s="668"/>
      <c r="S47" s="667"/>
      <c r="T47" s="668"/>
      <c r="V47" s="667"/>
      <c r="AK47" s="708"/>
    </row>
    <row r="48" spans="1:38" x14ac:dyDescent="0.35">
      <c r="A48" s="551" t="str">
        <f t="shared" ref="A48:P52" si="14">+A20</f>
        <v>Calculations</v>
      </c>
      <c r="B48" s="689"/>
      <c r="C48" s="604"/>
      <c r="D48" s="604"/>
      <c r="E48" s="690"/>
      <c r="F48" s="604"/>
      <c r="G48" s="691"/>
      <c r="H48" s="690"/>
      <c r="I48" s="604"/>
      <c r="J48" s="691"/>
      <c r="K48" s="690"/>
      <c r="L48" s="604"/>
      <c r="M48" s="691"/>
      <c r="N48" s="690"/>
      <c r="O48" s="604"/>
      <c r="P48" s="691"/>
      <c r="Q48" s="690"/>
      <c r="R48" s="604"/>
      <c r="S48" s="691"/>
      <c r="T48" s="690"/>
      <c r="U48" s="604"/>
      <c r="V48" s="691"/>
      <c r="W48" s="604"/>
      <c r="X48" s="604"/>
      <c r="Y48" s="604"/>
      <c r="Z48" s="604"/>
      <c r="AA48" s="604"/>
      <c r="AB48" s="604"/>
      <c r="AC48" s="604"/>
      <c r="AD48" s="604"/>
      <c r="AE48" s="604"/>
      <c r="AF48" s="604"/>
      <c r="AG48" s="604"/>
      <c r="AH48" s="604"/>
      <c r="AI48" s="604"/>
      <c r="AJ48" s="604"/>
      <c r="AK48" s="693"/>
    </row>
    <row r="49" spans="1:37" x14ac:dyDescent="0.35">
      <c r="A49" s="504" t="str">
        <f t="shared" si="14"/>
        <v>Net debt</v>
      </c>
      <c r="B49" s="689">
        <f t="shared" si="14"/>
        <v>30393</v>
      </c>
      <c r="C49" s="604">
        <f t="shared" si="14"/>
        <v>11410</v>
      </c>
      <c r="D49" s="604">
        <f t="shared" si="14"/>
        <v>15353</v>
      </c>
      <c r="E49" s="690">
        <f>+E21/1000</f>
        <v>2425.145</v>
      </c>
      <c r="F49" s="604">
        <f t="shared" ref="F49:G49" si="15">+F21/1000</f>
        <v>1751.3610000000001</v>
      </c>
      <c r="G49" s="691">
        <f t="shared" si="15"/>
        <v>1650.1969999999999</v>
      </c>
      <c r="H49" s="690">
        <f t="shared" si="14"/>
        <v>142236</v>
      </c>
      <c r="I49" s="604">
        <f t="shared" si="14"/>
        <v>210118</v>
      </c>
      <c r="J49" s="691">
        <f t="shared" si="14"/>
        <v>404274</v>
      </c>
      <c r="K49" s="690">
        <f t="shared" si="14"/>
        <v>821</v>
      </c>
      <c r="L49" s="604">
        <f t="shared" si="14"/>
        <v>3085</v>
      </c>
      <c r="M49" s="691">
        <f t="shared" si="14"/>
        <v>3035</v>
      </c>
      <c r="N49" s="690">
        <f>+N21/1000</f>
        <v>-417.322</v>
      </c>
      <c r="O49" s="604">
        <f t="shared" ref="O49:P49" si="16">+O21/1000</f>
        <v>-571.55700000000002</v>
      </c>
      <c r="P49" s="691">
        <f t="shared" si="16"/>
        <v>-4.1100000000000003</v>
      </c>
      <c r="Q49" s="690">
        <f t="shared" ref="Q49:AK52" si="17">+Q21</f>
        <v>19590</v>
      </c>
      <c r="R49" s="604">
        <f t="shared" si="17"/>
        <v>15169</v>
      </c>
      <c r="S49" s="691">
        <f t="shared" si="17"/>
        <v>1817</v>
      </c>
      <c r="T49" s="690">
        <f>+T21/1000</f>
        <v>52.86</v>
      </c>
      <c r="U49" s="604">
        <f>+U21/1000</f>
        <v>44.731000000000002</v>
      </c>
      <c r="V49" s="691" t="str">
        <f t="shared" si="17"/>
        <v/>
      </c>
      <c r="W49" s="604">
        <f t="shared" si="17"/>
        <v>0</v>
      </c>
      <c r="X49" s="604">
        <f t="shared" si="17"/>
        <v>0</v>
      </c>
      <c r="Y49" s="604">
        <f t="shared" si="17"/>
        <v>0</v>
      </c>
      <c r="Z49" s="604">
        <f t="shared" si="17"/>
        <v>0</v>
      </c>
      <c r="AA49" s="604">
        <f t="shared" si="17"/>
        <v>0</v>
      </c>
      <c r="AB49" s="604">
        <f t="shared" si="17"/>
        <v>0</v>
      </c>
      <c r="AC49" s="604">
        <f t="shared" si="17"/>
        <v>0</v>
      </c>
      <c r="AD49" s="604">
        <f t="shared" si="17"/>
        <v>0</v>
      </c>
      <c r="AE49" s="604">
        <f t="shared" si="17"/>
        <v>0</v>
      </c>
      <c r="AF49" s="604">
        <f t="shared" si="17"/>
        <v>0</v>
      </c>
      <c r="AG49" s="604">
        <f t="shared" si="17"/>
        <v>0</v>
      </c>
      <c r="AH49" s="604">
        <f t="shared" si="17"/>
        <v>0</v>
      </c>
      <c r="AI49" s="604">
        <f t="shared" si="17"/>
        <v>0</v>
      </c>
      <c r="AJ49" s="604">
        <f t="shared" si="17"/>
        <v>0</v>
      </c>
      <c r="AK49" s="693">
        <f t="shared" si="17"/>
        <v>0</v>
      </c>
    </row>
    <row r="50" spans="1:37" x14ac:dyDescent="0.35">
      <c r="A50" s="504" t="str">
        <f t="shared" si="14"/>
        <v>EBITDA</v>
      </c>
      <c r="B50" s="689">
        <f t="shared" si="14"/>
        <v>11965</v>
      </c>
      <c r="C50" s="604">
        <f t="shared" si="14"/>
        <v>10105</v>
      </c>
      <c r="D50" s="604">
        <f t="shared" si="14"/>
        <v>7025</v>
      </c>
      <c r="E50" s="690">
        <f t="shared" ref="E50:G50" si="18">+E22/1000</f>
        <v>820.16</v>
      </c>
      <c r="F50" s="604">
        <f t="shared" si="18"/>
        <v>768.471</v>
      </c>
      <c r="G50" s="691">
        <f t="shared" si="18"/>
        <v>563.06100000000004</v>
      </c>
      <c r="H50" s="690">
        <f t="shared" si="14"/>
        <v>249874</v>
      </c>
      <c r="I50" s="604">
        <f t="shared" si="14"/>
        <v>378411</v>
      </c>
      <c r="J50" s="691">
        <f t="shared" si="14"/>
        <v>211891</v>
      </c>
      <c r="K50" s="690">
        <f t="shared" si="14"/>
        <v>1312</v>
      </c>
      <c r="L50" s="604">
        <f t="shared" si="14"/>
        <v>1301</v>
      </c>
      <c r="M50" s="691">
        <f t="shared" si="14"/>
        <v>1219</v>
      </c>
      <c r="N50" s="690">
        <f t="shared" ref="N50:P50" si="19">+N22/1000</f>
        <v>238.82499999999999</v>
      </c>
      <c r="O50" s="604">
        <f t="shared" si="19"/>
        <v>208.095</v>
      </c>
      <c r="P50" s="691">
        <f t="shared" si="19"/>
        <v>-0.39800000000000002</v>
      </c>
      <c r="Q50" s="690">
        <f t="shared" si="17"/>
        <v>10004</v>
      </c>
      <c r="R50" s="604">
        <f t="shared" si="17"/>
        <v>6545</v>
      </c>
      <c r="S50" s="691">
        <f t="shared" si="17"/>
        <v>4602</v>
      </c>
      <c r="T50" s="714">
        <f t="shared" ref="T50:U50" si="20">+T22/1000</f>
        <v>59.034999999999997</v>
      </c>
      <c r="U50" s="715">
        <f t="shared" si="20"/>
        <v>1.0429999999999999</v>
      </c>
      <c r="V50" s="691" t="str">
        <f t="shared" si="17"/>
        <v/>
      </c>
      <c r="W50" s="604">
        <f t="shared" si="17"/>
        <v>0</v>
      </c>
      <c r="X50" s="604">
        <f t="shared" si="17"/>
        <v>0</v>
      </c>
      <c r="Y50" s="604">
        <f t="shared" si="17"/>
        <v>0</v>
      </c>
      <c r="Z50" s="604">
        <f t="shared" si="17"/>
        <v>0</v>
      </c>
      <c r="AA50" s="604">
        <f t="shared" si="17"/>
        <v>0</v>
      </c>
      <c r="AB50" s="604">
        <f t="shared" si="17"/>
        <v>0</v>
      </c>
      <c r="AC50" s="604">
        <f t="shared" si="17"/>
        <v>0</v>
      </c>
      <c r="AD50" s="604">
        <f t="shared" si="17"/>
        <v>0</v>
      </c>
      <c r="AE50" s="604">
        <f t="shared" si="17"/>
        <v>0</v>
      </c>
      <c r="AF50" s="604">
        <f t="shared" si="17"/>
        <v>0</v>
      </c>
      <c r="AG50" s="604">
        <f t="shared" si="17"/>
        <v>0</v>
      </c>
      <c r="AH50" s="604">
        <f t="shared" si="17"/>
        <v>0</v>
      </c>
      <c r="AI50" s="604">
        <f t="shared" si="17"/>
        <v>0</v>
      </c>
      <c r="AJ50" s="604">
        <f t="shared" si="17"/>
        <v>0</v>
      </c>
      <c r="AK50" s="693">
        <f t="shared" si="17"/>
        <v>0</v>
      </c>
    </row>
    <row r="51" spans="1:37" x14ac:dyDescent="0.35">
      <c r="A51" s="504" t="str">
        <f t="shared" si="14"/>
        <v>Net debt to EBITDA</v>
      </c>
      <c r="B51" s="694">
        <f t="shared" si="14"/>
        <v>2.5401587964897616</v>
      </c>
      <c r="C51" s="695">
        <f t="shared" si="14"/>
        <v>1.1291439881246907</v>
      </c>
      <c r="D51" s="695">
        <f t="shared" si="14"/>
        <v>2.1854804270462633</v>
      </c>
      <c r="E51" s="696">
        <f t="shared" si="14"/>
        <v>2.9569169430355053</v>
      </c>
      <c r="F51" s="695">
        <f t="shared" si="14"/>
        <v>2.2790202883387924</v>
      </c>
      <c r="G51" s="697">
        <f t="shared" si="14"/>
        <v>2.930760610306876</v>
      </c>
      <c r="H51" s="696">
        <f t="shared" si="14"/>
        <v>0.56923089236975433</v>
      </c>
      <c r="I51" s="695">
        <f t="shared" si="14"/>
        <v>0.55526398545496825</v>
      </c>
      <c r="J51" s="697">
        <f t="shared" si="14"/>
        <v>1.9079337961499072</v>
      </c>
      <c r="K51" s="696">
        <f t="shared" si="14"/>
        <v>0.62576219512195119</v>
      </c>
      <c r="L51" s="695">
        <f t="shared" si="14"/>
        <v>2.3712528823981551</v>
      </c>
      <c r="M51" s="697">
        <f t="shared" si="14"/>
        <v>2.4897456931911401</v>
      </c>
      <c r="N51" s="696" t="str">
        <f t="shared" si="14"/>
        <v>nm</v>
      </c>
      <c r="O51" s="695" t="str">
        <f t="shared" si="14"/>
        <v>nm</v>
      </c>
      <c r="P51" s="697">
        <f t="shared" si="14"/>
        <v>10.326633165829145</v>
      </c>
      <c r="Q51" s="696">
        <f t="shared" si="17"/>
        <v>1.9582167133146742</v>
      </c>
      <c r="R51" s="695">
        <f t="shared" si="17"/>
        <v>2.3176470588235296</v>
      </c>
      <c r="S51" s="697">
        <f t="shared" si="17"/>
        <v>0.39482833550630159</v>
      </c>
      <c r="T51" s="696">
        <f t="shared" si="17"/>
        <v>0.89540103328533915</v>
      </c>
      <c r="U51" s="695" t="str">
        <f t="shared" si="17"/>
        <v>nm</v>
      </c>
      <c r="V51" s="697" t="str">
        <f t="shared" si="17"/>
        <v/>
      </c>
      <c r="W51" s="504" t="str">
        <f t="shared" si="17"/>
        <v>Limited data in presentation</v>
      </c>
      <c r="X51" s="504">
        <f t="shared" si="17"/>
        <v>0</v>
      </c>
      <c r="Y51" s="504">
        <f t="shared" si="17"/>
        <v>0</v>
      </c>
      <c r="Z51" s="504" t="str">
        <f t="shared" si="17"/>
        <v xml:space="preserve">Danaher is parent co. </v>
      </c>
      <c r="AA51" s="504">
        <f t="shared" si="17"/>
        <v>0</v>
      </c>
      <c r="AB51" s="504">
        <f t="shared" si="17"/>
        <v>0</v>
      </c>
      <c r="AC51" s="504" t="str">
        <f t="shared" si="17"/>
        <v>Private, no parent</v>
      </c>
      <c r="AD51" s="504">
        <f t="shared" si="17"/>
        <v>0</v>
      </c>
      <c r="AE51" s="504">
        <f t="shared" si="17"/>
        <v>0</v>
      </c>
      <c r="AF51" s="504" t="str">
        <f t="shared" si="17"/>
        <v>* Acquired by Perkin Elmer</v>
      </c>
      <c r="AG51" s="504">
        <f t="shared" si="17"/>
        <v>0</v>
      </c>
      <c r="AH51" s="504">
        <f t="shared" si="17"/>
        <v>0</v>
      </c>
      <c r="AI51" s="504" t="str">
        <f t="shared" si="17"/>
        <v>*Irvine Scientific acquired by Fujifilm in June 2018</v>
      </c>
      <c r="AJ51" s="504">
        <f t="shared" si="17"/>
        <v>0</v>
      </c>
      <c r="AK51" s="708">
        <f t="shared" si="17"/>
        <v>0</v>
      </c>
    </row>
    <row r="52" spans="1:37" ht="15" thickBot="1" x14ac:dyDescent="0.4">
      <c r="A52" s="504" t="str">
        <f t="shared" si="14"/>
        <v>Free cash flow</v>
      </c>
      <c r="B52" s="698">
        <f t="shared" si="14"/>
        <v>9442</v>
      </c>
      <c r="C52" s="699">
        <f t="shared" si="14"/>
        <v>8631</v>
      </c>
      <c r="D52" s="699">
        <f t="shared" si="14"/>
        <v>6099</v>
      </c>
      <c r="E52" s="700">
        <f>+E24/1000</f>
        <v>591.38800000000003</v>
      </c>
      <c r="F52" s="699">
        <f t="shared" ref="F52:G52" si="21">+F24/1000</f>
        <v>601.91099999999994</v>
      </c>
      <c r="G52" s="701">
        <f t="shared" si="21"/>
        <v>422.54700000000003</v>
      </c>
      <c r="H52" s="700">
        <f>+H24/1000</f>
        <v>205.57300000000001</v>
      </c>
      <c r="I52" s="699">
        <f t="shared" ref="I52:J52" si="22">+I24/1000</f>
        <v>326.66699999999997</v>
      </c>
      <c r="J52" s="701">
        <f t="shared" si="22"/>
        <v>186.48</v>
      </c>
      <c r="K52" s="700">
        <f t="shared" si="14"/>
        <v>380</v>
      </c>
      <c r="L52" s="699">
        <f t="shared" si="14"/>
        <v>664</v>
      </c>
      <c r="M52" s="701">
        <f t="shared" si="14"/>
        <v>433</v>
      </c>
      <c r="N52" s="700">
        <f>+N24/1000</f>
        <v>180.37299999999999</v>
      </c>
      <c r="O52" s="699">
        <f t="shared" ref="O52:P52" si="23">+O24/1000</f>
        <v>198.422</v>
      </c>
      <c r="P52" s="701">
        <f t="shared" si="23"/>
        <v>-4.3949999999999996</v>
      </c>
      <c r="Q52" s="700">
        <f t="shared" si="17"/>
        <v>8710</v>
      </c>
      <c r="R52" s="699">
        <f t="shared" si="17"/>
        <v>5754</v>
      </c>
      <c r="S52" s="701">
        <f t="shared" si="17"/>
        <v>3966</v>
      </c>
      <c r="T52" s="700">
        <f>+T24/1000</f>
        <v>38.121000000000002</v>
      </c>
      <c r="U52" s="699">
        <f t="shared" ref="U52" si="24">+U24/1000</f>
        <v>-23.492000000000001</v>
      </c>
      <c r="V52" s="701" t="str">
        <f t="shared" si="17"/>
        <v/>
      </c>
      <c r="W52" s="672">
        <f t="shared" si="17"/>
        <v>0</v>
      </c>
      <c r="X52" s="672">
        <f t="shared" si="17"/>
        <v>0</v>
      </c>
      <c r="Y52" s="672">
        <f t="shared" si="17"/>
        <v>0</v>
      </c>
      <c r="Z52" s="672">
        <f t="shared" si="17"/>
        <v>0</v>
      </c>
      <c r="AA52" s="672">
        <f t="shared" si="17"/>
        <v>0</v>
      </c>
      <c r="AB52" s="672">
        <f t="shared" si="17"/>
        <v>0</v>
      </c>
      <c r="AC52" s="672">
        <f t="shared" si="17"/>
        <v>0</v>
      </c>
      <c r="AD52" s="672">
        <f t="shared" si="17"/>
        <v>0</v>
      </c>
      <c r="AE52" s="672">
        <f t="shared" si="17"/>
        <v>0</v>
      </c>
      <c r="AF52" s="672">
        <f t="shared" si="17"/>
        <v>0</v>
      </c>
      <c r="AG52" s="672">
        <f t="shared" si="17"/>
        <v>0</v>
      </c>
      <c r="AH52" s="672">
        <f t="shared" si="17"/>
        <v>0</v>
      </c>
      <c r="AI52" s="672">
        <f t="shared" si="17"/>
        <v>0</v>
      </c>
      <c r="AJ52" s="672">
        <f t="shared" si="17"/>
        <v>0</v>
      </c>
      <c r="AK52" s="716">
        <f t="shared" si="17"/>
        <v>0</v>
      </c>
    </row>
  </sheetData>
  <mergeCells count="29">
    <mergeCell ref="AI33:AK33"/>
    <mergeCell ref="Q33:S33"/>
    <mergeCell ref="T33:V33"/>
    <mergeCell ref="W33:Y33"/>
    <mergeCell ref="Z33:AB33"/>
    <mergeCell ref="AC33:AE33"/>
    <mergeCell ref="AF33:AH33"/>
    <mergeCell ref="W23:Y23"/>
    <mergeCell ref="Z23:AB23"/>
    <mergeCell ref="AC23:AE23"/>
    <mergeCell ref="AF23:AH23"/>
    <mergeCell ref="AI23:AK24"/>
    <mergeCell ref="B33:D33"/>
    <mergeCell ref="E33:G33"/>
    <mergeCell ref="H33:J33"/>
    <mergeCell ref="K33:M33"/>
    <mergeCell ref="N33:P33"/>
    <mergeCell ref="AI5:AK5"/>
    <mergeCell ref="B5:D5"/>
    <mergeCell ref="E5:G5"/>
    <mergeCell ref="H5:J5"/>
    <mergeCell ref="K5:M5"/>
    <mergeCell ref="N5:P5"/>
    <mergeCell ref="Q5:S5"/>
    <mergeCell ref="T5:V5"/>
    <mergeCell ref="W5:Y5"/>
    <mergeCell ref="Z5:AB5"/>
    <mergeCell ref="AC5:AE5"/>
    <mergeCell ref="AF5:AH5"/>
  </mergeCells>
  <pageMargins left="0.7" right="0.7" top="0.75" bottom="0.75" header="0.3" footer="0.3"/>
  <pageSetup orientation="portrait" r:id="rId1"/>
  <customProperties>
    <customPr name="SheetID"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BB757-FB91-4CC4-A640-A02E38EBB025}">
  <sheetPr codeName="Sheet13">
    <tabColor theme="0" tint="-0.499984740745262"/>
  </sheetPr>
  <dimension ref="A1"/>
  <sheetViews>
    <sheetView workbookViewId="0">
      <selection sqref="A1:XFD1048576"/>
    </sheetView>
  </sheetViews>
  <sheetFormatPr defaultColWidth="8.8984375" defaultRowHeight="13" x14ac:dyDescent="0.3"/>
  <cols>
    <col min="1" max="16384" width="8.8984375" style="161"/>
  </cols>
  <sheetData/>
  <pageMargins left="0.7" right="0.7" top="0.75" bottom="0.75" header="0.3" footer="0.3"/>
  <customProperties>
    <customPr name="SheetID" r:id="rId1"/>
  </customPropertie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9ADA8-D468-4D98-B8D7-1943B7B27A82}">
  <sheetPr codeName="Sheet14"/>
  <dimension ref="A1:AJ45"/>
  <sheetViews>
    <sheetView showGridLines="0" zoomScaleNormal="100" workbookViewId="0">
      <selection activeCell="C25" sqref="C25:I25"/>
    </sheetView>
  </sheetViews>
  <sheetFormatPr defaultColWidth="8.8984375" defaultRowHeight="14.5" x14ac:dyDescent="0.35"/>
  <cols>
    <col min="1" max="1" width="4" style="501" customWidth="1"/>
    <col min="2" max="2" width="33.3984375" style="501" customWidth="1"/>
    <col min="3" max="4" width="35.69921875" style="501" customWidth="1"/>
    <col min="5" max="5" width="19.8984375" style="501" bestFit="1" customWidth="1"/>
    <col min="6" max="6" width="28.09765625" style="501" bestFit="1" customWidth="1"/>
    <col min="7" max="7" width="24" style="501" bestFit="1" customWidth="1"/>
    <col min="8" max="8" width="20.69921875" style="501" customWidth="1"/>
    <col min="9" max="9" width="15.296875" style="501" bestFit="1" customWidth="1"/>
    <col min="10" max="10" width="24.3984375" style="501" customWidth="1"/>
    <col min="11" max="11" width="21.8984375" style="501" bestFit="1" customWidth="1"/>
    <col min="12" max="12" width="20.09765625" style="503" bestFit="1" customWidth="1"/>
    <col min="13" max="13" width="28.296875" style="503" customWidth="1"/>
    <col min="14" max="14" width="9.69921875" style="503" bestFit="1" customWidth="1"/>
    <col min="15" max="15" width="13.59765625" style="503" bestFit="1" customWidth="1"/>
    <col min="16" max="18" width="10.69921875" style="503" customWidth="1"/>
    <col min="19" max="16384" width="8.8984375" style="503"/>
  </cols>
  <sheetData>
    <row r="1" spans="2:36" ht="15" customHeight="1" x14ac:dyDescent="0.35">
      <c r="B1" s="654" t="s">
        <v>388</v>
      </c>
      <c r="C1" s="212"/>
      <c r="D1" s="212"/>
      <c r="E1" s="212"/>
      <c r="F1" s="212"/>
      <c r="G1" s="212"/>
      <c r="H1" s="212"/>
      <c r="I1" s="212"/>
      <c r="J1" s="212"/>
      <c r="K1" s="730"/>
      <c r="L1" s="16"/>
      <c r="M1" s="16"/>
      <c r="N1" s="16"/>
      <c r="O1" s="16"/>
      <c r="P1" s="16"/>
      <c r="Q1" s="16"/>
      <c r="R1" s="16"/>
      <c r="S1" s="16"/>
      <c r="T1" s="723"/>
      <c r="U1" s="16"/>
      <c r="V1" s="16"/>
      <c r="W1" s="16"/>
      <c r="X1" s="16"/>
      <c r="Y1" s="16"/>
      <c r="Z1" s="16"/>
      <c r="AA1" s="16"/>
      <c r="AB1" s="16"/>
      <c r="AC1" s="723"/>
      <c r="AD1" s="16"/>
      <c r="AE1" s="16"/>
      <c r="AF1" s="16"/>
      <c r="AG1" s="16"/>
      <c r="AH1" s="16"/>
      <c r="AI1" s="16"/>
      <c r="AJ1" s="16"/>
    </row>
    <row r="2" spans="2:36" ht="15" customHeight="1" x14ac:dyDescent="0.35">
      <c r="B2" s="656"/>
      <c r="C2" s="657"/>
      <c r="D2" s="657"/>
      <c r="E2" s="657"/>
      <c r="F2" s="657"/>
      <c r="G2" s="657"/>
      <c r="H2" s="657"/>
      <c r="I2" s="657"/>
      <c r="J2" s="657"/>
      <c r="K2" s="658"/>
      <c r="L2" s="502"/>
      <c r="M2" s="502"/>
      <c r="N2" s="502"/>
      <c r="O2" s="502"/>
      <c r="P2" s="502"/>
      <c r="Q2" s="502"/>
      <c r="R2" s="502"/>
      <c r="S2" s="502"/>
      <c r="T2" s="502"/>
      <c r="U2" s="502"/>
      <c r="V2" s="502"/>
      <c r="W2" s="502"/>
      <c r="X2" s="502"/>
      <c r="Y2" s="502"/>
      <c r="Z2" s="502"/>
      <c r="AA2" s="502"/>
      <c r="AB2" s="502"/>
      <c r="AC2" s="502"/>
      <c r="AD2" s="502"/>
      <c r="AE2" s="502"/>
      <c r="AF2" s="502"/>
      <c r="AG2" s="502"/>
      <c r="AH2" s="502"/>
      <c r="AI2" s="502"/>
      <c r="AJ2" s="502"/>
    </row>
    <row r="3" spans="2:36" ht="15" customHeight="1" x14ac:dyDescent="0.35">
      <c r="B3" s="580"/>
      <c r="C3" s="581"/>
      <c r="D3" s="581"/>
      <c r="E3" s="581"/>
      <c r="F3" s="581"/>
      <c r="G3" s="581"/>
      <c r="H3" s="581"/>
      <c r="I3" s="581"/>
      <c r="J3" s="581"/>
      <c r="K3" s="581"/>
      <c r="L3" s="724"/>
      <c r="M3" s="725"/>
      <c r="N3" s="725"/>
      <c r="O3" s="726"/>
      <c r="P3" s="725"/>
      <c r="Q3" s="725"/>
      <c r="R3" s="727"/>
    </row>
    <row r="4" spans="2:36" ht="15" customHeight="1" x14ac:dyDescent="0.35">
      <c r="B4" s="780" t="s">
        <v>380</v>
      </c>
      <c r="C4" s="775" t="s">
        <v>264</v>
      </c>
      <c r="D4" s="772" t="s">
        <v>265</v>
      </c>
      <c r="E4" s="772" t="s">
        <v>266</v>
      </c>
      <c r="F4" s="772" t="s">
        <v>267</v>
      </c>
      <c r="G4" s="772" t="s">
        <v>268</v>
      </c>
      <c r="H4" s="772" t="s">
        <v>269</v>
      </c>
      <c r="I4" s="772" t="s">
        <v>320</v>
      </c>
      <c r="J4" s="772" t="s">
        <v>270</v>
      </c>
      <c r="K4" s="770" t="s">
        <v>271</v>
      </c>
      <c r="L4" s="728"/>
      <c r="M4" s="774"/>
      <c r="Q4" s="729"/>
      <c r="R4" s="729"/>
    </row>
    <row r="5" spans="2:36" ht="15" customHeight="1" x14ac:dyDescent="0.35">
      <c r="B5" s="781"/>
      <c r="C5" s="776"/>
      <c r="D5" s="773"/>
      <c r="E5" s="773"/>
      <c r="F5" s="773"/>
      <c r="G5" s="773"/>
      <c r="H5" s="773"/>
      <c r="I5" s="773"/>
      <c r="J5" s="773"/>
      <c r="K5" s="771"/>
      <c r="L5" s="728"/>
      <c r="M5" s="774"/>
      <c r="Q5" s="729"/>
      <c r="R5" s="729"/>
    </row>
    <row r="6" spans="2:36" ht="15" customHeight="1" x14ac:dyDescent="0.35">
      <c r="B6" s="619">
        <v>1</v>
      </c>
      <c r="C6" s="620" t="s">
        <v>272</v>
      </c>
      <c r="D6" s="621">
        <v>44456</v>
      </c>
      <c r="E6" s="622" t="s">
        <v>273</v>
      </c>
      <c r="F6" s="623">
        <v>5250</v>
      </c>
      <c r="G6" s="623"/>
      <c r="H6" s="623">
        <v>5250</v>
      </c>
      <c r="I6" s="624">
        <f t="shared" ref="I6:I12" si="0">+IFERROR(H6/K6,"")</f>
        <v>13.815789473684211</v>
      </c>
      <c r="J6" s="625">
        <v>1</v>
      </c>
      <c r="K6" s="626">
        <v>380</v>
      </c>
      <c r="L6" s="728"/>
      <c r="M6" s="509"/>
      <c r="Q6" s="729"/>
      <c r="R6" s="729"/>
    </row>
    <row r="7" spans="2:36" x14ac:dyDescent="0.35">
      <c r="B7" s="583">
        <f>+B6+1</f>
        <v>2</v>
      </c>
      <c r="C7" s="584" t="s">
        <v>274</v>
      </c>
      <c r="D7" s="585">
        <v>44348</v>
      </c>
      <c r="E7" s="586" t="s">
        <v>273</v>
      </c>
      <c r="F7" s="587">
        <v>1100</v>
      </c>
      <c r="G7" s="587"/>
      <c r="H7" s="587">
        <v>1100</v>
      </c>
      <c r="I7" s="588">
        <f t="shared" si="0"/>
        <v>11.340206185567011</v>
      </c>
      <c r="J7" s="589">
        <v>1</v>
      </c>
      <c r="K7" s="590">
        <v>97</v>
      </c>
      <c r="L7" s="728"/>
      <c r="M7" s="509"/>
      <c r="Q7" s="729"/>
      <c r="R7" s="729"/>
    </row>
    <row r="8" spans="2:36" ht="15" customHeight="1" x14ac:dyDescent="0.35">
      <c r="B8" s="619">
        <f>+B7+1</f>
        <v>3</v>
      </c>
      <c r="C8" s="620" t="s">
        <v>275</v>
      </c>
      <c r="D8" s="621">
        <v>44176</v>
      </c>
      <c r="E8" s="622" t="s">
        <v>273</v>
      </c>
      <c r="F8" s="623">
        <v>483</v>
      </c>
      <c r="G8" s="623">
        <f>+H8-F8</f>
        <v>4827</v>
      </c>
      <c r="H8" s="623">
        <v>5310</v>
      </c>
      <c r="I8" s="624">
        <f t="shared" si="0"/>
        <v>22.77454911968433</v>
      </c>
      <c r="J8" s="625" t="s">
        <v>334</v>
      </c>
      <c r="K8" s="626">
        <f>+Data!O35</f>
        <v>233.155</v>
      </c>
      <c r="L8" s="728"/>
      <c r="M8" s="509"/>
      <c r="Q8" s="729"/>
      <c r="R8" s="729"/>
    </row>
    <row r="9" spans="2:36" ht="15" customHeight="1" x14ac:dyDescent="0.35">
      <c r="B9" s="583">
        <f t="shared" ref="B9" si="1">+B8+1</f>
        <v>4</v>
      </c>
      <c r="C9" s="584" t="s">
        <v>276</v>
      </c>
      <c r="D9" s="585">
        <v>44083</v>
      </c>
      <c r="E9" s="586" t="s">
        <v>273</v>
      </c>
      <c r="F9" s="587">
        <f>119.1*1.18</f>
        <v>140.53799999999998</v>
      </c>
      <c r="G9" s="587"/>
      <c r="H9" s="587">
        <f>+F9/J9</f>
        <v>1003.8428571428569</v>
      </c>
      <c r="I9" s="588">
        <f t="shared" si="0"/>
        <v>2.2307619047619043</v>
      </c>
      <c r="J9" s="589">
        <v>0.14000000000000001</v>
      </c>
      <c r="K9" s="590">
        <v>450</v>
      </c>
      <c r="L9" s="728"/>
      <c r="M9" s="509"/>
      <c r="Q9" s="729"/>
      <c r="R9" s="729"/>
    </row>
    <row r="10" spans="2:36" ht="15" customHeight="1" x14ac:dyDescent="0.35">
      <c r="B10" s="619">
        <f>+B9+1</f>
        <v>5</v>
      </c>
      <c r="C10" s="620" t="s">
        <v>277</v>
      </c>
      <c r="D10" s="621">
        <v>43252</v>
      </c>
      <c r="E10" s="622" t="s">
        <v>273</v>
      </c>
      <c r="F10" s="623">
        <v>800</v>
      </c>
      <c r="G10" s="623"/>
      <c r="H10" s="623">
        <v>800</v>
      </c>
      <c r="I10" s="624">
        <f t="shared" si="0"/>
        <v>13.698630136986301</v>
      </c>
      <c r="J10" s="625">
        <v>1</v>
      </c>
      <c r="K10" s="626">
        <v>58.4</v>
      </c>
      <c r="L10" s="728"/>
      <c r="M10" s="509"/>
      <c r="Q10" s="729"/>
      <c r="R10" s="729"/>
    </row>
    <row r="11" spans="2:36" ht="15" customHeight="1" x14ac:dyDescent="0.35">
      <c r="B11" s="583">
        <f t="shared" ref="B11:B12" si="2">+B10+1</f>
        <v>6</v>
      </c>
      <c r="C11" s="584" t="s">
        <v>278</v>
      </c>
      <c r="D11" s="585">
        <v>43101</v>
      </c>
      <c r="E11" s="586" t="s">
        <v>385</v>
      </c>
      <c r="F11" s="587">
        <f>263.86*1.0261</f>
        <v>270.74674600000003</v>
      </c>
      <c r="G11" s="587"/>
      <c r="H11" s="587">
        <f>+F11/J11</f>
        <v>5393.3614741035863</v>
      </c>
      <c r="I11" s="588">
        <f t="shared" si="0"/>
        <v>0.97317962362027899</v>
      </c>
      <c r="J11" s="589">
        <v>5.0200000000000002E-2</v>
      </c>
      <c r="K11" s="590">
        <v>5542</v>
      </c>
      <c r="L11" s="728"/>
      <c r="M11" s="509"/>
      <c r="Q11" s="729"/>
      <c r="R11" s="729"/>
    </row>
    <row r="12" spans="2:36" ht="15" customHeight="1" x14ac:dyDescent="0.35">
      <c r="B12" s="619">
        <f t="shared" si="2"/>
        <v>7</v>
      </c>
      <c r="C12" s="620" t="s">
        <v>279</v>
      </c>
      <c r="D12" s="621">
        <v>42956</v>
      </c>
      <c r="E12" s="622" t="s">
        <v>273</v>
      </c>
      <c r="F12" s="623">
        <v>1500</v>
      </c>
      <c r="G12" s="623"/>
      <c r="H12" s="623">
        <f>+F12/J12</f>
        <v>68181.818181818191</v>
      </c>
      <c r="I12" s="624">
        <f t="shared" si="0"/>
        <v>3.2591691291500093</v>
      </c>
      <c r="J12" s="625">
        <v>2.1999999999999999E-2</v>
      </c>
      <c r="K12" s="626">
        <v>20920</v>
      </c>
      <c r="L12" s="728"/>
      <c r="M12" s="509"/>
      <c r="Q12" s="729"/>
      <c r="R12" s="729"/>
    </row>
    <row r="13" spans="2:36" x14ac:dyDescent="0.35">
      <c r="B13" s="591" t="s">
        <v>280</v>
      </c>
      <c r="C13" s="592"/>
      <c r="D13" s="592"/>
      <c r="E13" s="592"/>
      <c r="F13" s="593"/>
      <c r="G13" s="593"/>
      <c r="H13" s="593"/>
      <c r="I13" s="594">
        <f>AVERAGE(I6:I12)</f>
        <v>9.7274693676362922</v>
      </c>
      <c r="J13" s="595">
        <f>AVERAGE(J6:J12)</f>
        <v>0.53536666666666666</v>
      </c>
      <c r="K13" s="596">
        <f>AVERAGE(K6:K12)</f>
        <v>3954.3650000000002</v>
      </c>
      <c r="L13" s="504"/>
      <c r="M13" s="507"/>
    </row>
    <row r="14" spans="2:36" x14ac:dyDescent="0.35">
      <c r="B14" s="597" t="s">
        <v>281</v>
      </c>
      <c r="C14" s="598"/>
      <c r="D14" s="598"/>
      <c r="E14" s="598"/>
      <c r="F14" s="599"/>
      <c r="G14" s="599"/>
      <c r="H14" s="599"/>
      <c r="I14" s="600">
        <f>MEDIAN(I6:I12)</f>
        <v>11.340206185567011</v>
      </c>
      <c r="J14" s="601">
        <f>MEDIAN(J6:J12)</f>
        <v>0.57000000000000006</v>
      </c>
      <c r="K14" s="602">
        <f>MEDIAN(K6:K12)</f>
        <v>380</v>
      </c>
      <c r="L14" s="504"/>
      <c r="M14" s="507"/>
    </row>
    <row r="15" spans="2:36" x14ac:dyDescent="0.35">
      <c r="B15" s="603" t="s">
        <v>384</v>
      </c>
      <c r="C15" s="504"/>
      <c r="D15" s="504"/>
      <c r="E15" s="504"/>
      <c r="F15" s="604"/>
      <c r="G15" s="604"/>
      <c r="H15" s="604"/>
      <c r="I15" s="604"/>
      <c r="J15" s="604"/>
      <c r="K15" s="605"/>
      <c r="L15" s="605"/>
      <c r="M15" s="507"/>
      <c r="N15" s="508"/>
      <c r="O15" s="507"/>
    </row>
    <row r="16" spans="2:36" x14ac:dyDescent="0.35">
      <c r="B16" s="603" t="s">
        <v>383</v>
      </c>
      <c r="C16" s="504"/>
      <c r="D16" s="504"/>
      <c r="E16" s="504"/>
      <c r="F16" s="604"/>
      <c r="G16" s="604"/>
      <c r="H16" s="604"/>
      <c r="I16" s="604"/>
      <c r="J16" s="604"/>
      <c r="K16" s="605"/>
      <c r="L16" s="605"/>
      <c r="M16" s="507"/>
      <c r="N16" s="508"/>
      <c r="O16" s="507"/>
    </row>
    <row r="17" spans="2:15" ht="15" customHeight="1" x14ac:dyDescent="0.35">
      <c r="B17" s="580"/>
      <c r="C17" s="606"/>
      <c r="D17" s="606"/>
      <c r="E17" s="606"/>
      <c r="F17" s="607"/>
      <c r="G17" s="580"/>
      <c r="H17" s="607"/>
      <c r="I17" s="580"/>
      <c r="J17" s="580"/>
      <c r="K17" s="580"/>
      <c r="L17" s="504"/>
      <c r="M17" s="510"/>
      <c r="N17" s="510"/>
      <c r="O17" s="510"/>
    </row>
    <row r="18" spans="2:15" ht="15" customHeight="1" x14ac:dyDescent="0.35">
      <c r="B18" s="608" t="s">
        <v>380</v>
      </c>
      <c r="C18" s="782" t="s">
        <v>282</v>
      </c>
      <c r="D18" s="783"/>
      <c r="E18" s="783"/>
      <c r="F18" s="783"/>
      <c r="G18" s="783"/>
      <c r="H18" s="783"/>
      <c r="I18" s="784"/>
      <c r="J18" s="609" t="s">
        <v>283</v>
      </c>
      <c r="K18" s="610" t="s">
        <v>284</v>
      </c>
      <c r="L18" s="611"/>
    </row>
    <row r="19" spans="2:15" ht="28.25" customHeight="1" x14ac:dyDescent="0.35">
      <c r="B19" s="627">
        <f t="shared" ref="B19:B25" si="3">+B6</f>
        <v>1</v>
      </c>
      <c r="C19" s="778" t="s">
        <v>285</v>
      </c>
      <c r="D19" s="778"/>
      <c r="E19" s="778"/>
      <c r="F19" s="778"/>
      <c r="G19" s="778"/>
      <c r="H19" s="778"/>
      <c r="I19" s="778"/>
      <c r="J19" s="628" t="s">
        <v>286</v>
      </c>
      <c r="K19" s="629" t="s">
        <v>287</v>
      </c>
      <c r="L19" s="612"/>
    </row>
    <row r="20" spans="2:15" ht="28.25" customHeight="1" x14ac:dyDescent="0.35">
      <c r="B20" s="613">
        <f t="shared" si="3"/>
        <v>2</v>
      </c>
      <c r="C20" s="777" t="s">
        <v>288</v>
      </c>
      <c r="D20" s="777"/>
      <c r="E20" s="777"/>
      <c r="F20" s="777"/>
      <c r="G20" s="777"/>
      <c r="H20" s="777"/>
      <c r="I20" s="777"/>
      <c r="J20" s="614" t="s">
        <v>286</v>
      </c>
      <c r="K20" s="615" t="s">
        <v>289</v>
      </c>
      <c r="L20" s="612"/>
    </row>
    <row r="21" spans="2:15" ht="34" customHeight="1" x14ac:dyDescent="0.35">
      <c r="B21" s="630">
        <f t="shared" si="3"/>
        <v>3</v>
      </c>
      <c r="C21" s="778" t="s">
        <v>290</v>
      </c>
      <c r="D21" s="778"/>
      <c r="E21" s="778"/>
      <c r="F21" s="778"/>
      <c r="G21" s="778"/>
      <c r="H21" s="778"/>
      <c r="I21" s="778"/>
      <c r="J21" s="631" t="s">
        <v>291</v>
      </c>
      <c r="K21" s="632" t="s">
        <v>289</v>
      </c>
      <c r="L21" s="612"/>
    </row>
    <row r="22" spans="2:15" ht="28.25" customHeight="1" x14ac:dyDescent="0.35">
      <c r="B22" s="613">
        <f t="shared" si="3"/>
        <v>4</v>
      </c>
      <c r="C22" s="777" t="s">
        <v>292</v>
      </c>
      <c r="D22" s="777"/>
      <c r="E22" s="777"/>
      <c r="F22" s="777"/>
      <c r="G22" s="777"/>
      <c r="H22" s="777"/>
      <c r="I22" s="777"/>
      <c r="J22" s="614" t="s">
        <v>293</v>
      </c>
      <c r="K22" s="615" t="s">
        <v>294</v>
      </c>
      <c r="L22" s="612"/>
    </row>
    <row r="23" spans="2:15" ht="28.25" customHeight="1" x14ac:dyDescent="0.35">
      <c r="B23" s="630">
        <f t="shared" si="3"/>
        <v>5</v>
      </c>
      <c r="C23" s="778" t="s">
        <v>295</v>
      </c>
      <c r="D23" s="778"/>
      <c r="E23" s="778"/>
      <c r="F23" s="778"/>
      <c r="G23" s="778"/>
      <c r="H23" s="778"/>
      <c r="I23" s="778"/>
      <c r="J23" s="631" t="s">
        <v>286</v>
      </c>
      <c r="K23" s="632" t="s">
        <v>296</v>
      </c>
      <c r="L23" s="612"/>
    </row>
    <row r="24" spans="2:15" ht="28.25" customHeight="1" x14ac:dyDescent="0.35">
      <c r="B24" s="613">
        <f t="shared" si="3"/>
        <v>6</v>
      </c>
      <c r="C24" s="777" t="s">
        <v>297</v>
      </c>
      <c r="D24" s="777"/>
      <c r="E24" s="777"/>
      <c r="F24" s="777"/>
      <c r="G24" s="777"/>
      <c r="H24" s="777"/>
      <c r="I24" s="777"/>
      <c r="J24" s="614" t="s">
        <v>298</v>
      </c>
      <c r="K24" s="615" t="s">
        <v>299</v>
      </c>
      <c r="L24" s="612"/>
    </row>
    <row r="25" spans="2:15" ht="28.25" customHeight="1" x14ac:dyDescent="0.35">
      <c r="B25" s="633">
        <f t="shared" si="3"/>
        <v>7</v>
      </c>
      <c r="C25" s="779" t="s">
        <v>300</v>
      </c>
      <c r="D25" s="779"/>
      <c r="E25" s="779"/>
      <c r="F25" s="779"/>
      <c r="G25" s="779"/>
      <c r="H25" s="779"/>
      <c r="I25" s="779"/>
      <c r="J25" s="634" t="s">
        <v>301</v>
      </c>
      <c r="K25" s="635" t="s">
        <v>302</v>
      </c>
      <c r="L25" s="612"/>
    </row>
    <row r="26" spans="2:15" x14ac:dyDescent="0.35">
      <c r="B26" s="603" t="s">
        <v>383</v>
      </c>
      <c r="C26" s="580"/>
      <c r="D26" s="582"/>
      <c r="E26" s="580"/>
      <c r="F26" s="580"/>
      <c r="G26" s="580"/>
      <c r="H26" s="580"/>
      <c r="I26" s="580"/>
      <c r="J26" s="580"/>
      <c r="K26" s="580"/>
      <c r="L26" s="504"/>
    </row>
    <row r="27" spans="2:15" x14ac:dyDescent="0.35">
      <c r="B27" s="580"/>
      <c r="C27" s="580"/>
      <c r="D27" s="580"/>
      <c r="E27" s="580"/>
      <c r="F27" s="580"/>
      <c r="G27" s="580"/>
      <c r="H27" s="580"/>
      <c r="I27" s="580"/>
      <c r="J27" s="580"/>
      <c r="K27" s="580"/>
      <c r="L27" s="504"/>
    </row>
    <row r="28" spans="2:15" x14ac:dyDescent="0.35">
      <c r="B28" s="551" t="s">
        <v>339</v>
      </c>
      <c r="C28" s="580"/>
      <c r="D28" s="580"/>
      <c r="E28" s="580"/>
      <c r="F28" s="580"/>
      <c r="G28" s="580"/>
      <c r="H28" s="580"/>
      <c r="I28" s="580"/>
      <c r="J28" s="580"/>
      <c r="K28" s="580"/>
      <c r="L28" s="504"/>
    </row>
    <row r="29" spans="2:15" ht="15" thickBot="1" x14ac:dyDescent="0.4">
      <c r="B29" s="616" t="s">
        <v>340</v>
      </c>
      <c r="C29" s="617"/>
      <c r="D29" s="717" t="s">
        <v>343</v>
      </c>
      <c r="E29" s="580"/>
      <c r="F29" s="580"/>
      <c r="G29" s="580"/>
      <c r="H29" s="580"/>
      <c r="I29" s="580"/>
      <c r="J29" s="580"/>
      <c r="K29" s="580"/>
      <c r="L29" s="504"/>
    </row>
    <row r="30" spans="2:15" ht="15" thickTop="1" x14ac:dyDescent="0.35">
      <c r="B30" s="552" t="s">
        <v>345</v>
      </c>
      <c r="C30" s="553" t="s">
        <v>346</v>
      </c>
      <c r="D30" s="555">
        <f>+(I13*Data!$T$7-'Public comps'!$G$16)/1000</f>
        <v>3161.3746844817952</v>
      </c>
      <c r="E30" s="580"/>
      <c r="F30" s="580"/>
      <c r="G30" s="580"/>
      <c r="H30" s="580"/>
      <c r="I30" s="580"/>
      <c r="J30" s="580"/>
      <c r="K30" s="580"/>
      <c r="L30" s="504"/>
    </row>
    <row r="31" spans="2:15" x14ac:dyDescent="0.35">
      <c r="B31" s="556" t="s">
        <v>345</v>
      </c>
      <c r="C31" s="557" t="s">
        <v>347</v>
      </c>
      <c r="D31" s="559">
        <f>+(I14*Data!$T$7-'Public comps'!$G$16)/1000</f>
        <v>3685.5141503092786</v>
      </c>
      <c r="E31" s="580"/>
      <c r="F31" s="580"/>
      <c r="G31" s="580"/>
      <c r="H31" s="580"/>
      <c r="I31" s="580"/>
      <c r="J31" s="580"/>
      <c r="K31" s="580"/>
      <c r="L31" s="504"/>
    </row>
    <row r="32" spans="2:15" x14ac:dyDescent="0.35">
      <c r="B32" s="560"/>
      <c r="C32" s="560"/>
      <c r="D32" s="561"/>
      <c r="E32" s="580"/>
      <c r="F32" s="580"/>
      <c r="G32" s="580"/>
      <c r="H32" s="580"/>
      <c r="I32" s="580"/>
      <c r="J32" s="580"/>
      <c r="K32" s="580"/>
      <c r="L32" s="504"/>
    </row>
    <row r="33" spans="2:12" x14ac:dyDescent="0.35">
      <c r="B33" s="551" t="s">
        <v>386</v>
      </c>
      <c r="C33" s="504"/>
      <c r="D33" s="504"/>
      <c r="E33" s="580"/>
      <c r="F33" s="580"/>
      <c r="G33" s="580"/>
      <c r="H33" s="580"/>
      <c r="I33" s="580"/>
      <c r="J33" s="580"/>
      <c r="K33" s="580"/>
      <c r="L33" s="504"/>
    </row>
    <row r="34" spans="2:12" ht="15" thickBot="1" x14ac:dyDescent="0.4">
      <c r="B34" s="618" t="s">
        <v>340</v>
      </c>
      <c r="C34" s="718"/>
      <c r="D34" s="719" t="s">
        <v>343</v>
      </c>
      <c r="E34" s="580"/>
      <c r="F34" s="580"/>
      <c r="G34" s="580"/>
      <c r="H34" s="580"/>
      <c r="I34" s="580"/>
      <c r="J34" s="580"/>
      <c r="K34" s="580"/>
      <c r="L34" s="504"/>
    </row>
    <row r="35" spans="2:12" ht="15" thickTop="1" x14ac:dyDescent="0.35">
      <c r="B35" s="562" t="s">
        <v>345</v>
      </c>
      <c r="C35" s="563" t="s">
        <v>346</v>
      </c>
      <c r="D35" s="565">
        <f>+(I13*IS!$E$11-'Public comps'!$G$16)/1000</f>
        <v>3715.8404384370633</v>
      </c>
      <c r="E35" s="580"/>
      <c r="F35" s="580"/>
      <c r="G35" s="580"/>
      <c r="H35" s="580"/>
      <c r="I35" s="580"/>
      <c r="J35" s="580"/>
      <c r="K35" s="580"/>
      <c r="L35" s="504"/>
    </row>
    <row r="36" spans="2:12" x14ac:dyDescent="0.35">
      <c r="B36" s="566" t="s">
        <v>345</v>
      </c>
      <c r="C36" s="567" t="s">
        <v>348</v>
      </c>
      <c r="D36" s="569">
        <f>+(I14*IS!$E$11-'Public comps'!$G$16)/1000</f>
        <v>4331.9059028865977</v>
      </c>
      <c r="E36" s="580"/>
      <c r="F36" s="580"/>
      <c r="G36" s="580"/>
      <c r="H36" s="580"/>
      <c r="I36" s="580"/>
      <c r="J36" s="580"/>
      <c r="K36" s="580"/>
      <c r="L36" s="504"/>
    </row>
    <row r="37" spans="2:12" x14ac:dyDescent="0.35">
      <c r="B37" s="571" t="s">
        <v>382</v>
      </c>
      <c r="C37" s="580"/>
      <c r="D37" s="580"/>
      <c r="E37" s="580"/>
      <c r="F37" s="580"/>
      <c r="G37" s="580"/>
      <c r="H37" s="580"/>
      <c r="I37" s="580"/>
      <c r="J37" s="580"/>
      <c r="K37" s="580"/>
      <c r="L37" s="504"/>
    </row>
    <row r="38" spans="2:12" x14ac:dyDescent="0.35">
      <c r="B38" s="580"/>
      <c r="C38" s="580"/>
      <c r="D38" s="580"/>
      <c r="E38" s="580"/>
      <c r="F38" s="580"/>
      <c r="G38" s="580"/>
      <c r="H38" s="580"/>
      <c r="I38" s="580"/>
      <c r="J38" s="580"/>
      <c r="K38" s="580"/>
      <c r="L38" s="504"/>
    </row>
    <row r="39" spans="2:12" x14ac:dyDescent="0.35">
      <c r="B39" s="551" t="s">
        <v>387</v>
      </c>
      <c r="C39" s="504"/>
      <c r="D39" s="504"/>
      <c r="E39" s="580"/>
      <c r="F39" s="580"/>
      <c r="G39" s="580"/>
      <c r="H39" s="580"/>
      <c r="I39" s="580"/>
      <c r="J39" s="580"/>
      <c r="K39" s="580"/>
      <c r="L39" s="504"/>
    </row>
    <row r="40" spans="2:12" ht="15" thickBot="1" x14ac:dyDescent="0.4">
      <c r="B40" s="618" t="s">
        <v>340</v>
      </c>
      <c r="C40" s="718"/>
      <c r="D40" s="719" t="s">
        <v>343</v>
      </c>
      <c r="E40" s="580"/>
      <c r="F40" s="580"/>
      <c r="G40" s="580"/>
      <c r="H40" s="580"/>
      <c r="I40" s="580"/>
      <c r="J40" s="580"/>
      <c r="K40" s="580"/>
      <c r="L40" s="504"/>
    </row>
    <row r="41" spans="2:12" ht="15" thickTop="1" x14ac:dyDescent="0.35">
      <c r="B41" s="562" t="s">
        <v>345</v>
      </c>
      <c r="C41" s="563" t="s">
        <v>346</v>
      </c>
      <c r="D41" s="565">
        <f>+(I13*IS!$F$11-'Public comps'!$G$16)/1000</f>
        <v>4551.9164305854028</v>
      </c>
      <c r="E41" s="580"/>
      <c r="F41" s="580"/>
      <c r="G41" s="580"/>
      <c r="H41" s="580"/>
      <c r="I41" s="580"/>
      <c r="J41" s="580"/>
      <c r="K41" s="580"/>
      <c r="L41" s="504"/>
    </row>
    <row r="42" spans="2:12" x14ac:dyDescent="0.35">
      <c r="B42" s="566" t="s">
        <v>345</v>
      </c>
      <c r="C42" s="567" t="s">
        <v>348</v>
      </c>
      <c r="D42" s="569">
        <f>+(I14*IS!$F$11-'Public comps'!$G$16)/1000</f>
        <v>5306.5966245360823</v>
      </c>
      <c r="E42" s="580"/>
      <c r="F42" s="580"/>
      <c r="G42" s="580"/>
      <c r="H42" s="580"/>
      <c r="I42" s="580"/>
      <c r="J42" s="580"/>
      <c r="K42" s="580"/>
      <c r="L42" s="504"/>
    </row>
    <row r="43" spans="2:12" x14ac:dyDescent="0.35">
      <c r="B43" s="571" t="s">
        <v>382</v>
      </c>
      <c r="C43" s="580"/>
      <c r="D43" s="580"/>
      <c r="E43" s="580"/>
      <c r="F43" s="580"/>
      <c r="G43" s="580"/>
      <c r="H43" s="580"/>
      <c r="I43" s="580"/>
      <c r="J43" s="580"/>
      <c r="K43" s="580"/>
      <c r="L43" s="504"/>
    </row>
    <row r="44" spans="2:12" x14ac:dyDescent="0.35">
      <c r="B44" s="580"/>
      <c r="C44" s="580"/>
      <c r="D44" s="580"/>
      <c r="E44" s="580"/>
      <c r="F44" s="580"/>
      <c r="G44" s="580"/>
      <c r="H44" s="580"/>
      <c r="I44" s="580"/>
      <c r="J44" s="580"/>
      <c r="K44" s="580"/>
      <c r="L44" s="504"/>
    </row>
    <row r="45" spans="2:12" x14ac:dyDescent="0.35">
      <c r="B45" s="580"/>
      <c r="C45" s="580"/>
      <c r="D45" s="580"/>
      <c r="E45" s="580"/>
      <c r="F45" s="580"/>
      <c r="G45" s="580"/>
      <c r="H45" s="580"/>
      <c r="I45" s="580"/>
      <c r="J45" s="580"/>
      <c r="K45" s="580"/>
      <c r="L45" s="504"/>
    </row>
  </sheetData>
  <mergeCells count="19">
    <mergeCell ref="C20:I20"/>
    <mergeCell ref="C21:I21"/>
    <mergeCell ref="C22:I22"/>
    <mergeCell ref="C25:I25"/>
    <mergeCell ref="B4:B5"/>
    <mergeCell ref="C23:I23"/>
    <mergeCell ref="C24:I24"/>
    <mergeCell ref="C18:I18"/>
    <mergeCell ref="C19:I19"/>
    <mergeCell ref="K4:K5"/>
    <mergeCell ref="I4:I5"/>
    <mergeCell ref="M4:M5"/>
    <mergeCell ref="J4:J5"/>
    <mergeCell ref="C4:C5"/>
    <mergeCell ref="D4:D5"/>
    <mergeCell ref="E4:E5"/>
    <mergeCell ref="F4:F5"/>
    <mergeCell ref="G4:G5"/>
    <mergeCell ref="H4:H5"/>
  </mergeCells>
  <pageMargins left="0.7" right="0.7" top="0.75" bottom="0.75" header="0.3" footer="0.3"/>
  <pageSetup orientation="portrait" r:id="rId1"/>
  <customProperties>
    <customPr name="SheetID" r:id="rId2"/>
  </customProperties>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09F49-BED2-428A-A289-2F9F4FC80E46}">
  <sheetPr codeName="Sheet15">
    <tabColor theme="0"/>
  </sheetPr>
  <dimension ref="B1:N1048576"/>
  <sheetViews>
    <sheetView workbookViewId="0">
      <selection activeCell="F54" sqref="F54"/>
    </sheetView>
  </sheetViews>
  <sheetFormatPr defaultColWidth="8.8984375" defaultRowHeight="13" x14ac:dyDescent="0.3"/>
  <cols>
    <col min="1" max="1" width="8.8984375" style="161"/>
    <col min="2" max="2" width="27.3984375" style="161" customWidth="1"/>
    <col min="3" max="5" width="10.69921875" style="161" customWidth="1"/>
    <col min="6" max="7" width="8.8984375" style="161"/>
    <col min="8" max="8" width="27.69921875" style="161" customWidth="1"/>
    <col min="9" max="11" width="10.796875" style="161" customWidth="1"/>
    <col min="12" max="16384" width="8.8984375" style="161"/>
  </cols>
  <sheetData>
    <row r="1" spans="2:14" x14ac:dyDescent="0.3">
      <c r="B1" s="654" t="s">
        <v>389</v>
      </c>
      <c r="C1" s="655"/>
      <c r="D1" s="212"/>
      <c r="E1" s="212"/>
      <c r="F1" s="212"/>
      <c r="G1" s="212"/>
      <c r="H1" s="212"/>
      <c r="I1" s="212"/>
      <c r="J1" s="212"/>
      <c r="K1" s="212"/>
      <c r="L1" s="212"/>
      <c r="M1" s="212"/>
      <c r="N1" s="212"/>
    </row>
    <row r="2" spans="2:14" x14ac:dyDescent="0.3">
      <c r="B2" s="193"/>
      <c r="C2" s="201"/>
      <c r="D2" s="194"/>
      <c r="E2" s="194"/>
      <c r="F2" s="194"/>
      <c r="G2" s="194"/>
      <c r="H2" s="194"/>
      <c r="I2" s="194"/>
      <c r="J2" s="194"/>
      <c r="K2" s="194"/>
      <c r="L2" s="194"/>
      <c r="M2" s="194"/>
      <c r="N2" s="194"/>
    </row>
    <row r="3" spans="2:14" x14ac:dyDescent="0.3">
      <c r="B3" s="196"/>
      <c r="C3" s="202"/>
      <c r="D3" s="197"/>
      <c r="E3" s="197"/>
      <c r="F3" s="197"/>
      <c r="G3" s="197"/>
      <c r="H3" s="197"/>
      <c r="I3" s="197"/>
      <c r="J3" s="197"/>
      <c r="K3" s="197"/>
      <c r="L3" s="197"/>
      <c r="M3" s="197"/>
      <c r="N3" s="197"/>
    </row>
    <row r="4" spans="2:14" x14ac:dyDescent="0.3">
      <c r="B4" s="732"/>
    </row>
    <row r="5" spans="2:14" s="162" customFormat="1" x14ac:dyDescent="0.3">
      <c r="B5" s="738" t="s">
        <v>394</v>
      </c>
      <c r="C5" s="739"/>
      <c r="D5" s="740"/>
      <c r="E5" s="741"/>
      <c r="H5" s="738" t="s">
        <v>396</v>
      </c>
      <c r="I5" s="739"/>
      <c r="J5" s="740"/>
      <c r="K5" s="741"/>
    </row>
    <row r="7" spans="2:14" x14ac:dyDescent="0.3">
      <c r="B7" s="743" t="s">
        <v>397</v>
      </c>
      <c r="H7" s="743" t="s">
        <v>397</v>
      </c>
    </row>
    <row r="8" spans="2:14" x14ac:dyDescent="0.3">
      <c r="B8" s="736" t="s">
        <v>390</v>
      </c>
      <c r="C8" s="737" t="s">
        <v>398</v>
      </c>
      <c r="D8" s="736"/>
      <c r="E8" s="736"/>
      <c r="F8" s="162"/>
      <c r="G8" s="162"/>
      <c r="H8" s="736" t="s">
        <v>390</v>
      </c>
      <c r="I8" s="737" t="s">
        <v>398</v>
      </c>
      <c r="J8" s="736"/>
      <c r="K8" s="736"/>
    </row>
    <row r="9" spans="2:14" x14ac:dyDescent="0.3">
      <c r="B9" s="731" t="s">
        <v>395</v>
      </c>
      <c r="C9" s="733">
        <f ca="1">+DCF!$E$32/10^6</f>
        <v>4.364371751209573</v>
      </c>
      <c r="E9" s="734"/>
      <c r="H9" s="731" t="s">
        <v>395</v>
      </c>
      <c r="I9" s="733">
        <f ca="1">+DCF!$E$32/10^6</f>
        <v>4.364371751209573</v>
      </c>
      <c r="K9" s="734"/>
    </row>
    <row r="10" spans="2:14" x14ac:dyDescent="0.3">
      <c r="B10" s="731" t="s">
        <v>391</v>
      </c>
      <c r="C10" s="733">
        <f ca="1">+DCF!$E$81/10^6</f>
        <v>5.5921287887125919</v>
      </c>
      <c r="E10" s="734"/>
      <c r="H10" s="731" t="s">
        <v>391</v>
      </c>
      <c r="I10" s="733">
        <f ca="1">+DCF!$E$81/10^6</f>
        <v>5.5921287887125919</v>
      </c>
      <c r="K10" s="734"/>
    </row>
    <row r="12" spans="2:14" x14ac:dyDescent="0.3">
      <c r="B12" s="736" t="s">
        <v>392</v>
      </c>
      <c r="C12" s="737" t="s">
        <v>50</v>
      </c>
      <c r="D12" s="737" t="s">
        <v>400</v>
      </c>
      <c r="E12" s="737" t="s">
        <v>401</v>
      </c>
      <c r="F12" s="162"/>
      <c r="G12" s="162"/>
      <c r="H12" s="736" t="s">
        <v>392</v>
      </c>
      <c r="I12" s="737" t="s">
        <v>50</v>
      </c>
      <c r="J12" s="737" t="s">
        <v>400</v>
      </c>
      <c r="K12" s="737" t="s">
        <v>401</v>
      </c>
    </row>
    <row r="13" spans="2:14" x14ac:dyDescent="0.3">
      <c r="B13" s="731" t="s">
        <v>341</v>
      </c>
      <c r="C13" s="733">
        <f ca="1">+'Public comps'!$E$24/1000</f>
        <v>0.99134654138133582</v>
      </c>
      <c r="D13" s="733">
        <f ca="1">+'Public comps'!$E$29/1000</f>
        <v>2.3264026829686411</v>
      </c>
      <c r="E13" s="733">
        <f ca="1">+'Public comps'!$E$35/1000</f>
        <v>2.2342161516771588</v>
      </c>
      <c r="H13" s="731" t="s">
        <v>341</v>
      </c>
      <c r="I13" s="733">
        <f ca="1">+'Public comps'!$E$23/1000</f>
        <v>0.97985374190131946</v>
      </c>
      <c r="J13" s="733">
        <f ca="1">+'Public comps'!$E$28/1000</f>
        <v>2.299432417346011</v>
      </c>
      <c r="K13" s="733">
        <f ca="1">+'Public comps'!$E$34/1000</f>
        <v>2.2083146155801443</v>
      </c>
    </row>
    <row r="14" spans="2:14" x14ac:dyDescent="0.3">
      <c r="B14" s="731" t="s">
        <v>342</v>
      </c>
      <c r="C14" s="733">
        <f ca="1">+'Public comps'!$F$24/1000</f>
        <v>1.0397439817914784</v>
      </c>
      <c r="D14" s="733">
        <f ca="1">+'Public comps'!$F$29/1000</f>
        <v>1.5202141176305941</v>
      </c>
      <c r="E14" s="733">
        <f ca="1">+'Public comps'!$F$35/1000</f>
        <v>1.5448480897158494</v>
      </c>
      <c r="H14" s="731" t="s">
        <v>342</v>
      </c>
      <c r="I14" s="733">
        <f ca="1">+'Public comps'!$F$23/1000</f>
        <v>0.82099410418103402</v>
      </c>
      <c r="J14" s="733">
        <f ca="1">+'Public comps'!$F$28/1000</f>
        <v>1.2052694748885517</v>
      </c>
      <c r="K14" s="733">
        <f ca="1">+'Public comps'!$F$34/1000</f>
        <v>1.2249714876651168</v>
      </c>
    </row>
    <row r="15" spans="2:14" x14ac:dyDescent="0.3">
      <c r="B15" s="731" t="s">
        <v>343</v>
      </c>
      <c r="C15" s="733">
        <f ca="1">+'Public comps'!$G$24/1000</f>
        <v>1.5827640014228173</v>
      </c>
      <c r="D15" s="733">
        <f ca="1">+'Public comps'!$G$29/1000</f>
        <v>1.8696272878262035</v>
      </c>
      <c r="E15" s="733">
        <f ca="1">+'Public comps'!$G$35/1000</f>
        <v>2.302186927587099</v>
      </c>
      <c r="H15" s="731" t="s">
        <v>343</v>
      </c>
      <c r="I15" s="733">
        <f ca="1">+'Public comps'!$G$23/1000</f>
        <v>1.3886598015037428</v>
      </c>
      <c r="J15" s="733">
        <f ca="1">+'Public comps'!$G$28/1000</f>
        <v>1.6414801974597835</v>
      </c>
      <c r="K15" s="733">
        <f ca="1">+'Public comps'!$G$34/1000</f>
        <v>2.0227067418882352</v>
      </c>
    </row>
    <row r="16" spans="2:14" x14ac:dyDescent="0.3">
      <c r="B16" s="731" t="s">
        <v>344</v>
      </c>
      <c r="C16" s="733">
        <f ca="1">+'Public comps'!$H$24/1000</f>
        <v>0.83569443793880371</v>
      </c>
      <c r="D16" s="733">
        <f ca="1">+'Public comps'!$H$29/1000</f>
        <v>0.65756615104476224</v>
      </c>
      <c r="E16" s="733">
        <f ca="1">+'Public comps'!$H$35/1000</f>
        <v>0.31406813136662992</v>
      </c>
      <c r="H16" s="731" t="s">
        <v>344</v>
      </c>
      <c r="I16" s="733">
        <f ca="1">+'Public comps'!$H$23/1000</f>
        <v>0.80676308032539323</v>
      </c>
      <c r="J16" s="733">
        <f ca="1">+'Public comps'!$H$28/1000</f>
        <v>0.63480151291067055</v>
      </c>
      <c r="K16" s="733">
        <f ca="1">+'Public comps'!$H$34/1000</f>
        <v>0.30319523690779554</v>
      </c>
    </row>
    <row r="18" spans="2:11" x14ac:dyDescent="0.3">
      <c r="B18" s="736" t="s">
        <v>393</v>
      </c>
      <c r="C18" s="737" t="s">
        <v>50</v>
      </c>
      <c r="D18" s="737" t="s">
        <v>400</v>
      </c>
      <c r="E18" s="737" t="s">
        <v>401</v>
      </c>
      <c r="F18" s="162"/>
      <c r="G18" s="162"/>
      <c r="H18" s="736" t="s">
        <v>393</v>
      </c>
      <c r="I18" s="737" t="s">
        <v>50</v>
      </c>
      <c r="J18" s="737" t="s">
        <v>400</v>
      </c>
      <c r="K18" s="737" t="s">
        <v>401</v>
      </c>
    </row>
    <row r="19" spans="2:11" x14ac:dyDescent="0.3">
      <c r="B19" s="731" t="s">
        <v>343</v>
      </c>
      <c r="C19" s="733">
        <f>+'Deal comps'!$D$31/1000</f>
        <v>3.6855141503092788</v>
      </c>
      <c r="D19" s="733">
        <f>+'Deal comps'!$D$36/1000</f>
        <v>4.3319059028865974</v>
      </c>
      <c r="E19" s="733">
        <f>+'Deal comps'!$D$42/1000</f>
        <v>5.3065966245360823</v>
      </c>
      <c r="H19" s="731" t="s">
        <v>343</v>
      </c>
      <c r="I19" s="733">
        <f>+'Deal comps'!$D$30/1000</f>
        <v>3.1613746844817951</v>
      </c>
      <c r="J19" s="733">
        <f>+'Deal comps'!$D$35/1000</f>
        <v>3.7158404384370631</v>
      </c>
      <c r="K19" s="733">
        <f>+'Deal comps'!$D$41/1000</f>
        <v>4.5519164305854032</v>
      </c>
    </row>
    <row r="20" spans="2:11" x14ac:dyDescent="0.3">
      <c r="B20" s="731"/>
      <c r="H20" s="731"/>
    </row>
    <row r="23" spans="2:11" x14ac:dyDescent="0.3">
      <c r="B23" s="742" t="s">
        <v>399</v>
      </c>
      <c r="C23" s="733"/>
      <c r="D23" s="746" t="s">
        <v>280</v>
      </c>
      <c r="H23" s="742" t="s">
        <v>399</v>
      </c>
      <c r="I23" s="733"/>
      <c r="J23" s="746" t="s">
        <v>280</v>
      </c>
    </row>
    <row r="24" spans="2:11" x14ac:dyDescent="0.3">
      <c r="B24" s="161" t="str">
        <f>_xlfn.CONCAT($B$12,": ",$B$16)</f>
        <v>Public comps: FCF yield</v>
      </c>
      <c r="C24" s="733">
        <f ca="1">+$D$16</f>
        <v>0.65756615104476224</v>
      </c>
      <c r="D24" s="733">
        <f ca="1">+$C$31</f>
        <v>2.951745240325566</v>
      </c>
      <c r="H24" s="161" t="str">
        <f>_xlfn.CONCAT($H$12,": ",$H$16)</f>
        <v>Public comps: FCF yield</v>
      </c>
      <c r="I24" s="733">
        <f ca="1">+$J$16</f>
        <v>0.63480151291067055</v>
      </c>
      <c r="J24" s="733">
        <f t="shared" ref="J24" ca="1" si="0">+$I$31</f>
        <v>2.779046368709178</v>
      </c>
    </row>
    <row r="25" spans="2:11" x14ac:dyDescent="0.3">
      <c r="B25" s="161" t="str">
        <f>_xlfn.CONCAT($B$12,": ",$B$14)</f>
        <v>Public comps: EV/EBITDA</v>
      </c>
      <c r="C25" s="733">
        <f ca="1">+$D$14</f>
        <v>1.5202141176305941</v>
      </c>
      <c r="D25" s="733">
        <f t="shared" ref="D25:D30" ca="1" si="1">+$C$31</f>
        <v>2.951745240325566</v>
      </c>
      <c r="H25" s="161" t="str">
        <f>_xlfn.CONCAT($H$12,": ",$H$14)</f>
        <v>Public comps: EV/EBITDA</v>
      </c>
      <c r="I25" s="733">
        <f ca="1">+$J$14</f>
        <v>1.2052694748885517</v>
      </c>
      <c r="J25" s="733">
        <f ca="1">+$I$31</f>
        <v>2.779046368709178</v>
      </c>
    </row>
    <row r="26" spans="2:11" x14ac:dyDescent="0.3">
      <c r="B26" s="161" t="str">
        <f>_xlfn.CONCAT($B$12,": ",$B$15)</f>
        <v>Public comps: EV/Revenue</v>
      </c>
      <c r="C26" s="733">
        <f ca="1">+$D$15</f>
        <v>1.8696272878262035</v>
      </c>
      <c r="D26" s="733">
        <f t="shared" ca="1" si="1"/>
        <v>2.951745240325566</v>
      </c>
      <c r="H26" s="161" t="str">
        <f>_xlfn.CONCAT($H$12,": ",$H$15)</f>
        <v>Public comps: EV/Revenue</v>
      </c>
      <c r="I26" s="733">
        <f ca="1">+$J$15</f>
        <v>1.6414801974597835</v>
      </c>
      <c r="J26" s="733">
        <f t="shared" ref="J26:J30" ca="1" si="2">+$I$31</f>
        <v>2.779046368709178</v>
      </c>
    </row>
    <row r="27" spans="2:11" x14ac:dyDescent="0.3">
      <c r="B27" s="161" t="str">
        <f>_xlfn.CONCAT($B$12,": ",$B$13)</f>
        <v>Public comps: P/E</v>
      </c>
      <c r="C27" s="733">
        <f ca="1">+$D$13</f>
        <v>2.3264026829686411</v>
      </c>
      <c r="D27" s="733">
        <f t="shared" ca="1" si="1"/>
        <v>2.951745240325566</v>
      </c>
      <c r="H27" s="161" t="str">
        <f>_xlfn.CONCAT($H$12,": ",$H$13)</f>
        <v>Public comps: P/E</v>
      </c>
      <c r="I27" s="733">
        <f ca="1">+$J$13</f>
        <v>2.299432417346011</v>
      </c>
      <c r="J27" s="733">
        <f t="shared" ca="1" si="2"/>
        <v>2.779046368709178</v>
      </c>
    </row>
    <row r="28" spans="2:11" x14ac:dyDescent="0.3">
      <c r="B28" s="161" t="str">
        <f>_xlfn.CONCAT($B$18,": ",$B$19)</f>
        <v>Deal comps: EV/Revenue</v>
      </c>
      <c r="C28" s="733">
        <f>+$D$19</f>
        <v>4.3319059028865974</v>
      </c>
      <c r="D28" s="733">
        <f t="shared" ca="1" si="1"/>
        <v>2.951745240325566</v>
      </c>
      <c r="H28" s="161" t="str">
        <f>_xlfn.CONCAT($H$18,": ",$H$19)</f>
        <v>Deal comps: EV/Revenue</v>
      </c>
      <c r="I28" s="733">
        <f>+$J$19</f>
        <v>3.7158404384370631</v>
      </c>
      <c r="J28" s="733">
        <f t="shared" ca="1" si="2"/>
        <v>2.779046368709178</v>
      </c>
    </row>
    <row r="29" spans="2:11" x14ac:dyDescent="0.3">
      <c r="B29" s="161" t="str">
        <f>_xlfn.CONCAT($B$8,": ",$B$9)</f>
        <v>DCF: Terminal growth model</v>
      </c>
      <c r="C29" s="733">
        <f ca="1">+$C$9</f>
        <v>4.364371751209573</v>
      </c>
      <c r="D29" s="733">
        <f t="shared" ca="1" si="1"/>
        <v>2.951745240325566</v>
      </c>
      <c r="H29" s="161" t="str">
        <f>_xlfn.CONCAT($H$8,": ",$H$9)</f>
        <v>DCF: Terminal growth model</v>
      </c>
      <c r="I29" s="733">
        <f ca="1">+$I$9</f>
        <v>4.364371751209573</v>
      </c>
      <c r="J29" s="733">
        <f t="shared" ca="1" si="2"/>
        <v>2.779046368709178</v>
      </c>
    </row>
    <row r="30" spans="2:11" x14ac:dyDescent="0.3">
      <c r="B30" s="161" t="str">
        <f>_xlfn.CONCAT($B$8,": ",$B$10)</f>
        <v>DCF: Exit multiple</v>
      </c>
      <c r="C30" s="733">
        <f ca="1">+$C$10</f>
        <v>5.5921287887125919</v>
      </c>
      <c r="D30" s="733">
        <f t="shared" ca="1" si="1"/>
        <v>2.951745240325566</v>
      </c>
      <c r="H30" s="161" t="str">
        <f>_xlfn.CONCAT($H$8,": ",$H$10)</f>
        <v>DCF: Exit multiple</v>
      </c>
      <c r="I30" s="733">
        <f ca="1">+$I$10</f>
        <v>5.5921287887125919</v>
      </c>
      <c r="J30" s="733">
        <f t="shared" ca="1" si="2"/>
        <v>2.779046368709178</v>
      </c>
    </row>
    <row r="31" spans="2:11" x14ac:dyDescent="0.3">
      <c r="B31" s="162" t="s">
        <v>280</v>
      </c>
      <c r="C31" s="744">
        <f ca="1">AVERAGE(C24:C30)</f>
        <v>2.951745240325566</v>
      </c>
      <c r="H31" s="162" t="s">
        <v>280</v>
      </c>
      <c r="I31" s="744">
        <f ca="1">AVERAGE(I24:I30)</f>
        <v>2.779046368709178</v>
      </c>
    </row>
    <row r="33" spans="2:11" x14ac:dyDescent="0.3">
      <c r="B33" s="736" t="s">
        <v>414</v>
      </c>
      <c r="C33" s="735"/>
      <c r="D33" s="735"/>
      <c r="E33" s="735"/>
      <c r="H33" s="736" t="s">
        <v>415</v>
      </c>
      <c r="I33" s="735"/>
      <c r="J33" s="735"/>
      <c r="K33" s="735"/>
    </row>
    <row r="1048576" spans="3:5" x14ac:dyDescent="0.3">
      <c r="C1048576" s="733"/>
      <c r="D1048576" s="733"/>
      <c r="E1048576" s="733"/>
    </row>
  </sheetData>
  <sortState xmlns:xlrd2="http://schemas.microsoft.com/office/spreadsheetml/2017/richdata2" ref="H24:I30">
    <sortCondition ref="I24"/>
  </sortState>
  <pageMargins left="0.7" right="0.7" top="0.75" bottom="0.75" header="0.3" footer="0.3"/>
  <pageSetup orientation="portrait" r:id="rId1"/>
  <customProperties>
    <customPr name="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8917" r:id="rId5" name="Button 5">
              <controlPr defaultSize="0" print="0" autoFill="0" autoPict="0" macro="[0]!Sheet15.sb_VBA_Sort_Data_Ascending1">
                <anchor moveWithCells="1" sizeWithCells="1">
                  <from>
                    <xdr:col>3</xdr:col>
                    <xdr:colOff>615950</xdr:colOff>
                    <xdr:row>31</xdr:row>
                    <xdr:rowOff>0</xdr:rowOff>
                  </from>
                  <to>
                    <xdr:col>5</xdr:col>
                    <xdr:colOff>12700</xdr:colOff>
                    <xdr:row>32</xdr:row>
                    <xdr:rowOff>101600</xdr:rowOff>
                  </to>
                </anchor>
              </controlPr>
            </control>
          </mc:Choice>
        </mc:AlternateContent>
        <mc:AlternateContent xmlns:mc="http://schemas.openxmlformats.org/markup-compatibility/2006">
          <mc:Choice Requires="x14">
            <control shapeId="38918" r:id="rId6" name="Button 6">
              <controlPr defaultSize="0" print="0" autoFill="0" autoPict="0" macro="[0]!Sheet15.sb_VBA_Sort_Data_Ascending2">
                <anchor moveWithCells="1" sizeWithCells="1">
                  <from>
                    <xdr:col>9</xdr:col>
                    <xdr:colOff>609600</xdr:colOff>
                    <xdr:row>30</xdr:row>
                    <xdr:rowOff>177800</xdr:rowOff>
                  </from>
                  <to>
                    <xdr:col>10</xdr:col>
                    <xdr:colOff>730250</xdr:colOff>
                    <xdr:row>32</xdr:row>
                    <xdr:rowOff>101600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odelManager xmlns="http://TopCover.ModelManager">
  <Worksheets/>
</ModelManager>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FdsFormulaCache xmlns="urn:fdsformulacache" version="2" timestamp="1648590927"><![CDATA[{"CADL-US^P_PRICE(44467)":10.35,"CADL-US^P_PRICE(44468)":10.27,"CADL-US^P_PRICE(44473)":9.89,"CADL-US^P_PRICE(44476)":10.25}]]></FdsFormulaCache>
</file>

<file path=customXml/item4.xml><?xml version="1.0" encoding="utf-8"?>
<ct:contentTypeSchema xmlns:ct="http://schemas.microsoft.com/office/2006/metadata/contentType" xmlns:ma="http://schemas.microsoft.com/office/2006/metadata/properties/metaAttributes" ct:_="" ma:_="" ma:contentTypeName="Document" ma:contentTypeID="0x010100FBDEEBD94FC62940807F464F33DE3604" ma:contentTypeVersion="14" ma:contentTypeDescription="Create a new document." ma:contentTypeScope="" ma:versionID="ae5d905fe9f09509ac3d34d18003aa4d">
  <xsd:schema xmlns:xsd="http://www.w3.org/2001/XMLSchema" xmlns:xs="http://www.w3.org/2001/XMLSchema" xmlns:p="http://schemas.microsoft.com/office/2006/metadata/properties" xmlns:ns3="a410794b-7080-467d-b25d-3b97f6ef68f3" xmlns:ns4="d8c7153d-1e53-4ed7-8cc9-75b6b5b73860" targetNamespace="http://schemas.microsoft.com/office/2006/metadata/properties" ma:root="true" ma:fieldsID="7a781c17f2e81c230dce76b6bc087ecc" ns3:_="" ns4:_="">
    <xsd:import namespace="a410794b-7080-467d-b25d-3b97f6ef68f3"/>
    <xsd:import namespace="d8c7153d-1e53-4ed7-8cc9-75b6b5b73860"/>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Locatio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OCR"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10794b-7080-467d-b25d-3b97f6ef68f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c7153d-1e53-4ed7-8cc9-75b6b5b7386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8253D3C-C42D-4232-8BB4-2EA2338CF3FC}">
  <ds:schemaRefs>
    <ds:schemaRef ds:uri="http://TopCover.ModelManager"/>
  </ds:schemaRefs>
</ds:datastoreItem>
</file>

<file path=customXml/itemProps2.xml><?xml version="1.0" encoding="utf-8"?>
<ds:datastoreItem xmlns:ds="http://schemas.openxmlformats.org/officeDocument/2006/customXml" ds:itemID="{68847774-D9AE-4317-92EF-DBDA41FA3F67}">
  <ds:schemaRefs>
    <ds:schemaRef ds:uri="a410794b-7080-467d-b25d-3b97f6ef68f3"/>
    <ds:schemaRef ds:uri="d8c7153d-1e53-4ed7-8cc9-75b6b5b73860"/>
    <ds:schemaRef ds:uri="http://schemas.microsoft.com/office/2006/metadata/properties"/>
    <ds:schemaRef ds:uri="http://purl.org/dc/elements/1.1/"/>
    <ds:schemaRef ds:uri="http://schemas.microsoft.com/office/infopath/2007/PartnerControls"/>
    <ds:schemaRef ds:uri="http://purl.org/dc/dcmitype/"/>
    <ds:schemaRef ds:uri="http://purl.org/dc/terms/"/>
    <ds:schemaRef ds:uri="http://schemas.microsoft.com/office/2006/documentManagement/typ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B2A8E689-9AD1-4822-8765-89821F71B8C5}">
  <ds:schemaRefs>
    <ds:schemaRef ds:uri="urn:fdsformulacache"/>
  </ds:schemaRefs>
</ds:datastoreItem>
</file>

<file path=customXml/itemProps4.xml><?xml version="1.0" encoding="utf-8"?>
<ds:datastoreItem xmlns:ds="http://schemas.openxmlformats.org/officeDocument/2006/customXml" ds:itemID="{ED5AC103-2B6C-42CD-91D8-772A6255FC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10794b-7080-467d-b25d-3b97f6ef68f3"/>
    <ds:schemaRef ds:uri="d8c7153d-1e53-4ed7-8cc9-75b6b5b738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26FCB72E-3178-4AA2-B560-80C4EF229F2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Cover</vt:lpstr>
      <vt:lpstr>Model-&gt;</vt:lpstr>
      <vt:lpstr>BS</vt:lpstr>
      <vt:lpstr>IS</vt:lpstr>
      <vt:lpstr>CF</vt:lpstr>
      <vt:lpstr>DCF</vt:lpstr>
      <vt:lpstr>Debt Schedule</vt:lpstr>
      <vt:lpstr>Capex</vt:lpstr>
      <vt:lpstr>Public comps-&gt;</vt:lpstr>
      <vt:lpstr>Public comps</vt:lpstr>
      <vt:lpstr>Data</vt:lpstr>
      <vt:lpstr>Deal comps-&gt;</vt:lpstr>
      <vt:lpstr>Deal comps</vt:lpstr>
      <vt:lpstr>Summary</vt:lpstr>
    </vt:vector>
  </TitlesOfParts>
  <Manager/>
  <Company>BMO Capital Markets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Jenna</dc:creator>
  <cp:keywords/>
  <dc:description/>
  <cp:lastModifiedBy>Scott Van Bolhuis</cp:lastModifiedBy>
  <cp:revision/>
  <dcterms:created xsi:type="dcterms:W3CDTF">2020-07-22T14:22:41Z</dcterms:created>
  <dcterms:modified xsi:type="dcterms:W3CDTF">2024-01-31T07:41:56Z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SRUdf">
    <vt:lpwstr>True</vt:lpwstr>
  </property>
  <property fmtid="{D5CDD505-2E9C-101B-9397-08002B2CF9AE}" pid="3" name="MSIP_Label_0cf00cb3-7a5d-4674-b157-6d675423df49_Enabled">
    <vt:lpwstr>true</vt:lpwstr>
  </property>
  <property fmtid="{D5CDD505-2E9C-101B-9397-08002B2CF9AE}" pid="4" name="MSIP_Label_0cf00cb3-7a5d-4674-b157-6d675423df49_SetDate">
    <vt:lpwstr>2021-11-15T19:50:56Z</vt:lpwstr>
  </property>
  <property fmtid="{D5CDD505-2E9C-101B-9397-08002B2CF9AE}" pid="5" name="MSIP_Label_0cf00cb3-7a5d-4674-b157-6d675423df49_Method">
    <vt:lpwstr>Standard</vt:lpwstr>
  </property>
  <property fmtid="{D5CDD505-2E9C-101B-9397-08002B2CF9AE}" pid="6" name="MSIP_Label_0cf00cb3-7a5d-4674-b157-6d675423df49_Name">
    <vt:lpwstr>Internal</vt:lpwstr>
  </property>
  <property fmtid="{D5CDD505-2E9C-101B-9397-08002B2CF9AE}" pid="7" name="MSIP_Label_0cf00cb3-7a5d-4674-b157-6d675423df49_SiteId">
    <vt:lpwstr>ece76e02-a02b-4c4a-906d-98a34c5ce07a</vt:lpwstr>
  </property>
  <property fmtid="{D5CDD505-2E9C-101B-9397-08002B2CF9AE}" pid="8" name="MSIP_Label_0cf00cb3-7a5d-4674-b157-6d675423df49_ActionId">
    <vt:lpwstr>fb023693-7c63-4d17-b242-1afc79f5895f</vt:lpwstr>
  </property>
  <property fmtid="{D5CDD505-2E9C-101B-9397-08002B2CF9AE}" pid="9" name="MSIP_Label_0cf00cb3-7a5d-4674-b157-6d675423df49_ContentBits">
    <vt:lpwstr>0</vt:lpwstr>
  </property>
  <property fmtid="{D5CDD505-2E9C-101B-9397-08002B2CF9AE}" pid="10" name="ContentTypeId">
    <vt:lpwstr>0x010100FBDEEBD94FC62940807F464F33DE3604</vt:lpwstr>
  </property>
</Properties>
</file>